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filterPrivacy="1" codeName="ThisWorkbook" hidePivotFieldList="1" defaultThemeVersion="166925"/>
  <xr:revisionPtr revIDLastSave="0" documentId="8_{95A96AA2-2680-4C33-84D2-7CFF47AE236E}" xr6:coauthVersionLast="47" xr6:coauthVersionMax="47" xr10:uidLastSave="{00000000-0000-0000-0000-000000000000}"/>
  <bookViews>
    <workbookView xWindow="-120" yWindow="-120" windowWidth="20730" windowHeight="11160" firstSheet="4" activeTab="3" xr2:uid="{00000000-000D-0000-FFFF-FFFF00000000}"/>
  </bookViews>
  <sheets>
    <sheet name="DATA MASTER" sheetId="7" state="hidden" r:id="rId1"/>
    <sheet name="Margin Calculation" sheetId="8" r:id="rId2"/>
    <sheet name="Detail1" sheetId="21" r:id="rId3"/>
    <sheet name="Data pre proccesed" sheetId="19" r:id="rId4"/>
    <sheet name="DASHBOARD" sheetId="20" r:id="rId5"/>
    <sheet name="acc gathering" sheetId="17" state="hidden" r:id="rId6"/>
    <sheet name="Rincian Pesanan Penjualan" sheetId="1" state="hidden" r:id="rId7"/>
  </sheets>
  <definedNames>
    <definedName name="_xlnm._FilterDatabase" localSheetId="5" hidden="1">'acc gathering'!$A$1:$D$1</definedName>
    <definedName name="_xlnm._FilterDatabase" localSheetId="0" hidden="1">'DATA MASTER'!$A$1:$R$3877</definedName>
    <definedName name="_xlnm._FilterDatabase" localSheetId="1" hidden="1">'Margin Calculation'!$A$7:$AD$2162</definedName>
    <definedName name="_xlnm._FilterDatabase" localSheetId="3" hidden="1">DASHBOARD!$J$62:$O$62</definedName>
    <definedName name="_xlchart.v1.0" hidden="1">DASHBOARD!$L$48:$L$54</definedName>
    <definedName name="_xlchart.v1.1" hidden="1">DASHBOARD!$M$47</definedName>
    <definedName name="_xlchart.v1.2" hidden="1">DASHBOARD!$M$48:$M$54</definedName>
    <definedName name="JR_PAGE_ANCHOR_0_1">'Rincian Pesanan Penjualan'!$A$1</definedName>
    <definedName name="Slicer_Brand">#N/A</definedName>
    <definedName name="Slicer_Divisi">#N/A</definedName>
    <definedName name="Slicer_Promo_ID">#N/A</definedName>
    <definedName name="Slicer_SALES">#N/A</definedName>
    <definedName name="Slicer_Tanggal">#N/A</definedName>
  </definedNames>
  <calcPr calcId="191028"/>
  <pivotCaches>
    <pivotCache cacheId="175"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20" l="1"/>
  <c r="L66" i="20"/>
  <c r="K67" i="20"/>
  <c r="M50" i="20"/>
  <c r="K66" i="20"/>
  <c r="K70" i="20"/>
  <c r="M72" i="20"/>
  <c r="L69" i="20"/>
  <c r="K63" i="20"/>
  <c r="L68" i="20"/>
  <c r="L65" i="20"/>
  <c r="K71" i="20"/>
  <c r="M48" i="20"/>
  <c r="M65" i="20"/>
  <c r="K68" i="20"/>
  <c r="K69" i="20"/>
  <c r="M53" i="20"/>
  <c r="K64" i="20"/>
  <c r="K65" i="20"/>
  <c r="M54" i="20"/>
  <c r="M66" i="20"/>
  <c r="M67" i="20"/>
  <c r="M49" i="20"/>
  <c r="M64" i="20"/>
  <c r="M68" i="20"/>
  <c r="M63" i="20"/>
  <c r="M70" i="20"/>
  <c r="M71" i="20"/>
  <c r="L67" i="20"/>
  <c r="L71" i="20"/>
  <c r="L72" i="20"/>
  <c r="K72" i="20"/>
  <c r="L63" i="20"/>
  <c r="L64" i="20"/>
  <c r="M52" i="20"/>
  <c r="M51" i="20"/>
  <c r="M69" i="20"/>
  <c r="L70" i="20"/>
  <c r="N65" i="20" l="1"/>
  <c r="O68" i="20"/>
  <c r="N49" i="20"/>
  <c r="N48" i="20"/>
  <c r="O72" i="20"/>
  <c r="N67" i="20"/>
  <c r="O69" i="20"/>
  <c r="O71" i="20"/>
  <c r="N66" i="20"/>
  <c r="O65" i="20"/>
  <c r="N72" i="20"/>
  <c r="O67" i="20"/>
  <c r="N54" i="20"/>
  <c r="O70" i="20"/>
  <c r="N71" i="20"/>
  <c r="N69" i="20"/>
  <c r="N70" i="20"/>
  <c r="N51" i="20"/>
  <c r="N50" i="20"/>
  <c r="N63" i="20"/>
  <c r="N53" i="20"/>
  <c r="N52" i="20"/>
  <c r="N68" i="20"/>
  <c r="O64" i="20"/>
  <c r="O66" i="20"/>
  <c r="N64" i="20"/>
  <c r="O63" i="20"/>
  <c r="D333" i="17"/>
  <c r="B333" i="17"/>
  <c r="F332" i="17"/>
  <c r="E332" i="17"/>
  <c r="F331" i="17"/>
  <c r="E331" i="17"/>
  <c r="F330" i="17"/>
  <c r="E330" i="17"/>
  <c r="F329" i="17"/>
  <c r="E329" i="17"/>
  <c r="F328" i="17"/>
  <c r="E328" i="17"/>
  <c r="F327" i="17"/>
  <c r="E327" i="17"/>
  <c r="F326" i="17"/>
  <c r="E326" i="17"/>
  <c r="G326" i="17" s="1"/>
  <c r="F325" i="17"/>
  <c r="E325" i="17"/>
  <c r="F324" i="17"/>
  <c r="E324" i="17"/>
  <c r="F323" i="17"/>
  <c r="E323" i="17"/>
  <c r="F322" i="17"/>
  <c r="E322" i="17"/>
  <c r="F321" i="17"/>
  <c r="E321" i="17"/>
  <c r="F320" i="17"/>
  <c r="E320" i="17"/>
  <c r="F319" i="17"/>
  <c r="E319" i="17"/>
  <c r="F318" i="17"/>
  <c r="E318" i="17"/>
  <c r="F317" i="17"/>
  <c r="E317" i="17"/>
  <c r="F316" i="17"/>
  <c r="E316" i="17"/>
  <c r="F315" i="17"/>
  <c r="E315" i="17"/>
  <c r="F314" i="17"/>
  <c r="E314" i="17"/>
  <c r="F313" i="17"/>
  <c r="E313" i="17"/>
  <c r="F312" i="17"/>
  <c r="E312" i="17"/>
  <c r="F311" i="17"/>
  <c r="E311" i="17"/>
  <c r="F310" i="17"/>
  <c r="E310" i="17"/>
  <c r="F309" i="17"/>
  <c r="E309" i="17"/>
  <c r="F308" i="17"/>
  <c r="E308" i="17"/>
  <c r="F307" i="17"/>
  <c r="E307" i="17"/>
  <c r="F306" i="17"/>
  <c r="E306" i="17"/>
  <c r="F305" i="17"/>
  <c r="E305" i="17"/>
  <c r="F304" i="17"/>
  <c r="E304" i="17"/>
  <c r="F303" i="17"/>
  <c r="E303" i="17"/>
  <c r="F302" i="17"/>
  <c r="E302" i="17"/>
  <c r="F301" i="17"/>
  <c r="E301" i="17"/>
  <c r="F300" i="17"/>
  <c r="E300" i="17"/>
  <c r="F299" i="17"/>
  <c r="E299" i="17"/>
  <c r="F298" i="17"/>
  <c r="E298" i="17"/>
  <c r="F297" i="17"/>
  <c r="E297" i="17"/>
  <c r="F296" i="17"/>
  <c r="E296" i="17"/>
  <c r="F295" i="17"/>
  <c r="E295" i="17"/>
  <c r="F294" i="17"/>
  <c r="E294" i="17"/>
  <c r="F293" i="17"/>
  <c r="E293" i="17"/>
  <c r="F292" i="17"/>
  <c r="E292" i="17"/>
  <c r="F291" i="17"/>
  <c r="E291" i="17"/>
  <c r="F290" i="17"/>
  <c r="E290" i="17"/>
  <c r="F289" i="17"/>
  <c r="E289" i="17"/>
  <c r="F288" i="17"/>
  <c r="E288" i="17"/>
  <c r="F287" i="17"/>
  <c r="E287" i="17"/>
  <c r="F286" i="17"/>
  <c r="E286" i="17"/>
  <c r="F285" i="17"/>
  <c r="E285" i="17"/>
  <c r="F284" i="17"/>
  <c r="E284" i="17"/>
  <c r="F283" i="17"/>
  <c r="E283" i="17"/>
  <c r="F282" i="17"/>
  <c r="E282" i="17"/>
  <c r="F281" i="17"/>
  <c r="E281" i="17"/>
  <c r="F280" i="17"/>
  <c r="E280" i="17"/>
  <c r="F279" i="17"/>
  <c r="E279" i="17"/>
  <c r="E278" i="17"/>
  <c r="F278" i="17" s="1"/>
  <c r="G278" i="17" s="1"/>
  <c r="E277" i="17"/>
  <c r="F277" i="17" s="1"/>
  <c r="G277" i="17" s="1"/>
  <c r="E276" i="17"/>
  <c r="F276" i="17" s="1"/>
  <c r="G276" i="17" s="1"/>
  <c r="E275" i="17"/>
  <c r="F275" i="17" s="1"/>
  <c r="G275" i="17" s="1"/>
  <c r="E274" i="17"/>
  <c r="F274" i="17" s="1"/>
  <c r="G274" i="17" s="1"/>
  <c r="E273" i="17"/>
  <c r="F273" i="17" s="1"/>
  <c r="G273" i="17" s="1"/>
  <c r="E272" i="17"/>
  <c r="F272" i="17" s="1"/>
  <c r="G272" i="17" s="1"/>
  <c r="E271" i="17"/>
  <c r="F271" i="17" s="1"/>
  <c r="G271" i="17" s="1"/>
  <c r="E270" i="17"/>
  <c r="F270" i="17" s="1"/>
  <c r="G270" i="17" s="1"/>
  <c r="E269" i="17"/>
  <c r="F269" i="17" s="1"/>
  <c r="G269" i="17" s="1"/>
  <c r="E268" i="17"/>
  <c r="F268" i="17" s="1"/>
  <c r="G268" i="17" s="1"/>
  <c r="E267" i="17"/>
  <c r="F267" i="17" s="1"/>
  <c r="G267" i="17" s="1"/>
  <c r="E266" i="17"/>
  <c r="F266" i="17" s="1"/>
  <c r="G266" i="17" s="1"/>
  <c r="E265" i="17"/>
  <c r="F265" i="17" s="1"/>
  <c r="G265" i="17" s="1"/>
  <c r="E264" i="17"/>
  <c r="F264" i="17" s="1"/>
  <c r="G264" i="17" s="1"/>
  <c r="E263" i="17"/>
  <c r="F263" i="17" s="1"/>
  <c r="G263" i="17" s="1"/>
  <c r="E262" i="17"/>
  <c r="F262" i="17" s="1"/>
  <c r="G262" i="17" s="1"/>
  <c r="E261" i="17"/>
  <c r="F261" i="17" s="1"/>
  <c r="G261" i="17" s="1"/>
  <c r="E260" i="17"/>
  <c r="F260" i="17" s="1"/>
  <c r="G260" i="17" s="1"/>
  <c r="E259" i="17"/>
  <c r="F259" i="17" s="1"/>
  <c r="G259" i="17" s="1"/>
  <c r="E258" i="17"/>
  <c r="F258" i="17" s="1"/>
  <c r="G258" i="17" s="1"/>
  <c r="E257" i="17"/>
  <c r="F257" i="17" s="1"/>
  <c r="G257" i="17" s="1"/>
  <c r="E256" i="17"/>
  <c r="F256" i="17" s="1"/>
  <c r="G256" i="17" s="1"/>
  <c r="E255" i="17"/>
  <c r="F255" i="17" s="1"/>
  <c r="G255" i="17" s="1"/>
  <c r="E254" i="17"/>
  <c r="F254" i="17" s="1"/>
  <c r="G254" i="17" s="1"/>
  <c r="E253" i="17"/>
  <c r="F253" i="17" s="1"/>
  <c r="G253" i="17" s="1"/>
  <c r="E252" i="17"/>
  <c r="F252" i="17" s="1"/>
  <c r="G252" i="17" s="1"/>
  <c r="E251" i="17"/>
  <c r="F251" i="17" s="1"/>
  <c r="G251" i="17" s="1"/>
  <c r="E250" i="17"/>
  <c r="F250" i="17" s="1"/>
  <c r="G250" i="17" s="1"/>
  <c r="E249" i="17"/>
  <c r="F249" i="17" s="1"/>
  <c r="G249" i="17" s="1"/>
  <c r="E248" i="17"/>
  <c r="F248" i="17" s="1"/>
  <c r="G248" i="17" s="1"/>
  <c r="E247" i="17"/>
  <c r="F247" i="17" s="1"/>
  <c r="G247" i="17" s="1"/>
  <c r="E246" i="17"/>
  <c r="F246" i="17" s="1"/>
  <c r="G246" i="17" s="1"/>
  <c r="E245" i="17"/>
  <c r="F245" i="17" s="1"/>
  <c r="G245" i="17" s="1"/>
  <c r="E244" i="17"/>
  <c r="F244" i="17" s="1"/>
  <c r="G244" i="17" s="1"/>
  <c r="E243" i="17"/>
  <c r="F243" i="17" s="1"/>
  <c r="G243" i="17" s="1"/>
  <c r="E242" i="17"/>
  <c r="F242" i="17" s="1"/>
  <c r="G242" i="17" s="1"/>
  <c r="E241" i="17"/>
  <c r="F241" i="17" s="1"/>
  <c r="G241" i="17" s="1"/>
  <c r="E240" i="17"/>
  <c r="F240" i="17" s="1"/>
  <c r="G240" i="17" s="1"/>
  <c r="E239" i="17"/>
  <c r="F239" i="17" s="1"/>
  <c r="G239" i="17" s="1"/>
  <c r="E238" i="17"/>
  <c r="F238" i="17" s="1"/>
  <c r="G238" i="17" s="1"/>
  <c r="E237" i="17"/>
  <c r="F237" i="17" s="1"/>
  <c r="G237" i="17" s="1"/>
  <c r="E236" i="17"/>
  <c r="F236" i="17" s="1"/>
  <c r="G236" i="17" s="1"/>
  <c r="E235" i="17"/>
  <c r="F235" i="17" s="1"/>
  <c r="G235" i="17" s="1"/>
  <c r="E234" i="17"/>
  <c r="F234" i="17" s="1"/>
  <c r="G234" i="17" s="1"/>
  <c r="E233" i="17"/>
  <c r="F233" i="17" s="1"/>
  <c r="G233" i="17" s="1"/>
  <c r="E232" i="17"/>
  <c r="F232" i="17" s="1"/>
  <c r="G232" i="17" s="1"/>
  <c r="E231" i="17"/>
  <c r="F231" i="17" s="1"/>
  <c r="G231" i="17" s="1"/>
  <c r="E230" i="17"/>
  <c r="F230" i="17" s="1"/>
  <c r="G230" i="17" s="1"/>
  <c r="F229" i="17"/>
  <c r="E229" i="17"/>
  <c r="F228" i="17"/>
  <c r="E228" i="17"/>
  <c r="F227" i="17"/>
  <c r="E227" i="17"/>
  <c r="F226" i="17"/>
  <c r="E226" i="17"/>
  <c r="F225" i="17"/>
  <c r="E225" i="17"/>
  <c r="F224" i="17"/>
  <c r="E224" i="17"/>
  <c r="G224" i="17" s="1"/>
  <c r="F223" i="17"/>
  <c r="E223" i="17"/>
  <c r="F222" i="17"/>
  <c r="E222" i="17"/>
  <c r="F221" i="17"/>
  <c r="E221" i="17"/>
  <c r="F220" i="17"/>
  <c r="E220" i="17"/>
  <c r="F219" i="17"/>
  <c r="E219" i="17"/>
  <c r="F218" i="17"/>
  <c r="E218" i="17"/>
  <c r="F217" i="17"/>
  <c r="E217" i="17"/>
  <c r="F216" i="17"/>
  <c r="E216" i="17"/>
  <c r="G216" i="17" s="1"/>
  <c r="F215" i="17"/>
  <c r="E215" i="17"/>
  <c r="F214" i="17"/>
  <c r="E214" i="17"/>
  <c r="F213" i="17"/>
  <c r="E213" i="17"/>
  <c r="F212" i="17"/>
  <c r="E212" i="17"/>
  <c r="F211" i="17"/>
  <c r="E211" i="17"/>
  <c r="F210" i="17"/>
  <c r="E210" i="17"/>
  <c r="F209" i="17"/>
  <c r="E209" i="17"/>
  <c r="F208" i="17"/>
  <c r="E208" i="17"/>
  <c r="G208" i="17" s="1"/>
  <c r="F207" i="17"/>
  <c r="E207" i="17"/>
  <c r="F206" i="17"/>
  <c r="E206" i="17"/>
  <c r="F205" i="17"/>
  <c r="E205" i="17"/>
  <c r="F204" i="17"/>
  <c r="E204" i="17"/>
  <c r="F203" i="17"/>
  <c r="E203" i="17"/>
  <c r="F202" i="17"/>
  <c r="E202" i="17"/>
  <c r="F201" i="17"/>
  <c r="E201" i="17"/>
  <c r="F200" i="17"/>
  <c r="E200" i="17"/>
  <c r="G200" i="17" s="1"/>
  <c r="F199" i="17"/>
  <c r="E199" i="17"/>
  <c r="F198" i="17"/>
  <c r="E198" i="17"/>
  <c r="F197" i="17"/>
  <c r="E197" i="17"/>
  <c r="F196" i="17"/>
  <c r="E196" i="17"/>
  <c r="F195" i="17"/>
  <c r="E195" i="17"/>
  <c r="F194" i="17"/>
  <c r="E194" i="17"/>
  <c r="F193" i="17"/>
  <c r="E193" i="17"/>
  <c r="F192" i="17"/>
  <c r="E192" i="17"/>
  <c r="G192" i="17" s="1"/>
  <c r="F191" i="17"/>
  <c r="E191" i="17"/>
  <c r="F190" i="17"/>
  <c r="E190" i="17"/>
  <c r="F189" i="17"/>
  <c r="E189" i="17"/>
  <c r="F188" i="17"/>
  <c r="E188" i="17"/>
  <c r="F187" i="17"/>
  <c r="E187" i="17"/>
  <c r="F186" i="17"/>
  <c r="E186" i="17"/>
  <c r="F185" i="17"/>
  <c r="E185" i="17"/>
  <c r="F184" i="17"/>
  <c r="E184" i="17"/>
  <c r="G184" i="17" s="1"/>
  <c r="F183" i="17"/>
  <c r="E183" i="17"/>
  <c r="F182" i="17"/>
  <c r="E182" i="17"/>
  <c r="F181" i="17"/>
  <c r="E181" i="17"/>
  <c r="F180" i="17"/>
  <c r="E180" i="17"/>
  <c r="F179" i="17"/>
  <c r="E179" i="17"/>
  <c r="F178" i="17"/>
  <c r="E178" i="17"/>
  <c r="F177" i="17"/>
  <c r="E177" i="17"/>
  <c r="F176" i="17"/>
  <c r="E176" i="17"/>
  <c r="G176" i="17" s="1"/>
  <c r="F175" i="17"/>
  <c r="E175" i="17"/>
  <c r="F174" i="17"/>
  <c r="E174" i="17"/>
  <c r="F173" i="17"/>
  <c r="E173" i="17"/>
  <c r="F172" i="17"/>
  <c r="E172" i="17"/>
  <c r="F171" i="17"/>
  <c r="E171" i="17"/>
  <c r="F170" i="17"/>
  <c r="E170" i="17"/>
  <c r="F169" i="17"/>
  <c r="E169" i="17"/>
  <c r="F168" i="17"/>
  <c r="E168" i="17"/>
  <c r="G168" i="17" s="1"/>
  <c r="F167" i="17"/>
  <c r="E167" i="17"/>
  <c r="F166" i="17"/>
  <c r="E166" i="17"/>
  <c r="F165" i="17"/>
  <c r="E165" i="17"/>
  <c r="F164" i="17"/>
  <c r="E164" i="17"/>
  <c r="F163" i="17"/>
  <c r="E163" i="17"/>
  <c r="F162" i="17"/>
  <c r="E162" i="17"/>
  <c r="F161" i="17"/>
  <c r="E161" i="17"/>
  <c r="F160" i="17"/>
  <c r="E160" i="17"/>
  <c r="G160" i="17" s="1"/>
  <c r="F159" i="17"/>
  <c r="E159" i="17"/>
  <c r="F158" i="17"/>
  <c r="E158" i="17"/>
  <c r="F157" i="17"/>
  <c r="E157" i="17"/>
  <c r="F156" i="17"/>
  <c r="E156" i="17"/>
  <c r="F155" i="17"/>
  <c r="E155" i="17"/>
  <c r="F154" i="17"/>
  <c r="E154" i="17"/>
  <c r="F153" i="17"/>
  <c r="E153" i="17"/>
  <c r="F152" i="17"/>
  <c r="E152" i="17"/>
  <c r="G152" i="17" s="1"/>
  <c r="F151" i="17"/>
  <c r="E151" i="17"/>
  <c r="F150" i="17"/>
  <c r="E150" i="17"/>
  <c r="F149" i="17"/>
  <c r="E149" i="17"/>
  <c r="F148" i="17"/>
  <c r="E148" i="17"/>
  <c r="F147" i="17"/>
  <c r="E147" i="17"/>
  <c r="F146" i="17"/>
  <c r="E146" i="17"/>
  <c r="F145" i="17"/>
  <c r="E145" i="17"/>
  <c r="F144" i="17"/>
  <c r="E144" i="17"/>
  <c r="G144" i="17" s="1"/>
  <c r="F143" i="17"/>
  <c r="E143" i="17"/>
  <c r="F142" i="17"/>
  <c r="E142" i="17"/>
  <c r="F141" i="17"/>
  <c r="E141" i="17"/>
  <c r="F140" i="17"/>
  <c r="E140" i="17"/>
  <c r="G140" i="17" s="1"/>
  <c r="F139" i="17"/>
  <c r="E139" i="17"/>
  <c r="F138" i="17"/>
  <c r="E138" i="17"/>
  <c r="F137" i="17"/>
  <c r="E137" i="17"/>
  <c r="F136" i="17"/>
  <c r="E136" i="17"/>
  <c r="F135" i="17"/>
  <c r="E135" i="17"/>
  <c r="F134" i="17"/>
  <c r="E134" i="17"/>
  <c r="F133" i="17"/>
  <c r="E133" i="17"/>
  <c r="F132" i="17"/>
  <c r="E132" i="17"/>
  <c r="G132" i="17" s="1"/>
  <c r="F131" i="17"/>
  <c r="E131" i="17"/>
  <c r="F130" i="17"/>
  <c r="E130" i="17"/>
  <c r="F129" i="17"/>
  <c r="E129" i="17"/>
  <c r="F128" i="17"/>
  <c r="E128" i="17"/>
  <c r="F127" i="17"/>
  <c r="E127" i="17"/>
  <c r="F126" i="17"/>
  <c r="E126" i="17"/>
  <c r="F125" i="17"/>
  <c r="E125" i="17"/>
  <c r="F124" i="17"/>
  <c r="E124" i="17"/>
  <c r="G124" i="17" s="1"/>
  <c r="F123" i="17"/>
  <c r="E123" i="17"/>
  <c r="F122" i="17"/>
  <c r="E122" i="17"/>
  <c r="F121" i="17"/>
  <c r="E121" i="17"/>
  <c r="F120" i="17"/>
  <c r="E120" i="17"/>
  <c r="G120" i="17" s="1"/>
  <c r="F119" i="17"/>
  <c r="E119" i="17"/>
  <c r="F118" i="17"/>
  <c r="E118" i="17"/>
  <c r="F117" i="17"/>
  <c r="E117" i="17"/>
  <c r="F116" i="17"/>
  <c r="E116" i="17"/>
  <c r="F115" i="17"/>
  <c r="E115" i="17"/>
  <c r="F114" i="17"/>
  <c r="E114" i="17"/>
  <c r="F113" i="17"/>
  <c r="E113" i="17"/>
  <c r="F112" i="17"/>
  <c r="E112" i="17"/>
  <c r="G112" i="17" s="1"/>
  <c r="F111" i="17"/>
  <c r="E111" i="17"/>
  <c r="F110" i="17"/>
  <c r="E110" i="17"/>
  <c r="F109" i="17"/>
  <c r="E109" i="17"/>
  <c r="F108" i="17"/>
  <c r="E108" i="17"/>
  <c r="G108" i="17" s="1"/>
  <c r="F107" i="17"/>
  <c r="E107" i="17"/>
  <c r="F106" i="17"/>
  <c r="E106" i="17"/>
  <c r="F105" i="17"/>
  <c r="E105" i="17"/>
  <c r="F104" i="17"/>
  <c r="E104" i="17"/>
  <c r="F103" i="17"/>
  <c r="E103" i="17"/>
  <c r="F102" i="17"/>
  <c r="E102" i="17"/>
  <c r="F101" i="17"/>
  <c r="E101" i="17"/>
  <c r="F100" i="17"/>
  <c r="E100" i="17"/>
  <c r="G100" i="17" s="1"/>
  <c r="F99" i="17"/>
  <c r="E99" i="17"/>
  <c r="F98" i="17"/>
  <c r="E98" i="17"/>
  <c r="F97" i="17"/>
  <c r="E97" i="17"/>
  <c r="E96" i="17"/>
  <c r="F96" i="17" s="1"/>
  <c r="G96" i="17" s="1"/>
  <c r="E95" i="17"/>
  <c r="F95" i="17" s="1"/>
  <c r="G95" i="17" s="1"/>
  <c r="E94" i="17"/>
  <c r="F94" i="17" s="1"/>
  <c r="G94" i="17" s="1"/>
  <c r="E93" i="17"/>
  <c r="F93" i="17" s="1"/>
  <c r="G93" i="17" s="1"/>
  <c r="E92" i="17"/>
  <c r="F92" i="17" s="1"/>
  <c r="G92" i="17" s="1"/>
  <c r="E91" i="17"/>
  <c r="F91" i="17" s="1"/>
  <c r="G91" i="17" s="1"/>
  <c r="E90" i="17"/>
  <c r="F90" i="17" s="1"/>
  <c r="G90" i="17" s="1"/>
  <c r="E89" i="17"/>
  <c r="F89" i="17" s="1"/>
  <c r="G89" i="17" s="1"/>
  <c r="E88" i="17"/>
  <c r="F88" i="17" s="1"/>
  <c r="G88" i="17" s="1"/>
  <c r="E87" i="17"/>
  <c r="F87" i="17" s="1"/>
  <c r="G87" i="17" s="1"/>
  <c r="E86" i="17"/>
  <c r="F86" i="17" s="1"/>
  <c r="G86" i="17" s="1"/>
  <c r="E85" i="17"/>
  <c r="F85" i="17" s="1"/>
  <c r="G85" i="17" s="1"/>
  <c r="E84" i="17"/>
  <c r="F84" i="17" s="1"/>
  <c r="G84" i="17" s="1"/>
  <c r="E83" i="17"/>
  <c r="F83" i="17" s="1"/>
  <c r="G83" i="17" s="1"/>
  <c r="E82" i="17"/>
  <c r="F82" i="17" s="1"/>
  <c r="G82" i="17" s="1"/>
  <c r="E81" i="17"/>
  <c r="F81" i="17" s="1"/>
  <c r="G81" i="17" s="1"/>
  <c r="E80" i="17"/>
  <c r="F80" i="17" s="1"/>
  <c r="G80" i="17" s="1"/>
  <c r="E79" i="17"/>
  <c r="F79" i="17" s="1"/>
  <c r="G79" i="17" s="1"/>
  <c r="E78" i="17"/>
  <c r="F78" i="17" s="1"/>
  <c r="G78" i="17" s="1"/>
  <c r="E77" i="17"/>
  <c r="F77" i="17" s="1"/>
  <c r="G77" i="17" s="1"/>
  <c r="E76" i="17"/>
  <c r="F76" i="17" s="1"/>
  <c r="G76" i="17" s="1"/>
  <c r="E75" i="17"/>
  <c r="F75" i="17" s="1"/>
  <c r="G75" i="17" s="1"/>
  <c r="E74" i="17"/>
  <c r="F74" i="17" s="1"/>
  <c r="G74" i="17" s="1"/>
  <c r="E73" i="17"/>
  <c r="F73" i="17" s="1"/>
  <c r="G73" i="17" s="1"/>
  <c r="E72" i="17"/>
  <c r="F72" i="17" s="1"/>
  <c r="G72" i="17" s="1"/>
  <c r="E71" i="17"/>
  <c r="F71" i="17" s="1"/>
  <c r="G71" i="17" s="1"/>
  <c r="E70" i="17"/>
  <c r="F70" i="17" s="1"/>
  <c r="G70" i="17" s="1"/>
  <c r="E69" i="17"/>
  <c r="F69" i="17" s="1"/>
  <c r="G69" i="17" s="1"/>
  <c r="E68" i="17"/>
  <c r="F68" i="17" s="1"/>
  <c r="G68" i="17" s="1"/>
  <c r="E67" i="17"/>
  <c r="F67" i="17" s="1"/>
  <c r="G67" i="17" s="1"/>
  <c r="E66" i="17"/>
  <c r="F66" i="17" s="1"/>
  <c r="G66" i="17" s="1"/>
  <c r="E65" i="17"/>
  <c r="F65" i="17" s="1"/>
  <c r="G65" i="17" s="1"/>
  <c r="E64" i="17"/>
  <c r="F64" i="17" s="1"/>
  <c r="G64" i="17" s="1"/>
  <c r="E63" i="17"/>
  <c r="F63" i="17" s="1"/>
  <c r="G63" i="17" s="1"/>
  <c r="E62" i="17"/>
  <c r="F62" i="17" s="1"/>
  <c r="G62" i="17" s="1"/>
  <c r="E61" i="17"/>
  <c r="F61" i="17" s="1"/>
  <c r="G61" i="17" s="1"/>
  <c r="E60" i="17"/>
  <c r="F60" i="17" s="1"/>
  <c r="G60" i="17" s="1"/>
  <c r="E59" i="17"/>
  <c r="F59" i="17" s="1"/>
  <c r="G59" i="17" s="1"/>
  <c r="E58" i="17"/>
  <c r="F58" i="17" s="1"/>
  <c r="G58" i="17" s="1"/>
  <c r="E57" i="17"/>
  <c r="F57" i="17" s="1"/>
  <c r="G57" i="17" s="1"/>
  <c r="E56" i="17"/>
  <c r="F56" i="17" s="1"/>
  <c r="G56" i="17" s="1"/>
  <c r="E55" i="17"/>
  <c r="F55" i="17" s="1"/>
  <c r="G55" i="17" s="1"/>
  <c r="E54" i="17"/>
  <c r="F54" i="17" s="1"/>
  <c r="G54" i="17" s="1"/>
  <c r="E53" i="17"/>
  <c r="F53" i="17" s="1"/>
  <c r="G53" i="17" s="1"/>
  <c r="E52" i="17"/>
  <c r="F52" i="17" s="1"/>
  <c r="G52" i="17" s="1"/>
  <c r="E51" i="17"/>
  <c r="F51" i="17" s="1"/>
  <c r="G51" i="17" s="1"/>
  <c r="E50" i="17"/>
  <c r="F50" i="17" s="1"/>
  <c r="G50" i="17" s="1"/>
  <c r="E49" i="17"/>
  <c r="F49" i="17" s="1"/>
  <c r="G49" i="17" s="1"/>
  <c r="E48" i="17"/>
  <c r="F48" i="17" s="1"/>
  <c r="G48" i="17" s="1"/>
  <c r="E47" i="17"/>
  <c r="F47" i="17" s="1"/>
  <c r="G47" i="17" s="1"/>
  <c r="E46" i="17"/>
  <c r="F46" i="17" s="1"/>
  <c r="G46" i="17" s="1"/>
  <c r="E45" i="17"/>
  <c r="F45" i="17" s="1"/>
  <c r="G45" i="17" s="1"/>
  <c r="E44" i="17"/>
  <c r="F44" i="17" s="1"/>
  <c r="G44" i="17" s="1"/>
  <c r="E43" i="17"/>
  <c r="F43" i="17" s="1"/>
  <c r="G43" i="17" s="1"/>
  <c r="E42" i="17"/>
  <c r="F42" i="17" s="1"/>
  <c r="G42" i="17" s="1"/>
  <c r="E41" i="17"/>
  <c r="F41" i="17" s="1"/>
  <c r="G41" i="17" s="1"/>
  <c r="E40" i="17"/>
  <c r="F40" i="17" s="1"/>
  <c r="G40" i="17" s="1"/>
  <c r="E39" i="17"/>
  <c r="F39" i="17" s="1"/>
  <c r="G39" i="17" s="1"/>
  <c r="E38" i="17"/>
  <c r="F38" i="17" s="1"/>
  <c r="G38" i="17" s="1"/>
  <c r="E37" i="17"/>
  <c r="F37" i="17" s="1"/>
  <c r="G37" i="17" s="1"/>
  <c r="E36" i="17"/>
  <c r="F36" i="17" s="1"/>
  <c r="G36" i="17" s="1"/>
  <c r="E35" i="17"/>
  <c r="F35" i="17" s="1"/>
  <c r="G35" i="17" s="1"/>
  <c r="E34" i="17"/>
  <c r="F34" i="17" s="1"/>
  <c r="G34" i="17" s="1"/>
  <c r="E33" i="17"/>
  <c r="F33" i="17" s="1"/>
  <c r="G33" i="17" s="1"/>
  <c r="E32" i="17"/>
  <c r="F32" i="17" s="1"/>
  <c r="G32" i="17" s="1"/>
  <c r="E31" i="17"/>
  <c r="F31" i="17" s="1"/>
  <c r="G31" i="17" s="1"/>
  <c r="E30" i="17"/>
  <c r="F30" i="17" s="1"/>
  <c r="G30" i="17" s="1"/>
  <c r="E29" i="17"/>
  <c r="F29" i="17" s="1"/>
  <c r="G29" i="17" s="1"/>
  <c r="E28" i="17"/>
  <c r="F28" i="17" s="1"/>
  <c r="G28" i="17" s="1"/>
  <c r="E27" i="17"/>
  <c r="F27" i="17" s="1"/>
  <c r="G27" i="17" s="1"/>
  <c r="E26" i="17"/>
  <c r="F26" i="17" s="1"/>
  <c r="G26" i="17" s="1"/>
  <c r="E25" i="17"/>
  <c r="F25" i="17" s="1"/>
  <c r="G25" i="17" s="1"/>
  <c r="E24" i="17"/>
  <c r="F24" i="17" s="1"/>
  <c r="G24" i="17" s="1"/>
  <c r="E23" i="17"/>
  <c r="F23" i="17" s="1"/>
  <c r="G23" i="17" s="1"/>
  <c r="E22" i="17"/>
  <c r="F22" i="17" s="1"/>
  <c r="G22" i="17" s="1"/>
  <c r="E21" i="17"/>
  <c r="F21" i="17" s="1"/>
  <c r="G21" i="17" s="1"/>
  <c r="E20" i="17"/>
  <c r="F20" i="17" s="1"/>
  <c r="G20" i="17" s="1"/>
  <c r="E19" i="17"/>
  <c r="F19" i="17" s="1"/>
  <c r="G19" i="17" s="1"/>
  <c r="E18" i="17"/>
  <c r="F18" i="17" s="1"/>
  <c r="G18" i="17" s="1"/>
  <c r="E17" i="17"/>
  <c r="F17" i="17" s="1"/>
  <c r="G17" i="17" s="1"/>
  <c r="E16" i="17"/>
  <c r="F16" i="17" s="1"/>
  <c r="G16" i="17" s="1"/>
  <c r="E15" i="17"/>
  <c r="F15" i="17" s="1"/>
  <c r="G15" i="17" s="1"/>
  <c r="E14" i="17"/>
  <c r="F14" i="17" s="1"/>
  <c r="G14" i="17" s="1"/>
  <c r="E13" i="17"/>
  <c r="F13" i="17" s="1"/>
  <c r="G13" i="17" s="1"/>
  <c r="E12" i="17"/>
  <c r="F12" i="17" s="1"/>
  <c r="G12" i="17" s="1"/>
  <c r="E11" i="17"/>
  <c r="F11" i="17" s="1"/>
  <c r="G11" i="17" s="1"/>
  <c r="E10" i="17"/>
  <c r="F10" i="17" s="1"/>
  <c r="G10" i="17" s="1"/>
  <c r="E9" i="17"/>
  <c r="F9" i="17" s="1"/>
  <c r="G9" i="17" s="1"/>
  <c r="E8" i="17"/>
  <c r="F8" i="17" s="1"/>
  <c r="G8" i="17" s="1"/>
  <c r="E7" i="17"/>
  <c r="F7" i="17" s="1"/>
  <c r="G7" i="17" s="1"/>
  <c r="E6" i="17"/>
  <c r="F6" i="17" s="1"/>
  <c r="L8" i="20"/>
  <c r="I8" i="20"/>
  <c r="E8" i="20"/>
  <c r="C8" i="20"/>
  <c r="C10" i="20" l="1"/>
  <c r="I10" i="20"/>
  <c r="L10" i="20"/>
  <c r="E10" i="20"/>
  <c r="G98" i="17"/>
  <c r="G99" i="17"/>
  <c r="G106" i="17"/>
  <c r="G111" i="17"/>
  <c r="G113" i="17"/>
  <c r="G115" i="17"/>
  <c r="G118" i="17"/>
  <c r="G119" i="17"/>
  <c r="G121" i="17"/>
  <c r="G123" i="17"/>
  <c r="G126" i="17"/>
  <c r="G127" i="17"/>
  <c r="G130" i="17"/>
  <c r="G131" i="17"/>
  <c r="G138" i="17"/>
  <c r="G143" i="17"/>
  <c r="G145" i="17"/>
  <c r="G147" i="17"/>
  <c r="G150" i="17"/>
  <c r="G151" i="17"/>
  <c r="G153" i="17"/>
  <c r="G154" i="17"/>
  <c r="G155" i="17"/>
  <c r="G158" i="17"/>
  <c r="G159" i="17"/>
  <c r="G161" i="17"/>
  <c r="G162" i="17"/>
  <c r="G163" i="17"/>
  <c r="G166" i="17"/>
  <c r="G167" i="17"/>
  <c r="G169" i="17"/>
  <c r="G170" i="17"/>
  <c r="G171" i="17"/>
  <c r="G174" i="17"/>
  <c r="G175" i="17"/>
  <c r="G177" i="17"/>
  <c r="G178" i="17"/>
  <c r="G179" i="17"/>
  <c r="G182" i="17"/>
  <c r="G183" i="17"/>
  <c r="G185" i="17"/>
  <c r="G186" i="17"/>
  <c r="G187" i="17"/>
  <c r="G190" i="17"/>
  <c r="G191" i="17"/>
  <c r="G193" i="17"/>
  <c r="G194" i="17"/>
  <c r="G198" i="17"/>
  <c r="G199" i="17"/>
  <c r="G201" i="17"/>
  <c r="G203" i="17"/>
  <c r="G206" i="17"/>
  <c r="G207" i="17"/>
  <c r="G209" i="17"/>
  <c r="G210" i="17"/>
  <c r="G214" i="17"/>
  <c r="G215" i="17"/>
  <c r="G217" i="17"/>
  <c r="G219" i="17"/>
  <c r="G222" i="17"/>
  <c r="G223" i="17"/>
  <c r="G225" i="17"/>
  <c r="G226" i="17"/>
  <c r="G279" i="17"/>
  <c r="G280" i="17"/>
  <c r="G282" i="17"/>
  <c r="G283" i="17"/>
  <c r="G285" i="17"/>
  <c r="G286" i="17"/>
  <c r="G288" i="17"/>
  <c r="G290" i="17"/>
  <c r="G291" i="17"/>
  <c r="G293" i="17"/>
  <c r="G294" i="17"/>
  <c r="G296" i="17"/>
  <c r="G298" i="17"/>
  <c r="G299" i="17"/>
  <c r="G301" i="17"/>
  <c r="G302" i="17"/>
  <c r="G303" i="17"/>
  <c r="G304" i="17"/>
  <c r="G306" i="17"/>
  <c r="G307" i="17"/>
  <c r="G309" i="17"/>
  <c r="G310" i="17"/>
  <c r="G311" i="17"/>
  <c r="G312" i="17"/>
  <c r="G314" i="17"/>
  <c r="G315" i="17"/>
  <c r="G317" i="17"/>
  <c r="G318" i="17"/>
  <c r="G320" i="17"/>
  <c r="G322" i="17"/>
  <c r="G323" i="17"/>
  <c r="G325" i="17"/>
  <c r="G328" i="17"/>
  <c r="G330" i="17"/>
  <c r="G331" i="17"/>
  <c r="G102" i="17"/>
  <c r="G110" i="17"/>
  <c r="G128" i="17"/>
  <c r="G135" i="17"/>
  <c r="G139" i="17"/>
  <c r="G287" i="17"/>
  <c r="G319" i="17"/>
  <c r="G195" i="17"/>
  <c r="G202" i="17"/>
  <c r="G211" i="17"/>
  <c r="G218" i="17"/>
  <c r="G227" i="17"/>
  <c r="G295" i="17"/>
  <c r="G327" i="17"/>
  <c r="G103" i="17"/>
  <c r="G107" i="17"/>
  <c r="G134" i="17"/>
  <c r="G142" i="17"/>
  <c r="G105" i="17"/>
  <c r="G122" i="17"/>
  <c r="G137" i="17"/>
  <c r="G157" i="17"/>
  <c r="G165" i="17"/>
  <c r="G173" i="17"/>
  <c r="G181" i="17"/>
  <c r="G189" i="17"/>
  <c r="G197" i="17"/>
  <c r="G205" i="17"/>
  <c r="G213" i="17"/>
  <c r="G221" i="17"/>
  <c r="G229" i="17"/>
  <c r="G281" i="17"/>
  <c r="G289" i="17"/>
  <c r="G297" i="17"/>
  <c r="G305" i="17"/>
  <c r="G313" i="17"/>
  <c r="G321" i="17"/>
  <c r="G329" i="17"/>
  <c r="G97" i="17"/>
  <c r="G104" i="17"/>
  <c r="G114" i="17"/>
  <c r="G116" i="17"/>
  <c r="G129" i="17"/>
  <c r="G136" i="17"/>
  <c r="G146" i="17"/>
  <c r="G148" i="17"/>
  <c r="G156" i="17"/>
  <c r="G164" i="17"/>
  <c r="G172" i="17"/>
  <c r="G180" i="17"/>
  <c r="G188" i="17"/>
  <c r="G196" i="17"/>
  <c r="G204" i="17"/>
  <c r="G212" i="17"/>
  <c r="G220" i="17"/>
  <c r="G228" i="17"/>
  <c r="F333" i="17"/>
  <c r="G101" i="17"/>
  <c r="G117" i="17"/>
  <c r="G133" i="17"/>
  <c r="G149" i="17"/>
  <c r="G284" i="17"/>
  <c r="G292" i="17"/>
  <c r="G300" i="17"/>
  <c r="G308" i="17"/>
  <c r="G316" i="17"/>
  <c r="G324" i="17"/>
  <c r="G332" i="17"/>
  <c r="G6" i="17"/>
  <c r="G109" i="17"/>
  <c r="G125" i="17"/>
  <c r="G141" i="17"/>
  <c r="E333" i="17"/>
  <c r="G333" i="17" l="1"/>
  <c r="AA9" i="8" l="1"/>
  <c r="AA10" i="8"/>
  <c r="AA11" i="8"/>
  <c r="AA13" i="8"/>
  <c r="AA14" i="8"/>
  <c r="AA15" i="8"/>
  <c r="AA16" i="8"/>
  <c r="AA19" i="8"/>
  <c r="AA20" i="8"/>
  <c r="AA21" i="8"/>
  <c r="AA22" i="8"/>
  <c r="AA23" i="8"/>
  <c r="AA24" i="8"/>
  <c r="AA25" i="8"/>
  <c r="AA26" i="8"/>
  <c r="AA27" i="8"/>
  <c r="AA28" i="8"/>
  <c r="AA29" i="8"/>
  <c r="AA30" i="8"/>
  <c r="AA32" i="8"/>
  <c r="AA33" i="8"/>
  <c r="AA34" i="8"/>
  <c r="AA35" i="8"/>
  <c r="AA36" i="8"/>
  <c r="AA38" i="8"/>
  <c r="AA39" i="8"/>
  <c r="AA40" i="8"/>
  <c r="AA41" i="8"/>
  <c r="AA42" i="8"/>
  <c r="AA43" i="8"/>
  <c r="AA44" i="8"/>
  <c r="AA45" i="8"/>
  <c r="AA46" i="8"/>
  <c r="AA48" i="8"/>
  <c r="AA49" i="8"/>
  <c r="AA50" i="8"/>
  <c r="AA51" i="8"/>
  <c r="AA52" i="8"/>
  <c r="AA53" i="8"/>
  <c r="AA54" i="8"/>
  <c r="AA55" i="8"/>
  <c r="AA56" i="8"/>
  <c r="AA57" i="8"/>
  <c r="AA58" i="8"/>
  <c r="AA59" i="8"/>
  <c r="AA60" i="8"/>
  <c r="AA61" i="8"/>
  <c r="AA62" i="8"/>
  <c r="AA63" i="8"/>
  <c r="AA64" i="8"/>
  <c r="AA65" i="8"/>
  <c r="AA66" i="8"/>
  <c r="AA67" i="8"/>
  <c r="AA68" i="8"/>
  <c r="AA69" i="8"/>
  <c r="AA71" i="8"/>
  <c r="AA73" i="8"/>
  <c r="AA74" i="8"/>
  <c r="AA75" i="8"/>
  <c r="AA78" i="8"/>
  <c r="AA79" i="8"/>
  <c r="AA80" i="8"/>
  <c r="AA81" i="8"/>
  <c r="AA82" i="8"/>
  <c r="AA83" i="8"/>
  <c r="AA84" i="8"/>
  <c r="AA87" i="8"/>
  <c r="AA89" i="8"/>
  <c r="AA92" i="8"/>
  <c r="AA93" i="8"/>
  <c r="AA95" i="8"/>
  <c r="AA96" i="8"/>
  <c r="AA97" i="8"/>
  <c r="AA98" i="8"/>
  <c r="AA99" i="8"/>
  <c r="AA100" i="8"/>
  <c r="AA101" i="8"/>
  <c r="AA102" i="8"/>
  <c r="AA103" i="8"/>
  <c r="AA104" i="8"/>
  <c r="AA105" i="8"/>
  <c r="AA107" i="8"/>
  <c r="AA109" i="8"/>
  <c r="AA110" i="8"/>
  <c r="AA112" i="8"/>
  <c r="AA113" i="8"/>
  <c r="AA114" i="8"/>
  <c r="AA115" i="8"/>
  <c r="AA117" i="8"/>
  <c r="AA118" i="8"/>
  <c r="AA119" i="8"/>
  <c r="AA120" i="8"/>
  <c r="AA121" i="8"/>
  <c r="AA122" i="8"/>
  <c r="AA123" i="8"/>
  <c r="AA124" i="8"/>
  <c r="AA125" i="8"/>
  <c r="AA126" i="8"/>
  <c r="AA127" i="8"/>
  <c r="AA129" i="8"/>
  <c r="AA130" i="8"/>
  <c r="AA132" i="8"/>
  <c r="AA133" i="8"/>
  <c r="AA135" i="8"/>
  <c r="AA137" i="8"/>
  <c r="AA139" i="8"/>
  <c r="AA140" i="8"/>
  <c r="AA141" i="8"/>
  <c r="AA142" i="8"/>
  <c r="AA143" i="8"/>
  <c r="AA144" i="8"/>
  <c r="AA145" i="8"/>
  <c r="AA146" i="8"/>
  <c r="AA147" i="8"/>
  <c r="AA148" i="8"/>
  <c r="AA149" i="8"/>
  <c r="AA150" i="8"/>
  <c r="AA151" i="8"/>
  <c r="AA152" i="8"/>
  <c r="AA154" i="8"/>
  <c r="AA156" i="8"/>
  <c r="AA157" i="8"/>
  <c r="AA158" i="8"/>
  <c r="AA159" i="8"/>
  <c r="AA160" i="8"/>
  <c r="AA161" i="8"/>
  <c r="AA162" i="8"/>
  <c r="AA163" i="8"/>
  <c r="AA164" i="8"/>
  <c r="AA166" i="8"/>
  <c r="AA167" i="8"/>
  <c r="AA168" i="8"/>
  <c r="AA169" i="8"/>
  <c r="AA170" i="8"/>
  <c r="AA173" i="8"/>
  <c r="AA174" i="8"/>
  <c r="AA175" i="8"/>
  <c r="AA177" i="8"/>
  <c r="AA178" i="8"/>
  <c r="AA179" i="8"/>
  <c r="AA180" i="8"/>
  <c r="AA181" i="8"/>
  <c r="AA184" i="8"/>
  <c r="AA185" i="8"/>
  <c r="AA189" i="8"/>
  <c r="AA194" i="8"/>
  <c r="AA197" i="8"/>
  <c r="AA199" i="8"/>
  <c r="AA202" i="8"/>
  <c r="AA203" i="8"/>
  <c r="AA204" i="8"/>
  <c r="AA205" i="8"/>
  <c r="AA206" i="8"/>
  <c r="AA207" i="8"/>
  <c r="AA209" i="8"/>
  <c r="AA210" i="8"/>
  <c r="AA212" i="8"/>
  <c r="AA213" i="8"/>
  <c r="AA216" i="8"/>
  <c r="AA219" i="8"/>
  <c r="AA220" i="8"/>
  <c r="AA221" i="8"/>
  <c r="AA223" i="8"/>
  <c r="AA224" i="8"/>
  <c r="AA225" i="8"/>
  <c r="AA226" i="8"/>
  <c r="AA228" i="8"/>
  <c r="AA229" i="8"/>
  <c r="AA230" i="8"/>
  <c r="AA231" i="8"/>
  <c r="AA232" i="8"/>
  <c r="AA233" i="8"/>
  <c r="AA234" i="8"/>
  <c r="AA236" i="8"/>
  <c r="AA237" i="8"/>
  <c r="AA238" i="8"/>
  <c r="AA243" i="8"/>
  <c r="AA244" i="8"/>
  <c r="AA245" i="8"/>
  <c r="AA246" i="8"/>
  <c r="AA247" i="8"/>
  <c r="AA248" i="8"/>
  <c r="AA249" i="8"/>
  <c r="AA251" i="8"/>
  <c r="AA253" i="8"/>
  <c r="AA254" i="8"/>
  <c r="AA255" i="8"/>
  <c r="AA256" i="8"/>
  <c r="AA257" i="8"/>
  <c r="AA259" i="8"/>
  <c r="AA260" i="8"/>
  <c r="AA261" i="8"/>
  <c r="AA262" i="8"/>
  <c r="AA263" i="8"/>
  <c r="AA264" i="8"/>
  <c r="AA266" i="8"/>
  <c r="AA267" i="8"/>
  <c r="AA268" i="8"/>
  <c r="AA271" i="8"/>
  <c r="AA272" i="8"/>
  <c r="AA273" i="8"/>
  <c r="AA275" i="8"/>
  <c r="AA277" i="8"/>
  <c r="AA279" i="8"/>
  <c r="AA280" i="8"/>
  <c r="AA281" i="8"/>
  <c r="AA282" i="8"/>
  <c r="AA283" i="8"/>
  <c r="AA285" i="8"/>
  <c r="AA286" i="8"/>
  <c r="AA289" i="8"/>
  <c r="AA290" i="8"/>
  <c r="AA292" i="8"/>
  <c r="AA295" i="8"/>
  <c r="AA296" i="8"/>
  <c r="AA298" i="8"/>
  <c r="AA299" i="8"/>
  <c r="AA300" i="8"/>
  <c r="AA301" i="8"/>
  <c r="AA302" i="8"/>
  <c r="AA306" i="8"/>
  <c r="AA307" i="8"/>
  <c r="AA309" i="8"/>
  <c r="AA310" i="8"/>
  <c r="AA311" i="8"/>
  <c r="AA312" i="8"/>
  <c r="AA314" i="8"/>
  <c r="AA315" i="8"/>
  <c r="AA316" i="8"/>
  <c r="AA319" i="8"/>
  <c r="AA320" i="8"/>
  <c r="AA321" i="8"/>
  <c r="AA322" i="8"/>
  <c r="AA323" i="8"/>
  <c r="AA326" i="8"/>
  <c r="AA327" i="8"/>
  <c r="AA328" i="8"/>
  <c r="AA329" i="8"/>
  <c r="AA333" i="8"/>
  <c r="AA334" i="8"/>
  <c r="AA335" i="8"/>
  <c r="AA337" i="8"/>
  <c r="AA342" i="8"/>
  <c r="AA343" i="8"/>
  <c r="AA347" i="8"/>
  <c r="AA348" i="8"/>
  <c r="AA351" i="8"/>
  <c r="AA354" i="8"/>
  <c r="AA358" i="8"/>
  <c r="AA359" i="8"/>
  <c r="AA360" i="8"/>
  <c r="AA361" i="8"/>
  <c r="AA362" i="8"/>
  <c r="AA363" i="8"/>
  <c r="AA365" i="8"/>
  <c r="AA366" i="8"/>
  <c r="AA368" i="8"/>
  <c r="AA369" i="8"/>
  <c r="AA370" i="8"/>
  <c r="AA371" i="8"/>
  <c r="AA372" i="8"/>
  <c r="AA373" i="8"/>
  <c r="AA374" i="8"/>
  <c r="AA375" i="8"/>
  <c r="AA376" i="8"/>
  <c r="AA377" i="8"/>
  <c r="AA378" i="8"/>
  <c r="AA379" i="8"/>
  <c r="AA381" i="8"/>
  <c r="AA383" i="8"/>
  <c r="AA384" i="8"/>
  <c r="AA385" i="8"/>
  <c r="AA387" i="8"/>
  <c r="AA388" i="8"/>
  <c r="AA390" i="8"/>
  <c r="AA392" i="8"/>
  <c r="AA393" i="8"/>
  <c r="AA394" i="8"/>
  <c r="AA395" i="8"/>
  <c r="AA398" i="8"/>
  <c r="AA403" i="8"/>
  <c r="AA404" i="8"/>
  <c r="AA406" i="8"/>
  <c r="AA407" i="8"/>
  <c r="AA410" i="8"/>
  <c r="AA411" i="8"/>
  <c r="AA413" i="8"/>
  <c r="AA414" i="8"/>
  <c r="AA415" i="8"/>
  <c r="AA419" i="8"/>
  <c r="AA421" i="8"/>
  <c r="AA422" i="8"/>
  <c r="AA423" i="8"/>
  <c r="AA424" i="8"/>
  <c r="AA425" i="8"/>
  <c r="AA426" i="8"/>
  <c r="AA428" i="8"/>
  <c r="AA429" i="8"/>
  <c r="AA430" i="8"/>
  <c r="AA431" i="8"/>
  <c r="AA432" i="8"/>
  <c r="AA433" i="8"/>
  <c r="AA435" i="8"/>
  <c r="AA436" i="8"/>
  <c r="AA437" i="8"/>
  <c r="AA438" i="8"/>
  <c r="AA439" i="8"/>
  <c r="AA443" i="8"/>
  <c r="AA444" i="8"/>
  <c r="AA445" i="8"/>
  <c r="AA447" i="8"/>
  <c r="AA451" i="8"/>
  <c r="AA452" i="8"/>
  <c r="AA455" i="8"/>
  <c r="AA460" i="8"/>
  <c r="AA461" i="8"/>
  <c r="AA463" i="8"/>
  <c r="AA464" i="8"/>
  <c r="AA465" i="8"/>
  <c r="AA466" i="8"/>
  <c r="AA467" i="8"/>
  <c r="AA469" i="8"/>
  <c r="AA470" i="8"/>
  <c r="AA472" i="8"/>
  <c r="AA473" i="8"/>
  <c r="AA475" i="8"/>
  <c r="AA476" i="8"/>
  <c r="AA478" i="8"/>
  <c r="AA481" i="8"/>
  <c r="AA482" i="8"/>
  <c r="AA483" i="8"/>
  <c r="AA484" i="8"/>
  <c r="AA485" i="8"/>
  <c r="AA486" i="8"/>
  <c r="AA487" i="8"/>
  <c r="AA489" i="8"/>
  <c r="AA490" i="8"/>
  <c r="AA492" i="8"/>
  <c r="AA497" i="8"/>
  <c r="AA498" i="8"/>
  <c r="AA499" i="8"/>
  <c r="AA507" i="8"/>
  <c r="AA508" i="8"/>
  <c r="AA509" i="8"/>
  <c r="AA512" i="8"/>
  <c r="AA513" i="8"/>
  <c r="AA514" i="8"/>
  <c r="AA515" i="8"/>
  <c r="AA517" i="8"/>
  <c r="AA518" i="8"/>
  <c r="AA519" i="8"/>
  <c r="AA521" i="8"/>
  <c r="AA528" i="8"/>
  <c r="AA529" i="8"/>
  <c r="AA541" i="8"/>
  <c r="AA542" i="8"/>
  <c r="AA544" i="8"/>
  <c r="AA549" i="8"/>
  <c r="AA550" i="8"/>
  <c r="AA552" i="8"/>
  <c r="AA555" i="8"/>
  <c r="AA556" i="8"/>
  <c r="AA562" i="8"/>
  <c r="AA565" i="8"/>
  <c r="AA567" i="8"/>
  <c r="AA569" i="8"/>
  <c r="AA571" i="8"/>
  <c r="AA572" i="8"/>
  <c r="AA573" i="8"/>
  <c r="AA575" i="8"/>
  <c r="AA577" i="8"/>
  <c r="AA578" i="8"/>
  <c r="AA580" i="8"/>
  <c r="AA581" i="8"/>
  <c r="AA582" i="8"/>
  <c r="AA583" i="8"/>
  <c r="AA584" i="8"/>
  <c r="AA585" i="8"/>
  <c r="AA586" i="8"/>
  <c r="AA588" i="8"/>
  <c r="AA589" i="8"/>
  <c r="AA590" i="8"/>
  <c r="AA591" i="8"/>
  <c r="AA594" i="8"/>
  <c r="AA595" i="8"/>
  <c r="AA598" i="8"/>
  <c r="AA601" i="8"/>
  <c r="AA602" i="8"/>
  <c r="AA605" i="8"/>
  <c r="AA608" i="8"/>
  <c r="AA609" i="8"/>
  <c r="AA610" i="8"/>
  <c r="AA613" i="8"/>
  <c r="AA616" i="8"/>
  <c r="AA617" i="8"/>
  <c r="AA618" i="8"/>
  <c r="AA619" i="8"/>
  <c r="AA621" i="8"/>
  <c r="AA623" i="8"/>
  <c r="AA624" i="8"/>
  <c r="AA625" i="8"/>
  <c r="AA627" i="8"/>
  <c r="AA628" i="8"/>
  <c r="AA630" i="8"/>
  <c r="AA632" i="8"/>
  <c r="AA633" i="8"/>
  <c r="AA636" i="8"/>
  <c r="AA637" i="8"/>
  <c r="AA638" i="8"/>
  <c r="AA640" i="8"/>
  <c r="AA645" i="8"/>
  <c r="AA646" i="8"/>
  <c r="AA647" i="8"/>
  <c r="AA648" i="8"/>
  <c r="AA651" i="8"/>
  <c r="AA652" i="8"/>
  <c r="AA656" i="8"/>
  <c r="AA659" i="8"/>
  <c r="AA660" i="8"/>
  <c r="AA661" i="8"/>
  <c r="AA662" i="8"/>
  <c r="AA665" i="8"/>
  <c r="AA666" i="8"/>
  <c r="AA672" i="8"/>
  <c r="AA675" i="8"/>
  <c r="AA676" i="8"/>
  <c r="AA678" i="8"/>
  <c r="AA679" i="8"/>
  <c r="AA680" i="8"/>
  <c r="AA681" i="8"/>
  <c r="AA682" i="8"/>
  <c r="AA684" i="8"/>
  <c r="AA685" i="8"/>
  <c r="AA690" i="8"/>
  <c r="AA692" i="8"/>
  <c r="AA693" i="8"/>
  <c r="AA694" i="8"/>
  <c r="AA697" i="8"/>
  <c r="AA698" i="8"/>
  <c r="AA699" i="8"/>
  <c r="AA700" i="8"/>
  <c r="AA701" i="8"/>
  <c r="AA702" i="8"/>
  <c r="AA703" i="8"/>
  <c r="AA704" i="8"/>
  <c r="AA706" i="8"/>
  <c r="AA707" i="8"/>
  <c r="AA710" i="8"/>
  <c r="AA711" i="8"/>
  <c r="AA712" i="8"/>
  <c r="AA714" i="8"/>
  <c r="AA716" i="8"/>
  <c r="AA717" i="8"/>
  <c r="AA719" i="8"/>
  <c r="AA720" i="8"/>
  <c r="AA721" i="8"/>
  <c r="AA722" i="8"/>
  <c r="AA723" i="8"/>
  <c r="AA725" i="8"/>
  <c r="AA726" i="8"/>
  <c r="AA727" i="8"/>
  <c r="AA728" i="8"/>
  <c r="AA730" i="8"/>
  <c r="AA731" i="8"/>
  <c r="AA732" i="8"/>
  <c r="AA735" i="8"/>
  <c r="AA736" i="8"/>
  <c r="AA742" i="8"/>
  <c r="AA743" i="8"/>
  <c r="AA745" i="8"/>
  <c r="AA747" i="8"/>
  <c r="AA749" i="8"/>
  <c r="AA752" i="8"/>
  <c r="AA753" i="8"/>
  <c r="AA755" i="8"/>
  <c r="AA756" i="8"/>
  <c r="AA758" i="8"/>
  <c r="AA759" i="8"/>
  <c r="AA762" i="8"/>
  <c r="AA765" i="8"/>
  <c r="AA771" i="8"/>
  <c r="AA772" i="8"/>
  <c r="AA773" i="8"/>
  <c r="AA774" i="8"/>
  <c r="AA775" i="8"/>
  <c r="AA776" i="8"/>
  <c r="AA777" i="8"/>
  <c r="AA778" i="8"/>
  <c r="AA779" i="8"/>
  <c r="AA783" i="8"/>
  <c r="AA784" i="8"/>
  <c r="AA786" i="8"/>
  <c r="AA787" i="8"/>
  <c r="AA788" i="8"/>
  <c r="AA790" i="8"/>
  <c r="AA791" i="8"/>
  <c r="AA793" i="8"/>
  <c r="AA794" i="8"/>
  <c r="AA795" i="8"/>
  <c r="AA796" i="8"/>
  <c r="AA797" i="8"/>
  <c r="AA798" i="8"/>
  <c r="AA799" i="8"/>
  <c r="AA800" i="8"/>
  <c r="AA801" i="8"/>
  <c r="AA803" i="8"/>
  <c r="AA804" i="8"/>
  <c r="AA805" i="8"/>
  <c r="AA806" i="8"/>
  <c r="AA808" i="8"/>
  <c r="AA809" i="8"/>
  <c r="AA810" i="8"/>
  <c r="AA811" i="8"/>
  <c r="AA812" i="8"/>
  <c r="AA813" i="8"/>
  <c r="AA815" i="8"/>
  <c r="AA817" i="8"/>
  <c r="AA818" i="8"/>
  <c r="AA822" i="8"/>
  <c r="AA823" i="8"/>
  <c r="AA824" i="8"/>
  <c r="AA825" i="8"/>
  <c r="AA826" i="8"/>
  <c r="AA827" i="8"/>
  <c r="AA828" i="8"/>
  <c r="AA830" i="8"/>
  <c r="AA831" i="8"/>
  <c r="AA832" i="8"/>
  <c r="AA833" i="8"/>
  <c r="AA834" i="8"/>
  <c r="AA835" i="8"/>
  <c r="AA837" i="8"/>
  <c r="AA838" i="8"/>
  <c r="AA839" i="8"/>
  <c r="AA841" i="8"/>
  <c r="AA842" i="8"/>
  <c r="AA843" i="8"/>
  <c r="AA844" i="8"/>
  <c r="AA845" i="8"/>
  <c r="AA846" i="8"/>
  <c r="AA848" i="8"/>
  <c r="AA849" i="8"/>
  <c r="AA850" i="8"/>
  <c r="AA851" i="8"/>
  <c r="AA853" i="8"/>
  <c r="AA854" i="8"/>
  <c r="AA856" i="8"/>
  <c r="AA857" i="8"/>
  <c r="AA858" i="8"/>
  <c r="AA859" i="8"/>
  <c r="AA860" i="8"/>
  <c r="AA861" i="8"/>
  <c r="AA862" i="8"/>
  <c r="AA863" i="8"/>
  <c r="AA864" i="8"/>
  <c r="AA865" i="8"/>
  <c r="AA866" i="8"/>
  <c r="AA867" i="8"/>
  <c r="AA868" i="8"/>
  <c r="AA869" i="8"/>
  <c r="AA871" i="8"/>
  <c r="AA872" i="8"/>
  <c r="AA873" i="8"/>
  <c r="AA874" i="8"/>
  <c r="AA875" i="8"/>
  <c r="AA876" i="8"/>
  <c r="AA882" i="8"/>
  <c r="AA883" i="8"/>
  <c r="AA885" i="8"/>
  <c r="AA888" i="8"/>
  <c r="AA891" i="8"/>
  <c r="AA892" i="8"/>
  <c r="AA893" i="8"/>
  <c r="AA895" i="8"/>
  <c r="AA896" i="8"/>
  <c r="AA900" i="8"/>
  <c r="AA901" i="8"/>
  <c r="AA902" i="8"/>
  <c r="AA904" i="8"/>
  <c r="AA905" i="8"/>
  <c r="AA906" i="8"/>
  <c r="AA907" i="8"/>
  <c r="AA910" i="8"/>
  <c r="AA912" i="8"/>
  <c r="AA913" i="8"/>
  <c r="AA914" i="8"/>
  <c r="AA915" i="8"/>
  <c r="AA916" i="8"/>
  <c r="AA918" i="8"/>
  <c r="AA919" i="8"/>
  <c r="AA921" i="8"/>
  <c r="AA922" i="8"/>
  <c r="AA924" i="8"/>
  <c r="AA925" i="8"/>
  <c r="AA926" i="8"/>
  <c r="AA927" i="8"/>
  <c r="AA928" i="8"/>
  <c r="AA929" i="8"/>
  <c r="AA930" i="8"/>
  <c r="AA931" i="8"/>
  <c r="AA932" i="8"/>
  <c r="AA935" i="8"/>
  <c r="AA936" i="8"/>
  <c r="AA937" i="8"/>
  <c r="AA938" i="8"/>
  <c r="AA939" i="8"/>
  <c r="AA940" i="8"/>
  <c r="AA945" i="8"/>
  <c r="AA946" i="8"/>
  <c r="AA947" i="8"/>
  <c r="AA948" i="8"/>
  <c r="AA950" i="8"/>
  <c r="AA952" i="8"/>
  <c r="AA954" i="8"/>
  <c r="AA955" i="8"/>
  <c r="AA958" i="8"/>
  <c r="AA962" i="8"/>
  <c r="AA963" i="8"/>
  <c r="AA966" i="8"/>
  <c r="AA968" i="8"/>
  <c r="AA969" i="8"/>
  <c r="AA971" i="8"/>
  <c r="AA972" i="8"/>
  <c r="AA973" i="8"/>
  <c r="AA974" i="8"/>
  <c r="AA975" i="8"/>
  <c r="AA977" i="8"/>
  <c r="AA978" i="8"/>
  <c r="AA980" i="8"/>
  <c r="AA981" i="8"/>
  <c r="AA982" i="8"/>
  <c r="AA983" i="8"/>
  <c r="AA984" i="8"/>
  <c r="AA988" i="8"/>
  <c r="AA989" i="8"/>
  <c r="AA991" i="8"/>
  <c r="AA997" i="8"/>
  <c r="AA1004" i="8"/>
  <c r="AA1006" i="8"/>
  <c r="AA1008" i="8"/>
  <c r="AA1011" i="8"/>
  <c r="AA1012" i="8"/>
  <c r="AA1013" i="8"/>
  <c r="AA1014" i="8"/>
  <c r="AA1015" i="8"/>
  <c r="AA1018" i="8"/>
  <c r="AA1020" i="8"/>
  <c r="AA1021" i="8"/>
  <c r="AA1022" i="8"/>
  <c r="AA1023" i="8"/>
  <c r="AA1024" i="8"/>
  <c r="AA1025" i="8"/>
  <c r="AA1026" i="8"/>
  <c r="AA1028" i="8"/>
  <c r="AA1031" i="8"/>
  <c r="AA1032" i="8"/>
  <c r="AA1034" i="8"/>
  <c r="AA1036" i="8"/>
  <c r="AA1039" i="8"/>
  <c r="AA1040" i="8"/>
  <c r="AA1041" i="8"/>
  <c r="AA1042" i="8"/>
  <c r="AA1044" i="8"/>
  <c r="AA1047" i="8"/>
  <c r="AA1051" i="8"/>
  <c r="AA1052" i="8"/>
  <c r="AA1056" i="8"/>
  <c r="AA1057" i="8"/>
  <c r="AA1059" i="8"/>
  <c r="AA1062" i="8"/>
  <c r="AA1065" i="8"/>
  <c r="AA1067" i="8"/>
  <c r="AA1068" i="8"/>
  <c r="AA1069" i="8"/>
  <c r="AA1070" i="8"/>
  <c r="AA1071" i="8"/>
  <c r="AA1072" i="8"/>
  <c r="AA1073" i="8"/>
  <c r="AA1078" i="8"/>
  <c r="AA1079" i="8"/>
  <c r="AA1080" i="8"/>
  <c r="AA1082" i="8"/>
  <c r="AA1083" i="8"/>
  <c r="AA1084" i="8"/>
  <c r="AA1085" i="8"/>
  <c r="AA1086" i="8"/>
  <c r="AA1087" i="8"/>
  <c r="AA1088" i="8"/>
  <c r="AA1089" i="8"/>
  <c r="AA1090" i="8"/>
  <c r="AA1091" i="8"/>
  <c r="AA1092" i="8"/>
  <c r="AA1094" i="8"/>
  <c r="AA1097" i="8"/>
  <c r="AA1098" i="8"/>
  <c r="AA1099" i="8"/>
  <c r="AA1100" i="8"/>
  <c r="AA1103" i="8"/>
  <c r="AA1104" i="8"/>
  <c r="AA1107" i="8"/>
  <c r="AA1108" i="8"/>
  <c r="AA1111" i="8"/>
  <c r="AA1112" i="8"/>
  <c r="AA1114" i="8"/>
  <c r="AA1115" i="8"/>
  <c r="AA1116" i="8"/>
  <c r="AA1117" i="8"/>
  <c r="AA1119" i="8"/>
  <c r="AA1120" i="8"/>
  <c r="AA1121" i="8"/>
  <c r="AA1122" i="8"/>
  <c r="AA1123" i="8"/>
  <c r="AA1124" i="8"/>
  <c r="AA1125" i="8"/>
  <c r="AA1129" i="8"/>
  <c r="AA1130" i="8"/>
  <c r="AA1131" i="8"/>
  <c r="AA1135" i="8"/>
  <c r="AA1136" i="8"/>
  <c r="AA1137" i="8"/>
  <c r="AA1138" i="8"/>
  <c r="AA1139" i="8"/>
  <c r="AA1140" i="8"/>
  <c r="AA1141" i="8"/>
  <c r="AA1143" i="8"/>
  <c r="AA1145" i="8"/>
  <c r="AA1146" i="8"/>
  <c r="AA1147" i="8"/>
  <c r="AA1148" i="8"/>
  <c r="AA1149" i="8"/>
  <c r="AA1150" i="8"/>
  <c r="AA1151" i="8"/>
  <c r="AA1152" i="8"/>
  <c r="AA1153" i="8"/>
  <c r="AA1158" i="8"/>
  <c r="AA1159" i="8"/>
  <c r="AA1163" i="8"/>
  <c r="AA1164" i="8"/>
  <c r="AA1166" i="8"/>
  <c r="AA1169" i="8"/>
  <c r="AA1170" i="8"/>
  <c r="AA1171" i="8"/>
  <c r="AA1172" i="8"/>
  <c r="AA1173" i="8"/>
  <c r="AA1174" i="8"/>
  <c r="AA1175" i="8"/>
  <c r="AA1176" i="8"/>
  <c r="AA1177" i="8"/>
  <c r="AA1180" i="8"/>
  <c r="AA1181" i="8"/>
  <c r="AA1182" i="8"/>
  <c r="AA1184" i="8"/>
  <c r="AA1185" i="8"/>
  <c r="AA1187" i="8"/>
  <c r="AA1188" i="8"/>
  <c r="AA1189" i="8"/>
  <c r="AA1191" i="8"/>
  <c r="AA1192" i="8"/>
  <c r="AA1193" i="8"/>
  <c r="AA1196" i="8"/>
  <c r="AA1198" i="8"/>
  <c r="AA1200" i="8"/>
  <c r="AA1202" i="8"/>
  <c r="AA1203" i="8"/>
  <c r="AA1205" i="8"/>
  <c r="AA1206" i="8"/>
  <c r="AA1207" i="8"/>
  <c r="AA1208" i="8"/>
  <c r="AA1210" i="8"/>
  <c r="AA1211" i="8"/>
  <c r="AA1212" i="8"/>
  <c r="AA1213" i="8"/>
  <c r="AA1214" i="8"/>
  <c r="AA1215" i="8"/>
  <c r="AA1217" i="8"/>
  <c r="AA1218" i="8"/>
  <c r="AA1219" i="8"/>
  <c r="AA1220" i="8"/>
  <c r="AA1221" i="8"/>
  <c r="AA1222" i="8"/>
  <c r="AA1225" i="8"/>
  <c r="AA1226" i="8"/>
  <c r="AA1228" i="8"/>
  <c r="AA1229" i="8"/>
  <c r="AA1230" i="8"/>
  <c r="AA1231" i="8"/>
  <c r="AA1232" i="8"/>
  <c r="AA1234" i="8"/>
  <c r="AA1235" i="8"/>
  <c r="AA1236" i="8"/>
  <c r="AA1237" i="8"/>
  <c r="AA1238" i="8"/>
  <c r="AA1240" i="8"/>
  <c r="AA1241" i="8"/>
  <c r="AA1243" i="8"/>
  <c r="AA1244" i="8"/>
  <c r="AA1245" i="8"/>
  <c r="AA1246" i="8"/>
  <c r="AA1247" i="8"/>
  <c r="AA1248" i="8"/>
  <c r="AA1249" i="8"/>
  <c r="AA1250" i="8"/>
  <c r="AA1251" i="8"/>
  <c r="AA1252" i="8"/>
  <c r="AA1254" i="8"/>
  <c r="AA1255" i="8"/>
  <c r="AA1256" i="8"/>
  <c r="AA1257" i="8"/>
  <c r="AA1258" i="8"/>
  <c r="AA1259" i="8"/>
  <c r="AA1260" i="8"/>
  <c r="AA1262" i="8"/>
  <c r="AA1263" i="8"/>
  <c r="AA1264" i="8"/>
  <c r="AA1265" i="8"/>
  <c r="AA1266" i="8"/>
  <c r="AA1267" i="8"/>
  <c r="AA1268" i="8"/>
  <c r="AA1270" i="8"/>
  <c r="AA1271" i="8"/>
  <c r="AA1272" i="8"/>
  <c r="AA1273" i="8"/>
  <c r="AA1274" i="8"/>
  <c r="AA1275" i="8"/>
  <c r="AA1276" i="8"/>
  <c r="AA1277" i="8"/>
  <c r="AA1278" i="8"/>
  <c r="AA1279" i="8"/>
  <c r="AA1280" i="8"/>
  <c r="AA1281" i="8"/>
  <c r="AA1282" i="8"/>
  <c r="AA1283" i="8"/>
  <c r="AA1284" i="8"/>
  <c r="AA1285" i="8"/>
  <c r="AA1286" i="8"/>
  <c r="AA1287" i="8"/>
  <c r="AA1288" i="8"/>
  <c r="AA1289" i="8"/>
  <c r="AA1290" i="8"/>
  <c r="AA1292" i="8"/>
  <c r="AA1293" i="8"/>
  <c r="AA1294" i="8"/>
  <c r="AA1296" i="8"/>
  <c r="AA1297" i="8"/>
  <c r="AA1298" i="8"/>
  <c r="AA1300" i="8"/>
  <c r="AA1301" i="8"/>
  <c r="AA1308" i="8"/>
  <c r="AA1309" i="8"/>
  <c r="AA1310" i="8"/>
  <c r="AA1311" i="8"/>
  <c r="AA1313" i="8"/>
  <c r="AA1314" i="8"/>
  <c r="AA1315" i="8"/>
  <c r="AA1316" i="8"/>
  <c r="AA1318" i="8"/>
  <c r="AA1319" i="8"/>
  <c r="AA1320" i="8"/>
  <c r="AA1321" i="8"/>
  <c r="AA1322" i="8"/>
  <c r="AA1323" i="8"/>
  <c r="AA1324" i="8"/>
  <c r="AA1325" i="8"/>
  <c r="AA1329" i="8"/>
  <c r="AA1330" i="8"/>
  <c r="AA1331" i="8"/>
  <c r="AA1334" i="8"/>
  <c r="AA1339" i="8"/>
  <c r="AA1340" i="8"/>
  <c r="AA1342" i="8"/>
  <c r="AA1343" i="8"/>
  <c r="AA1344" i="8"/>
  <c r="AA1345" i="8"/>
  <c r="AA1346" i="8"/>
  <c r="AA1347" i="8"/>
  <c r="AA1348" i="8"/>
  <c r="AA1349" i="8"/>
  <c r="AA1350" i="8"/>
  <c r="AA1351" i="8"/>
  <c r="AA1352" i="8"/>
  <c r="AA1354" i="8"/>
  <c r="AA1355" i="8"/>
  <c r="AA1356" i="8"/>
  <c r="AA1357" i="8"/>
  <c r="AA1358" i="8"/>
  <c r="AA1359" i="8"/>
  <c r="AA1360" i="8"/>
  <c r="AA1361" i="8"/>
  <c r="AA1362" i="8"/>
  <c r="AA1364" i="8"/>
  <c r="AA1365" i="8"/>
  <c r="AA1366" i="8"/>
  <c r="AA1371" i="8"/>
  <c r="AA1372" i="8"/>
  <c r="AA1373" i="8"/>
  <c r="AA1374" i="8"/>
  <c r="AA1375" i="8"/>
  <c r="AA1376" i="8"/>
  <c r="AA1378" i="8"/>
  <c r="AA1380" i="8"/>
  <c r="AA1383" i="8"/>
  <c r="AA1384" i="8"/>
  <c r="AA1386" i="8"/>
  <c r="AA1387" i="8"/>
  <c r="AA1388" i="8"/>
  <c r="AA1389" i="8"/>
  <c r="AA1390" i="8"/>
  <c r="AA1391" i="8"/>
  <c r="AA1392" i="8"/>
  <c r="AA1393" i="8"/>
  <c r="AA1396" i="8"/>
  <c r="AA1397" i="8"/>
  <c r="AA1398" i="8"/>
  <c r="AA1399" i="8"/>
  <c r="AA1407" i="8"/>
  <c r="AA1408" i="8"/>
  <c r="AA1410" i="8"/>
  <c r="AA1412" i="8"/>
  <c r="AA1413" i="8"/>
  <c r="AA1414" i="8"/>
  <c r="AA1415" i="8"/>
  <c r="AA1416" i="8"/>
  <c r="AA1417" i="8"/>
  <c r="AA1419" i="8"/>
  <c r="AA1420" i="8"/>
  <c r="AA1421" i="8"/>
  <c r="AA1423" i="8"/>
  <c r="AA1424" i="8"/>
  <c r="AA1426" i="8"/>
  <c r="AA1428" i="8"/>
  <c r="AA1430" i="8"/>
  <c r="AA1431" i="8"/>
  <c r="AA1432" i="8"/>
  <c r="AA1433" i="8"/>
  <c r="AA1434" i="8"/>
  <c r="AA1435" i="8"/>
  <c r="AA1436" i="8"/>
  <c r="AA1437" i="8"/>
  <c r="AA1438" i="8"/>
  <c r="AA1439" i="8"/>
  <c r="AA1440" i="8"/>
  <c r="AA1441" i="8"/>
  <c r="AA1443" i="8"/>
  <c r="AA1444" i="8"/>
  <c r="AA1445" i="8"/>
  <c r="AA1446" i="8"/>
  <c r="AA1447" i="8"/>
  <c r="AA1448" i="8"/>
  <c r="AA1449" i="8"/>
  <c r="AA1450" i="8"/>
  <c r="AA1451" i="8"/>
  <c r="AA1452" i="8"/>
  <c r="AA1453" i="8"/>
  <c r="AA1454" i="8"/>
  <c r="AA1455" i="8"/>
  <c r="AA1456" i="8"/>
  <c r="AA1457" i="8"/>
  <c r="AA1458" i="8"/>
  <c r="AA1459" i="8"/>
  <c r="AA1460" i="8"/>
  <c r="AA1461" i="8"/>
  <c r="AA1462" i="8"/>
  <c r="AA1463" i="8"/>
  <c r="AA1464" i="8"/>
  <c r="AA1465" i="8"/>
  <c r="AA1466" i="8"/>
  <c r="AA1467" i="8"/>
  <c r="AA1468" i="8"/>
  <c r="AA1469" i="8"/>
  <c r="AA1470" i="8"/>
  <c r="AA1471" i="8"/>
  <c r="AA1472" i="8"/>
  <c r="AA1473" i="8"/>
  <c r="AA1474" i="8"/>
  <c r="AA1475" i="8"/>
  <c r="AA1476" i="8"/>
  <c r="AA1477" i="8"/>
  <c r="AA1478" i="8"/>
  <c r="AA1479" i="8"/>
  <c r="AA1480" i="8"/>
  <c r="AA1481" i="8"/>
  <c r="AA1482" i="8"/>
  <c r="AA1483" i="8"/>
  <c r="AA1484" i="8"/>
  <c r="AA1485" i="8"/>
  <c r="AA1486" i="8"/>
  <c r="AA1487" i="8"/>
  <c r="AA1488" i="8"/>
  <c r="AA1489" i="8"/>
  <c r="AA1490" i="8"/>
  <c r="AA1491" i="8"/>
  <c r="AA1492" i="8"/>
  <c r="AA1493" i="8"/>
  <c r="AA1494" i="8"/>
  <c r="AA1495" i="8"/>
  <c r="AA1496" i="8"/>
  <c r="AA1497" i="8"/>
  <c r="AA1498" i="8"/>
  <c r="AA1499" i="8"/>
  <c r="AA1500" i="8"/>
  <c r="AA1501" i="8"/>
  <c r="AA1502" i="8"/>
  <c r="AA1503" i="8"/>
  <c r="AA1504" i="8"/>
  <c r="AA1505" i="8"/>
  <c r="AA1508" i="8"/>
  <c r="AA1509" i="8"/>
  <c r="AA1510" i="8"/>
  <c r="AA1511" i="8"/>
  <c r="AA1512" i="8"/>
  <c r="AA1513" i="8"/>
  <c r="AA1514" i="8"/>
  <c r="AA1515" i="8"/>
  <c r="AA1516" i="8"/>
  <c r="AA1517" i="8"/>
  <c r="AA1519" i="8"/>
  <c r="AA1521" i="8"/>
  <c r="AA1522" i="8"/>
  <c r="AA1523" i="8"/>
  <c r="AA1524" i="8"/>
  <c r="AA1525" i="8"/>
  <c r="AA1526" i="8"/>
  <c r="AA1527" i="8"/>
  <c r="AA1528" i="8"/>
  <c r="AA1533" i="8"/>
  <c r="AA1534" i="8"/>
  <c r="AA1535" i="8"/>
  <c r="AA1536" i="8"/>
  <c r="AA1537" i="8"/>
  <c r="AA1538" i="8"/>
  <c r="AA1539" i="8"/>
  <c r="AA1540" i="8"/>
  <c r="AA1541" i="8"/>
  <c r="AA1542" i="8"/>
  <c r="AA1543" i="8"/>
  <c r="AA1544" i="8"/>
  <c r="AA1546" i="8"/>
  <c r="AA1547" i="8"/>
  <c r="AA1549" i="8"/>
  <c r="AA1550" i="8"/>
  <c r="AA1551" i="8"/>
  <c r="AA1552" i="8"/>
  <c r="AA1553" i="8"/>
  <c r="AA1554" i="8"/>
  <c r="AA1555" i="8"/>
  <c r="AA1556" i="8"/>
  <c r="AA1557" i="8"/>
  <c r="AA1560" i="8"/>
  <c r="AA1561" i="8"/>
  <c r="AA1565" i="8"/>
  <c r="AA1570" i="8"/>
  <c r="AA1571" i="8"/>
  <c r="AA1572" i="8"/>
  <c r="AA1573" i="8"/>
  <c r="AA1574" i="8"/>
  <c r="AA1575" i="8"/>
  <c r="AA1576" i="8"/>
  <c r="AA1579" i="8"/>
  <c r="AA1580" i="8"/>
  <c r="AA1581" i="8"/>
  <c r="AA1582" i="8"/>
  <c r="AA1583" i="8"/>
  <c r="AA1584" i="8"/>
  <c r="AA1585" i="8"/>
  <c r="AA1586" i="8"/>
  <c r="AA1587" i="8"/>
  <c r="AA1588" i="8"/>
  <c r="AA1589" i="8"/>
  <c r="AA1590" i="8"/>
  <c r="AA1591" i="8"/>
  <c r="AA1592" i="8"/>
  <c r="AA1593" i="8"/>
  <c r="AA1594" i="8"/>
  <c r="AA1596" i="8"/>
  <c r="AA1598" i="8"/>
  <c r="AA1601" i="8"/>
  <c r="AA1602" i="8"/>
  <c r="AA1603" i="8"/>
  <c r="AA1605" i="8"/>
  <c r="AA1606" i="8"/>
  <c r="AA1611" i="8"/>
  <c r="AA1612" i="8"/>
  <c r="AA1616" i="8"/>
  <c r="AA1617" i="8"/>
  <c r="AA1618" i="8"/>
  <c r="AA1627" i="8"/>
  <c r="AA1629" i="8"/>
  <c r="AA1630" i="8"/>
  <c r="AA1636" i="8"/>
  <c r="AA1638" i="8"/>
  <c r="AA1639" i="8"/>
  <c r="AA1640" i="8"/>
  <c r="AA1641" i="8"/>
  <c r="AA1642" i="8"/>
  <c r="AA1643" i="8"/>
  <c r="AA1645" i="8"/>
  <c r="AA1646" i="8"/>
  <c r="AA1649" i="8"/>
  <c r="AA1651" i="8"/>
  <c r="AA1652" i="8"/>
  <c r="AA1653" i="8"/>
  <c r="AA1654" i="8"/>
  <c r="AA1657" i="8"/>
  <c r="AA1658" i="8"/>
  <c r="AA1660" i="8"/>
  <c r="AA1667" i="8"/>
  <c r="AA1668" i="8"/>
  <c r="AA1669" i="8"/>
  <c r="AA1677" i="8"/>
  <c r="AA1678" i="8"/>
  <c r="AA1679" i="8"/>
  <c r="AA1680" i="8"/>
  <c r="AA1681" i="8"/>
  <c r="AA1682" i="8"/>
  <c r="AA1683" i="8"/>
  <c r="AA1684" i="8"/>
  <c r="AA1685" i="8"/>
  <c r="AA1686" i="8"/>
  <c r="AA1687" i="8"/>
  <c r="AA1691" i="8"/>
  <c r="AA1693" i="8"/>
  <c r="AA1694" i="8"/>
  <c r="AA1695" i="8"/>
  <c r="AA1696" i="8"/>
  <c r="AA1697" i="8"/>
  <c r="AA1698" i="8"/>
  <c r="AA1700" i="8"/>
  <c r="AA1701" i="8"/>
  <c r="AA1702" i="8"/>
  <c r="AA1704" i="8"/>
  <c r="AA1706" i="8"/>
  <c r="AA1707" i="8"/>
  <c r="AA1708" i="8"/>
  <c r="AA1709" i="8"/>
  <c r="AA1719" i="8"/>
  <c r="AA1720" i="8"/>
  <c r="AA1721" i="8"/>
  <c r="AA1722" i="8"/>
  <c r="AA1723" i="8"/>
  <c r="AA1725" i="8"/>
  <c r="AA1729" i="8"/>
  <c r="AA1731" i="8"/>
  <c r="AA1732" i="8"/>
  <c r="AA1739" i="8"/>
  <c r="AA1740" i="8"/>
  <c r="AA1741" i="8"/>
  <c r="AA1742" i="8"/>
  <c r="AA1743" i="8"/>
  <c r="AA1744" i="8"/>
  <c r="AA1745" i="8"/>
  <c r="AA1746" i="8"/>
  <c r="AA1747" i="8"/>
  <c r="AA1748" i="8"/>
  <c r="AA1749" i="8"/>
  <c r="AA1750" i="8"/>
  <c r="AA1751" i="8"/>
  <c r="AA1752" i="8"/>
  <c r="AA1753" i="8"/>
  <c r="AA1754" i="8"/>
  <c r="AA1755" i="8"/>
  <c r="AA1756" i="8"/>
  <c r="AA1757" i="8"/>
  <c r="AA1759" i="8"/>
  <c r="AA1760" i="8"/>
  <c r="AA1766" i="8"/>
  <c r="AA1768" i="8"/>
  <c r="AA1769" i="8"/>
  <c r="AA1770" i="8"/>
  <c r="AA1771" i="8"/>
  <c r="AA1772" i="8"/>
  <c r="AA1773" i="8"/>
  <c r="AA1774" i="8"/>
  <c r="AA1775" i="8"/>
  <c r="AA1776" i="8"/>
  <c r="AA1777" i="8"/>
  <c r="AA1778" i="8"/>
  <c r="AA1779" i="8"/>
  <c r="AA1783" i="8"/>
  <c r="AA1784" i="8"/>
  <c r="AA1788" i="8"/>
  <c r="AA1789" i="8"/>
  <c r="AA1791" i="8"/>
  <c r="AA1792" i="8"/>
  <c r="AA1794" i="8"/>
  <c r="AA1798" i="8"/>
  <c r="AA1799" i="8"/>
  <c r="AA1800" i="8"/>
  <c r="AA1801" i="8"/>
  <c r="AA1802" i="8"/>
  <c r="AA1803" i="8"/>
  <c r="AA1805" i="8"/>
  <c r="AA1807" i="8"/>
  <c r="AA1809" i="8"/>
  <c r="AA1812" i="8"/>
  <c r="AA1813" i="8"/>
  <c r="AA1814" i="8"/>
  <c r="AA1815" i="8"/>
  <c r="AA1816" i="8"/>
  <c r="AA1817" i="8"/>
  <c r="AA1818" i="8"/>
  <c r="AA1819" i="8"/>
  <c r="AA1820" i="8"/>
  <c r="AA1821" i="8"/>
  <c r="AA1823" i="8"/>
  <c r="AA1827" i="8"/>
  <c r="AA1831" i="8"/>
  <c r="AA1832" i="8"/>
  <c r="AA1833" i="8"/>
  <c r="AA1834" i="8"/>
  <c r="AA1835" i="8"/>
  <c r="AA1836" i="8"/>
  <c r="AA1837" i="8"/>
  <c r="AA1838" i="8"/>
  <c r="AA1839" i="8"/>
  <c r="AA1840" i="8"/>
  <c r="AA1842" i="8"/>
  <c r="AA1844" i="8"/>
  <c r="AA1847" i="8"/>
  <c r="AA1848" i="8"/>
  <c r="AA1850" i="8"/>
  <c r="AA1856" i="8"/>
  <c r="AA1857" i="8"/>
  <c r="AA1859" i="8"/>
  <c r="AA1860" i="8"/>
  <c r="AA1864" i="8"/>
  <c r="AA1865" i="8"/>
  <c r="AA1866" i="8"/>
  <c r="AA1871" i="8"/>
  <c r="AA1872" i="8"/>
  <c r="AA1874" i="8"/>
  <c r="AA1877" i="8"/>
  <c r="AA1878" i="8"/>
  <c r="AA1880" i="8"/>
  <c r="AA1882" i="8"/>
  <c r="AA1883" i="8"/>
  <c r="AA1884" i="8"/>
  <c r="AA1886" i="8"/>
  <c r="AA1887" i="8"/>
  <c r="AA1888" i="8"/>
  <c r="AA1893" i="8"/>
  <c r="AA1895" i="8"/>
  <c r="AA1896" i="8"/>
  <c r="AA1897" i="8"/>
  <c r="AA1900" i="8"/>
  <c r="AA1901" i="8"/>
  <c r="AA1902" i="8"/>
  <c r="AA1903" i="8"/>
  <c r="AA1905" i="8"/>
  <c r="AA1906" i="8"/>
  <c r="AA1907" i="8"/>
  <c r="AA1908" i="8"/>
  <c r="AA1909" i="8"/>
  <c r="AA1911" i="8"/>
  <c r="AA1912" i="8"/>
  <c r="AA1914" i="8"/>
  <c r="AA1915" i="8"/>
  <c r="AA1916" i="8"/>
  <c r="AA1917" i="8"/>
  <c r="AA1918" i="8"/>
  <c r="AA1920" i="8"/>
  <c r="AA1921" i="8"/>
  <c r="AA1925" i="8"/>
  <c r="AA1926" i="8"/>
  <c r="AA1927" i="8"/>
  <c r="AA1928" i="8"/>
  <c r="AA1930" i="8"/>
  <c r="AA1931" i="8"/>
  <c r="AA1932" i="8"/>
  <c r="AA1933" i="8"/>
  <c r="AA1934" i="8"/>
  <c r="AA1935" i="8"/>
  <c r="AA1940" i="8"/>
  <c r="AA1941" i="8"/>
  <c r="AA1942" i="8"/>
  <c r="AA1943" i="8"/>
  <c r="AA1944" i="8"/>
  <c r="AA1945" i="8"/>
  <c r="AA1946" i="8"/>
  <c r="AA1951" i="8"/>
  <c r="AA1953" i="8"/>
  <c r="AA1954" i="8"/>
  <c r="AA1957" i="8"/>
  <c r="AA1958" i="8"/>
  <c r="AA1959" i="8"/>
  <c r="AA1960" i="8"/>
  <c r="AA1962" i="8"/>
  <c r="AA1963" i="8"/>
  <c r="AA1964" i="8"/>
  <c r="AA1965" i="8"/>
  <c r="AA1970" i="8"/>
  <c r="AA1972" i="8"/>
  <c r="AA1975" i="8"/>
  <c r="AA1981" i="8"/>
  <c r="AA1984" i="8"/>
  <c r="AA1985" i="8"/>
  <c r="AA1986" i="8"/>
  <c r="AA1988" i="8"/>
  <c r="AA1990" i="8"/>
  <c r="AA1991" i="8"/>
  <c r="AA1994" i="8"/>
  <c r="AA1995" i="8"/>
  <c r="AA1997" i="8"/>
  <c r="AA1998" i="8"/>
  <c r="AA2000" i="8"/>
  <c r="AA2002" i="8"/>
  <c r="AA2004" i="8"/>
  <c r="AA2005" i="8"/>
  <c r="AA2009" i="8"/>
  <c r="AA2011" i="8"/>
  <c r="AA2012" i="8"/>
  <c r="AA2013" i="8"/>
  <c r="AA2014" i="8"/>
  <c r="AA2015" i="8"/>
  <c r="AA2016" i="8"/>
  <c r="AA2017" i="8"/>
  <c r="AA2018" i="8"/>
  <c r="AA2019" i="8"/>
  <c r="AA2020" i="8"/>
  <c r="AA2024" i="8"/>
  <c r="AA2026" i="8"/>
  <c r="AA2027" i="8"/>
  <c r="AA2029" i="8"/>
  <c r="AA2032" i="8"/>
  <c r="AA2034" i="8"/>
  <c r="AA2035" i="8"/>
  <c r="AA2036" i="8"/>
  <c r="AA2038" i="8"/>
  <c r="AA2039" i="8"/>
  <c r="AA2040" i="8"/>
  <c r="AA2041" i="8"/>
  <c r="AA2042" i="8"/>
  <c r="AA2045" i="8"/>
  <c r="AA2048" i="8"/>
  <c r="AA2051" i="8"/>
  <c r="AA2052" i="8"/>
  <c r="AA2053" i="8"/>
  <c r="AA2054" i="8"/>
  <c r="AA2055" i="8"/>
  <c r="AA2056" i="8"/>
  <c r="AA2059" i="8"/>
  <c r="AA2060" i="8"/>
  <c r="AA2063" i="8"/>
  <c r="AA2067" i="8"/>
  <c r="AA2068" i="8"/>
  <c r="AA2069" i="8"/>
  <c r="AA2070" i="8"/>
  <c r="AA2071" i="8"/>
  <c r="AA2072" i="8"/>
  <c r="AA2073" i="8"/>
  <c r="AA2074" i="8"/>
  <c r="AA2075" i="8"/>
  <c r="AA2076" i="8"/>
  <c r="AA2079" i="8"/>
  <c r="AA2080" i="8"/>
  <c r="AA2081" i="8"/>
  <c r="AA2082" i="8"/>
  <c r="AA2083" i="8"/>
  <c r="AA2090" i="8"/>
  <c r="AA2093" i="8"/>
  <c r="AA2094" i="8"/>
  <c r="AA2095" i="8"/>
  <c r="AA2096" i="8"/>
  <c r="AA2097" i="8"/>
  <c r="AA2098" i="8"/>
  <c r="AA2099" i="8"/>
  <c r="AA2100" i="8"/>
  <c r="AA2101" i="8"/>
  <c r="AA2102" i="8"/>
  <c r="AA2104" i="8"/>
  <c r="AA2106" i="8"/>
  <c r="AA2112" i="8"/>
  <c r="AA2114" i="8"/>
  <c r="AA2119" i="8"/>
  <c r="AA2121" i="8"/>
  <c r="AA2122" i="8"/>
  <c r="AA2124" i="8"/>
  <c r="AA2125" i="8"/>
  <c r="AA2129" i="8"/>
  <c r="AA2131" i="8"/>
  <c r="AA2132" i="8"/>
  <c r="AA2133" i="8"/>
  <c r="AA2134" i="8"/>
  <c r="AA2135" i="8"/>
  <c r="AA2136" i="8"/>
  <c r="AA2137" i="8"/>
  <c r="AA2138" i="8"/>
  <c r="AA2140" i="8"/>
  <c r="AA2143" i="8"/>
  <c r="AA2144" i="8"/>
  <c r="AA2145" i="8"/>
  <c r="AA2148" i="8"/>
  <c r="AA2151" i="8"/>
  <c r="AA2152" i="8"/>
  <c r="AA2153" i="8"/>
  <c r="AA2154" i="8"/>
  <c r="AA2155" i="8"/>
  <c r="AA2156" i="8"/>
  <c r="AA2157" i="8"/>
  <c r="AA2158" i="8"/>
  <c r="AA2159" i="8"/>
  <c r="AA2160" i="8"/>
  <c r="AA2161" i="8"/>
  <c r="AA2162" i="8"/>
  <c r="AA8" i="8"/>
  <c r="Q2127" i="8"/>
  <c r="Z2127" i="8" s="1"/>
  <c r="Q2126" i="8"/>
  <c r="Z2126" i="8" s="1"/>
  <c r="Q1965" i="8"/>
  <c r="Z1965" i="8" s="1"/>
  <c r="Q2156" i="8"/>
  <c r="Z2156" i="8" s="1"/>
  <c r="Q2155" i="8"/>
  <c r="Z2155" i="8" s="1"/>
  <c r="Q2154" i="8"/>
  <c r="Z2154" i="8" s="1"/>
  <c r="Q2146" i="8"/>
  <c r="Z2146" i="8" s="1"/>
  <c r="Q2116" i="8"/>
  <c r="Z2116" i="8" s="1"/>
  <c r="Q2114" i="8"/>
  <c r="Z2114" i="8" s="1"/>
  <c r="Q2100" i="8"/>
  <c r="Z2100" i="8" s="1"/>
  <c r="Q2099" i="8"/>
  <c r="Z2099" i="8" s="1"/>
  <c r="Q2098" i="8"/>
  <c r="Z2098" i="8" s="1"/>
  <c r="Q2097" i="8"/>
  <c r="Z2097" i="8" s="1"/>
  <c r="Q2091" i="8"/>
  <c r="Z2091" i="8" s="1"/>
  <c r="Q2090" i="8"/>
  <c r="Z2090" i="8" s="1"/>
  <c r="Q2089" i="8"/>
  <c r="Z2089" i="8" s="1"/>
  <c r="Q2088" i="8"/>
  <c r="Z2088" i="8" s="1"/>
  <c r="Q2087" i="8"/>
  <c r="Z2087" i="8" s="1"/>
  <c r="Q2086" i="8"/>
  <c r="Z2086" i="8" s="1"/>
  <c r="Q2085" i="8"/>
  <c r="Z2085" i="8" s="1"/>
  <c r="Q2084" i="8"/>
  <c r="Z2084" i="8" s="1"/>
  <c r="Q2083" i="8"/>
  <c r="Z2083" i="8" s="1"/>
  <c r="Q2063" i="8"/>
  <c r="Z2063" i="8" s="1"/>
  <c r="Q2062" i="8"/>
  <c r="Z2062" i="8" s="1"/>
  <c r="Q2061" i="8"/>
  <c r="Z2061" i="8" s="1"/>
  <c r="Q2060" i="8"/>
  <c r="Z2060" i="8" s="1"/>
  <c r="Q2059" i="8"/>
  <c r="Z2059" i="8" s="1"/>
  <c r="Q2058" i="8"/>
  <c r="Z2058" i="8" s="1"/>
  <c r="Q2057" i="8"/>
  <c r="Z2057" i="8" s="1"/>
  <c r="Q2056" i="8"/>
  <c r="Z2056" i="8" s="1"/>
  <c r="Q1997" i="8"/>
  <c r="Z1997" i="8" s="1"/>
  <c r="Q1985" i="8"/>
  <c r="Z1985" i="8" s="1"/>
  <c r="Q1984" i="8"/>
  <c r="Z1984" i="8" s="1"/>
  <c r="Q1970" i="8"/>
  <c r="Z1970" i="8" s="1"/>
  <c r="Q1945" i="8"/>
  <c r="Z1945" i="8" s="1"/>
  <c r="Q1944" i="8"/>
  <c r="Z1944" i="8" s="1"/>
  <c r="Q1943" i="8"/>
  <c r="Z1943" i="8" s="1"/>
  <c r="Q1936" i="8"/>
  <c r="Z1936" i="8" s="1"/>
  <c r="Q1902" i="8"/>
  <c r="Z1902" i="8" s="1"/>
  <c r="Q1901" i="8"/>
  <c r="Z1901" i="8" s="1"/>
  <c r="Q1878" i="8"/>
  <c r="Z1878" i="8" s="1"/>
  <c r="Q1856" i="8"/>
  <c r="Z1856" i="8" s="1"/>
  <c r="Q1855" i="8"/>
  <c r="Z1855" i="8" s="1"/>
  <c r="Q1850" i="8"/>
  <c r="Z1850" i="8" s="1"/>
  <c r="Q1849" i="8"/>
  <c r="Z1849" i="8" s="1"/>
  <c r="Q1832" i="8"/>
  <c r="Z1832" i="8" s="1"/>
  <c r="Q1831" i="8"/>
  <c r="Z1831" i="8" s="1"/>
  <c r="Q1823" i="8"/>
  <c r="Z1823" i="8" s="1"/>
  <c r="Q1822" i="8"/>
  <c r="Z1822" i="8" s="1"/>
  <c r="Q1821" i="8"/>
  <c r="Z1821" i="8" s="1"/>
  <c r="Q1815" i="8"/>
  <c r="Z1815" i="8" s="1"/>
  <c r="Q1809" i="8"/>
  <c r="Z1809" i="8" s="1"/>
  <c r="Q1760" i="8"/>
  <c r="Z1760" i="8" s="1"/>
  <c r="Q1759" i="8"/>
  <c r="Z1759" i="8" s="1"/>
  <c r="Q1758" i="8"/>
  <c r="Z1758" i="8" s="1"/>
  <c r="Q1757" i="8"/>
  <c r="Z1757" i="8" s="1"/>
  <c r="Q1744" i="8"/>
  <c r="Z1744" i="8" s="1"/>
  <c r="Q1724" i="8"/>
  <c r="Z1724" i="8" s="1"/>
  <c r="Q1723" i="8"/>
  <c r="Z1723" i="8" s="1"/>
  <c r="Q1722" i="8"/>
  <c r="Z1722" i="8" s="1"/>
  <c r="Q1721" i="8"/>
  <c r="Z1721" i="8" s="1"/>
  <c r="Q1720" i="8"/>
  <c r="Z1720" i="8" s="1"/>
  <c r="Q1719" i="8"/>
  <c r="Z1719" i="8" s="1"/>
  <c r="Q1708" i="8"/>
  <c r="Z1708" i="8" s="1"/>
  <c r="Q1679" i="8"/>
  <c r="Z1679" i="8" s="1"/>
  <c r="Q1678" i="8"/>
  <c r="Z1678" i="8" s="1"/>
  <c r="Q1677" i="8"/>
  <c r="Z1677" i="8" s="1"/>
  <c r="Q1676" i="8"/>
  <c r="Z1676" i="8" s="1"/>
  <c r="Q1655" i="8"/>
  <c r="Z1655" i="8" s="1"/>
  <c r="Q1630" i="8"/>
  <c r="Z1630" i="8" s="1"/>
  <c r="Q1621" i="8"/>
  <c r="Z1621" i="8" s="1"/>
  <c r="Q1614" i="8"/>
  <c r="Z1614" i="8" s="1"/>
  <c r="Q1613" i="8"/>
  <c r="Z1613" i="8" s="1"/>
  <c r="Q1612" i="8"/>
  <c r="Z1612" i="8" s="1"/>
  <c r="Q1602" i="8"/>
  <c r="Z1602" i="8" s="1"/>
  <c r="Q1592" i="8"/>
  <c r="Z1592" i="8" s="1"/>
  <c r="Q1591" i="8"/>
  <c r="Z1591" i="8" s="1"/>
  <c r="Q1555" i="8"/>
  <c r="Z1555" i="8" s="1"/>
  <c r="Q1552" i="8"/>
  <c r="Z1552" i="8" s="1"/>
  <c r="Q1551" i="8"/>
  <c r="Z1551" i="8" s="1"/>
  <c r="Q1550" i="8"/>
  <c r="Z1550" i="8" s="1"/>
  <c r="Q1549" i="8"/>
  <c r="Z1549" i="8" s="1"/>
  <c r="Q1540" i="8"/>
  <c r="Z1540" i="8" s="1"/>
  <c r="Q1539" i="8"/>
  <c r="Z1539" i="8" s="1"/>
  <c r="Q1523" i="8"/>
  <c r="Z1523" i="8" s="1"/>
  <c r="Q1521" i="8"/>
  <c r="Z1521" i="8" s="1"/>
  <c r="Q1496" i="8"/>
  <c r="Z1496" i="8" s="1"/>
  <c r="Q1482" i="8"/>
  <c r="Z1482" i="8" s="1"/>
  <c r="Q1480" i="8"/>
  <c r="Z1480" i="8" s="1"/>
  <c r="Q1477" i="8"/>
  <c r="Z1477" i="8" s="1"/>
  <c r="Q1452" i="8"/>
  <c r="Z1452" i="8" s="1"/>
  <c r="Q1414" i="8"/>
  <c r="Z1414" i="8" s="1"/>
  <c r="Q1410" i="8"/>
  <c r="Z1410" i="8" s="1"/>
  <c r="Q1399" i="8"/>
  <c r="Z1399" i="8" s="1"/>
  <c r="Q1374" i="8"/>
  <c r="Z1374" i="8" s="1"/>
  <c r="Q1371" i="8"/>
  <c r="Z1371" i="8" s="1"/>
  <c r="Q1369" i="8"/>
  <c r="Z1369" i="8" s="1"/>
  <c r="Q1344" i="8"/>
  <c r="Z1344" i="8" s="1"/>
  <c r="Q1338" i="8"/>
  <c r="Z1338" i="8" s="1"/>
  <c r="Q1306" i="8"/>
  <c r="Z1306" i="8" s="1"/>
  <c r="Q1300" i="8"/>
  <c r="Z1300" i="8" s="1"/>
  <c r="Q1277" i="8"/>
  <c r="Z1277" i="8" s="1"/>
  <c r="Q1262" i="8"/>
  <c r="Z1262" i="8" s="1"/>
  <c r="Q1259" i="8"/>
  <c r="Z1259" i="8" s="1"/>
  <c r="Q1235" i="8"/>
  <c r="Z1235" i="8" s="1"/>
  <c r="Q1234" i="8"/>
  <c r="Z1234" i="8" s="1"/>
  <c r="Q1233" i="8"/>
  <c r="Z1233" i="8" s="1"/>
  <c r="Q1231" i="8"/>
  <c r="Z1231" i="8" s="1"/>
  <c r="Q1206" i="8"/>
  <c r="Z1206" i="8" s="1"/>
  <c r="Q1188" i="8"/>
  <c r="Z1188" i="8" s="1"/>
  <c r="Q1180" i="8"/>
  <c r="Z1180" i="8" s="1"/>
  <c r="Q1171" i="8"/>
  <c r="Z1171" i="8" s="1"/>
  <c r="Q1152" i="8"/>
  <c r="Z1152" i="8" s="1"/>
  <c r="Q1151" i="8"/>
  <c r="Z1151" i="8" s="1"/>
  <c r="Q1150" i="8"/>
  <c r="Z1150" i="8" s="1"/>
  <c r="Q1146" i="8"/>
  <c r="Z1146" i="8" s="1"/>
  <c r="Q1123" i="8"/>
  <c r="Z1123" i="8" s="1"/>
  <c r="Q1116" i="8"/>
  <c r="Z1116" i="8" s="1"/>
  <c r="Q1115" i="8"/>
  <c r="Z1115" i="8" s="1"/>
  <c r="Q1112" i="8"/>
  <c r="Z1112" i="8" s="1"/>
  <c r="Q1094" i="8"/>
  <c r="Z1094" i="8" s="1"/>
  <c r="Q1092" i="8"/>
  <c r="Z1092" i="8" s="1"/>
  <c r="Q1089" i="8"/>
  <c r="Z1089" i="8" s="1"/>
  <c r="Q1088" i="8"/>
  <c r="Z1088" i="8" s="1"/>
  <c r="Q1087" i="8"/>
  <c r="Z1087" i="8" s="1"/>
  <c r="Q1083" i="8"/>
  <c r="Z1083" i="8" s="1"/>
  <c r="Q1078" i="8"/>
  <c r="Z1078" i="8" s="1"/>
  <c r="Q1077" i="8"/>
  <c r="Z1077" i="8" s="1"/>
  <c r="Q1071" i="8"/>
  <c r="Z1071" i="8" s="1"/>
  <c r="Q1068" i="8"/>
  <c r="Z1068" i="8" s="1"/>
  <c r="Q1067" i="8"/>
  <c r="Z1067" i="8" s="1"/>
  <c r="Q1056" i="8"/>
  <c r="Z1056" i="8" s="1"/>
  <c r="Q1055" i="8"/>
  <c r="Z1055" i="8" s="1"/>
  <c r="Q1034" i="8"/>
  <c r="Z1034" i="8" s="1"/>
  <c r="Q1031" i="8"/>
  <c r="Z1031" i="8" s="1"/>
  <c r="Q1021" i="8"/>
  <c r="Z1021" i="8" s="1"/>
  <c r="Q1020" i="8"/>
  <c r="Z1020" i="8" s="1"/>
  <c r="Q1016" i="8"/>
  <c r="Z1016" i="8" s="1"/>
  <c r="Q1014" i="8"/>
  <c r="Z1014" i="8" s="1"/>
  <c r="Q1005" i="8"/>
  <c r="Z1005" i="8" s="1"/>
  <c r="Q982" i="8"/>
  <c r="Z982" i="8" s="1"/>
  <c r="Q981" i="8"/>
  <c r="Z981" i="8" s="1"/>
  <c r="Q980" i="8"/>
  <c r="Z980" i="8" s="1"/>
  <c r="Q979" i="8"/>
  <c r="Z979" i="8" s="1"/>
  <c r="Q978" i="8"/>
  <c r="Z978" i="8" s="1"/>
  <c r="Q977" i="8"/>
  <c r="Z977" i="8" s="1"/>
  <c r="Q974" i="8"/>
  <c r="Z974" i="8" s="1"/>
  <c r="Q973" i="8"/>
  <c r="Z973" i="8" s="1"/>
  <c r="Q965" i="8"/>
  <c r="Z965" i="8" s="1"/>
  <c r="Q940" i="8"/>
  <c r="Z940" i="8" s="1"/>
  <c r="Q939" i="8"/>
  <c r="Z939" i="8" s="1"/>
  <c r="Q935" i="8"/>
  <c r="Z935" i="8" s="1"/>
  <c r="Q922" i="8"/>
  <c r="Z922" i="8" s="1"/>
  <c r="Q904" i="8"/>
  <c r="Z904" i="8" s="1"/>
  <c r="Q892" i="8"/>
  <c r="Z892" i="8" s="1"/>
  <c r="Q889" i="8"/>
  <c r="Z889" i="8" s="1"/>
  <c r="Q888" i="8"/>
  <c r="Z888" i="8" s="1"/>
  <c r="Q886" i="8"/>
  <c r="Z886" i="8" s="1"/>
  <c r="Q875" i="8"/>
  <c r="Z875" i="8" s="1"/>
  <c r="Q865" i="8"/>
  <c r="Z865" i="8" s="1"/>
  <c r="Q863" i="8"/>
  <c r="Z863" i="8" s="1"/>
  <c r="Q862" i="8"/>
  <c r="Z862" i="8" s="1"/>
  <c r="Q831" i="8"/>
  <c r="Z831" i="8" s="1"/>
  <c r="Q830" i="8"/>
  <c r="Z830" i="8" s="1"/>
  <c r="Q821" i="8"/>
  <c r="Z821" i="8" s="1"/>
  <c r="Q820" i="8"/>
  <c r="Z820" i="8" s="1"/>
  <c r="Q815" i="8"/>
  <c r="Z815" i="8" s="1"/>
  <c r="Q812" i="8"/>
  <c r="Z812" i="8" s="1"/>
  <c r="Q811" i="8"/>
  <c r="Z811" i="8" s="1"/>
  <c r="Q801" i="8"/>
  <c r="Z801" i="8" s="1"/>
  <c r="Q800" i="8"/>
  <c r="Z800" i="8" s="1"/>
  <c r="Q799" i="8"/>
  <c r="Z799" i="8" s="1"/>
  <c r="Q795" i="8"/>
  <c r="Z795" i="8" s="1"/>
  <c r="Q783" i="8"/>
  <c r="Z783" i="8" s="1"/>
  <c r="Q782" i="8"/>
  <c r="Z782" i="8" s="1"/>
  <c r="Q781" i="8"/>
  <c r="Z781" i="8" s="1"/>
  <c r="Q765" i="8"/>
  <c r="Z765" i="8" s="1"/>
  <c r="Q727" i="8"/>
  <c r="Z727" i="8" s="1"/>
  <c r="Q726" i="8"/>
  <c r="Z726" i="8" s="1"/>
  <c r="Q723" i="8"/>
  <c r="Z723" i="8" s="1"/>
  <c r="Q722" i="8"/>
  <c r="Z722" i="8" s="1"/>
  <c r="Q721" i="8"/>
  <c r="Z721" i="8" s="1"/>
  <c r="Q717" i="8"/>
  <c r="Z717" i="8" s="1"/>
  <c r="Q651" i="8"/>
  <c r="Z651" i="8" s="1"/>
  <c r="Q594" i="8"/>
  <c r="Z594" i="8" s="1"/>
  <c r="Q593" i="8"/>
  <c r="Z593" i="8" s="1"/>
  <c r="Q576" i="8"/>
  <c r="Z576" i="8" s="1"/>
  <c r="Q575" i="8"/>
  <c r="Z575" i="8" s="1"/>
  <c r="Q567" i="8"/>
  <c r="Z567" i="8" s="1"/>
  <c r="Q566" i="8"/>
  <c r="Z566" i="8" s="1"/>
  <c r="Q565" i="8"/>
  <c r="Z565" i="8" s="1"/>
  <c r="Q556" i="8"/>
  <c r="Z556" i="8" s="1"/>
  <c r="Q550" i="8"/>
  <c r="Z550" i="8" s="1"/>
  <c r="Q546" i="8"/>
  <c r="Z546" i="8" s="1"/>
  <c r="Q526" i="8"/>
  <c r="Z526" i="8" s="1"/>
  <c r="Q525" i="8"/>
  <c r="Z525" i="8" s="1"/>
  <c r="Q519" i="8"/>
  <c r="Z519" i="8" s="1"/>
  <c r="Q465" i="8"/>
  <c r="Z465" i="8" s="1"/>
  <c r="Q464" i="8"/>
  <c r="Z464" i="8" s="1"/>
  <c r="Q456" i="8"/>
  <c r="Z456" i="8" s="1"/>
  <c r="Q455" i="8"/>
  <c r="Z455" i="8" s="1"/>
  <c r="Q437" i="8"/>
  <c r="Z437" i="8" s="1"/>
  <c r="Q436" i="8"/>
  <c r="Z436" i="8" s="1"/>
  <c r="Q395" i="8"/>
  <c r="Z395" i="8" s="1"/>
  <c r="Q377" i="8"/>
  <c r="Z377" i="8" s="1"/>
  <c r="Q363" i="8"/>
  <c r="Z363" i="8" s="1"/>
  <c r="Q356" i="8"/>
  <c r="Z356" i="8" s="1"/>
  <c r="Q354" i="8"/>
  <c r="Z354" i="8" s="1"/>
  <c r="Q353" i="8"/>
  <c r="Z353" i="8" s="1"/>
  <c r="Q352" i="8"/>
  <c r="Z352" i="8" s="1"/>
  <c r="Q351" i="8"/>
  <c r="Z351" i="8" s="1"/>
  <c r="Q350" i="8"/>
  <c r="Z350" i="8" s="1"/>
  <c r="Q349" i="8"/>
  <c r="Z349" i="8" s="1"/>
  <c r="Q348" i="8"/>
  <c r="Z348" i="8" s="1"/>
  <c r="Q347" i="8"/>
  <c r="Z347" i="8" s="1"/>
  <c r="Q344" i="8"/>
  <c r="Z344" i="8" s="1"/>
  <c r="Q343" i="8"/>
  <c r="Z343" i="8" s="1"/>
  <c r="Q342" i="8"/>
  <c r="Z342" i="8" s="1"/>
  <c r="Q341" i="8"/>
  <c r="Z341" i="8" s="1"/>
  <c r="Q336" i="8"/>
  <c r="Z336" i="8" s="1"/>
  <c r="Q296" i="8"/>
  <c r="Z296" i="8" s="1"/>
  <c r="Q295" i="8"/>
  <c r="Z295" i="8" s="1"/>
  <c r="Q271" i="8"/>
  <c r="Z271" i="8" s="1"/>
  <c r="Q264" i="8"/>
  <c r="Z264" i="8" s="1"/>
  <c r="Q254" i="8"/>
  <c r="Z254" i="8" s="1"/>
  <c r="Q253" i="8"/>
  <c r="Z253" i="8" s="1"/>
  <c r="Q213" i="8"/>
  <c r="Z213" i="8" s="1"/>
  <c r="Q204" i="8"/>
  <c r="Z204" i="8" s="1"/>
  <c r="Q199" i="8"/>
  <c r="Z199" i="8" s="1"/>
  <c r="Q197" i="8"/>
  <c r="Z197" i="8" s="1"/>
  <c r="Q188" i="8"/>
  <c r="Z188" i="8" s="1"/>
  <c r="Q187" i="8"/>
  <c r="Z187" i="8" s="1"/>
  <c r="Q184" i="8"/>
  <c r="Z184" i="8" s="1"/>
  <c r="Q182" i="8"/>
  <c r="Z182" i="8" s="1"/>
  <c r="Q178" i="8"/>
  <c r="Z178" i="8" s="1"/>
  <c r="Q143" i="8"/>
  <c r="Z143" i="8" s="1"/>
  <c r="Q138" i="8"/>
  <c r="Z138" i="8" s="1"/>
  <c r="Q129" i="8"/>
  <c r="Z129" i="8" s="1"/>
  <c r="Q126" i="8"/>
  <c r="Z126" i="8" s="1"/>
  <c r="Q122" i="8"/>
  <c r="Z122" i="8" s="1"/>
  <c r="Q120" i="8"/>
  <c r="Z120" i="8" s="1"/>
  <c r="Q105" i="8"/>
  <c r="Z105" i="8" s="1"/>
  <c r="Q95" i="8"/>
  <c r="Z95" i="8" s="1"/>
  <c r="Q94" i="8"/>
  <c r="Z94" i="8" s="1"/>
  <c r="Q93" i="8"/>
  <c r="Z93" i="8" s="1"/>
  <c r="Q88" i="8"/>
  <c r="Z88" i="8" s="1"/>
  <c r="Q65" i="8"/>
  <c r="Z65" i="8" s="1"/>
  <c r="Q64" i="8"/>
  <c r="Z64" i="8" s="1"/>
  <c r="Q50" i="8"/>
  <c r="Z50" i="8" s="1"/>
  <c r="Q32" i="8"/>
  <c r="Z32" i="8" s="1"/>
  <c r="Q24" i="8"/>
  <c r="Z24" i="8" s="1"/>
  <c r="Q16" i="8"/>
  <c r="Z16" i="8" s="1"/>
  <c r="B3877" i="7"/>
  <c r="B3876" i="7"/>
  <c r="B3875" i="7"/>
  <c r="B3874" i="7"/>
  <c r="B3873" i="7"/>
  <c r="B3872" i="7"/>
  <c r="B3871" i="7"/>
  <c r="B3870" i="7"/>
  <c r="B3869" i="7"/>
  <c r="B3868" i="7"/>
  <c r="B3867" i="7"/>
  <c r="B3866" i="7"/>
  <c r="B3865" i="7"/>
  <c r="B3864" i="7"/>
  <c r="B3863" i="7"/>
  <c r="B3862" i="7"/>
  <c r="B3861" i="7"/>
  <c r="B3860" i="7"/>
  <c r="B1682" i="7"/>
  <c r="Y134" i="8" l="1"/>
  <c r="Y195" i="8"/>
  <c r="Y291" i="8"/>
  <c r="Y294" i="8"/>
  <c r="AA195" i="8" l="1"/>
  <c r="AA134" i="8"/>
  <c r="AA294" i="8"/>
  <c r="AA106" i="8"/>
  <c r="AA291" i="8"/>
  <c r="AB15" i="8"/>
  <c r="AB16" i="8"/>
  <c r="Y17" i="8"/>
  <c r="AB17" i="8"/>
  <c r="Y18" i="8"/>
  <c r="AB18" i="8"/>
  <c r="AB19" i="8"/>
  <c r="AB20" i="8"/>
  <c r="AB21" i="8"/>
  <c r="AB22" i="8"/>
  <c r="AB23" i="8"/>
  <c r="AB24" i="8"/>
  <c r="AB25" i="8"/>
  <c r="AB26" i="8"/>
  <c r="AB27" i="8"/>
  <c r="AB28" i="8"/>
  <c r="AB29" i="8"/>
  <c r="AB30" i="8"/>
  <c r="Y31" i="8"/>
  <c r="AB31" i="8"/>
  <c r="AB32" i="8"/>
  <c r="AB33" i="8"/>
  <c r="AB36" i="8"/>
  <c r="Y37" i="8"/>
  <c r="AB37" i="8"/>
  <c r="AB38" i="8"/>
  <c r="AB39" i="8"/>
  <c r="AB40" i="8"/>
  <c r="AB41" i="8"/>
  <c r="AB42" i="8"/>
  <c r="AB43" i="8"/>
  <c r="AB46" i="8"/>
  <c r="Y47" i="8"/>
  <c r="AB50" i="8"/>
  <c r="AB51" i="8"/>
  <c r="AB52" i="8"/>
  <c r="AB54" i="8"/>
  <c r="AB55" i="8"/>
  <c r="AB56" i="8"/>
  <c r="AB57" i="8"/>
  <c r="AB58" i="8"/>
  <c r="AB59" i="8"/>
  <c r="AB60" i="8"/>
  <c r="AB61" i="8"/>
  <c r="AB62" i="8"/>
  <c r="AB63" i="8"/>
  <c r="AB64" i="8"/>
  <c r="AB65" i="8"/>
  <c r="AB66" i="8"/>
  <c r="AB67" i="8"/>
  <c r="AB68" i="8"/>
  <c r="AB69" i="8"/>
  <c r="Y70" i="8"/>
  <c r="AB70" i="8"/>
  <c r="AB71" i="8"/>
  <c r="Y72" i="8"/>
  <c r="AB72" i="8"/>
  <c r="AB73" i="8"/>
  <c r="AB74" i="8"/>
  <c r="AB75" i="8"/>
  <c r="Y76" i="8"/>
  <c r="AB76" i="8"/>
  <c r="Y77" i="8"/>
  <c r="AB77" i="8"/>
  <c r="AB78" i="8"/>
  <c r="AB79" i="8"/>
  <c r="AB80" i="8"/>
  <c r="AB81" i="8"/>
  <c r="AB82" i="8"/>
  <c r="AB83" i="8"/>
  <c r="AB84" i="8"/>
  <c r="Y85" i="8"/>
  <c r="AB85" i="8"/>
  <c r="Y86" i="8"/>
  <c r="AB86" i="8"/>
  <c r="AB87" i="8"/>
  <c r="Y88" i="8"/>
  <c r="AA88" i="8" s="1"/>
  <c r="AB88" i="8"/>
  <c r="Y90" i="8"/>
  <c r="AB90" i="8"/>
  <c r="Y91" i="8"/>
  <c r="AB91" i="8"/>
  <c r="AB92" i="8"/>
  <c r="AB93" i="8"/>
  <c r="Y94" i="8"/>
  <c r="AA94" i="8" s="1"/>
  <c r="AB94" i="8"/>
  <c r="AB95" i="8"/>
  <c r="AB96" i="8"/>
  <c r="AB97" i="8"/>
  <c r="AB98" i="8"/>
  <c r="AB99" i="8"/>
  <c r="AB100" i="8"/>
  <c r="AB101" i="8"/>
  <c r="AB102" i="8"/>
  <c r="AB103" i="8"/>
  <c r="AB104" i="8"/>
  <c r="AB105" i="8"/>
  <c r="AB106" i="8"/>
  <c r="AB107" i="8"/>
  <c r="Y108" i="8"/>
  <c r="AB108" i="8"/>
  <c r="AB109" i="8"/>
  <c r="AB110" i="8"/>
  <c r="Y111" i="8"/>
  <c r="AB111" i="8"/>
  <c r="AB112" i="8"/>
  <c r="AB113" i="8"/>
  <c r="AB114" i="8"/>
  <c r="AB115" i="8"/>
  <c r="Y116" i="8"/>
  <c r="AB116" i="8"/>
  <c r="AB117" i="8"/>
  <c r="AB118" i="8"/>
  <c r="AB119" i="8"/>
  <c r="AB120" i="8"/>
  <c r="AB121" i="8"/>
  <c r="AB122" i="8"/>
  <c r="AB123" i="8"/>
  <c r="AB124" i="8"/>
  <c r="AB125" i="8"/>
  <c r="AB126" i="8"/>
  <c r="AB127" i="8"/>
  <c r="Y128" i="8"/>
  <c r="AA128" i="8" s="1"/>
  <c r="AB128" i="8"/>
  <c r="AB129" i="8"/>
  <c r="AB130" i="8"/>
  <c r="Y131" i="8"/>
  <c r="AB131" i="8"/>
  <c r="AB132" i="8"/>
  <c r="AB133" i="8"/>
  <c r="AB134" i="8"/>
  <c r="AB135" i="8"/>
  <c r="AA136" i="8"/>
  <c r="AB136" i="8"/>
  <c r="Y138" i="8"/>
  <c r="AA138" i="8" s="1"/>
  <c r="AB138" i="8"/>
  <c r="AB140" i="8"/>
  <c r="AB142" i="8"/>
  <c r="AB143" i="8"/>
  <c r="AB144" i="8"/>
  <c r="AB145" i="8"/>
  <c r="AB146" i="8"/>
  <c r="AB147" i="8"/>
  <c r="AB148" i="8"/>
  <c r="AB149" i="8"/>
  <c r="AB150" i="8"/>
  <c r="AB151" i="8"/>
  <c r="AB152" i="8"/>
  <c r="Y153" i="8"/>
  <c r="AB153" i="8"/>
  <c r="AB154" i="8"/>
  <c r="Y155" i="8"/>
  <c r="AB155" i="8"/>
  <c r="AB156" i="8"/>
  <c r="AB157" i="8"/>
  <c r="AB158" i="8"/>
  <c r="AB159" i="8"/>
  <c r="AB160" i="8"/>
  <c r="AB161" i="8"/>
  <c r="AB162" i="8"/>
  <c r="AB163" i="8"/>
  <c r="AB164" i="8"/>
  <c r="Y165" i="8"/>
  <c r="AB165" i="8"/>
  <c r="AB166" i="8"/>
  <c r="AB167" i="8"/>
  <c r="AB168" i="8"/>
  <c r="AB169" i="8"/>
  <c r="Y171" i="8"/>
  <c r="AA171" i="8" s="1"/>
  <c r="AB171" i="8"/>
  <c r="Y172" i="8"/>
  <c r="AB172" i="8"/>
  <c r="AB173" i="8"/>
  <c r="AB174" i="8"/>
  <c r="AB175" i="8"/>
  <c r="Y176" i="8"/>
  <c r="AB176" i="8"/>
  <c r="AB178" i="8"/>
  <c r="AB179" i="8"/>
  <c r="AB180" i="8"/>
  <c r="AB181" i="8"/>
  <c r="Y182" i="8"/>
  <c r="AA182" i="8" s="1"/>
  <c r="AB182" i="8"/>
  <c r="AB183" i="8"/>
  <c r="AB184" i="8"/>
  <c r="AB185" i="8"/>
  <c r="AB186" i="8"/>
  <c r="Y187" i="8"/>
  <c r="AA187" i="8" s="1"/>
  <c r="AB187" i="8"/>
  <c r="Y188" i="8"/>
  <c r="AA188" i="8" s="1"/>
  <c r="AB188" i="8"/>
  <c r="AB189" i="8"/>
  <c r="Y190" i="8"/>
  <c r="AB190" i="8"/>
  <c r="Y191" i="8"/>
  <c r="AB191" i="8"/>
  <c r="AB192" i="8"/>
  <c r="Y193" i="8"/>
  <c r="AB193" i="8"/>
  <c r="AB196" i="8"/>
  <c r="AB197" i="8"/>
  <c r="AB198" i="8"/>
  <c r="AB199" i="8"/>
  <c r="Y200" i="8"/>
  <c r="AB200" i="8"/>
  <c r="AB203" i="8"/>
  <c r="AB204" i="8"/>
  <c r="AB205" i="8"/>
  <c r="AB206" i="8"/>
  <c r="AB207" i="8"/>
  <c r="Y208" i="8"/>
  <c r="AB208" i="8"/>
  <c r="AB209" i="8"/>
  <c r="AB210" i="8"/>
  <c r="AB211" i="8"/>
  <c r="AB212" i="8"/>
  <c r="AB213" i="8"/>
  <c r="AB214" i="8"/>
  <c r="AB215" i="8"/>
  <c r="Y217" i="8"/>
  <c r="AB218" i="8"/>
  <c r="AB219" i="8"/>
  <c r="AB220" i="8"/>
  <c r="AB221" i="8"/>
  <c r="AB222" i="8"/>
  <c r="AB227" i="8"/>
  <c r="AB229" i="8"/>
  <c r="AB236" i="8"/>
  <c r="Y239" i="8"/>
  <c r="Y240" i="8"/>
  <c r="Y241" i="8"/>
  <c r="AB244" i="8"/>
  <c r="AB245" i="8"/>
  <c r="AB246" i="8"/>
  <c r="AB247" i="8"/>
  <c r="AB248" i="8"/>
  <c r="AB249" i="8"/>
  <c r="AB251" i="8"/>
  <c r="AB252" i="8"/>
  <c r="AB253" i="8"/>
  <c r="AB254" i="8"/>
  <c r="AB255" i="8"/>
  <c r="AB256" i="8"/>
  <c r="AB257" i="8"/>
  <c r="Y258" i="8"/>
  <c r="AB258" i="8"/>
  <c r="AB259" i="8"/>
  <c r="AB260" i="8"/>
  <c r="AB261" i="8"/>
  <c r="AB262" i="8"/>
  <c r="AB263" i="8"/>
  <c r="AB265" i="8"/>
  <c r="AB266" i="8"/>
  <c r="AB267" i="8"/>
  <c r="AB268" i="8"/>
  <c r="AB269" i="8"/>
  <c r="AB270" i="8"/>
  <c r="AB271" i="8"/>
  <c r="AB273" i="8"/>
  <c r="AB274" i="8"/>
  <c r="AB275" i="8"/>
  <c r="Y276" i="8"/>
  <c r="AB276" i="8"/>
  <c r="AB277" i="8"/>
  <c r="Y278" i="8"/>
  <c r="AB278" i="8"/>
  <c r="AB279" i="8"/>
  <c r="AB280" i="8"/>
  <c r="AB281" i="8"/>
  <c r="AB282" i="8"/>
  <c r="AB283" i="8"/>
  <c r="Y284" i="8"/>
  <c r="AB284" i="8"/>
  <c r="AB285" i="8"/>
  <c r="AB286" i="8"/>
  <c r="AB287" i="8"/>
  <c r="AB288" i="8"/>
  <c r="AB289" i="8"/>
  <c r="AB292" i="8"/>
  <c r="AB293" i="8"/>
  <c r="AB294" i="8"/>
  <c r="AB295" i="8"/>
  <c r="AB296" i="8"/>
  <c r="AB297" i="8"/>
  <c r="AB300" i="8"/>
  <c r="AB301" i="8"/>
  <c r="AB303" i="8"/>
  <c r="AB304" i="8"/>
  <c r="AB305" i="8"/>
  <c r="AB306" i="8"/>
  <c r="AB307" i="8"/>
  <c r="AB308" i="8"/>
  <c r="AB310" i="8"/>
  <c r="AB312" i="8"/>
  <c r="AB313" i="8"/>
  <c r="AB314" i="8"/>
  <c r="AB315" i="8"/>
  <c r="AB316" i="8"/>
  <c r="AB317" i="8"/>
  <c r="AB319" i="8"/>
  <c r="AB320" i="8"/>
  <c r="AB321" i="8"/>
  <c r="AB322" i="8"/>
  <c r="AB323" i="8"/>
  <c r="Y324" i="8"/>
  <c r="AB324" i="8"/>
  <c r="Y325" i="8"/>
  <c r="AB325" i="8"/>
  <c r="AB326" i="8"/>
  <c r="AB327" i="8"/>
  <c r="AB328" i="8"/>
  <c r="AB329" i="8"/>
  <c r="AB330" i="8"/>
  <c r="AB331" i="8"/>
  <c r="AB332" i="8"/>
  <c r="AB333" i="8"/>
  <c r="AB334" i="8"/>
  <c r="AB335" i="8"/>
  <c r="Y336" i="8"/>
  <c r="AA336" i="8" s="1"/>
  <c r="AB336" i="8"/>
  <c r="AB337" i="8"/>
  <c r="AB338" i="8"/>
  <c r="AA339" i="8"/>
  <c r="AB339" i="8"/>
  <c r="Y340" i="8"/>
  <c r="AA340" i="8" s="1"/>
  <c r="AB340" i="8"/>
  <c r="Y341" i="8"/>
  <c r="AA341" i="8" s="1"/>
  <c r="AB341" i="8"/>
  <c r="AB342" i="8"/>
  <c r="AB343" i="8"/>
  <c r="Y344" i="8"/>
  <c r="AA344" i="8" s="1"/>
  <c r="AB344" i="8"/>
  <c r="AB345" i="8"/>
  <c r="AB346" i="8"/>
  <c r="AB347" i="8"/>
  <c r="AB348" i="8"/>
  <c r="Y349" i="8"/>
  <c r="AA349" i="8" s="1"/>
  <c r="AB349" i="8"/>
  <c r="Y350" i="8"/>
  <c r="AA350" i="8" s="1"/>
  <c r="AB350" i="8"/>
  <c r="AB351" i="8"/>
  <c r="Y352" i="8"/>
  <c r="AA352" i="8" s="1"/>
  <c r="AB352" i="8"/>
  <c r="Y353" i="8"/>
  <c r="AA353" i="8" s="1"/>
  <c r="AB353" i="8"/>
  <c r="AB354" i="8"/>
  <c r="Y355" i="8"/>
  <c r="AB355" i="8"/>
  <c r="Y356" i="8"/>
  <c r="AA356" i="8" s="1"/>
  <c r="AB356" i="8"/>
  <c r="Y357"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Y380" i="8"/>
  <c r="AB380" i="8"/>
  <c r="AB381" i="8"/>
  <c r="AB382" i="8"/>
  <c r="AB383" i="8"/>
  <c r="AB384" i="8"/>
  <c r="AB385" i="8"/>
  <c r="AB387" i="8"/>
  <c r="AB390" i="8"/>
  <c r="AB391" i="8"/>
  <c r="AB394" i="8"/>
  <c r="AB395" i="8"/>
  <c r="Y396" i="8"/>
  <c r="Y397" i="8"/>
  <c r="AB397" i="8"/>
  <c r="Y399" i="8"/>
  <c r="Y400" i="8"/>
  <c r="AB400" i="8"/>
  <c r="AB401" i="8"/>
  <c r="AB404" i="8"/>
  <c r="Y405" i="8"/>
  <c r="AB405" i="8"/>
  <c r="AB406" i="8"/>
  <c r="AB407" i="8"/>
  <c r="Y408" i="8"/>
  <c r="AB408" i="8"/>
  <c r="AB409" i="8"/>
  <c r="AB410" i="8"/>
  <c r="AB411" i="8"/>
  <c r="Y412" i="8"/>
  <c r="AB412" i="8"/>
  <c r="AB413" i="8"/>
  <c r="AB414" i="8"/>
  <c r="AB415" i="8"/>
  <c r="AB416" i="8"/>
  <c r="AB417" i="8"/>
  <c r="AB418" i="8"/>
  <c r="AB419" i="8"/>
  <c r="Y420" i="8"/>
  <c r="AB420" i="8"/>
  <c r="AB421" i="8"/>
  <c r="AB422" i="8"/>
  <c r="AB423" i="8"/>
  <c r="AB424" i="8"/>
  <c r="AB425" i="8"/>
  <c r="AB426" i="8"/>
  <c r="Y427" i="8"/>
  <c r="AB427" i="8"/>
  <c r="AB428" i="8"/>
  <c r="AB429" i="8"/>
  <c r="AB430" i="8"/>
  <c r="AB431" i="8"/>
  <c r="AB432" i="8"/>
  <c r="AB433" i="8"/>
  <c r="AB434" i="8"/>
  <c r="AB435" i="8"/>
  <c r="AB436" i="8"/>
  <c r="AB437" i="8"/>
  <c r="AB438" i="8"/>
  <c r="AB439" i="8"/>
  <c r="AB440" i="8"/>
  <c r="AB441" i="8"/>
  <c r="Y442" i="8"/>
  <c r="AB442" i="8"/>
  <c r="AB443" i="8"/>
  <c r="AB444" i="8"/>
  <c r="AB445" i="8"/>
  <c r="AB446" i="8"/>
  <c r="AB447" i="8"/>
  <c r="Y448" i="8"/>
  <c r="AB448" i="8"/>
  <c r="AB449" i="8"/>
  <c r="Y450" i="8"/>
  <c r="AB450" i="8"/>
  <c r="AB451" i="8"/>
  <c r="AB452" i="8"/>
  <c r="AB453" i="8"/>
  <c r="AB454" i="8"/>
  <c r="AB455" i="8"/>
  <c r="Y456" i="8"/>
  <c r="AA456" i="8" s="1"/>
  <c r="AB456" i="8"/>
  <c r="AB457" i="8"/>
  <c r="Y458" i="8"/>
  <c r="AB458" i="8"/>
  <c r="Y459" i="8"/>
  <c r="AB459" i="8"/>
  <c r="AB460" i="8"/>
  <c r="AB461" i="8"/>
  <c r="Y462" i="8"/>
  <c r="AB462" i="8"/>
  <c r="AB463" i="8"/>
  <c r="AB464" i="8"/>
  <c r="AB465" i="8"/>
  <c r="AB466" i="8"/>
  <c r="AB467" i="8"/>
  <c r="AB468" i="8"/>
  <c r="AB469" i="8"/>
  <c r="AB470" i="8"/>
  <c r="AB471" i="8"/>
  <c r="AB472" i="8"/>
  <c r="AB473" i="8"/>
  <c r="AB476" i="8"/>
  <c r="AB477" i="8"/>
  <c r="AB478" i="8"/>
  <c r="Y479" i="8"/>
  <c r="AB479" i="8"/>
  <c r="Y480" i="8"/>
  <c r="AB481" i="8"/>
  <c r="AB482" i="8"/>
  <c r="AB483" i="8"/>
  <c r="AB484" i="8"/>
  <c r="AB485" i="8"/>
  <c r="AB488" i="8"/>
  <c r="AB489" i="8"/>
  <c r="AB490" i="8"/>
  <c r="AB491" i="8"/>
  <c r="AB493" i="8"/>
  <c r="AB494" i="8"/>
  <c r="AB495" i="8"/>
  <c r="AB496" i="8"/>
  <c r="AB497" i="8"/>
  <c r="AB498" i="8"/>
  <c r="AB499" i="8"/>
  <c r="AB500" i="8"/>
  <c r="Y501" i="8"/>
  <c r="AB501" i="8"/>
  <c r="Y502" i="8"/>
  <c r="AB502" i="8"/>
  <c r="Y503" i="8"/>
  <c r="AB503" i="8"/>
  <c r="Y504" i="8"/>
  <c r="AB505" i="8"/>
  <c r="AB506" i="8"/>
  <c r="AB507" i="8"/>
  <c r="AB508" i="8"/>
  <c r="AB509" i="8"/>
  <c r="Y510" i="8"/>
  <c r="AB510" i="8"/>
  <c r="Y511" i="8"/>
  <c r="AB511" i="8"/>
  <c r="AB512" i="8"/>
  <c r="AB513" i="8"/>
  <c r="AB514" i="8"/>
  <c r="AB515" i="8"/>
  <c r="Y516" i="8"/>
  <c r="AB517" i="8"/>
  <c r="AB518" i="8"/>
  <c r="AB519" i="8"/>
  <c r="AB520" i="8"/>
  <c r="AB521" i="8"/>
  <c r="Y522" i="8"/>
  <c r="AB522" i="8"/>
  <c r="AB523" i="8"/>
  <c r="Y524" i="8"/>
  <c r="AB524" i="8"/>
  <c r="Y525" i="8"/>
  <c r="AA525" i="8" s="1"/>
  <c r="AB525" i="8"/>
  <c r="Y526" i="8"/>
  <c r="AA526" i="8" s="1"/>
  <c r="AB526" i="8"/>
  <c r="Y527" i="8"/>
  <c r="AB527" i="8"/>
  <c r="AB528" i="8"/>
  <c r="AB529" i="8"/>
  <c r="Y530" i="8"/>
  <c r="AB530" i="8"/>
  <c r="AB531" i="8"/>
  <c r="AB532" i="8"/>
  <c r="AB533" i="8"/>
  <c r="Y534" i="8"/>
  <c r="AA534" i="8" s="1"/>
  <c r="AB534" i="8"/>
  <c r="AB535" i="8"/>
  <c r="AB536" i="8"/>
  <c r="Y537" i="8"/>
  <c r="AB537" i="8"/>
  <c r="Y538" i="8"/>
  <c r="AA538" i="8" s="1"/>
  <c r="AB538" i="8"/>
  <c r="Y539" i="8"/>
  <c r="AB539" i="8"/>
  <c r="Y540" i="8"/>
  <c r="AB540" i="8"/>
  <c r="AB541" i="8"/>
  <c r="AB542" i="8"/>
  <c r="Y543" i="8"/>
  <c r="AB543" i="8"/>
  <c r="AB544" i="8"/>
  <c r="Y545" i="8"/>
  <c r="AB545" i="8"/>
  <c r="Y546" i="8"/>
  <c r="AA546" i="8" s="1"/>
  <c r="AB546" i="8"/>
  <c r="AB551" i="8"/>
  <c r="AB552" i="8"/>
  <c r="AB553" i="8"/>
  <c r="AB554" i="8"/>
  <c r="AB555" i="8"/>
  <c r="AB556" i="8"/>
  <c r="AB557" i="8"/>
  <c r="AB558" i="8"/>
  <c r="Y560" i="8"/>
  <c r="AB563" i="8"/>
  <c r="Y564" i="8"/>
  <c r="AA564" i="8" s="1"/>
  <c r="AB564" i="8"/>
  <c r="AB565" i="8"/>
  <c r="Y566" i="8"/>
  <c r="AA566" i="8" s="1"/>
  <c r="AB566" i="8"/>
  <c r="AB567" i="8"/>
  <c r="AB568" i="8"/>
  <c r="AB569" i="8"/>
  <c r="AB570" i="8"/>
  <c r="AB571" i="8"/>
  <c r="AB572" i="8"/>
  <c r="AB573" i="8"/>
  <c r="AB574" i="8"/>
  <c r="AB575" i="8"/>
  <c r="Y576" i="8"/>
  <c r="AA576" i="8" s="1"/>
  <c r="AB576" i="8"/>
  <c r="AB578" i="8"/>
  <c r="Y579" i="8"/>
  <c r="AB579" i="8"/>
  <c r="AB580" i="8"/>
  <c r="AB581" i="8"/>
  <c r="AB582" i="8"/>
  <c r="AB583" i="8"/>
  <c r="AB584" i="8"/>
  <c r="AB585" i="8"/>
  <c r="AB586" i="8"/>
  <c r="Y587" i="8"/>
  <c r="AB587" i="8"/>
  <c r="AB588" i="8"/>
  <c r="AB590" i="8"/>
  <c r="AB591" i="8"/>
  <c r="AB592" i="8"/>
  <c r="Y593" i="8"/>
  <c r="AA593" i="8" s="1"/>
  <c r="AB593" i="8"/>
  <c r="AB594" i="8"/>
  <c r="AB595" i="8"/>
  <c r="Y596" i="8"/>
  <c r="AB596" i="8"/>
  <c r="AB597" i="8"/>
  <c r="AB598" i="8"/>
  <c r="AB599" i="8"/>
  <c r="AB600" i="8"/>
  <c r="AB601" i="8"/>
  <c r="AB602" i="8"/>
  <c r="AB603" i="8"/>
  <c r="AB604" i="8"/>
  <c r="AB605" i="8"/>
  <c r="AB606" i="8"/>
  <c r="AB607" i="8"/>
  <c r="AB608" i="8"/>
  <c r="AB609" i="8"/>
  <c r="AB610" i="8"/>
  <c r="Y611" i="8"/>
  <c r="AB611" i="8"/>
  <c r="Y612" i="8"/>
  <c r="AB612" i="8"/>
  <c r="AB613" i="8"/>
  <c r="AB614" i="8"/>
  <c r="AB615" i="8"/>
  <c r="AB616" i="8"/>
  <c r="AB617" i="8"/>
  <c r="AB618" i="8"/>
  <c r="AB619" i="8"/>
  <c r="AB620" i="8"/>
  <c r="AB621" i="8"/>
  <c r="AB622" i="8"/>
  <c r="AB623" i="8"/>
  <c r="AB624" i="8"/>
  <c r="AB625" i="8"/>
  <c r="AB626" i="8"/>
  <c r="AB628" i="8"/>
  <c r="Y629" i="8"/>
  <c r="AB629" i="8"/>
  <c r="AB630" i="8"/>
  <c r="AB631" i="8"/>
  <c r="AB632" i="8"/>
  <c r="AB633" i="8"/>
  <c r="AB634" i="8"/>
  <c r="AB635" i="8"/>
  <c r="AB636" i="8"/>
  <c r="AB637" i="8"/>
  <c r="AB638" i="8"/>
  <c r="AB640" i="8"/>
  <c r="AB641" i="8"/>
  <c r="AB642" i="8"/>
  <c r="AB643" i="8"/>
  <c r="AB645" i="8"/>
  <c r="AB646" i="8"/>
  <c r="AB647" i="8"/>
  <c r="AB648" i="8"/>
  <c r="AB649" i="8"/>
  <c r="AB650" i="8"/>
  <c r="AB651" i="8"/>
  <c r="AB652" i="8"/>
  <c r="AB653" i="8"/>
  <c r="AB654" i="8"/>
  <c r="AB655" i="8"/>
  <c r="AB657" i="8"/>
  <c r="Y658" i="8"/>
  <c r="AB658" i="8"/>
  <c r="AB659" i="8"/>
  <c r="AB660" i="8"/>
  <c r="AB661" i="8"/>
  <c r="AB662" i="8"/>
  <c r="Y663" i="8"/>
  <c r="AB663" i="8"/>
  <c r="AB665" i="8"/>
  <c r="AB666" i="8"/>
  <c r="AB667" i="8"/>
  <c r="AB668" i="8"/>
  <c r="Y669" i="8"/>
  <c r="AB669" i="8"/>
  <c r="Y670" i="8"/>
  <c r="AB670" i="8"/>
  <c r="AB671" i="8"/>
  <c r="AB672" i="8"/>
  <c r="AB673" i="8"/>
  <c r="AB674" i="8"/>
  <c r="AB675" i="8"/>
  <c r="AB677" i="8"/>
  <c r="AB678" i="8"/>
  <c r="AB679" i="8"/>
  <c r="AB680" i="8"/>
  <c r="AB681" i="8"/>
  <c r="AB682" i="8"/>
  <c r="AB683" i="8"/>
  <c r="AB684" i="8"/>
  <c r="AB685" i="8"/>
  <c r="Y686" i="8"/>
  <c r="AB686" i="8"/>
  <c r="Y687" i="8"/>
  <c r="AB687" i="8"/>
  <c r="AB689" i="8"/>
  <c r="AB690" i="8"/>
  <c r="Y691" i="8"/>
  <c r="AB691" i="8"/>
  <c r="AB692" i="8"/>
  <c r="AB693" i="8"/>
  <c r="AB694" i="8"/>
  <c r="Y695" i="8"/>
  <c r="AB695" i="8"/>
  <c r="Y696" i="8"/>
  <c r="AB696" i="8"/>
  <c r="AB697" i="8"/>
  <c r="AB698" i="8"/>
  <c r="AB699"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Y737" i="8"/>
  <c r="AB738" i="8"/>
  <c r="Y739" i="8"/>
  <c r="AB739" i="8"/>
  <c r="AB740" i="8"/>
  <c r="AB742" i="8"/>
  <c r="AB743" i="8"/>
  <c r="Y746" i="8"/>
  <c r="AB746" i="8"/>
  <c r="Y748" i="8"/>
  <c r="Y750" i="8"/>
  <c r="AB750" i="8"/>
  <c r="AB751" i="8"/>
  <c r="AB752" i="8"/>
  <c r="AB754" i="8"/>
  <c r="AB755" i="8"/>
  <c r="Y757" i="8"/>
  <c r="AB758" i="8"/>
  <c r="AB759" i="8"/>
  <c r="AB760" i="8"/>
  <c r="AB761" i="8"/>
  <c r="AB762" i="8"/>
  <c r="AB763" i="8"/>
  <c r="AB764" i="8"/>
  <c r="AB765" i="8"/>
  <c r="AB766" i="8"/>
  <c r="AB769" i="8"/>
  <c r="AB770" i="8"/>
  <c r="AB771" i="8"/>
  <c r="AB772" i="8"/>
  <c r="AB773" i="8"/>
  <c r="AB774" i="8"/>
  <c r="AB775" i="8"/>
  <c r="AB776" i="8"/>
  <c r="AB777" i="8"/>
  <c r="AB778" i="8"/>
  <c r="Y780" i="8"/>
  <c r="Y781" i="8"/>
  <c r="AA781" i="8" s="1"/>
  <c r="AB781" i="8"/>
  <c r="Y782" i="8"/>
  <c r="AA782" i="8" s="1"/>
  <c r="AB782" i="8"/>
  <c r="AB783" i="8"/>
  <c r="AB784" i="8"/>
  <c r="AB785" i="8"/>
  <c r="AB786" i="8"/>
  <c r="AB787" i="8"/>
  <c r="AB788" i="8"/>
  <c r="AB789" i="8"/>
  <c r="AB790" i="8"/>
  <c r="AB791" i="8"/>
  <c r="AB792" i="8"/>
  <c r="AB793" i="8"/>
  <c r="AB794" i="8"/>
  <c r="AB795" i="8"/>
  <c r="AB796" i="8"/>
  <c r="AB797" i="8"/>
  <c r="AB798" i="8"/>
  <c r="AB799" i="8"/>
  <c r="AB800" i="8"/>
  <c r="AB801" i="8"/>
  <c r="Y802" i="8"/>
  <c r="AB802" i="8"/>
  <c r="AB803" i="8"/>
  <c r="AB804" i="8"/>
  <c r="AB805" i="8"/>
  <c r="AB806" i="8"/>
  <c r="AB807" i="8"/>
  <c r="AB808" i="8"/>
  <c r="AB809" i="8"/>
  <c r="AB812" i="8"/>
  <c r="AB813" i="8"/>
  <c r="AB814" i="8"/>
  <c r="AB815" i="8"/>
  <c r="Y816" i="8"/>
  <c r="AB816" i="8"/>
  <c r="AB818" i="8"/>
  <c r="AB819" i="8"/>
  <c r="Y820" i="8"/>
  <c r="AA820" i="8" s="1"/>
  <c r="AB820" i="8"/>
  <c r="Y821" i="8"/>
  <c r="AA821" i="8" s="1"/>
  <c r="AB821" i="8"/>
  <c r="AB824" i="8"/>
  <c r="AB825" i="8"/>
  <c r="AB826" i="8"/>
  <c r="AB827" i="8"/>
  <c r="AB828" i="8"/>
  <c r="AB830" i="8"/>
  <c r="AB831" i="8"/>
  <c r="AB832" i="8"/>
  <c r="AB833" i="8"/>
  <c r="AB834" i="8"/>
  <c r="Y836" i="8"/>
  <c r="AB838" i="8"/>
  <c r="AB839" i="8"/>
  <c r="AB840" i="8"/>
  <c r="AB841" i="8"/>
  <c r="AB842" i="8"/>
  <c r="AB843" i="8"/>
  <c r="AB844" i="8"/>
  <c r="AB845" i="8"/>
  <c r="AB846" i="8"/>
  <c r="Y847" i="8"/>
  <c r="AB850" i="8"/>
  <c r="AB851" i="8"/>
  <c r="Y852" i="8"/>
  <c r="AB852" i="8"/>
  <c r="AB853" i="8"/>
  <c r="AB854" i="8"/>
  <c r="Y855" i="8"/>
  <c r="AB855" i="8"/>
  <c r="AB856" i="8"/>
  <c r="AB857" i="8"/>
  <c r="AB858" i="8"/>
  <c r="AB859" i="8"/>
  <c r="AB860" i="8"/>
  <c r="AB861" i="8"/>
  <c r="AB862" i="8"/>
  <c r="AB863" i="8"/>
  <c r="AB864" i="8"/>
  <c r="AB865" i="8"/>
  <c r="AB866" i="8"/>
  <c r="AB867" i="8"/>
  <c r="AB868" i="8"/>
  <c r="AB869" i="8"/>
  <c r="Y870" i="8"/>
  <c r="AB870" i="8"/>
  <c r="AB871" i="8"/>
  <c r="AB872" i="8"/>
  <c r="AB873" i="8"/>
  <c r="AB874" i="8"/>
  <c r="AB875" i="8"/>
  <c r="AB876" i="8"/>
  <c r="AB877" i="8"/>
  <c r="AB878" i="8"/>
  <c r="AB879" i="8"/>
  <c r="AB880" i="8"/>
  <c r="AB881" i="8"/>
  <c r="AB882" i="8"/>
  <c r="AB883" i="8"/>
  <c r="Y884" i="8"/>
  <c r="AB884" i="8"/>
  <c r="AB885" i="8"/>
  <c r="Y886" i="8"/>
  <c r="AA886" i="8" s="1"/>
  <c r="AB886" i="8"/>
  <c r="AB888" i="8"/>
  <c r="Y889" i="8"/>
  <c r="AA889" i="8" s="1"/>
  <c r="AB890" i="8"/>
  <c r="AB891" i="8"/>
  <c r="AB892" i="8"/>
  <c r="AB893" i="8"/>
  <c r="Y894" i="8"/>
  <c r="AB894" i="8"/>
  <c r="AB895" i="8"/>
  <c r="AB896" i="8"/>
  <c r="Y897" i="8"/>
  <c r="AB897" i="8"/>
  <c r="Y898" i="8"/>
  <c r="AB898" i="8"/>
  <c r="AB899" i="8"/>
  <c r="AB901" i="8"/>
  <c r="AB903" i="8"/>
  <c r="AB904" i="8"/>
  <c r="AB905" i="8"/>
  <c r="AB906" i="8"/>
  <c r="Y908" i="8"/>
  <c r="AB908" i="8"/>
  <c r="AB909" i="8"/>
  <c r="AB910" i="8"/>
  <c r="Y911" i="8"/>
  <c r="AB911" i="8"/>
  <c r="AB912" i="8"/>
  <c r="AB913" i="8"/>
  <c r="AB914" i="8"/>
  <c r="AB915" i="8"/>
  <c r="AB916" i="8"/>
  <c r="AB917" i="8"/>
  <c r="AB918" i="8"/>
  <c r="AB919"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9" i="8"/>
  <c r="AB950" i="8"/>
  <c r="AB951" i="8"/>
  <c r="AB952" i="8"/>
  <c r="AB953" i="8"/>
  <c r="AB954" i="8"/>
  <c r="AB955" i="8"/>
  <c r="Y957" i="8"/>
  <c r="AB958" i="8"/>
  <c r="AB959" i="8"/>
  <c r="Y960" i="8"/>
  <c r="AB960" i="8"/>
  <c r="AB962" i="8"/>
  <c r="AB963" i="8"/>
  <c r="Y964" i="8"/>
  <c r="AA964" i="8" s="1"/>
  <c r="AB964" i="8"/>
  <c r="Y965" i="8"/>
  <c r="AA965" i="8" s="1"/>
  <c r="AB965" i="8"/>
  <c r="AB966" i="8"/>
  <c r="AB967" i="8"/>
  <c r="AB968" i="8"/>
  <c r="AB969" i="8"/>
  <c r="AB970" i="8"/>
  <c r="AB973" i="8"/>
  <c r="AB974" i="8"/>
  <c r="AB975" i="8"/>
  <c r="AB977" i="8"/>
  <c r="AB978" i="8"/>
  <c r="Y979" i="8"/>
  <c r="AA979" i="8" s="1"/>
  <c r="AB980" i="8"/>
  <c r="AB981" i="8"/>
  <c r="AB982" i="8"/>
  <c r="AB984" i="8"/>
  <c r="AB985" i="8"/>
  <c r="AB986" i="8"/>
  <c r="AB987" i="8"/>
  <c r="AB988" i="8"/>
  <c r="AB990" i="8"/>
  <c r="AB992" i="8"/>
  <c r="AB993" i="8"/>
  <c r="Y995" i="8"/>
  <c r="AB995" i="8"/>
  <c r="AB996" i="8"/>
  <c r="AB997" i="8"/>
  <c r="AB999" i="8"/>
  <c r="AB1000" i="8"/>
  <c r="AB1001" i="8"/>
  <c r="AB1002" i="8"/>
  <c r="AB1003" i="8"/>
  <c r="Y1005" i="8"/>
  <c r="AA1005" i="8" s="1"/>
  <c r="AB1005" i="8"/>
  <c r="AB1006" i="8"/>
  <c r="AB1007" i="8"/>
  <c r="AB1008" i="8"/>
  <c r="AB1009" i="8"/>
  <c r="AB1010" i="8"/>
  <c r="AB1011" i="8"/>
  <c r="AB1012" i="8"/>
  <c r="AB1013" i="8"/>
  <c r="AB1014" i="8"/>
  <c r="AB1015" i="8"/>
  <c r="Y1016" i="8"/>
  <c r="AA1016" i="8" s="1"/>
  <c r="AB1016" i="8"/>
  <c r="AB1017" i="8"/>
  <c r="AB1018" i="8"/>
  <c r="AB1019" i="8"/>
  <c r="AB1020" i="8"/>
  <c r="AB1021" i="8"/>
  <c r="AB1022" i="8"/>
  <c r="AB1023" i="8"/>
  <c r="AB1024" i="8"/>
  <c r="AB1025" i="8"/>
  <c r="AB1026" i="8"/>
  <c r="Y1027" i="8"/>
  <c r="AB1027" i="8"/>
  <c r="AB1028" i="8"/>
  <c r="Y1029" i="8"/>
  <c r="AB1029" i="8"/>
  <c r="AB1030" i="8"/>
  <c r="AB1032" i="8"/>
  <c r="AB1033" i="8"/>
  <c r="AB1034" i="8"/>
  <c r="AB1035" i="8"/>
  <c r="AB1036" i="8"/>
  <c r="AB1037" i="8"/>
  <c r="AB1038" i="8"/>
  <c r="AB1039" i="8"/>
  <c r="AB1040" i="8"/>
  <c r="AB1041" i="8"/>
  <c r="AB1042" i="8"/>
  <c r="AB1045" i="8"/>
  <c r="AB1047" i="8"/>
  <c r="AB1048" i="8"/>
  <c r="Y1049" i="8"/>
  <c r="AB1049" i="8"/>
  <c r="Y1050" i="8"/>
  <c r="AB1050" i="8"/>
  <c r="AB1051" i="8"/>
  <c r="AB1052" i="8"/>
  <c r="AB1053" i="8"/>
  <c r="Y1054" i="8"/>
  <c r="AB1054" i="8"/>
  <c r="Y1055" i="8"/>
  <c r="AA1055" i="8" s="1"/>
  <c r="AB1055" i="8"/>
  <c r="AB1056" i="8"/>
  <c r="AB1057" i="8"/>
  <c r="AB1060" i="8"/>
  <c r="AB1061" i="8"/>
  <c r="AB1062" i="8"/>
  <c r="AB1063" i="8"/>
  <c r="AB1064" i="8"/>
  <c r="AB1065" i="8"/>
  <c r="AB1066" i="8"/>
  <c r="AB1067" i="8"/>
  <c r="AB1068" i="8"/>
  <c r="AB1069" i="8"/>
  <c r="AB1070" i="8"/>
  <c r="AB1071" i="8"/>
  <c r="AB1072" i="8"/>
  <c r="AB1073" i="8"/>
  <c r="Y1074" i="8"/>
  <c r="AA1074" i="8" s="1"/>
  <c r="AB1074" i="8"/>
  <c r="Y1075" i="8"/>
  <c r="AB1075" i="8"/>
  <c r="Y1076" i="8"/>
  <c r="AB1076" i="8"/>
  <c r="Y1077" i="8"/>
  <c r="AA1077" i="8" s="1"/>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Y1106" i="8"/>
  <c r="AB1107" i="8"/>
  <c r="AB1108" i="8"/>
  <c r="AB1109" i="8"/>
  <c r="AB1110" i="8"/>
  <c r="AB1111" i="8"/>
  <c r="AB1112" i="8"/>
  <c r="AB1113" i="8"/>
  <c r="AB1114" i="8"/>
  <c r="AB1115" i="8"/>
  <c r="AB1116" i="8"/>
  <c r="AB1118" i="8"/>
  <c r="AB1126" i="8"/>
  <c r="AB1128" i="8"/>
  <c r="AB1130" i="8"/>
  <c r="AB1131" i="8"/>
  <c r="AB1133" i="8"/>
  <c r="AB1142" i="8"/>
  <c r="AB1144" i="8"/>
  <c r="AB1146" i="8"/>
  <c r="AB1147" i="8"/>
  <c r="AB1148" i="8"/>
  <c r="AB1149" i="8"/>
  <c r="AB1150" i="8"/>
  <c r="AB1152" i="8"/>
  <c r="AB1153" i="8"/>
  <c r="AB1154" i="8"/>
  <c r="AB1155" i="8"/>
  <c r="AB1156" i="8"/>
  <c r="AB1157" i="8"/>
  <c r="AB1158" i="8"/>
  <c r="AB1159" i="8"/>
  <c r="AB1160" i="8"/>
  <c r="AB1161" i="8"/>
  <c r="AB1162" i="8"/>
  <c r="AB1163" i="8"/>
  <c r="AB1164" i="8"/>
  <c r="AB1165" i="8"/>
  <c r="AB1166" i="8"/>
  <c r="AB1168" i="8"/>
  <c r="AB1169" i="8"/>
  <c r="AB1170" i="8"/>
  <c r="AB1171" i="8"/>
  <c r="AB1172" i="8"/>
  <c r="AB1173" i="8"/>
  <c r="AB1174" i="8"/>
  <c r="AB1175" i="8"/>
  <c r="AB1176" i="8"/>
  <c r="AB1177" i="8"/>
  <c r="Y1178" i="8"/>
  <c r="AB1178" i="8"/>
  <c r="Y1179" i="8"/>
  <c r="AB1179" i="8"/>
  <c r="AB1180" i="8"/>
  <c r="AB1181" i="8"/>
  <c r="AB1182" i="8"/>
  <c r="AB1183" i="8"/>
  <c r="AB1184" i="8"/>
  <c r="AB1186" i="8"/>
  <c r="AB1187" i="8"/>
  <c r="AB1188" i="8"/>
  <c r="AB1189" i="8"/>
  <c r="AB1190" i="8"/>
  <c r="AB1191" i="8"/>
  <c r="AB1192" i="8"/>
  <c r="AB1193" i="8"/>
  <c r="Y1194" i="8"/>
  <c r="AB1194" i="8"/>
  <c r="AB1195" i="8"/>
  <c r="AB1196" i="8"/>
  <c r="AB1197" i="8"/>
  <c r="AB1198" i="8"/>
  <c r="Y1199" i="8"/>
  <c r="AB1199" i="8"/>
  <c r="AB1200" i="8"/>
  <c r="AB1202" i="8"/>
  <c r="AB1203" i="8"/>
  <c r="AB1204" i="8"/>
  <c r="AB1205" i="8"/>
  <c r="AB1206" i="8"/>
  <c r="AB1207" i="8"/>
  <c r="AB1208" i="8"/>
  <c r="Y1209" i="8"/>
  <c r="AB1209" i="8"/>
  <c r="AB1210" i="8"/>
  <c r="AB1211" i="8"/>
  <c r="AB1212" i="8"/>
  <c r="AB1213" i="8"/>
  <c r="AB1214" i="8"/>
  <c r="AB1215" i="8"/>
  <c r="AB1216" i="8"/>
  <c r="AB1221" i="8"/>
  <c r="AB1222" i="8"/>
  <c r="AB1223" i="8"/>
  <c r="AB1224" i="8"/>
  <c r="AB1225" i="8"/>
  <c r="AB1227" i="8"/>
  <c r="AB1228" i="8"/>
  <c r="AB1229" i="8"/>
  <c r="AB1230" i="8"/>
  <c r="AB1231" i="8"/>
  <c r="AB1232" i="8"/>
  <c r="Y1233" i="8"/>
  <c r="AA1233" i="8" s="1"/>
  <c r="AB1233" i="8"/>
  <c r="AB1234" i="8"/>
  <c r="AB1235" i="8"/>
  <c r="AB1236" i="8"/>
  <c r="AB1241" i="8"/>
  <c r="AB1242" i="8"/>
  <c r="AB1243" i="8"/>
  <c r="AB1244" i="8"/>
  <c r="AB1245" i="8"/>
  <c r="AB1247" i="8"/>
  <c r="AB1248" i="8"/>
  <c r="AB1249" i="8"/>
  <c r="AB1250" i="8"/>
  <c r="AB1252" i="8"/>
  <c r="AB1253" i="8"/>
  <c r="AB1254" i="8"/>
  <c r="AB1255" i="8"/>
  <c r="AB1256" i="8"/>
  <c r="AB1257" i="8"/>
  <c r="AB1258" i="8"/>
  <c r="AB1259" i="8"/>
  <c r="AB1260" i="8"/>
  <c r="AB1261" i="8"/>
  <c r="AB1262" i="8"/>
  <c r="AB1263" i="8"/>
  <c r="AB1264" i="8"/>
  <c r="AB1265" i="8"/>
  <c r="AB1266" i="8"/>
  <c r="AB1267" i="8"/>
  <c r="AB1268" i="8"/>
  <c r="AB1269" i="8"/>
  <c r="AB1270" i="8"/>
  <c r="AB1272" i="8"/>
  <c r="AB1273" i="8"/>
  <c r="AB1274" i="8"/>
  <c r="AB1275" i="8"/>
  <c r="AB1276" i="8"/>
  <c r="AB1277" i="8"/>
  <c r="AB1278" i="8"/>
  <c r="AB1279" i="8"/>
  <c r="AB1280" i="8"/>
  <c r="AB1281" i="8"/>
  <c r="AB1283" i="8"/>
  <c r="AB1284" i="8"/>
  <c r="AB1286" i="8"/>
  <c r="AB1287" i="8"/>
  <c r="AB1288" i="8"/>
  <c r="AB1289" i="8"/>
  <c r="AB1291" i="8"/>
  <c r="AB1292" i="8"/>
  <c r="AB1293" i="8"/>
  <c r="AB1294" i="8"/>
  <c r="AB1295" i="8"/>
  <c r="AB1296" i="8"/>
  <c r="AB1297" i="8"/>
  <c r="AB1298" i="8"/>
  <c r="AB1299" i="8"/>
  <c r="AB1300" i="8"/>
  <c r="AB1301" i="8"/>
  <c r="Y1302" i="8"/>
  <c r="Y1303" i="8"/>
  <c r="Y1304" i="8"/>
  <c r="AB1304" i="8"/>
  <c r="Y1305" i="8"/>
  <c r="Y1306" i="8"/>
  <c r="AA1306" i="8" s="1"/>
  <c r="AB1306" i="8"/>
  <c r="Y1307" i="8"/>
  <c r="AB1307" i="8"/>
  <c r="AB1308" i="8"/>
  <c r="AB1309" i="8"/>
  <c r="AB1311" i="8"/>
  <c r="AB1312" i="8"/>
  <c r="AB1313" i="8"/>
  <c r="AB1314" i="8"/>
  <c r="AB1315" i="8"/>
  <c r="AB1316" i="8"/>
  <c r="AB1317" i="8"/>
  <c r="AB1318" i="8"/>
  <c r="AB1319" i="8"/>
  <c r="AB1320" i="8"/>
  <c r="AB1321" i="8"/>
  <c r="AB1324" i="8"/>
  <c r="AB1325" i="8"/>
  <c r="Y1326" i="8"/>
  <c r="AB1326" i="8"/>
  <c r="Y1327" i="8"/>
  <c r="AB1327" i="8"/>
  <c r="AB1328" i="8"/>
  <c r="AB1329" i="8"/>
  <c r="AB1330" i="8"/>
  <c r="AB1331" i="8"/>
  <c r="Y1332" i="8"/>
  <c r="AB1332" i="8"/>
  <c r="Y1333" i="8"/>
  <c r="AB1333" i="8"/>
  <c r="AB1334" i="8"/>
  <c r="AB1335" i="8"/>
  <c r="Y1336" i="8"/>
  <c r="Y1337" i="8"/>
  <c r="AB1337" i="8"/>
  <c r="Y1338" i="8"/>
  <c r="AA1338" i="8" s="1"/>
  <c r="AB1338" i="8"/>
  <c r="AB1339" i="8"/>
  <c r="AB1340" i="8"/>
  <c r="AB1341" i="8"/>
  <c r="AB1342" i="8"/>
  <c r="AB1343" i="8"/>
  <c r="AB1344" i="8"/>
  <c r="AB1345" i="8"/>
  <c r="AB1346" i="8"/>
  <c r="AB1347" i="8"/>
  <c r="AB1348" i="8"/>
  <c r="AB1349" i="8"/>
  <c r="AB1350" i="8"/>
  <c r="AB1351" i="8"/>
  <c r="AB1352" i="8"/>
  <c r="Y1353" i="8"/>
  <c r="AB1353" i="8"/>
  <c r="AB1354" i="8"/>
  <c r="AB1355" i="8"/>
  <c r="AB1356" i="8"/>
  <c r="AB1357" i="8"/>
  <c r="AB1358" i="8"/>
  <c r="AB1359" i="8"/>
  <c r="AB1360" i="8"/>
  <c r="AB1361" i="8"/>
  <c r="AB1362" i="8"/>
  <c r="AB1363" i="8"/>
  <c r="AB1364" i="8"/>
  <c r="AB1366" i="8"/>
  <c r="AB1367" i="8"/>
  <c r="AB1368" i="8"/>
  <c r="Y1369" i="8"/>
  <c r="AA1369" i="8" s="1"/>
  <c r="AB1369" i="8"/>
  <c r="Y1370" i="8"/>
  <c r="AB1370" i="8"/>
  <c r="AB1371" i="8"/>
  <c r="AB1372" i="8"/>
  <c r="AB1373" i="8"/>
  <c r="AB1374" i="8"/>
  <c r="AB1375" i="8"/>
  <c r="AB1376" i="8"/>
  <c r="AB1377" i="8"/>
  <c r="AB1378" i="8"/>
  <c r="Y1379" i="8"/>
  <c r="AB1379" i="8"/>
  <c r="AB1380" i="8"/>
  <c r="AB1381" i="8"/>
  <c r="Y1382" i="8"/>
  <c r="AB1382" i="8"/>
  <c r="AB1383" i="8"/>
  <c r="AB1384" i="8"/>
  <c r="AB1385" i="8"/>
  <c r="AB1386" i="8"/>
  <c r="AB1387" i="8"/>
  <c r="AB1388" i="8"/>
  <c r="AB1389" i="8"/>
  <c r="AB1390" i="8"/>
  <c r="AB1391" i="8"/>
  <c r="AB1392" i="8"/>
  <c r="AB1393" i="8"/>
  <c r="Y1394" i="8"/>
  <c r="AB1394" i="8"/>
  <c r="AB1395" i="8"/>
  <c r="AB1396" i="8"/>
  <c r="AB1397" i="8"/>
  <c r="AB1398" i="8"/>
  <c r="AB1399" i="8"/>
  <c r="AB1400" i="8"/>
  <c r="AB1401" i="8"/>
  <c r="AB1402" i="8"/>
  <c r="Y1403" i="8"/>
  <c r="AB1403" i="8"/>
  <c r="AB1404" i="8"/>
  <c r="AB1405" i="8"/>
  <c r="AB1406" i="8"/>
  <c r="AB1407" i="8"/>
  <c r="AB1408" i="8"/>
  <c r="AB1409" i="8"/>
  <c r="AB1410" i="8"/>
  <c r="AB1411" i="8"/>
  <c r="AB1412" i="8"/>
  <c r="AB1413" i="8"/>
  <c r="AB1414" i="8"/>
  <c r="AB1417" i="8"/>
  <c r="Y1418" i="8"/>
  <c r="AB1418" i="8"/>
  <c r="AB1419" i="8"/>
  <c r="AB1420" i="8"/>
  <c r="Y1422" i="8"/>
  <c r="AB1422" i="8"/>
  <c r="AB1423" i="8"/>
  <c r="AB1424" i="8"/>
  <c r="Y1425" i="8"/>
  <c r="AB1425" i="8"/>
  <c r="AB1426" i="8"/>
  <c r="Y1427" i="8"/>
  <c r="AB1427" i="8"/>
  <c r="AB1428" i="8"/>
  <c r="Y1429" i="8"/>
  <c r="AB1429" i="8"/>
  <c r="AB1430" i="8"/>
  <c r="AB1431" i="8"/>
  <c r="AB1432" i="8"/>
  <c r="AB1434" i="8"/>
  <c r="AB1435" i="8"/>
  <c r="AB1436" i="8"/>
  <c r="AB1437" i="8"/>
  <c r="AB1438" i="8"/>
  <c r="AB1439" i="8"/>
  <c r="AB1440" i="8"/>
  <c r="Y1442" i="8"/>
  <c r="AB1443" i="8"/>
  <c r="AB1444" i="8"/>
  <c r="AB1445" i="8"/>
  <c r="AB1446" i="8"/>
  <c r="AB1447" i="8"/>
  <c r="AB1448" i="8"/>
  <c r="AB1449" i="8"/>
  <c r="AB1450" i="8"/>
  <c r="AB1451" i="8"/>
  <c r="AB1452" i="8"/>
  <c r="AB1453" i="8"/>
  <c r="AB1454" i="8"/>
  <c r="AB1455" i="8"/>
  <c r="AB1457" i="8"/>
  <c r="AB1458" i="8"/>
  <c r="AB1459" i="8"/>
  <c r="AB1460" i="8"/>
  <c r="AB1461" i="8"/>
  <c r="AB1462" i="8"/>
  <c r="AB1463" i="8"/>
  <c r="AB1464" i="8"/>
  <c r="AB1465" i="8"/>
  <c r="AB1466" i="8"/>
  <c r="AB1468" i="8"/>
  <c r="AB1469" i="8"/>
  <c r="AB1470" i="8"/>
  <c r="AB1471" i="8"/>
  <c r="AB1472" i="8"/>
  <c r="AB1473" i="8"/>
  <c r="AB1474" i="8"/>
  <c r="AB1475" i="8"/>
  <c r="AB1476" i="8"/>
  <c r="AB1477" i="8"/>
  <c r="AB1478" i="8"/>
  <c r="AB1479" i="8"/>
  <c r="AB1480" i="8"/>
  <c r="AB1481" i="8"/>
  <c r="AB1482" i="8"/>
  <c r="AB1483" i="8"/>
  <c r="AB1484" i="8"/>
  <c r="AB1486" i="8"/>
  <c r="AB1495" i="8"/>
  <c r="AB1502" i="8"/>
  <c r="AB1504" i="8"/>
  <c r="Y1506" i="8"/>
  <c r="Y1507" i="8"/>
  <c r="Y1518" i="8"/>
  <c r="Y1520" i="8"/>
  <c r="Y1529" i="8"/>
  <c r="Y1530" i="8"/>
  <c r="Y1531" i="8"/>
  <c r="Y1532" i="8"/>
  <c r="AB1545" i="8"/>
  <c r="AB1549" i="8"/>
  <c r="Y1558" i="8"/>
  <c r="Y1559" i="8"/>
  <c r="AB1561" i="8"/>
  <c r="Y1562" i="8"/>
  <c r="Y1563" i="8"/>
  <c r="Y1564" i="8"/>
  <c r="Y1566" i="8"/>
  <c r="Y1567" i="8"/>
  <c r="Y1568" i="8"/>
  <c r="Y1569" i="8"/>
  <c r="AB1574" i="8"/>
  <c r="AB1580" i="8"/>
  <c r="AB1581" i="8"/>
  <c r="AB1592" i="8"/>
  <c r="AB1594" i="8"/>
  <c r="AB1597" i="8"/>
  <c r="AB1598" i="8"/>
  <c r="Y1599" i="8"/>
  <c r="AB1599" i="8"/>
  <c r="AB1600" i="8"/>
  <c r="AB1601" i="8"/>
  <c r="AB1602" i="8"/>
  <c r="AB1603" i="8"/>
  <c r="Y1604" i="8"/>
  <c r="AB1604" i="8"/>
  <c r="AB1605" i="8"/>
  <c r="AB1606" i="8"/>
  <c r="Y1607" i="8"/>
  <c r="AB1607" i="8"/>
  <c r="Y1608" i="8"/>
  <c r="AB1608" i="8"/>
  <c r="Y1609" i="8"/>
  <c r="AB1609" i="8"/>
  <c r="Y1610" i="8"/>
  <c r="AB1610" i="8"/>
  <c r="AB1611" i="8"/>
  <c r="AB1612" i="8"/>
  <c r="Y1613" i="8"/>
  <c r="AA1613" i="8" s="1"/>
  <c r="AB1613" i="8"/>
  <c r="Y1614" i="8"/>
  <c r="AA1614" i="8" s="1"/>
  <c r="AB1614" i="8"/>
  <c r="AB1615" i="8"/>
  <c r="AB1616" i="8"/>
  <c r="AB1618" i="8"/>
  <c r="Y1619" i="8"/>
  <c r="AB1619" i="8"/>
  <c r="Y1620" i="8"/>
  <c r="AB1620" i="8"/>
  <c r="Y1621" i="8"/>
  <c r="AA1621" i="8" s="1"/>
  <c r="AB1621" i="8"/>
  <c r="AB1622" i="8"/>
  <c r="AB1623" i="8"/>
  <c r="Y1624" i="8"/>
  <c r="Y1625" i="8"/>
  <c r="AB1626" i="8"/>
  <c r="AB1627" i="8"/>
  <c r="AB1628" i="8"/>
  <c r="AB1629" i="8"/>
  <c r="AB1630" i="8"/>
  <c r="Y1631" i="8"/>
  <c r="AB1631" i="8"/>
  <c r="Y1632" i="8"/>
  <c r="AB1632" i="8"/>
  <c r="Y1633" i="8"/>
  <c r="AB1633" i="8"/>
  <c r="Y1634" i="8"/>
  <c r="AB1634" i="8"/>
  <c r="Y1635" i="8"/>
  <c r="AB1635" i="8"/>
  <c r="AB1636" i="8"/>
  <c r="AB1637" i="8"/>
  <c r="AB1638" i="8"/>
  <c r="AB1639" i="8"/>
  <c r="AB1640" i="8"/>
  <c r="AB1641" i="8"/>
  <c r="AB1642" i="8"/>
  <c r="AB1643" i="8"/>
  <c r="Y1644" i="8"/>
  <c r="AB1644" i="8"/>
  <c r="AB1645" i="8"/>
  <c r="AB1646" i="8"/>
  <c r="Y1647" i="8"/>
  <c r="AB1647" i="8"/>
  <c r="Y1648" i="8"/>
  <c r="AB1648" i="8"/>
  <c r="AB1649" i="8"/>
  <c r="Y1650" i="8"/>
  <c r="AB1650" i="8"/>
  <c r="AB1651" i="8"/>
  <c r="AB1652" i="8"/>
  <c r="AB1653" i="8"/>
  <c r="AB1654" i="8"/>
  <c r="Y1655" i="8"/>
  <c r="AA1655" i="8" s="1"/>
  <c r="AB1655" i="8"/>
  <c r="Y1656" i="8"/>
  <c r="AB1656" i="8"/>
  <c r="AB1657" i="8"/>
  <c r="AB1658" i="8"/>
  <c r="Y1659" i="8"/>
  <c r="AB1659" i="8"/>
  <c r="AB1660" i="8"/>
  <c r="Y1661" i="8"/>
  <c r="AB1661" i="8"/>
  <c r="AB1662" i="8"/>
  <c r="Y1663" i="8"/>
  <c r="AB1663" i="8"/>
  <c r="Y1664" i="8"/>
  <c r="AB1664" i="8"/>
  <c r="AB1665" i="8"/>
  <c r="AB1666" i="8"/>
  <c r="AB1667" i="8"/>
  <c r="AB1668" i="8"/>
  <c r="AB1669" i="8"/>
  <c r="Y1670" i="8"/>
  <c r="AB1670" i="8"/>
  <c r="Y1671" i="8"/>
  <c r="AB1671" i="8"/>
  <c r="Y1672" i="8"/>
  <c r="Y1673" i="8"/>
  <c r="AB1673" i="8"/>
  <c r="Y1674" i="8"/>
  <c r="AB1674" i="8"/>
  <c r="Y1675" i="8"/>
  <c r="AB1675" i="8"/>
  <c r="Y1676" i="8"/>
  <c r="AA1676" i="8" s="1"/>
  <c r="AB1676" i="8"/>
  <c r="AB1677" i="8"/>
  <c r="AB1678" i="8"/>
  <c r="AB1679" i="8"/>
  <c r="AB1680" i="8"/>
  <c r="AB1681" i="8"/>
  <c r="Y1688" i="8"/>
  <c r="Y1689" i="8"/>
  <c r="Y1690" i="8"/>
  <c r="AB1695" i="8"/>
  <c r="AB1696" i="8"/>
  <c r="Y1710" i="8"/>
  <c r="Y1711" i="8"/>
  <c r="Y1712" i="8"/>
  <c r="Y1713" i="8"/>
  <c r="Y1714" i="8"/>
  <c r="Y1715" i="8"/>
  <c r="Y1716" i="8"/>
  <c r="Y1718" i="8"/>
  <c r="Y1724" i="8"/>
  <c r="AA1724" i="8" s="1"/>
  <c r="AB1726" i="8"/>
  <c r="Y1727" i="8"/>
  <c r="Y1728" i="8"/>
  <c r="Y1733" i="8"/>
  <c r="Y1734" i="8"/>
  <c r="Y1735" i="8"/>
  <c r="Y1736" i="8"/>
  <c r="Y1737" i="8"/>
  <c r="Y1738" i="8"/>
  <c r="AB1742" i="8"/>
  <c r="AB1754" i="8"/>
  <c r="Y1758" i="8"/>
  <c r="AA1758" i="8" s="1"/>
  <c r="Y1761" i="8"/>
  <c r="Y1762" i="8"/>
  <c r="Y1763" i="8"/>
  <c r="Y1764" i="8"/>
  <c r="Y1765" i="8"/>
  <c r="AB1767" i="8"/>
  <c r="AB1769" i="8"/>
  <c r="Y1780" i="8"/>
  <c r="AB1780" i="8"/>
  <c r="Y1781" i="8"/>
  <c r="AB1781" i="8"/>
  <c r="AB1783" i="8"/>
  <c r="AB1784" i="8"/>
  <c r="Y1785" i="8"/>
  <c r="AB1785" i="8"/>
  <c r="Y1786" i="8"/>
  <c r="AB1786" i="8"/>
  <c r="Y1787" i="8"/>
  <c r="AB1788" i="8"/>
  <c r="AB1789" i="8"/>
  <c r="Y1790" i="8"/>
  <c r="AB1790" i="8"/>
  <c r="AB1791" i="8"/>
  <c r="AB1792" i="8"/>
  <c r="Y1793" i="8"/>
  <c r="AB1793" i="8"/>
  <c r="AB1794" i="8"/>
  <c r="Y1795" i="8"/>
  <c r="AB1795" i="8"/>
  <c r="Y1796" i="8"/>
  <c r="AB1796" i="8"/>
  <c r="Y1797" i="8"/>
  <c r="AB1797" i="8"/>
  <c r="AB1798" i="8"/>
  <c r="AB1799" i="8"/>
  <c r="AB1800" i="8"/>
  <c r="AB1801" i="8"/>
  <c r="AB1802" i="8"/>
  <c r="AB1803" i="8"/>
  <c r="Y1804" i="8"/>
  <c r="AB1804" i="8"/>
  <c r="AB1805" i="8"/>
  <c r="Y1806" i="8"/>
  <c r="AB1806" i="8"/>
  <c r="AB1807" i="8"/>
  <c r="Y1808" i="8"/>
  <c r="AB1808" i="8"/>
  <c r="AB1809" i="8"/>
  <c r="Y1810" i="8"/>
  <c r="AB1810" i="8"/>
  <c r="Y1811" i="8"/>
  <c r="AB1811" i="8"/>
  <c r="AB1812" i="8"/>
  <c r="AB1813" i="8"/>
  <c r="AB1814" i="8"/>
  <c r="AB1815" i="8"/>
  <c r="AB1817" i="8"/>
  <c r="AB1818" i="8"/>
  <c r="AB1819" i="8"/>
  <c r="AB1820" i="8"/>
  <c r="AB1821" i="8"/>
  <c r="Y1822" i="8"/>
  <c r="AA1822" i="8" s="1"/>
  <c r="AB1822" i="8"/>
  <c r="AB1823" i="8"/>
  <c r="Y1824" i="8"/>
  <c r="AB1824" i="8"/>
  <c r="Y1825" i="8"/>
  <c r="AB1825" i="8"/>
  <c r="Y1826" i="8"/>
  <c r="AB1826" i="8"/>
  <c r="AB1827" i="8"/>
  <c r="Y1828" i="8"/>
  <c r="AB1828" i="8"/>
  <c r="Y1829" i="8"/>
  <c r="AB1829" i="8"/>
  <c r="Y1830" i="8"/>
  <c r="AB1830" i="8"/>
  <c r="AB1831" i="8"/>
  <c r="AB1832" i="8"/>
  <c r="AB1833" i="8"/>
  <c r="AB1834" i="8"/>
  <c r="AB1835" i="8"/>
  <c r="AB1836" i="8"/>
  <c r="AB1837" i="8"/>
  <c r="AB1838" i="8"/>
  <c r="AB1839" i="8"/>
  <c r="AB1840" i="8"/>
  <c r="AB1841" i="8"/>
  <c r="AB1842" i="8"/>
  <c r="Y1843" i="8"/>
  <c r="AB1843" i="8"/>
  <c r="AB1844" i="8"/>
  <c r="Y1845" i="8"/>
  <c r="AB1845" i="8"/>
  <c r="Y1846" i="8"/>
  <c r="AB1846" i="8"/>
  <c r="AB1847" i="8"/>
  <c r="AB1848" i="8"/>
  <c r="Y1849" i="8"/>
  <c r="AA1849" i="8" s="1"/>
  <c r="AB1849" i="8"/>
  <c r="AB1850" i="8"/>
  <c r="Y1851" i="8"/>
  <c r="AB1851" i="8"/>
  <c r="Y1852" i="8"/>
  <c r="AB1852" i="8"/>
  <c r="Y1853" i="8"/>
  <c r="AB1853" i="8"/>
  <c r="Y1854" i="8"/>
  <c r="AB1854" i="8"/>
  <c r="Y1855" i="8"/>
  <c r="AA1855" i="8" s="1"/>
  <c r="AB1855" i="8"/>
  <c r="AB1856" i="8"/>
  <c r="Y1858" i="8"/>
  <c r="AB1859" i="8"/>
  <c r="AB1860" i="8"/>
  <c r="Y1861" i="8"/>
  <c r="AB1861" i="8"/>
  <c r="Y1862" i="8"/>
  <c r="AB1862" i="8"/>
  <c r="Y1863" i="8"/>
  <c r="AB1863" i="8"/>
  <c r="AB1864" i="8"/>
  <c r="AB1865" i="8"/>
  <c r="AB1866" i="8"/>
  <c r="Y1867" i="8"/>
  <c r="AB1867" i="8"/>
  <c r="Y1868" i="8"/>
  <c r="AB1868" i="8"/>
  <c r="Y1869" i="8"/>
  <c r="AB1869" i="8"/>
  <c r="Y1870" i="8"/>
  <c r="AB1870" i="8"/>
  <c r="AB1871" i="8"/>
  <c r="AB1872" i="8"/>
  <c r="Y1873" i="8"/>
  <c r="AB1873" i="8"/>
  <c r="AB1874" i="8"/>
  <c r="AB1875" i="8"/>
  <c r="AB1876" i="8"/>
  <c r="AB1877" i="8"/>
  <c r="AB1878" i="8"/>
  <c r="Y1879" i="8"/>
  <c r="AB1879" i="8"/>
  <c r="Y1881" i="8"/>
  <c r="AB1881" i="8"/>
  <c r="AB1882" i="8"/>
  <c r="AB1883" i="8"/>
  <c r="AB1884" i="8"/>
  <c r="Y1885" i="8"/>
  <c r="AB1885" i="8"/>
  <c r="AB1886" i="8"/>
  <c r="AB1887" i="8"/>
  <c r="AB1888" i="8"/>
  <c r="Y1890" i="8"/>
  <c r="Y1891" i="8"/>
  <c r="AB1892" i="8"/>
  <c r="AB1893" i="8"/>
  <c r="Y1894" i="8"/>
  <c r="AB1894" i="8"/>
  <c r="AB1895" i="8"/>
  <c r="AB1896" i="8"/>
  <c r="AB1897" i="8"/>
  <c r="Y1898" i="8"/>
  <c r="AB1898" i="8"/>
  <c r="Y1899" i="8"/>
  <c r="AB1899" i="8"/>
  <c r="AB1900" i="8"/>
  <c r="AB1901" i="8"/>
  <c r="AB1902" i="8"/>
  <c r="AB1903" i="8"/>
  <c r="Y1904" i="8"/>
  <c r="AB1904" i="8"/>
  <c r="AB1905" i="8"/>
  <c r="AB1906" i="8"/>
  <c r="AB1907" i="8"/>
  <c r="AB1908" i="8"/>
  <c r="AB1909" i="8"/>
  <c r="AB1910" i="8"/>
  <c r="AB1911" i="8"/>
  <c r="AB1912" i="8"/>
  <c r="AB1913" i="8"/>
  <c r="AB1914" i="8"/>
  <c r="AB1915" i="8"/>
  <c r="AB1916" i="8"/>
  <c r="AB1917" i="8"/>
  <c r="AB1920" i="8"/>
  <c r="AB1921" i="8"/>
  <c r="AB1922" i="8"/>
  <c r="Y1923" i="8"/>
  <c r="AB1923" i="8"/>
  <c r="Y1924" i="8"/>
  <c r="AB1924" i="8"/>
  <c r="AB1925" i="8"/>
  <c r="AB1926" i="8"/>
  <c r="AB1927" i="8"/>
  <c r="AB1928" i="8"/>
  <c r="AB1929" i="8"/>
  <c r="AB1930" i="8"/>
  <c r="AB1931" i="8"/>
  <c r="AB1932" i="8"/>
  <c r="AB1933" i="8"/>
  <c r="AB1934" i="8"/>
  <c r="AB1935" i="8"/>
  <c r="Y1936" i="8"/>
  <c r="AA1936" i="8" s="1"/>
  <c r="AB1936" i="8"/>
  <c r="Y1937" i="8"/>
  <c r="AB1937" i="8"/>
  <c r="Y1938" i="8"/>
  <c r="AB1938" i="8"/>
  <c r="Y1939" i="8"/>
  <c r="AB1939" i="8"/>
  <c r="AB1940" i="8"/>
  <c r="AB1941" i="8"/>
  <c r="AB1942" i="8"/>
  <c r="AB1943" i="8"/>
  <c r="AB1944" i="8"/>
  <c r="AB1945" i="8"/>
  <c r="AB1946" i="8"/>
  <c r="Y1947" i="8"/>
  <c r="AB1947" i="8"/>
  <c r="Y1948" i="8"/>
  <c r="AB1948" i="8"/>
  <c r="AB1949" i="8"/>
  <c r="Y1950" i="8"/>
  <c r="AB1950" i="8"/>
  <c r="AB1951" i="8"/>
  <c r="Y1952" i="8"/>
  <c r="AB1952" i="8"/>
  <c r="AB1953" i="8"/>
  <c r="AB1954" i="8"/>
  <c r="Y1955" i="8"/>
  <c r="AB1955" i="8"/>
  <c r="Y1956" i="8"/>
  <c r="AB1956" i="8"/>
  <c r="AB1957" i="8"/>
  <c r="AB1958" i="8"/>
  <c r="AB1959" i="8"/>
  <c r="AB1960" i="8"/>
  <c r="Y1961" i="8"/>
  <c r="AB1961" i="8"/>
  <c r="AB1962" i="8"/>
  <c r="AB1963" i="8"/>
  <c r="AB1964" i="8"/>
  <c r="AB1965" i="8"/>
  <c r="AB1966" i="8"/>
  <c r="Y1967" i="8"/>
  <c r="AB1967" i="8"/>
  <c r="Y1968" i="8"/>
  <c r="AB1968" i="8"/>
  <c r="AB1969" i="8"/>
  <c r="AB1970" i="8"/>
  <c r="Y1971" i="8"/>
  <c r="AB1971" i="8"/>
  <c r="AB1972" i="8"/>
  <c r="AB1973" i="8"/>
  <c r="AB1974" i="8"/>
  <c r="AB1975" i="8"/>
  <c r="Y1976" i="8"/>
  <c r="AB1976" i="8"/>
  <c r="Y1977" i="8"/>
  <c r="AB1977" i="8"/>
  <c r="AB1978" i="8"/>
  <c r="Y1979" i="8"/>
  <c r="AB1979" i="8"/>
  <c r="Y1980" i="8"/>
  <c r="AB1980" i="8"/>
  <c r="AB1981" i="8"/>
  <c r="AB1982" i="8"/>
  <c r="Y1983" i="8"/>
  <c r="AB1983" i="8"/>
  <c r="AB1984" i="8"/>
  <c r="AB1985" i="8"/>
  <c r="AB1986" i="8"/>
  <c r="Y1987" i="8"/>
  <c r="AB1987" i="8"/>
  <c r="AB1988" i="8"/>
  <c r="AB1990" i="8"/>
  <c r="AB1991" i="8"/>
  <c r="Y1992" i="8"/>
  <c r="AB1992" i="8"/>
  <c r="Y1993" i="8"/>
  <c r="AB1993" i="8"/>
  <c r="AB1994" i="8"/>
  <c r="AB1995" i="8"/>
  <c r="Y1996" i="8"/>
  <c r="AB1997" i="8"/>
  <c r="AB1998" i="8"/>
  <c r="Y1999" i="8"/>
  <c r="AB1999" i="8"/>
  <c r="AB2000" i="8"/>
  <c r="Y2001" i="8"/>
  <c r="AB2001" i="8"/>
  <c r="AB2002" i="8"/>
  <c r="AB2003" i="8"/>
  <c r="AB2004" i="8"/>
  <c r="AB2005" i="8"/>
  <c r="Y2006" i="8"/>
  <c r="AB2006" i="8"/>
  <c r="Y2007" i="8"/>
  <c r="AB2007" i="8"/>
  <c r="AB2008" i="8"/>
  <c r="AB2009" i="8"/>
  <c r="AB2010" i="8"/>
  <c r="AB2011" i="8"/>
  <c r="AB2012" i="8"/>
  <c r="AB2013" i="8"/>
  <c r="AB2014" i="8"/>
  <c r="AB2015" i="8"/>
  <c r="AB2016" i="8"/>
  <c r="AB2017" i="8"/>
  <c r="AB2018" i="8"/>
  <c r="AB2019" i="8"/>
  <c r="AB2020" i="8"/>
  <c r="Y2021" i="8"/>
  <c r="AB2021" i="8"/>
  <c r="AB2022" i="8"/>
  <c r="AB2023" i="8"/>
  <c r="AB2024" i="8"/>
  <c r="AB2025" i="8"/>
  <c r="AB2028" i="8"/>
  <c r="AB2029" i="8"/>
  <c r="Y2030" i="8"/>
  <c r="AB2030" i="8"/>
  <c r="Y2031" i="8"/>
  <c r="AB2031" i="8"/>
  <c r="AB2032" i="8"/>
  <c r="AB2033" i="8"/>
  <c r="AB2034" i="8"/>
  <c r="AB2035" i="8"/>
  <c r="AB2036" i="8"/>
  <c r="Y2037" i="8"/>
  <c r="AB2037" i="8"/>
  <c r="AB2038" i="8"/>
  <c r="AB2039" i="8"/>
  <c r="AB2040" i="8"/>
  <c r="AB2041" i="8"/>
  <c r="AB2042" i="8"/>
  <c r="Y2043" i="8"/>
  <c r="AB2043" i="8"/>
  <c r="Y2044" i="8"/>
  <c r="AB2044" i="8"/>
  <c r="AB2045" i="8"/>
  <c r="AB2046" i="8"/>
  <c r="AB2048" i="8"/>
  <c r="AB2049" i="8"/>
  <c r="AB2050" i="8"/>
  <c r="AB2051" i="8"/>
  <c r="AB2052" i="8"/>
  <c r="AB2053" i="8"/>
  <c r="AB2054" i="8"/>
  <c r="AB2055" i="8"/>
  <c r="AB2056" i="8"/>
  <c r="Y2057" i="8"/>
  <c r="AA2057" i="8" s="1"/>
  <c r="AB2057" i="8"/>
  <c r="Y2058" i="8"/>
  <c r="AA2058" i="8" s="1"/>
  <c r="AB2058" i="8"/>
  <c r="AB2059" i="8"/>
  <c r="AB2060" i="8"/>
  <c r="Y2061" i="8"/>
  <c r="AA2061" i="8" s="1"/>
  <c r="AB2061" i="8"/>
  <c r="Y2062" i="8"/>
  <c r="AA2062" i="8" s="1"/>
  <c r="AB2062" i="8"/>
  <c r="AB2063" i="8"/>
  <c r="AB2064" i="8"/>
  <c r="Y2065" i="8"/>
  <c r="AB2065" i="8"/>
  <c r="Y2066" i="8"/>
  <c r="AB2066" i="8"/>
  <c r="AB2067" i="8"/>
  <c r="AB2068" i="8"/>
  <c r="AB2069" i="8"/>
  <c r="AB2071" i="8"/>
  <c r="AB2072" i="8"/>
  <c r="AB2073" i="8"/>
  <c r="AB2074" i="8"/>
  <c r="AB2075" i="8"/>
  <c r="AB2076" i="8"/>
  <c r="AB2078" i="8"/>
  <c r="AB2079" i="8"/>
  <c r="AB2080" i="8"/>
  <c r="AB2081" i="8"/>
  <c r="AB2082" i="8"/>
  <c r="AB2083" i="8"/>
  <c r="Y2084" i="8"/>
  <c r="AA2084" i="8" s="1"/>
  <c r="AB2084" i="8"/>
  <c r="Y2085" i="8"/>
  <c r="AA2085" i="8" s="1"/>
  <c r="AB2085" i="8"/>
  <c r="Y2086" i="8"/>
  <c r="AA2086" i="8" s="1"/>
  <c r="AB2086" i="8"/>
  <c r="Y2087" i="8"/>
  <c r="AA2087" i="8" s="1"/>
  <c r="AB2087" i="8"/>
  <c r="Y2088" i="8"/>
  <c r="AA2088" i="8" s="1"/>
  <c r="AB2088" i="8"/>
  <c r="Y2089" i="8"/>
  <c r="AA2089" i="8" s="1"/>
  <c r="AB2089" i="8"/>
  <c r="AB2090" i="8"/>
  <c r="Y2091" i="8"/>
  <c r="AA2091" i="8" s="1"/>
  <c r="AB2091" i="8"/>
  <c r="AB2092" i="8"/>
  <c r="AB2096" i="8"/>
  <c r="AB2097" i="8"/>
  <c r="AB2098" i="8"/>
  <c r="AB2099" i="8"/>
  <c r="AB2100" i="8"/>
  <c r="AB2101" i="8"/>
  <c r="AB2102" i="8"/>
  <c r="Y2103" i="8"/>
  <c r="AB2103" i="8"/>
  <c r="AB2104" i="8"/>
  <c r="Y2105" i="8"/>
  <c r="AB2105" i="8"/>
  <c r="AB2106" i="8"/>
  <c r="Y2107" i="8"/>
  <c r="AB2107" i="8"/>
  <c r="Y2108" i="8"/>
  <c r="AB2108" i="8"/>
  <c r="Y2109" i="8"/>
  <c r="AB2109" i="8"/>
  <c r="AB2110" i="8"/>
  <c r="AB2111" i="8"/>
  <c r="AB2112" i="8"/>
  <c r="AB2113" i="8"/>
  <c r="AB2114" i="8"/>
  <c r="AB2115" i="8"/>
  <c r="Y2116" i="8"/>
  <c r="AA2116" i="8" s="1"/>
  <c r="AB2116" i="8"/>
  <c r="AB2117" i="8"/>
  <c r="AB2118" i="8"/>
  <c r="AB2119" i="8"/>
  <c r="Y2120" i="8"/>
  <c r="AB2120" i="8"/>
  <c r="AB2121" i="8"/>
  <c r="AB2122" i="8"/>
  <c r="Y2123" i="8"/>
  <c r="AB2123" i="8"/>
  <c r="AB2124" i="8"/>
  <c r="AB2125" i="8"/>
  <c r="Y2126" i="8"/>
  <c r="AA2126" i="8" s="1"/>
  <c r="AB2126" i="8"/>
  <c r="Y2127" i="8"/>
  <c r="AA2127" i="8" s="1"/>
  <c r="AB2127" i="8"/>
  <c r="Y2128" i="8"/>
  <c r="AB2128" i="8"/>
  <c r="AB2129" i="8"/>
  <c r="AB2130" i="8"/>
  <c r="AB2131" i="8"/>
  <c r="AB2132" i="8"/>
  <c r="AB2133" i="8"/>
  <c r="AB2134" i="8"/>
  <c r="AB2135" i="8"/>
  <c r="AB2136" i="8"/>
  <c r="AB2137" i="8"/>
  <c r="AB2138" i="8"/>
  <c r="Y2139" i="8"/>
  <c r="AB2139" i="8"/>
  <c r="AB2140" i="8"/>
  <c r="Y2141" i="8"/>
  <c r="AB2141" i="8"/>
  <c r="Y2142" i="8"/>
  <c r="AB2142" i="8"/>
  <c r="AB2143" i="8"/>
  <c r="AB2144" i="8"/>
  <c r="AB2145" i="8"/>
  <c r="Y2146" i="8"/>
  <c r="AA2146" i="8" s="1"/>
  <c r="AB2146" i="8"/>
  <c r="Y2147" i="8"/>
  <c r="AB2147" i="8"/>
  <c r="AB2148" i="8"/>
  <c r="Y2149" i="8"/>
  <c r="AB2149" i="8"/>
  <c r="Y2150" i="8"/>
  <c r="AB2151" i="8"/>
  <c r="AB2152" i="8"/>
  <c r="AB2153" i="8"/>
  <c r="AB2154" i="8"/>
  <c r="AB2155" i="8"/>
  <c r="AB2156" i="8"/>
  <c r="AB2157" i="8"/>
  <c r="AB2158" i="8"/>
  <c r="AB2159" i="8"/>
  <c r="AB2160" i="8"/>
  <c r="AB2161" i="8"/>
  <c r="AB2162" i="8"/>
  <c r="AA2150" i="8" l="1"/>
  <c r="AA2142" i="8"/>
  <c r="AA1977" i="8"/>
  <c r="AA1937" i="8"/>
  <c r="AA1879" i="8"/>
  <c r="AA1861" i="8"/>
  <c r="AA1852" i="8"/>
  <c r="AA1806" i="8"/>
  <c r="AA1765" i="8"/>
  <c r="AA1735" i="8"/>
  <c r="AA1716" i="8"/>
  <c r="AA1663" i="8"/>
  <c r="AA1661" i="8"/>
  <c r="AA1607" i="8"/>
  <c r="AA1353" i="8"/>
  <c r="AA1178" i="8"/>
  <c r="AA836" i="8"/>
  <c r="AA780" i="8"/>
  <c r="AA739" i="8"/>
  <c r="AA695" i="8"/>
  <c r="AA686" i="8"/>
  <c r="AA560" i="8"/>
  <c r="AA427" i="8"/>
  <c r="AA240" i="8"/>
  <c r="AA201" i="8"/>
  <c r="AA2120" i="8"/>
  <c r="AA2108" i="8"/>
  <c r="AA2030" i="8"/>
  <c r="AA1979" i="8"/>
  <c r="AA1955" i="8"/>
  <c r="AA1952" i="8"/>
  <c r="AA1923" i="8"/>
  <c r="AA1899" i="8"/>
  <c r="AA1885" i="8"/>
  <c r="AA1870" i="8"/>
  <c r="AA1868" i="8"/>
  <c r="AA1830" i="8"/>
  <c r="AA1828" i="8"/>
  <c r="AA1808" i="8"/>
  <c r="AA1796" i="8"/>
  <c r="AA1764" i="8"/>
  <c r="AA1738" i="8"/>
  <c r="AA1734" i="8"/>
  <c r="AA1715" i="8"/>
  <c r="AA1711" i="8"/>
  <c r="AA1690" i="8"/>
  <c r="AA1675" i="8"/>
  <c r="AA1673" i="8"/>
  <c r="AA1634" i="8"/>
  <c r="AA1632" i="8"/>
  <c r="AA1568" i="8"/>
  <c r="AA1563" i="8"/>
  <c r="AA1558" i="8"/>
  <c r="AA1531" i="8"/>
  <c r="AA1506" i="8"/>
  <c r="AA1370" i="8"/>
  <c r="AA1332" i="8"/>
  <c r="AA1307" i="8"/>
  <c r="AA1209" i="8"/>
  <c r="AA1076" i="8"/>
  <c r="AA1050" i="8"/>
  <c r="AA1029" i="8"/>
  <c r="AA1027" i="8"/>
  <c r="AA995" i="8"/>
  <c r="AA897" i="8"/>
  <c r="AA894" i="8"/>
  <c r="AA847" i="8"/>
  <c r="AA691" i="8"/>
  <c r="AA611" i="8"/>
  <c r="AA579" i="8"/>
  <c r="AA530" i="8"/>
  <c r="AA527" i="8"/>
  <c r="AA503" i="8"/>
  <c r="AA501" i="8"/>
  <c r="AA462" i="8"/>
  <c r="AA459" i="8"/>
  <c r="AA448" i="8"/>
  <c r="AA442" i="8"/>
  <c r="AA420" i="8"/>
  <c r="AA408" i="8"/>
  <c r="AA405" i="8"/>
  <c r="AA357" i="8"/>
  <c r="AA355" i="8"/>
  <c r="AA325" i="8"/>
  <c r="AA239" i="8"/>
  <c r="AA211" i="8"/>
  <c r="AA193" i="8"/>
  <c r="AA155" i="8"/>
  <c r="AA90" i="8"/>
  <c r="AA76" i="8"/>
  <c r="AA72" i="8"/>
  <c r="AA70" i="8"/>
  <c r="AA2123" i="8"/>
  <c r="AA2006" i="8"/>
  <c r="AA1992" i="8"/>
  <c r="AA1967" i="8"/>
  <c r="AA1950" i="8"/>
  <c r="AA1894" i="8"/>
  <c r="AA1873" i="8"/>
  <c r="AA1824" i="8"/>
  <c r="AA1786" i="8"/>
  <c r="AA1647" i="8"/>
  <c r="AA1624" i="8"/>
  <c r="AA1620" i="8"/>
  <c r="AA1564" i="8"/>
  <c r="AA1507" i="8"/>
  <c r="AA1327" i="8"/>
  <c r="AA1302" i="8"/>
  <c r="AA1054" i="8"/>
  <c r="AA670" i="8"/>
  <c r="AA399" i="8"/>
  <c r="AA284" i="8"/>
  <c r="AA165" i="8"/>
  <c r="AA86" i="8"/>
  <c r="AA18" i="8"/>
  <c r="AA2149" i="8"/>
  <c r="AA2147" i="8"/>
  <c r="AA2141" i="8"/>
  <c r="AA2139" i="8"/>
  <c r="AA2103" i="8"/>
  <c r="AA2065" i="8"/>
  <c r="AA2044" i="8"/>
  <c r="AA2007" i="8"/>
  <c r="AA1996" i="8"/>
  <c r="AA1993" i="8"/>
  <c r="AA1987" i="8"/>
  <c r="AA1976" i="8"/>
  <c r="AA1971" i="8"/>
  <c r="AA1968" i="8"/>
  <c r="AA1947" i="8"/>
  <c r="AA1938" i="8"/>
  <c r="AA1881" i="8"/>
  <c r="AA1862" i="8"/>
  <c r="AA1853" i="8"/>
  <c r="AA1851" i="8"/>
  <c r="AA1846" i="8"/>
  <c r="AA1825" i="8"/>
  <c r="AA1810" i="8"/>
  <c r="AA1793" i="8"/>
  <c r="AA1790" i="8"/>
  <c r="AA1787" i="8"/>
  <c r="AA1785" i="8"/>
  <c r="AA1781" i="8"/>
  <c r="AA1763" i="8"/>
  <c r="AA1737" i="8"/>
  <c r="AA1733" i="8"/>
  <c r="AA1728" i="8"/>
  <c r="AA1718" i="8"/>
  <c r="AA1714" i="8"/>
  <c r="AA1710" i="8"/>
  <c r="AA1689" i="8"/>
  <c r="AA1672" i="8"/>
  <c r="AA1670" i="8"/>
  <c r="AA1664" i="8"/>
  <c r="AA1650" i="8"/>
  <c r="AA1648" i="8"/>
  <c r="AA1644" i="8"/>
  <c r="AA1619" i="8"/>
  <c r="AA1610" i="8"/>
  <c r="AA1608" i="8"/>
  <c r="AA1567" i="8"/>
  <c r="AA1562" i="8"/>
  <c r="AA1530" i="8"/>
  <c r="AA1520" i="8"/>
  <c r="AA1427" i="8"/>
  <c r="AA1425" i="8"/>
  <c r="AA1422" i="8"/>
  <c r="AA1418" i="8"/>
  <c r="AA1382" i="8"/>
  <c r="AA1337" i="8"/>
  <c r="AA1326" i="8"/>
  <c r="AA1304" i="8"/>
  <c r="AA1194" i="8"/>
  <c r="AA1179" i="8"/>
  <c r="AA1106" i="8"/>
  <c r="AA957" i="8"/>
  <c r="AA870" i="8"/>
  <c r="AA855" i="8"/>
  <c r="AA852" i="8"/>
  <c r="AA816" i="8"/>
  <c r="AA750" i="8"/>
  <c r="AA746" i="8"/>
  <c r="AA696" i="8"/>
  <c r="AA687" i="8"/>
  <c r="AA669" i="8"/>
  <c r="AA663" i="8"/>
  <c r="AA596" i="8"/>
  <c r="AA543" i="8"/>
  <c r="AA540" i="8"/>
  <c r="AA516" i="8"/>
  <c r="AA510" i="8"/>
  <c r="AA480" i="8"/>
  <c r="AA450" i="8"/>
  <c r="AA297" i="8"/>
  <c r="AA276" i="8"/>
  <c r="AA208" i="8"/>
  <c r="AA200" i="8"/>
  <c r="AA190" i="8"/>
  <c r="AA116" i="8"/>
  <c r="AA108" i="8"/>
  <c r="AA85" i="8"/>
  <c r="AA47" i="8"/>
  <c r="AA37" i="8"/>
  <c r="AA17" i="8"/>
  <c r="AA2066" i="8"/>
  <c r="AA2043" i="8"/>
  <c r="AA1961" i="8"/>
  <c r="AA1948" i="8"/>
  <c r="AA1939" i="8"/>
  <c r="AA1890" i="8"/>
  <c r="AA1863" i="8"/>
  <c r="AA1854" i="8"/>
  <c r="AA1845" i="8"/>
  <c r="AA1826" i="8"/>
  <c r="AA1811" i="8"/>
  <c r="AA1780" i="8"/>
  <c r="AA1761" i="8"/>
  <c r="AA1712" i="8"/>
  <c r="AA1671" i="8"/>
  <c r="AA1609" i="8"/>
  <c r="AA1604" i="8"/>
  <c r="AA1599" i="8"/>
  <c r="AA1569" i="8"/>
  <c r="AA1559" i="8"/>
  <c r="AA1532" i="8"/>
  <c r="AA1305" i="8"/>
  <c r="AA884" i="8"/>
  <c r="AA658" i="8"/>
  <c r="AA587" i="8"/>
  <c r="AA539" i="8"/>
  <c r="AA537" i="8"/>
  <c r="AA511" i="8"/>
  <c r="AA479" i="8"/>
  <c r="AA396" i="8"/>
  <c r="AA380" i="8"/>
  <c r="AA191" i="8"/>
  <c r="AA172" i="8"/>
  <c r="AA153" i="8"/>
  <c r="AA131" i="8"/>
  <c r="AA111" i="8"/>
  <c r="AA2128" i="8"/>
  <c r="AA2109" i="8"/>
  <c r="AA2107" i="8"/>
  <c r="AA2105" i="8"/>
  <c r="AA2037" i="8"/>
  <c r="AA2031" i="8"/>
  <c r="AA2021" i="8"/>
  <c r="AA2001" i="8"/>
  <c r="AA1999" i="8"/>
  <c r="AA1983" i="8"/>
  <c r="AA1980" i="8"/>
  <c r="AA1956" i="8"/>
  <c r="AA1924" i="8"/>
  <c r="AA1904" i="8"/>
  <c r="AA1898" i="8"/>
  <c r="AA1891" i="8"/>
  <c r="AA1869" i="8"/>
  <c r="AA1867" i="8"/>
  <c r="AA1858" i="8"/>
  <c r="AA1843" i="8"/>
  <c r="AA1829" i="8"/>
  <c r="AA1804" i="8"/>
  <c r="AA1797" i="8"/>
  <c r="AA1795" i="8"/>
  <c r="AA1762" i="8"/>
  <c r="AA1736" i="8"/>
  <c r="AA1727" i="8"/>
  <c r="AA1713" i="8"/>
  <c r="AA1688" i="8"/>
  <c r="AA1674" i="8"/>
  <c r="AA1659" i="8"/>
  <c r="AA1656" i="8"/>
  <c r="AA1635" i="8"/>
  <c r="AA1633" i="8"/>
  <c r="AA1631" i="8"/>
  <c r="AA1625" i="8"/>
  <c r="AA1566" i="8"/>
  <c r="AA1529" i="8"/>
  <c r="AA1518" i="8"/>
  <c r="AA1442" i="8"/>
  <c r="AA1429" i="8"/>
  <c r="AA1403" i="8"/>
  <c r="AA1394" i="8"/>
  <c r="AA1379" i="8"/>
  <c r="AA1336" i="8"/>
  <c r="AA1333" i="8"/>
  <c r="AA1303" i="8"/>
  <c r="AA1199" i="8"/>
  <c r="AA1075" i="8"/>
  <c r="AA1049" i="8"/>
  <c r="AA960" i="8"/>
  <c r="AA911" i="8"/>
  <c r="AA908" i="8"/>
  <c r="AA898" i="8"/>
  <c r="AA802" i="8"/>
  <c r="AA757" i="8"/>
  <c r="AA748" i="8"/>
  <c r="AA737" i="8"/>
  <c r="AA629" i="8"/>
  <c r="AA612" i="8"/>
  <c r="AA545" i="8"/>
  <c r="AA524" i="8"/>
  <c r="AA522" i="8"/>
  <c r="AA504" i="8"/>
  <c r="AA502" i="8"/>
  <c r="AA458" i="8"/>
  <c r="AA412" i="8"/>
  <c r="AA400" i="8"/>
  <c r="AA397" i="8"/>
  <c r="AA324" i="8"/>
  <c r="AA278" i="8"/>
  <c r="AA258" i="8"/>
  <c r="AA250" i="8"/>
  <c r="AA241" i="8"/>
  <c r="AA235" i="8"/>
  <c r="AA217" i="8"/>
  <c r="AA176" i="8"/>
  <c r="AA91" i="8"/>
  <c r="AA77" i="8"/>
  <c r="AA31" i="8"/>
  <c r="Y12" i="8"/>
  <c r="AA12" i="8" s="1"/>
  <c r="B1829" i="7" l="1"/>
  <c r="B1828" i="7"/>
  <c r="B1827" i="7"/>
  <c r="B1826" i="7"/>
  <c r="B1825" i="7"/>
  <c r="B1824" i="7"/>
  <c r="B1823" i="7"/>
  <c r="B1822" i="7"/>
  <c r="B1821" i="7"/>
  <c r="B1820" i="7"/>
  <c r="B2906" i="7"/>
  <c r="B2905" i="7"/>
  <c r="B2904" i="7"/>
  <c r="B2903" i="7"/>
  <c r="B2902" i="7"/>
  <c r="B2901" i="7"/>
  <c r="B2900" i="7"/>
  <c r="B2899" i="7"/>
  <c r="B2898" i="7"/>
  <c r="B2897" i="7"/>
  <c r="B2896" i="7"/>
  <c r="B2895" i="7"/>
  <c r="B2894" i="7"/>
  <c r="B2893" i="7"/>
  <c r="B2892" i="7"/>
  <c r="B2891" i="7"/>
  <c r="B2890" i="7"/>
  <c r="B2227" i="7"/>
  <c r="B2226" i="7"/>
  <c r="B2225" i="7"/>
  <c r="B2224" i="7"/>
  <c r="B2223" i="7"/>
  <c r="B2222" i="7"/>
  <c r="B2221" i="7"/>
  <c r="B2220" i="7"/>
  <c r="B2219" i="7"/>
  <c r="B2218" i="7"/>
  <c r="B2217" i="7"/>
  <c r="B2216" i="7"/>
  <c r="B2215" i="7"/>
  <c r="B3857" i="7"/>
  <c r="B3829" i="7"/>
  <c r="B3828" i="7"/>
  <c r="B2612" i="7"/>
  <c r="B2611" i="7"/>
  <c r="B2610" i="7"/>
  <c r="B2609" i="7"/>
  <c r="B2608" i="7"/>
  <c r="B2607" i="7"/>
  <c r="B2606" i="7"/>
  <c r="B2605" i="7"/>
  <c r="B2604" i="7"/>
  <c r="B2603" i="7"/>
  <c r="B2602" i="7"/>
  <c r="B2601" i="7"/>
  <c r="B2600" i="7"/>
  <c r="B2599" i="7"/>
  <c r="B2598" i="7"/>
  <c r="B2597" i="7"/>
  <c r="B2596" i="7"/>
  <c r="B2595" i="7"/>
  <c r="B2594" i="7"/>
  <c r="B2593" i="7"/>
  <c r="B2592" i="7"/>
  <c r="B2591" i="7"/>
  <c r="B2590" i="7"/>
  <c r="B2589" i="7"/>
  <c r="B2588" i="7"/>
  <c r="B2587" i="7"/>
  <c r="B2586" i="7"/>
  <c r="B2585" i="7"/>
  <c r="B2584" i="7"/>
  <c r="B2583" i="7"/>
  <c r="B2582" i="7"/>
  <c r="B2581" i="7"/>
  <c r="B2580" i="7"/>
  <c r="B2579" i="7"/>
  <c r="B2578" i="7"/>
  <c r="B2577" i="7"/>
  <c r="B2576" i="7"/>
  <c r="B2575" i="7"/>
  <c r="B2574" i="7"/>
  <c r="B2573" i="7"/>
  <c r="B2572" i="7"/>
  <c r="B2571" i="7"/>
  <c r="B2570" i="7"/>
  <c r="B2569" i="7"/>
  <c r="B2568" i="7"/>
  <c r="B2567" i="7"/>
  <c r="B2566" i="7"/>
  <c r="B2565" i="7"/>
  <c r="B2564" i="7"/>
  <c r="B2563" i="7"/>
  <c r="B2562" i="7"/>
  <c r="B2561" i="7"/>
  <c r="B2560" i="7"/>
  <c r="B2559" i="7"/>
  <c r="B2558" i="7"/>
  <c r="B2557" i="7"/>
  <c r="B2556" i="7"/>
  <c r="B2555" i="7"/>
  <c r="B2554" i="7"/>
  <c r="B2553" i="7"/>
  <c r="B2552" i="7"/>
  <c r="B2551" i="7"/>
  <c r="B2550" i="7"/>
  <c r="B2549" i="7"/>
  <c r="B2548" i="7"/>
  <c r="B2547" i="7"/>
  <c r="B2546" i="7"/>
  <c r="B2545" i="7"/>
  <c r="B2544" i="7"/>
  <c r="B2543" i="7"/>
  <c r="B2542" i="7"/>
  <c r="B2541" i="7"/>
  <c r="B2540" i="7"/>
  <c r="B2539" i="7"/>
  <c r="B2538" i="7"/>
  <c r="B2537" i="7"/>
  <c r="B2536" i="7"/>
  <c r="B2535" i="7"/>
  <c r="B2534" i="7"/>
  <c r="B2533" i="7"/>
  <c r="B2532" i="7"/>
  <c r="B2531" i="7"/>
  <c r="B2530" i="7"/>
  <c r="B2529" i="7"/>
  <c r="B2528" i="7"/>
  <c r="B2527" i="7"/>
  <c r="B2526" i="7"/>
  <c r="B2525" i="7"/>
  <c r="B2524" i="7"/>
  <c r="B2523" i="7"/>
  <c r="B2522" i="7"/>
  <c r="B2521" i="7"/>
  <c r="B2520" i="7"/>
  <c r="B2519" i="7"/>
  <c r="B2518" i="7"/>
  <c r="B2517" i="7"/>
  <c r="B2516" i="7"/>
  <c r="B2515" i="7"/>
  <c r="B2514" i="7"/>
  <c r="B2513" i="7"/>
  <c r="B2512" i="7"/>
  <c r="B2511" i="7"/>
  <c r="B2510" i="7"/>
  <c r="B2509" i="7"/>
  <c r="B2508" i="7"/>
  <c r="B2507" i="7"/>
  <c r="B2506" i="7"/>
  <c r="B2505" i="7"/>
  <c r="B2504" i="7"/>
  <c r="B2503" i="7"/>
  <c r="B2502" i="7"/>
  <c r="B2501" i="7"/>
  <c r="B2500" i="7"/>
  <c r="B2499" i="7"/>
  <c r="B2498" i="7"/>
  <c r="B2497" i="7"/>
  <c r="B2496" i="7"/>
  <c r="B2495" i="7"/>
  <c r="B2494" i="7"/>
  <c r="B2493" i="7"/>
  <c r="B2492" i="7"/>
  <c r="B2491" i="7"/>
  <c r="B2490" i="7"/>
  <c r="B2489" i="7"/>
  <c r="B2488" i="7"/>
  <c r="B2487" i="7"/>
  <c r="B2486" i="7"/>
  <c r="B2485" i="7"/>
  <c r="B2484" i="7"/>
  <c r="B2483" i="7"/>
  <c r="B2482" i="7"/>
  <c r="B2481" i="7"/>
  <c r="B2480" i="7"/>
  <c r="B2479" i="7"/>
  <c r="B2478" i="7"/>
  <c r="B2477" i="7"/>
  <c r="B2476" i="7"/>
  <c r="B2475" i="7"/>
  <c r="B2474" i="7"/>
  <c r="B2473" i="7"/>
  <c r="B2472" i="7"/>
  <c r="B2471" i="7"/>
  <c r="B2470" i="7"/>
  <c r="B2469" i="7"/>
  <c r="B2468" i="7"/>
  <c r="B2467" i="7"/>
  <c r="B2466" i="7"/>
  <c r="B2465" i="7"/>
  <c r="B2464" i="7"/>
  <c r="B2463" i="7"/>
  <c r="B2462" i="7"/>
  <c r="B2461" i="7"/>
  <c r="B2460" i="7"/>
  <c r="B2459" i="7"/>
  <c r="B2458" i="7"/>
  <c r="B2457" i="7"/>
  <c r="B2456" i="7"/>
  <c r="B2455" i="7"/>
  <c r="B2454" i="7"/>
  <c r="B2453" i="7"/>
  <c r="B2452" i="7"/>
  <c r="B2451" i="7"/>
  <c r="B2450" i="7"/>
  <c r="B2449" i="7"/>
  <c r="B2448" i="7"/>
  <c r="B2447" i="7"/>
  <c r="B2446" i="7"/>
  <c r="B2445" i="7"/>
  <c r="B2444" i="7"/>
  <c r="B2443" i="7"/>
  <c r="B2442" i="7"/>
  <c r="B2441" i="7"/>
  <c r="B2440" i="7"/>
  <c r="B2439" i="7"/>
  <c r="B2438" i="7"/>
  <c r="B2437" i="7"/>
  <c r="B2436" i="7"/>
  <c r="B2435" i="7"/>
  <c r="B2434" i="7"/>
  <c r="B2433" i="7"/>
  <c r="B2432" i="7"/>
  <c r="B2431" i="7"/>
  <c r="B2430" i="7"/>
  <c r="B2429" i="7"/>
  <c r="B2428" i="7"/>
  <c r="B2427" i="7"/>
  <c r="B2426" i="7"/>
  <c r="B2425" i="7"/>
  <c r="B2424" i="7"/>
  <c r="B2423" i="7"/>
  <c r="B2422" i="7"/>
  <c r="B2421" i="7"/>
  <c r="B2420" i="7"/>
  <c r="B2419" i="7"/>
  <c r="B2418" i="7"/>
  <c r="B2417" i="7"/>
  <c r="B2416" i="7"/>
  <c r="B2415" i="7"/>
  <c r="B2414" i="7"/>
  <c r="B2413" i="7"/>
  <c r="B2412" i="7"/>
  <c r="B2411" i="7"/>
  <c r="B2410" i="7"/>
  <c r="B2409" i="7"/>
  <c r="B2408" i="7"/>
  <c r="B2407" i="7"/>
  <c r="B2406" i="7"/>
  <c r="B2405" i="7"/>
  <c r="B2404" i="7"/>
  <c r="B2403" i="7"/>
  <c r="B2402" i="7"/>
  <c r="B2401" i="7"/>
  <c r="B2400" i="7"/>
  <c r="B2399" i="7"/>
  <c r="B2398" i="7"/>
  <c r="B2397" i="7"/>
  <c r="B2396" i="7"/>
  <c r="B2395" i="7"/>
  <c r="B2394" i="7"/>
  <c r="B2393" i="7"/>
  <c r="B2392" i="7"/>
  <c r="B2391" i="7"/>
  <c r="B2390" i="7"/>
  <c r="B2389" i="7"/>
  <c r="B2388" i="7"/>
  <c r="B2387" i="7"/>
  <c r="B2386" i="7"/>
  <c r="B2385" i="7"/>
  <c r="B2384" i="7"/>
  <c r="B2383" i="7"/>
  <c r="B2382" i="7"/>
  <c r="B2381" i="7"/>
  <c r="B2380" i="7"/>
  <c r="B2379" i="7"/>
  <c r="B2378" i="7"/>
  <c r="B2377" i="7"/>
  <c r="B2376" i="7"/>
  <c r="B2375" i="7"/>
  <c r="B2374" i="7"/>
  <c r="B2373" i="7"/>
  <c r="B2372" i="7"/>
  <c r="B2371" i="7"/>
  <c r="B2370" i="7"/>
  <c r="B2369" i="7"/>
  <c r="B2368" i="7"/>
  <c r="B2367" i="7"/>
  <c r="B2366" i="7"/>
  <c r="B2365" i="7"/>
  <c r="B2364" i="7"/>
  <c r="B2363" i="7"/>
  <c r="B2362" i="7"/>
  <c r="B2361" i="7"/>
  <c r="B2360" i="7"/>
  <c r="B2359" i="7"/>
  <c r="B2358" i="7"/>
  <c r="B2357" i="7"/>
  <c r="B2356" i="7"/>
  <c r="B2355" i="7"/>
  <c r="B2354" i="7"/>
  <c r="B2353" i="7"/>
  <c r="B2352" i="7"/>
  <c r="B2351" i="7"/>
  <c r="B2350" i="7"/>
  <c r="B2349" i="7"/>
  <c r="B2348" i="7"/>
  <c r="B2347" i="7"/>
  <c r="B2346" i="7"/>
  <c r="B2345" i="7"/>
  <c r="B2344" i="7"/>
  <c r="B2343" i="7"/>
  <c r="B2342" i="7"/>
  <c r="B2341" i="7"/>
  <c r="B2340" i="7"/>
  <c r="B2339" i="7"/>
  <c r="B2338" i="7"/>
  <c r="B2337" i="7"/>
  <c r="B2336" i="7"/>
  <c r="B2335" i="7"/>
  <c r="B2334" i="7"/>
  <c r="B2333" i="7"/>
  <c r="B2332" i="7"/>
  <c r="B2331" i="7"/>
  <c r="B2330" i="7"/>
  <c r="B2329" i="7"/>
  <c r="B2328" i="7"/>
  <c r="B2327" i="7"/>
  <c r="B2326" i="7"/>
  <c r="B2325" i="7"/>
  <c r="B2324" i="7"/>
  <c r="B2323" i="7"/>
  <c r="B2322" i="7"/>
  <c r="B2321" i="7"/>
  <c r="B2320" i="7"/>
  <c r="B2319" i="7"/>
  <c r="B2318" i="7"/>
  <c r="B2317" i="7"/>
  <c r="B2316" i="7"/>
  <c r="B2315" i="7"/>
  <c r="B2314" i="7"/>
  <c r="B2313" i="7"/>
  <c r="B2312" i="7"/>
  <c r="B2311" i="7"/>
  <c r="B2310" i="7"/>
  <c r="B2309" i="7"/>
  <c r="B2308" i="7"/>
  <c r="B2307" i="7"/>
  <c r="B2306" i="7"/>
  <c r="B2305" i="7"/>
  <c r="B2304" i="7"/>
  <c r="B2303" i="7"/>
  <c r="B2302" i="7"/>
  <c r="B2301" i="7"/>
  <c r="B2300" i="7"/>
  <c r="B2299" i="7"/>
  <c r="B2298" i="7"/>
  <c r="B2297" i="7"/>
  <c r="B2296" i="7"/>
  <c r="B2295" i="7"/>
  <c r="B2294" i="7"/>
  <c r="B2293" i="7"/>
  <c r="B2292" i="7"/>
  <c r="B2291" i="7"/>
  <c r="B2290" i="7"/>
  <c r="B2289" i="7"/>
  <c r="B2288" i="7"/>
  <c r="B2287" i="7"/>
  <c r="B2286" i="7"/>
  <c r="B2285" i="7"/>
  <c r="B2284" i="7"/>
  <c r="B2283" i="7"/>
  <c r="B2282" i="7"/>
  <c r="B2281" i="7"/>
  <c r="B2280" i="7"/>
  <c r="B2279" i="7"/>
  <c r="B2278" i="7"/>
  <c r="B2277" i="7"/>
  <c r="B2276" i="7"/>
  <c r="B2275" i="7"/>
  <c r="B2274" i="7"/>
  <c r="B2273" i="7"/>
  <c r="B2272" i="7"/>
  <c r="B2271" i="7"/>
  <c r="B2270" i="7"/>
  <c r="B2269" i="7"/>
  <c r="B2268" i="7"/>
  <c r="B2267" i="7"/>
  <c r="B2266" i="7"/>
  <c r="B2265" i="7"/>
  <c r="B2264" i="7"/>
  <c r="B2263" i="7"/>
  <c r="B2262" i="7"/>
  <c r="B2261" i="7"/>
  <c r="B2260" i="7"/>
  <c r="B2259" i="7"/>
  <c r="B2258" i="7"/>
  <c r="B2257" i="7"/>
  <c r="B2256" i="7"/>
  <c r="B2255" i="7"/>
  <c r="B2254" i="7"/>
  <c r="B2253" i="7"/>
  <c r="B2252" i="7"/>
  <c r="B2251" i="7"/>
  <c r="B2250" i="7"/>
  <c r="B2249" i="7"/>
  <c r="B2248" i="7"/>
  <c r="B2247" i="7"/>
  <c r="B2246" i="7"/>
  <c r="B2245" i="7"/>
  <c r="B2244" i="7"/>
  <c r="B2243" i="7"/>
  <c r="B2242" i="7"/>
  <c r="B2241" i="7"/>
  <c r="B2240" i="7"/>
  <c r="B2239" i="7"/>
  <c r="B2238" i="7"/>
  <c r="B2237" i="7"/>
  <c r="B2236" i="7"/>
  <c r="B2235" i="7"/>
  <c r="B2234" i="7"/>
  <c r="B2233" i="7"/>
  <c r="B2232" i="7"/>
  <c r="B2231" i="7"/>
  <c r="B2230" i="7"/>
  <c r="B2229" i="7"/>
  <c r="B2228" i="7"/>
  <c r="B1853" i="7"/>
  <c r="B1841" i="7"/>
  <c r="B1830" i="7"/>
  <c r="B1819" i="7"/>
  <c r="B1807" i="7"/>
  <c r="B2929" i="7"/>
  <c r="B2928" i="7"/>
  <c r="B2927" i="7"/>
  <c r="B2926" i="7"/>
  <c r="B2925" i="7"/>
  <c r="B2924" i="7"/>
  <c r="B2923" i="7"/>
  <c r="B2922" i="7"/>
  <c r="B2921" i="7"/>
  <c r="B2920" i="7"/>
  <c r="B2919" i="7"/>
  <c r="B2918" i="7"/>
  <c r="B2917" i="7"/>
  <c r="B2916" i="7"/>
  <c r="B2915" i="7"/>
  <c r="B2914" i="7"/>
  <c r="B2913" i="7"/>
  <c r="B2912" i="7"/>
  <c r="B2911" i="7"/>
  <c r="B2910" i="7"/>
  <c r="B2909" i="7"/>
  <c r="B2908" i="7"/>
  <c r="B2907" i="7"/>
  <c r="AB9" i="8"/>
  <c r="AB10" i="8"/>
  <c r="AB11" i="8"/>
  <c r="AB12" i="8"/>
  <c r="AB13" i="8"/>
  <c r="AB14" i="8"/>
  <c r="AB8" i="8" l="1"/>
  <c r="B3856" i="7" l="1"/>
  <c r="B3855" i="7"/>
  <c r="B3854" i="7"/>
  <c r="B3853" i="7"/>
  <c r="B3852" i="7"/>
  <c r="B3851" i="7"/>
  <c r="B3850" i="7"/>
  <c r="B3583" i="7"/>
  <c r="B3582" i="7"/>
  <c r="B3581" i="7"/>
  <c r="B3580" i="7"/>
  <c r="B3579" i="7"/>
  <c r="B3578" i="7"/>
  <c r="B3577" i="7"/>
  <c r="B3576" i="7"/>
  <c r="B3575" i="7"/>
  <c r="B3574" i="7"/>
  <c r="B3573" i="7"/>
  <c r="B3572" i="7"/>
  <c r="B3571" i="7"/>
  <c r="B3570" i="7"/>
  <c r="B3569" i="7"/>
  <c r="B3568" i="7"/>
  <c r="B3567" i="7"/>
  <c r="B3566" i="7"/>
  <c r="B3565" i="7"/>
  <c r="B3564" i="7"/>
  <c r="B3563" i="7"/>
  <c r="B3562" i="7"/>
  <c r="B3561" i="7"/>
  <c r="B3560" i="7"/>
  <c r="B3559" i="7"/>
  <c r="B3558" i="7"/>
  <c r="B3557" i="7"/>
  <c r="B3556" i="7"/>
  <c r="B3555" i="7"/>
  <c r="B3554" i="7"/>
  <c r="B3553" i="7"/>
  <c r="B3552" i="7"/>
  <c r="B3551" i="7"/>
  <c r="B3550" i="7"/>
  <c r="B3549" i="7"/>
  <c r="B3548" i="7"/>
  <c r="B3547" i="7"/>
  <c r="B3546" i="7"/>
  <c r="B3545" i="7"/>
  <c r="B3544" i="7"/>
  <c r="B3543" i="7"/>
  <c r="B3542" i="7"/>
  <c r="B3541" i="7"/>
  <c r="B3540" i="7"/>
  <c r="B3539" i="7"/>
  <c r="B3538" i="7"/>
  <c r="B3537" i="7"/>
  <c r="B3536" i="7"/>
  <c r="B3535" i="7"/>
  <c r="B3534" i="7"/>
  <c r="B3533" i="7"/>
  <c r="B3532" i="7"/>
  <c r="B3531" i="7"/>
  <c r="B3530" i="7"/>
  <c r="B3529" i="7"/>
  <c r="B3528" i="7"/>
  <c r="B3527" i="7"/>
  <c r="B3526" i="7"/>
  <c r="B3525" i="7"/>
  <c r="B3524" i="7"/>
  <c r="B3523" i="7"/>
  <c r="B3522" i="7"/>
  <c r="B3521" i="7"/>
  <c r="B3520" i="7"/>
  <c r="B3519" i="7"/>
  <c r="B3518" i="7"/>
  <c r="B3517" i="7"/>
  <c r="B3516" i="7"/>
  <c r="B3515" i="7"/>
  <c r="B3514" i="7"/>
  <c r="B3513" i="7"/>
  <c r="B3512" i="7"/>
  <c r="B3511" i="7"/>
  <c r="B3510" i="7"/>
  <c r="B3509" i="7"/>
  <c r="B3508" i="7"/>
  <c r="B3507" i="7"/>
  <c r="B3506" i="7"/>
  <c r="B3505" i="7"/>
  <c r="B3504" i="7"/>
  <c r="B3503" i="7"/>
  <c r="B3502" i="7"/>
  <c r="B3501" i="7"/>
  <c r="B3500" i="7"/>
  <c r="B3499" i="7"/>
  <c r="B3498" i="7"/>
  <c r="B3497" i="7"/>
  <c r="B3496" i="7"/>
  <c r="B3495" i="7"/>
  <c r="B3494" i="7"/>
  <c r="B3493" i="7"/>
  <c r="B2857" i="7"/>
  <c r="B2856" i="7"/>
  <c r="B2855" i="7"/>
  <c r="B2854" i="7"/>
  <c r="B2853" i="7"/>
  <c r="B2852" i="7"/>
  <c r="B2851" i="7"/>
  <c r="B2850" i="7"/>
  <c r="B2849" i="7"/>
  <c r="B2848" i="7"/>
  <c r="B2847" i="7"/>
  <c r="B2846" i="7"/>
  <c r="B2845" i="7"/>
  <c r="B2844" i="7"/>
  <c r="B2843" i="7"/>
  <c r="B2842" i="7"/>
  <c r="B2841" i="7"/>
  <c r="B2840" i="7"/>
  <c r="B2839" i="7"/>
  <c r="B2838" i="7"/>
  <c r="B2837" i="7"/>
  <c r="B2836" i="7"/>
  <c r="B2835" i="7"/>
  <c r="B2834" i="7"/>
  <c r="B2833" i="7"/>
  <c r="B2832" i="7"/>
  <c r="B2831" i="7"/>
  <c r="B2830" i="7"/>
  <c r="B2829" i="7"/>
  <c r="B2828" i="7"/>
  <c r="B2827" i="7"/>
  <c r="B2826" i="7"/>
  <c r="B2825" i="7"/>
  <c r="B2824" i="7"/>
  <c r="B2823" i="7"/>
  <c r="B2822" i="7"/>
  <c r="B2821" i="7"/>
  <c r="B2820" i="7"/>
  <c r="B2819" i="7"/>
  <c r="B2818" i="7"/>
  <c r="B2817" i="7"/>
  <c r="B2816" i="7"/>
  <c r="B2815" i="7"/>
  <c r="B2814" i="7"/>
  <c r="B2813" i="7"/>
  <c r="B2812" i="7"/>
  <c r="B2811" i="7"/>
  <c r="B2810" i="7"/>
  <c r="B2809" i="7"/>
  <c r="B2808" i="7"/>
  <c r="B2807" i="7"/>
  <c r="B2806" i="7"/>
  <c r="B2805" i="7"/>
  <c r="B2804" i="7"/>
  <c r="B2803" i="7"/>
  <c r="B2802" i="7"/>
  <c r="B2801" i="7"/>
  <c r="B2800" i="7"/>
  <c r="B2799" i="7"/>
  <c r="B2798" i="7"/>
  <c r="B2797" i="7"/>
  <c r="B2796" i="7"/>
  <c r="B2795" i="7"/>
  <c r="B2794" i="7"/>
  <c r="B2793" i="7"/>
  <c r="B2792" i="7"/>
  <c r="B2791" i="7"/>
  <c r="B2790" i="7"/>
  <c r="B2789" i="7"/>
  <c r="B2788" i="7"/>
  <c r="B2787" i="7"/>
  <c r="B2786" i="7"/>
  <c r="B2785" i="7"/>
  <c r="B2784" i="7"/>
  <c r="B2783" i="7"/>
  <c r="B2782" i="7"/>
  <c r="B2781" i="7"/>
  <c r="B2780" i="7"/>
  <c r="B2779" i="7"/>
  <c r="B2778" i="7"/>
  <c r="B2777" i="7"/>
  <c r="B2776" i="7"/>
  <c r="B2775" i="7"/>
  <c r="B2774" i="7"/>
  <c r="B2773" i="7"/>
  <c r="B2772" i="7"/>
  <c r="B2771" i="7"/>
  <c r="B2770" i="7"/>
  <c r="B2769" i="7"/>
  <c r="B2768" i="7"/>
  <c r="B2767" i="7"/>
  <c r="B2766" i="7"/>
  <c r="B2765" i="7"/>
  <c r="B2764" i="7"/>
  <c r="B2763" i="7"/>
  <c r="B2762" i="7"/>
  <c r="B2761" i="7"/>
  <c r="B2760" i="7"/>
  <c r="B2759" i="7"/>
  <c r="B2758" i="7"/>
  <c r="B2757" i="7"/>
  <c r="B2756" i="7"/>
  <c r="B2755" i="7"/>
  <c r="B2754" i="7"/>
  <c r="B2753" i="7"/>
  <c r="B2752" i="7"/>
  <c r="B2751" i="7"/>
  <c r="B2750" i="7"/>
  <c r="B2749" i="7"/>
  <c r="B2748" i="7"/>
  <c r="B2747" i="7"/>
  <c r="B2746" i="7"/>
  <c r="B2745" i="7"/>
  <c r="B2744" i="7"/>
  <c r="B2743" i="7"/>
  <c r="B2742" i="7"/>
  <c r="B2741" i="7"/>
  <c r="B2740" i="7"/>
  <c r="B2739" i="7"/>
  <c r="B2738" i="7"/>
  <c r="B2737" i="7"/>
  <c r="B2736" i="7"/>
  <c r="B2735" i="7"/>
  <c r="B2734" i="7"/>
  <c r="B2733" i="7"/>
  <c r="B2732" i="7"/>
  <c r="B2731" i="7"/>
  <c r="B2730" i="7"/>
  <c r="B2729" i="7"/>
  <c r="B2728" i="7"/>
  <c r="B2727" i="7"/>
  <c r="B2726" i="7"/>
  <c r="B2725" i="7"/>
  <c r="B2724" i="7"/>
  <c r="B2723" i="7"/>
  <c r="B2722" i="7"/>
  <c r="B2721" i="7"/>
  <c r="B2720" i="7"/>
  <c r="B2719" i="7"/>
  <c r="B2718" i="7"/>
  <c r="B2717" i="7"/>
  <c r="B2716" i="7"/>
  <c r="B2715" i="7"/>
  <c r="B2714" i="7"/>
  <c r="B2713" i="7"/>
  <c r="B2712" i="7"/>
  <c r="B2711" i="7"/>
  <c r="B2710" i="7"/>
  <c r="B2709" i="7"/>
  <c r="B2708" i="7"/>
  <c r="B2707" i="7"/>
  <c r="B2706" i="7"/>
  <c r="B2705" i="7"/>
  <c r="B2704" i="7"/>
  <c r="B2703" i="7"/>
  <c r="B2702" i="7"/>
  <c r="B2701" i="7"/>
  <c r="B2700" i="7"/>
  <c r="B2699" i="7"/>
  <c r="B2698" i="7"/>
  <c r="B2697" i="7"/>
  <c r="B2696" i="7"/>
  <c r="B2695" i="7"/>
  <c r="B2694" i="7"/>
  <c r="B2693" i="7"/>
  <c r="B2692" i="7"/>
  <c r="B2691" i="7"/>
  <c r="B2690" i="7"/>
  <c r="B2689" i="7"/>
  <c r="B2688" i="7"/>
  <c r="B2687" i="7"/>
  <c r="B2686" i="7"/>
  <c r="B2685" i="7"/>
  <c r="B2684" i="7"/>
  <c r="B2683" i="7"/>
  <c r="B2682" i="7"/>
  <c r="B2681" i="7"/>
  <c r="B2680" i="7"/>
  <c r="B2679" i="7"/>
  <c r="B2678" i="7"/>
  <c r="B2677" i="7"/>
  <c r="B2676" i="7"/>
  <c r="B2675" i="7"/>
  <c r="B2674" i="7"/>
  <c r="B2673" i="7"/>
  <c r="L2672" i="7"/>
  <c r="N2672" i="7" s="1"/>
  <c r="K2672" i="7"/>
  <c r="M2672" i="7" s="1"/>
  <c r="B2672" i="7"/>
  <c r="L2671" i="7"/>
  <c r="N2671" i="7" s="1"/>
  <c r="K2671" i="7"/>
  <c r="M2671" i="7" s="1"/>
  <c r="B2671" i="7"/>
  <c r="L2670" i="7"/>
  <c r="N2670" i="7" s="1"/>
  <c r="K2670" i="7"/>
  <c r="M2670" i="7" s="1"/>
  <c r="B2670" i="7"/>
  <c r="L2669" i="7"/>
  <c r="N2669" i="7" s="1"/>
  <c r="K2669" i="7"/>
  <c r="M2669" i="7" s="1"/>
  <c r="B2669" i="7"/>
  <c r="L2668" i="7"/>
  <c r="N2668" i="7" s="1"/>
  <c r="K2668" i="7"/>
  <c r="M2668" i="7" s="1"/>
  <c r="B2668" i="7"/>
  <c r="L2667" i="7"/>
  <c r="N2667" i="7" s="1"/>
  <c r="K2667" i="7"/>
  <c r="M2667" i="7" s="1"/>
  <c r="B2667" i="7"/>
  <c r="L2666" i="7"/>
  <c r="N2666" i="7" s="1"/>
  <c r="K2666" i="7"/>
  <c r="M2666" i="7" s="1"/>
  <c r="B2666" i="7"/>
  <c r="L2665" i="7"/>
  <c r="N2665" i="7" s="1"/>
  <c r="K2665" i="7"/>
  <c r="M2665" i="7" s="1"/>
  <c r="B2665" i="7"/>
  <c r="L2664" i="7"/>
  <c r="N2664" i="7" s="1"/>
  <c r="K2664" i="7"/>
  <c r="M2664" i="7" s="1"/>
  <c r="B2664" i="7"/>
  <c r="L2663" i="7"/>
  <c r="N2663" i="7" s="1"/>
  <c r="K2663" i="7"/>
  <c r="M2663" i="7" s="1"/>
  <c r="B2663" i="7"/>
  <c r="L2662" i="7"/>
  <c r="N2662" i="7" s="1"/>
  <c r="K2662" i="7"/>
  <c r="M2662" i="7" s="1"/>
  <c r="B2662" i="7"/>
  <c r="L2661" i="7"/>
  <c r="N2661" i="7" s="1"/>
  <c r="K2661" i="7"/>
  <c r="M2661" i="7" s="1"/>
  <c r="B2661" i="7"/>
  <c r="L2660" i="7"/>
  <c r="N2660" i="7" s="1"/>
  <c r="K2660" i="7"/>
  <c r="M2660" i="7" s="1"/>
  <c r="B2660" i="7"/>
  <c r="L2659" i="7"/>
  <c r="N2659" i="7" s="1"/>
  <c r="K2659" i="7"/>
  <c r="M2659" i="7" s="1"/>
  <c r="B2659" i="7"/>
  <c r="L2658" i="7"/>
  <c r="N2658" i="7" s="1"/>
  <c r="K2658" i="7"/>
  <c r="M2658" i="7" s="1"/>
  <c r="B2658" i="7"/>
  <c r="L2657" i="7"/>
  <c r="N2657" i="7" s="1"/>
  <c r="K2657" i="7"/>
  <c r="M2657" i="7" s="1"/>
  <c r="B2657" i="7"/>
  <c r="L2656" i="7"/>
  <c r="N2656" i="7" s="1"/>
  <c r="K2656" i="7"/>
  <c r="M2656" i="7" s="1"/>
  <c r="B2656" i="7"/>
  <c r="L2655" i="7"/>
  <c r="N2655" i="7" s="1"/>
  <c r="K2655" i="7"/>
  <c r="M2655" i="7" s="1"/>
  <c r="B2655" i="7"/>
  <c r="L2654" i="7"/>
  <c r="N2654" i="7" s="1"/>
  <c r="K2654" i="7"/>
  <c r="M2654" i="7" s="1"/>
  <c r="B2654" i="7"/>
  <c r="L2653" i="7"/>
  <c r="N2653" i="7" s="1"/>
  <c r="K2653" i="7"/>
  <c r="M2653" i="7" s="1"/>
  <c r="B2653" i="7"/>
  <c r="L2652" i="7"/>
  <c r="N2652" i="7" s="1"/>
  <c r="K2652" i="7"/>
  <c r="M2652" i="7" s="1"/>
  <c r="B2652" i="7"/>
  <c r="L2651" i="7"/>
  <c r="N2651" i="7" s="1"/>
  <c r="K2651" i="7"/>
  <c r="M2651" i="7" s="1"/>
  <c r="B2651" i="7"/>
  <c r="L2650" i="7"/>
  <c r="N2650" i="7" s="1"/>
  <c r="K2650" i="7"/>
  <c r="M2650" i="7" s="1"/>
  <c r="B2650" i="7"/>
  <c r="L2649" i="7"/>
  <c r="N2649" i="7" s="1"/>
  <c r="K2649" i="7"/>
  <c r="M2649" i="7" s="1"/>
  <c r="B2649" i="7"/>
  <c r="L2648" i="7"/>
  <c r="N2648" i="7" s="1"/>
  <c r="K2648" i="7"/>
  <c r="M2648" i="7" s="1"/>
  <c r="B2648" i="7"/>
  <c r="L2647" i="7"/>
  <c r="N2647" i="7" s="1"/>
  <c r="K2647" i="7"/>
  <c r="M2647" i="7" s="1"/>
  <c r="B2647" i="7"/>
  <c r="L2646" i="7"/>
  <c r="N2646" i="7" s="1"/>
  <c r="K2646" i="7"/>
  <c r="M2646" i="7" s="1"/>
  <c r="B2646" i="7"/>
  <c r="L2645" i="7"/>
  <c r="N2645" i="7" s="1"/>
  <c r="K2645" i="7"/>
  <c r="M2645" i="7" s="1"/>
  <c r="B2645" i="7"/>
  <c r="L2644" i="7"/>
  <c r="N2644" i="7" s="1"/>
  <c r="K2644" i="7"/>
  <c r="M2644" i="7" s="1"/>
  <c r="B2644" i="7"/>
  <c r="L2643" i="7"/>
  <c r="N2643" i="7" s="1"/>
  <c r="K2643" i="7"/>
  <c r="M2643" i="7" s="1"/>
  <c r="B2643" i="7"/>
  <c r="L2642" i="7"/>
  <c r="N2642" i="7" s="1"/>
  <c r="K2642" i="7"/>
  <c r="M2642" i="7" s="1"/>
  <c r="B2642" i="7"/>
  <c r="L2641" i="7"/>
  <c r="N2641" i="7" s="1"/>
  <c r="K2641" i="7"/>
  <c r="M2641" i="7" s="1"/>
  <c r="B2641" i="7"/>
  <c r="L2640" i="7"/>
  <c r="N2640" i="7" s="1"/>
  <c r="K2640" i="7"/>
  <c r="M2640" i="7" s="1"/>
  <c r="B2640" i="7"/>
  <c r="L2639" i="7"/>
  <c r="N2639" i="7" s="1"/>
  <c r="K2639" i="7"/>
  <c r="M2639" i="7" s="1"/>
  <c r="B2639" i="7"/>
  <c r="L2638" i="7"/>
  <c r="N2638" i="7" s="1"/>
  <c r="K2638" i="7"/>
  <c r="M2638" i="7" s="1"/>
  <c r="B2638" i="7"/>
  <c r="L2637" i="7"/>
  <c r="N2637" i="7" s="1"/>
  <c r="K2637" i="7"/>
  <c r="M2637" i="7" s="1"/>
  <c r="B2637" i="7"/>
  <c r="L2636" i="7"/>
  <c r="N2636" i="7" s="1"/>
  <c r="K2636" i="7"/>
  <c r="M2636" i="7" s="1"/>
  <c r="B2636" i="7"/>
  <c r="L2635" i="7"/>
  <c r="N2635" i="7" s="1"/>
  <c r="K2635" i="7"/>
  <c r="M2635" i="7" s="1"/>
  <c r="B2635" i="7"/>
  <c r="L2634" i="7"/>
  <c r="N2634" i="7" s="1"/>
  <c r="K2634" i="7"/>
  <c r="M2634" i="7" s="1"/>
  <c r="B2634" i="7"/>
  <c r="L2633" i="7"/>
  <c r="N2633" i="7" s="1"/>
  <c r="K2633" i="7"/>
  <c r="M2633" i="7" s="1"/>
  <c r="B2633" i="7"/>
  <c r="L2632" i="7"/>
  <c r="N2632" i="7" s="1"/>
  <c r="K2632" i="7"/>
  <c r="M2632" i="7" s="1"/>
  <c r="B2632" i="7"/>
  <c r="L2631" i="7"/>
  <c r="N2631" i="7" s="1"/>
  <c r="K2631" i="7"/>
  <c r="M2631" i="7" s="1"/>
  <c r="B2631" i="7"/>
  <c r="L2630" i="7"/>
  <c r="N2630" i="7" s="1"/>
  <c r="K2630" i="7"/>
  <c r="M2630" i="7" s="1"/>
  <c r="B2630" i="7"/>
  <c r="L2629" i="7"/>
  <c r="N2629" i="7" s="1"/>
  <c r="K2629" i="7"/>
  <c r="M2629" i="7" s="1"/>
  <c r="B2629" i="7"/>
  <c r="L2628" i="7"/>
  <c r="N2628" i="7" s="1"/>
  <c r="K2628" i="7"/>
  <c r="M2628" i="7" s="1"/>
  <c r="B2628" i="7"/>
  <c r="L2627" i="7"/>
  <c r="N2627" i="7" s="1"/>
  <c r="K2627" i="7"/>
  <c r="M2627" i="7" s="1"/>
  <c r="B2627" i="7"/>
  <c r="L2626" i="7"/>
  <c r="N2626" i="7" s="1"/>
  <c r="K2626" i="7"/>
  <c r="M2626" i="7" s="1"/>
  <c r="B2626" i="7"/>
  <c r="L2625" i="7"/>
  <c r="N2625" i="7" s="1"/>
  <c r="K2625" i="7"/>
  <c r="M2625" i="7" s="1"/>
  <c r="B2625" i="7"/>
  <c r="L2624" i="7"/>
  <c r="N2624" i="7" s="1"/>
  <c r="K2624" i="7"/>
  <c r="M2624" i="7" s="1"/>
  <c r="B2624" i="7"/>
  <c r="L2623" i="7"/>
  <c r="N2623" i="7" s="1"/>
  <c r="K2623" i="7"/>
  <c r="M2623" i="7" s="1"/>
  <c r="B2623" i="7"/>
  <c r="B2622" i="7"/>
  <c r="B2621" i="7"/>
  <c r="B2620" i="7"/>
  <c r="B2619" i="7"/>
  <c r="B2618" i="7"/>
  <c r="B2617" i="7"/>
  <c r="B2616" i="7"/>
  <c r="B2615" i="7"/>
  <c r="B2613" i="7"/>
  <c r="B2214" i="7"/>
  <c r="B2213" i="7"/>
  <c r="B2212" i="7"/>
  <c r="B2211" i="7"/>
  <c r="B2210" i="7"/>
  <c r="B2209" i="7"/>
  <c r="B2208" i="7"/>
  <c r="B2207" i="7"/>
  <c r="B2206" i="7"/>
  <c r="B2205" i="7"/>
  <c r="B2204" i="7"/>
  <c r="B2203" i="7"/>
  <c r="B2202" i="7"/>
  <c r="B2201" i="7"/>
  <c r="B2200" i="7"/>
  <c r="B2199" i="7"/>
  <c r="B2198" i="7"/>
  <c r="B2197" i="7"/>
  <c r="B2196" i="7"/>
  <c r="B2195" i="7"/>
  <c r="B2194" i="7"/>
  <c r="B2193" i="7"/>
  <c r="B2192" i="7"/>
  <c r="B2191" i="7"/>
  <c r="B2190" i="7"/>
  <c r="B2189" i="7"/>
  <c r="B2188" i="7"/>
  <c r="B2187" i="7"/>
  <c r="B2186" i="7"/>
  <c r="B2185" i="7"/>
  <c r="B2184" i="7"/>
  <c r="B2183" i="7"/>
  <c r="B2182" i="7"/>
  <c r="B2181" i="7"/>
  <c r="B2180" i="7"/>
  <c r="B2179" i="7"/>
  <c r="B2178" i="7"/>
  <c r="B2177" i="7"/>
  <c r="B2176" i="7"/>
  <c r="B2175" i="7"/>
  <c r="B2174" i="7"/>
  <c r="B2173" i="7"/>
  <c r="B2172" i="7"/>
  <c r="B2171" i="7"/>
  <c r="B2170" i="7"/>
  <c r="B2169" i="7"/>
  <c r="B2168" i="7"/>
  <c r="B2167" i="7"/>
  <c r="B2166" i="7"/>
  <c r="B2165" i="7"/>
  <c r="B2164" i="7"/>
  <c r="B2163" i="7"/>
  <c r="B2162" i="7"/>
  <c r="B2161" i="7"/>
  <c r="B2160" i="7"/>
  <c r="B2159" i="7"/>
  <c r="B2158" i="7"/>
  <c r="B2157" i="7"/>
  <c r="B2156" i="7"/>
  <c r="B2155" i="7"/>
  <c r="B2154" i="7"/>
  <c r="B2153" i="7"/>
  <c r="B2152" i="7"/>
  <c r="B2151" i="7"/>
  <c r="B2150" i="7"/>
  <c r="B2149" i="7"/>
  <c r="B2148" i="7"/>
  <c r="B2147" i="7"/>
  <c r="B2146" i="7"/>
  <c r="B2145" i="7"/>
  <c r="B2144" i="7"/>
  <c r="B2143" i="7"/>
  <c r="B2142" i="7"/>
  <c r="B2141" i="7"/>
  <c r="B2140" i="7"/>
  <c r="B2139" i="7"/>
  <c r="B2138" i="7"/>
  <c r="B2137" i="7"/>
  <c r="B2136" i="7"/>
  <c r="B2135" i="7"/>
  <c r="B2134" i="7"/>
  <c r="B2133" i="7"/>
  <c r="B2132" i="7"/>
  <c r="B2131" i="7"/>
  <c r="B2130" i="7"/>
  <c r="B2129" i="7"/>
  <c r="B2128" i="7"/>
  <c r="B2127" i="7"/>
  <c r="B2126" i="7"/>
  <c r="B2125" i="7"/>
  <c r="B2124" i="7"/>
  <c r="B2123" i="7"/>
  <c r="B2122" i="7"/>
  <c r="B2121" i="7"/>
  <c r="B2120" i="7"/>
  <c r="B2119" i="7"/>
  <c r="B2118" i="7"/>
  <c r="B2117" i="7"/>
  <c r="B2116" i="7"/>
  <c r="B2115" i="7"/>
  <c r="B2114" i="7"/>
  <c r="B2113" i="7"/>
  <c r="B2112" i="7"/>
  <c r="B2111" i="7"/>
  <c r="B2110" i="7"/>
  <c r="B2109" i="7"/>
  <c r="B2108" i="7"/>
  <c r="B2107" i="7"/>
  <c r="B2106" i="7"/>
  <c r="B2105" i="7"/>
  <c r="B2104" i="7"/>
  <c r="B2103" i="7"/>
  <c r="B2102" i="7"/>
  <c r="B2101" i="7"/>
  <c r="B2100" i="7"/>
  <c r="B2099" i="7"/>
  <c r="B2098" i="7"/>
  <c r="B2097" i="7"/>
  <c r="B2096" i="7"/>
  <c r="B2095" i="7"/>
  <c r="B2094" i="7"/>
  <c r="B2093" i="7"/>
  <c r="B2092" i="7"/>
  <c r="B2091" i="7"/>
  <c r="B2090" i="7"/>
  <c r="B2089" i="7"/>
  <c r="B2088" i="7"/>
  <c r="B2087" i="7"/>
  <c r="B2086" i="7"/>
  <c r="B2085" i="7"/>
  <c r="B2084" i="7"/>
  <c r="B2083" i="7"/>
  <c r="B2082" i="7"/>
  <c r="B2081" i="7"/>
  <c r="B2080" i="7"/>
  <c r="B2079" i="7"/>
  <c r="B2078" i="7"/>
  <c r="B2077" i="7"/>
  <c r="B2076" i="7"/>
  <c r="B2075" i="7"/>
  <c r="B2074" i="7"/>
  <c r="B2073" i="7"/>
  <c r="B2072" i="7"/>
  <c r="B2071" i="7"/>
  <c r="B2070" i="7"/>
  <c r="B2069" i="7"/>
  <c r="B2068" i="7"/>
  <c r="B2067" i="7"/>
  <c r="B2066" i="7"/>
  <c r="B2065" i="7"/>
  <c r="B2064" i="7"/>
  <c r="B2063" i="7"/>
  <c r="B2062" i="7"/>
  <c r="B2061" i="7"/>
  <c r="B2060" i="7"/>
  <c r="B2059" i="7"/>
  <c r="B2058" i="7"/>
  <c r="B2057" i="7"/>
  <c r="B2056" i="7"/>
  <c r="B2055" i="7"/>
  <c r="B2054" i="7"/>
  <c r="B2053" i="7"/>
  <c r="B2052" i="7"/>
  <c r="B2051" i="7"/>
  <c r="B2050" i="7"/>
  <c r="B2049" i="7"/>
  <c r="B2048" i="7"/>
  <c r="B2047" i="7"/>
  <c r="B2046" i="7"/>
  <c r="B2045" i="7"/>
  <c r="B2044" i="7"/>
  <c r="B2043" i="7"/>
  <c r="B2042" i="7"/>
  <c r="B2041" i="7"/>
  <c r="B2040" i="7"/>
  <c r="B2039" i="7"/>
  <c r="B2038" i="7"/>
  <c r="B2037" i="7"/>
  <c r="B2036" i="7"/>
  <c r="B2035" i="7"/>
  <c r="B2034" i="7"/>
  <c r="B2033" i="7"/>
  <c r="B2032" i="7"/>
  <c r="B2031" i="7"/>
  <c r="B2030" i="7"/>
  <c r="B2029" i="7"/>
  <c r="B2028" i="7"/>
  <c r="B2027" i="7"/>
  <c r="B2026" i="7"/>
  <c r="B2025" i="7"/>
  <c r="B2024" i="7"/>
  <c r="B2023" i="7"/>
  <c r="B2022" i="7"/>
  <c r="B2021" i="7"/>
  <c r="B2020" i="7"/>
  <c r="B2019" i="7"/>
  <c r="B2018" i="7"/>
  <c r="B2017" i="7"/>
  <c r="B2016" i="7"/>
  <c r="B2015" i="7"/>
  <c r="B2014" i="7"/>
  <c r="B2013" i="7"/>
  <c r="B2012" i="7"/>
  <c r="B2011" i="7"/>
  <c r="B2010" i="7"/>
  <c r="B2009" i="7"/>
  <c r="B2008" i="7"/>
  <c r="B2007" i="7"/>
  <c r="B2006" i="7"/>
  <c r="B2005" i="7"/>
  <c r="B2004" i="7"/>
  <c r="B2003" i="7"/>
  <c r="B2002" i="7"/>
  <c r="B2001" i="7"/>
  <c r="B2000" i="7"/>
  <c r="B1999" i="7"/>
  <c r="B1998" i="7"/>
  <c r="B1997" i="7"/>
  <c r="B1996" i="7"/>
  <c r="B1995" i="7"/>
  <c r="B1994" i="7"/>
  <c r="B1993" i="7"/>
  <c r="B1992" i="7"/>
  <c r="B1991" i="7"/>
  <c r="B1990" i="7"/>
  <c r="B1986" i="7"/>
  <c r="B1985" i="7"/>
  <c r="B1984" i="7"/>
  <c r="B1983" i="7"/>
  <c r="B1982" i="7"/>
  <c r="B1981" i="7"/>
  <c r="B1980" i="7"/>
  <c r="B1979" i="7"/>
  <c r="B1978" i="7"/>
  <c r="B1977" i="7"/>
  <c r="B1976" i="7"/>
  <c r="B1975" i="7"/>
  <c r="B1974" i="7"/>
  <c r="B1973" i="7"/>
  <c r="B1972" i="7"/>
  <c r="B1971" i="7"/>
  <c r="B1970" i="7"/>
  <c r="B1966" i="7"/>
  <c r="B1965" i="7"/>
  <c r="B1964" i="7"/>
  <c r="B1963" i="7"/>
  <c r="B1962" i="7"/>
  <c r="B1961" i="7"/>
  <c r="B1960" i="7"/>
  <c r="B1959" i="7"/>
  <c r="B1958" i="7"/>
  <c r="B1957" i="7"/>
  <c r="B1956" i="7"/>
  <c r="B1955" i="7"/>
  <c r="B1954" i="7"/>
  <c r="B1953" i="7"/>
  <c r="B1952" i="7"/>
  <c r="B1951" i="7"/>
  <c r="B1950" i="7"/>
  <c r="B1946" i="7"/>
  <c r="B1945" i="7"/>
  <c r="B1944" i="7"/>
  <c r="B1943" i="7"/>
  <c r="B1942" i="7"/>
  <c r="B1941" i="7"/>
  <c r="B1940" i="7"/>
  <c r="B1939" i="7"/>
  <c r="B1938" i="7"/>
  <c r="B1937" i="7"/>
  <c r="B1936" i="7"/>
  <c r="B1935" i="7"/>
  <c r="B1934" i="7"/>
  <c r="B1933" i="7"/>
  <c r="B1932" i="7"/>
  <c r="B1931" i="7"/>
  <c r="B1930" i="7"/>
  <c r="B1929" i="7"/>
  <c r="B1928" i="7"/>
  <c r="B1927" i="7"/>
  <c r="B1926" i="7"/>
  <c r="B1925" i="7"/>
  <c r="B1924" i="7"/>
  <c r="B1923" i="7"/>
  <c r="B1922" i="7"/>
  <c r="B1921" i="7"/>
  <c r="B1920" i="7"/>
  <c r="B1919" i="7"/>
  <c r="B1918" i="7"/>
  <c r="B1917" i="7"/>
  <c r="B1916" i="7"/>
  <c r="B1915" i="7"/>
  <c r="B1914" i="7"/>
  <c r="B1913" i="7"/>
  <c r="B1912" i="7"/>
  <c r="B1911" i="7"/>
  <c r="B1910" i="7"/>
  <c r="B1909" i="7"/>
  <c r="B1908" i="7"/>
  <c r="L1906" i="7"/>
  <c r="N1906" i="7" s="1"/>
  <c r="K1906" i="7"/>
  <c r="M1906" i="7" s="1"/>
  <c r="B1906" i="7"/>
  <c r="L1905" i="7"/>
  <c r="N1905" i="7" s="1"/>
  <c r="K1905" i="7"/>
  <c r="M1905" i="7" s="1"/>
  <c r="B1905" i="7"/>
  <c r="L1904" i="7"/>
  <c r="N1904" i="7" s="1"/>
  <c r="K1904" i="7"/>
  <c r="M1904" i="7" s="1"/>
  <c r="B1904" i="7"/>
  <c r="L1903" i="7"/>
  <c r="N1903" i="7" s="1"/>
  <c r="K1903" i="7"/>
  <c r="M1903" i="7" s="1"/>
  <c r="B1903" i="7"/>
  <c r="L1902" i="7"/>
  <c r="N1902" i="7" s="1"/>
  <c r="K1902" i="7"/>
  <c r="M1902" i="7" s="1"/>
  <c r="B1902" i="7"/>
  <c r="L1901" i="7"/>
  <c r="N1901" i="7" s="1"/>
  <c r="K1901" i="7"/>
  <c r="M1901" i="7" s="1"/>
  <c r="B1901" i="7"/>
  <c r="L1900" i="7"/>
  <c r="N1900" i="7" s="1"/>
  <c r="K1900" i="7"/>
  <c r="M1900" i="7" s="1"/>
  <c r="B1900" i="7"/>
  <c r="L1899" i="7"/>
  <c r="N1899" i="7" s="1"/>
  <c r="K1899" i="7"/>
  <c r="M1899" i="7" s="1"/>
  <c r="B1899" i="7"/>
  <c r="L1898" i="7"/>
  <c r="N1898" i="7" s="1"/>
  <c r="K1898" i="7"/>
  <c r="M1898" i="7" s="1"/>
  <c r="B1898" i="7"/>
  <c r="L1897" i="7"/>
  <c r="N1897" i="7" s="1"/>
  <c r="K1897" i="7"/>
  <c r="M1897" i="7" s="1"/>
  <c r="B1897" i="7"/>
  <c r="L1896" i="7"/>
  <c r="N1896" i="7" s="1"/>
  <c r="K1896" i="7"/>
  <c r="M1896" i="7" s="1"/>
  <c r="B1896" i="7"/>
  <c r="L1895" i="7"/>
  <c r="N1895" i="7" s="1"/>
  <c r="K1895" i="7"/>
  <c r="M1895" i="7" s="1"/>
  <c r="B1895" i="7"/>
  <c r="L1894" i="7"/>
  <c r="N1894" i="7" s="1"/>
  <c r="K1894" i="7"/>
  <c r="M1894" i="7" s="1"/>
  <c r="B1894" i="7"/>
  <c r="L1893" i="7"/>
  <c r="N1893" i="7" s="1"/>
  <c r="K1893" i="7"/>
  <c r="M1893" i="7" s="1"/>
  <c r="B1893" i="7"/>
  <c r="N1892" i="7"/>
  <c r="M1892" i="7"/>
  <c r="B1892" i="7"/>
  <c r="N1891" i="7"/>
  <c r="M1891" i="7"/>
  <c r="B1891" i="7"/>
  <c r="B1890" i="7"/>
  <c r="B1889" i="7"/>
  <c r="B1888" i="7"/>
  <c r="B1887" i="7"/>
  <c r="B1886" i="7"/>
  <c r="B1885" i="7"/>
  <c r="B1884" i="7"/>
  <c r="B1883" i="7"/>
  <c r="B1882" i="7"/>
  <c r="B1881" i="7"/>
  <c r="B1880" i="7"/>
  <c r="B1879" i="7"/>
  <c r="B1878" i="7"/>
  <c r="B1870" i="7"/>
  <c r="B1869" i="7"/>
  <c r="B1868" i="7"/>
  <c r="B1867" i="7"/>
  <c r="B1866" i="7"/>
  <c r="B1865" i="7"/>
  <c r="B1864" i="7"/>
  <c r="B1863" i="7"/>
  <c r="B1862" i="7"/>
  <c r="B1861" i="7"/>
  <c r="B1860" i="7"/>
  <c r="B1859" i="7"/>
  <c r="B1858" i="7"/>
  <c r="B1857" i="7"/>
  <c r="B1856" i="7"/>
  <c r="B1855" i="7"/>
  <c r="B1854" i="7"/>
  <c r="B1852" i="7"/>
  <c r="B1851" i="7"/>
  <c r="B1850" i="7"/>
  <c r="B1849" i="7"/>
  <c r="B1848" i="7"/>
  <c r="B1847" i="7"/>
  <c r="B1846" i="7"/>
  <c r="B1845" i="7"/>
  <c r="B1844" i="7"/>
  <c r="B1843" i="7"/>
  <c r="B1842" i="7"/>
  <c r="B1840" i="7"/>
  <c r="B1839" i="7"/>
  <c r="B1838" i="7"/>
  <c r="B1837" i="7"/>
  <c r="B1836" i="7"/>
  <c r="B1835" i="7"/>
  <c r="B1834" i="7"/>
  <c r="B1833" i="7"/>
  <c r="B1832" i="7"/>
  <c r="B1831" i="7"/>
  <c r="B1818" i="7"/>
  <c r="B1817" i="7"/>
  <c r="B1816" i="7"/>
  <c r="B1815" i="7"/>
  <c r="B1814" i="7"/>
  <c r="B1813" i="7"/>
  <c r="B1812" i="7"/>
  <c r="B1811" i="7"/>
  <c r="B1810" i="7"/>
  <c r="B1809" i="7"/>
  <c r="B1808" i="7"/>
  <c r="B1806" i="7"/>
  <c r="B1805" i="7"/>
  <c r="B1804" i="7"/>
  <c r="B1803" i="7"/>
  <c r="B1802" i="7"/>
  <c r="B1801" i="7"/>
  <c r="B1800" i="7"/>
  <c r="B1799" i="7"/>
  <c r="B1798" i="7"/>
  <c r="B1797" i="7"/>
  <c r="B1796" i="7"/>
  <c r="B1795" i="7"/>
  <c r="B1794" i="7"/>
  <c r="B1793" i="7"/>
  <c r="B1792" i="7"/>
  <c r="B1791" i="7"/>
  <c r="B1790" i="7"/>
  <c r="B1789" i="7"/>
  <c r="B1788" i="7"/>
  <c r="B1787" i="7"/>
  <c r="B1786" i="7"/>
  <c r="B1785" i="7"/>
  <c r="B1784" i="7"/>
  <c r="B1783" i="7"/>
  <c r="B1782" i="7"/>
  <c r="B1781" i="7"/>
  <c r="B1780" i="7"/>
  <c r="B1779" i="7"/>
  <c r="B1778" i="7"/>
  <c r="B1777" i="7"/>
  <c r="B1776" i="7"/>
  <c r="B1775" i="7"/>
  <c r="B1774" i="7"/>
  <c r="B1773" i="7"/>
  <c r="B1772" i="7"/>
  <c r="B1771" i="7"/>
  <c r="B1770" i="7"/>
  <c r="B1769" i="7"/>
  <c r="B1768" i="7"/>
  <c r="B1767" i="7"/>
  <c r="B1766" i="7"/>
  <c r="B1765" i="7"/>
  <c r="B1764" i="7"/>
  <c r="B1763" i="7"/>
  <c r="B1762" i="7"/>
  <c r="B1761" i="7"/>
  <c r="B1760" i="7"/>
  <c r="B1759" i="7"/>
  <c r="B1758" i="7"/>
  <c r="B1757" i="7"/>
  <c r="B1756" i="7"/>
  <c r="B1755" i="7"/>
  <c r="B1754" i="7"/>
  <c r="B1753" i="7"/>
  <c r="B1752" i="7"/>
  <c r="B1751" i="7"/>
  <c r="B1750" i="7"/>
  <c r="B1749" i="7"/>
  <c r="B1748" i="7"/>
  <c r="B1747" i="7"/>
  <c r="B1746" i="7"/>
  <c r="B1745" i="7"/>
  <c r="B1744" i="7"/>
  <c r="B1743" i="7"/>
  <c r="B1742" i="7"/>
  <c r="B1741" i="7"/>
  <c r="B1740" i="7"/>
  <c r="B1739" i="7"/>
  <c r="B1738" i="7"/>
  <c r="B1737" i="7"/>
  <c r="B1736" i="7"/>
  <c r="B1735" i="7"/>
  <c r="B1734" i="7"/>
  <c r="B1733" i="7"/>
  <c r="B1729" i="7"/>
  <c r="B1728" i="7"/>
  <c r="B1727" i="7"/>
  <c r="B1726" i="7"/>
  <c r="B1725" i="7"/>
  <c r="B1724" i="7"/>
  <c r="B1723" i="7"/>
  <c r="B1722" i="7"/>
  <c r="B1721" i="7"/>
  <c r="B1720" i="7"/>
  <c r="B1719" i="7"/>
  <c r="B1718" i="7"/>
  <c r="B1717" i="7"/>
  <c r="B1716" i="7"/>
  <c r="B1715" i="7"/>
  <c r="B1714" i="7"/>
  <c r="B1713" i="7"/>
  <c r="B1712" i="7"/>
  <c r="B1711" i="7"/>
  <c r="B1710" i="7"/>
  <c r="B1709" i="7"/>
  <c r="B1708" i="7"/>
  <c r="B1707" i="7"/>
  <c r="B1706" i="7"/>
  <c r="B1705" i="7"/>
  <c r="B1704" i="7"/>
  <c r="B1703" i="7"/>
  <c r="B1702" i="7"/>
  <c r="B1701" i="7"/>
  <c r="B1697" i="7"/>
  <c r="B1696" i="7"/>
  <c r="B1695" i="7"/>
  <c r="B1694" i="7"/>
  <c r="B1693" i="7"/>
  <c r="B1692" i="7"/>
  <c r="B1691" i="7"/>
  <c r="B1690" i="7"/>
  <c r="B1689" i="7"/>
  <c r="B1688" i="7"/>
  <c r="B1687" i="7"/>
  <c r="B1686" i="7"/>
  <c r="B1685" i="7"/>
  <c r="B1684" i="7"/>
  <c r="B1683" i="7"/>
  <c r="B1678" i="7"/>
  <c r="B1677" i="7"/>
  <c r="B1676" i="7"/>
  <c r="B1675" i="7"/>
  <c r="B1674" i="7"/>
  <c r="B1673" i="7"/>
  <c r="B1672" i="7"/>
  <c r="B1671" i="7"/>
  <c r="B1670" i="7"/>
  <c r="B1669" i="7"/>
  <c r="B1668" i="7"/>
  <c r="B1667" i="7"/>
  <c r="B1666" i="7"/>
  <c r="B1665" i="7"/>
  <c r="B1664" i="7"/>
  <c r="B1663" i="7"/>
  <c r="B1662" i="7"/>
  <c r="B1661" i="7"/>
  <c r="B1660" i="7"/>
  <c r="B1659" i="7"/>
  <c r="B1658" i="7"/>
  <c r="B1657" i="7"/>
  <c r="B1656" i="7"/>
  <c r="B1655" i="7"/>
  <c r="B1654" i="7"/>
  <c r="B1653" i="7"/>
  <c r="B1652" i="7"/>
  <c r="B1651" i="7"/>
  <c r="B1650" i="7"/>
  <c r="B1649" i="7"/>
  <c r="B1648" i="7"/>
  <c r="B1647" i="7"/>
  <c r="B1646" i="7"/>
  <c r="B1645" i="7"/>
  <c r="B1644" i="7"/>
  <c r="B1643" i="7"/>
  <c r="B1642" i="7"/>
  <c r="B1641" i="7"/>
  <c r="B1640" i="7"/>
  <c r="B1639" i="7"/>
  <c r="B1638" i="7"/>
  <c r="B1637" i="7"/>
  <c r="B1636" i="7"/>
  <c r="B1635" i="7"/>
  <c r="B1634" i="7"/>
  <c r="B1633" i="7"/>
  <c r="B1632" i="7"/>
  <c r="B1631" i="7"/>
  <c r="B1630" i="7"/>
  <c r="B1629" i="7"/>
  <c r="B1628" i="7"/>
  <c r="B1627" i="7"/>
  <c r="B1626" i="7"/>
  <c r="B1625" i="7"/>
  <c r="B1624" i="7"/>
  <c r="B1623" i="7"/>
  <c r="B1622" i="7"/>
  <c r="B1621" i="7"/>
  <c r="B1620" i="7"/>
  <c r="B1619" i="7"/>
  <c r="B1618" i="7"/>
  <c r="B1617" i="7"/>
  <c r="B1616" i="7"/>
  <c r="B1615" i="7"/>
  <c r="B1614" i="7"/>
  <c r="B1613" i="7"/>
  <c r="B1612" i="7"/>
  <c r="B1611" i="7"/>
  <c r="B1610" i="7"/>
  <c r="B1609" i="7"/>
  <c r="B1608" i="7"/>
  <c r="B1607" i="7"/>
  <c r="B1606" i="7"/>
  <c r="B1605" i="7"/>
  <c r="B1604" i="7"/>
  <c r="B1603" i="7"/>
  <c r="B1602" i="7"/>
  <c r="B1601" i="7"/>
  <c r="B1600" i="7"/>
  <c r="B1599" i="7"/>
  <c r="B1598" i="7"/>
  <c r="B1597" i="7"/>
  <c r="B1596" i="7"/>
  <c r="B1595" i="7"/>
  <c r="B1594" i="7"/>
  <c r="B1593" i="7"/>
  <c r="B1592" i="7"/>
  <c r="B1591" i="7"/>
  <c r="B1590" i="7"/>
  <c r="B1589" i="7"/>
  <c r="B1588" i="7"/>
  <c r="B1587" i="7"/>
  <c r="B1586" i="7"/>
  <c r="B1585" i="7"/>
  <c r="B1584" i="7"/>
  <c r="B1583" i="7"/>
  <c r="B1582" i="7"/>
  <c r="B1581" i="7"/>
  <c r="B1580" i="7"/>
  <c r="B1579" i="7"/>
  <c r="B1578" i="7"/>
  <c r="B1577" i="7"/>
  <c r="B1576" i="7"/>
  <c r="B1575" i="7"/>
  <c r="B1574" i="7"/>
  <c r="B1573" i="7"/>
  <c r="B1572" i="7"/>
  <c r="B1571" i="7"/>
  <c r="B1570" i="7"/>
  <c r="B1569" i="7"/>
  <c r="B1568" i="7"/>
  <c r="B1567" i="7"/>
  <c r="B1566" i="7"/>
  <c r="B1565" i="7"/>
  <c r="B1564" i="7"/>
  <c r="B1563" i="7"/>
  <c r="B1562" i="7"/>
  <c r="B1561" i="7"/>
  <c r="B1560" i="7"/>
  <c r="B1559" i="7"/>
  <c r="B1558" i="7"/>
  <c r="B1557" i="7"/>
  <c r="B1556" i="7"/>
  <c r="B1555" i="7"/>
  <c r="B1554" i="7"/>
  <c r="B1553" i="7"/>
  <c r="B1552" i="7"/>
  <c r="B1551" i="7"/>
  <c r="B1550" i="7"/>
  <c r="B1549" i="7"/>
  <c r="B1548" i="7"/>
  <c r="B1547" i="7"/>
  <c r="B1546" i="7"/>
  <c r="B1545" i="7"/>
  <c r="B1544" i="7"/>
  <c r="B1543" i="7"/>
  <c r="B1542" i="7"/>
  <c r="B1541" i="7"/>
  <c r="B1540" i="7"/>
  <c r="B1539" i="7"/>
  <c r="B1538" i="7"/>
  <c r="B1537" i="7"/>
  <c r="B1536" i="7"/>
  <c r="B1535" i="7"/>
  <c r="B1534" i="7"/>
  <c r="B1533" i="7"/>
  <c r="B1532" i="7"/>
  <c r="B1531" i="7"/>
  <c r="B1530" i="7"/>
  <c r="B1529" i="7"/>
  <c r="B1528" i="7"/>
  <c r="B1527" i="7"/>
  <c r="B1526" i="7"/>
  <c r="B1525" i="7"/>
  <c r="B1524" i="7"/>
  <c r="B1523" i="7"/>
  <c r="B1522" i="7"/>
  <c r="B1521" i="7"/>
  <c r="B1520" i="7"/>
  <c r="B1519" i="7"/>
  <c r="B1518" i="7"/>
  <c r="B1517" i="7"/>
  <c r="B1516" i="7"/>
  <c r="B1515" i="7"/>
  <c r="B1514" i="7"/>
  <c r="B1513" i="7"/>
  <c r="B1512" i="7"/>
  <c r="B1511" i="7"/>
  <c r="B1510" i="7"/>
  <c r="B1509" i="7"/>
  <c r="B1508" i="7"/>
  <c r="B1507" i="7"/>
  <c r="B1506" i="7"/>
  <c r="B1505" i="7"/>
  <c r="B1504" i="7"/>
  <c r="B1503" i="7"/>
  <c r="B1502" i="7"/>
  <c r="B1501" i="7"/>
  <c r="B1500" i="7"/>
  <c r="B1499" i="7"/>
  <c r="B1498" i="7"/>
  <c r="B1497" i="7"/>
  <c r="B1496" i="7"/>
  <c r="B1495" i="7"/>
  <c r="B1494" i="7"/>
  <c r="R1493" i="7"/>
  <c r="Q1493" i="7"/>
  <c r="B1493" i="7"/>
  <c r="R1492" i="7"/>
  <c r="Q1492" i="7"/>
  <c r="B1492" i="7"/>
  <c r="R1491" i="7"/>
  <c r="Q1491" i="7"/>
  <c r="B1491" i="7"/>
  <c r="R1490" i="7"/>
  <c r="Q1490" i="7"/>
  <c r="B1490" i="7"/>
  <c r="R1489" i="7"/>
  <c r="Q1489" i="7"/>
  <c r="B1489" i="7"/>
  <c r="R1488" i="7"/>
  <c r="Q1488" i="7"/>
  <c r="B1488" i="7"/>
  <c r="R1487" i="7"/>
  <c r="Q1487" i="7"/>
  <c r="B1487" i="7"/>
  <c r="R1486" i="7"/>
  <c r="Q1486" i="7"/>
  <c r="B1486" i="7"/>
  <c r="R1485" i="7"/>
  <c r="Q1485" i="7"/>
  <c r="B1485" i="7"/>
  <c r="R1484" i="7"/>
  <c r="Q1484" i="7"/>
  <c r="B1484" i="7"/>
  <c r="R1483" i="7"/>
  <c r="Q1483" i="7"/>
  <c r="B1483" i="7"/>
  <c r="R1482" i="7"/>
  <c r="Q1482" i="7"/>
  <c r="B1482" i="7"/>
  <c r="R1481" i="7"/>
  <c r="Q1481" i="7"/>
  <c r="B1481" i="7"/>
  <c r="R1480" i="7"/>
  <c r="Q1480" i="7"/>
  <c r="B1480" i="7"/>
  <c r="R1479" i="7"/>
  <c r="Q1479" i="7"/>
  <c r="B1479" i="7"/>
  <c r="R1478" i="7"/>
  <c r="Q1478" i="7"/>
  <c r="B1478" i="7"/>
  <c r="R1477" i="7"/>
  <c r="Q1477" i="7"/>
  <c r="B1477" i="7"/>
  <c r="R1476" i="7"/>
  <c r="Q1476" i="7"/>
  <c r="B1476" i="7"/>
  <c r="R1475" i="7"/>
  <c r="Q1475" i="7"/>
  <c r="B1475" i="7"/>
  <c r="R1474" i="7"/>
  <c r="Q1474" i="7"/>
  <c r="B1474" i="7"/>
  <c r="R1473" i="7"/>
  <c r="Q1473" i="7"/>
  <c r="B1473" i="7"/>
  <c r="R1472" i="7"/>
  <c r="Q1472" i="7"/>
  <c r="B1472" i="7"/>
  <c r="R1471" i="7"/>
  <c r="Q1471" i="7"/>
  <c r="B1471" i="7"/>
  <c r="R1470" i="7"/>
  <c r="Q1470" i="7"/>
  <c r="B1470" i="7"/>
  <c r="R1469" i="7"/>
  <c r="Q1469" i="7"/>
  <c r="B1469" i="7"/>
  <c r="R1468" i="7"/>
  <c r="Q1468" i="7"/>
  <c r="B1468" i="7"/>
  <c r="R1467" i="7"/>
  <c r="Q1467" i="7"/>
  <c r="B1467" i="7"/>
  <c r="R1466" i="7"/>
  <c r="Q1466" i="7"/>
  <c r="B1466" i="7"/>
  <c r="R1465" i="7"/>
  <c r="Q1465" i="7"/>
  <c r="B1465" i="7"/>
  <c r="R1464" i="7"/>
  <c r="Q1464" i="7"/>
  <c r="B1464" i="7"/>
  <c r="R1463" i="7"/>
  <c r="Q1463" i="7"/>
  <c r="B1463" i="7"/>
  <c r="R1462" i="7"/>
  <c r="Q1462" i="7"/>
  <c r="B1462" i="7"/>
  <c r="R1461" i="7"/>
  <c r="Q1461" i="7"/>
  <c r="B1461" i="7"/>
  <c r="R1460" i="7"/>
  <c r="Q1460" i="7"/>
  <c r="B1460" i="7"/>
  <c r="R1459" i="7"/>
  <c r="Q1459" i="7"/>
  <c r="B1459" i="7"/>
  <c r="R1458" i="7"/>
  <c r="Q1458" i="7"/>
  <c r="B1458" i="7"/>
  <c r="R1457" i="7"/>
  <c r="Q1457" i="7"/>
  <c r="B1457" i="7"/>
  <c r="R1456" i="7"/>
  <c r="Q1456" i="7"/>
  <c r="B1456" i="7"/>
  <c r="R1455" i="7"/>
  <c r="Q1455" i="7"/>
  <c r="B1455" i="7"/>
  <c r="R1454" i="7"/>
  <c r="Q1454" i="7"/>
  <c r="B1454" i="7"/>
  <c r="R1453" i="7"/>
  <c r="Q1453" i="7"/>
  <c r="B1453" i="7"/>
  <c r="R1452" i="7"/>
  <c r="Q1452" i="7"/>
  <c r="B1452" i="7"/>
  <c r="R1451" i="7"/>
  <c r="Q1451" i="7"/>
  <c r="B1451" i="7"/>
  <c r="R1450" i="7"/>
  <c r="Q1450" i="7"/>
  <c r="B1450" i="7"/>
  <c r="R1449" i="7"/>
  <c r="Q1449" i="7"/>
  <c r="B1449" i="7"/>
  <c r="R1448" i="7"/>
  <c r="Q1448" i="7"/>
  <c r="B1448" i="7"/>
  <c r="R1447" i="7"/>
  <c r="Q1447" i="7"/>
  <c r="B1447" i="7"/>
  <c r="R1446" i="7"/>
  <c r="Q1446" i="7"/>
  <c r="B1446" i="7"/>
  <c r="R1445" i="7"/>
  <c r="Q1445" i="7"/>
  <c r="B1445" i="7"/>
  <c r="R1444" i="7"/>
  <c r="Q1444" i="7"/>
  <c r="B1444" i="7"/>
  <c r="R1443" i="7"/>
  <c r="Q1443" i="7"/>
  <c r="B1443" i="7"/>
  <c r="R1442" i="7"/>
  <c r="Q1442" i="7"/>
  <c r="B1442" i="7"/>
  <c r="R1441" i="7"/>
  <c r="Q1441" i="7"/>
  <c r="B1441" i="7"/>
  <c r="R1440" i="7"/>
  <c r="Q1440" i="7"/>
  <c r="B1440" i="7"/>
  <c r="R1439" i="7"/>
  <c r="Q1439" i="7"/>
  <c r="B1439" i="7"/>
  <c r="R1438" i="7"/>
  <c r="Q1438" i="7"/>
  <c r="B1438" i="7"/>
  <c r="R1437" i="7"/>
  <c r="Q1437" i="7"/>
  <c r="B1437" i="7"/>
  <c r="R1436" i="7"/>
  <c r="Q1436" i="7"/>
  <c r="B1436" i="7"/>
  <c r="R1435" i="7"/>
  <c r="Q1435" i="7"/>
  <c r="B1435" i="7"/>
  <c r="R1434" i="7"/>
  <c r="Q1434" i="7"/>
  <c r="B1434" i="7"/>
  <c r="R1433" i="7"/>
  <c r="Q1433" i="7"/>
  <c r="B1433" i="7"/>
  <c r="R1432" i="7"/>
  <c r="Q1432" i="7"/>
  <c r="B1432" i="7"/>
  <c r="R1431" i="7"/>
  <c r="Q1431" i="7"/>
  <c r="B1431" i="7"/>
  <c r="R1430" i="7"/>
  <c r="Q1430" i="7"/>
  <c r="B1430" i="7"/>
  <c r="R1429" i="7"/>
  <c r="Q1429" i="7"/>
  <c r="B1429" i="7"/>
  <c r="R1428" i="7"/>
  <c r="Q1428" i="7"/>
  <c r="B1428" i="7"/>
  <c r="R1427" i="7"/>
  <c r="Q1427" i="7"/>
  <c r="B1427" i="7"/>
  <c r="R1426" i="7"/>
  <c r="Q1426" i="7"/>
  <c r="B1426" i="7"/>
  <c r="R1425" i="7"/>
  <c r="Q1425" i="7"/>
  <c r="B1425" i="7"/>
  <c r="R1424" i="7"/>
  <c r="Q1424" i="7"/>
  <c r="B1424" i="7"/>
  <c r="R1423" i="7"/>
  <c r="Q1423" i="7"/>
  <c r="B1423" i="7"/>
  <c r="R1422" i="7"/>
  <c r="Q1422" i="7"/>
  <c r="B1422" i="7"/>
  <c r="R1421" i="7"/>
  <c r="Q1421" i="7"/>
  <c r="B1421" i="7"/>
  <c r="R1420" i="7"/>
  <c r="Q1420" i="7"/>
  <c r="B1420" i="7"/>
  <c r="R1419" i="7"/>
  <c r="Q1419" i="7"/>
  <c r="B1419" i="7"/>
  <c r="R1418" i="7"/>
  <c r="Q1418" i="7"/>
  <c r="B1418" i="7"/>
  <c r="R1417" i="7"/>
  <c r="Q1417" i="7"/>
  <c r="B1417" i="7"/>
  <c r="R1416" i="7"/>
  <c r="Q1416" i="7"/>
  <c r="B1416" i="7"/>
  <c r="R1415" i="7"/>
  <c r="Q1415" i="7"/>
  <c r="B1415" i="7"/>
  <c r="R1414" i="7"/>
  <c r="Q1414" i="7"/>
  <c r="B1414" i="7"/>
  <c r="R1413" i="7"/>
  <c r="Q1413" i="7"/>
  <c r="B1413" i="7"/>
  <c r="R1412" i="7"/>
  <c r="Q1412" i="7"/>
  <c r="B1412" i="7"/>
  <c r="R1411" i="7"/>
  <c r="Q1411" i="7"/>
  <c r="B1411" i="7"/>
  <c r="R1410" i="7"/>
  <c r="Q1410" i="7"/>
  <c r="B1410" i="7"/>
  <c r="R1409" i="7"/>
  <c r="Q1409" i="7"/>
  <c r="B1409" i="7"/>
  <c r="R1408" i="7"/>
  <c r="Q1408" i="7"/>
  <c r="B1408" i="7"/>
  <c r="R1407" i="7"/>
  <c r="Q1407" i="7"/>
  <c r="B1407" i="7"/>
  <c r="R1406" i="7"/>
  <c r="Q1406" i="7"/>
  <c r="B1406" i="7"/>
  <c r="R1405" i="7"/>
  <c r="Q1405" i="7"/>
  <c r="B1405" i="7"/>
  <c r="R1404" i="7"/>
  <c r="Q1404" i="7"/>
  <c r="B1404" i="7"/>
  <c r="R1403" i="7"/>
  <c r="Q1403" i="7"/>
  <c r="B1403" i="7"/>
  <c r="R1402" i="7"/>
  <c r="Q1402" i="7"/>
  <c r="B1402" i="7"/>
  <c r="R1401" i="7"/>
  <c r="Q1401" i="7"/>
  <c r="B1401" i="7"/>
  <c r="R1400" i="7"/>
  <c r="Q1400" i="7"/>
  <c r="B1400" i="7"/>
  <c r="R1399" i="7"/>
  <c r="Q1399" i="7"/>
  <c r="B1399" i="7"/>
  <c r="R1398" i="7"/>
  <c r="Q1398" i="7"/>
  <c r="B1398" i="7"/>
  <c r="R1397" i="7"/>
  <c r="Q1397" i="7"/>
  <c r="B1397" i="7"/>
  <c r="R1396" i="7"/>
  <c r="Q1396" i="7"/>
  <c r="B1396" i="7"/>
  <c r="R1395" i="7"/>
  <c r="Q1395" i="7"/>
  <c r="B1395" i="7"/>
  <c r="R1394" i="7"/>
  <c r="Q1394" i="7"/>
  <c r="B1394" i="7"/>
  <c r="R1393" i="7"/>
  <c r="Q1393" i="7"/>
  <c r="B1393" i="7"/>
  <c r="R1392" i="7"/>
  <c r="Q1392" i="7"/>
  <c r="B1392" i="7"/>
  <c r="R1391" i="7"/>
  <c r="Q1391" i="7"/>
  <c r="B1391" i="7"/>
  <c r="R1390" i="7"/>
  <c r="Q1390" i="7"/>
  <c r="B1390" i="7"/>
  <c r="R1389" i="7"/>
  <c r="Q1389" i="7"/>
  <c r="B1389" i="7"/>
  <c r="R1388" i="7"/>
  <c r="Q1388" i="7"/>
  <c r="B1388" i="7"/>
  <c r="R1387" i="7"/>
  <c r="Q1387" i="7"/>
  <c r="B1387" i="7"/>
  <c r="R1386" i="7"/>
  <c r="Q1386" i="7"/>
  <c r="B1386" i="7"/>
  <c r="R1385" i="7"/>
  <c r="Q1385" i="7"/>
  <c r="B1385" i="7"/>
  <c r="R1384" i="7"/>
  <c r="Q1384" i="7"/>
  <c r="B1384" i="7"/>
  <c r="R1383" i="7"/>
  <c r="Q1383" i="7"/>
  <c r="B1383" i="7"/>
  <c r="R1382" i="7"/>
  <c r="Q1382" i="7"/>
  <c r="B1382" i="7"/>
  <c r="R1381" i="7"/>
  <c r="Q1381" i="7"/>
  <c r="B1381" i="7"/>
  <c r="R1380" i="7"/>
  <c r="Q1380" i="7"/>
  <c r="B1380" i="7"/>
  <c r="R1379" i="7"/>
  <c r="Q1379" i="7"/>
  <c r="B1379" i="7"/>
  <c r="R1378" i="7"/>
  <c r="Q1378" i="7"/>
  <c r="B1378" i="7"/>
  <c r="R1377" i="7"/>
  <c r="Q1377" i="7"/>
  <c r="B1377" i="7"/>
  <c r="R1376" i="7"/>
  <c r="Q1376" i="7"/>
  <c r="B1376" i="7"/>
  <c r="R1375" i="7"/>
  <c r="Q1375" i="7"/>
  <c r="B1375" i="7"/>
  <c r="R1374" i="7"/>
  <c r="Q1374" i="7"/>
  <c r="B1374" i="7"/>
  <c r="R1373" i="7"/>
  <c r="Q1373" i="7"/>
  <c r="B1373" i="7"/>
  <c r="R1372" i="7"/>
  <c r="Q1372" i="7"/>
  <c r="B1372" i="7"/>
  <c r="R1371" i="7"/>
  <c r="Q1371" i="7"/>
  <c r="B1371" i="7"/>
  <c r="R1370" i="7"/>
  <c r="Q1370" i="7"/>
  <c r="B1370" i="7"/>
  <c r="R1369" i="7"/>
  <c r="Q1369" i="7"/>
  <c r="B1369" i="7"/>
  <c r="R1368" i="7"/>
  <c r="Q1368" i="7"/>
  <c r="B1368" i="7"/>
  <c r="R1367" i="7"/>
  <c r="Q1367" i="7"/>
  <c r="B1367" i="7"/>
  <c r="R1366" i="7"/>
  <c r="Q1366" i="7"/>
  <c r="B1366" i="7"/>
  <c r="R1365" i="7"/>
  <c r="Q1365" i="7"/>
  <c r="B1365" i="7"/>
  <c r="R1364" i="7"/>
  <c r="Q1364" i="7"/>
  <c r="B1364" i="7"/>
  <c r="R1363" i="7"/>
  <c r="Q1363" i="7"/>
  <c r="B1363" i="7"/>
  <c r="R1362" i="7"/>
  <c r="Q1362" i="7"/>
  <c r="B1362" i="7"/>
  <c r="R1361" i="7"/>
  <c r="Q1361" i="7"/>
  <c r="B1361" i="7"/>
  <c r="B1360" i="7"/>
  <c r="B1359" i="7"/>
  <c r="B1358" i="7"/>
  <c r="B1357" i="7"/>
  <c r="B1356" i="7"/>
  <c r="B1355" i="7"/>
  <c r="B1354" i="7"/>
  <c r="B1353" i="7"/>
  <c r="B1352" i="7"/>
  <c r="B1351" i="7"/>
  <c r="B1350" i="7"/>
  <c r="B1349" i="7"/>
  <c r="B1348" i="7"/>
  <c r="B1347" i="7"/>
  <c r="B1346" i="7"/>
  <c r="B1345" i="7"/>
  <c r="B1344" i="7"/>
  <c r="B1343" i="7"/>
  <c r="B1342" i="7"/>
  <c r="B1341" i="7"/>
  <c r="B1340" i="7"/>
  <c r="B1339" i="7"/>
  <c r="B1338" i="7"/>
  <c r="B1337" i="7"/>
  <c r="B1336" i="7"/>
  <c r="B1335" i="7"/>
  <c r="B1334" i="7"/>
  <c r="B1333" i="7"/>
  <c r="B1332" i="7"/>
  <c r="B1331" i="7"/>
  <c r="B1330" i="7"/>
  <c r="B1329" i="7"/>
  <c r="B1328" i="7"/>
  <c r="B1327" i="7"/>
  <c r="B1326" i="7"/>
  <c r="B1325" i="7"/>
  <c r="B1324" i="7"/>
  <c r="B1323" i="7"/>
  <c r="B1322" i="7"/>
  <c r="B1321" i="7"/>
  <c r="B1320" i="7"/>
  <c r="B1319" i="7"/>
  <c r="B1318" i="7"/>
  <c r="B1317" i="7"/>
  <c r="B1316" i="7"/>
  <c r="B1315" i="7"/>
  <c r="B1314" i="7"/>
  <c r="B1313" i="7"/>
  <c r="B1312" i="7"/>
  <c r="B1311" i="7"/>
  <c r="B1310" i="7"/>
  <c r="B1309" i="7"/>
  <c r="B1308" i="7"/>
  <c r="B1307" i="7"/>
  <c r="B1306" i="7"/>
  <c r="B1305" i="7"/>
  <c r="B1304" i="7"/>
  <c r="B1303" i="7"/>
  <c r="B1302" i="7"/>
  <c r="B1301" i="7"/>
  <c r="B1300" i="7"/>
  <c r="B1299" i="7"/>
  <c r="B1298" i="7"/>
  <c r="B1297" i="7"/>
  <c r="B1296" i="7"/>
  <c r="B1295" i="7"/>
  <c r="B1294" i="7"/>
  <c r="B1293" i="7"/>
  <c r="B1292" i="7"/>
  <c r="B1291" i="7"/>
  <c r="B1290" i="7"/>
  <c r="B1289" i="7"/>
  <c r="B1288" i="7"/>
  <c r="B1287" i="7"/>
  <c r="B1286" i="7"/>
  <c r="B1285" i="7"/>
  <c r="B1284" i="7"/>
  <c r="B1283" i="7"/>
  <c r="B1282" i="7"/>
  <c r="B1281" i="7"/>
  <c r="B1280" i="7"/>
  <c r="B1279" i="7"/>
  <c r="B1278" i="7"/>
  <c r="B1277" i="7"/>
  <c r="B1276" i="7"/>
  <c r="B1275" i="7"/>
  <c r="B1274" i="7"/>
  <c r="B1273" i="7"/>
  <c r="B1272" i="7"/>
  <c r="B1271" i="7"/>
  <c r="B1270" i="7"/>
  <c r="B1269" i="7"/>
  <c r="B1268" i="7"/>
  <c r="B1267" i="7"/>
  <c r="B1266" i="7"/>
  <c r="B1265" i="7"/>
  <c r="B1264" i="7"/>
  <c r="B1263" i="7"/>
  <c r="B1262" i="7"/>
  <c r="B1261" i="7"/>
  <c r="B1260" i="7"/>
  <c r="B1259" i="7"/>
  <c r="B1258" i="7"/>
  <c r="B1257" i="7"/>
  <c r="B1256" i="7"/>
  <c r="B1255" i="7"/>
  <c r="B1254" i="7"/>
  <c r="B1253" i="7"/>
  <c r="B1252" i="7"/>
  <c r="B1251" i="7"/>
  <c r="B1250" i="7"/>
  <c r="B1249" i="7"/>
  <c r="B1248" i="7"/>
  <c r="B1247" i="7"/>
  <c r="B1246" i="7"/>
  <c r="B1245" i="7"/>
  <c r="B1244" i="7"/>
  <c r="B1243" i="7"/>
  <c r="B1242" i="7"/>
  <c r="B1241" i="7"/>
  <c r="B1240" i="7"/>
  <c r="B1239" i="7"/>
  <c r="B1238" i="7"/>
  <c r="B1237" i="7"/>
  <c r="B1236" i="7"/>
  <c r="B1235" i="7"/>
  <c r="B1234" i="7"/>
  <c r="B1233" i="7"/>
  <c r="B1232" i="7"/>
  <c r="B1231" i="7"/>
  <c r="B1230" i="7"/>
  <c r="B1229" i="7"/>
  <c r="B1228" i="7"/>
  <c r="B1227" i="7"/>
  <c r="B1226" i="7"/>
  <c r="B1225" i="7"/>
  <c r="B1224" i="7"/>
  <c r="B1223" i="7"/>
  <c r="B1222" i="7"/>
  <c r="B1221" i="7"/>
  <c r="B1220" i="7"/>
  <c r="B1219" i="7"/>
  <c r="B1218" i="7"/>
  <c r="B1217" i="7"/>
  <c r="B1216" i="7"/>
  <c r="B1215" i="7"/>
  <c r="B1214" i="7"/>
  <c r="B1213" i="7"/>
  <c r="B1212" i="7"/>
  <c r="B1211" i="7"/>
  <c r="B1210" i="7"/>
  <c r="B1209" i="7"/>
  <c r="B1208" i="7"/>
  <c r="B1207" i="7"/>
  <c r="B1206" i="7"/>
  <c r="B1205" i="7"/>
  <c r="B1204" i="7"/>
  <c r="B1203" i="7"/>
  <c r="B1202" i="7"/>
  <c r="B1201" i="7"/>
  <c r="B1200" i="7"/>
  <c r="B1199" i="7"/>
  <c r="B1198" i="7"/>
  <c r="B1197" i="7"/>
  <c r="B1196" i="7"/>
  <c r="B1195" i="7"/>
  <c r="B1194" i="7"/>
  <c r="B1193" i="7"/>
  <c r="B1192" i="7"/>
  <c r="B1191" i="7"/>
  <c r="B1190" i="7"/>
  <c r="B1189" i="7"/>
  <c r="B1188" i="7"/>
  <c r="B1187" i="7"/>
  <c r="B1186" i="7"/>
  <c r="B1185" i="7"/>
  <c r="B1184" i="7"/>
  <c r="B1183" i="7"/>
  <c r="B1182" i="7"/>
  <c r="B1181" i="7"/>
  <c r="B1180" i="7"/>
  <c r="B1179" i="7"/>
  <c r="B1178" i="7"/>
  <c r="B1177" i="7"/>
  <c r="B1176" i="7"/>
  <c r="B1175" i="7"/>
  <c r="B1174" i="7"/>
  <c r="B1173" i="7"/>
  <c r="B1172" i="7"/>
  <c r="B1171" i="7"/>
  <c r="B1170" i="7"/>
  <c r="B1169" i="7"/>
  <c r="B1168" i="7"/>
  <c r="B1167" i="7"/>
  <c r="B1166" i="7"/>
  <c r="B1165" i="7"/>
  <c r="B1164" i="7"/>
  <c r="B1163" i="7"/>
  <c r="B1162" i="7"/>
  <c r="B1161" i="7"/>
  <c r="B1160" i="7"/>
  <c r="B1159" i="7"/>
  <c r="B1158" i="7"/>
  <c r="B1157" i="7"/>
  <c r="B1156" i="7"/>
  <c r="B1155" i="7"/>
  <c r="B1154" i="7"/>
  <c r="B1153" i="7"/>
  <c r="B1152" i="7"/>
  <c r="B1151" i="7"/>
  <c r="B1150" i="7"/>
  <c r="B1149" i="7"/>
  <c r="B1148" i="7"/>
  <c r="B1147" i="7"/>
  <c r="B1146" i="7"/>
  <c r="B1145" i="7"/>
  <c r="B1144" i="7"/>
  <c r="B1143" i="7"/>
  <c r="B1142" i="7"/>
  <c r="B1141" i="7"/>
  <c r="B1140" i="7"/>
  <c r="B1139" i="7"/>
  <c r="B1138" i="7"/>
  <c r="B1137" i="7"/>
  <c r="B1136" i="7"/>
  <c r="B1135" i="7"/>
  <c r="B1134" i="7"/>
  <c r="B1133" i="7"/>
  <c r="B1132" i="7"/>
  <c r="B1131" i="7"/>
  <c r="B1130" i="7"/>
  <c r="B1129" i="7"/>
  <c r="B1128" i="7"/>
  <c r="B1127" i="7"/>
  <c r="B1126" i="7"/>
  <c r="B1125" i="7"/>
  <c r="B1124" i="7"/>
  <c r="B1123" i="7"/>
  <c r="B1122" i="7"/>
  <c r="B1121" i="7"/>
  <c r="B1120" i="7"/>
  <c r="B1119" i="7"/>
  <c r="B1118" i="7"/>
  <c r="B1117" i="7"/>
  <c r="B1116" i="7"/>
  <c r="B1115" i="7"/>
  <c r="B1114" i="7"/>
  <c r="B1113" i="7"/>
  <c r="B1112" i="7"/>
  <c r="B1111" i="7"/>
  <c r="B1110" i="7"/>
  <c r="B1109" i="7"/>
  <c r="B1108" i="7"/>
  <c r="B1107" i="7"/>
  <c r="B1106" i="7"/>
  <c r="B1105" i="7"/>
  <c r="B1104" i="7"/>
  <c r="B1103" i="7"/>
  <c r="B1102" i="7"/>
  <c r="B1101" i="7"/>
  <c r="B1100" i="7"/>
  <c r="B1099" i="7"/>
  <c r="B1098" i="7"/>
  <c r="B1097" i="7"/>
  <c r="B1096" i="7"/>
  <c r="B1095" i="7"/>
  <c r="B1094" i="7"/>
  <c r="B1093" i="7"/>
  <c r="B1092" i="7"/>
  <c r="B1091" i="7"/>
  <c r="B1090" i="7"/>
  <c r="B1089" i="7"/>
  <c r="B1088" i="7"/>
  <c r="B1087" i="7"/>
  <c r="B1086" i="7"/>
  <c r="B1085" i="7"/>
  <c r="B1084" i="7"/>
  <c r="B1083" i="7"/>
  <c r="B1082" i="7"/>
  <c r="B1081" i="7"/>
  <c r="B1080" i="7"/>
  <c r="B1079" i="7"/>
  <c r="B1078" i="7"/>
  <c r="B1077" i="7"/>
  <c r="B1076" i="7"/>
  <c r="B1075" i="7"/>
  <c r="B1074" i="7"/>
  <c r="B1073" i="7"/>
  <c r="B1072" i="7"/>
  <c r="B1071" i="7"/>
  <c r="B1070" i="7"/>
  <c r="B1069" i="7"/>
  <c r="B1068" i="7"/>
  <c r="B1067" i="7"/>
  <c r="B1066" i="7"/>
  <c r="B1065" i="7"/>
  <c r="B1064" i="7"/>
  <c r="B1063" i="7"/>
  <c r="B1062" i="7"/>
  <c r="B1061" i="7"/>
  <c r="B1060" i="7"/>
  <c r="B1059" i="7"/>
  <c r="B1058" i="7"/>
  <c r="B1057" i="7"/>
  <c r="B1056" i="7"/>
  <c r="B1055" i="7"/>
  <c r="B1054" i="7"/>
  <c r="B1053" i="7"/>
  <c r="B1052" i="7"/>
  <c r="B1051" i="7"/>
  <c r="B1050" i="7"/>
  <c r="B1049" i="7"/>
  <c r="B1048" i="7"/>
  <c r="B1047" i="7"/>
  <c r="B1046" i="7"/>
  <c r="B1045" i="7"/>
  <c r="B1044" i="7"/>
  <c r="B1043" i="7"/>
  <c r="B1042" i="7"/>
  <c r="B1041" i="7"/>
  <c r="B1040" i="7"/>
  <c r="B1039" i="7"/>
  <c r="B1038" i="7"/>
  <c r="B1037" i="7"/>
  <c r="B1036" i="7"/>
  <c r="B1035" i="7"/>
  <c r="B1034" i="7"/>
  <c r="B1033" i="7"/>
  <c r="B1032" i="7"/>
  <c r="B1031" i="7"/>
  <c r="B1030" i="7"/>
  <c r="B1023" i="7"/>
  <c r="B1022" i="7"/>
  <c r="B1021" i="7"/>
  <c r="B1020" i="7"/>
  <c r="B1019" i="7"/>
  <c r="B1018" i="7"/>
  <c r="B1017" i="7"/>
  <c r="B1016" i="7"/>
  <c r="B1015" i="7"/>
  <c r="B1006" i="7"/>
  <c r="B1005" i="7"/>
  <c r="B1004" i="7"/>
  <c r="B1003" i="7"/>
  <c r="B1002" i="7"/>
  <c r="B1001" i="7"/>
  <c r="B1000" i="7"/>
  <c r="B999" i="7"/>
  <c r="B998" i="7"/>
  <c r="B997" i="7"/>
  <c r="B996" i="7"/>
  <c r="B995" i="7"/>
  <c r="B994" i="7"/>
  <c r="B993" i="7"/>
  <c r="B992" i="7"/>
  <c r="B991" i="7"/>
  <c r="B990" i="7"/>
  <c r="B989" i="7"/>
  <c r="B988" i="7"/>
  <c r="B987" i="7"/>
  <c r="B986" i="7"/>
  <c r="B985" i="7"/>
  <c r="B984" i="7"/>
  <c r="B983" i="7"/>
  <c r="B982" i="7"/>
  <c r="B981" i="7"/>
  <c r="B980" i="7"/>
  <c r="B979" i="7"/>
  <c r="B978" i="7"/>
  <c r="B977" i="7"/>
  <c r="B976" i="7"/>
  <c r="B975" i="7"/>
  <c r="B974" i="7"/>
  <c r="B973" i="7"/>
  <c r="B972" i="7"/>
  <c r="B971" i="7"/>
  <c r="B970" i="7"/>
  <c r="B969" i="7"/>
  <c r="B968" i="7"/>
  <c r="B967" i="7"/>
  <c r="B966" i="7"/>
  <c r="B965" i="7"/>
  <c r="B964" i="7"/>
  <c r="B963" i="7"/>
  <c r="B962" i="7"/>
  <c r="B961" i="7"/>
  <c r="B960" i="7"/>
  <c r="B959" i="7"/>
  <c r="B958" i="7"/>
  <c r="B957" i="7"/>
  <c r="B956" i="7"/>
  <c r="B955" i="7"/>
  <c r="B954" i="7"/>
  <c r="B953" i="7"/>
  <c r="B952" i="7"/>
  <c r="B951" i="7"/>
  <c r="B950" i="7"/>
  <c r="B949" i="7"/>
  <c r="B948" i="7"/>
  <c r="B947" i="7"/>
  <c r="B946" i="7"/>
  <c r="B945" i="7"/>
  <c r="B944" i="7"/>
  <c r="B943" i="7"/>
  <c r="B942" i="7"/>
  <c r="B941" i="7"/>
  <c r="B940" i="7"/>
  <c r="B939" i="7"/>
  <c r="B938" i="7"/>
  <c r="B937" i="7"/>
  <c r="B936" i="7"/>
  <c r="B935" i="7"/>
  <c r="B934" i="7"/>
  <c r="B933" i="7"/>
  <c r="B932" i="7"/>
  <c r="B931" i="7"/>
  <c r="B930" i="7"/>
  <c r="B929" i="7"/>
  <c r="B928" i="7"/>
  <c r="B927" i="7"/>
  <c r="B926" i="7"/>
  <c r="B925" i="7"/>
  <c r="B924" i="7"/>
  <c r="B923" i="7"/>
  <c r="B922" i="7"/>
  <c r="B921" i="7"/>
  <c r="B920" i="7"/>
  <c r="B919" i="7"/>
  <c r="B918" i="7"/>
  <c r="B917" i="7"/>
  <c r="B916" i="7"/>
  <c r="B915" i="7"/>
  <c r="B914" i="7"/>
  <c r="B913" i="7"/>
  <c r="B912" i="7"/>
  <c r="B911" i="7"/>
  <c r="B910" i="7"/>
  <c r="B909" i="7"/>
  <c r="B908" i="7"/>
  <c r="B907" i="7"/>
  <c r="B906" i="7"/>
  <c r="B905" i="7"/>
  <c r="B904" i="7"/>
  <c r="B903" i="7"/>
  <c r="B902" i="7"/>
  <c r="B901" i="7"/>
  <c r="B900" i="7"/>
  <c r="B899" i="7"/>
  <c r="B898" i="7"/>
  <c r="B897" i="7"/>
  <c r="B896" i="7"/>
  <c r="B895" i="7"/>
  <c r="B894" i="7"/>
  <c r="B893" i="7"/>
  <c r="B892" i="7"/>
  <c r="B888" i="7"/>
  <c r="B887" i="7"/>
  <c r="B886" i="7"/>
  <c r="B885" i="7"/>
  <c r="B884" i="7"/>
  <c r="B883" i="7"/>
  <c r="B882" i="7"/>
  <c r="B881" i="7"/>
  <c r="B880" i="7"/>
  <c r="B879" i="7"/>
  <c r="B878" i="7"/>
  <c r="B877" i="7"/>
  <c r="B876" i="7"/>
  <c r="B875" i="7"/>
  <c r="B874" i="7"/>
  <c r="B873" i="7"/>
  <c r="B872" i="7"/>
  <c r="B871" i="7"/>
  <c r="B870" i="7"/>
  <c r="B869" i="7"/>
  <c r="B868" i="7"/>
  <c r="B867" i="7"/>
  <c r="B866" i="7"/>
  <c r="B865" i="7"/>
  <c r="B864" i="7"/>
  <c r="B863" i="7"/>
  <c r="B862" i="7"/>
  <c r="B861" i="7"/>
  <c r="B860" i="7"/>
  <c r="B859" i="7"/>
  <c r="B858" i="7"/>
  <c r="B857" i="7"/>
  <c r="B856" i="7"/>
  <c r="B855" i="7"/>
  <c r="B854" i="7"/>
  <c r="B853" i="7"/>
  <c r="B852" i="7"/>
  <c r="B851" i="7"/>
  <c r="B850" i="7"/>
  <c r="B849" i="7"/>
  <c r="B848" i="7"/>
  <c r="B847" i="7"/>
  <c r="B846" i="7"/>
  <c r="B845" i="7"/>
  <c r="B844" i="7"/>
  <c r="B843" i="7"/>
  <c r="B842" i="7"/>
  <c r="B841" i="7"/>
  <c r="B840" i="7"/>
  <c r="B839" i="7"/>
  <c r="B838" i="7"/>
  <c r="B837" i="7"/>
  <c r="B836" i="7"/>
  <c r="B835" i="7"/>
  <c r="B834" i="7"/>
  <c r="B833" i="7"/>
  <c r="B832" i="7"/>
  <c r="B831" i="7"/>
  <c r="B830" i="7"/>
  <c r="B829" i="7"/>
  <c r="B828" i="7"/>
  <c r="B827" i="7"/>
  <c r="B826" i="7"/>
  <c r="B825" i="7"/>
  <c r="B824" i="7"/>
  <c r="B823" i="7"/>
  <c r="B822" i="7"/>
  <c r="B821" i="7"/>
  <c r="B820" i="7"/>
  <c r="B819" i="7"/>
  <c r="B818" i="7"/>
  <c r="B817" i="7"/>
  <c r="B816" i="7"/>
  <c r="B815" i="7"/>
  <c r="B814" i="7"/>
  <c r="B813" i="7"/>
  <c r="B812" i="7"/>
  <c r="B811" i="7"/>
  <c r="B810" i="7"/>
  <c r="B809" i="7"/>
  <c r="B808" i="7"/>
  <c r="B807" i="7"/>
  <c r="B806" i="7"/>
  <c r="B805" i="7"/>
  <c r="B804" i="7"/>
  <c r="B803" i="7"/>
  <c r="B802" i="7"/>
  <c r="B801" i="7"/>
  <c r="B800" i="7"/>
  <c r="B799" i="7"/>
  <c r="B798" i="7"/>
  <c r="B797" i="7"/>
  <c r="B796" i="7"/>
  <c r="B795" i="7"/>
  <c r="B794" i="7"/>
  <c r="B793" i="7"/>
  <c r="B792" i="7"/>
  <c r="B791" i="7"/>
  <c r="B790" i="7"/>
  <c r="B789" i="7"/>
  <c r="B788" i="7"/>
  <c r="B787" i="7"/>
  <c r="B786" i="7"/>
  <c r="B785" i="7"/>
  <c r="B784" i="7"/>
  <c r="B783" i="7"/>
  <c r="B782" i="7"/>
  <c r="B781" i="7"/>
  <c r="B780" i="7"/>
  <c r="B779" i="7"/>
  <c r="B778" i="7"/>
  <c r="B777" i="7"/>
  <c r="B776" i="7"/>
  <c r="B775" i="7"/>
  <c r="B774" i="7"/>
  <c r="B773" i="7"/>
  <c r="B772" i="7"/>
  <c r="B771" i="7"/>
  <c r="B770" i="7"/>
  <c r="B769" i="7"/>
  <c r="B768" i="7"/>
  <c r="B767" i="7"/>
  <c r="B766" i="7"/>
  <c r="B765" i="7"/>
  <c r="B764" i="7"/>
  <c r="B763" i="7"/>
  <c r="B762" i="7"/>
  <c r="B761" i="7"/>
  <c r="B760" i="7"/>
  <c r="B759" i="7"/>
  <c r="B758" i="7"/>
  <c r="B757" i="7"/>
  <c r="B756" i="7"/>
  <c r="B755" i="7"/>
  <c r="B754" i="7"/>
  <c r="B753" i="7"/>
  <c r="B752" i="7"/>
  <c r="B751" i="7"/>
  <c r="B750" i="7"/>
  <c r="B749" i="7"/>
  <c r="B748" i="7"/>
  <c r="B747" i="7"/>
  <c r="B746" i="7"/>
  <c r="B745" i="7"/>
  <c r="B744" i="7"/>
  <c r="B743" i="7"/>
  <c r="B742" i="7"/>
  <c r="B741" i="7"/>
  <c r="B740" i="7"/>
  <c r="B739" i="7"/>
  <c r="B738" i="7"/>
  <c r="B737" i="7"/>
  <c r="B736" i="7"/>
  <c r="B735" i="7"/>
  <c r="B734" i="7"/>
  <c r="B733" i="7"/>
  <c r="B732" i="7"/>
  <c r="B731" i="7"/>
  <c r="B730" i="7"/>
  <c r="B729" i="7"/>
  <c r="B728" i="7"/>
  <c r="B727" i="7"/>
  <c r="B726" i="7"/>
  <c r="B725" i="7"/>
  <c r="B724" i="7"/>
  <c r="B723" i="7"/>
  <c r="B722" i="7"/>
  <c r="B721" i="7"/>
  <c r="B720" i="7"/>
  <c r="B719" i="7"/>
  <c r="B718" i="7"/>
  <c r="B717" i="7"/>
  <c r="B716" i="7"/>
  <c r="B715" i="7"/>
  <c r="B714" i="7"/>
  <c r="B713" i="7"/>
  <c r="B712" i="7"/>
  <c r="B711" i="7"/>
  <c r="B710" i="7"/>
  <c r="B709" i="7"/>
  <c r="B708" i="7"/>
  <c r="B707" i="7"/>
  <c r="B706" i="7"/>
  <c r="B705" i="7"/>
  <c r="B704" i="7"/>
  <c r="B703" i="7"/>
  <c r="B702" i="7"/>
  <c r="B701" i="7"/>
  <c r="B700" i="7"/>
  <c r="B699" i="7"/>
  <c r="B698" i="7"/>
  <c r="B697" i="7"/>
  <c r="B696" i="7"/>
  <c r="B695" i="7"/>
  <c r="B694" i="7"/>
  <c r="B693" i="7"/>
  <c r="B692" i="7"/>
  <c r="B691" i="7"/>
  <c r="B690" i="7"/>
  <c r="B689" i="7"/>
  <c r="B688" i="7"/>
  <c r="B687" i="7"/>
  <c r="B686" i="7"/>
  <c r="B685" i="7"/>
  <c r="B684" i="7"/>
  <c r="B683" i="7"/>
  <c r="B682" i="7"/>
  <c r="B681" i="7"/>
  <c r="B680" i="7"/>
  <c r="B679" i="7"/>
  <c r="B678" i="7"/>
  <c r="B677" i="7"/>
  <c r="B676" i="7"/>
  <c r="B675" i="7"/>
  <c r="B674" i="7"/>
  <c r="B673" i="7"/>
  <c r="B672" i="7"/>
  <c r="B671" i="7"/>
  <c r="B670" i="7"/>
  <c r="B669" i="7"/>
  <c r="B668" i="7"/>
  <c r="B667" i="7"/>
  <c r="B666" i="7"/>
  <c r="B665" i="7"/>
  <c r="B664" i="7"/>
  <c r="B663" i="7"/>
  <c r="B662" i="7"/>
  <c r="B661" i="7"/>
  <c r="B660" i="7"/>
  <c r="B659" i="7"/>
  <c r="B658" i="7"/>
  <c r="B657" i="7"/>
  <c r="B656" i="7"/>
  <c r="B655" i="7"/>
  <c r="B654" i="7"/>
  <c r="B653" i="7"/>
  <c r="B652" i="7"/>
  <c r="B651" i="7"/>
  <c r="B650" i="7"/>
  <c r="B649" i="7"/>
  <c r="B648" i="7"/>
  <c r="B647" i="7"/>
  <c r="B646" i="7"/>
  <c r="B645" i="7"/>
  <c r="B644" i="7"/>
  <c r="B643" i="7"/>
  <c r="B642" i="7"/>
  <c r="B641" i="7"/>
  <c r="B640" i="7"/>
  <c r="B639" i="7"/>
  <c r="B638" i="7"/>
  <c r="B637" i="7"/>
  <c r="B636" i="7"/>
  <c r="B635" i="7"/>
  <c r="B634" i="7"/>
  <c r="B633" i="7"/>
  <c r="B632" i="7"/>
  <c r="B631" i="7"/>
  <c r="B630" i="7"/>
  <c r="B629" i="7"/>
  <c r="B628" i="7"/>
  <c r="B627" i="7"/>
  <c r="B626" i="7"/>
  <c r="B625" i="7"/>
  <c r="B624" i="7"/>
  <c r="B623" i="7"/>
  <c r="B622" i="7"/>
  <c r="B621" i="7"/>
  <c r="B620" i="7"/>
  <c r="B619" i="7"/>
  <c r="B618" i="7"/>
  <c r="B617" i="7"/>
  <c r="B616" i="7"/>
  <c r="B615" i="7"/>
  <c r="B614" i="7"/>
  <c r="B613" i="7"/>
  <c r="B612" i="7"/>
  <c r="B611" i="7"/>
  <c r="B610" i="7"/>
  <c r="B609" i="7"/>
  <c r="B608" i="7"/>
  <c r="B607" i="7"/>
  <c r="B606" i="7"/>
  <c r="B605" i="7"/>
  <c r="B604" i="7"/>
  <c r="B603" i="7"/>
  <c r="B602" i="7"/>
  <c r="B601" i="7"/>
  <c r="B600" i="7"/>
  <c r="B599" i="7"/>
  <c r="B598" i="7"/>
  <c r="B597" i="7"/>
  <c r="B596" i="7"/>
  <c r="B595" i="7"/>
  <c r="B594" i="7"/>
  <c r="B593" i="7"/>
  <c r="B592" i="7"/>
  <c r="B591" i="7"/>
  <c r="B590" i="7"/>
  <c r="B589" i="7"/>
  <c r="B588" i="7"/>
  <c r="B587" i="7"/>
  <c r="B586" i="7"/>
  <c r="B585" i="7"/>
  <c r="B584" i="7"/>
  <c r="B583" i="7"/>
  <c r="B582" i="7"/>
  <c r="B581" i="7"/>
  <c r="B580" i="7"/>
  <c r="B579" i="7"/>
  <c r="B578" i="7"/>
  <c r="B577" i="7"/>
  <c r="B576" i="7"/>
  <c r="B575" i="7"/>
  <c r="B574" i="7"/>
  <c r="B573" i="7"/>
  <c r="B572" i="7"/>
  <c r="B571" i="7"/>
  <c r="B570" i="7"/>
  <c r="B569" i="7"/>
  <c r="B568" i="7"/>
  <c r="B567" i="7"/>
  <c r="B566" i="7"/>
  <c r="B565" i="7"/>
  <c r="B564" i="7"/>
  <c r="B563" i="7"/>
  <c r="B562" i="7"/>
  <c r="B561" i="7"/>
  <c r="B560" i="7"/>
  <c r="B559" i="7"/>
  <c r="B558" i="7"/>
  <c r="B557" i="7"/>
  <c r="B556" i="7"/>
  <c r="B555" i="7"/>
  <c r="B554" i="7"/>
  <c r="B553" i="7"/>
  <c r="B552" i="7"/>
  <c r="B551" i="7"/>
  <c r="B550" i="7"/>
  <c r="B549" i="7"/>
  <c r="B548" i="7"/>
  <c r="B547" i="7"/>
  <c r="B546" i="7"/>
  <c r="B545" i="7"/>
  <c r="B544" i="7"/>
  <c r="B543" i="7"/>
  <c r="B542" i="7"/>
  <c r="B541" i="7"/>
  <c r="B540" i="7"/>
  <c r="B539" i="7"/>
  <c r="B538" i="7"/>
  <c r="B537" i="7"/>
  <c r="B536" i="7"/>
  <c r="B535" i="7"/>
  <c r="B534" i="7"/>
  <c r="B533" i="7"/>
  <c r="B532" i="7"/>
  <c r="B531" i="7"/>
  <c r="B530" i="7"/>
  <c r="B529" i="7"/>
  <c r="B528" i="7"/>
  <c r="B527" i="7"/>
  <c r="B526" i="7"/>
  <c r="B525" i="7"/>
  <c r="B524" i="7"/>
  <c r="B523" i="7"/>
  <c r="B522" i="7"/>
  <c r="B521" i="7"/>
  <c r="B520" i="7"/>
  <c r="B519" i="7"/>
  <c r="B518" i="7"/>
  <c r="B517" i="7"/>
  <c r="B516" i="7"/>
  <c r="B515" i="7"/>
  <c r="B514" i="7"/>
  <c r="B513" i="7"/>
  <c r="B512" i="7"/>
  <c r="B511" i="7"/>
  <c r="B510" i="7"/>
  <c r="B509" i="7"/>
  <c r="B508" i="7"/>
  <c r="B507" i="7"/>
  <c r="B506" i="7"/>
  <c r="B505" i="7"/>
  <c r="B504" i="7"/>
  <c r="B503" i="7"/>
  <c r="B502" i="7"/>
  <c r="B501" i="7"/>
  <c r="B500" i="7"/>
  <c r="B499" i="7"/>
  <c r="B498" i="7"/>
  <c r="B497" i="7"/>
  <c r="B496" i="7"/>
  <c r="B495" i="7"/>
  <c r="B494" i="7"/>
  <c r="B493" i="7"/>
  <c r="B492" i="7"/>
  <c r="B491" i="7"/>
  <c r="N490" i="7"/>
  <c r="M490" i="7"/>
  <c r="B490" i="7"/>
  <c r="N489" i="7"/>
  <c r="M489" i="7"/>
  <c r="B489" i="7"/>
  <c r="N488" i="7"/>
  <c r="M488" i="7"/>
  <c r="B488" i="7"/>
  <c r="B487" i="7"/>
  <c r="N486" i="7"/>
  <c r="M486" i="7"/>
  <c r="B486" i="7"/>
  <c r="N485" i="7"/>
  <c r="M485" i="7"/>
  <c r="B485" i="7"/>
  <c r="N484" i="7"/>
  <c r="M484" i="7"/>
  <c r="B484" i="7"/>
  <c r="B483" i="7"/>
  <c r="B482" i="7"/>
  <c r="B481" i="7"/>
  <c r="B480" i="7"/>
  <c r="B479" i="7"/>
  <c r="B478" i="7"/>
  <c r="B477" i="7"/>
  <c r="B476"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N390" i="7"/>
  <c r="M390" i="7"/>
  <c r="B390" i="7"/>
  <c r="N389" i="7"/>
  <c r="M389" i="7"/>
  <c r="B389" i="7"/>
  <c r="N388" i="7"/>
  <c r="M388"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N339" i="7"/>
  <c r="M339" i="7"/>
  <c r="B339" i="7"/>
  <c r="N338" i="7"/>
  <c r="M338" i="7"/>
  <c r="B338" i="7"/>
  <c r="N337" i="7"/>
  <c r="M337"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N291" i="7"/>
  <c r="M291" i="7"/>
  <c r="B291" i="7"/>
  <c r="N290" i="7"/>
  <c r="M290" i="7"/>
  <c r="N289" i="7"/>
  <c r="M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M200" i="7"/>
  <c r="B200" i="7"/>
  <c r="M199" i="7"/>
  <c r="B199" i="7"/>
  <c r="M198" i="7"/>
  <c r="B198" i="7"/>
  <c r="M197" i="7"/>
  <c r="B197" i="7"/>
  <c r="M196" i="7"/>
  <c r="B196" i="7"/>
  <c r="M195" i="7"/>
  <c r="B195" i="7"/>
  <c r="M194" i="7"/>
  <c r="B194" i="7"/>
  <c r="M193" i="7"/>
  <c r="B193" i="7"/>
  <c r="M192" i="7"/>
  <c r="B192" i="7"/>
  <c r="M191" i="7"/>
  <c r="B191" i="7"/>
  <c r="M190" i="7"/>
  <c r="B190" i="7"/>
  <c r="M189" i="7"/>
  <c r="B189" i="7"/>
  <c r="M188" i="7"/>
  <c r="B188" i="7"/>
  <c r="M187" i="7"/>
  <c r="B187" i="7"/>
  <c r="M186" i="7"/>
  <c r="B186" i="7"/>
  <c r="M185" i="7"/>
  <c r="B185" i="7"/>
  <c r="M184" i="7"/>
  <c r="B184" i="7"/>
  <c r="M183"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88" i="7"/>
  <c r="B87" i="7"/>
  <c r="B85" i="7"/>
  <c r="B84" i="7"/>
  <c r="B83" i="7"/>
  <c r="B82" i="7"/>
  <c r="B81" i="7"/>
  <c r="B80" i="7"/>
  <c r="B79" i="7"/>
  <c r="B78" i="7"/>
  <c r="B77" i="7"/>
  <c r="B76" i="7"/>
  <c r="B75" i="7"/>
  <c r="B74" i="7"/>
  <c r="B73" i="7"/>
  <c r="B72" i="7"/>
  <c r="B71" i="7"/>
  <c r="B70" i="7"/>
  <c r="B69" i="7"/>
  <c r="B68" i="7"/>
  <c r="B67" i="7"/>
  <c r="B66" i="7"/>
  <c r="B65" i="7"/>
  <c r="B64" i="7"/>
  <c r="B63" i="7"/>
  <c r="B62" i="7"/>
  <c r="B58" i="7"/>
  <c r="B57" i="7"/>
  <c r="B55" i="7"/>
  <c r="B54" i="7"/>
  <c r="B53" i="7"/>
  <c r="B52" i="7"/>
  <c r="B51" i="7"/>
  <c r="B50" i="7"/>
  <c r="B49" i="7"/>
  <c r="B48" i="7"/>
  <c r="B47" i="7"/>
  <c r="B46" i="7"/>
  <c r="B45" i="7"/>
  <c r="B44" i="7"/>
  <c r="B43" i="7"/>
  <c r="B42" i="7"/>
  <c r="B41" i="7"/>
  <c r="B40" i="7"/>
  <c r="B39" i="7"/>
  <c r="B38" i="7"/>
  <c r="B37" i="7"/>
  <c r="B36" i="7"/>
  <c r="B35" i="7"/>
  <c r="B34" i="7"/>
  <c r="B33" i="7"/>
  <c r="B32" i="7"/>
  <c r="B30" i="7"/>
  <c r="B27" i="7"/>
  <c r="B25" i="7"/>
  <c r="B24" i="7"/>
  <c r="B23" i="7"/>
  <c r="B22" i="7"/>
  <c r="B21" i="7"/>
  <c r="B20" i="7"/>
  <c r="B19" i="7"/>
  <c r="B18" i="7"/>
  <c r="B17" i="7"/>
  <c r="B16" i="7"/>
  <c r="B15" i="7"/>
  <c r="B14" i="7"/>
  <c r="B13" i="7"/>
  <c r="B12" i="7"/>
  <c r="B11" i="7"/>
  <c r="B10" i="7"/>
  <c r="B9" i="7"/>
  <c r="B8" i="7"/>
  <c r="B7" i="7"/>
  <c r="B6" i="7"/>
  <c r="B5" i="7"/>
  <c r="B4" i="7"/>
  <c r="B3" i="7"/>
  <c r="B2" i="7"/>
  <c r="J803" i="8" l="1"/>
  <c r="H803" i="8"/>
  <c r="K803" i="8"/>
  <c r="I803" i="8"/>
  <c r="V803" i="8" s="1"/>
  <c r="F803" i="8"/>
  <c r="F113" i="8"/>
  <c r="F968" i="8"/>
  <c r="F1516" i="8"/>
  <c r="J1517" i="8"/>
  <c r="J968" i="8"/>
  <c r="J113" i="8"/>
  <c r="I1458" i="8"/>
  <c r="V1458" i="8" s="1"/>
  <c r="I632" i="8"/>
  <c r="V632" i="8" s="1"/>
  <c r="H1517" i="8"/>
  <c r="H968" i="8"/>
  <c r="H113" i="8"/>
  <c r="K2034" i="8"/>
  <c r="K1448" i="8"/>
  <c r="K164" i="8"/>
  <c r="F1517" i="8"/>
  <c r="J164" i="8"/>
  <c r="H2034" i="8"/>
  <c r="H1448" i="8"/>
  <c r="K632" i="8"/>
  <c r="F164" i="8"/>
  <c r="F1448" i="8"/>
  <c r="F2034" i="8"/>
  <c r="J1516" i="8"/>
  <c r="I2034" i="8"/>
  <c r="V2034" i="8" s="1"/>
  <c r="I1448" i="8"/>
  <c r="V1448" i="8" s="1"/>
  <c r="I164" i="8"/>
  <c r="V164" i="8" s="1"/>
  <c r="H1516" i="8"/>
  <c r="I2119" i="8"/>
  <c r="V2119" i="8" s="1"/>
  <c r="K1517" i="8"/>
  <c r="K968" i="8"/>
  <c r="K113" i="8"/>
  <c r="J2034" i="8"/>
  <c r="I1516" i="8"/>
  <c r="V1516" i="8" s="1"/>
  <c r="K2119" i="8"/>
  <c r="F632" i="8"/>
  <c r="F1458" i="8"/>
  <c r="F2119" i="8"/>
  <c r="J1458" i="8"/>
  <c r="J632" i="8"/>
  <c r="I1517" i="8"/>
  <c r="V1517" i="8" s="1"/>
  <c r="I968" i="8"/>
  <c r="V968" i="8" s="1"/>
  <c r="I113" i="8"/>
  <c r="V113" i="8" s="1"/>
  <c r="H1458" i="8"/>
  <c r="H632" i="8"/>
  <c r="H2119" i="8"/>
  <c r="K1516" i="8"/>
  <c r="J2119" i="8"/>
  <c r="J1448" i="8"/>
  <c r="H164" i="8"/>
  <c r="K1458" i="8"/>
  <c r="F15" i="8"/>
  <c r="K15" i="8"/>
  <c r="H16" i="8"/>
  <c r="I17" i="8"/>
  <c r="V17" i="8" s="1"/>
  <c r="J18" i="8"/>
  <c r="F19" i="8"/>
  <c r="K19" i="8"/>
  <c r="H20" i="8"/>
  <c r="I21" i="8"/>
  <c r="V21" i="8" s="1"/>
  <c r="J22" i="8"/>
  <c r="F23" i="8"/>
  <c r="K23" i="8"/>
  <c r="H24" i="8"/>
  <c r="I25" i="8"/>
  <c r="V25" i="8" s="1"/>
  <c r="J26" i="8"/>
  <c r="F27" i="8"/>
  <c r="K27" i="8"/>
  <c r="H28" i="8"/>
  <c r="I29" i="8"/>
  <c r="V29" i="8" s="1"/>
  <c r="J30" i="8"/>
  <c r="F31" i="8"/>
  <c r="K31" i="8"/>
  <c r="H32" i="8"/>
  <c r="I33" i="8"/>
  <c r="V33" i="8" s="1"/>
  <c r="J34" i="8"/>
  <c r="F35" i="8"/>
  <c r="K35" i="8"/>
  <c r="H36" i="8"/>
  <c r="I37" i="8"/>
  <c r="V37" i="8" s="1"/>
  <c r="J38" i="8"/>
  <c r="F39" i="8"/>
  <c r="K39" i="8"/>
  <c r="H40" i="8"/>
  <c r="I41" i="8"/>
  <c r="V41" i="8" s="1"/>
  <c r="J42" i="8"/>
  <c r="F43" i="8"/>
  <c r="K43" i="8"/>
  <c r="H44" i="8"/>
  <c r="AB44" i="8" s="1"/>
  <c r="J45" i="8"/>
  <c r="H46" i="8"/>
  <c r="I47" i="8"/>
  <c r="V47" i="8" s="1"/>
  <c r="F48" i="8"/>
  <c r="K48" i="8"/>
  <c r="I49" i="8"/>
  <c r="V49" i="8" s="1"/>
  <c r="F50" i="8"/>
  <c r="K50" i="8"/>
  <c r="H51" i="8"/>
  <c r="I52" i="8"/>
  <c r="V52" i="8" s="1"/>
  <c r="J53" i="8"/>
  <c r="H54" i="8"/>
  <c r="I55" i="8"/>
  <c r="V55" i="8" s="1"/>
  <c r="J56" i="8"/>
  <c r="F57" i="8"/>
  <c r="K57" i="8"/>
  <c r="H58" i="8"/>
  <c r="I59" i="8"/>
  <c r="V59" i="8" s="1"/>
  <c r="J60" i="8"/>
  <c r="F61" i="8"/>
  <c r="K61" i="8"/>
  <c r="H62" i="8"/>
  <c r="I63" i="8"/>
  <c r="V63" i="8" s="1"/>
  <c r="J64" i="8"/>
  <c r="F65" i="8"/>
  <c r="K65" i="8"/>
  <c r="H66" i="8"/>
  <c r="I67" i="8"/>
  <c r="V67" i="8" s="1"/>
  <c r="J68" i="8"/>
  <c r="F69" i="8"/>
  <c r="K69" i="8"/>
  <c r="H70" i="8"/>
  <c r="I71" i="8"/>
  <c r="V71" i="8" s="1"/>
  <c r="J72" i="8"/>
  <c r="F73" i="8"/>
  <c r="K73" i="8"/>
  <c r="H74" i="8"/>
  <c r="I75" i="8"/>
  <c r="V75" i="8" s="1"/>
  <c r="J76" i="8"/>
  <c r="F77" i="8"/>
  <c r="K77" i="8"/>
  <c r="H78" i="8"/>
  <c r="I79" i="8"/>
  <c r="V79" i="8" s="1"/>
  <c r="J80" i="8"/>
  <c r="F81" i="8"/>
  <c r="K81" i="8"/>
  <c r="H82" i="8"/>
  <c r="H15" i="8"/>
  <c r="I16" i="8"/>
  <c r="V16" i="8" s="1"/>
  <c r="J17" i="8"/>
  <c r="F18" i="8"/>
  <c r="K18" i="8"/>
  <c r="H19" i="8"/>
  <c r="I20" i="8"/>
  <c r="V20" i="8" s="1"/>
  <c r="J21" i="8"/>
  <c r="F22" i="8"/>
  <c r="K22" i="8"/>
  <c r="H23" i="8"/>
  <c r="I24" i="8"/>
  <c r="V24" i="8" s="1"/>
  <c r="J25" i="8"/>
  <c r="F26" i="8"/>
  <c r="L26" i="8" s="1"/>
  <c r="R26" i="8" s="1"/>
  <c r="K26" i="8"/>
  <c r="H27" i="8"/>
  <c r="I28" i="8"/>
  <c r="V28" i="8" s="1"/>
  <c r="J29" i="8"/>
  <c r="F30" i="8"/>
  <c r="K30" i="8"/>
  <c r="H31" i="8"/>
  <c r="I32" i="8"/>
  <c r="V32" i="8" s="1"/>
  <c r="J33" i="8"/>
  <c r="F34" i="8"/>
  <c r="K34" i="8"/>
  <c r="H35" i="8"/>
  <c r="AB35" i="8" s="1"/>
  <c r="I36" i="8"/>
  <c r="V36" i="8" s="1"/>
  <c r="J37" i="8"/>
  <c r="F38" i="8"/>
  <c r="K38" i="8"/>
  <c r="H39" i="8"/>
  <c r="I40" i="8"/>
  <c r="V40" i="8" s="1"/>
  <c r="J41" i="8"/>
  <c r="F42" i="8"/>
  <c r="K42" i="8"/>
  <c r="H43" i="8"/>
  <c r="I44" i="8"/>
  <c r="V44" i="8" s="1"/>
  <c r="F45" i="8"/>
  <c r="K45" i="8"/>
  <c r="I46" i="8"/>
  <c r="V46" i="8" s="1"/>
  <c r="J47" i="8"/>
  <c r="H48" i="8"/>
  <c r="AB48" i="8" s="1"/>
  <c r="J49" i="8"/>
  <c r="H50" i="8"/>
  <c r="I51" i="8"/>
  <c r="V51" i="8" s="1"/>
  <c r="J52" i="8"/>
  <c r="F53" i="8"/>
  <c r="K53" i="8"/>
  <c r="I54" i="8"/>
  <c r="V54" i="8" s="1"/>
  <c r="J55" i="8"/>
  <c r="F56" i="8"/>
  <c r="K56" i="8"/>
  <c r="H57" i="8"/>
  <c r="I58" i="8"/>
  <c r="V58" i="8" s="1"/>
  <c r="J59" i="8"/>
  <c r="F60" i="8"/>
  <c r="K60" i="8"/>
  <c r="H61" i="8"/>
  <c r="I62" i="8"/>
  <c r="V62" i="8" s="1"/>
  <c r="J63" i="8"/>
  <c r="F64" i="8"/>
  <c r="K64" i="8"/>
  <c r="H65" i="8"/>
  <c r="I66" i="8"/>
  <c r="V66" i="8" s="1"/>
  <c r="J67" i="8"/>
  <c r="F68" i="8"/>
  <c r="K68" i="8"/>
  <c r="H69" i="8"/>
  <c r="I70" i="8"/>
  <c r="V70" i="8" s="1"/>
  <c r="J71" i="8"/>
  <c r="F72" i="8"/>
  <c r="K72" i="8"/>
  <c r="H73" i="8"/>
  <c r="I74" i="8"/>
  <c r="V74" i="8" s="1"/>
  <c r="J75" i="8"/>
  <c r="F76" i="8"/>
  <c r="K76" i="8"/>
  <c r="H77" i="8"/>
  <c r="I78" i="8"/>
  <c r="V78" i="8" s="1"/>
  <c r="J79" i="8"/>
  <c r="F80" i="8"/>
  <c r="K80" i="8"/>
  <c r="H81" i="8"/>
  <c r="I82" i="8"/>
  <c r="V82" i="8" s="1"/>
  <c r="I15" i="8"/>
  <c r="V15" i="8" s="1"/>
  <c r="J16" i="8"/>
  <c r="F17" i="8"/>
  <c r="K17" i="8"/>
  <c r="J15" i="8"/>
  <c r="K16" i="8"/>
  <c r="K20" i="8"/>
  <c r="H21" i="8"/>
  <c r="H22" i="8"/>
  <c r="I23" i="8"/>
  <c r="V23" i="8" s="1"/>
  <c r="F24" i="8"/>
  <c r="K28" i="8"/>
  <c r="H29" i="8"/>
  <c r="H30" i="8"/>
  <c r="I31" i="8"/>
  <c r="V31" i="8" s="1"/>
  <c r="F32" i="8"/>
  <c r="K36" i="8"/>
  <c r="H37" i="8"/>
  <c r="H38" i="8"/>
  <c r="I39" i="8"/>
  <c r="V39" i="8" s="1"/>
  <c r="F40" i="8"/>
  <c r="K44" i="8"/>
  <c r="K47" i="8"/>
  <c r="K52" i="8"/>
  <c r="I53" i="8"/>
  <c r="V53" i="8" s="1"/>
  <c r="K54" i="8"/>
  <c r="H55" i="8"/>
  <c r="H56" i="8"/>
  <c r="I57" i="8"/>
  <c r="V57" i="8" s="1"/>
  <c r="F58" i="8"/>
  <c r="K62" i="8"/>
  <c r="H63" i="8"/>
  <c r="H64" i="8"/>
  <c r="I65" i="8"/>
  <c r="V65" i="8" s="1"/>
  <c r="F66" i="8"/>
  <c r="K70" i="8"/>
  <c r="H71" i="8"/>
  <c r="H72" i="8"/>
  <c r="I73" i="8"/>
  <c r="V73" i="8" s="1"/>
  <c r="F74" i="8"/>
  <c r="K78" i="8"/>
  <c r="H79" i="8"/>
  <c r="H80" i="8"/>
  <c r="I81" i="8"/>
  <c r="V81" i="8" s="1"/>
  <c r="F82" i="8"/>
  <c r="J83" i="8"/>
  <c r="F84" i="8"/>
  <c r="K84" i="8"/>
  <c r="H85" i="8"/>
  <c r="I86" i="8"/>
  <c r="V86" i="8" s="1"/>
  <c r="J87" i="8"/>
  <c r="F88" i="8"/>
  <c r="K88" i="8"/>
  <c r="H89" i="8"/>
  <c r="AB89" i="8" s="1"/>
  <c r="J90" i="8"/>
  <c r="F91" i="8"/>
  <c r="K91" i="8"/>
  <c r="H92" i="8"/>
  <c r="I93" i="8"/>
  <c r="V93" i="8" s="1"/>
  <c r="J94" i="8"/>
  <c r="F95" i="8"/>
  <c r="K95" i="8"/>
  <c r="H96" i="8"/>
  <c r="I97" i="8"/>
  <c r="V97" i="8" s="1"/>
  <c r="J98" i="8"/>
  <c r="F99" i="8"/>
  <c r="K99" i="8"/>
  <c r="H100" i="8"/>
  <c r="J101" i="8"/>
  <c r="H102" i="8"/>
  <c r="J103" i="8"/>
  <c r="H104" i="8"/>
  <c r="J105" i="8"/>
  <c r="F106" i="8"/>
  <c r="K106" i="8"/>
  <c r="H107" i="8"/>
  <c r="J108" i="8"/>
  <c r="F109" i="8"/>
  <c r="K109" i="8"/>
  <c r="H110" i="8"/>
  <c r="I111" i="8"/>
  <c r="V111" i="8" s="1"/>
  <c r="J112" i="8"/>
  <c r="J114" i="8"/>
  <c r="H115" i="8"/>
  <c r="J116" i="8"/>
  <c r="K21" i="8"/>
  <c r="I22" i="8"/>
  <c r="V22" i="8" s="1"/>
  <c r="J23" i="8"/>
  <c r="J24" i="8"/>
  <c r="F25" i="8"/>
  <c r="K29" i="8"/>
  <c r="I30" i="8"/>
  <c r="V30" i="8" s="1"/>
  <c r="J31" i="8"/>
  <c r="J32" i="8"/>
  <c r="F33" i="8"/>
  <c r="K37" i="8"/>
  <c r="I38" i="8"/>
  <c r="V38" i="8" s="1"/>
  <c r="J39" i="8"/>
  <c r="J40" i="8"/>
  <c r="F41" i="8"/>
  <c r="F46" i="8"/>
  <c r="F49" i="8"/>
  <c r="I50" i="8"/>
  <c r="V50" i="8" s="1"/>
  <c r="F51" i="8"/>
  <c r="K55" i="8"/>
  <c r="I56" i="8"/>
  <c r="V56" i="8" s="1"/>
  <c r="J57" i="8"/>
  <c r="J58" i="8"/>
  <c r="F59" i="8"/>
  <c r="K63" i="8"/>
  <c r="I64" i="8"/>
  <c r="V64" i="8" s="1"/>
  <c r="J65" i="8"/>
  <c r="J66" i="8"/>
  <c r="F67" i="8"/>
  <c r="K71" i="8"/>
  <c r="I72" i="8"/>
  <c r="V72" i="8" s="1"/>
  <c r="J73" i="8"/>
  <c r="J74" i="8"/>
  <c r="F75" i="8"/>
  <c r="K79" i="8"/>
  <c r="I80" i="8"/>
  <c r="V80" i="8" s="1"/>
  <c r="J81" i="8"/>
  <c r="J82" i="8"/>
  <c r="F83" i="8"/>
  <c r="K83" i="8"/>
  <c r="H84" i="8"/>
  <c r="I85" i="8"/>
  <c r="V85" i="8" s="1"/>
  <c r="J86" i="8"/>
  <c r="F87" i="8"/>
  <c r="K87" i="8"/>
  <c r="H88" i="8"/>
  <c r="I89" i="8"/>
  <c r="V89" i="8" s="1"/>
  <c r="F90" i="8"/>
  <c r="K90" i="8"/>
  <c r="H91" i="8"/>
  <c r="I92" i="8"/>
  <c r="V92" i="8" s="1"/>
  <c r="J93" i="8"/>
  <c r="F94" i="8"/>
  <c r="K94" i="8"/>
  <c r="H95" i="8"/>
  <c r="I96" i="8"/>
  <c r="V96" i="8" s="1"/>
  <c r="J97" i="8"/>
  <c r="F98" i="8"/>
  <c r="K98" i="8"/>
  <c r="H99" i="8"/>
  <c r="I100" i="8"/>
  <c r="V100" i="8" s="1"/>
  <c r="F101" i="8"/>
  <c r="K101" i="8"/>
  <c r="I102" i="8"/>
  <c r="V102" i="8" s="1"/>
  <c r="F103" i="8"/>
  <c r="K103" i="8"/>
  <c r="I104" i="8"/>
  <c r="V104" i="8" s="1"/>
  <c r="F105" i="8"/>
  <c r="K105" i="8"/>
  <c r="H106" i="8"/>
  <c r="I107" i="8"/>
  <c r="V107" i="8" s="1"/>
  <c r="F108" i="8"/>
  <c r="K108" i="8"/>
  <c r="H109" i="8"/>
  <c r="I110" i="8"/>
  <c r="V110" i="8" s="1"/>
  <c r="J111" i="8"/>
  <c r="F112" i="8"/>
  <c r="K112" i="8"/>
  <c r="F114" i="8"/>
  <c r="K114" i="8"/>
  <c r="I115" i="8"/>
  <c r="V115" i="8" s="1"/>
  <c r="F116" i="8"/>
  <c r="H18" i="8"/>
  <c r="I19" i="8"/>
  <c r="V19" i="8" s="1"/>
  <c r="F20" i="8"/>
  <c r="K24" i="8"/>
  <c r="H25" i="8"/>
  <c r="H26" i="8"/>
  <c r="I27" i="8"/>
  <c r="V27" i="8" s="1"/>
  <c r="F28" i="8"/>
  <c r="K32" i="8"/>
  <c r="H33" i="8"/>
  <c r="H34" i="8"/>
  <c r="AB34" i="8" s="1"/>
  <c r="I35" i="8"/>
  <c r="V35" i="8" s="1"/>
  <c r="F36" i="8"/>
  <c r="K40" i="8"/>
  <c r="H41" i="8"/>
  <c r="H42" i="8"/>
  <c r="I43" i="8"/>
  <c r="V43" i="8" s="1"/>
  <c r="F44" i="8"/>
  <c r="H45" i="8"/>
  <c r="AB45" i="8" s="1"/>
  <c r="J46" i="8"/>
  <c r="F47" i="8"/>
  <c r="I48" i="8"/>
  <c r="V48" i="8" s="1"/>
  <c r="H49" i="8"/>
  <c r="AB49" i="8" s="1"/>
  <c r="J50" i="8"/>
  <c r="J51" i="8"/>
  <c r="F52" i="8"/>
  <c r="F54" i="8"/>
  <c r="K58" i="8"/>
  <c r="H59" i="8"/>
  <c r="H60" i="8"/>
  <c r="I61" i="8"/>
  <c r="V61" i="8" s="1"/>
  <c r="F62" i="8"/>
  <c r="K66" i="8"/>
  <c r="H67" i="8"/>
  <c r="H68" i="8"/>
  <c r="I69" i="8"/>
  <c r="V69" i="8" s="1"/>
  <c r="F70" i="8"/>
  <c r="K74" i="8"/>
  <c r="H75" i="8"/>
  <c r="H76" i="8"/>
  <c r="I77" i="8"/>
  <c r="V77" i="8" s="1"/>
  <c r="F78" i="8"/>
  <c r="K82" i="8"/>
  <c r="H83" i="8"/>
  <c r="I84" i="8"/>
  <c r="V84" i="8" s="1"/>
  <c r="J85" i="8"/>
  <c r="F86" i="8"/>
  <c r="K86" i="8"/>
  <c r="H87" i="8"/>
  <c r="I88" i="8"/>
  <c r="V88" i="8" s="1"/>
  <c r="J89" i="8"/>
  <c r="H90" i="8"/>
  <c r="I18" i="8"/>
  <c r="V18" i="8" s="1"/>
  <c r="J27" i="8"/>
  <c r="J35" i="8"/>
  <c r="J43" i="8"/>
  <c r="J48" i="8"/>
  <c r="H53" i="8"/>
  <c r="AB53" i="8" s="1"/>
  <c r="J61" i="8"/>
  <c r="J70" i="8"/>
  <c r="K75" i="8"/>
  <c r="F79" i="8"/>
  <c r="J84" i="8"/>
  <c r="K85" i="8"/>
  <c r="F89" i="8"/>
  <c r="K92" i="8"/>
  <c r="H93" i="8"/>
  <c r="H94" i="8"/>
  <c r="I95" i="8"/>
  <c r="V95" i="8" s="1"/>
  <c r="F96" i="8"/>
  <c r="K100" i="8"/>
  <c r="F104" i="8"/>
  <c r="H105" i="8"/>
  <c r="I106" i="8"/>
  <c r="V106" i="8" s="1"/>
  <c r="F107" i="8"/>
  <c r="H108" i="8"/>
  <c r="I109" i="8"/>
  <c r="V109" i="8" s="1"/>
  <c r="F110" i="8"/>
  <c r="F115" i="8"/>
  <c r="H116" i="8"/>
  <c r="J117" i="8"/>
  <c r="F118" i="8"/>
  <c r="K118" i="8"/>
  <c r="I119" i="8"/>
  <c r="V119" i="8" s="1"/>
  <c r="F120" i="8"/>
  <c r="K120" i="8"/>
  <c r="I121" i="8"/>
  <c r="V121" i="8" s="1"/>
  <c r="F122" i="8"/>
  <c r="K122" i="8"/>
  <c r="H123" i="8"/>
  <c r="J124" i="8"/>
  <c r="F125" i="8"/>
  <c r="K125" i="8"/>
  <c r="I126" i="8"/>
  <c r="V126" i="8" s="1"/>
  <c r="F127" i="8"/>
  <c r="K127" i="8"/>
  <c r="I128" i="8"/>
  <c r="V128" i="8" s="1"/>
  <c r="J129" i="8"/>
  <c r="F130" i="8"/>
  <c r="K130" i="8"/>
  <c r="H131" i="8"/>
  <c r="I132" i="8"/>
  <c r="V132" i="8" s="1"/>
  <c r="F133" i="8"/>
  <c r="K133" i="8"/>
  <c r="H134" i="8"/>
  <c r="I135" i="8"/>
  <c r="V135" i="8" s="1"/>
  <c r="F136" i="8"/>
  <c r="K136" i="8"/>
  <c r="H137" i="8"/>
  <c r="AB137" i="8" s="1"/>
  <c r="J138" i="8"/>
  <c r="F139" i="8"/>
  <c r="K139" i="8"/>
  <c r="I140" i="8"/>
  <c r="V140" i="8" s="1"/>
  <c r="F141" i="8"/>
  <c r="K141" i="8"/>
  <c r="H142" i="8"/>
  <c r="J143" i="8"/>
  <c r="H144" i="8"/>
  <c r="J145" i="8"/>
  <c r="H146" i="8"/>
  <c r="J147" i="8"/>
  <c r="F148" i="8"/>
  <c r="K148" i="8"/>
  <c r="I149" i="8"/>
  <c r="V149" i="8" s="1"/>
  <c r="F150" i="8"/>
  <c r="K150" i="8"/>
  <c r="I151" i="8"/>
  <c r="V151" i="8" s="1"/>
  <c r="F152" i="8"/>
  <c r="K152" i="8"/>
  <c r="H153" i="8"/>
  <c r="I154" i="8"/>
  <c r="V154" i="8" s="1"/>
  <c r="F155" i="8"/>
  <c r="K155" i="8"/>
  <c r="H156" i="8"/>
  <c r="J157" i="8"/>
  <c r="H158" i="8"/>
  <c r="J159" i="8"/>
  <c r="H160" i="8"/>
  <c r="J161" i="8"/>
  <c r="H162" i="8"/>
  <c r="J163" i="8"/>
  <c r="H165" i="8"/>
  <c r="I166" i="8"/>
  <c r="V166" i="8" s="1"/>
  <c r="F167" i="8"/>
  <c r="K167" i="8"/>
  <c r="I168" i="8"/>
  <c r="V168" i="8" s="1"/>
  <c r="J169" i="8"/>
  <c r="F170" i="8"/>
  <c r="K170" i="8"/>
  <c r="H171" i="8"/>
  <c r="I172" i="8"/>
  <c r="V172" i="8" s="1"/>
  <c r="J173" i="8"/>
  <c r="H174" i="8"/>
  <c r="J175" i="8"/>
  <c r="H176" i="8"/>
  <c r="I177" i="8"/>
  <c r="V177" i="8" s="1"/>
  <c r="J178" i="8"/>
  <c r="F179" i="8"/>
  <c r="K179" i="8"/>
  <c r="H180" i="8"/>
  <c r="I181" i="8"/>
  <c r="V181" i="8" s="1"/>
  <c r="J182" i="8"/>
  <c r="F183" i="8"/>
  <c r="K183" i="8"/>
  <c r="I184" i="8"/>
  <c r="V184" i="8" s="1"/>
  <c r="F185" i="8"/>
  <c r="K185" i="8"/>
  <c r="H186" i="8"/>
  <c r="Y186" i="8" s="1"/>
  <c r="AA186" i="8" s="1"/>
  <c r="I187" i="8"/>
  <c r="V187" i="8" s="1"/>
  <c r="J188" i="8"/>
  <c r="F189" i="8"/>
  <c r="K189" i="8"/>
  <c r="I190" i="8"/>
  <c r="V190" i="8" s="1"/>
  <c r="J191" i="8"/>
  <c r="F192" i="8"/>
  <c r="K192" i="8"/>
  <c r="I193" i="8"/>
  <c r="V193" i="8" s="1"/>
  <c r="J194" i="8"/>
  <c r="F195" i="8"/>
  <c r="K195" i="8"/>
  <c r="H196" i="8"/>
  <c r="Y196" i="8" s="1"/>
  <c r="AA196" i="8" s="1"/>
  <c r="J197" i="8"/>
  <c r="F198" i="8"/>
  <c r="K198" i="8"/>
  <c r="H199" i="8"/>
  <c r="J200" i="8"/>
  <c r="F201" i="8"/>
  <c r="K201" i="8"/>
  <c r="H202" i="8"/>
  <c r="AB202" i="8" s="1"/>
  <c r="J203" i="8"/>
  <c r="F204" i="8"/>
  <c r="K204" i="8"/>
  <c r="I205" i="8"/>
  <c r="V205" i="8" s="1"/>
  <c r="F206" i="8"/>
  <c r="K206" i="8"/>
  <c r="H207" i="8"/>
  <c r="I208" i="8"/>
  <c r="V208" i="8" s="1"/>
  <c r="J209" i="8"/>
  <c r="F210" i="8"/>
  <c r="K210" i="8"/>
  <c r="H211" i="8"/>
  <c r="I212" i="8"/>
  <c r="V212" i="8" s="1"/>
  <c r="F213" i="8"/>
  <c r="K213" i="8"/>
  <c r="H214" i="8"/>
  <c r="Y214" i="8" s="1"/>
  <c r="AA214" i="8" s="1"/>
  <c r="I215" i="8"/>
  <c r="V215" i="8" s="1"/>
  <c r="F216" i="8"/>
  <c r="K216" i="8"/>
  <c r="I217" i="8"/>
  <c r="V217" i="8" s="1"/>
  <c r="F218" i="8"/>
  <c r="K218" i="8"/>
  <c r="H219" i="8"/>
  <c r="I220" i="8"/>
  <c r="V220" i="8" s="1"/>
  <c r="F221" i="8"/>
  <c r="K221" i="8"/>
  <c r="I222" i="8"/>
  <c r="V222" i="8" s="1"/>
  <c r="F223" i="8"/>
  <c r="K223" i="8"/>
  <c r="I224" i="8"/>
  <c r="V224" i="8" s="1"/>
  <c r="F225" i="8"/>
  <c r="H17" i="8"/>
  <c r="F21" i="8"/>
  <c r="I26" i="8"/>
  <c r="V26" i="8" s="1"/>
  <c r="F37" i="8"/>
  <c r="I42" i="8"/>
  <c r="V42" i="8" s="1"/>
  <c r="I45" i="8"/>
  <c r="V45" i="8" s="1"/>
  <c r="H52" i="8"/>
  <c r="F55" i="8"/>
  <c r="I60" i="8"/>
  <c r="V60" i="8" s="1"/>
  <c r="J69" i="8"/>
  <c r="J78" i="8"/>
  <c r="I83" i="8"/>
  <c r="V83" i="8" s="1"/>
  <c r="J88" i="8"/>
  <c r="K89" i="8"/>
  <c r="K93" i="8"/>
  <c r="I94" i="8"/>
  <c r="V94" i="8" s="1"/>
  <c r="J95" i="8"/>
  <c r="J96" i="8"/>
  <c r="F97" i="8"/>
  <c r="F102" i="8"/>
  <c r="H103" i="8"/>
  <c r="J104" i="8"/>
  <c r="I105" i="8"/>
  <c r="V105" i="8" s="1"/>
  <c r="J106" i="8"/>
  <c r="J107" i="8"/>
  <c r="I108" i="8"/>
  <c r="V108" i="8" s="1"/>
  <c r="J109" i="8"/>
  <c r="J110" i="8"/>
  <c r="F111" i="8"/>
  <c r="H114" i="8"/>
  <c r="J115" i="8"/>
  <c r="I116" i="8"/>
  <c r="V116" i="8" s="1"/>
  <c r="F117" i="8"/>
  <c r="K117" i="8"/>
  <c r="H118" i="8"/>
  <c r="J119" i="8"/>
  <c r="H120" i="8"/>
  <c r="J121" i="8"/>
  <c r="H122" i="8"/>
  <c r="I123" i="8"/>
  <c r="V123" i="8" s="1"/>
  <c r="F124" i="8"/>
  <c r="K124" i="8"/>
  <c r="H125" i="8"/>
  <c r="J126" i="8"/>
  <c r="H127" i="8"/>
  <c r="J128" i="8"/>
  <c r="F129" i="8"/>
  <c r="K129" i="8"/>
  <c r="H130" i="8"/>
  <c r="I131" i="8"/>
  <c r="V131" i="8" s="1"/>
  <c r="J132" i="8"/>
  <c r="H133" i="8"/>
  <c r="I134" i="8"/>
  <c r="V134" i="8" s="1"/>
  <c r="J135" i="8"/>
  <c r="H136" i="8"/>
  <c r="I137" i="8"/>
  <c r="V137" i="8" s="1"/>
  <c r="F138" i="8"/>
  <c r="K138" i="8"/>
  <c r="H139" i="8"/>
  <c r="AB139" i="8" s="1"/>
  <c r="J140" i="8"/>
  <c r="H141" i="8"/>
  <c r="AB141" i="8" s="1"/>
  <c r="I142" i="8"/>
  <c r="V142" i="8" s="1"/>
  <c r="F143" i="8"/>
  <c r="K143" i="8"/>
  <c r="I144" i="8"/>
  <c r="V144" i="8" s="1"/>
  <c r="F145" i="8"/>
  <c r="K145" i="8"/>
  <c r="I146" i="8"/>
  <c r="V146" i="8" s="1"/>
  <c r="F147" i="8"/>
  <c r="K147" i="8"/>
  <c r="H148" i="8"/>
  <c r="J149" i="8"/>
  <c r="H150" i="8"/>
  <c r="J151" i="8"/>
  <c r="H152" i="8"/>
  <c r="I153" i="8"/>
  <c r="V153" i="8" s="1"/>
  <c r="J154" i="8"/>
  <c r="H155" i="8"/>
  <c r="I156" i="8"/>
  <c r="V156" i="8" s="1"/>
  <c r="F157" i="8"/>
  <c r="K157" i="8"/>
  <c r="I158" i="8"/>
  <c r="V158" i="8" s="1"/>
  <c r="F159" i="8"/>
  <c r="K159" i="8"/>
  <c r="I160" i="8"/>
  <c r="V160" i="8" s="1"/>
  <c r="F161" i="8"/>
  <c r="K161" i="8"/>
  <c r="I162" i="8"/>
  <c r="V162" i="8" s="1"/>
  <c r="F163" i="8"/>
  <c r="K163" i="8"/>
  <c r="I165" i="8"/>
  <c r="V165" i="8" s="1"/>
  <c r="J166" i="8"/>
  <c r="H167" i="8"/>
  <c r="J168" i="8"/>
  <c r="F169" i="8"/>
  <c r="K169" i="8"/>
  <c r="F16" i="8"/>
  <c r="J20" i="8"/>
  <c r="K25" i="8"/>
  <c r="F29" i="8"/>
  <c r="I34" i="8"/>
  <c r="V34" i="8" s="1"/>
  <c r="J36" i="8"/>
  <c r="K41" i="8"/>
  <c r="H47" i="8"/>
  <c r="AB47" i="8" s="1"/>
  <c r="K49" i="8"/>
  <c r="K51" i="8"/>
  <c r="J54" i="8"/>
  <c r="K59" i="8"/>
  <c r="F63" i="8"/>
  <c r="I68" i="8"/>
  <c r="V68" i="8" s="1"/>
  <c r="J77" i="8"/>
  <c r="I87" i="8"/>
  <c r="V87" i="8" s="1"/>
  <c r="I91" i="8"/>
  <c r="V91" i="8" s="1"/>
  <c r="F92" i="8"/>
  <c r="K96" i="8"/>
  <c r="H97" i="8"/>
  <c r="H98" i="8"/>
  <c r="I99" i="8"/>
  <c r="V99" i="8" s="1"/>
  <c r="F100" i="8"/>
  <c r="H101" i="8"/>
  <c r="J102" i="8"/>
  <c r="I103" i="8"/>
  <c r="V103" i="8" s="1"/>
  <c r="K104" i="8"/>
  <c r="K107" i="8"/>
  <c r="K110" i="8"/>
  <c r="H111" i="8"/>
  <c r="H112" i="8"/>
  <c r="I114" i="8"/>
  <c r="V114" i="8" s="1"/>
  <c r="K115" i="8"/>
  <c r="K116" i="8"/>
  <c r="H117" i="8"/>
  <c r="I118" i="8"/>
  <c r="V118" i="8" s="1"/>
  <c r="F119" i="8"/>
  <c r="K119" i="8"/>
  <c r="I120" i="8"/>
  <c r="V120" i="8" s="1"/>
  <c r="F121" i="8"/>
  <c r="K121" i="8"/>
  <c r="I122" i="8"/>
  <c r="V122" i="8" s="1"/>
  <c r="J123" i="8"/>
  <c r="H124" i="8"/>
  <c r="I125" i="8"/>
  <c r="V125" i="8" s="1"/>
  <c r="F126" i="8"/>
  <c r="K126" i="8"/>
  <c r="I127" i="8"/>
  <c r="V127" i="8" s="1"/>
  <c r="F128" i="8"/>
  <c r="K128" i="8"/>
  <c r="H129" i="8"/>
  <c r="I130" i="8"/>
  <c r="V130" i="8" s="1"/>
  <c r="J131" i="8"/>
  <c r="F132" i="8"/>
  <c r="K132" i="8"/>
  <c r="I133" i="8"/>
  <c r="V133" i="8" s="1"/>
  <c r="J134" i="8"/>
  <c r="F135" i="8"/>
  <c r="K135" i="8"/>
  <c r="I136" i="8"/>
  <c r="V136" i="8" s="1"/>
  <c r="J137" i="8"/>
  <c r="H138" i="8"/>
  <c r="I139" i="8"/>
  <c r="V139" i="8" s="1"/>
  <c r="F140" i="8"/>
  <c r="K140" i="8"/>
  <c r="I141" i="8"/>
  <c r="V141" i="8" s="1"/>
  <c r="J142" i="8"/>
  <c r="H143" i="8"/>
  <c r="J144" i="8"/>
  <c r="H145" i="8"/>
  <c r="J146" i="8"/>
  <c r="H147" i="8"/>
  <c r="I148" i="8"/>
  <c r="V148" i="8" s="1"/>
  <c r="F149" i="8"/>
  <c r="K149" i="8"/>
  <c r="I150" i="8"/>
  <c r="V150" i="8" s="1"/>
  <c r="J19" i="8"/>
  <c r="H86" i="8"/>
  <c r="I90" i="8"/>
  <c r="V90" i="8" s="1"/>
  <c r="J99" i="8"/>
  <c r="J118" i="8"/>
  <c r="J120" i="8"/>
  <c r="J122" i="8"/>
  <c r="K123" i="8"/>
  <c r="F131" i="8"/>
  <c r="L131" i="8" s="1"/>
  <c r="R131" i="8" s="1"/>
  <c r="H132" i="8"/>
  <c r="J139" i="8"/>
  <c r="K144" i="8"/>
  <c r="F146" i="8"/>
  <c r="H149" i="8"/>
  <c r="F151" i="8"/>
  <c r="I152" i="8"/>
  <c r="V152" i="8" s="1"/>
  <c r="F153" i="8"/>
  <c r="F158" i="8"/>
  <c r="H159" i="8"/>
  <c r="J160" i="8"/>
  <c r="I161" i="8"/>
  <c r="V161" i="8" s="1"/>
  <c r="K162" i="8"/>
  <c r="K165" i="8"/>
  <c r="H166" i="8"/>
  <c r="J167" i="8"/>
  <c r="K168" i="8"/>
  <c r="I169" i="8"/>
  <c r="V169" i="8" s="1"/>
  <c r="I170" i="8"/>
  <c r="V170" i="8" s="1"/>
  <c r="F171" i="8"/>
  <c r="J172" i="8"/>
  <c r="F173" i="8"/>
  <c r="K174" i="8"/>
  <c r="I175" i="8"/>
  <c r="V175" i="8" s="1"/>
  <c r="I176" i="8"/>
  <c r="V176" i="8" s="1"/>
  <c r="K177" i="8"/>
  <c r="H178" i="8"/>
  <c r="J180" i="8"/>
  <c r="F181" i="8"/>
  <c r="I182" i="8"/>
  <c r="V182" i="8" s="1"/>
  <c r="H183" i="8"/>
  <c r="Y183" i="8" s="1"/>
  <c r="AA183" i="8" s="1"/>
  <c r="F184" i="8"/>
  <c r="J186" i="8"/>
  <c r="F187" i="8"/>
  <c r="I188" i="8"/>
  <c r="V188" i="8" s="1"/>
  <c r="H189" i="8"/>
  <c r="F190" i="8"/>
  <c r="I191" i="8"/>
  <c r="V191" i="8" s="1"/>
  <c r="H192" i="8"/>
  <c r="Y192" i="8" s="1"/>
  <c r="AA192" i="8" s="1"/>
  <c r="F193" i="8"/>
  <c r="I194" i="8"/>
  <c r="V194" i="8" s="1"/>
  <c r="H195" i="8"/>
  <c r="AB195" i="8" s="1"/>
  <c r="K196" i="8"/>
  <c r="I197" i="8"/>
  <c r="V197" i="8" s="1"/>
  <c r="H198" i="8"/>
  <c r="Y198" i="8" s="1"/>
  <c r="AA198" i="8" s="1"/>
  <c r="K199" i="8"/>
  <c r="I200" i="8"/>
  <c r="V200" i="8" s="1"/>
  <c r="H201" i="8"/>
  <c r="AB201" i="8" s="1"/>
  <c r="K202" i="8"/>
  <c r="I203" i="8"/>
  <c r="V203" i="8" s="1"/>
  <c r="H204" i="8"/>
  <c r="F205" i="8"/>
  <c r="J207" i="8"/>
  <c r="F208" i="8"/>
  <c r="I209" i="8"/>
  <c r="V209" i="8" s="1"/>
  <c r="H210" i="8"/>
  <c r="K211" i="8"/>
  <c r="H212" i="8"/>
  <c r="H213" i="8"/>
  <c r="K214" i="8"/>
  <c r="H215" i="8"/>
  <c r="Y215" i="8" s="1"/>
  <c r="AA215" i="8" s="1"/>
  <c r="H216" i="8"/>
  <c r="AB216" i="8" s="1"/>
  <c r="F217" i="8"/>
  <c r="J219" i="8"/>
  <c r="F220" i="8"/>
  <c r="K222" i="8"/>
  <c r="J223" i="8"/>
  <c r="J224" i="8"/>
  <c r="I225" i="8"/>
  <c r="V225" i="8" s="1"/>
  <c r="H226" i="8"/>
  <c r="AB226" i="8" s="1"/>
  <c r="F227" i="8"/>
  <c r="K227" i="8"/>
  <c r="I228" i="8"/>
  <c r="V228" i="8" s="1"/>
  <c r="F229" i="8"/>
  <c r="K229" i="8"/>
  <c r="H230" i="8"/>
  <c r="AB230" i="8" s="1"/>
  <c r="F231" i="8"/>
  <c r="K231" i="8"/>
  <c r="I232" i="8"/>
  <c r="V232" i="8" s="1"/>
  <c r="F233" i="8"/>
  <c r="K233" i="8"/>
  <c r="I234" i="8"/>
  <c r="V234" i="8" s="1"/>
  <c r="H235" i="8"/>
  <c r="AB235" i="8" s="1"/>
  <c r="I236" i="8"/>
  <c r="V236" i="8" s="1"/>
  <c r="F237" i="8"/>
  <c r="K237" i="8"/>
  <c r="H238" i="8"/>
  <c r="AB238" i="8" s="1"/>
  <c r="J239" i="8"/>
  <c r="F240" i="8"/>
  <c r="K240" i="8"/>
  <c r="H241" i="8"/>
  <c r="AB241" i="8" s="1"/>
  <c r="I242" i="8"/>
  <c r="V242" i="8" s="1"/>
  <c r="F243" i="8"/>
  <c r="K243" i="8"/>
  <c r="I244" i="8"/>
  <c r="V244" i="8" s="1"/>
  <c r="F245" i="8"/>
  <c r="K245" i="8"/>
  <c r="H246" i="8"/>
  <c r="J247" i="8"/>
  <c r="F248" i="8"/>
  <c r="K248" i="8"/>
  <c r="H249" i="8"/>
  <c r="I250" i="8"/>
  <c r="V250" i="8" s="1"/>
  <c r="J251" i="8"/>
  <c r="H252" i="8"/>
  <c r="Y252" i="8" s="1"/>
  <c r="AA252" i="8" s="1"/>
  <c r="J253" i="8"/>
  <c r="H254" i="8"/>
  <c r="I255" i="8"/>
  <c r="V255" i="8" s="1"/>
  <c r="F256" i="8"/>
  <c r="K256" i="8"/>
  <c r="I257" i="8"/>
  <c r="V257" i="8" s="1"/>
  <c r="J258" i="8"/>
  <c r="F259" i="8"/>
  <c r="K259" i="8"/>
  <c r="H260" i="8"/>
  <c r="I261" i="8"/>
  <c r="V261" i="8" s="1"/>
  <c r="F262" i="8"/>
  <c r="K262" i="8"/>
  <c r="I263" i="8"/>
  <c r="V263" i="8" s="1"/>
  <c r="F264" i="8"/>
  <c r="K264" i="8"/>
  <c r="I265" i="8"/>
  <c r="V265" i="8" s="1"/>
  <c r="J266" i="8"/>
  <c r="F267" i="8"/>
  <c r="K267" i="8"/>
  <c r="I268" i="8"/>
  <c r="V268" i="8" s="1"/>
  <c r="J269" i="8"/>
  <c r="H270" i="8"/>
  <c r="Y270" i="8" s="1"/>
  <c r="AA270" i="8" s="1"/>
  <c r="I271" i="8"/>
  <c r="V271" i="8" s="1"/>
  <c r="J272" i="8"/>
  <c r="F273" i="8"/>
  <c r="K273" i="8"/>
  <c r="H274" i="8"/>
  <c r="Y274" i="8" s="1"/>
  <c r="AA274" i="8" s="1"/>
  <c r="I275" i="8"/>
  <c r="V275" i="8" s="1"/>
  <c r="F276" i="8"/>
  <c r="K276" i="8"/>
  <c r="H277" i="8"/>
  <c r="J278" i="8"/>
  <c r="F279" i="8"/>
  <c r="K279" i="8"/>
  <c r="I280" i="8"/>
  <c r="V280" i="8" s="1"/>
  <c r="F281" i="8"/>
  <c r="K281" i="8"/>
  <c r="I282" i="8"/>
  <c r="V282" i="8" s="1"/>
  <c r="F283" i="8"/>
  <c r="K283" i="8"/>
  <c r="I284" i="8"/>
  <c r="V284" i="8" s="1"/>
  <c r="J285" i="8"/>
  <c r="H286" i="8"/>
  <c r="J287" i="8"/>
  <c r="F288" i="8"/>
  <c r="K288" i="8"/>
  <c r="H289" i="8"/>
  <c r="F85" i="8"/>
  <c r="F93" i="8"/>
  <c r="I98" i="8"/>
  <c r="V98" i="8" s="1"/>
  <c r="I101" i="8"/>
  <c r="V101" i="8" s="1"/>
  <c r="I112" i="8"/>
  <c r="V112" i="8" s="1"/>
  <c r="I117" i="8"/>
  <c r="V117" i="8" s="1"/>
  <c r="J125" i="8"/>
  <c r="J127" i="8"/>
  <c r="J130" i="8"/>
  <c r="K131" i="8"/>
  <c r="F134" i="8"/>
  <c r="H135" i="8"/>
  <c r="I138" i="8"/>
  <c r="V138" i="8" s="1"/>
  <c r="H140" i="8"/>
  <c r="I143" i="8"/>
  <c r="V143" i="8" s="1"/>
  <c r="K146" i="8"/>
  <c r="H151" i="8"/>
  <c r="J152" i="8"/>
  <c r="J153" i="8"/>
  <c r="F154" i="8"/>
  <c r="I155" i="8"/>
  <c r="V155" i="8" s="1"/>
  <c r="F156" i="8"/>
  <c r="H157" i="8"/>
  <c r="J158" i="8"/>
  <c r="I159" i="8"/>
  <c r="V159" i="8" s="1"/>
  <c r="K160" i="8"/>
  <c r="K166" i="8"/>
  <c r="J170" i="8"/>
  <c r="I171" i="8"/>
  <c r="V171" i="8" s="1"/>
  <c r="K172" i="8"/>
  <c r="H173" i="8"/>
  <c r="F174" i="8"/>
  <c r="K175" i="8"/>
  <c r="J176" i="8"/>
  <c r="F177" i="8"/>
  <c r="I178" i="8"/>
  <c r="V178" i="8" s="1"/>
  <c r="H179" i="8"/>
  <c r="K180" i="8"/>
  <c r="H181" i="8"/>
  <c r="K182" i="8"/>
  <c r="I183" i="8"/>
  <c r="V183" i="8" s="1"/>
  <c r="H184" i="8"/>
  <c r="H185" i="8"/>
  <c r="K186" i="8"/>
  <c r="H187" i="8"/>
  <c r="K188" i="8"/>
  <c r="I189" i="8"/>
  <c r="V189" i="8" s="1"/>
  <c r="H190" i="8"/>
  <c r="K191" i="8"/>
  <c r="I192" i="8"/>
  <c r="V192" i="8" s="1"/>
  <c r="H193" i="8"/>
  <c r="K194" i="8"/>
  <c r="I195" i="8"/>
  <c r="V195" i="8" s="1"/>
  <c r="F196" i="8"/>
  <c r="K197" i="8"/>
  <c r="I198" i="8"/>
  <c r="V198" i="8" s="1"/>
  <c r="F199" i="8"/>
  <c r="K200" i="8"/>
  <c r="I201" i="8"/>
  <c r="V201" i="8" s="1"/>
  <c r="F202" i="8"/>
  <c r="K203" i="8"/>
  <c r="I204" i="8"/>
  <c r="V204" i="8" s="1"/>
  <c r="H205" i="8"/>
  <c r="H206" i="8"/>
  <c r="K207" i="8"/>
  <c r="H208" i="8"/>
  <c r="K209" i="8"/>
  <c r="I210" i="8"/>
  <c r="V210" i="8" s="1"/>
  <c r="F211" i="8"/>
  <c r="J212" i="8"/>
  <c r="I213" i="8"/>
  <c r="V213" i="8" s="1"/>
  <c r="F214" i="8"/>
  <c r="J215" i="8"/>
  <c r="I216" i="8"/>
  <c r="V216" i="8" s="1"/>
  <c r="H217" i="8"/>
  <c r="AB217" i="8" s="1"/>
  <c r="H218" i="8"/>
  <c r="Y218" i="8" s="1"/>
  <c r="AA218" i="8" s="1"/>
  <c r="K219" i="8"/>
  <c r="H220" i="8"/>
  <c r="H221" i="8"/>
  <c r="F222" i="8"/>
  <c r="K224" i="8"/>
  <c r="J225" i="8"/>
  <c r="I226" i="8"/>
  <c r="V226" i="8" s="1"/>
  <c r="H227" i="8"/>
  <c r="Y227" i="8" s="1"/>
  <c r="AA227" i="8" s="1"/>
  <c r="J228" i="8"/>
  <c r="H229" i="8"/>
  <c r="I230" i="8"/>
  <c r="V230" i="8" s="1"/>
  <c r="H231" i="8"/>
  <c r="AB231" i="8" s="1"/>
  <c r="J232" i="8"/>
  <c r="H233" i="8"/>
  <c r="AB233" i="8" s="1"/>
  <c r="J234" i="8"/>
  <c r="I235" i="8"/>
  <c r="V235" i="8" s="1"/>
  <c r="J236" i="8"/>
  <c r="H237" i="8"/>
  <c r="AB237" i="8" s="1"/>
  <c r="I238" i="8"/>
  <c r="V238" i="8" s="1"/>
  <c r="F239" i="8"/>
  <c r="K239" i="8"/>
  <c r="H240" i="8"/>
  <c r="AB240" i="8" s="1"/>
  <c r="I241" i="8"/>
  <c r="V241" i="8" s="1"/>
  <c r="J242" i="8"/>
  <c r="H243" i="8"/>
  <c r="AB243" i="8" s="1"/>
  <c r="J244" i="8"/>
  <c r="H245" i="8"/>
  <c r="I246" i="8"/>
  <c r="V246" i="8" s="1"/>
  <c r="F247" i="8"/>
  <c r="K247" i="8"/>
  <c r="H248" i="8"/>
  <c r="I249" i="8"/>
  <c r="V249" i="8" s="1"/>
  <c r="J250" i="8"/>
  <c r="F251" i="8"/>
  <c r="K251" i="8"/>
  <c r="I252" i="8"/>
  <c r="V252" i="8" s="1"/>
  <c r="F253" i="8"/>
  <c r="K253" i="8"/>
  <c r="I254" i="8"/>
  <c r="V254" i="8" s="1"/>
  <c r="J255" i="8"/>
  <c r="H256" i="8"/>
  <c r="J257" i="8"/>
  <c r="F258" i="8"/>
  <c r="K258" i="8"/>
  <c r="H259" i="8"/>
  <c r="I260" i="8"/>
  <c r="V260" i="8" s="1"/>
  <c r="J261" i="8"/>
  <c r="H262" i="8"/>
  <c r="J263" i="8"/>
  <c r="H264" i="8"/>
  <c r="AB264" i="8" s="1"/>
  <c r="J265" i="8"/>
  <c r="F266" i="8"/>
  <c r="K266" i="8"/>
  <c r="H267" i="8"/>
  <c r="J268" i="8"/>
  <c r="F269" i="8"/>
  <c r="K269" i="8"/>
  <c r="I270" i="8"/>
  <c r="V270" i="8" s="1"/>
  <c r="J271" i="8"/>
  <c r="F272" i="8"/>
  <c r="K272" i="8"/>
  <c r="H273" i="8"/>
  <c r="I274" i="8"/>
  <c r="V274" i="8" s="1"/>
  <c r="J275" i="8"/>
  <c r="H276" i="8"/>
  <c r="I277" i="8"/>
  <c r="V277" i="8" s="1"/>
  <c r="F278" i="8"/>
  <c r="K278" i="8"/>
  <c r="H279" i="8"/>
  <c r="J280" i="8"/>
  <c r="H281" i="8"/>
  <c r="J282" i="8"/>
  <c r="H283" i="8"/>
  <c r="J284" i="8"/>
  <c r="F285" i="8"/>
  <c r="K285" i="8"/>
  <c r="I286" i="8"/>
  <c r="V286" i="8" s="1"/>
  <c r="F287" i="8"/>
  <c r="K287" i="8"/>
  <c r="H288" i="8"/>
  <c r="Y288" i="8" s="1"/>
  <c r="AA288" i="8" s="1"/>
  <c r="I289" i="8"/>
  <c r="V289" i="8" s="1"/>
  <c r="F290" i="8"/>
  <c r="K290" i="8"/>
  <c r="I291" i="8"/>
  <c r="V291" i="8" s="1"/>
  <c r="F292" i="8"/>
  <c r="K292" i="8"/>
  <c r="I293" i="8"/>
  <c r="V293" i="8" s="1"/>
  <c r="F294" i="8"/>
  <c r="K294" i="8"/>
  <c r="H295" i="8"/>
  <c r="J296" i="8"/>
  <c r="F297" i="8"/>
  <c r="K33" i="8"/>
  <c r="K46" i="8"/>
  <c r="K67" i="8"/>
  <c r="I76" i="8"/>
  <c r="V76" i="8" s="1"/>
  <c r="J92" i="8"/>
  <c r="J62" i="8"/>
  <c r="K97" i="8"/>
  <c r="K134" i="8"/>
  <c r="J136" i="8"/>
  <c r="K137" i="8"/>
  <c r="F142" i="8"/>
  <c r="F144" i="8"/>
  <c r="J148" i="8"/>
  <c r="H154" i="8"/>
  <c r="H161" i="8"/>
  <c r="H170" i="8"/>
  <c r="AB170" i="8" s="1"/>
  <c r="K171" i="8"/>
  <c r="H172" i="8"/>
  <c r="K173" i="8"/>
  <c r="F176" i="8"/>
  <c r="H177" i="8"/>
  <c r="AB177" i="8" s="1"/>
  <c r="F178" i="8"/>
  <c r="I179" i="8"/>
  <c r="V179" i="8" s="1"/>
  <c r="F180" i="8"/>
  <c r="J181" i="8"/>
  <c r="F182" i="8"/>
  <c r="J183" i="8"/>
  <c r="K190" i="8"/>
  <c r="H191" i="8"/>
  <c r="J196" i="8"/>
  <c r="F200" i="8"/>
  <c r="J201" i="8"/>
  <c r="J202" i="8"/>
  <c r="J205" i="8"/>
  <c r="J206" i="8"/>
  <c r="I207" i="8"/>
  <c r="V207" i="8" s="1"/>
  <c r="K208" i="8"/>
  <c r="H209" i="8"/>
  <c r="I214" i="8"/>
  <c r="V214" i="8" s="1"/>
  <c r="F215" i="8"/>
  <c r="I218" i="8"/>
  <c r="V218" i="8" s="1"/>
  <c r="F219" i="8"/>
  <c r="J220" i="8"/>
  <c r="J221" i="8"/>
  <c r="F224" i="8"/>
  <c r="K225" i="8"/>
  <c r="I227" i="8"/>
  <c r="V227" i="8" s="1"/>
  <c r="H228" i="8"/>
  <c r="AB228" i="8" s="1"/>
  <c r="J229" i="8"/>
  <c r="J230" i="8"/>
  <c r="H234" i="8"/>
  <c r="AB234" i="8" s="1"/>
  <c r="K235" i="8"/>
  <c r="K236" i="8"/>
  <c r="K238" i="8"/>
  <c r="K241" i="8"/>
  <c r="H242" i="8"/>
  <c r="J243" i="8"/>
  <c r="K244" i="8"/>
  <c r="K246" i="8"/>
  <c r="K249" i="8"/>
  <c r="J44" i="8"/>
  <c r="K111" i="8"/>
  <c r="H121" i="8"/>
  <c r="F123" i="8"/>
  <c r="I129" i="8"/>
  <c r="V129" i="8" s="1"/>
  <c r="J133" i="8"/>
  <c r="J141" i="8"/>
  <c r="K142" i="8"/>
  <c r="I147" i="8"/>
  <c r="V147" i="8" s="1"/>
  <c r="K151" i="8"/>
  <c r="K153" i="8"/>
  <c r="K154" i="8"/>
  <c r="I157" i="8"/>
  <c r="V157" i="8" s="1"/>
  <c r="H163" i="8"/>
  <c r="F165" i="8"/>
  <c r="F166" i="8"/>
  <c r="F168" i="8"/>
  <c r="H169" i="8"/>
  <c r="F175" i="8"/>
  <c r="K176" i="8"/>
  <c r="J177" i="8"/>
  <c r="K178" i="8"/>
  <c r="J179" i="8"/>
  <c r="I180" i="8"/>
  <c r="V180" i="8" s="1"/>
  <c r="K181" i="8"/>
  <c r="H182" i="8"/>
  <c r="I185" i="8"/>
  <c r="V185" i="8" s="1"/>
  <c r="F186" i="8"/>
  <c r="J187" i="8"/>
  <c r="F188" i="8"/>
  <c r="J189" i="8"/>
  <c r="J193" i="8"/>
  <c r="F194" i="8"/>
  <c r="J195" i="8"/>
  <c r="I199" i="8"/>
  <c r="V199" i="8" s="1"/>
  <c r="H200" i="8"/>
  <c r="K205" i="8"/>
  <c r="J213" i="8"/>
  <c r="J214" i="8"/>
  <c r="K215" i="8"/>
  <c r="J217" i="8"/>
  <c r="J218" i="8"/>
  <c r="I219" i="8"/>
  <c r="V219" i="8" s="1"/>
  <c r="K220" i="8"/>
  <c r="H223" i="8"/>
  <c r="AB223" i="8" s="1"/>
  <c r="H224" i="8"/>
  <c r="AB224" i="8" s="1"/>
  <c r="F226" i="8"/>
  <c r="J227" i="8"/>
  <c r="K228" i="8"/>
  <c r="K230" i="8"/>
  <c r="F232" i="8"/>
  <c r="I233" i="8"/>
  <c r="V233" i="8" s="1"/>
  <c r="K234" i="8"/>
  <c r="K242" i="8"/>
  <c r="K250" i="8"/>
  <c r="I251" i="8"/>
  <c r="V251" i="8" s="1"/>
  <c r="K252" i="8"/>
  <c r="K255" i="8"/>
  <c r="K260" i="8"/>
  <c r="H261" i="8"/>
  <c r="J262" i="8"/>
  <c r="K263" i="8"/>
  <c r="K271" i="8"/>
  <c r="I272" i="8"/>
  <c r="V272" i="8" s="1"/>
  <c r="J273" i="8"/>
  <c r="J274" i="8"/>
  <c r="F275" i="8"/>
  <c r="I276" i="8"/>
  <c r="V276" i="8" s="1"/>
  <c r="F277" i="8"/>
  <c r="H278" i="8"/>
  <c r="I279" i="8"/>
  <c r="V279" i="8" s="1"/>
  <c r="H280" i="8"/>
  <c r="J281" i="8"/>
  <c r="K282" i="8"/>
  <c r="K291" i="8"/>
  <c r="J292" i="8"/>
  <c r="J293" i="8"/>
  <c r="I294" i="8"/>
  <c r="V294" i="8" s="1"/>
  <c r="F295" i="8"/>
  <c r="K296" i="8"/>
  <c r="I297" i="8"/>
  <c r="V297" i="8" s="1"/>
  <c r="J298" i="8"/>
  <c r="H299" i="8"/>
  <c r="AB299" i="8" s="1"/>
  <c r="J300" i="8"/>
  <c r="H301" i="8"/>
  <c r="I302" i="8"/>
  <c r="V302" i="8" s="1"/>
  <c r="F303" i="8"/>
  <c r="K303" i="8"/>
  <c r="I304" i="8"/>
  <c r="V304" i="8" s="1"/>
  <c r="J305" i="8"/>
  <c r="F306" i="8"/>
  <c r="K306" i="8"/>
  <c r="H307" i="8"/>
  <c r="J308" i="8"/>
  <c r="H309" i="8"/>
  <c r="AB309" i="8" s="1"/>
  <c r="F310" i="8"/>
  <c r="K310" i="8"/>
  <c r="I311" i="8"/>
  <c r="V311" i="8" s="1"/>
  <c r="F312" i="8"/>
  <c r="K312" i="8"/>
  <c r="I313" i="8"/>
  <c r="V313" i="8" s="1"/>
  <c r="F314" i="8"/>
  <c r="K314" i="8"/>
  <c r="I315" i="8"/>
  <c r="V315" i="8" s="1"/>
  <c r="J316" i="8"/>
  <c r="F317" i="8"/>
  <c r="K317" i="8"/>
  <c r="H318" i="8"/>
  <c r="I319" i="8"/>
  <c r="V319" i="8" s="1"/>
  <c r="J320" i="8"/>
  <c r="F321" i="8"/>
  <c r="K321" i="8"/>
  <c r="I322" i="8"/>
  <c r="V322" i="8" s="1"/>
  <c r="F323" i="8"/>
  <c r="K323" i="8"/>
  <c r="H324" i="8"/>
  <c r="I325" i="8"/>
  <c r="V325" i="8" s="1"/>
  <c r="J326" i="8"/>
  <c r="F327" i="8"/>
  <c r="K327" i="8"/>
  <c r="I328" i="8"/>
  <c r="V328" i="8" s="1"/>
  <c r="F329" i="8"/>
  <c r="K329" i="8"/>
  <c r="I330" i="8"/>
  <c r="V330" i="8" s="1"/>
  <c r="J331" i="8"/>
  <c r="F332" i="8"/>
  <c r="K332" i="8"/>
  <c r="I333" i="8"/>
  <c r="V333" i="8" s="1"/>
  <c r="F334" i="8"/>
  <c r="K334" i="8"/>
  <c r="H335" i="8"/>
  <c r="J336" i="8"/>
  <c r="F337" i="8"/>
  <c r="K337" i="8"/>
  <c r="I338" i="8"/>
  <c r="V338" i="8" s="1"/>
  <c r="J339" i="8"/>
  <c r="F340" i="8"/>
  <c r="K340" i="8"/>
  <c r="H341" i="8"/>
  <c r="I342" i="8"/>
  <c r="V342" i="8" s="1"/>
  <c r="F343" i="8"/>
  <c r="K343" i="8"/>
  <c r="I344" i="8"/>
  <c r="V344" i="8" s="1"/>
  <c r="J345" i="8"/>
  <c r="F346" i="8"/>
  <c r="J28" i="8"/>
  <c r="K102" i="8"/>
  <c r="H119" i="8"/>
  <c r="H128" i="8"/>
  <c r="I145" i="8"/>
  <c r="V145" i="8" s="1"/>
  <c r="J156" i="8"/>
  <c r="F160" i="8"/>
  <c r="F162" i="8"/>
  <c r="I163" i="8"/>
  <c r="V163" i="8" s="1"/>
  <c r="J165" i="8"/>
  <c r="H168" i="8"/>
  <c r="I174" i="8"/>
  <c r="V174" i="8" s="1"/>
  <c r="H175" i="8"/>
  <c r="J184" i="8"/>
  <c r="J185" i="8"/>
  <c r="I186" i="8"/>
  <c r="V186" i="8" s="1"/>
  <c r="K187" i="8"/>
  <c r="H188" i="8"/>
  <c r="K193" i="8"/>
  <c r="H194" i="8"/>
  <c r="AB194" i="8" s="1"/>
  <c r="F197" i="8"/>
  <c r="J198" i="8"/>
  <c r="J199" i="8"/>
  <c r="F203" i="8"/>
  <c r="J204" i="8"/>
  <c r="I211" i="8"/>
  <c r="V211" i="8" s="1"/>
  <c r="F212" i="8"/>
  <c r="K217" i="8"/>
  <c r="H222" i="8"/>
  <c r="Y222" i="8" s="1"/>
  <c r="AA222" i="8" s="1"/>
  <c r="I223" i="8"/>
  <c r="V223" i="8" s="1"/>
  <c r="J226" i="8"/>
  <c r="I231" i="8"/>
  <c r="V231" i="8" s="1"/>
  <c r="H232" i="8"/>
  <c r="AB232" i="8" s="1"/>
  <c r="J233" i="8"/>
  <c r="F235" i="8"/>
  <c r="F236" i="8"/>
  <c r="I237" i="8"/>
  <c r="V237" i="8" s="1"/>
  <c r="F238" i="8"/>
  <c r="H239" i="8"/>
  <c r="AB239" i="8" s="1"/>
  <c r="I240" i="8"/>
  <c r="V240" i="8" s="1"/>
  <c r="F241" i="8"/>
  <c r="F244" i="8"/>
  <c r="I245" i="8"/>
  <c r="V245" i="8" s="1"/>
  <c r="F246" i="8"/>
  <c r="H247" i="8"/>
  <c r="I248" i="8"/>
  <c r="V248" i="8" s="1"/>
  <c r="F249" i="8"/>
  <c r="F254" i="8"/>
  <c r="F257" i="8"/>
  <c r="K261" i="8"/>
  <c r="F265" i="8"/>
  <c r="F268" i="8"/>
  <c r="F270" i="8"/>
  <c r="K274" i="8"/>
  <c r="H275" i="8"/>
  <c r="J276" i="8"/>
  <c r="J277" i="8"/>
  <c r="I278" i="8"/>
  <c r="V278" i="8" s="1"/>
  <c r="J279" i="8"/>
  <c r="K280" i="8"/>
  <c r="F284" i="8"/>
  <c r="F286" i="8"/>
  <c r="H287" i="8"/>
  <c r="Y287" i="8" s="1"/>
  <c r="AA287" i="8" s="1"/>
  <c r="I288" i="8"/>
  <c r="V288" i="8" s="1"/>
  <c r="F289" i="8"/>
  <c r="H290" i="8"/>
  <c r="AB290" i="8" s="1"/>
  <c r="F291" i="8"/>
  <c r="K293" i="8"/>
  <c r="J294" i="8"/>
  <c r="I295" i="8"/>
  <c r="V295" i="8" s="1"/>
  <c r="F296" i="8"/>
  <c r="J297" i="8"/>
  <c r="F298" i="8"/>
  <c r="K298" i="8"/>
  <c r="I299" i="8"/>
  <c r="V299" i="8" s="1"/>
  <c r="F300" i="8"/>
  <c r="K300" i="8"/>
  <c r="I301" i="8"/>
  <c r="V301" i="8" s="1"/>
  <c r="J302" i="8"/>
  <c r="H303" i="8"/>
  <c r="Y303" i="8" s="1"/>
  <c r="AA303" i="8" s="1"/>
  <c r="J304" i="8"/>
  <c r="F305" i="8"/>
  <c r="F71" i="8"/>
  <c r="J91" i="8"/>
  <c r="F137" i="8"/>
  <c r="J150" i="8"/>
  <c r="J155" i="8"/>
  <c r="I167" i="8"/>
  <c r="V167" i="8" s="1"/>
  <c r="J190" i="8"/>
  <c r="I196" i="8"/>
  <c r="V196" i="8" s="1"/>
  <c r="I202" i="8"/>
  <c r="V202" i="8" s="1"/>
  <c r="F209" i="8"/>
  <c r="J216" i="8"/>
  <c r="F228" i="8"/>
  <c r="F230" i="8"/>
  <c r="H236" i="8"/>
  <c r="F242" i="8"/>
  <c r="H244" i="8"/>
  <c r="F250" i="8"/>
  <c r="H251" i="8"/>
  <c r="J254" i="8"/>
  <c r="F255" i="8"/>
  <c r="J256" i="8"/>
  <c r="I262" i="8"/>
  <c r="V262" i="8" s="1"/>
  <c r="H265" i="8"/>
  <c r="Y265" i="8" s="1"/>
  <c r="AA265" i="8" s="1"/>
  <c r="H266" i="8"/>
  <c r="I267" i="8"/>
  <c r="V267" i="8" s="1"/>
  <c r="K268" i="8"/>
  <c r="I269" i="8"/>
  <c r="V269" i="8" s="1"/>
  <c r="F274" i="8"/>
  <c r="F280" i="8"/>
  <c r="F282" i="8"/>
  <c r="J283" i="8"/>
  <c r="I287" i="8"/>
  <c r="V287" i="8" s="1"/>
  <c r="H291" i="8"/>
  <c r="AB291" i="8" s="1"/>
  <c r="I292" i="8"/>
  <c r="V292" i="8" s="1"/>
  <c r="J295" i="8"/>
  <c r="I296" i="8"/>
  <c r="V296" i="8" s="1"/>
  <c r="K297" i="8"/>
  <c r="I298" i="8"/>
  <c r="V298" i="8" s="1"/>
  <c r="K299" i="8"/>
  <c r="K302" i="8"/>
  <c r="K305" i="8"/>
  <c r="I306" i="8"/>
  <c r="V306" i="8" s="1"/>
  <c r="F307" i="8"/>
  <c r="K308" i="8"/>
  <c r="J309" i="8"/>
  <c r="J310" i="8"/>
  <c r="J311" i="8"/>
  <c r="I312" i="8"/>
  <c r="V312" i="8" s="1"/>
  <c r="H313" i="8"/>
  <c r="Y313" i="8" s="1"/>
  <c r="AA313" i="8" s="1"/>
  <c r="H314" i="8"/>
  <c r="F315" i="8"/>
  <c r="I316" i="8"/>
  <c r="V316" i="8" s="1"/>
  <c r="H317" i="8"/>
  <c r="Y317" i="8" s="1"/>
  <c r="AA317" i="8" s="1"/>
  <c r="K318" i="8"/>
  <c r="H319" i="8"/>
  <c r="K320" i="8"/>
  <c r="I321" i="8"/>
  <c r="V321" i="8" s="1"/>
  <c r="H322" i="8"/>
  <c r="H323" i="8"/>
  <c r="K324" i="8"/>
  <c r="H325" i="8"/>
  <c r="K326" i="8"/>
  <c r="I327" i="8"/>
  <c r="V327" i="8" s="1"/>
  <c r="H328" i="8"/>
  <c r="H329" i="8"/>
  <c r="F330" i="8"/>
  <c r="I331" i="8"/>
  <c r="V331" i="8" s="1"/>
  <c r="H332" i="8"/>
  <c r="Y332" i="8" s="1"/>
  <c r="AA332" i="8" s="1"/>
  <c r="F333" i="8"/>
  <c r="J335" i="8"/>
  <c r="H336" i="8"/>
  <c r="K338" i="8"/>
  <c r="H339" i="8"/>
  <c r="J341" i="8"/>
  <c r="F342" i="8"/>
  <c r="K344" i="8"/>
  <c r="H345" i="8"/>
  <c r="Y345" i="8" s="1"/>
  <c r="AA345" i="8" s="1"/>
  <c r="K346" i="8"/>
  <c r="I347" i="8"/>
  <c r="V347" i="8" s="1"/>
  <c r="F348" i="8"/>
  <c r="K348" i="8"/>
  <c r="I349" i="8"/>
  <c r="V349" i="8" s="1"/>
  <c r="J350" i="8"/>
  <c r="F351" i="8"/>
  <c r="K351" i="8"/>
  <c r="I352" i="8"/>
  <c r="V352" i="8" s="1"/>
  <c r="J353" i="8"/>
  <c r="F354" i="8"/>
  <c r="K354" i="8"/>
  <c r="I355" i="8"/>
  <c r="V355" i="8" s="1"/>
  <c r="J356" i="8"/>
  <c r="F357" i="8"/>
  <c r="K357" i="8"/>
  <c r="H358" i="8"/>
  <c r="I359" i="8"/>
  <c r="V359" i="8" s="1"/>
  <c r="F360" i="8"/>
  <c r="K360" i="8"/>
  <c r="H361" i="8"/>
  <c r="J362" i="8"/>
  <c r="H363" i="8"/>
  <c r="J364" i="8"/>
  <c r="H365" i="8"/>
  <c r="I366" i="8"/>
  <c r="V366" i="8" s="1"/>
  <c r="F367" i="8"/>
  <c r="K367" i="8"/>
  <c r="I368" i="8"/>
  <c r="V368" i="8" s="1"/>
  <c r="F369" i="8"/>
  <c r="K369" i="8"/>
  <c r="H370" i="8"/>
  <c r="J371" i="8"/>
  <c r="H372" i="8"/>
  <c r="J373" i="8"/>
  <c r="H374" i="8"/>
  <c r="I375" i="8"/>
  <c r="V375" i="8" s="1"/>
  <c r="F376" i="8"/>
  <c r="K376" i="8"/>
  <c r="I377" i="8"/>
  <c r="V377" i="8" s="1"/>
  <c r="J378" i="8"/>
  <c r="F379" i="8"/>
  <c r="K379" i="8"/>
  <c r="I380" i="8"/>
  <c r="V380" i="8" s="1"/>
  <c r="J381" i="8"/>
  <c r="H382" i="8"/>
  <c r="Y382" i="8" s="1"/>
  <c r="AA382" i="8" s="1"/>
  <c r="J383" i="8"/>
  <c r="H384" i="8"/>
  <c r="J385" i="8"/>
  <c r="H386" i="8"/>
  <c r="F387" i="8"/>
  <c r="K387" i="8"/>
  <c r="I388" i="8"/>
  <c r="V388" i="8" s="1"/>
  <c r="H389" i="8"/>
  <c r="F390" i="8"/>
  <c r="K390" i="8"/>
  <c r="I391" i="8"/>
  <c r="V391" i="8" s="1"/>
  <c r="F392" i="8"/>
  <c r="K392" i="8"/>
  <c r="J393" i="8"/>
  <c r="H394" i="8"/>
  <c r="J395" i="8"/>
  <c r="H396" i="8"/>
  <c r="AB396" i="8" s="1"/>
  <c r="I397" i="8"/>
  <c r="V397" i="8" s="1"/>
  <c r="J398" i="8"/>
  <c r="F399" i="8"/>
  <c r="K399" i="8"/>
  <c r="H400" i="8"/>
  <c r="I401" i="8"/>
  <c r="V401" i="8" s="1"/>
  <c r="J402" i="8"/>
  <c r="F403" i="8"/>
  <c r="K403" i="8"/>
  <c r="I404" i="8"/>
  <c r="V404" i="8" s="1"/>
  <c r="F405" i="8"/>
  <c r="K405" i="8"/>
  <c r="H406" i="8"/>
  <c r="J407" i="8"/>
  <c r="H408" i="8"/>
  <c r="I409" i="8"/>
  <c r="V409" i="8" s="1"/>
  <c r="J410" i="8"/>
  <c r="H411" i="8"/>
  <c r="J412" i="8"/>
  <c r="F413" i="8"/>
  <c r="K413" i="8"/>
  <c r="I414" i="8"/>
  <c r="V414" i="8" s="1"/>
  <c r="F415" i="8"/>
  <c r="K415" i="8"/>
  <c r="I416" i="8"/>
  <c r="V416" i="8" s="1"/>
  <c r="F417" i="8"/>
  <c r="K417" i="8"/>
  <c r="H418" i="8"/>
  <c r="Y418" i="8" s="1"/>
  <c r="AA418" i="8" s="1"/>
  <c r="J419" i="8"/>
  <c r="H420" i="8"/>
  <c r="I421" i="8"/>
  <c r="V421" i="8" s="1"/>
  <c r="F422" i="8"/>
  <c r="K422" i="8"/>
  <c r="I423" i="8"/>
  <c r="V423" i="8" s="1"/>
  <c r="J424" i="8"/>
  <c r="H425" i="8"/>
  <c r="J426" i="8"/>
  <c r="H427" i="8"/>
  <c r="I428" i="8"/>
  <c r="V428" i="8" s="1"/>
  <c r="F429" i="8"/>
  <c r="K429" i="8"/>
  <c r="H430" i="8"/>
  <c r="J431" i="8"/>
  <c r="F432" i="8"/>
  <c r="K432" i="8"/>
  <c r="I433" i="8"/>
  <c r="V433" i="8" s="1"/>
  <c r="J434" i="8"/>
  <c r="H435" i="8"/>
  <c r="J436" i="8"/>
  <c r="H437" i="8"/>
  <c r="J438" i="8"/>
  <c r="H439" i="8"/>
  <c r="J440" i="8"/>
  <c r="H441" i="8"/>
  <c r="Y441" i="8" s="1"/>
  <c r="AA441" i="8" s="1"/>
  <c r="J442" i="8"/>
  <c r="F443" i="8"/>
  <c r="K443" i="8"/>
  <c r="H444" i="8"/>
  <c r="J445" i="8"/>
  <c r="H446" i="8"/>
  <c r="Y446" i="8" s="1"/>
  <c r="AA446" i="8" s="1"/>
  <c r="J447" i="8"/>
  <c r="H448" i="8"/>
  <c r="I449" i="8"/>
  <c r="V449" i="8" s="1"/>
  <c r="F450" i="8"/>
  <c r="K450" i="8"/>
  <c r="H451" i="8"/>
  <c r="J452" i="8"/>
  <c r="H453" i="8"/>
  <c r="Y453" i="8" s="1"/>
  <c r="AA453" i="8" s="1"/>
  <c r="I124" i="8"/>
  <c r="V124" i="8" s="1"/>
  <c r="H126" i="8"/>
  <c r="I173" i="8"/>
  <c r="V173" i="8" s="1"/>
  <c r="K184" i="8"/>
  <c r="J208" i="8"/>
  <c r="K212" i="8"/>
  <c r="J222" i="8"/>
  <c r="H225" i="8"/>
  <c r="AB225" i="8" s="1"/>
  <c r="I229" i="8"/>
  <c r="V229" i="8" s="1"/>
  <c r="J231" i="8"/>
  <c r="F234" i="8"/>
  <c r="J238" i="8"/>
  <c r="J241" i="8"/>
  <c r="J246" i="8"/>
  <c r="J249" i="8"/>
  <c r="H250" i="8"/>
  <c r="AB250" i="8" s="1"/>
  <c r="H253" i="8"/>
  <c r="K254" i="8"/>
  <c r="H255" i="8"/>
  <c r="I264" i="8"/>
  <c r="V264" i="8" s="1"/>
  <c r="K265" i="8"/>
  <c r="I266" i="8"/>
  <c r="V266" i="8" s="1"/>
  <c r="J267" i="8"/>
  <c r="I273" i="8"/>
  <c r="V273" i="8" s="1"/>
  <c r="H282" i="8"/>
  <c r="J286" i="8"/>
  <c r="I290" i="8"/>
  <c r="V290" i="8" s="1"/>
  <c r="J291" i="8"/>
  <c r="H294" i="8"/>
  <c r="K295" i="8"/>
  <c r="F301" i="8"/>
  <c r="F304" i="8"/>
  <c r="J306" i="8"/>
  <c r="I307" i="8"/>
  <c r="V307" i="8" s="1"/>
  <c r="F308" i="8"/>
  <c r="K309" i="8"/>
  <c r="K311" i="8"/>
  <c r="J312" i="8"/>
  <c r="J313" i="8"/>
  <c r="I314" i="8"/>
  <c r="V314" i="8" s="1"/>
  <c r="H315" i="8"/>
  <c r="K316" i="8"/>
  <c r="I317" i="8"/>
  <c r="V317" i="8" s="1"/>
  <c r="F318" i="8"/>
  <c r="J319" i="8"/>
  <c r="F320" i="8"/>
  <c r="J321" i="8"/>
  <c r="J322" i="8"/>
  <c r="I323" i="8"/>
  <c r="V323" i="8" s="1"/>
  <c r="F324" i="8"/>
  <c r="J325" i="8"/>
  <c r="F326" i="8"/>
  <c r="J327" i="8"/>
  <c r="J328" i="8"/>
  <c r="I329" i="8"/>
  <c r="V329" i="8" s="1"/>
  <c r="H330" i="8"/>
  <c r="Y330" i="8" s="1"/>
  <c r="AA330" i="8" s="1"/>
  <c r="K331" i="8"/>
  <c r="I332" i="8"/>
  <c r="V332" i="8" s="1"/>
  <c r="H333" i="8"/>
  <c r="H334" i="8"/>
  <c r="K335" i="8"/>
  <c r="I336" i="8"/>
  <c r="V336" i="8" s="1"/>
  <c r="H337" i="8"/>
  <c r="F338" i="8"/>
  <c r="I339" i="8"/>
  <c r="V339" i="8" s="1"/>
  <c r="H340" i="8"/>
  <c r="K341" i="8"/>
  <c r="H342" i="8"/>
  <c r="H343" i="8"/>
  <c r="F344" i="8"/>
  <c r="I345" i="8"/>
  <c r="V345" i="8" s="1"/>
  <c r="H346" i="8"/>
  <c r="Y346" i="8" s="1"/>
  <c r="AA346" i="8" s="1"/>
  <c r="J347" i="8"/>
  <c r="H348" i="8"/>
  <c r="J349" i="8"/>
  <c r="F350" i="8"/>
  <c r="K350" i="8"/>
  <c r="H351" i="8"/>
  <c r="J352" i="8"/>
  <c r="F353" i="8"/>
  <c r="K353" i="8"/>
  <c r="H354" i="8"/>
  <c r="J355" i="8"/>
  <c r="F356" i="8"/>
  <c r="K356" i="8"/>
  <c r="H357" i="8"/>
  <c r="I358" i="8"/>
  <c r="V358" i="8" s="1"/>
  <c r="J359" i="8"/>
  <c r="H360" i="8"/>
  <c r="I361" i="8"/>
  <c r="V361" i="8" s="1"/>
  <c r="F362" i="8"/>
  <c r="K362" i="8"/>
  <c r="I363" i="8"/>
  <c r="V363" i="8" s="1"/>
  <c r="F364" i="8"/>
  <c r="K364" i="8"/>
  <c r="I365" i="8"/>
  <c r="V365" i="8" s="1"/>
  <c r="J366" i="8"/>
  <c r="H367" i="8"/>
  <c r="Y367" i="8" s="1"/>
  <c r="AA367" i="8" s="1"/>
  <c r="J368" i="8"/>
  <c r="H369" i="8"/>
  <c r="I370" i="8"/>
  <c r="V370" i="8" s="1"/>
  <c r="F371" i="8"/>
  <c r="K371" i="8"/>
  <c r="I372" i="8"/>
  <c r="V372" i="8" s="1"/>
  <c r="F373" i="8"/>
  <c r="K373" i="8"/>
  <c r="I374" i="8"/>
  <c r="V374" i="8" s="1"/>
  <c r="J375" i="8"/>
  <c r="H376" i="8"/>
  <c r="J377" i="8"/>
  <c r="F378" i="8"/>
  <c r="K378" i="8"/>
  <c r="H379" i="8"/>
  <c r="J380" i="8"/>
  <c r="F381" i="8"/>
  <c r="K381" i="8"/>
  <c r="I382" i="8"/>
  <c r="V382" i="8" s="1"/>
  <c r="F383" i="8"/>
  <c r="K383" i="8"/>
  <c r="I384" i="8"/>
  <c r="V384" i="8" s="1"/>
  <c r="F385" i="8"/>
  <c r="K385" i="8"/>
  <c r="I386" i="8"/>
  <c r="V386" i="8" s="1"/>
  <c r="H387" i="8"/>
  <c r="J388" i="8"/>
  <c r="I389" i="8"/>
  <c r="V389" i="8" s="1"/>
  <c r="H390" i="8"/>
  <c r="J391" i="8"/>
  <c r="H392" i="8"/>
  <c r="AB392" i="8" s="1"/>
  <c r="F393" i="8"/>
  <c r="K393" i="8"/>
  <c r="I394" i="8"/>
  <c r="V394" i="8" s="1"/>
  <c r="F395" i="8"/>
  <c r="K395" i="8"/>
  <c r="I396" i="8"/>
  <c r="V396" i="8" s="1"/>
  <c r="J397" i="8"/>
  <c r="F398" i="8"/>
  <c r="K398" i="8"/>
  <c r="H399" i="8"/>
  <c r="AB399" i="8" s="1"/>
  <c r="I400" i="8"/>
  <c r="V400" i="8" s="1"/>
  <c r="J401" i="8"/>
  <c r="F402" i="8"/>
  <c r="K402" i="8"/>
  <c r="H403" i="8"/>
  <c r="AB403" i="8" s="1"/>
  <c r="J404" i="8"/>
  <c r="H405" i="8"/>
  <c r="I406" i="8"/>
  <c r="V406" i="8" s="1"/>
  <c r="F407" i="8"/>
  <c r="K407" i="8"/>
  <c r="I408" i="8"/>
  <c r="V408" i="8" s="1"/>
  <c r="J409" i="8"/>
  <c r="F410" i="8"/>
  <c r="K410" i="8"/>
  <c r="I411" i="8"/>
  <c r="V411" i="8" s="1"/>
  <c r="F412" i="8"/>
  <c r="K412" i="8"/>
  <c r="H413" i="8"/>
  <c r="J414" i="8"/>
  <c r="H415" i="8"/>
  <c r="J416" i="8"/>
  <c r="H417" i="8"/>
  <c r="Y417" i="8" s="1"/>
  <c r="AA417" i="8" s="1"/>
  <c r="I418" i="8"/>
  <c r="V418" i="8" s="1"/>
  <c r="F419" i="8"/>
  <c r="K419" i="8"/>
  <c r="I420" i="8"/>
  <c r="V420" i="8" s="1"/>
  <c r="J421" i="8"/>
  <c r="H422" i="8"/>
  <c r="J423" i="8"/>
  <c r="F424" i="8"/>
  <c r="K424" i="8"/>
  <c r="I425" i="8"/>
  <c r="V425" i="8" s="1"/>
  <c r="F426" i="8"/>
  <c r="K426" i="8"/>
  <c r="I427" i="8"/>
  <c r="V427" i="8" s="1"/>
  <c r="J428" i="8"/>
  <c r="H429" i="8"/>
  <c r="I430" i="8"/>
  <c r="V430" i="8" s="1"/>
  <c r="F431" i="8"/>
  <c r="K431" i="8"/>
  <c r="H432" i="8"/>
  <c r="J433" i="8"/>
  <c r="F434" i="8"/>
  <c r="K434" i="8"/>
  <c r="I435" i="8"/>
  <c r="V435" i="8" s="1"/>
  <c r="F436" i="8"/>
  <c r="K436" i="8"/>
  <c r="I437" i="8"/>
  <c r="V437" i="8" s="1"/>
  <c r="F438" i="8"/>
  <c r="K438" i="8"/>
  <c r="I439" i="8"/>
  <c r="V439" i="8" s="1"/>
  <c r="F440" i="8"/>
  <c r="K440" i="8"/>
  <c r="I441" i="8"/>
  <c r="V441" i="8" s="1"/>
  <c r="F442" i="8"/>
  <c r="K442" i="8"/>
  <c r="H443" i="8"/>
  <c r="I444" i="8"/>
  <c r="V444" i="8" s="1"/>
  <c r="F445" i="8"/>
  <c r="K445" i="8"/>
  <c r="I446" i="8"/>
  <c r="V446" i="8" s="1"/>
  <c r="F447" i="8"/>
  <c r="K447" i="8"/>
  <c r="I448" i="8"/>
  <c r="V448" i="8" s="1"/>
  <c r="J449" i="8"/>
  <c r="H450" i="8"/>
  <c r="I451" i="8"/>
  <c r="V451" i="8" s="1"/>
  <c r="F452" i="8"/>
  <c r="K452" i="8"/>
  <c r="I453" i="8"/>
  <c r="V453" i="8" s="1"/>
  <c r="F454" i="8"/>
  <c r="K454" i="8"/>
  <c r="I455" i="8"/>
  <c r="V455" i="8" s="1"/>
  <c r="F456" i="8"/>
  <c r="K456" i="8"/>
  <c r="H457" i="8"/>
  <c r="Y457" i="8" s="1"/>
  <c r="AA457" i="8" s="1"/>
  <c r="I458" i="8"/>
  <c r="V458" i="8" s="1"/>
  <c r="J459" i="8"/>
  <c r="F460" i="8"/>
  <c r="K460" i="8"/>
  <c r="I461" i="8"/>
  <c r="V461" i="8" s="1"/>
  <c r="F462" i="8"/>
  <c r="K462" i="8"/>
  <c r="H463" i="8"/>
  <c r="I464" i="8"/>
  <c r="V464" i="8" s="1"/>
  <c r="F465" i="8"/>
  <c r="K465" i="8"/>
  <c r="I466" i="8"/>
  <c r="V466" i="8" s="1"/>
  <c r="F467" i="8"/>
  <c r="K467" i="8"/>
  <c r="H468" i="8"/>
  <c r="Y468" i="8" s="1"/>
  <c r="AA468" i="8" s="1"/>
  <c r="I469" i="8"/>
  <c r="V469" i="8" s="1"/>
  <c r="F470" i="8"/>
  <c r="K470" i="8"/>
  <c r="I471" i="8"/>
  <c r="V471" i="8" s="1"/>
  <c r="J472" i="8"/>
  <c r="H473" i="8"/>
  <c r="J474" i="8"/>
  <c r="H475" i="8"/>
  <c r="AB475" i="8" s="1"/>
  <c r="F476" i="8"/>
  <c r="K476" i="8"/>
  <c r="H477" i="8"/>
  <c r="Y477" i="8" s="1"/>
  <c r="AA477" i="8" s="1"/>
  <c r="J478" i="8"/>
  <c r="H479" i="8"/>
  <c r="I480" i="8"/>
  <c r="V480" i="8" s="1"/>
  <c r="F481" i="8"/>
  <c r="K481" i="8"/>
  <c r="I482" i="8"/>
  <c r="V482" i="8" s="1"/>
  <c r="F483" i="8"/>
  <c r="K483" i="8"/>
  <c r="I484" i="8"/>
  <c r="V484" i="8" s="1"/>
  <c r="F485" i="8"/>
  <c r="K485" i="8"/>
  <c r="H486" i="8"/>
  <c r="AB486" i="8" s="1"/>
  <c r="J487" i="8"/>
  <c r="H488" i="8"/>
  <c r="Y488" i="8" s="1"/>
  <c r="AA488" i="8" s="1"/>
  <c r="J489" i="8"/>
  <c r="H490" i="8"/>
  <c r="J491" i="8"/>
  <c r="H492" i="8"/>
  <c r="AB492" i="8" s="1"/>
  <c r="J493" i="8"/>
  <c r="H494" i="8"/>
  <c r="Y494" i="8" s="1"/>
  <c r="AA494" i="8" s="1"/>
  <c r="I495" i="8"/>
  <c r="V495" i="8" s="1"/>
  <c r="J496" i="8"/>
  <c r="H497" i="8"/>
  <c r="J498" i="8"/>
  <c r="H499" i="8"/>
  <c r="J500" i="8"/>
  <c r="H501" i="8"/>
  <c r="I502" i="8"/>
  <c r="V502" i="8" s="1"/>
  <c r="J503" i="8"/>
  <c r="F504" i="8"/>
  <c r="K504" i="8"/>
  <c r="I505" i="8"/>
  <c r="V505" i="8" s="1"/>
  <c r="J506" i="8"/>
  <c r="F507" i="8"/>
  <c r="K507" i="8"/>
  <c r="I508" i="8"/>
  <c r="V508" i="8" s="1"/>
  <c r="F509" i="8"/>
  <c r="K509" i="8"/>
  <c r="H510" i="8"/>
  <c r="I511" i="8"/>
  <c r="V511" i="8" s="1"/>
  <c r="J512" i="8"/>
  <c r="H513" i="8"/>
  <c r="J514" i="8"/>
  <c r="H515" i="8"/>
  <c r="J516" i="8"/>
  <c r="F517" i="8"/>
  <c r="K517" i="8"/>
  <c r="I518" i="8"/>
  <c r="V518" i="8" s="1"/>
  <c r="F519" i="8"/>
  <c r="K519" i="8"/>
  <c r="H520" i="8"/>
  <c r="Y520" i="8" s="1"/>
  <c r="AA520" i="8" s="1"/>
  <c r="I521" i="8"/>
  <c r="V521" i="8" s="1"/>
  <c r="F522" i="8"/>
  <c r="K522" i="8"/>
  <c r="H523" i="8"/>
  <c r="Y523" i="8" s="1"/>
  <c r="AA523" i="8" s="1"/>
  <c r="I524" i="8"/>
  <c r="V524" i="8" s="1"/>
  <c r="J525" i="8"/>
  <c r="F526" i="8"/>
  <c r="K526" i="8"/>
  <c r="H527" i="8"/>
  <c r="I528" i="8"/>
  <c r="V528" i="8" s="1"/>
  <c r="F529" i="8"/>
  <c r="K529" i="8"/>
  <c r="I530" i="8"/>
  <c r="V530" i="8" s="1"/>
  <c r="J531" i="8"/>
  <c r="H532" i="8"/>
  <c r="Y532" i="8" s="1"/>
  <c r="AA532" i="8" s="1"/>
  <c r="J533" i="8"/>
  <c r="H534" i="8"/>
  <c r="I535" i="8"/>
  <c r="V535" i="8" s="1"/>
  <c r="F536" i="8"/>
  <c r="K536" i="8"/>
  <c r="I537" i="8"/>
  <c r="V537" i="8" s="1"/>
  <c r="J538" i="8"/>
  <c r="F539" i="8"/>
  <c r="K539" i="8"/>
  <c r="H540" i="8"/>
  <c r="I541" i="8"/>
  <c r="V541" i="8" s="1"/>
  <c r="F542" i="8"/>
  <c r="K542" i="8"/>
  <c r="I543" i="8"/>
  <c r="V543" i="8" s="1"/>
  <c r="J544" i="8"/>
  <c r="H545" i="8"/>
  <c r="I546" i="8"/>
  <c r="V546" i="8" s="1"/>
  <c r="J547" i="8"/>
  <c r="H548" i="8"/>
  <c r="F549" i="8"/>
  <c r="K549" i="8"/>
  <c r="J550" i="8"/>
  <c r="H551" i="8"/>
  <c r="Y551" i="8" s="1"/>
  <c r="AA551" i="8" s="1"/>
  <c r="J552" i="8"/>
  <c r="H553" i="8"/>
  <c r="Y553" i="8" s="1"/>
  <c r="AA553" i="8" s="1"/>
  <c r="J554" i="8"/>
  <c r="F555" i="8"/>
  <c r="K555" i="8"/>
  <c r="I556" i="8"/>
  <c r="V556" i="8" s="1"/>
  <c r="J557" i="8"/>
  <c r="F558" i="8"/>
  <c r="K558" i="8"/>
  <c r="H559" i="8"/>
  <c r="K158" i="8"/>
  <c r="F172" i="8"/>
  <c r="J192" i="8"/>
  <c r="H197" i="8"/>
  <c r="H203" i="8"/>
  <c r="F207" i="8"/>
  <c r="J211" i="8"/>
  <c r="K226" i="8"/>
  <c r="J235" i="8"/>
  <c r="J237" i="8"/>
  <c r="J240" i="8"/>
  <c r="I243" i="8"/>
  <c r="V243" i="8" s="1"/>
  <c r="J245" i="8"/>
  <c r="J248" i="8"/>
  <c r="F252" i="8"/>
  <c r="I253" i="8"/>
  <c r="V253" i="8" s="1"/>
  <c r="H257" i="8"/>
  <c r="H258" i="8"/>
  <c r="I259" i="8"/>
  <c r="V259" i="8" s="1"/>
  <c r="F260" i="8"/>
  <c r="F261" i="8"/>
  <c r="F263" i="8"/>
  <c r="J264" i="8"/>
  <c r="J270" i="8"/>
  <c r="F271" i="8"/>
  <c r="H272" i="8"/>
  <c r="AB272" i="8" s="1"/>
  <c r="I281" i="8"/>
  <c r="V281" i="8" s="1"/>
  <c r="H284" i="8"/>
  <c r="H285" i="8"/>
  <c r="K286" i="8"/>
  <c r="J289" i="8"/>
  <c r="J290" i="8"/>
  <c r="F293" i="8"/>
  <c r="F299" i="8"/>
  <c r="H300" i="8"/>
  <c r="J301" i="8"/>
  <c r="F302" i="8"/>
  <c r="I303" i="8"/>
  <c r="V303" i="8" s="1"/>
  <c r="H304" i="8"/>
  <c r="Y304" i="8" s="1"/>
  <c r="AA304" i="8" s="1"/>
  <c r="H305" i="8"/>
  <c r="Y305" i="8" s="1"/>
  <c r="AA305" i="8" s="1"/>
  <c r="J307" i="8"/>
  <c r="H308" i="8"/>
  <c r="Y308" i="8" s="1"/>
  <c r="AA308" i="8" s="1"/>
  <c r="F309" i="8"/>
  <c r="H310" i="8"/>
  <c r="F311" i="8"/>
  <c r="K313" i="8"/>
  <c r="J314" i="8"/>
  <c r="J315" i="8"/>
  <c r="F316" i="8"/>
  <c r="J317" i="8"/>
  <c r="I318" i="8"/>
  <c r="V318" i="8" s="1"/>
  <c r="K319" i="8"/>
  <c r="H320" i="8"/>
  <c r="K322" i="8"/>
  <c r="J323" i="8"/>
  <c r="I324" i="8"/>
  <c r="V324" i="8" s="1"/>
  <c r="K325" i="8"/>
  <c r="H326" i="8"/>
  <c r="K328" i="8"/>
  <c r="J329" i="8"/>
  <c r="J330" i="8"/>
  <c r="F331" i="8"/>
  <c r="J332" i="8"/>
  <c r="J333" i="8"/>
  <c r="I334" i="8"/>
  <c r="V334" i="8" s="1"/>
  <c r="F335" i="8"/>
  <c r="K336" i="8"/>
  <c r="I337" i="8"/>
  <c r="V337" i="8" s="1"/>
  <c r="H338" i="8"/>
  <c r="Y338" i="8" s="1"/>
  <c r="AA338" i="8" s="1"/>
  <c r="K339" i="8"/>
  <c r="I340" i="8"/>
  <c r="V340" i="8" s="1"/>
  <c r="F341" i="8"/>
  <c r="J342" i="8"/>
  <c r="I343" i="8"/>
  <c r="V343" i="8" s="1"/>
  <c r="H344" i="8"/>
  <c r="K345" i="8"/>
  <c r="I346" i="8"/>
  <c r="V346" i="8" s="1"/>
  <c r="F347" i="8"/>
  <c r="K347" i="8"/>
  <c r="I348" i="8"/>
  <c r="V348" i="8" s="1"/>
  <c r="F349" i="8"/>
  <c r="K349" i="8"/>
  <c r="H350" i="8"/>
  <c r="I351" i="8"/>
  <c r="V351" i="8" s="1"/>
  <c r="F352" i="8"/>
  <c r="K352" i="8"/>
  <c r="H353" i="8"/>
  <c r="I354" i="8"/>
  <c r="V354" i="8" s="1"/>
  <c r="F355" i="8"/>
  <c r="K355" i="8"/>
  <c r="H356" i="8"/>
  <c r="I357" i="8"/>
  <c r="V357" i="8" s="1"/>
  <c r="J358" i="8"/>
  <c r="F359" i="8"/>
  <c r="K359" i="8"/>
  <c r="I360" i="8"/>
  <c r="V360" i="8" s="1"/>
  <c r="J361" i="8"/>
  <c r="H362" i="8"/>
  <c r="J363" i="8"/>
  <c r="H364" i="8"/>
  <c r="Y364" i="8" s="1"/>
  <c r="AA364" i="8" s="1"/>
  <c r="J365" i="8"/>
  <c r="F366" i="8"/>
  <c r="K366" i="8"/>
  <c r="I367" i="8"/>
  <c r="V367" i="8" s="1"/>
  <c r="F368" i="8"/>
  <c r="K368" i="8"/>
  <c r="I369" i="8"/>
  <c r="V369" i="8" s="1"/>
  <c r="J370" i="8"/>
  <c r="H371" i="8"/>
  <c r="J372" i="8"/>
  <c r="H373" i="8"/>
  <c r="J374" i="8"/>
  <c r="F375" i="8"/>
  <c r="K375" i="8"/>
  <c r="I376" i="8"/>
  <c r="V376" i="8" s="1"/>
  <c r="F377" i="8"/>
  <c r="K377" i="8"/>
  <c r="H378" i="8"/>
  <c r="I379" i="8"/>
  <c r="V379" i="8" s="1"/>
  <c r="F380" i="8"/>
  <c r="K380" i="8"/>
  <c r="H381" i="8"/>
  <c r="J382" i="8"/>
  <c r="H383" i="8"/>
  <c r="J384" i="8"/>
  <c r="H385" i="8"/>
  <c r="J386" i="8"/>
  <c r="I387" i="8"/>
  <c r="V387" i="8" s="1"/>
  <c r="F388" i="8"/>
  <c r="K388" i="8"/>
  <c r="J389" i="8"/>
  <c r="I390" i="8"/>
  <c r="V390" i="8" s="1"/>
  <c r="F391" i="8"/>
  <c r="K391" i="8"/>
  <c r="I392" i="8"/>
  <c r="V392" i="8" s="1"/>
  <c r="H393" i="8"/>
  <c r="AB393" i="8" s="1"/>
  <c r="J394" i="8"/>
  <c r="H395" i="8"/>
  <c r="J396" i="8"/>
  <c r="F397" i="8"/>
  <c r="K397" i="8"/>
  <c r="H398" i="8"/>
  <c r="AB398" i="8" s="1"/>
  <c r="I399" i="8"/>
  <c r="V399" i="8" s="1"/>
  <c r="J400" i="8"/>
  <c r="F401" i="8"/>
  <c r="K401" i="8"/>
  <c r="H402" i="8"/>
  <c r="I403" i="8"/>
  <c r="V403" i="8" s="1"/>
  <c r="F404" i="8"/>
  <c r="K404" i="8"/>
  <c r="K156" i="8"/>
  <c r="J174" i="8"/>
  <c r="K232" i="8"/>
  <c r="I247" i="8"/>
  <c r="V247" i="8" s="1"/>
  <c r="I256" i="8"/>
  <c r="V256" i="8" s="1"/>
  <c r="J259" i="8"/>
  <c r="H263" i="8"/>
  <c r="H268" i="8"/>
  <c r="H271" i="8"/>
  <c r="H293" i="8"/>
  <c r="Y293" i="8" s="1"/>
  <c r="AA293" i="8" s="1"/>
  <c r="H297" i="8"/>
  <c r="H302" i="8"/>
  <c r="AB302" i="8" s="1"/>
  <c r="K307" i="8"/>
  <c r="I309" i="8"/>
  <c r="V309" i="8" s="1"/>
  <c r="I320" i="8"/>
  <c r="V320" i="8" s="1"/>
  <c r="F325" i="8"/>
  <c r="F328" i="8"/>
  <c r="J334" i="8"/>
  <c r="J337" i="8"/>
  <c r="J340" i="8"/>
  <c r="J343" i="8"/>
  <c r="J346" i="8"/>
  <c r="J348" i="8"/>
  <c r="J100" i="8"/>
  <c r="I206" i="8"/>
  <c r="V206" i="8" s="1"/>
  <c r="I258" i="8"/>
  <c r="V258" i="8" s="1"/>
  <c r="K270" i="8"/>
  <c r="K275" i="8"/>
  <c r="K277" i="8"/>
  <c r="I283" i="8"/>
  <c r="V283" i="8" s="1"/>
  <c r="H296" i="8"/>
  <c r="J299" i="8"/>
  <c r="K301" i="8"/>
  <c r="J303" i="8"/>
  <c r="H306" i="8"/>
  <c r="I310" i="8"/>
  <c r="V310" i="8" s="1"/>
  <c r="H312" i="8"/>
  <c r="H316" i="8"/>
  <c r="F319" i="8"/>
  <c r="F322" i="8"/>
  <c r="J324" i="8"/>
  <c r="F336" i="8"/>
  <c r="F339" i="8"/>
  <c r="F345" i="8"/>
  <c r="I350" i="8"/>
  <c r="V350" i="8" s="1"/>
  <c r="I353" i="8"/>
  <c r="V353" i="8" s="1"/>
  <c r="I356" i="8"/>
  <c r="V356" i="8" s="1"/>
  <c r="J360" i="8"/>
  <c r="K361" i="8"/>
  <c r="F363" i="8"/>
  <c r="K372" i="8"/>
  <c r="F374" i="8"/>
  <c r="H375" i="8"/>
  <c r="H377" i="8"/>
  <c r="H380" i="8"/>
  <c r="I383" i="8"/>
  <c r="V383" i="8" s="1"/>
  <c r="K386" i="8"/>
  <c r="F389" i="8"/>
  <c r="H391" i="8"/>
  <c r="Y391" i="8" s="1"/>
  <c r="AA391" i="8" s="1"/>
  <c r="F394" i="8"/>
  <c r="I398" i="8"/>
  <c r="V398" i="8" s="1"/>
  <c r="J403" i="8"/>
  <c r="I405" i="8"/>
  <c r="V405" i="8" s="1"/>
  <c r="F406" i="8"/>
  <c r="H407" i="8"/>
  <c r="J408" i="8"/>
  <c r="F409" i="8"/>
  <c r="F411" i="8"/>
  <c r="H412" i="8"/>
  <c r="I413" i="8"/>
  <c r="V413" i="8" s="1"/>
  <c r="H414" i="8"/>
  <c r="J415" i="8"/>
  <c r="K416" i="8"/>
  <c r="K418" i="8"/>
  <c r="K421" i="8"/>
  <c r="F427" i="8"/>
  <c r="F433" i="8"/>
  <c r="F435" i="8"/>
  <c r="H436" i="8"/>
  <c r="J437" i="8"/>
  <c r="I438" i="8"/>
  <c r="V438" i="8" s="1"/>
  <c r="K439" i="8"/>
  <c r="F446" i="8"/>
  <c r="H447" i="8"/>
  <c r="J448" i="8"/>
  <c r="F449" i="8"/>
  <c r="I450" i="8"/>
  <c r="V450" i="8" s="1"/>
  <c r="F451" i="8"/>
  <c r="H452" i="8"/>
  <c r="J453" i="8"/>
  <c r="I454" i="8"/>
  <c r="V454" i="8" s="1"/>
  <c r="H455" i="8"/>
  <c r="H456" i="8"/>
  <c r="K457" i="8"/>
  <c r="H458" i="8"/>
  <c r="K459" i="8"/>
  <c r="I460" i="8"/>
  <c r="V460" i="8" s="1"/>
  <c r="H461" i="8"/>
  <c r="H462" i="8"/>
  <c r="K463" i="8"/>
  <c r="H464" i="8"/>
  <c r="H465" i="8"/>
  <c r="F466" i="8"/>
  <c r="J468" i="8"/>
  <c r="F469" i="8"/>
  <c r="K471" i="8"/>
  <c r="H472" i="8"/>
  <c r="F473" i="8"/>
  <c r="K474" i="8"/>
  <c r="J475" i="8"/>
  <c r="J476" i="8"/>
  <c r="I477" i="8"/>
  <c r="V477" i="8" s="1"/>
  <c r="F478" i="8"/>
  <c r="K479" i="8"/>
  <c r="H480" i="8"/>
  <c r="AB480" i="8" s="1"/>
  <c r="H481" i="8"/>
  <c r="F482" i="8"/>
  <c r="K484" i="8"/>
  <c r="J485" i="8"/>
  <c r="I486" i="8"/>
  <c r="V486" i="8" s="1"/>
  <c r="F487" i="8"/>
  <c r="K488" i="8"/>
  <c r="I489" i="8"/>
  <c r="V489" i="8" s="1"/>
  <c r="I490" i="8"/>
  <c r="V490" i="8" s="1"/>
  <c r="F491" i="8"/>
  <c r="K492" i="8"/>
  <c r="I493" i="8"/>
  <c r="V493" i="8" s="1"/>
  <c r="I494" i="8"/>
  <c r="V494" i="8" s="1"/>
  <c r="K495" i="8"/>
  <c r="H496" i="8"/>
  <c r="Y496" i="8" s="1"/>
  <c r="AA496" i="8" s="1"/>
  <c r="F497" i="8"/>
  <c r="K498" i="8"/>
  <c r="J499" i="8"/>
  <c r="H500" i="8"/>
  <c r="Y500" i="8" s="1"/>
  <c r="AA500" i="8" s="1"/>
  <c r="F501" i="8"/>
  <c r="J502" i="8"/>
  <c r="F503" i="8"/>
  <c r="J504" i="8"/>
  <c r="J505" i="8"/>
  <c r="F506" i="8"/>
  <c r="J507" i="8"/>
  <c r="J508" i="8"/>
  <c r="I509" i="8"/>
  <c r="V509" i="8" s="1"/>
  <c r="F510" i="8"/>
  <c r="J511" i="8"/>
  <c r="F512" i="8"/>
  <c r="K513" i="8"/>
  <c r="I514" i="8"/>
  <c r="V514" i="8" s="1"/>
  <c r="I515" i="8"/>
  <c r="V515" i="8" s="1"/>
  <c r="F516" i="8"/>
  <c r="J517" i="8"/>
  <c r="J518" i="8"/>
  <c r="I519" i="8"/>
  <c r="V519" i="8" s="1"/>
  <c r="F520" i="8"/>
  <c r="J521" i="8"/>
  <c r="I522" i="8"/>
  <c r="V522" i="8" s="1"/>
  <c r="F523" i="8"/>
  <c r="J524" i="8"/>
  <c r="F525" i="8"/>
  <c r="J526" i="8"/>
  <c r="I527" i="8"/>
  <c r="V527" i="8" s="1"/>
  <c r="K528" i="8"/>
  <c r="J529" i="8"/>
  <c r="J530" i="8"/>
  <c r="F531" i="8"/>
  <c r="K532" i="8"/>
  <c r="I533" i="8"/>
  <c r="V533" i="8" s="1"/>
  <c r="I534" i="8"/>
  <c r="V534" i="8" s="1"/>
  <c r="K535" i="8"/>
  <c r="J536" i="8"/>
  <c r="J537" i="8"/>
  <c r="F538" i="8"/>
  <c r="J539" i="8"/>
  <c r="I540" i="8"/>
  <c r="V540" i="8" s="1"/>
  <c r="K541" i="8"/>
  <c r="J542" i="8"/>
  <c r="J543" i="8"/>
  <c r="F544" i="8"/>
  <c r="K545" i="8"/>
  <c r="H546" i="8"/>
  <c r="K547" i="8"/>
  <c r="J548" i="8"/>
  <c r="J549" i="8"/>
  <c r="J171" i="8"/>
  <c r="F191" i="8"/>
  <c r="J210" i="8"/>
  <c r="J252" i="8"/>
  <c r="K257" i="8"/>
  <c r="I285" i="8"/>
  <c r="V285" i="8" s="1"/>
  <c r="K289" i="8"/>
  <c r="H292" i="8"/>
  <c r="I305" i="8"/>
  <c r="V305" i="8" s="1"/>
  <c r="I308" i="8"/>
  <c r="V308" i="8" s="1"/>
  <c r="K315" i="8"/>
  <c r="J318" i="8"/>
  <c r="H327" i="8"/>
  <c r="H331" i="8"/>
  <c r="Y331" i="8" s="1"/>
  <c r="AA331" i="8" s="1"/>
  <c r="K333" i="8"/>
  <c r="J338" i="8"/>
  <c r="K342" i="8"/>
  <c r="J344" i="8"/>
  <c r="H347" i="8"/>
  <c r="H349" i="8"/>
  <c r="H352" i="8"/>
  <c r="H355" i="8"/>
  <c r="K363" i="8"/>
  <c r="F365" i="8"/>
  <c r="H366" i="8"/>
  <c r="H368" i="8"/>
  <c r="I371" i="8"/>
  <c r="V371" i="8" s="1"/>
  <c r="K374" i="8"/>
  <c r="F382" i="8"/>
  <c r="I385" i="8"/>
  <c r="V385" i="8" s="1"/>
  <c r="J387" i="8"/>
  <c r="K389" i="8"/>
  <c r="K394" i="8"/>
  <c r="F396" i="8"/>
  <c r="H397" i="8"/>
  <c r="I402" i="8"/>
  <c r="V402" i="8" s="1"/>
  <c r="J405" i="8"/>
  <c r="J406" i="8"/>
  <c r="I407" i="8"/>
  <c r="V407" i="8" s="1"/>
  <c r="K408" i="8"/>
  <c r="H409" i="8"/>
  <c r="Y409" i="8" s="1"/>
  <c r="AA409" i="8" s="1"/>
  <c r="H410" i="8"/>
  <c r="J411" i="8"/>
  <c r="I412" i="8"/>
  <c r="V412" i="8" s="1"/>
  <c r="J413" i="8"/>
  <c r="K414" i="8"/>
  <c r="F420" i="8"/>
  <c r="F423" i="8"/>
  <c r="F425" i="8"/>
  <c r="H426" i="8"/>
  <c r="J427" i="8"/>
  <c r="F428" i="8"/>
  <c r="I429" i="8"/>
  <c r="V429" i="8" s="1"/>
  <c r="F430" i="8"/>
  <c r="H431" i="8"/>
  <c r="I432" i="8"/>
  <c r="V432" i="8" s="1"/>
  <c r="H433" i="8"/>
  <c r="H434" i="8"/>
  <c r="Y434" i="8" s="1"/>
  <c r="AA434" i="8" s="1"/>
  <c r="J435" i="8"/>
  <c r="I436" i="8"/>
  <c r="V436" i="8" s="1"/>
  <c r="K437" i="8"/>
  <c r="F441" i="8"/>
  <c r="H442" i="8"/>
  <c r="I443" i="8"/>
  <c r="V443" i="8" s="1"/>
  <c r="F444" i="8"/>
  <c r="H445" i="8"/>
  <c r="J446" i="8"/>
  <c r="I447" i="8"/>
  <c r="V447" i="8" s="1"/>
  <c r="K448" i="8"/>
  <c r="H449" i="8"/>
  <c r="Y449" i="8" s="1"/>
  <c r="AA449" i="8" s="1"/>
  <c r="J450" i="8"/>
  <c r="J451" i="8"/>
  <c r="I452" i="8"/>
  <c r="V452" i="8" s="1"/>
  <c r="K453" i="8"/>
  <c r="J454" i="8"/>
  <c r="J455" i="8"/>
  <c r="I456" i="8"/>
  <c r="V456" i="8" s="1"/>
  <c r="F457" i="8"/>
  <c r="J458" i="8"/>
  <c r="F459" i="8"/>
  <c r="J460" i="8"/>
  <c r="J461" i="8"/>
  <c r="I462" i="8"/>
  <c r="V462" i="8" s="1"/>
  <c r="F463" i="8"/>
  <c r="J464" i="8"/>
  <c r="I465" i="8"/>
  <c r="V465" i="8" s="1"/>
  <c r="H466" i="8"/>
  <c r="H467" i="8"/>
  <c r="K468" i="8"/>
  <c r="H469" i="8"/>
  <c r="H470" i="8"/>
  <c r="F471" i="8"/>
  <c r="I472" i="8"/>
  <c r="V472" i="8" s="1"/>
  <c r="I473" i="8"/>
  <c r="V473" i="8" s="1"/>
  <c r="F474" i="8"/>
  <c r="K475" i="8"/>
  <c r="J477" i="8"/>
  <c r="H478" i="8"/>
  <c r="F479" i="8"/>
  <c r="J480" i="8"/>
  <c r="I481" i="8"/>
  <c r="V481" i="8" s="1"/>
  <c r="H482" i="8"/>
  <c r="H483" i="8"/>
  <c r="F484" i="8"/>
  <c r="J486" i="8"/>
  <c r="H487" i="8"/>
  <c r="AB487" i="8" s="1"/>
  <c r="F488" i="8"/>
  <c r="K489" i="8"/>
  <c r="J490" i="8"/>
  <c r="H491" i="8"/>
  <c r="Y491" i="8" s="1"/>
  <c r="AA491" i="8" s="1"/>
  <c r="F492" i="8"/>
  <c r="K493" i="8"/>
  <c r="J494" i="8"/>
  <c r="F495" i="8"/>
  <c r="I496" i="8"/>
  <c r="V496" i="8" s="1"/>
  <c r="I497" i="8"/>
  <c r="V497" i="8" s="1"/>
  <c r="F498" i="8"/>
  <c r="K499" i="8"/>
  <c r="I500" i="8"/>
  <c r="V500" i="8" s="1"/>
  <c r="I501" i="8"/>
  <c r="V501" i="8" s="1"/>
  <c r="K502" i="8"/>
  <c r="H503" i="8"/>
  <c r="K505" i="8"/>
  <c r="H506" i="8"/>
  <c r="Y506" i="8" s="1"/>
  <c r="AA506" i="8" s="1"/>
  <c r="K508" i="8"/>
  <c r="J509" i="8"/>
  <c r="I510" i="8"/>
  <c r="V510" i="8" s="1"/>
  <c r="K511" i="8"/>
  <c r="H512" i="8"/>
  <c r="F513" i="8"/>
  <c r="K514" i="8"/>
  <c r="J515" i="8"/>
  <c r="H516" i="8"/>
  <c r="AB516" i="8" s="1"/>
  <c r="K518" i="8"/>
  <c r="J519" i="8"/>
  <c r="I520" i="8"/>
  <c r="V520" i="8" s="1"/>
  <c r="K521" i="8"/>
  <c r="J522" i="8"/>
  <c r="I523" i="8"/>
  <c r="V523" i="8" s="1"/>
  <c r="K524" i="8"/>
  <c r="H525" i="8"/>
  <c r="J527" i="8"/>
  <c r="F528" i="8"/>
  <c r="K530" i="8"/>
  <c r="H531" i="8"/>
  <c r="Y531" i="8" s="1"/>
  <c r="AA531" i="8" s="1"/>
  <c r="F532" i="8"/>
  <c r="K533" i="8"/>
  <c r="J534" i="8"/>
  <c r="F535" i="8"/>
  <c r="K537" i="8"/>
  <c r="H538" i="8"/>
  <c r="J540" i="8"/>
  <c r="F541" i="8"/>
  <c r="K543" i="8"/>
  <c r="H544" i="8"/>
  <c r="F545" i="8"/>
  <c r="J546" i="8"/>
  <c r="F547" i="8"/>
  <c r="K548" i="8"/>
  <c r="F550" i="8"/>
  <c r="K551" i="8"/>
  <c r="I552" i="8"/>
  <c r="V552" i="8" s="1"/>
  <c r="I553" i="8"/>
  <c r="V553" i="8" s="1"/>
  <c r="F554" i="8"/>
  <c r="J555" i="8"/>
  <c r="J556" i="8"/>
  <c r="F557" i="8"/>
  <c r="J558" i="8"/>
  <c r="I221" i="8"/>
  <c r="V221" i="8" s="1"/>
  <c r="H298" i="8"/>
  <c r="AB298" i="8" s="1"/>
  <c r="K304" i="8"/>
  <c r="H321" i="8"/>
  <c r="I335" i="8"/>
  <c r="V335" i="8" s="1"/>
  <c r="I362" i="8"/>
  <c r="V362" i="8" s="1"/>
  <c r="J369" i="8"/>
  <c r="K370" i="8"/>
  <c r="H388" i="8"/>
  <c r="AB388" i="8" s="1"/>
  <c r="J392" i="8"/>
  <c r="J399" i="8"/>
  <c r="K400" i="8"/>
  <c r="F408" i="8"/>
  <c r="K411" i="8"/>
  <c r="I417" i="8"/>
  <c r="V417" i="8" s="1"/>
  <c r="F418" i="8"/>
  <c r="I419" i="8"/>
  <c r="V419" i="8" s="1"/>
  <c r="H423" i="8"/>
  <c r="H424" i="8"/>
  <c r="K425" i="8"/>
  <c r="K427" i="8"/>
  <c r="K428" i="8"/>
  <c r="I431" i="8"/>
  <c r="V431" i="8" s="1"/>
  <c r="I434" i="8"/>
  <c r="V434" i="8" s="1"/>
  <c r="H440" i="8"/>
  <c r="Y440" i="8" s="1"/>
  <c r="AA440" i="8" s="1"/>
  <c r="K441" i="8"/>
  <c r="J444" i="8"/>
  <c r="F448" i="8"/>
  <c r="H454" i="8"/>
  <c r="Y454" i="8" s="1"/>
  <c r="AA454" i="8" s="1"/>
  <c r="I457" i="8"/>
  <c r="V457" i="8" s="1"/>
  <c r="F458" i="8"/>
  <c r="H459" i="8"/>
  <c r="H460" i="8"/>
  <c r="I463" i="8"/>
  <c r="V463" i="8" s="1"/>
  <c r="F464" i="8"/>
  <c r="I467" i="8"/>
  <c r="V467" i="8" s="1"/>
  <c r="F468" i="8"/>
  <c r="J469" i="8"/>
  <c r="J470" i="8"/>
  <c r="H474" i="8"/>
  <c r="H476" i="8"/>
  <c r="F477" i="8"/>
  <c r="K478" i="8"/>
  <c r="K482" i="8"/>
  <c r="H485" i="8"/>
  <c r="F486" i="8"/>
  <c r="K487" i="8"/>
  <c r="F490" i="8"/>
  <c r="K491" i="8"/>
  <c r="F494" i="8"/>
  <c r="H495" i="8"/>
  <c r="Y495" i="8" s="1"/>
  <c r="AA495" i="8" s="1"/>
  <c r="F496" i="8"/>
  <c r="K497" i="8"/>
  <c r="F500" i="8"/>
  <c r="K501" i="8"/>
  <c r="H502" i="8"/>
  <c r="K503" i="8"/>
  <c r="I504" i="8"/>
  <c r="V504" i="8" s="1"/>
  <c r="H509" i="8"/>
  <c r="K510" i="8"/>
  <c r="H511" i="8"/>
  <c r="K512" i="8"/>
  <c r="F515" i="8"/>
  <c r="K516" i="8"/>
  <c r="I517" i="8"/>
  <c r="V517" i="8" s="1"/>
  <c r="J520" i="8"/>
  <c r="F521" i="8"/>
  <c r="F530" i="8"/>
  <c r="I531" i="8"/>
  <c r="V531" i="8" s="1"/>
  <c r="J532" i="8"/>
  <c r="H536" i="8"/>
  <c r="Y536" i="8" s="1"/>
  <c r="AA536" i="8" s="1"/>
  <c r="H537" i="8"/>
  <c r="K538" i="8"/>
  <c r="I539" i="8"/>
  <c r="V539" i="8" s="1"/>
  <c r="K540" i="8"/>
  <c r="J541" i="8"/>
  <c r="I545" i="8"/>
  <c r="V545" i="8" s="1"/>
  <c r="F546" i="8"/>
  <c r="H547" i="8"/>
  <c r="I548" i="8"/>
  <c r="V548" i="8" s="1"/>
  <c r="I550" i="8"/>
  <c r="V550" i="8" s="1"/>
  <c r="J551" i="8"/>
  <c r="K552" i="8"/>
  <c r="K553" i="8"/>
  <c r="K554" i="8"/>
  <c r="I555" i="8"/>
  <c r="V555" i="8" s="1"/>
  <c r="K556" i="8"/>
  <c r="I557" i="8"/>
  <c r="V557" i="8" s="1"/>
  <c r="H558" i="8"/>
  <c r="Y558" i="8" s="1"/>
  <c r="AA558" i="8" s="1"/>
  <c r="F559" i="8"/>
  <c r="J560" i="8"/>
  <c r="F561" i="8"/>
  <c r="K561" i="8"/>
  <c r="H562" i="8"/>
  <c r="AB562" i="8" s="1"/>
  <c r="J563" i="8"/>
  <c r="F564" i="8"/>
  <c r="K564" i="8"/>
  <c r="H565" i="8"/>
  <c r="J566" i="8"/>
  <c r="F567" i="8"/>
  <c r="K567" i="8"/>
  <c r="I568" i="8"/>
  <c r="V568" i="8" s="1"/>
  <c r="J569" i="8"/>
  <c r="H570" i="8"/>
  <c r="Y570" i="8" s="1"/>
  <c r="AA570" i="8" s="1"/>
  <c r="I571" i="8"/>
  <c r="V571" i="8" s="1"/>
  <c r="F572" i="8"/>
  <c r="K572" i="8"/>
  <c r="I573" i="8"/>
  <c r="V573" i="8" s="1"/>
  <c r="J574" i="8"/>
  <c r="H575" i="8"/>
  <c r="J576" i="8"/>
  <c r="F577" i="8"/>
  <c r="K577" i="8"/>
  <c r="J578" i="8"/>
  <c r="H579" i="8"/>
  <c r="I580" i="8"/>
  <c r="V580" i="8" s="1"/>
  <c r="F581" i="8"/>
  <c r="K581" i="8"/>
  <c r="I582" i="8"/>
  <c r="V582" i="8" s="1"/>
  <c r="F583" i="8"/>
  <c r="K583" i="8"/>
  <c r="I584" i="8"/>
  <c r="V584" i="8" s="1"/>
  <c r="F585" i="8"/>
  <c r="K585" i="8"/>
  <c r="I586" i="8"/>
  <c r="V586" i="8" s="1"/>
  <c r="F587" i="8"/>
  <c r="K587" i="8"/>
  <c r="H588" i="8"/>
  <c r="J589" i="8"/>
  <c r="H590" i="8"/>
  <c r="J591" i="8"/>
  <c r="H592" i="8"/>
  <c r="Y592" i="8" s="1"/>
  <c r="AA592" i="8" s="1"/>
  <c r="J593" i="8"/>
  <c r="F594" i="8"/>
  <c r="K594" i="8"/>
  <c r="I595" i="8"/>
  <c r="V595" i="8" s="1"/>
  <c r="F596" i="8"/>
  <c r="K596" i="8"/>
  <c r="H597" i="8"/>
  <c r="Y597" i="8" s="1"/>
  <c r="AA597" i="8" s="1"/>
  <c r="I598" i="8"/>
  <c r="V598" i="8" s="1"/>
  <c r="F599" i="8"/>
  <c r="K599" i="8"/>
  <c r="I600" i="8"/>
  <c r="V600" i="8" s="1"/>
  <c r="F601" i="8"/>
  <c r="K601" i="8"/>
  <c r="I602" i="8"/>
  <c r="V602" i="8" s="1"/>
  <c r="J603" i="8"/>
  <c r="H604" i="8"/>
  <c r="Y604" i="8" s="1"/>
  <c r="AA604" i="8" s="1"/>
  <c r="J605" i="8"/>
  <c r="F606" i="8"/>
  <c r="K606" i="8"/>
  <c r="I607" i="8"/>
  <c r="V607" i="8" s="1"/>
  <c r="J608" i="8"/>
  <c r="H609" i="8"/>
  <c r="J610" i="8"/>
  <c r="F611" i="8"/>
  <c r="K611" i="8"/>
  <c r="H612" i="8"/>
  <c r="I613" i="8"/>
  <c r="V613" i="8" s="1"/>
  <c r="F614" i="8"/>
  <c r="K614" i="8"/>
  <c r="H615" i="8"/>
  <c r="Y615" i="8" s="1"/>
  <c r="AA615" i="8" s="1"/>
  <c r="J616" i="8"/>
  <c r="H617" i="8"/>
  <c r="I618" i="8"/>
  <c r="V618" i="8" s="1"/>
  <c r="F619" i="8"/>
  <c r="K619" i="8"/>
  <c r="I620" i="8"/>
  <c r="V620" i="8" s="1"/>
  <c r="F621" i="8"/>
  <c r="K621" i="8"/>
  <c r="I622" i="8"/>
  <c r="V622" i="8" s="1"/>
  <c r="F623" i="8"/>
  <c r="K623" i="8"/>
  <c r="I624" i="8"/>
  <c r="V624" i="8" s="1"/>
  <c r="F625" i="8"/>
  <c r="K625" i="8"/>
  <c r="H626" i="8"/>
  <c r="Y626" i="8" s="1"/>
  <c r="AA626" i="8" s="1"/>
  <c r="J627" i="8"/>
  <c r="H628" i="8"/>
  <c r="J629" i="8"/>
  <c r="F630" i="8"/>
  <c r="K630" i="8"/>
  <c r="H631" i="8"/>
  <c r="Y631" i="8" s="1"/>
  <c r="AA631" i="8" s="1"/>
  <c r="H633" i="8"/>
  <c r="J634" i="8"/>
  <c r="F635" i="8"/>
  <c r="K635" i="8"/>
  <c r="H636" i="8"/>
  <c r="J637" i="8"/>
  <c r="H638" i="8"/>
  <c r="J639" i="8"/>
  <c r="H640" i="8"/>
  <c r="J641" i="8"/>
  <c r="H642" i="8"/>
  <c r="Y642" i="8" s="1"/>
  <c r="AA642" i="8" s="1"/>
  <c r="J643" i="8"/>
  <c r="F644" i="8"/>
  <c r="K644" i="8"/>
  <c r="I645" i="8"/>
  <c r="V645" i="8" s="1"/>
  <c r="F646" i="8"/>
  <c r="K646" i="8"/>
  <c r="I647" i="8"/>
  <c r="V647" i="8" s="1"/>
  <c r="J648" i="8"/>
  <c r="H649" i="8"/>
  <c r="Y649" i="8" s="1"/>
  <c r="AA649" i="8" s="1"/>
  <c r="J650" i="8"/>
  <c r="H651" i="8"/>
  <c r="J652" i="8"/>
  <c r="F653" i="8"/>
  <c r="K653" i="8"/>
  <c r="H654" i="8"/>
  <c r="Y654" i="8" s="1"/>
  <c r="AA654" i="8" s="1"/>
  <c r="I655" i="8"/>
  <c r="V655" i="8" s="1"/>
  <c r="F656" i="8"/>
  <c r="K656" i="8"/>
  <c r="I657" i="8"/>
  <c r="V657" i="8" s="1"/>
  <c r="F658" i="8"/>
  <c r="K658" i="8"/>
  <c r="H659" i="8"/>
  <c r="J660" i="8"/>
  <c r="H661" i="8"/>
  <c r="J662" i="8"/>
  <c r="H663" i="8"/>
  <c r="I664" i="8"/>
  <c r="V664" i="8" s="1"/>
  <c r="H665" i="8"/>
  <c r="J666" i="8"/>
  <c r="H667" i="8"/>
  <c r="Y667" i="8" s="1"/>
  <c r="AA667" i="8" s="1"/>
  <c r="I668" i="8"/>
  <c r="V668" i="8" s="1"/>
  <c r="J669" i="8"/>
  <c r="F670" i="8"/>
  <c r="K670" i="8"/>
  <c r="H671" i="8"/>
  <c r="Y671" i="8" s="1"/>
  <c r="AA671" i="8" s="1"/>
  <c r="J672" i="8"/>
  <c r="H673" i="8"/>
  <c r="Y673" i="8" s="1"/>
  <c r="AA673" i="8" s="1"/>
  <c r="I674" i="8"/>
  <c r="V674" i="8" s="1"/>
  <c r="J675" i="8"/>
  <c r="H676" i="8"/>
  <c r="AB676" i="8" s="1"/>
  <c r="J677" i="8"/>
  <c r="F678" i="8"/>
  <c r="K678" i="8"/>
  <c r="H679" i="8"/>
  <c r="J680" i="8"/>
  <c r="H681" i="8"/>
  <c r="J682" i="8"/>
  <c r="H683" i="8"/>
  <c r="Y683" i="8" s="1"/>
  <c r="AA683" i="8" s="1"/>
  <c r="J684" i="8"/>
  <c r="H685" i="8"/>
  <c r="J686" i="8"/>
  <c r="F687" i="8"/>
  <c r="K687" i="8"/>
  <c r="H688" i="8"/>
  <c r="F689" i="8"/>
  <c r="K689" i="8"/>
  <c r="H690" i="8"/>
  <c r="J691" i="8"/>
  <c r="F692" i="8"/>
  <c r="K692" i="8"/>
  <c r="I693" i="8"/>
  <c r="V693" i="8" s="1"/>
  <c r="F694" i="8"/>
  <c r="K694" i="8"/>
  <c r="I695" i="8"/>
  <c r="V695" i="8" s="1"/>
  <c r="J696" i="8"/>
  <c r="F697" i="8"/>
  <c r="K697" i="8"/>
  <c r="I698" i="8"/>
  <c r="V698" i="8" s="1"/>
  <c r="J699" i="8"/>
  <c r="H700" i="8"/>
  <c r="AB700" i="8" s="1"/>
  <c r="J701" i="8"/>
  <c r="F702" i="8"/>
  <c r="K702" i="8"/>
  <c r="I703" i="8"/>
  <c r="V703" i="8" s="1"/>
  <c r="J704" i="8"/>
  <c r="F705" i="8"/>
  <c r="K705" i="8"/>
  <c r="I706" i="8"/>
  <c r="V706" i="8" s="1"/>
  <c r="F707" i="8"/>
  <c r="K707" i="8"/>
  <c r="H708" i="8"/>
  <c r="Y708" i="8" s="1"/>
  <c r="AA708" i="8" s="1"/>
  <c r="J709" i="8"/>
  <c r="H710" i="8"/>
  <c r="J711" i="8"/>
  <c r="H712" i="8"/>
  <c r="J713" i="8"/>
  <c r="F714" i="8"/>
  <c r="K714" i="8"/>
  <c r="H715" i="8"/>
  <c r="Y715" i="8" s="1"/>
  <c r="AA715" i="8" s="1"/>
  <c r="J716" i="8"/>
  <c r="F717" i="8"/>
  <c r="K717" i="8"/>
  <c r="I718" i="8"/>
  <c r="V718" i="8" s="1"/>
  <c r="F719" i="8"/>
  <c r="K719" i="8"/>
  <c r="I720" i="8"/>
  <c r="V720" i="8" s="1"/>
  <c r="F721" i="8"/>
  <c r="K721" i="8"/>
  <c r="I722" i="8"/>
  <c r="V722" i="8" s="1"/>
  <c r="F723" i="8"/>
  <c r="K723" i="8"/>
  <c r="I724" i="8"/>
  <c r="V724" i="8" s="1"/>
  <c r="F725" i="8"/>
  <c r="K725" i="8"/>
  <c r="I726" i="8"/>
  <c r="V726" i="8" s="1"/>
  <c r="J727" i="8"/>
  <c r="H728" i="8"/>
  <c r="J729" i="8"/>
  <c r="H730" i="8"/>
  <c r="J731" i="8"/>
  <c r="H732" i="8"/>
  <c r="J733" i="8"/>
  <c r="F734" i="8"/>
  <c r="K734" i="8"/>
  <c r="I735" i="8"/>
  <c r="V735" i="8" s="1"/>
  <c r="H736" i="8"/>
  <c r="AB736" i="8" s="1"/>
  <c r="F737" i="8"/>
  <c r="K737" i="8"/>
  <c r="I738" i="8"/>
  <c r="V738" i="8" s="1"/>
  <c r="J739" i="8"/>
  <c r="F740" i="8"/>
  <c r="K740" i="8"/>
  <c r="H741" i="8"/>
  <c r="F742" i="8"/>
  <c r="K742" i="8"/>
  <c r="I743" i="8"/>
  <c r="V743" i="8" s="1"/>
  <c r="F744" i="8"/>
  <c r="K744" i="8"/>
  <c r="J745" i="8"/>
  <c r="I746" i="8"/>
  <c r="V746" i="8" s="1"/>
  <c r="J747" i="8"/>
  <c r="F748" i="8"/>
  <c r="K748" i="8"/>
  <c r="H749" i="8"/>
  <c r="AB749" i="8" s="1"/>
  <c r="J750" i="8"/>
  <c r="F751" i="8"/>
  <c r="K751" i="8"/>
  <c r="H752" i="8"/>
  <c r="J753" i="8"/>
  <c r="H754" i="8"/>
  <c r="Y754" i="8" s="1"/>
  <c r="AA754" i="8" s="1"/>
  <c r="J755" i="8"/>
  <c r="H756" i="8"/>
  <c r="AB756" i="8" s="1"/>
  <c r="J757" i="8"/>
  <c r="F758" i="8"/>
  <c r="K758" i="8"/>
  <c r="I759" i="8"/>
  <c r="V759" i="8" s="1"/>
  <c r="J162" i="8"/>
  <c r="J260" i="8"/>
  <c r="J288" i="8"/>
  <c r="F313" i="8"/>
  <c r="I326" i="8"/>
  <c r="V326" i="8" s="1"/>
  <c r="J354" i="8"/>
  <c r="K365" i="8"/>
  <c r="J367" i="8"/>
  <c r="I373" i="8"/>
  <c r="V373" i="8" s="1"/>
  <c r="J379" i="8"/>
  <c r="I381" i="8"/>
  <c r="V381" i="8" s="1"/>
  <c r="J390" i="8"/>
  <c r="I393" i="8"/>
  <c r="V393" i="8" s="1"/>
  <c r="K396" i="8"/>
  <c r="H404" i="8"/>
  <c r="K406" i="8"/>
  <c r="F414" i="8"/>
  <c r="F416" i="8"/>
  <c r="J417" i="8"/>
  <c r="J418" i="8"/>
  <c r="I422" i="8"/>
  <c r="V422" i="8" s="1"/>
  <c r="K423" i="8"/>
  <c r="I424" i="8"/>
  <c r="V424" i="8" s="1"/>
  <c r="J430" i="8"/>
  <c r="K433" i="8"/>
  <c r="F437" i="8"/>
  <c r="F439" i="8"/>
  <c r="I440" i="8"/>
  <c r="V440" i="8" s="1"/>
  <c r="J443" i="8"/>
  <c r="K444" i="8"/>
  <c r="K446" i="8"/>
  <c r="J456" i="8"/>
  <c r="J457" i="8"/>
  <c r="K458" i="8"/>
  <c r="I459" i="8"/>
  <c r="V459" i="8" s="1"/>
  <c r="J462" i="8"/>
  <c r="J463" i="8"/>
  <c r="K464" i="8"/>
  <c r="J466" i="8"/>
  <c r="J467" i="8"/>
  <c r="I468" i="8"/>
  <c r="V468" i="8" s="1"/>
  <c r="K469" i="8"/>
  <c r="J473" i="8"/>
  <c r="I474" i="8"/>
  <c r="V474" i="8" s="1"/>
  <c r="I476" i="8"/>
  <c r="V476" i="8" s="1"/>
  <c r="K477" i="8"/>
  <c r="J481" i="8"/>
  <c r="H484" i="8"/>
  <c r="I485" i="8"/>
  <c r="V485" i="8" s="1"/>
  <c r="K486" i="8"/>
  <c r="F489" i="8"/>
  <c r="K490" i="8"/>
  <c r="F493" i="8"/>
  <c r="K494" i="8"/>
  <c r="J495" i="8"/>
  <c r="K496" i="8"/>
  <c r="F499" i="8"/>
  <c r="K500" i="8"/>
  <c r="F508" i="8"/>
  <c r="F514" i="8"/>
  <c r="K515" i="8"/>
  <c r="H519" i="8"/>
  <c r="K520" i="8"/>
  <c r="H521" i="8"/>
  <c r="H529" i="8"/>
  <c r="H530" i="8"/>
  <c r="K531" i="8"/>
  <c r="F534" i="8"/>
  <c r="H535" i="8"/>
  <c r="Y535" i="8" s="1"/>
  <c r="AA535" i="8" s="1"/>
  <c r="I536" i="8"/>
  <c r="V536" i="8" s="1"/>
  <c r="F543" i="8"/>
  <c r="I544" i="8"/>
  <c r="V544" i="8" s="1"/>
  <c r="J545" i="8"/>
  <c r="K546" i="8"/>
  <c r="I547" i="8"/>
  <c r="V547" i="8" s="1"/>
  <c r="H549" i="8"/>
  <c r="AB549" i="8" s="1"/>
  <c r="K550" i="8"/>
  <c r="K557" i="8"/>
  <c r="I558" i="8"/>
  <c r="V558" i="8" s="1"/>
  <c r="I559" i="8"/>
  <c r="V559" i="8" s="1"/>
  <c r="K284" i="8"/>
  <c r="H311" i="8"/>
  <c r="AB311" i="8" s="1"/>
  <c r="F358" i="8"/>
  <c r="H359" i="8"/>
  <c r="F361" i="8"/>
  <c r="J376" i="8"/>
  <c r="I378" i="8"/>
  <c r="V378" i="8" s="1"/>
  <c r="F384" i="8"/>
  <c r="F386" i="8"/>
  <c r="I410" i="8"/>
  <c r="V410" i="8" s="1"/>
  <c r="H416" i="8"/>
  <c r="Y416" i="8" s="1"/>
  <c r="AA416" i="8" s="1"/>
  <c r="J420" i="8"/>
  <c r="F421" i="8"/>
  <c r="J422" i="8"/>
  <c r="I426" i="8"/>
  <c r="V426" i="8" s="1"/>
  <c r="J429" i="8"/>
  <c r="K430" i="8"/>
  <c r="K435" i="8"/>
  <c r="J439" i="8"/>
  <c r="I442" i="8"/>
  <c r="V442" i="8" s="1"/>
  <c r="F453" i="8"/>
  <c r="F455" i="8"/>
  <c r="F461" i="8"/>
  <c r="K466" i="8"/>
  <c r="H471" i="8"/>
  <c r="Y471" i="8" s="1"/>
  <c r="AA471" i="8" s="1"/>
  <c r="F472" i="8"/>
  <c r="K473" i="8"/>
  <c r="F475" i="8"/>
  <c r="I479" i="8"/>
  <c r="V479" i="8" s="1"/>
  <c r="F480" i="8"/>
  <c r="I483" i="8"/>
  <c r="V483" i="8" s="1"/>
  <c r="J484" i="8"/>
  <c r="I488" i="8"/>
  <c r="V488" i="8" s="1"/>
  <c r="H489" i="8"/>
  <c r="I492" i="8"/>
  <c r="V492" i="8" s="1"/>
  <c r="H493" i="8"/>
  <c r="Y493" i="8" s="1"/>
  <c r="AA493" i="8" s="1"/>
  <c r="H498" i="8"/>
  <c r="I499" i="8"/>
  <c r="V499" i="8" s="1"/>
  <c r="F505" i="8"/>
  <c r="I506" i="8"/>
  <c r="V506" i="8" s="1"/>
  <c r="H507" i="8"/>
  <c r="H508" i="8"/>
  <c r="I513" i="8"/>
  <c r="V513" i="8" s="1"/>
  <c r="H514" i="8"/>
  <c r="F518" i="8"/>
  <c r="J523" i="8"/>
  <c r="F524" i="8"/>
  <c r="I525" i="8"/>
  <c r="V525" i="8" s="1"/>
  <c r="H526" i="8"/>
  <c r="F527" i="8"/>
  <c r="H528" i="8"/>
  <c r="I529" i="8"/>
  <c r="V529" i="8" s="1"/>
  <c r="F533" i="8"/>
  <c r="K534" i="8"/>
  <c r="J535" i="8"/>
  <c r="H542" i="8"/>
  <c r="H543" i="8"/>
  <c r="K544" i="8"/>
  <c r="I549" i="8"/>
  <c r="V549" i="8" s="1"/>
  <c r="F551" i="8"/>
  <c r="F552" i="8"/>
  <c r="F553" i="8"/>
  <c r="H554" i="8"/>
  <c r="Y554" i="8" s="1"/>
  <c r="AA554" i="8" s="1"/>
  <c r="F556" i="8"/>
  <c r="J559" i="8"/>
  <c r="H560" i="8"/>
  <c r="AB560" i="8" s="1"/>
  <c r="I561" i="8"/>
  <c r="V561" i="8" s="1"/>
  <c r="J562" i="8"/>
  <c r="H563" i="8"/>
  <c r="Y563" i="8" s="1"/>
  <c r="AA563" i="8" s="1"/>
  <c r="I564" i="8"/>
  <c r="V564" i="8" s="1"/>
  <c r="J565" i="8"/>
  <c r="H566" i="8"/>
  <c r="I567" i="8"/>
  <c r="V567" i="8" s="1"/>
  <c r="F568" i="8"/>
  <c r="K568" i="8"/>
  <c r="H569" i="8"/>
  <c r="J570" i="8"/>
  <c r="F571" i="8"/>
  <c r="K571" i="8"/>
  <c r="I572" i="8"/>
  <c r="V572" i="8" s="1"/>
  <c r="F573" i="8"/>
  <c r="K573" i="8"/>
  <c r="H574" i="8"/>
  <c r="Y574" i="8" s="1"/>
  <c r="AA574" i="8" s="1"/>
  <c r="J575" i="8"/>
  <c r="H576" i="8"/>
  <c r="I577" i="8"/>
  <c r="V577" i="8" s="1"/>
  <c r="H578" i="8"/>
  <c r="J579" i="8"/>
  <c r="F580" i="8"/>
  <c r="K580" i="8"/>
  <c r="I581" i="8"/>
  <c r="V581" i="8" s="1"/>
  <c r="F582" i="8"/>
  <c r="K582" i="8"/>
  <c r="I583" i="8"/>
  <c r="V583" i="8" s="1"/>
  <c r="F584" i="8"/>
  <c r="K584" i="8"/>
  <c r="I585" i="8"/>
  <c r="V585" i="8" s="1"/>
  <c r="F586" i="8"/>
  <c r="K586" i="8"/>
  <c r="I587" i="8"/>
  <c r="V587" i="8" s="1"/>
  <c r="J588" i="8"/>
  <c r="H589" i="8"/>
  <c r="AB589" i="8" s="1"/>
  <c r="J590" i="8"/>
  <c r="H591" i="8"/>
  <c r="J592" i="8"/>
  <c r="H593" i="8"/>
  <c r="I594" i="8"/>
  <c r="V594" i="8" s="1"/>
  <c r="F595" i="8"/>
  <c r="K595" i="8"/>
  <c r="I596" i="8"/>
  <c r="V596" i="8" s="1"/>
  <c r="J597" i="8"/>
  <c r="F598" i="8"/>
  <c r="K598" i="8"/>
  <c r="I599" i="8"/>
  <c r="V599" i="8" s="1"/>
  <c r="F600" i="8"/>
  <c r="K600" i="8"/>
  <c r="I601" i="8"/>
  <c r="V601" i="8" s="1"/>
  <c r="F602" i="8"/>
  <c r="K602" i="8"/>
  <c r="H603" i="8"/>
  <c r="Y603" i="8" s="1"/>
  <c r="AA603" i="8" s="1"/>
  <c r="J604" i="8"/>
  <c r="H605" i="8"/>
  <c r="I606" i="8"/>
  <c r="V606" i="8" s="1"/>
  <c r="F607" i="8"/>
  <c r="K607" i="8"/>
  <c r="H608" i="8"/>
  <c r="J609" i="8"/>
  <c r="H610" i="8"/>
  <c r="I611" i="8"/>
  <c r="V611" i="8" s="1"/>
  <c r="J612" i="8"/>
  <c r="F613" i="8"/>
  <c r="K613" i="8"/>
  <c r="I614" i="8"/>
  <c r="V614" i="8" s="1"/>
  <c r="J615" i="8"/>
  <c r="H616" i="8"/>
  <c r="J617" i="8"/>
  <c r="F618" i="8"/>
  <c r="K618" i="8"/>
  <c r="I619" i="8"/>
  <c r="V619" i="8" s="1"/>
  <c r="F620" i="8"/>
  <c r="K620" i="8"/>
  <c r="I621" i="8"/>
  <c r="V621" i="8" s="1"/>
  <c r="F622" i="8"/>
  <c r="K622" i="8"/>
  <c r="I623" i="8"/>
  <c r="V623" i="8" s="1"/>
  <c r="F624" i="8"/>
  <c r="K624" i="8"/>
  <c r="I625" i="8"/>
  <c r="V625" i="8" s="1"/>
  <c r="J626" i="8"/>
  <c r="H627" i="8"/>
  <c r="AB627" i="8" s="1"/>
  <c r="J628" i="8"/>
  <c r="H629" i="8"/>
  <c r="I630" i="8"/>
  <c r="V630" i="8" s="1"/>
  <c r="J631" i="8"/>
  <c r="J633" i="8"/>
  <c r="H634" i="8"/>
  <c r="Y634" i="8" s="1"/>
  <c r="AA634" i="8" s="1"/>
  <c r="I635" i="8"/>
  <c r="V635" i="8" s="1"/>
  <c r="J636" i="8"/>
  <c r="H637" i="8"/>
  <c r="J638" i="8"/>
  <c r="H639" i="8"/>
  <c r="J640" i="8"/>
  <c r="H641" i="8"/>
  <c r="Y641" i="8" s="1"/>
  <c r="AA641" i="8" s="1"/>
  <c r="J642" i="8"/>
  <c r="H643" i="8"/>
  <c r="Y643" i="8" s="1"/>
  <c r="AA643" i="8" s="1"/>
  <c r="I644" i="8"/>
  <c r="V644" i="8" s="1"/>
  <c r="F645" i="8"/>
  <c r="K645" i="8"/>
  <c r="I646" i="8"/>
  <c r="V646" i="8" s="1"/>
  <c r="F647" i="8"/>
  <c r="K647" i="8"/>
  <c r="H648" i="8"/>
  <c r="J649" i="8"/>
  <c r="H650" i="8"/>
  <c r="Y650" i="8" s="1"/>
  <c r="AA650" i="8" s="1"/>
  <c r="J651" i="8"/>
  <c r="H652" i="8"/>
  <c r="I653" i="8"/>
  <c r="V653" i="8" s="1"/>
  <c r="J654" i="8"/>
  <c r="F655" i="8"/>
  <c r="K655" i="8"/>
  <c r="I656" i="8"/>
  <c r="V656" i="8" s="1"/>
  <c r="F657" i="8"/>
  <c r="K657" i="8"/>
  <c r="I658" i="8"/>
  <c r="V658" i="8" s="1"/>
  <c r="J659" i="8"/>
  <c r="H660" i="8"/>
  <c r="J661" i="8"/>
  <c r="H662" i="8"/>
  <c r="J663" i="8"/>
  <c r="F664" i="8"/>
  <c r="K664" i="8"/>
  <c r="J665" i="8"/>
  <c r="H666" i="8"/>
  <c r="J667" i="8"/>
  <c r="F668" i="8"/>
  <c r="K668" i="8"/>
  <c r="H669" i="8"/>
  <c r="I670" i="8"/>
  <c r="V670" i="8" s="1"/>
  <c r="J671" i="8"/>
  <c r="H672" i="8"/>
  <c r="J673" i="8"/>
  <c r="F674" i="8"/>
  <c r="K674" i="8"/>
  <c r="H675" i="8"/>
  <c r="J676" i="8"/>
  <c r="H677" i="8"/>
  <c r="Y677" i="8" s="1"/>
  <c r="AA677" i="8" s="1"/>
  <c r="I678" i="8"/>
  <c r="V678" i="8" s="1"/>
  <c r="J679" i="8"/>
  <c r="H680" i="8"/>
  <c r="J681" i="8"/>
  <c r="H682" i="8"/>
  <c r="J683" i="8"/>
  <c r="H684" i="8"/>
  <c r="J685" i="8"/>
  <c r="H686" i="8"/>
  <c r="I687" i="8"/>
  <c r="V687" i="8" s="1"/>
  <c r="J688" i="8"/>
  <c r="I689" i="8"/>
  <c r="V689" i="8" s="1"/>
  <c r="J690" i="8"/>
  <c r="H691" i="8"/>
  <c r="I692" i="8"/>
  <c r="V692" i="8" s="1"/>
  <c r="F693" i="8"/>
  <c r="K693" i="8"/>
  <c r="I694" i="8"/>
  <c r="V694" i="8" s="1"/>
  <c r="F695" i="8"/>
  <c r="K695" i="8"/>
  <c r="H696" i="8"/>
  <c r="I697" i="8"/>
  <c r="V697" i="8" s="1"/>
  <c r="F698" i="8"/>
  <c r="K698" i="8"/>
  <c r="H699" i="8"/>
  <c r="J700" i="8"/>
  <c r="H701" i="8"/>
  <c r="I702" i="8"/>
  <c r="V702" i="8" s="1"/>
  <c r="F703" i="8"/>
  <c r="K703" i="8"/>
  <c r="H704" i="8"/>
  <c r="I705" i="8"/>
  <c r="V705" i="8" s="1"/>
  <c r="F706" i="8"/>
  <c r="K706" i="8"/>
  <c r="I707" i="8"/>
  <c r="V707" i="8" s="1"/>
  <c r="J708" i="8"/>
  <c r="H269" i="8"/>
  <c r="Y269" i="8" s="1"/>
  <c r="AA269" i="8" s="1"/>
  <c r="K330" i="8"/>
  <c r="K384" i="8"/>
  <c r="H401" i="8"/>
  <c r="Y401" i="8" s="1"/>
  <c r="AA401" i="8" s="1"/>
  <c r="H419" i="8"/>
  <c r="H428" i="8"/>
  <c r="K449" i="8"/>
  <c r="K451" i="8"/>
  <c r="K461" i="8"/>
  <c r="K472" i="8"/>
  <c r="K480" i="8"/>
  <c r="F502" i="8"/>
  <c r="H505" i="8"/>
  <c r="Y505" i="8" s="1"/>
  <c r="AA505" i="8" s="1"/>
  <c r="H518" i="8"/>
  <c r="K525" i="8"/>
  <c r="F540" i="8"/>
  <c r="H550" i="8"/>
  <c r="AB550" i="8" s="1"/>
  <c r="H556" i="8"/>
  <c r="K559" i="8"/>
  <c r="K560" i="8"/>
  <c r="J561" i="8"/>
  <c r="I562" i="8"/>
  <c r="V562" i="8" s="1"/>
  <c r="I563" i="8"/>
  <c r="V563" i="8" s="1"/>
  <c r="H564" i="8"/>
  <c r="F565" i="8"/>
  <c r="F566" i="8"/>
  <c r="H568" i="8"/>
  <c r="Y568" i="8" s="1"/>
  <c r="AA568" i="8" s="1"/>
  <c r="F569" i="8"/>
  <c r="F570" i="8"/>
  <c r="H572" i="8"/>
  <c r="J573" i="8"/>
  <c r="I574" i="8"/>
  <c r="V574" i="8" s="1"/>
  <c r="I575" i="8"/>
  <c r="V575" i="8" s="1"/>
  <c r="I576" i="8"/>
  <c r="V576" i="8" s="1"/>
  <c r="H577" i="8"/>
  <c r="AB577" i="8" s="1"/>
  <c r="K578" i="8"/>
  <c r="K579" i="8"/>
  <c r="J580" i="8"/>
  <c r="H583" i="8"/>
  <c r="J584" i="8"/>
  <c r="H587" i="8"/>
  <c r="F588" i="8"/>
  <c r="F589" i="8"/>
  <c r="F590" i="8"/>
  <c r="F591" i="8"/>
  <c r="F592" i="8"/>
  <c r="F593" i="8"/>
  <c r="H595" i="8"/>
  <c r="J596" i="8"/>
  <c r="I597" i="8"/>
  <c r="V597" i="8" s="1"/>
  <c r="H598" i="8"/>
  <c r="J599" i="8"/>
  <c r="H602" i="8"/>
  <c r="F603" i="8"/>
  <c r="F604" i="8"/>
  <c r="F605" i="8"/>
  <c r="H607" i="8"/>
  <c r="Y607" i="8" s="1"/>
  <c r="AA607" i="8" s="1"/>
  <c r="F608" i="8"/>
  <c r="F609" i="8"/>
  <c r="F610" i="8"/>
  <c r="H620" i="8"/>
  <c r="Y620" i="8" s="1"/>
  <c r="AA620" i="8" s="1"/>
  <c r="J621" i="8"/>
  <c r="H624" i="8"/>
  <c r="J625" i="8"/>
  <c r="I626" i="8"/>
  <c r="V626" i="8" s="1"/>
  <c r="I627" i="8"/>
  <c r="V627" i="8" s="1"/>
  <c r="K628" i="8"/>
  <c r="K629" i="8"/>
  <c r="J630" i="8"/>
  <c r="I631" i="8"/>
  <c r="V631" i="8" s="1"/>
  <c r="I633" i="8"/>
  <c r="V633" i="8" s="1"/>
  <c r="I634" i="8"/>
  <c r="V634" i="8" s="1"/>
  <c r="H635" i="8"/>
  <c r="Y635" i="8" s="1"/>
  <c r="AA635" i="8" s="1"/>
  <c r="F636" i="8"/>
  <c r="F637" i="8"/>
  <c r="F638" i="8"/>
  <c r="F639" i="8"/>
  <c r="F640" i="8"/>
  <c r="F641" i="8"/>
  <c r="F642" i="8"/>
  <c r="F643" i="8"/>
  <c r="H645" i="8"/>
  <c r="J646" i="8"/>
  <c r="K648" i="8"/>
  <c r="K649" i="8"/>
  <c r="K650" i="8"/>
  <c r="K651" i="8"/>
  <c r="K652" i="8"/>
  <c r="J653" i="8"/>
  <c r="I654" i="8"/>
  <c r="V654" i="8" s="1"/>
  <c r="H655" i="8"/>
  <c r="Y655" i="8" s="1"/>
  <c r="AA655" i="8" s="1"/>
  <c r="J656" i="8"/>
  <c r="F665" i="8"/>
  <c r="F666" i="8"/>
  <c r="F667" i="8"/>
  <c r="K671" i="8"/>
  <c r="K672" i="8"/>
  <c r="K673" i="8"/>
  <c r="J674" i="8"/>
  <c r="I675" i="8"/>
  <c r="V675" i="8" s="1"/>
  <c r="I676" i="8"/>
  <c r="V676" i="8" s="1"/>
  <c r="I677" i="8"/>
  <c r="V677" i="8" s="1"/>
  <c r="H678" i="8"/>
  <c r="F679" i="8"/>
  <c r="F680" i="8"/>
  <c r="F681" i="8"/>
  <c r="F682" i="8"/>
  <c r="F683" i="8"/>
  <c r="F684" i="8"/>
  <c r="F685" i="8"/>
  <c r="F686" i="8"/>
  <c r="H689" i="8"/>
  <c r="Y689" i="8" s="1"/>
  <c r="AA689" i="8" s="1"/>
  <c r="F690" i="8"/>
  <c r="F691" i="8"/>
  <c r="H693" i="8"/>
  <c r="J694" i="8"/>
  <c r="K696" i="8"/>
  <c r="J697" i="8"/>
  <c r="K699" i="8"/>
  <c r="K700" i="8"/>
  <c r="K701" i="8"/>
  <c r="J702" i="8"/>
  <c r="K704" i="8"/>
  <c r="J705" i="8"/>
  <c r="K709" i="8"/>
  <c r="J710" i="8"/>
  <c r="H711" i="8"/>
  <c r="F712" i="8"/>
  <c r="K713" i="8"/>
  <c r="I714" i="8"/>
  <c r="V714" i="8" s="1"/>
  <c r="F715" i="8"/>
  <c r="K716" i="8"/>
  <c r="I717" i="8"/>
  <c r="V717" i="8" s="1"/>
  <c r="H718" i="8"/>
  <c r="Y718" i="8" s="1"/>
  <c r="AA718" i="8" s="1"/>
  <c r="H719" i="8"/>
  <c r="F720" i="8"/>
  <c r="K722" i="8"/>
  <c r="J723" i="8"/>
  <c r="J724" i="8"/>
  <c r="I725" i="8"/>
  <c r="V725" i="8" s="1"/>
  <c r="H726" i="8"/>
  <c r="K727" i="8"/>
  <c r="J728" i="8"/>
  <c r="H729" i="8"/>
  <c r="Y729" i="8" s="1"/>
  <c r="AA729" i="8" s="1"/>
  <c r="F730" i="8"/>
  <c r="K731" i="8"/>
  <c r="J732" i="8"/>
  <c r="H733" i="8"/>
  <c r="Y733" i="8" s="1"/>
  <c r="AA733" i="8" s="1"/>
  <c r="K735" i="8"/>
  <c r="K736" i="8"/>
  <c r="K738" i="8"/>
  <c r="H739" i="8"/>
  <c r="J741" i="8"/>
  <c r="J742" i="8"/>
  <c r="J743" i="8"/>
  <c r="I744" i="8"/>
  <c r="V744" i="8" s="1"/>
  <c r="I745" i="8"/>
  <c r="V745" i="8" s="1"/>
  <c r="J746" i="8"/>
  <c r="F747" i="8"/>
  <c r="J748" i="8"/>
  <c r="I749" i="8"/>
  <c r="V749" i="8" s="1"/>
  <c r="F750" i="8"/>
  <c r="J751" i="8"/>
  <c r="I752" i="8"/>
  <c r="V752" i="8" s="1"/>
  <c r="F753" i="8"/>
  <c r="K754" i="8"/>
  <c r="I755" i="8"/>
  <c r="V755" i="8" s="1"/>
  <c r="I756" i="8"/>
  <c r="V756" i="8" s="1"/>
  <c r="F757" i="8"/>
  <c r="J758" i="8"/>
  <c r="J759" i="8"/>
  <c r="H760" i="8"/>
  <c r="Y760" i="8" s="1"/>
  <c r="AA760" i="8" s="1"/>
  <c r="J761" i="8"/>
  <c r="H762" i="8"/>
  <c r="J763" i="8"/>
  <c r="F764" i="8"/>
  <c r="K764" i="8"/>
  <c r="H765" i="8"/>
  <c r="J766" i="8"/>
  <c r="H767" i="8"/>
  <c r="J768" i="8"/>
  <c r="I769" i="8"/>
  <c r="V769" i="8" s="1"/>
  <c r="F770" i="8"/>
  <c r="K770" i="8"/>
  <c r="I771" i="8"/>
  <c r="V771" i="8" s="1"/>
  <c r="J772" i="8"/>
  <c r="F773" i="8"/>
  <c r="K773" i="8"/>
  <c r="H774" i="8"/>
  <c r="I775" i="8"/>
  <c r="V775" i="8" s="1"/>
  <c r="F776" i="8"/>
  <c r="K776" i="8"/>
  <c r="I777" i="8"/>
  <c r="V777" i="8" s="1"/>
  <c r="F778" i="8"/>
  <c r="K778" i="8"/>
  <c r="I779" i="8"/>
  <c r="V779" i="8" s="1"/>
  <c r="F780" i="8"/>
  <c r="K780" i="8"/>
  <c r="H781" i="8"/>
  <c r="I782" i="8"/>
  <c r="V782" i="8" s="1"/>
  <c r="J783" i="8"/>
  <c r="F784" i="8"/>
  <c r="K784" i="8"/>
  <c r="I785" i="8"/>
  <c r="V785" i="8" s="1"/>
  <c r="F786" i="8"/>
  <c r="K786" i="8"/>
  <c r="I787" i="8"/>
  <c r="V787" i="8" s="1"/>
  <c r="F788" i="8"/>
  <c r="K788" i="8"/>
  <c r="H789" i="8"/>
  <c r="Y789" i="8" s="1"/>
  <c r="AA789" i="8" s="1"/>
  <c r="J790" i="8"/>
  <c r="H791" i="8"/>
  <c r="J792" i="8"/>
  <c r="H793" i="8"/>
  <c r="I794" i="8"/>
  <c r="V794" i="8" s="1"/>
  <c r="F795" i="8"/>
  <c r="K795" i="8"/>
  <c r="H796" i="8"/>
  <c r="I797" i="8"/>
  <c r="V797" i="8" s="1"/>
  <c r="J798" i="8"/>
  <c r="H799" i="8"/>
  <c r="I800" i="8"/>
  <c r="V800" i="8" s="1"/>
  <c r="F801" i="8"/>
  <c r="K801" i="8"/>
  <c r="H802" i="8"/>
  <c r="F804" i="8"/>
  <c r="K804" i="8"/>
  <c r="I805" i="8"/>
  <c r="V805" i="8" s="1"/>
  <c r="F806" i="8"/>
  <c r="K806" i="8"/>
  <c r="I807" i="8"/>
  <c r="V807" i="8" s="1"/>
  <c r="F808" i="8"/>
  <c r="K808" i="8"/>
  <c r="H809" i="8"/>
  <c r="J810" i="8"/>
  <c r="H811" i="8"/>
  <c r="AB811" i="8" s="1"/>
  <c r="J812" i="8"/>
  <c r="H813" i="8"/>
  <c r="J814" i="8"/>
  <c r="F815" i="8"/>
  <c r="K815" i="8"/>
  <c r="H816" i="8"/>
  <c r="I817" i="8"/>
  <c r="V817" i="8" s="1"/>
  <c r="H818" i="8"/>
  <c r="J819" i="8"/>
  <c r="H820" i="8"/>
  <c r="I821" i="8"/>
  <c r="V821" i="8" s="1"/>
  <c r="J822" i="8"/>
  <c r="F823" i="8"/>
  <c r="K823" i="8"/>
  <c r="I824" i="8"/>
  <c r="V824" i="8" s="1"/>
  <c r="F825" i="8"/>
  <c r="K825" i="8"/>
  <c r="I826" i="8"/>
  <c r="V826" i="8" s="1"/>
  <c r="F827" i="8"/>
  <c r="K827" i="8"/>
  <c r="I828" i="8"/>
  <c r="V828" i="8" s="1"/>
  <c r="F829" i="8"/>
  <c r="K829" i="8"/>
  <c r="H830" i="8"/>
  <c r="I831" i="8"/>
  <c r="V831" i="8" s="1"/>
  <c r="F832" i="8"/>
  <c r="K832" i="8"/>
  <c r="H833" i="8"/>
  <c r="I834" i="8"/>
  <c r="V834" i="8" s="1"/>
  <c r="J835" i="8"/>
  <c r="H836" i="8"/>
  <c r="AB836" i="8" s="1"/>
  <c r="I837" i="8"/>
  <c r="V837" i="8" s="1"/>
  <c r="J838" i="8"/>
  <c r="F839" i="8"/>
  <c r="K839" i="8"/>
  <c r="H840" i="8"/>
  <c r="Y840" i="8" s="1"/>
  <c r="AA840" i="8" s="1"/>
  <c r="I841" i="8"/>
  <c r="V841" i="8" s="1"/>
  <c r="F842" i="8"/>
  <c r="K842" i="8"/>
  <c r="H843" i="8"/>
  <c r="I844" i="8"/>
  <c r="V844" i="8" s="1"/>
  <c r="F845" i="8"/>
  <c r="K845" i="8"/>
  <c r="H846" i="8"/>
  <c r="I847" i="8"/>
  <c r="V847" i="8" s="1"/>
  <c r="J848" i="8"/>
  <c r="F849" i="8"/>
  <c r="K849" i="8"/>
  <c r="H850" i="8"/>
  <c r="J851" i="8"/>
  <c r="H852" i="8"/>
  <c r="I853" i="8"/>
  <c r="V853" i="8" s="1"/>
  <c r="J854" i="8"/>
  <c r="F855" i="8"/>
  <c r="K855" i="8"/>
  <c r="H856" i="8"/>
  <c r="J857" i="8"/>
  <c r="H858" i="8"/>
  <c r="I859" i="8"/>
  <c r="V859" i="8" s="1"/>
  <c r="J860" i="8"/>
  <c r="H861" i="8"/>
  <c r="J862" i="8"/>
  <c r="H863" i="8"/>
  <c r="J864" i="8"/>
  <c r="H865" i="8"/>
  <c r="J866" i="8"/>
  <c r="H867" i="8"/>
  <c r="J868" i="8"/>
  <c r="H869" i="8"/>
  <c r="J870" i="8"/>
  <c r="F871" i="8"/>
  <c r="K871" i="8"/>
  <c r="I872" i="8"/>
  <c r="V872" i="8" s="1"/>
  <c r="F873" i="8"/>
  <c r="K873" i="8"/>
  <c r="I874" i="8"/>
  <c r="V874" i="8" s="1"/>
  <c r="J875" i="8"/>
  <c r="H876" i="8"/>
  <c r="J877" i="8"/>
  <c r="H878" i="8"/>
  <c r="Y878" i="8" s="1"/>
  <c r="AA878" i="8" s="1"/>
  <c r="J879" i="8"/>
  <c r="F880" i="8"/>
  <c r="K880" i="8"/>
  <c r="H881" i="8"/>
  <c r="Y881" i="8" s="1"/>
  <c r="AA881" i="8" s="1"/>
  <c r="J882" i="8"/>
  <c r="F883" i="8"/>
  <c r="K883" i="8"/>
  <c r="I884" i="8"/>
  <c r="V884" i="8" s="1"/>
  <c r="J885" i="8"/>
  <c r="H886" i="8"/>
  <c r="I887" i="8"/>
  <c r="V887" i="8" s="1"/>
  <c r="F888" i="8"/>
  <c r="K888" i="8"/>
  <c r="I889" i="8"/>
  <c r="V889" i="8" s="1"/>
  <c r="J890" i="8"/>
  <c r="H891" i="8"/>
  <c r="I892" i="8"/>
  <c r="V892" i="8" s="1"/>
  <c r="J893" i="8"/>
  <c r="F894" i="8"/>
  <c r="K894" i="8"/>
  <c r="H895" i="8"/>
  <c r="I896" i="8"/>
  <c r="V896" i="8" s="1"/>
  <c r="F897" i="8"/>
  <c r="K897" i="8"/>
  <c r="H898" i="8"/>
  <c r="I899" i="8"/>
  <c r="V899" i="8" s="1"/>
  <c r="J900" i="8"/>
  <c r="F901" i="8"/>
  <c r="K901" i="8"/>
  <c r="I902" i="8"/>
  <c r="V902" i="8" s="1"/>
  <c r="F903" i="8"/>
  <c r="K903" i="8"/>
  <c r="I904" i="8"/>
  <c r="V904" i="8" s="1"/>
  <c r="J905" i="8"/>
  <c r="F906" i="8"/>
  <c r="K906" i="8"/>
  <c r="H907" i="8"/>
  <c r="AB907" i="8" s="1"/>
  <c r="F908" i="8"/>
  <c r="K908" i="8"/>
  <c r="H909" i="8"/>
  <c r="Y909" i="8" s="1"/>
  <c r="AA909" i="8" s="1"/>
  <c r="I910" i="8"/>
  <c r="V910" i="8" s="1"/>
  <c r="J911" i="8"/>
  <c r="F912" i="8"/>
  <c r="K912" i="8"/>
  <c r="I913" i="8"/>
  <c r="V913" i="8" s="1"/>
  <c r="F914" i="8"/>
  <c r="K914" i="8"/>
  <c r="I915" i="8"/>
  <c r="V915" i="8" s="1"/>
  <c r="J916" i="8"/>
  <c r="F917" i="8"/>
  <c r="K917" i="8"/>
  <c r="H918" i="8"/>
  <c r="J919" i="8"/>
  <c r="H920" i="8"/>
  <c r="I921" i="8"/>
  <c r="V921" i="8" s="1"/>
  <c r="F922" i="8"/>
  <c r="K922" i="8"/>
  <c r="H923" i="8"/>
  <c r="Y923" i="8" s="1"/>
  <c r="AA923" i="8" s="1"/>
  <c r="I924" i="8"/>
  <c r="V924" i="8" s="1"/>
  <c r="J925" i="8"/>
  <c r="F926" i="8"/>
  <c r="K926" i="8"/>
  <c r="I927" i="8"/>
  <c r="V927" i="8" s="1"/>
  <c r="J928" i="8"/>
  <c r="H929" i="8"/>
  <c r="J930" i="8"/>
  <c r="H931" i="8"/>
  <c r="J932" i="8"/>
  <c r="H933" i="8"/>
  <c r="Y933" i="8" s="1"/>
  <c r="AA933" i="8" s="1"/>
  <c r="I934" i="8"/>
  <c r="V934" i="8" s="1"/>
  <c r="F935" i="8"/>
  <c r="K935" i="8"/>
  <c r="H936" i="8"/>
  <c r="J937" i="8"/>
  <c r="H938" i="8"/>
  <c r="J939" i="8"/>
  <c r="F940" i="8"/>
  <c r="K940" i="8"/>
  <c r="I941" i="8"/>
  <c r="V941" i="8" s="1"/>
  <c r="J942" i="8"/>
  <c r="F943" i="8"/>
  <c r="K943" i="8"/>
  <c r="H944" i="8"/>
  <c r="Y944" i="8" s="1"/>
  <c r="AA944" i="8" s="1"/>
  <c r="I945" i="8"/>
  <c r="V945" i="8" s="1"/>
  <c r="J946" i="8"/>
  <c r="F947" i="8"/>
  <c r="K947" i="8"/>
  <c r="H948" i="8"/>
  <c r="AB948" i="8" s="1"/>
  <c r="F949" i="8"/>
  <c r="K949" i="8"/>
  <c r="I950" i="8"/>
  <c r="V950" i="8" s="1"/>
  <c r="F951" i="8"/>
  <c r="K951" i="8"/>
  <c r="I952" i="8"/>
  <c r="V952" i="8" s="1"/>
  <c r="F953" i="8"/>
  <c r="K953" i="8"/>
  <c r="I954" i="8"/>
  <c r="V954" i="8" s="1"/>
  <c r="F955" i="8"/>
  <c r="K955" i="8"/>
  <c r="I956" i="8"/>
  <c r="V956" i="8" s="1"/>
  <c r="F957" i="8"/>
  <c r="K957" i="8"/>
  <c r="I958" i="8"/>
  <c r="V958" i="8" s="1"/>
  <c r="F959" i="8"/>
  <c r="K959" i="8"/>
  <c r="H960" i="8"/>
  <c r="I961" i="8"/>
  <c r="V961" i="8" s="1"/>
  <c r="F962" i="8"/>
  <c r="K962" i="8"/>
  <c r="I963" i="8"/>
  <c r="V963" i="8" s="1"/>
  <c r="F964" i="8"/>
  <c r="K964" i="8"/>
  <c r="H965" i="8"/>
  <c r="I966" i="8"/>
  <c r="V966" i="8" s="1"/>
  <c r="F967" i="8"/>
  <c r="K967" i="8"/>
  <c r="F969" i="8"/>
  <c r="K969" i="8"/>
  <c r="I970" i="8"/>
  <c r="V970" i="8" s="1"/>
  <c r="F971" i="8"/>
  <c r="K971" i="8"/>
  <c r="I972" i="8"/>
  <c r="V972" i="8" s="1"/>
  <c r="I239" i="8"/>
  <c r="V239" i="8" s="1"/>
  <c r="I300" i="8"/>
  <c r="V300" i="8" s="1"/>
  <c r="K358" i="8"/>
  <c r="K382" i="8"/>
  <c r="F400" i="8"/>
  <c r="K409" i="8"/>
  <c r="H421" i="8"/>
  <c r="K455" i="8"/>
  <c r="J471" i="8"/>
  <c r="J479" i="8"/>
  <c r="J483" i="8"/>
  <c r="J488" i="8"/>
  <c r="I491" i="8"/>
  <c r="V491" i="8" s="1"/>
  <c r="I498" i="8"/>
  <c r="V498" i="8" s="1"/>
  <c r="J501" i="8"/>
  <c r="I512" i="8"/>
  <c r="V512" i="8" s="1"/>
  <c r="H524" i="8"/>
  <c r="J528" i="8"/>
  <c r="H533" i="8"/>
  <c r="Y533" i="8" s="1"/>
  <c r="AA533" i="8" s="1"/>
  <c r="H539" i="8"/>
  <c r="I542" i="8"/>
  <c r="V542" i="8" s="1"/>
  <c r="I551" i="8"/>
  <c r="V551" i="8" s="1"/>
  <c r="J553" i="8"/>
  <c r="K562" i="8"/>
  <c r="K563" i="8"/>
  <c r="J564" i="8"/>
  <c r="I565" i="8"/>
  <c r="V565" i="8" s="1"/>
  <c r="I566" i="8"/>
  <c r="V566" i="8" s="1"/>
  <c r="H567" i="8"/>
  <c r="J568" i="8"/>
  <c r="I569" i="8"/>
  <c r="V569" i="8" s="1"/>
  <c r="I570" i="8"/>
  <c r="V570" i="8" s="1"/>
  <c r="H571" i="8"/>
  <c r="J572" i="8"/>
  <c r="K574" i="8"/>
  <c r="K575" i="8"/>
  <c r="K576" i="8"/>
  <c r="J577" i="8"/>
  <c r="H582" i="8"/>
  <c r="J583" i="8"/>
  <c r="H586" i="8"/>
  <c r="J587" i="8"/>
  <c r="I588" i="8"/>
  <c r="V588" i="8" s="1"/>
  <c r="I589" i="8"/>
  <c r="V589" i="8" s="1"/>
  <c r="I590" i="8"/>
  <c r="V590" i="8" s="1"/>
  <c r="I591" i="8"/>
  <c r="V591" i="8" s="1"/>
  <c r="I592" i="8"/>
  <c r="V592" i="8" s="1"/>
  <c r="I593" i="8"/>
  <c r="V593" i="8" s="1"/>
  <c r="H594" i="8"/>
  <c r="J595" i="8"/>
  <c r="K597" i="8"/>
  <c r="J598" i="8"/>
  <c r="H601" i="8"/>
  <c r="J602" i="8"/>
  <c r="I603" i="8"/>
  <c r="V603" i="8" s="1"/>
  <c r="I604" i="8"/>
  <c r="V604" i="8" s="1"/>
  <c r="I605" i="8"/>
  <c r="V605" i="8" s="1"/>
  <c r="H606" i="8"/>
  <c r="Y606" i="8" s="1"/>
  <c r="AA606" i="8" s="1"/>
  <c r="J607" i="8"/>
  <c r="I608" i="8"/>
  <c r="V608" i="8" s="1"/>
  <c r="I609" i="8"/>
  <c r="V609" i="8" s="1"/>
  <c r="I610" i="8"/>
  <c r="V610" i="8" s="1"/>
  <c r="H611" i="8"/>
  <c r="F612" i="8"/>
  <c r="H614" i="8"/>
  <c r="Y614" i="8" s="1"/>
  <c r="AA614" i="8" s="1"/>
  <c r="F615" i="8"/>
  <c r="F616" i="8"/>
  <c r="F617" i="8"/>
  <c r="H619" i="8"/>
  <c r="J620" i="8"/>
  <c r="H623" i="8"/>
  <c r="J624" i="8"/>
  <c r="K626" i="8"/>
  <c r="K627" i="8"/>
  <c r="K631" i="8"/>
  <c r="K633" i="8"/>
  <c r="K634" i="8"/>
  <c r="J635" i="8"/>
  <c r="I636" i="8"/>
  <c r="V636" i="8" s="1"/>
  <c r="I637" i="8"/>
  <c r="V637" i="8" s="1"/>
  <c r="I638" i="8"/>
  <c r="V638" i="8" s="1"/>
  <c r="I639" i="8"/>
  <c r="V639" i="8" s="1"/>
  <c r="I640" i="8"/>
  <c r="V640" i="8" s="1"/>
  <c r="I641" i="8"/>
  <c r="V641" i="8" s="1"/>
  <c r="I642" i="8"/>
  <c r="V642" i="8" s="1"/>
  <c r="I643" i="8"/>
  <c r="V643" i="8" s="1"/>
  <c r="H644" i="8"/>
  <c r="J645" i="8"/>
  <c r="K654" i="8"/>
  <c r="J655" i="8"/>
  <c r="H658" i="8"/>
  <c r="F659" i="8"/>
  <c r="F660" i="8"/>
  <c r="F661" i="8"/>
  <c r="F662" i="8"/>
  <c r="F663" i="8"/>
  <c r="I665" i="8"/>
  <c r="V665" i="8" s="1"/>
  <c r="I666" i="8"/>
  <c r="V666" i="8" s="1"/>
  <c r="I667" i="8"/>
  <c r="V667" i="8" s="1"/>
  <c r="H668" i="8"/>
  <c r="Y668" i="8" s="1"/>
  <c r="AA668" i="8" s="1"/>
  <c r="F669" i="8"/>
  <c r="K675" i="8"/>
  <c r="K676" i="8"/>
  <c r="K677" i="8"/>
  <c r="J678" i="8"/>
  <c r="I679" i="8"/>
  <c r="V679" i="8" s="1"/>
  <c r="I680" i="8"/>
  <c r="V680" i="8" s="1"/>
  <c r="I681" i="8"/>
  <c r="V681" i="8" s="1"/>
  <c r="I682" i="8"/>
  <c r="V682" i="8" s="1"/>
  <c r="I683" i="8"/>
  <c r="V683" i="8" s="1"/>
  <c r="I684" i="8"/>
  <c r="V684" i="8" s="1"/>
  <c r="I685" i="8"/>
  <c r="V685" i="8" s="1"/>
  <c r="I686" i="8"/>
  <c r="V686" i="8" s="1"/>
  <c r="H687" i="8"/>
  <c r="F688" i="8"/>
  <c r="J689" i="8"/>
  <c r="I690" i="8"/>
  <c r="V690" i="8" s="1"/>
  <c r="I691" i="8"/>
  <c r="V691" i="8" s="1"/>
  <c r="H692" i="8"/>
  <c r="J693" i="8"/>
  <c r="H707" i="8"/>
  <c r="F708" i="8"/>
  <c r="F709" i="8"/>
  <c r="K710" i="8"/>
  <c r="I711" i="8"/>
  <c r="V711" i="8" s="1"/>
  <c r="I712" i="8"/>
  <c r="V712" i="8" s="1"/>
  <c r="F713" i="8"/>
  <c r="J714" i="8"/>
  <c r="I715" i="8"/>
  <c r="V715" i="8" s="1"/>
  <c r="F716" i="8"/>
  <c r="J717" i="8"/>
  <c r="J718" i="8"/>
  <c r="I719" i="8"/>
  <c r="V719" i="8" s="1"/>
  <c r="H720" i="8"/>
  <c r="H721" i="8"/>
  <c r="F722" i="8"/>
  <c r="K724" i="8"/>
  <c r="J725" i="8"/>
  <c r="J726" i="8"/>
  <c r="F727" i="8"/>
  <c r="K728" i="8"/>
  <c r="I729" i="8"/>
  <c r="V729" i="8" s="1"/>
  <c r="I730" i="8"/>
  <c r="V730" i="8" s="1"/>
  <c r="F731" i="8"/>
  <c r="K732" i="8"/>
  <c r="I733" i="8"/>
  <c r="V733" i="8" s="1"/>
  <c r="H734" i="8"/>
  <c r="Y734" i="8" s="1"/>
  <c r="AA734" i="8" s="1"/>
  <c r="F735" i="8"/>
  <c r="F736" i="8"/>
  <c r="H737" i="8"/>
  <c r="AB737" i="8" s="1"/>
  <c r="F738" i="8"/>
  <c r="I739" i="8"/>
  <c r="V739" i="8" s="1"/>
  <c r="H740" i="8"/>
  <c r="Y740" i="8" s="1"/>
  <c r="AA740" i="8" s="1"/>
  <c r="K741" i="8"/>
  <c r="K743" i="8"/>
  <c r="J744" i="8"/>
  <c r="K745" i="8"/>
  <c r="K746" i="8"/>
  <c r="H747" i="8"/>
  <c r="AB747" i="8" s="1"/>
  <c r="J749" i="8"/>
  <c r="H750" i="8"/>
  <c r="J752" i="8"/>
  <c r="H753" i="8"/>
  <c r="AB753" i="8" s="1"/>
  <c r="F754" i="8"/>
  <c r="K755" i="8"/>
  <c r="J756" i="8"/>
  <c r="H757" i="8"/>
  <c r="AB757" i="8" s="1"/>
  <c r="K759" i="8"/>
  <c r="I760" i="8"/>
  <c r="V760" i="8" s="1"/>
  <c r="F761" i="8"/>
  <c r="K761" i="8"/>
  <c r="I762" i="8"/>
  <c r="V762" i="8" s="1"/>
  <c r="F763" i="8"/>
  <c r="K763" i="8"/>
  <c r="H764" i="8"/>
  <c r="Y764" i="8" s="1"/>
  <c r="AA764" i="8" s="1"/>
  <c r="I765" i="8"/>
  <c r="V765" i="8" s="1"/>
  <c r="F766" i="8"/>
  <c r="K766" i="8"/>
  <c r="I767" i="8"/>
  <c r="V767" i="8" s="1"/>
  <c r="F768" i="8"/>
  <c r="K768" i="8"/>
  <c r="J769" i="8"/>
  <c r="H770" i="8"/>
  <c r="Y770" i="8" s="1"/>
  <c r="AA770" i="8" s="1"/>
  <c r="J771" i="8"/>
  <c r="F772" i="8"/>
  <c r="K772" i="8"/>
  <c r="H773" i="8"/>
  <c r="I774" i="8"/>
  <c r="V774" i="8" s="1"/>
  <c r="J775" i="8"/>
  <c r="H776" i="8"/>
  <c r="J777" i="8"/>
  <c r="H778" i="8"/>
  <c r="J779" i="8"/>
  <c r="H780" i="8"/>
  <c r="AB780" i="8" s="1"/>
  <c r="I781" i="8"/>
  <c r="V781" i="8" s="1"/>
  <c r="J782" i="8"/>
  <c r="F783" i="8"/>
  <c r="K783" i="8"/>
  <c r="H784" i="8"/>
  <c r="J785" i="8"/>
  <c r="H786" i="8"/>
  <c r="J787" i="8"/>
  <c r="H788" i="8"/>
  <c r="I789" i="8"/>
  <c r="V789" i="8" s="1"/>
  <c r="F790" i="8"/>
  <c r="K790" i="8"/>
  <c r="I791" i="8"/>
  <c r="V791" i="8" s="1"/>
  <c r="F792" i="8"/>
  <c r="K792" i="8"/>
  <c r="I793" i="8"/>
  <c r="V793" i="8" s="1"/>
  <c r="J794" i="8"/>
  <c r="H795" i="8"/>
  <c r="I796" i="8"/>
  <c r="V796" i="8" s="1"/>
  <c r="J797" i="8"/>
  <c r="F798" i="8"/>
  <c r="K798" i="8"/>
  <c r="I799" i="8"/>
  <c r="V799" i="8" s="1"/>
  <c r="J800" i="8"/>
  <c r="H801" i="8"/>
  <c r="I802" i="8"/>
  <c r="V802" i="8" s="1"/>
  <c r="H804" i="8"/>
  <c r="J805" i="8"/>
  <c r="H806" i="8"/>
  <c r="J807" i="8"/>
  <c r="H808" i="8"/>
  <c r="I809" i="8"/>
  <c r="V809" i="8" s="1"/>
  <c r="F810" i="8"/>
  <c r="K810" i="8"/>
  <c r="I811" i="8"/>
  <c r="V811" i="8" s="1"/>
  <c r="F812" i="8"/>
  <c r="K812" i="8"/>
  <c r="I813" i="8"/>
  <c r="V813" i="8" s="1"/>
  <c r="F814" i="8"/>
  <c r="K814" i="8"/>
  <c r="H815" i="8"/>
  <c r="I816" i="8"/>
  <c r="V816" i="8" s="1"/>
  <c r="J817" i="8"/>
  <c r="I818" i="8"/>
  <c r="V818" i="8" s="1"/>
  <c r="F819" i="8"/>
  <c r="K819" i="8"/>
  <c r="I820" i="8"/>
  <c r="V820" i="8" s="1"/>
  <c r="J821" i="8"/>
  <c r="F822" i="8"/>
  <c r="K822" i="8"/>
  <c r="H823" i="8"/>
  <c r="AB823" i="8" s="1"/>
  <c r="J824" i="8"/>
  <c r="H825" i="8"/>
  <c r="J826" i="8"/>
  <c r="H827" i="8"/>
  <c r="J828" i="8"/>
  <c r="H829" i="8"/>
  <c r="I830" i="8"/>
  <c r="V830" i="8" s="1"/>
  <c r="J831" i="8"/>
  <c r="H832" i="8"/>
  <c r="I833" i="8"/>
  <c r="V833" i="8" s="1"/>
  <c r="J834" i="8"/>
  <c r="F835" i="8"/>
  <c r="K835" i="8"/>
  <c r="I836" i="8"/>
  <c r="V836" i="8" s="1"/>
  <c r="J837" i="8"/>
  <c r="F838" i="8"/>
  <c r="K838" i="8"/>
  <c r="H839" i="8"/>
  <c r="I840" i="8"/>
  <c r="V840" i="8" s="1"/>
  <c r="J841" i="8"/>
  <c r="H842" i="8"/>
  <c r="I843" i="8"/>
  <c r="V843" i="8" s="1"/>
  <c r="J844" i="8"/>
  <c r="H845" i="8"/>
  <c r="I846" i="8"/>
  <c r="V846" i="8" s="1"/>
  <c r="J847" i="8"/>
  <c r="F848" i="8"/>
  <c r="K848" i="8"/>
  <c r="H849" i="8"/>
  <c r="AB849" i="8" s="1"/>
  <c r="I850" i="8"/>
  <c r="V850" i="8" s="1"/>
  <c r="F851" i="8"/>
  <c r="K851" i="8"/>
  <c r="I852" i="8"/>
  <c r="V852" i="8" s="1"/>
  <c r="J853" i="8"/>
  <c r="F854" i="8"/>
  <c r="K854" i="8"/>
  <c r="H855" i="8"/>
  <c r="I856" i="8"/>
  <c r="V856" i="8" s="1"/>
  <c r="F857" i="8"/>
  <c r="K857" i="8"/>
  <c r="I858" i="8"/>
  <c r="V858" i="8" s="1"/>
  <c r="J859" i="8"/>
  <c r="F860" i="8"/>
  <c r="K860" i="8"/>
  <c r="I861" i="8"/>
  <c r="V861" i="8" s="1"/>
  <c r="F862" i="8"/>
  <c r="K862" i="8"/>
  <c r="I863" i="8"/>
  <c r="V863" i="8" s="1"/>
  <c r="F864" i="8"/>
  <c r="K864" i="8"/>
  <c r="I865" i="8"/>
  <c r="V865" i="8" s="1"/>
  <c r="F866" i="8"/>
  <c r="K866" i="8"/>
  <c r="I867" i="8"/>
  <c r="V867" i="8" s="1"/>
  <c r="F868" i="8"/>
  <c r="K868" i="8"/>
  <c r="I869" i="8"/>
  <c r="V869" i="8" s="1"/>
  <c r="F870" i="8"/>
  <c r="K870" i="8"/>
  <c r="H871" i="8"/>
  <c r="J872" i="8"/>
  <c r="H873" i="8"/>
  <c r="J874" i="8"/>
  <c r="F875" i="8"/>
  <c r="K875" i="8"/>
  <c r="I876" i="8"/>
  <c r="V876" i="8" s="1"/>
  <c r="F877" i="8"/>
  <c r="K877" i="8"/>
  <c r="I878" i="8"/>
  <c r="V878" i="8" s="1"/>
  <c r="F879" i="8"/>
  <c r="K879" i="8"/>
  <c r="H880" i="8"/>
  <c r="Y880" i="8" s="1"/>
  <c r="AA880" i="8" s="1"/>
  <c r="I881" i="8"/>
  <c r="V881" i="8" s="1"/>
  <c r="F882" i="8"/>
  <c r="K882" i="8"/>
  <c r="H883" i="8"/>
  <c r="J884" i="8"/>
  <c r="F885" i="8"/>
  <c r="K885" i="8"/>
  <c r="I886" i="8"/>
  <c r="V886" i="8" s="1"/>
  <c r="J887" i="8"/>
  <c r="H888" i="8"/>
  <c r="J889" i="8"/>
  <c r="F890" i="8"/>
  <c r="K890" i="8"/>
  <c r="I891" i="8"/>
  <c r="V891" i="8" s="1"/>
  <c r="J892" i="8"/>
  <c r="F893" i="8"/>
  <c r="K893" i="8"/>
  <c r="H894" i="8"/>
  <c r="I895" i="8"/>
  <c r="V895" i="8" s="1"/>
  <c r="J896" i="8"/>
  <c r="H897" i="8"/>
  <c r="I898" i="8"/>
  <c r="V898" i="8" s="1"/>
  <c r="J899" i="8"/>
  <c r="F900" i="8"/>
  <c r="K900" i="8"/>
  <c r="H901" i="8"/>
  <c r="J902" i="8"/>
  <c r="H903" i="8"/>
  <c r="Y903" i="8" s="1"/>
  <c r="AA903" i="8" s="1"/>
  <c r="J904" i="8"/>
  <c r="F905" i="8"/>
  <c r="K905" i="8"/>
  <c r="H906" i="8"/>
  <c r="I907" i="8"/>
  <c r="V907" i="8" s="1"/>
  <c r="H908" i="8"/>
  <c r="I909" i="8"/>
  <c r="V909" i="8" s="1"/>
  <c r="J910" i="8"/>
  <c r="F911" i="8"/>
  <c r="K911" i="8"/>
  <c r="H912" i="8"/>
  <c r="J913" i="8"/>
  <c r="H914" i="8"/>
  <c r="J915" i="8"/>
  <c r="F916" i="8"/>
  <c r="K916" i="8"/>
  <c r="H917" i="8"/>
  <c r="Y917" i="8" s="1"/>
  <c r="AA917" i="8" s="1"/>
  <c r="I918" i="8"/>
  <c r="V918" i="8" s="1"/>
  <c r="F919" i="8"/>
  <c r="K919" i="8"/>
  <c r="I920" i="8"/>
  <c r="V920" i="8" s="1"/>
  <c r="J921" i="8"/>
  <c r="H922" i="8"/>
  <c r="I923" i="8"/>
  <c r="V923" i="8" s="1"/>
  <c r="J924" i="8"/>
  <c r="F925" i="8"/>
  <c r="K925" i="8"/>
  <c r="H926" i="8"/>
  <c r="J927" i="8"/>
  <c r="F928" i="8"/>
  <c r="K928" i="8"/>
  <c r="I929" i="8"/>
  <c r="V929" i="8" s="1"/>
  <c r="F930" i="8"/>
  <c r="K930" i="8"/>
  <c r="I931" i="8"/>
  <c r="V931" i="8" s="1"/>
  <c r="F932" i="8"/>
  <c r="K932" i="8"/>
  <c r="I933" i="8"/>
  <c r="V933" i="8" s="1"/>
  <c r="J934" i="8"/>
  <c r="H935" i="8"/>
  <c r="I936" i="8"/>
  <c r="V936" i="8" s="1"/>
  <c r="F937" i="8"/>
  <c r="K937" i="8"/>
  <c r="I938" i="8"/>
  <c r="V938" i="8" s="1"/>
  <c r="F939" i="8"/>
  <c r="K939" i="8"/>
  <c r="H940" i="8"/>
  <c r="J941" i="8"/>
  <c r="F942" i="8"/>
  <c r="K942" i="8"/>
  <c r="H943" i="8"/>
  <c r="Y943" i="8" s="1"/>
  <c r="AA943" i="8" s="1"/>
  <c r="I944" i="8"/>
  <c r="V944" i="8" s="1"/>
  <c r="J945" i="8"/>
  <c r="F946" i="8"/>
  <c r="K946" i="8"/>
  <c r="H947" i="8"/>
  <c r="I948" i="8"/>
  <c r="V948" i="8" s="1"/>
  <c r="H949" i="8"/>
  <c r="Y949" i="8" s="1"/>
  <c r="AA949" i="8" s="1"/>
  <c r="J950" i="8"/>
  <c r="H951" i="8"/>
  <c r="Y951" i="8" s="1"/>
  <c r="AA951" i="8" s="1"/>
  <c r="J952" i="8"/>
  <c r="H953" i="8"/>
  <c r="Y953" i="8" s="1"/>
  <c r="AA953" i="8" s="1"/>
  <c r="J954" i="8"/>
  <c r="H955" i="8"/>
  <c r="J956" i="8"/>
  <c r="H957" i="8"/>
  <c r="AB957" i="8" s="1"/>
  <c r="J958" i="8"/>
  <c r="H959" i="8"/>
  <c r="Y959" i="8" s="1"/>
  <c r="AA959" i="8" s="1"/>
  <c r="I960" i="8"/>
  <c r="V960" i="8" s="1"/>
  <c r="J961" i="8"/>
  <c r="H962" i="8"/>
  <c r="J963" i="8"/>
  <c r="H964" i="8"/>
  <c r="I965" i="8"/>
  <c r="V965" i="8" s="1"/>
  <c r="J966" i="8"/>
  <c r="H967" i="8"/>
  <c r="Y967" i="8" s="1"/>
  <c r="AA967" i="8" s="1"/>
  <c r="H969" i="8"/>
  <c r="J970" i="8"/>
  <c r="H971" i="8"/>
  <c r="AB971" i="8" s="1"/>
  <c r="J972" i="8"/>
  <c r="H973" i="8"/>
  <c r="J974" i="8"/>
  <c r="H975" i="8"/>
  <c r="I976" i="8"/>
  <c r="V976" i="8" s="1"/>
  <c r="F977" i="8"/>
  <c r="K977" i="8"/>
  <c r="H978" i="8"/>
  <c r="J979" i="8"/>
  <c r="H980" i="8"/>
  <c r="J981" i="8"/>
  <c r="H982" i="8"/>
  <c r="J983" i="8"/>
  <c r="H984" i="8"/>
  <c r="J985" i="8"/>
  <c r="H986" i="8"/>
  <c r="Y986" i="8" s="1"/>
  <c r="AA986" i="8" s="1"/>
  <c r="J987" i="8"/>
  <c r="H988" i="8"/>
  <c r="J989" i="8"/>
  <c r="F990" i="8"/>
  <c r="K990" i="8"/>
  <c r="I991" i="8"/>
  <c r="V991" i="8" s="1"/>
  <c r="F992" i="8"/>
  <c r="K992" i="8"/>
  <c r="I993" i="8"/>
  <c r="V993" i="8" s="1"/>
  <c r="F994" i="8"/>
  <c r="K994" i="8"/>
  <c r="H995" i="8"/>
  <c r="I996" i="8"/>
  <c r="V996" i="8" s="1"/>
  <c r="F997" i="8"/>
  <c r="K997" i="8"/>
  <c r="I998" i="8"/>
  <c r="V998" i="8" s="1"/>
  <c r="J999" i="8"/>
  <c r="F1000" i="8"/>
  <c r="K1000" i="8"/>
  <c r="H1001" i="8"/>
  <c r="Y1001" i="8" s="1"/>
  <c r="AA1001" i="8" s="1"/>
  <c r="I1002" i="8"/>
  <c r="V1002" i="8" s="1"/>
  <c r="F1003" i="8"/>
  <c r="K1003" i="8"/>
  <c r="I1004" i="8"/>
  <c r="V1004" i="8" s="1"/>
  <c r="J1005" i="8"/>
  <c r="F1006" i="8"/>
  <c r="K1006" i="8"/>
  <c r="I1007" i="8"/>
  <c r="V1007" i="8" s="1"/>
  <c r="F1008" i="8"/>
  <c r="K1008" i="8"/>
  <c r="H1009" i="8"/>
  <c r="Y1009" i="8" s="1"/>
  <c r="AA1009" i="8" s="1"/>
  <c r="I1010" i="8"/>
  <c r="V1010" i="8" s="1"/>
  <c r="F1011" i="8"/>
  <c r="K1011" i="8"/>
  <c r="I1012" i="8"/>
  <c r="V1012" i="8" s="1"/>
  <c r="F1013" i="8"/>
  <c r="K1013" i="8"/>
  <c r="I1014" i="8"/>
  <c r="V1014" i="8" s="1"/>
  <c r="F1015" i="8"/>
  <c r="K1015" i="8"/>
  <c r="I1016" i="8"/>
  <c r="V1016" i="8" s="1"/>
  <c r="J1017" i="8"/>
  <c r="H1018" i="8"/>
  <c r="J1019" i="8"/>
  <c r="F1020" i="8"/>
  <c r="K1020" i="8"/>
  <c r="H1021" i="8"/>
  <c r="J1022" i="8"/>
  <c r="H1023" i="8"/>
  <c r="J1024" i="8"/>
  <c r="H1025" i="8"/>
  <c r="J1026" i="8"/>
  <c r="H1027" i="8"/>
  <c r="I1028" i="8"/>
  <c r="V1028" i="8" s="1"/>
  <c r="J1029" i="8"/>
  <c r="F1030" i="8"/>
  <c r="K1030" i="8"/>
  <c r="H1031" i="8"/>
  <c r="AB1031" i="8" s="1"/>
  <c r="J1032" i="8"/>
  <c r="H1033" i="8"/>
  <c r="Y1033" i="8" s="1"/>
  <c r="AA1033" i="8" s="1"/>
  <c r="I1034" i="8"/>
  <c r="V1034" i="8" s="1"/>
  <c r="J1035" i="8"/>
  <c r="H1036" i="8"/>
  <c r="I1037" i="8"/>
  <c r="V1037" i="8" s="1"/>
  <c r="J1038" i="8"/>
  <c r="F1039" i="8"/>
  <c r="K1039" i="8"/>
  <c r="I1040" i="8"/>
  <c r="V1040" i="8" s="1"/>
  <c r="F1041" i="8"/>
  <c r="K1041" i="8"/>
  <c r="I1042" i="8"/>
  <c r="V1042" i="8" s="1"/>
  <c r="F1043" i="8"/>
  <c r="K1043" i="8"/>
  <c r="J1044" i="8"/>
  <c r="I1045" i="8"/>
  <c r="V1045" i="8" s="1"/>
  <c r="F1046" i="8"/>
  <c r="K1046" i="8"/>
  <c r="I1047" i="8"/>
  <c r="V1047" i="8" s="1"/>
  <c r="F1048" i="8"/>
  <c r="K1048" i="8"/>
  <c r="I1049" i="8"/>
  <c r="V1049" i="8" s="1"/>
  <c r="J1050" i="8"/>
  <c r="F1051" i="8"/>
  <c r="K1051" i="8"/>
  <c r="I1052" i="8"/>
  <c r="V1052" i="8" s="1"/>
  <c r="F1053" i="8"/>
  <c r="K1053" i="8"/>
  <c r="I1054" i="8"/>
  <c r="V1054" i="8" s="1"/>
  <c r="J1055" i="8"/>
  <c r="F1056" i="8"/>
  <c r="K1056" i="8"/>
  <c r="I1057" i="8"/>
  <c r="V1057" i="8" s="1"/>
  <c r="J1058" i="8"/>
  <c r="H1059" i="8"/>
  <c r="AB1059" i="8" s="1"/>
  <c r="J1060" i="8"/>
  <c r="H1061" i="8"/>
  <c r="Y1061" i="8" s="1"/>
  <c r="AA1061" i="8" s="1"/>
  <c r="I1062" i="8"/>
  <c r="V1062" i="8" s="1"/>
  <c r="F1063" i="8"/>
  <c r="K1063" i="8"/>
  <c r="I1064" i="8"/>
  <c r="V1064" i="8" s="1"/>
  <c r="F1065" i="8"/>
  <c r="K1065" i="8"/>
  <c r="I1066" i="8"/>
  <c r="V1066" i="8" s="1"/>
  <c r="J1067" i="8"/>
  <c r="H1068" i="8"/>
  <c r="J1069" i="8"/>
  <c r="H1070" i="8"/>
  <c r="J1071" i="8"/>
  <c r="H1072" i="8"/>
  <c r="J1073" i="8"/>
  <c r="F1074" i="8"/>
  <c r="K1074" i="8"/>
  <c r="H1075" i="8"/>
  <c r="I1076" i="8"/>
  <c r="V1076" i="8" s="1"/>
  <c r="J1077" i="8"/>
  <c r="F1078" i="8"/>
  <c r="K1078" i="8"/>
  <c r="I1079" i="8"/>
  <c r="V1079" i="8" s="1"/>
  <c r="F1080" i="8"/>
  <c r="K1080" i="8"/>
  <c r="I1081" i="8"/>
  <c r="V1081" i="8" s="1"/>
  <c r="F1082" i="8"/>
  <c r="K1082" i="8"/>
  <c r="I1083" i="8"/>
  <c r="V1083" i="8" s="1"/>
  <c r="F1084" i="8"/>
  <c r="K1084" i="8"/>
  <c r="I1085" i="8"/>
  <c r="V1085" i="8" s="1"/>
  <c r="F1086" i="8"/>
  <c r="K1086" i="8"/>
  <c r="I1087" i="8"/>
  <c r="V1087" i="8" s="1"/>
  <c r="F1088" i="8"/>
  <c r="K1088" i="8"/>
  <c r="I1089" i="8"/>
  <c r="V1089" i="8" s="1"/>
  <c r="F1090" i="8"/>
  <c r="K1090" i="8"/>
  <c r="I1091" i="8"/>
  <c r="V1091" i="8" s="1"/>
  <c r="F1092" i="8"/>
  <c r="K1092" i="8"/>
  <c r="I1093" i="8"/>
  <c r="V1093" i="8" s="1"/>
  <c r="J1094" i="8"/>
  <c r="F1095" i="8"/>
  <c r="K1095" i="8"/>
  <c r="I1096" i="8"/>
  <c r="V1096" i="8" s="1"/>
  <c r="J1097" i="8"/>
  <c r="H1098" i="8"/>
  <c r="J1099" i="8"/>
  <c r="H1100" i="8"/>
  <c r="J1101" i="8"/>
  <c r="F1102" i="8"/>
  <c r="K1102" i="8"/>
  <c r="I1103" i="8"/>
  <c r="V1103" i="8" s="1"/>
  <c r="F1104" i="8"/>
  <c r="K1104" i="8"/>
  <c r="I1105" i="8"/>
  <c r="V1105" i="8" s="1"/>
  <c r="H1106" i="8"/>
  <c r="AB1106" i="8" s="1"/>
  <c r="J1107" i="8"/>
  <c r="H1108" i="8"/>
  <c r="I1109" i="8"/>
  <c r="V1109" i="8" s="1"/>
  <c r="F1110" i="8"/>
  <c r="K1110" i="8"/>
  <c r="I1111" i="8"/>
  <c r="V1111" i="8" s="1"/>
  <c r="F1112" i="8"/>
  <c r="K1112" i="8"/>
  <c r="I1113" i="8"/>
  <c r="V1113" i="8" s="1"/>
  <c r="J1114" i="8"/>
  <c r="F1115" i="8"/>
  <c r="K1115" i="8"/>
  <c r="I1116" i="8"/>
  <c r="V1116" i="8" s="1"/>
  <c r="F1117" i="8"/>
  <c r="K1117" i="8"/>
  <c r="I1118" i="8"/>
  <c r="V1118" i="8" s="1"/>
  <c r="J1119" i="8"/>
  <c r="F1120" i="8"/>
  <c r="K1120" i="8"/>
  <c r="I1121" i="8"/>
  <c r="V1121" i="8" s="1"/>
  <c r="F1122" i="8"/>
  <c r="K1122" i="8"/>
  <c r="H1123" i="8"/>
  <c r="AB1123" i="8" s="1"/>
  <c r="J1124" i="8"/>
  <c r="I1125" i="8"/>
  <c r="V1125" i="8" s="1"/>
  <c r="F1126" i="8"/>
  <c r="K1126" i="8"/>
  <c r="I1127" i="8"/>
  <c r="V1127" i="8" s="1"/>
  <c r="H1128" i="8"/>
  <c r="Y1128" i="8" s="1"/>
  <c r="AA1128" i="8" s="1"/>
  <c r="J1129" i="8"/>
  <c r="I1130" i="8"/>
  <c r="V1130" i="8" s="1"/>
  <c r="F1131" i="8"/>
  <c r="K1131" i="8"/>
  <c r="I1132" i="8"/>
  <c r="V1132" i="8" s="1"/>
  <c r="F1133" i="8"/>
  <c r="K1133" i="8"/>
  <c r="H1134" i="8"/>
  <c r="J1135" i="8"/>
  <c r="H1136" i="8"/>
  <c r="AB1136" i="8" s="1"/>
  <c r="I1137" i="8"/>
  <c r="V1137" i="8" s="1"/>
  <c r="F1138" i="8"/>
  <c r="K1138" i="8"/>
  <c r="H1139" i="8"/>
  <c r="AB1139" i="8" s="1"/>
  <c r="I1140" i="8"/>
  <c r="V1140" i="8" s="1"/>
  <c r="F1141" i="8"/>
  <c r="K1141" i="8"/>
  <c r="H1142" i="8"/>
  <c r="Y1142" i="8" s="1"/>
  <c r="AA1142" i="8" s="1"/>
  <c r="I1143" i="8"/>
  <c r="V1143" i="8" s="1"/>
  <c r="J1144" i="8"/>
  <c r="F1145" i="8"/>
  <c r="K1145" i="8"/>
  <c r="H1146" i="8"/>
  <c r="J1147" i="8"/>
  <c r="H1148" i="8"/>
  <c r="J1149" i="8"/>
  <c r="H1150" i="8"/>
  <c r="I1151" i="8"/>
  <c r="V1151" i="8" s="1"/>
  <c r="H1152" i="8"/>
  <c r="I1153" i="8"/>
  <c r="V1153" i="8" s="1"/>
  <c r="J1154" i="8"/>
  <c r="F1155" i="8"/>
  <c r="K1155" i="8"/>
  <c r="I1156" i="8"/>
  <c r="V1156" i="8" s="1"/>
  <c r="F1157" i="8"/>
  <c r="K1157" i="8"/>
  <c r="I1158" i="8"/>
  <c r="V1158" i="8" s="1"/>
  <c r="J1159" i="8"/>
  <c r="F1160" i="8"/>
  <c r="K1160" i="8"/>
  <c r="I1161" i="8"/>
  <c r="V1161" i="8" s="1"/>
  <c r="F1162" i="8"/>
  <c r="K1162" i="8"/>
  <c r="I1163" i="8"/>
  <c r="V1163" i="8" s="1"/>
  <c r="F1164" i="8"/>
  <c r="K1164" i="8"/>
  <c r="I1165" i="8"/>
  <c r="V1165" i="8" s="1"/>
  <c r="F1166" i="8"/>
  <c r="K1166" i="8"/>
  <c r="I1167" i="8"/>
  <c r="V1167" i="8" s="1"/>
  <c r="J1168" i="8"/>
  <c r="F1169" i="8"/>
  <c r="K1169" i="8"/>
  <c r="H1170" i="8"/>
  <c r="J357" i="8"/>
  <c r="I364" i="8"/>
  <c r="V364" i="8" s="1"/>
  <c r="F372" i="8"/>
  <c r="I415" i="8"/>
  <c r="V415" i="8" s="1"/>
  <c r="K420" i="8"/>
  <c r="I445" i="8"/>
  <c r="V445" i="8" s="1"/>
  <c r="H504" i="8"/>
  <c r="AB504" i="8" s="1"/>
  <c r="I507" i="8"/>
  <c r="V507" i="8" s="1"/>
  <c r="F511" i="8"/>
  <c r="H517" i="8"/>
  <c r="K523" i="8"/>
  <c r="K527" i="8"/>
  <c r="I538" i="8"/>
  <c r="V538" i="8" s="1"/>
  <c r="H555" i="8"/>
  <c r="F560" i="8"/>
  <c r="K565" i="8"/>
  <c r="K566" i="8"/>
  <c r="J567" i="8"/>
  <c r="K569" i="8"/>
  <c r="K570" i="8"/>
  <c r="J571" i="8"/>
  <c r="F578" i="8"/>
  <c r="F579" i="8"/>
  <c r="H581" i="8"/>
  <c r="J582" i="8"/>
  <c r="H585" i="8"/>
  <c r="J586" i="8"/>
  <c r="K588" i="8"/>
  <c r="K589" i="8"/>
  <c r="K590" i="8"/>
  <c r="K591" i="8"/>
  <c r="K592" i="8"/>
  <c r="K593" i="8"/>
  <c r="J594" i="8"/>
  <c r="H600" i="8"/>
  <c r="Y600" i="8" s="1"/>
  <c r="AA600" i="8" s="1"/>
  <c r="J601" i="8"/>
  <c r="K603" i="8"/>
  <c r="K604" i="8"/>
  <c r="K605" i="8"/>
  <c r="J606" i="8"/>
  <c r="K608" i="8"/>
  <c r="K609" i="8"/>
  <c r="K610" i="8"/>
  <c r="J611" i="8"/>
  <c r="I612" i="8"/>
  <c r="V612" i="8" s="1"/>
  <c r="H613" i="8"/>
  <c r="J614" i="8"/>
  <c r="I615" i="8"/>
  <c r="V615" i="8" s="1"/>
  <c r="I616" i="8"/>
  <c r="V616" i="8" s="1"/>
  <c r="I617" i="8"/>
  <c r="V617" i="8" s="1"/>
  <c r="H618" i="8"/>
  <c r="J619" i="8"/>
  <c r="H622" i="8"/>
  <c r="Y622" i="8" s="1"/>
  <c r="AA622" i="8" s="1"/>
  <c r="J623" i="8"/>
  <c r="F628" i="8"/>
  <c r="F629" i="8"/>
  <c r="K636" i="8"/>
  <c r="K637" i="8"/>
  <c r="K638" i="8"/>
  <c r="K639" i="8"/>
  <c r="K640" i="8"/>
  <c r="K641" i="8"/>
  <c r="K642" i="8"/>
  <c r="K643" i="8"/>
  <c r="J644" i="8"/>
  <c r="H647" i="8"/>
  <c r="F648" i="8"/>
  <c r="F649" i="8"/>
  <c r="F650" i="8"/>
  <c r="F651" i="8"/>
  <c r="F652" i="8"/>
  <c r="H657" i="8"/>
  <c r="Y657" i="8" s="1"/>
  <c r="AA657" i="8" s="1"/>
  <c r="J658" i="8"/>
  <c r="I659" i="8"/>
  <c r="V659" i="8" s="1"/>
  <c r="I660" i="8"/>
  <c r="V660" i="8" s="1"/>
  <c r="I661" i="8"/>
  <c r="V661" i="8" s="1"/>
  <c r="I662" i="8"/>
  <c r="V662" i="8" s="1"/>
  <c r="I663" i="8"/>
  <c r="V663" i="8" s="1"/>
  <c r="H664" i="8"/>
  <c r="K665" i="8"/>
  <c r="K666" i="8"/>
  <c r="K667" i="8"/>
  <c r="J668" i="8"/>
  <c r="I669" i="8"/>
  <c r="V669" i="8" s="1"/>
  <c r="H670" i="8"/>
  <c r="F671" i="8"/>
  <c r="F672" i="8"/>
  <c r="F673" i="8"/>
  <c r="K679" i="8"/>
  <c r="K680" i="8"/>
  <c r="K681" i="8"/>
  <c r="K682" i="8"/>
  <c r="K683" i="8"/>
  <c r="K684" i="8"/>
  <c r="K685" i="8"/>
  <c r="K686" i="8"/>
  <c r="J687" i="8"/>
  <c r="I688" i="8"/>
  <c r="V688" i="8" s="1"/>
  <c r="K690" i="8"/>
  <c r="K691" i="8"/>
  <c r="J692" i="8"/>
  <c r="H695" i="8"/>
  <c r="F696" i="8"/>
  <c r="H698" i="8"/>
  <c r="F699" i="8"/>
  <c r="F700" i="8"/>
  <c r="F701" i="8"/>
  <c r="H703" i="8"/>
  <c r="F704" i="8"/>
  <c r="H706" i="8"/>
  <c r="J707" i="8"/>
  <c r="I708" i="8"/>
  <c r="V708" i="8" s="1"/>
  <c r="H709" i="8"/>
  <c r="Y709" i="8" s="1"/>
  <c r="AA709" i="8" s="1"/>
  <c r="F710" i="8"/>
  <c r="K711" i="8"/>
  <c r="J712" i="8"/>
  <c r="H713" i="8"/>
  <c r="Y713" i="8" s="1"/>
  <c r="AA713" i="8" s="1"/>
  <c r="J715" i="8"/>
  <c r="H716" i="8"/>
  <c r="K718" i="8"/>
  <c r="J719" i="8"/>
  <c r="J720" i="8"/>
  <c r="I721" i="8"/>
  <c r="V721" i="8" s="1"/>
  <c r="H722" i="8"/>
  <c r="H723" i="8"/>
  <c r="F724" i="8"/>
  <c r="K726" i="8"/>
  <c r="H727" i="8"/>
  <c r="F728" i="8"/>
  <c r="K729" i="8"/>
  <c r="J730" i="8"/>
  <c r="H731" i="8"/>
  <c r="F732" i="8"/>
  <c r="K733" i="8"/>
  <c r="I734" i="8"/>
  <c r="V734" i="8" s="1"/>
  <c r="H735" i="8"/>
  <c r="AB735" i="8" s="1"/>
  <c r="I736" i="8"/>
  <c r="V736" i="8" s="1"/>
  <c r="I737" i="8"/>
  <c r="V737" i="8" s="1"/>
  <c r="H738" i="8"/>
  <c r="Y738" i="8" s="1"/>
  <c r="AA738" i="8" s="1"/>
  <c r="K739" i="8"/>
  <c r="I740" i="8"/>
  <c r="V740" i="8" s="1"/>
  <c r="F741" i="8"/>
  <c r="H742" i="8"/>
  <c r="F743" i="8"/>
  <c r="F745" i="8"/>
  <c r="F746" i="8"/>
  <c r="I747" i="8"/>
  <c r="V747" i="8" s="1"/>
  <c r="H748" i="8"/>
  <c r="AB748" i="8" s="1"/>
  <c r="K749" i="8"/>
  <c r="I750" i="8"/>
  <c r="V750" i="8" s="1"/>
  <c r="H751" i="8"/>
  <c r="Y751" i="8" s="1"/>
  <c r="AA751" i="8" s="1"/>
  <c r="K752" i="8"/>
  <c r="I753" i="8"/>
  <c r="V753" i="8" s="1"/>
  <c r="I754" i="8"/>
  <c r="V754" i="8" s="1"/>
  <c r="F755" i="8"/>
  <c r="K756" i="8"/>
  <c r="I757" i="8"/>
  <c r="V757" i="8" s="1"/>
  <c r="H758" i="8"/>
  <c r="F759" i="8"/>
  <c r="J760" i="8"/>
  <c r="H761" i="8"/>
  <c r="Y761" i="8" s="1"/>
  <c r="AA761" i="8" s="1"/>
  <c r="J762" i="8"/>
  <c r="H763" i="8"/>
  <c r="Y763" i="8" s="1"/>
  <c r="AA763" i="8" s="1"/>
  <c r="I764" i="8"/>
  <c r="V764" i="8" s="1"/>
  <c r="J765" i="8"/>
  <c r="H766" i="8"/>
  <c r="Y766" i="8" s="1"/>
  <c r="AA766" i="8" s="1"/>
  <c r="J767" i="8"/>
  <c r="H768" i="8"/>
  <c r="F769" i="8"/>
  <c r="K769" i="8"/>
  <c r="I770" i="8"/>
  <c r="V770" i="8" s="1"/>
  <c r="F771" i="8"/>
  <c r="K771" i="8"/>
  <c r="H772" i="8"/>
  <c r="I773" i="8"/>
  <c r="V773" i="8" s="1"/>
  <c r="J774" i="8"/>
  <c r="F775" i="8"/>
  <c r="K775" i="8"/>
  <c r="I776" i="8"/>
  <c r="V776" i="8" s="1"/>
  <c r="F777" i="8"/>
  <c r="K777" i="8"/>
  <c r="I778" i="8"/>
  <c r="V778" i="8" s="1"/>
  <c r="F779" i="8"/>
  <c r="K779" i="8"/>
  <c r="I780" i="8"/>
  <c r="V780" i="8" s="1"/>
  <c r="J781" i="8"/>
  <c r="F782" i="8"/>
  <c r="K782" i="8"/>
  <c r="H783" i="8"/>
  <c r="I784" i="8"/>
  <c r="V784" i="8" s="1"/>
  <c r="F785" i="8"/>
  <c r="K785" i="8"/>
  <c r="I786" i="8"/>
  <c r="V786" i="8" s="1"/>
  <c r="F787" i="8"/>
  <c r="K787" i="8"/>
  <c r="I788" i="8"/>
  <c r="V788" i="8" s="1"/>
  <c r="J789" i="8"/>
  <c r="H790" i="8"/>
  <c r="J791" i="8"/>
  <c r="H792" i="8"/>
  <c r="Y792" i="8" s="1"/>
  <c r="AA792" i="8" s="1"/>
  <c r="J793" i="8"/>
  <c r="F794" i="8"/>
  <c r="K794" i="8"/>
  <c r="I795" i="8"/>
  <c r="V795" i="8" s="1"/>
  <c r="J796" i="8"/>
  <c r="F797" i="8"/>
  <c r="K797" i="8"/>
  <c r="H798" i="8"/>
  <c r="J799" i="8"/>
  <c r="F800" i="8"/>
  <c r="K800" i="8"/>
  <c r="I801" i="8"/>
  <c r="V801" i="8" s="1"/>
  <c r="J802" i="8"/>
  <c r="I804" i="8"/>
  <c r="V804" i="8" s="1"/>
  <c r="F805" i="8"/>
  <c r="K805" i="8"/>
  <c r="I806" i="8"/>
  <c r="V806" i="8" s="1"/>
  <c r="F807" i="8"/>
  <c r="K807" i="8"/>
  <c r="I808" i="8"/>
  <c r="V808" i="8" s="1"/>
  <c r="J809" i="8"/>
  <c r="H810" i="8"/>
  <c r="AB810" i="8" s="1"/>
  <c r="J811" i="8"/>
  <c r="H812" i="8"/>
  <c r="J813" i="8"/>
  <c r="H814" i="8"/>
  <c r="Y814" i="8" s="1"/>
  <c r="AA814" i="8" s="1"/>
  <c r="I815" i="8"/>
  <c r="V815" i="8" s="1"/>
  <c r="J816" i="8"/>
  <c r="F817" i="8"/>
  <c r="F370" i="8"/>
  <c r="J465" i="8"/>
  <c r="I470" i="8"/>
  <c r="V470" i="8" s="1"/>
  <c r="J482" i="8"/>
  <c r="K506" i="8"/>
  <c r="I526" i="8"/>
  <c r="V526" i="8" s="1"/>
  <c r="H557" i="8"/>
  <c r="Y557" i="8" s="1"/>
  <c r="AA557" i="8" s="1"/>
  <c r="F562" i="8"/>
  <c r="I578" i="8"/>
  <c r="V578" i="8" s="1"/>
  <c r="J600" i="8"/>
  <c r="J618" i="8"/>
  <c r="H621" i="8"/>
  <c r="I628" i="8"/>
  <c r="V628" i="8" s="1"/>
  <c r="F631" i="8"/>
  <c r="F633" i="8"/>
  <c r="J647" i="8"/>
  <c r="J670" i="8"/>
  <c r="I700" i="8"/>
  <c r="V700" i="8" s="1"/>
  <c r="H714" i="8"/>
  <c r="H717" i="8"/>
  <c r="I727" i="8"/>
  <c r="V727" i="8" s="1"/>
  <c r="F729" i="8"/>
  <c r="I731" i="8"/>
  <c r="V731" i="8" s="1"/>
  <c r="F733" i="8"/>
  <c r="F739" i="8"/>
  <c r="H745" i="8"/>
  <c r="AB745" i="8" s="1"/>
  <c r="K747" i="8"/>
  <c r="K750" i="8"/>
  <c r="K753" i="8"/>
  <c r="H755" i="8"/>
  <c r="K757" i="8"/>
  <c r="K760" i="8"/>
  <c r="F762" i="8"/>
  <c r="I766" i="8"/>
  <c r="V766" i="8" s="1"/>
  <c r="J770" i="8"/>
  <c r="J773" i="8"/>
  <c r="K774" i="8"/>
  <c r="F781" i="8"/>
  <c r="H782" i="8"/>
  <c r="H785" i="8"/>
  <c r="Y785" i="8" s="1"/>
  <c r="AA785" i="8" s="1"/>
  <c r="H787" i="8"/>
  <c r="I790" i="8"/>
  <c r="V790" i="8" s="1"/>
  <c r="K793" i="8"/>
  <c r="F796" i="8"/>
  <c r="H797" i="8"/>
  <c r="J804" i="8"/>
  <c r="J806" i="8"/>
  <c r="J808" i="8"/>
  <c r="K809" i="8"/>
  <c r="K811" i="8"/>
  <c r="K813" i="8"/>
  <c r="F816" i="8"/>
  <c r="H817" i="8"/>
  <c r="AB817" i="8" s="1"/>
  <c r="K818" i="8"/>
  <c r="K821" i="8"/>
  <c r="I822" i="8"/>
  <c r="V822" i="8" s="1"/>
  <c r="J823" i="8"/>
  <c r="K824" i="8"/>
  <c r="F828" i="8"/>
  <c r="I829" i="8"/>
  <c r="V829" i="8" s="1"/>
  <c r="F830" i="8"/>
  <c r="K834" i="8"/>
  <c r="I835" i="8"/>
  <c r="V835" i="8" s="1"/>
  <c r="K836" i="8"/>
  <c r="K837" i="8"/>
  <c r="K840" i="8"/>
  <c r="H841" i="8"/>
  <c r="J842" i="8"/>
  <c r="J843" i="8"/>
  <c r="F844" i="8"/>
  <c r="I845" i="8"/>
  <c r="V845" i="8" s="1"/>
  <c r="F846" i="8"/>
  <c r="K850" i="8"/>
  <c r="K853" i="8"/>
  <c r="I854" i="8"/>
  <c r="V854" i="8" s="1"/>
  <c r="J855" i="8"/>
  <c r="J856" i="8"/>
  <c r="I857" i="8"/>
  <c r="V857" i="8" s="1"/>
  <c r="K858" i="8"/>
  <c r="H859" i="8"/>
  <c r="H860" i="8"/>
  <c r="J861" i="8"/>
  <c r="I862" i="8"/>
  <c r="V862" i="8" s="1"/>
  <c r="K863" i="8"/>
  <c r="F867" i="8"/>
  <c r="H868" i="8"/>
  <c r="J869" i="8"/>
  <c r="I870" i="8"/>
  <c r="V870" i="8" s="1"/>
  <c r="J871" i="8"/>
  <c r="K872" i="8"/>
  <c r="F878" i="8"/>
  <c r="H879" i="8"/>
  <c r="Y879" i="8" s="1"/>
  <c r="AA879" i="8" s="1"/>
  <c r="I880" i="8"/>
  <c r="V880" i="8" s="1"/>
  <c r="F881" i="8"/>
  <c r="H882" i="8"/>
  <c r="I883" i="8"/>
  <c r="V883" i="8" s="1"/>
  <c r="H884" i="8"/>
  <c r="H885" i="8"/>
  <c r="J886" i="8"/>
  <c r="F887" i="8"/>
  <c r="I888" i="8"/>
  <c r="V888" i="8" s="1"/>
  <c r="H889" i="8"/>
  <c r="AB889" i="8" s="1"/>
  <c r="I890" i="8"/>
  <c r="V890" i="8" s="1"/>
  <c r="K891" i="8"/>
  <c r="H892" i="8"/>
  <c r="H893" i="8"/>
  <c r="I894" i="8"/>
  <c r="V894" i="8" s="1"/>
  <c r="F895" i="8"/>
  <c r="K899" i="8"/>
  <c r="I900" i="8"/>
  <c r="V900" i="8" s="1"/>
  <c r="J901" i="8"/>
  <c r="K902" i="8"/>
  <c r="K907" i="8"/>
  <c r="K910" i="8"/>
  <c r="I911" i="8"/>
  <c r="V911" i="8" s="1"/>
  <c r="J912" i="8"/>
  <c r="K913" i="8"/>
  <c r="K918" i="8"/>
  <c r="K921" i="8"/>
  <c r="K923" i="8"/>
  <c r="H924" i="8"/>
  <c r="H925" i="8"/>
  <c r="I926" i="8"/>
  <c r="V926" i="8" s="1"/>
  <c r="H927" i="8"/>
  <c r="H928" i="8"/>
  <c r="J929" i="8"/>
  <c r="I930" i="8"/>
  <c r="V930" i="8" s="1"/>
  <c r="K931" i="8"/>
  <c r="K934" i="8"/>
  <c r="K936" i="8"/>
  <c r="F941" i="8"/>
  <c r="K945" i="8"/>
  <c r="I946" i="8"/>
  <c r="V946" i="8" s="1"/>
  <c r="J947" i="8"/>
  <c r="J948" i="8"/>
  <c r="F952" i="8"/>
  <c r="I953" i="8"/>
  <c r="V953" i="8" s="1"/>
  <c r="H954" i="8"/>
  <c r="J955" i="8"/>
  <c r="K956" i="8"/>
  <c r="K961" i="8"/>
  <c r="K966" i="8"/>
  <c r="F970" i="8"/>
  <c r="I971" i="8"/>
  <c r="V971" i="8" s="1"/>
  <c r="H972" i="8"/>
  <c r="AB972" i="8" s="1"/>
  <c r="I973" i="8"/>
  <c r="V973" i="8" s="1"/>
  <c r="F974" i="8"/>
  <c r="K975" i="8"/>
  <c r="H976" i="8"/>
  <c r="H977" i="8"/>
  <c r="K978" i="8"/>
  <c r="I979" i="8"/>
  <c r="V979" i="8" s="1"/>
  <c r="I980" i="8"/>
  <c r="V980" i="8" s="1"/>
  <c r="F981" i="8"/>
  <c r="K982" i="8"/>
  <c r="I983" i="8"/>
  <c r="V983" i="8" s="1"/>
  <c r="I984" i="8"/>
  <c r="V984" i="8" s="1"/>
  <c r="F985" i="8"/>
  <c r="K986" i="8"/>
  <c r="I987" i="8"/>
  <c r="V987" i="8" s="1"/>
  <c r="I988" i="8"/>
  <c r="V988" i="8" s="1"/>
  <c r="F989" i="8"/>
  <c r="J990" i="8"/>
  <c r="J991" i="8"/>
  <c r="I992" i="8"/>
  <c r="V992" i="8" s="1"/>
  <c r="H993" i="8"/>
  <c r="Y993" i="8" s="1"/>
  <c r="AA993" i="8" s="1"/>
  <c r="H994" i="8"/>
  <c r="K995" i="8"/>
  <c r="H996" i="8"/>
  <c r="Y996" i="8" s="1"/>
  <c r="AA996" i="8" s="1"/>
  <c r="H997" i="8"/>
  <c r="F998" i="8"/>
  <c r="I999" i="8"/>
  <c r="V999" i="8" s="1"/>
  <c r="H1000" i="8"/>
  <c r="Y1000" i="8" s="1"/>
  <c r="AA1000" i="8" s="1"/>
  <c r="K1001" i="8"/>
  <c r="H1002" i="8"/>
  <c r="Y1002" i="8" s="1"/>
  <c r="AA1002" i="8" s="1"/>
  <c r="H1003" i="8"/>
  <c r="Y1003" i="8" s="1"/>
  <c r="AA1003" i="8" s="1"/>
  <c r="F1004" i="8"/>
  <c r="I1005" i="8"/>
  <c r="V1005" i="8" s="1"/>
  <c r="H1006" i="8"/>
  <c r="F1007" i="8"/>
  <c r="J1009" i="8"/>
  <c r="F1010" i="8"/>
  <c r="K1012" i="8"/>
  <c r="J1013" i="8"/>
  <c r="J1014" i="8"/>
  <c r="I1015" i="8"/>
  <c r="V1015" i="8" s="1"/>
  <c r="H1016" i="8"/>
  <c r="K1017" i="8"/>
  <c r="J1018" i="8"/>
  <c r="H1019" i="8"/>
  <c r="Y1019" i="8" s="1"/>
  <c r="AA1019" i="8" s="1"/>
  <c r="J1021" i="8"/>
  <c r="H1022" i="8"/>
  <c r="F1023" i="8"/>
  <c r="K1024" i="8"/>
  <c r="J1025" i="8"/>
  <c r="H1026" i="8"/>
  <c r="F1027" i="8"/>
  <c r="J1028" i="8"/>
  <c r="F1029" i="8"/>
  <c r="J1030" i="8"/>
  <c r="I1031" i="8"/>
  <c r="V1031" i="8" s="1"/>
  <c r="F1032" i="8"/>
  <c r="K1033" i="8"/>
  <c r="H1034" i="8"/>
  <c r="K1035" i="8"/>
  <c r="J1036" i="8"/>
  <c r="F1037" i="8"/>
  <c r="I1038" i="8"/>
  <c r="V1038" i="8" s="1"/>
  <c r="H1039" i="8"/>
  <c r="F1040" i="8"/>
  <c r="K1042" i="8"/>
  <c r="J1043" i="8"/>
  <c r="K1044" i="8"/>
  <c r="K1045" i="8"/>
  <c r="J1046" i="8"/>
  <c r="J1047" i="8"/>
  <c r="I1048" i="8"/>
  <c r="V1048" i="8" s="1"/>
  <c r="H1049" i="8"/>
  <c r="K1050" i="8"/>
  <c r="I1051" i="8"/>
  <c r="V1051" i="8" s="1"/>
  <c r="H1052" i="8"/>
  <c r="H1053" i="8"/>
  <c r="Y1053" i="8" s="1"/>
  <c r="AA1053" i="8" s="1"/>
  <c r="F1054" i="8"/>
  <c r="I1055" i="8"/>
  <c r="V1055" i="8" s="1"/>
  <c r="H1056" i="8"/>
  <c r="F1057" i="8"/>
  <c r="I1058" i="8"/>
  <c r="V1058" i="8" s="1"/>
  <c r="I1059" i="8"/>
  <c r="V1059" i="8" s="1"/>
  <c r="F1060" i="8"/>
  <c r="K1061" i="8"/>
  <c r="H1062" i="8"/>
  <c r="H1063" i="8"/>
  <c r="Y1063" i="8" s="1"/>
  <c r="AA1063" i="8" s="1"/>
  <c r="F1064" i="8"/>
  <c r="K1066" i="8"/>
  <c r="H1067" i="8"/>
  <c r="F1068" i="8"/>
  <c r="K1069" i="8"/>
  <c r="J1070" i="8"/>
  <c r="H1071" i="8"/>
  <c r="F1072" i="8"/>
  <c r="K1073" i="8"/>
  <c r="I1074" i="8"/>
  <c r="V1074" i="8" s="1"/>
  <c r="F1075" i="8"/>
  <c r="J1076" i="8"/>
  <c r="F1077" i="8"/>
  <c r="J1078" i="8"/>
  <c r="J1079" i="8"/>
  <c r="I1080" i="8"/>
  <c r="V1080" i="8" s="1"/>
  <c r="H1081" i="8"/>
  <c r="Y1081" i="8" s="1"/>
  <c r="AA1081" i="8" s="1"/>
  <c r="H1082" i="8"/>
  <c r="F1083" i="8"/>
  <c r="K1085" i="8"/>
  <c r="J1086" i="8"/>
  <c r="J1087" i="8"/>
  <c r="I1088" i="8"/>
  <c r="V1088" i="8" s="1"/>
  <c r="H1089" i="8"/>
  <c r="H1090" i="8"/>
  <c r="F1091" i="8"/>
  <c r="K1093" i="8"/>
  <c r="H1094" i="8"/>
  <c r="K1096" i="8"/>
  <c r="H1097" i="8"/>
  <c r="F1098" i="8"/>
  <c r="K1099" i="8"/>
  <c r="J1100" i="8"/>
  <c r="H1101" i="8"/>
  <c r="Y1101" i="8" s="1"/>
  <c r="AA1101" i="8" s="1"/>
  <c r="K1103" i="8"/>
  <c r="J1104" i="8"/>
  <c r="J1105" i="8"/>
  <c r="J1106" i="8"/>
  <c r="H1107" i="8"/>
  <c r="F1108" i="8"/>
  <c r="J1109" i="8"/>
  <c r="I1110" i="8"/>
  <c r="V1110" i="8" s="1"/>
  <c r="H1111" i="8"/>
  <c r="H1112" i="8"/>
  <c r="F1113" i="8"/>
  <c r="I1114" i="8"/>
  <c r="V1114" i="8" s="1"/>
  <c r="H1115" i="8"/>
  <c r="F1116" i="8"/>
  <c r="K1118" i="8"/>
  <c r="H1119" i="8"/>
  <c r="AB1119" i="8" s="1"/>
  <c r="K1121" i="8"/>
  <c r="J1122" i="8"/>
  <c r="I1123" i="8"/>
  <c r="V1123" i="8" s="1"/>
  <c r="F1124" i="8"/>
  <c r="F1125" i="8"/>
  <c r="K1127" i="8"/>
  <c r="K1128" i="8"/>
  <c r="I1129" i="8"/>
  <c r="V1129" i="8" s="1"/>
  <c r="J1130" i="8"/>
  <c r="I1131" i="8"/>
  <c r="V1131" i="8" s="1"/>
  <c r="H1132" i="8"/>
  <c r="H1133" i="8"/>
  <c r="Y1133" i="8" s="1"/>
  <c r="AA1133" i="8" s="1"/>
  <c r="K1134" i="8"/>
  <c r="I1135" i="8"/>
  <c r="V1135" i="8" s="1"/>
  <c r="I1136" i="8"/>
  <c r="V1136" i="8" s="1"/>
  <c r="K1137" i="8"/>
  <c r="J1138" i="8"/>
  <c r="I1139" i="8"/>
  <c r="V1139" i="8" s="1"/>
  <c r="K1140" i="8"/>
  <c r="J1141" i="8"/>
  <c r="I1142" i="8"/>
  <c r="V1142" i="8" s="1"/>
  <c r="K1143" i="8"/>
  <c r="H1144" i="8"/>
  <c r="Y1144" i="8" s="1"/>
  <c r="AA1144" i="8" s="1"/>
  <c r="J1146" i="8"/>
  <c r="H1147" i="8"/>
  <c r="F1148" i="8"/>
  <c r="K1149" i="8"/>
  <c r="J1150" i="8"/>
  <c r="F1151" i="8"/>
  <c r="F1152" i="8"/>
  <c r="J1153" i="8"/>
  <c r="F1154" i="8"/>
  <c r="J1155" i="8"/>
  <c r="J1156" i="8"/>
  <c r="I1157" i="8"/>
  <c r="V1157" i="8" s="1"/>
  <c r="H1158" i="8"/>
  <c r="K1159" i="8"/>
  <c r="I1160" i="8"/>
  <c r="V1160" i="8" s="1"/>
  <c r="H1161" i="8"/>
  <c r="Y1161" i="8" s="1"/>
  <c r="AA1161" i="8" s="1"/>
  <c r="H1162" i="8"/>
  <c r="Y1162" i="8" s="1"/>
  <c r="AA1162" i="8" s="1"/>
  <c r="F1163" i="8"/>
  <c r="K1165" i="8"/>
  <c r="J1166" i="8"/>
  <c r="J1167" i="8"/>
  <c r="F1168" i="8"/>
  <c r="J1169" i="8"/>
  <c r="I1170" i="8"/>
  <c r="V1170" i="8" s="1"/>
  <c r="J1171" i="8"/>
  <c r="F1172" i="8"/>
  <c r="K1172" i="8"/>
  <c r="I1173" i="8"/>
  <c r="V1173" i="8" s="1"/>
  <c r="F1174" i="8"/>
  <c r="K1174" i="8"/>
  <c r="H1175" i="8"/>
  <c r="J1176" i="8"/>
  <c r="H1177" i="8"/>
  <c r="J1178" i="8"/>
  <c r="F1179" i="8"/>
  <c r="K1179" i="8"/>
  <c r="H1180" i="8"/>
  <c r="J1181" i="8"/>
  <c r="H1182" i="8"/>
  <c r="I1183" i="8"/>
  <c r="V1183" i="8" s="1"/>
  <c r="F1184" i="8"/>
  <c r="K1184" i="8"/>
  <c r="I1185" i="8"/>
  <c r="V1185" i="8" s="1"/>
  <c r="H1186" i="8"/>
  <c r="Y1186" i="8" s="1"/>
  <c r="AA1186" i="8" s="1"/>
  <c r="J1187" i="8"/>
  <c r="H1188" i="8"/>
  <c r="I1189" i="8"/>
  <c r="V1189" i="8" s="1"/>
  <c r="J1190" i="8"/>
  <c r="H1191" i="8"/>
  <c r="J1192" i="8"/>
  <c r="H1193" i="8"/>
  <c r="J1194" i="8"/>
  <c r="F1195" i="8"/>
  <c r="K1195" i="8"/>
  <c r="H1196" i="8"/>
  <c r="J1197" i="8"/>
  <c r="H1198" i="8"/>
  <c r="J1199" i="8"/>
  <c r="F1200" i="8"/>
  <c r="K1200" i="8"/>
  <c r="I1201" i="8"/>
  <c r="V1201" i="8" s="1"/>
  <c r="F1202" i="8"/>
  <c r="K1202" i="8"/>
  <c r="I1203" i="8"/>
  <c r="V1203" i="8" s="1"/>
  <c r="J1204" i="8"/>
  <c r="H1205" i="8"/>
  <c r="J1206" i="8"/>
  <c r="H1207" i="8"/>
  <c r="J1208" i="8"/>
  <c r="H1209" i="8"/>
  <c r="I1210" i="8"/>
  <c r="V1210" i="8" s="1"/>
  <c r="J1211" i="8"/>
  <c r="F1212" i="8"/>
  <c r="K1212" i="8"/>
  <c r="H1213" i="8"/>
  <c r="J1214" i="8"/>
  <c r="H1215" i="8"/>
  <c r="J1216" i="8"/>
  <c r="H1217" i="8"/>
  <c r="AB1217" i="8" s="1"/>
  <c r="J1218" i="8"/>
  <c r="F1219" i="8"/>
  <c r="K1219" i="8"/>
  <c r="I1220" i="8"/>
  <c r="V1220" i="8" s="1"/>
  <c r="H1221" i="8"/>
  <c r="J1222" i="8"/>
  <c r="H1223" i="8"/>
  <c r="Y1223" i="8" s="1"/>
  <c r="AA1223" i="8" s="1"/>
  <c r="J1224" i="8"/>
  <c r="H1225" i="8"/>
  <c r="J1226" i="8"/>
  <c r="I1227" i="8"/>
  <c r="V1227" i="8" s="1"/>
  <c r="F1228" i="8"/>
  <c r="K1228" i="8"/>
  <c r="I1229" i="8"/>
  <c r="V1229" i="8" s="1"/>
  <c r="F1230" i="8"/>
  <c r="K1230" i="8"/>
  <c r="I1231" i="8"/>
  <c r="V1231" i="8" s="1"/>
  <c r="F1232" i="8"/>
  <c r="K1232" i="8"/>
  <c r="I1233" i="8"/>
  <c r="V1233" i="8" s="1"/>
  <c r="J1234" i="8"/>
  <c r="H1235" i="8"/>
  <c r="J1236" i="8"/>
  <c r="H1237" i="8"/>
  <c r="AB1237" i="8" s="1"/>
  <c r="I1238" i="8"/>
  <c r="V1238" i="8" s="1"/>
  <c r="F1239" i="8"/>
  <c r="K1239" i="8"/>
  <c r="I1240" i="8"/>
  <c r="V1240" i="8" s="1"/>
  <c r="F1241" i="8"/>
  <c r="K1241" i="8"/>
  <c r="I1242" i="8"/>
  <c r="V1242" i="8" s="1"/>
  <c r="F1243" i="8"/>
  <c r="K1243" i="8"/>
  <c r="I1244" i="8"/>
  <c r="V1244" i="8" s="1"/>
  <c r="F1245" i="8"/>
  <c r="K1245" i="8"/>
  <c r="I1246" i="8"/>
  <c r="V1246" i="8" s="1"/>
  <c r="F1247" i="8"/>
  <c r="K1247" i="8"/>
  <c r="I1248" i="8"/>
  <c r="V1248" i="8" s="1"/>
  <c r="F1249" i="8"/>
  <c r="K1249" i="8"/>
  <c r="H1250" i="8"/>
  <c r="I1251" i="8"/>
  <c r="V1251" i="8" s="1"/>
  <c r="J1252" i="8"/>
  <c r="F1253" i="8"/>
  <c r="K1253" i="8"/>
  <c r="I1254" i="8"/>
  <c r="V1254" i="8" s="1"/>
  <c r="F1255" i="8"/>
  <c r="K1255" i="8"/>
  <c r="I1256" i="8"/>
  <c r="V1256" i="8" s="1"/>
  <c r="F1257" i="8"/>
  <c r="K1257" i="8"/>
  <c r="I1258" i="8"/>
  <c r="V1258" i="8" s="1"/>
  <c r="F1259" i="8"/>
  <c r="K1259" i="8"/>
  <c r="I1260" i="8"/>
  <c r="V1260" i="8" s="1"/>
  <c r="F1261" i="8"/>
  <c r="K1261" i="8"/>
  <c r="H1262" i="8"/>
  <c r="I1263" i="8"/>
  <c r="V1263" i="8" s="1"/>
  <c r="J1264" i="8"/>
  <c r="F1265" i="8"/>
  <c r="K1265" i="8"/>
  <c r="H1266" i="8"/>
  <c r="J1267" i="8"/>
  <c r="H1268" i="8"/>
  <c r="J1269" i="8"/>
  <c r="F1270" i="8"/>
  <c r="K1270" i="8"/>
  <c r="H1271" i="8"/>
  <c r="AB1271" i="8" s="1"/>
  <c r="J1272" i="8"/>
  <c r="H1273" i="8"/>
  <c r="J1274" i="8"/>
  <c r="H1275" i="8"/>
  <c r="I1276" i="8"/>
  <c r="V1276" i="8" s="1"/>
  <c r="F1277" i="8"/>
  <c r="K1277" i="8"/>
  <c r="I1278" i="8"/>
  <c r="V1278" i="8" s="1"/>
  <c r="F1279" i="8"/>
  <c r="K1279" i="8"/>
  <c r="I1280" i="8"/>
  <c r="V1280" i="8" s="1"/>
  <c r="F1281" i="8"/>
  <c r="K1281" i="8"/>
  <c r="H1282" i="8"/>
  <c r="AB1282" i="8" s="1"/>
  <c r="J1283" i="8"/>
  <c r="H1284" i="8"/>
  <c r="I1285" i="8"/>
  <c r="V1285" i="8" s="1"/>
  <c r="H1286" i="8"/>
  <c r="J1287" i="8"/>
  <c r="H1288" i="8"/>
  <c r="J1289" i="8"/>
  <c r="H1290" i="8"/>
  <c r="AB1290" i="8" s="1"/>
  <c r="F1291" i="8"/>
  <c r="K1291" i="8"/>
  <c r="I1292" i="8"/>
  <c r="V1292" i="8" s="1"/>
  <c r="F1293" i="8"/>
  <c r="K1293" i="8"/>
  <c r="I1294" i="8"/>
  <c r="V1294" i="8" s="1"/>
  <c r="F1295" i="8"/>
  <c r="K1295" i="8"/>
  <c r="I1296" i="8"/>
  <c r="V1296" i="8" s="1"/>
  <c r="F1297" i="8"/>
  <c r="K1297" i="8"/>
  <c r="I1298" i="8"/>
  <c r="V1298" i="8" s="1"/>
  <c r="J1299" i="8"/>
  <c r="H1300" i="8"/>
  <c r="J1301" i="8"/>
  <c r="F1302" i="8"/>
  <c r="K1302" i="8"/>
  <c r="I1303" i="8"/>
  <c r="V1303" i="8" s="1"/>
  <c r="J1304" i="8"/>
  <c r="F1305" i="8"/>
  <c r="K1305" i="8"/>
  <c r="H1306" i="8"/>
  <c r="I1307" i="8"/>
  <c r="V1307" i="8" s="1"/>
  <c r="J1308" i="8"/>
  <c r="H1309" i="8"/>
  <c r="J1310" i="8"/>
  <c r="H1311" i="8"/>
  <c r="I1312" i="8"/>
  <c r="V1312" i="8" s="1"/>
  <c r="J1313" i="8"/>
  <c r="H1314" i="8"/>
  <c r="J1315" i="8"/>
  <c r="H1316" i="8"/>
  <c r="J1317" i="8"/>
  <c r="H1318" i="8"/>
  <c r="J1319" i="8"/>
  <c r="H1320" i="8"/>
  <c r="J1321" i="8"/>
  <c r="H1322" i="8"/>
  <c r="AB1322" i="8" s="1"/>
  <c r="J1323" i="8"/>
  <c r="H1324" i="8"/>
  <c r="J1325" i="8"/>
  <c r="H1326" i="8"/>
  <c r="I1327" i="8"/>
  <c r="V1327" i="8" s="1"/>
  <c r="J1328" i="8"/>
  <c r="F1329" i="8"/>
  <c r="K1329" i="8"/>
  <c r="I1330" i="8"/>
  <c r="V1330" i="8" s="1"/>
  <c r="F1331" i="8"/>
  <c r="K1331" i="8"/>
  <c r="I1332" i="8"/>
  <c r="V1332" i="8" s="1"/>
  <c r="J1333" i="8"/>
  <c r="F1334" i="8"/>
  <c r="K1334" i="8"/>
  <c r="I1335" i="8"/>
  <c r="V1335" i="8" s="1"/>
  <c r="F1336" i="8"/>
  <c r="K1336" i="8"/>
  <c r="H1337" i="8"/>
  <c r="I1338" i="8"/>
  <c r="V1338" i="8" s="1"/>
  <c r="J1339" i="8"/>
  <c r="H1340" i="8"/>
  <c r="J1341" i="8"/>
  <c r="H1342" i="8"/>
  <c r="J1343" i="8"/>
  <c r="H1344" i="8"/>
  <c r="J1345" i="8"/>
  <c r="H1346" i="8"/>
  <c r="J1347" i="8"/>
  <c r="H1348" i="8"/>
  <c r="J1349" i="8"/>
  <c r="H1350" i="8"/>
  <c r="J1351" i="8"/>
  <c r="H1352" i="8"/>
  <c r="J1353" i="8"/>
  <c r="F1354" i="8"/>
  <c r="K1354" i="8"/>
  <c r="I1355" i="8"/>
  <c r="V1355" i="8" s="1"/>
  <c r="F1356" i="8"/>
  <c r="K1356" i="8"/>
  <c r="I1357" i="8"/>
  <c r="V1357" i="8" s="1"/>
  <c r="F1358" i="8"/>
  <c r="K1358" i="8"/>
  <c r="I1359" i="8"/>
  <c r="V1359" i="8" s="1"/>
  <c r="F1360" i="8"/>
  <c r="K1360" i="8"/>
  <c r="I1361" i="8"/>
  <c r="V1361" i="8" s="1"/>
  <c r="F1362" i="8"/>
  <c r="K1362" i="8"/>
  <c r="H1363" i="8"/>
  <c r="Y1363" i="8" s="1"/>
  <c r="AA1363" i="8" s="1"/>
  <c r="I1364" i="8"/>
  <c r="V1364" i="8" s="1"/>
  <c r="J1365" i="8"/>
  <c r="H1366" i="8"/>
  <c r="J1367" i="8"/>
  <c r="F1368" i="8"/>
  <c r="K1368" i="8"/>
  <c r="H1369" i="8"/>
  <c r="I1370" i="8"/>
  <c r="V1370" i="8" s="1"/>
  <c r="J1371" i="8"/>
  <c r="F1372" i="8"/>
  <c r="K1372" i="8"/>
  <c r="I1373" i="8"/>
  <c r="V1373" i="8" s="1"/>
  <c r="F1374" i="8"/>
  <c r="K1374" i="8"/>
  <c r="I1375" i="8"/>
  <c r="V1375" i="8" s="1"/>
  <c r="F1376" i="8"/>
  <c r="K1376" i="8"/>
  <c r="I1377" i="8"/>
  <c r="V1377" i="8" s="1"/>
  <c r="F1378" i="8"/>
  <c r="K1378" i="8"/>
  <c r="I1379" i="8"/>
  <c r="V1379" i="8" s="1"/>
  <c r="J1380" i="8"/>
  <c r="H1381" i="8"/>
  <c r="Y1381" i="8" s="1"/>
  <c r="AA1381" i="8" s="1"/>
  <c r="I1382" i="8"/>
  <c r="V1382" i="8" s="1"/>
  <c r="J1383" i="8"/>
  <c r="H1384" i="8"/>
  <c r="J1385" i="8"/>
  <c r="F1386" i="8"/>
  <c r="K1386" i="8"/>
  <c r="I1387" i="8"/>
  <c r="V1387" i="8" s="1"/>
  <c r="F1388" i="8"/>
  <c r="K1388" i="8"/>
  <c r="I1389" i="8"/>
  <c r="V1389" i="8" s="1"/>
  <c r="F1390" i="8"/>
  <c r="K1390" i="8"/>
  <c r="I1391" i="8"/>
  <c r="V1391" i="8" s="1"/>
  <c r="F1392" i="8"/>
  <c r="K1392" i="8"/>
  <c r="I1393" i="8"/>
  <c r="V1393" i="8" s="1"/>
  <c r="J1394" i="8"/>
  <c r="F1395" i="8"/>
  <c r="K1395" i="8"/>
  <c r="I1396" i="8"/>
  <c r="V1396" i="8" s="1"/>
  <c r="J1397" i="8"/>
  <c r="H1398" i="8"/>
  <c r="J1399" i="8"/>
  <c r="H1400" i="8"/>
  <c r="Y1400" i="8" s="1"/>
  <c r="AA1400" i="8" s="1"/>
  <c r="J1401" i="8"/>
  <c r="F1402" i="8"/>
  <c r="K1402" i="8"/>
  <c r="I1403" i="8"/>
  <c r="V1403" i="8" s="1"/>
  <c r="J1404" i="8"/>
  <c r="F1405" i="8"/>
  <c r="K1405" i="8"/>
  <c r="H1406" i="8"/>
  <c r="Y1406" i="8" s="1"/>
  <c r="AA1406" i="8" s="1"/>
  <c r="I1407" i="8"/>
  <c r="V1407" i="8" s="1"/>
  <c r="F1408" i="8"/>
  <c r="K1408" i="8"/>
  <c r="I1409" i="8"/>
  <c r="V1409" i="8" s="1"/>
  <c r="F1410" i="8"/>
  <c r="K1410" i="8"/>
  <c r="I1411" i="8"/>
  <c r="V1411" i="8" s="1"/>
  <c r="F1412" i="8"/>
  <c r="K1412" i="8"/>
  <c r="I1413" i="8"/>
  <c r="V1413" i="8" s="1"/>
  <c r="F1414" i="8"/>
  <c r="K1414" i="8"/>
  <c r="I1415" i="8"/>
  <c r="V1415" i="8" s="1"/>
  <c r="F1416" i="8"/>
  <c r="K1416" i="8"/>
  <c r="I1417" i="8"/>
  <c r="V1417" i="8" s="1"/>
  <c r="F1418" i="8"/>
  <c r="K1418" i="8"/>
  <c r="H1419" i="8"/>
  <c r="J1420" i="8"/>
  <c r="H1421" i="8"/>
  <c r="AB1421" i="8" s="1"/>
  <c r="J1422" i="8"/>
  <c r="F1423" i="8"/>
  <c r="K1423" i="8"/>
  <c r="I1424" i="8"/>
  <c r="V1424" i="8" s="1"/>
  <c r="F1425" i="8"/>
  <c r="K1425" i="8"/>
  <c r="H1426" i="8"/>
  <c r="I1427" i="8"/>
  <c r="V1427" i="8" s="1"/>
  <c r="J1428" i="8"/>
  <c r="H1429" i="8"/>
  <c r="I1430" i="8"/>
  <c r="V1430" i="8" s="1"/>
  <c r="F1431" i="8"/>
  <c r="K1431" i="8"/>
  <c r="I1432" i="8"/>
  <c r="V1432" i="8" s="1"/>
  <c r="F1433" i="8"/>
  <c r="K1433" i="8"/>
  <c r="I1434" i="8"/>
  <c r="V1434" i="8" s="1"/>
  <c r="F1435" i="8"/>
  <c r="K1435" i="8"/>
  <c r="I1436" i="8"/>
  <c r="V1436" i="8" s="1"/>
  <c r="F1437" i="8"/>
  <c r="K1437" i="8"/>
  <c r="I1438" i="8"/>
  <c r="V1438" i="8" s="1"/>
  <c r="F1439" i="8"/>
  <c r="K1439" i="8"/>
  <c r="I1440" i="8"/>
  <c r="V1440" i="8" s="1"/>
  <c r="F1441" i="8"/>
  <c r="K1441" i="8"/>
  <c r="I1442" i="8"/>
  <c r="V1442" i="8" s="1"/>
  <c r="J1443" i="8"/>
  <c r="F1444" i="8"/>
  <c r="K1444" i="8"/>
  <c r="I1445" i="8"/>
  <c r="V1445" i="8" s="1"/>
  <c r="F1446" i="8"/>
  <c r="K1446" i="8"/>
  <c r="I395" i="8"/>
  <c r="V395" i="8" s="1"/>
  <c r="J432" i="8"/>
  <c r="H438" i="8"/>
  <c r="J441" i="8"/>
  <c r="J492" i="8"/>
  <c r="J497" i="8"/>
  <c r="J513" i="8"/>
  <c r="I516" i="8"/>
  <c r="V516" i="8" s="1"/>
  <c r="F537" i="8"/>
  <c r="F548" i="8"/>
  <c r="H561" i="8"/>
  <c r="F574" i="8"/>
  <c r="F576" i="8"/>
  <c r="H580" i="8"/>
  <c r="J585" i="8"/>
  <c r="J613" i="8"/>
  <c r="K615" i="8"/>
  <c r="K617" i="8"/>
  <c r="F626" i="8"/>
  <c r="H630" i="8"/>
  <c r="I649" i="8"/>
  <c r="V649" i="8" s="1"/>
  <c r="I651" i="8"/>
  <c r="V651" i="8" s="1"/>
  <c r="F654" i="8"/>
  <c r="H656" i="8"/>
  <c r="AB656" i="8" s="1"/>
  <c r="K660" i="8"/>
  <c r="K662" i="8"/>
  <c r="K669" i="8"/>
  <c r="I672" i="8"/>
  <c r="V672" i="8" s="1"/>
  <c r="F675" i="8"/>
  <c r="F677" i="8"/>
  <c r="K688" i="8"/>
  <c r="H694" i="8"/>
  <c r="H697" i="8"/>
  <c r="H702" i="8"/>
  <c r="H705" i="8"/>
  <c r="Y705" i="8" s="1"/>
  <c r="AA705" i="8" s="1"/>
  <c r="I709" i="8"/>
  <c r="V709" i="8" s="1"/>
  <c r="F711" i="8"/>
  <c r="I713" i="8"/>
  <c r="V713" i="8" s="1"/>
  <c r="I716" i="8"/>
  <c r="V716" i="8" s="1"/>
  <c r="K720" i="8"/>
  <c r="J722" i="8"/>
  <c r="H724" i="8"/>
  <c r="Y724" i="8" s="1"/>
  <c r="AA724" i="8" s="1"/>
  <c r="F726" i="8"/>
  <c r="J735" i="8"/>
  <c r="J738" i="8"/>
  <c r="H743" i="8"/>
  <c r="H746" i="8"/>
  <c r="H759" i="8"/>
  <c r="K762" i="8"/>
  <c r="F765" i="8"/>
  <c r="I768" i="8"/>
  <c r="V768" i="8" s="1"/>
  <c r="I772" i="8"/>
  <c r="V772" i="8" s="1"/>
  <c r="J776" i="8"/>
  <c r="J778" i="8"/>
  <c r="J780" i="8"/>
  <c r="K781" i="8"/>
  <c r="F789" i="8"/>
  <c r="I792" i="8"/>
  <c r="V792" i="8" s="1"/>
  <c r="J795" i="8"/>
  <c r="K796" i="8"/>
  <c r="F799" i="8"/>
  <c r="H800" i="8"/>
  <c r="I812" i="8"/>
  <c r="V812" i="8" s="1"/>
  <c r="J815" i="8"/>
  <c r="K816" i="8"/>
  <c r="K817" i="8"/>
  <c r="F820" i="8"/>
  <c r="F826" i="8"/>
  <c r="I827" i="8"/>
  <c r="V827" i="8" s="1"/>
  <c r="H828" i="8"/>
  <c r="J829" i="8"/>
  <c r="J830" i="8"/>
  <c r="F831" i="8"/>
  <c r="I832" i="8"/>
  <c r="V832" i="8" s="1"/>
  <c r="F833" i="8"/>
  <c r="K841" i="8"/>
  <c r="K843" i="8"/>
  <c r="H844" i="8"/>
  <c r="J845" i="8"/>
  <c r="J846" i="8"/>
  <c r="F847" i="8"/>
  <c r="F852" i="8"/>
  <c r="K856" i="8"/>
  <c r="K859" i="8"/>
  <c r="I860" i="8"/>
  <c r="V860" i="8" s="1"/>
  <c r="K861" i="8"/>
  <c r="F865" i="8"/>
  <c r="H866" i="8"/>
  <c r="J867" i="8"/>
  <c r="I868" i="8"/>
  <c r="V868" i="8" s="1"/>
  <c r="K869" i="8"/>
  <c r="F874" i="8"/>
  <c r="F876" i="8"/>
  <c r="H877" i="8"/>
  <c r="Y877" i="8" s="1"/>
  <c r="AA877" i="8" s="1"/>
  <c r="J878" i="8"/>
  <c r="I879" i="8"/>
  <c r="V879" i="8" s="1"/>
  <c r="J880" i="8"/>
  <c r="J881" i="8"/>
  <c r="I882" i="8"/>
  <c r="V882" i="8" s="1"/>
  <c r="J883" i="8"/>
  <c r="K884" i="8"/>
  <c r="I885" i="8"/>
  <c r="V885" i="8" s="1"/>
  <c r="K886" i="8"/>
  <c r="H887" i="8"/>
  <c r="J888" i="8"/>
  <c r="K889" i="8"/>
  <c r="K892" i="8"/>
  <c r="I893" i="8"/>
  <c r="V893" i="8" s="1"/>
  <c r="J894" i="8"/>
  <c r="J895" i="8"/>
  <c r="F896" i="8"/>
  <c r="I897" i="8"/>
  <c r="V897" i="8" s="1"/>
  <c r="F898" i="8"/>
  <c r="F904" i="8"/>
  <c r="I908" i="8"/>
  <c r="V908" i="8" s="1"/>
  <c r="F909" i="8"/>
  <c r="F915" i="8"/>
  <c r="F920" i="8"/>
  <c r="K924" i="8"/>
  <c r="I925" i="8"/>
  <c r="V925" i="8" s="1"/>
  <c r="J926" i="8"/>
  <c r="K927" i="8"/>
  <c r="I928" i="8"/>
  <c r="V928" i="8" s="1"/>
  <c r="K929" i="8"/>
  <c r="F933" i="8"/>
  <c r="F938" i="8"/>
  <c r="H939" i="8"/>
  <c r="I940" i="8"/>
  <c r="V940" i="8" s="1"/>
  <c r="H941" i="8"/>
  <c r="Y941" i="8" s="1"/>
  <c r="AA941" i="8" s="1"/>
  <c r="H942" i="8"/>
  <c r="Y942" i="8" s="1"/>
  <c r="AA942" i="8" s="1"/>
  <c r="I943" i="8"/>
  <c r="V943" i="8" s="1"/>
  <c r="F944" i="8"/>
  <c r="K948" i="8"/>
  <c r="F950" i="8"/>
  <c r="I951" i="8"/>
  <c r="V951" i="8" s="1"/>
  <c r="H952" i="8"/>
  <c r="J953" i="8"/>
  <c r="K954" i="8"/>
  <c r="F958" i="8"/>
  <c r="I959" i="8"/>
  <c r="V959" i="8" s="1"/>
  <c r="F960" i="8"/>
  <c r="F963" i="8"/>
  <c r="I964" i="8"/>
  <c r="V964" i="8" s="1"/>
  <c r="F965" i="8"/>
  <c r="I969" i="8"/>
  <c r="V969" i="8" s="1"/>
  <c r="H970" i="8"/>
  <c r="Y970" i="8" s="1"/>
  <c r="AA970" i="8" s="1"/>
  <c r="J971" i="8"/>
  <c r="K972" i="8"/>
  <c r="J973" i="8"/>
  <c r="H974" i="8"/>
  <c r="F975" i="8"/>
  <c r="J976" i="8"/>
  <c r="I977" i="8"/>
  <c r="V977" i="8" s="1"/>
  <c r="F978" i="8"/>
  <c r="K979" i="8"/>
  <c r="J980" i="8"/>
  <c r="H981" i="8"/>
  <c r="F982" i="8"/>
  <c r="K983" i="8"/>
  <c r="J984" i="8"/>
  <c r="H985" i="8"/>
  <c r="Y985" i="8" s="1"/>
  <c r="AA985" i="8" s="1"/>
  <c r="F986" i="8"/>
  <c r="K987" i="8"/>
  <c r="J988" i="8"/>
  <c r="H989" i="8"/>
  <c r="AB989" i="8" s="1"/>
  <c r="K991" i="8"/>
  <c r="J992" i="8"/>
  <c r="J993" i="8"/>
  <c r="I994" i="8"/>
  <c r="V994" i="8" s="1"/>
  <c r="F995" i="8"/>
  <c r="J996" i="8"/>
  <c r="I997" i="8"/>
  <c r="V997" i="8" s="1"/>
  <c r="H998" i="8"/>
  <c r="K999" i="8"/>
  <c r="I1000" i="8"/>
  <c r="V1000" i="8" s="1"/>
  <c r="F1001" i="8"/>
  <c r="J1002" i="8"/>
  <c r="I1003" i="8"/>
  <c r="V1003" i="8" s="1"/>
  <c r="H1004" i="8"/>
  <c r="AB1004" i="8" s="1"/>
  <c r="K1005" i="8"/>
  <c r="I1006" i="8"/>
  <c r="V1006" i="8" s="1"/>
  <c r="H1007" i="8"/>
  <c r="Y1007" i="8" s="1"/>
  <c r="AA1007" i="8" s="1"/>
  <c r="H1008" i="8"/>
  <c r="K1009" i="8"/>
  <c r="H1010" i="8"/>
  <c r="Y1010" i="8" s="1"/>
  <c r="AA1010" i="8" s="1"/>
  <c r="H1011" i="8"/>
  <c r="F1012" i="8"/>
  <c r="K1014" i="8"/>
  <c r="J1015" i="8"/>
  <c r="J1016" i="8"/>
  <c r="F1017" i="8"/>
  <c r="K1018" i="8"/>
  <c r="I1019" i="8"/>
  <c r="V1019" i="8" s="1"/>
  <c r="H1020" i="8"/>
  <c r="K1021" i="8"/>
  <c r="I1022" i="8"/>
  <c r="V1022" i="8" s="1"/>
  <c r="I1023" i="8"/>
  <c r="V1023" i="8" s="1"/>
  <c r="F1024" i="8"/>
  <c r="K1025" i="8"/>
  <c r="I1026" i="8"/>
  <c r="V1026" i="8" s="1"/>
  <c r="I1027" i="8"/>
  <c r="V1027" i="8" s="1"/>
  <c r="K1028" i="8"/>
  <c r="H1029" i="8"/>
  <c r="J1031" i="8"/>
  <c r="H1032" i="8"/>
  <c r="F1033" i="8"/>
  <c r="J1034" i="8"/>
  <c r="F1035" i="8"/>
  <c r="K1036" i="8"/>
  <c r="H1037" i="8"/>
  <c r="Y1037" i="8" s="1"/>
  <c r="AA1037" i="8" s="1"/>
  <c r="K1038" i="8"/>
  <c r="I1039" i="8"/>
  <c r="V1039" i="8" s="1"/>
  <c r="H1040" i="8"/>
  <c r="H1041" i="8"/>
  <c r="F1042" i="8"/>
  <c r="F1044" i="8"/>
  <c r="F1045" i="8"/>
  <c r="K1047" i="8"/>
  <c r="J1048" i="8"/>
  <c r="J1049" i="8"/>
  <c r="F1050" i="8"/>
  <c r="J1051" i="8"/>
  <c r="J1052" i="8"/>
  <c r="I1053" i="8"/>
  <c r="V1053" i="8" s="1"/>
  <c r="H1054" i="8"/>
  <c r="K1055" i="8"/>
  <c r="I1056" i="8"/>
  <c r="V1056" i="8" s="1"/>
  <c r="H1057" i="8"/>
  <c r="K1058" i="8"/>
  <c r="J1059" i="8"/>
  <c r="H1060" i="8"/>
  <c r="Y1060" i="8" s="1"/>
  <c r="AA1060" i="8" s="1"/>
  <c r="F1061" i="8"/>
  <c r="J1062" i="8"/>
  <c r="I1063" i="8"/>
  <c r="V1063" i="8" s="1"/>
  <c r="H1064" i="8"/>
  <c r="Y1064" i="8" s="1"/>
  <c r="AA1064" i="8" s="1"/>
  <c r="H1065" i="8"/>
  <c r="F1066" i="8"/>
  <c r="I1067" i="8"/>
  <c r="V1067" i="8" s="1"/>
  <c r="I1068" i="8"/>
  <c r="V1068" i="8" s="1"/>
  <c r="F1069" i="8"/>
  <c r="K1070" i="8"/>
  <c r="I1071" i="8"/>
  <c r="V1071" i="8" s="1"/>
  <c r="I1072" i="8"/>
  <c r="V1072" i="8" s="1"/>
  <c r="F1073" i="8"/>
  <c r="J1074" i="8"/>
  <c r="I1075" i="8"/>
  <c r="V1075" i="8" s="1"/>
  <c r="K1076" i="8"/>
  <c r="H1077" i="8"/>
  <c r="K1079" i="8"/>
  <c r="J1080" i="8"/>
  <c r="J1081" i="8"/>
  <c r="I1082" i="8"/>
  <c r="V1082" i="8" s="1"/>
  <c r="H1083" i="8"/>
  <c r="H1084" i="8"/>
  <c r="F1085" i="8"/>
  <c r="K1087" i="8"/>
  <c r="J1088" i="8"/>
  <c r="J1089" i="8"/>
  <c r="I1090" i="8"/>
  <c r="V1090" i="8" s="1"/>
  <c r="H1091" i="8"/>
  <c r="H1092" i="8"/>
  <c r="F1093" i="8"/>
  <c r="I1094" i="8"/>
  <c r="V1094" i="8" s="1"/>
  <c r="H1095" i="8"/>
  <c r="Y1095" i="8" s="1"/>
  <c r="AA1095" i="8" s="1"/>
  <c r="F1096" i="8"/>
  <c r="I1097" i="8"/>
  <c r="V1097" i="8" s="1"/>
  <c r="I1098" i="8"/>
  <c r="V1098" i="8" s="1"/>
  <c r="F1099" i="8"/>
  <c r="K1100" i="8"/>
  <c r="I1101" i="8"/>
  <c r="V1101" i="8" s="1"/>
  <c r="H1102" i="8"/>
  <c r="Y1102" i="8" s="1"/>
  <c r="AA1102" i="8" s="1"/>
  <c r="F1103" i="8"/>
  <c r="K1105" i="8"/>
  <c r="K1106" i="8"/>
  <c r="I1107" i="8"/>
  <c r="V1107" i="8" s="1"/>
  <c r="I1108" i="8"/>
  <c r="V1108" i="8" s="1"/>
  <c r="K1109" i="8"/>
  <c r="J1110" i="8"/>
  <c r="J1111" i="8"/>
  <c r="I1112" i="8"/>
  <c r="V1112" i="8" s="1"/>
  <c r="H1113" i="8"/>
  <c r="Y1113" i="8" s="1"/>
  <c r="AA1113" i="8" s="1"/>
  <c r="K1114" i="8"/>
  <c r="I1115" i="8"/>
  <c r="V1115" i="8" s="1"/>
  <c r="H1116" i="8"/>
  <c r="H1117" i="8"/>
  <c r="AB1117" i="8" s="1"/>
  <c r="F1118" i="8"/>
  <c r="I1119" i="8"/>
  <c r="V1119" i="8" s="1"/>
  <c r="H1120" i="8"/>
  <c r="AB1120" i="8" s="1"/>
  <c r="F1121" i="8"/>
  <c r="J1123" i="8"/>
  <c r="H1124" i="8"/>
  <c r="AB1124" i="8" s="1"/>
  <c r="H1125" i="8"/>
  <c r="AB1125" i="8" s="1"/>
  <c r="H1126" i="8"/>
  <c r="Y1126" i="8" s="1"/>
  <c r="AA1126" i="8" s="1"/>
  <c r="F1127" i="8"/>
  <c r="F1128" i="8"/>
  <c r="K1129" i="8"/>
  <c r="K1130" i="8"/>
  <c r="J1131" i="8"/>
  <c r="J1132" i="8"/>
  <c r="I1133" i="8"/>
  <c r="V1133" i="8" s="1"/>
  <c r="F1134" i="8"/>
  <c r="K1135" i="8"/>
  <c r="J1136" i="8"/>
  <c r="F1137" i="8"/>
  <c r="J1139" i="8"/>
  <c r="F1140" i="8"/>
  <c r="J1142" i="8"/>
  <c r="F1143" i="8"/>
  <c r="I1144" i="8"/>
  <c r="V1144" i="8" s="1"/>
  <c r="H1145" i="8"/>
  <c r="AB1145" i="8" s="1"/>
  <c r="K1146" i="8"/>
  <c r="I1147" i="8"/>
  <c r="V1147" i="8" s="1"/>
  <c r="I1148" i="8"/>
  <c r="V1148" i="8" s="1"/>
  <c r="F1149" i="8"/>
  <c r="K1150" i="8"/>
  <c r="H1151" i="8"/>
  <c r="AB1151" i="8" s="1"/>
  <c r="I1152" i="8"/>
  <c r="V1152" i="8" s="1"/>
  <c r="K1153" i="8"/>
  <c r="H1154" i="8"/>
  <c r="Y1154" i="8" s="1"/>
  <c r="AA1154" i="8" s="1"/>
  <c r="K1156" i="8"/>
  <c r="J1157" i="8"/>
  <c r="J1158" i="8"/>
  <c r="F1159" i="8"/>
  <c r="J1160" i="8"/>
  <c r="J1161" i="8"/>
  <c r="I1162" i="8"/>
  <c r="V1162" i="8" s="1"/>
  <c r="H1163" i="8"/>
  <c r="H1164" i="8"/>
  <c r="F1165" i="8"/>
  <c r="K1167" i="8"/>
  <c r="H1168" i="8"/>
  <c r="Y1168" i="8" s="1"/>
  <c r="AA1168" i="8" s="1"/>
  <c r="J1170" i="8"/>
  <c r="F1171" i="8"/>
  <c r="K1171" i="8"/>
  <c r="H1172" i="8"/>
  <c r="J1173" i="8"/>
  <c r="H1174" i="8"/>
  <c r="I1175" i="8"/>
  <c r="V1175" i="8" s="1"/>
  <c r="F1176" i="8"/>
  <c r="K1176" i="8"/>
  <c r="I1177" i="8"/>
  <c r="V1177" i="8" s="1"/>
  <c r="F1178" i="8"/>
  <c r="K1178" i="8"/>
  <c r="H1179" i="8"/>
  <c r="I1180" i="8"/>
  <c r="V1180" i="8" s="1"/>
  <c r="F1181" i="8"/>
  <c r="K1181" i="8"/>
  <c r="I1182" i="8"/>
  <c r="V1182" i="8" s="1"/>
  <c r="J1183" i="8"/>
  <c r="H1184" i="8"/>
  <c r="J1185" i="8"/>
  <c r="I1186" i="8"/>
  <c r="V1186" i="8" s="1"/>
  <c r="F1187" i="8"/>
  <c r="K1187" i="8"/>
  <c r="I1188" i="8"/>
  <c r="V1188" i="8" s="1"/>
  <c r="J1189" i="8"/>
  <c r="F1190" i="8"/>
  <c r="K1190" i="8"/>
  <c r="I1191" i="8"/>
  <c r="V1191" i="8" s="1"/>
  <c r="F1192" i="8"/>
  <c r="K1192" i="8"/>
  <c r="I1193" i="8"/>
  <c r="V1193" i="8" s="1"/>
  <c r="F1194" i="8"/>
  <c r="K1194" i="8"/>
  <c r="H1195" i="8"/>
  <c r="Y1195" i="8" s="1"/>
  <c r="AA1195" i="8" s="1"/>
  <c r="I1196" i="8"/>
  <c r="V1196" i="8" s="1"/>
  <c r="F1197" i="8"/>
  <c r="K1197" i="8"/>
  <c r="I1198" i="8"/>
  <c r="V1198" i="8" s="1"/>
  <c r="F1199" i="8"/>
  <c r="K1199" i="8"/>
  <c r="H1200" i="8"/>
  <c r="J1201" i="8"/>
  <c r="H1202" i="8"/>
  <c r="J1203" i="8"/>
  <c r="F1204" i="8"/>
  <c r="K1204" i="8"/>
  <c r="I1205" i="8"/>
  <c r="V1205" i="8" s="1"/>
  <c r="F1206" i="8"/>
  <c r="K1206" i="8"/>
  <c r="I1207" i="8"/>
  <c r="V1207" i="8" s="1"/>
  <c r="F1208" i="8"/>
  <c r="K1208" i="8"/>
  <c r="I1209" i="8"/>
  <c r="V1209" i="8" s="1"/>
  <c r="J1210" i="8"/>
  <c r="F1211" i="8"/>
  <c r="K1211" i="8"/>
  <c r="H1212" i="8"/>
  <c r="I1213" i="8"/>
  <c r="V1213" i="8" s="1"/>
  <c r="F1214" i="8"/>
  <c r="K1214" i="8"/>
  <c r="I1215" i="8"/>
  <c r="V1215" i="8" s="1"/>
  <c r="F1216" i="8"/>
  <c r="K1216" i="8"/>
  <c r="I1217" i="8"/>
  <c r="V1217" i="8" s="1"/>
  <c r="F1218" i="8"/>
  <c r="J425" i="8"/>
  <c r="I475" i="8"/>
  <c r="V475" i="8" s="1"/>
  <c r="I478" i="8"/>
  <c r="V478" i="8" s="1"/>
  <c r="I503" i="8"/>
  <c r="V503" i="8" s="1"/>
  <c r="I532" i="8"/>
  <c r="V532" i="8" s="1"/>
  <c r="H541" i="8"/>
  <c r="I554" i="8"/>
  <c r="V554" i="8" s="1"/>
  <c r="I560" i="8"/>
  <c r="V560" i="8" s="1"/>
  <c r="F563" i="8"/>
  <c r="H573" i="8"/>
  <c r="I579" i="8"/>
  <c r="V579" i="8" s="1"/>
  <c r="F597" i="8"/>
  <c r="H599" i="8"/>
  <c r="Y599" i="8" s="1"/>
  <c r="AA599" i="8" s="1"/>
  <c r="K612" i="8"/>
  <c r="J622" i="8"/>
  <c r="H625" i="8"/>
  <c r="I629" i="8"/>
  <c r="V629" i="8" s="1"/>
  <c r="F634" i="8"/>
  <c r="H646" i="8"/>
  <c r="H653" i="8"/>
  <c r="Y653" i="8" s="1"/>
  <c r="AA653" i="8" s="1"/>
  <c r="J664" i="8"/>
  <c r="H674" i="8"/>
  <c r="Y674" i="8" s="1"/>
  <c r="AA674" i="8" s="1"/>
  <c r="I696" i="8"/>
  <c r="V696" i="8" s="1"/>
  <c r="I699" i="8"/>
  <c r="V699" i="8" s="1"/>
  <c r="I701" i="8"/>
  <c r="V701" i="8" s="1"/>
  <c r="I704" i="8"/>
  <c r="V704" i="8" s="1"/>
  <c r="F718" i="8"/>
  <c r="I728" i="8"/>
  <c r="V728" i="8" s="1"/>
  <c r="K730" i="8"/>
  <c r="I732" i="8"/>
  <c r="V732" i="8" s="1"/>
  <c r="J736" i="8"/>
  <c r="I741" i="8"/>
  <c r="V741" i="8" s="1"/>
  <c r="F749" i="8"/>
  <c r="F752" i="8"/>
  <c r="J754" i="8"/>
  <c r="F756" i="8"/>
  <c r="I761" i="8"/>
  <c r="V761" i="8" s="1"/>
  <c r="J764" i="8"/>
  <c r="K765" i="8"/>
  <c r="F767" i="8"/>
  <c r="H769" i="8"/>
  <c r="Y769" i="8" s="1"/>
  <c r="AA769" i="8" s="1"/>
  <c r="H771" i="8"/>
  <c r="J784" i="8"/>
  <c r="J786" i="8"/>
  <c r="J788" i="8"/>
  <c r="K789" i="8"/>
  <c r="F791" i="8"/>
  <c r="K799" i="8"/>
  <c r="F802" i="8"/>
  <c r="H805" i="8"/>
  <c r="H807" i="8"/>
  <c r="Y807" i="8" s="1"/>
  <c r="AA807" i="8" s="1"/>
  <c r="I810" i="8"/>
  <c r="V810" i="8" s="1"/>
  <c r="I814" i="8"/>
  <c r="V814" i="8" s="1"/>
  <c r="F818" i="8"/>
  <c r="H819" i="8"/>
  <c r="Y819" i="8" s="1"/>
  <c r="AA819" i="8" s="1"/>
  <c r="J820" i="8"/>
  <c r="F821" i="8"/>
  <c r="F824" i="8"/>
  <c r="I825" i="8"/>
  <c r="V825" i="8" s="1"/>
  <c r="H826" i="8"/>
  <c r="J827" i="8"/>
  <c r="K828" i="8"/>
  <c r="K830" i="8"/>
  <c r="H831" i="8"/>
  <c r="J832" i="8"/>
  <c r="J833" i="8"/>
  <c r="F834" i="8"/>
  <c r="F836" i="8"/>
  <c r="F837" i="8"/>
  <c r="H838" i="8"/>
  <c r="I839" i="8"/>
  <c r="V839" i="8" s="1"/>
  <c r="F840" i="8"/>
  <c r="K844" i="8"/>
  <c r="K846" i="8"/>
  <c r="H847" i="8"/>
  <c r="AB847" i="8" s="1"/>
  <c r="H848" i="8"/>
  <c r="AB848" i="8" s="1"/>
  <c r="I849" i="8"/>
  <c r="V849" i="8" s="1"/>
  <c r="F850" i="8"/>
  <c r="H851" i="8"/>
  <c r="J852" i="8"/>
  <c r="F853" i="8"/>
  <c r="F858" i="8"/>
  <c r="F863" i="8"/>
  <c r="H864" i="8"/>
  <c r="J865" i="8"/>
  <c r="I866" i="8"/>
  <c r="V866" i="8" s="1"/>
  <c r="K867" i="8"/>
  <c r="F872" i="8"/>
  <c r="I873" i="8"/>
  <c r="V873" i="8" s="1"/>
  <c r="H874" i="8"/>
  <c r="H875" i="8"/>
  <c r="J876" i="8"/>
  <c r="I877" i="8"/>
  <c r="V877" i="8" s="1"/>
  <c r="K878" i="8"/>
  <c r="K881" i="8"/>
  <c r="K887" i="8"/>
  <c r="F891" i="8"/>
  <c r="K895" i="8"/>
  <c r="H896" i="8"/>
  <c r="J897" i="8"/>
  <c r="J898" i="8"/>
  <c r="F899" i="8"/>
  <c r="F902" i="8"/>
  <c r="I903" i="8"/>
  <c r="V903" i="8" s="1"/>
  <c r="H904" i="8"/>
  <c r="H905" i="8"/>
  <c r="I906" i="8"/>
  <c r="V906" i="8" s="1"/>
  <c r="F907" i="8"/>
  <c r="J908" i="8"/>
  <c r="J909" i="8"/>
  <c r="F910" i="8"/>
  <c r="F913" i="8"/>
  <c r="I914" i="8"/>
  <c r="V914" i="8" s="1"/>
  <c r="H915" i="8"/>
  <c r="H916" i="8"/>
  <c r="I917" i="8"/>
  <c r="V917" i="8" s="1"/>
  <c r="F918" i="8"/>
  <c r="H919" i="8"/>
  <c r="J920" i="8"/>
  <c r="F921" i="8"/>
  <c r="I922" i="8"/>
  <c r="V922" i="8" s="1"/>
  <c r="F923" i="8"/>
  <c r="F931" i="8"/>
  <c r="H932" i="8"/>
  <c r="J933" i="8"/>
  <c r="F934" i="8"/>
  <c r="I935" i="8"/>
  <c r="V935" i="8" s="1"/>
  <c r="F936" i="8"/>
  <c r="H937" i="8"/>
  <c r="J938" i="8"/>
  <c r="I939" i="8"/>
  <c r="V939" i="8" s="1"/>
  <c r="J940" i="8"/>
  <c r="K941" i="8"/>
  <c r="I942" i="8"/>
  <c r="V942" i="8" s="1"/>
  <c r="J943" i="8"/>
  <c r="J944" i="8"/>
  <c r="F945" i="8"/>
  <c r="I949" i="8"/>
  <c r="V949" i="8" s="1"/>
  <c r="H950" i="8"/>
  <c r="J951" i="8"/>
  <c r="K952" i="8"/>
  <c r="F956" i="8"/>
  <c r="I957" i="8"/>
  <c r="V957" i="8" s="1"/>
  <c r="H958" i="8"/>
  <c r="J959" i="8"/>
  <c r="J960" i="8"/>
  <c r="F961" i="8"/>
  <c r="I962" i="8"/>
  <c r="V962" i="8" s="1"/>
  <c r="H963" i="8"/>
  <c r="J964" i="8"/>
  <c r="J965" i="8"/>
  <c r="F966" i="8"/>
  <c r="I967" i="8"/>
  <c r="V967" i="8" s="1"/>
  <c r="J969" i="8"/>
  <c r="K970" i="8"/>
  <c r="K973" i="8"/>
  <c r="I974" i="8"/>
  <c r="V974" i="8" s="1"/>
  <c r="I975" i="8"/>
  <c r="V975" i="8" s="1"/>
  <c r="K976" i="8"/>
  <c r="J977" i="8"/>
  <c r="I978" i="8"/>
  <c r="V978" i="8" s="1"/>
  <c r="F979" i="8"/>
  <c r="K980" i="8"/>
  <c r="I981" i="8"/>
  <c r="V981" i="8" s="1"/>
  <c r="I982" i="8"/>
  <c r="V982" i="8" s="1"/>
  <c r="F983" i="8"/>
  <c r="K984" i="8"/>
  <c r="I985" i="8"/>
  <c r="V985" i="8" s="1"/>
  <c r="I986" i="8"/>
  <c r="V986" i="8" s="1"/>
  <c r="F987" i="8"/>
  <c r="K988" i="8"/>
  <c r="I989" i="8"/>
  <c r="V989" i="8" s="1"/>
  <c r="H990" i="8"/>
  <c r="Y990" i="8" s="1"/>
  <c r="AA990" i="8" s="1"/>
  <c r="F991" i="8"/>
  <c r="K993" i="8"/>
  <c r="J994" i="8"/>
  <c r="I995" i="8"/>
  <c r="V995" i="8" s="1"/>
  <c r="K996" i="8"/>
  <c r="J997" i="8"/>
  <c r="J998" i="8"/>
  <c r="F999" i="8"/>
  <c r="J1000" i="8"/>
  <c r="I1001" i="8"/>
  <c r="V1001" i="8" s="1"/>
  <c r="K1002" i="8"/>
  <c r="J1003" i="8"/>
  <c r="J1004" i="8"/>
  <c r="F1005" i="8"/>
  <c r="J1006" i="8"/>
  <c r="J1007" i="8"/>
  <c r="I1008" i="8"/>
  <c r="V1008" i="8" s="1"/>
  <c r="F1009" i="8"/>
  <c r="J1010" i="8"/>
  <c r="I1011" i="8"/>
  <c r="V1011" i="8" s="1"/>
  <c r="H1012" i="8"/>
  <c r="H1013" i="8"/>
  <c r="F1014" i="8"/>
  <c r="K1016" i="8"/>
  <c r="H1017" i="8"/>
  <c r="Y1017" i="8" s="1"/>
  <c r="AA1017" i="8" s="1"/>
  <c r="F1018" i="8"/>
  <c r="K1019" i="8"/>
  <c r="I1020" i="8"/>
  <c r="V1020" i="8" s="1"/>
  <c r="F1021" i="8"/>
  <c r="K1022" i="8"/>
  <c r="J1023" i="8"/>
  <c r="H1024" i="8"/>
  <c r="F1025" i="8"/>
  <c r="K1026" i="8"/>
  <c r="J1027" i="8"/>
  <c r="F1028" i="8"/>
  <c r="I1029" i="8"/>
  <c r="V1029" i="8" s="1"/>
  <c r="H1030" i="8"/>
  <c r="Y1030" i="8" s="1"/>
  <c r="AA1030" i="8" s="1"/>
  <c r="K1031" i="8"/>
  <c r="I1032" i="8"/>
  <c r="V1032" i="8" s="1"/>
  <c r="I1033" i="8"/>
  <c r="V1033" i="8" s="1"/>
  <c r="K1034" i="8"/>
  <c r="H1035" i="8"/>
  <c r="Y1035" i="8" s="1"/>
  <c r="AA1035" i="8" s="1"/>
  <c r="F1036" i="8"/>
  <c r="J1037" i="8"/>
  <c r="F1038" i="8"/>
  <c r="J1039" i="8"/>
  <c r="J1040" i="8"/>
  <c r="I1041" i="8"/>
  <c r="V1041" i="8" s="1"/>
  <c r="H1042" i="8"/>
  <c r="H1043" i="8"/>
  <c r="H1044" i="8"/>
  <c r="AB1044" i="8" s="1"/>
  <c r="H1045" i="8"/>
  <c r="Y1045" i="8" s="1"/>
  <c r="AA1045" i="8" s="1"/>
  <c r="H1046" i="8"/>
  <c r="F1047" i="8"/>
  <c r="K1049" i="8"/>
  <c r="H1050" i="8"/>
  <c r="K1052" i="8"/>
  <c r="J1053" i="8"/>
  <c r="J1054" i="8"/>
  <c r="F1055" i="8"/>
  <c r="J1056" i="8"/>
  <c r="J1057" i="8"/>
  <c r="F1058" i="8"/>
  <c r="K1059" i="8"/>
  <c r="I1060" i="8"/>
  <c r="V1060" i="8" s="1"/>
  <c r="I1061" i="8"/>
  <c r="V1061" i="8" s="1"/>
  <c r="K1062" i="8"/>
  <c r="J1063" i="8"/>
  <c r="J1064" i="8"/>
  <c r="I1065" i="8"/>
  <c r="V1065" i="8" s="1"/>
  <c r="H1066" i="8"/>
  <c r="Y1066" i="8" s="1"/>
  <c r="AA1066" i="8" s="1"/>
  <c r="K1067" i="8"/>
  <c r="J1068" i="8"/>
  <c r="H1069" i="8"/>
  <c r="F1070" i="8"/>
  <c r="K1071" i="8"/>
  <c r="J1072" i="8"/>
  <c r="H1073" i="8"/>
  <c r="J1075" i="8"/>
  <c r="F1076" i="8"/>
  <c r="I1077" i="8"/>
  <c r="V1077" i="8" s="1"/>
  <c r="H1078" i="8"/>
  <c r="F1079" i="8"/>
  <c r="K1081" i="8"/>
  <c r="J1082" i="8"/>
  <c r="J1083" i="8"/>
  <c r="I1084" i="8"/>
  <c r="V1084" i="8" s="1"/>
  <c r="H1085" i="8"/>
  <c r="H1086" i="8"/>
  <c r="F1087" i="8"/>
  <c r="K1089" i="8"/>
  <c r="J1090" i="8"/>
  <c r="J1091" i="8"/>
  <c r="I1092" i="8"/>
  <c r="V1092" i="8" s="1"/>
  <c r="H1093" i="8"/>
  <c r="Y1093" i="8" s="1"/>
  <c r="AA1093" i="8" s="1"/>
  <c r="K1094" i="8"/>
  <c r="I1095" i="8"/>
  <c r="V1095" i="8" s="1"/>
  <c r="H1096" i="8"/>
  <c r="Y1096" i="8" s="1"/>
  <c r="AA1096" i="8" s="1"/>
  <c r="K1097" i="8"/>
  <c r="J1098" i="8"/>
  <c r="I487" i="8"/>
  <c r="V487" i="8" s="1"/>
  <c r="J510" i="8"/>
  <c r="H596" i="8"/>
  <c r="F627" i="8"/>
  <c r="I652" i="8"/>
  <c r="V652" i="8" s="1"/>
  <c r="K661" i="8"/>
  <c r="I671" i="8"/>
  <c r="V671" i="8" s="1"/>
  <c r="J698" i="8"/>
  <c r="J703" i="8"/>
  <c r="K712" i="8"/>
  <c r="H725" i="8"/>
  <c r="J734" i="8"/>
  <c r="J740" i="8"/>
  <c r="H779" i="8"/>
  <c r="AB779" i="8" s="1"/>
  <c r="I783" i="8"/>
  <c r="V783" i="8" s="1"/>
  <c r="I823" i="8"/>
  <c r="V823" i="8" s="1"/>
  <c r="J825" i="8"/>
  <c r="H835" i="8"/>
  <c r="AB835" i="8" s="1"/>
  <c r="H837" i="8"/>
  <c r="AB837" i="8" s="1"/>
  <c r="J840" i="8"/>
  <c r="F843" i="8"/>
  <c r="K847" i="8"/>
  <c r="H853" i="8"/>
  <c r="F859" i="8"/>
  <c r="F861" i="8"/>
  <c r="J863" i="8"/>
  <c r="K865" i="8"/>
  <c r="H872" i="8"/>
  <c r="K874" i="8"/>
  <c r="H890" i="8"/>
  <c r="Y890" i="8" s="1"/>
  <c r="AA890" i="8" s="1"/>
  <c r="H900" i="8"/>
  <c r="AB900" i="8" s="1"/>
  <c r="I905" i="8"/>
  <c r="V905" i="8" s="1"/>
  <c r="H910" i="8"/>
  <c r="H913" i="8"/>
  <c r="K915" i="8"/>
  <c r="H921" i="8"/>
  <c r="F924" i="8"/>
  <c r="H930" i="8"/>
  <c r="I932" i="8"/>
  <c r="V932" i="8" s="1"/>
  <c r="I937" i="8"/>
  <c r="V937" i="8" s="1"/>
  <c r="H945" i="8"/>
  <c r="K950" i="8"/>
  <c r="K958" i="8"/>
  <c r="K960" i="8"/>
  <c r="J967" i="8"/>
  <c r="F976" i="8"/>
  <c r="J978" i="8"/>
  <c r="F980" i="8"/>
  <c r="J982" i="8"/>
  <c r="F996" i="8"/>
  <c r="H1005" i="8"/>
  <c r="K1007" i="8"/>
  <c r="K1010" i="8"/>
  <c r="J1012" i="8"/>
  <c r="H1014" i="8"/>
  <c r="F1016" i="8"/>
  <c r="H1028" i="8"/>
  <c r="F1034" i="8"/>
  <c r="K1037" i="8"/>
  <c r="H1058" i="8"/>
  <c r="K1060" i="8"/>
  <c r="K1064" i="8"/>
  <c r="J1066" i="8"/>
  <c r="H1076" i="8"/>
  <c r="H1079" i="8"/>
  <c r="F1081" i="8"/>
  <c r="J1092" i="8"/>
  <c r="J1095" i="8"/>
  <c r="F1100" i="8"/>
  <c r="K1101" i="8"/>
  <c r="J1102" i="8"/>
  <c r="F1105" i="8"/>
  <c r="J1108" i="8"/>
  <c r="F1109" i="8"/>
  <c r="J1112" i="8"/>
  <c r="J1116" i="8"/>
  <c r="J1117" i="8"/>
  <c r="H1121" i="8"/>
  <c r="AB1121" i="8" s="1"/>
  <c r="I1122" i="8"/>
  <c r="V1122" i="8" s="1"/>
  <c r="K1123" i="8"/>
  <c r="J1125" i="8"/>
  <c r="J1128" i="8"/>
  <c r="F1130" i="8"/>
  <c r="J1133" i="8"/>
  <c r="J1134" i="8"/>
  <c r="H1138" i="8"/>
  <c r="AB1138" i="8" s="1"/>
  <c r="F1139" i="8"/>
  <c r="H1140" i="8"/>
  <c r="AB1140" i="8" s="1"/>
  <c r="I1141" i="8"/>
  <c r="V1141" i="8" s="1"/>
  <c r="K1142" i="8"/>
  <c r="J1143" i="8"/>
  <c r="K1144" i="8"/>
  <c r="J1145" i="8"/>
  <c r="I1146" i="8"/>
  <c r="V1146" i="8" s="1"/>
  <c r="H1149" i="8"/>
  <c r="I1150" i="8"/>
  <c r="V1150" i="8" s="1"/>
  <c r="K1151" i="8"/>
  <c r="F1156" i="8"/>
  <c r="K1161" i="8"/>
  <c r="J1163" i="8"/>
  <c r="J1164" i="8"/>
  <c r="F1167" i="8"/>
  <c r="I1168" i="8"/>
  <c r="V1168" i="8" s="1"/>
  <c r="H1169" i="8"/>
  <c r="F1170" i="8"/>
  <c r="H1171" i="8"/>
  <c r="I1172" i="8"/>
  <c r="V1172" i="8" s="1"/>
  <c r="H1173" i="8"/>
  <c r="J1174" i="8"/>
  <c r="J1175" i="8"/>
  <c r="I1176" i="8"/>
  <c r="V1176" i="8" s="1"/>
  <c r="K1177" i="8"/>
  <c r="K1180" i="8"/>
  <c r="K1183" i="8"/>
  <c r="F1186" i="8"/>
  <c r="H1187" i="8"/>
  <c r="J1188" i="8"/>
  <c r="F1189" i="8"/>
  <c r="F1191" i="8"/>
  <c r="H1192" i="8"/>
  <c r="J1193" i="8"/>
  <c r="I1194" i="8"/>
  <c r="V1194" i="8" s="1"/>
  <c r="J1195" i="8"/>
  <c r="J1196" i="8"/>
  <c r="I1197" i="8"/>
  <c r="V1197" i="8" s="1"/>
  <c r="K1198" i="8"/>
  <c r="F1203" i="8"/>
  <c r="F1205" i="8"/>
  <c r="H1206" i="8"/>
  <c r="J1207" i="8"/>
  <c r="I1208" i="8"/>
  <c r="V1208" i="8" s="1"/>
  <c r="K1209" i="8"/>
  <c r="H1210" i="8"/>
  <c r="H1211" i="8"/>
  <c r="I1212" i="8"/>
  <c r="V1212" i="8" s="1"/>
  <c r="F1213" i="8"/>
  <c r="H1214" i="8"/>
  <c r="J1215" i="8"/>
  <c r="I1216" i="8"/>
  <c r="V1216" i="8" s="1"/>
  <c r="K1217" i="8"/>
  <c r="J1219" i="8"/>
  <c r="J1220" i="8"/>
  <c r="J1221" i="8"/>
  <c r="H1222" i="8"/>
  <c r="F1223" i="8"/>
  <c r="K1224" i="8"/>
  <c r="J1225" i="8"/>
  <c r="H1226" i="8"/>
  <c r="AB1226" i="8" s="1"/>
  <c r="H1227" i="8"/>
  <c r="Y1227" i="8" s="1"/>
  <c r="AA1227" i="8" s="1"/>
  <c r="H1228" i="8"/>
  <c r="F1229" i="8"/>
  <c r="K1231" i="8"/>
  <c r="J1232" i="8"/>
  <c r="J1233" i="8"/>
  <c r="F1234" i="8"/>
  <c r="K1235" i="8"/>
  <c r="I1236" i="8"/>
  <c r="V1236" i="8" s="1"/>
  <c r="I1237" i="8"/>
  <c r="V1237" i="8" s="1"/>
  <c r="K1238" i="8"/>
  <c r="J1239" i="8"/>
  <c r="J1240" i="8"/>
  <c r="I1241" i="8"/>
  <c r="V1241" i="8" s="1"/>
  <c r="H1242" i="8"/>
  <c r="Y1242" i="8" s="1"/>
  <c r="AA1242" i="8" s="1"/>
  <c r="H1243" i="8"/>
  <c r="F1244" i="8"/>
  <c r="K1246" i="8"/>
  <c r="J1247" i="8"/>
  <c r="J1248" i="8"/>
  <c r="I1249" i="8"/>
  <c r="V1249" i="8" s="1"/>
  <c r="F1250" i="8"/>
  <c r="J1251" i="8"/>
  <c r="H1252" i="8"/>
  <c r="K1254" i="8"/>
  <c r="J1255" i="8"/>
  <c r="J1256" i="8"/>
  <c r="I1257" i="8"/>
  <c r="V1257" i="8" s="1"/>
  <c r="H1258" i="8"/>
  <c r="H1259" i="8"/>
  <c r="F1260" i="8"/>
  <c r="J1262" i="8"/>
  <c r="F1263" i="8"/>
  <c r="I1264" i="8"/>
  <c r="V1264" i="8" s="1"/>
  <c r="H1265" i="8"/>
  <c r="K1266" i="8"/>
  <c r="I1267" i="8"/>
  <c r="V1267" i="8" s="1"/>
  <c r="I1268" i="8"/>
  <c r="V1268" i="8" s="1"/>
  <c r="F1269" i="8"/>
  <c r="J1270" i="8"/>
  <c r="I1271" i="8"/>
  <c r="V1271" i="8" s="1"/>
  <c r="F1272" i="8"/>
  <c r="K1273" i="8"/>
  <c r="I1274" i="8"/>
  <c r="V1274" i="8" s="1"/>
  <c r="I1275" i="8"/>
  <c r="V1275" i="8" s="1"/>
  <c r="K1276" i="8"/>
  <c r="J1277" i="8"/>
  <c r="J1278" i="8"/>
  <c r="I1279" i="8"/>
  <c r="V1279" i="8" s="1"/>
  <c r="H1280" i="8"/>
  <c r="H1281" i="8"/>
  <c r="K1282" i="8"/>
  <c r="I1283" i="8"/>
  <c r="V1283" i="8" s="1"/>
  <c r="I1284" i="8"/>
  <c r="V1284" i="8" s="1"/>
  <c r="K1285" i="8"/>
  <c r="K1286" i="8"/>
  <c r="I1287" i="8"/>
  <c r="V1287" i="8" s="1"/>
  <c r="I1288" i="8"/>
  <c r="V1288" i="8" s="1"/>
  <c r="F1289" i="8"/>
  <c r="K1290" i="8"/>
  <c r="K1292" i="8"/>
  <c r="J1293" i="8"/>
  <c r="J1294" i="8"/>
  <c r="I1295" i="8"/>
  <c r="V1295" i="8" s="1"/>
  <c r="H1296" i="8"/>
  <c r="H1297" i="8"/>
  <c r="F1298" i="8"/>
  <c r="I1299" i="8"/>
  <c r="V1299" i="8" s="1"/>
  <c r="I1300" i="8"/>
  <c r="V1300" i="8" s="1"/>
  <c r="F1301" i="8"/>
  <c r="J1302" i="8"/>
  <c r="J1303" i="8"/>
  <c r="H1304" i="8"/>
  <c r="J1306" i="8"/>
  <c r="F1307" i="8"/>
  <c r="I1308" i="8"/>
  <c r="V1308" i="8" s="1"/>
  <c r="I1309" i="8"/>
  <c r="V1309" i="8" s="1"/>
  <c r="F1310" i="8"/>
  <c r="K1311" i="8"/>
  <c r="H1312" i="8"/>
  <c r="Y1312" i="8" s="1"/>
  <c r="AA1312" i="8" s="1"/>
  <c r="K1313" i="8"/>
  <c r="J1314" i="8"/>
  <c r="H1315" i="8"/>
  <c r="F1316" i="8"/>
  <c r="K1317" i="8"/>
  <c r="J1318" i="8"/>
  <c r="H1319" i="8"/>
  <c r="F1320" i="8"/>
  <c r="K1321" i="8"/>
  <c r="J1322" i="8"/>
  <c r="H1323" i="8"/>
  <c r="AB1323" i="8" s="1"/>
  <c r="F1324" i="8"/>
  <c r="K1325" i="8"/>
  <c r="J1326" i="8"/>
  <c r="F1327" i="8"/>
  <c r="I1328" i="8"/>
  <c r="V1328" i="8" s="1"/>
  <c r="H1329" i="8"/>
  <c r="F1330" i="8"/>
  <c r="K1332" i="8"/>
  <c r="H1333" i="8"/>
  <c r="K1335" i="8"/>
  <c r="J1336" i="8"/>
  <c r="I1337" i="8"/>
  <c r="V1337" i="8" s="1"/>
  <c r="K1338" i="8"/>
  <c r="H1339" i="8"/>
  <c r="F1340" i="8"/>
  <c r="K1341" i="8"/>
  <c r="J1342" i="8"/>
  <c r="H1343" i="8"/>
  <c r="F1344" i="8"/>
  <c r="K1345" i="8"/>
  <c r="J1346" i="8"/>
  <c r="H1347" i="8"/>
  <c r="F1348" i="8"/>
  <c r="K1349" i="8"/>
  <c r="J1350" i="8"/>
  <c r="H1351" i="8"/>
  <c r="F1352" i="8"/>
  <c r="K1353" i="8"/>
  <c r="I1354" i="8"/>
  <c r="V1354" i="8" s="1"/>
  <c r="H1355" i="8"/>
  <c r="H1356" i="8"/>
  <c r="F1357" i="8"/>
  <c r="K1359" i="8"/>
  <c r="J1360" i="8"/>
  <c r="J1361" i="8"/>
  <c r="I1362" i="8"/>
  <c r="V1362" i="8" s="1"/>
  <c r="F1363" i="8"/>
  <c r="J1364" i="8"/>
  <c r="F1365" i="8"/>
  <c r="K1366" i="8"/>
  <c r="I1367" i="8"/>
  <c r="V1367" i="8" s="1"/>
  <c r="H1368" i="8"/>
  <c r="Y1368" i="8" s="1"/>
  <c r="AA1368" i="8" s="1"/>
  <c r="K1369" i="8"/>
  <c r="H1370" i="8"/>
  <c r="K1371" i="8"/>
  <c r="I1372" i="8"/>
  <c r="V1372" i="8" s="1"/>
  <c r="H1373" i="8"/>
  <c r="H1374" i="8"/>
  <c r="F1375" i="8"/>
  <c r="K1377" i="8"/>
  <c r="J1378" i="8"/>
  <c r="J1379" i="8"/>
  <c r="F1380" i="8"/>
  <c r="K1381" i="8"/>
  <c r="H1382" i="8"/>
  <c r="K1383" i="8"/>
  <c r="J1384" i="8"/>
  <c r="H1385" i="8"/>
  <c r="Y1385" i="8" s="1"/>
  <c r="AA1385" i="8" s="1"/>
  <c r="K1387" i="8"/>
  <c r="J1388" i="8"/>
  <c r="J1389" i="8"/>
  <c r="I1390" i="8"/>
  <c r="V1390" i="8" s="1"/>
  <c r="H1391" i="8"/>
  <c r="H1392" i="8"/>
  <c r="F1393" i="8"/>
  <c r="I1394" i="8"/>
  <c r="V1394" i="8" s="1"/>
  <c r="H1395" i="8"/>
  <c r="Y1395" i="8" s="1"/>
  <c r="AA1395" i="8" s="1"/>
  <c r="F1396" i="8"/>
  <c r="I1397" i="8"/>
  <c r="V1397" i="8" s="1"/>
  <c r="I1398" i="8"/>
  <c r="V1398" i="8" s="1"/>
  <c r="F1399" i="8"/>
  <c r="K1400" i="8"/>
  <c r="I1401" i="8"/>
  <c r="V1401" i="8" s="1"/>
  <c r="H1402" i="8"/>
  <c r="Y1402" i="8" s="1"/>
  <c r="AA1402" i="8" s="1"/>
  <c r="F1403" i="8"/>
  <c r="I1404" i="8"/>
  <c r="V1404" i="8" s="1"/>
  <c r="H1405" i="8"/>
  <c r="Y1405" i="8" s="1"/>
  <c r="AA1405" i="8" s="1"/>
  <c r="K1406" i="8"/>
  <c r="H1407" i="8"/>
  <c r="H1408" i="8"/>
  <c r="F1409" i="8"/>
  <c r="K1411" i="8"/>
  <c r="J1412" i="8"/>
  <c r="J1413" i="8"/>
  <c r="I1414" i="8"/>
  <c r="V1414" i="8" s="1"/>
  <c r="H1415" i="8"/>
  <c r="AB1415" i="8" s="1"/>
  <c r="H1416" i="8"/>
  <c r="AB1416" i="8" s="1"/>
  <c r="F1417" i="8"/>
  <c r="J1419" i="8"/>
  <c r="H1420" i="8"/>
  <c r="F1421" i="8"/>
  <c r="K1422" i="8"/>
  <c r="I1423" i="8"/>
  <c r="V1423" i="8" s="1"/>
  <c r="H1424" i="8"/>
  <c r="H1425" i="8"/>
  <c r="K1426" i="8"/>
  <c r="H1427" i="8"/>
  <c r="K1428" i="8"/>
  <c r="J1429" i="8"/>
  <c r="F1430" i="8"/>
  <c r="K1432" i="8"/>
  <c r="J1433" i="8"/>
  <c r="J1434" i="8"/>
  <c r="I1435" i="8"/>
  <c r="V1435" i="8" s="1"/>
  <c r="H1436" i="8"/>
  <c r="H1437" i="8"/>
  <c r="F1438" i="8"/>
  <c r="K1440" i="8"/>
  <c r="J1441" i="8"/>
  <c r="J1442" i="8"/>
  <c r="F1443" i="8"/>
  <c r="J1444" i="8"/>
  <c r="J1445" i="8"/>
  <c r="I1446" i="8"/>
  <c r="V1446" i="8" s="1"/>
  <c r="H1447" i="8"/>
  <c r="H1449" i="8"/>
  <c r="J1450" i="8"/>
  <c r="H1451" i="8"/>
  <c r="J1452" i="8"/>
  <c r="H1453" i="8"/>
  <c r="J1454" i="8"/>
  <c r="H1455" i="8"/>
  <c r="J1456" i="8"/>
  <c r="H1457" i="8"/>
  <c r="H1459" i="8"/>
  <c r="J1460" i="8"/>
  <c r="H1461" i="8"/>
  <c r="J1462" i="8"/>
  <c r="H1463" i="8"/>
  <c r="J1464" i="8"/>
  <c r="H1465" i="8"/>
  <c r="J1466" i="8"/>
  <c r="H1467" i="8"/>
  <c r="AB1467" i="8" s="1"/>
  <c r="J1468" i="8"/>
  <c r="H1469" i="8"/>
  <c r="H552" i="8"/>
  <c r="F575" i="8"/>
  <c r="J581" i="8"/>
  <c r="H584" i="8"/>
  <c r="I650" i="8"/>
  <c r="V650" i="8" s="1"/>
  <c r="J657" i="8"/>
  <c r="K659" i="8"/>
  <c r="F676" i="8"/>
  <c r="I710" i="8"/>
  <c r="V710" i="8" s="1"/>
  <c r="I723" i="8"/>
  <c r="V723" i="8" s="1"/>
  <c r="I751" i="8"/>
  <c r="V751" i="8" s="1"/>
  <c r="K767" i="8"/>
  <c r="H777" i="8"/>
  <c r="H794" i="8"/>
  <c r="I798" i="8"/>
  <c r="V798" i="8" s="1"/>
  <c r="K802" i="8"/>
  <c r="F811" i="8"/>
  <c r="I819" i="8"/>
  <c r="V819" i="8" s="1"/>
  <c r="H822" i="8"/>
  <c r="AB822" i="8" s="1"/>
  <c r="H834" i="8"/>
  <c r="J839" i="8"/>
  <c r="I842" i="8"/>
  <c r="V842" i="8" s="1"/>
  <c r="J850" i="8"/>
  <c r="K852" i="8"/>
  <c r="F856" i="8"/>
  <c r="J858" i="8"/>
  <c r="F869" i="8"/>
  <c r="K876" i="8"/>
  <c r="F884" i="8"/>
  <c r="F886" i="8"/>
  <c r="F892" i="8"/>
  <c r="H899" i="8"/>
  <c r="Y899" i="8" s="1"/>
  <c r="AA899" i="8" s="1"/>
  <c r="H902" i="8"/>
  <c r="AB902" i="8" s="1"/>
  <c r="K904" i="8"/>
  <c r="K909" i="8"/>
  <c r="J918" i="8"/>
  <c r="K920" i="8"/>
  <c r="J923" i="8"/>
  <c r="H934" i="8"/>
  <c r="Y934" i="8" s="1"/>
  <c r="AA934" i="8" s="1"/>
  <c r="K944" i="8"/>
  <c r="F948" i="8"/>
  <c r="F954" i="8"/>
  <c r="H956" i="8"/>
  <c r="J962" i="8"/>
  <c r="F973" i="8"/>
  <c r="J975" i="8"/>
  <c r="K985" i="8"/>
  <c r="H987" i="8"/>
  <c r="Y987" i="8" s="1"/>
  <c r="AA987" i="8" s="1"/>
  <c r="K989" i="8"/>
  <c r="H991" i="8"/>
  <c r="AB991" i="8" s="1"/>
  <c r="F993" i="8"/>
  <c r="J995" i="8"/>
  <c r="K1004" i="8"/>
  <c r="I1009" i="8"/>
  <c r="V1009" i="8" s="1"/>
  <c r="I1018" i="8"/>
  <c r="V1018" i="8" s="1"/>
  <c r="I1021" i="8"/>
  <c r="V1021" i="8" s="1"/>
  <c r="K1023" i="8"/>
  <c r="I1025" i="8"/>
  <c r="V1025" i="8" s="1"/>
  <c r="K1027" i="8"/>
  <c r="F1031" i="8"/>
  <c r="J1033" i="8"/>
  <c r="I1036" i="8"/>
  <c r="V1036" i="8" s="1"/>
  <c r="J1041" i="8"/>
  <c r="I1043" i="8"/>
  <c r="V1043" i="8" s="1"/>
  <c r="I1046" i="8"/>
  <c r="V1046" i="8" s="1"/>
  <c r="H1048" i="8"/>
  <c r="Y1048" i="8" s="1"/>
  <c r="AA1048" i="8" s="1"/>
  <c r="H1051" i="8"/>
  <c r="H1055" i="8"/>
  <c r="K1057" i="8"/>
  <c r="F1062" i="8"/>
  <c r="K1068" i="8"/>
  <c r="I1070" i="8"/>
  <c r="V1070" i="8" s="1"/>
  <c r="K1072" i="8"/>
  <c r="K1075" i="8"/>
  <c r="J1084" i="8"/>
  <c r="I1086" i="8"/>
  <c r="V1086" i="8" s="1"/>
  <c r="H1088" i="8"/>
  <c r="F1094" i="8"/>
  <c r="F1097" i="8"/>
  <c r="H1099" i="8"/>
  <c r="I1100" i="8"/>
  <c r="V1100" i="8" s="1"/>
  <c r="H1104" i="8"/>
  <c r="H1105" i="8"/>
  <c r="F1107" i="8"/>
  <c r="K1108" i="8"/>
  <c r="H1109" i="8"/>
  <c r="Y1109" i="8" s="1"/>
  <c r="AA1109" i="8" s="1"/>
  <c r="F1111" i="8"/>
  <c r="K1116" i="8"/>
  <c r="I1120" i="8"/>
  <c r="V1120" i="8" s="1"/>
  <c r="J1121" i="8"/>
  <c r="K1125" i="8"/>
  <c r="H1127" i="8"/>
  <c r="H1130" i="8"/>
  <c r="F1132" i="8"/>
  <c r="F1136" i="8"/>
  <c r="H1137" i="8"/>
  <c r="AB1137" i="8" s="1"/>
  <c r="I1138" i="8"/>
  <c r="V1138" i="8" s="1"/>
  <c r="K1139" i="8"/>
  <c r="J1140" i="8"/>
  <c r="J1148" i="8"/>
  <c r="I1149" i="8"/>
  <c r="V1149" i="8" s="1"/>
  <c r="J1152" i="8"/>
  <c r="F1153" i="8"/>
  <c r="I1154" i="8"/>
  <c r="V1154" i="8" s="1"/>
  <c r="H1155" i="8"/>
  <c r="Y1155" i="8" s="1"/>
  <c r="AA1155" i="8" s="1"/>
  <c r="H1156" i="8"/>
  <c r="Y1156" i="8" s="1"/>
  <c r="AA1156" i="8" s="1"/>
  <c r="F1158" i="8"/>
  <c r="H1159" i="8"/>
  <c r="H1160" i="8"/>
  <c r="Y1160" i="8" s="1"/>
  <c r="AA1160" i="8" s="1"/>
  <c r="K1163" i="8"/>
  <c r="H1166" i="8"/>
  <c r="H1167" i="8"/>
  <c r="K1168" i="8"/>
  <c r="I1169" i="8"/>
  <c r="V1169" i="8" s="1"/>
  <c r="K1170" i="8"/>
  <c r="I1171" i="8"/>
  <c r="V1171" i="8" s="1"/>
  <c r="J1172" i="8"/>
  <c r="K1173" i="8"/>
  <c r="K1175" i="8"/>
  <c r="F1182" i="8"/>
  <c r="F1185" i="8"/>
  <c r="J1186" i="8"/>
  <c r="I1187" i="8"/>
  <c r="V1187" i="8" s="1"/>
  <c r="K1188" i="8"/>
  <c r="H1189" i="8"/>
  <c r="H1190" i="8"/>
  <c r="Y1190" i="8" s="1"/>
  <c r="AA1190" i="8" s="1"/>
  <c r="J1191" i="8"/>
  <c r="I1192" i="8"/>
  <c r="V1192" i="8" s="1"/>
  <c r="K1193" i="8"/>
  <c r="K1196" i="8"/>
  <c r="F1201" i="8"/>
  <c r="I1202" i="8"/>
  <c r="V1202" i="8" s="1"/>
  <c r="H1203" i="8"/>
  <c r="H1204" i="8"/>
  <c r="Y1204" i="8" s="1"/>
  <c r="AA1204" i="8" s="1"/>
  <c r="J1205" i="8"/>
  <c r="I1206" i="8"/>
  <c r="V1206" i="8" s="1"/>
  <c r="K1207" i="8"/>
  <c r="K1210" i="8"/>
  <c r="I1211" i="8"/>
  <c r="V1211" i="8" s="1"/>
  <c r="J1212" i="8"/>
  <c r="J1213" i="8"/>
  <c r="I1214" i="8"/>
  <c r="V1214" i="8" s="1"/>
  <c r="K1215" i="8"/>
  <c r="H1218" i="8"/>
  <c r="AB1218" i="8" s="1"/>
  <c r="K1220" i="8"/>
  <c r="K1221" i="8"/>
  <c r="I1222" i="8"/>
  <c r="V1222" i="8" s="1"/>
  <c r="I1223" i="8"/>
  <c r="V1223" i="8" s="1"/>
  <c r="F1224" i="8"/>
  <c r="K1225" i="8"/>
  <c r="I1226" i="8"/>
  <c r="V1226" i="8" s="1"/>
  <c r="J1227" i="8"/>
  <c r="I1228" i="8"/>
  <c r="V1228" i="8" s="1"/>
  <c r="H1229" i="8"/>
  <c r="H1230" i="8"/>
  <c r="F1231" i="8"/>
  <c r="K1233" i="8"/>
  <c r="H1234" i="8"/>
  <c r="F1235" i="8"/>
  <c r="K1236" i="8"/>
  <c r="J1237" i="8"/>
  <c r="F1238" i="8"/>
  <c r="K1240" i="8"/>
  <c r="J1241" i="8"/>
  <c r="J1242" i="8"/>
  <c r="I1243" i="8"/>
  <c r="V1243" i="8" s="1"/>
  <c r="H1244" i="8"/>
  <c r="H1245" i="8"/>
  <c r="F1246" i="8"/>
  <c r="K1248" i="8"/>
  <c r="J1249" i="8"/>
  <c r="I1250" i="8"/>
  <c r="V1250" i="8" s="1"/>
  <c r="K1251" i="8"/>
  <c r="I1252" i="8"/>
  <c r="V1252" i="8" s="1"/>
  <c r="H1253" i="8"/>
  <c r="Y1253" i="8" s="1"/>
  <c r="AA1253" i="8" s="1"/>
  <c r="F1254" i="8"/>
  <c r="K1256" i="8"/>
  <c r="J1257" i="8"/>
  <c r="J1258" i="8"/>
  <c r="I1259" i="8"/>
  <c r="V1259" i="8" s="1"/>
  <c r="H1260" i="8"/>
  <c r="H1261" i="8"/>
  <c r="Y1261" i="8" s="1"/>
  <c r="AA1261" i="8" s="1"/>
  <c r="K1262" i="8"/>
  <c r="H1263" i="8"/>
  <c r="K1264" i="8"/>
  <c r="I1265" i="8"/>
  <c r="V1265" i="8" s="1"/>
  <c r="F1266" i="8"/>
  <c r="K1267" i="8"/>
  <c r="J1268" i="8"/>
  <c r="H1269" i="8"/>
  <c r="Y1269" i="8" s="1"/>
  <c r="AA1269" i="8" s="1"/>
  <c r="J1271" i="8"/>
  <c r="H1272" i="8"/>
  <c r="F1273" i="8"/>
  <c r="K1274" i="8"/>
  <c r="J1275" i="8"/>
  <c r="F1276" i="8"/>
  <c r="K1278" i="8"/>
  <c r="J1279" i="8"/>
  <c r="J1280" i="8"/>
  <c r="I1281" i="8"/>
  <c r="V1281" i="8" s="1"/>
  <c r="F1282" i="8"/>
  <c r="K1283" i="8"/>
  <c r="J1284" i="8"/>
  <c r="F1285" i="8"/>
  <c r="F1286" i="8"/>
  <c r="K1287" i="8"/>
  <c r="J1288" i="8"/>
  <c r="H1289" i="8"/>
  <c r="F1290" i="8"/>
  <c r="H1291" i="8"/>
  <c r="Y1291" i="8" s="1"/>
  <c r="AA1291" i="8" s="1"/>
  <c r="F1292" i="8"/>
  <c r="K1294" i="8"/>
  <c r="J1295" i="8"/>
  <c r="J1296" i="8"/>
  <c r="I1297" i="8"/>
  <c r="V1297" i="8" s="1"/>
  <c r="H1298" i="8"/>
  <c r="K1299" i="8"/>
  <c r="J1300" i="8"/>
  <c r="H1301" i="8"/>
  <c r="K1303" i="8"/>
  <c r="I1304" i="8"/>
  <c r="V1304" i="8" s="1"/>
  <c r="H1305" i="8"/>
  <c r="AB1305" i="8" s="1"/>
  <c r="K1306" i="8"/>
  <c r="H1307" i="8"/>
  <c r="K1308" i="8"/>
  <c r="J1309" i="8"/>
  <c r="H1310" i="8"/>
  <c r="AB1310" i="8" s="1"/>
  <c r="F1311" i="8"/>
  <c r="J1312" i="8"/>
  <c r="F1313" i="8"/>
  <c r="K1314" i="8"/>
  <c r="I1315" i="8"/>
  <c r="V1315" i="8" s="1"/>
  <c r="I1316" i="8"/>
  <c r="V1316" i="8" s="1"/>
  <c r="F1317" i="8"/>
  <c r="K1318" i="8"/>
  <c r="I1319" i="8"/>
  <c r="V1319" i="8" s="1"/>
  <c r="I1320" i="8"/>
  <c r="V1320" i="8" s="1"/>
  <c r="F1321" i="8"/>
  <c r="K1322" i="8"/>
  <c r="I1323" i="8"/>
  <c r="V1323" i="8" s="1"/>
  <c r="I1324" i="8"/>
  <c r="V1324" i="8" s="1"/>
  <c r="F1325" i="8"/>
  <c r="K1326" i="8"/>
  <c r="H1327" i="8"/>
  <c r="K1328" i="8"/>
  <c r="I1329" i="8"/>
  <c r="V1329" i="8" s="1"/>
  <c r="H1330" i="8"/>
  <c r="H1331" i="8"/>
  <c r="F1332" i="8"/>
  <c r="I1333" i="8"/>
  <c r="V1333" i="8" s="1"/>
  <c r="H1334" i="8"/>
  <c r="F1335" i="8"/>
  <c r="J1337" i="8"/>
  <c r="F1338" i="8"/>
  <c r="I1339" i="8"/>
  <c r="V1339" i="8" s="1"/>
  <c r="I1340" i="8"/>
  <c r="V1340" i="8" s="1"/>
  <c r="F1341" i="8"/>
  <c r="K1342" i="8"/>
  <c r="I1343" i="8"/>
  <c r="V1343" i="8" s="1"/>
  <c r="I1344" i="8"/>
  <c r="V1344" i="8" s="1"/>
  <c r="F1345" i="8"/>
  <c r="K1346" i="8"/>
  <c r="I1347" i="8"/>
  <c r="V1347" i="8" s="1"/>
  <c r="I1348" i="8"/>
  <c r="V1348" i="8" s="1"/>
  <c r="F1349" i="8"/>
  <c r="K1350" i="8"/>
  <c r="I1351" i="8"/>
  <c r="V1351" i="8" s="1"/>
  <c r="I1352" i="8"/>
  <c r="V1352" i="8" s="1"/>
  <c r="F1353" i="8"/>
  <c r="J1354" i="8"/>
  <c r="J1355" i="8"/>
  <c r="I1356" i="8"/>
  <c r="V1356" i="8" s="1"/>
  <c r="H1357" i="8"/>
  <c r="H1358" i="8"/>
  <c r="F1359" i="8"/>
  <c r="K1361" i="8"/>
  <c r="J1362" i="8"/>
  <c r="I1363" i="8"/>
  <c r="V1363" i="8" s="1"/>
  <c r="K1364" i="8"/>
  <c r="H1365" i="8"/>
  <c r="AB1365" i="8" s="1"/>
  <c r="F1366" i="8"/>
  <c r="K1367" i="8"/>
  <c r="I1368" i="8"/>
  <c r="V1368" i="8" s="1"/>
  <c r="F1369" i="8"/>
  <c r="J1370" i="8"/>
  <c r="F1371" i="8"/>
  <c r="J1372" i="8"/>
  <c r="J1373" i="8"/>
  <c r="I1374" i="8"/>
  <c r="V1374" i="8" s="1"/>
  <c r="H1375" i="8"/>
  <c r="H1376" i="8"/>
  <c r="F1377" i="8"/>
  <c r="K1379" i="8"/>
  <c r="H1380" i="8"/>
  <c r="F1381" i="8"/>
  <c r="J1382" i="8"/>
  <c r="F1383" i="8"/>
  <c r="K1384" i="8"/>
  <c r="I1385" i="8"/>
  <c r="V1385" i="8" s="1"/>
  <c r="H1386" i="8"/>
  <c r="F1387" i="8"/>
  <c r="K1389" i="8"/>
  <c r="J1390" i="8"/>
  <c r="J1391" i="8"/>
  <c r="I1392" i="8"/>
  <c r="V1392" i="8" s="1"/>
  <c r="H1393" i="8"/>
  <c r="K1394" i="8"/>
  <c r="I1395" i="8"/>
  <c r="V1395" i="8" s="1"/>
  <c r="H1396" i="8"/>
  <c r="K1397" i="8"/>
  <c r="J1398" i="8"/>
  <c r="H1399" i="8"/>
  <c r="F1400" i="8"/>
  <c r="K1401" i="8"/>
  <c r="I1402" i="8"/>
  <c r="V1402" i="8" s="1"/>
  <c r="H1403" i="8"/>
  <c r="K1404" i="8"/>
  <c r="I1405" i="8"/>
  <c r="V1405" i="8" s="1"/>
  <c r="F1406" i="8"/>
  <c r="J1407" i="8"/>
  <c r="I1408" i="8"/>
  <c r="V1408" i="8" s="1"/>
  <c r="H1409" i="8"/>
  <c r="Y1409" i="8" s="1"/>
  <c r="AA1409" i="8" s="1"/>
  <c r="H1410" i="8"/>
  <c r="F1411" i="8"/>
  <c r="K1413" i="8"/>
  <c r="J1414" i="8"/>
  <c r="J1415" i="8"/>
  <c r="I1416" i="8"/>
  <c r="V1416" i="8" s="1"/>
  <c r="H1417" i="8"/>
  <c r="H1418" i="8"/>
  <c r="K1419" i="8"/>
  <c r="I1420" i="8"/>
  <c r="V1420" i="8" s="1"/>
  <c r="I1421" i="8"/>
  <c r="V1421" i="8" s="1"/>
  <c r="F1422" i="8"/>
  <c r="J1423" i="8"/>
  <c r="J1424" i="8"/>
  <c r="I1425" i="8"/>
  <c r="V1425" i="8" s="1"/>
  <c r="F1426" i="8"/>
  <c r="J1427" i="8"/>
  <c r="F1428" i="8"/>
  <c r="K1429" i="8"/>
  <c r="H1430" i="8"/>
  <c r="H1431" i="8"/>
  <c r="F1432" i="8"/>
  <c r="K1434" i="8"/>
  <c r="J1435" i="8"/>
  <c r="J1436" i="8"/>
  <c r="I1437" i="8"/>
  <c r="V1437" i="8" s="1"/>
  <c r="H1438" i="8"/>
  <c r="H1439" i="8"/>
  <c r="F1440" i="8"/>
  <c r="K1442" i="8"/>
  <c r="H1443" i="8"/>
  <c r="K1445" i="8"/>
  <c r="J1446" i="8"/>
  <c r="I1447" i="8"/>
  <c r="V1447" i="8" s="1"/>
  <c r="I1449" i="8"/>
  <c r="V1449" i="8" s="1"/>
  <c r="F1450" i="8"/>
  <c r="K1450" i="8"/>
  <c r="I1451" i="8"/>
  <c r="V1451" i="8" s="1"/>
  <c r="F1452" i="8"/>
  <c r="K1452" i="8"/>
  <c r="I1453" i="8"/>
  <c r="V1453" i="8" s="1"/>
  <c r="F1454" i="8"/>
  <c r="K1454" i="8"/>
  <c r="I1455" i="8"/>
  <c r="V1455" i="8" s="1"/>
  <c r="F1456" i="8"/>
  <c r="K1456" i="8"/>
  <c r="I1457" i="8"/>
  <c r="V1457" i="8" s="1"/>
  <c r="I1459" i="8"/>
  <c r="V1459" i="8" s="1"/>
  <c r="F1460" i="8"/>
  <c r="K1460" i="8"/>
  <c r="I1461" i="8"/>
  <c r="V1461" i="8" s="1"/>
  <c r="F1462" i="8"/>
  <c r="K1462" i="8"/>
  <c r="I1463" i="8"/>
  <c r="V1463" i="8" s="1"/>
  <c r="F1464" i="8"/>
  <c r="K1464" i="8"/>
  <c r="I1465" i="8"/>
  <c r="V1465" i="8" s="1"/>
  <c r="F1466" i="8"/>
  <c r="K1466" i="8"/>
  <c r="I1467" i="8"/>
  <c r="V1467" i="8" s="1"/>
  <c r="F1468" i="8"/>
  <c r="K1468" i="8"/>
  <c r="H522" i="8"/>
  <c r="K616" i="8"/>
  <c r="I648" i="8"/>
  <c r="V648" i="8" s="1"/>
  <c r="J695" i="8"/>
  <c r="J706" i="8"/>
  <c r="K708" i="8"/>
  <c r="K715" i="8"/>
  <c r="J721" i="8"/>
  <c r="J737" i="8"/>
  <c r="H744" i="8"/>
  <c r="F760" i="8"/>
  <c r="I763" i="8"/>
  <c r="V763" i="8" s="1"/>
  <c r="H775" i="8"/>
  <c r="F793" i="8"/>
  <c r="J801" i="8"/>
  <c r="H821" i="8"/>
  <c r="H824" i="8"/>
  <c r="K826" i="8"/>
  <c r="K831" i="8"/>
  <c r="K833" i="8"/>
  <c r="J836" i="8"/>
  <c r="I838" i="8"/>
  <c r="V838" i="8" s="1"/>
  <c r="J849" i="8"/>
  <c r="I855" i="8"/>
  <c r="V855" i="8" s="1"/>
  <c r="H862" i="8"/>
  <c r="I864" i="8"/>
  <c r="V864" i="8" s="1"/>
  <c r="I871" i="8"/>
  <c r="V871" i="8" s="1"/>
  <c r="J873" i="8"/>
  <c r="F889" i="8"/>
  <c r="J891" i="8"/>
  <c r="K896" i="8"/>
  <c r="K898" i="8"/>
  <c r="J907" i="8"/>
  <c r="I912" i="8"/>
  <c r="V912" i="8" s="1"/>
  <c r="J914" i="8"/>
  <c r="J917" i="8"/>
  <c r="J922" i="8"/>
  <c r="F927" i="8"/>
  <c r="F929" i="8"/>
  <c r="J931" i="8"/>
  <c r="K933" i="8"/>
  <c r="J936" i="8"/>
  <c r="K938" i="8"/>
  <c r="I947" i="8"/>
  <c r="V947" i="8" s="1"/>
  <c r="J949" i="8"/>
  <c r="J957" i="8"/>
  <c r="H966" i="8"/>
  <c r="H979" i="8"/>
  <c r="AB979" i="8" s="1"/>
  <c r="K981" i="8"/>
  <c r="H983" i="8"/>
  <c r="AB983" i="8" s="1"/>
  <c r="H999" i="8"/>
  <c r="Y999" i="8" s="1"/>
  <c r="AA999" i="8" s="1"/>
  <c r="F1002" i="8"/>
  <c r="J1008" i="8"/>
  <c r="J1011" i="8"/>
  <c r="I1013" i="8"/>
  <c r="V1013" i="8" s="1"/>
  <c r="H1015" i="8"/>
  <c r="J1020" i="8"/>
  <c r="I1030" i="8"/>
  <c r="V1030" i="8" s="1"/>
  <c r="I1044" i="8"/>
  <c r="V1044" i="8" s="1"/>
  <c r="I1050" i="8"/>
  <c r="V1050" i="8" s="1"/>
  <c r="K1054" i="8"/>
  <c r="F1059" i="8"/>
  <c r="J1061" i="8"/>
  <c r="J1065" i="8"/>
  <c r="H1074" i="8"/>
  <c r="I1078" i="8"/>
  <c r="V1078" i="8" s="1"/>
  <c r="H1080" i="8"/>
  <c r="K1091" i="8"/>
  <c r="J1093" i="8"/>
  <c r="J1096" i="8"/>
  <c r="I1099" i="8"/>
  <c r="V1099" i="8" s="1"/>
  <c r="H1103" i="8"/>
  <c r="I1104" i="8"/>
  <c r="V1104" i="8" s="1"/>
  <c r="F1106" i="8"/>
  <c r="K1107" i="8"/>
  <c r="K1111" i="8"/>
  <c r="J1113" i="8"/>
  <c r="F1114" i="8"/>
  <c r="J1115" i="8"/>
  <c r="H1118" i="8"/>
  <c r="Y1118" i="8" s="1"/>
  <c r="AA1118" i="8" s="1"/>
  <c r="F1119" i="8"/>
  <c r="J1120" i="8"/>
  <c r="I1124" i="8"/>
  <c r="V1124" i="8" s="1"/>
  <c r="I1126" i="8"/>
  <c r="V1126" i="8" s="1"/>
  <c r="J1127" i="8"/>
  <c r="F1129" i="8"/>
  <c r="K1132" i="8"/>
  <c r="F1135" i="8"/>
  <c r="K1136" i="8"/>
  <c r="J1137" i="8"/>
  <c r="F1147" i="8"/>
  <c r="K1148" i="8"/>
  <c r="K1152" i="8"/>
  <c r="H1153" i="8"/>
  <c r="K1154" i="8"/>
  <c r="I1155" i="8"/>
  <c r="V1155" i="8" s="1"/>
  <c r="K1158" i="8"/>
  <c r="I1159" i="8"/>
  <c r="V1159" i="8" s="1"/>
  <c r="J1162" i="8"/>
  <c r="H1165" i="8"/>
  <c r="Y1165" i="8" s="1"/>
  <c r="AA1165" i="8" s="1"/>
  <c r="I1166" i="8"/>
  <c r="V1166" i="8" s="1"/>
  <c r="F1177" i="8"/>
  <c r="H1178" i="8"/>
  <c r="I1179" i="8"/>
  <c r="V1179" i="8" s="1"/>
  <c r="F1180" i="8"/>
  <c r="H1181" i="8"/>
  <c r="J1182" i="8"/>
  <c r="F1183" i="8"/>
  <c r="I1184" i="8"/>
  <c r="V1184" i="8" s="1"/>
  <c r="H1185" i="8"/>
  <c r="AB1185" i="8" s="1"/>
  <c r="K1186" i="8"/>
  <c r="K1189" i="8"/>
  <c r="I1190" i="8"/>
  <c r="V1190" i="8" s="1"/>
  <c r="K1191" i="8"/>
  <c r="F1198" i="8"/>
  <c r="H1199" i="8"/>
  <c r="I1200" i="8"/>
  <c r="V1200" i="8" s="1"/>
  <c r="H1201" i="8"/>
  <c r="J1202" i="8"/>
  <c r="K1203" i="8"/>
  <c r="I1204" i="8"/>
  <c r="V1204" i="8" s="1"/>
  <c r="K1205" i="8"/>
  <c r="F1209" i="8"/>
  <c r="K1213" i="8"/>
  <c r="F1217" i="8"/>
  <c r="I1218" i="8"/>
  <c r="V1218" i="8" s="1"/>
  <c r="H1219" i="8"/>
  <c r="AB1219" i="8" s="1"/>
  <c r="F1220" i="8"/>
  <c r="F1221" i="8"/>
  <c r="K1222" i="8"/>
  <c r="J1223" i="8"/>
  <c r="H1224" i="8"/>
  <c r="Y1224" i="8" s="1"/>
  <c r="AA1224" i="8" s="1"/>
  <c r="F1225" i="8"/>
  <c r="K1226" i="8"/>
  <c r="K1227" i="8"/>
  <c r="J1228" i="8"/>
  <c r="J1229" i="8"/>
  <c r="I1230" i="8"/>
  <c r="V1230" i="8" s="1"/>
  <c r="H1231" i="8"/>
  <c r="H1232" i="8"/>
  <c r="F1233" i="8"/>
  <c r="I1234" i="8"/>
  <c r="V1234" i="8" s="1"/>
  <c r="I1235" i="8"/>
  <c r="V1235" i="8" s="1"/>
  <c r="F1236" i="8"/>
  <c r="K1237" i="8"/>
  <c r="H1238" i="8"/>
  <c r="AB1238" i="8" s="1"/>
  <c r="H1239" i="8"/>
  <c r="F1240" i="8"/>
  <c r="K1242" i="8"/>
  <c r="J1243" i="8"/>
  <c r="J1244" i="8"/>
  <c r="I1245" i="8"/>
  <c r="V1245" i="8" s="1"/>
  <c r="H1246" i="8"/>
  <c r="AB1246" i="8" s="1"/>
  <c r="H1247" i="8"/>
  <c r="F1248" i="8"/>
  <c r="J1250" i="8"/>
  <c r="F1251" i="8"/>
  <c r="K1252" i="8"/>
  <c r="I1253" i="8"/>
  <c r="V1253" i="8" s="1"/>
  <c r="H1254" i="8"/>
  <c r="H1255" i="8"/>
  <c r="F1256" i="8"/>
  <c r="K1258" i="8"/>
  <c r="J1259" i="8"/>
  <c r="J1260" i="8"/>
  <c r="I1261" i="8"/>
  <c r="V1261" i="8" s="1"/>
  <c r="F1262" i="8"/>
  <c r="J1263" i="8"/>
  <c r="F1264" i="8"/>
  <c r="J1265" i="8"/>
  <c r="I1266" i="8"/>
  <c r="V1266" i="8" s="1"/>
  <c r="F1267" i="8"/>
  <c r="K1268" i="8"/>
  <c r="I1269" i="8"/>
  <c r="V1269" i="8" s="1"/>
  <c r="H1270" i="8"/>
  <c r="K1271" i="8"/>
  <c r="I1272" i="8"/>
  <c r="V1272" i="8" s="1"/>
  <c r="I1273" i="8"/>
  <c r="V1273" i="8" s="1"/>
  <c r="F1274" i="8"/>
  <c r="K1275" i="8"/>
  <c r="H1276" i="8"/>
  <c r="H1277" i="8"/>
  <c r="F1278" i="8"/>
  <c r="K1280" i="8"/>
  <c r="J1281" i="8"/>
  <c r="I1282" i="8"/>
  <c r="V1282" i="8" s="1"/>
  <c r="F1283" i="8"/>
  <c r="K1284" i="8"/>
  <c r="H1285" i="8"/>
  <c r="AB1285" i="8" s="1"/>
  <c r="I1286" i="8"/>
  <c r="V1286" i="8" s="1"/>
  <c r="F1287" i="8"/>
  <c r="K1288" i="8"/>
  <c r="I1289" i="8"/>
  <c r="V1289" i="8" s="1"/>
  <c r="I1290" i="8"/>
  <c r="V1290" i="8" s="1"/>
  <c r="I1291" i="8"/>
  <c r="V1291" i="8" s="1"/>
  <c r="H1292" i="8"/>
  <c r="H1293" i="8"/>
  <c r="F1294" i="8"/>
  <c r="K1296" i="8"/>
  <c r="J1297" i="8"/>
  <c r="J1298" i="8"/>
  <c r="F1299" i="8"/>
  <c r="K1300" i="8"/>
  <c r="I1301" i="8"/>
  <c r="V1301" i="8" s="1"/>
  <c r="H1302" i="8"/>
  <c r="AB1302" i="8" s="1"/>
  <c r="F1303" i="8"/>
  <c r="K1304" i="8"/>
  <c r="I1305" i="8"/>
  <c r="V1305" i="8" s="1"/>
  <c r="F1306" i="8"/>
  <c r="J1307" i="8"/>
  <c r="F1308" i="8"/>
  <c r="K1309" i="8"/>
  <c r="I1310" i="8"/>
  <c r="V1310" i="8" s="1"/>
  <c r="I1311" i="8"/>
  <c r="V1311" i="8" s="1"/>
  <c r="K1312" i="8"/>
  <c r="H1313" i="8"/>
  <c r="F1314" i="8"/>
  <c r="K1315" i="8"/>
  <c r="J1316" i="8"/>
  <c r="H1317" i="8"/>
  <c r="Y1317" i="8" s="1"/>
  <c r="AA1317" i="8" s="1"/>
  <c r="F1318" i="8"/>
  <c r="K1319" i="8"/>
  <c r="J1320" i="8"/>
  <c r="H1321" i="8"/>
  <c r="F1322" i="8"/>
  <c r="K1323" i="8"/>
  <c r="J1324" i="8"/>
  <c r="H1325" i="8"/>
  <c r="F1326" i="8"/>
  <c r="J1327" i="8"/>
  <c r="F1328" i="8"/>
  <c r="J1329" i="8"/>
  <c r="J1330" i="8"/>
  <c r="I1331" i="8"/>
  <c r="V1331" i="8" s="1"/>
  <c r="H1332" i="8"/>
  <c r="K1333" i="8"/>
  <c r="I1334" i="8"/>
  <c r="V1334" i="8" s="1"/>
  <c r="H1335" i="8"/>
  <c r="Y1335" i="8" s="1"/>
  <c r="AA1335" i="8" s="1"/>
  <c r="H1336" i="8"/>
  <c r="AB1336" i="8" s="1"/>
  <c r="K1337" i="8"/>
  <c r="H1338" i="8"/>
  <c r="K1339" i="8"/>
  <c r="J1340" i="8"/>
  <c r="H1341" i="8"/>
  <c r="Y1341" i="8" s="1"/>
  <c r="AA1341" i="8" s="1"/>
  <c r="F1342" i="8"/>
  <c r="K1343" i="8"/>
  <c r="J1344" i="8"/>
  <c r="H1345" i="8"/>
  <c r="F1346" i="8"/>
  <c r="K1347" i="8"/>
  <c r="J1348" i="8"/>
  <c r="H1349" i="8"/>
  <c r="F1350" i="8"/>
  <c r="K1351" i="8"/>
  <c r="J1352" i="8"/>
  <c r="H1353" i="8"/>
  <c r="K1355" i="8"/>
  <c r="J1356" i="8"/>
  <c r="J1357" i="8"/>
  <c r="I1358" i="8"/>
  <c r="V1358" i="8" s="1"/>
  <c r="H1359" i="8"/>
  <c r="H1360" i="8"/>
  <c r="F1361" i="8"/>
  <c r="J1363" i="8"/>
  <c r="F1364" i="8"/>
  <c r="I1365" i="8"/>
  <c r="V1365" i="8" s="1"/>
  <c r="I1366" i="8"/>
  <c r="V1366" i="8" s="1"/>
  <c r="F1367" i="8"/>
  <c r="J1368" i="8"/>
  <c r="I1369" i="8"/>
  <c r="V1369" i="8" s="1"/>
  <c r="K1370" i="8"/>
  <c r="H1371" i="8"/>
  <c r="K1373" i="8"/>
  <c r="J1374" i="8"/>
  <c r="J1375" i="8"/>
  <c r="I1376" i="8"/>
  <c r="V1376" i="8" s="1"/>
  <c r="H1377" i="8"/>
  <c r="Y1377" i="8" s="1"/>
  <c r="AA1377" i="8" s="1"/>
  <c r="H1378" i="8"/>
  <c r="F1379" i="8"/>
  <c r="I1380" i="8"/>
  <c r="V1380" i="8" s="1"/>
  <c r="I1381" i="8"/>
  <c r="V1381" i="8" s="1"/>
  <c r="K1382" i="8"/>
  <c r="H1383" i="8"/>
  <c r="F1384" i="8"/>
  <c r="K1385" i="8"/>
  <c r="I1386" i="8"/>
  <c r="V1386" i="8" s="1"/>
  <c r="H1387" i="8"/>
  <c r="H1388" i="8"/>
  <c r="F1389" i="8"/>
  <c r="K1391" i="8"/>
  <c r="J1392" i="8"/>
  <c r="J1393" i="8"/>
  <c r="F1394" i="8"/>
  <c r="J1395" i="8"/>
  <c r="J1396" i="8"/>
  <c r="F1397" i="8"/>
  <c r="K1398" i="8"/>
  <c r="I1399" i="8"/>
  <c r="V1399" i="8" s="1"/>
  <c r="I1400" i="8"/>
  <c r="V1400" i="8" s="1"/>
  <c r="F1401" i="8"/>
  <c r="J1402" i="8"/>
  <c r="J1403" i="8"/>
  <c r="F1404" i="8"/>
  <c r="J1405" i="8"/>
  <c r="I1406" i="8"/>
  <c r="V1406" i="8" s="1"/>
  <c r="K1407" i="8"/>
  <c r="J1408" i="8"/>
  <c r="J1409" i="8"/>
  <c r="I1410" i="8"/>
  <c r="V1410" i="8" s="1"/>
  <c r="H1411" i="8"/>
  <c r="Y1411" i="8" s="1"/>
  <c r="AA1411" i="8" s="1"/>
  <c r="H1412" i="8"/>
  <c r="F1413" i="8"/>
  <c r="K1415" i="8"/>
  <c r="J1416" i="8"/>
  <c r="J1417" i="8"/>
  <c r="I1418" i="8"/>
  <c r="V1418" i="8" s="1"/>
  <c r="F1419" i="8"/>
  <c r="K1420" i="8"/>
  <c r="J1421" i="8"/>
  <c r="H1422" i="8"/>
  <c r="K1424" i="8"/>
  <c r="J1425" i="8"/>
  <c r="I1426" i="8"/>
  <c r="V1426" i="8" s="1"/>
  <c r="K1427" i="8"/>
  <c r="H1428" i="8"/>
  <c r="F1429" i="8"/>
  <c r="J1430" i="8"/>
  <c r="I1431" i="8"/>
  <c r="V1431" i="8" s="1"/>
  <c r="H1432" i="8"/>
  <c r="H1433" i="8"/>
  <c r="AB1433" i="8" s="1"/>
  <c r="F1434" i="8"/>
  <c r="K1436" i="8"/>
  <c r="J1437" i="8"/>
  <c r="J1438" i="8"/>
  <c r="I1439" i="8"/>
  <c r="V1439" i="8" s="1"/>
  <c r="H1440" i="8"/>
  <c r="H1441" i="8"/>
  <c r="AB1441" i="8" s="1"/>
  <c r="F1442" i="8"/>
  <c r="I1443" i="8"/>
  <c r="V1443" i="8" s="1"/>
  <c r="F813" i="8"/>
  <c r="J818" i="8"/>
  <c r="F841" i="8"/>
  <c r="J906" i="8"/>
  <c r="K963" i="8"/>
  <c r="K965" i="8"/>
  <c r="K974" i="8"/>
  <c r="F984" i="8"/>
  <c r="H992" i="8"/>
  <c r="Y992" i="8" s="1"/>
  <c r="AA992" i="8" s="1"/>
  <c r="J1001" i="8"/>
  <c r="F1022" i="8"/>
  <c r="K1029" i="8"/>
  <c r="I1035" i="8"/>
  <c r="V1035" i="8" s="1"/>
  <c r="F1067" i="8"/>
  <c r="H1087" i="8"/>
  <c r="K1098" i="8"/>
  <c r="F1101" i="8"/>
  <c r="I1106" i="8"/>
  <c r="V1106" i="8" s="1"/>
  <c r="J1118" i="8"/>
  <c r="J1126" i="8"/>
  <c r="H1129" i="8"/>
  <c r="AB1129" i="8" s="1"/>
  <c r="F1144" i="8"/>
  <c r="K1147" i="8"/>
  <c r="F1150" i="8"/>
  <c r="H1157" i="8"/>
  <c r="Y1157" i="8" s="1"/>
  <c r="AA1157" i="8" s="1"/>
  <c r="F1175" i="8"/>
  <c r="J1177" i="8"/>
  <c r="J1180" i="8"/>
  <c r="K1182" i="8"/>
  <c r="H1194" i="8"/>
  <c r="H1197" i="8"/>
  <c r="Y1197" i="8" s="1"/>
  <c r="AA1197" i="8" s="1"/>
  <c r="I1199" i="8"/>
  <c r="V1199" i="8" s="1"/>
  <c r="F1210" i="8"/>
  <c r="I1219" i="8"/>
  <c r="V1219" i="8" s="1"/>
  <c r="K1234" i="8"/>
  <c r="H1236" i="8"/>
  <c r="K1244" i="8"/>
  <c r="J1246" i="8"/>
  <c r="H1248" i="8"/>
  <c r="H1251" i="8"/>
  <c r="AB1251" i="8" s="1"/>
  <c r="J1261" i="8"/>
  <c r="H1267" i="8"/>
  <c r="K1269" i="8"/>
  <c r="K1272" i="8"/>
  <c r="H1274" i="8"/>
  <c r="J1285" i="8"/>
  <c r="J1292" i="8"/>
  <c r="H1294" i="8"/>
  <c r="F1296" i="8"/>
  <c r="F1300" i="8"/>
  <c r="J1305" i="8"/>
  <c r="F1333" i="8"/>
  <c r="F1339" i="8"/>
  <c r="I1341" i="8"/>
  <c r="V1341" i="8" s="1"/>
  <c r="F1343" i="8"/>
  <c r="I1345" i="8"/>
  <c r="V1345" i="8" s="1"/>
  <c r="F1347" i="8"/>
  <c r="I1349" i="8"/>
  <c r="V1349" i="8" s="1"/>
  <c r="F1351" i="8"/>
  <c r="I1353" i="8"/>
  <c r="V1353" i="8" s="1"/>
  <c r="K1357" i="8"/>
  <c r="J1359" i="8"/>
  <c r="H1361" i="8"/>
  <c r="H1364" i="8"/>
  <c r="J1369" i="8"/>
  <c r="J1376" i="8"/>
  <c r="I1378" i="8"/>
  <c r="V1378" i="8" s="1"/>
  <c r="J1386" i="8"/>
  <c r="I1388" i="8"/>
  <c r="V1388" i="8" s="1"/>
  <c r="H1390" i="8"/>
  <c r="I673" i="8"/>
  <c r="V673" i="8" s="1"/>
  <c r="I748" i="8"/>
  <c r="V748" i="8" s="1"/>
  <c r="F774" i="8"/>
  <c r="K791" i="8"/>
  <c r="J903" i="8"/>
  <c r="H946" i="8"/>
  <c r="F988" i="8"/>
  <c r="F1019" i="8"/>
  <c r="F1026" i="8"/>
  <c r="K1032" i="8"/>
  <c r="H1038" i="8"/>
  <c r="Y1038" i="8" s="1"/>
  <c r="AA1038" i="8" s="1"/>
  <c r="K1040" i="8"/>
  <c r="H1047" i="8"/>
  <c r="F1071" i="8"/>
  <c r="K1077" i="8"/>
  <c r="K1083" i="8"/>
  <c r="H1110" i="8"/>
  <c r="Y1110" i="8" s="1"/>
  <c r="AA1110" i="8" s="1"/>
  <c r="K1113" i="8"/>
  <c r="I1117" i="8"/>
  <c r="V1117" i="8" s="1"/>
  <c r="I1128" i="8"/>
  <c r="V1128" i="8" s="1"/>
  <c r="H1131" i="8"/>
  <c r="F1142" i="8"/>
  <c r="F1146" i="8"/>
  <c r="H1176" i="8"/>
  <c r="I1178" i="8"/>
  <c r="V1178" i="8" s="1"/>
  <c r="I1181" i="8"/>
  <c r="V1181" i="8" s="1"/>
  <c r="F1188" i="8"/>
  <c r="F1193" i="8"/>
  <c r="F1196" i="8"/>
  <c r="J1198" i="8"/>
  <c r="K1218" i="8"/>
  <c r="H1220" i="8"/>
  <c r="AB1220" i="8" s="1"/>
  <c r="F1227" i="8"/>
  <c r="J1235" i="8"/>
  <c r="F1237" i="8"/>
  <c r="J1245" i="8"/>
  <c r="I1247" i="8"/>
  <c r="V1247" i="8" s="1"/>
  <c r="H1249" i="8"/>
  <c r="F1252" i="8"/>
  <c r="K1260" i="8"/>
  <c r="K1263" i="8"/>
  <c r="J1266" i="8"/>
  <c r="F1268" i="8"/>
  <c r="F1271" i="8"/>
  <c r="J1273" i="8"/>
  <c r="F1275" i="8"/>
  <c r="J1291" i="8"/>
  <c r="I1293" i="8"/>
  <c r="V1293" i="8" s="1"/>
  <c r="H1295" i="8"/>
  <c r="Y1295" i="8" s="1"/>
  <c r="AA1295" i="8" s="1"/>
  <c r="H1299" i="8"/>
  <c r="Y1299" i="8" s="1"/>
  <c r="AA1299" i="8" s="1"/>
  <c r="K1301" i="8"/>
  <c r="K1307" i="8"/>
  <c r="F1312" i="8"/>
  <c r="K1327" i="8"/>
  <c r="F1337" i="8"/>
  <c r="K1340" i="8"/>
  <c r="I1342" i="8"/>
  <c r="V1342" i="8" s="1"/>
  <c r="K1344" i="8"/>
  <c r="I1346" i="8"/>
  <c r="V1346" i="8" s="1"/>
  <c r="K1348" i="8"/>
  <c r="I1350" i="8"/>
  <c r="V1350" i="8" s="1"/>
  <c r="K1352" i="8"/>
  <c r="J1358" i="8"/>
  <c r="I1360" i="8"/>
  <c r="V1360" i="8" s="1"/>
  <c r="H1362" i="8"/>
  <c r="I1371" i="8"/>
  <c r="V1371" i="8" s="1"/>
  <c r="K1375" i="8"/>
  <c r="J1377" i="8"/>
  <c r="H1379" i="8"/>
  <c r="F1382" i="8"/>
  <c r="J1387" i="8"/>
  <c r="H1389" i="8"/>
  <c r="F1391" i="8"/>
  <c r="H1404" i="8"/>
  <c r="Y1404" i="8" s="1"/>
  <c r="AA1404" i="8" s="1"/>
  <c r="F1407" i="8"/>
  <c r="J1418" i="8"/>
  <c r="H1423" i="8"/>
  <c r="I1428" i="8"/>
  <c r="V1428" i="8" s="1"/>
  <c r="K1438" i="8"/>
  <c r="J1440" i="8"/>
  <c r="H1442" i="8"/>
  <c r="AB1442" i="8" s="1"/>
  <c r="I341" i="8"/>
  <c r="V341" i="8" s="1"/>
  <c r="J351" i="8"/>
  <c r="K663" i="8"/>
  <c r="I742" i="8"/>
  <c r="V742" i="8" s="1"/>
  <c r="K820" i="8"/>
  <c r="I851" i="8"/>
  <c r="V851" i="8" s="1"/>
  <c r="H857" i="8"/>
  <c r="H870" i="8"/>
  <c r="I875" i="8"/>
  <c r="V875" i="8" s="1"/>
  <c r="I901" i="8"/>
  <c r="V901" i="8" s="1"/>
  <c r="I919" i="8"/>
  <c r="V919" i="8" s="1"/>
  <c r="J935" i="8"/>
  <c r="J986" i="8"/>
  <c r="I1017" i="8"/>
  <c r="V1017" i="8" s="1"/>
  <c r="I1024" i="8"/>
  <c r="V1024" i="8" s="1"/>
  <c r="J1045" i="8"/>
  <c r="F1052" i="8"/>
  <c r="I1069" i="8"/>
  <c r="V1069" i="8" s="1"/>
  <c r="F1089" i="8"/>
  <c r="I1102" i="8"/>
  <c r="V1102" i="8" s="1"/>
  <c r="K1119" i="8"/>
  <c r="H1122" i="8"/>
  <c r="AB1122" i="8" s="1"/>
  <c r="K1124" i="8"/>
  <c r="I1134" i="8"/>
  <c r="V1134" i="8" s="1"/>
  <c r="H1141" i="8"/>
  <c r="AB1141" i="8" s="1"/>
  <c r="I1145" i="8"/>
  <c r="V1145" i="8" s="1"/>
  <c r="J1151" i="8"/>
  <c r="F1161" i="8"/>
  <c r="I1164" i="8"/>
  <c r="V1164" i="8" s="1"/>
  <c r="F1173" i="8"/>
  <c r="H1183" i="8"/>
  <c r="Y1183" i="8" s="1"/>
  <c r="AA1183" i="8" s="1"/>
  <c r="K1185" i="8"/>
  <c r="I1195" i="8"/>
  <c r="V1195" i="8" s="1"/>
  <c r="J1200" i="8"/>
  <c r="H1208" i="8"/>
  <c r="H1216" i="8"/>
  <c r="Y1216" i="8" s="1"/>
  <c r="AA1216" i="8" s="1"/>
  <c r="I1221" i="8"/>
  <c r="V1221" i="8" s="1"/>
  <c r="K1223" i="8"/>
  <c r="I1225" i="8"/>
  <c r="V1225" i="8" s="1"/>
  <c r="J1230" i="8"/>
  <c r="I1232" i="8"/>
  <c r="V1232" i="8" s="1"/>
  <c r="I1239" i="8"/>
  <c r="V1239" i="8" s="1"/>
  <c r="H1241" i="8"/>
  <c r="J1254" i="8"/>
  <c r="H1256" i="8"/>
  <c r="F1258" i="8"/>
  <c r="I1262" i="8"/>
  <c r="V1262" i="8" s="1"/>
  <c r="I1270" i="8"/>
  <c r="V1270" i="8" s="1"/>
  <c r="I1277" i="8"/>
  <c r="V1277" i="8" s="1"/>
  <c r="H1279" i="8"/>
  <c r="H1283" i="8"/>
  <c r="H1287" i="8"/>
  <c r="K1289" i="8"/>
  <c r="K1298" i="8"/>
  <c r="H1303" i="8"/>
  <c r="AB1303" i="8" s="1"/>
  <c r="I1306" i="8"/>
  <c r="V1306" i="8" s="1"/>
  <c r="F1309" i="8"/>
  <c r="J1311" i="8"/>
  <c r="I1314" i="8"/>
  <c r="V1314" i="8" s="1"/>
  <c r="K1316" i="8"/>
  <c r="I1318" i="8"/>
  <c r="V1318" i="8" s="1"/>
  <c r="K1320" i="8"/>
  <c r="I1322" i="8"/>
  <c r="V1322" i="8" s="1"/>
  <c r="K1324" i="8"/>
  <c r="I1326" i="8"/>
  <c r="V1326" i="8" s="1"/>
  <c r="J1331" i="8"/>
  <c r="J1334" i="8"/>
  <c r="I1336" i="8"/>
  <c r="V1336" i="8" s="1"/>
  <c r="H1354" i="8"/>
  <c r="K1365" i="8"/>
  <c r="H1367" i="8"/>
  <c r="Y1367" i="8" s="1"/>
  <c r="AA1367" i="8" s="1"/>
  <c r="F1370" i="8"/>
  <c r="F1373" i="8"/>
  <c r="J1381" i="8"/>
  <c r="I1384" i="8"/>
  <c r="V1384" i="8" s="1"/>
  <c r="H1397" i="8"/>
  <c r="K1399" i="8"/>
  <c r="H1401" i="8"/>
  <c r="Y1401" i="8" s="1"/>
  <c r="AA1401" i="8" s="1"/>
  <c r="K1403" i="8"/>
  <c r="J1406" i="8"/>
  <c r="J1410" i="8"/>
  <c r="I1412" i="8"/>
  <c r="V1412" i="8" s="1"/>
  <c r="H1414" i="8"/>
  <c r="F1420" i="8"/>
  <c r="I1422" i="8"/>
  <c r="V1422" i="8" s="1"/>
  <c r="H854" i="8"/>
  <c r="K998" i="8"/>
  <c r="J1103" i="8"/>
  <c r="J1165" i="8"/>
  <c r="J1209" i="8"/>
  <c r="F1226" i="8"/>
  <c r="H1240" i="8"/>
  <c r="AB1240" i="8" s="1"/>
  <c r="H1264" i="8"/>
  <c r="F1280" i="8"/>
  <c r="J1282" i="8"/>
  <c r="J1290" i="8"/>
  <c r="F1319" i="8"/>
  <c r="J1335" i="8"/>
  <c r="K1363" i="8"/>
  <c r="K1380" i="8"/>
  <c r="K1409" i="8"/>
  <c r="K1417" i="8"/>
  <c r="I1419" i="8"/>
  <c r="V1419" i="8" s="1"/>
  <c r="F1424" i="8"/>
  <c r="J1426" i="8"/>
  <c r="J1431" i="8"/>
  <c r="I1433" i="8"/>
  <c r="V1433" i="8" s="1"/>
  <c r="H1435" i="8"/>
  <c r="H1444" i="8"/>
  <c r="H1445" i="8"/>
  <c r="F1447" i="8"/>
  <c r="J1449" i="8"/>
  <c r="I1450" i="8"/>
  <c r="V1450" i="8" s="1"/>
  <c r="K1451" i="8"/>
  <c r="F1455" i="8"/>
  <c r="H1456" i="8"/>
  <c r="AB1456" i="8" s="1"/>
  <c r="J1457" i="8"/>
  <c r="K1459" i="8"/>
  <c r="F1463" i="8"/>
  <c r="H1464" i="8"/>
  <c r="J1465" i="8"/>
  <c r="I1466" i="8"/>
  <c r="V1466" i="8" s="1"/>
  <c r="K1467" i="8"/>
  <c r="K1469" i="8"/>
  <c r="I1470" i="8"/>
  <c r="V1470" i="8" s="1"/>
  <c r="F1471" i="8"/>
  <c r="K1471" i="8"/>
  <c r="H1472" i="8"/>
  <c r="J1473" i="8"/>
  <c r="H1474" i="8"/>
  <c r="J1475" i="8"/>
  <c r="F1476" i="8"/>
  <c r="K1476" i="8"/>
  <c r="I1477" i="8"/>
  <c r="V1477" i="8" s="1"/>
  <c r="F1478" i="8"/>
  <c r="K1478" i="8"/>
  <c r="I1479" i="8"/>
  <c r="V1479" i="8" s="1"/>
  <c r="F1480" i="8"/>
  <c r="K1480" i="8"/>
  <c r="I1481" i="8"/>
  <c r="V1481" i="8" s="1"/>
  <c r="F1482" i="8"/>
  <c r="K1482" i="8"/>
  <c r="I1483" i="8"/>
  <c r="V1483" i="8" s="1"/>
  <c r="F1484" i="8"/>
  <c r="K1484" i="8"/>
  <c r="I1485" i="8"/>
  <c r="V1485" i="8" s="1"/>
  <c r="H1486" i="8"/>
  <c r="J1487" i="8"/>
  <c r="H1488" i="8"/>
  <c r="AB1488" i="8" s="1"/>
  <c r="J1489" i="8"/>
  <c r="H1490" i="8"/>
  <c r="AB1490" i="8" s="1"/>
  <c r="J1491" i="8"/>
  <c r="H1492" i="8"/>
  <c r="AB1492" i="8" s="1"/>
  <c r="J1493" i="8"/>
  <c r="H1494" i="8"/>
  <c r="AB1494" i="8" s="1"/>
  <c r="J1495" i="8"/>
  <c r="H1496" i="8"/>
  <c r="AB1496" i="8" s="1"/>
  <c r="J1497" i="8"/>
  <c r="H1498" i="8"/>
  <c r="AB1498" i="8" s="1"/>
  <c r="J1499" i="8"/>
  <c r="I1500" i="8"/>
  <c r="V1500" i="8" s="1"/>
  <c r="H1501" i="8"/>
  <c r="AB1501" i="8" s="1"/>
  <c r="F1502" i="8"/>
  <c r="K1502" i="8"/>
  <c r="I1503" i="8"/>
  <c r="V1503" i="8" s="1"/>
  <c r="H1504" i="8"/>
  <c r="J1505" i="8"/>
  <c r="I1506" i="8"/>
  <c r="V1506" i="8" s="1"/>
  <c r="F1507" i="8"/>
  <c r="K1507" i="8"/>
  <c r="I1508" i="8"/>
  <c r="V1508" i="8" s="1"/>
  <c r="H1509" i="8"/>
  <c r="AB1509" i="8" s="1"/>
  <c r="J1510" i="8"/>
  <c r="H1511" i="8"/>
  <c r="AB1511" i="8" s="1"/>
  <c r="J1512" i="8"/>
  <c r="I1513" i="8"/>
  <c r="V1513" i="8" s="1"/>
  <c r="H1514" i="8"/>
  <c r="AB1514" i="8" s="1"/>
  <c r="J1515" i="8"/>
  <c r="AB1517" i="8"/>
  <c r="F1518" i="8"/>
  <c r="K1518" i="8"/>
  <c r="I1519" i="8"/>
  <c r="V1519" i="8" s="1"/>
  <c r="H1520" i="8"/>
  <c r="AB1520" i="8" s="1"/>
  <c r="J1521" i="8"/>
  <c r="I1522" i="8"/>
  <c r="V1522" i="8" s="1"/>
  <c r="F1523" i="8"/>
  <c r="K1523" i="8"/>
  <c r="I1524" i="8"/>
  <c r="V1524" i="8" s="1"/>
  <c r="F1525" i="8"/>
  <c r="K1525" i="8"/>
  <c r="I1526" i="8"/>
  <c r="V1526" i="8" s="1"/>
  <c r="F1527" i="8"/>
  <c r="K1527" i="8"/>
  <c r="I1528" i="8"/>
  <c r="V1528" i="8" s="1"/>
  <c r="F1529" i="8"/>
  <c r="K1529" i="8"/>
  <c r="I1530" i="8"/>
  <c r="V1530" i="8" s="1"/>
  <c r="F1531" i="8"/>
  <c r="K1531" i="8"/>
  <c r="I1532" i="8"/>
  <c r="V1532" i="8" s="1"/>
  <c r="F1533" i="8"/>
  <c r="K1533" i="8"/>
  <c r="I1534" i="8"/>
  <c r="V1534" i="8" s="1"/>
  <c r="F1535" i="8"/>
  <c r="K1535" i="8"/>
  <c r="I1536" i="8"/>
  <c r="V1536" i="8" s="1"/>
  <c r="H1537" i="8"/>
  <c r="AB1537" i="8" s="1"/>
  <c r="F1538" i="8"/>
  <c r="K1538" i="8"/>
  <c r="I1539" i="8"/>
  <c r="V1539" i="8" s="1"/>
  <c r="H1540" i="8"/>
  <c r="AB1540" i="8" s="1"/>
  <c r="F1541" i="8"/>
  <c r="K1541" i="8"/>
  <c r="J1542" i="8"/>
  <c r="I1543" i="8"/>
  <c r="V1543" i="8" s="1"/>
  <c r="H1544" i="8"/>
  <c r="AB1544" i="8" s="1"/>
  <c r="F1545" i="8"/>
  <c r="K1545" i="8"/>
  <c r="I1546" i="8"/>
  <c r="V1546" i="8" s="1"/>
  <c r="H1547" i="8"/>
  <c r="AB1547" i="8" s="1"/>
  <c r="F1548" i="8"/>
  <c r="K1548" i="8"/>
  <c r="J1549" i="8"/>
  <c r="H1550" i="8"/>
  <c r="AB1550" i="8" s="1"/>
  <c r="F1551" i="8"/>
  <c r="K1551" i="8"/>
  <c r="I1552" i="8"/>
  <c r="V1552" i="8" s="1"/>
  <c r="H1553" i="8"/>
  <c r="AB1553" i="8" s="1"/>
  <c r="J1554" i="8"/>
  <c r="H1555" i="8"/>
  <c r="AB1555" i="8" s="1"/>
  <c r="J1556" i="8"/>
  <c r="H1557" i="8"/>
  <c r="AB1557" i="8" s="1"/>
  <c r="J1558" i="8"/>
  <c r="H1559" i="8"/>
  <c r="AB1559" i="8" s="1"/>
  <c r="J1560" i="8"/>
  <c r="I1561" i="8"/>
  <c r="V1561" i="8" s="1"/>
  <c r="F1562" i="8"/>
  <c r="K1562" i="8"/>
  <c r="I1563" i="8"/>
  <c r="V1563" i="8" s="1"/>
  <c r="F1564" i="8"/>
  <c r="K1564" i="8"/>
  <c r="I1565" i="8"/>
  <c r="V1565" i="8" s="1"/>
  <c r="H1566" i="8"/>
  <c r="AB1566" i="8" s="1"/>
  <c r="J1567" i="8"/>
  <c r="H1568" i="8"/>
  <c r="AB1568" i="8" s="1"/>
  <c r="J1569" i="8"/>
  <c r="H1570" i="8"/>
  <c r="AB1570" i="8" s="1"/>
  <c r="F1571" i="8"/>
  <c r="K1571" i="8"/>
  <c r="J1572" i="8"/>
  <c r="I1573" i="8"/>
  <c r="V1573" i="8" s="1"/>
  <c r="H1574" i="8"/>
  <c r="J1575" i="8"/>
  <c r="I1576" i="8"/>
  <c r="V1576" i="8" s="1"/>
  <c r="F1577" i="8"/>
  <c r="K1577" i="8"/>
  <c r="J1578" i="8"/>
  <c r="I1579" i="8"/>
  <c r="V1579" i="8" s="1"/>
  <c r="H1580" i="8"/>
  <c r="J1581" i="8"/>
  <c r="H1582" i="8"/>
  <c r="AB1582" i="8" s="1"/>
  <c r="J1583" i="8"/>
  <c r="H1584" i="8"/>
  <c r="AB1584" i="8" s="1"/>
  <c r="F1585" i="8"/>
  <c r="K1585" i="8"/>
  <c r="J1586" i="8"/>
  <c r="I1587" i="8"/>
  <c r="V1587" i="8" s="1"/>
  <c r="H1588" i="8"/>
  <c r="AB1588" i="8" s="1"/>
  <c r="F1589" i="8"/>
  <c r="K1589" i="8"/>
  <c r="J1590" i="8"/>
  <c r="I1591" i="8"/>
  <c r="V1591" i="8" s="1"/>
  <c r="H1592" i="8"/>
  <c r="J1593" i="8"/>
  <c r="H1594" i="8"/>
  <c r="J1595" i="8"/>
  <c r="I1596" i="8"/>
  <c r="V1596" i="8" s="1"/>
  <c r="H1597" i="8"/>
  <c r="Y1597" i="8" s="1"/>
  <c r="AA1597" i="8" s="1"/>
  <c r="J1598" i="8"/>
  <c r="H1599" i="8"/>
  <c r="I1600" i="8"/>
  <c r="V1600" i="8" s="1"/>
  <c r="J1601" i="8"/>
  <c r="F1602" i="8"/>
  <c r="K1602" i="8"/>
  <c r="I1603" i="8"/>
  <c r="V1603" i="8" s="1"/>
  <c r="F1604" i="8"/>
  <c r="K1604" i="8"/>
  <c r="H1605" i="8"/>
  <c r="J1606" i="8"/>
  <c r="H1607" i="8"/>
  <c r="I1608" i="8"/>
  <c r="V1608" i="8" s="1"/>
  <c r="J1609" i="8"/>
  <c r="F1610" i="8"/>
  <c r="K1610" i="8"/>
  <c r="H1611" i="8"/>
  <c r="J1612" i="8"/>
  <c r="H1613" i="8"/>
  <c r="I1614" i="8"/>
  <c r="V1614" i="8" s="1"/>
  <c r="J1615" i="8"/>
  <c r="H1616" i="8"/>
  <c r="J1617" i="8"/>
  <c r="H1618" i="8"/>
  <c r="I1619" i="8"/>
  <c r="V1619" i="8" s="1"/>
  <c r="J1620" i="8"/>
  <c r="F1621" i="8"/>
  <c r="K1621" i="8"/>
  <c r="H1622" i="8"/>
  <c r="Y1622" i="8" s="1"/>
  <c r="AA1622" i="8" s="1"/>
  <c r="I1623" i="8"/>
  <c r="V1623" i="8" s="1"/>
  <c r="J1624" i="8"/>
  <c r="F1625" i="8"/>
  <c r="K1625" i="8"/>
  <c r="H1626" i="8"/>
  <c r="Y1626" i="8" s="1"/>
  <c r="AA1626" i="8" s="1"/>
  <c r="I1627" i="8"/>
  <c r="V1627" i="8" s="1"/>
  <c r="F1628" i="8"/>
  <c r="K1628" i="8"/>
  <c r="H1629" i="8"/>
  <c r="J1630" i="8"/>
  <c r="F1631" i="8"/>
  <c r="K1631" i="8"/>
  <c r="H1632" i="8"/>
  <c r="I1633" i="8"/>
  <c r="V1633" i="8" s="1"/>
  <c r="J1634" i="8"/>
  <c r="F1635" i="8"/>
  <c r="K1635" i="8"/>
  <c r="H1636" i="8"/>
  <c r="I1637" i="8"/>
  <c r="V1637" i="8" s="1"/>
  <c r="J1638" i="8"/>
  <c r="H1639" i="8"/>
  <c r="J1640" i="8"/>
  <c r="H1641" i="8"/>
  <c r="J1642" i="8"/>
  <c r="H1643" i="8"/>
  <c r="I1644" i="8"/>
  <c r="V1644" i="8" s="1"/>
  <c r="J1645" i="8"/>
  <c r="F1646" i="8"/>
  <c r="K1646" i="8"/>
  <c r="H1647" i="8"/>
  <c r="I1648" i="8"/>
  <c r="V1648" i="8" s="1"/>
  <c r="J1649" i="8"/>
  <c r="F1650" i="8"/>
  <c r="K1650" i="8"/>
  <c r="H1651" i="8"/>
  <c r="I1652" i="8"/>
  <c r="V1652" i="8" s="1"/>
  <c r="J1653" i="8"/>
  <c r="F1654" i="8"/>
  <c r="K1654" i="8"/>
  <c r="H1655" i="8"/>
  <c r="I1656" i="8"/>
  <c r="V1656" i="8" s="1"/>
  <c r="J1657" i="8"/>
  <c r="H1658" i="8"/>
  <c r="J1659" i="8"/>
  <c r="F1660" i="8"/>
  <c r="K1660" i="8"/>
  <c r="I1661" i="8"/>
  <c r="V1661" i="8" s="1"/>
  <c r="J1662" i="8"/>
  <c r="F1663" i="8"/>
  <c r="K1663" i="8"/>
  <c r="H1664" i="8"/>
  <c r="I1665" i="8"/>
  <c r="V1665" i="8" s="1"/>
  <c r="J1666" i="8"/>
  <c r="F1667" i="8"/>
  <c r="K1667" i="8"/>
  <c r="H1668" i="8"/>
  <c r="I1669" i="8"/>
  <c r="V1669" i="8" s="1"/>
  <c r="J1670" i="8"/>
  <c r="F1671" i="8"/>
  <c r="K1671" i="8"/>
  <c r="H1672" i="8"/>
  <c r="AB1672" i="8" s="1"/>
  <c r="I1673" i="8"/>
  <c r="V1673" i="8" s="1"/>
  <c r="J1674" i="8"/>
  <c r="F1675" i="8"/>
  <c r="K1675" i="8"/>
  <c r="H1676" i="8"/>
  <c r="I1677" i="8"/>
  <c r="V1677" i="8" s="1"/>
  <c r="F1678" i="8"/>
  <c r="K1678" i="8"/>
  <c r="I1679" i="8"/>
  <c r="V1679" i="8" s="1"/>
  <c r="J1680" i="8"/>
  <c r="F1681" i="8"/>
  <c r="K1681" i="8"/>
  <c r="H1682" i="8"/>
  <c r="AB1682" i="8" s="1"/>
  <c r="J1683" i="8"/>
  <c r="H1684" i="8"/>
  <c r="AB1684" i="8" s="1"/>
  <c r="F1685" i="8"/>
  <c r="K1685" i="8"/>
  <c r="J1686" i="8"/>
  <c r="I1687" i="8"/>
  <c r="V1687" i="8" s="1"/>
  <c r="F1688" i="8"/>
  <c r="K1688" i="8"/>
  <c r="I1689" i="8"/>
  <c r="V1689" i="8" s="1"/>
  <c r="F1690" i="8"/>
  <c r="K1690" i="8"/>
  <c r="I1691" i="8"/>
  <c r="V1691" i="8" s="1"/>
  <c r="F1692" i="8"/>
  <c r="K1692" i="8"/>
  <c r="I1693" i="8"/>
  <c r="V1693" i="8" s="1"/>
  <c r="F1694" i="8"/>
  <c r="K1694" i="8"/>
  <c r="J1695" i="8"/>
  <c r="H1696" i="8"/>
  <c r="J1697" i="8"/>
  <c r="H1698" i="8"/>
  <c r="AB1698" i="8" s="1"/>
  <c r="F1699" i="8"/>
  <c r="K1699" i="8"/>
  <c r="J1700" i="8"/>
  <c r="I1701" i="8"/>
  <c r="V1701" i="8" s="1"/>
  <c r="F1702" i="8"/>
  <c r="K1702" i="8"/>
  <c r="J1703" i="8"/>
  <c r="I1704" i="8"/>
  <c r="V1704" i="8" s="1"/>
  <c r="H1705" i="8"/>
  <c r="F1706" i="8"/>
  <c r="K1706" i="8"/>
  <c r="J1707" i="8"/>
  <c r="I1708" i="8"/>
  <c r="V1708" i="8" s="1"/>
  <c r="H1709" i="8"/>
  <c r="AB1709" i="8" s="1"/>
  <c r="F1710" i="8"/>
  <c r="K1710" i="8"/>
  <c r="I1711" i="8"/>
  <c r="V1711" i="8" s="1"/>
  <c r="F1712" i="8"/>
  <c r="K1712" i="8"/>
  <c r="I1713" i="8"/>
  <c r="V1713" i="8" s="1"/>
  <c r="F1714" i="8"/>
  <c r="K1714" i="8"/>
  <c r="I1715" i="8"/>
  <c r="V1715" i="8" s="1"/>
  <c r="F1716" i="8"/>
  <c r="K1716" i="8"/>
  <c r="I1717" i="8"/>
  <c r="V1717" i="8" s="1"/>
  <c r="F1718" i="8"/>
  <c r="K1718" i="8"/>
  <c r="I1719" i="8"/>
  <c r="V1719" i="8" s="1"/>
  <c r="H1720" i="8"/>
  <c r="AB1720" i="8" s="1"/>
  <c r="F1721" i="8"/>
  <c r="K1721" i="8"/>
  <c r="J1722" i="8"/>
  <c r="I1723" i="8"/>
  <c r="V1723" i="8" s="1"/>
  <c r="F1724" i="8"/>
  <c r="K1724" i="8"/>
  <c r="I1725" i="8"/>
  <c r="V1725" i="8" s="1"/>
  <c r="H1726" i="8"/>
  <c r="Y1726" i="8" s="1"/>
  <c r="AA1726" i="8" s="1"/>
  <c r="J1727" i="8"/>
  <c r="H1728" i="8"/>
  <c r="AB1728" i="8" s="1"/>
  <c r="J1729" i="8"/>
  <c r="H1730" i="8"/>
  <c r="J1731" i="8"/>
  <c r="I1732" i="8"/>
  <c r="V1732" i="8" s="1"/>
  <c r="F1733" i="8"/>
  <c r="K1733" i="8"/>
  <c r="I1734" i="8"/>
  <c r="V1734" i="8" s="1"/>
  <c r="F1735" i="8"/>
  <c r="K1735" i="8"/>
  <c r="I1736" i="8"/>
  <c r="V1736" i="8" s="1"/>
  <c r="F1737" i="8"/>
  <c r="K1737" i="8"/>
  <c r="I1738" i="8"/>
  <c r="V1738" i="8" s="1"/>
  <c r="F1739" i="8"/>
  <c r="K1739" i="8"/>
  <c r="J1740" i="8"/>
  <c r="I1741" i="8"/>
  <c r="V1741" i="8" s="1"/>
  <c r="H1742" i="8"/>
  <c r="J1743" i="8"/>
  <c r="I1744" i="8"/>
  <c r="V1744" i="8" s="1"/>
  <c r="H1745" i="8"/>
  <c r="AB1745" i="8" s="1"/>
  <c r="F1746" i="8"/>
  <c r="K1746" i="8"/>
  <c r="J1747" i="8"/>
  <c r="I1748" i="8"/>
  <c r="V1748" i="8" s="1"/>
  <c r="H1749" i="8"/>
  <c r="AB1749" i="8" s="1"/>
  <c r="F1750" i="8"/>
  <c r="K1750" i="8"/>
  <c r="J1751" i="8"/>
  <c r="I1752" i="8"/>
  <c r="V1752" i="8" s="1"/>
  <c r="H1753" i="8"/>
  <c r="AB1753" i="8" s="1"/>
  <c r="F1754" i="8"/>
  <c r="K1754" i="8"/>
  <c r="I1755" i="8"/>
  <c r="V1755" i="8" s="1"/>
  <c r="H1756" i="8"/>
  <c r="AB1756" i="8" s="1"/>
  <c r="J1757" i="8"/>
  <c r="H1758" i="8"/>
  <c r="AB1758" i="8" s="1"/>
  <c r="J1759" i="8"/>
  <c r="H1760" i="8"/>
  <c r="AB1760" i="8" s="1"/>
  <c r="J1761" i="8"/>
  <c r="H1762" i="8"/>
  <c r="AB1762" i="8" s="1"/>
  <c r="J1763" i="8"/>
  <c r="H1764" i="8"/>
  <c r="AB1764" i="8" s="1"/>
  <c r="J1765" i="8"/>
  <c r="H1766" i="8"/>
  <c r="AB1766" i="8" s="1"/>
  <c r="F1767" i="8"/>
  <c r="K1767" i="8"/>
  <c r="I1768" i="8"/>
  <c r="V1768" i="8" s="1"/>
  <c r="F1769" i="8"/>
  <c r="K1769" i="8"/>
  <c r="I1770" i="8"/>
  <c r="V1770" i="8" s="1"/>
  <c r="H1771" i="8"/>
  <c r="AB1771" i="8" s="1"/>
  <c r="F1772" i="8"/>
  <c r="K1772" i="8"/>
  <c r="J1773" i="8"/>
  <c r="I1774" i="8"/>
  <c r="V1774" i="8" s="1"/>
  <c r="H1775" i="8"/>
  <c r="AB1775" i="8" s="1"/>
  <c r="F1776" i="8"/>
  <c r="K1776" i="8"/>
  <c r="J1777" i="8"/>
  <c r="I1778" i="8"/>
  <c r="V1778" i="8" s="1"/>
  <c r="H1779" i="8"/>
  <c r="AB1779" i="8" s="1"/>
  <c r="F1780" i="8"/>
  <c r="K1780" i="8"/>
  <c r="H1781" i="8"/>
  <c r="I1782" i="8"/>
  <c r="V1782" i="8" s="1"/>
  <c r="F1783" i="8"/>
  <c r="K1783" i="8"/>
  <c r="I1784" i="8"/>
  <c r="V1784" i="8" s="1"/>
  <c r="F1785" i="8"/>
  <c r="K1785" i="8"/>
  <c r="H1786" i="8"/>
  <c r="I1787" i="8"/>
  <c r="V1787" i="8" s="1"/>
  <c r="J1788" i="8"/>
  <c r="F1789" i="8"/>
  <c r="K1789" i="8"/>
  <c r="I1790" i="8"/>
  <c r="V1790" i="8" s="1"/>
  <c r="J1791" i="8"/>
  <c r="H1792" i="8"/>
  <c r="J1793" i="8"/>
  <c r="F809" i="8"/>
  <c r="I848" i="8"/>
  <c r="V848" i="8" s="1"/>
  <c r="F972" i="8"/>
  <c r="I990" i="8"/>
  <c r="V990" i="8" s="1"/>
  <c r="J1042" i="8"/>
  <c r="J1085" i="8"/>
  <c r="H1114" i="8"/>
  <c r="F1123" i="8"/>
  <c r="H1143" i="8"/>
  <c r="AB1143" i="8" s="1"/>
  <c r="K1201" i="8"/>
  <c r="F1207" i="8"/>
  <c r="I1224" i="8"/>
  <c r="V1224" i="8" s="1"/>
  <c r="H1233" i="8"/>
  <c r="J1238" i="8"/>
  <c r="K1250" i="8"/>
  <c r="H1257" i="8"/>
  <c r="H1278" i="8"/>
  <c r="F1288" i="8"/>
  <c r="F1304" i="8"/>
  <c r="K1310" i="8"/>
  <c r="I1317" i="8"/>
  <c r="V1317" i="8" s="1"/>
  <c r="I1325" i="8"/>
  <c r="V1325" i="8" s="1"/>
  <c r="F1385" i="8"/>
  <c r="J1400" i="8"/>
  <c r="F1415" i="8"/>
  <c r="I1441" i="8"/>
  <c r="V1441" i="8" s="1"/>
  <c r="K1443" i="8"/>
  <c r="I1444" i="8"/>
  <c r="V1444" i="8" s="1"/>
  <c r="J1447" i="8"/>
  <c r="K1449" i="8"/>
  <c r="F1453" i="8"/>
  <c r="H1454" i="8"/>
  <c r="J1455" i="8"/>
  <c r="I1456" i="8"/>
  <c r="V1456" i="8" s="1"/>
  <c r="K1457" i="8"/>
  <c r="F1461" i="8"/>
  <c r="H1462" i="8"/>
  <c r="J1463" i="8"/>
  <c r="I1464" i="8"/>
  <c r="V1464" i="8" s="1"/>
  <c r="K1465" i="8"/>
  <c r="F1469" i="8"/>
  <c r="J1470" i="8"/>
  <c r="H1471" i="8"/>
  <c r="I1472" i="8"/>
  <c r="V1472" i="8" s="1"/>
  <c r="F1473" i="8"/>
  <c r="K1473" i="8"/>
  <c r="I1474" i="8"/>
  <c r="V1474" i="8" s="1"/>
  <c r="F1475" i="8"/>
  <c r="K1475" i="8"/>
  <c r="H1476" i="8"/>
  <c r="J1477" i="8"/>
  <c r="H1478" i="8"/>
  <c r="J1479" i="8"/>
  <c r="H1480" i="8"/>
  <c r="J1481" i="8"/>
  <c r="H1482" i="8"/>
  <c r="J1483" i="8"/>
  <c r="H1484" i="8"/>
  <c r="J1485" i="8"/>
  <c r="I1486" i="8"/>
  <c r="V1486" i="8" s="1"/>
  <c r="F1487" i="8"/>
  <c r="K1487" i="8"/>
  <c r="I1488" i="8"/>
  <c r="V1488" i="8" s="1"/>
  <c r="F1489" i="8"/>
  <c r="K1489" i="8"/>
  <c r="I1490" i="8"/>
  <c r="V1490" i="8" s="1"/>
  <c r="F1491" i="8"/>
  <c r="K1491" i="8"/>
  <c r="I1492" i="8"/>
  <c r="V1492" i="8" s="1"/>
  <c r="F1493" i="8"/>
  <c r="K1493" i="8"/>
  <c r="I1494" i="8"/>
  <c r="V1494" i="8" s="1"/>
  <c r="F1495" i="8"/>
  <c r="K1495" i="8"/>
  <c r="I1496" i="8"/>
  <c r="V1496" i="8" s="1"/>
  <c r="F1497" i="8"/>
  <c r="K1497" i="8"/>
  <c r="I1498" i="8"/>
  <c r="V1498" i="8" s="1"/>
  <c r="F1499" i="8"/>
  <c r="K1499" i="8"/>
  <c r="J1500" i="8"/>
  <c r="I1501" i="8"/>
  <c r="V1501" i="8" s="1"/>
  <c r="H1502" i="8"/>
  <c r="J1503" i="8"/>
  <c r="I1504" i="8"/>
  <c r="V1504" i="8" s="1"/>
  <c r="F1505" i="8"/>
  <c r="K1505" i="8"/>
  <c r="J1506" i="8"/>
  <c r="H1507" i="8"/>
  <c r="AB1507" i="8" s="1"/>
  <c r="J1508" i="8"/>
  <c r="I1509" i="8"/>
  <c r="V1509" i="8" s="1"/>
  <c r="F1510" i="8"/>
  <c r="K1510" i="8"/>
  <c r="I1511" i="8"/>
  <c r="V1511" i="8" s="1"/>
  <c r="F1512" i="8"/>
  <c r="K1512" i="8"/>
  <c r="J1513" i="8"/>
  <c r="I1514" i="8"/>
  <c r="V1514" i="8" s="1"/>
  <c r="F1515" i="8"/>
  <c r="K1515" i="8"/>
  <c r="H1518" i="8"/>
  <c r="AB1518" i="8" s="1"/>
  <c r="J1519" i="8"/>
  <c r="I1520" i="8"/>
  <c r="V1520" i="8" s="1"/>
  <c r="F1521" i="8"/>
  <c r="K1521" i="8"/>
  <c r="J1522" i="8"/>
  <c r="H1523" i="8"/>
  <c r="AB1523" i="8" s="1"/>
  <c r="J1524" i="8"/>
  <c r="H1525" i="8"/>
  <c r="AB1525" i="8" s="1"/>
  <c r="J1526" i="8"/>
  <c r="H1527" i="8"/>
  <c r="AB1527" i="8" s="1"/>
  <c r="J1528" i="8"/>
  <c r="H1529" i="8"/>
  <c r="AB1529" i="8" s="1"/>
  <c r="J1530" i="8"/>
  <c r="H1531" i="8"/>
  <c r="AB1531" i="8" s="1"/>
  <c r="J1532" i="8"/>
  <c r="H1533" i="8"/>
  <c r="AB1533" i="8" s="1"/>
  <c r="J1534" i="8"/>
  <c r="H1535" i="8"/>
  <c r="AB1535" i="8" s="1"/>
  <c r="J1536" i="8"/>
  <c r="I1537" i="8"/>
  <c r="V1537" i="8" s="1"/>
  <c r="H1538" i="8"/>
  <c r="AB1538" i="8" s="1"/>
  <c r="J1539" i="8"/>
  <c r="I1540" i="8"/>
  <c r="V1540" i="8" s="1"/>
  <c r="H1541" i="8"/>
  <c r="AB1541" i="8" s="1"/>
  <c r="F1542" i="8"/>
  <c r="K1542" i="8"/>
  <c r="J1543" i="8"/>
  <c r="I1544" i="8"/>
  <c r="V1544" i="8" s="1"/>
  <c r="H1545" i="8"/>
  <c r="Y1545" i="8" s="1"/>
  <c r="AA1545" i="8" s="1"/>
  <c r="J1546" i="8"/>
  <c r="I1547" i="8"/>
  <c r="V1547" i="8" s="1"/>
  <c r="H1548" i="8"/>
  <c r="F1549" i="8"/>
  <c r="K1549" i="8"/>
  <c r="I1550" i="8"/>
  <c r="V1550" i="8" s="1"/>
  <c r="H1551" i="8"/>
  <c r="AB1551" i="8" s="1"/>
  <c r="J1552" i="8"/>
  <c r="I1553" i="8"/>
  <c r="V1553" i="8" s="1"/>
  <c r="F1554" i="8"/>
  <c r="K1554" i="8"/>
  <c r="I1555" i="8"/>
  <c r="V1555" i="8" s="1"/>
  <c r="F1556" i="8"/>
  <c r="K1556" i="8"/>
  <c r="I1557" i="8"/>
  <c r="V1557" i="8" s="1"/>
  <c r="F1558" i="8"/>
  <c r="K1558" i="8"/>
  <c r="I1559" i="8"/>
  <c r="V1559" i="8" s="1"/>
  <c r="F1560" i="8"/>
  <c r="K1560" i="8"/>
  <c r="J1561" i="8"/>
  <c r="H1562" i="8"/>
  <c r="AB1562" i="8" s="1"/>
  <c r="J1563" i="8"/>
  <c r="H1564" i="8"/>
  <c r="AB1564" i="8" s="1"/>
  <c r="J1565" i="8"/>
  <c r="I1566" i="8"/>
  <c r="V1566" i="8" s="1"/>
  <c r="F1567" i="8"/>
  <c r="K1567" i="8"/>
  <c r="I1568" i="8"/>
  <c r="V1568" i="8" s="1"/>
  <c r="F1569" i="8"/>
  <c r="K1569" i="8"/>
  <c r="I1570" i="8"/>
  <c r="V1570" i="8" s="1"/>
  <c r="H1571" i="8"/>
  <c r="AB1571" i="8" s="1"/>
  <c r="F1572" i="8"/>
  <c r="K1572" i="8"/>
  <c r="J1573" i="8"/>
  <c r="I1574" i="8"/>
  <c r="V1574" i="8" s="1"/>
  <c r="F1575" i="8"/>
  <c r="K1575" i="8"/>
  <c r="J1576" i="8"/>
  <c r="H1577" i="8"/>
  <c r="F1578" i="8"/>
  <c r="K1578" i="8"/>
  <c r="J1579" i="8"/>
  <c r="I1580" i="8"/>
  <c r="V1580" i="8" s="1"/>
  <c r="F1581" i="8"/>
  <c r="K1581" i="8"/>
  <c r="I1582" i="8"/>
  <c r="V1582" i="8" s="1"/>
  <c r="F1583" i="8"/>
  <c r="K1583" i="8"/>
  <c r="I1584" i="8"/>
  <c r="V1584" i="8" s="1"/>
  <c r="H1585" i="8"/>
  <c r="AB1585" i="8" s="1"/>
  <c r="F1586" i="8"/>
  <c r="K1586" i="8"/>
  <c r="J1587" i="8"/>
  <c r="I1588" i="8"/>
  <c r="V1588" i="8" s="1"/>
  <c r="H1589" i="8"/>
  <c r="AB1589" i="8" s="1"/>
  <c r="F1590" i="8"/>
  <c r="K1590" i="8"/>
  <c r="J1591" i="8"/>
  <c r="I1592" i="8"/>
  <c r="V1592" i="8" s="1"/>
  <c r="F1593" i="8"/>
  <c r="K1593" i="8"/>
  <c r="I1594" i="8"/>
  <c r="V1594" i="8" s="1"/>
  <c r="F1595" i="8"/>
  <c r="K1595" i="8"/>
  <c r="J1596" i="8"/>
  <c r="I1597" i="8"/>
  <c r="V1597" i="8" s="1"/>
  <c r="F1598" i="8"/>
  <c r="K1598" i="8"/>
  <c r="I1599" i="8"/>
  <c r="V1599" i="8" s="1"/>
  <c r="J1600" i="8"/>
  <c r="F1601" i="8"/>
  <c r="K1601" i="8"/>
  <c r="H1602" i="8"/>
  <c r="J1603" i="8"/>
  <c r="H1604" i="8"/>
  <c r="I1605" i="8"/>
  <c r="V1605" i="8" s="1"/>
  <c r="F1606" i="8"/>
  <c r="K1606" i="8"/>
  <c r="I1607" i="8"/>
  <c r="V1607" i="8" s="1"/>
  <c r="J1608" i="8"/>
  <c r="F1609" i="8"/>
  <c r="K1609" i="8"/>
  <c r="H1610" i="8"/>
  <c r="I1611" i="8"/>
  <c r="V1611" i="8" s="1"/>
  <c r="F1612" i="8"/>
  <c r="K1612" i="8"/>
  <c r="I1613" i="8"/>
  <c r="V1613" i="8" s="1"/>
  <c r="J1614" i="8"/>
  <c r="F1615" i="8"/>
  <c r="K1615" i="8"/>
  <c r="I1616" i="8"/>
  <c r="V1616" i="8" s="1"/>
  <c r="F1617" i="8"/>
  <c r="K1617" i="8"/>
  <c r="I1618" i="8"/>
  <c r="V1618" i="8" s="1"/>
  <c r="J1619" i="8"/>
  <c r="F1620" i="8"/>
  <c r="K1620" i="8"/>
  <c r="H1621" i="8"/>
  <c r="I1622" i="8"/>
  <c r="V1622" i="8" s="1"/>
  <c r="J1623" i="8"/>
  <c r="F1624" i="8"/>
  <c r="K1624" i="8"/>
  <c r="H1625" i="8"/>
  <c r="AB1625" i="8" s="1"/>
  <c r="I1626" i="8"/>
  <c r="V1626" i="8" s="1"/>
  <c r="J1627" i="8"/>
  <c r="H1628" i="8"/>
  <c r="Y1628" i="8" s="1"/>
  <c r="AA1628" i="8" s="1"/>
  <c r="I1629" i="8"/>
  <c r="V1629" i="8" s="1"/>
  <c r="F1630" i="8"/>
  <c r="K1630" i="8"/>
  <c r="H1631" i="8"/>
  <c r="I1632" i="8"/>
  <c r="V1632" i="8" s="1"/>
  <c r="J1633" i="8"/>
  <c r="F1634" i="8"/>
  <c r="K1634" i="8"/>
  <c r="H1635" i="8"/>
  <c r="I1636" i="8"/>
  <c r="V1636" i="8" s="1"/>
  <c r="J1637" i="8"/>
  <c r="F1638" i="8"/>
  <c r="K1638" i="8"/>
  <c r="I1639" i="8"/>
  <c r="V1639" i="8" s="1"/>
  <c r="F1640" i="8"/>
  <c r="K1640" i="8"/>
  <c r="I1641" i="8"/>
  <c r="V1641" i="8" s="1"/>
  <c r="F1642" i="8"/>
  <c r="K1642" i="8"/>
  <c r="I1643" i="8"/>
  <c r="V1643" i="8" s="1"/>
  <c r="J1644" i="8"/>
  <c r="F1645" i="8"/>
  <c r="K1645" i="8"/>
  <c r="H1646" i="8"/>
  <c r="I1647" i="8"/>
  <c r="V1647" i="8" s="1"/>
  <c r="J1648" i="8"/>
  <c r="F1649" i="8"/>
  <c r="K1649" i="8"/>
  <c r="H1650" i="8"/>
  <c r="I1651" i="8"/>
  <c r="V1651" i="8" s="1"/>
  <c r="J1652" i="8"/>
  <c r="F1653" i="8"/>
  <c r="K1653" i="8"/>
  <c r="H1654" i="8"/>
  <c r="I1655" i="8"/>
  <c r="V1655" i="8" s="1"/>
  <c r="J1656" i="8"/>
  <c r="F1657" i="8"/>
  <c r="K1657" i="8"/>
  <c r="I1658" i="8"/>
  <c r="V1658" i="8" s="1"/>
  <c r="F1659" i="8"/>
  <c r="K1659" i="8"/>
  <c r="H1660" i="8"/>
  <c r="J1661" i="8"/>
  <c r="F1662" i="8"/>
  <c r="K1662" i="8"/>
  <c r="H1663" i="8"/>
  <c r="I1664" i="8"/>
  <c r="V1664" i="8" s="1"/>
  <c r="J1665" i="8"/>
  <c r="F1666" i="8"/>
  <c r="K1666" i="8"/>
  <c r="H1667" i="8"/>
  <c r="I1668" i="8"/>
  <c r="V1668" i="8" s="1"/>
  <c r="J1669" i="8"/>
  <c r="F1670" i="8"/>
  <c r="K1670" i="8"/>
  <c r="H1671" i="8"/>
  <c r="I1672" i="8"/>
  <c r="V1672" i="8" s="1"/>
  <c r="J1673" i="8"/>
  <c r="F1674" i="8"/>
  <c r="K1674" i="8"/>
  <c r="H1675" i="8"/>
  <c r="I1676" i="8"/>
  <c r="V1676" i="8" s="1"/>
  <c r="J1677" i="8"/>
  <c r="H1678" i="8"/>
  <c r="J1679" i="8"/>
  <c r="F1680" i="8"/>
  <c r="K1680" i="8"/>
  <c r="H1681" i="8"/>
  <c r="I1682" i="8"/>
  <c r="V1682" i="8" s="1"/>
  <c r="F1683" i="8"/>
  <c r="K1683" i="8"/>
  <c r="I1684" i="8"/>
  <c r="V1684" i="8" s="1"/>
  <c r="H1685" i="8"/>
  <c r="AB1685" i="8" s="1"/>
  <c r="F1686" i="8"/>
  <c r="K1686" i="8"/>
  <c r="J1687" i="8"/>
  <c r="H1688" i="8"/>
  <c r="AB1688" i="8" s="1"/>
  <c r="J1689" i="8"/>
  <c r="H1690" i="8"/>
  <c r="AB1690" i="8" s="1"/>
  <c r="J1691" i="8"/>
  <c r="H1692" i="8"/>
  <c r="J1693" i="8"/>
  <c r="H1694" i="8"/>
  <c r="AB1694" i="8" s="1"/>
  <c r="F1695" i="8"/>
  <c r="K1695" i="8"/>
  <c r="I1696" i="8"/>
  <c r="V1696" i="8" s="1"/>
  <c r="F1697" i="8"/>
  <c r="K1697" i="8"/>
  <c r="I1698" i="8"/>
  <c r="V1698" i="8" s="1"/>
  <c r="H1699" i="8"/>
  <c r="F1700" i="8"/>
  <c r="K1700" i="8"/>
  <c r="J1701" i="8"/>
  <c r="H1702" i="8"/>
  <c r="AB1702" i="8" s="1"/>
  <c r="F1703" i="8"/>
  <c r="K1703" i="8"/>
  <c r="J1704" i="8"/>
  <c r="I1705" i="8"/>
  <c r="V1705" i="8" s="1"/>
  <c r="H1706" i="8"/>
  <c r="AB1706" i="8" s="1"/>
  <c r="F1707" i="8"/>
  <c r="K1707" i="8"/>
  <c r="J1708" i="8"/>
  <c r="I1709" i="8"/>
  <c r="V1709" i="8" s="1"/>
  <c r="H1710" i="8"/>
  <c r="AB1710" i="8" s="1"/>
  <c r="J1711" i="8"/>
  <c r="H1712" i="8"/>
  <c r="AB1712" i="8" s="1"/>
  <c r="J1713" i="8"/>
  <c r="H1714" i="8"/>
  <c r="AB1714" i="8" s="1"/>
  <c r="J1715" i="8"/>
  <c r="H1716" i="8"/>
  <c r="AB1716" i="8" s="1"/>
  <c r="J1717" i="8"/>
  <c r="H1718" i="8"/>
  <c r="AB1718" i="8" s="1"/>
  <c r="J1719" i="8"/>
  <c r="I1720" i="8"/>
  <c r="V1720" i="8" s="1"/>
  <c r="H1721" i="8"/>
  <c r="AB1721" i="8" s="1"/>
  <c r="F1722" i="8"/>
  <c r="K1722" i="8"/>
  <c r="J1723" i="8"/>
  <c r="H1724" i="8"/>
  <c r="AB1724" i="8" s="1"/>
  <c r="J1725" i="8"/>
  <c r="I1726" i="8"/>
  <c r="V1726" i="8" s="1"/>
  <c r="F1727" i="8"/>
  <c r="K1727" i="8"/>
  <c r="I1728" i="8"/>
  <c r="V1728" i="8" s="1"/>
  <c r="F1729" i="8"/>
  <c r="K1729" i="8"/>
  <c r="I1730" i="8"/>
  <c r="V1730" i="8" s="1"/>
  <c r="F1731" i="8"/>
  <c r="K1731" i="8"/>
  <c r="J1732" i="8"/>
  <c r="H1733" i="8"/>
  <c r="AB1733" i="8" s="1"/>
  <c r="J1734" i="8"/>
  <c r="H1735" i="8"/>
  <c r="AB1735" i="8" s="1"/>
  <c r="J1736" i="8"/>
  <c r="H1737" i="8"/>
  <c r="AB1737" i="8" s="1"/>
  <c r="J1738" i="8"/>
  <c r="H1739" i="8"/>
  <c r="AB1739" i="8" s="1"/>
  <c r="F1740" i="8"/>
  <c r="K1740" i="8"/>
  <c r="J1741" i="8"/>
  <c r="I1742" i="8"/>
  <c r="V1742" i="8" s="1"/>
  <c r="F1743" i="8"/>
  <c r="K1743" i="8"/>
  <c r="J1744" i="8"/>
  <c r="I1745" i="8"/>
  <c r="V1745" i="8" s="1"/>
  <c r="H1746" i="8"/>
  <c r="AB1746" i="8" s="1"/>
  <c r="F1747" i="8"/>
  <c r="K1747" i="8"/>
  <c r="J1748" i="8"/>
  <c r="I1749" i="8"/>
  <c r="V1749" i="8" s="1"/>
  <c r="H1750" i="8"/>
  <c r="AB1750" i="8" s="1"/>
  <c r="F1751" i="8"/>
  <c r="K1751" i="8"/>
  <c r="J1752" i="8"/>
  <c r="I1753" i="8"/>
  <c r="V1753" i="8" s="1"/>
  <c r="H1754" i="8"/>
  <c r="J1755" i="8"/>
  <c r="I1756" i="8"/>
  <c r="V1756" i="8" s="1"/>
  <c r="F1757" i="8"/>
  <c r="K1757" i="8"/>
  <c r="I1758" i="8"/>
  <c r="V1758" i="8" s="1"/>
  <c r="F1759" i="8"/>
  <c r="K1759" i="8"/>
  <c r="I1760" i="8"/>
  <c r="V1760" i="8" s="1"/>
  <c r="F1761" i="8"/>
  <c r="K1761" i="8"/>
  <c r="I1762" i="8"/>
  <c r="V1762" i="8" s="1"/>
  <c r="F1763" i="8"/>
  <c r="K1763" i="8"/>
  <c r="I1764" i="8"/>
  <c r="V1764" i="8" s="1"/>
  <c r="F1765" i="8"/>
  <c r="K1765" i="8"/>
  <c r="I1766" i="8"/>
  <c r="V1766" i="8" s="1"/>
  <c r="H1767" i="8"/>
  <c r="Y1767" i="8" s="1"/>
  <c r="AA1767" i="8" s="1"/>
  <c r="J1768" i="8"/>
  <c r="H1769" i="8"/>
  <c r="J1770" i="8"/>
  <c r="I1771" i="8"/>
  <c r="V1771" i="8" s="1"/>
  <c r="H1772" i="8"/>
  <c r="AB1772" i="8" s="1"/>
  <c r="F1773" i="8"/>
  <c r="K1773" i="8"/>
  <c r="J1774" i="8"/>
  <c r="I1775" i="8"/>
  <c r="V1775" i="8" s="1"/>
  <c r="H1776" i="8"/>
  <c r="AB1776" i="8" s="1"/>
  <c r="F1777" i="8"/>
  <c r="K1777" i="8"/>
  <c r="J1778" i="8"/>
  <c r="I1779" i="8"/>
  <c r="V1779" i="8" s="1"/>
  <c r="H1780" i="8"/>
  <c r="I1781" i="8"/>
  <c r="V1781" i="8" s="1"/>
  <c r="J1782" i="8"/>
  <c r="H1783" i="8"/>
  <c r="J1784" i="8"/>
  <c r="H1785" i="8"/>
  <c r="I1786" i="8"/>
  <c r="V1786" i="8" s="1"/>
  <c r="J1787" i="8"/>
  <c r="F1788" i="8"/>
  <c r="K1788" i="8"/>
  <c r="H1789" i="8"/>
  <c r="J1790" i="8"/>
  <c r="F1791" i="8"/>
  <c r="K1791" i="8"/>
  <c r="H911" i="8"/>
  <c r="I916" i="8"/>
  <c r="V916" i="8" s="1"/>
  <c r="J1217" i="8"/>
  <c r="F1222" i="8"/>
  <c r="J1231" i="8"/>
  <c r="I1255" i="8"/>
  <c r="V1255" i="8" s="1"/>
  <c r="J1276" i="8"/>
  <c r="J1286" i="8"/>
  <c r="I1302" i="8"/>
  <c r="V1302" i="8" s="1"/>
  <c r="H1308" i="8"/>
  <c r="F1315" i="8"/>
  <c r="F1323" i="8"/>
  <c r="J1332" i="8"/>
  <c r="J1338" i="8"/>
  <c r="F1355" i="8"/>
  <c r="J1366" i="8"/>
  <c r="H1372" i="8"/>
  <c r="I1383" i="8"/>
  <c r="V1383" i="8" s="1"/>
  <c r="H1394" i="8"/>
  <c r="K1396" i="8"/>
  <c r="F1398" i="8"/>
  <c r="H1413" i="8"/>
  <c r="K1430" i="8"/>
  <c r="J1432" i="8"/>
  <c r="H1434" i="8"/>
  <c r="F1436" i="8"/>
  <c r="J1439" i="8"/>
  <c r="H1446" i="8"/>
  <c r="K1447" i="8"/>
  <c r="F1451" i="8"/>
  <c r="H1452" i="8"/>
  <c r="J1453" i="8"/>
  <c r="I1454" i="8"/>
  <c r="V1454" i="8" s="1"/>
  <c r="K1455" i="8"/>
  <c r="F1459" i="8"/>
  <c r="H1460" i="8"/>
  <c r="J1461" i="8"/>
  <c r="I1462" i="8"/>
  <c r="V1462" i="8" s="1"/>
  <c r="K1463" i="8"/>
  <c r="F1467" i="8"/>
  <c r="H1468" i="8"/>
  <c r="I1469" i="8"/>
  <c r="V1469" i="8" s="1"/>
  <c r="F1470" i="8"/>
  <c r="K1470" i="8"/>
  <c r="I1471" i="8"/>
  <c r="V1471" i="8" s="1"/>
  <c r="J1472" i="8"/>
  <c r="H1473" i="8"/>
  <c r="J1474" i="8"/>
  <c r="H1475" i="8"/>
  <c r="I1476" i="8"/>
  <c r="V1476" i="8" s="1"/>
  <c r="F1477" i="8"/>
  <c r="K1477" i="8"/>
  <c r="I1478" i="8"/>
  <c r="V1478" i="8" s="1"/>
  <c r="F1479" i="8"/>
  <c r="K1479" i="8"/>
  <c r="I1480" i="8"/>
  <c r="V1480" i="8" s="1"/>
  <c r="F1481" i="8"/>
  <c r="K1481" i="8"/>
  <c r="I1482" i="8"/>
  <c r="V1482" i="8" s="1"/>
  <c r="F1483" i="8"/>
  <c r="K1483" i="8"/>
  <c r="I1484" i="8"/>
  <c r="V1484" i="8" s="1"/>
  <c r="F1485" i="8"/>
  <c r="K1485" i="8"/>
  <c r="J1486" i="8"/>
  <c r="H1487" i="8"/>
  <c r="AB1487" i="8" s="1"/>
  <c r="J1488" i="8"/>
  <c r="H1489" i="8"/>
  <c r="AB1489" i="8" s="1"/>
  <c r="J1490" i="8"/>
  <c r="H1491" i="8"/>
  <c r="AB1491" i="8" s="1"/>
  <c r="J1492" i="8"/>
  <c r="H1493" i="8"/>
  <c r="AB1493" i="8" s="1"/>
  <c r="J1494" i="8"/>
  <c r="H1495" i="8"/>
  <c r="J1496" i="8"/>
  <c r="H1497" i="8"/>
  <c r="AB1497" i="8" s="1"/>
  <c r="J1498" i="8"/>
  <c r="H1499" i="8"/>
  <c r="AB1499" i="8" s="1"/>
  <c r="F1500" i="8"/>
  <c r="K1500" i="8"/>
  <c r="J1501" i="8"/>
  <c r="I1502" i="8"/>
  <c r="V1502" i="8" s="1"/>
  <c r="F1503" i="8"/>
  <c r="K1503" i="8"/>
  <c r="J1504" i="8"/>
  <c r="H1505" i="8"/>
  <c r="AB1505" i="8" s="1"/>
  <c r="F1506" i="8"/>
  <c r="K1506" i="8"/>
  <c r="I1507" i="8"/>
  <c r="V1507" i="8" s="1"/>
  <c r="F1508" i="8"/>
  <c r="K1508" i="8"/>
  <c r="J1509" i="8"/>
  <c r="H1510" i="8"/>
  <c r="AB1510" i="8" s="1"/>
  <c r="J1511" i="8"/>
  <c r="H1512" i="8"/>
  <c r="AB1512" i="8" s="1"/>
  <c r="F1513" i="8"/>
  <c r="K1513" i="8"/>
  <c r="J1514" i="8"/>
  <c r="H1515" i="8"/>
  <c r="AB1515" i="8" s="1"/>
  <c r="I1518" i="8"/>
  <c r="V1518" i="8" s="1"/>
  <c r="F1519" i="8"/>
  <c r="K1519" i="8"/>
  <c r="J1520" i="8"/>
  <c r="H1521" i="8"/>
  <c r="AB1521" i="8" s="1"/>
  <c r="F1522" i="8"/>
  <c r="K1522" i="8"/>
  <c r="I1523" i="8"/>
  <c r="V1523" i="8" s="1"/>
  <c r="F1524" i="8"/>
  <c r="K1524" i="8"/>
  <c r="I1525" i="8"/>
  <c r="V1525" i="8" s="1"/>
  <c r="F1526" i="8"/>
  <c r="K1526" i="8"/>
  <c r="I1527" i="8"/>
  <c r="V1527" i="8" s="1"/>
  <c r="F1528" i="8"/>
  <c r="K1528" i="8"/>
  <c r="I1529" i="8"/>
  <c r="V1529" i="8" s="1"/>
  <c r="F1530" i="8"/>
  <c r="K1530" i="8"/>
  <c r="I1531" i="8"/>
  <c r="V1531" i="8" s="1"/>
  <c r="F1532" i="8"/>
  <c r="K1532" i="8"/>
  <c r="I1533" i="8"/>
  <c r="V1533" i="8" s="1"/>
  <c r="F1534" i="8"/>
  <c r="K1534" i="8"/>
  <c r="I1535" i="8"/>
  <c r="V1535" i="8" s="1"/>
  <c r="F1536" i="8"/>
  <c r="K1536" i="8"/>
  <c r="J1537" i="8"/>
  <c r="I1538" i="8"/>
  <c r="V1538" i="8" s="1"/>
  <c r="F1539" i="8"/>
  <c r="K1539" i="8"/>
  <c r="J1540" i="8"/>
  <c r="I1541" i="8"/>
  <c r="V1541" i="8" s="1"/>
  <c r="H1542" i="8"/>
  <c r="AB1542" i="8" s="1"/>
  <c r="F1543" i="8"/>
  <c r="K1543" i="8"/>
  <c r="J1544" i="8"/>
  <c r="I1545" i="8"/>
  <c r="V1545" i="8" s="1"/>
  <c r="F1546" i="8"/>
  <c r="K1546" i="8"/>
  <c r="J1547" i="8"/>
  <c r="I1548" i="8"/>
  <c r="V1548" i="8" s="1"/>
  <c r="H1549" i="8"/>
  <c r="J1550" i="8"/>
  <c r="I1551" i="8"/>
  <c r="V1551" i="8" s="1"/>
  <c r="F1552" i="8"/>
  <c r="K1552" i="8"/>
  <c r="J1553" i="8"/>
  <c r="H1554" i="8"/>
  <c r="AB1554" i="8" s="1"/>
  <c r="J1555" i="8"/>
  <c r="H1556" i="8"/>
  <c r="AB1556" i="8" s="1"/>
  <c r="J1557" i="8"/>
  <c r="H1558" i="8"/>
  <c r="AB1558" i="8" s="1"/>
  <c r="J1559" i="8"/>
  <c r="H1560" i="8"/>
  <c r="AB1560" i="8" s="1"/>
  <c r="F1561" i="8"/>
  <c r="K1561" i="8"/>
  <c r="I1562" i="8"/>
  <c r="V1562" i="8" s="1"/>
  <c r="F1563" i="8"/>
  <c r="K1563" i="8"/>
  <c r="I1564" i="8"/>
  <c r="V1564" i="8" s="1"/>
  <c r="F1565" i="8"/>
  <c r="K1565" i="8"/>
  <c r="J1566" i="8"/>
  <c r="H1567" i="8"/>
  <c r="AB1567" i="8" s="1"/>
  <c r="J1568" i="8"/>
  <c r="H1569" i="8"/>
  <c r="AB1569" i="8" s="1"/>
  <c r="J1570" i="8"/>
  <c r="I1571" i="8"/>
  <c r="V1571" i="8" s="1"/>
  <c r="H1572" i="8"/>
  <c r="AB1572" i="8" s="1"/>
  <c r="F1573" i="8"/>
  <c r="K1573" i="8"/>
  <c r="J1574" i="8"/>
  <c r="H1575" i="8"/>
  <c r="AB1575" i="8" s="1"/>
  <c r="F1576" i="8"/>
  <c r="K1576" i="8"/>
  <c r="I1577" i="8"/>
  <c r="V1577" i="8" s="1"/>
  <c r="H1578" i="8"/>
  <c r="F1579" i="8"/>
  <c r="K1579" i="8"/>
  <c r="J1580" i="8"/>
  <c r="H1581" i="8"/>
  <c r="J1582" i="8"/>
  <c r="H1583" i="8"/>
  <c r="AB1583" i="8" s="1"/>
  <c r="J1584" i="8"/>
  <c r="I1585" i="8"/>
  <c r="V1585" i="8" s="1"/>
  <c r="H1586" i="8"/>
  <c r="AB1586" i="8" s="1"/>
  <c r="F1587" i="8"/>
  <c r="K1587" i="8"/>
  <c r="J1588" i="8"/>
  <c r="I1589" i="8"/>
  <c r="V1589" i="8" s="1"/>
  <c r="H1590" i="8"/>
  <c r="AB1590" i="8" s="1"/>
  <c r="F1591" i="8"/>
  <c r="K1591" i="8"/>
  <c r="J1592" i="8"/>
  <c r="H1593" i="8"/>
  <c r="AB1593" i="8" s="1"/>
  <c r="J1594" i="8"/>
  <c r="H1595" i="8"/>
  <c r="F1596" i="8"/>
  <c r="K1596" i="8"/>
  <c r="J1597" i="8"/>
  <c r="H1598" i="8"/>
  <c r="J1599" i="8"/>
  <c r="F1600" i="8"/>
  <c r="K1600" i="8"/>
  <c r="H1601" i="8"/>
  <c r="I1602" i="8"/>
  <c r="V1602" i="8" s="1"/>
  <c r="F1603" i="8"/>
  <c r="I758" i="8"/>
  <c r="V758" i="8" s="1"/>
  <c r="I955" i="8"/>
  <c r="V955" i="8" s="1"/>
  <c r="H961" i="8"/>
  <c r="F1049" i="8"/>
  <c r="I1073" i="8"/>
  <c r="V1073" i="8" s="1"/>
  <c r="H1135" i="8"/>
  <c r="AB1135" i="8" s="1"/>
  <c r="I1174" i="8"/>
  <c r="V1174" i="8" s="1"/>
  <c r="J1179" i="8"/>
  <c r="J1184" i="8"/>
  <c r="F1215" i="8"/>
  <c r="K1229" i="8"/>
  <c r="F1242" i="8"/>
  <c r="J1253" i="8"/>
  <c r="F1284" i="8"/>
  <c r="I1313" i="8"/>
  <c r="V1313" i="8" s="1"/>
  <c r="I1321" i="8"/>
  <c r="V1321" i="8" s="1"/>
  <c r="H1328" i="8"/>
  <c r="Y1328" i="8" s="1"/>
  <c r="AA1328" i="8" s="1"/>
  <c r="K1330" i="8"/>
  <c r="K1393" i="8"/>
  <c r="J1411" i="8"/>
  <c r="K1421" i="8"/>
  <c r="F1427" i="8"/>
  <c r="I1429" i="8"/>
  <c r="V1429" i="8" s="1"/>
  <c r="F1445" i="8"/>
  <c r="F1449" i="8"/>
  <c r="H1450" i="8"/>
  <c r="J1451" i="8"/>
  <c r="I1452" i="8"/>
  <c r="V1452" i="8" s="1"/>
  <c r="K1453" i="8"/>
  <c r="F1457" i="8"/>
  <c r="J1459" i="8"/>
  <c r="I1460" i="8"/>
  <c r="V1460" i="8" s="1"/>
  <c r="K1461" i="8"/>
  <c r="F1465" i="8"/>
  <c r="H1466" i="8"/>
  <c r="J1467" i="8"/>
  <c r="I1468" i="8"/>
  <c r="V1468" i="8" s="1"/>
  <c r="J1469" i="8"/>
  <c r="H1470" i="8"/>
  <c r="J1471" i="8"/>
  <c r="F1472" i="8"/>
  <c r="K1472" i="8"/>
  <c r="I1473" i="8"/>
  <c r="V1473" i="8" s="1"/>
  <c r="F1474" i="8"/>
  <c r="K1474" i="8"/>
  <c r="I1475" i="8"/>
  <c r="V1475" i="8" s="1"/>
  <c r="J1476" i="8"/>
  <c r="H1477" i="8"/>
  <c r="J1478" i="8"/>
  <c r="H1479" i="8"/>
  <c r="J1480" i="8"/>
  <c r="H1481" i="8"/>
  <c r="J1482" i="8"/>
  <c r="H1483" i="8"/>
  <c r="J1484" i="8"/>
  <c r="H1485" i="8"/>
  <c r="AB1485" i="8" s="1"/>
  <c r="F1486" i="8"/>
  <c r="K1486" i="8"/>
  <c r="I1487" i="8"/>
  <c r="V1487" i="8" s="1"/>
  <c r="F1488" i="8"/>
  <c r="K1488" i="8"/>
  <c r="I1489" i="8"/>
  <c r="V1489" i="8" s="1"/>
  <c r="F1490" i="8"/>
  <c r="K1490" i="8"/>
  <c r="I1491" i="8"/>
  <c r="V1491" i="8" s="1"/>
  <c r="F1492" i="8"/>
  <c r="K1492" i="8"/>
  <c r="I1493" i="8"/>
  <c r="V1493" i="8" s="1"/>
  <c r="F1494" i="8"/>
  <c r="K1494" i="8"/>
  <c r="I1495" i="8"/>
  <c r="V1495" i="8" s="1"/>
  <c r="F1496" i="8"/>
  <c r="K1496" i="8"/>
  <c r="I1497" i="8"/>
  <c r="V1497" i="8" s="1"/>
  <c r="F1498" i="8"/>
  <c r="K1498" i="8"/>
  <c r="I1499" i="8"/>
  <c r="V1499" i="8" s="1"/>
  <c r="H1500" i="8"/>
  <c r="AB1500" i="8" s="1"/>
  <c r="F1501" i="8"/>
  <c r="K1501" i="8"/>
  <c r="J1502" i="8"/>
  <c r="H1503" i="8"/>
  <c r="AB1503" i="8" s="1"/>
  <c r="F1504" i="8"/>
  <c r="K1504" i="8"/>
  <c r="I1505" i="8"/>
  <c r="V1505" i="8" s="1"/>
  <c r="H1506" i="8"/>
  <c r="AB1506" i="8" s="1"/>
  <c r="J1507" i="8"/>
  <c r="H1508" i="8"/>
  <c r="AB1508" i="8" s="1"/>
  <c r="F1509" i="8"/>
  <c r="K1509" i="8"/>
  <c r="I1510" i="8"/>
  <c r="V1510" i="8" s="1"/>
  <c r="F1511" i="8"/>
  <c r="K1511" i="8"/>
  <c r="I1512" i="8"/>
  <c r="V1512" i="8" s="1"/>
  <c r="H1513" i="8"/>
  <c r="AB1513" i="8" s="1"/>
  <c r="F1514" i="8"/>
  <c r="K1514" i="8"/>
  <c r="I1515" i="8"/>
  <c r="V1515" i="8" s="1"/>
  <c r="AB1516" i="8"/>
  <c r="J1518" i="8"/>
  <c r="H1519" i="8"/>
  <c r="AB1519" i="8" s="1"/>
  <c r="F1520" i="8"/>
  <c r="K1520" i="8"/>
  <c r="I1521" i="8"/>
  <c r="V1521" i="8" s="1"/>
  <c r="H1522" i="8"/>
  <c r="AB1522" i="8" s="1"/>
  <c r="J1523" i="8"/>
  <c r="H1524" i="8"/>
  <c r="AB1524" i="8" s="1"/>
  <c r="J1525" i="8"/>
  <c r="H1526" i="8"/>
  <c r="AB1526" i="8" s="1"/>
  <c r="J1527" i="8"/>
  <c r="H1528" i="8"/>
  <c r="AB1528" i="8" s="1"/>
  <c r="J1529" i="8"/>
  <c r="H1530" i="8"/>
  <c r="AB1530" i="8" s="1"/>
  <c r="J1531" i="8"/>
  <c r="H1532" i="8"/>
  <c r="AB1532" i="8" s="1"/>
  <c r="J1533" i="8"/>
  <c r="H1534" i="8"/>
  <c r="AB1534" i="8" s="1"/>
  <c r="J1535" i="8"/>
  <c r="H1536" i="8"/>
  <c r="AB1536" i="8" s="1"/>
  <c r="F1537" i="8"/>
  <c r="K1537" i="8"/>
  <c r="J1538" i="8"/>
  <c r="H1539" i="8"/>
  <c r="AB1539" i="8" s="1"/>
  <c r="F1540" i="8"/>
  <c r="K1540" i="8"/>
  <c r="J1541" i="8"/>
  <c r="I1542" i="8"/>
  <c r="V1542" i="8" s="1"/>
  <c r="H1543" i="8"/>
  <c r="AB1543" i="8" s="1"/>
  <c r="F1544" i="8"/>
  <c r="K1544" i="8"/>
  <c r="J1545" i="8"/>
  <c r="H1546" i="8"/>
  <c r="AB1546" i="8" s="1"/>
  <c r="F1547" i="8"/>
  <c r="K1547" i="8"/>
  <c r="J1548" i="8"/>
  <c r="I1549" i="8"/>
  <c r="V1549" i="8" s="1"/>
  <c r="F1550" i="8"/>
  <c r="K1550" i="8"/>
  <c r="J1551" i="8"/>
  <c r="H1552" i="8"/>
  <c r="AB1552" i="8" s="1"/>
  <c r="F1553" i="8"/>
  <c r="K1553" i="8"/>
  <c r="I1554" i="8"/>
  <c r="V1554" i="8" s="1"/>
  <c r="F1555" i="8"/>
  <c r="K1555" i="8"/>
  <c r="I1556" i="8"/>
  <c r="V1556" i="8" s="1"/>
  <c r="F1557" i="8"/>
  <c r="K1557" i="8"/>
  <c r="I1558" i="8"/>
  <c r="V1558" i="8" s="1"/>
  <c r="F1559" i="8"/>
  <c r="K1559" i="8"/>
  <c r="I1560" i="8"/>
  <c r="V1560" i="8" s="1"/>
  <c r="H1561" i="8"/>
  <c r="J1562" i="8"/>
  <c r="H1563" i="8"/>
  <c r="AB1563" i="8" s="1"/>
  <c r="J1564" i="8"/>
  <c r="H1565" i="8"/>
  <c r="AB1565" i="8" s="1"/>
  <c r="F1566" i="8"/>
  <c r="K1566" i="8"/>
  <c r="I1567" i="8"/>
  <c r="V1567" i="8" s="1"/>
  <c r="F1568" i="8"/>
  <c r="K1568" i="8"/>
  <c r="I1569" i="8"/>
  <c r="V1569" i="8" s="1"/>
  <c r="F1570" i="8"/>
  <c r="K1570" i="8"/>
  <c r="J1571" i="8"/>
  <c r="I1572" i="8"/>
  <c r="V1572" i="8" s="1"/>
  <c r="F1574" i="8"/>
  <c r="H1576" i="8"/>
  <c r="AB1576" i="8" s="1"/>
  <c r="H1579" i="8"/>
  <c r="AB1579" i="8" s="1"/>
  <c r="I1581" i="8"/>
  <c r="V1581" i="8" s="1"/>
  <c r="K1584" i="8"/>
  <c r="F1588" i="8"/>
  <c r="H1591" i="8"/>
  <c r="AB1591" i="8" s="1"/>
  <c r="I1593" i="8"/>
  <c r="V1593" i="8" s="1"/>
  <c r="K1597" i="8"/>
  <c r="F1599" i="8"/>
  <c r="H1600" i="8"/>
  <c r="Y1600" i="8" s="1"/>
  <c r="AA1600" i="8" s="1"/>
  <c r="H1603" i="8"/>
  <c r="J1604" i="8"/>
  <c r="J1605" i="8"/>
  <c r="I1606" i="8"/>
  <c r="V1606" i="8" s="1"/>
  <c r="K1607" i="8"/>
  <c r="H1608" i="8"/>
  <c r="H1609" i="8"/>
  <c r="I1610" i="8"/>
  <c r="V1610" i="8" s="1"/>
  <c r="F1611" i="8"/>
  <c r="H1612" i="8"/>
  <c r="J1613" i="8"/>
  <c r="F1614" i="8"/>
  <c r="F1616" i="8"/>
  <c r="H1617" i="8"/>
  <c r="AB1617" i="8" s="1"/>
  <c r="J1618" i="8"/>
  <c r="F1619" i="8"/>
  <c r="K1623" i="8"/>
  <c r="I1624" i="8"/>
  <c r="V1624" i="8" s="1"/>
  <c r="J1625" i="8"/>
  <c r="J1626" i="8"/>
  <c r="F1627" i="8"/>
  <c r="I1628" i="8"/>
  <c r="V1628" i="8" s="1"/>
  <c r="F1629" i="8"/>
  <c r="H1630" i="8"/>
  <c r="I1631" i="8"/>
  <c r="V1631" i="8" s="1"/>
  <c r="F1632" i="8"/>
  <c r="K1636" i="8"/>
  <c r="H1637" i="8"/>
  <c r="Y1637" i="8" s="1"/>
  <c r="AA1637" i="8" s="1"/>
  <c r="H1638" i="8"/>
  <c r="J1639" i="8"/>
  <c r="I1640" i="8"/>
  <c r="V1640" i="8" s="1"/>
  <c r="K1641" i="8"/>
  <c r="K1644" i="8"/>
  <c r="I1645" i="8"/>
  <c r="V1645" i="8" s="1"/>
  <c r="J1646" i="8"/>
  <c r="J1647" i="8"/>
  <c r="F1648" i="8"/>
  <c r="K1652" i="8"/>
  <c r="I1653" i="8"/>
  <c r="V1653" i="8" s="1"/>
  <c r="J1654" i="8"/>
  <c r="J1655" i="8"/>
  <c r="F1656" i="8"/>
  <c r="F1658" i="8"/>
  <c r="H1659" i="8"/>
  <c r="I1660" i="8"/>
  <c r="V1660" i="8" s="1"/>
  <c r="H1661" i="8"/>
  <c r="H1662" i="8"/>
  <c r="Y1662" i="8" s="1"/>
  <c r="AA1662" i="8" s="1"/>
  <c r="I1663" i="8"/>
  <c r="V1663" i="8" s="1"/>
  <c r="F1664" i="8"/>
  <c r="K1668" i="8"/>
  <c r="H1669" i="8"/>
  <c r="H1670" i="8"/>
  <c r="I1671" i="8"/>
  <c r="V1671" i="8" s="1"/>
  <c r="F1672" i="8"/>
  <c r="K1676" i="8"/>
  <c r="H1677" i="8"/>
  <c r="J1678" i="8"/>
  <c r="K1679" i="8"/>
  <c r="I1680" i="8"/>
  <c r="V1680" i="8" s="1"/>
  <c r="J1681" i="8"/>
  <c r="J1682" i="8"/>
  <c r="I1683" i="8"/>
  <c r="V1683" i="8" s="1"/>
  <c r="K1684" i="8"/>
  <c r="I1686" i="8"/>
  <c r="V1686" i="8" s="1"/>
  <c r="F1689" i="8"/>
  <c r="I1690" i="8"/>
  <c r="V1690" i="8" s="1"/>
  <c r="H1691" i="8"/>
  <c r="AB1691" i="8" s="1"/>
  <c r="J1692" i="8"/>
  <c r="K1693" i="8"/>
  <c r="H1695" i="8"/>
  <c r="J1696" i="8"/>
  <c r="I1697" i="8"/>
  <c r="V1697" i="8" s="1"/>
  <c r="K1698" i="8"/>
  <c r="I1700" i="8"/>
  <c r="V1700" i="8" s="1"/>
  <c r="I1703" i="8"/>
  <c r="V1703" i="8" s="1"/>
  <c r="F1705" i="8"/>
  <c r="J1706" i="8"/>
  <c r="H1708" i="8"/>
  <c r="AB1708" i="8" s="1"/>
  <c r="K1709" i="8"/>
  <c r="F1711" i="8"/>
  <c r="I1712" i="8"/>
  <c r="V1712" i="8" s="1"/>
  <c r="H1713" i="8"/>
  <c r="AB1713" i="8" s="1"/>
  <c r="J1714" i="8"/>
  <c r="K1715" i="8"/>
  <c r="F1719" i="8"/>
  <c r="J1720" i="8"/>
  <c r="H1722" i="8"/>
  <c r="AB1722" i="8" s="1"/>
  <c r="K1723" i="8"/>
  <c r="F1726" i="8"/>
  <c r="H1727" i="8"/>
  <c r="AB1727" i="8" s="1"/>
  <c r="J1728" i="8"/>
  <c r="I1729" i="8"/>
  <c r="V1729" i="8" s="1"/>
  <c r="K1730" i="8"/>
  <c r="F1732" i="8"/>
  <c r="I1733" i="8"/>
  <c r="V1733" i="8" s="1"/>
  <c r="H1734" i="8"/>
  <c r="AB1734" i="8" s="1"/>
  <c r="J1735" i="8"/>
  <c r="K1736" i="8"/>
  <c r="I1740" i="8"/>
  <c r="V1740" i="8" s="1"/>
  <c r="F1742" i="8"/>
  <c r="H1743" i="8"/>
  <c r="AB1743" i="8" s="1"/>
  <c r="K1744" i="8"/>
  <c r="I1746" i="8"/>
  <c r="V1746" i="8" s="1"/>
  <c r="F1748" i="8"/>
  <c r="J1749" i="8"/>
  <c r="H1751" i="8"/>
  <c r="AB1751" i="8" s="1"/>
  <c r="K1752" i="8"/>
  <c r="I1754" i="8"/>
  <c r="V1754" i="8" s="1"/>
  <c r="H1755" i="8"/>
  <c r="AB1755" i="8" s="1"/>
  <c r="K1756" i="8"/>
  <c r="F1760" i="8"/>
  <c r="H1761" i="8"/>
  <c r="AB1761" i="8" s="1"/>
  <c r="J1762" i="8"/>
  <c r="I1763" i="8"/>
  <c r="V1763" i="8" s="1"/>
  <c r="K1764" i="8"/>
  <c r="I1767" i="8"/>
  <c r="V1767" i="8" s="1"/>
  <c r="H1768" i="8"/>
  <c r="AB1768" i="8" s="1"/>
  <c r="J1769" i="8"/>
  <c r="K1770" i="8"/>
  <c r="I1772" i="8"/>
  <c r="V1772" i="8" s="1"/>
  <c r="F1774" i="8"/>
  <c r="J1775" i="8"/>
  <c r="H1777" i="8"/>
  <c r="AB1777" i="8" s="1"/>
  <c r="K1778" i="8"/>
  <c r="I1780" i="8"/>
  <c r="V1780" i="8" s="1"/>
  <c r="F1781" i="8"/>
  <c r="F1784" i="8"/>
  <c r="I1785" i="8"/>
  <c r="V1785" i="8" s="1"/>
  <c r="F1786" i="8"/>
  <c r="K1792" i="8"/>
  <c r="I1793" i="8"/>
  <c r="V1793" i="8" s="1"/>
  <c r="F1794" i="8"/>
  <c r="K1794" i="8"/>
  <c r="I1795" i="8"/>
  <c r="V1795" i="8" s="1"/>
  <c r="J1796" i="8"/>
  <c r="F1797" i="8"/>
  <c r="K1797" i="8"/>
  <c r="H1798" i="8"/>
  <c r="J1799" i="8"/>
  <c r="H1800" i="8"/>
  <c r="J1801" i="8"/>
  <c r="H1802" i="8"/>
  <c r="J1803" i="8"/>
  <c r="H1804" i="8"/>
  <c r="I1805" i="8"/>
  <c r="V1805" i="8" s="1"/>
  <c r="F1806" i="8"/>
  <c r="K1806" i="8"/>
  <c r="H1807" i="8"/>
  <c r="J1808" i="8"/>
  <c r="F1809" i="8"/>
  <c r="K1809" i="8"/>
  <c r="I1810" i="8"/>
  <c r="V1810" i="8" s="1"/>
  <c r="J1811" i="8"/>
  <c r="F1812" i="8"/>
  <c r="K1812" i="8"/>
  <c r="I1813" i="8"/>
  <c r="V1813" i="8" s="1"/>
  <c r="F1814" i="8"/>
  <c r="K1814" i="8"/>
  <c r="I1815" i="8"/>
  <c r="V1815" i="8" s="1"/>
  <c r="F1816" i="8"/>
  <c r="K1816" i="8"/>
  <c r="I1817" i="8"/>
  <c r="V1817" i="8" s="1"/>
  <c r="F1818" i="8"/>
  <c r="K1818" i="8"/>
  <c r="I1819" i="8"/>
  <c r="V1819" i="8" s="1"/>
  <c r="J1820" i="8"/>
  <c r="F1821" i="8"/>
  <c r="K1821" i="8"/>
  <c r="I1822" i="8"/>
  <c r="V1822" i="8" s="1"/>
  <c r="J1823" i="8"/>
  <c r="F1824" i="8"/>
  <c r="K1824" i="8"/>
  <c r="H1825" i="8"/>
  <c r="I1826" i="8"/>
  <c r="V1826" i="8" s="1"/>
  <c r="J1827" i="8"/>
  <c r="H1828" i="8"/>
  <c r="I1829" i="8"/>
  <c r="V1829" i="8" s="1"/>
  <c r="J1830" i="8"/>
  <c r="F1831" i="8"/>
  <c r="K1831" i="8"/>
  <c r="I1832" i="8"/>
  <c r="V1832" i="8" s="1"/>
  <c r="F1833" i="8"/>
  <c r="K1833" i="8"/>
  <c r="I1834" i="8"/>
  <c r="V1834" i="8" s="1"/>
  <c r="F1835" i="8"/>
  <c r="K1835" i="8"/>
  <c r="I1836" i="8"/>
  <c r="V1836" i="8" s="1"/>
  <c r="F1837" i="8"/>
  <c r="K1837" i="8"/>
  <c r="I1838" i="8"/>
  <c r="V1838" i="8" s="1"/>
  <c r="F1839" i="8"/>
  <c r="K1839" i="8"/>
  <c r="I1840" i="8"/>
  <c r="V1840" i="8" s="1"/>
  <c r="F1841" i="8"/>
  <c r="K1841" i="8"/>
  <c r="I1842" i="8"/>
  <c r="V1842" i="8" s="1"/>
  <c r="F1843" i="8"/>
  <c r="K1843" i="8"/>
  <c r="H1844" i="8"/>
  <c r="J1845" i="8"/>
  <c r="F1846" i="8"/>
  <c r="K1846" i="8"/>
  <c r="H1847" i="8"/>
  <c r="J1848" i="8"/>
  <c r="F1849" i="8"/>
  <c r="K1849" i="8"/>
  <c r="H1850" i="8"/>
  <c r="I1851" i="8"/>
  <c r="V1851" i="8" s="1"/>
  <c r="J1852" i="8"/>
  <c r="F1853" i="8"/>
  <c r="K1853" i="8"/>
  <c r="H1854" i="8"/>
  <c r="I1855" i="8"/>
  <c r="V1855" i="8" s="1"/>
  <c r="J1856" i="8"/>
  <c r="H1857" i="8"/>
  <c r="AB1857" i="8" s="1"/>
  <c r="J1858" i="8"/>
  <c r="F1859" i="8"/>
  <c r="K1859" i="8"/>
  <c r="I1860" i="8"/>
  <c r="V1860" i="8" s="1"/>
  <c r="F1861" i="8"/>
  <c r="K1861" i="8"/>
  <c r="H1862" i="8"/>
  <c r="I1863" i="8"/>
  <c r="V1863" i="8" s="1"/>
  <c r="J1864" i="8"/>
  <c r="H1865" i="8"/>
  <c r="J1866" i="8"/>
  <c r="H1867" i="8"/>
  <c r="I1868" i="8"/>
  <c r="V1868" i="8" s="1"/>
  <c r="J1869" i="8"/>
  <c r="F1870" i="8"/>
  <c r="K1870" i="8"/>
  <c r="H1871" i="8"/>
  <c r="J1872" i="8"/>
  <c r="F1873" i="8"/>
  <c r="K1873" i="8"/>
  <c r="H1874" i="8"/>
  <c r="J1875" i="8"/>
  <c r="H1876" i="8"/>
  <c r="Y1876" i="8" s="1"/>
  <c r="AA1876" i="8" s="1"/>
  <c r="I1877" i="8"/>
  <c r="V1877" i="8" s="1"/>
  <c r="F1878" i="8"/>
  <c r="K1878" i="8"/>
  <c r="I1879" i="8"/>
  <c r="V1879" i="8" s="1"/>
  <c r="J1880" i="8"/>
  <c r="H1881" i="8"/>
  <c r="I1882" i="8"/>
  <c r="V1882" i="8" s="1"/>
  <c r="F1883" i="8"/>
  <c r="K1883" i="8"/>
  <c r="I1884" i="8"/>
  <c r="V1884" i="8" s="1"/>
  <c r="F1885" i="8"/>
  <c r="K1885" i="8"/>
  <c r="H1886" i="8"/>
  <c r="J1887" i="8"/>
  <c r="H1888" i="8"/>
  <c r="J1889" i="8"/>
  <c r="H1890" i="8"/>
  <c r="AB1890" i="8" s="1"/>
  <c r="I1891" i="8"/>
  <c r="V1891" i="8" s="1"/>
  <c r="J1892" i="8"/>
  <c r="H1893" i="8"/>
  <c r="J1894" i="8"/>
  <c r="F1895" i="8"/>
  <c r="K1895" i="8"/>
  <c r="I1896" i="8"/>
  <c r="V1896" i="8" s="1"/>
  <c r="F1897" i="8"/>
  <c r="K1897" i="8"/>
  <c r="I1898" i="8"/>
  <c r="V1898" i="8" s="1"/>
  <c r="J1899" i="8"/>
  <c r="F1900" i="8"/>
  <c r="K1900" i="8"/>
  <c r="I1901" i="8"/>
  <c r="V1901" i="8" s="1"/>
  <c r="F1902" i="8"/>
  <c r="K1902" i="8"/>
  <c r="I1903" i="8"/>
  <c r="V1903" i="8" s="1"/>
  <c r="F1904" i="8"/>
  <c r="K1904" i="8"/>
  <c r="H1905" i="8"/>
  <c r="J1906" i="8"/>
  <c r="H1907" i="8"/>
  <c r="J1908" i="8"/>
  <c r="H1909" i="8"/>
  <c r="J1910" i="8"/>
  <c r="H1911" i="8"/>
  <c r="J1912" i="8"/>
  <c r="H1913" i="8"/>
  <c r="Y1913" i="8" s="1"/>
  <c r="AA1913" i="8" s="1"/>
  <c r="J1914" i="8"/>
  <c r="H1915" i="8"/>
  <c r="J1916" i="8"/>
  <c r="H1917" i="8"/>
  <c r="I1918" i="8"/>
  <c r="V1918" i="8" s="1"/>
  <c r="J1919" i="8"/>
  <c r="F1920" i="8"/>
  <c r="K1920" i="8"/>
  <c r="I1921" i="8"/>
  <c r="V1921" i="8" s="1"/>
  <c r="F1922" i="8"/>
  <c r="K1922" i="8"/>
  <c r="H1923" i="8"/>
  <c r="I1924" i="8"/>
  <c r="V1924" i="8" s="1"/>
  <c r="J1925" i="8"/>
  <c r="H1926" i="8"/>
  <c r="I1927" i="8"/>
  <c r="V1927" i="8" s="1"/>
  <c r="F1928" i="8"/>
  <c r="K1928" i="8"/>
  <c r="I1929" i="8"/>
  <c r="V1929" i="8" s="1"/>
  <c r="F1930" i="8"/>
  <c r="K1930" i="8"/>
  <c r="I1931" i="8"/>
  <c r="V1931" i="8" s="1"/>
  <c r="F1932" i="8"/>
  <c r="K1932" i="8"/>
  <c r="H1933" i="8"/>
  <c r="I1934" i="8"/>
  <c r="V1934" i="8" s="1"/>
  <c r="J1935" i="8"/>
  <c r="H1936" i="8"/>
  <c r="I1937" i="8"/>
  <c r="V1937" i="8" s="1"/>
  <c r="J1938" i="8"/>
  <c r="F1939" i="8"/>
  <c r="K1939" i="8"/>
  <c r="H1940" i="8"/>
  <c r="J1941" i="8"/>
  <c r="H1942" i="8"/>
  <c r="J1943" i="8"/>
  <c r="H1944" i="8"/>
  <c r="I1945" i="8"/>
  <c r="V1945" i="8" s="1"/>
  <c r="F1946" i="8"/>
  <c r="K1946" i="8"/>
  <c r="H1947" i="8"/>
  <c r="I1948" i="8"/>
  <c r="V1948" i="8" s="1"/>
  <c r="J1949" i="8"/>
  <c r="F1950" i="8"/>
  <c r="K1950" i="8"/>
  <c r="H1951" i="8"/>
  <c r="J1952" i="8"/>
  <c r="F1953" i="8"/>
  <c r="K1953" i="8"/>
  <c r="I1954" i="8"/>
  <c r="V1954" i="8" s="1"/>
  <c r="F1955" i="8"/>
  <c r="K1955" i="8"/>
  <c r="H1956" i="8"/>
  <c r="I1957" i="8"/>
  <c r="V1957" i="8" s="1"/>
  <c r="F1958" i="8"/>
  <c r="K1958" i="8"/>
  <c r="H1959" i="8"/>
  <c r="J1960" i="8"/>
  <c r="H1961" i="8"/>
  <c r="I1962" i="8"/>
  <c r="V1962" i="8" s="1"/>
  <c r="J1963" i="8"/>
  <c r="H1964" i="8"/>
  <c r="J1965" i="8"/>
  <c r="H1966" i="8"/>
  <c r="Y1966" i="8" s="1"/>
  <c r="AA1966" i="8" s="1"/>
  <c r="J1967" i="8"/>
  <c r="F1968" i="8"/>
  <c r="K1968" i="8"/>
  <c r="H1969" i="8"/>
  <c r="Y1969" i="8" s="1"/>
  <c r="AA1969" i="8" s="1"/>
  <c r="J1970" i="8"/>
  <c r="H1971" i="8"/>
  <c r="I1972" i="8"/>
  <c r="V1972" i="8" s="1"/>
  <c r="F1973" i="8"/>
  <c r="K1973" i="8"/>
  <c r="I1974" i="8"/>
  <c r="V1974" i="8" s="1"/>
  <c r="J1975" i="8"/>
  <c r="F1976" i="8"/>
  <c r="K1976" i="8"/>
  <c r="H1977" i="8"/>
  <c r="I1978" i="8"/>
  <c r="V1978" i="8" s="1"/>
  <c r="F1979" i="8"/>
  <c r="K1979" i="8"/>
  <c r="H1980" i="8"/>
  <c r="I1981" i="8"/>
  <c r="V1981" i="8" s="1"/>
  <c r="F1982" i="8"/>
  <c r="K1982" i="8"/>
  <c r="I1983" i="8"/>
  <c r="V1983" i="8" s="1"/>
  <c r="J1984" i="8"/>
  <c r="H1985" i="8"/>
  <c r="J1986" i="8"/>
  <c r="H1987" i="8"/>
  <c r="I1988" i="8"/>
  <c r="V1988" i="8" s="1"/>
  <c r="F1989" i="8"/>
  <c r="K1989" i="8"/>
  <c r="H1990" i="8"/>
  <c r="J1991" i="8"/>
  <c r="H1992" i="8"/>
  <c r="I1993" i="8"/>
  <c r="V1993" i="8" s="1"/>
  <c r="J1994" i="8"/>
  <c r="H1995" i="8"/>
  <c r="J1996" i="8"/>
  <c r="F1997" i="8"/>
  <c r="K1997" i="8"/>
  <c r="I1998" i="8"/>
  <c r="V1998" i="8" s="1"/>
  <c r="F1999" i="8"/>
  <c r="K1999" i="8"/>
  <c r="H2000" i="8"/>
  <c r="I2001" i="8"/>
  <c r="V2001" i="8" s="1"/>
  <c r="J2002" i="8"/>
  <c r="F2003" i="8"/>
  <c r="K2003" i="8"/>
  <c r="I2004" i="8"/>
  <c r="V2004" i="8" s="1"/>
  <c r="F2005" i="8"/>
  <c r="K2005" i="8"/>
  <c r="I2006" i="8"/>
  <c r="V2006" i="8" s="1"/>
  <c r="J2007" i="8"/>
  <c r="F2008" i="8"/>
  <c r="K2008" i="8"/>
  <c r="I2009" i="8"/>
  <c r="V2009" i="8" s="1"/>
  <c r="F2010" i="8"/>
  <c r="K2010" i="8"/>
  <c r="I2011" i="8"/>
  <c r="V2011" i="8" s="1"/>
  <c r="F2012" i="8"/>
  <c r="K2012" i="8"/>
  <c r="I2013" i="8"/>
  <c r="V2013" i="8" s="1"/>
  <c r="F2014" i="8"/>
  <c r="K2014" i="8"/>
  <c r="I2015" i="8"/>
  <c r="V2015" i="8" s="1"/>
  <c r="F2016" i="8"/>
  <c r="K2016" i="8"/>
  <c r="I2017" i="8"/>
  <c r="V2017" i="8" s="1"/>
  <c r="F2018" i="8"/>
  <c r="K2018" i="8"/>
  <c r="I2019" i="8"/>
  <c r="V2019" i="8" s="1"/>
  <c r="F2020" i="8"/>
  <c r="K2020" i="8"/>
  <c r="I2021" i="8"/>
  <c r="V2021" i="8" s="1"/>
  <c r="J2022" i="8"/>
  <c r="F2023" i="8"/>
  <c r="K2023" i="8"/>
  <c r="I2024" i="8"/>
  <c r="V2024" i="8" s="1"/>
  <c r="J2025" i="8"/>
  <c r="H2026" i="8"/>
  <c r="AB2026" i="8" s="1"/>
  <c r="J2027" i="8"/>
  <c r="H2028" i="8"/>
  <c r="Y2028" i="8" s="1"/>
  <c r="AA2028" i="8" s="1"/>
  <c r="J2029" i="8"/>
  <c r="H2030" i="8"/>
  <c r="I2031" i="8"/>
  <c r="V2031" i="8" s="1"/>
  <c r="J2032" i="8"/>
  <c r="H2033" i="8"/>
  <c r="Y2033" i="8" s="1"/>
  <c r="AA2033" i="8" s="1"/>
  <c r="F2035" i="8"/>
  <c r="K2035" i="8"/>
  <c r="I2036" i="8"/>
  <c r="V2036" i="8" s="1"/>
  <c r="F2037" i="8"/>
  <c r="K2037" i="8"/>
  <c r="H2038" i="8"/>
  <c r="J2039" i="8"/>
  <c r="H2040" i="8"/>
  <c r="J2041" i="8"/>
  <c r="H2042" i="8"/>
  <c r="J2043" i="8"/>
  <c r="F2044" i="8"/>
  <c r="K2044" i="8"/>
  <c r="H2045" i="8"/>
  <c r="J2046" i="8"/>
  <c r="F2047" i="8"/>
  <c r="K2047" i="8"/>
  <c r="H2048" i="8"/>
  <c r="J2049" i="8"/>
  <c r="H2050" i="8"/>
  <c r="Y2050" i="8" s="1"/>
  <c r="AA2050" i="8" s="1"/>
  <c r="I2051" i="8"/>
  <c r="V2051" i="8" s="1"/>
  <c r="F2052" i="8"/>
  <c r="K2052" i="8"/>
  <c r="I2053" i="8"/>
  <c r="V2053" i="8" s="1"/>
  <c r="F2054" i="8"/>
  <c r="K2054" i="8"/>
  <c r="I2055" i="8"/>
  <c r="V2055" i="8" s="1"/>
  <c r="F2056" i="8"/>
  <c r="K2056" i="8"/>
  <c r="H2057" i="8"/>
  <c r="I2058" i="8"/>
  <c r="V2058" i="8" s="1"/>
  <c r="J2059" i="8"/>
  <c r="H2060" i="8"/>
  <c r="J2061" i="8"/>
  <c r="F2062" i="8"/>
  <c r="K2062" i="8"/>
  <c r="H2063" i="8"/>
  <c r="J2064" i="8"/>
  <c r="H2065" i="8"/>
  <c r="I2066" i="8"/>
  <c r="V2066" i="8" s="1"/>
  <c r="J2067" i="8"/>
  <c r="H2068" i="8"/>
  <c r="J2069" i="8"/>
  <c r="H2070" i="8"/>
  <c r="AB2070" i="8" s="1"/>
  <c r="J2071" i="8"/>
  <c r="F2072" i="8"/>
  <c r="K2072" i="8"/>
  <c r="I2073" i="8"/>
  <c r="V2073" i="8" s="1"/>
  <c r="F2074" i="8"/>
  <c r="K2074" i="8"/>
  <c r="I2075" i="8"/>
  <c r="V2075" i="8" s="1"/>
  <c r="F2076" i="8"/>
  <c r="K2076" i="8"/>
  <c r="I2077" i="8"/>
  <c r="V2077" i="8" s="1"/>
  <c r="F2078" i="8"/>
  <c r="K2078" i="8"/>
  <c r="H2079" i="8"/>
  <c r="I2080" i="8"/>
  <c r="V2080" i="8" s="1"/>
  <c r="J2081" i="8"/>
  <c r="F2082" i="8"/>
  <c r="K2082" i="8"/>
  <c r="H2083" i="8"/>
  <c r="I2084" i="8"/>
  <c r="V2084" i="8" s="1"/>
  <c r="J2085" i="8"/>
  <c r="F2086" i="8"/>
  <c r="K2086" i="8"/>
  <c r="H2087" i="8"/>
  <c r="I2088" i="8"/>
  <c r="V2088" i="8" s="1"/>
  <c r="J2089" i="8"/>
  <c r="K1574" i="8"/>
  <c r="F1580" i="8"/>
  <c r="I1583" i="8"/>
  <c r="V1583" i="8" s="1"/>
  <c r="J1585" i="8"/>
  <c r="K1588" i="8"/>
  <c r="F1592" i="8"/>
  <c r="I1595" i="8"/>
  <c r="V1595" i="8" s="1"/>
  <c r="K1599" i="8"/>
  <c r="K1603" i="8"/>
  <c r="K1605" i="8"/>
  <c r="K1608" i="8"/>
  <c r="I1609" i="8"/>
  <c r="V1609" i="8" s="1"/>
  <c r="J1610" i="8"/>
  <c r="J1611" i="8"/>
  <c r="I1612" i="8"/>
  <c r="V1612" i="8" s="1"/>
  <c r="K1613" i="8"/>
  <c r="H1614" i="8"/>
  <c r="H1615" i="8"/>
  <c r="Y1615" i="8" s="1"/>
  <c r="AA1615" i="8" s="1"/>
  <c r="J1616" i="8"/>
  <c r="I1617" i="8"/>
  <c r="V1617" i="8" s="1"/>
  <c r="K1618" i="8"/>
  <c r="H1619" i="8"/>
  <c r="H1620" i="8"/>
  <c r="I1621" i="8"/>
  <c r="V1621" i="8" s="1"/>
  <c r="F1622" i="8"/>
  <c r="K1626" i="8"/>
  <c r="H1627" i="8"/>
  <c r="J1628" i="8"/>
  <c r="J1629" i="8"/>
  <c r="I1630" i="8"/>
  <c r="V1630" i="8" s="1"/>
  <c r="J1631" i="8"/>
  <c r="J1632" i="8"/>
  <c r="F1633" i="8"/>
  <c r="K1637" i="8"/>
  <c r="I1638" i="8"/>
  <c r="V1638" i="8" s="1"/>
  <c r="K1639" i="8"/>
  <c r="F1643" i="8"/>
  <c r="K1647" i="8"/>
  <c r="H1648" i="8"/>
  <c r="H1649" i="8"/>
  <c r="I1650" i="8"/>
  <c r="V1650" i="8" s="1"/>
  <c r="F1651" i="8"/>
  <c r="K1655" i="8"/>
  <c r="H1656" i="8"/>
  <c r="H1657" i="8"/>
  <c r="J1658" i="8"/>
  <c r="I1659" i="8"/>
  <c r="V1659" i="8" s="1"/>
  <c r="J1660" i="8"/>
  <c r="K1661" i="8"/>
  <c r="I1662" i="8"/>
  <c r="V1662" i="8" s="1"/>
  <c r="J1663" i="8"/>
  <c r="J1664" i="8"/>
  <c r="F1665" i="8"/>
  <c r="K1669" i="8"/>
  <c r="I1670" i="8"/>
  <c r="V1670" i="8" s="1"/>
  <c r="J1671" i="8"/>
  <c r="J1672" i="8"/>
  <c r="F1673" i="8"/>
  <c r="K1677" i="8"/>
  <c r="K1682" i="8"/>
  <c r="I1685" i="8"/>
  <c r="V1685" i="8" s="1"/>
  <c r="F1687" i="8"/>
  <c r="I1688" i="8"/>
  <c r="V1688" i="8" s="1"/>
  <c r="H1689" i="8"/>
  <c r="AB1689" i="8" s="1"/>
  <c r="J1690" i="8"/>
  <c r="K1691" i="8"/>
  <c r="I1695" i="8"/>
  <c r="V1695" i="8" s="1"/>
  <c r="K1696" i="8"/>
  <c r="I1699" i="8"/>
  <c r="V1699" i="8" s="1"/>
  <c r="F1701" i="8"/>
  <c r="I1702" i="8"/>
  <c r="V1702" i="8" s="1"/>
  <c r="F1704" i="8"/>
  <c r="J1705" i="8"/>
  <c r="H1707" i="8"/>
  <c r="AB1707" i="8" s="1"/>
  <c r="K1708" i="8"/>
  <c r="I1710" i="8"/>
  <c r="V1710" i="8" s="1"/>
  <c r="H1711" i="8"/>
  <c r="AB1711" i="8" s="1"/>
  <c r="J1712" i="8"/>
  <c r="K1713" i="8"/>
  <c r="F1717" i="8"/>
  <c r="I1718" i="8"/>
  <c r="V1718" i="8" s="1"/>
  <c r="H1719" i="8"/>
  <c r="AB1719" i="8" s="1"/>
  <c r="K1720" i="8"/>
  <c r="I1722" i="8"/>
  <c r="V1722" i="8" s="1"/>
  <c r="F1725" i="8"/>
  <c r="J1726" i="8"/>
  <c r="I1727" i="8"/>
  <c r="V1727" i="8" s="1"/>
  <c r="K1728" i="8"/>
  <c r="H1732" i="8"/>
  <c r="AB1732" i="8" s="1"/>
  <c r="J1733" i="8"/>
  <c r="K1734" i="8"/>
  <c r="F1738" i="8"/>
  <c r="I1739" i="8"/>
  <c r="V1739" i="8" s="1"/>
  <c r="F1741" i="8"/>
  <c r="J1742" i="8"/>
  <c r="I1743" i="8"/>
  <c r="V1743" i="8" s="1"/>
  <c r="F1745" i="8"/>
  <c r="J1746" i="8"/>
  <c r="H1748" i="8"/>
  <c r="AB1748" i="8" s="1"/>
  <c r="K1749" i="8"/>
  <c r="I1751" i="8"/>
  <c r="V1751" i="8" s="1"/>
  <c r="F1753" i="8"/>
  <c r="J1754" i="8"/>
  <c r="K1755" i="8"/>
  <c r="F1758" i="8"/>
  <c r="H1759" i="8"/>
  <c r="AB1759" i="8" s="1"/>
  <c r="J1760" i="8"/>
  <c r="I1761" i="8"/>
  <c r="V1761" i="8" s="1"/>
  <c r="K1762" i="8"/>
  <c r="F1766" i="8"/>
  <c r="J1767" i="8"/>
  <c r="K1768" i="8"/>
  <c r="F1771" i="8"/>
  <c r="J1772" i="8"/>
  <c r="H1774" i="8"/>
  <c r="AB1774" i="8" s="1"/>
  <c r="K1775" i="8"/>
  <c r="I1777" i="8"/>
  <c r="V1777" i="8" s="1"/>
  <c r="F1779" i="8"/>
  <c r="J1780" i="8"/>
  <c r="J1781" i="8"/>
  <c r="F1782" i="8"/>
  <c r="I1783" i="8"/>
  <c r="V1783" i="8" s="1"/>
  <c r="H1784" i="8"/>
  <c r="J1785" i="8"/>
  <c r="J1786" i="8"/>
  <c r="F1787" i="8"/>
  <c r="F1790" i="8"/>
  <c r="F1792" i="8"/>
  <c r="K1793" i="8"/>
  <c r="H1794" i="8"/>
  <c r="J1795" i="8"/>
  <c r="F1796" i="8"/>
  <c r="K1796" i="8"/>
  <c r="H1797" i="8"/>
  <c r="I1798" i="8"/>
  <c r="V1798" i="8" s="1"/>
  <c r="F1799" i="8"/>
  <c r="K1799" i="8"/>
  <c r="I1800" i="8"/>
  <c r="V1800" i="8" s="1"/>
  <c r="F1801" i="8"/>
  <c r="K1801" i="8"/>
  <c r="I1802" i="8"/>
  <c r="V1802" i="8" s="1"/>
  <c r="F1803" i="8"/>
  <c r="K1803" i="8"/>
  <c r="I1804" i="8"/>
  <c r="V1804" i="8" s="1"/>
  <c r="J1805" i="8"/>
  <c r="H1806" i="8"/>
  <c r="I1807" i="8"/>
  <c r="V1807" i="8" s="1"/>
  <c r="F1808" i="8"/>
  <c r="K1808" i="8"/>
  <c r="H1809" i="8"/>
  <c r="J1810" i="8"/>
  <c r="F1811" i="8"/>
  <c r="K1811" i="8"/>
  <c r="H1812" i="8"/>
  <c r="J1813" i="8"/>
  <c r="H1814" i="8"/>
  <c r="J1815" i="8"/>
  <c r="H1816" i="8"/>
  <c r="AB1816" i="8" s="1"/>
  <c r="J1817" i="8"/>
  <c r="H1818" i="8"/>
  <c r="J1819" i="8"/>
  <c r="F1820" i="8"/>
  <c r="K1820" i="8"/>
  <c r="H1821" i="8"/>
  <c r="J1822" i="8"/>
  <c r="F1823" i="8"/>
  <c r="K1823" i="8"/>
  <c r="H1824" i="8"/>
  <c r="I1825" i="8"/>
  <c r="V1825" i="8" s="1"/>
  <c r="J1826" i="8"/>
  <c r="F1827" i="8"/>
  <c r="K1827" i="8"/>
  <c r="I1828" i="8"/>
  <c r="V1828" i="8" s="1"/>
  <c r="J1829" i="8"/>
  <c r="F1830" i="8"/>
  <c r="K1830" i="8"/>
  <c r="H1831" i="8"/>
  <c r="J1832" i="8"/>
  <c r="H1833" i="8"/>
  <c r="J1834" i="8"/>
  <c r="H1835" i="8"/>
  <c r="J1836" i="8"/>
  <c r="H1837" i="8"/>
  <c r="J1838" i="8"/>
  <c r="H1839" i="8"/>
  <c r="J1840" i="8"/>
  <c r="H1841" i="8"/>
  <c r="Y1841" i="8" s="1"/>
  <c r="AA1841" i="8" s="1"/>
  <c r="J1842" i="8"/>
  <c r="H1843" i="8"/>
  <c r="I1844" i="8"/>
  <c r="V1844" i="8" s="1"/>
  <c r="F1845" i="8"/>
  <c r="K1845" i="8"/>
  <c r="H1846" i="8"/>
  <c r="I1847" i="8"/>
  <c r="V1847" i="8" s="1"/>
  <c r="F1848" i="8"/>
  <c r="K1848" i="8"/>
  <c r="H1849" i="8"/>
  <c r="I1850" i="8"/>
  <c r="V1850" i="8" s="1"/>
  <c r="J1851" i="8"/>
  <c r="F1852" i="8"/>
  <c r="K1852" i="8"/>
  <c r="H1853" i="8"/>
  <c r="I1854" i="8"/>
  <c r="V1854" i="8" s="1"/>
  <c r="J1855" i="8"/>
  <c r="F1856" i="8"/>
  <c r="K1856" i="8"/>
  <c r="I1857" i="8"/>
  <c r="V1857" i="8" s="1"/>
  <c r="F1858" i="8"/>
  <c r="K1858" i="8"/>
  <c r="H1859" i="8"/>
  <c r="J1860" i="8"/>
  <c r="H1861" i="8"/>
  <c r="I1862" i="8"/>
  <c r="V1862" i="8" s="1"/>
  <c r="J1863" i="8"/>
  <c r="F1864" i="8"/>
  <c r="K1864" i="8"/>
  <c r="I1865" i="8"/>
  <c r="V1865" i="8" s="1"/>
  <c r="F1866" i="8"/>
  <c r="K1866" i="8"/>
  <c r="I1867" i="8"/>
  <c r="V1867" i="8" s="1"/>
  <c r="J1868" i="8"/>
  <c r="F1869" i="8"/>
  <c r="K1869" i="8"/>
  <c r="H1870" i="8"/>
  <c r="I1871" i="8"/>
  <c r="V1871" i="8" s="1"/>
  <c r="F1872" i="8"/>
  <c r="K1872" i="8"/>
  <c r="H1873" i="8"/>
  <c r="I1874" i="8"/>
  <c r="V1874" i="8" s="1"/>
  <c r="F1875" i="8"/>
  <c r="K1875" i="8"/>
  <c r="I1876" i="8"/>
  <c r="V1876" i="8" s="1"/>
  <c r="J1877" i="8"/>
  <c r="H1878" i="8"/>
  <c r="J1879" i="8"/>
  <c r="F1880" i="8"/>
  <c r="K1880" i="8"/>
  <c r="I1881" i="8"/>
  <c r="V1881" i="8" s="1"/>
  <c r="J1882" i="8"/>
  <c r="H1883" i="8"/>
  <c r="J1884" i="8"/>
  <c r="H1885" i="8"/>
  <c r="I1886" i="8"/>
  <c r="V1886" i="8" s="1"/>
  <c r="F1887" i="8"/>
  <c r="K1887" i="8"/>
  <c r="I1888" i="8"/>
  <c r="V1888" i="8" s="1"/>
  <c r="F1889" i="8"/>
  <c r="K1889" i="8"/>
  <c r="I1890" i="8"/>
  <c r="V1890" i="8" s="1"/>
  <c r="J1891" i="8"/>
  <c r="F1892" i="8"/>
  <c r="K1892" i="8"/>
  <c r="I1893" i="8"/>
  <c r="V1893" i="8" s="1"/>
  <c r="F1894" i="8"/>
  <c r="K1894" i="8"/>
  <c r="H1895" i="8"/>
  <c r="J1896" i="8"/>
  <c r="H1897" i="8"/>
  <c r="J1898" i="8"/>
  <c r="F1899" i="8"/>
  <c r="K1899" i="8"/>
  <c r="H1900" i="8"/>
  <c r="J1901" i="8"/>
  <c r="H1902" i="8"/>
  <c r="J1903" i="8"/>
  <c r="H1904" i="8"/>
  <c r="I1905" i="8"/>
  <c r="V1905" i="8" s="1"/>
  <c r="F1906" i="8"/>
  <c r="K1906" i="8"/>
  <c r="I1907" i="8"/>
  <c r="V1907" i="8" s="1"/>
  <c r="F1908" i="8"/>
  <c r="K1908" i="8"/>
  <c r="I1909" i="8"/>
  <c r="V1909" i="8" s="1"/>
  <c r="F1910" i="8"/>
  <c r="K1910" i="8"/>
  <c r="I1911" i="8"/>
  <c r="V1911" i="8" s="1"/>
  <c r="F1912" i="8"/>
  <c r="K1912" i="8"/>
  <c r="I1913" i="8"/>
  <c r="V1913" i="8" s="1"/>
  <c r="F1914" i="8"/>
  <c r="K1914" i="8"/>
  <c r="I1915" i="8"/>
  <c r="V1915" i="8" s="1"/>
  <c r="F1916" i="8"/>
  <c r="K1916" i="8"/>
  <c r="I1917" i="8"/>
  <c r="V1917" i="8" s="1"/>
  <c r="J1918" i="8"/>
  <c r="F1919" i="8"/>
  <c r="K1919" i="8"/>
  <c r="H1920" i="8"/>
  <c r="J1921" i="8"/>
  <c r="H1922" i="8"/>
  <c r="Y1922" i="8" s="1"/>
  <c r="AA1922" i="8" s="1"/>
  <c r="I1923" i="8"/>
  <c r="V1923" i="8" s="1"/>
  <c r="J1924" i="8"/>
  <c r="F1925" i="8"/>
  <c r="K1925" i="8"/>
  <c r="I1926" i="8"/>
  <c r="V1926" i="8" s="1"/>
  <c r="J1927" i="8"/>
  <c r="H1928" i="8"/>
  <c r="J1929" i="8"/>
  <c r="H1930" i="8"/>
  <c r="J1931" i="8"/>
  <c r="H1932" i="8"/>
  <c r="I1933" i="8"/>
  <c r="V1933" i="8" s="1"/>
  <c r="J1934" i="8"/>
  <c r="F1935" i="8"/>
  <c r="K1935" i="8"/>
  <c r="I1936" i="8"/>
  <c r="V1936" i="8" s="1"/>
  <c r="J1937" i="8"/>
  <c r="F1938" i="8"/>
  <c r="K1938" i="8"/>
  <c r="H1939" i="8"/>
  <c r="I1940" i="8"/>
  <c r="V1940" i="8" s="1"/>
  <c r="F1941" i="8"/>
  <c r="K1941" i="8"/>
  <c r="I1942" i="8"/>
  <c r="V1942" i="8" s="1"/>
  <c r="F1943" i="8"/>
  <c r="K1943" i="8"/>
  <c r="I1944" i="8"/>
  <c r="V1944" i="8" s="1"/>
  <c r="J1945" i="8"/>
  <c r="H1946" i="8"/>
  <c r="I1947" i="8"/>
  <c r="V1947" i="8" s="1"/>
  <c r="J1948" i="8"/>
  <c r="F1949" i="8"/>
  <c r="K1949" i="8"/>
  <c r="H1950" i="8"/>
  <c r="I1951" i="8"/>
  <c r="V1951" i="8" s="1"/>
  <c r="F1952" i="8"/>
  <c r="K1952" i="8"/>
  <c r="H1953" i="8"/>
  <c r="J1954" i="8"/>
  <c r="H1955" i="8"/>
  <c r="I1956" i="8"/>
  <c r="V1956" i="8" s="1"/>
  <c r="J1957" i="8"/>
  <c r="H1958" i="8"/>
  <c r="I1959" i="8"/>
  <c r="V1959" i="8" s="1"/>
  <c r="F1960" i="8"/>
  <c r="K1960" i="8"/>
  <c r="I1961" i="8"/>
  <c r="V1961" i="8" s="1"/>
  <c r="J1962" i="8"/>
  <c r="F1963" i="8"/>
  <c r="K1963" i="8"/>
  <c r="I1964" i="8"/>
  <c r="V1964" i="8" s="1"/>
  <c r="F1965" i="8"/>
  <c r="K1965" i="8"/>
  <c r="I1966" i="8"/>
  <c r="V1966" i="8" s="1"/>
  <c r="F1967" i="8"/>
  <c r="K1967" i="8"/>
  <c r="H1968" i="8"/>
  <c r="I1969" i="8"/>
  <c r="V1969" i="8" s="1"/>
  <c r="F1970" i="8"/>
  <c r="K1970" i="8"/>
  <c r="I1971" i="8"/>
  <c r="V1971" i="8" s="1"/>
  <c r="J1972" i="8"/>
  <c r="H1973" i="8"/>
  <c r="Y1973" i="8" s="1"/>
  <c r="AA1973" i="8" s="1"/>
  <c r="J1974" i="8"/>
  <c r="F1975" i="8"/>
  <c r="K1975" i="8"/>
  <c r="H1976" i="8"/>
  <c r="I1977" i="8"/>
  <c r="V1977" i="8" s="1"/>
  <c r="J1978" i="8"/>
  <c r="H1979" i="8"/>
  <c r="I1980" i="8"/>
  <c r="V1980" i="8" s="1"/>
  <c r="J1981" i="8"/>
  <c r="H1982" i="8"/>
  <c r="Y1982" i="8" s="1"/>
  <c r="AA1982" i="8" s="1"/>
  <c r="J1983" i="8"/>
  <c r="F1984" i="8"/>
  <c r="K1984" i="8"/>
  <c r="I1985" i="8"/>
  <c r="V1985" i="8" s="1"/>
  <c r="F1986" i="8"/>
  <c r="K1986" i="8"/>
  <c r="I1987" i="8"/>
  <c r="V1987" i="8" s="1"/>
  <c r="J1988" i="8"/>
  <c r="H1989" i="8"/>
  <c r="I1990" i="8"/>
  <c r="V1990" i="8" s="1"/>
  <c r="F1991" i="8"/>
  <c r="K1991" i="8"/>
  <c r="I1992" i="8"/>
  <c r="V1992" i="8" s="1"/>
  <c r="J1993" i="8"/>
  <c r="F1994" i="8"/>
  <c r="K1994" i="8"/>
  <c r="I1995" i="8"/>
  <c r="V1995" i="8" s="1"/>
  <c r="F1996" i="8"/>
  <c r="K1996" i="8"/>
  <c r="H1997" i="8"/>
  <c r="J1998" i="8"/>
  <c r="H1999" i="8"/>
  <c r="I2000" i="8"/>
  <c r="V2000" i="8" s="1"/>
  <c r="J2001" i="8"/>
  <c r="F2002" i="8"/>
  <c r="K2002" i="8"/>
  <c r="H2003" i="8"/>
  <c r="Y2003" i="8" s="1"/>
  <c r="AA2003" i="8" s="1"/>
  <c r="J2004" i="8"/>
  <c r="H2005" i="8"/>
  <c r="J2006" i="8"/>
  <c r="F2007" i="8"/>
  <c r="K2007" i="8"/>
  <c r="H2008" i="8"/>
  <c r="Y2008" i="8" s="1"/>
  <c r="AA2008" i="8" s="1"/>
  <c r="J2009" i="8"/>
  <c r="H2010" i="8"/>
  <c r="Y2010" i="8" s="1"/>
  <c r="AA2010" i="8" s="1"/>
  <c r="J2011" i="8"/>
  <c r="H2012" i="8"/>
  <c r="J2013" i="8"/>
  <c r="H2014" i="8"/>
  <c r="J2015" i="8"/>
  <c r="H2016" i="8"/>
  <c r="J2017" i="8"/>
  <c r="H2018" i="8"/>
  <c r="J2019" i="8"/>
  <c r="H2020" i="8"/>
  <c r="J2021" i="8"/>
  <c r="F2022" i="8"/>
  <c r="K2022" i="8"/>
  <c r="H2023" i="8"/>
  <c r="Y2023" i="8" s="1"/>
  <c r="AA2023" i="8" s="1"/>
  <c r="J2024" i="8"/>
  <c r="F2025" i="8"/>
  <c r="K2025" i="8"/>
  <c r="I2026" i="8"/>
  <c r="V2026" i="8" s="1"/>
  <c r="F2027" i="8"/>
  <c r="K2027" i="8"/>
  <c r="I2028" i="8"/>
  <c r="V2028" i="8" s="1"/>
  <c r="F2029" i="8"/>
  <c r="K2029" i="8"/>
  <c r="I2030" i="8"/>
  <c r="V2030" i="8" s="1"/>
  <c r="J2031" i="8"/>
  <c r="F2032" i="8"/>
  <c r="K2032" i="8"/>
  <c r="I2033" i="8"/>
  <c r="V2033" i="8" s="1"/>
  <c r="H2035" i="8"/>
  <c r="J2036" i="8"/>
  <c r="H2037" i="8"/>
  <c r="I2038" i="8"/>
  <c r="V2038" i="8" s="1"/>
  <c r="F2039" i="8"/>
  <c r="K2039" i="8"/>
  <c r="I2040" i="8"/>
  <c r="V2040" i="8" s="1"/>
  <c r="F2041" i="8"/>
  <c r="K2041" i="8"/>
  <c r="I2042" i="8"/>
  <c r="V2042" i="8" s="1"/>
  <c r="F2043" i="8"/>
  <c r="K2043" i="8"/>
  <c r="H2044" i="8"/>
  <c r="I2045" i="8"/>
  <c r="V2045" i="8" s="1"/>
  <c r="F2046" i="8"/>
  <c r="K2046" i="8"/>
  <c r="H2047" i="8"/>
  <c r="I2048" i="8"/>
  <c r="V2048" i="8" s="1"/>
  <c r="F2049" i="8"/>
  <c r="K2049" i="8"/>
  <c r="I2050" i="8"/>
  <c r="V2050" i="8" s="1"/>
  <c r="J2051" i="8"/>
  <c r="H2052" i="8"/>
  <c r="J2053" i="8"/>
  <c r="H2054" i="8"/>
  <c r="J2055" i="8"/>
  <c r="H2056" i="8"/>
  <c r="I2057" i="8"/>
  <c r="V2057" i="8" s="1"/>
  <c r="J2058" i="8"/>
  <c r="F2059" i="8"/>
  <c r="K2059" i="8"/>
  <c r="I2060" i="8"/>
  <c r="V2060" i="8" s="1"/>
  <c r="F2061" i="8"/>
  <c r="K2061" i="8"/>
  <c r="H2062" i="8"/>
  <c r="I2063" i="8"/>
  <c r="V2063" i="8" s="1"/>
  <c r="F2064" i="8"/>
  <c r="K2064" i="8"/>
  <c r="I2065" i="8"/>
  <c r="V2065" i="8" s="1"/>
  <c r="J2066" i="8"/>
  <c r="F2067" i="8"/>
  <c r="K2067" i="8"/>
  <c r="I2068" i="8"/>
  <c r="V2068" i="8" s="1"/>
  <c r="F2069" i="8"/>
  <c r="K2069" i="8"/>
  <c r="I2070" i="8"/>
  <c r="V2070" i="8" s="1"/>
  <c r="F2071" i="8"/>
  <c r="K2071" i="8"/>
  <c r="H2072" i="8"/>
  <c r="J2073" i="8"/>
  <c r="H2074" i="8"/>
  <c r="J2075" i="8"/>
  <c r="H2076" i="8"/>
  <c r="J2077" i="8"/>
  <c r="H2078" i="8"/>
  <c r="Y2078" i="8" s="1"/>
  <c r="AA2078" i="8" s="1"/>
  <c r="I2079" i="8"/>
  <c r="V2079" i="8" s="1"/>
  <c r="J2080" i="8"/>
  <c r="F2081" i="8"/>
  <c r="K2081" i="8"/>
  <c r="H2082" i="8"/>
  <c r="I2083" i="8"/>
  <c r="V2083" i="8" s="1"/>
  <c r="J2084" i="8"/>
  <c r="F2085" i="8"/>
  <c r="K2085" i="8"/>
  <c r="H2086" i="8"/>
  <c r="I2087" i="8"/>
  <c r="V2087" i="8" s="1"/>
  <c r="J2088" i="8"/>
  <c r="F2089" i="8"/>
  <c r="K2089" i="8"/>
  <c r="H2090" i="8"/>
  <c r="I2091" i="8"/>
  <c r="V2091" i="8" s="1"/>
  <c r="J2092" i="8"/>
  <c r="F2093" i="8"/>
  <c r="K2093" i="8"/>
  <c r="I2094" i="8"/>
  <c r="V2094" i="8" s="1"/>
  <c r="J2095" i="8"/>
  <c r="F2096" i="8"/>
  <c r="K2096" i="8"/>
  <c r="I2097" i="8"/>
  <c r="V2097" i="8" s="1"/>
  <c r="F2098" i="8"/>
  <c r="K2098" i="8"/>
  <c r="I2099" i="8"/>
  <c r="V2099" i="8" s="1"/>
  <c r="F2100" i="8"/>
  <c r="K2100" i="8"/>
  <c r="I2101" i="8"/>
  <c r="V2101" i="8" s="1"/>
  <c r="F2102" i="8"/>
  <c r="K2102" i="8"/>
  <c r="H2103" i="8"/>
  <c r="I2104" i="8"/>
  <c r="V2104" i="8" s="1"/>
  <c r="F2105" i="8"/>
  <c r="K2105" i="8"/>
  <c r="H2106" i="8"/>
  <c r="I2107" i="8"/>
  <c r="V2107" i="8" s="1"/>
  <c r="J2108" i="8"/>
  <c r="F2109" i="8"/>
  <c r="K2109" i="8"/>
  <c r="H2110" i="8"/>
  <c r="Y2110" i="8" s="1"/>
  <c r="AA2110" i="8" s="1"/>
  <c r="J2111" i="8"/>
  <c r="F2112" i="8"/>
  <c r="K2112" i="8"/>
  <c r="I2113" i="8"/>
  <c r="V2113" i="8" s="1"/>
  <c r="J2114" i="8"/>
  <c r="F2115" i="8"/>
  <c r="K2115" i="8"/>
  <c r="H2116" i="8"/>
  <c r="I2117" i="8"/>
  <c r="V2117" i="8" s="1"/>
  <c r="J2118" i="8"/>
  <c r="I2120" i="8"/>
  <c r="V2120" i="8" s="1"/>
  <c r="J2121" i="8"/>
  <c r="H2122" i="8"/>
  <c r="I2123" i="8"/>
  <c r="V2123" i="8" s="1"/>
  <c r="J2124" i="8"/>
  <c r="H2125" i="8"/>
  <c r="I2126" i="8"/>
  <c r="V2126" i="8" s="1"/>
  <c r="J2127" i="8"/>
  <c r="F2128" i="8"/>
  <c r="K2128" i="8"/>
  <c r="H2129" i="8"/>
  <c r="J2130" i="8"/>
  <c r="H2131" i="8"/>
  <c r="J2132" i="8"/>
  <c r="H2133" i="8"/>
  <c r="J2134" i="8"/>
  <c r="F2135" i="8"/>
  <c r="K2135" i="8"/>
  <c r="I2136" i="8"/>
  <c r="V2136" i="8" s="1"/>
  <c r="F2137" i="8"/>
  <c r="K2137" i="8"/>
  <c r="I2138" i="8"/>
  <c r="V2138" i="8" s="1"/>
  <c r="F2139" i="8"/>
  <c r="K2139" i="8"/>
  <c r="H2140" i="8"/>
  <c r="I2141" i="8"/>
  <c r="V2141" i="8" s="1"/>
  <c r="J2142" i="8"/>
  <c r="F2143" i="8"/>
  <c r="K2143" i="8"/>
  <c r="H2144" i="8"/>
  <c r="I2145" i="8"/>
  <c r="V2145" i="8" s="1"/>
  <c r="J2146" i="8"/>
  <c r="F2147" i="8"/>
  <c r="K2147" i="8"/>
  <c r="H2148" i="8"/>
  <c r="I2149" i="8"/>
  <c r="V2149" i="8" s="1"/>
  <c r="J2150" i="8"/>
  <c r="F2151" i="8"/>
  <c r="K2151" i="8"/>
  <c r="I2152" i="8"/>
  <c r="V2152" i="8" s="1"/>
  <c r="F2153" i="8"/>
  <c r="K2153" i="8"/>
  <c r="I2154" i="8"/>
  <c r="V2154" i="8" s="1"/>
  <c r="F2155" i="8"/>
  <c r="K2155" i="8"/>
  <c r="I2156" i="8"/>
  <c r="V2156" i="8" s="1"/>
  <c r="F2157" i="8"/>
  <c r="K2157" i="8"/>
  <c r="I2158" i="8"/>
  <c r="V2158" i="8" s="1"/>
  <c r="F2159" i="8"/>
  <c r="K2159" i="8"/>
  <c r="H2160" i="8"/>
  <c r="J2161" i="8"/>
  <c r="H2162" i="8"/>
  <c r="J1577" i="8"/>
  <c r="K1580" i="8"/>
  <c r="F1582" i="8"/>
  <c r="I1586" i="8"/>
  <c r="V1586" i="8" s="1"/>
  <c r="J1589" i="8"/>
  <c r="K1592" i="8"/>
  <c r="F1594" i="8"/>
  <c r="H1596" i="8"/>
  <c r="AB1596" i="8" s="1"/>
  <c r="I1598" i="8"/>
  <c r="V1598" i="8" s="1"/>
  <c r="J1602" i="8"/>
  <c r="F1607" i="8"/>
  <c r="K1611" i="8"/>
  <c r="K1614" i="8"/>
  <c r="I1615" i="8"/>
  <c r="V1615" i="8" s="1"/>
  <c r="K1616" i="8"/>
  <c r="K1619" i="8"/>
  <c r="I1620" i="8"/>
  <c r="V1620" i="8" s="1"/>
  <c r="J1621" i="8"/>
  <c r="J1622" i="8"/>
  <c r="F1623" i="8"/>
  <c r="K1627" i="8"/>
  <c r="K1629" i="8"/>
  <c r="K1632" i="8"/>
  <c r="H1633" i="8"/>
  <c r="H1634" i="8"/>
  <c r="I1635" i="8"/>
  <c r="V1635" i="8" s="1"/>
  <c r="F1636" i="8"/>
  <c r="F1641" i="8"/>
  <c r="H1642" i="8"/>
  <c r="J1643" i="8"/>
  <c r="F1644" i="8"/>
  <c r="K1648" i="8"/>
  <c r="I1649" i="8"/>
  <c r="V1649" i="8" s="1"/>
  <c r="J1650" i="8"/>
  <c r="J1651" i="8"/>
  <c r="F1652" i="8"/>
  <c r="K1656" i="8"/>
  <c r="I1657" i="8"/>
  <c r="V1657" i="8" s="1"/>
  <c r="K1658" i="8"/>
  <c r="K1664" i="8"/>
  <c r="H1665" i="8"/>
  <c r="Y1665" i="8" s="1"/>
  <c r="AA1665" i="8" s="1"/>
  <c r="H1666" i="8"/>
  <c r="Y1666" i="8" s="1"/>
  <c r="AA1666" i="8" s="1"/>
  <c r="I1667" i="8"/>
  <c r="V1667" i="8" s="1"/>
  <c r="F1668" i="8"/>
  <c r="K1672" i="8"/>
  <c r="H1673" i="8"/>
  <c r="H1674" i="8"/>
  <c r="I1675" i="8"/>
  <c r="V1675" i="8" s="1"/>
  <c r="F1676" i="8"/>
  <c r="F1679" i="8"/>
  <c r="F1684" i="8"/>
  <c r="J1685" i="8"/>
  <c r="H1687" i="8"/>
  <c r="AB1687" i="8" s="1"/>
  <c r="J1688" i="8"/>
  <c r="K1689" i="8"/>
  <c r="F1693" i="8"/>
  <c r="I1694" i="8"/>
  <c r="V1694" i="8" s="1"/>
  <c r="F1698" i="8"/>
  <c r="J1699" i="8"/>
  <c r="H1701" i="8"/>
  <c r="AB1701" i="8" s="1"/>
  <c r="J1702" i="8"/>
  <c r="H1704" i="8"/>
  <c r="AB1704" i="8" s="1"/>
  <c r="K1705" i="8"/>
  <c r="I1707" i="8"/>
  <c r="V1707" i="8" s="1"/>
  <c r="F1709" i="8"/>
  <c r="J1710" i="8"/>
  <c r="K1711" i="8"/>
  <c r="F1715" i="8"/>
  <c r="I1716" i="8"/>
  <c r="V1716" i="8" s="1"/>
  <c r="H1717" i="8"/>
  <c r="J1718" i="8"/>
  <c r="K1719" i="8"/>
  <c r="I1721" i="8"/>
  <c r="V1721" i="8" s="1"/>
  <c r="F1723" i="8"/>
  <c r="I1724" i="8"/>
  <c r="V1724" i="8" s="1"/>
  <c r="H1725" i="8"/>
  <c r="AB1725" i="8" s="1"/>
  <c r="K1726" i="8"/>
  <c r="F1730" i="8"/>
  <c r="H1731" i="8"/>
  <c r="AB1731" i="8" s="1"/>
  <c r="K1732" i="8"/>
  <c r="F1736" i="8"/>
  <c r="I1737" i="8"/>
  <c r="V1737" i="8" s="1"/>
  <c r="H1738" i="8"/>
  <c r="AB1738" i="8" s="1"/>
  <c r="J1739" i="8"/>
  <c r="H1741" i="8"/>
  <c r="AB1741" i="8" s="1"/>
  <c r="K1742" i="8"/>
  <c r="F1744" i="8"/>
  <c r="J1745" i="8"/>
  <c r="H1747" i="8"/>
  <c r="AB1747" i="8" s="1"/>
  <c r="K1748" i="8"/>
  <c r="I1750" i="8"/>
  <c r="V1750" i="8" s="1"/>
  <c r="F1752" i="8"/>
  <c r="J1753" i="8"/>
  <c r="F1756" i="8"/>
  <c r="H1757" i="8"/>
  <c r="AB1757" i="8" s="1"/>
  <c r="J1758" i="8"/>
  <c r="I1759" i="8"/>
  <c r="V1759" i="8" s="1"/>
  <c r="K1760" i="8"/>
  <c r="F1764" i="8"/>
  <c r="H1765" i="8"/>
  <c r="AB1765" i="8" s="1"/>
  <c r="J1766" i="8"/>
  <c r="F1770" i="8"/>
  <c r="J1771" i="8"/>
  <c r="H1773" i="8"/>
  <c r="AB1773" i="8" s="1"/>
  <c r="K1774" i="8"/>
  <c r="I1776" i="8"/>
  <c r="V1776" i="8" s="1"/>
  <c r="F1778" i="8"/>
  <c r="J1779" i="8"/>
  <c r="K1781" i="8"/>
  <c r="H1782" i="8"/>
  <c r="J1783" i="8"/>
  <c r="K1784" i="8"/>
  <c r="K1786" i="8"/>
  <c r="H1787" i="8"/>
  <c r="AB1787" i="8" s="1"/>
  <c r="H1788" i="8"/>
  <c r="I1789" i="8"/>
  <c r="V1789" i="8" s="1"/>
  <c r="H1790" i="8"/>
  <c r="H1791" i="8"/>
  <c r="I1792" i="8"/>
  <c r="V1792" i="8" s="1"/>
  <c r="F1793" i="8"/>
  <c r="I1794" i="8"/>
  <c r="V1794" i="8" s="1"/>
  <c r="F1795" i="8"/>
  <c r="K1795" i="8"/>
  <c r="H1796" i="8"/>
  <c r="I1797" i="8"/>
  <c r="V1797" i="8" s="1"/>
  <c r="J1798" i="8"/>
  <c r="H1799" i="8"/>
  <c r="J1800" i="8"/>
  <c r="H1801" i="8"/>
  <c r="J1802" i="8"/>
  <c r="H1803" i="8"/>
  <c r="J1804" i="8"/>
  <c r="F1805" i="8"/>
  <c r="K1805" i="8"/>
  <c r="I1806" i="8"/>
  <c r="V1806" i="8" s="1"/>
  <c r="J1807" i="8"/>
  <c r="H1808" i="8"/>
  <c r="I1809" i="8"/>
  <c r="V1809" i="8" s="1"/>
  <c r="F1810" i="8"/>
  <c r="K1810" i="8"/>
  <c r="H1811" i="8"/>
  <c r="I1812" i="8"/>
  <c r="V1812" i="8" s="1"/>
  <c r="F1813" i="8"/>
  <c r="K1813" i="8"/>
  <c r="I1814" i="8"/>
  <c r="V1814" i="8" s="1"/>
  <c r="F1815" i="8"/>
  <c r="K1815" i="8"/>
  <c r="I1816" i="8"/>
  <c r="V1816" i="8" s="1"/>
  <c r="F1817" i="8"/>
  <c r="K1817" i="8"/>
  <c r="I1818" i="8"/>
  <c r="V1818" i="8" s="1"/>
  <c r="F1819" i="8"/>
  <c r="K1819" i="8"/>
  <c r="H1820" i="8"/>
  <c r="I1821" i="8"/>
  <c r="V1821" i="8" s="1"/>
  <c r="F1822" i="8"/>
  <c r="K1822" i="8"/>
  <c r="H1823" i="8"/>
  <c r="I1824" i="8"/>
  <c r="V1824" i="8" s="1"/>
  <c r="J1825" i="8"/>
  <c r="F1826" i="8"/>
  <c r="K1826" i="8"/>
  <c r="H1827" i="8"/>
  <c r="J1828" i="8"/>
  <c r="F1829" i="8"/>
  <c r="K1829" i="8"/>
  <c r="H1830" i="8"/>
  <c r="I1831" i="8"/>
  <c r="V1831" i="8" s="1"/>
  <c r="F1832" i="8"/>
  <c r="K1832" i="8"/>
  <c r="I1833" i="8"/>
  <c r="V1833" i="8" s="1"/>
  <c r="F1834" i="8"/>
  <c r="K1834" i="8"/>
  <c r="I1835" i="8"/>
  <c r="V1835" i="8" s="1"/>
  <c r="F1836" i="8"/>
  <c r="K1836" i="8"/>
  <c r="I1837" i="8"/>
  <c r="V1837" i="8" s="1"/>
  <c r="F1838" i="8"/>
  <c r="K1838" i="8"/>
  <c r="I1839" i="8"/>
  <c r="V1839" i="8" s="1"/>
  <c r="F1840" i="8"/>
  <c r="K1840" i="8"/>
  <c r="I1841" i="8"/>
  <c r="V1841" i="8" s="1"/>
  <c r="F1842" i="8"/>
  <c r="K1842" i="8"/>
  <c r="I1843" i="8"/>
  <c r="V1843" i="8" s="1"/>
  <c r="J1844" i="8"/>
  <c r="H1845" i="8"/>
  <c r="I1846" i="8"/>
  <c r="V1846" i="8" s="1"/>
  <c r="J1847" i="8"/>
  <c r="H1848" i="8"/>
  <c r="I1849" i="8"/>
  <c r="V1849" i="8" s="1"/>
  <c r="J1850" i="8"/>
  <c r="F1851" i="8"/>
  <c r="K1851" i="8"/>
  <c r="H1852" i="8"/>
  <c r="I1853" i="8"/>
  <c r="V1853" i="8" s="1"/>
  <c r="J1854" i="8"/>
  <c r="F1855" i="8"/>
  <c r="K1855" i="8"/>
  <c r="H1856" i="8"/>
  <c r="J1857" i="8"/>
  <c r="H1858" i="8"/>
  <c r="AB1858" i="8" s="1"/>
  <c r="I1859" i="8"/>
  <c r="V1859" i="8" s="1"/>
  <c r="F1860" i="8"/>
  <c r="K1860" i="8"/>
  <c r="I1861" i="8"/>
  <c r="V1861" i="8" s="1"/>
  <c r="J1862" i="8"/>
  <c r="F1863" i="8"/>
  <c r="K1863" i="8"/>
  <c r="H1864" i="8"/>
  <c r="J1865" i="8"/>
  <c r="H1866" i="8"/>
  <c r="J1867" i="8"/>
  <c r="F1868" i="8"/>
  <c r="K1868" i="8"/>
  <c r="H1869" i="8"/>
  <c r="I1870" i="8"/>
  <c r="V1870" i="8" s="1"/>
  <c r="J1871" i="8"/>
  <c r="H1872" i="8"/>
  <c r="I1873" i="8"/>
  <c r="V1873" i="8" s="1"/>
  <c r="J1874" i="8"/>
  <c r="H1875" i="8"/>
  <c r="Y1875" i="8" s="1"/>
  <c r="AA1875" i="8" s="1"/>
  <c r="J1876" i="8"/>
  <c r="F1877" i="8"/>
  <c r="K1877" i="8"/>
  <c r="I1878" i="8"/>
  <c r="V1878" i="8" s="1"/>
  <c r="F1879" i="8"/>
  <c r="K1879" i="8"/>
  <c r="H1880" i="8"/>
  <c r="AB1880" i="8" s="1"/>
  <c r="J1881" i="8"/>
  <c r="F1882" i="8"/>
  <c r="K1882" i="8"/>
  <c r="I1883" i="8"/>
  <c r="V1883" i="8" s="1"/>
  <c r="F1884" i="8"/>
  <c r="K1884" i="8"/>
  <c r="I1885" i="8"/>
  <c r="V1885" i="8" s="1"/>
  <c r="J1886" i="8"/>
  <c r="H1887" i="8"/>
  <c r="J1888" i="8"/>
  <c r="H1889" i="8"/>
  <c r="J1890" i="8"/>
  <c r="F1891" i="8"/>
  <c r="K1891" i="8"/>
  <c r="H1892" i="8"/>
  <c r="Y1892" i="8" s="1"/>
  <c r="AA1892" i="8" s="1"/>
  <c r="J1893" i="8"/>
  <c r="H1894" i="8"/>
  <c r="I1895" i="8"/>
  <c r="V1895" i="8" s="1"/>
  <c r="F1896" i="8"/>
  <c r="K1896" i="8"/>
  <c r="I1897" i="8"/>
  <c r="V1897" i="8" s="1"/>
  <c r="F1898" i="8"/>
  <c r="K1898" i="8"/>
  <c r="H1899" i="8"/>
  <c r="I1900" i="8"/>
  <c r="V1900" i="8" s="1"/>
  <c r="F1901" i="8"/>
  <c r="K1901" i="8"/>
  <c r="I1902" i="8"/>
  <c r="V1902" i="8" s="1"/>
  <c r="F1903" i="8"/>
  <c r="K1903" i="8"/>
  <c r="I1904" i="8"/>
  <c r="V1904" i="8" s="1"/>
  <c r="J1905" i="8"/>
  <c r="H1906" i="8"/>
  <c r="J1907" i="8"/>
  <c r="H1908" i="8"/>
  <c r="J1909" i="8"/>
  <c r="H1910" i="8"/>
  <c r="Y1910" i="8" s="1"/>
  <c r="AA1910" i="8" s="1"/>
  <c r="J1911" i="8"/>
  <c r="H1912" i="8"/>
  <c r="J1913" i="8"/>
  <c r="H1914" i="8"/>
  <c r="J1915" i="8"/>
  <c r="H1916" i="8"/>
  <c r="J1917" i="8"/>
  <c r="F1918" i="8"/>
  <c r="K1918" i="8"/>
  <c r="H1919" i="8"/>
  <c r="I1920" i="8"/>
  <c r="V1920" i="8" s="1"/>
  <c r="F1921" i="8"/>
  <c r="K1921" i="8"/>
  <c r="I1922" i="8"/>
  <c r="V1922" i="8" s="1"/>
  <c r="J1923" i="8"/>
  <c r="F1924" i="8"/>
  <c r="K1924" i="8"/>
  <c r="H1925" i="8"/>
  <c r="J1926" i="8"/>
  <c r="F1927" i="8"/>
  <c r="K1927" i="8"/>
  <c r="I1928" i="8"/>
  <c r="V1928" i="8" s="1"/>
  <c r="F1929" i="8"/>
  <c r="K1929" i="8"/>
  <c r="I1930" i="8"/>
  <c r="V1930" i="8" s="1"/>
  <c r="F1931" i="8"/>
  <c r="K1931" i="8"/>
  <c r="I1932" i="8"/>
  <c r="V1932" i="8" s="1"/>
  <c r="J1933" i="8"/>
  <c r="F1934" i="8"/>
  <c r="K1934" i="8"/>
  <c r="H1935" i="8"/>
  <c r="J1936" i="8"/>
  <c r="F1937" i="8"/>
  <c r="K1937" i="8"/>
  <c r="H1938" i="8"/>
  <c r="I1939" i="8"/>
  <c r="V1939" i="8" s="1"/>
  <c r="J1940" i="8"/>
  <c r="H1941" i="8"/>
  <c r="J1942" i="8"/>
  <c r="H1943" i="8"/>
  <c r="J1944" i="8"/>
  <c r="F1945" i="8"/>
  <c r="K1945" i="8"/>
  <c r="I1946" i="8"/>
  <c r="V1946" i="8" s="1"/>
  <c r="J1947" i="8"/>
  <c r="F1948" i="8"/>
  <c r="K1948" i="8"/>
  <c r="H1949" i="8"/>
  <c r="Y1949" i="8" s="1"/>
  <c r="AA1949" i="8" s="1"/>
  <c r="I1950" i="8"/>
  <c r="V1950" i="8" s="1"/>
  <c r="J1951" i="8"/>
  <c r="H1952" i="8"/>
  <c r="I1953" i="8"/>
  <c r="V1953" i="8" s="1"/>
  <c r="F1954" i="8"/>
  <c r="K1954" i="8"/>
  <c r="I1955" i="8"/>
  <c r="V1955" i="8" s="1"/>
  <c r="J1956" i="8"/>
  <c r="F1957" i="8"/>
  <c r="K1957" i="8"/>
  <c r="I1958" i="8"/>
  <c r="V1958" i="8" s="1"/>
  <c r="J1959" i="8"/>
  <c r="H1960" i="8"/>
  <c r="J1961" i="8"/>
  <c r="F1962" i="8"/>
  <c r="K1962" i="8"/>
  <c r="H1963" i="8"/>
  <c r="J1964" i="8"/>
  <c r="H1965" i="8"/>
  <c r="J1966" i="8"/>
  <c r="H1967" i="8"/>
  <c r="I1968" i="8"/>
  <c r="V1968" i="8" s="1"/>
  <c r="J1969" i="8"/>
  <c r="H1970" i="8"/>
  <c r="J1971" i="8"/>
  <c r="F1972" i="8"/>
  <c r="K1972" i="8"/>
  <c r="I1973" i="8"/>
  <c r="V1973" i="8" s="1"/>
  <c r="F1974" i="8"/>
  <c r="K1974" i="8"/>
  <c r="H1975" i="8"/>
  <c r="I1976" i="8"/>
  <c r="V1976" i="8" s="1"/>
  <c r="J1977" i="8"/>
  <c r="F1978" i="8"/>
  <c r="K1978" i="8"/>
  <c r="I1979" i="8"/>
  <c r="V1979" i="8" s="1"/>
  <c r="J1980" i="8"/>
  <c r="F1981" i="8"/>
  <c r="K1981" i="8"/>
  <c r="I1982" i="8"/>
  <c r="V1982" i="8" s="1"/>
  <c r="F1983" i="8"/>
  <c r="K1983" i="8"/>
  <c r="H1984" i="8"/>
  <c r="J1985" i="8"/>
  <c r="H1986" i="8"/>
  <c r="J1987" i="8"/>
  <c r="F1988" i="8"/>
  <c r="K1988" i="8"/>
  <c r="I1989" i="8"/>
  <c r="V1989" i="8" s="1"/>
  <c r="J1990" i="8"/>
  <c r="H1991" i="8"/>
  <c r="J1992" i="8"/>
  <c r="F1993" i="8"/>
  <c r="K1993" i="8"/>
  <c r="H1994" i="8"/>
  <c r="J1995" i="8"/>
  <c r="H1996" i="8"/>
  <c r="AB1996" i="8" s="1"/>
  <c r="I1997" i="8"/>
  <c r="V1997" i="8" s="1"/>
  <c r="F1998" i="8"/>
  <c r="K1998" i="8"/>
  <c r="I1999" i="8"/>
  <c r="V1999" i="8" s="1"/>
  <c r="J2000" i="8"/>
  <c r="F2001" i="8"/>
  <c r="K2001" i="8"/>
  <c r="H2002" i="8"/>
  <c r="I2003" i="8"/>
  <c r="V2003" i="8" s="1"/>
  <c r="F2004" i="8"/>
  <c r="K2004" i="8"/>
  <c r="I2005" i="8"/>
  <c r="V2005" i="8" s="1"/>
  <c r="F2006" i="8"/>
  <c r="K2006" i="8"/>
  <c r="H2007" i="8"/>
  <c r="I2008" i="8"/>
  <c r="V2008" i="8" s="1"/>
  <c r="F2009" i="8"/>
  <c r="K2009" i="8"/>
  <c r="I2010" i="8"/>
  <c r="V2010" i="8" s="1"/>
  <c r="F2011" i="8"/>
  <c r="K2011" i="8"/>
  <c r="I2012" i="8"/>
  <c r="V2012" i="8" s="1"/>
  <c r="F2013" i="8"/>
  <c r="K2013" i="8"/>
  <c r="I2014" i="8"/>
  <c r="V2014" i="8" s="1"/>
  <c r="F2015" i="8"/>
  <c r="K2015" i="8"/>
  <c r="I2016" i="8"/>
  <c r="V2016" i="8" s="1"/>
  <c r="F2017" i="8"/>
  <c r="K2017" i="8"/>
  <c r="I2018" i="8"/>
  <c r="V2018" i="8" s="1"/>
  <c r="F2019" i="8"/>
  <c r="K2019" i="8"/>
  <c r="I2020" i="8"/>
  <c r="V2020" i="8" s="1"/>
  <c r="F2021" i="8"/>
  <c r="K2021" i="8"/>
  <c r="H2022" i="8"/>
  <c r="Y2022" i="8" s="1"/>
  <c r="AA2022" i="8" s="1"/>
  <c r="I2023" i="8"/>
  <c r="V2023" i="8" s="1"/>
  <c r="F2024" i="8"/>
  <c r="K2024" i="8"/>
  <c r="H2025" i="8"/>
  <c r="Y2025" i="8" s="1"/>
  <c r="AA2025" i="8" s="1"/>
  <c r="J2026" i="8"/>
  <c r="H2027" i="8"/>
  <c r="AB2027" i="8" s="1"/>
  <c r="J2028" i="8"/>
  <c r="H2029" i="8"/>
  <c r="J2030" i="8"/>
  <c r="F2031" i="8"/>
  <c r="K2031" i="8"/>
  <c r="H2032" i="8"/>
  <c r="J2033" i="8"/>
  <c r="I2035" i="8"/>
  <c r="V2035" i="8" s="1"/>
  <c r="F2036" i="8"/>
  <c r="K2036" i="8"/>
  <c r="I2037" i="8"/>
  <c r="V2037" i="8" s="1"/>
  <c r="J2038" i="8"/>
  <c r="H2039" i="8"/>
  <c r="J2040" i="8"/>
  <c r="H2041" i="8"/>
  <c r="J2042" i="8"/>
  <c r="H2043" i="8"/>
  <c r="I2044" i="8"/>
  <c r="V2044" i="8" s="1"/>
  <c r="J2045" i="8"/>
  <c r="H2046" i="8"/>
  <c r="Y2046" i="8" s="1"/>
  <c r="AA2046" i="8" s="1"/>
  <c r="I2047" i="8"/>
  <c r="V2047" i="8" s="1"/>
  <c r="J2048" i="8"/>
  <c r="H2049" i="8"/>
  <c r="Y2049" i="8" s="1"/>
  <c r="AA2049" i="8" s="1"/>
  <c r="J2050" i="8"/>
  <c r="F2051" i="8"/>
  <c r="K2051" i="8"/>
  <c r="I2052" i="8"/>
  <c r="V2052" i="8" s="1"/>
  <c r="F2053" i="8"/>
  <c r="K2053" i="8"/>
  <c r="I2054" i="8"/>
  <c r="V2054" i="8" s="1"/>
  <c r="F2055" i="8"/>
  <c r="K2055" i="8"/>
  <c r="I2056" i="8"/>
  <c r="V2056" i="8" s="1"/>
  <c r="J2057" i="8"/>
  <c r="F2058" i="8"/>
  <c r="K2058" i="8"/>
  <c r="H2059" i="8"/>
  <c r="J2060" i="8"/>
  <c r="H2061" i="8"/>
  <c r="I2062" i="8"/>
  <c r="V2062" i="8" s="1"/>
  <c r="J2063" i="8"/>
  <c r="H2064" i="8"/>
  <c r="Y2064" i="8" s="1"/>
  <c r="AA2064" i="8" s="1"/>
  <c r="J2065" i="8"/>
  <c r="F2066" i="8"/>
  <c r="K2066" i="8"/>
  <c r="H2067" i="8"/>
  <c r="J2068" i="8"/>
  <c r="H2069" i="8"/>
  <c r="J2070" i="8"/>
  <c r="H2071" i="8"/>
  <c r="I2072" i="8"/>
  <c r="V2072" i="8" s="1"/>
  <c r="F2073" i="8"/>
  <c r="K2073" i="8"/>
  <c r="I2074" i="8"/>
  <c r="V2074" i="8" s="1"/>
  <c r="F2075" i="8"/>
  <c r="K2075" i="8"/>
  <c r="I2076" i="8"/>
  <c r="V2076" i="8" s="1"/>
  <c r="F2077" i="8"/>
  <c r="K2077" i="8"/>
  <c r="I2078" i="8"/>
  <c r="V2078" i="8" s="1"/>
  <c r="J2079" i="8"/>
  <c r="F2080" i="8"/>
  <c r="K2080" i="8"/>
  <c r="H2081" i="8"/>
  <c r="I2082" i="8"/>
  <c r="V2082" i="8" s="1"/>
  <c r="J2083" i="8"/>
  <c r="F2084" i="8"/>
  <c r="K2084" i="8"/>
  <c r="H2085" i="8"/>
  <c r="I2086" i="8"/>
  <c r="V2086" i="8" s="1"/>
  <c r="J2087" i="8"/>
  <c r="F2088" i="8"/>
  <c r="K2088" i="8"/>
  <c r="H2089" i="8"/>
  <c r="I2090" i="8"/>
  <c r="V2090" i="8" s="1"/>
  <c r="J2091" i="8"/>
  <c r="F2092" i="8"/>
  <c r="K2092" i="8"/>
  <c r="H2093" i="8"/>
  <c r="AB2093" i="8" s="1"/>
  <c r="J2094" i="8"/>
  <c r="F2095" i="8"/>
  <c r="K2095" i="8"/>
  <c r="H2096" i="8"/>
  <c r="J2097" i="8"/>
  <c r="H2098" i="8"/>
  <c r="J2099" i="8"/>
  <c r="H2100" i="8"/>
  <c r="J2101" i="8"/>
  <c r="H2102" i="8"/>
  <c r="I2103" i="8"/>
  <c r="V2103" i="8" s="1"/>
  <c r="J2104" i="8"/>
  <c r="H2105" i="8"/>
  <c r="I2106" i="8"/>
  <c r="V2106" i="8" s="1"/>
  <c r="J2107" i="8"/>
  <c r="F2108" i="8"/>
  <c r="K2108" i="8"/>
  <c r="H2109" i="8"/>
  <c r="I2110" i="8"/>
  <c r="V2110" i="8" s="1"/>
  <c r="F2111" i="8"/>
  <c r="K2111" i="8"/>
  <c r="H2112" i="8"/>
  <c r="J2113" i="8"/>
  <c r="F2114" i="8"/>
  <c r="K2114" i="8"/>
  <c r="H2115" i="8"/>
  <c r="Y2115" i="8" s="1"/>
  <c r="AA2115" i="8" s="1"/>
  <c r="I2116" i="8"/>
  <c r="V2116" i="8" s="1"/>
  <c r="J2117" i="8"/>
  <c r="F2118" i="8"/>
  <c r="K2118" i="8"/>
  <c r="J2120" i="8"/>
  <c r="F2121" i="8"/>
  <c r="K2121" i="8"/>
  <c r="I2122" i="8"/>
  <c r="V2122" i="8" s="1"/>
  <c r="J2123" i="8"/>
  <c r="F2124" i="8"/>
  <c r="K2124" i="8"/>
  <c r="I2125" i="8"/>
  <c r="V2125" i="8" s="1"/>
  <c r="J2126" i="8"/>
  <c r="F2127" i="8"/>
  <c r="K2127" i="8"/>
  <c r="H2128" i="8"/>
  <c r="I2129" i="8"/>
  <c r="V2129" i="8" s="1"/>
  <c r="F2130" i="8"/>
  <c r="K2130" i="8"/>
  <c r="I2131" i="8"/>
  <c r="V2131" i="8" s="1"/>
  <c r="F2132" i="8"/>
  <c r="K2132" i="8"/>
  <c r="I2133" i="8"/>
  <c r="V2133" i="8" s="1"/>
  <c r="F2134" i="8"/>
  <c r="K2134" i="8"/>
  <c r="H2135" i="8"/>
  <c r="J2136" i="8"/>
  <c r="H2137" i="8"/>
  <c r="J2138" i="8"/>
  <c r="H2139" i="8"/>
  <c r="I2140" i="8"/>
  <c r="V2140" i="8" s="1"/>
  <c r="J2141" i="8"/>
  <c r="F2142" i="8"/>
  <c r="K2142" i="8"/>
  <c r="H2143" i="8"/>
  <c r="I2144" i="8"/>
  <c r="V2144" i="8" s="1"/>
  <c r="J2145" i="8"/>
  <c r="F2146" i="8"/>
  <c r="K2146" i="8"/>
  <c r="H2147" i="8"/>
  <c r="I2148" i="8"/>
  <c r="V2148" i="8" s="1"/>
  <c r="J2149" i="8"/>
  <c r="F2150" i="8"/>
  <c r="K2150" i="8"/>
  <c r="H2151" i="8"/>
  <c r="J2152" i="8"/>
  <c r="H2153" i="8"/>
  <c r="J2154" i="8"/>
  <c r="H2155" i="8"/>
  <c r="J2156" i="8"/>
  <c r="H2157" i="8"/>
  <c r="J2158" i="8"/>
  <c r="H2159" i="8"/>
  <c r="I2160" i="8"/>
  <c r="V2160" i="8" s="1"/>
  <c r="F2161" i="8"/>
  <c r="K2161" i="8"/>
  <c r="I2162" i="8"/>
  <c r="V2162" i="8" s="1"/>
  <c r="H1573" i="8"/>
  <c r="AB1573" i="8" s="1"/>
  <c r="I1575" i="8"/>
  <c r="V1575" i="8" s="1"/>
  <c r="I1578" i="8"/>
  <c r="V1578" i="8" s="1"/>
  <c r="K1582" i="8"/>
  <c r="F1584" i="8"/>
  <c r="H1587" i="8"/>
  <c r="AB1587" i="8" s="1"/>
  <c r="I1590" i="8"/>
  <c r="V1590" i="8" s="1"/>
  <c r="K1594" i="8"/>
  <c r="F1597" i="8"/>
  <c r="I1601" i="8"/>
  <c r="V1601" i="8" s="1"/>
  <c r="I1604" i="8"/>
  <c r="V1604" i="8" s="1"/>
  <c r="F1605" i="8"/>
  <c r="H1606" i="8"/>
  <c r="J1607" i="8"/>
  <c r="F1608" i="8"/>
  <c r="F1613" i="8"/>
  <c r="F1618" i="8"/>
  <c r="K1622" i="8"/>
  <c r="H1623" i="8"/>
  <c r="Y1623" i="8" s="1"/>
  <c r="AA1623" i="8" s="1"/>
  <c r="H1624" i="8"/>
  <c r="AB1624" i="8" s="1"/>
  <c r="I1625" i="8"/>
  <c r="V1625" i="8" s="1"/>
  <c r="F1626" i="8"/>
  <c r="K1633" i="8"/>
  <c r="I1634" i="8"/>
  <c r="V1634" i="8" s="1"/>
  <c r="J1635" i="8"/>
  <c r="J1636" i="8"/>
  <c r="F1637" i="8"/>
  <c r="F1639" i="8"/>
  <c r="H1640" i="8"/>
  <c r="J1641" i="8"/>
  <c r="I1642" i="8"/>
  <c r="V1642" i="8" s="1"/>
  <c r="K1643" i="8"/>
  <c r="H1644" i="8"/>
  <c r="H1645" i="8"/>
  <c r="I1646" i="8"/>
  <c r="V1646" i="8" s="1"/>
  <c r="F1647" i="8"/>
  <c r="K1651" i="8"/>
  <c r="H1652" i="8"/>
  <c r="H1653" i="8"/>
  <c r="I1654" i="8"/>
  <c r="V1654" i="8" s="1"/>
  <c r="F1655" i="8"/>
  <c r="F1661" i="8"/>
  <c r="K1665" i="8"/>
  <c r="I1666" i="8"/>
  <c r="V1666" i="8" s="1"/>
  <c r="J1667" i="8"/>
  <c r="J1668" i="8"/>
  <c r="F1669" i="8"/>
  <c r="K1673" i="8"/>
  <c r="I1674" i="8"/>
  <c r="V1674" i="8" s="1"/>
  <c r="J1675" i="8"/>
  <c r="J1676" i="8"/>
  <c r="F1677" i="8"/>
  <c r="I1678" i="8"/>
  <c r="V1678" i="8" s="1"/>
  <c r="H1679" i="8"/>
  <c r="H1680" i="8"/>
  <c r="I1681" i="8"/>
  <c r="V1681" i="8" s="1"/>
  <c r="F1682" i="8"/>
  <c r="H1683" i="8"/>
  <c r="AB1683" i="8" s="1"/>
  <c r="J1684" i="8"/>
  <c r="H1686" i="8"/>
  <c r="AB1686" i="8" s="1"/>
  <c r="K1687" i="8"/>
  <c r="F1691" i="8"/>
  <c r="I1692" i="8"/>
  <c r="V1692" i="8" s="1"/>
  <c r="H1693" i="8"/>
  <c r="AB1693" i="8" s="1"/>
  <c r="J1694" i="8"/>
  <c r="F1696" i="8"/>
  <c r="H1697" i="8"/>
  <c r="AB1697" i="8" s="1"/>
  <c r="J1698" i="8"/>
  <c r="H1700" i="8"/>
  <c r="AB1700" i="8" s="1"/>
  <c r="K1701" i="8"/>
  <c r="H1703" i="8"/>
  <c r="K1704" i="8"/>
  <c r="I1706" i="8"/>
  <c r="V1706" i="8" s="1"/>
  <c r="F1708" i="8"/>
  <c r="J1709" i="8"/>
  <c r="F1713" i="8"/>
  <c r="I1714" i="8"/>
  <c r="V1714" i="8" s="1"/>
  <c r="H1715" i="8"/>
  <c r="AB1715" i="8" s="1"/>
  <c r="J1716" i="8"/>
  <c r="K1717" i="8"/>
  <c r="F1720" i="8"/>
  <c r="J1721" i="8"/>
  <c r="H1723" i="8"/>
  <c r="AB1723" i="8" s="1"/>
  <c r="J1724" i="8"/>
  <c r="K1725" i="8"/>
  <c r="F1728" i="8"/>
  <c r="H1729" i="8"/>
  <c r="AB1729" i="8" s="1"/>
  <c r="J1730" i="8"/>
  <c r="I1731" i="8"/>
  <c r="V1731" i="8" s="1"/>
  <c r="F1734" i="8"/>
  <c r="I1735" i="8"/>
  <c r="V1735" i="8" s="1"/>
  <c r="H1736" i="8"/>
  <c r="AB1736" i="8" s="1"/>
  <c r="J1737" i="8"/>
  <c r="K1738" i="8"/>
  <c r="H1740" i="8"/>
  <c r="AB1740" i="8" s="1"/>
  <c r="K1741" i="8"/>
  <c r="H1744" i="8"/>
  <c r="AB1744" i="8" s="1"/>
  <c r="K1745" i="8"/>
  <c r="I1747" i="8"/>
  <c r="V1747" i="8" s="1"/>
  <c r="F1749" i="8"/>
  <c r="J1750" i="8"/>
  <c r="H1752" i="8"/>
  <c r="AB1752" i="8" s="1"/>
  <c r="K1753" i="8"/>
  <c r="F1755" i="8"/>
  <c r="J1756" i="8"/>
  <c r="I1757" i="8"/>
  <c r="V1757" i="8" s="1"/>
  <c r="K1758" i="8"/>
  <c r="F1762" i="8"/>
  <c r="H1763" i="8"/>
  <c r="AB1763" i="8" s="1"/>
  <c r="J1764" i="8"/>
  <c r="I1765" i="8"/>
  <c r="V1765" i="8" s="1"/>
  <c r="K1766" i="8"/>
  <c r="F1768" i="8"/>
  <c r="I1769" i="8"/>
  <c r="V1769" i="8" s="1"/>
  <c r="H1770" i="8"/>
  <c r="AB1770" i="8" s="1"/>
  <c r="K1771" i="8"/>
  <c r="I1773" i="8"/>
  <c r="V1773" i="8" s="1"/>
  <c r="F1775" i="8"/>
  <c r="J1776" i="8"/>
  <c r="H1778" i="8"/>
  <c r="AB1778" i="8" s="1"/>
  <c r="K1779" i="8"/>
  <c r="K1782" i="8"/>
  <c r="K1787" i="8"/>
  <c r="I1788" i="8"/>
  <c r="V1788" i="8" s="1"/>
  <c r="J1789" i="8"/>
  <c r="K1790" i="8"/>
  <c r="I1791" i="8"/>
  <c r="V1791" i="8" s="1"/>
  <c r="J1792" i="8"/>
  <c r="F1798" i="8"/>
  <c r="I1801" i="8"/>
  <c r="V1801" i="8" s="1"/>
  <c r="K1804" i="8"/>
  <c r="F1807" i="8"/>
  <c r="H1810" i="8"/>
  <c r="H1813" i="8"/>
  <c r="H1815" i="8"/>
  <c r="H1817" i="8"/>
  <c r="H1819" i="8"/>
  <c r="H1822" i="8"/>
  <c r="I1827" i="8"/>
  <c r="V1827" i="8" s="1"/>
  <c r="J1831" i="8"/>
  <c r="J1833" i="8"/>
  <c r="J1835" i="8"/>
  <c r="J1837" i="8"/>
  <c r="J1839" i="8"/>
  <c r="J1841" i="8"/>
  <c r="J1843" i="8"/>
  <c r="K1844" i="8"/>
  <c r="F1847" i="8"/>
  <c r="I1852" i="8"/>
  <c r="V1852" i="8" s="1"/>
  <c r="K1857" i="8"/>
  <c r="F1862" i="8"/>
  <c r="H1863" i="8"/>
  <c r="I1866" i="8"/>
  <c r="V1866" i="8" s="1"/>
  <c r="J1870" i="8"/>
  <c r="K1871" i="8"/>
  <c r="F1874" i="8"/>
  <c r="I1880" i="8"/>
  <c r="V1880" i="8" s="1"/>
  <c r="J1883" i="8"/>
  <c r="J1885" i="8"/>
  <c r="K1886" i="8"/>
  <c r="F1888" i="8"/>
  <c r="I1892" i="8"/>
  <c r="V1892" i="8" s="1"/>
  <c r="J1895" i="8"/>
  <c r="J1897" i="8"/>
  <c r="J1900" i="8"/>
  <c r="J1902" i="8"/>
  <c r="J1904" i="8"/>
  <c r="K1905" i="8"/>
  <c r="F1907" i="8"/>
  <c r="I1910" i="8"/>
  <c r="V1910" i="8" s="1"/>
  <c r="K1913" i="8"/>
  <c r="F1915" i="8"/>
  <c r="I1919" i="8"/>
  <c r="V1919" i="8" s="1"/>
  <c r="K1926" i="8"/>
  <c r="F1933" i="8"/>
  <c r="H1934" i="8"/>
  <c r="I1938" i="8"/>
  <c r="V1938" i="8" s="1"/>
  <c r="K1942" i="8"/>
  <c r="F1944" i="8"/>
  <c r="H1945" i="8"/>
  <c r="I1949" i="8"/>
  <c r="V1949" i="8" s="1"/>
  <c r="J1953" i="8"/>
  <c r="J1955" i="8"/>
  <c r="K1956" i="8"/>
  <c r="F1959" i="8"/>
  <c r="I1963" i="8"/>
  <c r="V1963" i="8" s="1"/>
  <c r="K1966" i="8"/>
  <c r="F1969" i="8"/>
  <c r="I1975" i="8"/>
  <c r="V1975" i="8" s="1"/>
  <c r="J1979" i="8"/>
  <c r="K1980" i="8"/>
  <c r="F1985" i="8"/>
  <c r="K1992" i="8"/>
  <c r="F1995" i="8"/>
  <c r="H1998" i="8"/>
  <c r="I2002" i="8"/>
  <c r="V2002" i="8" s="1"/>
  <c r="I2007" i="8"/>
  <c r="V2007" i="8" s="1"/>
  <c r="I2022" i="8"/>
  <c r="V2022" i="8" s="1"/>
  <c r="I2025" i="8"/>
  <c r="V2025" i="8" s="1"/>
  <c r="K2028" i="8"/>
  <c r="F2030" i="8"/>
  <c r="H2031" i="8"/>
  <c r="K2040" i="8"/>
  <c r="F2042" i="8"/>
  <c r="I2046" i="8"/>
  <c r="V2046" i="8" s="1"/>
  <c r="K2050" i="8"/>
  <c r="F2057" i="8"/>
  <c r="H2058" i="8"/>
  <c r="I2061" i="8"/>
  <c r="V2061" i="8" s="1"/>
  <c r="K2065" i="8"/>
  <c r="F2068" i="8"/>
  <c r="I2071" i="8"/>
  <c r="V2071" i="8" s="1"/>
  <c r="J2082" i="8"/>
  <c r="K2083" i="8"/>
  <c r="F2087" i="8"/>
  <c r="H2088" i="8"/>
  <c r="K2090" i="8"/>
  <c r="H2091" i="8"/>
  <c r="H2092" i="8"/>
  <c r="Y2092" i="8" s="1"/>
  <c r="AA2092" i="8" s="1"/>
  <c r="I2093" i="8"/>
  <c r="V2093" i="8" s="1"/>
  <c r="H2094" i="8"/>
  <c r="AB2094" i="8" s="1"/>
  <c r="H2095" i="8"/>
  <c r="AB2095" i="8" s="1"/>
  <c r="I2096" i="8"/>
  <c r="V2096" i="8" s="1"/>
  <c r="H2097" i="8"/>
  <c r="J2098" i="8"/>
  <c r="K2099" i="8"/>
  <c r="K2104" i="8"/>
  <c r="K2106" i="8"/>
  <c r="H2107" i="8"/>
  <c r="H2108" i="8"/>
  <c r="I2109" i="8"/>
  <c r="V2109" i="8" s="1"/>
  <c r="F2110" i="8"/>
  <c r="H2111" i="8"/>
  <c r="Y2111" i="8" s="1"/>
  <c r="AA2111" i="8" s="1"/>
  <c r="I2112" i="8"/>
  <c r="V2112" i="8" s="1"/>
  <c r="H2113" i="8"/>
  <c r="Y2113" i="8" s="1"/>
  <c r="AA2113" i="8" s="1"/>
  <c r="H2114" i="8"/>
  <c r="I2115" i="8"/>
  <c r="V2115" i="8" s="1"/>
  <c r="F2116" i="8"/>
  <c r="K2120" i="8"/>
  <c r="I2121" i="8"/>
  <c r="V2121" i="8" s="1"/>
  <c r="K2122" i="8"/>
  <c r="H2123" i="8"/>
  <c r="H2124" i="8"/>
  <c r="J2125" i="8"/>
  <c r="F2126" i="8"/>
  <c r="F2131" i="8"/>
  <c r="H2132" i="8"/>
  <c r="J2133" i="8"/>
  <c r="I2134" i="8"/>
  <c r="V2134" i="8" s="1"/>
  <c r="J2135" i="8"/>
  <c r="K2136" i="8"/>
  <c r="K2141" i="8"/>
  <c r="I2142" i="8"/>
  <c r="V2142" i="8" s="1"/>
  <c r="J2143" i="8"/>
  <c r="J2144" i="8"/>
  <c r="F2145" i="8"/>
  <c r="K2149" i="8"/>
  <c r="I2150" i="8"/>
  <c r="V2150" i="8" s="1"/>
  <c r="J2151" i="8"/>
  <c r="K2152" i="8"/>
  <c r="F2156" i="8"/>
  <c r="I2157" i="8"/>
  <c r="V2157" i="8" s="1"/>
  <c r="H2158" i="8"/>
  <c r="J2159" i="8"/>
  <c r="J2160" i="8"/>
  <c r="I2161" i="8"/>
  <c r="V2161" i="8" s="1"/>
  <c r="K2162" i="8"/>
  <c r="K2087" i="8"/>
  <c r="I2111" i="8"/>
  <c r="V2111" i="8" s="1"/>
  <c r="I2114" i="8"/>
  <c r="V2114" i="8" s="1"/>
  <c r="J2116" i="8"/>
  <c r="K2123" i="8"/>
  <c r="K2125" i="8"/>
  <c r="H2126" i="8"/>
  <c r="I2128" i="8"/>
  <c r="V2128" i="8" s="1"/>
  <c r="H2130" i="8"/>
  <c r="Y2130" i="8" s="1"/>
  <c r="AA2130" i="8" s="1"/>
  <c r="I2132" i="8"/>
  <c r="V2132" i="8" s="1"/>
  <c r="I2139" i="8"/>
  <c r="V2139" i="8" s="1"/>
  <c r="K2144" i="8"/>
  <c r="H2146" i="8"/>
  <c r="F2148" i="8"/>
  <c r="F2154" i="8"/>
  <c r="H2156" i="8"/>
  <c r="J2157" i="8"/>
  <c r="K2160" i="8"/>
  <c r="J1794" i="8"/>
  <c r="J1797" i="8"/>
  <c r="K1798" i="8"/>
  <c r="F1800" i="8"/>
  <c r="I1803" i="8"/>
  <c r="V1803" i="8" s="1"/>
  <c r="J1806" i="8"/>
  <c r="K1807" i="8"/>
  <c r="F1825" i="8"/>
  <c r="H1826" i="8"/>
  <c r="I1830" i="8"/>
  <c r="V1830" i="8" s="1"/>
  <c r="J1846" i="8"/>
  <c r="K1847" i="8"/>
  <c r="F1850" i="8"/>
  <c r="H1851" i="8"/>
  <c r="I1856" i="8"/>
  <c r="V1856" i="8" s="1"/>
  <c r="J1859" i="8"/>
  <c r="J1861" i="8"/>
  <c r="K1862" i="8"/>
  <c r="F1865" i="8"/>
  <c r="I1869" i="8"/>
  <c r="V1869" i="8" s="1"/>
  <c r="J1873" i="8"/>
  <c r="K1874" i="8"/>
  <c r="F1876" i="8"/>
  <c r="H1877" i="8"/>
  <c r="H1879" i="8"/>
  <c r="K1888" i="8"/>
  <c r="F1890" i="8"/>
  <c r="H1891" i="8"/>
  <c r="AB1891" i="8" s="1"/>
  <c r="I1894" i="8"/>
  <c r="V1894" i="8" s="1"/>
  <c r="I1899" i="8"/>
  <c r="V1899" i="8" s="1"/>
  <c r="K1907" i="8"/>
  <c r="F1909" i="8"/>
  <c r="I1912" i="8"/>
  <c r="V1912" i="8" s="1"/>
  <c r="K1915" i="8"/>
  <c r="F1917" i="8"/>
  <c r="H1918" i="8"/>
  <c r="AB1918" i="8" s="1"/>
  <c r="H1921" i="8"/>
  <c r="I1925" i="8"/>
  <c r="V1925" i="8" s="1"/>
  <c r="J1928" i="8"/>
  <c r="J1930" i="8"/>
  <c r="J1932" i="8"/>
  <c r="K1933" i="8"/>
  <c r="F1936" i="8"/>
  <c r="H1937" i="8"/>
  <c r="I1941" i="8"/>
  <c r="V1941" i="8" s="1"/>
  <c r="K1944" i="8"/>
  <c r="F1947" i="8"/>
  <c r="H1948" i="8"/>
  <c r="I1952" i="8"/>
  <c r="V1952" i="8" s="1"/>
  <c r="J1958" i="8"/>
  <c r="K1959" i="8"/>
  <c r="F1961" i="8"/>
  <c r="H1962" i="8"/>
  <c r="I1965" i="8"/>
  <c r="V1965" i="8" s="1"/>
  <c r="J1968" i="8"/>
  <c r="K1969" i="8"/>
  <c r="F1971" i="8"/>
  <c r="H1972" i="8"/>
  <c r="H1974" i="8"/>
  <c r="Y1974" i="8" s="1"/>
  <c r="AA1974" i="8" s="1"/>
  <c r="J1982" i="8"/>
  <c r="K1985" i="8"/>
  <c r="F1987" i="8"/>
  <c r="H1988" i="8"/>
  <c r="I1991" i="8"/>
  <c r="V1991" i="8" s="1"/>
  <c r="K1995" i="8"/>
  <c r="F2000" i="8"/>
  <c r="H2001" i="8"/>
  <c r="H2004" i="8"/>
  <c r="H2006" i="8"/>
  <c r="H2009" i="8"/>
  <c r="H2011" i="8"/>
  <c r="H2013" i="8"/>
  <c r="H2015" i="8"/>
  <c r="H2017" i="8"/>
  <c r="H2019" i="8"/>
  <c r="H2021" i="8"/>
  <c r="H2024" i="8"/>
  <c r="I2027" i="8"/>
  <c r="V2027" i="8" s="1"/>
  <c r="K2030" i="8"/>
  <c r="F2033" i="8"/>
  <c r="H2036" i="8"/>
  <c r="I2039" i="8"/>
  <c r="V2039" i="8" s="1"/>
  <c r="K2042" i="8"/>
  <c r="F2045" i="8"/>
  <c r="I2049" i="8"/>
  <c r="V2049" i="8" s="1"/>
  <c r="J2052" i="8"/>
  <c r="J2054" i="8"/>
  <c r="J2056" i="8"/>
  <c r="K2057" i="8"/>
  <c r="F2060" i="8"/>
  <c r="I2064" i="8"/>
  <c r="V2064" i="8" s="1"/>
  <c r="K2068" i="8"/>
  <c r="F2070" i="8"/>
  <c r="H2073" i="8"/>
  <c r="H2075" i="8"/>
  <c r="H2077" i="8"/>
  <c r="I2081" i="8"/>
  <c r="V2081" i="8" s="1"/>
  <c r="J2086" i="8"/>
  <c r="K2091" i="8"/>
  <c r="I2092" i="8"/>
  <c r="V2092" i="8" s="1"/>
  <c r="J2093" i="8"/>
  <c r="K2094" i="8"/>
  <c r="I2095" i="8"/>
  <c r="V2095" i="8" s="1"/>
  <c r="J2096" i="8"/>
  <c r="K2097" i="8"/>
  <c r="F2101" i="8"/>
  <c r="I2102" i="8"/>
  <c r="V2102" i="8" s="1"/>
  <c r="F2103" i="8"/>
  <c r="K2107" i="8"/>
  <c r="I2108" i="8"/>
  <c r="V2108" i="8" s="1"/>
  <c r="J2109" i="8"/>
  <c r="J2110" i="8"/>
  <c r="J2112" i="8"/>
  <c r="K2113" i="8"/>
  <c r="J2115" i="8"/>
  <c r="F2117" i="8"/>
  <c r="I2124" i="8"/>
  <c r="V2124" i="8" s="1"/>
  <c r="H2127" i="8"/>
  <c r="F2129" i="8"/>
  <c r="J2131" i="8"/>
  <c r="K2133" i="8"/>
  <c r="F2138" i="8"/>
  <c r="F2140" i="8"/>
  <c r="H2145" i="8"/>
  <c r="I2147" i="8"/>
  <c r="V2147" i="8" s="1"/>
  <c r="I2155" i="8"/>
  <c r="V2155" i="8" s="1"/>
  <c r="K2158" i="8"/>
  <c r="H1793" i="8"/>
  <c r="I1796" i="8"/>
  <c r="V1796" i="8" s="1"/>
  <c r="K1800" i="8"/>
  <c r="F1802" i="8"/>
  <c r="J1809" i="8"/>
  <c r="J1812" i="8"/>
  <c r="J1814" i="8"/>
  <c r="J1816" i="8"/>
  <c r="J1818" i="8"/>
  <c r="J1821" i="8"/>
  <c r="J1824" i="8"/>
  <c r="K1825" i="8"/>
  <c r="F1828" i="8"/>
  <c r="H1829" i="8"/>
  <c r="H1832" i="8"/>
  <c r="H1834" i="8"/>
  <c r="H1836" i="8"/>
  <c r="H1838" i="8"/>
  <c r="H1840" i="8"/>
  <c r="H1842" i="8"/>
  <c r="I1845" i="8"/>
  <c r="V1845" i="8" s="1"/>
  <c r="J1849" i="8"/>
  <c r="K1850" i="8"/>
  <c r="F1854" i="8"/>
  <c r="H1855" i="8"/>
  <c r="I1858" i="8"/>
  <c r="V1858" i="8" s="1"/>
  <c r="K1865" i="8"/>
  <c r="F1867" i="8"/>
  <c r="H1868" i="8"/>
  <c r="I1872" i="8"/>
  <c r="V1872" i="8" s="1"/>
  <c r="K1876" i="8"/>
  <c r="F1881" i="8"/>
  <c r="H1882" i="8"/>
  <c r="H1884" i="8"/>
  <c r="I1887" i="8"/>
  <c r="V1887" i="8" s="1"/>
  <c r="K1890" i="8"/>
  <c r="F1893" i="8"/>
  <c r="H1896" i="8"/>
  <c r="H1898" i="8"/>
  <c r="H1901" i="8"/>
  <c r="H1903" i="8"/>
  <c r="I1906" i="8"/>
  <c r="V1906" i="8" s="1"/>
  <c r="K1909" i="8"/>
  <c r="F1911" i="8"/>
  <c r="I1914" i="8"/>
  <c r="V1914" i="8" s="1"/>
  <c r="K1917" i="8"/>
  <c r="F1923" i="8"/>
  <c r="H1924" i="8"/>
  <c r="K1936" i="8"/>
  <c r="F1940" i="8"/>
  <c r="I1943" i="8"/>
  <c r="V1943" i="8" s="1"/>
  <c r="J1946" i="8"/>
  <c r="K1947" i="8"/>
  <c r="F1951" i="8"/>
  <c r="H1954" i="8"/>
  <c r="K1961" i="8"/>
  <c r="F1964" i="8"/>
  <c r="I1967" i="8"/>
  <c r="V1967" i="8" s="1"/>
  <c r="K1971" i="8"/>
  <c r="F1977" i="8"/>
  <c r="H1978" i="8"/>
  <c r="Y1978" i="8" s="1"/>
  <c r="AA1978" i="8" s="1"/>
  <c r="I1984" i="8"/>
  <c r="V1984" i="8" s="1"/>
  <c r="K1987" i="8"/>
  <c r="F1990" i="8"/>
  <c r="I1994" i="8"/>
  <c r="V1994" i="8" s="1"/>
  <c r="J1997" i="8"/>
  <c r="J1999" i="8"/>
  <c r="K2000" i="8"/>
  <c r="F2026" i="8"/>
  <c r="I2029" i="8"/>
  <c r="V2029" i="8" s="1"/>
  <c r="K2033" i="8"/>
  <c r="F2038" i="8"/>
  <c r="I2041" i="8"/>
  <c r="V2041" i="8" s="1"/>
  <c r="J2044" i="8"/>
  <c r="K2045" i="8"/>
  <c r="F2048" i="8"/>
  <c r="K2060" i="8"/>
  <c r="F2063" i="8"/>
  <c r="I2067" i="8"/>
  <c r="V2067" i="8" s="1"/>
  <c r="K2070" i="8"/>
  <c r="F2079" i="8"/>
  <c r="H2080" i="8"/>
  <c r="I2085" i="8"/>
  <c r="V2085" i="8" s="1"/>
  <c r="F2090" i="8"/>
  <c r="F2099" i="8"/>
  <c r="I2100" i="8"/>
  <c r="V2100" i="8" s="1"/>
  <c r="H2101" i="8"/>
  <c r="J2102" i="8"/>
  <c r="J2103" i="8"/>
  <c r="F2104" i="8"/>
  <c r="I2105" i="8"/>
  <c r="V2105" i="8" s="1"/>
  <c r="F2106" i="8"/>
  <c r="K2110" i="8"/>
  <c r="K2116" i="8"/>
  <c r="H2117" i="8"/>
  <c r="Y2117" i="8" s="1"/>
  <c r="AA2117" i="8" s="1"/>
  <c r="H2118" i="8"/>
  <c r="Y2118" i="8" s="1"/>
  <c r="AA2118" i="8" s="1"/>
  <c r="F2120" i="8"/>
  <c r="F2122" i="8"/>
  <c r="K2126" i="8"/>
  <c r="I2127" i="8"/>
  <c r="V2127" i="8" s="1"/>
  <c r="J2128" i="8"/>
  <c r="J2129" i="8"/>
  <c r="I2130" i="8"/>
  <c r="V2130" i="8" s="1"/>
  <c r="K2131" i="8"/>
  <c r="F2136" i="8"/>
  <c r="I2137" i="8"/>
  <c r="V2137" i="8" s="1"/>
  <c r="H2138" i="8"/>
  <c r="J2139" i="8"/>
  <c r="J2140" i="8"/>
  <c r="F2141" i="8"/>
  <c r="K2145" i="8"/>
  <c r="I2146" i="8"/>
  <c r="V2146" i="8" s="1"/>
  <c r="J2147" i="8"/>
  <c r="J2148" i="8"/>
  <c r="F2149" i="8"/>
  <c r="F2152" i="8"/>
  <c r="I2153" i="8"/>
  <c r="V2153" i="8" s="1"/>
  <c r="H2154" i="8"/>
  <c r="J2155" i="8"/>
  <c r="K2156" i="8"/>
  <c r="F2162" i="8"/>
  <c r="H1795" i="8"/>
  <c r="I1799" i="8"/>
  <c r="V1799" i="8" s="1"/>
  <c r="K1802" i="8"/>
  <c r="F1804" i="8"/>
  <c r="H1805" i="8"/>
  <c r="I1808" i="8"/>
  <c r="V1808" i="8" s="1"/>
  <c r="I1811" i="8"/>
  <c r="V1811" i="8" s="1"/>
  <c r="I1820" i="8"/>
  <c r="V1820" i="8" s="1"/>
  <c r="I1823" i="8"/>
  <c r="V1823" i="8" s="1"/>
  <c r="K1828" i="8"/>
  <c r="F1844" i="8"/>
  <c r="I1848" i="8"/>
  <c r="V1848" i="8" s="1"/>
  <c r="J1853" i="8"/>
  <c r="K1854" i="8"/>
  <c r="F1857" i="8"/>
  <c r="H1860" i="8"/>
  <c r="I1864" i="8"/>
  <c r="V1864" i="8" s="1"/>
  <c r="K1867" i="8"/>
  <c r="F1871" i="8"/>
  <c r="I1875" i="8"/>
  <c r="V1875" i="8" s="1"/>
  <c r="J1878" i="8"/>
  <c r="K1881" i="8"/>
  <c r="F1886" i="8"/>
  <c r="I1889" i="8"/>
  <c r="V1889" i="8" s="1"/>
  <c r="K1893" i="8"/>
  <c r="F1905" i="8"/>
  <c r="I1908" i="8"/>
  <c r="V1908" i="8" s="1"/>
  <c r="K1911" i="8"/>
  <c r="F1913" i="8"/>
  <c r="I1916" i="8"/>
  <c r="V1916" i="8" s="1"/>
  <c r="J1920" i="8"/>
  <c r="J1922" i="8"/>
  <c r="K1923" i="8"/>
  <c r="F1926" i="8"/>
  <c r="H1927" i="8"/>
  <c r="H1929" i="8"/>
  <c r="Y1929" i="8" s="1"/>
  <c r="AA1929" i="8" s="1"/>
  <c r="H1931" i="8"/>
  <c r="I1935" i="8"/>
  <c r="V1935" i="8" s="1"/>
  <c r="J1939" i="8"/>
  <c r="K1940" i="8"/>
  <c r="F1942" i="8"/>
  <c r="J1950" i="8"/>
  <c r="K1951" i="8"/>
  <c r="F1956" i="8"/>
  <c r="H1957" i="8"/>
  <c r="I1960" i="8"/>
  <c r="V1960" i="8" s="1"/>
  <c r="K1964" i="8"/>
  <c r="F1966" i="8"/>
  <c r="I1970" i="8"/>
  <c r="V1970" i="8" s="1"/>
  <c r="J1973" i="8"/>
  <c r="J1976" i="8"/>
  <c r="K1977" i="8"/>
  <c r="F1980" i="8"/>
  <c r="H1981" i="8"/>
  <c r="H1983" i="8"/>
  <c r="I1986" i="8"/>
  <c r="V1986" i="8" s="1"/>
  <c r="J1989" i="8"/>
  <c r="K1990" i="8"/>
  <c r="F1992" i="8"/>
  <c r="H1993" i="8"/>
  <c r="I1996" i="8"/>
  <c r="V1996" i="8" s="1"/>
  <c r="J2003" i="8"/>
  <c r="J2005" i="8"/>
  <c r="J2008" i="8"/>
  <c r="J2010" i="8"/>
  <c r="J2012" i="8"/>
  <c r="J2014" i="8"/>
  <c r="J2016" i="8"/>
  <c r="J2018" i="8"/>
  <c r="J2020" i="8"/>
  <c r="J2023" i="8"/>
  <c r="K2026" i="8"/>
  <c r="F2028" i="8"/>
  <c r="I2032" i="8"/>
  <c r="V2032" i="8" s="1"/>
  <c r="J2035" i="8"/>
  <c r="J2037" i="8"/>
  <c r="K2038" i="8"/>
  <c r="F2040" i="8"/>
  <c r="I2043" i="8"/>
  <c r="V2043" i="8" s="1"/>
  <c r="J2047" i="8"/>
  <c r="K2048" i="8"/>
  <c r="F2050" i="8"/>
  <c r="H2051" i="8"/>
  <c r="H2053" i="8"/>
  <c r="H2055" i="8"/>
  <c r="I2059" i="8"/>
  <c r="V2059" i="8" s="1"/>
  <c r="J2062" i="8"/>
  <c r="K2063" i="8"/>
  <c r="F2065" i="8"/>
  <c r="H2066" i="8"/>
  <c r="I2069" i="8"/>
  <c r="V2069" i="8" s="1"/>
  <c r="J2072" i="8"/>
  <c r="J2074" i="8"/>
  <c r="J2076" i="8"/>
  <c r="J2078" i="8"/>
  <c r="K2079" i="8"/>
  <c r="F2083" i="8"/>
  <c r="H2084" i="8"/>
  <c r="I2089" i="8"/>
  <c r="V2089" i="8" s="1"/>
  <c r="J2090" i="8"/>
  <c r="F2091" i="8"/>
  <c r="F2094" i="8"/>
  <c r="F2097" i="8"/>
  <c r="I2098" i="8"/>
  <c r="V2098" i="8" s="1"/>
  <c r="H2099" i="8"/>
  <c r="J2100" i="8"/>
  <c r="K2101" i="8"/>
  <c r="K2103" i="8"/>
  <c r="H2104" i="8"/>
  <c r="J2105" i="8"/>
  <c r="J2106" i="8"/>
  <c r="F2107" i="8"/>
  <c r="F2113" i="8"/>
  <c r="K2117" i="8"/>
  <c r="I2118" i="8"/>
  <c r="V2118" i="8" s="1"/>
  <c r="H2120" i="8"/>
  <c r="H2121" i="8"/>
  <c r="J2122" i="8"/>
  <c r="F2123" i="8"/>
  <c r="F2125" i="8"/>
  <c r="K2129" i="8"/>
  <c r="F2133" i="8"/>
  <c r="H2134" i="8"/>
  <c r="I2135" i="8"/>
  <c r="V2135" i="8" s="1"/>
  <c r="H2136" i="8"/>
  <c r="J2137" i="8"/>
  <c r="K2138" i="8"/>
  <c r="K2140" i="8"/>
  <c r="H2141" i="8"/>
  <c r="H2142" i="8"/>
  <c r="I2143" i="8"/>
  <c r="V2143" i="8" s="1"/>
  <c r="F2144" i="8"/>
  <c r="K2148" i="8"/>
  <c r="H2149" i="8"/>
  <c r="H2150" i="8"/>
  <c r="AB2150" i="8" s="1"/>
  <c r="I2151" i="8"/>
  <c r="V2151" i="8" s="1"/>
  <c r="H2152" i="8"/>
  <c r="J2153" i="8"/>
  <c r="K2154" i="8"/>
  <c r="F2158" i="8"/>
  <c r="I2159" i="8"/>
  <c r="V2159" i="8" s="1"/>
  <c r="F2160" i="8"/>
  <c r="H2161" i="8"/>
  <c r="J2162" i="8"/>
  <c r="K9" i="8"/>
  <c r="K13" i="8"/>
  <c r="K10" i="8"/>
  <c r="K14" i="8"/>
  <c r="K11" i="8"/>
  <c r="K12" i="8"/>
  <c r="J11" i="8"/>
  <c r="K8" i="8"/>
  <c r="J12" i="8"/>
  <c r="J9" i="8"/>
  <c r="J10" i="8"/>
  <c r="I10" i="8"/>
  <c r="V10" i="8" s="1"/>
  <c r="I14" i="8"/>
  <c r="I11" i="8"/>
  <c r="V11" i="8" s="1"/>
  <c r="I12" i="8"/>
  <c r="V12" i="8" s="1"/>
  <c r="I13" i="8"/>
  <c r="V13" i="8" s="1"/>
  <c r="J13" i="8"/>
  <c r="J14" i="8"/>
  <c r="J8" i="8"/>
  <c r="I9" i="8"/>
  <c r="V9" i="8" s="1"/>
  <c r="I8" i="8"/>
  <c r="H12" i="8"/>
  <c r="H9" i="8"/>
  <c r="H13" i="8"/>
  <c r="F9" i="8"/>
  <c r="F13" i="8"/>
  <c r="H10" i="8"/>
  <c r="F10" i="8"/>
  <c r="F14" i="8"/>
  <c r="H11" i="8"/>
  <c r="F11" i="8"/>
  <c r="H14" i="8"/>
  <c r="H8" i="8"/>
  <c r="F12" i="8"/>
  <c r="F8" i="8"/>
  <c r="W131" i="8" l="1"/>
  <c r="W26" i="8"/>
  <c r="U14" i="8"/>
  <c r="V14" i="8"/>
  <c r="AB1548" i="8"/>
  <c r="Y1548" i="8"/>
  <c r="AA1548" i="8" s="1"/>
  <c r="AB1703" i="8"/>
  <c r="Y1703" i="8"/>
  <c r="AA1703" i="8" s="1"/>
  <c r="AB1717" i="8"/>
  <c r="Y1717" i="8"/>
  <c r="AA1717" i="8" s="1"/>
  <c r="AB1989" i="8"/>
  <c r="Y1989" i="8"/>
  <c r="AA1989" i="8" s="1"/>
  <c r="AB1699" i="8"/>
  <c r="Y1699" i="8"/>
  <c r="AA1699" i="8" s="1"/>
  <c r="AB1919" i="8"/>
  <c r="Y1919" i="8"/>
  <c r="AA1919" i="8" s="1"/>
  <c r="AB1889" i="8"/>
  <c r="Y1889" i="8"/>
  <c r="AA1889" i="8" s="1"/>
  <c r="AB2047" i="8"/>
  <c r="Y2047" i="8"/>
  <c r="AA2047" i="8" s="1"/>
  <c r="AB1692" i="8"/>
  <c r="Y1692" i="8"/>
  <c r="AA1692" i="8" s="1"/>
  <c r="AB1577" i="8"/>
  <c r="Y1577" i="8"/>
  <c r="AA1577" i="8" s="1"/>
  <c r="AB2077" i="8"/>
  <c r="Y2077" i="8"/>
  <c r="AA2077" i="8" s="1"/>
  <c r="AB1595" i="8"/>
  <c r="Y1595" i="8"/>
  <c r="AA1595" i="8" s="1"/>
  <c r="AB1578" i="8"/>
  <c r="Y1578" i="8"/>
  <c r="AA1578" i="8" s="1"/>
  <c r="AB1730" i="8"/>
  <c r="Y1730" i="8"/>
  <c r="AA1730" i="8" s="1"/>
  <c r="AB1705" i="8"/>
  <c r="Y1705" i="8"/>
  <c r="AA1705" i="8" s="1"/>
  <c r="AB1134" i="8"/>
  <c r="Y1134" i="8"/>
  <c r="AA1134" i="8" s="1"/>
  <c r="AB1782" i="8"/>
  <c r="Y1782" i="8"/>
  <c r="AA1782" i="8" s="1"/>
  <c r="AB1127" i="8"/>
  <c r="Y1127" i="8"/>
  <c r="AA1127" i="8" s="1"/>
  <c r="AB998" i="8"/>
  <c r="Y998" i="8"/>
  <c r="AA998" i="8" s="1"/>
  <c r="AB976" i="8"/>
  <c r="Y976" i="8"/>
  <c r="AA976" i="8" s="1"/>
  <c r="AB961" i="8"/>
  <c r="Y961" i="8"/>
  <c r="AA961" i="8" s="1"/>
  <c r="AB1239" i="8"/>
  <c r="Y1239" i="8"/>
  <c r="AA1239" i="8" s="1"/>
  <c r="AB1105" i="8"/>
  <c r="Y1105" i="8"/>
  <c r="AA1105" i="8" s="1"/>
  <c r="AB1046" i="8"/>
  <c r="Y1046" i="8"/>
  <c r="AA1046" i="8" s="1"/>
  <c r="AB1201" i="8"/>
  <c r="Y1201" i="8"/>
  <c r="AA1201" i="8" s="1"/>
  <c r="AB1132" i="8"/>
  <c r="Y1132" i="8"/>
  <c r="AA1132" i="8" s="1"/>
  <c r="AB920" i="8"/>
  <c r="Y920" i="8"/>
  <c r="AA920" i="8" s="1"/>
  <c r="AB688" i="8"/>
  <c r="Y688" i="8"/>
  <c r="AA688" i="8" s="1"/>
  <c r="AB1167" i="8"/>
  <c r="Y1167" i="8"/>
  <c r="AA1167" i="8" s="1"/>
  <c r="AB1043" i="8"/>
  <c r="Y1043" i="8"/>
  <c r="AA1043" i="8" s="1"/>
  <c r="AB829" i="8"/>
  <c r="Y829" i="8"/>
  <c r="AA829" i="8" s="1"/>
  <c r="AB559" i="8"/>
  <c r="Y559" i="8"/>
  <c r="AA559" i="8" s="1"/>
  <c r="AB956" i="8"/>
  <c r="Y956" i="8"/>
  <c r="AA956" i="8" s="1"/>
  <c r="AB744" i="8"/>
  <c r="Y744" i="8"/>
  <c r="AA744" i="8" s="1"/>
  <c r="AB1058" i="8"/>
  <c r="Y1058" i="8"/>
  <c r="AA1058" i="8" s="1"/>
  <c r="AB639" i="8"/>
  <c r="Y639" i="8"/>
  <c r="AA639" i="8" s="1"/>
  <c r="AB887" i="8"/>
  <c r="Y887" i="8"/>
  <c r="AA887" i="8" s="1"/>
  <c r="AB994" i="8"/>
  <c r="Y994" i="8"/>
  <c r="AA994" i="8" s="1"/>
  <c r="AB767" i="8"/>
  <c r="Y767" i="8"/>
  <c r="AA767" i="8" s="1"/>
  <c r="AB389" i="8"/>
  <c r="Y389" i="8"/>
  <c r="AA389" i="8" s="1"/>
  <c r="AB741" i="8"/>
  <c r="Y741" i="8"/>
  <c r="AA741" i="8" s="1"/>
  <c r="AB474" i="8"/>
  <c r="Y474" i="8"/>
  <c r="AA474" i="8" s="1"/>
  <c r="AB318" i="8"/>
  <c r="Y318" i="8"/>
  <c r="AA318" i="8" s="1"/>
  <c r="AB242" i="8"/>
  <c r="Y242" i="8"/>
  <c r="AA242" i="8" s="1"/>
  <c r="AB644" i="8"/>
  <c r="Y644" i="8"/>
  <c r="AA644" i="8" s="1"/>
  <c r="AB547" i="8"/>
  <c r="Y547" i="8"/>
  <c r="AA547" i="8" s="1"/>
  <c r="AB561" i="8"/>
  <c r="Y561" i="8"/>
  <c r="AA561" i="8" s="1"/>
  <c r="AB768" i="8"/>
  <c r="Y768" i="8"/>
  <c r="AA768" i="8" s="1"/>
  <c r="AB402" i="8"/>
  <c r="Y402" i="8"/>
  <c r="AA402" i="8" s="1"/>
  <c r="AB386" i="8"/>
  <c r="Y386" i="8"/>
  <c r="AA386" i="8" s="1"/>
  <c r="AB664" i="8"/>
  <c r="Y664" i="8"/>
  <c r="AA664" i="8" s="1"/>
  <c r="AB548" i="8"/>
  <c r="Y548" i="8"/>
  <c r="AA548" i="8" s="1"/>
  <c r="M881" i="8"/>
  <c r="S881" i="8" s="1"/>
  <c r="L1573" i="8"/>
  <c r="R1573" i="8" s="1"/>
  <c r="L1534" i="8"/>
  <c r="R1534" i="8" s="1"/>
  <c r="L1526" i="8"/>
  <c r="R1526" i="8" s="1"/>
  <c r="L2026" i="8"/>
  <c r="R2026" i="8" s="1"/>
  <c r="L787" i="8"/>
  <c r="R787" i="8" s="1"/>
  <c r="L271" i="8"/>
  <c r="R271" i="8" s="1"/>
  <c r="L1993" i="8"/>
  <c r="R1993" i="8" s="1"/>
  <c r="L834" i="8"/>
  <c r="R834" i="8" s="1"/>
  <c r="L1919" i="8"/>
  <c r="L123" i="8"/>
  <c r="R123" i="8" s="1"/>
  <c r="L1550" i="8"/>
  <c r="R1550" i="8" s="1"/>
  <c r="L1256" i="8"/>
  <c r="R1256" i="8" s="1"/>
  <c r="L765" i="8"/>
  <c r="R765" i="8" s="1"/>
  <c r="L985" i="8"/>
  <c r="R985" i="8" s="1"/>
  <c r="W787" i="8"/>
  <c r="L2101" i="8"/>
  <c r="R2101" i="8" s="1"/>
  <c r="L52" i="8"/>
  <c r="R52" i="8" s="1"/>
  <c r="M26" i="8"/>
  <c r="S26" i="8" s="1"/>
  <c r="L1596" i="8"/>
  <c r="R1596" i="8" s="1"/>
  <c r="L375" i="8"/>
  <c r="R375" i="8" s="1"/>
  <c r="L1980" i="8"/>
  <c r="L1597" i="8"/>
  <c r="R1597" i="8" s="1"/>
  <c r="L263" i="8"/>
  <c r="R263" i="8" s="1"/>
  <c r="L1914" i="8"/>
  <c r="R1914" i="8" s="1"/>
  <c r="L278" i="8"/>
  <c r="R278" i="8" s="1"/>
  <c r="M1993" i="8"/>
  <c r="S1993" i="8" s="1"/>
  <c r="M2078" i="8"/>
  <c r="S2078" i="8" s="1"/>
  <c r="M1520" i="8"/>
  <c r="S1520" i="8" s="1"/>
  <c r="M1591" i="8"/>
  <c r="S1591" i="8" s="1"/>
  <c r="M1593" i="8"/>
  <c r="S1593" i="8" s="1"/>
  <c r="M1548" i="8"/>
  <c r="S1548" i="8" s="1"/>
  <c r="M1418" i="8"/>
  <c r="S1418" i="8" s="1"/>
  <c r="M692" i="8"/>
  <c r="S692" i="8" s="1"/>
  <c r="L1593" i="8"/>
  <c r="R1593" i="8" s="1"/>
  <c r="L1424" i="8"/>
  <c r="R1424" i="8" s="1"/>
  <c r="M985" i="8"/>
  <c r="S985" i="8" s="1"/>
  <c r="M765" i="8"/>
  <c r="S765" i="8" s="1"/>
  <c r="L807" i="8"/>
  <c r="R807" i="8" s="1"/>
  <c r="M691" i="8"/>
  <c r="S691" i="8" s="1"/>
  <c r="L2050" i="8"/>
  <c r="R2050" i="8" s="1"/>
  <c r="L1538" i="8"/>
  <c r="R1538" i="8" s="1"/>
  <c r="M1424" i="8"/>
  <c r="S1424" i="8" s="1"/>
  <c r="M807" i="8"/>
  <c r="S807" i="8" s="1"/>
  <c r="M2026" i="8"/>
  <c r="S2026" i="8" s="1"/>
  <c r="L1499" i="8"/>
  <c r="R1499" i="8" s="1"/>
  <c r="L1491" i="8"/>
  <c r="R1491" i="8" s="1"/>
  <c r="M131" i="8"/>
  <c r="S131" i="8" s="1"/>
  <c r="T131" i="8" s="1"/>
  <c r="M2101" i="8"/>
  <c r="S2101" i="8" s="1"/>
  <c r="L1520" i="8"/>
  <c r="R1520" i="8" s="1"/>
  <c r="L1591" i="8"/>
  <c r="R1591" i="8" s="1"/>
  <c r="L2136" i="8"/>
  <c r="R2136" i="8" s="1"/>
  <c r="M1914" i="8"/>
  <c r="S1914" i="8" s="1"/>
  <c r="M1596" i="8"/>
  <c r="S1596" i="8" s="1"/>
  <c r="T1596" i="8" s="1"/>
  <c r="M1573" i="8"/>
  <c r="S1573" i="8" s="1"/>
  <c r="T1573" i="8" s="1"/>
  <c r="M1534" i="8"/>
  <c r="S1534" i="8" s="1"/>
  <c r="M1526" i="8"/>
  <c r="S1526" i="8" s="1"/>
  <c r="T1526" i="8" s="1"/>
  <c r="L1495" i="8"/>
  <c r="R1495" i="8" s="1"/>
  <c r="M1733" i="8"/>
  <c r="S1733" i="8" s="1"/>
  <c r="M1577" i="8"/>
  <c r="S1577" i="8" s="1"/>
  <c r="M836" i="8"/>
  <c r="S836" i="8" s="1"/>
  <c r="M787" i="8"/>
  <c r="S787" i="8" s="1"/>
  <c r="L628" i="8"/>
  <c r="R628" i="8" s="1"/>
  <c r="M900" i="8"/>
  <c r="S900" i="8" s="1"/>
  <c r="M832" i="8"/>
  <c r="S832" i="8" s="1"/>
  <c r="L607" i="8"/>
  <c r="R607" i="8" s="1"/>
  <c r="M601" i="8"/>
  <c r="S601" i="8" s="1"/>
  <c r="M375" i="8"/>
  <c r="S375" i="8" s="1"/>
  <c r="L364" i="8"/>
  <c r="R364" i="8" s="1"/>
  <c r="M278" i="8"/>
  <c r="S278" i="8" s="1"/>
  <c r="L2158" i="8"/>
  <c r="R2158" i="8" s="1"/>
  <c r="M2158" i="8"/>
  <c r="S2158" i="8" s="1"/>
  <c r="U2151" i="8"/>
  <c r="L2144" i="8"/>
  <c r="R2144" i="8" s="1"/>
  <c r="M2144" i="8"/>
  <c r="S2144" i="8" s="1"/>
  <c r="U2135" i="8"/>
  <c r="M2125" i="8"/>
  <c r="S2125" i="8" s="1"/>
  <c r="L2125" i="8"/>
  <c r="R2125" i="8" s="1"/>
  <c r="L2113" i="8"/>
  <c r="R2113" i="8" s="1"/>
  <c r="M2113" i="8"/>
  <c r="S2113" i="8" s="1"/>
  <c r="M2091" i="8"/>
  <c r="S2091" i="8" s="1"/>
  <c r="L2091" i="8"/>
  <c r="R2091" i="8" s="1"/>
  <c r="M2083" i="8"/>
  <c r="S2083" i="8" s="1"/>
  <c r="L2083" i="8"/>
  <c r="R2083" i="8" s="1"/>
  <c r="M2065" i="8"/>
  <c r="S2065" i="8" s="1"/>
  <c r="L2065" i="8"/>
  <c r="R2065" i="8" s="1"/>
  <c r="L2028" i="8"/>
  <c r="R2028" i="8" s="1"/>
  <c r="M2028" i="8"/>
  <c r="S2028" i="8" s="1"/>
  <c r="U1996" i="8"/>
  <c r="U1970" i="8"/>
  <c r="M1942" i="8"/>
  <c r="S1942" i="8" s="1"/>
  <c r="L1942" i="8"/>
  <c r="R1942" i="8" s="1"/>
  <c r="L1913" i="8"/>
  <c r="R1913" i="8" s="1"/>
  <c r="M1913" i="8"/>
  <c r="S1913" i="8" s="1"/>
  <c r="U1864" i="8"/>
  <c r="U1823" i="8"/>
  <c r="M2152" i="8"/>
  <c r="S2152" i="8" s="1"/>
  <c r="L2152" i="8"/>
  <c r="R2152" i="8" s="1"/>
  <c r="U2146" i="8"/>
  <c r="U2127" i="8"/>
  <c r="M2099" i="8"/>
  <c r="S2099" i="8" s="1"/>
  <c r="L2099" i="8"/>
  <c r="R2099" i="8" s="1"/>
  <c r="L2079" i="8"/>
  <c r="R2079" i="8" s="1"/>
  <c r="M2079" i="8"/>
  <c r="S2079" i="8" s="1"/>
  <c r="U2041" i="8"/>
  <c r="U1994" i="8"/>
  <c r="L1964" i="8"/>
  <c r="R1964" i="8" s="1"/>
  <c r="M1964" i="8"/>
  <c r="S1964" i="8" s="1"/>
  <c r="U1914" i="8"/>
  <c r="L1893" i="8"/>
  <c r="R1893" i="8" s="1"/>
  <c r="M1893" i="8"/>
  <c r="S1893" i="8" s="1"/>
  <c r="U1845" i="8"/>
  <c r="M1828" i="8"/>
  <c r="S1828" i="8" s="1"/>
  <c r="L1828" i="8"/>
  <c r="R1828" i="8" s="1"/>
  <c r="U2155" i="8"/>
  <c r="M2138" i="8"/>
  <c r="S2138" i="8" s="1"/>
  <c r="L2138" i="8"/>
  <c r="R2138" i="8" s="1"/>
  <c r="U2108" i="8"/>
  <c r="M2060" i="8"/>
  <c r="S2060" i="8" s="1"/>
  <c r="L2060" i="8"/>
  <c r="R2060" i="8" s="1"/>
  <c r="U2039" i="8"/>
  <c r="L1947" i="8"/>
  <c r="R1947" i="8" s="1"/>
  <c r="M1947" i="8"/>
  <c r="S1947" i="8" s="1"/>
  <c r="L1936" i="8"/>
  <c r="R1936" i="8" s="1"/>
  <c r="M1936" i="8"/>
  <c r="S1936" i="8" s="1"/>
  <c r="M1917" i="8"/>
  <c r="S1917" i="8" s="1"/>
  <c r="L1917" i="8"/>
  <c r="R1917" i="8" s="1"/>
  <c r="M1890" i="8"/>
  <c r="S1890" i="8" s="1"/>
  <c r="L1890" i="8"/>
  <c r="R1890" i="8" s="1"/>
  <c r="L1876" i="8"/>
  <c r="R1876" i="8" s="1"/>
  <c r="M1876" i="8"/>
  <c r="S1876" i="8" s="1"/>
  <c r="L1865" i="8"/>
  <c r="R1865" i="8" s="1"/>
  <c r="M1865" i="8"/>
  <c r="S1865" i="8" s="1"/>
  <c r="U1856" i="8"/>
  <c r="U2111" i="8"/>
  <c r="M2156" i="8"/>
  <c r="S2156" i="8" s="1"/>
  <c r="L2156" i="8"/>
  <c r="R2156" i="8" s="1"/>
  <c r="U2142" i="8"/>
  <c r="U2134" i="8"/>
  <c r="L2126" i="8"/>
  <c r="R2126" i="8" s="1"/>
  <c r="M2126" i="8"/>
  <c r="S2126" i="8" s="1"/>
  <c r="U2115" i="8"/>
  <c r="U2061" i="8"/>
  <c r="U2046" i="8"/>
  <c r="L2030" i="8"/>
  <c r="R2030" i="8" s="1"/>
  <c r="M2030" i="8"/>
  <c r="S2030" i="8" s="1"/>
  <c r="U2007" i="8"/>
  <c r="U1975" i="8"/>
  <c r="L1959" i="8"/>
  <c r="R1959" i="8" s="1"/>
  <c r="M1959" i="8"/>
  <c r="S1959" i="8" s="1"/>
  <c r="U1949" i="8"/>
  <c r="U1938" i="8"/>
  <c r="U1919" i="8"/>
  <c r="L1907" i="8"/>
  <c r="R1907" i="8" s="1"/>
  <c r="M1907" i="8"/>
  <c r="S1907" i="8" s="1"/>
  <c r="L1888" i="8"/>
  <c r="R1888" i="8" s="1"/>
  <c r="M1888" i="8"/>
  <c r="S1888" i="8" s="1"/>
  <c r="U1880" i="8"/>
  <c r="U1866" i="8"/>
  <c r="U1852" i="8"/>
  <c r="M1798" i="8"/>
  <c r="S1798" i="8" s="1"/>
  <c r="L1798" i="8"/>
  <c r="R1798" i="8" s="1"/>
  <c r="U1773" i="8"/>
  <c r="M1768" i="8"/>
  <c r="S1768" i="8" s="1"/>
  <c r="L1768" i="8"/>
  <c r="R1768" i="8" s="1"/>
  <c r="U1731" i="8"/>
  <c r="L1720" i="8"/>
  <c r="R1720" i="8" s="1"/>
  <c r="M1720" i="8"/>
  <c r="S1720" i="8" s="1"/>
  <c r="U1714" i="8"/>
  <c r="U1706" i="8"/>
  <c r="L1682" i="8"/>
  <c r="R1682" i="8" s="1"/>
  <c r="M1682" i="8"/>
  <c r="S1682" i="8" s="1"/>
  <c r="U1678" i="8"/>
  <c r="U1674" i="8"/>
  <c r="L1655" i="8"/>
  <c r="R1655" i="8" s="1"/>
  <c r="M1655" i="8"/>
  <c r="S1655" i="8" s="1"/>
  <c r="U1625" i="8"/>
  <c r="L1618" i="8"/>
  <c r="R1618" i="8" s="1"/>
  <c r="M1618" i="8"/>
  <c r="S1618" i="8" s="1"/>
  <c r="L1584" i="8"/>
  <c r="R1584" i="8" s="1"/>
  <c r="M1584" i="8"/>
  <c r="S1584" i="8" s="1"/>
  <c r="M2161" i="8"/>
  <c r="S2161" i="8" s="1"/>
  <c r="L2161" i="8"/>
  <c r="R2161" i="8" s="1"/>
  <c r="L2150" i="8"/>
  <c r="R2150" i="8" s="1"/>
  <c r="M2150" i="8"/>
  <c r="S2150" i="8" s="1"/>
  <c r="U2140" i="8"/>
  <c r="U2133" i="8"/>
  <c r="U2106" i="8"/>
  <c r="M2095" i="8"/>
  <c r="S2095" i="8" s="1"/>
  <c r="L2095" i="8"/>
  <c r="R2095" i="8" s="1"/>
  <c r="M2092" i="8"/>
  <c r="S2092" i="8" s="1"/>
  <c r="L2092" i="8"/>
  <c r="R2092" i="8" s="1"/>
  <c r="U2082" i="8"/>
  <c r="U2076" i="8"/>
  <c r="U2056" i="8"/>
  <c r="M2051" i="8"/>
  <c r="S2051" i="8" s="1"/>
  <c r="L2051" i="8"/>
  <c r="R2051" i="8" s="1"/>
  <c r="U2047" i="8"/>
  <c r="M2036" i="8"/>
  <c r="S2036" i="8" s="1"/>
  <c r="L2036" i="8"/>
  <c r="R2036" i="8" s="1"/>
  <c r="U2023" i="8"/>
  <c r="U2020" i="8"/>
  <c r="M2015" i="8"/>
  <c r="S2015" i="8" s="1"/>
  <c r="L2015" i="8"/>
  <c r="R2015" i="8" s="1"/>
  <c r="U2012" i="8"/>
  <c r="M2004" i="8"/>
  <c r="S2004" i="8" s="1"/>
  <c r="L2004" i="8"/>
  <c r="R2004" i="8" s="1"/>
  <c r="M2001" i="8"/>
  <c r="S2001" i="8" s="1"/>
  <c r="L2001" i="8"/>
  <c r="R2001" i="8" s="1"/>
  <c r="M1998" i="8"/>
  <c r="S1998" i="8" s="1"/>
  <c r="L1998" i="8"/>
  <c r="R1998" i="8" s="1"/>
  <c r="M1988" i="8"/>
  <c r="S1988" i="8" s="1"/>
  <c r="L1988" i="8"/>
  <c r="R1988" i="8" s="1"/>
  <c r="L1962" i="8"/>
  <c r="R1962" i="8" s="1"/>
  <c r="M1962" i="8"/>
  <c r="S1962" i="8" s="1"/>
  <c r="U1958" i="8"/>
  <c r="U1955" i="8"/>
  <c r="U1932" i="8"/>
  <c r="M1927" i="8"/>
  <c r="S1927" i="8" s="1"/>
  <c r="L1927" i="8"/>
  <c r="R1927" i="8" s="1"/>
  <c r="L1924" i="8"/>
  <c r="R1924" i="8" s="1"/>
  <c r="M1924" i="8"/>
  <c r="S1924" i="8" s="1"/>
  <c r="L1921" i="8"/>
  <c r="R1921" i="8" s="1"/>
  <c r="M1921" i="8"/>
  <c r="S1921" i="8" s="1"/>
  <c r="L1918" i="8"/>
  <c r="R1918" i="8" s="1"/>
  <c r="M1918" i="8"/>
  <c r="S1918" i="8" s="1"/>
  <c r="L1903" i="8"/>
  <c r="R1903" i="8" s="1"/>
  <c r="M1903" i="8"/>
  <c r="S1903" i="8" s="1"/>
  <c r="U1900" i="8"/>
  <c r="U1897" i="8"/>
  <c r="M1891" i="8"/>
  <c r="S1891" i="8" s="1"/>
  <c r="L1891" i="8"/>
  <c r="R1891" i="8" s="1"/>
  <c r="M1884" i="8"/>
  <c r="S1884" i="8" s="1"/>
  <c r="L1884" i="8"/>
  <c r="R1884" i="8" s="1"/>
  <c r="U1878" i="8"/>
  <c r="M1868" i="8"/>
  <c r="S1868" i="8" s="1"/>
  <c r="L1868" i="8"/>
  <c r="R1868" i="8" s="1"/>
  <c r="U1861" i="8"/>
  <c r="M1855" i="8"/>
  <c r="S1855" i="8" s="1"/>
  <c r="L1855" i="8"/>
  <c r="R1855" i="8" s="1"/>
  <c r="U1841" i="8"/>
  <c r="M1836" i="8"/>
  <c r="S1836" i="8" s="1"/>
  <c r="L1836" i="8"/>
  <c r="R1836" i="8" s="1"/>
  <c r="U1833" i="8"/>
  <c r="U1824" i="8"/>
  <c r="U1821" i="8"/>
  <c r="U1818" i="8"/>
  <c r="L1813" i="8"/>
  <c r="R1813" i="8" s="1"/>
  <c r="M1813" i="8"/>
  <c r="S1813" i="8" s="1"/>
  <c r="M1810" i="8"/>
  <c r="S1810" i="8" s="1"/>
  <c r="L1810" i="8"/>
  <c r="R1810" i="8" s="1"/>
  <c r="U1806" i="8"/>
  <c r="U1792" i="8"/>
  <c r="L1778" i="8"/>
  <c r="R1778" i="8" s="1"/>
  <c r="M1778" i="8"/>
  <c r="S1778" i="8" s="1"/>
  <c r="L1764" i="8"/>
  <c r="R1764" i="8" s="1"/>
  <c r="M1764" i="8"/>
  <c r="S1764" i="8" s="1"/>
  <c r="U1750" i="8"/>
  <c r="L1744" i="8"/>
  <c r="R1744" i="8" s="1"/>
  <c r="M1744" i="8"/>
  <c r="S1744" i="8" s="1"/>
  <c r="U1724" i="8"/>
  <c r="L1684" i="8"/>
  <c r="R1684" i="8" s="1"/>
  <c r="M1684" i="8"/>
  <c r="S1684" i="8" s="1"/>
  <c r="U1667" i="8"/>
  <c r="M1644" i="8"/>
  <c r="S1644" i="8" s="1"/>
  <c r="L1644" i="8"/>
  <c r="R1644" i="8" s="1"/>
  <c r="L1636" i="8"/>
  <c r="R1636" i="8" s="1"/>
  <c r="M1636" i="8"/>
  <c r="S1636" i="8" s="1"/>
  <c r="L1607" i="8"/>
  <c r="M1607" i="8"/>
  <c r="S1607" i="8" s="1"/>
  <c r="M1594" i="8"/>
  <c r="S1594" i="8" s="1"/>
  <c r="L1594" i="8"/>
  <c r="R1594" i="8" s="1"/>
  <c r="L1582" i="8"/>
  <c r="R1582" i="8" s="1"/>
  <c r="M1582" i="8"/>
  <c r="S1582" i="8" s="1"/>
  <c r="L2155" i="8"/>
  <c r="R2155" i="8" s="1"/>
  <c r="M2155" i="8"/>
  <c r="S2155" i="8" s="1"/>
  <c r="U2152" i="8"/>
  <c r="U2149" i="8"/>
  <c r="L2143" i="8"/>
  <c r="R2143" i="8" s="1"/>
  <c r="M2143" i="8"/>
  <c r="S2143" i="8" s="1"/>
  <c r="M2137" i="8"/>
  <c r="S2137" i="8" s="1"/>
  <c r="L2137" i="8"/>
  <c r="R2137" i="8" s="1"/>
  <c r="U2123" i="8"/>
  <c r="M2098" i="8"/>
  <c r="S2098" i="8" s="1"/>
  <c r="L2098" i="8"/>
  <c r="R2098" i="8" s="1"/>
  <c r="M2089" i="8"/>
  <c r="S2089" i="8" s="1"/>
  <c r="L2089" i="8"/>
  <c r="R2089" i="8" s="1"/>
  <c r="U2079" i="8"/>
  <c r="L2069" i="8"/>
  <c r="R2069" i="8" s="1"/>
  <c r="M2069" i="8"/>
  <c r="S2069" i="8" s="1"/>
  <c r="U2063" i="8"/>
  <c r="U2060" i="8"/>
  <c r="U2057" i="8"/>
  <c r="M2041" i="8"/>
  <c r="S2041" i="8" s="1"/>
  <c r="L2041" i="8"/>
  <c r="R2041" i="8" s="1"/>
  <c r="U2038" i="8"/>
  <c r="U2028" i="8"/>
  <c r="U1985" i="8"/>
  <c r="M1975" i="8"/>
  <c r="S1975" i="8" s="1"/>
  <c r="L1975" i="8"/>
  <c r="R1975" i="8" s="1"/>
  <c r="U1971" i="8"/>
  <c r="M1963" i="8"/>
  <c r="S1963" i="8" s="1"/>
  <c r="L1963" i="8"/>
  <c r="R1963" i="8" s="1"/>
  <c r="L1960" i="8"/>
  <c r="R1960" i="8" s="1"/>
  <c r="M1960" i="8"/>
  <c r="S1960" i="8" s="1"/>
  <c r="U1956" i="8"/>
  <c r="L1943" i="8"/>
  <c r="R1943" i="8" s="1"/>
  <c r="M1943" i="8"/>
  <c r="S1943" i="8" s="1"/>
  <c r="U1940" i="8"/>
  <c r="U1926" i="8"/>
  <c r="U1923" i="8"/>
  <c r="M1919" i="8"/>
  <c r="S1919" i="8" s="1"/>
  <c r="U1911" i="8"/>
  <c r="M1906" i="8"/>
  <c r="S1906" i="8" s="1"/>
  <c r="L1906" i="8"/>
  <c r="R1906" i="8" s="1"/>
  <c r="M1899" i="8"/>
  <c r="S1899" i="8" s="1"/>
  <c r="L1899" i="8"/>
  <c r="R1899" i="8" s="1"/>
  <c r="M1887" i="8"/>
  <c r="S1887" i="8" s="1"/>
  <c r="L1887" i="8"/>
  <c r="R1887" i="8" s="1"/>
  <c r="L1880" i="8"/>
  <c r="R1880" i="8" s="1"/>
  <c r="M1880" i="8"/>
  <c r="S1880" i="8" s="1"/>
  <c r="U1876" i="8"/>
  <c r="U1867" i="8"/>
  <c r="M1858" i="8"/>
  <c r="S1858" i="8" s="1"/>
  <c r="L1858" i="8"/>
  <c r="R1858" i="8" s="1"/>
  <c r="L1852" i="8"/>
  <c r="R1852" i="8" s="1"/>
  <c r="M1852" i="8"/>
  <c r="S1852" i="8" s="1"/>
  <c r="L1811" i="8"/>
  <c r="R1811" i="8" s="1"/>
  <c r="M1811" i="8"/>
  <c r="S1811" i="8" s="1"/>
  <c r="L1808" i="8"/>
  <c r="R1808" i="8" s="1"/>
  <c r="M1808" i="8"/>
  <c r="S1808" i="8" s="1"/>
  <c r="U1804" i="8"/>
  <c r="L1799" i="8"/>
  <c r="R1799" i="8" s="1"/>
  <c r="M1799" i="8"/>
  <c r="S1799" i="8" s="1"/>
  <c r="M1796" i="8"/>
  <c r="S1796" i="8" s="1"/>
  <c r="L1796" i="8"/>
  <c r="R1796" i="8" s="1"/>
  <c r="M1792" i="8"/>
  <c r="S1792" i="8" s="1"/>
  <c r="L1792" i="8"/>
  <c r="R1792" i="8" s="1"/>
  <c r="U1761" i="8"/>
  <c r="U1743" i="8"/>
  <c r="M1738" i="8"/>
  <c r="S1738" i="8" s="1"/>
  <c r="L1738" i="8"/>
  <c r="R1738" i="8" s="1"/>
  <c r="U1722" i="8"/>
  <c r="L1717" i="8"/>
  <c r="M1717" i="8"/>
  <c r="S1717" i="8" s="1"/>
  <c r="U1710" i="8"/>
  <c r="L1704" i="8"/>
  <c r="R1704" i="8" s="1"/>
  <c r="M1704" i="8"/>
  <c r="S1704" i="8" s="1"/>
  <c r="U1621" i="8"/>
  <c r="U1617" i="8"/>
  <c r="U1609" i="8"/>
  <c r="L2086" i="8"/>
  <c r="R2086" i="8" s="1"/>
  <c r="M2086" i="8"/>
  <c r="S2086" i="8" s="1"/>
  <c r="M2082" i="8"/>
  <c r="S2082" i="8" s="1"/>
  <c r="L2074" i="8"/>
  <c r="R2074" i="8" s="1"/>
  <c r="M2074" i="8"/>
  <c r="S2074" i="8" s="1"/>
  <c r="L2054" i="8"/>
  <c r="R2054" i="8" s="1"/>
  <c r="M2054" i="8"/>
  <c r="S2054" i="8" s="1"/>
  <c r="U2051" i="8"/>
  <c r="L2035" i="8"/>
  <c r="R2035" i="8" s="1"/>
  <c r="M2035" i="8"/>
  <c r="S2035" i="8" s="1"/>
  <c r="U2031" i="8"/>
  <c r="M2018" i="8"/>
  <c r="S2018" i="8" s="1"/>
  <c r="L2018" i="8"/>
  <c r="R2018" i="8" s="1"/>
  <c r="U2015" i="8"/>
  <c r="M2010" i="8"/>
  <c r="S2010" i="8" s="1"/>
  <c r="L2010" i="8"/>
  <c r="R2010" i="8" s="1"/>
  <c r="U2004" i="8"/>
  <c r="U2001" i="8"/>
  <c r="U1998" i="8"/>
  <c r="U1988" i="8"/>
  <c r="U1981" i="8"/>
  <c r="U1978" i="8"/>
  <c r="U1972" i="8"/>
  <c r="L1958" i="8"/>
  <c r="R1958" i="8" s="1"/>
  <c r="M1958" i="8"/>
  <c r="S1958" i="8" s="1"/>
  <c r="M1955" i="8"/>
  <c r="S1955" i="8" s="1"/>
  <c r="L1955" i="8"/>
  <c r="R1955" i="8" s="1"/>
  <c r="M1946" i="8"/>
  <c r="S1946" i="8" s="1"/>
  <c r="L1946" i="8"/>
  <c r="R1946" i="8" s="1"/>
  <c r="L1939" i="8"/>
  <c r="R1939" i="8" s="1"/>
  <c r="M1939" i="8"/>
  <c r="S1939" i="8" s="1"/>
  <c r="L1932" i="8"/>
  <c r="R1932" i="8" s="1"/>
  <c r="M1932" i="8"/>
  <c r="S1932" i="8" s="1"/>
  <c r="U1929" i="8"/>
  <c r="M1922" i="8"/>
  <c r="S1922" i="8" s="1"/>
  <c r="M1920" i="8"/>
  <c r="S1920" i="8" s="1"/>
  <c r="L1920" i="8"/>
  <c r="R1920" i="8" s="1"/>
  <c r="M1902" i="8"/>
  <c r="S1902" i="8" s="1"/>
  <c r="L1902" i="8"/>
  <c r="R1902" i="8" s="1"/>
  <c r="U1896" i="8"/>
  <c r="M1883" i="8"/>
  <c r="S1883" i="8" s="1"/>
  <c r="L1883" i="8"/>
  <c r="R1883" i="8" s="1"/>
  <c r="U1879" i="8"/>
  <c r="M1873" i="8"/>
  <c r="S1873" i="8" s="1"/>
  <c r="L1873" i="8"/>
  <c r="R1873" i="8" s="1"/>
  <c r="M1870" i="8"/>
  <c r="S1870" i="8" s="1"/>
  <c r="L1870" i="8"/>
  <c r="R1870" i="8" s="1"/>
  <c r="M1853" i="8"/>
  <c r="S1853" i="8" s="1"/>
  <c r="L1853" i="8"/>
  <c r="R1853" i="8" s="1"/>
  <c r="M1841" i="8"/>
  <c r="S1841" i="8" s="1"/>
  <c r="L1841" i="8"/>
  <c r="R1841" i="8" s="1"/>
  <c r="U1838" i="8"/>
  <c r="M1833" i="8"/>
  <c r="S1833" i="8" s="1"/>
  <c r="L1833" i="8"/>
  <c r="R1833" i="8" s="1"/>
  <c r="U1826" i="8"/>
  <c r="U1817" i="8"/>
  <c r="M1812" i="8"/>
  <c r="S1812" i="8" s="1"/>
  <c r="L1812" i="8"/>
  <c r="R1812" i="8" s="1"/>
  <c r="M1809" i="8"/>
  <c r="S1809" i="8" s="1"/>
  <c r="L1809" i="8"/>
  <c r="R1809" i="8" s="1"/>
  <c r="M1806" i="8"/>
  <c r="S1806" i="8" s="1"/>
  <c r="L1806" i="8"/>
  <c r="R1806" i="8" s="1"/>
  <c r="U1795" i="8"/>
  <c r="L1781" i="8"/>
  <c r="R1781" i="8" s="1"/>
  <c r="M1781" i="8"/>
  <c r="S1781" i="8" s="1"/>
  <c r="U1763" i="8"/>
  <c r="L1732" i="8"/>
  <c r="R1732" i="8" s="1"/>
  <c r="M1732" i="8"/>
  <c r="S1732" i="8" s="1"/>
  <c r="U1700" i="8"/>
  <c r="U1690" i="8"/>
  <c r="U1683" i="8"/>
  <c r="M1672" i="8"/>
  <c r="S1672" i="8" s="1"/>
  <c r="L1672" i="8"/>
  <c r="R1672" i="8" s="1"/>
  <c r="M1668" i="8"/>
  <c r="S1668" i="8" s="1"/>
  <c r="L1656" i="8"/>
  <c r="R1656" i="8" s="1"/>
  <c r="M1656" i="8"/>
  <c r="S1656" i="8" s="1"/>
  <c r="U1645" i="8"/>
  <c r="M1632" i="8"/>
  <c r="S1632" i="8" s="1"/>
  <c r="L1632" i="8"/>
  <c r="R1632" i="8" s="1"/>
  <c r="U1628" i="8"/>
  <c r="U1624" i="8"/>
  <c r="M1597" i="8"/>
  <c r="S1597" i="8" s="1"/>
  <c r="L1574" i="8"/>
  <c r="R1574" i="8" s="1"/>
  <c r="M1574" i="8"/>
  <c r="S1574" i="8" s="1"/>
  <c r="L1570" i="8"/>
  <c r="R1570" i="8" s="1"/>
  <c r="M1570" i="8"/>
  <c r="S1570" i="8" s="1"/>
  <c r="U1567" i="8"/>
  <c r="U1560" i="8"/>
  <c r="M1555" i="8"/>
  <c r="S1555" i="8" s="1"/>
  <c r="L1555" i="8"/>
  <c r="R1555" i="8" s="1"/>
  <c r="U1549" i="8"/>
  <c r="L1540" i="8"/>
  <c r="R1540" i="8" s="1"/>
  <c r="M1540" i="8"/>
  <c r="S1540" i="8" s="1"/>
  <c r="L1537" i="8"/>
  <c r="R1537" i="8" s="1"/>
  <c r="M1537" i="8"/>
  <c r="S1537" i="8" s="1"/>
  <c r="U1521" i="8"/>
  <c r="U1515" i="8"/>
  <c r="U1512" i="8"/>
  <c r="U1497" i="8"/>
  <c r="M1492" i="8"/>
  <c r="S1492" i="8" s="1"/>
  <c r="L1492" i="8"/>
  <c r="R1492" i="8" s="1"/>
  <c r="U1489" i="8"/>
  <c r="U1475" i="8"/>
  <c r="M1465" i="8"/>
  <c r="S1465" i="8" s="1"/>
  <c r="L1465" i="8"/>
  <c r="R1465" i="8" s="1"/>
  <c r="U1429" i="8"/>
  <c r="U1313" i="8"/>
  <c r="U1174" i="8"/>
  <c r="U1602" i="8"/>
  <c r="U1589" i="8"/>
  <c r="M1579" i="8"/>
  <c r="S1579" i="8" s="1"/>
  <c r="L1579" i="8"/>
  <c r="R1579" i="8" s="1"/>
  <c r="L1576" i="8"/>
  <c r="R1576" i="8" s="1"/>
  <c r="M1576" i="8"/>
  <c r="S1576" i="8" s="1"/>
  <c r="M1563" i="8"/>
  <c r="S1563" i="8" s="1"/>
  <c r="L1563" i="8"/>
  <c r="R1563" i="8" s="1"/>
  <c r="M1546" i="8"/>
  <c r="S1546" i="8" s="1"/>
  <c r="L1546" i="8"/>
  <c r="L1543" i="8"/>
  <c r="R1543" i="8" s="1"/>
  <c r="M1543" i="8"/>
  <c r="S1543" i="8" s="1"/>
  <c r="U1531" i="8"/>
  <c r="U1523" i="8"/>
  <c r="M1508" i="8"/>
  <c r="S1508" i="8" s="1"/>
  <c r="L1508" i="8"/>
  <c r="R1508" i="8" s="1"/>
  <c r="U1502" i="8"/>
  <c r="U1484" i="8"/>
  <c r="M1479" i="8"/>
  <c r="S1479" i="8" s="1"/>
  <c r="L1479" i="8"/>
  <c r="R1479" i="8" s="1"/>
  <c r="U1476" i="8"/>
  <c r="U1469" i="8"/>
  <c r="U1462" i="8"/>
  <c r="M1451" i="8"/>
  <c r="S1451" i="8" s="1"/>
  <c r="L1451" i="8"/>
  <c r="R1451" i="8" s="1"/>
  <c r="L1436" i="8"/>
  <c r="R1436" i="8" s="1"/>
  <c r="M1436" i="8"/>
  <c r="S1436" i="8" s="1"/>
  <c r="U1383" i="8"/>
  <c r="U1255" i="8"/>
  <c r="U916" i="8"/>
  <c r="U1779" i="8"/>
  <c r="L1773" i="8"/>
  <c r="R1773" i="8" s="1"/>
  <c r="M1773" i="8"/>
  <c r="S1773" i="8" s="1"/>
  <c r="M1763" i="8"/>
  <c r="S1763" i="8" s="1"/>
  <c r="L1763" i="8"/>
  <c r="R1763" i="8" s="1"/>
  <c r="U1760" i="8"/>
  <c r="M1751" i="8"/>
  <c r="S1751" i="8" s="1"/>
  <c r="L1751" i="8"/>
  <c r="R1751" i="8" s="1"/>
  <c r="M1731" i="8"/>
  <c r="S1731" i="8" s="1"/>
  <c r="L1731" i="8"/>
  <c r="R1731" i="8" s="1"/>
  <c r="U1728" i="8"/>
  <c r="M1722" i="8"/>
  <c r="S1722" i="8" s="1"/>
  <c r="L1722" i="8"/>
  <c r="R1722" i="8" s="1"/>
  <c r="L1707" i="8"/>
  <c r="R1707" i="8" s="1"/>
  <c r="M1707" i="8"/>
  <c r="S1707" i="8" s="1"/>
  <c r="L1695" i="8"/>
  <c r="R1695" i="8" s="1"/>
  <c r="M1695" i="8"/>
  <c r="S1695" i="8" s="1"/>
  <c r="U1684" i="8"/>
  <c r="U1668" i="8"/>
  <c r="M1662" i="8"/>
  <c r="S1662" i="8" s="1"/>
  <c r="L1662" i="8"/>
  <c r="R1662" i="8" s="1"/>
  <c r="L1659" i="8"/>
  <c r="R1659" i="8" s="1"/>
  <c r="M1659" i="8"/>
  <c r="S1659" i="8" s="1"/>
  <c r="L1653" i="8"/>
  <c r="R1653" i="8" s="1"/>
  <c r="M1653" i="8"/>
  <c r="S1653" i="8" s="1"/>
  <c r="U1643" i="8"/>
  <c r="L1638" i="8"/>
  <c r="R1638" i="8" s="1"/>
  <c r="M1638" i="8"/>
  <c r="S1638" i="8" s="1"/>
  <c r="U1618" i="8"/>
  <c r="U1597" i="8"/>
  <c r="U1594" i="8"/>
  <c r="U1588" i="8"/>
  <c r="U1582" i="8"/>
  <c r="U1570" i="8"/>
  <c r="M1558" i="8"/>
  <c r="S1558" i="8" s="1"/>
  <c r="L1558" i="8"/>
  <c r="R1558" i="8" s="1"/>
  <c r="U1555" i="8"/>
  <c r="L1549" i="8"/>
  <c r="R1549" i="8" s="1"/>
  <c r="M1549" i="8"/>
  <c r="S1549" i="8" s="1"/>
  <c r="L1542" i="8"/>
  <c r="R1542" i="8" s="1"/>
  <c r="M1542" i="8"/>
  <c r="S1542" i="8" s="1"/>
  <c r="L1510" i="8"/>
  <c r="R1510" i="8" s="1"/>
  <c r="M1510" i="8"/>
  <c r="S1510" i="8" s="1"/>
  <c r="M1499" i="8"/>
  <c r="S1499" i="8" s="1"/>
  <c r="M1497" i="8"/>
  <c r="S1497" i="8" s="1"/>
  <c r="L1497" i="8"/>
  <c r="R1497" i="8" s="1"/>
  <c r="U1494" i="8"/>
  <c r="M1491" i="8"/>
  <c r="S1491" i="8" s="1"/>
  <c r="M1489" i="8"/>
  <c r="S1489" i="8" s="1"/>
  <c r="L1489" i="8"/>
  <c r="R1489" i="8" s="1"/>
  <c r="U1486" i="8"/>
  <c r="M1475" i="8"/>
  <c r="S1475" i="8" s="1"/>
  <c r="L1475" i="8"/>
  <c r="R1475" i="8" s="1"/>
  <c r="U1472" i="8"/>
  <c r="L1461" i="8"/>
  <c r="R1461" i="8" s="1"/>
  <c r="M1461" i="8"/>
  <c r="S1461" i="8" s="1"/>
  <c r="M1415" i="8"/>
  <c r="S1415" i="8" s="1"/>
  <c r="L1415" i="8"/>
  <c r="R1415" i="8" s="1"/>
  <c r="U1317" i="8"/>
  <c r="L809" i="8"/>
  <c r="R809" i="8" s="1"/>
  <c r="M809" i="8"/>
  <c r="S809" i="8" s="1"/>
  <c r="U1790" i="8"/>
  <c r="U1787" i="8"/>
  <c r="U1784" i="8"/>
  <c r="U1778" i="8"/>
  <c r="L1772" i="8"/>
  <c r="R1772" i="8" s="1"/>
  <c r="M1772" i="8"/>
  <c r="S1772" i="8" s="1"/>
  <c r="L1769" i="8"/>
  <c r="R1769" i="8" s="1"/>
  <c r="M1769" i="8"/>
  <c r="S1769" i="8" s="1"/>
  <c r="U1748" i="8"/>
  <c r="U1741" i="8"/>
  <c r="U1738" i="8"/>
  <c r="L1733" i="8"/>
  <c r="R1733" i="8" s="1"/>
  <c r="U1725" i="8"/>
  <c r="U1719" i="8"/>
  <c r="L1714" i="8"/>
  <c r="R1714" i="8" s="1"/>
  <c r="M1714" i="8"/>
  <c r="S1714" i="8" s="1"/>
  <c r="U1711" i="8"/>
  <c r="U1708" i="8"/>
  <c r="L1702" i="8"/>
  <c r="R1702" i="8" s="1"/>
  <c r="M1702" i="8"/>
  <c r="S1702" i="8" s="1"/>
  <c r="L1699" i="8"/>
  <c r="M1699" i="8"/>
  <c r="S1699" i="8" s="1"/>
  <c r="L1690" i="8"/>
  <c r="R1690" i="8" s="1"/>
  <c r="M1690" i="8"/>
  <c r="S1690" i="8" s="1"/>
  <c r="U1687" i="8"/>
  <c r="M1681" i="8"/>
  <c r="S1681" i="8" s="1"/>
  <c r="L1681" i="8"/>
  <c r="R1681" i="8" s="1"/>
  <c r="L1678" i="8"/>
  <c r="R1678" i="8" s="1"/>
  <c r="M1678" i="8"/>
  <c r="S1678" i="8" s="1"/>
  <c r="M1675" i="8"/>
  <c r="S1675" i="8" s="1"/>
  <c r="L1675" i="8"/>
  <c r="R1675" i="8" s="1"/>
  <c r="U1665" i="8"/>
  <c r="U1652" i="8"/>
  <c r="L1646" i="8"/>
  <c r="R1646" i="8" s="1"/>
  <c r="M1646" i="8"/>
  <c r="S1646" i="8" s="1"/>
  <c r="L1635" i="8"/>
  <c r="R1635" i="8" s="1"/>
  <c r="M1635" i="8"/>
  <c r="S1635" i="8" s="1"/>
  <c r="U1619" i="8"/>
  <c r="U1608" i="8"/>
  <c r="L1602" i="8"/>
  <c r="R1602" i="8" s="1"/>
  <c r="M1602" i="8"/>
  <c r="S1602" i="8" s="1"/>
  <c r="U1587" i="8"/>
  <c r="L1577" i="8"/>
  <c r="U1573" i="8"/>
  <c r="U1563" i="8"/>
  <c r="U1552" i="8"/>
  <c r="U1546" i="8"/>
  <c r="U1543" i="8"/>
  <c r="U1534" i="8"/>
  <c r="L1529" i="8"/>
  <c r="R1529" i="8" s="1"/>
  <c r="M1529" i="8"/>
  <c r="S1529" i="8" s="1"/>
  <c r="U1526" i="8"/>
  <c r="U1513" i="8"/>
  <c r="U1506" i="8"/>
  <c r="L1484" i="8"/>
  <c r="R1484" i="8" s="1"/>
  <c r="M1484" i="8"/>
  <c r="S1484" i="8" s="1"/>
  <c r="U1481" i="8"/>
  <c r="M1476" i="8"/>
  <c r="S1476" i="8" s="1"/>
  <c r="L1476" i="8"/>
  <c r="R1476" i="8" s="1"/>
  <c r="U1450" i="8"/>
  <c r="L1280" i="8"/>
  <c r="R1280" i="8" s="1"/>
  <c r="M1280" i="8"/>
  <c r="S1280" i="8" s="1"/>
  <c r="U1412" i="8"/>
  <c r="L1258" i="8"/>
  <c r="R1258" i="8" s="1"/>
  <c r="M1258" i="8"/>
  <c r="S1258" i="8" s="1"/>
  <c r="U1239" i="8"/>
  <c r="M1173" i="8"/>
  <c r="S1173" i="8" s="1"/>
  <c r="L1173" i="8"/>
  <c r="R1173" i="8" s="1"/>
  <c r="U1145" i="8"/>
  <c r="U1069" i="8"/>
  <c r="U1017" i="8"/>
  <c r="U901" i="8"/>
  <c r="U851" i="8"/>
  <c r="L1407" i="8"/>
  <c r="R1407" i="8" s="1"/>
  <c r="M1407" i="8"/>
  <c r="S1407" i="8" s="1"/>
  <c r="U1346" i="8"/>
  <c r="M1337" i="8"/>
  <c r="S1337" i="8" s="1"/>
  <c r="L1337" i="8"/>
  <c r="R1337" i="8" s="1"/>
  <c r="L1268" i="8"/>
  <c r="R1268" i="8" s="1"/>
  <c r="M1268" i="8"/>
  <c r="S1268" i="8" s="1"/>
  <c r="L1252" i="8"/>
  <c r="R1252" i="8" s="1"/>
  <c r="M1252" i="8"/>
  <c r="S1252" i="8" s="1"/>
  <c r="M1237" i="8"/>
  <c r="S1237" i="8" s="1"/>
  <c r="L1237" i="8"/>
  <c r="R1237" i="8" s="1"/>
  <c r="M1188" i="8"/>
  <c r="S1188" i="8" s="1"/>
  <c r="L1188" i="8"/>
  <c r="R1188" i="8" s="1"/>
  <c r="M1146" i="8"/>
  <c r="S1146" i="8" s="1"/>
  <c r="L1146" i="8"/>
  <c r="R1146" i="8" s="1"/>
  <c r="U1117" i="8"/>
  <c r="L988" i="8"/>
  <c r="R988" i="8" s="1"/>
  <c r="M988" i="8"/>
  <c r="S988" i="8" s="1"/>
  <c r="L774" i="8"/>
  <c r="R774" i="8" s="1"/>
  <c r="M774" i="8"/>
  <c r="S774" i="8" s="1"/>
  <c r="U1388" i="8"/>
  <c r="M1347" i="8"/>
  <c r="S1347" i="8" s="1"/>
  <c r="L1347" i="8"/>
  <c r="R1347" i="8" s="1"/>
  <c r="M1339" i="8"/>
  <c r="S1339" i="8" s="1"/>
  <c r="L1339" i="8"/>
  <c r="R1339" i="8" s="1"/>
  <c r="L1296" i="8"/>
  <c r="R1296" i="8" s="1"/>
  <c r="M1296" i="8"/>
  <c r="S1296" i="8" s="1"/>
  <c r="L1210" i="8"/>
  <c r="R1210" i="8" s="1"/>
  <c r="M1210" i="8"/>
  <c r="S1210" i="8" s="1"/>
  <c r="L1101" i="8"/>
  <c r="R1101" i="8" s="1"/>
  <c r="M1101" i="8"/>
  <c r="S1101" i="8" s="1"/>
  <c r="U1035" i="8"/>
  <c r="L813" i="8"/>
  <c r="R813" i="8" s="1"/>
  <c r="M813" i="8"/>
  <c r="S813" i="8" s="1"/>
  <c r="U1431" i="8"/>
  <c r="U1418" i="8"/>
  <c r="L1413" i="8"/>
  <c r="R1413" i="8" s="1"/>
  <c r="M1413" i="8"/>
  <c r="S1413" i="8" s="1"/>
  <c r="L1401" i="8"/>
  <c r="R1401" i="8" s="1"/>
  <c r="M1401" i="8"/>
  <c r="S1401" i="8" s="1"/>
  <c r="M1397" i="8"/>
  <c r="S1397" i="8" s="1"/>
  <c r="L1397" i="8"/>
  <c r="R1397" i="8" s="1"/>
  <c r="M1384" i="8"/>
  <c r="S1384" i="8" s="1"/>
  <c r="L1384" i="8"/>
  <c r="R1384" i="8" s="1"/>
  <c r="U1380" i="8"/>
  <c r="U1376" i="8"/>
  <c r="M1367" i="8"/>
  <c r="S1367" i="8" s="1"/>
  <c r="L1367" i="8"/>
  <c r="R1367" i="8" s="1"/>
  <c r="U1358" i="8"/>
  <c r="U1305" i="8"/>
  <c r="U1301" i="8"/>
  <c r="M1267" i="8"/>
  <c r="S1267" i="8" s="1"/>
  <c r="L1267" i="8"/>
  <c r="R1267" i="8" s="1"/>
  <c r="U1245" i="8"/>
  <c r="L1240" i="8"/>
  <c r="R1240" i="8" s="1"/>
  <c r="M1240" i="8"/>
  <c r="S1240" i="8" s="1"/>
  <c r="L1236" i="8"/>
  <c r="R1236" i="8" s="1"/>
  <c r="M1236" i="8"/>
  <c r="S1236" i="8" s="1"/>
  <c r="L1220" i="8"/>
  <c r="R1220" i="8" s="1"/>
  <c r="M1220" i="8"/>
  <c r="S1220" i="8" s="1"/>
  <c r="L1183" i="8"/>
  <c r="R1183" i="8" s="1"/>
  <c r="M1183" i="8"/>
  <c r="S1183" i="8" s="1"/>
  <c r="U1179" i="8"/>
  <c r="U1155" i="8"/>
  <c r="M1135" i="8"/>
  <c r="S1135" i="8" s="1"/>
  <c r="L1135" i="8"/>
  <c r="R1135" i="8" s="1"/>
  <c r="U1126" i="8"/>
  <c r="U1050" i="8"/>
  <c r="L1002" i="8"/>
  <c r="R1002" i="8" s="1"/>
  <c r="M1002" i="8"/>
  <c r="S1002" i="8" s="1"/>
  <c r="L889" i="8"/>
  <c r="R889" i="8" s="1"/>
  <c r="M889" i="8"/>
  <c r="S889" i="8" s="1"/>
  <c r="L1464" i="8"/>
  <c r="R1464" i="8" s="1"/>
  <c r="M1464" i="8"/>
  <c r="S1464" i="8" s="1"/>
  <c r="U1461" i="8"/>
  <c r="M1456" i="8"/>
  <c r="S1456" i="8" s="1"/>
  <c r="L1456" i="8"/>
  <c r="R1456" i="8" s="1"/>
  <c r="U1453" i="8"/>
  <c r="M1448" i="8"/>
  <c r="S1448" i="8" s="1"/>
  <c r="L1448" i="8"/>
  <c r="R1448" i="8" s="1"/>
  <c r="U1425" i="8"/>
  <c r="U1421" i="8"/>
  <c r="U1408" i="8"/>
  <c r="L1400" i="8"/>
  <c r="R1400" i="8" s="1"/>
  <c r="M1400" i="8"/>
  <c r="S1400" i="8" s="1"/>
  <c r="U1392" i="8"/>
  <c r="M1387" i="8"/>
  <c r="S1387" i="8" s="1"/>
  <c r="L1387" i="8"/>
  <c r="R1387" i="8" s="1"/>
  <c r="L1383" i="8"/>
  <c r="R1383" i="8" s="1"/>
  <c r="M1383" i="8"/>
  <c r="S1383" i="8" s="1"/>
  <c r="U1374" i="8"/>
  <c r="M1366" i="8"/>
  <c r="S1366" i="8" s="1"/>
  <c r="L1366" i="8"/>
  <c r="R1366" i="8" s="1"/>
  <c r="L1353" i="8"/>
  <c r="R1353" i="8" s="1"/>
  <c r="M1353" i="8"/>
  <c r="S1353" i="8" s="1"/>
  <c r="L1349" i="8"/>
  <c r="R1349" i="8" s="1"/>
  <c r="M1349" i="8"/>
  <c r="S1349" i="8" s="1"/>
  <c r="L1345" i="8"/>
  <c r="R1345" i="8" s="1"/>
  <c r="M1345" i="8"/>
  <c r="S1345" i="8" s="1"/>
  <c r="L1341" i="8"/>
  <c r="R1341" i="8" s="1"/>
  <c r="M1341" i="8"/>
  <c r="S1341" i="8" s="1"/>
  <c r="M1332" i="8"/>
  <c r="S1332" i="8" s="1"/>
  <c r="L1332" i="8"/>
  <c r="R1332" i="8" s="1"/>
  <c r="U1324" i="8"/>
  <c r="U1320" i="8"/>
  <c r="U1316" i="8"/>
  <c r="U1304" i="8"/>
  <c r="L1290" i="8"/>
  <c r="R1290" i="8" s="1"/>
  <c r="M1290" i="8"/>
  <c r="S1290" i="8" s="1"/>
  <c r="L1286" i="8"/>
  <c r="R1286" i="8" s="1"/>
  <c r="M1286" i="8"/>
  <c r="S1286" i="8" s="1"/>
  <c r="M1282" i="8"/>
  <c r="S1282" i="8" s="1"/>
  <c r="L1282" i="8"/>
  <c r="R1282" i="8" s="1"/>
  <c r="M1273" i="8"/>
  <c r="S1273" i="8" s="1"/>
  <c r="L1273" i="8"/>
  <c r="R1273" i="8" s="1"/>
  <c r="M1256" i="8"/>
  <c r="S1256" i="8" s="1"/>
  <c r="M1246" i="8"/>
  <c r="S1246" i="8" s="1"/>
  <c r="L1246" i="8"/>
  <c r="R1246" i="8" s="1"/>
  <c r="U1228" i="8"/>
  <c r="L1224" i="8"/>
  <c r="R1224" i="8" s="1"/>
  <c r="M1224" i="8"/>
  <c r="S1224" i="8" s="1"/>
  <c r="M1185" i="8"/>
  <c r="S1185" i="8" s="1"/>
  <c r="L1185" i="8"/>
  <c r="R1185" i="8" s="1"/>
  <c r="U1149" i="8"/>
  <c r="U1138" i="8"/>
  <c r="U1120" i="8"/>
  <c r="U1100" i="8"/>
  <c r="U1046" i="8"/>
  <c r="M973" i="8"/>
  <c r="S973" i="8" s="1"/>
  <c r="L973" i="8"/>
  <c r="R973" i="8" s="1"/>
  <c r="L948" i="8"/>
  <c r="R948" i="8" s="1"/>
  <c r="M948" i="8"/>
  <c r="S948" i="8" s="1"/>
  <c r="L884" i="8"/>
  <c r="R884" i="8" s="1"/>
  <c r="M884" i="8"/>
  <c r="S884" i="8" s="1"/>
  <c r="M856" i="8"/>
  <c r="S856" i="8" s="1"/>
  <c r="L856" i="8"/>
  <c r="R856" i="8" s="1"/>
  <c r="M811" i="8"/>
  <c r="S811" i="8" s="1"/>
  <c r="L811" i="8"/>
  <c r="R811" i="8" s="1"/>
  <c r="U710" i="8"/>
  <c r="U650" i="8"/>
  <c r="U1446" i="8"/>
  <c r="U1398" i="8"/>
  <c r="U1394" i="8"/>
  <c r="U1390" i="8"/>
  <c r="U1372" i="8"/>
  <c r="U1309" i="8"/>
  <c r="U1300" i="8"/>
  <c r="U1287" i="8"/>
  <c r="U1283" i="8"/>
  <c r="U1279" i="8"/>
  <c r="U1275" i="8"/>
  <c r="U1271" i="8"/>
  <c r="U1267" i="8"/>
  <c r="L1263" i="8"/>
  <c r="R1263" i="8" s="1"/>
  <c r="M1263" i="8"/>
  <c r="S1263" i="8" s="1"/>
  <c r="U1249" i="8"/>
  <c r="L1244" i="8"/>
  <c r="R1244" i="8" s="1"/>
  <c r="M1244" i="8"/>
  <c r="S1244" i="8" s="1"/>
  <c r="U1236" i="8"/>
  <c r="L1223" i="8"/>
  <c r="R1223" i="8" s="1"/>
  <c r="M1223" i="8"/>
  <c r="S1223" i="8" s="1"/>
  <c r="U1197" i="8"/>
  <c r="L1170" i="8"/>
  <c r="R1170" i="8" s="1"/>
  <c r="M1170" i="8"/>
  <c r="S1170" i="8" s="1"/>
  <c r="U1141" i="8"/>
  <c r="M1100" i="8"/>
  <c r="S1100" i="8" s="1"/>
  <c r="L1100" i="8"/>
  <c r="R1100" i="8" s="1"/>
  <c r="M924" i="8"/>
  <c r="S924" i="8" s="1"/>
  <c r="L924" i="8"/>
  <c r="R924" i="8" s="1"/>
  <c r="M861" i="8"/>
  <c r="S861" i="8" s="1"/>
  <c r="L861" i="8"/>
  <c r="R861" i="8" s="1"/>
  <c r="L843" i="8"/>
  <c r="R843" i="8" s="1"/>
  <c r="M843" i="8"/>
  <c r="S843" i="8" s="1"/>
  <c r="U652" i="8"/>
  <c r="U487" i="8"/>
  <c r="U1095" i="8"/>
  <c r="U1077" i="8"/>
  <c r="U1060" i="8"/>
  <c r="L1038" i="8"/>
  <c r="R1038" i="8" s="1"/>
  <c r="M1038" i="8"/>
  <c r="S1038" i="8" s="1"/>
  <c r="M1018" i="8"/>
  <c r="S1018" i="8" s="1"/>
  <c r="L1018" i="8"/>
  <c r="R1018" i="8" s="1"/>
  <c r="L1009" i="8"/>
  <c r="R1009" i="8" s="1"/>
  <c r="M1009" i="8"/>
  <c r="S1009" i="8" s="1"/>
  <c r="L1005" i="8"/>
  <c r="R1005" i="8" s="1"/>
  <c r="M1005" i="8"/>
  <c r="S1005" i="8" s="1"/>
  <c r="U1001" i="8"/>
  <c r="M966" i="8"/>
  <c r="S966" i="8" s="1"/>
  <c r="L966" i="8"/>
  <c r="R966" i="8" s="1"/>
  <c r="U962" i="8"/>
  <c r="L936" i="8"/>
  <c r="R936" i="8" s="1"/>
  <c r="M936" i="8"/>
  <c r="S936" i="8" s="1"/>
  <c r="L921" i="8"/>
  <c r="R921" i="8" s="1"/>
  <c r="M921" i="8"/>
  <c r="S921" i="8" s="1"/>
  <c r="U917" i="8"/>
  <c r="L913" i="8"/>
  <c r="R913" i="8" s="1"/>
  <c r="M913" i="8"/>
  <c r="S913" i="8" s="1"/>
  <c r="L907" i="8"/>
  <c r="R907" i="8" s="1"/>
  <c r="M907" i="8"/>
  <c r="S907" i="8" s="1"/>
  <c r="U903" i="8"/>
  <c r="L872" i="8"/>
  <c r="R872" i="8" s="1"/>
  <c r="M872" i="8"/>
  <c r="S872" i="8" s="1"/>
  <c r="M840" i="8"/>
  <c r="S840" i="8" s="1"/>
  <c r="L840" i="8"/>
  <c r="R840" i="8" s="1"/>
  <c r="L836" i="8"/>
  <c r="R836" i="8" s="1"/>
  <c r="U810" i="8"/>
  <c r="L802" i="8"/>
  <c r="R802" i="8" s="1"/>
  <c r="M802" i="8"/>
  <c r="S802" i="8" s="1"/>
  <c r="U761" i="8"/>
  <c r="L749" i="8"/>
  <c r="R749" i="8" s="1"/>
  <c r="M749" i="8"/>
  <c r="S749" i="8" s="1"/>
  <c r="U701" i="8"/>
  <c r="M632" i="8"/>
  <c r="S632" i="8" s="1"/>
  <c r="L632" i="8"/>
  <c r="R632" i="8" s="1"/>
  <c r="U475" i="8"/>
  <c r="M1214" i="8"/>
  <c r="S1214" i="8" s="1"/>
  <c r="L1214" i="8"/>
  <c r="R1214" i="8" s="1"/>
  <c r="M1211" i="8"/>
  <c r="S1211" i="8" s="1"/>
  <c r="L1211" i="8"/>
  <c r="R1211" i="8" s="1"/>
  <c r="L1208" i="8"/>
  <c r="R1208" i="8" s="1"/>
  <c r="M1208" i="8"/>
  <c r="S1208" i="8" s="1"/>
  <c r="U1205" i="8"/>
  <c r="L1199" i="8"/>
  <c r="R1199" i="8" s="1"/>
  <c r="M1199" i="8"/>
  <c r="S1199" i="8" s="1"/>
  <c r="U1196" i="8"/>
  <c r="U1193" i="8"/>
  <c r="M1181" i="8"/>
  <c r="S1181" i="8" s="1"/>
  <c r="L1181" i="8"/>
  <c r="R1181" i="8" s="1"/>
  <c r="L1178" i="8"/>
  <c r="R1178" i="8" s="1"/>
  <c r="M1178" i="8"/>
  <c r="S1178" i="8" s="1"/>
  <c r="U1175" i="8"/>
  <c r="U1162" i="8"/>
  <c r="L1149" i="8"/>
  <c r="R1149" i="8" s="1"/>
  <c r="M1149" i="8"/>
  <c r="S1149" i="8" s="1"/>
  <c r="L1140" i="8"/>
  <c r="R1140" i="8" s="1"/>
  <c r="M1140" i="8"/>
  <c r="S1140" i="8" s="1"/>
  <c r="L1127" i="8"/>
  <c r="M1127" i="8"/>
  <c r="S1127" i="8" s="1"/>
  <c r="M1118" i="8"/>
  <c r="S1118" i="8" s="1"/>
  <c r="L1118" i="8"/>
  <c r="R1118" i="8" s="1"/>
  <c r="U1101" i="8"/>
  <c r="U1097" i="8"/>
  <c r="L1093" i="8"/>
  <c r="R1093" i="8" s="1"/>
  <c r="M1093" i="8"/>
  <c r="S1093" i="8" s="1"/>
  <c r="U1075" i="8"/>
  <c r="U1071" i="8"/>
  <c r="U1067" i="8"/>
  <c r="U1063" i="8"/>
  <c r="M1033" i="8"/>
  <c r="S1033" i="8" s="1"/>
  <c r="L1033" i="8"/>
  <c r="R1033" i="8" s="1"/>
  <c r="L1024" i="8"/>
  <c r="R1024" i="8" s="1"/>
  <c r="M1024" i="8"/>
  <c r="S1024" i="8" s="1"/>
  <c r="U1003" i="8"/>
  <c r="L995" i="8"/>
  <c r="R995" i="8" s="1"/>
  <c r="M995" i="8"/>
  <c r="S995" i="8" s="1"/>
  <c r="L986" i="8"/>
  <c r="R986" i="8" s="1"/>
  <c r="M986" i="8"/>
  <c r="S986" i="8" s="1"/>
  <c r="M982" i="8"/>
  <c r="S982" i="8" s="1"/>
  <c r="L982" i="8"/>
  <c r="R982" i="8" s="1"/>
  <c r="L978" i="8"/>
  <c r="R978" i="8" s="1"/>
  <c r="M978" i="8"/>
  <c r="S978" i="8" s="1"/>
  <c r="U964" i="8"/>
  <c r="M958" i="8"/>
  <c r="S958" i="8" s="1"/>
  <c r="L958" i="8"/>
  <c r="R958" i="8" s="1"/>
  <c r="U951" i="8"/>
  <c r="U943" i="8"/>
  <c r="U928" i="8"/>
  <c r="U908" i="8"/>
  <c r="L896" i="8"/>
  <c r="R896" i="8" s="1"/>
  <c r="M896" i="8"/>
  <c r="S896" i="8" s="1"/>
  <c r="U882" i="8"/>
  <c r="L865" i="8"/>
  <c r="R865" i="8" s="1"/>
  <c r="M865" i="8"/>
  <c r="S865" i="8" s="1"/>
  <c r="L833" i="8"/>
  <c r="R833" i="8" s="1"/>
  <c r="M833" i="8"/>
  <c r="S833" i="8" s="1"/>
  <c r="L820" i="8"/>
  <c r="R820" i="8" s="1"/>
  <c r="M820" i="8"/>
  <c r="S820" i="8" s="1"/>
  <c r="U812" i="8"/>
  <c r="U768" i="8"/>
  <c r="L726" i="8"/>
  <c r="R726" i="8" s="1"/>
  <c r="M726" i="8"/>
  <c r="S726" i="8" s="1"/>
  <c r="U716" i="8"/>
  <c r="L654" i="8"/>
  <c r="R654" i="8" s="1"/>
  <c r="M654" i="8"/>
  <c r="S654" i="8" s="1"/>
  <c r="L626" i="8"/>
  <c r="R626" i="8" s="1"/>
  <c r="M626" i="8"/>
  <c r="S626" i="8" s="1"/>
  <c r="M1446" i="8"/>
  <c r="S1446" i="8" s="1"/>
  <c r="L1446" i="8"/>
  <c r="R1446" i="8" s="1"/>
  <c r="U1440" i="8"/>
  <c r="L1435" i="8"/>
  <c r="R1435" i="8" s="1"/>
  <c r="M1435" i="8"/>
  <c r="S1435" i="8" s="1"/>
  <c r="U1432" i="8"/>
  <c r="M1423" i="8"/>
  <c r="S1423" i="8" s="1"/>
  <c r="L1423" i="8"/>
  <c r="R1423" i="8" s="1"/>
  <c r="M1414" i="8"/>
  <c r="S1414" i="8" s="1"/>
  <c r="L1414" i="8"/>
  <c r="R1414" i="8" s="1"/>
  <c r="U1411" i="8"/>
  <c r="M1390" i="8"/>
  <c r="S1390" i="8" s="1"/>
  <c r="L1390" i="8"/>
  <c r="R1390" i="8" s="1"/>
  <c r="U1387" i="8"/>
  <c r="U1377" i="8"/>
  <c r="M1372" i="8"/>
  <c r="S1372" i="8" s="1"/>
  <c r="L1372" i="8"/>
  <c r="R1372" i="8" s="1"/>
  <c r="M1362" i="8"/>
  <c r="S1362" i="8" s="1"/>
  <c r="L1362" i="8"/>
  <c r="R1362" i="8" s="1"/>
  <c r="U1359" i="8"/>
  <c r="M1354" i="8"/>
  <c r="S1354" i="8" s="1"/>
  <c r="L1354" i="8"/>
  <c r="R1354" i="8" s="1"/>
  <c r="U1338" i="8"/>
  <c r="U1335" i="8"/>
  <c r="U1332" i="8"/>
  <c r="U1303" i="8"/>
  <c r="M1297" i="8"/>
  <c r="S1297" i="8" s="1"/>
  <c r="L1297" i="8"/>
  <c r="R1297" i="8" s="1"/>
  <c r="U1294" i="8"/>
  <c r="L1281" i="8"/>
  <c r="R1281" i="8" s="1"/>
  <c r="M1281" i="8"/>
  <c r="S1281" i="8" s="1"/>
  <c r="U1278" i="8"/>
  <c r="L1265" i="8"/>
  <c r="R1265" i="8" s="1"/>
  <c r="M1265" i="8"/>
  <c r="S1265" i="8" s="1"/>
  <c r="M1259" i="8"/>
  <c r="S1259" i="8" s="1"/>
  <c r="L1259" i="8"/>
  <c r="R1259" i="8" s="1"/>
  <c r="U1256" i="8"/>
  <c r="M1245" i="8"/>
  <c r="S1245" i="8" s="1"/>
  <c r="L1245" i="8"/>
  <c r="R1245" i="8" s="1"/>
  <c r="U1242" i="8"/>
  <c r="M1230" i="8"/>
  <c r="S1230" i="8" s="1"/>
  <c r="L1230" i="8"/>
  <c r="R1230" i="8" s="1"/>
  <c r="U1227" i="8"/>
  <c r="M1202" i="8"/>
  <c r="S1202" i="8" s="1"/>
  <c r="L1202" i="8"/>
  <c r="R1202" i="8" s="1"/>
  <c r="M1172" i="8"/>
  <c r="S1172" i="8" s="1"/>
  <c r="L1172" i="8"/>
  <c r="R1172" i="8" s="1"/>
  <c r="M1168" i="8"/>
  <c r="S1168" i="8" s="1"/>
  <c r="L1168" i="8"/>
  <c r="R1168" i="8" s="1"/>
  <c r="L1163" i="8"/>
  <c r="R1163" i="8" s="1"/>
  <c r="M1163" i="8"/>
  <c r="S1163" i="8" s="1"/>
  <c r="M1151" i="8"/>
  <c r="S1151" i="8" s="1"/>
  <c r="L1151" i="8"/>
  <c r="R1151" i="8" s="1"/>
  <c r="U1142" i="8"/>
  <c r="L1125" i="8"/>
  <c r="R1125" i="8" s="1"/>
  <c r="M1125" i="8"/>
  <c r="S1125" i="8" s="1"/>
  <c r="M1098" i="8"/>
  <c r="S1098" i="8" s="1"/>
  <c r="L1098" i="8"/>
  <c r="R1098" i="8" s="1"/>
  <c r="U1088" i="8"/>
  <c r="L1083" i="8"/>
  <c r="R1083" i="8" s="1"/>
  <c r="M1083" i="8"/>
  <c r="S1083" i="8" s="1"/>
  <c r="L1075" i="8"/>
  <c r="R1075" i="8" s="1"/>
  <c r="M1075" i="8"/>
  <c r="S1075" i="8" s="1"/>
  <c r="U1058" i="8"/>
  <c r="L1054" i="8"/>
  <c r="R1054" i="8" s="1"/>
  <c r="M1054" i="8"/>
  <c r="S1054" i="8" s="1"/>
  <c r="M1037" i="8"/>
  <c r="S1037" i="8" s="1"/>
  <c r="L1037" i="8"/>
  <c r="R1037" i="8" s="1"/>
  <c r="M1029" i="8"/>
  <c r="S1029" i="8" s="1"/>
  <c r="L1029" i="8"/>
  <c r="R1029" i="8" s="1"/>
  <c r="M998" i="8"/>
  <c r="S998" i="8" s="1"/>
  <c r="L998" i="8"/>
  <c r="L974" i="8"/>
  <c r="R974" i="8" s="1"/>
  <c r="M974" i="8"/>
  <c r="S974" i="8" s="1"/>
  <c r="M970" i="8"/>
  <c r="S970" i="8" s="1"/>
  <c r="L970" i="8"/>
  <c r="R970" i="8" s="1"/>
  <c r="L941" i="8"/>
  <c r="R941" i="8" s="1"/>
  <c r="M941" i="8"/>
  <c r="S941" i="8" s="1"/>
  <c r="U930" i="8"/>
  <c r="U926" i="8"/>
  <c r="U911" i="8"/>
  <c r="U894" i="8"/>
  <c r="U890" i="8"/>
  <c r="M878" i="8"/>
  <c r="S878" i="8" s="1"/>
  <c r="L878" i="8"/>
  <c r="R878" i="8" s="1"/>
  <c r="U862" i="8"/>
  <c r="U854" i="8"/>
  <c r="U845" i="8"/>
  <c r="U835" i="8"/>
  <c r="M828" i="8"/>
  <c r="S828" i="8" s="1"/>
  <c r="L828" i="8"/>
  <c r="R828" i="8" s="1"/>
  <c r="U731" i="8"/>
  <c r="M633" i="8"/>
  <c r="S633" i="8" s="1"/>
  <c r="L633" i="8"/>
  <c r="R633" i="8" s="1"/>
  <c r="U470" i="8"/>
  <c r="U808" i="8"/>
  <c r="L803" i="8"/>
  <c r="R803" i="8" s="1"/>
  <c r="M803" i="8"/>
  <c r="S803" i="8" s="1"/>
  <c r="L800" i="8"/>
  <c r="R800" i="8" s="1"/>
  <c r="M800" i="8"/>
  <c r="S800" i="8" s="1"/>
  <c r="M797" i="8"/>
  <c r="S797" i="8" s="1"/>
  <c r="L797" i="8"/>
  <c r="R797" i="8" s="1"/>
  <c r="L794" i="8"/>
  <c r="R794" i="8" s="1"/>
  <c r="M794" i="8"/>
  <c r="S794" i="8" s="1"/>
  <c r="U784" i="8"/>
  <c r="U778" i="8"/>
  <c r="U754" i="8"/>
  <c r="U750" i="8"/>
  <c r="M746" i="8"/>
  <c r="S746" i="8" s="1"/>
  <c r="L746" i="8"/>
  <c r="R746" i="8" s="1"/>
  <c r="M741" i="8"/>
  <c r="S741" i="8" s="1"/>
  <c r="L741" i="8"/>
  <c r="U737" i="8"/>
  <c r="M724" i="8"/>
  <c r="S724" i="8" s="1"/>
  <c r="L724" i="8"/>
  <c r="R724" i="8" s="1"/>
  <c r="M710" i="8"/>
  <c r="S710" i="8" s="1"/>
  <c r="L710" i="8"/>
  <c r="R710" i="8" s="1"/>
  <c r="L700" i="8"/>
  <c r="R700" i="8" s="1"/>
  <c r="M700" i="8"/>
  <c r="S700" i="8" s="1"/>
  <c r="U688" i="8"/>
  <c r="M671" i="8"/>
  <c r="S671" i="8" s="1"/>
  <c r="L671" i="8"/>
  <c r="R671" i="8" s="1"/>
  <c r="U663" i="8"/>
  <c r="U659" i="8"/>
  <c r="M651" i="8"/>
  <c r="S651" i="8" s="1"/>
  <c r="L651" i="8"/>
  <c r="R651" i="8" s="1"/>
  <c r="U617" i="8"/>
  <c r="L578" i="8"/>
  <c r="R578" i="8" s="1"/>
  <c r="M578" i="8"/>
  <c r="S578" i="8" s="1"/>
  <c r="U445" i="8"/>
  <c r="U364" i="8"/>
  <c r="L1169" i="8"/>
  <c r="R1169" i="8" s="1"/>
  <c r="M1169" i="8"/>
  <c r="S1169" i="8" s="1"/>
  <c r="M1166" i="8"/>
  <c r="S1166" i="8" s="1"/>
  <c r="L1166" i="8"/>
  <c r="R1166" i="8" s="1"/>
  <c r="U1163" i="8"/>
  <c r="M1155" i="8"/>
  <c r="S1155" i="8" s="1"/>
  <c r="L1155" i="8"/>
  <c r="R1155" i="8" s="1"/>
  <c r="U1151" i="8"/>
  <c r="M1141" i="8"/>
  <c r="S1141" i="8" s="1"/>
  <c r="L1141" i="8"/>
  <c r="R1141" i="8" s="1"/>
  <c r="M1138" i="8"/>
  <c r="S1138" i="8" s="1"/>
  <c r="L1138" i="8"/>
  <c r="R1138" i="8" s="1"/>
  <c r="U1125" i="8"/>
  <c r="M1122" i="8"/>
  <c r="S1122" i="8" s="1"/>
  <c r="L1122" i="8"/>
  <c r="R1122" i="8" s="1"/>
  <c r="U1116" i="8"/>
  <c r="U1113" i="8"/>
  <c r="L1104" i="8"/>
  <c r="R1104" i="8" s="1"/>
  <c r="M1104" i="8"/>
  <c r="S1104" i="8" s="1"/>
  <c r="U1091" i="8"/>
  <c r="L1086" i="8"/>
  <c r="R1086" i="8" s="1"/>
  <c r="M1086" i="8"/>
  <c r="S1086" i="8" s="1"/>
  <c r="U1083" i="8"/>
  <c r="M1078" i="8"/>
  <c r="S1078" i="8" s="1"/>
  <c r="L1078" i="8"/>
  <c r="R1078" i="8" s="1"/>
  <c r="M1074" i="8"/>
  <c r="S1074" i="8" s="1"/>
  <c r="U1064" i="8"/>
  <c r="U1057" i="8"/>
  <c r="U1054" i="8"/>
  <c r="L1046" i="8"/>
  <c r="M1046" i="8"/>
  <c r="S1046" i="8" s="1"/>
  <c r="L1043" i="8"/>
  <c r="M1043" i="8"/>
  <c r="S1043" i="8" s="1"/>
  <c r="U1040" i="8"/>
  <c r="U1037" i="8"/>
  <c r="M1030" i="8"/>
  <c r="S1030" i="8" s="1"/>
  <c r="L1030" i="8"/>
  <c r="R1030" i="8" s="1"/>
  <c r="M1013" i="8"/>
  <c r="S1013" i="8" s="1"/>
  <c r="L1013" i="8"/>
  <c r="R1013" i="8" s="1"/>
  <c r="U1010" i="8"/>
  <c r="U1007" i="8"/>
  <c r="U1004" i="8"/>
  <c r="U998" i="8"/>
  <c r="L990" i="8"/>
  <c r="R990" i="8" s="1"/>
  <c r="M990" i="8"/>
  <c r="S990" i="8" s="1"/>
  <c r="U944" i="8"/>
  <c r="U938" i="8"/>
  <c r="M932" i="8"/>
  <c r="S932" i="8" s="1"/>
  <c r="L932" i="8"/>
  <c r="R932" i="8" s="1"/>
  <c r="U929" i="8"/>
  <c r="U923" i="8"/>
  <c r="L900" i="8"/>
  <c r="R900" i="8" s="1"/>
  <c r="L893" i="8"/>
  <c r="R893" i="8" s="1"/>
  <c r="M893" i="8"/>
  <c r="S893" i="8" s="1"/>
  <c r="L890" i="8"/>
  <c r="R890" i="8" s="1"/>
  <c r="M890" i="8"/>
  <c r="S890" i="8" s="1"/>
  <c r="U886" i="8"/>
  <c r="L875" i="8"/>
  <c r="R875" i="8" s="1"/>
  <c r="M875" i="8"/>
  <c r="S875" i="8" s="1"/>
  <c r="L866" i="8"/>
  <c r="R866" i="8" s="1"/>
  <c r="M866" i="8"/>
  <c r="S866" i="8" s="1"/>
  <c r="U863" i="8"/>
  <c r="L838" i="8"/>
  <c r="R838" i="8" s="1"/>
  <c r="M838" i="8"/>
  <c r="S838" i="8" s="1"/>
  <c r="L835" i="8"/>
  <c r="R835" i="8" s="1"/>
  <c r="M835" i="8"/>
  <c r="S835" i="8" s="1"/>
  <c r="U820" i="8"/>
  <c r="L814" i="8"/>
  <c r="R814" i="8" s="1"/>
  <c r="M814" i="8"/>
  <c r="S814" i="8" s="1"/>
  <c r="U811" i="8"/>
  <c r="U793" i="8"/>
  <c r="M761" i="8"/>
  <c r="S761" i="8" s="1"/>
  <c r="L761" i="8"/>
  <c r="R761" i="8" s="1"/>
  <c r="U733" i="8"/>
  <c r="U729" i="8"/>
  <c r="L716" i="8"/>
  <c r="R716" i="8" s="1"/>
  <c r="M716" i="8"/>
  <c r="S716" i="8" s="1"/>
  <c r="U712" i="8"/>
  <c r="M708" i="8"/>
  <c r="S708" i="8" s="1"/>
  <c r="L708" i="8"/>
  <c r="R708" i="8" s="1"/>
  <c r="U691" i="8"/>
  <c r="U683" i="8"/>
  <c r="U679" i="8"/>
  <c r="U666" i="8"/>
  <c r="M661" i="8"/>
  <c r="S661" i="8" s="1"/>
  <c r="L661" i="8"/>
  <c r="R661" i="8" s="1"/>
  <c r="U643" i="8"/>
  <c r="U639" i="8"/>
  <c r="L616" i="8"/>
  <c r="R616" i="8" s="1"/>
  <c r="M616" i="8"/>
  <c r="S616" i="8" s="1"/>
  <c r="U603" i="8"/>
  <c r="U592" i="8"/>
  <c r="U588" i="8"/>
  <c r="U569" i="8"/>
  <c r="U565" i="8"/>
  <c r="M969" i="8"/>
  <c r="S969" i="8" s="1"/>
  <c r="L969" i="8"/>
  <c r="R969" i="8" s="1"/>
  <c r="U966" i="8"/>
  <c r="U963" i="8"/>
  <c r="M955" i="8"/>
  <c r="S955" i="8" s="1"/>
  <c r="L955" i="8"/>
  <c r="R955" i="8" s="1"/>
  <c r="U952" i="8"/>
  <c r="M947" i="8"/>
  <c r="S947" i="8" s="1"/>
  <c r="L947" i="8"/>
  <c r="R947" i="8" s="1"/>
  <c r="U934" i="8"/>
  <c r="M917" i="8"/>
  <c r="S917" i="8" s="1"/>
  <c r="L917" i="8"/>
  <c r="R917" i="8" s="1"/>
  <c r="M914" i="8"/>
  <c r="S914" i="8" s="1"/>
  <c r="L914" i="8"/>
  <c r="R914" i="8" s="1"/>
  <c r="M908" i="8"/>
  <c r="S908" i="8" s="1"/>
  <c r="L908" i="8"/>
  <c r="R908" i="8" s="1"/>
  <c r="U902" i="8"/>
  <c r="U899" i="8"/>
  <c r="U896" i="8"/>
  <c r="U889" i="8"/>
  <c r="L883" i="8"/>
  <c r="R883" i="8" s="1"/>
  <c r="M883" i="8"/>
  <c r="S883" i="8" s="1"/>
  <c r="M880" i="8"/>
  <c r="S880" i="8" s="1"/>
  <c r="L880" i="8"/>
  <c r="R880" i="8" s="1"/>
  <c r="L873" i="8"/>
  <c r="R873" i="8" s="1"/>
  <c r="M873" i="8"/>
  <c r="S873" i="8" s="1"/>
  <c r="L855" i="8"/>
  <c r="R855" i="8" s="1"/>
  <c r="M855" i="8"/>
  <c r="S855" i="8" s="1"/>
  <c r="M845" i="8"/>
  <c r="S845" i="8" s="1"/>
  <c r="L845" i="8"/>
  <c r="R845" i="8" s="1"/>
  <c r="L842" i="8"/>
  <c r="R842" i="8" s="1"/>
  <c r="M842" i="8"/>
  <c r="S842" i="8" s="1"/>
  <c r="L839" i="8"/>
  <c r="R839" i="8" s="1"/>
  <c r="M839" i="8"/>
  <c r="S839" i="8" s="1"/>
  <c r="L832" i="8"/>
  <c r="R832" i="8" s="1"/>
  <c r="M829" i="8"/>
  <c r="S829" i="8" s="1"/>
  <c r="L829" i="8"/>
  <c r="U826" i="8"/>
  <c r="M804" i="8"/>
  <c r="S804" i="8" s="1"/>
  <c r="L804" i="8"/>
  <c r="R804" i="8" s="1"/>
  <c r="M801" i="8"/>
  <c r="S801" i="8" s="1"/>
  <c r="L801" i="8"/>
  <c r="R801" i="8" s="1"/>
  <c r="U797" i="8"/>
  <c r="U794" i="8"/>
  <c r="U787" i="8"/>
  <c r="L776" i="8"/>
  <c r="R776" i="8" s="1"/>
  <c r="M776" i="8"/>
  <c r="S776" i="8" s="1"/>
  <c r="L773" i="8"/>
  <c r="R773" i="8" s="1"/>
  <c r="M773" i="8"/>
  <c r="S773" i="8" s="1"/>
  <c r="L770" i="8"/>
  <c r="R770" i="8" s="1"/>
  <c r="M770" i="8"/>
  <c r="S770" i="8" s="1"/>
  <c r="U755" i="8"/>
  <c r="M747" i="8"/>
  <c r="S747" i="8" s="1"/>
  <c r="L747" i="8"/>
  <c r="R747" i="8" s="1"/>
  <c r="M715" i="8"/>
  <c r="S715" i="8" s="1"/>
  <c r="L715" i="8"/>
  <c r="R715" i="8" s="1"/>
  <c r="L686" i="8"/>
  <c r="R686" i="8" s="1"/>
  <c r="M686" i="8"/>
  <c r="S686" i="8" s="1"/>
  <c r="M682" i="8"/>
  <c r="S682" i="8" s="1"/>
  <c r="L682" i="8"/>
  <c r="R682" i="8" s="1"/>
  <c r="L667" i="8"/>
  <c r="R667" i="8" s="1"/>
  <c r="M667" i="8"/>
  <c r="S667" i="8" s="1"/>
  <c r="L641" i="8"/>
  <c r="R641" i="8" s="1"/>
  <c r="M641" i="8"/>
  <c r="S641" i="8" s="1"/>
  <c r="L637" i="8"/>
  <c r="R637" i="8" s="1"/>
  <c r="M637" i="8"/>
  <c r="S637" i="8" s="1"/>
  <c r="U633" i="8"/>
  <c r="L610" i="8"/>
  <c r="R610" i="8" s="1"/>
  <c r="M610" i="8"/>
  <c r="S610" i="8" s="1"/>
  <c r="L605" i="8"/>
  <c r="R605" i="8" s="1"/>
  <c r="M605" i="8"/>
  <c r="S605" i="8" s="1"/>
  <c r="L590" i="8"/>
  <c r="R590" i="8" s="1"/>
  <c r="M590" i="8"/>
  <c r="S590" i="8" s="1"/>
  <c r="U574" i="8"/>
  <c r="L569" i="8"/>
  <c r="R569" i="8" s="1"/>
  <c r="M569" i="8"/>
  <c r="S569" i="8" s="1"/>
  <c r="L540" i="8"/>
  <c r="R540" i="8" s="1"/>
  <c r="M540" i="8"/>
  <c r="S540" i="8" s="1"/>
  <c r="L502" i="8"/>
  <c r="R502" i="8" s="1"/>
  <c r="M502" i="8"/>
  <c r="S502" i="8" s="1"/>
  <c r="U705" i="8"/>
  <c r="U702" i="8"/>
  <c r="M693" i="8"/>
  <c r="S693" i="8" s="1"/>
  <c r="L693" i="8"/>
  <c r="R693" i="8" s="1"/>
  <c r="U689" i="8"/>
  <c r="L674" i="8"/>
  <c r="R674" i="8" s="1"/>
  <c r="M674" i="8"/>
  <c r="S674" i="8" s="1"/>
  <c r="U670" i="8"/>
  <c r="M664" i="8"/>
  <c r="S664" i="8" s="1"/>
  <c r="L664" i="8"/>
  <c r="L657" i="8"/>
  <c r="R657" i="8" s="1"/>
  <c r="M657" i="8"/>
  <c r="S657" i="8" s="1"/>
  <c r="L647" i="8"/>
  <c r="R647" i="8" s="1"/>
  <c r="M647" i="8"/>
  <c r="S647" i="8" s="1"/>
  <c r="U644" i="8"/>
  <c r="L622" i="8"/>
  <c r="R622" i="8" s="1"/>
  <c r="M622" i="8"/>
  <c r="S622" i="8" s="1"/>
  <c r="U619" i="8"/>
  <c r="L613" i="8"/>
  <c r="R613" i="8" s="1"/>
  <c r="M613" i="8"/>
  <c r="S613" i="8" s="1"/>
  <c r="U606" i="8"/>
  <c r="L600" i="8"/>
  <c r="R600" i="8" s="1"/>
  <c r="M600" i="8"/>
  <c r="S600" i="8" s="1"/>
  <c r="U594" i="8"/>
  <c r="M584" i="8"/>
  <c r="S584" i="8" s="1"/>
  <c r="L584" i="8"/>
  <c r="R584" i="8" s="1"/>
  <c r="U581" i="8"/>
  <c r="U561" i="8"/>
  <c r="U549" i="8"/>
  <c r="L524" i="8"/>
  <c r="R524" i="8" s="1"/>
  <c r="M524" i="8"/>
  <c r="S524" i="8" s="1"/>
  <c r="U513" i="8"/>
  <c r="L505" i="8"/>
  <c r="R505" i="8" s="1"/>
  <c r="M505" i="8"/>
  <c r="S505" i="8" s="1"/>
  <c r="U492" i="8"/>
  <c r="U483" i="8"/>
  <c r="M461" i="8"/>
  <c r="S461" i="8" s="1"/>
  <c r="L461" i="8"/>
  <c r="R461" i="8" s="1"/>
  <c r="U426" i="8"/>
  <c r="U378" i="8"/>
  <c r="L358" i="8"/>
  <c r="R358" i="8" s="1"/>
  <c r="M358" i="8"/>
  <c r="S358" i="8" s="1"/>
  <c r="U558" i="8"/>
  <c r="U547" i="8"/>
  <c r="M543" i="8"/>
  <c r="S543" i="8" s="1"/>
  <c r="L543" i="8"/>
  <c r="R543" i="8" s="1"/>
  <c r="M508" i="8"/>
  <c r="S508" i="8" s="1"/>
  <c r="L508" i="8"/>
  <c r="R508" i="8" s="1"/>
  <c r="L489" i="8"/>
  <c r="R489" i="8" s="1"/>
  <c r="M489" i="8"/>
  <c r="S489" i="8" s="1"/>
  <c r="U459" i="8"/>
  <c r="L439" i="8"/>
  <c r="R439" i="8" s="1"/>
  <c r="M439" i="8"/>
  <c r="S439" i="8" s="1"/>
  <c r="U424" i="8"/>
  <c r="U381" i="8"/>
  <c r="M748" i="8"/>
  <c r="S748" i="8" s="1"/>
  <c r="L740" i="8"/>
  <c r="R740" i="8" s="1"/>
  <c r="M740" i="8"/>
  <c r="S740" i="8" s="1"/>
  <c r="M737" i="8"/>
  <c r="S737" i="8" s="1"/>
  <c r="L737" i="8"/>
  <c r="R737" i="8" s="1"/>
  <c r="L734" i="8"/>
  <c r="R734" i="8" s="1"/>
  <c r="M734" i="8"/>
  <c r="S734" i="8" s="1"/>
  <c r="U726" i="8"/>
  <c r="L721" i="8"/>
  <c r="R721" i="8" s="1"/>
  <c r="M721" i="8"/>
  <c r="S721" i="8" s="1"/>
  <c r="U718" i="8"/>
  <c r="U693" i="8"/>
  <c r="M670" i="8"/>
  <c r="S670" i="8" s="1"/>
  <c r="L670" i="8"/>
  <c r="R670" i="8" s="1"/>
  <c r="L656" i="8"/>
  <c r="R656" i="8" s="1"/>
  <c r="M656" i="8"/>
  <c r="S656" i="8" s="1"/>
  <c r="M653" i="8"/>
  <c r="S653" i="8" s="1"/>
  <c r="L653" i="8"/>
  <c r="R653" i="8" s="1"/>
  <c r="L646" i="8"/>
  <c r="R646" i="8" s="1"/>
  <c r="M646" i="8"/>
  <c r="S646" i="8" s="1"/>
  <c r="M623" i="8"/>
  <c r="S623" i="8" s="1"/>
  <c r="L623" i="8"/>
  <c r="R623" i="8" s="1"/>
  <c r="U620" i="8"/>
  <c r="L614" i="8"/>
  <c r="R614" i="8" s="1"/>
  <c r="M614" i="8"/>
  <c r="S614" i="8" s="1"/>
  <c r="L611" i="8"/>
  <c r="R611" i="8" s="1"/>
  <c r="M611" i="8"/>
  <c r="S611" i="8" s="1"/>
  <c r="U607" i="8"/>
  <c r="L601" i="8"/>
  <c r="R601" i="8" s="1"/>
  <c r="U598" i="8"/>
  <c r="U595" i="8"/>
  <c r="L583" i="8"/>
  <c r="R583" i="8" s="1"/>
  <c r="M583" i="8"/>
  <c r="S583" i="8" s="1"/>
  <c r="U580" i="8"/>
  <c r="L577" i="8"/>
  <c r="R577" i="8" s="1"/>
  <c r="M577" i="8"/>
  <c r="S577" i="8" s="1"/>
  <c r="U573" i="8"/>
  <c r="M567" i="8"/>
  <c r="S567" i="8" s="1"/>
  <c r="L567" i="8"/>
  <c r="R567" i="8" s="1"/>
  <c r="L564" i="8"/>
  <c r="R564" i="8" s="1"/>
  <c r="M564" i="8"/>
  <c r="S564" i="8" s="1"/>
  <c r="M561" i="8"/>
  <c r="S561" i="8" s="1"/>
  <c r="L561" i="8"/>
  <c r="U557" i="8"/>
  <c r="U548" i="8"/>
  <c r="M530" i="8"/>
  <c r="S530" i="8" s="1"/>
  <c r="L530" i="8"/>
  <c r="R530" i="8" s="1"/>
  <c r="L496" i="8"/>
  <c r="R496" i="8" s="1"/>
  <c r="M496" i="8"/>
  <c r="S496" i="8" s="1"/>
  <c r="M490" i="8"/>
  <c r="S490" i="8" s="1"/>
  <c r="L490" i="8"/>
  <c r="U467" i="8"/>
  <c r="M448" i="8"/>
  <c r="S448" i="8" s="1"/>
  <c r="L448" i="8"/>
  <c r="R448" i="8" s="1"/>
  <c r="U434" i="8"/>
  <c r="L418" i="8"/>
  <c r="R418" i="8" s="1"/>
  <c r="M418" i="8"/>
  <c r="S418" i="8" s="1"/>
  <c r="M554" i="8"/>
  <c r="S554" i="8" s="1"/>
  <c r="L554" i="8"/>
  <c r="R554" i="8" s="1"/>
  <c r="M550" i="8"/>
  <c r="S550" i="8" s="1"/>
  <c r="L550" i="8"/>
  <c r="R550" i="8" s="1"/>
  <c r="M545" i="8"/>
  <c r="S545" i="8" s="1"/>
  <c r="L545" i="8"/>
  <c r="R545" i="8" s="1"/>
  <c r="U520" i="8"/>
  <c r="U501" i="8"/>
  <c r="U497" i="8"/>
  <c r="L484" i="8"/>
  <c r="R484" i="8" s="1"/>
  <c r="M484" i="8"/>
  <c r="S484" i="8" s="1"/>
  <c r="L471" i="8"/>
  <c r="R471" i="8" s="1"/>
  <c r="M471" i="8"/>
  <c r="S471" i="8" s="1"/>
  <c r="L463" i="8"/>
  <c r="R463" i="8" s="1"/>
  <c r="M463" i="8"/>
  <c r="S463" i="8" s="1"/>
  <c r="M459" i="8"/>
  <c r="S459" i="8" s="1"/>
  <c r="L459" i="8"/>
  <c r="R459" i="8" s="1"/>
  <c r="U447" i="8"/>
  <c r="U443" i="8"/>
  <c r="U436" i="8"/>
  <c r="U432" i="8"/>
  <c r="L428" i="8"/>
  <c r="R428" i="8" s="1"/>
  <c r="M428" i="8"/>
  <c r="S428" i="8" s="1"/>
  <c r="L423" i="8"/>
  <c r="R423" i="8" s="1"/>
  <c r="M423" i="8"/>
  <c r="S423" i="8" s="1"/>
  <c r="U412" i="8"/>
  <c r="U402" i="8"/>
  <c r="M365" i="8"/>
  <c r="S365" i="8" s="1"/>
  <c r="L365" i="8"/>
  <c r="R365" i="8" s="1"/>
  <c r="U533" i="8"/>
  <c r="L525" i="8"/>
  <c r="R525" i="8" s="1"/>
  <c r="M525" i="8"/>
  <c r="S525" i="8" s="1"/>
  <c r="U509" i="8"/>
  <c r="M501" i="8"/>
  <c r="S501" i="8" s="1"/>
  <c r="L501" i="8"/>
  <c r="R501" i="8" s="1"/>
  <c r="M497" i="8"/>
  <c r="S497" i="8" s="1"/>
  <c r="L497" i="8"/>
  <c r="R497" i="8" s="1"/>
  <c r="U493" i="8"/>
  <c r="U489" i="8"/>
  <c r="L466" i="8"/>
  <c r="R466" i="8" s="1"/>
  <c r="M466" i="8"/>
  <c r="S466" i="8" s="1"/>
  <c r="U454" i="8"/>
  <c r="U450" i="8"/>
  <c r="L446" i="8"/>
  <c r="R446" i="8" s="1"/>
  <c r="M446" i="8"/>
  <c r="S446" i="8" s="1"/>
  <c r="L409" i="8"/>
  <c r="R409" i="8" s="1"/>
  <c r="M409" i="8"/>
  <c r="S409" i="8" s="1"/>
  <c r="U405" i="8"/>
  <c r="U356" i="8"/>
  <c r="L339" i="8"/>
  <c r="R339" i="8" s="1"/>
  <c r="M339" i="8"/>
  <c r="S339" i="8" s="1"/>
  <c r="L319" i="8"/>
  <c r="R319" i="8" s="1"/>
  <c r="M319" i="8"/>
  <c r="S319" i="8" s="1"/>
  <c r="U320" i="8"/>
  <c r="L404" i="8"/>
  <c r="R404" i="8" s="1"/>
  <c r="M404" i="8"/>
  <c r="S404" i="8" s="1"/>
  <c r="M401" i="8"/>
  <c r="S401" i="8" s="1"/>
  <c r="L401" i="8"/>
  <c r="R401" i="8" s="1"/>
  <c r="M391" i="8"/>
  <c r="S391" i="8" s="1"/>
  <c r="L391" i="8"/>
  <c r="R391" i="8" s="1"/>
  <c r="L388" i="8"/>
  <c r="R388" i="8" s="1"/>
  <c r="M388" i="8"/>
  <c r="S388" i="8" s="1"/>
  <c r="L368" i="8"/>
  <c r="R368" i="8" s="1"/>
  <c r="M368" i="8"/>
  <c r="S368" i="8" s="1"/>
  <c r="L355" i="8"/>
  <c r="R355" i="8" s="1"/>
  <c r="M355" i="8"/>
  <c r="S355" i="8" s="1"/>
  <c r="L352" i="8"/>
  <c r="R352" i="8" s="1"/>
  <c r="M352" i="8"/>
  <c r="S352" i="8" s="1"/>
  <c r="M349" i="8"/>
  <c r="S349" i="8" s="1"/>
  <c r="L349" i="8"/>
  <c r="R349" i="8" s="1"/>
  <c r="U346" i="8"/>
  <c r="U334" i="8"/>
  <c r="L316" i="8"/>
  <c r="R316" i="8" s="1"/>
  <c r="M316" i="8"/>
  <c r="S316" i="8" s="1"/>
  <c r="M311" i="8"/>
  <c r="S311" i="8" s="1"/>
  <c r="L311" i="8"/>
  <c r="R311" i="8" s="1"/>
  <c r="L302" i="8"/>
  <c r="R302" i="8" s="1"/>
  <c r="M302" i="8"/>
  <c r="S302" i="8" s="1"/>
  <c r="M293" i="8"/>
  <c r="S293" i="8" s="1"/>
  <c r="L293" i="8"/>
  <c r="R293" i="8" s="1"/>
  <c r="L261" i="8"/>
  <c r="R261" i="8" s="1"/>
  <c r="M261" i="8"/>
  <c r="S261" i="8" s="1"/>
  <c r="U543" i="8"/>
  <c r="U537" i="8"/>
  <c r="U530" i="8"/>
  <c r="U524" i="8"/>
  <c r="U521" i="8"/>
  <c r="U518" i="8"/>
  <c r="U511" i="8"/>
  <c r="U508" i="8"/>
  <c r="U505" i="8"/>
  <c r="U502" i="8"/>
  <c r="L481" i="8"/>
  <c r="R481" i="8" s="1"/>
  <c r="M481" i="8"/>
  <c r="S481" i="8" s="1"/>
  <c r="L465" i="8"/>
  <c r="R465" i="8" s="1"/>
  <c r="M465" i="8"/>
  <c r="S465" i="8" s="1"/>
  <c r="M462" i="8"/>
  <c r="S462" i="8" s="1"/>
  <c r="L462" i="8"/>
  <c r="R462" i="8" s="1"/>
  <c r="L456" i="8"/>
  <c r="R456" i="8" s="1"/>
  <c r="M456" i="8"/>
  <c r="S456" i="8" s="1"/>
  <c r="U453" i="8"/>
  <c r="L447" i="8"/>
  <c r="R447" i="8" s="1"/>
  <c r="M447" i="8"/>
  <c r="S447" i="8" s="1"/>
  <c r="U444" i="8"/>
  <c r="U441" i="8"/>
  <c r="L436" i="8"/>
  <c r="R436" i="8" s="1"/>
  <c r="M436" i="8"/>
  <c r="S436" i="8" s="1"/>
  <c r="U430" i="8"/>
  <c r="L424" i="8"/>
  <c r="R424" i="8" s="1"/>
  <c r="M424" i="8"/>
  <c r="S424" i="8" s="1"/>
  <c r="U420" i="8"/>
  <c r="M398" i="8"/>
  <c r="S398" i="8" s="1"/>
  <c r="L398" i="8"/>
  <c r="R398" i="8" s="1"/>
  <c r="M395" i="8"/>
  <c r="S395" i="8" s="1"/>
  <c r="L395" i="8"/>
  <c r="R395" i="8" s="1"/>
  <c r="L385" i="8"/>
  <c r="R385" i="8" s="1"/>
  <c r="M385" i="8"/>
  <c r="S385" i="8" s="1"/>
  <c r="U382" i="8"/>
  <c r="L373" i="8"/>
  <c r="R373" i="8" s="1"/>
  <c r="M373" i="8"/>
  <c r="S373" i="8" s="1"/>
  <c r="U370" i="8"/>
  <c r="U363" i="8"/>
  <c r="U339" i="8"/>
  <c r="U323" i="8"/>
  <c r="U229" i="8"/>
  <c r="U124" i="8"/>
  <c r="U416" i="8"/>
  <c r="U397" i="8"/>
  <c r="U380" i="8"/>
  <c r="U377" i="8"/>
  <c r="M360" i="8"/>
  <c r="S360" i="8" s="1"/>
  <c r="M333" i="8"/>
  <c r="S333" i="8" s="1"/>
  <c r="L333" i="8"/>
  <c r="R333" i="8" s="1"/>
  <c r="U321" i="8"/>
  <c r="M280" i="8"/>
  <c r="S280" i="8" s="1"/>
  <c r="L280" i="8"/>
  <c r="R280" i="8" s="1"/>
  <c r="U267" i="8"/>
  <c r="M250" i="8"/>
  <c r="S250" i="8" s="1"/>
  <c r="L250" i="8"/>
  <c r="R250" i="8" s="1"/>
  <c r="M230" i="8"/>
  <c r="S230" i="8" s="1"/>
  <c r="L230" i="8"/>
  <c r="R230" i="8" s="1"/>
  <c r="U202" i="8"/>
  <c r="L71" i="8"/>
  <c r="R71" i="8" s="1"/>
  <c r="M71" i="8"/>
  <c r="S71" i="8" s="1"/>
  <c r="U299" i="8"/>
  <c r="L296" i="8"/>
  <c r="R296" i="8" s="1"/>
  <c r="M296" i="8"/>
  <c r="S296" i="8" s="1"/>
  <c r="M291" i="8"/>
  <c r="S291" i="8" s="1"/>
  <c r="L291" i="8"/>
  <c r="R291" i="8" s="1"/>
  <c r="L265" i="8"/>
  <c r="R265" i="8" s="1"/>
  <c r="M265" i="8"/>
  <c r="S265" i="8" s="1"/>
  <c r="L249" i="8"/>
  <c r="R249" i="8" s="1"/>
  <c r="M249" i="8"/>
  <c r="S249" i="8" s="1"/>
  <c r="U245" i="8"/>
  <c r="L235" i="8"/>
  <c r="R235" i="8" s="1"/>
  <c r="M235" i="8"/>
  <c r="S235" i="8" s="1"/>
  <c r="M212" i="8"/>
  <c r="S212" i="8" s="1"/>
  <c r="L212" i="8"/>
  <c r="R212" i="8" s="1"/>
  <c r="L162" i="8"/>
  <c r="R162" i="8" s="1"/>
  <c r="M162" i="8"/>
  <c r="S162" i="8" s="1"/>
  <c r="M346" i="8"/>
  <c r="S346" i="8" s="1"/>
  <c r="L346" i="8"/>
  <c r="R346" i="8" s="1"/>
  <c r="M343" i="8"/>
  <c r="S343" i="8" s="1"/>
  <c r="L343" i="8"/>
  <c r="R343" i="8" s="1"/>
  <c r="L340" i="8"/>
  <c r="R340" i="8" s="1"/>
  <c r="M340" i="8"/>
  <c r="S340" i="8" s="1"/>
  <c r="M337" i="8"/>
  <c r="S337" i="8" s="1"/>
  <c r="L337" i="8"/>
  <c r="R337" i="8" s="1"/>
  <c r="L334" i="8"/>
  <c r="R334" i="8" s="1"/>
  <c r="M334" i="8"/>
  <c r="S334" i="8" s="1"/>
  <c r="U328" i="8"/>
  <c r="U325" i="8"/>
  <c r="U322" i="8"/>
  <c r="U319" i="8"/>
  <c r="U313" i="8"/>
  <c r="U304" i="8"/>
  <c r="U297" i="8"/>
  <c r="M277" i="8"/>
  <c r="S277" i="8" s="1"/>
  <c r="L277" i="8"/>
  <c r="R277" i="8" s="1"/>
  <c r="M194" i="8"/>
  <c r="S194" i="8" s="1"/>
  <c r="L194" i="8"/>
  <c r="R194" i="8" s="1"/>
  <c r="L168" i="8"/>
  <c r="R168" i="8" s="1"/>
  <c r="M168" i="8"/>
  <c r="S168" i="8" s="1"/>
  <c r="U227" i="8"/>
  <c r="U214" i="8"/>
  <c r="L200" i="8"/>
  <c r="R200" i="8" s="1"/>
  <c r="M200" i="8"/>
  <c r="S200" i="8" s="1"/>
  <c r="U179" i="8"/>
  <c r="M142" i="8"/>
  <c r="S142" i="8" s="1"/>
  <c r="L142" i="8"/>
  <c r="R142" i="8" s="1"/>
  <c r="U293" i="8"/>
  <c r="L285" i="8"/>
  <c r="R285" i="8" s="1"/>
  <c r="M285" i="8"/>
  <c r="S285" i="8" s="1"/>
  <c r="U274" i="8"/>
  <c r="L258" i="8"/>
  <c r="R258" i="8" s="1"/>
  <c r="M258" i="8"/>
  <c r="S258" i="8" s="1"/>
  <c r="U254" i="8"/>
  <c r="U241" i="8"/>
  <c r="U238" i="8"/>
  <c r="U230" i="8"/>
  <c r="U226" i="8"/>
  <c r="U213" i="8"/>
  <c r="U201" i="8"/>
  <c r="U189" i="8"/>
  <c r="L177" i="8"/>
  <c r="R177" i="8" s="1"/>
  <c r="M177" i="8"/>
  <c r="S177" i="8" s="1"/>
  <c r="U143" i="8"/>
  <c r="M134" i="8"/>
  <c r="S134" i="8" s="1"/>
  <c r="L134" i="8"/>
  <c r="R134" i="8" s="1"/>
  <c r="U98" i="8"/>
  <c r="U282" i="8"/>
  <c r="M273" i="8"/>
  <c r="S273" i="8" s="1"/>
  <c r="M267" i="8"/>
  <c r="S267" i="8" s="1"/>
  <c r="L267" i="8"/>
  <c r="R267" i="8" s="1"/>
  <c r="M264" i="8"/>
  <c r="S264" i="8" s="1"/>
  <c r="L264" i="8"/>
  <c r="R264" i="8" s="1"/>
  <c r="U261" i="8"/>
  <c r="U255" i="8"/>
  <c r="L248" i="8"/>
  <c r="R248" i="8" s="1"/>
  <c r="M248" i="8"/>
  <c r="S248" i="8" s="1"/>
  <c r="L245" i="8"/>
  <c r="R245" i="8" s="1"/>
  <c r="M245" i="8"/>
  <c r="S245" i="8" s="1"/>
  <c r="U242" i="8"/>
  <c r="U236" i="8"/>
  <c r="L233" i="8"/>
  <c r="R233" i="8" s="1"/>
  <c r="M233" i="8"/>
  <c r="S233" i="8" s="1"/>
  <c r="L205" i="8"/>
  <c r="R205" i="8" s="1"/>
  <c r="M205" i="8"/>
  <c r="S205" i="8" s="1"/>
  <c r="U197" i="8"/>
  <c r="L193" i="8"/>
  <c r="R193" i="8" s="1"/>
  <c r="M193" i="8"/>
  <c r="S193" i="8" s="1"/>
  <c r="L184" i="8"/>
  <c r="R184" i="8" s="1"/>
  <c r="M184" i="8"/>
  <c r="S184" i="8" s="1"/>
  <c r="U175" i="8"/>
  <c r="M171" i="8"/>
  <c r="S171" i="8" s="1"/>
  <c r="L171" i="8"/>
  <c r="R171" i="8" s="1"/>
  <c r="U161" i="8"/>
  <c r="M153" i="8"/>
  <c r="S153" i="8" s="1"/>
  <c r="L153" i="8"/>
  <c r="R153" i="8" s="1"/>
  <c r="L146" i="8"/>
  <c r="R146" i="8" s="1"/>
  <c r="M146" i="8"/>
  <c r="S146" i="8" s="1"/>
  <c r="U148" i="8"/>
  <c r="M128" i="8"/>
  <c r="S128" i="8" s="1"/>
  <c r="L128" i="8"/>
  <c r="R128" i="8" s="1"/>
  <c r="U125" i="8"/>
  <c r="L119" i="8"/>
  <c r="R119" i="8" s="1"/>
  <c r="M119" i="8"/>
  <c r="S119" i="8" s="1"/>
  <c r="U103" i="8"/>
  <c r="U99" i="8"/>
  <c r="L92" i="8"/>
  <c r="R92" i="8" s="1"/>
  <c r="U68" i="8"/>
  <c r="M159" i="8"/>
  <c r="S159" i="8" s="1"/>
  <c r="L159" i="8"/>
  <c r="R159" i="8" s="1"/>
  <c r="U156" i="8"/>
  <c r="L143" i="8"/>
  <c r="R143" i="8" s="1"/>
  <c r="M143" i="8"/>
  <c r="S143" i="8" s="1"/>
  <c r="L129" i="8"/>
  <c r="R129" i="8" s="1"/>
  <c r="M129" i="8"/>
  <c r="S129" i="8" s="1"/>
  <c r="L102" i="8"/>
  <c r="R102" i="8" s="1"/>
  <c r="M102" i="8"/>
  <c r="S102" i="8" s="1"/>
  <c r="U94" i="8"/>
  <c r="U83" i="8"/>
  <c r="M55" i="8"/>
  <c r="S55" i="8" s="1"/>
  <c r="L55" i="8"/>
  <c r="R55" i="8" s="1"/>
  <c r="L37" i="8"/>
  <c r="R37" i="8" s="1"/>
  <c r="M37" i="8"/>
  <c r="S37" i="8" s="1"/>
  <c r="M225" i="8"/>
  <c r="S225" i="8" s="1"/>
  <c r="L225" i="8"/>
  <c r="R225" i="8" s="1"/>
  <c r="U222" i="8"/>
  <c r="U177" i="8"/>
  <c r="L170" i="8"/>
  <c r="R170" i="8" s="1"/>
  <c r="M170" i="8"/>
  <c r="S170" i="8" s="1"/>
  <c r="M167" i="8"/>
  <c r="S167" i="8" s="1"/>
  <c r="L167" i="8"/>
  <c r="R167" i="8" s="1"/>
  <c r="M164" i="8"/>
  <c r="S164" i="8" s="1"/>
  <c r="L164" i="8"/>
  <c r="R164" i="8" s="1"/>
  <c r="L148" i="8"/>
  <c r="R148" i="8" s="1"/>
  <c r="M148" i="8"/>
  <c r="S148" i="8" s="1"/>
  <c r="L141" i="8"/>
  <c r="R141" i="8" s="1"/>
  <c r="M141" i="8"/>
  <c r="S141" i="8" s="1"/>
  <c r="U135" i="8"/>
  <c r="U132" i="8"/>
  <c r="U126" i="8"/>
  <c r="M118" i="8"/>
  <c r="S118" i="8" s="1"/>
  <c r="L118" i="8"/>
  <c r="R118" i="8" s="1"/>
  <c r="L110" i="8"/>
  <c r="R110" i="8" s="1"/>
  <c r="M110" i="8"/>
  <c r="S110" i="8" s="1"/>
  <c r="U106" i="8"/>
  <c r="M96" i="8"/>
  <c r="S96" i="8" s="1"/>
  <c r="L96" i="8"/>
  <c r="R96" i="8" s="1"/>
  <c r="M92" i="8"/>
  <c r="S92" i="8" s="1"/>
  <c r="M79" i="8"/>
  <c r="S79" i="8" s="1"/>
  <c r="L79" i="8"/>
  <c r="R79" i="8" s="1"/>
  <c r="U88" i="8"/>
  <c r="L78" i="8"/>
  <c r="R78" i="8" s="1"/>
  <c r="M78" i="8"/>
  <c r="S78" i="8" s="1"/>
  <c r="U48" i="8"/>
  <c r="M44" i="8"/>
  <c r="S44" i="8" s="1"/>
  <c r="L44" i="8"/>
  <c r="R44" i="8" s="1"/>
  <c r="U19" i="8"/>
  <c r="M112" i="8"/>
  <c r="S112" i="8" s="1"/>
  <c r="L112" i="8"/>
  <c r="R112" i="8" s="1"/>
  <c r="L103" i="8"/>
  <c r="R103" i="8" s="1"/>
  <c r="M103" i="8"/>
  <c r="S103" i="8" s="1"/>
  <c r="U100" i="8"/>
  <c r="L94" i="8"/>
  <c r="M94" i="8"/>
  <c r="S94" i="8" s="1"/>
  <c r="M67" i="8"/>
  <c r="S67" i="8" s="1"/>
  <c r="L67" i="8"/>
  <c r="R67" i="8" s="1"/>
  <c r="U56" i="8"/>
  <c r="L49" i="8"/>
  <c r="R49" i="8" s="1"/>
  <c r="M49" i="8"/>
  <c r="S49" i="8" s="1"/>
  <c r="M25" i="8"/>
  <c r="S25" i="8" s="1"/>
  <c r="L25" i="8"/>
  <c r="R25" i="8" s="1"/>
  <c r="U93" i="8"/>
  <c r="M84" i="8"/>
  <c r="S84" i="8" s="1"/>
  <c r="L84" i="8"/>
  <c r="R84" i="8" s="1"/>
  <c r="U73" i="8"/>
  <c r="M66" i="8"/>
  <c r="S66" i="8" s="1"/>
  <c r="L66" i="8"/>
  <c r="R66" i="8" s="1"/>
  <c r="U31" i="8"/>
  <c r="M24" i="8"/>
  <c r="S24" i="8" s="1"/>
  <c r="L24" i="8"/>
  <c r="R24" i="8" s="1"/>
  <c r="L17" i="8"/>
  <c r="R17" i="8" s="1"/>
  <c r="M17" i="8"/>
  <c r="S17" i="8" s="1"/>
  <c r="U78" i="8"/>
  <c r="L72" i="8"/>
  <c r="R72" i="8" s="1"/>
  <c r="M72" i="8"/>
  <c r="S72" i="8" s="1"/>
  <c r="U62" i="8"/>
  <c r="L56" i="8"/>
  <c r="R56" i="8" s="1"/>
  <c r="M56" i="8"/>
  <c r="S56" i="8" s="1"/>
  <c r="L53" i="8"/>
  <c r="R53" i="8" s="1"/>
  <c r="M53" i="8"/>
  <c r="S53" i="8" s="1"/>
  <c r="U36" i="8"/>
  <c r="M30" i="8"/>
  <c r="S30" i="8" s="1"/>
  <c r="L30" i="8"/>
  <c r="R30" i="8" s="1"/>
  <c r="U20" i="8"/>
  <c r="U75" i="8"/>
  <c r="L69" i="8"/>
  <c r="R69" i="8" s="1"/>
  <c r="M69" i="8"/>
  <c r="S69" i="8" s="1"/>
  <c r="U59" i="8"/>
  <c r="U52" i="8"/>
  <c r="U49" i="8"/>
  <c r="L43" i="8"/>
  <c r="R43" i="8" s="1"/>
  <c r="M43" i="8"/>
  <c r="S43" i="8" s="1"/>
  <c r="U33" i="8"/>
  <c r="M27" i="8"/>
  <c r="S27" i="8" s="1"/>
  <c r="L27" i="8"/>
  <c r="R27" i="8" s="1"/>
  <c r="U17" i="8"/>
  <c r="U2143" i="8"/>
  <c r="M2123" i="8"/>
  <c r="S2123" i="8" s="1"/>
  <c r="L2123" i="8"/>
  <c r="R2123" i="8" s="1"/>
  <c r="L2107" i="8"/>
  <c r="R2107" i="8" s="1"/>
  <c r="M2107" i="8"/>
  <c r="S2107" i="8" s="1"/>
  <c r="U2098" i="8"/>
  <c r="U1986" i="8"/>
  <c r="L1966" i="8"/>
  <c r="R1966" i="8" s="1"/>
  <c r="M1966" i="8"/>
  <c r="S1966" i="8" s="1"/>
  <c r="L1956" i="8"/>
  <c r="R1956" i="8" s="1"/>
  <c r="U1889" i="8"/>
  <c r="U1875" i="8"/>
  <c r="U1848" i="8"/>
  <c r="U1820" i="8"/>
  <c r="M1804" i="8"/>
  <c r="S1804" i="8" s="1"/>
  <c r="L1804" i="8"/>
  <c r="R1804" i="8" s="1"/>
  <c r="L2149" i="8"/>
  <c r="R2149" i="8" s="1"/>
  <c r="M2149" i="8"/>
  <c r="S2149" i="8" s="1"/>
  <c r="U2130" i="8"/>
  <c r="M2106" i="8"/>
  <c r="S2106" i="8" s="1"/>
  <c r="L2106" i="8"/>
  <c r="R2106" i="8" s="1"/>
  <c r="M2090" i="8"/>
  <c r="S2090" i="8" s="1"/>
  <c r="L2090" i="8"/>
  <c r="R2090" i="8" s="1"/>
  <c r="M2048" i="8"/>
  <c r="S2048" i="8" s="1"/>
  <c r="L2048" i="8"/>
  <c r="R2048" i="8" s="1"/>
  <c r="L2038" i="8"/>
  <c r="R2038" i="8" s="1"/>
  <c r="M2038" i="8"/>
  <c r="S2038" i="8" s="1"/>
  <c r="M1990" i="8"/>
  <c r="S1990" i="8" s="1"/>
  <c r="L1990" i="8"/>
  <c r="R1990" i="8" s="1"/>
  <c r="L1977" i="8"/>
  <c r="R1977" i="8" s="1"/>
  <c r="M1977" i="8"/>
  <c r="S1977" i="8" s="1"/>
  <c r="M1911" i="8"/>
  <c r="S1911" i="8" s="1"/>
  <c r="L1911" i="8"/>
  <c r="R1911" i="8" s="1"/>
  <c r="M1881" i="8"/>
  <c r="S1881" i="8" s="1"/>
  <c r="L1881" i="8"/>
  <c r="R1881" i="8" s="1"/>
  <c r="M1867" i="8"/>
  <c r="S1867" i="8" s="1"/>
  <c r="L1867" i="8"/>
  <c r="R1867" i="8" s="1"/>
  <c r="L1854" i="8"/>
  <c r="R1854" i="8" s="1"/>
  <c r="M1854" i="8"/>
  <c r="S1854" i="8" s="1"/>
  <c r="L1802" i="8"/>
  <c r="R1802" i="8" s="1"/>
  <c r="M1802" i="8"/>
  <c r="S1802" i="8" s="1"/>
  <c r="U2147" i="8"/>
  <c r="U2124" i="8"/>
  <c r="U2081" i="8"/>
  <c r="M2070" i="8"/>
  <c r="S2070" i="8" s="1"/>
  <c r="L2070" i="8"/>
  <c r="R2070" i="8" s="1"/>
  <c r="U2049" i="8"/>
  <c r="U2027" i="8"/>
  <c r="M2000" i="8"/>
  <c r="S2000" i="8" s="1"/>
  <c r="L2000" i="8"/>
  <c r="R2000" i="8" s="1"/>
  <c r="L1987" i="8"/>
  <c r="R1987" i="8" s="1"/>
  <c r="M1987" i="8"/>
  <c r="S1987" i="8" s="1"/>
  <c r="U1965" i="8"/>
  <c r="U1925" i="8"/>
  <c r="U1899" i="8"/>
  <c r="U1830" i="8"/>
  <c r="U2128" i="8"/>
  <c r="L2119" i="8"/>
  <c r="R2119" i="8" s="1"/>
  <c r="M2119" i="8"/>
  <c r="S2119" i="8" s="1"/>
  <c r="M2145" i="8"/>
  <c r="S2145" i="8" s="1"/>
  <c r="L2145" i="8"/>
  <c r="R2145" i="8" s="1"/>
  <c r="U2121" i="8"/>
  <c r="L2110" i="8"/>
  <c r="R2110" i="8" s="1"/>
  <c r="M2110" i="8"/>
  <c r="S2110" i="8" s="1"/>
  <c r="U2093" i="8"/>
  <c r="U2071" i="8"/>
  <c r="M2042" i="8"/>
  <c r="S2042" i="8" s="1"/>
  <c r="L2042" i="8"/>
  <c r="R2042" i="8" s="1"/>
  <c r="U2002" i="8"/>
  <c r="L1985" i="8"/>
  <c r="R1985" i="8" s="1"/>
  <c r="M1985" i="8"/>
  <c r="S1985" i="8" s="1"/>
  <c r="M1969" i="8"/>
  <c r="S1969" i="8" s="1"/>
  <c r="L1969" i="8"/>
  <c r="R1969" i="8" s="1"/>
  <c r="M1956" i="8"/>
  <c r="S1956" i="8" s="1"/>
  <c r="L1915" i="8"/>
  <c r="R1915" i="8" s="1"/>
  <c r="M1915" i="8"/>
  <c r="S1915" i="8" s="1"/>
  <c r="M1874" i="8"/>
  <c r="S1874" i="8" s="1"/>
  <c r="L1874" i="8"/>
  <c r="R1874" i="8" s="1"/>
  <c r="L1847" i="8"/>
  <c r="R1847" i="8" s="1"/>
  <c r="M1847" i="8"/>
  <c r="S1847" i="8" s="1"/>
  <c r="L1807" i="8"/>
  <c r="R1807" i="8" s="1"/>
  <c r="M1807" i="8"/>
  <c r="S1807" i="8" s="1"/>
  <c r="U1788" i="8"/>
  <c r="L1762" i="8"/>
  <c r="R1762" i="8" s="1"/>
  <c r="M1762" i="8"/>
  <c r="S1762" i="8" s="1"/>
  <c r="M1755" i="8"/>
  <c r="S1755" i="8" s="1"/>
  <c r="L1755" i="8"/>
  <c r="R1755" i="8" s="1"/>
  <c r="L1749" i="8"/>
  <c r="R1749" i="8" s="1"/>
  <c r="M1749" i="8"/>
  <c r="S1749" i="8" s="1"/>
  <c r="L1713" i="8"/>
  <c r="R1713" i="8" s="1"/>
  <c r="M1713" i="8"/>
  <c r="S1713" i="8" s="1"/>
  <c r="U1681" i="8"/>
  <c r="M1677" i="8"/>
  <c r="S1677" i="8" s="1"/>
  <c r="L1677" i="8"/>
  <c r="R1677" i="8" s="1"/>
  <c r="U1666" i="8"/>
  <c r="U1654" i="8"/>
  <c r="L1647" i="8"/>
  <c r="R1647" i="8" s="1"/>
  <c r="M1647" i="8"/>
  <c r="S1647" i="8" s="1"/>
  <c r="L1639" i="8"/>
  <c r="R1639" i="8" s="1"/>
  <c r="M1639" i="8"/>
  <c r="S1639" i="8" s="1"/>
  <c r="U1634" i="8"/>
  <c r="L1613" i="8"/>
  <c r="R1613" i="8" s="1"/>
  <c r="M1613" i="8"/>
  <c r="S1613" i="8" s="1"/>
  <c r="M1605" i="8"/>
  <c r="S1605" i="8" s="1"/>
  <c r="L1605" i="8"/>
  <c r="R1605" i="8" s="1"/>
  <c r="U2160" i="8"/>
  <c r="L2146" i="8"/>
  <c r="R2146" i="8" s="1"/>
  <c r="M2146" i="8"/>
  <c r="S2146" i="8" s="1"/>
  <c r="M2130" i="8"/>
  <c r="S2130" i="8" s="1"/>
  <c r="L2130" i="8"/>
  <c r="R2130" i="8" s="1"/>
  <c r="L2127" i="8"/>
  <c r="R2127" i="8" s="1"/>
  <c r="M2127" i="8"/>
  <c r="S2127" i="8" s="1"/>
  <c r="M2124" i="8"/>
  <c r="S2124" i="8" s="1"/>
  <c r="L2124" i="8"/>
  <c r="R2124" i="8" s="1"/>
  <c r="L2121" i="8"/>
  <c r="R2121" i="8" s="1"/>
  <c r="M2121" i="8"/>
  <c r="S2121" i="8" s="1"/>
  <c r="L2118" i="8"/>
  <c r="R2118" i="8" s="1"/>
  <c r="M2118" i="8"/>
  <c r="S2118" i="8" s="1"/>
  <c r="M2088" i="8"/>
  <c r="S2088" i="8" s="1"/>
  <c r="L2088" i="8"/>
  <c r="R2088" i="8" s="1"/>
  <c r="U2078" i="8"/>
  <c r="M2073" i="8"/>
  <c r="S2073" i="8" s="1"/>
  <c r="L2073" i="8"/>
  <c r="R2073" i="8" s="1"/>
  <c r="M2066" i="8"/>
  <c r="S2066" i="8" s="1"/>
  <c r="L2066" i="8"/>
  <c r="R2066" i="8" s="1"/>
  <c r="U2062" i="8"/>
  <c r="L2053" i="8"/>
  <c r="R2053" i="8" s="1"/>
  <c r="M2053" i="8"/>
  <c r="S2053" i="8" s="1"/>
  <c r="U2035" i="8"/>
  <c r="L2017" i="8"/>
  <c r="R2017" i="8" s="1"/>
  <c r="M2017" i="8"/>
  <c r="S2017" i="8" s="1"/>
  <c r="U2014" i="8"/>
  <c r="M2009" i="8"/>
  <c r="S2009" i="8" s="1"/>
  <c r="L2009" i="8"/>
  <c r="R2009" i="8" s="1"/>
  <c r="M2006" i="8"/>
  <c r="S2006" i="8" s="1"/>
  <c r="L2006" i="8"/>
  <c r="R2006" i="8" s="1"/>
  <c r="U2003" i="8"/>
  <c r="U1997" i="8"/>
  <c r="L1981" i="8"/>
  <c r="R1981" i="8" s="1"/>
  <c r="M1981" i="8"/>
  <c r="S1981" i="8" s="1"/>
  <c r="L1978" i="8"/>
  <c r="R1978" i="8" s="1"/>
  <c r="M1978" i="8"/>
  <c r="S1978" i="8" s="1"/>
  <c r="M1972" i="8"/>
  <c r="S1972" i="8" s="1"/>
  <c r="L1972" i="8"/>
  <c r="R1972" i="8" s="1"/>
  <c r="U1968" i="8"/>
  <c r="M1948" i="8"/>
  <c r="S1948" i="8" s="1"/>
  <c r="L1948" i="8"/>
  <c r="R1948" i="8" s="1"/>
  <c r="L1945" i="8"/>
  <c r="R1945" i="8" s="1"/>
  <c r="M1945" i="8"/>
  <c r="S1945" i="8" s="1"/>
  <c r="M1929" i="8"/>
  <c r="S1929" i="8" s="1"/>
  <c r="L1929" i="8"/>
  <c r="R1929" i="8" s="1"/>
  <c r="U1920" i="8"/>
  <c r="U1902" i="8"/>
  <c r="U1883" i="8"/>
  <c r="U1870" i="8"/>
  <c r="L1851" i="8"/>
  <c r="R1851" i="8" s="1"/>
  <c r="M1851" i="8"/>
  <c r="S1851" i="8" s="1"/>
  <c r="U1843" i="8"/>
  <c r="M1838" i="8"/>
  <c r="S1838" i="8" s="1"/>
  <c r="L1838" i="8"/>
  <c r="R1838" i="8" s="1"/>
  <c r="U1835" i="8"/>
  <c r="M1815" i="8"/>
  <c r="S1815" i="8" s="1"/>
  <c r="L1815" i="8"/>
  <c r="R1815" i="8" s="1"/>
  <c r="U1812" i="8"/>
  <c r="U1809" i="8"/>
  <c r="M1795" i="8"/>
  <c r="S1795" i="8" s="1"/>
  <c r="L1795" i="8"/>
  <c r="R1795" i="8" s="1"/>
  <c r="U1776" i="8"/>
  <c r="L1770" i="8"/>
  <c r="R1770" i="8" s="1"/>
  <c r="M1770" i="8"/>
  <c r="S1770" i="8" s="1"/>
  <c r="L1756" i="8"/>
  <c r="R1756" i="8" s="1"/>
  <c r="M1756" i="8"/>
  <c r="S1756" i="8" s="1"/>
  <c r="U1737" i="8"/>
  <c r="L1730" i="8"/>
  <c r="R1730" i="8" s="1"/>
  <c r="M1730" i="8"/>
  <c r="S1730" i="8" s="1"/>
  <c r="L1723" i="8"/>
  <c r="R1723" i="8" s="1"/>
  <c r="M1723" i="8"/>
  <c r="S1723" i="8" s="1"/>
  <c r="L1698" i="8"/>
  <c r="R1698" i="8" s="1"/>
  <c r="M1698" i="8"/>
  <c r="S1698" i="8" s="1"/>
  <c r="M1679" i="8"/>
  <c r="S1679" i="8" s="1"/>
  <c r="L1679" i="8"/>
  <c r="R1679" i="8" s="1"/>
  <c r="U1657" i="8"/>
  <c r="U1635" i="8"/>
  <c r="U1615" i="8"/>
  <c r="M2157" i="8"/>
  <c r="S2157" i="8" s="1"/>
  <c r="L2157" i="8"/>
  <c r="R2157" i="8" s="1"/>
  <c r="U2154" i="8"/>
  <c r="U2145" i="8"/>
  <c r="L2139" i="8"/>
  <c r="R2139" i="8" s="1"/>
  <c r="M2139" i="8"/>
  <c r="S2139" i="8" s="1"/>
  <c r="U2136" i="8"/>
  <c r="U2126" i="8"/>
  <c r="M2115" i="8"/>
  <c r="S2115" i="8" s="1"/>
  <c r="L2115" i="8"/>
  <c r="R2115" i="8" s="1"/>
  <c r="L2112" i="8"/>
  <c r="R2112" i="8" s="1"/>
  <c r="M2112" i="8"/>
  <c r="S2112" i="8" s="1"/>
  <c r="M2109" i="8"/>
  <c r="S2109" i="8" s="1"/>
  <c r="L2109" i="8"/>
  <c r="R2109" i="8" s="1"/>
  <c r="L2100" i="8"/>
  <c r="R2100" i="8" s="1"/>
  <c r="M2100" i="8"/>
  <c r="S2100" i="8" s="1"/>
  <c r="U2097" i="8"/>
  <c r="U2094" i="8"/>
  <c r="U2091" i="8"/>
  <c r="M2085" i="8"/>
  <c r="S2085" i="8" s="1"/>
  <c r="L2085" i="8"/>
  <c r="R2085" i="8" s="1"/>
  <c r="L2071" i="8"/>
  <c r="R2071" i="8" s="1"/>
  <c r="M2071" i="8"/>
  <c r="S2071" i="8" s="1"/>
  <c r="U2068" i="8"/>
  <c r="U2065" i="8"/>
  <c r="L2049" i="8"/>
  <c r="R2049" i="8" s="1"/>
  <c r="M2049" i="8"/>
  <c r="S2049" i="8" s="1"/>
  <c r="M2046" i="8"/>
  <c r="S2046" i="8" s="1"/>
  <c r="L2046" i="8"/>
  <c r="R2046" i="8" s="1"/>
  <c r="M2043" i="8"/>
  <c r="S2043" i="8" s="1"/>
  <c r="L2043" i="8"/>
  <c r="R2043" i="8" s="1"/>
  <c r="U2040" i="8"/>
  <c r="U2033" i="8"/>
  <c r="U2030" i="8"/>
  <c r="M2025" i="8"/>
  <c r="S2025" i="8" s="1"/>
  <c r="L2025" i="8"/>
  <c r="R2025" i="8" s="1"/>
  <c r="M2022" i="8"/>
  <c r="S2022" i="8" s="1"/>
  <c r="L2022" i="8"/>
  <c r="R2022" i="8" s="1"/>
  <c r="M2007" i="8"/>
  <c r="S2007" i="8" s="1"/>
  <c r="L2007" i="8"/>
  <c r="R2007" i="8" s="1"/>
  <c r="U2000" i="8"/>
  <c r="L1994" i="8"/>
  <c r="R1994" i="8" s="1"/>
  <c r="M1994" i="8"/>
  <c r="S1994" i="8" s="1"/>
  <c r="L1991" i="8"/>
  <c r="R1991" i="8" s="1"/>
  <c r="M1991" i="8"/>
  <c r="S1991" i="8" s="1"/>
  <c r="U1987" i="8"/>
  <c r="U1977" i="8"/>
  <c r="L1965" i="8"/>
  <c r="R1965" i="8" s="1"/>
  <c r="M1965" i="8"/>
  <c r="S1965" i="8" s="1"/>
  <c r="U1959" i="8"/>
  <c r="M1952" i="8"/>
  <c r="S1952" i="8" s="1"/>
  <c r="L1952" i="8"/>
  <c r="R1952" i="8" s="1"/>
  <c r="M1949" i="8"/>
  <c r="S1949" i="8" s="1"/>
  <c r="L1949" i="8"/>
  <c r="R1949" i="8" s="1"/>
  <c r="U1942" i="8"/>
  <c r="U1936" i="8"/>
  <c r="U1933" i="8"/>
  <c r="L1916" i="8"/>
  <c r="R1916" i="8" s="1"/>
  <c r="M1916" i="8"/>
  <c r="S1916" i="8" s="1"/>
  <c r="U1913" i="8"/>
  <c r="M1908" i="8"/>
  <c r="S1908" i="8" s="1"/>
  <c r="L1908" i="8"/>
  <c r="R1908" i="8" s="1"/>
  <c r="U1905" i="8"/>
  <c r="L1892" i="8"/>
  <c r="R1892" i="8" s="1"/>
  <c r="M1892" i="8"/>
  <c r="S1892" i="8" s="1"/>
  <c r="M1889" i="8"/>
  <c r="S1889" i="8" s="1"/>
  <c r="L1889" i="8"/>
  <c r="U1886" i="8"/>
  <c r="M1864" i="8"/>
  <c r="S1864" i="8" s="1"/>
  <c r="L1864" i="8"/>
  <c r="R1864" i="8" s="1"/>
  <c r="U1857" i="8"/>
  <c r="U1854" i="8"/>
  <c r="M1848" i="8"/>
  <c r="S1848" i="8" s="1"/>
  <c r="L1848" i="8"/>
  <c r="R1848" i="8" s="1"/>
  <c r="M1845" i="8"/>
  <c r="S1845" i="8" s="1"/>
  <c r="L1845" i="8"/>
  <c r="R1845" i="8" s="1"/>
  <c r="M1830" i="8"/>
  <c r="S1830" i="8" s="1"/>
  <c r="L1830" i="8"/>
  <c r="R1830" i="8" s="1"/>
  <c r="M1827" i="8"/>
  <c r="S1827" i="8" s="1"/>
  <c r="L1827" i="8"/>
  <c r="R1827" i="8" s="1"/>
  <c r="U1807" i="8"/>
  <c r="M1801" i="8"/>
  <c r="S1801" i="8" s="1"/>
  <c r="L1801" i="8"/>
  <c r="R1801" i="8" s="1"/>
  <c r="U1798" i="8"/>
  <c r="L1790" i="8"/>
  <c r="R1790" i="8" s="1"/>
  <c r="M1790" i="8"/>
  <c r="S1790" i="8" s="1"/>
  <c r="U1727" i="8"/>
  <c r="U1702" i="8"/>
  <c r="U1695" i="8"/>
  <c r="U1688" i="8"/>
  <c r="U1670" i="8"/>
  <c r="U1659" i="8"/>
  <c r="U1638" i="8"/>
  <c r="U1612" i="8"/>
  <c r="U1595" i="8"/>
  <c r="U1583" i="8"/>
  <c r="U2088" i="8"/>
  <c r="L2082" i="8"/>
  <c r="R2082" i="8" s="1"/>
  <c r="M2076" i="8"/>
  <c r="S2076" i="8" s="1"/>
  <c r="L2076" i="8"/>
  <c r="R2076" i="8" s="1"/>
  <c r="U2073" i="8"/>
  <c r="U2066" i="8"/>
  <c r="L2056" i="8"/>
  <c r="R2056" i="8" s="1"/>
  <c r="M2056" i="8"/>
  <c r="S2056" i="8" s="1"/>
  <c r="U2053" i="8"/>
  <c r="M2047" i="8"/>
  <c r="S2047" i="8" s="1"/>
  <c r="L2047" i="8"/>
  <c r="R2047" i="8" s="1"/>
  <c r="M2044" i="8"/>
  <c r="S2044" i="8" s="1"/>
  <c r="L2044" i="8"/>
  <c r="R2044" i="8" s="1"/>
  <c r="L2037" i="8"/>
  <c r="R2037" i="8" s="1"/>
  <c r="M2037" i="8"/>
  <c r="S2037" i="8" s="1"/>
  <c r="U2034" i="8"/>
  <c r="L2023" i="8"/>
  <c r="R2023" i="8" s="1"/>
  <c r="M2023" i="8"/>
  <c r="S2023" i="8" s="1"/>
  <c r="M2020" i="8"/>
  <c r="S2020" i="8" s="1"/>
  <c r="L2020" i="8"/>
  <c r="R2020" i="8" s="1"/>
  <c r="U2017" i="8"/>
  <c r="M2012" i="8"/>
  <c r="S2012" i="8" s="1"/>
  <c r="L2012" i="8"/>
  <c r="R2012" i="8" s="1"/>
  <c r="U2009" i="8"/>
  <c r="U2006" i="8"/>
  <c r="U1983" i="8"/>
  <c r="U1974" i="8"/>
  <c r="L1968" i="8"/>
  <c r="R1968" i="8" s="1"/>
  <c r="M1968" i="8"/>
  <c r="S1968" i="8" s="1"/>
  <c r="U1957" i="8"/>
  <c r="U1954" i="8"/>
  <c r="U1948" i="8"/>
  <c r="U1945" i="8"/>
  <c r="U1934" i="8"/>
  <c r="U1931" i="8"/>
  <c r="L1922" i="8"/>
  <c r="R1922" i="8" s="1"/>
  <c r="M1904" i="8"/>
  <c r="S1904" i="8" s="1"/>
  <c r="L1904" i="8"/>
  <c r="R1904" i="8" s="1"/>
  <c r="U1901" i="8"/>
  <c r="U1898" i="8"/>
  <c r="M1885" i="8"/>
  <c r="S1885" i="8" s="1"/>
  <c r="L1885" i="8"/>
  <c r="R1885" i="8" s="1"/>
  <c r="U1882" i="8"/>
  <c r="L1859" i="8"/>
  <c r="R1859" i="8" s="1"/>
  <c r="M1859" i="8"/>
  <c r="S1859" i="8" s="1"/>
  <c r="U1855" i="8"/>
  <c r="L1849" i="8"/>
  <c r="R1849" i="8" s="1"/>
  <c r="M1849" i="8"/>
  <c r="S1849" i="8" s="1"/>
  <c r="M1846" i="8"/>
  <c r="S1846" i="8" s="1"/>
  <c r="L1846" i="8"/>
  <c r="R1846" i="8" s="1"/>
  <c r="M1843" i="8"/>
  <c r="S1843" i="8" s="1"/>
  <c r="L1843" i="8"/>
  <c r="R1843" i="8" s="1"/>
  <c r="U1840" i="8"/>
  <c r="L1835" i="8"/>
  <c r="R1835" i="8" s="1"/>
  <c r="M1835" i="8"/>
  <c r="S1835" i="8" s="1"/>
  <c r="U1832" i="8"/>
  <c r="U1829" i="8"/>
  <c r="U1822" i="8"/>
  <c r="U1819" i="8"/>
  <c r="M1814" i="8"/>
  <c r="S1814" i="8" s="1"/>
  <c r="L1814" i="8"/>
  <c r="R1814" i="8" s="1"/>
  <c r="U1805" i="8"/>
  <c r="L1786" i="8"/>
  <c r="R1786" i="8" s="1"/>
  <c r="M1786" i="8"/>
  <c r="S1786" i="8" s="1"/>
  <c r="U1780" i="8"/>
  <c r="L1774" i="8"/>
  <c r="R1774" i="8" s="1"/>
  <c r="M1774" i="8"/>
  <c r="S1774" i="8" s="1"/>
  <c r="L1726" i="8"/>
  <c r="R1726" i="8" s="1"/>
  <c r="M1726" i="8"/>
  <c r="S1726" i="8" s="1"/>
  <c r="M1719" i="8"/>
  <c r="S1719" i="8" s="1"/>
  <c r="L1719" i="8"/>
  <c r="R1719" i="8" s="1"/>
  <c r="U1712" i="8"/>
  <c r="L1689" i="8"/>
  <c r="R1689" i="8" s="1"/>
  <c r="M1689" i="8"/>
  <c r="S1689" i="8" s="1"/>
  <c r="U1671" i="8"/>
  <c r="L1664" i="8"/>
  <c r="R1664" i="8" s="1"/>
  <c r="M1664" i="8"/>
  <c r="S1664" i="8" s="1"/>
  <c r="U1660" i="8"/>
  <c r="L1648" i="8"/>
  <c r="R1648" i="8" s="1"/>
  <c r="M1648" i="8"/>
  <c r="S1648" i="8" s="1"/>
  <c r="U1631" i="8"/>
  <c r="M1627" i="8"/>
  <c r="S1627" i="8" s="1"/>
  <c r="L1627" i="8"/>
  <c r="R1627" i="8" s="1"/>
  <c r="M1616" i="8"/>
  <c r="S1616" i="8" s="1"/>
  <c r="L1616" i="8"/>
  <c r="R1616" i="8" s="1"/>
  <c r="M1611" i="8"/>
  <c r="S1611" i="8" s="1"/>
  <c r="L1611" i="8"/>
  <c r="R1611" i="8" s="1"/>
  <c r="U1593" i="8"/>
  <c r="U1581" i="8"/>
  <c r="U1572" i="8"/>
  <c r="U1569" i="8"/>
  <c r="L1557" i="8"/>
  <c r="R1557" i="8" s="1"/>
  <c r="M1557" i="8"/>
  <c r="S1557" i="8" s="1"/>
  <c r="U1554" i="8"/>
  <c r="U1542" i="8"/>
  <c r="M1509" i="8"/>
  <c r="S1509" i="8" s="1"/>
  <c r="L1509" i="8"/>
  <c r="R1509" i="8" s="1"/>
  <c r="U1505" i="8"/>
  <c r="U1499" i="8"/>
  <c r="L1494" i="8"/>
  <c r="R1494" i="8" s="1"/>
  <c r="M1494" i="8"/>
  <c r="S1494" i="8" s="1"/>
  <c r="U1491" i="8"/>
  <c r="M1486" i="8"/>
  <c r="S1486" i="8" s="1"/>
  <c r="L1486" i="8"/>
  <c r="R1486" i="8" s="1"/>
  <c r="L1472" i="8"/>
  <c r="R1472" i="8" s="1"/>
  <c r="M1472" i="8"/>
  <c r="S1472" i="8" s="1"/>
  <c r="U1468" i="8"/>
  <c r="L1457" i="8"/>
  <c r="R1457" i="8" s="1"/>
  <c r="M1457" i="8"/>
  <c r="S1457" i="8" s="1"/>
  <c r="L1427" i="8"/>
  <c r="R1427" i="8" s="1"/>
  <c r="M1427" i="8"/>
  <c r="S1427" i="8" s="1"/>
  <c r="M1284" i="8"/>
  <c r="S1284" i="8" s="1"/>
  <c r="L1284" i="8"/>
  <c r="R1284" i="8" s="1"/>
  <c r="M1215" i="8"/>
  <c r="S1215" i="8" s="1"/>
  <c r="L1215" i="8"/>
  <c r="R1215" i="8" s="1"/>
  <c r="U955" i="8"/>
  <c r="U1585" i="8"/>
  <c r="M1565" i="8"/>
  <c r="S1565" i="8" s="1"/>
  <c r="L1565" i="8"/>
  <c r="R1565" i="8" s="1"/>
  <c r="U1562" i="8"/>
  <c r="L1552" i="8"/>
  <c r="R1552" i="8" s="1"/>
  <c r="M1552" i="8"/>
  <c r="S1552" i="8" s="1"/>
  <c r="U1548" i="8"/>
  <c r="U1545" i="8"/>
  <c r="L1539" i="8"/>
  <c r="R1539" i="8" s="1"/>
  <c r="M1539" i="8"/>
  <c r="S1539" i="8" s="1"/>
  <c r="M1536" i="8"/>
  <c r="S1536" i="8" s="1"/>
  <c r="L1536" i="8"/>
  <c r="R1536" i="8" s="1"/>
  <c r="U1533" i="8"/>
  <c r="L1528" i="8"/>
  <c r="R1528" i="8" s="1"/>
  <c r="M1528" i="8"/>
  <c r="S1528" i="8" s="1"/>
  <c r="U1525" i="8"/>
  <c r="U1507" i="8"/>
  <c r="L1481" i="8"/>
  <c r="R1481" i="8" s="1"/>
  <c r="M1481" i="8"/>
  <c r="S1481" i="8" s="1"/>
  <c r="U1478" i="8"/>
  <c r="U1471" i="8"/>
  <c r="U1454" i="8"/>
  <c r="M1398" i="8"/>
  <c r="S1398" i="8" s="1"/>
  <c r="L1398" i="8"/>
  <c r="R1398" i="8" s="1"/>
  <c r="U1302" i="8"/>
  <c r="U1786" i="8"/>
  <c r="U1775" i="8"/>
  <c r="L1765" i="8"/>
  <c r="R1765" i="8" s="1"/>
  <c r="M1765" i="8"/>
  <c r="S1765" i="8" s="1"/>
  <c r="U1762" i="8"/>
  <c r="L1757" i="8"/>
  <c r="R1757" i="8" s="1"/>
  <c r="M1757" i="8"/>
  <c r="S1757" i="8" s="1"/>
  <c r="U1753" i="8"/>
  <c r="M1747" i="8"/>
  <c r="S1747" i="8" s="1"/>
  <c r="L1747" i="8"/>
  <c r="R1747" i="8" s="1"/>
  <c r="U1730" i="8"/>
  <c r="U1709" i="8"/>
  <c r="L1703" i="8"/>
  <c r="M1703" i="8"/>
  <c r="S1703" i="8" s="1"/>
  <c r="L1700" i="8"/>
  <c r="R1700" i="8" s="1"/>
  <c r="M1700" i="8"/>
  <c r="S1700" i="8" s="1"/>
  <c r="M1697" i="8"/>
  <c r="S1697" i="8" s="1"/>
  <c r="L1697" i="8"/>
  <c r="R1697" i="8" s="1"/>
  <c r="L1674" i="8"/>
  <c r="R1674" i="8" s="1"/>
  <c r="M1674" i="8"/>
  <c r="S1674" i="8" s="1"/>
  <c r="U1664" i="8"/>
  <c r="U1658" i="8"/>
  <c r="U1655" i="8"/>
  <c r="L1649" i="8"/>
  <c r="R1649" i="8" s="1"/>
  <c r="M1649" i="8"/>
  <c r="S1649" i="8" s="1"/>
  <c r="L1640" i="8"/>
  <c r="R1640" i="8" s="1"/>
  <c r="M1640" i="8"/>
  <c r="S1640" i="8" s="1"/>
  <c r="L1634" i="8"/>
  <c r="R1634" i="8" s="1"/>
  <c r="M1634" i="8"/>
  <c r="S1634" i="8" s="1"/>
  <c r="L1624" i="8"/>
  <c r="R1624" i="8" s="1"/>
  <c r="M1624" i="8"/>
  <c r="S1624" i="8" s="1"/>
  <c r="M1615" i="8"/>
  <c r="S1615" i="8" s="1"/>
  <c r="L1615" i="8"/>
  <c r="R1615" i="8" s="1"/>
  <c r="L1612" i="8"/>
  <c r="R1612" i="8" s="1"/>
  <c r="M1612" i="8"/>
  <c r="S1612" i="8" s="1"/>
  <c r="L1609" i="8"/>
  <c r="R1609" i="8" s="1"/>
  <c r="M1609" i="8"/>
  <c r="S1609" i="8" s="1"/>
  <c r="L1606" i="8"/>
  <c r="R1606" i="8" s="1"/>
  <c r="M1606" i="8"/>
  <c r="S1606" i="8" s="1"/>
  <c r="U1599" i="8"/>
  <c r="U1584" i="8"/>
  <c r="L1567" i="8"/>
  <c r="R1567" i="8" s="1"/>
  <c r="M1567" i="8"/>
  <c r="S1567" i="8" s="1"/>
  <c r="M1560" i="8"/>
  <c r="S1560" i="8" s="1"/>
  <c r="L1560" i="8"/>
  <c r="R1560" i="8" s="1"/>
  <c r="U1557" i="8"/>
  <c r="U1544" i="8"/>
  <c r="U1537" i="8"/>
  <c r="M1515" i="8"/>
  <c r="S1515" i="8" s="1"/>
  <c r="L1515" i="8"/>
  <c r="R1515" i="8" s="1"/>
  <c r="L1512" i="8"/>
  <c r="R1512" i="8" s="1"/>
  <c r="M1512" i="8"/>
  <c r="S1512" i="8" s="1"/>
  <c r="U1509" i="8"/>
  <c r="U1496" i="8"/>
  <c r="U1488" i="8"/>
  <c r="U1474" i="8"/>
  <c r="U1464" i="8"/>
  <c r="M1453" i="8"/>
  <c r="S1453" i="8" s="1"/>
  <c r="L1453" i="8"/>
  <c r="R1453" i="8" s="1"/>
  <c r="U1444" i="8"/>
  <c r="U1224" i="8"/>
  <c r="M1123" i="8"/>
  <c r="S1123" i="8" s="1"/>
  <c r="L1123" i="8"/>
  <c r="R1123" i="8" s="1"/>
  <c r="U990" i="8"/>
  <c r="U1774" i="8"/>
  <c r="U1768" i="8"/>
  <c r="L1754" i="8"/>
  <c r="R1754" i="8" s="1"/>
  <c r="M1754" i="8"/>
  <c r="S1754" i="8" s="1"/>
  <c r="U1744" i="8"/>
  <c r="L1735" i="8"/>
  <c r="R1735" i="8" s="1"/>
  <c r="M1735" i="8"/>
  <c r="S1735" i="8" s="1"/>
  <c r="U1732" i="8"/>
  <c r="L1716" i="8"/>
  <c r="R1716" i="8" s="1"/>
  <c r="M1716" i="8"/>
  <c r="S1716" i="8" s="1"/>
  <c r="U1713" i="8"/>
  <c r="U1704" i="8"/>
  <c r="U1701" i="8"/>
  <c r="L1692" i="8"/>
  <c r="R1692" i="8" s="1"/>
  <c r="M1692" i="8"/>
  <c r="S1692" i="8" s="1"/>
  <c r="U1689" i="8"/>
  <c r="U1677" i="8"/>
  <c r="M1671" i="8"/>
  <c r="S1671" i="8" s="1"/>
  <c r="L1671" i="8"/>
  <c r="R1671" i="8" s="1"/>
  <c r="U1661" i="8"/>
  <c r="U1648" i="8"/>
  <c r="U1637" i="8"/>
  <c r="L1631" i="8"/>
  <c r="R1631" i="8" s="1"/>
  <c r="M1631" i="8"/>
  <c r="S1631" i="8" s="1"/>
  <c r="M1628" i="8"/>
  <c r="S1628" i="8" s="1"/>
  <c r="L1628" i="8"/>
  <c r="R1628" i="8" s="1"/>
  <c r="L1625" i="8"/>
  <c r="R1625" i="8" s="1"/>
  <c r="M1625" i="8"/>
  <c r="S1625" i="8" s="1"/>
  <c r="U1614" i="8"/>
  <c r="L1604" i="8"/>
  <c r="R1604" i="8" s="1"/>
  <c r="M1604" i="8"/>
  <c r="S1604" i="8" s="1"/>
  <c r="U1579" i="8"/>
  <c r="U1576" i="8"/>
  <c r="U1565" i="8"/>
  <c r="U1539" i="8"/>
  <c r="U1536" i="8"/>
  <c r="L1531" i="8"/>
  <c r="R1531" i="8" s="1"/>
  <c r="M1531" i="8"/>
  <c r="S1531" i="8" s="1"/>
  <c r="U1528" i="8"/>
  <c r="L1523" i="8"/>
  <c r="R1523" i="8" s="1"/>
  <c r="M1523" i="8"/>
  <c r="S1523" i="8" s="1"/>
  <c r="U1519" i="8"/>
  <c r="U1516" i="8"/>
  <c r="U1508" i="8"/>
  <c r="L1502" i="8"/>
  <c r="R1502" i="8" s="1"/>
  <c r="M1502" i="8"/>
  <c r="S1502" i="8" s="1"/>
  <c r="U1483" i="8"/>
  <c r="L1478" i="8"/>
  <c r="R1478" i="8" s="1"/>
  <c r="M1478" i="8"/>
  <c r="S1478" i="8" s="1"/>
  <c r="L1463" i="8"/>
  <c r="R1463" i="8" s="1"/>
  <c r="M1463" i="8"/>
  <c r="S1463" i="8" s="1"/>
  <c r="M1319" i="8"/>
  <c r="S1319" i="8" s="1"/>
  <c r="L1319" i="8"/>
  <c r="R1319" i="8" s="1"/>
  <c r="U1422" i="8"/>
  <c r="L1373" i="8"/>
  <c r="R1373" i="8" s="1"/>
  <c r="M1373" i="8"/>
  <c r="S1373" i="8" s="1"/>
  <c r="U1326" i="8"/>
  <c r="U1318" i="8"/>
  <c r="M1309" i="8"/>
  <c r="S1309" i="8" s="1"/>
  <c r="L1309" i="8"/>
  <c r="R1309" i="8" s="1"/>
  <c r="U1277" i="8"/>
  <c r="U1232" i="8"/>
  <c r="U1221" i="8"/>
  <c r="U1195" i="8"/>
  <c r="U1164" i="8"/>
  <c r="M1052" i="8"/>
  <c r="S1052" i="8" s="1"/>
  <c r="L1052" i="8"/>
  <c r="R1052" i="8" s="1"/>
  <c r="U875" i="8"/>
  <c r="U341" i="8"/>
  <c r="U1428" i="8"/>
  <c r="L1382" i="8"/>
  <c r="R1382" i="8" s="1"/>
  <c r="M1382" i="8"/>
  <c r="S1382" i="8" s="1"/>
  <c r="U1371" i="8"/>
  <c r="M1275" i="8"/>
  <c r="S1275" i="8" s="1"/>
  <c r="L1275" i="8"/>
  <c r="R1275" i="8" s="1"/>
  <c r="U1181" i="8"/>
  <c r="L1142" i="8"/>
  <c r="R1142" i="8" s="1"/>
  <c r="M1142" i="8"/>
  <c r="S1142" i="8" s="1"/>
  <c r="M1071" i="8"/>
  <c r="S1071" i="8" s="1"/>
  <c r="L1071" i="8"/>
  <c r="R1071" i="8" s="1"/>
  <c r="U748" i="8"/>
  <c r="U1353" i="8"/>
  <c r="U1345" i="8"/>
  <c r="L1333" i="8"/>
  <c r="R1333" i="8" s="1"/>
  <c r="M1333" i="8"/>
  <c r="S1333" i="8" s="1"/>
  <c r="U1199" i="8"/>
  <c r="L1150" i="8"/>
  <c r="R1150" i="8" s="1"/>
  <c r="M1150" i="8"/>
  <c r="S1150" i="8" s="1"/>
  <c r="L984" i="8"/>
  <c r="R984" i="8" s="1"/>
  <c r="M984" i="8"/>
  <c r="S984" i="8" s="1"/>
  <c r="U1443" i="8"/>
  <c r="U1439" i="8"/>
  <c r="M1434" i="8"/>
  <c r="S1434" i="8" s="1"/>
  <c r="L1434" i="8"/>
  <c r="R1434" i="8" s="1"/>
  <c r="U1426" i="8"/>
  <c r="M1404" i="8"/>
  <c r="S1404" i="8" s="1"/>
  <c r="L1404" i="8"/>
  <c r="R1404" i="8" s="1"/>
  <c r="U1400" i="8"/>
  <c r="L1379" i="8"/>
  <c r="R1379" i="8" s="1"/>
  <c r="M1379" i="8"/>
  <c r="S1379" i="8" s="1"/>
  <c r="U1366" i="8"/>
  <c r="L1361" i="8"/>
  <c r="R1361" i="8" s="1"/>
  <c r="M1361" i="8"/>
  <c r="S1361" i="8" s="1"/>
  <c r="M1328" i="8"/>
  <c r="S1328" i="8" s="1"/>
  <c r="L1328" i="8"/>
  <c r="R1328" i="8" s="1"/>
  <c r="L1308" i="8"/>
  <c r="R1308" i="8" s="1"/>
  <c r="M1308" i="8"/>
  <c r="S1308" i="8" s="1"/>
  <c r="U1291" i="8"/>
  <c r="M1287" i="8"/>
  <c r="S1287" i="8" s="1"/>
  <c r="L1287" i="8"/>
  <c r="R1287" i="8" s="1"/>
  <c r="M1283" i="8"/>
  <c r="S1283" i="8" s="1"/>
  <c r="L1283" i="8"/>
  <c r="R1283" i="8" s="1"/>
  <c r="L1278" i="8"/>
  <c r="R1278" i="8" s="1"/>
  <c r="M1278" i="8"/>
  <c r="S1278" i="8" s="1"/>
  <c r="L1274" i="8"/>
  <c r="R1274" i="8" s="1"/>
  <c r="M1274" i="8"/>
  <c r="S1274" i="8" s="1"/>
  <c r="U1266" i="8"/>
  <c r="M1262" i="8"/>
  <c r="S1262" i="8" s="1"/>
  <c r="L1262" i="8"/>
  <c r="R1262" i="8" s="1"/>
  <c r="U1253" i="8"/>
  <c r="M1248" i="8"/>
  <c r="S1248" i="8" s="1"/>
  <c r="L1248" i="8"/>
  <c r="R1248" i="8" s="1"/>
  <c r="U1235" i="8"/>
  <c r="M1209" i="8"/>
  <c r="S1209" i="8" s="1"/>
  <c r="L1209" i="8"/>
  <c r="R1209" i="8" s="1"/>
  <c r="L1198" i="8"/>
  <c r="R1198" i="8" s="1"/>
  <c r="M1198" i="8"/>
  <c r="S1198" i="8" s="1"/>
  <c r="L1147" i="8"/>
  <c r="R1147" i="8" s="1"/>
  <c r="M1147" i="8"/>
  <c r="S1147" i="8" s="1"/>
  <c r="U1124" i="8"/>
  <c r="U1099" i="8"/>
  <c r="U1044" i="8"/>
  <c r="U1013" i="8"/>
  <c r="U947" i="8"/>
  <c r="U855" i="8"/>
  <c r="U763" i="8"/>
  <c r="M1466" i="8"/>
  <c r="S1466" i="8" s="1"/>
  <c r="L1466" i="8"/>
  <c r="R1466" i="8" s="1"/>
  <c r="U1463" i="8"/>
  <c r="M1458" i="8"/>
  <c r="S1458" i="8" s="1"/>
  <c r="L1458" i="8"/>
  <c r="R1458" i="8" s="1"/>
  <c r="U1455" i="8"/>
  <c r="M1450" i="8"/>
  <c r="S1450" i="8" s="1"/>
  <c r="L1450" i="8"/>
  <c r="R1450" i="8" s="1"/>
  <c r="U1447" i="8"/>
  <c r="U1437" i="8"/>
  <c r="L1432" i="8"/>
  <c r="R1432" i="8" s="1"/>
  <c r="M1432" i="8"/>
  <c r="S1432" i="8" s="1"/>
  <c r="M1428" i="8"/>
  <c r="S1428" i="8" s="1"/>
  <c r="L1428" i="8"/>
  <c r="R1428" i="8" s="1"/>
  <c r="U1420" i="8"/>
  <c r="U1416" i="8"/>
  <c r="M1411" i="8"/>
  <c r="S1411" i="8" s="1"/>
  <c r="L1411" i="8"/>
  <c r="R1411" i="8" s="1"/>
  <c r="U1395" i="8"/>
  <c r="M1377" i="8"/>
  <c r="S1377" i="8" s="1"/>
  <c r="L1377" i="8"/>
  <c r="R1377" i="8" s="1"/>
  <c r="M1369" i="8"/>
  <c r="S1369" i="8" s="1"/>
  <c r="L1369" i="8"/>
  <c r="R1369" i="8" s="1"/>
  <c r="U1356" i="8"/>
  <c r="U1352" i="8"/>
  <c r="U1348" i="8"/>
  <c r="U1344" i="8"/>
  <c r="U1340" i="8"/>
  <c r="L1335" i="8"/>
  <c r="R1335" i="8" s="1"/>
  <c r="M1335" i="8"/>
  <c r="S1335" i="8" s="1"/>
  <c r="U1323" i="8"/>
  <c r="U1319" i="8"/>
  <c r="U1315" i="8"/>
  <c r="M1311" i="8"/>
  <c r="S1311" i="8" s="1"/>
  <c r="L1311" i="8"/>
  <c r="R1311" i="8" s="1"/>
  <c r="M1285" i="8"/>
  <c r="S1285" i="8" s="1"/>
  <c r="L1285" i="8"/>
  <c r="R1285" i="8" s="1"/>
  <c r="U1281" i="8"/>
  <c r="M1276" i="8"/>
  <c r="S1276" i="8" s="1"/>
  <c r="L1276" i="8"/>
  <c r="R1276" i="8" s="1"/>
  <c r="U1259" i="8"/>
  <c r="L1254" i="8"/>
  <c r="R1254" i="8" s="1"/>
  <c r="M1254" i="8"/>
  <c r="S1254" i="8" s="1"/>
  <c r="U1250" i="8"/>
  <c r="L1231" i="8"/>
  <c r="R1231" i="8" s="1"/>
  <c r="M1231" i="8"/>
  <c r="S1231" i="8" s="1"/>
  <c r="U1223" i="8"/>
  <c r="U1206" i="8"/>
  <c r="U1202" i="8"/>
  <c r="U1192" i="8"/>
  <c r="L1182" i="8"/>
  <c r="R1182" i="8" s="1"/>
  <c r="M1182" i="8"/>
  <c r="S1182" i="8" s="1"/>
  <c r="U1171" i="8"/>
  <c r="U1154" i="8"/>
  <c r="M1107" i="8"/>
  <c r="S1107" i="8" s="1"/>
  <c r="L1107" i="8"/>
  <c r="R1107" i="8" s="1"/>
  <c r="U1086" i="8"/>
  <c r="U1070" i="8"/>
  <c r="U1043" i="8"/>
  <c r="L1031" i="8"/>
  <c r="R1031" i="8" s="1"/>
  <c r="M1031" i="8"/>
  <c r="S1031" i="8" s="1"/>
  <c r="U1021" i="8"/>
  <c r="M676" i="8"/>
  <c r="S676" i="8" s="1"/>
  <c r="L676" i="8"/>
  <c r="R676" i="8" s="1"/>
  <c r="U1423" i="8"/>
  <c r="U1414" i="8"/>
  <c r="L1409" i="8"/>
  <c r="R1409" i="8" s="1"/>
  <c r="M1409" i="8"/>
  <c r="S1409" i="8" s="1"/>
  <c r="U1401" i="8"/>
  <c r="U1397" i="8"/>
  <c r="L1393" i="8"/>
  <c r="R1393" i="8" s="1"/>
  <c r="M1393" i="8"/>
  <c r="S1393" i="8" s="1"/>
  <c r="L1380" i="8"/>
  <c r="R1380" i="8" s="1"/>
  <c r="M1380" i="8"/>
  <c r="S1380" i="8" s="1"/>
  <c r="L1375" i="8"/>
  <c r="R1375" i="8" s="1"/>
  <c r="M1375" i="8"/>
  <c r="S1375" i="8" s="1"/>
  <c r="U1367" i="8"/>
  <c r="L1363" i="8"/>
  <c r="R1363" i="8" s="1"/>
  <c r="M1363" i="8"/>
  <c r="S1363" i="8" s="1"/>
  <c r="U1354" i="8"/>
  <c r="U1328" i="8"/>
  <c r="L1324" i="8"/>
  <c r="R1324" i="8" s="1"/>
  <c r="M1324" i="8"/>
  <c r="S1324" i="8" s="1"/>
  <c r="L1320" i="8"/>
  <c r="R1320" i="8" s="1"/>
  <c r="M1320" i="8"/>
  <c r="S1320" i="8" s="1"/>
  <c r="L1316" i="8"/>
  <c r="R1316" i="8" s="1"/>
  <c r="M1316" i="8"/>
  <c r="S1316" i="8" s="1"/>
  <c r="U1308" i="8"/>
  <c r="U1299" i="8"/>
  <c r="U1295" i="8"/>
  <c r="U1274" i="8"/>
  <c r="U1257" i="8"/>
  <c r="M1213" i="8"/>
  <c r="S1213" i="8" s="1"/>
  <c r="L1213" i="8"/>
  <c r="R1213" i="8" s="1"/>
  <c r="M1205" i="8"/>
  <c r="S1205" i="8" s="1"/>
  <c r="L1205" i="8"/>
  <c r="R1205" i="8" s="1"/>
  <c r="U1150" i="8"/>
  <c r="M1105" i="8"/>
  <c r="S1105" i="8" s="1"/>
  <c r="L1105" i="8"/>
  <c r="L1016" i="8"/>
  <c r="R1016" i="8" s="1"/>
  <c r="M1016" i="8"/>
  <c r="S1016" i="8" s="1"/>
  <c r="M980" i="8"/>
  <c r="S980" i="8" s="1"/>
  <c r="L980" i="8"/>
  <c r="R980" i="8" s="1"/>
  <c r="U937" i="8"/>
  <c r="U905" i="8"/>
  <c r="L859" i="8"/>
  <c r="R859" i="8" s="1"/>
  <c r="M859" i="8"/>
  <c r="S859" i="8" s="1"/>
  <c r="U823" i="8"/>
  <c r="M627" i="8"/>
  <c r="S627" i="8" s="1"/>
  <c r="L627" i="8"/>
  <c r="R627" i="8" s="1"/>
  <c r="L1076" i="8"/>
  <c r="R1076" i="8" s="1"/>
  <c r="M1076" i="8"/>
  <c r="S1076" i="8" s="1"/>
  <c r="M1055" i="8"/>
  <c r="S1055" i="8" s="1"/>
  <c r="L1055" i="8"/>
  <c r="R1055" i="8" s="1"/>
  <c r="U1041" i="8"/>
  <c r="U1033" i="8"/>
  <c r="U1029" i="8"/>
  <c r="M1025" i="8"/>
  <c r="S1025" i="8" s="1"/>
  <c r="L1025" i="8"/>
  <c r="R1025" i="8" s="1"/>
  <c r="M1021" i="8"/>
  <c r="S1021" i="8" s="1"/>
  <c r="L1021" i="8"/>
  <c r="R1021" i="8" s="1"/>
  <c r="U1008" i="8"/>
  <c r="M991" i="8"/>
  <c r="S991" i="8" s="1"/>
  <c r="L991" i="8"/>
  <c r="R991" i="8" s="1"/>
  <c r="L987" i="8"/>
  <c r="R987" i="8" s="1"/>
  <c r="M987" i="8"/>
  <c r="S987" i="8" s="1"/>
  <c r="L983" i="8"/>
  <c r="R983" i="8" s="1"/>
  <c r="M983" i="8"/>
  <c r="S983" i="8" s="1"/>
  <c r="M979" i="8"/>
  <c r="S979" i="8" s="1"/>
  <c r="L979" i="8"/>
  <c r="R979" i="8" s="1"/>
  <c r="U975" i="8"/>
  <c r="M961" i="8"/>
  <c r="S961" i="8" s="1"/>
  <c r="L961" i="8"/>
  <c r="U957" i="8"/>
  <c r="U939" i="8"/>
  <c r="U935" i="8"/>
  <c r="M931" i="8"/>
  <c r="S931" i="8" s="1"/>
  <c r="L931" i="8"/>
  <c r="R931" i="8" s="1"/>
  <c r="L910" i="8"/>
  <c r="R910" i="8" s="1"/>
  <c r="M910" i="8"/>
  <c r="S910" i="8" s="1"/>
  <c r="U906" i="8"/>
  <c r="L902" i="8"/>
  <c r="R902" i="8" s="1"/>
  <c r="M902" i="8"/>
  <c r="S902" i="8" s="1"/>
  <c r="L863" i="8"/>
  <c r="R863" i="8" s="1"/>
  <c r="M863" i="8"/>
  <c r="S863" i="8" s="1"/>
  <c r="U839" i="8"/>
  <c r="U825" i="8"/>
  <c r="M767" i="8"/>
  <c r="S767" i="8" s="1"/>
  <c r="L767" i="8"/>
  <c r="L756" i="8"/>
  <c r="R756" i="8" s="1"/>
  <c r="M756" i="8"/>
  <c r="S756" i="8" s="1"/>
  <c r="U741" i="8"/>
  <c r="U728" i="8"/>
  <c r="U699" i="8"/>
  <c r="U629" i="8"/>
  <c r="L563" i="8"/>
  <c r="R563" i="8" s="1"/>
  <c r="M563" i="8"/>
  <c r="S563" i="8" s="1"/>
  <c r="U532" i="8"/>
  <c r="M1216" i="8"/>
  <c r="S1216" i="8" s="1"/>
  <c r="L1216" i="8"/>
  <c r="R1216" i="8" s="1"/>
  <c r="U1213" i="8"/>
  <c r="U1207" i="8"/>
  <c r="U1198" i="8"/>
  <c r="L1190" i="8"/>
  <c r="R1190" i="8" s="1"/>
  <c r="M1190" i="8"/>
  <c r="S1190" i="8" s="1"/>
  <c r="L1187" i="8"/>
  <c r="R1187" i="8" s="1"/>
  <c r="M1187" i="8"/>
  <c r="S1187" i="8" s="1"/>
  <c r="U1180" i="8"/>
  <c r="U1177" i="8"/>
  <c r="L1171" i="8"/>
  <c r="R1171" i="8" s="1"/>
  <c r="M1171" i="8"/>
  <c r="S1171" i="8" s="1"/>
  <c r="L1165" i="8"/>
  <c r="R1165" i="8" s="1"/>
  <c r="M1165" i="8"/>
  <c r="S1165" i="8" s="1"/>
  <c r="U1152" i="8"/>
  <c r="U1148" i="8"/>
  <c r="U1144" i="8"/>
  <c r="L1134" i="8"/>
  <c r="M1134" i="8"/>
  <c r="S1134" i="8" s="1"/>
  <c r="M1121" i="8"/>
  <c r="S1121" i="8" s="1"/>
  <c r="L1121" i="8"/>
  <c r="R1121" i="8" s="1"/>
  <c r="L1096" i="8"/>
  <c r="R1096" i="8" s="1"/>
  <c r="M1096" i="8"/>
  <c r="S1096" i="8" s="1"/>
  <c r="M1066" i="8"/>
  <c r="S1066" i="8" s="1"/>
  <c r="L1066" i="8"/>
  <c r="R1066" i="8" s="1"/>
  <c r="M1050" i="8"/>
  <c r="S1050" i="8" s="1"/>
  <c r="L1050" i="8"/>
  <c r="R1050" i="8" s="1"/>
  <c r="M1045" i="8"/>
  <c r="S1045" i="8" s="1"/>
  <c r="L1045" i="8"/>
  <c r="R1045" i="8" s="1"/>
  <c r="U1027" i="8"/>
  <c r="U1023" i="8"/>
  <c r="U1019" i="8"/>
  <c r="U1006" i="8"/>
  <c r="U994" i="8"/>
  <c r="U977" i="8"/>
  <c r="U969" i="8"/>
  <c r="L963" i="8"/>
  <c r="R963" i="8" s="1"/>
  <c r="M963" i="8"/>
  <c r="S963" i="8" s="1"/>
  <c r="M950" i="8"/>
  <c r="S950" i="8" s="1"/>
  <c r="L950" i="8"/>
  <c r="R950" i="8" s="1"/>
  <c r="M938" i="8"/>
  <c r="S938" i="8" s="1"/>
  <c r="L938" i="8"/>
  <c r="R938" i="8" s="1"/>
  <c r="L920" i="8"/>
  <c r="R920" i="8" s="1"/>
  <c r="M920" i="8"/>
  <c r="S920" i="8" s="1"/>
  <c r="L904" i="8"/>
  <c r="R904" i="8" s="1"/>
  <c r="M904" i="8"/>
  <c r="S904" i="8" s="1"/>
  <c r="U885" i="8"/>
  <c r="U868" i="8"/>
  <c r="M852" i="8"/>
  <c r="S852" i="8" s="1"/>
  <c r="L852" i="8"/>
  <c r="R852" i="8" s="1"/>
  <c r="U832" i="8"/>
  <c r="U792" i="8"/>
  <c r="U713" i="8"/>
  <c r="L677" i="8"/>
  <c r="R677" i="8" s="1"/>
  <c r="M677" i="8"/>
  <c r="S677" i="8" s="1"/>
  <c r="U651" i="8"/>
  <c r="L548" i="8"/>
  <c r="M548" i="8"/>
  <c r="S548" i="8" s="1"/>
  <c r="U1445" i="8"/>
  <c r="U1442" i="8"/>
  <c r="M1437" i="8"/>
  <c r="S1437" i="8" s="1"/>
  <c r="L1437" i="8"/>
  <c r="R1437" i="8" s="1"/>
  <c r="U1434" i="8"/>
  <c r="L1425" i="8"/>
  <c r="R1425" i="8" s="1"/>
  <c r="M1425" i="8"/>
  <c r="S1425" i="8" s="1"/>
  <c r="L1416" i="8"/>
  <c r="R1416" i="8" s="1"/>
  <c r="M1416" i="8"/>
  <c r="S1416" i="8" s="1"/>
  <c r="U1413" i="8"/>
  <c r="L1408" i="8"/>
  <c r="R1408" i="8" s="1"/>
  <c r="M1408" i="8"/>
  <c r="S1408" i="8" s="1"/>
  <c r="M1405" i="8"/>
  <c r="S1405" i="8" s="1"/>
  <c r="L1405" i="8"/>
  <c r="R1405" i="8" s="1"/>
  <c r="M1402" i="8"/>
  <c r="S1402" i="8" s="1"/>
  <c r="L1402" i="8"/>
  <c r="R1402" i="8" s="1"/>
  <c r="L1395" i="8"/>
  <c r="R1395" i="8" s="1"/>
  <c r="M1395" i="8"/>
  <c r="S1395" i="8" s="1"/>
  <c r="L1392" i="8"/>
  <c r="R1392" i="8" s="1"/>
  <c r="M1392" i="8"/>
  <c r="S1392" i="8" s="1"/>
  <c r="U1389" i="8"/>
  <c r="U1379" i="8"/>
  <c r="L1374" i="8"/>
  <c r="R1374" i="8" s="1"/>
  <c r="M1374" i="8"/>
  <c r="S1374" i="8" s="1"/>
  <c r="L1368" i="8"/>
  <c r="R1368" i="8" s="1"/>
  <c r="M1368" i="8"/>
  <c r="S1368" i="8" s="1"/>
  <c r="U1364" i="8"/>
  <c r="U1361" i="8"/>
  <c r="M1356" i="8"/>
  <c r="S1356" i="8" s="1"/>
  <c r="L1356" i="8"/>
  <c r="R1356" i="8" s="1"/>
  <c r="M1329" i="8"/>
  <c r="S1329" i="8" s="1"/>
  <c r="L1329" i="8"/>
  <c r="R1329" i="8" s="1"/>
  <c r="U1296" i="8"/>
  <c r="L1291" i="8"/>
  <c r="R1291" i="8" s="1"/>
  <c r="M1291" i="8"/>
  <c r="S1291" i="8" s="1"/>
  <c r="U1280" i="8"/>
  <c r="L1261" i="8"/>
  <c r="R1261" i="8" s="1"/>
  <c r="M1261" i="8"/>
  <c r="S1261" i="8" s="1"/>
  <c r="U1258" i="8"/>
  <c r="L1253" i="8"/>
  <c r="R1253" i="8" s="1"/>
  <c r="M1253" i="8"/>
  <c r="S1253" i="8" s="1"/>
  <c r="L1247" i="8"/>
  <c r="R1247" i="8" s="1"/>
  <c r="M1247" i="8"/>
  <c r="S1247" i="8" s="1"/>
  <c r="U1244" i="8"/>
  <c r="M1239" i="8"/>
  <c r="S1239" i="8" s="1"/>
  <c r="L1239" i="8"/>
  <c r="R1239" i="8" s="1"/>
  <c r="L1232" i="8"/>
  <c r="R1232" i="8" s="1"/>
  <c r="M1232" i="8"/>
  <c r="S1232" i="8" s="1"/>
  <c r="U1229" i="8"/>
  <c r="M1219" i="8"/>
  <c r="S1219" i="8" s="1"/>
  <c r="L1219" i="8"/>
  <c r="R1219" i="8" s="1"/>
  <c r="L1212" i="8"/>
  <c r="R1212" i="8" s="1"/>
  <c r="M1212" i="8"/>
  <c r="S1212" i="8" s="1"/>
  <c r="U1201" i="8"/>
  <c r="M1195" i="8"/>
  <c r="S1195" i="8" s="1"/>
  <c r="L1195" i="8"/>
  <c r="R1195" i="8" s="1"/>
  <c r="L1184" i="8"/>
  <c r="R1184" i="8" s="1"/>
  <c r="M1184" i="8"/>
  <c r="S1184" i="8" s="1"/>
  <c r="L1174" i="8"/>
  <c r="R1174" i="8" s="1"/>
  <c r="M1174" i="8"/>
  <c r="S1174" i="8" s="1"/>
  <c r="M1154" i="8"/>
  <c r="S1154" i="8" s="1"/>
  <c r="L1154" i="8"/>
  <c r="R1154" i="8" s="1"/>
  <c r="U1129" i="8"/>
  <c r="L1124" i="8"/>
  <c r="R1124" i="8" s="1"/>
  <c r="M1124" i="8"/>
  <c r="S1124" i="8" s="1"/>
  <c r="U1114" i="8"/>
  <c r="U1110" i="8"/>
  <c r="L1091" i="8"/>
  <c r="R1091" i="8" s="1"/>
  <c r="M1091" i="8"/>
  <c r="S1091" i="8" s="1"/>
  <c r="U1074" i="8"/>
  <c r="M1057" i="8"/>
  <c r="S1057" i="8" s="1"/>
  <c r="L1057" i="8"/>
  <c r="R1057" i="8" s="1"/>
  <c r="L1040" i="8"/>
  <c r="R1040" i="8" s="1"/>
  <c r="M1040" i="8"/>
  <c r="S1040" i="8" s="1"/>
  <c r="M1032" i="8"/>
  <c r="S1032" i="8" s="1"/>
  <c r="L1032" i="8"/>
  <c r="R1032" i="8" s="1"/>
  <c r="U1015" i="8"/>
  <c r="M1010" i="8"/>
  <c r="S1010" i="8" s="1"/>
  <c r="L1010" i="8"/>
  <c r="R1010" i="8" s="1"/>
  <c r="U1005" i="8"/>
  <c r="M989" i="8"/>
  <c r="S989" i="8" s="1"/>
  <c r="L989" i="8"/>
  <c r="R989" i="8" s="1"/>
  <c r="L981" i="8"/>
  <c r="R981" i="8" s="1"/>
  <c r="M981" i="8"/>
  <c r="S981" i="8" s="1"/>
  <c r="U973" i="8"/>
  <c r="U900" i="8"/>
  <c r="L881" i="8"/>
  <c r="R881" i="8" s="1"/>
  <c r="U857" i="8"/>
  <c r="L844" i="8"/>
  <c r="R844" i="8" s="1"/>
  <c r="M844" i="8"/>
  <c r="S844" i="8" s="1"/>
  <c r="M834" i="8"/>
  <c r="S834" i="8" s="1"/>
  <c r="U790" i="8"/>
  <c r="M781" i="8"/>
  <c r="S781" i="8" s="1"/>
  <c r="L781" i="8"/>
  <c r="R781" i="8" s="1"/>
  <c r="U766" i="8"/>
  <c r="L729" i="8"/>
  <c r="R729" i="8" s="1"/>
  <c r="M729" i="8"/>
  <c r="S729" i="8" s="1"/>
  <c r="U700" i="8"/>
  <c r="L631" i="8"/>
  <c r="R631" i="8" s="1"/>
  <c r="M631" i="8"/>
  <c r="S631" i="8" s="1"/>
  <c r="U526" i="8"/>
  <c r="U815" i="8"/>
  <c r="L805" i="8"/>
  <c r="R805" i="8" s="1"/>
  <c r="M805" i="8"/>
  <c r="S805" i="8" s="1"/>
  <c r="U786" i="8"/>
  <c r="U780" i="8"/>
  <c r="L775" i="8"/>
  <c r="R775" i="8" s="1"/>
  <c r="M775" i="8"/>
  <c r="S775" i="8" s="1"/>
  <c r="L769" i="8"/>
  <c r="R769" i="8" s="1"/>
  <c r="M769" i="8"/>
  <c r="S769" i="8" s="1"/>
  <c r="U757" i="8"/>
  <c r="U753" i="8"/>
  <c r="M745" i="8"/>
  <c r="S745" i="8" s="1"/>
  <c r="L745" i="8"/>
  <c r="R745" i="8" s="1"/>
  <c r="U740" i="8"/>
  <c r="U736" i="8"/>
  <c r="L732" i="8"/>
  <c r="R732" i="8" s="1"/>
  <c r="M732" i="8"/>
  <c r="S732" i="8" s="1"/>
  <c r="L728" i="8"/>
  <c r="R728" i="8" s="1"/>
  <c r="M728" i="8"/>
  <c r="S728" i="8" s="1"/>
  <c r="L704" i="8"/>
  <c r="R704" i="8" s="1"/>
  <c r="M704" i="8"/>
  <c r="S704" i="8" s="1"/>
  <c r="M699" i="8"/>
  <c r="S699" i="8" s="1"/>
  <c r="L699" i="8"/>
  <c r="R699" i="8" s="1"/>
  <c r="U662" i="8"/>
  <c r="M650" i="8"/>
  <c r="S650" i="8" s="1"/>
  <c r="L650" i="8"/>
  <c r="R650" i="8" s="1"/>
  <c r="U616" i="8"/>
  <c r="U612" i="8"/>
  <c r="U538" i="8"/>
  <c r="L511" i="8"/>
  <c r="R511" i="8" s="1"/>
  <c r="M511" i="8"/>
  <c r="S511" i="8" s="1"/>
  <c r="U1165" i="8"/>
  <c r="M1160" i="8"/>
  <c r="S1160" i="8" s="1"/>
  <c r="L1160" i="8"/>
  <c r="R1160" i="8" s="1"/>
  <c r="L1157" i="8"/>
  <c r="R1157" i="8" s="1"/>
  <c r="M1157" i="8"/>
  <c r="S1157" i="8" s="1"/>
  <c r="U1143" i="8"/>
  <c r="U1140" i="8"/>
  <c r="U1137" i="8"/>
  <c r="M1131" i="8"/>
  <c r="S1131" i="8" s="1"/>
  <c r="L1131" i="8"/>
  <c r="R1131" i="8" s="1"/>
  <c r="U1127" i="8"/>
  <c r="U1121" i="8"/>
  <c r="U1118" i="8"/>
  <c r="M1110" i="8"/>
  <c r="S1110" i="8" s="1"/>
  <c r="L1110" i="8"/>
  <c r="R1110" i="8" s="1"/>
  <c r="U1103" i="8"/>
  <c r="U1096" i="8"/>
  <c r="U1093" i="8"/>
  <c r="M1088" i="8"/>
  <c r="S1088" i="8" s="1"/>
  <c r="L1088" i="8"/>
  <c r="R1088" i="8" s="1"/>
  <c r="U1085" i="8"/>
  <c r="L1080" i="8"/>
  <c r="R1080" i="8" s="1"/>
  <c r="M1080" i="8"/>
  <c r="S1080" i="8" s="1"/>
  <c r="L1074" i="8"/>
  <c r="R1074" i="8" s="1"/>
  <c r="U1066" i="8"/>
  <c r="L1051" i="8"/>
  <c r="R1051" i="8" s="1"/>
  <c r="M1051" i="8"/>
  <c r="S1051" i="8" s="1"/>
  <c r="M1048" i="8"/>
  <c r="S1048" i="8" s="1"/>
  <c r="L1048" i="8"/>
  <c r="R1048" i="8" s="1"/>
  <c r="U1045" i="8"/>
  <c r="U1042" i="8"/>
  <c r="L1015" i="8"/>
  <c r="R1015" i="8" s="1"/>
  <c r="M1015" i="8"/>
  <c r="S1015" i="8" s="1"/>
  <c r="U1012" i="8"/>
  <c r="L992" i="8"/>
  <c r="R992" i="8" s="1"/>
  <c r="M992" i="8"/>
  <c r="S992" i="8" s="1"/>
  <c r="U931" i="8"/>
  <c r="L919" i="8"/>
  <c r="R919" i="8" s="1"/>
  <c r="M919" i="8"/>
  <c r="S919" i="8" s="1"/>
  <c r="L916" i="8"/>
  <c r="R916" i="8" s="1"/>
  <c r="M916" i="8"/>
  <c r="S916" i="8" s="1"/>
  <c r="U909" i="8"/>
  <c r="U895" i="8"/>
  <c r="L877" i="8"/>
  <c r="R877" i="8" s="1"/>
  <c r="M877" i="8"/>
  <c r="S877" i="8" s="1"/>
  <c r="L868" i="8"/>
  <c r="R868" i="8" s="1"/>
  <c r="M868" i="8"/>
  <c r="S868" i="8" s="1"/>
  <c r="U865" i="8"/>
  <c r="L860" i="8"/>
  <c r="R860" i="8" s="1"/>
  <c r="M860" i="8"/>
  <c r="S860" i="8" s="1"/>
  <c r="M857" i="8"/>
  <c r="S857" i="8" s="1"/>
  <c r="L857" i="8"/>
  <c r="R857" i="8" s="1"/>
  <c r="L854" i="8"/>
  <c r="R854" i="8" s="1"/>
  <c r="M854" i="8"/>
  <c r="S854" i="8" s="1"/>
  <c r="L851" i="8"/>
  <c r="R851" i="8" s="1"/>
  <c r="M851" i="8"/>
  <c r="S851" i="8" s="1"/>
  <c r="M848" i="8"/>
  <c r="S848" i="8" s="1"/>
  <c r="L848" i="8"/>
  <c r="R848" i="8" s="1"/>
  <c r="U840" i="8"/>
  <c r="U830" i="8"/>
  <c r="U816" i="8"/>
  <c r="U813" i="8"/>
  <c r="U799" i="8"/>
  <c r="U796" i="8"/>
  <c r="L790" i="8"/>
  <c r="R790" i="8" s="1"/>
  <c r="M790" i="8"/>
  <c r="S790" i="8" s="1"/>
  <c r="M783" i="8"/>
  <c r="S783" i="8" s="1"/>
  <c r="L783" i="8"/>
  <c r="R783" i="8" s="1"/>
  <c r="M772" i="8"/>
  <c r="S772" i="8" s="1"/>
  <c r="L772" i="8"/>
  <c r="R772" i="8" s="1"/>
  <c r="M766" i="8"/>
  <c r="S766" i="8" s="1"/>
  <c r="L766" i="8"/>
  <c r="R766" i="8" s="1"/>
  <c r="L763" i="8"/>
  <c r="R763" i="8" s="1"/>
  <c r="M763" i="8"/>
  <c r="S763" i="8" s="1"/>
  <c r="U760" i="8"/>
  <c r="L736" i="8"/>
  <c r="R736" i="8" s="1"/>
  <c r="M736" i="8"/>
  <c r="S736" i="8" s="1"/>
  <c r="U719" i="8"/>
  <c r="U715" i="8"/>
  <c r="U711" i="8"/>
  <c r="U690" i="8"/>
  <c r="U686" i="8"/>
  <c r="U682" i="8"/>
  <c r="M669" i="8"/>
  <c r="S669" i="8" s="1"/>
  <c r="L669" i="8"/>
  <c r="R669" i="8" s="1"/>
  <c r="U665" i="8"/>
  <c r="L660" i="8"/>
  <c r="R660" i="8" s="1"/>
  <c r="M660" i="8"/>
  <c r="S660" i="8" s="1"/>
  <c r="U642" i="8"/>
  <c r="U638" i="8"/>
  <c r="L615" i="8"/>
  <c r="R615" i="8" s="1"/>
  <c r="M615" i="8"/>
  <c r="S615" i="8" s="1"/>
  <c r="U610" i="8"/>
  <c r="U591" i="8"/>
  <c r="U551" i="8"/>
  <c r="U498" i="8"/>
  <c r="U300" i="8"/>
  <c r="M971" i="8"/>
  <c r="S971" i="8" s="1"/>
  <c r="L971" i="8"/>
  <c r="R971" i="8" s="1"/>
  <c r="U968" i="8"/>
  <c r="M957" i="8"/>
  <c r="S957" i="8" s="1"/>
  <c r="L957" i="8"/>
  <c r="R957" i="8" s="1"/>
  <c r="U954" i="8"/>
  <c r="M949" i="8"/>
  <c r="S949" i="8" s="1"/>
  <c r="L949" i="8"/>
  <c r="R949" i="8" s="1"/>
  <c r="L943" i="8"/>
  <c r="R943" i="8" s="1"/>
  <c r="M943" i="8"/>
  <c r="S943" i="8" s="1"/>
  <c r="M940" i="8"/>
  <c r="S940" i="8" s="1"/>
  <c r="L940" i="8"/>
  <c r="R940" i="8" s="1"/>
  <c r="L926" i="8"/>
  <c r="R926" i="8" s="1"/>
  <c r="M926" i="8"/>
  <c r="S926" i="8" s="1"/>
  <c r="U913" i="8"/>
  <c r="U910" i="8"/>
  <c r="U904" i="8"/>
  <c r="U892" i="8"/>
  <c r="U872" i="8"/>
  <c r="U847" i="8"/>
  <c r="U844" i="8"/>
  <c r="U841" i="8"/>
  <c r="U834" i="8"/>
  <c r="U831" i="8"/>
  <c r="U828" i="8"/>
  <c r="M823" i="8"/>
  <c r="S823" i="8" s="1"/>
  <c r="L823" i="8"/>
  <c r="R823" i="8" s="1"/>
  <c r="M806" i="8"/>
  <c r="S806" i="8" s="1"/>
  <c r="L806" i="8"/>
  <c r="R806" i="8" s="1"/>
  <c r="U803" i="8"/>
  <c r="U800" i="8"/>
  <c r="L784" i="8"/>
  <c r="R784" i="8" s="1"/>
  <c r="M784" i="8"/>
  <c r="S784" i="8" s="1"/>
  <c r="L778" i="8"/>
  <c r="R778" i="8" s="1"/>
  <c r="M778" i="8"/>
  <c r="S778" i="8" s="1"/>
  <c r="U775" i="8"/>
  <c r="U769" i="8"/>
  <c r="L750" i="8"/>
  <c r="R750" i="8" s="1"/>
  <c r="M750" i="8"/>
  <c r="S750" i="8" s="1"/>
  <c r="U714" i="8"/>
  <c r="L691" i="8"/>
  <c r="R691" i="8" s="1"/>
  <c r="L685" i="8"/>
  <c r="R685" i="8" s="1"/>
  <c r="M685" i="8"/>
  <c r="S685" i="8" s="1"/>
  <c r="L681" i="8"/>
  <c r="R681" i="8" s="1"/>
  <c r="M681" i="8"/>
  <c r="S681" i="8" s="1"/>
  <c r="U677" i="8"/>
  <c r="L666" i="8"/>
  <c r="R666" i="8" s="1"/>
  <c r="M666" i="8"/>
  <c r="S666" i="8" s="1"/>
  <c r="U654" i="8"/>
  <c r="L640" i="8"/>
  <c r="R640" i="8" s="1"/>
  <c r="M640" i="8"/>
  <c r="S640" i="8" s="1"/>
  <c r="M636" i="8"/>
  <c r="S636" i="8" s="1"/>
  <c r="L636" i="8"/>
  <c r="R636" i="8" s="1"/>
  <c r="U632" i="8"/>
  <c r="M628" i="8"/>
  <c r="S628" i="8" s="1"/>
  <c r="L609" i="8"/>
  <c r="R609" i="8" s="1"/>
  <c r="M609" i="8"/>
  <c r="S609" i="8" s="1"/>
  <c r="M604" i="8"/>
  <c r="S604" i="8" s="1"/>
  <c r="L604" i="8"/>
  <c r="R604" i="8" s="1"/>
  <c r="L593" i="8"/>
  <c r="R593" i="8" s="1"/>
  <c r="M593" i="8"/>
  <c r="S593" i="8" s="1"/>
  <c r="M589" i="8"/>
  <c r="S589" i="8" s="1"/>
  <c r="L589" i="8"/>
  <c r="R589" i="8" s="1"/>
  <c r="U563" i="8"/>
  <c r="U707" i="8"/>
  <c r="M698" i="8"/>
  <c r="S698" i="8" s="1"/>
  <c r="L698" i="8"/>
  <c r="R698" i="8" s="1"/>
  <c r="M695" i="8"/>
  <c r="S695" i="8" s="1"/>
  <c r="L695" i="8"/>
  <c r="R695" i="8" s="1"/>
  <c r="U692" i="8"/>
  <c r="U656" i="8"/>
  <c r="U653" i="8"/>
  <c r="U646" i="8"/>
  <c r="U635" i="8"/>
  <c r="M624" i="8"/>
  <c r="S624" i="8" s="1"/>
  <c r="L624" i="8"/>
  <c r="R624" i="8" s="1"/>
  <c r="U621" i="8"/>
  <c r="L602" i="8"/>
  <c r="R602" i="8" s="1"/>
  <c r="M602" i="8"/>
  <c r="S602" i="8" s="1"/>
  <c r="U599" i="8"/>
  <c r="U596" i="8"/>
  <c r="M586" i="8"/>
  <c r="S586" i="8" s="1"/>
  <c r="L586" i="8"/>
  <c r="R586" i="8" s="1"/>
  <c r="U583" i="8"/>
  <c r="U577" i="8"/>
  <c r="L571" i="8"/>
  <c r="R571" i="8" s="1"/>
  <c r="M571" i="8"/>
  <c r="S571" i="8" s="1"/>
  <c r="L568" i="8"/>
  <c r="R568" i="8" s="1"/>
  <c r="M568" i="8"/>
  <c r="S568" i="8" s="1"/>
  <c r="U564" i="8"/>
  <c r="L553" i="8"/>
  <c r="R553" i="8" s="1"/>
  <c r="M553" i="8"/>
  <c r="S553" i="8" s="1"/>
  <c r="L527" i="8"/>
  <c r="R527" i="8" s="1"/>
  <c r="M527" i="8"/>
  <c r="S527" i="8" s="1"/>
  <c r="U499" i="8"/>
  <c r="L480" i="8"/>
  <c r="R480" i="8" s="1"/>
  <c r="M480" i="8"/>
  <c r="S480" i="8" s="1"/>
  <c r="M472" i="8"/>
  <c r="S472" i="8" s="1"/>
  <c r="L472" i="8"/>
  <c r="R472" i="8" s="1"/>
  <c r="L455" i="8"/>
  <c r="R455" i="8" s="1"/>
  <c r="M455" i="8"/>
  <c r="S455" i="8" s="1"/>
  <c r="U410" i="8"/>
  <c r="U536" i="8"/>
  <c r="M437" i="8"/>
  <c r="S437" i="8" s="1"/>
  <c r="L437" i="8"/>
  <c r="R437" i="8" s="1"/>
  <c r="L416" i="8"/>
  <c r="R416" i="8" s="1"/>
  <c r="M416" i="8"/>
  <c r="S416" i="8" s="1"/>
  <c r="L758" i="8"/>
  <c r="R758" i="8" s="1"/>
  <c r="M758" i="8"/>
  <c r="S758" i="8" s="1"/>
  <c r="M751" i="8"/>
  <c r="S751" i="8" s="1"/>
  <c r="L751" i="8"/>
  <c r="R751" i="8" s="1"/>
  <c r="L748" i="8"/>
  <c r="R748" i="8" s="1"/>
  <c r="M742" i="8"/>
  <c r="S742" i="8" s="1"/>
  <c r="L742" i="8"/>
  <c r="R742" i="8" s="1"/>
  <c r="M723" i="8"/>
  <c r="S723" i="8" s="1"/>
  <c r="L723" i="8"/>
  <c r="R723" i="8" s="1"/>
  <c r="U720" i="8"/>
  <c r="M705" i="8"/>
  <c r="S705" i="8" s="1"/>
  <c r="L705" i="8"/>
  <c r="R705" i="8" s="1"/>
  <c r="L702" i="8"/>
  <c r="R702" i="8" s="1"/>
  <c r="M702" i="8"/>
  <c r="S702" i="8" s="1"/>
  <c r="U698" i="8"/>
  <c r="U695" i="8"/>
  <c r="L687" i="8"/>
  <c r="R687" i="8" s="1"/>
  <c r="M687" i="8"/>
  <c r="S687" i="8" s="1"/>
  <c r="L658" i="8"/>
  <c r="R658" i="8" s="1"/>
  <c r="M658" i="8"/>
  <c r="S658" i="8" s="1"/>
  <c r="U655" i="8"/>
  <c r="U645" i="8"/>
  <c r="L635" i="8"/>
  <c r="R635" i="8" s="1"/>
  <c r="M635" i="8"/>
  <c r="S635" i="8" s="1"/>
  <c r="L625" i="8"/>
  <c r="R625" i="8" s="1"/>
  <c r="M625" i="8"/>
  <c r="S625" i="8" s="1"/>
  <c r="U622" i="8"/>
  <c r="U613" i="8"/>
  <c r="U600" i="8"/>
  <c r="M585" i="8"/>
  <c r="S585" i="8" s="1"/>
  <c r="L585" i="8"/>
  <c r="R585" i="8" s="1"/>
  <c r="U582" i="8"/>
  <c r="M521" i="8"/>
  <c r="S521" i="8" s="1"/>
  <c r="L521" i="8"/>
  <c r="R521" i="8" s="1"/>
  <c r="L515" i="8"/>
  <c r="R515" i="8" s="1"/>
  <c r="M515" i="8"/>
  <c r="S515" i="8" s="1"/>
  <c r="L464" i="8"/>
  <c r="R464" i="8" s="1"/>
  <c r="M464" i="8"/>
  <c r="S464" i="8" s="1"/>
  <c r="M458" i="8"/>
  <c r="S458" i="8" s="1"/>
  <c r="L458" i="8"/>
  <c r="R458" i="8" s="1"/>
  <c r="U431" i="8"/>
  <c r="U417" i="8"/>
  <c r="L557" i="8"/>
  <c r="R557" i="8" s="1"/>
  <c r="M557" i="8"/>
  <c r="S557" i="8" s="1"/>
  <c r="U553" i="8"/>
  <c r="L528" i="8"/>
  <c r="R528" i="8" s="1"/>
  <c r="M528" i="8"/>
  <c r="S528" i="8" s="1"/>
  <c r="U523" i="8"/>
  <c r="U510" i="8"/>
  <c r="U500" i="8"/>
  <c r="U496" i="8"/>
  <c r="L492" i="8"/>
  <c r="R492" i="8" s="1"/>
  <c r="M492" i="8"/>
  <c r="S492" i="8" s="1"/>
  <c r="L488" i="8"/>
  <c r="R488" i="8" s="1"/>
  <c r="M488" i="8"/>
  <c r="S488" i="8" s="1"/>
  <c r="M479" i="8"/>
  <c r="S479" i="8" s="1"/>
  <c r="L479" i="8"/>
  <c r="R479" i="8" s="1"/>
  <c r="L474" i="8"/>
  <c r="R474" i="8" s="1"/>
  <c r="M474" i="8"/>
  <c r="S474" i="8" s="1"/>
  <c r="U462" i="8"/>
  <c r="L420" i="8"/>
  <c r="R420" i="8" s="1"/>
  <c r="M420" i="8"/>
  <c r="S420" i="8" s="1"/>
  <c r="U407" i="8"/>
  <c r="U371" i="8"/>
  <c r="L544" i="8"/>
  <c r="R544" i="8" s="1"/>
  <c r="M544" i="8"/>
  <c r="S544" i="8" s="1"/>
  <c r="U540" i="8"/>
  <c r="L520" i="8"/>
  <c r="R520" i="8" s="1"/>
  <c r="M520" i="8"/>
  <c r="S520" i="8" s="1"/>
  <c r="L516" i="8"/>
  <c r="R516" i="8" s="1"/>
  <c r="M516" i="8"/>
  <c r="S516" i="8" s="1"/>
  <c r="L512" i="8"/>
  <c r="R512" i="8" s="1"/>
  <c r="M512" i="8"/>
  <c r="S512" i="8" s="1"/>
  <c r="L449" i="8"/>
  <c r="R449" i="8" s="1"/>
  <c r="M449" i="8"/>
  <c r="S449" i="8" s="1"/>
  <c r="L435" i="8"/>
  <c r="R435" i="8" s="1"/>
  <c r="M435" i="8"/>
  <c r="S435" i="8" s="1"/>
  <c r="U413" i="8"/>
  <c r="M389" i="8"/>
  <c r="S389" i="8" s="1"/>
  <c r="L389" i="8"/>
  <c r="R389" i="8" s="1"/>
  <c r="L363" i="8"/>
  <c r="R363" i="8" s="1"/>
  <c r="M363" i="8"/>
  <c r="S363" i="8" s="1"/>
  <c r="U353" i="8"/>
  <c r="M336" i="8"/>
  <c r="S336" i="8" s="1"/>
  <c r="L336" i="8"/>
  <c r="R336" i="8" s="1"/>
  <c r="U283" i="8"/>
  <c r="U258" i="8"/>
  <c r="U309" i="8"/>
  <c r="U403" i="8"/>
  <c r="L397" i="8"/>
  <c r="R397" i="8" s="1"/>
  <c r="M397" i="8"/>
  <c r="S397" i="8" s="1"/>
  <c r="U390" i="8"/>
  <c r="U387" i="8"/>
  <c r="M380" i="8"/>
  <c r="S380" i="8" s="1"/>
  <c r="L380" i="8"/>
  <c r="R380" i="8" s="1"/>
  <c r="L377" i="8"/>
  <c r="R377" i="8" s="1"/>
  <c r="M377" i="8"/>
  <c r="S377" i="8" s="1"/>
  <c r="U367" i="8"/>
  <c r="U360" i="8"/>
  <c r="U357" i="8"/>
  <c r="U354" i="8"/>
  <c r="U351" i="8"/>
  <c r="U348" i="8"/>
  <c r="M341" i="8"/>
  <c r="S341" i="8" s="1"/>
  <c r="L341" i="8"/>
  <c r="R341" i="8" s="1"/>
  <c r="U337" i="8"/>
  <c r="U324" i="8"/>
  <c r="M260" i="8"/>
  <c r="S260" i="8" s="1"/>
  <c r="L260" i="8"/>
  <c r="R260" i="8" s="1"/>
  <c r="U253" i="8"/>
  <c r="U243" i="8"/>
  <c r="U556" i="8"/>
  <c r="U546" i="8"/>
  <c r="L483" i="8"/>
  <c r="R483" i="8" s="1"/>
  <c r="M483" i="8"/>
  <c r="S483" i="8" s="1"/>
  <c r="U480" i="8"/>
  <c r="M470" i="8"/>
  <c r="S470" i="8" s="1"/>
  <c r="L470" i="8"/>
  <c r="R470" i="8" s="1"/>
  <c r="L467" i="8"/>
  <c r="R467" i="8" s="1"/>
  <c r="M467" i="8"/>
  <c r="S467" i="8" s="1"/>
  <c r="U464" i="8"/>
  <c r="U461" i="8"/>
  <c r="U458" i="8"/>
  <c r="U455" i="8"/>
  <c r="U446" i="8"/>
  <c r="M438" i="8"/>
  <c r="S438" i="8" s="1"/>
  <c r="L438" i="8"/>
  <c r="R438" i="8" s="1"/>
  <c r="U435" i="8"/>
  <c r="M426" i="8"/>
  <c r="S426" i="8" s="1"/>
  <c r="L426" i="8"/>
  <c r="R426" i="8" s="1"/>
  <c r="M410" i="8"/>
  <c r="S410" i="8" s="1"/>
  <c r="L410" i="8"/>
  <c r="R410" i="8" s="1"/>
  <c r="L407" i="8"/>
  <c r="R407" i="8" s="1"/>
  <c r="M407" i="8"/>
  <c r="S407" i="8" s="1"/>
  <c r="U400" i="8"/>
  <c r="U394" i="8"/>
  <c r="U384" i="8"/>
  <c r="U372" i="8"/>
  <c r="U365" i="8"/>
  <c r="L356" i="8"/>
  <c r="R356" i="8" s="1"/>
  <c r="M356" i="8"/>
  <c r="S356" i="8" s="1"/>
  <c r="M353" i="8"/>
  <c r="S353" i="8" s="1"/>
  <c r="L353" i="8"/>
  <c r="R353" i="8" s="1"/>
  <c r="M350" i="8"/>
  <c r="S350" i="8" s="1"/>
  <c r="L350" i="8"/>
  <c r="R350" i="8" s="1"/>
  <c r="L338" i="8"/>
  <c r="R338" i="8" s="1"/>
  <c r="M338" i="8"/>
  <c r="S338" i="8" s="1"/>
  <c r="M326" i="8"/>
  <c r="S326" i="8" s="1"/>
  <c r="L326" i="8"/>
  <c r="R326" i="8" s="1"/>
  <c r="M318" i="8"/>
  <c r="S318" i="8" s="1"/>
  <c r="L318" i="8"/>
  <c r="U314" i="8"/>
  <c r="M304" i="8"/>
  <c r="S304" i="8" s="1"/>
  <c r="L304" i="8"/>
  <c r="R304" i="8" s="1"/>
  <c r="U273" i="8"/>
  <c r="U264" i="8"/>
  <c r="L450" i="8"/>
  <c r="R450" i="8" s="1"/>
  <c r="M450" i="8"/>
  <c r="S450" i="8" s="1"/>
  <c r="L443" i="8"/>
  <c r="R443" i="8" s="1"/>
  <c r="M443" i="8"/>
  <c r="S443" i="8" s="1"/>
  <c r="L432" i="8"/>
  <c r="R432" i="8" s="1"/>
  <c r="M432" i="8"/>
  <c r="S432" i="8" s="1"/>
  <c r="M429" i="8"/>
  <c r="S429" i="8" s="1"/>
  <c r="L429" i="8"/>
  <c r="R429" i="8" s="1"/>
  <c r="M422" i="8"/>
  <c r="S422" i="8" s="1"/>
  <c r="L422" i="8"/>
  <c r="R422" i="8" s="1"/>
  <c r="M413" i="8"/>
  <c r="S413" i="8" s="1"/>
  <c r="L413" i="8"/>
  <c r="R413" i="8" s="1"/>
  <c r="U409" i="8"/>
  <c r="M403" i="8"/>
  <c r="S403" i="8" s="1"/>
  <c r="L403" i="8"/>
  <c r="R403" i="8" s="1"/>
  <c r="L390" i="8"/>
  <c r="R390" i="8" s="1"/>
  <c r="M390" i="8"/>
  <c r="S390" i="8" s="1"/>
  <c r="L387" i="8"/>
  <c r="R387" i="8" s="1"/>
  <c r="M387" i="8"/>
  <c r="S387" i="8" s="1"/>
  <c r="M367" i="8"/>
  <c r="S367" i="8" s="1"/>
  <c r="L367" i="8"/>
  <c r="R367" i="8" s="1"/>
  <c r="L360" i="8"/>
  <c r="R360" i="8" s="1"/>
  <c r="M357" i="8"/>
  <c r="S357" i="8" s="1"/>
  <c r="L357" i="8"/>
  <c r="R357" i="8" s="1"/>
  <c r="M354" i="8"/>
  <c r="S354" i="8" s="1"/>
  <c r="L354" i="8"/>
  <c r="R354" i="8" s="1"/>
  <c r="L351" i="8"/>
  <c r="R351" i="8" s="1"/>
  <c r="M351" i="8"/>
  <c r="S351" i="8" s="1"/>
  <c r="L348" i="8"/>
  <c r="R348" i="8" s="1"/>
  <c r="M348" i="8"/>
  <c r="S348" i="8" s="1"/>
  <c r="U316" i="8"/>
  <c r="U312" i="8"/>
  <c r="U296" i="8"/>
  <c r="U287" i="8"/>
  <c r="M274" i="8"/>
  <c r="S274" i="8" s="1"/>
  <c r="L274" i="8"/>
  <c r="R274" i="8" s="1"/>
  <c r="M255" i="8"/>
  <c r="S255" i="8" s="1"/>
  <c r="L255" i="8"/>
  <c r="R255" i="8" s="1"/>
  <c r="M228" i="8"/>
  <c r="S228" i="8" s="1"/>
  <c r="L228" i="8"/>
  <c r="R228" i="8" s="1"/>
  <c r="U196" i="8"/>
  <c r="M305" i="8"/>
  <c r="S305" i="8" s="1"/>
  <c r="L305" i="8"/>
  <c r="R305" i="8" s="1"/>
  <c r="U301" i="8"/>
  <c r="U295" i="8"/>
  <c r="L286" i="8"/>
  <c r="R286" i="8" s="1"/>
  <c r="M286" i="8"/>
  <c r="S286" i="8" s="1"/>
  <c r="U278" i="8"/>
  <c r="U248" i="8"/>
  <c r="L244" i="8"/>
  <c r="R244" i="8" s="1"/>
  <c r="M244" i="8"/>
  <c r="S244" i="8" s="1"/>
  <c r="M238" i="8"/>
  <c r="S238" i="8" s="1"/>
  <c r="L238" i="8"/>
  <c r="R238" i="8" s="1"/>
  <c r="U223" i="8"/>
  <c r="U211" i="8"/>
  <c r="M160" i="8"/>
  <c r="S160" i="8" s="1"/>
  <c r="L160" i="8"/>
  <c r="R160" i="8" s="1"/>
  <c r="U342" i="8"/>
  <c r="U333" i="8"/>
  <c r="U330" i="8"/>
  <c r="U315" i="8"/>
  <c r="L310" i="8"/>
  <c r="R310" i="8" s="1"/>
  <c r="M310" i="8"/>
  <c r="S310" i="8" s="1"/>
  <c r="U276" i="8"/>
  <c r="U272" i="8"/>
  <c r="U251" i="8"/>
  <c r="U233" i="8"/>
  <c r="L186" i="8"/>
  <c r="R186" i="8" s="1"/>
  <c r="M186" i="8"/>
  <c r="S186" i="8" s="1"/>
  <c r="U180" i="8"/>
  <c r="L166" i="8"/>
  <c r="R166" i="8" s="1"/>
  <c r="M166" i="8"/>
  <c r="S166" i="8" s="1"/>
  <c r="U157" i="8"/>
  <c r="U147" i="8"/>
  <c r="U129" i="8"/>
  <c r="L219" i="8"/>
  <c r="R219" i="8" s="1"/>
  <c r="M219" i="8"/>
  <c r="S219" i="8" s="1"/>
  <c r="M182" i="8"/>
  <c r="S182" i="8" s="1"/>
  <c r="L182" i="8"/>
  <c r="R182" i="8" s="1"/>
  <c r="M178" i="8"/>
  <c r="S178" i="8" s="1"/>
  <c r="L178" i="8"/>
  <c r="R178" i="8" s="1"/>
  <c r="L290" i="8"/>
  <c r="R290" i="8" s="1"/>
  <c r="M290" i="8"/>
  <c r="S290" i="8" s="1"/>
  <c r="M287" i="8"/>
  <c r="S287" i="8" s="1"/>
  <c r="L287" i="8"/>
  <c r="R287" i="8" s="1"/>
  <c r="U277" i="8"/>
  <c r="U270" i="8"/>
  <c r="U260" i="8"/>
  <c r="L251" i="8"/>
  <c r="R251" i="8" s="1"/>
  <c r="M251" i="8"/>
  <c r="S251" i="8" s="1"/>
  <c r="U216" i="8"/>
  <c r="U204" i="8"/>
  <c r="L196" i="8"/>
  <c r="R196" i="8" s="1"/>
  <c r="U192" i="8"/>
  <c r="L156" i="8"/>
  <c r="R156" i="8" s="1"/>
  <c r="M156" i="8"/>
  <c r="S156" i="8" s="1"/>
  <c r="U117" i="8"/>
  <c r="M93" i="8"/>
  <c r="S93" i="8" s="1"/>
  <c r="L93" i="8"/>
  <c r="R93" i="8" s="1"/>
  <c r="M288" i="8"/>
  <c r="S288" i="8" s="1"/>
  <c r="L288" i="8"/>
  <c r="R288" i="8" s="1"/>
  <c r="U284" i="8"/>
  <c r="L279" i="8"/>
  <c r="R279" i="8" s="1"/>
  <c r="M279" i="8"/>
  <c r="S279" i="8" s="1"/>
  <c r="M276" i="8"/>
  <c r="S276" i="8" s="1"/>
  <c r="L276" i="8"/>
  <c r="R276" i="8" s="1"/>
  <c r="L273" i="8"/>
  <c r="R273" i="8" s="1"/>
  <c r="U263" i="8"/>
  <c r="U257" i="8"/>
  <c r="U250" i="8"/>
  <c r="U244" i="8"/>
  <c r="U232" i="8"/>
  <c r="L227" i="8"/>
  <c r="R227" i="8" s="1"/>
  <c r="M227" i="8"/>
  <c r="S227" i="8" s="1"/>
  <c r="L217" i="8"/>
  <c r="R217" i="8" s="1"/>
  <c r="M217" i="8"/>
  <c r="S217" i="8" s="1"/>
  <c r="U209" i="8"/>
  <c r="U200" i="8"/>
  <c r="M196" i="8"/>
  <c r="S196" i="8" s="1"/>
  <c r="U188" i="8"/>
  <c r="U170" i="8"/>
  <c r="U152" i="8"/>
  <c r="M123" i="8"/>
  <c r="S123" i="8" s="1"/>
  <c r="U150" i="8"/>
  <c r="L140" i="8"/>
  <c r="R140" i="8" s="1"/>
  <c r="M140" i="8"/>
  <c r="S140" i="8" s="1"/>
  <c r="U136" i="8"/>
  <c r="U133" i="8"/>
  <c r="U130" i="8"/>
  <c r="U127" i="8"/>
  <c r="L121" i="8"/>
  <c r="R121" i="8" s="1"/>
  <c r="M121" i="8"/>
  <c r="S121" i="8" s="1"/>
  <c r="U118" i="8"/>
  <c r="U114" i="8"/>
  <c r="U91" i="8"/>
  <c r="L63" i="8"/>
  <c r="R63" i="8" s="1"/>
  <c r="M63" i="8"/>
  <c r="S63" i="8" s="1"/>
  <c r="U34" i="8"/>
  <c r="L16" i="8"/>
  <c r="R16" i="8" s="1"/>
  <c r="M16" i="8"/>
  <c r="S16" i="8" s="1"/>
  <c r="M161" i="8"/>
  <c r="S161" i="8" s="1"/>
  <c r="L161" i="8"/>
  <c r="R161" i="8" s="1"/>
  <c r="U158" i="8"/>
  <c r="L145" i="8"/>
  <c r="R145" i="8" s="1"/>
  <c r="M145" i="8"/>
  <c r="S145" i="8" s="1"/>
  <c r="U142" i="8"/>
  <c r="U131" i="8"/>
  <c r="U105" i="8"/>
  <c r="M97" i="8"/>
  <c r="S97" i="8" s="1"/>
  <c r="L97" i="8"/>
  <c r="R97" i="8" s="1"/>
  <c r="U26" i="8"/>
  <c r="U224" i="8"/>
  <c r="M216" i="8"/>
  <c r="S216" i="8" s="1"/>
  <c r="L216" i="8"/>
  <c r="R216" i="8" s="1"/>
  <c r="M213" i="8"/>
  <c r="S213" i="8" s="1"/>
  <c r="L213" i="8"/>
  <c r="R213" i="8" s="1"/>
  <c r="L210" i="8"/>
  <c r="R210" i="8" s="1"/>
  <c r="M210" i="8"/>
  <c r="S210" i="8" s="1"/>
  <c r="L204" i="8"/>
  <c r="R204" i="8" s="1"/>
  <c r="M204" i="8"/>
  <c r="S204" i="8" s="1"/>
  <c r="L201" i="8"/>
  <c r="R201" i="8" s="1"/>
  <c r="M201" i="8"/>
  <c r="S201" i="8" s="1"/>
  <c r="M198" i="8"/>
  <c r="S198" i="8" s="1"/>
  <c r="L198" i="8"/>
  <c r="R198" i="8" s="1"/>
  <c r="M195" i="8"/>
  <c r="S195" i="8" s="1"/>
  <c r="L195" i="8"/>
  <c r="R195" i="8" s="1"/>
  <c r="M192" i="8"/>
  <c r="S192" i="8" s="1"/>
  <c r="L192" i="8"/>
  <c r="R192" i="8" s="1"/>
  <c r="L189" i="8"/>
  <c r="R189" i="8" s="1"/>
  <c r="M189" i="8"/>
  <c r="S189" i="8" s="1"/>
  <c r="M183" i="8"/>
  <c r="S183" i="8" s="1"/>
  <c r="L183" i="8"/>
  <c r="R183" i="8" s="1"/>
  <c r="U172" i="8"/>
  <c r="U166" i="8"/>
  <c r="M150" i="8"/>
  <c r="S150" i="8" s="1"/>
  <c r="L150" i="8"/>
  <c r="R150" i="8" s="1"/>
  <c r="U140" i="8"/>
  <c r="U128" i="8"/>
  <c r="L120" i="8"/>
  <c r="R120" i="8" s="1"/>
  <c r="M120" i="8"/>
  <c r="S120" i="8" s="1"/>
  <c r="U109" i="8"/>
  <c r="U95" i="8"/>
  <c r="L89" i="8"/>
  <c r="R89" i="8" s="1"/>
  <c r="M89" i="8"/>
  <c r="S89" i="8" s="1"/>
  <c r="U18" i="8"/>
  <c r="U84" i="8"/>
  <c r="U77" i="8"/>
  <c r="L70" i="8"/>
  <c r="R70" i="8" s="1"/>
  <c r="M70" i="8"/>
  <c r="S70" i="8" s="1"/>
  <c r="L47" i="8"/>
  <c r="R47" i="8" s="1"/>
  <c r="M47" i="8"/>
  <c r="S47" i="8" s="1"/>
  <c r="U43" i="8"/>
  <c r="M36" i="8"/>
  <c r="S36" i="8" s="1"/>
  <c r="L36" i="8"/>
  <c r="R36" i="8" s="1"/>
  <c r="M114" i="8"/>
  <c r="S114" i="8" s="1"/>
  <c r="L114" i="8"/>
  <c r="R114" i="8" s="1"/>
  <c r="L108" i="8"/>
  <c r="R108" i="8" s="1"/>
  <c r="M108" i="8"/>
  <c r="S108" i="8" s="1"/>
  <c r="M105" i="8"/>
  <c r="S105" i="8" s="1"/>
  <c r="L105" i="8"/>
  <c r="R105" i="8" s="1"/>
  <c r="U102" i="8"/>
  <c r="U96" i="8"/>
  <c r="L90" i="8"/>
  <c r="R90" i="8" s="1"/>
  <c r="M90" i="8"/>
  <c r="S90" i="8" s="1"/>
  <c r="L87" i="8"/>
  <c r="R87" i="8" s="1"/>
  <c r="M87" i="8"/>
  <c r="S87" i="8" s="1"/>
  <c r="U80" i="8"/>
  <c r="M59" i="8"/>
  <c r="S59" i="8" s="1"/>
  <c r="L59" i="8"/>
  <c r="R59" i="8" s="1"/>
  <c r="L46" i="8"/>
  <c r="R46" i="8" s="1"/>
  <c r="M46" i="8"/>
  <c r="S46" i="8" s="1"/>
  <c r="U38" i="8"/>
  <c r="L109" i="8"/>
  <c r="R109" i="8" s="1"/>
  <c r="M109" i="8"/>
  <c r="S109" i="8" s="1"/>
  <c r="L106" i="8"/>
  <c r="R106" i="8" s="1"/>
  <c r="M106" i="8"/>
  <c r="S106" i="8" s="1"/>
  <c r="L99" i="8"/>
  <c r="R99" i="8" s="1"/>
  <c r="M99" i="8"/>
  <c r="S99" i="8" s="1"/>
  <c r="U86" i="8"/>
  <c r="U65" i="8"/>
  <c r="M58" i="8"/>
  <c r="S58" i="8" s="1"/>
  <c r="L58" i="8"/>
  <c r="R58" i="8" s="1"/>
  <c r="U23" i="8"/>
  <c r="U74" i="8"/>
  <c r="M68" i="8"/>
  <c r="S68" i="8" s="1"/>
  <c r="L68" i="8"/>
  <c r="R68" i="8" s="1"/>
  <c r="U58" i="8"/>
  <c r="M45" i="8"/>
  <c r="S45" i="8" s="1"/>
  <c r="L45" i="8"/>
  <c r="R45" i="8" s="1"/>
  <c r="L42" i="8"/>
  <c r="R42" i="8" s="1"/>
  <c r="M42" i="8"/>
  <c r="S42" i="8" s="1"/>
  <c r="U32" i="8"/>
  <c r="T26" i="8"/>
  <c r="U16" i="8"/>
  <c r="M81" i="8"/>
  <c r="S81" i="8" s="1"/>
  <c r="L81" i="8"/>
  <c r="R81" i="8" s="1"/>
  <c r="U71" i="8"/>
  <c r="L65" i="8"/>
  <c r="R65" i="8" s="1"/>
  <c r="M65" i="8"/>
  <c r="S65" i="8" s="1"/>
  <c r="U55" i="8"/>
  <c r="L39" i="8"/>
  <c r="R39" i="8" s="1"/>
  <c r="M39" i="8"/>
  <c r="S39" i="8" s="1"/>
  <c r="U29" i="8"/>
  <c r="L23" i="8"/>
  <c r="R23" i="8" s="1"/>
  <c r="M23" i="8"/>
  <c r="S23" i="8" s="1"/>
  <c r="M2160" i="8"/>
  <c r="S2160" i="8" s="1"/>
  <c r="L2160" i="8"/>
  <c r="R2160" i="8" s="1"/>
  <c r="L2133" i="8"/>
  <c r="R2133" i="8" s="1"/>
  <c r="M2133" i="8"/>
  <c r="S2133" i="8" s="1"/>
  <c r="U2118" i="8"/>
  <c r="L2097" i="8"/>
  <c r="R2097" i="8" s="1"/>
  <c r="M2097" i="8"/>
  <c r="S2097" i="8" s="1"/>
  <c r="U2089" i="8"/>
  <c r="U2069" i="8"/>
  <c r="U2043" i="8"/>
  <c r="L1992" i="8"/>
  <c r="R1992" i="8" s="1"/>
  <c r="M1992" i="8"/>
  <c r="S1992" i="8" s="1"/>
  <c r="U1908" i="8"/>
  <c r="L1886" i="8"/>
  <c r="R1886" i="8" s="1"/>
  <c r="M1886" i="8"/>
  <c r="S1886" i="8" s="1"/>
  <c r="M1871" i="8"/>
  <c r="S1871" i="8" s="1"/>
  <c r="L1871" i="8"/>
  <c r="R1871" i="8" s="1"/>
  <c r="M1857" i="8"/>
  <c r="S1857" i="8" s="1"/>
  <c r="L1857" i="8"/>
  <c r="R1857" i="8" s="1"/>
  <c r="M1844" i="8"/>
  <c r="S1844" i="8" s="1"/>
  <c r="L1844" i="8"/>
  <c r="R1844" i="8" s="1"/>
  <c r="U1811" i="8"/>
  <c r="L2141" i="8"/>
  <c r="R2141" i="8" s="1"/>
  <c r="M2141" i="8"/>
  <c r="S2141" i="8" s="1"/>
  <c r="U2137" i="8"/>
  <c r="L2122" i="8"/>
  <c r="R2122" i="8" s="1"/>
  <c r="M2122" i="8"/>
  <c r="S2122" i="8" s="1"/>
  <c r="U2105" i="8"/>
  <c r="U2085" i="8"/>
  <c r="U2067" i="8"/>
  <c r="U1943" i="8"/>
  <c r="M1923" i="8"/>
  <c r="S1923" i="8" s="1"/>
  <c r="L1923" i="8"/>
  <c r="R1923" i="8" s="1"/>
  <c r="U1887" i="8"/>
  <c r="M2117" i="8"/>
  <c r="S2117" i="8" s="1"/>
  <c r="L2117" i="8"/>
  <c r="R2117" i="8" s="1"/>
  <c r="M2103" i="8"/>
  <c r="S2103" i="8" s="1"/>
  <c r="L2103" i="8"/>
  <c r="R2103" i="8" s="1"/>
  <c r="U2092" i="8"/>
  <c r="L2045" i="8"/>
  <c r="R2045" i="8" s="1"/>
  <c r="M2045" i="8"/>
  <c r="S2045" i="8" s="1"/>
  <c r="L1971" i="8"/>
  <c r="R1971" i="8" s="1"/>
  <c r="M1971" i="8"/>
  <c r="S1971" i="8" s="1"/>
  <c r="U1952" i="8"/>
  <c r="U1941" i="8"/>
  <c r="U1912" i="8"/>
  <c r="U1894" i="8"/>
  <c r="M1850" i="8"/>
  <c r="S1850" i="8" s="1"/>
  <c r="L1850" i="8"/>
  <c r="R1850" i="8" s="1"/>
  <c r="U1803" i="8"/>
  <c r="L2154" i="8"/>
  <c r="R2154" i="8" s="1"/>
  <c r="M2154" i="8"/>
  <c r="S2154" i="8" s="1"/>
  <c r="U2139" i="8"/>
  <c r="M2136" i="8"/>
  <c r="S2136" i="8" s="1"/>
  <c r="U2109" i="8"/>
  <c r="U2096" i="8"/>
  <c r="L2087" i="8"/>
  <c r="R2087" i="8" s="1"/>
  <c r="M2087" i="8"/>
  <c r="S2087" i="8" s="1"/>
  <c r="M2068" i="8"/>
  <c r="S2068" i="8" s="1"/>
  <c r="L2068" i="8"/>
  <c r="R2068" i="8" s="1"/>
  <c r="L2057" i="8"/>
  <c r="R2057" i="8" s="1"/>
  <c r="M2057" i="8"/>
  <c r="S2057" i="8" s="1"/>
  <c r="U2025" i="8"/>
  <c r="M1980" i="8"/>
  <c r="S1980" i="8" s="1"/>
  <c r="M1944" i="8"/>
  <c r="S1944" i="8" s="1"/>
  <c r="L1944" i="8"/>
  <c r="R1944" i="8" s="1"/>
  <c r="M1933" i="8"/>
  <c r="S1933" i="8" s="1"/>
  <c r="L1933" i="8"/>
  <c r="R1933" i="8" s="1"/>
  <c r="L1862" i="8"/>
  <c r="R1862" i="8" s="1"/>
  <c r="M1862" i="8"/>
  <c r="S1862" i="8" s="1"/>
  <c r="U1827" i="8"/>
  <c r="U1791" i="8"/>
  <c r="U1765" i="8"/>
  <c r="U1747" i="8"/>
  <c r="U1735" i="8"/>
  <c r="U1692" i="8"/>
  <c r="L1669" i="8"/>
  <c r="R1669" i="8" s="1"/>
  <c r="M1669" i="8"/>
  <c r="S1669" i="8" s="1"/>
  <c r="U1646" i="8"/>
  <c r="U1642" i="8"/>
  <c r="L1637" i="8"/>
  <c r="R1637" i="8" s="1"/>
  <c r="M1637" i="8"/>
  <c r="S1637" i="8" s="1"/>
  <c r="M1608" i="8"/>
  <c r="S1608" i="8" s="1"/>
  <c r="L1608" i="8"/>
  <c r="R1608" i="8" s="1"/>
  <c r="U1604" i="8"/>
  <c r="U1590" i="8"/>
  <c r="U1578" i="8"/>
  <c r="U2162" i="8"/>
  <c r="U2148" i="8"/>
  <c r="L2142" i="8"/>
  <c r="R2142" i="8" s="1"/>
  <c r="M2142" i="8"/>
  <c r="S2142" i="8" s="1"/>
  <c r="L2132" i="8"/>
  <c r="R2132" i="8" s="1"/>
  <c r="M2132" i="8"/>
  <c r="S2132" i="8" s="1"/>
  <c r="U2129" i="8"/>
  <c r="L2114" i="8"/>
  <c r="R2114" i="8" s="1"/>
  <c r="M2114" i="8"/>
  <c r="S2114" i="8" s="1"/>
  <c r="M2111" i="8"/>
  <c r="S2111" i="8" s="1"/>
  <c r="L2111" i="8"/>
  <c r="R2111" i="8" s="1"/>
  <c r="L2108" i="8"/>
  <c r="R2108" i="8" s="1"/>
  <c r="M2108" i="8"/>
  <c r="S2108" i="8" s="1"/>
  <c r="U2090" i="8"/>
  <c r="L2084" i="8"/>
  <c r="R2084" i="8" s="1"/>
  <c r="M2084" i="8"/>
  <c r="S2084" i="8" s="1"/>
  <c r="L2075" i="8"/>
  <c r="R2075" i="8" s="1"/>
  <c r="M2075" i="8"/>
  <c r="S2075" i="8" s="1"/>
  <c r="U2072" i="8"/>
  <c r="L2058" i="8"/>
  <c r="R2058" i="8" s="1"/>
  <c r="M2058" i="8"/>
  <c r="S2058" i="8" s="1"/>
  <c r="L2055" i="8"/>
  <c r="R2055" i="8" s="1"/>
  <c r="M2055" i="8"/>
  <c r="S2055" i="8" s="1"/>
  <c r="U2052" i="8"/>
  <c r="U2037" i="8"/>
  <c r="M2019" i="8"/>
  <c r="S2019" i="8" s="1"/>
  <c r="L2019" i="8"/>
  <c r="R2019" i="8" s="1"/>
  <c r="U2016" i="8"/>
  <c r="M2011" i="8"/>
  <c r="S2011" i="8" s="1"/>
  <c r="L2011" i="8"/>
  <c r="R2011" i="8" s="1"/>
  <c r="U2008" i="8"/>
  <c r="U2005" i="8"/>
  <c r="U1999" i="8"/>
  <c r="W1993" i="8"/>
  <c r="U1989" i="8"/>
  <c r="M1983" i="8"/>
  <c r="S1983" i="8" s="1"/>
  <c r="L1983" i="8"/>
  <c r="R1983" i="8" s="1"/>
  <c r="R1980" i="8"/>
  <c r="M1974" i="8"/>
  <c r="S1974" i="8" s="1"/>
  <c r="L1974" i="8"/>
  <c r="R1974" i="8" s="1"/>
  <c r="M1957" i="8"/>
  <c r="S1957" i="8" s="1"/>
  <c r="L1957" i="8"/>
  <c r="R1957" i="8" s="1"/>
  <c r="M1954" i="8"/>
  <c r="S1954" i="8" s="1"/>
  <c r="L1954" i="8"/>
  <c r="R1954" i="8" s="1"/>
  <c r="U1950" i="8"/>
  <c r="M1937" i="8"/>
  <c r="S1937" i="8" s="1"/>
  <c r="L1937" i="8"/>
  <c r="R1937" i="8" s="1"/>
  <c r="M1934" i="8"/>
  <c r="S1934" i="8" s="1"/>
  <c r="L1934" i="8"/>
  <c r="R1934" i="8" s="1"/>
  <c r="M1931" i="8"/>
  <c r="S1931" i="8" s="1"/>
  <c r="L1931" i="8"/>
  <c r="R1931" i="8" s="1"/>
  <c r="U1928" i="8"/>
  <c r="U1922" i="8"/>
  <c r="U1904" i="8"/>
  <c r="L1896" i="8"/>
  <c r="R1896" i="8" s="1"/>
  <c r="M1896" i="8"/>
  <c r="S1896" i="8" s="1"/>
  <c r="U1885" i="8"/>
  <c r="M1877" i="8"/>
  <c r="S1877" i="8" s="1"/>
  <c r="L1877" i="8"/>
  <c r="R1877" i="8" s="1"/>
  <c r="U1873" i="8"/>
  <c r="L1863" i="8"/>
  <c r="R1863" i="8" s="1"/>
  <c r="M1863" i="8"/>
  <c r="S1863" i="8" s="1"/>
  <c r="M1860" i="8"/>
  <c r="S1860" i="8" s="1"/>
  <c r="L1860" i="8"/>
  <c r="R1860" i="8" s="1"/>
  <c r="U1853" i="8"/>
  <c r="U1846" i="8"/>
  <c r="L1840" i="8"/>
  <c r="R1840" i="8" s="1"/>
  <c r="M1840" i="8"/>
  <c r="S1840" i="8" s="1"/>
  <c r="U1837" i="8"/>
  <c r="M1832" i="8"/>
  <c r="S1832" i="8" s="1"/>
  <c r="L1832" i="8"/>
  <c r="R1832" i="8" s="1"/>
  <c r="M1829" i="8"/>
  <c r="S1829" i="8" s="1"/>
  <c r="L1829" i="8"/>
  <c r="R1829" i="8" s="1"/>
  <c r="L1826" i="8"/>
  <c r="R1826" i="8" s="1"/>
  <c r="M1826" i="8"/>
  <c r="S1826" i="8" s="1"/>
  <c r="L1817" i="8"/>
  <c r="R1817" i="8" s="1"/>
  <c r="M1817" i="8"/>
  <c r="S1817" i="8" s="1"/>
  <c r="U1814" i="8"/>
  <c r="L1805" i="8"/>
  <c r="R1805" i="8" s="1"/>
  <c r="M1805" i="8"/>
  <c r="S1805" i="8" s="1"/>
  <c r="U1797" i="8"/>
  <c r="U1794" i="8"/>
  <c r="U1759" i="8"/>
  <c r="M1736" i="8"/>
  <c r="S1736" i="8" s="1"/>
  <c r="L1736" i="8"/>
  <c r="R1736" i="8" s="1"/>
  <c r="U1721" i="8"/>
  <c r="U1716" i="8"/>
  <c r="L1709" i="8"/>
  <c r="R1709" i="8" s="1"/>
  <c r="M1709" i="8"/>
  <c r="S1709" i="8" s="1"/>
  <c r="U1694" i="8"/>
  <c r="L1676" i="8"/>
  <c r="R1676" i="8" s="1"/>
  <c r="M1676" i="8"/>
  <c r="S1676" i="8" s="1"/>
  <c r="U1649" i="8"/>
  <c r="U1620" i="8"/>
  <c r="U1598" i="8"/>
  <c r="L2159" i="8"/>
  <c r="R2159" i="8" s="1"/>
  <c r="M2159" i="8"/>
  <c r="S2159" i="8" s="1"/>
  <c r="U2156" i="8"/>
  <c r="L2151" i="8"/>
  <c r="R2151" i="8" s="1"/>
  <c r="M2151" i="8"/>
  <c r="S2151" i="8" s="1"/>
  <c r="U2141" i="8"/>
  <c r="U2138" i="8"/>
  <c r="U2117" i="8"/>
  <c r="M2105" i="8"/>
  <c r="S2105" i="8" s="1"/>
  <c r="L2105" i="8"/>
  <c r="R2105" i="8" s="1"/>
  <c r="M2102" i="8"/>
  <c r="S2102" i="8" s="1"/>
  <c r="L2102" i="8"/>
  <c r="R2102" i="8" s="1"/>
  <c r="U2099" i="8"/>
  <c r="U2087" i="8"/>
  <c r="M2081" i="8"/>
  <c r="S2081" i="8" s="1"/>
  <c r="L2081" i="8"/>
  <c r="R2081" i="8" s="1"/>
  <c r="U2070" i="8"/>
  <c r="M2059" i="8"/>
  <c r="S2059" i="8" s="1"/>
  <c r="L2059" i="8"/>
  <c r="R2059" i="8" s="1"/>
  <c r="U2048" i="8"/>
  <c r="U2045" i="8"/>
  <c r="U2042" i="8"/>
  <c r="L2027" i="8"/>
  <c r="R2027" i="8" s="1"/>
  <c r="M2027" i="8"/>
  <c r="S2027" i="8" s="1"/>
  <c r="L1996" i="8"/>
  <c r="R1996" i="8" s="1"/>
  <c r="M1996" i="8"/>
  <c r="S1996" i="8" s="1"/>
  <c r="U1990" i="8"/>
  <c r="L1984" i="8"/>
  <c r="R1984" i="8" s="1"/>
  <c r="M1984" i="8"/>
  <c r="S1984" i="8" s="1"/>
  <c r="U1980" i="8"/>
  <c r="M1970" i="8"/>
  <c r="S1970" i="8" s="1"/>
  <c r="L1970" i="8"/>
  <c r="R1970" i="8" s="1"/>
  <c r="L1967" i="8"/>
  <c r="R1967" i="8" s="1"/>
  <c r="M1967" i="8"/>
  <c r="S1967" i="8" s="1"/>
  <c r="U1964" i="8"/>
  <c r="U1961" i="8"/>
  <c r="U1951" i="8"/>
  <c r="U1944" i="8"/>
  <c r="L1925" i="8"/>
  <c r="R1925" i="8" s="1"/>
  <c r="M1925" i="8"/>
  <c r="S1925" i="8" s="1"/>
  <c r="U1915" i="8"/>
  <c r="L1910" i="8"/>
  <c r="R1910" i="8" s="1"/>
  <c r="M1910" i="8"/>
  <c r="S1910" i="8" s="1"/>
  <c r="U1907" i="8"/>
  <c r="M1894" i="8"/>
  <c r="S1894" i="8" s="1"/>
  <c r="L1894" i="8"/>
  <c r="R1894" i="8" s="1"/>
  <c r="U1888" i="8"/>
  <c r="U1881" i="8"/>
  <c r="L1875" i="8"/>
  <c r="R1875" i="8" s="1"/>
  <c r="M1875" i="8"/>
  <c r="S1875" i="8" s="1"/>
  <c r="M1872" i="8"/>
  <c r="S1872" i="8" s="1"/>
  <c r="L1872" i="8"/>
  <c r="R1872" i="8" s="1"/>
  <c r="M1869" i="8"/>
  <c r="S1869" i="8" s="1"/>
  <c r="L1869" i="8"/>
  <c r="R1869" i="8" s="1"/>
  <c r="M1866" i="8"/>
  <c r="S1866" i="8" s="1"/>
  <c r="L1866" i="8"/>
  <c r="R1866" i="8" s="1"/>
  <c r="U1850" i="8"/>
  <c r="U1847" i="8"/>
  <c r="U1844" i="8"/>
  <c r="M1823" i="8"/>
  <c r="S1823" i="8" s="1"/>
  <c r="L1823" i="8"/>
  <c r="R1823" i="8" s="1"/>
  <c r="L1820" i="8"/>
  <c r="R1820" i="8" s="1"/>
  <c r="M1820" i="8"/>
  <c r="S1820" i="8" s="1"/>
  <c r="M1803" i="8"/>
  <c r="S1803" i="8" s="1"/>
  <c r="L1803" i="8"/>
  <c r="R1803" i="8" s="1"/>
  <c r="U1800" i="8"/>
  <c r="L1787" i="8"/>
  <c r="R1787" i="8" s="1"/>
  <c r="M1787" i="8"/>
  <c r="S1787" i="8" s="1"/>
  <c r="U1783" i="8"/>
  <c r="M1779" i="8"/>
  <c r="S1779" i="8" s="1"/>
  <c r="L1779" i="8"/>
  <c r="R1779" i="8" s="1"/>
  <c r="M1766" i="8"/>
  <c r="S1766" i="8" s="1"/>
  <c r="L1766" i="8"/>
  <c r="R1766" i="8" s="1"/>
  <c r="L1753" i="8"/>
  <c r="R1753" i="8" s="1"/>
  <c r="M1753" i="8"/>
  <c r="S1753" i="8" s="1"/>
  <c r="L1741" i="8"/>
  <c r="R1741" i="8" s="1"/>
  <c r="M1741" i="8"/>
  <c r="S1741" i="8" s="1"/>
  <c r="L1701" i="8"/>
  <c r="R1701" i="8" s="1"/>
  <c r="M1701" i="8"/>
  <c r="S1701" i="8" s="1"/>
  <c r="M1687" i="8"/>
  <c r="S1687" i="8" s="1"/>
  <c r="L1687" i="8"/>
  <c r="R1687" i="8" s="1"/>
  <c r="M1673" i="8"/>
  <c r="S1673" i="8" s="1"/>
  <c r="L1673" i="8"/>
  <c r="R1673" i="8" s="1"/>
  <c r="U1662" i="8"/>
  <c r="L1651" i="8"/>
  <c r="R1651" i="8" s="1"/>
  <c r="M1651" i="8"/>
  <c r="S1651" i="8" s="1"/>
  <c r="U1630" i="8"/>
  <c r="M1592" i="8"/>
  <c r="S1592" i="8" s="1"/>
  <c r="L1592" i="8"/>
  <c r="R1592" i="8" s="1"/>
  <c r="L1580" i="8"/>
  <c r="R1580" i="8" s="1"/>
  <c r="M1580" i="8"/>
  <c r="S1580" i="8" s="1"/>
  <c r="U2084" i="8"/>
  <c r="L2078" i="8"/>
  <c r="R2078" i="8" s="1"/>
  <c r="U2075" i="8"/>
  <c r="M2072" i="8"/>
  <c r="S2072" i="8" s="1"/>
  <c r="L2062" i="8"/>
  <c r="R2062" i="8" s="1"/>
  <c r="M2062" i="8"/>
  <c r="S2062" i="8" s="1"/>
  <c r="U2058" i="8"/>
  <c r="U2055" i="8"/>
  <c r="U2036" i="8"/>
  <c r="U2019" i="8"/>
  <c r="M2014" i="8"/>
  <c r="S2014" i="8" s="1"/>
  <c r="L2014" i="8"/>
  <c r="R2014" i="8" s="1"/>
  <c r="U2011" i="8"/>
  <c r="M2003" i="8"/>
  <c r="S2003" i="8" s="1"/>
  <c r="L2003" i="8"/>
  <c r="R2003" i="8" s="1"/>
  <c r="M1997" i="8"/>
  <c r="S1997" i="8" s="1"/>
  <c r="L1997" i="8"/>
  <c r="R1997" i="8" s="1"/>
  <c r="U1993" i="8"/>
  <c r="U1937" i="8"/>
  <c r="M1928" i="8"/>
  <c r="S1928" i="8" s="1"/>
  <c r="L1928" i="8"/>
  <c r="R1928" i="8" s="1"/>
  <c r="U1924" i="8"/>
  <c r="U1921" i="8"/>
  <c r="U1918" i="8"/>
  <c r="U1903" i="8"/>
  <c r="M1895" i="8"/>
  <c r="S1895" i="8" s="1"/>
  <c r="L1895" i="8"/>
  <c r="R1895" i="8" s="1"/>
  <c r="U1891" i="8"/>
  <c r="U1884" i="8"/>
  <c r="L1878" i="8"/>
  <c r="R1878" i="8" s="1"/>
  <c r="M1878" i="8"/>
  <c r="S1878" i="8" s="1"/>
  <c r="U1868" i="8"/>
  <c r="M1861" i="8"/>
  <c r="S1861" i="8" s="1"/>
  <c r="L1861" i="8"/>
  <c r="R1861" i="8" s="1"/>
  <c r="U1851" i="8"/>
  <c r="U1842" i="8"/>
  <c r="M1837" i="8"/>
  <c r="S1837" i="8" s="1"/>
  <c r="L1837" i="8"/>
  <c r="R1837" i="8" s="1"/>
  <c r="U1834" i="8"/>
  <c r="L1816" i="8"/>
  <c r="R1816" i="8" s="1"/>
  <c r="M1816" i="8"/>
  <c r="S1816" i="8" s="1"/>
  <c r="U1813" i="8"/>
  <c r="U1810" i="8"/>
  <c r="L1797" i="8"/>
  <c r="R1797" i="8" s="1"/>
  <c r="M1797" i="8"/>
  <c r="S1797" i="8" s="1"/>
  <c r="L1794" i="8"/>
  <c r="R1794" i="8" s="1"/>
  <c r="M1794" i="8"/>
  <c r="S1794" i="8" s="1"/>
  <c r="U1785" i="8"/>
  <c r="U1772" i="8"/>
  <c r="U1767" i="8"/>
  <c r="U1754" i="8"/>
  <c r="M1748" i="8"/>
  <c r="S1748" i="8" s="1"/>
  <c r="L1748" i="8"/>
  <c r="R1748" i="8" s="1"/>
  <c r="L1742" i="8"/>
  <c r="R1742" i="8" s="1"/>
  <c r="M1742" i="8"/>
  <c r="S1742" i="8" s="1"/>
  <c r="U1729" i="8"/>
  <c r="L1711" i="8"/>
  <c r="R1711" i="8" s="1"/>
  <c r="M1711" i="8"/>
  <c r="S1711" i="8" s="1"/>
  <c r="L1705" i="8"/>
  <c r="M1705" i="8"/>
  <c r="S1705" i="8" s="1"/>
  <c r="U1697" i="8"/>
  <c r="U1686" i="8"/>
  <c r="U1663" i="8"/>
  <c r="L1619" i="8"/>
  <c r="R1619" i="8" s="1"/>
  <c r="M1619" i="8"/>
  <c r="S1619" i="8" s="1"/>
  <c r="L1614" i="8"/>
  <c r="R1614" i="8" s="1"/>
  <c r="M1614" i="8"/>
  <c r="S1614" i="8" s="1"/>
  <c r="U1610" i="8"/>
  <c r="U1606" i="8"/>
  <c r="L1566" i="8"/>
  <c r="R1566" i="8" s="1"/>
  <c r="M1566" i="8"/>
  <c r="S1566" i="8" s="1"/>
  <c r="L1559" i="8"/>
  <c r="R1559" i="8" s="1"/>
  <c r="M1559" i="8"/>
  <c r="S1559" i="8" s="1"/>
  <c r="U1556" i="8"/>
  <c r="M1550" i="8"/>
  <c r="S1550" i="8" s="1"/>
  <c r="T1550" i="8" s="1"/>
  <c r="M1517" i="8"/>
  <c r="S1517" i="8" s="1"/>
  <c r="L1517" i="8"/>
  <c r="R1517" i="8" s="1"/>
  <c r="M1514" i="8"/>
  <c r="S1514" i="8" s="1"/>
  <c r="L1514" i="8"/>
  <c r="R1514" i="8" s="1"/>
  <c r="M1511" i="8"/>
  <c r="S1511" i="8" s="1"/>
  <c r="L1511" i="8"/>
  <c r="R1511" i="8" s="1"/>
  <c r="M1496" i="8"/>
  <c r="S1496" i="8" s="1"/>
  <c r="L1496" i="8"/>
  <c r="R1496" i="8" s="1"/>
  <c r="U1493" i="8"/>
  <c r="L1488" i="8"/>
  <c r="R1488" i="8" s="1"/>
  <c r="M1488" i="8"/>
  <c r="S1488" i="8" s="1"/>
  <c r="M1474" i="8"/>
  <c r="S1474" i="8" s="1"/>
  <c r="L1474" i="8"/>
  <c r="R1474" i="8" s="1"/>
  <c r="U1460" i="8"/>
  <c r="M1449" i="8"/>
  <c r="S1449" i="8" s="1"/>
  <c r="L1449" i="8"/>
  <c r="R1449" i="8" s="1"/>
  <c r="U1073" i="8"/>
  <c r="U758" i="8"/>
  <c r="U1577" i="8"/>
  <c r="U1571" i="8"/>
  <c r="U1564" i="8"/>
  <c r="U1551" i="8"/>
  <c r="U1541" i="8"/>
  <c r="U1538" i="8"/>
  <c r="U1535" i="8"/>
  <c r="L1530" i="8"/>
  <c r="R1530" i="8" s="1"/>
  <c r="M1530" i="8"/>
  <c r="S1530" i="8" s="1"/>
  <c r="U1527" i="8"/>
  <c r="L1522" i="8"/>
  <c r="R1522" i="8" s="1"/>
  <c r="M1522" i="8"/>
  <c r="S1522" i="8" s="1"/>
  <c r="L1519" i="8"/>
  <c r="R1519" i="8" s="1"/>
  <c r="M1519" i="8"/>
  <c r="S1519" i="8" s="1"/>
  <c r="M1516" i="8"/>
  <c r="S1516" i="8" s="1"/>
  <c r="L1516" i="8"/>
  <c r="R1516" i="8" s="1"/>
  <c r="L1513" i="8"/>
  <c r="R1513" i="8" s="1"/>
  <c r="M1513" i="8"/>
  <c r="S1513" i="8" s="1"/>
  <c r="M1483" i="8"/>
  <c r="S1483" i="8" s="1"/>
  <c r="L1483" i="8"/>
  <c r="R1483" i="8" s="1"/>
  <c r="U1480" i="8"/>
  <c r="M1467" i="8"/>
  <c r="S1467" i="8" s="1"/>
  <c r="L1467" i="8"/>
  <c r="R1467" i="8" s="1"/>
  <c r="M1323" i="8"/>
  <c r="S1323" i="8" s="1"/>
  <c r="L1323" i="8"/>
  <c r="R1323" i="8" s="1"/>
  <c r="M1222" i="8"/>
  <c r="S1222" i="8" s="1"/>
  <c r="L1222" i="8"/>
  <c r="R1222" i="8" s="1"/>
  <c r="U1781" i="8"/>
  <c r="U1771" i="8"/>
  <c r="U1764" i="8"/>
  <c r="M1759" i="8"/>
  <c r="S1759" i="8" s="1"/>
  <c r="L1759" i="8"/>
  <c r="R1759" i="8" s="1"/>
  <c r="U1756" i="8"/>
  <c r="U1749" i="8"/>
  <c r="M1743" i="8"/>
  <c r="S1743" i="8" s="1"/>
  <c r="L1743" i="8"/>
  <c r="R1743" i="8" s="1"/>
  <c r="L1740" i="8"/>
  <c r="R1740" i="8" s="1"/>
  <c r="M1740" i="8"/>
  <c r="S1740" i="8" s="1"/>
  <c r="L1727" i="8"/>
  <c r="R1727" i="8" s="1"/>
  <c r="M1727" i="8"/>
  <c r="S1727" i="8" s="1"/>
  <c r="U1720" i="8"/>
  <c r="U1705" i="8"/>
  <c r="U1696" i="8"/>
  <c r="M1686" i="8"/>
  <c r="S1686" i="8" s="1"/>
  <c r="L1686" i="8"/>
  <c r="R1686" i="8" s="1"/>
  <c r="L1683" i="8"/>
  <c r="R1683" i="8" s="1"/>
  <c r="M1683" i="8"/>
  <c r="S1683" i="8" s="1"/>
  <c r="L1680" i="8"/>
  <c r="R1680" i="8" s="1"/>
  <c r="M1680" i="8"/>
  <c r="S1680" i="8" s="1"/>
  <c r="U1676" i="8"/>
  <c r="L1670" i="8"/>
  <c r="R1670" i="8" s="1"/>
  <c r="M1670" i="8"/>
  <c r="S1670" i="8" s="1"/>
  <c r="U1651" i="8"/>
  <c r="M1645" i="8"/>
  <c r="S1645" i="8" s="1"/>
  <c r="L1645" i="8"/>
  <c r="R1645" i="8" s="1"/>
  <c r="L1642" i="8"/>
  <c r="R1642" i="8" s="1"/>
  <c r="M1642" i="8"/>
  <c r="S1642" i="8" s="1"/>
  <c r="U1639" i="8"/>
  <c r="U1636" i="8"/>
  <c r="M1630" i="8"/>
  <c r="S1630" i="8" s="1"/>
  <c r="L1630" i="8"/>
  <c r="R1630" i="8" s="1"/>
  <c r="U1626" i="8"/>
  <c r="L1620" i="8"/>
  <c r="R1620" i="8" s="1"/>
  <c r="M1620" i="8"/>
  <c r="S1620" i="8" s="1"/>
  <c r="M1617" i="8"/>
  <c r="S1617" i="8" s="1"/>
  <c r="L1617" i="8"/>
  <c r="R1617" i="8" s="1"/>
  <c r="U1611" i="8"/>
  <c r="U1605" i="8"/>
  <c r="L1590" i="8"/>
  <c r="R1590" i="8" s="1"/>
  <c r="M1590" i="8"/>
  <c r="S1590" i="8" s="1"/>
  <c r="M1581" i="8"/>
  <c r="S1581" i="8" s="1"/>
  <c r="L1581" i="8"/>
  <c r="R1581" i="8" s="1"/>
  <c r="M1578" i="8"/>
  <c r="S1578" i="8" s="1"/>
  <c r="L1578" i="8"/>
  <c r="M1575" i="8"/>
  <c r="S1575" i="8" s="1"/>
  <c r="L1575" i="8"/>
  <c r="R1575" i="8" s="1"/>
  <c r="L1572" i="8"/>
  <c r="R1572" i="8" s="1"/>
  <c r="M1572" i="8"/>
  <c r="S1572" i="8" s="1"/>
  <c r="L1569" i="8"/>
  <c r="R1569" i="8" s="1"/>
  <c r="M1569" i="8"/>
  <c r="S1569" i="8" s="1"/>
  <c r="U1566" i="8"/>
  <c r="U1559" i="8"/>
  <c r="M1554" i="8"/>
  <c r="S1554" i="8" s="1"/>
  <c r="L1554" i="8"/>
  <c r="R1554" i="8" s="1"/>
  <c r="U1550" i="8"/>
  <c r="U1547" i="8"/>
  <c r="U1540" i="8"/>
  <c r="M1521" i="8"/>
  <c r="S1521" i="8" s="1"/>
  <c r="L1521" i="8"/>
  <c r="R1521" i="8" s="1"/>
  <c r="U1517" i="8"/>
  <c r="U1514" i="8"/>
  <c r="U1511" i="8"/>
  <c r="M1505" i="8"/>
  <c r="S1505" i="8" s="1"/>
  <c r="L1505" i="8"/>
  <c r="R1505" i="8" s="1"/>
  <c r="U1501" i="8"/>
  <c r="U1498" i="8"/>
  <c r="M1495" i="8"/>
  <c r="S1495" i="8" s="1"/>
  <c r="M1493" i="8"/>
  <c r="S1493" i="8" s="1"/>
  <c r="L1493" i="8"/>
  <c r="R1493" i="8" s="1"/>
  <c r="U1490" i="8"/>
  <c r="U1456" i="8"/>
  <c r="M1385" i="8"/>
  <c r="S1385" i="8" s="1"/>
  <c r="L1385" i="8"/>
  <c r="R1385" i="8" s="1"/>
  <c r="L1304" i="8"/>
  <c r="R1304" i="8" s="1"/>
  <c r="M1304" i="8"/>
  <c r="S1304" i="8" s="1"/>
  <c r="M1207" i="8"/>
  <c r="S1207" i="8" s="1"/>
  <c r="L1207" i="8"/>
  <c r="R1207" i="8" s="1"/>
  <c r="L972" i="8"/>
  <c r="R972" i="8" s="1"/>
  <c r="M972" i="8"/>
  <c r="S972" i="8" s="1"/>
  <c r="M1789" i="8"/>
  <c r="S1789" i="8" s="1"/>
  <c r="L1789" i="8"/>
  <c r="R1789" i="8" s="1"/>
  <c r="M1783" i="8"/>
  <c r="S1783" i="8" s="1"/>
  <c r="L1783" i="8"/>
  <c r="R1783" i="8" s="1"/>
  <c r="L1780" i="8"/>
  <c r="R1780" i="8" s="1"/>
  <c r="M1780" i="8"/>
  <c r="S1780" i="8" s="1"/>
  <c r="U1770" i="8"/>
  <c r="L1750" i="8"/>
  <c r="R1750" i="8" s="1"/>
  <c r="M1750" i="8"/>
  <c r="S1750" i="8" s="1"/>
  <c r="M1737" i="8"/>
  <c r="S1737" i="8" s="1"/>
  <c r="L1737" i="8"/>
  <c r="R1737" i="8" s="1"/>
  <c r="U1734" i="8"/>
  <c r="L1724" i="8"/>
  <c r="R1724" i="8" s="1"/>
  <c r="M1724" i="8"/>
  <c r="S1724" i="8" s="1"/>
  <c r="L1721" i="8"/>
  <c r="R1721" i="8" s="1"/>
  <c r="M1721" i="8"/>
  <c r="S1721" i="8" s="1"/>
  <c r="M1718" i="8"/>
  <c r="S1718" i="8" s="1"/>
  <c r="L1718" i="8"/>
  <c r="R1718" i="8" s="1"/>
  <c r="U1715" i="8"/>
  <c r="M1710" i="8"/>
  <c r="S1710" i="8" s="1"/>
  <c r="L1710" i="8"/>
  <c r="R1710" i="8" s="1"/>
  <c r="L1694" i="8"/>
  <c r="R1694" i="8" s="1"/>
  <c r="M1694" i="8"/>
  <c r="S1694" i="8" s="1"/>
  <c r="U1691" i="8"/>
  <c r="U1679" i="8"/>
  <c r="U1673" i="8"/>
  <c r="M1667" i="8"/>
  <c r="S1667" i="8" s="1"/>
  <c r="L1667" i="8"/>
  <c r="R1667" i="8" s="1"/>
  <c r="M1654" i="8"/>
  <c r="S1654" i="8" s="1"/>
  <c r="L1654" i="8"/>
  <c r="R1654" i="8" s="1"/>
  <c r="U1644" i="8"/>
  <c r="U1633" i="8"/>
  <c r="U1627" i="8"/>
  <c r="L1621" i="8"/>
  <c r="R1621" i="8" s="1"/>
  <c r="M1621" i="8"/>
  <c r="S1621" i="8" s="1"/>
  <c r="M1610" i="8"/>
  <c r="S1610" i="8" s="1"/>
  <c r="L1610" i="8"/>
  <c r="R1610" i="8" s="1"/>
  <c r="U1603" i="8"/>
  <c r="U1600" i="8"/>
  <c r="U1596" i="8"/>
  <c r="M1589" i="8"/>
  <c r="S1589" i="8" s="1"/>
  <c r="L1589" i="8"/>
  <c r="R1589" i="8" s="1"/>
  <c r="M1562" i="8"/>
  <c r="S1562" i="8" s="1"/>
  <c r="L1562" i="8"/>
  <c r="R1562" i="8" s="1"/>
  <c r="M1551" i="8"/>
  <c r="S1551" i="8" s="1"/>
  <c r="L1551" i="8"/>
  <c r="R1551" i="8" s="1"/>
  <c r="L1548" i="8"/>
  <c r="L1545" i="8"/>
  <c r="R1545" i="8" s="1"/>
  <c r="M1545" i="8"/>
  <c r="S1545" i="8" s="1"/>
  <c r="M1538" i="8"/>
  <c r="S1538" i="8" s="1"/>
  <c r="L1533" i="8"/>
  <c r="R1533" i="8" s="1"/>
  <c r="M1533" i="8"/>
  <c r="S1533" i="8" s="1"/>
  <c r="U1530" i="8"/>
  <c r="M1525" i="8"/>
  <c r="S1525" i="8" s="1"/>
  <c r="L1525" i="8"/>
  <c r="R1525" i="8" s="1"/>
  <c r="U1522" i="8"/>
  <c r="U1485" i="8"/>
  <c r="L1480" i="8"/>
  <c r="R1480" i="8" s="1"/>
  <c r="M1480" i="8"/>
  <c r="S1480" i="8" s="1"/>
  <c r="U1477" i="8"/>
  <c r="M1471" i="8"/>
  <c r="S1471" i="8" s="1"/>
  <c r="L1471" i="8"/>
  <c r="R1471" i="8" s="1"/>
  <c r="U1466" i="8"/>
  <c r="L1455" i="8"/>
  <c r="R1455" i="8" s="1"/>
  <c r="M1455" i="8"/>
  <c r="S1455" i="8" s="1"/>
  <c r="T1424" i="8"/>
  <c r="L1420" i="8"/>
  <c r="R1420" i="8" s="1"/>
  <c r="M1420" i="8"/>
  <c r="S1420" i="8" s="1"/>
  <c r="M1370" i="8"/>
  <c r="S1370" i="8" s="1"/>
  <c r="L1370" i="8"/>
  <c r="R1370" i="8" s="1"/>
  <c r="U1336" i="8"/>
  <c r="U1306" i="8"/>
  <c r="U1270" i="8"/>
  <c r="M1161" i="8"/>
  <c r="S1161" i="8" s="1"/>
  <c r="L1161" i="8"/>
  <c r="R1161" i="8" s="1"/>
  <c r="U1134" i="8"/>
  <c r="U1102" i="8"/>
  <c r="U742" i="8"/>
  <c r="M1391" i="8"/>
  <c r="S1391" i="8" s="1"/>
  <c r="L1391" i="8"/>
  <c r="R1391" i="8" s="1"/>
  <c r="U1350" i="8"/>
  <c r="U1342" i="8"/>
  <c r="L1312" i="8"/>
  <c r="R1312" i="8" s="1"/>
  <c r="M1312" i="8"/>
  <c r="S1312" i="8" s="1"/>
  <c r="U1247" i="8"/>
  <c r="L1227" i="8"/>
  <c r="R1227" i="8" s="1"/>
  <c r="M1227" i="8"/>
  <c r="S1227" i="8" s="1"/>
  <c r="M1196" i="8"/>
  <c r="S1196" i="8" s="1"/>
  <c r="L1196" i="8"/>
  <c r="R1196" i="8" s="1"/>
  <c r="U1178" i="8"/>
  <c r="M1026" i="8"/>
  <c r="S1026" i="8" s="1"/>
  <c r="L1026" i="8"/>
  <c r="R1026" i="8" s="1"/>
  <c r="U673" i="8"/>
  <c r="U1378" i="8"/>
  <c r="M1351" i="8"/>
  <c r="S1351" i="8" s="1"/>
  <c r="L1351" i="8"/>
  <c r="R1351" i="8" s="1"/>
  <c r="M1343" i="8"/>
  <c r="S1343" i="8" s="1"/>
  <c r="L1343" i="8"/>
  <c r="R1343" i="8" s="1"/>
  <c r="L1022" i="8"/>
  <c r="R1022" i="8" s="1"/>
  <c r="M1022" i="8"/>
  <c r="S1022" i="8" s="1"/>
  <c r="M841" i="8"/>
  <c r="S841" i="8" s="1"/>
  <c r="L841" i="8"/>
  <c r="R841" i="8" s="1"/>
  <c r="M1442" i="8"/>
  <c r="S1442" i="8" s="1"/>
  <c r="L1442" i="8"/>
  <c r="R1442" i="8" s="1"/>
  <c r="L1429" i="8"/>
  <c r="R1429" i="8" s="1"/>
  <c r="M1429" i="8"/>
  <c r="S1429" i="8" s="1"/>
  <c r="U1399" i="8"/>
  <c r="U1386" i="8"/>
  <c r="U1369" i="8"/>
  <c r="U1365" i="8"/>
  <c r="U1331" i="8"/>
  <c r="U1311" i="8"/>
  <c r="M1303" i="8"/>
  <c r="S1303" i="8" s="1"/>
  <c r="L1303" i="8"/>
  <c r="R1303" i="8" s="1"/>
  <c r="L1299" i="8"/>
  <c r="R1299" i="8" s="1"/>
  <c r="M1299" i="8"/>
  <c r="S1299" i="8" s="1"/>
  <c r="M1294" i="8"/>
  <c r="S1294" i="8" s="1"/>
  <c r="L1294" i="8"/>
  <c r="R1294" i="8" s="1"/>
  <c r="U1290" i="8"/>
  <c r="U1286" i="8"/>
  <c r="U1282" i="8"/>
  <c r="U1273" i="8"/>
  <c r="U1269" i="8"/>
  <c r="U1261" i="8"/>
  <c r="U1234" i="8"/>
  <c r="U1230" i="8"/>
  <c r="U1218" i="8"/>
  <c r="M1177" i="8"/>
  <c r="S1177" i="8" s="1"/>
  <c r="L1177" i="8"/>
  <c r="R1177" i="8" s="1"/>
  <c r="U1159" i="8"/>
  <c r="M1129" i="8"/>
  <c r="S1129" i="8" s="1"/>
  <c r="L1129" i="8"/>
  <c r="R1129" i="8" s="1"/>
  <c r="M1114" i="8"/>
  <c r="S1114" i="8" s="1"/>
  <c r="L1114" i="8"/>
  <c r="R1114" i="8" s="1"/>
  <c r="L1106" i="8"/>
  <c r="R1106" i="8" s="1"/>
  <c r="M1106" i="8"/>
  <c r="S1106" i="8" s="1"/>
  <c r="U1078" i="8"/>
  <c r="L1059" i="8"/>
  <c r="R1059" i="8" s="1"/>
  <c r="M1059" i="8"/>
  <c r="S1059" i="8" s="1"/>
  <c r="U1030" i="8"/>
  <c r="M929" i="8"/>
  <c r="S929" i="8" s="1"/>
  <c r="L929" i="8"/>
  <c r="R929" i="8" s="1"/>
  <c r="U871" i="8"/>
  <c r="M760" i="8"/>
  <c r="S760" i="8" s="1"/>
  <c r="L760" i="8"/>
  <c r="R760" i="8" s="1"/>
  <c r="U648" i="8"/>
  <c r="M1468" i="8"/>
  <c r="S1468" i="8" s="1"/>
  <c r="L1468" i="8"/>
  <c r="R1468" i="8" s="1"/>
  <c r="U1465" i="8"/>
  <c r="L1460" i="8"/>
  <c r="R1460" i="8" s="1"/>
  <c r="M1460" i="8"/>
  <c r="S1460" i="8" s="1"/>
  <c r="U1457" i="8"/>
  <c r="L1452" i="8"/>
  <c r="R1452" i="8" s="1"/>
  <c r="M1452" i="8"/>
  <c r="S1452" i="8" s="1"/>
  <c r="U1449" i="8"/>
  <c r="L1440" i="8"/>
  <c r="R1440" i="8" s="1"/>
  <c r="M1440" i="8"/>
  <c r="S1440" i="8" s="1"/>
  <c r="M1406" i="8"/>
  <c r="S1406" i="8" s="1"/>
  <c r="L1406" i="8"/>
  <c r="R1406" i="8" s="1"/>
  <c r="U1402" i="8"/>
  <c r="U1385" i="8"/>
  <c r="L1381" i="8"/>
  <c r="R1381" i="8" s="1"/>
  <c r="M1381" i="8"/>
  <c r="S1381" i="8" s="1"/>
  <c r="U1368" i="8"/>
  <c r="L1359" i="8"/>
  <c r="R1359" i="8" s="1"/>
  <c r="M1359" i="8"/>
  <c r="S1359" i="8" s="1"/>
  <c r="U1351" i="8"/>
  <c r="U1347" i="8"/>
  <c r="U1343" i="8"/>
  <c r="U1339" i="8"/>
  <c r="U1297" i="8"/>
  <c r="M1292" i="8"/>
  <c r="S1292" i="8" s="1"/>
  <c r="L1292" i="8"/>
  <c r="R1292" i="8" s="1"/>
  <c r="M1266" i="8"/>
  <c r="S1266" i="8" s="1"/>
  <c r="L1266" i="8"/>
  <c r="R1266" i="8" s="1"/>
  <c r="M1235" i="8"/>
  <c r="S1235" i="8" s="1"/>
  <c r="L1235" i="8"/>
  <c r="R1235" i="8" s="1"/>
  <c r="U1226" i="8"/>
  <c r="U1222" i="8"/>
  <c r="U1211" i="8"/>
  <c r="M1201" i="8"/>
  <c r="S1201" i="8" s="1"/>
  <c r="L1201" i="8"/>
  <c r="U1187" i="8"/>
  <c r="L1158" i="8"/>
  <c r="R1158" i="8" s="1"/>
  <c r="M1158" i="8"/>
  <c r="S1158" i="8" s="1"/>
  <c r="L1153" i="8"/>
  <c r="R1153" i="8" s="1"/>
  <c r="M1153" i="8"/>
  <c r="S1153" i="8" s="1"/>
  <c r="L1136" i="8"/>
  <c r="R1136" i="8" s="1"/>
  <c r="M1136" i="8"/>
  <c r="S1136" i="8" s="1"/>
  <c r="M1111" i="8"/>
  <c r="S1111" i="8" s="1"/>
  <c r="L1111" i="8"/>
  <c r="R1111" i="8" s="1"/>
  <c r="M1097" i="8"/>
  <c r="S1097" i="8" s="1"/>
  <c r="L1097" i="8"/>
  <c r="R1097" i="8" s="1"/>
  <c r="U1018" i="8"/>
  <c r="L993" i="8"/>
  <c r="R993" i="8" s="1"/>
  <c r="M993" i="8"/>
  <c r="S993" i="8" s="1"/>
  <c r="L892" i="8"/>
  <c r="R892" i="8" s="1"/>
  <c r="M892" i="8"/>
  <c r="S892" i="8" s="1"/>
  <c r="L869" i="8"/>
  <c r="R869" i="8" s="1"/>
  <c r="M869" i="8"/>
  <c r="S869" i="8" s="1"/>
  <c r="U798" i="8"/>
  <c r="U751" i="8"/>
  <c r="U1435" i="8"/>
  <c r="M1430" i="8"/>
  <c r="S1430" i="8" s="1"/>
  <c r="L1430" i="8"/>
  <c r="R1430" i="8" s="1"/>
  <c r="M1417" i="8"/>
  <c r="S1417" i="8" s="1"/>
  <c r="L1417" i="8"/>
  <c r="R1417" i="8" s="1"/>
  <c r="U1404" i="8"/>
  <c r="L1396" i="8"/>
  <c r="R1396" i="8" s="1"/>
  <c r="M1396" i="8"/>
  <c r="S1396" i="8" s="1"/>
  <c r="U1362" i="8"/>
  <c r="M1357" i="8"/>
  <c r="S1357" i="8" s="1"/>
  <c r="L1357" i="8"/>
  <c r="R1357" i="8" s="1"/>
  <c r="U1337" i="8"/>
  <c r="L1327" i="8"/>
  <c r="R1327" i="8" s="1"/>
  <c r="M1327" i="8"/>
  <c r="S1327" i="8" s="1"/>
  <c r="L1307" i="8"/>
  <c r="R1307" i="8" s="1"/>
  <c r="M1307" i="8"/>
  <c r="S1307" i="8" s="1"/>
  <c r="L1298" i="8"/>
  <c r="R1298" i="8" s="1"/>
  <c r="M1298" i="8"/>
  <c r="S1298" i="8" s="1"/>
  <c r="M1289" i="8"/>
  <c r="S1289" i="8" s="1"/>
  <c r="L1289" i="8"/>
  <c r="R1289" i="8" s="1"/>
  <c r="L1269" i="8"/>
  <c r="R1269" i="8" s="1"/>
  <c r="M1269" i="8"/>
  <c r="S1269" i="8" s="1"/>
  <c r="L1260" i="8"/>
  <c r="R1260" i="8" s="1"/>
  <c r="M1260" i="8"/>
  <c r="S1260" i="8" s="1"/>
  <c r="L1234" i="8"/>
  <c r="R1234" i="8" s="1"/>
  <c r="M1234" i="8"/>
  <c r="S1234" i="8" s="1"/>
  <c r="L1229" i="8"/>
  <c r="R1229" i="8" s="1"/>
  <c r="M1229" i="8"/>
  <c r="S1229" i="8" s="1"/>
  <c r="U1216" i="8"/>
  <c r="U1212" i="8"/>
  <c r="U1208" i="8"/>
  <c r="L1203" i="8"/>
  <c r="R1203" i="8" s="1"/>
  <c r="M1203" i="8"/>
  <c r="S1203" i="8" s="1"/>
  <c r="M1191" i="8"/>
  <c r="S1191" i="8" s="1"/>
  <c r="L1191" i="8"/>
  <c r="R1191" i="8" s="1"/>
  <c r="L1186" i="8"/>
  <c r="R1186" i="8" s="1"/>
  <c r="M1186" i="8"/>
  <c r="S1186" i="8" s="1"/>
  <c r="U1176" i="8"/>
  <c r="U1172" i="8"/>
  <c r="U1168" i="8"/>
  <c r="M1139" i="8"/>
  <c r="S1139" i="8" s="1"/>
  <c r="L1139" i="8"/>
  <c r="R1139" i="8" s="1"/>
  <c r="M1130" i="8"/>
  <c r="S1130" i="8" s="1"/>
  <c r="L1130" i="8"/>
  <c r="R1130" i="8" s="1"/>
  <c r="U1122" i="8"/>
  <c r="U932" i="8"/>
  <c r="U783" i="8"/>
  <c r="U671" i="8"/>
  <c r="U1084" i="8"/>
  <c r="L1079" i="8"/>
  <c r="R1079" i="8" s="1"/>
  <c r="M1079" i="8"/>
  <c r="S1079" i="8" s="1"/>
  <c r="L1070" i="8"/>
  <c r="R1070" i="8" s="1"/>
  <c r="M1070" i="8"/>
  <c r="S1070" i="8" s="1"/>
  <c r="L1058" i="8"/>
  <c r="M1058" i="8"/>
  <c r="S1058" i="8" s="1"/>
  <c r="M1036" i="8"/>
  <c r="S1036" i="8" s="1"/>
  <c r="L1036" i="8"/>
  <c r="R1036" i="8" s="1"/>
  <c r="U1032" i="8"/>
  <c r="L1028" i="8"/>
  <c r="R1028" i="8" s="1"/>
  <c r="M1028" i="8"/>
  <c r="S1028" i="8" s="1"/>
  <c r="U1020" i="8"/>
  <c r="U1011" i="8"/>
  <c r="M999" i="8"/>
  <c r="S999" i="8" s="1"/>
  <c r="L999" i="8"/>
  <c r="R999" i="8" s="1"/>
  <c r="U995" i="8"/>
  <c r="U986" i="8"/>
  <c r="U982" i="8"/>
  <c r="U978" i="8"/>
  <c r="U974" i="8"/>
  <c r="L956" i="8"/>
  <c r="M956" i="8"/>
  <c r="S956" i="8" s="1"/>
  <c r="U949" i="8"/>
  <c r="U942" i="8"/>
  <c r="M934" i="8"/>
  <c r="S934" i="8" s="1"/>
  <c r="L934" i="8"/>
  <c r="R934" i="8" s="1"/>
  <c r="M923" i="8"/>
  <c r="S923" i="8" s="1"/>
  <c r="L923" i="8"/>
  <c r="R923" i="8" s="1"/>
  <c r="L899" i="8"/>
  <c r="R899" i="8" s="1"/>
  <c r="M899" i="8"/>
  <c r="S899" i="8" s="1"/>
  <c r="U866" i="8"/>
  <c r="M858" i="8"/>
  <c r="S858" i="8" s="1"/>
  <c r="L858" i="8"/>
  <c r="R858" i="8" s="1"/>
  <c r="L850" i="8"/>
  <c r="R850" i="8" s="1"/>
  <c r="M850" i="8"/>
  <c r="S850" i="8" s="1"/>
  <c r="L824" i="8"/>
  <c r="R824" i="8" s="1"/>
  <c r="M824" i="8"/>
  <c r="S824" i="8" s="1"/>
  <c r="L818" i="8"/>
  <c r="R818" i="8" s="1"/>
  <c r="M818" i="8"/>
  <c r="S818" i="8" s="1"/>
  <c r="L791" i="8"/>
  <c r="R791" i="8" s="1"/>
  <c r="M791" i="8"/>
  <c r="S791" i="8" s="1"/>
  <c r="L718" i="8"/>
  <c r="R718" i="8" s="1"/>
  <c r="M718" i="8"/>
  <c r="S718" i="8" s="1"/>
  <c r="U696" i="8"/>
  <c r="L597" i="8"/>
  <c r="R597" i="8" s="1"/>
  <c r="M597" i="8"/>
  <c r="S597" i="8" s="1"/>
  <c r="U560" i="8"/>
  <c r="U503" i="8"/>
  <c r="M1218" i="8"/>
  <c r="S1218" i="8" s="1"/>
  <c r="L1218" i="8"/>
  <c r="R1218" i="8" s="1"/>
  <c r="U1215" i="8"/>
  <c r="U1209" i="8"/>
  <c r="L1204" i="8"/>
  <c r="R1204" i="8" s="1"/>
  <c r="M1204" i="8"/>
  <c r="S1204" i="8" s="1"/>
  <c r="L1192" i="8"/>
  <c r="R1192" i="8" s="1"/>
  <c r="M1192" i="8"/>
  <c r="S1192" i="8" s="1"/>
  <c r="U1186" i="8"/>
  <c r="U1182" i="8"/>
  <c r="U1147" i="8"/>
  <c r="L1143" i="8"/>
  <c r="R1143" i="8" s="1"/>
  <c r="M1143" i="8"/>
  <c r="S1143" i="8" s="1"/>
  <c r="M1137" i="8"/>
  <c r="S1137" i="8" s="1"/>
  <c r="L1137" i="8"/>
  <c r="R1137" i="8" s="1"/>
  <c r="U1133" i="8"/>
  <c r="U1112" i="8"/>
  <c r="U1108" i="8"/>
  <c r="L1103" i="8"/>
  <c r="R1103" i="8" s="1"/>
  <c r="M1103" i="8"/>
  <c r="S1103" i="8" s="1"/>
  <c r="L1099" i="8"/>
  <c r="R1099" i="8" s="1"/>
  <c r="M1099" i="8"/>
  <c r="S1099" i="8" s="1"/>
  <c r="U1082" i="8"/>
  <c r="L1073" i="8"/>
  <c r="R1073" i="8" s="1"/>
  <c r="M1073" i="8"/>
  <c r="S1073" i="8" s="1"/>
  <c r="L1069" i="8"/>
  <c r="R1069" i="8" s="1"/>
  <c r="M1069" i="8"/>
  <c r="S1069" i="8" s="1"/>
  <c r="L1061" i="8"/>
  <c r="R1061" i="8" s="1"/>
  <c r="M1061" i="8"/>
  <c r="S1061" i="8" s="1"/>
  <c r="U1053" i="8"/>
  <c r="M1044" i="8"/>
  <c r="S1044" i="8" s="1"/>
  <c r="L1044" i="8"/>
  <c r="R1044" i="8" s="1"/>
  <c r="U1039" i="8"/>
  <c r="L1035" i="8"/>
  <c r="R1035" i="8" s="1"/>
  <c r="M1035" i="8"/>
  <c r="S1035" i="8" s="1"/>
  <c r="U1026" i="8"/>
  <c r="U1022" i="8"/>
  <c r="M1001" i="8"/>
  <c r="S1001" i="8" s="1"/>
  <c r="L1001" i="8"/>
  <c r="R1001" i="8" s="1"/>
  <c r="U997" i="8"/>
  <c r="L968" i="8"/>
  <c r="R968" i="8" s="1"/>
  <c r="M968" i="8"/>
  <c r="S968" i="8" s="1"/>
  <c r="L960" i="8"/>
  <c r="R960" i="8" s="1"/>
  <c r="M960" i="8"/>
  <c r="S960" i="8" s="1"/>
  <c r="L933" i="8"/>
  <c r="R933" i="8" s="1"/>
  <c r="M933" i="8"/>
  <c r="S933" i="8" s="1"/>
  <c r="L915" i="8"/>
  <c r="R915" i="8" s="1"/>
  <c r="M915" i="8"/>
  <c r="S915" i="8" s="1"/>
  <c r="M898" i="8"/>
  <c r="S898" i="8" s="1"/>
  <c r="L898" i="8"/>
  <c r="R898" i="8" s="1"/>
  <c r="L876" i="8"/>
  <c r="R876" i="8" s="1"/>
  <c r="M876" i="8"/>
  <c r="S876" i="8" s="1"/>
  <c r="U860" i="8"/>
  <c r="M847" i="8"/>
  <c r="S847" i="8" s="1"/>
  <c r="L847" i="8"/>
  <c r="R847" i="8" s="1"/>
  <c r="L831" i="8"/>
  <c r="R831" i="8" s="1"/>
  <c r="M831" i="8"/>
  <c r="S831" i="8" s="1"/>
  <c r="U827" i="8"/>
  <c r="M799" i="8"/>
  <c r="S799" i="8" s="1"/>
  <c r="L799" i="8"/>
  <c r="R799" i="8" s="1"/>
  <c r="L789" i="8"/>
  <c r="R789" i="8" s="1"/>
  <c r="M789" i="8"/>
  <c r="S789" i="8" s="1"/>
  <c r="M711" i="8"/>
  <c r="S711" i="8" s="1"/>
  <c r="L711" i="8"/>
  <c r="R711" i="8" s="1"/>
  <c r="M675" i="8"/>
  <c r="S675" i="8" s="1"/>
  <c r="L675" i="8"/>
  <c r="R675" i="8" s="1"/>
  <c r="U649" i="8"/>
  <c r="L576" i="8"/>
  <c r="R576" i="8" s="1"/>
  <c r="M576" i="8"/>
  <c r="S576" i="8" s="1"/>
  <c r="L537" i="8"/>
  <c r="R537" i="8" s="1"/>
  <c r="M537" i="8"/>
  <c r="S537" i="8" s="1"/>
  <c r="U395" i="8"/>
  <c r="L1439" i="8"/>
  <c r="R1439" i="8" s="1"/>
  <c r="M1439" i="8"/>
  <c r="S1439" i="8" s="1"/>
  <c r="U1436" i="8"/>
  <c r="L1431" i="8"/>
  <c r="R1431" i="8" s="1"/>
  <c r="M1431" i="8"/>
  <c r="S1431" i="8" s="1"/>
  <c r="U1427" i="8"/>
  <c r="U1424" i="8"/>
  <c r="L1418" i="8"/>
  <c r="R1418" i="8" s="1"/>
  <c r="U1415" i="8"/>
  <c r="L1410" i="8"/>
  <c r="R1410" i="8" s="1"/>
  <c r="M1410" i="8"/>
  <c r="S1410" i="8" s="1"/>
  <c r="U1407" i="8"/>
  <c r="U1391" i="8"/>
  <c r="L1386" i="8"/>
  <c r="R1386" i="8" s="1"/>
  <c r="M1386" i="8"/>
  <c r="S1386" i="8" s="1"/>
  <c r="U1382" i="8"/>
  <c r="L1376" i="8"/>
  <c r="R1376" i="8" s="1"/>
  <c r="M1376" i="8"/>
  <c r="S1376" i="8" s="1"/>
  <c r="U1373" i="8"/>
  <c r="U1370" i="8"/>
  <c r="L1358" i="8"/>
  <c r="R1358" i="8" s="1"/>
  <c r="M1358" i="8"/>
  <c r="S1358" i="8" s="1"/>
  <c r="U1355" i="8"/>
  <c r="L1334" i="8"/>
  <c r="R1334" i="8" s="1"/>
  <c r="M1334" i="8"/>
  <c r="S1334" i="8" s="1"/>
  <c r="L1331" i="8"/>
  <c r="R1331" i="8" s="1"/>
  <c r="M1331" i="8"/>
  <c r="S1331" i="8" s="1"/>
  <c r="U1312" i="8"/>
  <c r="L1305" i="8"/>
  <c r="R1305" i="8" s="1"/>
  <c r="M1305" i="8"/>
  <c r="S1305" i="8" s="1"/>
  <c r="L1302" i="8"/>
  <c r="R1302" i="8" s="1"/>
  <c r="M1302" i="8"/>
  <c r="S1302" i="8" s="1"/>
  <c r="U1298" i="8"/>
  <c r="M1293" i="8"/>
  <c r="S1293" i="8" s="1"/>
  <c r="L1293" i="8"/>
  <c r="R1293" i="8" s="1"/>
  <c r="M1277" i="8"/>
  <c r="S1277" i="8" s="1"/>
  <c r="L1277" i="8"/>
  <c r="R1277" i="8" s="1"/>
  <c r="L1270" i="8"/>
  <c r="R1270" i="8" s="1"/>
  <c r="M1270" i="8"/>
  <c r="S1270" i="8" s="1"/>
  <c r="U1263" i="8"/>
  <c r="U1260" i="8"/>
  <c r="M1255" i="8"/>
  <c r="S1255" i="8" s="1"/>
  <c r="L1255" i="8"/>
  <c r="R1255" i="8" s="1"/>
  <c r="L1249" i="8"/>
  <c r="R1249" i="8" s="1"/>
  <c r="M1249" i="8"/>
  <c r="S1249" i="8" s="1"/>
  <c r="U1246" i="8"/>
  <c r="M1241" i="8"/>
  <c r="S1241" i="8" s="1"/>
  <c r="L1241" i="8"/>
  <c r="R1241" i="8" s="1"/>
  <c r="U1238" i="8"/>
  <c r="U1231" i="8"/>
  <c r="U1203" i="8"/>
  <c r="U1183" i="8"/>
  <c r="U1173" i="8"/>
  <c r="U1170" i="8"/>
  <c r="U1157" i="8"/>
  <c r="U1136" i="8"/>
  <c r="U1123" i="8"/>
  <c r="L1113" i="8"/>
  <c r="R1113" i="8" s="1"/>
  <c r="M1113" i="8"/>
  <c r="S1113" i="8" s="1"/>
  <c r="M1077" i="8"/>
  <c r="S1077" i="8" s="1"/>
  <c r="L1077" i="8"/>
  <c r="R1077" i="8" s="1"/>
  <c r="L1064" i="8"/>
  <c r="R1064" i="8" s="1"/>
  <c r="M1064" i="8"/>
  <c r="S1064" i="8" s="1"/>
  <c r="L1060" i="8"/>
  <c r="R1060" i="8" s="1"/>
  <c r="M1060" i="8"/>
  <c r="S1060" i="8" s="1"/>
  <c r="U1048" i="8"/>
  <c r="U1031" i="8"/>
  <c r="M1027" i="8"/>
  <c r="S1027" i="8" s="1"/>
  <c r="L1027" i="8"/>
  <c r="R1027" i="8" s="1"/>
  <c r="M1023" i="8"/>
  <c r="S1023" i="8" s="1"/>
  <c r="L1023" i="8"/>
  <c r="R1023" i="8" s="1"/>
  <c r="M1004" i="8"/>
  <c r="S1004" i="8" s="1"/>
  <c r="L1004" i="8"/>
  <c r="R1004" i="8" s="1"/>
  <c r="U992" i="8"/>
  <c r="U988" i="8"/>
  <c r="U984" i="8"/>
  <c r="U980" i="8"/>
  <c r="U953" i="8"/>
  <c r="U946" i="8"/>
  <c r="U888" i="8"/>
  <c r="U880" i="8"/>
  <c r="M867" i="8"/>
  <c r="S867" i="8" s="1"/>
  <c r="L867" i="8"/>
  <c r="R867" i="8" s="1"/>
  <c r="L830" i="8"/>
  <c r="R830" i="8" s="1"/>
  <c r="M830" i="8"/>
  <c r="S830" i="8" s="1"/>
  <c r="L762" i="8"/>
  <c r="R762" i="8" s="1"/>
  <c r="M762" i="8"/>
  <c r="S762" i="8" s="1"/>
  <c r="M739" i="8"/>
  <c r="S739" i="8" s="1"/>
  <c r="L739" i="8"/>
  <c r="R739" i="8" s="1"/>
  <c r="U727" i="8"/>
  <c r="U628" i="8"/>
  <c r="U578" i="8"/>
  <c r="L370" i="8"/>
  <c r="R370" i="8" s="1"/>
  <c r="M370" i="8"/>
  <c r="S370" i="8" s="1"/>
  <c r="U804" i="8"/>
  <c r="U801" i="8"/>
  <c r="U795" i="8"/>
  <c r="U788" i="8"/>
  <c r="M777" i="8"/>
  <c r="S777" i="8" s="1"/>
  <c r="L777" i="8"/>
  <c r="R777" i="8" s="1"/>
  <c r="L771" i="8"/>
  <c r="R771" i="8" s="1"/>
  <c r="M771" i="8"/>
  <c r="S771" i="8" s="1"/>
  <c r="U764" i="8"/>
  <c r="M743" i="8"/>
  <c r="S743" i="8" s="1"/>
  <c r="L743" i="8"/>
  <c r="R743" i="8" s="1"/>
  <c r="U708" i="8"/>
  <c r="M673" i="8"/>
  <c r="S673" i="8" s="1"/>
  <c r="L673" i="8"/>
  <c r="R673" i="8" s="1"/>
  <c r="U669" i="8"/>
  <c r="U661" i="8"/>
  <c r="M649" i="8"/>
  <c r="S649" i="8" s="1"/>
  <c r="L649" i="8"/>
  <c r="R649" i="8" s="1"/>
  <c r="L629" i="8"/>
  <c r="R629" i="8" s="1"/>
  <c r="M629" i="8"/>
  <c r="S629" i="8" s="1"/>
  <c r="U615" i="8"/>
  <c r="U507" i="8"/>
  <c r="U415" i="8"/>
  <c r="U1167" i="8"/>
  <c r="M1162" i="8"/>
  <c r="S1162" i="8" s="1"/>
  <c r="L1162" i="8"/>
  <c r="R1162" i="8" s="1"/>
  <c r="U1156" i="8"/>
  <c r="U1153" i="8"/>
  <c r="L1133" i="8"/>
  <c r="R1133" i="8" s="1"/>
  <c r="M1133" i="8"/>
  <c r="S1133" i="8" s="1"/>
  <c r="U1130" i="8"/>
  <c r="M1115" i="8"/>
  <c r="S1115" i="8" s="1"/>
  <c r="L1115" i="8"/>
  <c r="R1115" i="8" s="1"/>
  <c r="L1112" i="8"/>
  <c r="R1112" i="8" s="1"/>
  <c r="M1112" i="8"/>
  <c r="S1112" i="8" s="1"/>
  <c r="U1109" i="8"/>
  <c r="U1105" i="8"/>
  <c r="L1090" i="8"/>
  <c r="R1090" i="8" s="1"/>
  <c r="M1090" i="8"/>
  <c r="S1090" i="8" s="1"/>
  <c r="U1087" i="8"/>
  <c r="M1082" i="8"/>
  <c r="S1082" i="8" s="1"/>
  <c r="L1082" i="8"/>
  <c r="R1082" i="8" s="1"/>
  <c r="U1079" i="8"/>
  <c r="U1076" i="8"/>
  <c r="M1063" i="8"/>
  <c r="S1063" i="8" s="1"/>
  <c r="L1063" i="8"/>
  <c r="R1063" i="8" s="1"/>
  <c r="L1056" i="8"/>
  <c r="R1056" i="8" s="1"/>
  <c r="M1056" i="8"/>
  <c r="S1056" i="8" s="1"/>
  <c r="M1053" i="8"/>
  <c r="S1053" i="8" s="1"/>
  <c r="L1053" i="8"/>
  <c r="R1053" i="8" s="1"/>
  <c r="U1047" i="8"/>
  <c r="L1039" i="8"/>
  <c r="R1039" i="8" s="1"/>
  <c r="M1039" i="8"/>
  <c r="S1039" i="8" s="1"/>
  <c r="U1028" i="8"/>
  <c r="U1014" i="8"/>
  <c r="M1006" i="8"/>
  <c r="S1006" i="8" s="1"/>
  <c r="L1006" i="8"/>
  <c r="R1006" i="8" s="1"/>
  <c r="M1003" i="8"/>
  <c r="S1003" i="8" s="1"/>
  <c r="L1003" i="8"/>
  <c r="R1003" i="8" s="1"/>
  <c r="L1000" i="8"/>
  <c r="R1000" i="8" s="1"/>
  <c r="M1000" i="8"/>
  <c r="S1000" i="8" s="1"/>
  <c r="M997" i="8"/>
  <c r="S997" i="8" s="1"/>
  <c r="L997" i="8"/>
  <c r="R997" i="8" s="1"/>
  <c r="L994" i="8"/>
  <c r="R994" i="8" s="1"/>
  <c r="M994" i="8"/>
  <c r="S994" i="8" s="1"/>
  <c r="U991" i="8"/>
  <c r="L977" i="8"/>
  <c r="R977" i="8" s="1"/>
  <c r="M977" i="8"/>
  <c r="S977" i="8" s="1"/>
  <c r="U965" i="8"/>
  <c r="L946" i="8"/>
  <c r="R946" i="8" s="1"/>
  <c r="M946" i="8"/>
  <c r="S946" i="8" s="1"/>
  <c r="M937" i="8"/>
  <c r="S937" i="8" s="1"/>
  <c r="L937" i="8"/>
  <c r="R937" i="8" s="1"/>
  <c r="U933" i="8"/>
  <c r="L928" i="8"/>
  <c r="R928" i="8" s="1"/>
  <c r="M928" i="8"/>
  <c r="S928" i="8" s="1"/>
  <c r="L925" i="8"/>
  <c r="R925" i="8" s="1"/>
  <c r="M925" i="8"/>
  <c r="S925" i="8" s="1"/>
  <c r="U918" i="8"/>
  <c r="M905" i="8"/>
  <c r="S905" i="8" s="1"/>
  <c r="L905" i="8"/>
  <c r="R905" i="8" s="1"/>
  <c r="U898" i="8"/>
  <c r="U891" i="8"/>
  <c r="L885" i="8"/>
  <c r="R885" i="8" s="1"/>
  <c r="M885" i="8"/>
  <c r="S885" i="8" s="1"/>
  <c r="M882" i="8"/>
  <c r="S882" i="8" s="1"/>
  <c r="L882" i="8"/>
  <c r="R882" i="8" s="1"/>
  <c r="M879" i="8"/>
  <c r="S879" i="8" s="1"/>
  <c r="L879" i="8"/>
  <c r="R879" i="8" s="1"/>
  <c r="U876" i="8"/>
  <c r="L870" i="8"/>
  <c r="R870" i="8" s="1"/>
  <c r="M870" i="8"/>
  <c r="S870" i="8" s="1"/>
  <c r="U867" i="8"/>
  <c r="M862" i="8"/>
  <c r="S862" i="8" s="1"/>
  <c r="L862" i="8"/>
  <c r="R862" i="8" s="1"/>
  <c r="U856" i="8"/>
  <c r="U850" i="8"/>
  <c r="U843" i="8"/>
  <c r="U836" i="8"/>
  <c r="U833" i="8"/>
  <c r="M822" i="8"/>
  <c r="S822" i="8" s="1"/>
  <c r="L822" i="8"/>
  <c r="R822" i="8" s="1"/>
  <c r="M819" i="8"/>
  <c r="S819" i="8" s="1"/>
  <c r="L819" i="8"/>
  <c r="R819" i="8" s="1"/>
  <c r="L810" i="8"/>
  <c r="R810" i="8" s="1"/>
  <c r="M810" i="8"/>
  <c r="S810" i="8" s="1"/>
  <c r="U802" i="8"/>
  <c r="L792" i="8"/>
  <c r="R792" i="8" s="1"/>
  <c r="M792" i="8"/>
  <c r="S792" i="8" s="1"/>
  <c r="U789" i="8"/>
  <c r="U774" i="8"/>
  <c r="L768" i="8"/>
  <c r="R768" i="8" s="1"/>
  <c r="M768" i="8"/>
  <c r="S768" i="8" s="1"/>
  <c r="U765" i="8"/>
  <c r="U762" i="8"/>
  <c r="M754" i="8"/>
  <c r="S754" i="8" s="1"/>
  <c r="L754" i="8"/>
  <c r="R754" i="8" s="1"/>
  <c r="U739" i="8"/>
  <c r="L735" i="8"/>
  <c r="R735" i="8" s="1"/>
  <c r="M735" i="8"/>
  <c r="S735" i="8" s="1"/>
  <c r="L731" i="8"/>
  <c r="R731" i="8" s="1"/>
  <c r="M731" i="8"/>
  <c r="S731" i="8" s="1"/>
  <c r="L727" i="8"/>
  <c r="R727" i="8" s="1"/>
  <c r="M727" i="8"/>
  <c r="S727" i="8" s="1"/>
  <c r="M722" i="8"/>
  <c r="S722" i="8" s="1"/>
  <c r="L722" i="8"/>
  <c r="R722" i="8" s="1"/>
  <c r="U685" i="8"/>
  <c r="U681" i="8"/>
  <c r="L663" i="8"/>
  <c r="R663" i="8" s="1"/>
  <c r="M663" i="8"/>
  <c r="S663" i="8" s="1"/>
  <c r="M659" i="8"/>
  <c r="S659" i="8" s="1"/>
  <c r="L659" i="8"/>
  <c r="R659" i="8" s="1"/>
  <c r="U641" i="8"/>
  <c r="U637" i="8"/>
  <c r="U609" i="8"/>
  <c r="U605" i="8"/>
  <c r="U590" i="8"/>
  <c r="U542" i="8"/>
  <c r="U491" i="8"/>
  <c r="M400" i="8"/>
  <c r="S400" i="8" s="1"/>
  <c r="L400" i="8"/>
  <c r="R400" i="8" s="1"/>
  <c r="U239" i="8"/>
  <c r="U970" i="8"/>
  <c r="L962" i="8"/>
  <c r="R962" i="8" s="1"/>
  <c r="M962" i="8"/>
  <c r="S962" i="8" s="1"/>
  <c r="M959" i="8"/>
  <c r="S959" i="8" s="1"/>
  <c r="L959" i="8"/>
  <c r="R959" i="8" s="1"/>
  <c r="U956" i="8"/>
  <c r="M951" i="8"/>
  <c r="S951" i="8" s="1"/>
  <c r="L951" i="8"/>
  <c r="R951" i="8" s="1"/>
  <c r="U945" i="8"/>
  <c r="L922" i="8"/>
  <c r="R922" i="8" s="1"/>
  <c r="M922" i="8"/>
  <c r="S922" i="8" s="1"/>
  <c r="U915" i="8"/>
  <c r="M901" i="8"/>
  <c r="S901" i="8" s="1"/>
  <c r="L901" i="8"/>
  <c r="R901" i="8" s="1"/>
  <c r="L888" i="8"/>
  <c r="R888" i="8" s="1"/>
  <c r="M888" i="8"/>
  <c r="S888" i="8" s="1"/>
  <c r="U884" i="8"/>
  <c r="U874" i="8"/>
  <c r="U853" i="8"/>
  <c r="U837" i="8"/>
  <c r="L825" i="8"/>
  <c r="R825" i="8" s="1"/>
  <c r="M825" i="8"/>
  <c r="S825" i="8" s="1"/>
  <c r="L815" i="8"/>
  <c r="R815" i="8" s="1"/>
  <c r="M815" i="8"/>
  <c r="S815" i="8" s="1"/>
  <c r="M808" i="8"/>
  <c r="S808" i="8" s="1"/>
  <c r="L808" i="8"/>
  <c r="R808" i="8" s="1"/>
  <c r="U805" i="8"/>
  <c r="L786" i="8"/>
  <c r="R786" i="8" s="1"/>
  <c r="M786" i="8"/>
  <c r="S786" i="8" s="1"/>
  <c r="L780" i="8"/>
  <c r="R780" i="8" s="1"/>
  <c r="M780" i="8"/>
  <c r="S780" i="8" s="1"/>
  <c r="U777" i="8"/>
  <c r="U771" i="8"/>
  <c r="L757" i="8"/>
  <c r="R757" i="8" s="1"/>
  <c r="M757" i="8"/>
  <c r="S757" i="8" s="1"/>
  <c r="M753" i="8"/>
  <c r="S753" i="8" s="1"/>
  <c r="L753" i="8"/>
  <c r="R753" i="8" s="1"/>
  <c r="U749" i="8"/>
  <c r="U745" i="8"/>
  <c r="M730" i="8"/>
  <c r="S730" i="8" s="1"/>
  <c r="L730" i="8"/>
  <c r="R730" i="8" s="1"/>
  <c r="U717" i="8"/>
  <c r="L690" i="8"/>
  <c r="R690" i="8" s="1"/>
  <c r="M690" i="8"/>
  <c r="S690" i="8" s="1"/>
  <c r="M684" i="8"/>
  <c r="S684" i="8" s="1"/>
  <c r="L684" i="8"/>
  <c r="R684" i="8" s="1"/>
  <c r="M680" i="8"/>
  <c r="S680" i="8" s="1"/>
  <c r="L680" i="8"/>
  <c r="R680" i="8" s="1"/>
  <c r="U676" i="8"/>
  <c r="M665" i="8"/>
  <c r="S665" i="8" s="1"/>
  <c r="L665" i="8"/>
  <c r="R665" i="8" s="1"/>
  <c r="M643" i="8"/>
  <c r="S643" i="8" s="1"/>
  <c r="L643" i="8"/>
  <c r="R643" i="8" s="1"/>
  <c r="L639" i="8"/>
  <c r="R639" i="8" s="1"/>
  <c r="M639" i="8"/>
  <c r="S639" i="8" s="1"/>
  <c r="U631" i="8"/>
  <c r="U627" i="8"/>
  <c r="M608" i="8"/>
  <c r="S608" i="8" s="1"/>
  <c r="L608" i="8"/>
  <c r="R608" i="8" s="1"/>
  <c r="L603" i="8"/>
  <c r="R603" i="8" s="1"/>
  <c r="M603" i="8"/>
  <c r="S603" i="8" s="1"/>
  <c r="U597" i="8"/>
  <c r="L592" i="8"/>
  <c r="R592" i="8" s="1"/>
  <c r="M592" i="8"/>
  <c r="S592" i="8" s="1"/>
  <c r="M588" i="8"/>
  <c r="S588" i="8" s="1"/>
  <c r="L588" i="8"/>
  <c r="R588" i="8" s="1"/>
  <c r="U576" i="8"/>
  <c r="L566" i="8"/>
  <c r="R566" i="8" s="1"/>
  <c r="M566" i="8"/>
  <c r="S566" i="8" s="1"/>
  <c r="U562" i="8"/>
  <c r="U697" i="8"/>
  <c r="U694" i="8"/>
  <c r="U687" i="8"/>
  <c r="U658" i="8"/>
  <c r="U630" i="8"/>
  <c r="U623" i="8"/>
  <c r="M618" i="8"/>
  <c r="S618" i="8" s="1"/>
  <c r="L618" i="8"/>
  <c r="R618" i="8" s="1"/>
  <c r="U614" i="8"/>
  <c r="U611" i="8"/>
  <c r="M607" i="8"/>
  <c r="S607" i="8" s="1"/>
  <c r="U601" i="8"/>
  <c r="U585" i="8"/>
  <c r="L580" i="8"/>
  <c r="R580" i="8" s="1"/>
  <c r="M580" i="8"/>
  <c r="S580" i="8" s="1"/>
  <c r="M573" i="8"/>
  <c r="S573" i="8" s="1"/>
  <c r="L573" i="8"/>
  <c r="R573" i="8" s="1"/>
  <c r="U567" i="8"/>
  <c r="M552" i="8"/>
  <c r="S552" i="8" s="1"/>
  <c r="L552" i="8"/>
  <c r="R552" i="8" s="1"/>
  <c r="L533" i="8"/>
  <c r="R533" i="8" s="1"/>
  <c r="M533" i="8"/>
  <c r="S533" i="8" s="1"/>
  <c r="L518" i="8"/>
  <c r="R518" i="8" s="1"/>
  <c r="M518" i="8"/>
  <c r="S518" i="8" s="1"/>
  <c r="U488" i="8"/>
  <c r="U479" i="8"/>
  <c r="M453" i="8"/>
  <c r="S453" i="8" s="1"/>
  <c r="L453" i="8"/>
  <c r="R453" i="8" s="1"/>
  <c r="L421" i="8"/>
  <c r="R421" i="8" s="1"/>
  <c r="M421" i="8"/>
  <c r="S421" i="8" s="1"/>
  <c r="L386" i="8"/>
  <c r="R386" i="8" s="1"/>
  <c r="M386" i="8"/>
  <c r="S386" i="8" s="1"/>
  <c r="M361" i="8"/>
  <c r="S361" i="8" s="1"/>
  <c r="L361" i="8"/>
  <c r="R361" i="8" s="1"/>
  <c r="L499" i="8"/>
  <c r="R499" i="8" s="1"/>
  <c r="M499" i="8"/>
  <c r="S499" i="8" s="1"/>
  <c r="L493" i="8"/>
  <c r="R493" i="8" s="1"/>
  <c r="M493" i="8"/>
  <c r="S493" i="8" s="1"/>
  <c r="U485" i="8"/>
  <c r="U476" i="8"/>
  <c r="U468" i="8"/>
  <c r="U422" i="8"/>
  <c r="M414" i="8"/>
  <c r="S414" i="8" s="1"/>
  <c r="L414" i="8"/>
  <c r="R414" i="8" s="1"/>
  <c r="U393" i="8"/>
  <c r="U373" i="8"/>
  <c r="U326" i="8"/>
  <c r="L744" i="8"/>
  <c r="R744" i="8" s="1"/>
  <c r="M744" i="8"/>
  <c r="S744" i="8" s="1"/>
  <c r="U738" i="8"/>
  <c r="U735" i="8"/>
  <c r="L725" i="8"/>
  <c r="R725" i="8" s="1"/>
  <c r="M725" i="8"/>
  <c r="S725" i="8" s="1"/>
  <c r="U722" i="8"/>
  <c r="L717" i="8"/>
  <c r="R717" i="8" s="1"/>
  <c r="M717" i="8"/>
  <c r="S717" i="8" s="1"/>
  <c r="L714" i="8"/>
  <c r="R714" i="8" s="1"/>
  <c r="M714" i="8"/>
  <c r="S714" i="8" s="1"/>
  <c r="M707" i="8"/>
  <c r="S707" i="8" s="1"/>
  <c r="L707" i="8"/>
  <c r="R707" i="8" s="1"/>
  <c r="L692" i="8"/>
  <c r="R692" i="8" s="1"/>
  <c r="L689" i="8"/>
  <c r="R689" i="8" s="1"/>
  <c r="M689" i="8"/>
  <c r="S689" i="8" s="1"/>
  <c r="U668" i="8"/>
  <c r="U664" i="8"/>
  <c r="U657" i="8"/>
  <c r="U647" i="8"/>
  <c r="U624" i="8"/>
  <c r="M619" i="8"/>
  <c r="S619" i="8" s="1"/>
  <c r="L619" i="8"/>
  <c r="R619" i="8" s="1"/>
  <c r="L606" i="8"/>
  <c r="R606" i="8" s="1"/>
  <c r="M606" i="8"/>
  <c r="S606" i="8" s="1"/>
  <c r="U602" i="8"/>
  <c r="M594" i="8"/>
  <c r="S594" i="8" s="1"/>
  <c r="L594" i="8"/>
  <c r="R594" i="8" s="1"/>
  <c r="M587" i="8"/>
  <c r="S587" i="8" s="1"/>
  <c r="L587" i="8"/>
  <c r="R587" i="8" s="1"/>
  <c r="U584" i="8"/>
  <c r="M572" i="8"/>
  <c r="S572" i="8" s="1"/>
  <c r="L572" i="8"/>
  <c r="R572" i="8" s="1"/>
  <c r="U568" i="8"/>
  <c r="L559" i="8"/>
  <c r="R559" i="8" s="1"/>
  <c r="M559" i="8"/>
  <c r="S559" i="8" s="1"/>
  <c r="U555" i="8"/>
  <c r="L546" i="8"/>
  <c r="R546" i="8" s="1"/>
  <c r="M546" i="8"/>
  <c r="S546" i="8" s="1"/>
  <c r="U539" i="8"/>
  <c r="U504" i="8"/>
  <c r="L500" i="8"/>
  <c r="R500" i="8" s="1"/>
  <c r="M500" i="8"/>
  <c r="S500" i="8" s="1"/>
  <c r="L494" i="8"/>
  <c r="R494" i="8" s="1"/>
  <c r="M494" i="8"/>
  <c r="S494" i="8" s="1"/>
  <c r="M486" i="8"/>
  <c r="S486" i="8" s="1"/>
  <c r="L486" i="8"/>
  <c r="R486" i="8" s="1"/>
  <c r="M477" i="8"/>
  <c r="S477" i="8" s="1"/>
  <c r="L477" i="8"/>
  <c r="R477" i="8" s="1"/>
  <c r="U463" i="8"/>
  <c r="U457" i="8"/>
  <c r="U362" i="8"/>
  <c r="U552" i="8"/>
  <c r="L547" i="8"/>
  <c r="R547" i="8" s="1"/>
  <c r="M547" i="8"/>
  <c r="S547" i="8" s="1"/>
  <c r="M532" i="8"/>
  <c r="S532" i="8" s="1"/>
  <c r="L532" i="8"/>
  <c r="R532" i="8" s="1"/>
  <c r="M513" i="8"/>
  <c r="S513" i="8" s="1"/>
  <c r="L513" i="8"/>
  <c r="R513" i="8" s="1"/>
  <c r="L495" i="8"/>
  <c r="R495" i="8" s="1"/>
  <c r="M495" i="8"/>
  <c r="S495" i="8" s="1"/>
  <c r="U473" i="8"/>
  <c r="U465" i="8"/>
  <c r="M457" i="8"/>
  <c r="S457" i="8" s="1"/>
  <c r="L457" i="8"/>
  <c r="R457" i="8" s="1"/>
  <c r="L441" i="8"/>
  <c r="R441" i="8" s="1"/>
  <c r="M441" i="8"/>
  <c r="S441" i="8" s="1"/>
  <c r="M430" i="8"/>
  <c r="S430" i="8" s="1"/>
  <c r="L430" i="8"/>
  <c r="R430" i="8" s="1"/>
  <c r="M396" i="8"/>
  <c r="S396" i="8" s="1"/>
  <c r="L396" i="8"/>
  <c r="R396" i="8" s="1"/>
  <c r="U385" i="8"/>
  <c r="U308" i="8"/>
  <c r="U285" i="8"/>
  <c r="M191" i="8"/>
  <c r="S191" i="8" s="1"/>
  <c r="L191" i="8"/>
  <c r="R191" i="8" s="1"/>
  <c r="L531" i="8"/>
  <c r="R531" i="8" s="1"/>
  <c r="M531" i="8"/>
  <c r="S531" i="8" s="1"/>
  <c r="U527" i="8"/>
  <c r="L523" i="8"/>
  <c r="R523" i="8" s="1"/>
  <c r="M523" i="8"/>
  <c r="S523" i="8" s="1"/>
  <c r="U519" i="8"/>
  <c r="U515" i="8"/>
  <c r="L503" i="8"/>
  <c r="R503" i="8" s="1"/>
  <c r="M503" i="8"/>
  <c r="S503" i="8" s="1"/>
  <c r="L491" i="8"/>
  <c r="R491" i="8" s="1"/>
  <c r="M491" i="8"/>
  <c r="S491" i="8" s="1"/>
  <c r="M487" i="8"/>
  <c r="S487" i="8" s="1"/>
  <c r="L487" i="8"/>
  <c r="R487" i="8" s="1"/>
  <c r="M482" i="8"/>
  <c r="S482" i="8" s="1"/>
  <c r="L482" i="8"/>
  <c r="R482" i="8" s="1"/>
  <c r="M478" i="8"/>
  <c r="S478" i="8" s="1"/>
  <c r="L478" i="8"/>
  <c r="R478" i="8" s="1"/>
  <c r="L469" i="8"/>
  <c r="R469" i="8" s="1"/>
  <c r="M469" i="8"/>
  <c r="S469" i="8" s="1"/>
  <c r="U460" i="8"/>
  <c r="U438" i="8"/>
  <c r="M433" i="8"/>
  <c r="S433" i="8" s="1"/>
  <c r="L433" i="8"/>
  <c r="R433" i="8" s="1"/>
  <c r="U398" i="8"/>
  <c r="U350" i="8"/>
  <c r="U206" i="8"/>
  <c r="M328" i="8"/>
  <c r="S328" i="8" s="1"/>
  <c r="L328" i="8"/>
  <c r="R328" i="8" s="1"/>
  <c r="U256" i="8"/>
  <c r="U399" i="8"/>
  <c r="U392" i="8"/>
  <c r="U379" i="8"/>
  <c r="U376" i="8"/>
  <c r="U369" i="8"/>
  <c r="U340" i="8"/>
  <c r="U318" i="8"/>
  <c r="L309" i="8"/>
  <c r="R309" i="8" s="1"/>
  <c r="M309" i="8"/>
  <c r="S309" i="8" s="1"/>
  <c r="U281" i="8"/>
  <c r="U259" i="8"/>
  <c r="M252" i="8"/>
  <c r="S252" i="8" s="1"/>
  <c r="L252" i="8"/>
  <c r="R252" i="8" s="1"/>
  <c r="L549" i="8"/>
  <c r="R549" i="8" s="1"/>
  <c r="M549" i="8"/>
  <c r="S549" i="8" s="1"/>
  <c r="L542" i="8"/>
  <c r="R542" i="8" s="1"/>
  <c r="M542" i="8"/>
  <c r="S542" i="8" s="1"/>
  <c r="L539" i="8"/>
  <c r="R539" i="8" s="1"/>
  <c r="M539" i="8"/>
  <c r="S539" i="8" s="1"/>
  <c r="L536" i="8"/>
  <c r="R536" i="8" s="1"/>
  <c r="M536" i="8"/>
  <c r="S536" i="8" s="1"/>
  <c r="M529" i="8"/>
  <c r="S529" i="8" s="1"/>
  <c r="L529" i="8"/>
  <c r="R529" i="8" s="1"/>
  <c r="L526" i="8"/>
  <c r="R526" i="8" s="1"/>
  <c r="M526" i="8"/>
  <c r="S526" i="8" s="1"/>
  <c r="L517" i="8"/>
  <c r="R517" i="8" s="1"/>
  <c r="M517" i="8"/>
  <c r="S517" i="8" s="1"/>
  <c r="L507" i="8"/>
  <c r="R507" i="8" s="1"/>
  <c r="M507" i="8"/>
  <c r="S507" i="8" s="1"/>
  <c r="L504" i="8"/>
  <c r="R504" i="8" s="1"/>
  <c r="M504" i="8"/>
  <c r="S504" i="8" s="1"/>
  <c r="L485" i="8"/>
  <c r="R485" i="8" s="1"/>
  <c r="M485" i="8"/>
  <c r="S485" i="8" s="1"/>
  <c r="U482" i="8"/>
  <c r="L476" i="8"/>
  <c r="R476" i="8" s="1"/>
  <c r="M476" i="8"/>
  <c r="S476" i="8" s="1"/>
  <c r="U469" i="8"/>
  <c r="U466" i="8"/>
  <c r="M452" i="8"/>
  <c r="S452" i="8" s="1"/>
  <c r="L452" i="8"/>
  <c r="R452" i="8" s="1"/>
  <c r="U448" i="8"/>
  <c r="M440" i="8"/>
  <c r="S440" i="8" s="1"/>
  <c r="L440" i="8"/>
  <c r="R440" i="8" s="1"/>
  <c r="U437" i="8"/>
  <c r="U425" i="8"/>
  <c r="M419" i="8"/>
  <c r="S419" i="8" s="1"/>
  <c r="L419" i="8"/>
  <c r="R419" i="8" s="1"/>
  <c r="L412" i="8"/>
  <c r="R412" i="8" s="1"/>
  <c r="M412" i="8"/>
  <c r="S412" i="8" s="1"/>
  <c r="U406" i="8"/>
  <c r="U396" i="8"/>
  <c r="U386" i="8"/>
  <c r="M381" i="8"/>
  <c r="S381" i="8" s="1"/>
  <c r="L381" i="8"/>
  <c r="R381" i="8" s="1"/>
  <c r="L378" i="8"/>
  <c r="R378" i="8" s="1"/>
  <c r="M378" i="8"/>
  <c r="S378" i="8" s="1"/>
  <c r="U374" i="8"/>
  <c r="M364" i="8"/>
  <c r="S364" i="8" s="1"/>
  <c r="L362" i="8"/>
  <c r="R362" i="8" s="1"/>
  <c r="M362" i="8"/>
  <c r="S362" i="8" s="1"/>
  <c r="U358" i="8"/>
  <c r="U345" i="8"/>
  <c r="U329" i="8"/>
  <c r="U317" i="8"/>
  <c r="L308" i="8"/>
  <c r="R308" i="8" s="1"/>
  <c r="M308" i="8"/>
  <c r="S308" i="8" s="1"/>
  <c r="L301" i="8"/>
  <c r="R301" i="8" s="1"/>
  <c r="M301" i="8"/>
  <c r="S301" i="8" s="1"/>
  <c r="U290" i="8"/>
  <c r="L234" i="8"/>
  <c r="R234" i="8" s="1"/>
  <c r="M234" i="8"/>
  <c r="S234" i="8" s="1"/>
  <c r="U173" i="8"/>
  <c r="U449" i="8"/>
  <c r="U428" i="8"/>
  <c r="U421" i="8"/>
  <c r="M415" i="8"/>
  <c r="S415" i="8" s="1"/>
  <c r="L415" i="8"/>
  <c r="R415" i="8" s="1"/>
  <c r="L405" i="8"/>
  <c r="R405" i="8" s="1"/>
  <c r="M405" i="8"/>
  <c r="S405" i="8" s="1"/>
  <c r="M399" i="8"/>
  <c r="S399" i="8" s="1"/>
  <c r="L399" i="8"/>
  <c r="R399" i="8" s="1"/>
  <c r="L392" i="8"/>
  <c r="R392" i="8" s="1"/>
  <c r="M392" i="8"/>
  <c r="S392" i="8" s="1"/>
  <c r="M379" i="8"/>
  <c r="S379" i="8" s="1"/>
  <c r="L379" i="8"/>
  <c r="R379" i="8" s="1"/>
  <c r="M376" i="8"/>
  <c r="S376" i="8" s="1"/>
  <c r="L376" i="8"/>
  <c r="R376" i="8" s="1"/>
  <c r="M369" i="8"/>
  <c r="S369" i="8" s="1"/>
  <c r="L369" i="8"/>
  <c r="R369" i="8" s="1"/>
  <c r="U366" i="8"/>
  <c r="U359" i="8"/>
  <c r="U347" i="8"/>
  <c r="M342" i="8"/>
  <c r="S342" i="8" s="1"/>
  <c r="L342" i="8"/>
  <c r="R342" i="8" s="1"/>
  <c r="U331" i="8"/>
  <c r="U327" i="8"/>
  <c r="M315" i="8"/>
  <c r="S315" i="8" s="1"/>
  <c r="L315" i="8"/>
  <c r="R315" i="8" s="1"/>
  <c r="M307" i="8"/>
  <c r="S307" i="8" s="1"/>
  <c r="L307" i="8"/>
  <c r="R307" i="8" s="1"/>
  <c r="U269" i="8"/>
  <c r="L242" i="8"/>
  <c r="R242" i="8" s="1"/>
  <c r="M242" i="8"/>
  <c r="S242" i="8" s="1"/>
  <c r="M137" i="8"/>
  <c r="S137" i="8" s="1"/>
  <c r="L137" i="8"/>
  <c r="R137" i="8" s="1"/>
  <c r="L298" i="8"/>
  <c r="R298" i="8" s="1"/>
  <c r="M298" i="8"/>
  <c r="S298" i="8" s="1"/>
  <c r="M289" i="8"/>
  <c r="S289" i="8" s="1"/>
  <c r="L289" i="8"/>
  <c r="R289" i="8" s="1"/>
  <c r="L284" i="8"/>
  <c r="R284" i="8" s="1"/>
  <c r="M284" i="8"/>
  <c r="S284" i="8" s="1"/>
  <c r="M270" i="8"/>
  <c r="S270" i="8" s="1"/>
  <c r="L270" i="8"/>
  <c r="R270" i="8" s="1"/>
  <c r="M257" i="8"/>
  <c r="S257" i="8" s="1"/>
  <c r="L257" i="8"/>
  <c r="R257" i="8" s="1"/>
  <c r="M241" i="8"/>
  <c r="S241" i="8" s="1"/>
  <c r="L241" i="8"/>
  <c r="R241" i="8" s="1"/>
  <c r="U237" i="8"/>
  <c r="M197" i="8"/>
  <c r="S197" i="8" s="1"/>
  <c r="L197" i="8"/>
  <c r="R197" i="8" s="1"/>
  <c r="U344" i="8"/>
  <c r="U338" i="8"/>
  <c r="M327" i="8"/>
  <c r="S327" i="8" s="1"/>
  <c r="L327" i="8"/>
  <c r="R327" i="8" s="1"/>
  <c r="L321" i="8"/>
  <c r="R321" i="8" s="1"/>
  <c r="M321" i="8"/>
  <c r="S321" i="8" s="1"/>
  <c r="L312" i="8"/>
  <c r="R312" i="8" s="1"/>
  <c r="M312" i="8"/>
  <c r="S312" i="8" s="1"/>
  <c r="M306" i="8"/>
  <c r="S306" i="8" s="1"/>
  <c r="L306" i="8"/>
  <c r="R306" i="8" s="1"/>
  <c r="L303" i="8"/>
  <c r="R303" i="8" s="1"/>
  <c r="M303" i="8"/>
  <c r="S303" i="8" s="1"/>
  <c r="L295" i="8"/>
  <c r="R295" i="8" s="1"/>
  <c r="M295" i="8"/>
  <c r="S295" i="8" s="1"/>
  <c r="U279" i="8"/>
  <c r="M275" i="8"/>
  <c r="S275" i="8" s="1"/>
  <c r="L275" i="8"/>
  <c r="R275" i="8" s="1"/>
  <c r="M271" i="8"/>
  <c r="S271" i="8" s="1"/>
  <c r="T271" i="8" s="1"/>
  <c r="M232" i="8"/>
  <c r="S232" i="8" s="1"/>
  <c r="L232" i="8"/>
  <c r="R232" i="8" s="1"/>
  <c r="M226" i="8"/>
  <c r="S226" i="8" s="1"/>
  <c r="L226" i="8"/>
  <c r="R226" i="8" s="1"/>
  <c r="U219" i="8"/>
  <c r="U199" i="8"/>
  <c r="U185" i="8"/>
  <c r="M175" i="8"/>
  <c r="S175" i="8" s="1"/>
  <c r="L175" i="8"/>
  <c r="R175" i="8" s="1"/>
  <c r="M165" i="8"/>
  <c r="S165" i="8" s="1"/>
  <c r="L165" i="8"/>
  <c r="R165" i="8" s="1"/>
  <c r="M224" i="8"/>
  <c r="S224" i="8" s="1"/>
  <c r="L224" i="8"/>
  <c r="R224" i="8" s="1"/>
  <c r="U218" i="8"/>
  <c r="L292" i="8"/>
  <c r="R292" i="8" s="1"/>
  <c r="M292" i="8"/>
  <c r="S292" i="8" s="1"/>
  <c r="U289" i="8"/>
  <c r="U286" i="8"/>
  <c r="M253" i="8"/>
  <c r="S253" i="8" s="1"/>
  <c r="L253" i="8"/>
  <c r="R253" i="8" s="1"/>
  <c r="L247" i="8"/>
  <c r="R247" i="8" s="1"/>
  <c r="M247" i="8"/>
  <c r="S247" i="8" s="1"/>
  <c r="M211" i="8"/>
  <c r="S211" i="8" s="1"/>
  <c r="L211" i="8"/>
  <c r="R211" i="8" s="1"/>
  <c r="L199" i="8"/>
  <c r="R199" i="8" s="1"/>
  <c r="M199" i="8"/>
  <c r="S199" i="8" s="1"/>
  <c r="U195" i="8"/>
  <c r="U183" i="8"/>
  <c r="U171" i="8"/>
  <c r="U159" i="8"/>
  <c r="U155" i="8"/>
  <c r="U138" i="8"/>
  <c r="U112" i="8"/>
  <c r="M85" i="8"/>
  <c r="S85" i="8" s="1"/>
  <c r="L85" i="8"/>
  <c r="R85" i="8" s="1"/>
  <c r="M281" i="8"/>
  <c r="S281" i="8" s="1"/>
  <c r="L281" i="8"/>
  <c r="R281" i="8" s="1"/>
  <c r="U275" i="8"/>
  <c r="U268" i="8"/>
  <c r="U265" i="8"/>
  <c r="U234" i="8"/>
  <c r="L229" i="8"/>
  <c r="R229" i="8" s="1"/>
  <c r="M229" i="8"/>
  <c r="S229" i="8" s="1"/>
  <c r="M208" i="8"/>
  <c r="S208" i="8" s="1"/>
  <c r="L208" i="8"/>
  <c r="R208" i="8" s="1"/>
  <c r="U203" i="8"/>
  <c r="U191" i="8"/>
  <c r="L187" i="8"/>
  <c r="R187" i="8" s="1"/>
  <c r="M187" i="8"/>
  <c r="S187" i="8" s="1"/>
  <c r="U182" i="8"/>
  <c r="L173" i="8"/>
  <c r="R173" i="8" s="1"/>
  <c r="M173" i="8"/>
  <c r="S173" i="8" s="1"/>
  <c r="U169" i="8"/>
  <c r="M151" i="8"/>
  <c r="S151" i="8" s="1"/>
  <c r="L151" i="8"/>
  <c r="R151" i="8" s="1"/>
  <c r="U90" i="8"/>
  <c r="U139" i="8"/>
  <c r="U120" i="8"/>
  <c r="U87" i="8"/>
  <c r="M29" i="8"/>
  <c r="S29" i="8" s="1"/>
  <c r="L29" i="8"/>
  <c r="R29" i="8" s="1"/>
  <c r="M163" i="8"/>
  <c r="S163" i="8" s="1"/>
  <c r="L163" i="8"/>
  <c r="R163" i="8" s="1"/>
  <c r="U160" i="8"/>
  <c r="L147" i="8"/>
  <c r="R147" i="8" s="1"/>
  <c r="M147" i="8"/>
  <c r="S147" i="8" s="1"/>
  <c r="U144" i="8"/>
  <c r="L138" i="8"/>
  <c r="R138" i="8" s="1"/>
  <c r="M138" i="8"/>
  <c r="S138" i="8" s="1"/>
  <c r="U134" i="8"/>
  <c r="L124" i="8"/>
  <c r="R124" i="8" s="1"/>
  <c r="M124" i="8"/>
  <c r="S124" i="8" s="1"/>
  <c r="L117" i="8"/>
  <c r="R117" i="8" s="1"/>
  <c r="M117" i="8"/>
  <c r="S117" i="8" s="1"/>
  <c r="L113" i="8"/>
  <c r="R113" i="8" s="1"/>
  <c r="M113" i="8"/>
  <c r="S113" i="8" s="1"/>
  <c r="U108" i="8"/>
  <c r="U45" i="8"/>
  <c r="M21" i="8"/>
  <c r="S21" i="8" s="1"/>
  <c r="L21" i="8"/>
  <c r="R21" i="8" s="1"/>
  <c r="M221" i="8"/>
  <c r="S221" i="8" s="1"/>
  <c r="L221" i="8"/>
  <c r="R221" i="8" s="1"/>
  <c r="M218" i="8"/>
  <c r="S218" i="8" s="1"/>
  <c r="L218" i="8"/>
  <c r="R218" i="8" s="1"/>
  <c r="U215" i="8"/>
  <c r="U212" i="8"/>
  <c r="L206" i="8"/>
  <c r="R206" i="8" s="1"/>
  <c r="M206" i="8"/>
  <c r="S206" i="8" s="1"/>
  <c r="M185" i="8"/>
  <c r="S185" i="8" s="1"/>
  <c r="L185" i="8"/>
  <c r="R185" i="8" s="1"/>
  <c r="L179" i="8"/>
  <c r="R179" i="8" s="1"/>
  <c r="M179" i="8"/>
  <c r="S179" i="8" s="1"/>
  <c r="U168" i="8"/>
  <c r="L155" i="8"/>
  <c r="R155" i="8" s="1"/>
  <c r="M155" i="8"/>
  <c r="S155" i="8" s="1"/>
  <c r="L152" i="8"/>
  <c r="R152" i="8" s="1"/>
  <c r="M152" i="8"/>
  <c r="S152" i="8" s="1"/>
  <c r="U149" i="8"/>
  <c r="M125" i="8"/>
  <c r="S125" i="8" s="1"/>
  <c r="L125" i="8"/>
  <c r="R125" i="8" s="1"/>
  <c r="M122" i="8"/>
  <c r="S122" i="8" s="1"/>
  <c r="L122" i="8"/>
  <c r="R122" i="8" s="1"/>
  <c r="U119" i="8"/>
  <c r="M104" i="8"/>
  <c r="S104" i="8" s="1"/>
  <c r="L104" i="8"/>
  <c r="R104" i="8" s="1"/>
  <c r="U69" i="8"/>
  <c r="L62" i="8"/>
  <c r="R62" i="8" s="1"/>
  <c r="M62" i="8"/>
  <c r="S62" i="8" s="1"/>
  <c r="U35" i="8"/>
  <c r="M28" i="8"/>
  <c r="S28" i="8" s="1"/>
  <c r="L28" i="8"/>
  <c r="R28" i="8" s="1"/>
  <c r="L116" i="8"/>
  <c r="R116" i="8" s="1"/>
  <c r="M116" i="8"/>
  <c r="S116" i="8" s="1"/>
  <c r="U113" i="8"/>
  <c r="U110" i="8"/>
  <c r="U107" i="8"/>
  <c r="U104" i="8"/>
  <c r="U92" i="8"/>
  <c r="U89" i="8"/>
  <c r="L83" i="8"/>
  <c r="R83" i="8" s="1"/>
  <c r="M83" i="8"/>
  <c r="S83" i="8" s="1"/>
  <c r="U72" i="8"/>
  <c r="M51" i="8"/>
  <c r="S51" i="8" s="1"/>
  <c r="L51" i="8"/>
  <c r="R51" i="8" s="1"/>
  <c r="M41" i="8"/>
  <c r="S41" i="8" s="1"/>
  <c r="L41" i="8"/>
  <c r="R41" i="8" s="1"/>
  <c r="U30" i="8"/>
  <c r="U111" i="8"/>
  <c r="M95" i="8"/>
  <c r="S95" i="8" s="1"/>
  <c r="L95" i="8"/>
  <c r="R95" i="8" s="1"/>
  <c r="M91" i="8"/>
  <c r="S91" i="8" s="1"/>
  <c r="L82" i="8"/>
  <c r="R82" i="8" s="1"/>
  <c r="M82" i="8"/>
  <c r="S82" i="8" s="1"/>
  <c r="U57" i="8"/>
  <c r="U53" i="8"/>
  <c r="L40" i="8"/>
  <c r="R40" i="8" s="1"/>
  <c r="M40" i="8"/>
  <c r="S40" i="8" s="1"/>
  <c r="U15" i="8"/>
  <c r="M80" i="8"/>
  <c r="S80" i="8" s="1"/>
  <c r="L80" i="8"/>
  <c r="R80" i="8" s="1"/>
  <c r="U70" i="8"/>
  <c r="M64" i="8"/>
  <c r="S64" i="8" s="1"/>
  <c r="L64" i="8"/>
  <c r="R64" i="8" s="1"/>
  <c r="U54" i="8"/>
  <c r="U51" i="8"/>
  <c r="U44" i="8"/>
  <c r="M38" i="8"/>
  <c r="S38" i="8" s="1"/>
  <c r="L38" i="8"/>
  <c r="R38" i="8" s="1"/>
  <c r="U28" i="8"/>
  <c r="M22" i="8"/>
  <c r="S22" i="8" s="1"/>
  <c r="L22" i="8"/>
  <c r="R22" i="8" s="1"/>
  <c r="L77" i="8"/>
  <c r="R77" i="8" s="1"/>
  <c r="M77" i="8"/>
  <c r="S77" i="8" s="1"/>
  <c r="U67" i="8"/>
  <c r="L61" i="8"/>
  <c r="R61" i="8" s="1"/>
  <c r="M61" i="8"/>
  <c r="S61" i="8" s="1"/>
  <c r="L48" i="8"/>
  <c r="R48" i="8" s="1"/>
  <c r="M48" i="8"/>
  <c r="S48" i="8" s="1"/>
  <c r="U41" i="8"/>
  <c r="L35" i="8"/>
  <c r="R35" i="8" s="1"/>
  <c r="M35" i="8"/>
  <c r="S35" i="8" s="1"/>
  <c r="U25" i="8"/>
  <c r="M19" i="8"/>
  <c r="S19" i="8" s="1"/>
  <c r="L19" i="8"/>
  <c r="R19" i="8" s="1"/>
  <c r="U2159" i="8"/>
  <c r="M2094" i="8"/>
  <c r="S2094" i="8" s="1"/>
  <c r="L2094" i="8"/>
  <c r="R2094" i="8" s="1"/>
  <c r="U2059" i="8"/>
  <c r="M2040" i="8"/>
  <c r="S2040" i="8" s="1"/>
  <c r="L2040" i="8"/>
  <c r="R2040" i="8" s="1"/>
  <c r="U2032" i="8"/>
  <c r="U1960" i="8"/>
  <c r="U1935" i="8"/>
  <c r="L1926" i="8"/>
  <c r="R1926" i="8" s="1"/>
  <c r="M1926" i="8"/>
  <c r="S1926" i="8" s="1"/>
  <c r="U1916" i="8"/>
  <c r="M1905" i="8"/>
  <c r="S1905" i="8" s="1"/>
  <c r="L1905" i="8"/>
  <c r="R1905" i="8" s="1"/>
  <c r="U1808" i="8"/>
  <c r="U1799" i="8"/>
  <c r="M2162" i="8"/>
  <c r="S2162" i="8" s="1"/>
  <c r="L2162" i="8"/>
  <c r="R2162" i="8" s="1"/>
  <c r="U2153" i="8"/>
  <c r="W2136" i="8"/>
  <c r="M2120" i="8"/>
  <c r="S2120" i="8" s="1"/>
  <c r="L2120" i="8"/>
  <c r="R2120" i="8" s="1"/>
  <c r="M2104" i="8"/>
  <c r="S2104" i="8" s="1"/>
  <c r="L2104" i="8"/>
  <c r="R2104" i="8" s="1"/>
  <c r="U2100" i="8"/>
  <c r="M2063" i="8"/>
  <c r="S2063" i="8" s="1"/>
  <c r="L2063" i="8"/>
  <c r="R2063" i="8" s="1"/>
  <c r="U2029" i="8"/>
  <c r="U1984" i="8"/>
  <c r="U1967" i="8"/>
  <c r="M1951" i="8"/>
  <c r="S1951" i="8" s="1"/>
  <c r="L1951" i="8"/>
  <c r="R1951" i="8" s="1"/>
  <c r="M1940" i="8"/>
  <c r="S1940" i="8" s="1"/>
  <c r="L1940" i="8"/>
  <c r="R1940" i="8" s="1"/>
  <c r="U1906" i="8"/>
  <c r="U1872" i="8"/>
  <c r="U1858" i="8"/>
  <c r="U1796" i="8"/>
  <c r="M2140" i="8"/>
  <c r="S2140" i="8" s="1"/>
  <c r="L2140" i="8"/>
  <c r="R2140" i="8" s="1"/>
  <c r="L2129" i="8"/>
  <c r="R2129" i="8" s="1"/>
  <c r="M2129" i="8"/>
  <c r="S2129" i="8" s="1"/>
  <c r="U2102" i="8"/>
  <c r="U2095" i="8"/>
  <c r="U2064" i="8"/>
  <c r="M2033" i="8"/>
  <c r="S2033" i="8" s="1"/>
  <c r="L2033" i="8"/>
  <c r="R2033" i="8" s="1"/>
  <c r="U1991" i="8"/>
  <c r="L1961" i="8"/>
  <c r="R1961" i="8" s="1"/>
  <c r="M1961" i="8"/>
  <c r="S1961" i="8" s="1"/>
  <c r="M1909" i="8"/>
  <c r="S1909" i="8" s="1"/>
  <c r="L1909" i="8"/>
  <c r="R1909" i="8" s="1"/>
  <c r="U1869" i="8"/>
  <c r="M1825" i="8"/>
  <c r="S1825" i="8" s="1"/>
  <c r="L1825" i="8"/>
  <c r="R1825" i="8" s="1"/>
  <c r="M1800" i="8"/>
  <c r="S1800" i="8" s="1"/>
  <c r="L1800" i="8"/>
  <c r="R1800" i="8" s="1"/>
  <c r="L2148" i="8"/>
  <c r="R2148" i="8" s="1"/>
  <c r="M2148" i="8"/>
  <c r="S2148" i="8" s="1"/>
  <c r="U2132" i="8"/>
  <c r="U2114" i="8"/>
  <c r="U2161" i="8"/>
  <c r="U2157" i="8"/>
  <c r="U2150" i="8"/>
  <c r="L2131" i="8"/>
  <c r="R2131" i="8" s="1"/>
  <c r="M2131" i="8"/>
  <c r="S2131" i="8" s="1"/>
  <c r="L2116" i="8"/>
  <c r="R2116" i="8" s="1"/>
  <c r="M2116" i="8"/>
  <c r="S2116" i="8" s="1"/>
  <c r="U2112" i="8"/>
  <c r="M2050" i="8"/>
  <c r="S2050" i="8" s="1"/>
  <c r="U2022" i="8"/>
  <c r="L1995" i="8"/>
  <c r="R1995" i="8" s="1"/>
  <c r="M1995" i="8"/>
  <c r="S1995" i="8" s="1"/>
  <c r="U1963" i="8"/>
  <c r="U1910" i="8"/>
  <c r="U1892" i="8"/>
  <c r="U1801" i="8"/>
  <c r="M1775" i="8"/>
  <c r="S1775" i="8" s="1"/>
  <c r="L1775" i="8"/>
  <c r="R1775" i="8" s="1"/>
  <c r="U1769" i="8"/>
  <c r="U1757" i="8"/>
  <c r="L1734" i="8"/>
  <c r="R1734" i="8" s="1"/>
  <c r="M1734" i="8"/>
  <c r="S1734" i="8" s="1"/>
  <c r="L1728" i="8"/>
  <c r="R1728" i="8" s="1"/>
  <c r="M1728" i="8"/>
  <c r="S1728" i="8" s="1"/>
  <c r="L1708" i="8"/>
  <c r="R1708" i="8" s="1"/>
  <c r="M1708" i="8"/>
  <c r="S1708" i="8" s="1"/>
  <c r="L1696" i="8"/>
  <c r="R1696" i="8" s="1"/>
  <c r="M1696" i="8"/>
  <c r="S1696" i="8" s="1"/>
  <c r="M1691" i="8"/>
  <c r="S1691" i="8" s="1"/>
  <c r="L1691" i="8"/>
  <c r="R1691" i="8" s="1"/>
  <c r="L1661" i="8"/>
  <c r="R1661" i="8" s="1"/>
  <c r="M1661" i="8"/>
  <c r="S1661" i="8" s="1"/>
  <c r="M1626" i="8"/>
  <c r="S1626" i="8" s="1"/>
  <c r="L1626" i="8"/>
  <c r="R1626" i="8" s="1"/>
  <c r="R1607" i="8"/>
  <c r="U1601" i="8"/>
  <c r="U1575" i="8"/>
  <c r="U2144" i="8"/>
  <c r="M2134" i="8"/>
  <c r="S2134" i="8" s="1"/>
  <c r="L2134" i="8"/>
  <c r="R2134" i="8" s="1"/>
  <c r="U2131" i="8"/>
  <c r="U2125" i="8"/>
  <c r="U2122" i="8"/>
  <c r="U2119" i="8"/>
  <c r="U2116" i="8"/>
  <c r="U2110" i="8"/>
  <c r="U2103" i="8"/>
  <c r="U2086" i="8"/>
  <c r="L2080" i="8"/>
  <c r="R2080" i="8" s="1"/>
  <c r="M2080" i="8"/>
  <c r="S2080" i="8" s="1"/>
  <c r="M2077" i="8"/>
  <c r="S2077" i="8" s="1"/>
  <c r="L2077" i="8"/>
  <c r="R2077" i="8" s="1"/>
  <c r="U2074" i="8"/>
  <c r="U2054" i="8"/>
  <c r="U2044" i="8"/>
  <c r="M2034" i="8"/>
  <c r="S2034" i="8" s="1"/>
  <c r="L2034" i="8"/>
  <c r="R2034" i="8" s="1"/>
  <c r="L2031" i="8"/>
  <c r="R2031" i="8" s="1"/>
  <c r="M2031" i="8"/>
  <c r="S2031" i="8" s="1"/>
  <c r="M2024" i="8"/>
  <c r="S2024" i="8" s="1"/>
  <c r="L2024" i="8"/>
  <c r="R2024" i="8" s="1"/>
  <c r="L2021" i="8"/>
  <c r="R2021" i="8" s="1"/>
  <c r="M2021" i="8"/>
  <c r="S2021" i="8" s="1"/>
  <c r="U2018" i="8"/>
  <c r="L2013" i="8"/>
  <c r="R2013" i="8" s="1"/>
  <c r="M2013" i="8"/>
  <c r="S2013" i="8" s="1"/>
  <c r="U2010" i="8"/>
  <c r="U1982" i="8"/>
  <c r="U1979" i="8"/>
  <c r="U1976" i="8"/>
  <c r="U1973" i="8"/>
  <c r="U1953" i="8"/>
  <c r="U1946" i="8"/>
  <c r="U1939" i="8"/>
  <c r="U1930" i="8"/>
  <c r="L1901" i="8"/>
  <c r="R1901" i="8" s="1"/>
  <c r="M1901" i="8"/>
  <c r="S1901" i="8" s="1"/>
  <c r="M1898" i="8"/>
  <c r="S1898" i="8" s="1"/>
  <c r="L1898" i="8"/>
  <c r="R1898" i="8" s="1"/>
  <c r="U1895" i="8"/>
  <c r="M1882" i="8"/>
  <c r="S1882" i="8" s="1"/>
  <c r="L1882" i="8"/>
  <c r="R1882" i="8" s="1"/>
  <c r="M1879" i="8"/>
  <c r="S1879" i="8" s="1"/>
  <c r="L1879" i="8"/>
  <c r="R1879" i="8" s="1"/>
  <c r="U1859" i="8"/>
  <c r="U1849" i="8"/>
  <c r="L1842" i="8"/>
  <c r="R1842" i="8" s="1"/>
  <c r="M1842" i="8"/>
  <c r="S1842" i="8" s="1"/>
  <c r="U1839" i="8"/>
  <c r="M1834" i="8"/>
  <c r="S1834" i="8" s="1"/>
  <c r="L1834" i="8"/>
  <c r="R1834" i="8" s="1"/>
  <c r="U1831" i="8"/>
  <c r="M1822" i="8"/>
  <c r="S1822" i="8" s="1"/>
  <c r="L1822" i="8"/>
  <c r="R1822" i="8" s="1"/>
  <c r="L1819" i="8"/>
  <c r="R1819" i="8" s="1"/>
  <c r="M1819" i="8"/>
  <c r="S1819" i="8" s="1"/>
  <c r="U1816" i="8"/>
  <c r="L1793" i="8"/>
  <c r="R1793" i="8" s="1"/>
  <c r="M1793" i="8"/>
  <c r="S1793" i="8" s="1"/>
  <c r="U1789" i="8"/>
  <c r="L1752" i="8"/>
  <c r="R1752" i="8" s="1"/>
  <c r="M1752" i="8"/>
  <c r="S1752" i="8" s="1"/>
  <c r="L1715" i="8"/>
  <c r="R1715" i="8" s="1"/>
  <c r="M1715" i="8"/>
  <c r="S1715" i="8" s="1"/>
  <c r="U1707" i="8"/>
  <c r="M1693" i="8"/>
  <c r="S1693" i="8" s="1"/>
  <c r="L1693" i="8"/>
  <c r="R1693" i="8" s="1"/>
  <c r="U1675" i="8"/>
  <c r="L1668" i="8"/>
  <c r="R1668" i="8" s="1"/>
  <c r="M1652" i="8"/>
  <c r="S1652" i="8" s="1"/>
  <c r="L1652" i="8"/>
  <c r="R1652" i="8" s="1"/>
  <c r="L1641" i="8"/>
  <c r="R1641" i="8" s="1"/>
  <c r="M1641" i="8"/>
  <c r="S1641" i="8" s="1"/>
  <c r="M1623" i="8"/>
  <c r="S1623" i="8" s="1"/>
  <c r="L1623" i="8"/>
  <c r="R1623" i="8" s="1"/>
  <c r="U1586" i="8"/>
  <c r="U2158" i="8"/>
  <c r="L2153" i="8"/>
  <c r="R2153" i="8" s="1"/>
  <c r="M2153" i="8"/>
  <c r="S2153" i="8" s="1"/>
  <c r="L2147" i="8"/>
  <c r="R2147" i="8" s="1"/>
  <c r="M2147" i="8"/>
  <c r="S2147" i="8" s="1"/>
  <c r="M2135" i="8"/>
  <c r="S2135" i="8" s="1"/>
  <c r="L2135" i="8"/>
  <c r="R2135" i="8" s="1"/>
  <c r="L2128" i="8"/>
  <c r="R2128" i="8" s="1"/>
  <c r="M2128" i="8"/>
  <c r="S2128" i="8" s="1"/>
  <c r="U2120" i="8"/>
  <c r="U2113" i="8"/>
  <c r="U2107" i="8"/>
  <c r="U2104" i="8"/>
  <c r="U2101" i="8"/>
  <c r="L2096" i="8"/>
  <c r="R2096" i="8" s="1"/>
  <c r="M2096" i="8"/>
  <c r="S2096" i="8" s="1"/>
  <c r="M2093" i="8"/>
  <c r="S2093" i="8" s="1"/>
  <c r="L2093" i="8"/>
  <c r="R2093" i="8" s="1"/>
  <c r="U2083" i="8"/>
  <c r="M2067" i="8"/>
  <c r="S2067" i="8" s="1"/>
  <c r="L2067" i="8"/>
  <c r="R2067" i="8" s="1"/>
  <c r="L2064" i="8"/>
  <c r="R2064" i="8" s="1"/>
  <c r="M2064" i="8"/>
  <c r="S2064" i="8" s="1"/>
  <c r="M2061" i="8"/>
  <c r="S2061" i="8" s="1"/>
  <c r="L2061" i="8"/>
  <c r="R2061" i="8" s="1"/>
  <c r="U2050" i="8"/>
  <c r="M2039" i="8"/>
  <c r="S2039" i="8" s="1"/>
  <c r="L2039" i="8"/>
  <c r="R2039" i="8" s="1"/>
  <c r="L2032" i="8"/>
  <c r="R2032" i="8" s="1"/>
  <c r="M2032" i="8"/>
  <c r="S2032" i="8" s="1"/>
  <c r="L2029" i="8"/>
  <c r="R2029" i="8" s="1"/>
  <c r="M2029" i="8"/>
  <c r="S2029" i="8" s="1"/>
  <c r="U2026" i="8"/>
  <c r="L2002" i="8"/>
  <c r="R2002" i="8" s="1"/>
  <c r="M2002" i="8"/>
  <c r="S2002" i="8" s="1"/>
  <c r="U1995" i="8"/>
  <c r="U1992" i="8"/>
  <c r="M1986" i="8"/>
  <c r="S1986" i="8" s="1"/>
  <c r="L1986" i="8"/>
  <c r="R1986" i="8" s="1"/>
  <c r="U1969" i="8"/>
  <c r="U1966" i="8"/>
  <c r="U1947" i="8"/>
  <c r="L1941" i="8"/>
  <c r="R1941" i="8" s="1"/>
  <c r="M1941" i="8"/>
  <c r="S1941" i="8" s="1"/>
  <c r="M1938" i="8"/>
  <c r="S1938" i="8" s="1"/>
  <c r="L1938" i="8"/>
  <c r="R1938" i="8" s="1"/>
  <c r="M1935" i="8"/>
  <c r="S1935" i="8" s="1"/>
  <c r="L1935" i="8"/>
  <c r="R1935" i="8" s="1"/>
  <c r="U1917" i="8"/>
  <c r="M1912" i="8"/>
  <c r="S1912" i="8" s="1"/>
  <c r="L1912" i="8"/>
  <c r="R1912" i="8" s="1"/>
  <c r="U1909" i="8"/>
  <c r="U1893" i="8"/>
  <c r="U1890" i="8"/>
  <c r="U1874" i="8"/>
  <c r="U1871" i="8"/>
  <c r="U1865" i="8"/>
  <c r="U1862" i="8"/>
  <c r="L1856" i="8"/>
  <c r="R1856" i="8" s="1"/>
  <c r="M1856" i="8"/>
  <c r="S1856" i="8" s="1"/>
  <c r="U1828" i="8"/>
  <c r="U1825" i="8"/>
  <c r="U1802" i="8"/>
  <c r="L1782" i="8"/>
  <c r="M1782" i="8"/>
  <c r="S1782" i="8" s="1"/>
  <c r="U1777" i="8"/>
  <c r="M1771" i="8"/>
  <c r="S1771" i="8" s="1"/>
  <c r="L1771" i="8"/>
  <c r="R1771" i="8" s="1"/>
  <c r="L1758" i="8"/>
  <c r="R1758" i="8" s="1"/>
  <c r="M1758" i="8"/>
  <c r="S1758" i="8" s="1"/>
  <c r="U1751" i="8"/>
  <c r="L1745" i="8"/>
  <c r="R1745" i="8" s="1"/>
  <c r="M1745" i="8"/>
  <c r="S1745" i="8" s="1"/>
  <c r="U1739" i="8"/>
  <c r="L1725" i="8"/>
  <c r="R1725" i="8" s="1"/>
  <c r="M1725" i="8"/>
  <c r="S1725" i="8" s="1"/>
  <c r="U1718" i="8"/>
  <c r="U1699" i="8"/>
  <c r="U1685" i="8"/>
  <c r="M1665" i="8"/>
  <c r="S1665" i="8" s="1"/>
  <c r="L1665" i="8"/>
  <c r="R1665" i="8" s="1"/>
  <c r="U1650" i="8"/>
  <c r="L1643" i="8"/>
  <c r="R1643" i="8" s="1"/>
  <c r="M1643" i="8"/>
  <c r="S1643" i="8" s="1"/>
  <c r="L1633" i="8"/>
  <c r="R1633" i="8" s="1"/>
  <c r="M1633" i="8"/>
  <c r="S1633" i="8" s="1"/>
  <c r="M1622" i="8"/>
  <c r="S1622" i="8" s="1"/>
  <c r="L1622" i="8"/>
  <c r="R1622" i="8" s="1"/>
  <c r="U2080" i="8"/>
  <c r="U2077" i="8"/>
  <c r="L2072" i="8"/>
  <c r="R2072" i="8" s="1"/>
  <c r="L2052" i="8"/>
  <c r="R2052" i="8" s="1"/>
  <c r="M2052" i="8"/>
  <c r="S2052" i="8" s="1"/>
  <c r="U2024" i="8"/>
  <c r="U2021" i="8"/>
  <c r="L2016" i="8"/>
  <c r="R2016" i="8" s="1"/>
  <c r="M2016" i="8"/>
  <c r="S2016" i="8" s="1"/>
  <c r="U2013" i="8"/>
  <c r="L2008" i="8"/>
  <c r="R2008" i="8" s="1"/>
  <c r="M2008" i="8"/>
  <c r="S2008" i="8" s="1"/>
  <c r="L2005" i="8"/>
  <c r="R2005" i="8" s="1"/>
  <c r="M2005" i="8"/>
  <c r="S2005" i="8" s="1"/>
  <c r="M1999" i="8"/>
  <c r="S1999" i="8" s="1"/>
  <c r="L1999" i="8"/>
  <c r="R1999" i="8" s="1"/>
  <c r="L1989" i="8"/>
  <c r="R1989" i="8" s="1"/>
  <c r="M1989" i="8"/>
  <c r="S1989" i="8" s="1"/>
  <c r="M1982" i="8"/>
  <c r="S1982" i="8" s="1"/>
  <c r="L1982" i="8"/>
  <c r="R1982" i="8" s="1"/>
  <c r="M1979" i="8"/>
  <c r="S1979" i="8" s="1"/>
  <c r="L1979" i="8"/>
  <c r="R1979" i="8" s="1"/>
  <c r="M1976" i="8"/>
  <c r="S1976" i="8" s="1"/>
  <c r="L1976" i="8"/>
  <c r="R1976" i="8" s="1"/>
  <c r="M1973" i="8"/>
  <c r="S1973" i="8" s="1"/>
  <c r="L1973" i="8"/>
  <c r="R1973" i="8" s="1"/>
  <c r="U1962" i="8"/>
  <c r="L1953" i="8"/>
  <c r="R1953" i="8" s="1"/>
  <c r="M1953" i="8"/>
  <c r="S1953" i="8" s="1"/>
  <c r="L1950" i="8"/>
  <c r="R1950" i="8" s="1"/>
  <c r="M1950" i="8"/>
  <c r="S1950" i="8" s="1"/>
  <c r="M1930" i="8"/>
  <c r="S1930" i="8" s="1"/>
  <c r="L1930" i="8"/>
  <c r="R1930" i="8" s="1"/>
  <c r="U1927" i="8"/>
  <c r="M1900" i="8"/>
  <c r="S1900" i="8" s="1"/>
  <c r="L1900" i="8"/>
  <c r="R1900" i="8" s="1"/>
  <c r="L1897" i="8"/>
  <c r="R1897" i="8" s="1"/>
  <c r="M1897" i="8"/>
  <c r="S1897" i="8" s="1"/>
  <c r="U1877" i="8"/>
  <c r="U1863" i="8"/>
  <c r="U1860" i="8"/>
  <c r="M1839" i="8"/>
  <c r="S1839" i="8" s="1"/>
  <c r="L1839" i="8"/>
  <c r="R1839" i="8" s="1"/>
  <c r="U1836" i="8"/>
  <c r="L1831" i="8"/>
  <c r="R1831" i="8" s="1"/>
  <c r="M1831" i="8"/>
  <c r="S1831" i="8" s="1"/>
  <c r="M1824" i="8"/>
  <c r="S1824" i="8" s="1"/>
  <c r="L1824" i="8"/>
  <c r="R1824" i="8" s="1"/>
  <c r="L1821" i="8"/>
  <c r="R1821" i="8" s="1"/>
  <c r="M1821" i="8"/>
  <c r="S1821" i="8" s="1"/>
  <c r="M1818" i="8"/>
  <c r="S1818" i="8" s="1"/>
  <c r="L1818" i="8"/>
  <c r="R1818" i="8" s="1"/>
  <c r="U1815" i="8"/>
  <c r="U1793" i="8"/>
  <c r="M1784" i="8"/>
  <c r="S1784" i="8" s="1"/>
  <c r="L1784" i="8"/>
  <c r="R1784" i="8" s="1"/>
  <c r="L1760" i="8"/>
  <c r="R1760" i="8" s="1"/>
  <c r="M1760" i="8"/>
  <c r="S1760" i="8" s="1"/>
  <c r="U1746" i="8"/>
  <c r="U1740" i="8"/>
  <c r="U1733" i="8"/>
  <c r="U1703" i="8"/>
  <c r="U1680" i="8"/>
  <c r="M1658" i="8"/>
  <c r="S1658" i="8" s="1"/>
  <c r="L1658" i="8"/>
  <c r="R1658" i="8" s="1"/>
  <c r="U1653" i="8"/>
  <c r="U1640" i="8"/>
  <c r="M1629" i="8"/>
  <c r="S1629" i="8" s="1"/>
  <c r="L1629" i="8"/>
  <c r="R1629" i="8" s="1"/>
  <c r="L1599" i="8"/>
  <c r="R1599" i="8" s="1"/>
  <c r="M1599" i="8"/>
  <c r="S1599" i="8" s="1"/>
  <c r="M1588" i="8"/>
  <c r="S1588" i="8" s="1"/>
  <c r="L1588" i="8"/>
  <c r="R1588" i="8" s="1"/>
  <c r="M1568" i="8"/>
  <c r="S1568" i="8" s="1"/>
  <c r="L1568" i="8"/>
  <c r="R1568" i="8" s="1"/>
  <c r="U1558" i="8"/>
  <c r="L1553" i="8"/>
  <c r="R1553" i="8" s="1"/>
  <c r="M1553" i="8"/>
  <c r="S1553" i="8" s="1"/>
  <c r="W1550" i="8"/>
  <c r="M1547" i="8"/>
  <c r="S1547" i="8" s="1"/>
  <c r="L1547" i="8"/>
  <c r="R1547" i="8" s="1"/>
  <c r="L1544" i="8"/>
  <c r="R1544" i="8" s="1"/>
  <c r="M1544" i="8"/>
  <c r="S1544" i="8" s="1"/>
  <c r="U1510" i="8"/>
  <c r="M1504" i="8"/>
  <c r="S1504" i="8" s="1"/>
  <c r="L1504" i="8"/>
  <c r="R1504" i="8" s="1"/>
  <c r="L1501" i="8"/>
  <c r="R1501" i="8" s="1"/>
  <c r="M1501" i="8"/>
  <c r="S1501" i="8" s="1"/>
  <c r="M1498" i="8"/>
  <c r="S1498" i="8" s="1"/>
  <c r="L1498" i="8"/>
  <c r="R1498" i="8" s="1"/>
  <c r="U1495" i="8"/>
  <c r="L1490" i="8"/>
  <c r="R1490" i="8" s="1"/>
  <c r="M1490" i="8"/>
  <c r="S1490" i="8" s="1"/>
  <c r="U1487" i="8"/>
  <c r="U1473" i="8"/>
  <c r="U1452" i="8"/>
  <c r="L1445" i="8"/>
  <c r="R1445" i="8" s="1"/>
  <c r="M1445" i="8"/>
  <c r="S1445" i="8" s="1"/>
  <c r="U1321" i="8"/>
  <c r="L1242" i="8"/>
  <c r="R1242" i="8" s="1"/>
  <c r="M1242" i="8"/>
  <c r="S1242" i="8" s="1"/>
  <c r="M1049" i="8"/>
  <c r="S1049" i="8" s="1"/>
  <c r="L1049" i="8"/>
  <c r="R1049" i="8" s="1"/>
  <c r="M1603" i="8"/>
  <c r="S1603" i="8" s="1"/>
  <c r="L1603" i="8"/>
  <c r="R1603" i="8" s="1"/>
  <c r="L1600" i="8"/>
  <c r="R1600" i="8" s="1"/>
  <c r="M1600" i="8"/>
  <c r="S1600" i="8" s="1"/>
  <c r="L1587" i="8"/>
  <c r="R1587" i="8" s="1"/>
  <c r="M1587" i="8"/>
  <c r="S1587" i="8" s="1"/>
  <c r="L1561" i="8"/>
  <c r="R1561" i="8" s="1"/>
  <c r="M1561" i="8"/>
  <c r="S1561" i="8" s="1"/>
  <c r="L1532" i="8"/>
  <c r="R1532" i="8" s="1"/>
  <c r="M1532" i="8"/>
  <c r="S1532" i="8" s="1"/>
  <c r="U1529" i="8"/>
  <c r="L1524" i="8"/>
  <c r="R1524" i="8" s="1"/>
  <c r="M1524" i="8"/>
  <c r="S1524" i="8" s="1"/>
  <c r="U1518" i="8"/>
  <c r="L1506" i="8"/>
  <c r="R1506" i="8" s="1"/>
  <c r="M1506" i="8"/>
  <c r="S1506" i="8" s="1"/>
  <c r="M1503" i="8"/>
  <c r="S1503" i="8" s="1"/>
  <c r="L1503" i="8"/>
  <c r="R1503" i="8" s="1"/>
  <c r="M1500" i="8"/>
  <c r="S1500" i="8" s="1"/>
  <c r="L1500" i="8"/>
  <c r="R1500" i="8" s="1"/>
  <c r="M1485" i="8"/>
  <c r="S1485" i="8" s="1"/>
  <c r="L1485" i="8"/>
  <c r="R1485" i="8" s="1"/>
  <c r="U1482" i="8"/>
  <c r="M1477" i="8"/>
  <c r="S1477" i="8" s="1"/>
  <c r="L1477" i="8"/>
  <c r="R1477" i="8" s="1"/>
  <c r="L1470" i="8"/>
  <c r="R1470" i="8" s="1"/>
  <c r="M1470" i="8"/>
  <c r="S1470" i="8" s="1"/>
  <c r="M1459" i="8"/>
  <c r="S1459" i="8" s="1"/>
  <c r="L1459" i="8"/>
  <c r="R1459" i="8" s="1"/>
  <c r="L1355" i="8"/>
  <c r="R1355" i="8" s="1"/>
  <c r="M1355" i="8"/>
  <c r="S1355" i="8" s="1"/>
  <c r="M1315" i="8"/>
  <c r="S1315" i="8" s="1"/>
  <c r="L1315" i="8"/>
  <c r="R1315" i="8" s="1"/>
  <c r="L1791" i="8"/>
  <c r="R1791" i="8" s="1"/>
  <c r="M1791" i="8"/>
  <c r="S1791" i="8" s="1"/>
  <c r="L1788" i="8"/>
  <c r="R1788" i="8" s="1"/>
  <c r="M1788" i="8"/>
  <c r="S1788" i="8" s="1"/>
  <c r="M1777" i="8"/>
  <c r="S1777" i="8" s="1"/>
  <c r="L1777" i="8"/>
  <c r="R1777" i="8" s="1"/>
  <c r="U1766" i="8"/>
  <c r="M1761" i="8"/>
  <c r="S1761" i="8" s="1"/>
  <c r="L1761" i="8"/>
  <c r="R1761" i="8" s="1"/>
  <c r="U1758" i="8"/>
  <c r="U1745" i="8"/>
  <c r="U1742" i="8"/>
  <c r="L1729" i="8"/>
  <c r="R1729" i="8" s="1"/>
  <c r="M1729" i="8"/>
  <c r="S1729" i="8" s="1"/>
  <c r="U1726" i="8"/>
  <c r="U1698" i="8"/>
  <c r="U1682" i="8"/>
  <c r="U1672" i="8"/>
  <c r="L1666" i="8"/>
  <c r="R1666" i="8" s="1"/>
  <c r="M1666" i="8"/>
  <c r="S1666" i="8" s="1"/>
  <c r="L1657" i="8"/>
  <c r="R1657" i="8" s="1"/>
  <c r="M1657" i="8"/>
  <c r="S1657" i="8" s="1"/>
  <c r="U1647" i="8"/>
  <c r="U1641" i="8"/>
  <c r="U1632" i="8"/>
  <c r="U1629" i="8"/>
  <c r="U1622" i="8"/>
  <c r="U1616" i="8"/>
  <c r="U1613" i="8"/>
  <c r="U1607" i="8"/>
  <c r="L1601" i="8"/>
  <c r="R1601" i="8" s="1"/>
  <c r="M1601" i="8"/>
  <c r="S1601" i="8" s="1"/>
  <c r="L1598" i="8"/>
  <c r="R1598" i="8" s="1"/>
  <c r="M1598" i="8"/>
  <c r="S1598" i="8" s="1"/>
  <c r="M1595" i="8"/>
  <c r="S1595" i="8" s="1"/>
  <c r="L1595" i="8"/>
  <c r="R1595" i="8" s="1"/>
  <c r="U1592" i="8"/>
  <c r="L1586" i="8"/>
  <c r="R1586" i="8" s="1"/>
  <c r="M1586" i="8"/>
  <c r="S1586" i="8" s="1"/>
  <c r="L1583" i="8"/>
  <c r="R1583" i="8" s="1"/>
  <c r="M1583" i="8"/>
  <c r="S1583" i="8" s="1"/>
  <c r="U1580" i="8"/>
  <c r="U1574" i="8"/>
  <c r="U1568" i="8"/>
  <c r="L1556" i="8"/>
  <c r="R1556" i="8" s="1"/>
  <c r="M1556" i="8"/>
  <c r="S1556" i="8" s="1"/>
  <c r="U1553" i="8"/>
  <c r="R1546" i="8"/>
  <c r="U1520" i="8"/>
  <c r="U1504" i="8"/>
  <c r="W1495" i="8"/>
  <c r="U1492" i="8"/>
  <c r="M1487" i="8"/>
  <c r="S1487" i="8" s="1"/>
  <c r="L1487" i="8"/>
  <c r="R1487" i="8" s="1"/>
  <c r="M1473" i="8"/>
  <c r="S1473" i="8" s="1"/>
  <c r="L1473" i="8"/>
  <c r="R1473" i="8" s="1"/>
  <c r="L1469" i="8"/>
  <c r="R1469" i="8" s="1"/>
  <c r="M1469" i="8"/>
  <c r="S1469" i="8" s="1"/>
  <c r="U1448" i="8"/>
  <c r="U1441" i="8"/>
  <c r="U1325" i="8"/>
  <c r="M1288" i="8"/>
  <c r="S1288" i="8" s="1"/>
  <c r="L1288" i="8"/>
  <c r="R1288" i="8" s="1"/>
  <c r="U848" i="8"/>
  <c r="L1785" i="8"/>
  <c r="R1785" i="8" s="1"/>
  <c r="M1785" i="8"/>
  <c r="S1785" i="8" s="1"/>
  <c r="U1782" i="8"/>
  <c r="L1776" i="8"/>
  <c r="R1776" i="8" s="1"/>
  <c r="M1776" i="8"/>
  <c r="S1776" i="8" s="1"/>
  <c r="M1767" i="8"/>
  <c r="S1767" i="8" s="1"/>
  <c r="L1767" i="8"/>
  <c r="R1767" i="8" s="1"/>
  <c r="U1755" i="8"/>
  <c r="U1752" i="8"/>
  <c r="M1746" i="8"/>
  <c r="S1746" i="8" s="1"/>
  <c r="L1746" i="8"/>
  <c r="R1746" i="8" s="1"/>
  <c r="L1739" i="8"/>
  <c r="R1739" i="8" s="1"/>
  <c r="M1739" i="8"/>
  <c r="S1739" i="8" s="1"/>
  <c r="U1736" i="8"/>
  <c r="U1723" i="8"/>
  <c r="U1717" i="8"/>
  <c r="L1712" i="8"/>
  <c r="R1712" i="8" s="1"/>
  <c r="M1712" i="8"/>
  <c r="S1712" i="8" s="1"/>
  <c r="M1706" i="8"/>
  <c r="S1706" i="8" s="1"/>
  <c r="L1706" i="8"/>
  <c r="R1706" i="8" s="1"/>
  <c r="U1693" i="8"/>
  <c r="M1688" i="8"/>
  <c r="S1688" i="8" s="1"/>
  <c r="L1688" i="8"/>
  <c r="R1688" i="8" s="1"/>
  <c r="L1685" i="8"/>
  <c r="R1685" i="8" s="1"/>
  <c r="M1685" i="8"/>
  <c r="S1685" i="8" s="1"/>
  <c r="U1669" i="8"/>
  <c r="L1663" i="8"/>
  <c r="R1663" i="8" s="1"/>
  <c r="M1663" i="8"/>
  <c r="S1663" i="8" s="1"/>
  <c r="L1660" i="8"/>
  <c r="R1660" i="8" s="1"/>
  <c r="M1660" i="8"/>
  <c r="S1660" i="8" s="1"/>
  <c r="U1656" i="8"/>
  <c r="L1650" i="8"/>
  <c r="R1650" i="8" s="1"/>
  <c r="M1650" i="8"/>
  <c r="S1650" i="8" s="1"/>
  <c r="U1623" i="8"/>
  <c r="U1591" i="8"/>
  <c r="M1585" i="8"/>
  <c r="S1585" i="8" s="1"/>
  <c r="L1585" i="8"/>
  <c r="R1585" i="8" s="1"/>
  <c r="L1571" i="8"/>
  <c r="R1571" i="8" s="1"/>
  <c r="M1571" i="8"/>
  <c r="S1571" i="8" s="1"/>
  <c r="L1564" i="8"/>
  <c r="R1564" i="8" s="1"/>
  <c r="M1564" i="8"/>
  <c r="S1564" i="8" s="1"/>
  <c r="U1561" i="8"/>
  <c r="L1541" i="8"/>
  <c r="R1541" i="8" s="1"/>
  <c r="M1541" i="8"/>
  <c r="S1541" i="8" s="1"/>
  <c r="M1535" i="8"/>
  <c r="S1535" i="8" s="1"/>
  <c r="L1535" i="8"/>
  <c r="R1535" i="8" s="1"/>
  <c r="U1532" i="8"/>
  <c r="M1527" i="8"/>
  <c r="S1527" i="8" s="1"/>
  <c r="L1527" i="8"/>
  <c r="R1527" i="8" s="1"/>
  <c r="U1524" i="8"/>
  <c r="L1518" i="8"/>
  <c r="R1518" i="8" s="1"/>
  <c r="M1518" i="8"/>
  <c r="S1518" i="8" s="1"/>
  <c r="M1507" i="8"/>
  <c r="S1507" i="8" s="1"/>
  <c r="L1507" i="8"/>
  <c r="R1507" i="8" s="1"/>
  <c r="U1503" i="8"/>
  <c r="U1500" i="8"/>
  <c r="L1482" i="8"/>
  <c r="R1482" i="8" s="1"/>
  <c r="M1482" i="8"/>
  <c r="S1482" i="8" s="1"/>
  <c r="U1479" i="8"/>
  <c r="U1470" i="8"/>
  <c r="U1458" i="8"/>
  <c r="M1447" i="8"/>
  <c r="S1447" i="8" s="1"/>
  <c r="L1447" i="8"/>
  <c r="R1447" i="8" s="1"/>
  <c r="U1433" i="8"/>
  <c r="U1419" i="8"/>
  <c r="M1226" i="8"/>
  <c r="S1226" i="8" s="1"/>
  <c r="L1226" i="8"/>
  <c r="R1226" i="8" s="1"/>
  <c r="U1384" i="8"/>
  <c r="U1322" i="8"/>
  <c r="U1314" i="8"/>
  <c r="U1262" i="8"/>
  <c r="U1225" i="8"/>
  <c r="M1089" i="8"/>
  <c r="S1089" i="8" s="1"/>
  <c r="L1089" i="8"/>
  <c r="R1089" i="8" s="1"/>
  <c r="U1024" i="8"/>
  <c r="U919" i="8"/>
  <c r="U1360" i="8"/>
  <c r="U1293" i="8"/>
  <c r="L1271" i="8"/>
  <c r="R1271" i="8" s="1"/>
  <c r="M1271" i="8"/>
  <c r="S1271" i="8" s="1"/>
  <c r="M1193" i="8"/>
  <c r="S1193" i="8" s="1"/>
  <c r="L1193" i="8"/>
  <c r="R1193" i="8" s="1"/>
  <c r="U1128" i="8"/>
  <c r="L1019" i="8"/>
  <c r="R1019" i="8" s="1"/>
  <c r="M1019" i="8"/>
  <c r="S1019" i="8" s="1"/>
  <c r="U1349" i="8"/>
  <c r="U1341" i="8"/>
  <c r="L1300" i="8"/>
  <c r="R1300" i="8" s="1"/>
  <c r="M1300" i="8"/>
  <c r="S1300" i="8" s="1"/>
  <c r="U1219" i="8"/>
  <c r="L1175" i="8"/>
  <c r="R1175" i="8" s="1"/>
  <c r="M1175" i="8"/>
  <c r="S1175" i="8" s="1"/>
  <c r="L1144" i="8"/>
  <c r="R1144" i="8" s="1"/>
  <c r="M1144" i="8"/>
  <c r="S1144" i="8" s="1"/>
  <c r="U1106" i="8"/>
  <c r="M1067" i="8"/>
  <c r="S1067" i="8" s="1"/>
  <c r="L1067" i="8"/>
  <c r="R1067" i="8" s="1"/>
  <c r="L1419" i="8"/>
  <c r="R1419" i="8" s="1"/>
  <c r="M1419" i="8"/>
  <c r="S1419" i="8" s="1"/>
  <c r="U1410" i="8"/>
  <c r="U1406" i="8"/>
  <c r="L1394" i="8"/>
  <c r="R1394" i="8" s="1"/>
  <c r="M1394" i="8"/>
  <c r="S1394" i="8" s="1"/>
  <c r="L1389" i="8"/>
  <c r="R1389" i="8" s="1"/>
  <c r="M1389" i="8"/>
  <c r="S1389" i="8" s="1"/>
  <c r="U1381" i="8"/>
  <c r="L1364" i="8"/>
  <c r="R1364" i="8" s="1"/>
  <c r="M1364" i="8"/>
  <c r="S1364" i="8" s="1"/>
  <c r="L1350" i="8"/>
  <c r="R1350" i="8" s="1"/>
  <c r="M1350" i="8"/>
  <c r="S1350" i="8" s="1"/>
  <c r="L1346" i="8"/>
  <c r="R1346" i="8" s="1"/>
  <c r="M1346" i="8"/>
  <c r="S1346" i="8" s="1"/>
  <c r="L1342" i="8"/>
  <c r="R1342" i="8" s="1"/>
  <c r="M1342" i="8"/>
  <c r="S1342" i="8" s="1"/>
  <c r="U1334" i="8"/>
  <c r="L1326" i="8"/>
  <c r="R1326" i="8" s="1"/>
  <c r="M1326" i="8"/>
  <c r="S1326" i="8" s="1"/>
  <c r="L1322" i="8"/>
  <c r="R1322" i="8" s="1"/>
  <c r="M1322" i="8"/>
  <c r="S1322" i="8" s="1"/>
  <c r="M1318" i="8"/>
  <c r="S1318" i="8" s="1"/>
  <c r="L1318" i="8"/>
  <c r="R1318" i="8" s="1"/>
  <c r="L1314" i="8"/>
  <c r="R1314" i="8" s="1"/>
  <c r="M1314" i="8"/>
  <c r="S1314" i="8" s="1"/>
  <c r="U1310" i="8"/>
  <c r="L1306" i="8"/>
  <c r="R1306" i="8" s="1"/>
  <c r="M1306" i="8"/>
  <c r="S1306" i="8" s="1"/>
  <c r="U1289" i="8"/>
  <c r="U1272" i="8"/>
  <c r="M1264" i="8"/>
  <c r="S1264" i="8" s="1"/>
  <c r="L1264" i="8"/>
  <c r="R1264" i="8" s="1"/>
  <c r="L1251" i="8"/>
  <c r="R1251" i="8" s="1"/>
  <c r="M1251" i="8"/>
  <c r="S1251" i="8" s="1"/>
  <c r="L1233" i="8"/>
  <c r="R1233" i="8" s="1"/>
  <c r="M1233" i="8"/>
  <c r="S1233" i="8" s="1"/>
  <c r="L1225" i="8"/>
  <c r="R1225" i="8" s="1"/>
  <c r="M1225" i="8"/>
  <c r="S1225" i="8" s="1"/>
  <c r="M1221" i="8"/>
  <c r="S1221" i="8" s="1"/>
  <c r="L1221" i="8"/>
  <c r="R1221" i="8" s="1"/>
  <c r="L1217" i="8"/>
  <c r="R1217" i="8" s="1"/>
  <c r="M1217" i="8"/>
  <c r="S1217" i="8" s="1"/>
  <c r="U1204" i="8"/>
  <c r="U1200" i="8"/>
  <c r="U1190" i="8"/>
  <c r="U1184" i="8"/>
  <c r="L1180" i="8"/>
  <c r="R1180" i="8" s="1"/>
  <c r="M1180" i="8"/>
  <c r="S1180" i="8" s="1"/>
  <c r="U1166" i="8"/>
  <c r="L1119" i="8"/>
  <c r="R1119" i="8" s="1"/>
  <c r="M1119" i="8"/>
  <c r="S1119" i="8" s="1"/>
  <c r="U1104" i="8"/>
  <c r="M927" i="8"/>
  <c r="S927" i="8" s="1"/>
  <c r="L927" i="8"/>
  <c r="R927" i="8" s="1"/>
  <c r="U912" i="8"/>
  <c r="U864" i="8"/>
  <c r="U838" i="8"/>
  <c r="L793" i="8"/>
  <c r="R793" i="8" s="1"/>
  <c r="M793" i="8"/>
  <c r="S793" i="8" s="1"/>
  <c r="U1467" i="8"/>
  <c r="M1462" i="8"/>
  <c r="S1462" i="8" s="1"/>
  <c r="L1462" i="8"/>
  <c r="R1462" i="8" s="1"/>
  <c r="U1459" i="8"/>
  <c r="M1454" i="8"/>
  <c r="S1454" i="8" s="1"/>
  <c r="L1454" i="8"/>
  <c r="R1454" i="8" s="1"/>
  <c r="U1451" i="8"/>
  <c r="L1426" i="8"/>
  <c r="R1426" i="8" s="1"/>
  <c r="M1426" i="8"/>
  <c r="S1426" i="8" s="1"/>
  <c r="M1422" i="8"/>
  <c r="S1422" i="8" s="1"/>
  <c r="L1422" i="8"/>
  <c r="R1422" i="8" s="1"/>
  <c r="U1405" i="8"/>
  <c r="M1371" i="8"/>
  <c r="S1371" i="8" s="1"/>
  <c r="L1371" i="8"/>
  <c r="R1371" i="8" s="1"/>
  <c r="U1363" i="8"/>
  <c r="L1338" i="8"/>
  <c r="R1338" i="8" s="1"/>
  <c r="M1338" i="8"/>
  <c r="S1338" i="8" s="1"/>
  <c r="U1333" i="8"/>
  <c r="U1329" i="8"/>
  <c r="L1325" i="8"/>
  <c r="R1325" i="8" s="1"/>
  <c r="M1325" i="8"/>
  <c r="S1325" i="8" s="1"/>
  <c r="L1321" i="8"/>
  <c r="R1321" i="8" s="1"/>
  <c r="M1321" i="8"/>
  <c r="S1321" i="8" s="1"/>
  <c r="L1317" i="8"/>
  <c r="R1317" i="8" s="1"/>
  <c r="M1317" i="8"/>
  <c r="S1317" i="8" s="1"/>
  <c r="L1313" i="8"/>
  <c r="R1313" i="8" s="1"/>
  <c r="M1313" i="8"/>
  <c r="S1313" i="8" s="1"/>
  <c r="U1265" i="8"/>
  <c r="U1252" i="8"/>
  <c r="U1243" i="8"/>
  <c r="L1238" i="8"/>
  <c r="R1238" i="8" s="1"/>
  <c r="M1238" i="8"/>
  <c r="S1238" i="8" s="1"/>
  <c r="U1214" i="8"/>
  <c r="U1169" i="8"/>
  <c r="L1132" i="8"/>
  <c r="R1132" i="8" s="1"/>
  <c r="M1132" i="8"/>
  <c r="S1132" i="8" s="1"/>
  <c r="L1094" i="8"/>
  <c r="R1094" i="8" s="1"/>
  <c r="M1094" i="8"/>
  <c r="S1094" i="8" s="1"/>
  <c r="L1062" i="8"/>
  <c r="R1062" i="8" s="1"/>
  <c r="M1062" i="8"/>
  <c r="S1062" i="8" s="1"/>
  <c r="U1036" i="8"/>
  <c r="U1025" i="8"/>
  <c r="U1009" i="8"/>
  <c r="M954" i="8"/>
  <c r="S954" i="8" s="1"/>
  <c r="L954" i="8"/>
  <c r="R954" i="8" s="1"/>
  <c r="L886" i="8"/>
  <c r="R886" i="8" s="1"/>
  <c r="M886" i="8"/>
  <c r="S886" i="8" s="1"/>
  <c r="U842" i="8"/>
  <c r="U819" i="8"/>
  <c r="U723" i="8"/>
  <c r="M575" i="8"/>
  <c r="S575" i="8" s="1"/>
  <c r="L575" i="8"/>
  <c r="R575" i="8" s="1"/>
  <c r="L1443" i="8"/>
  <c r="R1443" i="8" s="1"/>
  <c r="M1443" i="8"/>
  <c r="S1443" i="8" s="1"/>
  <c r="M1438" i="8"/>
  <c r="S1438" i="8" s="1"/>
  <c r="L1438" i="8"/>
  <c r="R1438" i="8" s="1"/>
  <c r="L1421" i="8"/>
  <c r="R1421" i="8" s="1"/>
  <c r="M1421" i="8"/>
  <c r="S1421" i="8" s="1"/>
  <c r="L1403" i="8"/>
  <c r="R1403" i="8" s="1"/>
  <c r="M1403" i="8"/>
  <c r="S1403" i="8" s="1"/>
  <c r="M1399" i="8"/>
  <c r="S1399" i="8" s="1"/>
  <c r="L1399" i="8"/>
  <c r="R1399" i="8" s="1"/>
  <c r="M1365" i="8"/>
  <c r="S1365" i="8" s="1"/>
  <c r="L1365" i="8"/>
  <c r="R1365" i="8" s="1"/>
  <c r="L1352" i="8"/>
  <c r="R1352" i="8" s="1"/>
  <c r="M1352" i="8"/>
  <c r="S1352" i="8" s="1"/>
  <c r="L1348" i="8"/>
  <c r="R1348" i="8" s="1"/>
  <c r="M1348" i="8"/>
  <c r="S1348" i="8" s="1"/>
  <c r="L1344" i="8"/>
  <c r="R1344" i="8" s="1"/>
  <c r="M1344" i="8"/>
  <c r="S1344" i="8" s="1"/>
  <c r="L1340" i="8"/>
  <c r="R1340" i="8" s="1"/>
  <c r="M1340" i="8"/>
  <c r="S1340" i="8" s="1"/>
  <c r="L1330" i="8"/>
  <c r="R1330" i="8" s="1"/>
  <c r="M1330" i="8"/>
  <c r="S1330" i="8" s="1"/>
  <c r="L1310" i="8"/>
  <c r="R1310" i="8" s="1"/>
  <c r="M1310" i="8"/>
  <c r="S1310" i="8" s="1"/>
  <c r="M1301" i="8"/>
  <c r="S1301" i="8" s="1"/>
  <c r="L1301" i="8"/>
  <c r="R1301" i="8" s="1"/>
  <c r="U1288" i="8"/>
  <c r="U1284" i="8"/>
  <c r="M1272" i="8"/>
  <c r="S1272" i="8" s="1"/>
  <c r="L1272" i="8"/>
  <c r="R1272" i="8" s="1"/>
  <c r="U1268" i="8"/>
  <c r="U1264" i="8"/>
  <c r="M1250" i="8"/>
  <c r="S1250" i="8" s="1"/>
  <c r="L1250" i="8"/>
  <c r="R1250" i="8" s="1"/>
  <c r="U1241" i="8"/>
  <c r="U1237" i="8"/>
  <c r="U1194" i="8"/>
  <c r="L1189" i="8"/>
  <c r="R1189" i="8" s="1"/>
  <c r="M1189" i="8"/>
  <c r="S1189" i="8" s="1"/>
  <c r="M1167" i="8"/>
  <c r="S1167" i="8" s="1"/>
  <c r="L1167" i="8"/>
  <c r="L1156" i="8"/>
  <c r="R1156" i="8" s="1"/>
  <c r="M1156" i="8"/>
  <c r="S1156" i="8" s="1"/>
  <c r="U1146" i="8"/>
  <c r="L1109" i="8"/>
  <c r="R1109" i="8" s="1"/>
  <c r="M1109" i="8"/>
  <c r="S1109" i="8" s="1"/>
  <c r="L1081" i="8"/>
  <c r="R1081" i="8" s="1"/>
  <c r="M1081" i="8"/>
  <c r="S1081" i="8" s="1"/>
  <c r="L1034" i="8"/>
  <c r="R1034" i="8" s="1"/>
  <c r="M1034" i="8"/>
  <c r="S1034" i="8" s="1"/>
  <c r="L996" i="8"/>
  <c r="R996" i="8" s="1"/>
  <c r="M996" i="8"/>
  <c r="S996" i="8" s="1"/>
  <c r="L976" i="8"/>
  <c r="R976" i="8" s="1"/>
  <c r="M976" i="8"/>
  <c r="S976" i="8" s="1"/>
  <c r="U1092" i="8"/>
  <c r="M1087" i="8"/>
  <c r="S1087" i="8" s="1"/>
  <c r="L1087" i="8"/>
  <c r="R1087" i="8" s="1"/>
  <c r="U1065" i="8"/>
  <c r="U1061" i="8"/>
  <c r="L1047" i="8"/>
  <c r="R1047" i="8" s="1"/>
  <c r="M1047" i="8"/>
  <c r="S1047" i="8" s="1"/>
  <c r="L1014" i="8"/>
  <c r="R1014" i="8" s="1"/>
  <c r="M1014" i="8"/>
  <c r="S1014" i="8" s="1"/>
  <c r="U989" i="8"/>
  <c r="U985" i="8"/>
  <c r="U981" i="8"/>
  <c r="U967" i="8"/>
  <c r="M945" i="8"/>
  <c r="S945" i="8" s="1"/>
  <c r="L945" i="8"/>
  <c r="R945" i="8" s="1"/>
  <c r="U922" i="8"/>
  <c r="L918" i="8"/>
  <c r="R918" i="8" s="1"/>
  <c r="M918" i="8"/>
  <c r="S918" i="8" s="1"/>
  <c r="U914" i="8"/>
  <c r="L891" i="8"/>
  <c r="R891" i="8" s="1"/>
  <c r="M891" i="8"/>
  <c r="S891" i="8" s="1"/>
  <c r="U877" i="8"/>
  <c r="U873" i="8"/>
  <c r="M853" i="8"/>
  <c r="S853" i="8" s="1"/>
  <c r="L853" i="8"/>
  <c r="R853" i="8" s="1"/>
  <c r="U849" i="8"/>
  <c r="L837" i="8"/>
  <c r="R837" i="8" s="1"/>
  <c r="M837" i="8"/>
  <c r="S837" i="8" s="1"/>
  <c r="L821" i="8"/>
  <c r="R821" i="8" s="1"/>
  <c r="M821" i="8"/>
  <c r="S821" i="8" s="1"/>
  <c r="U814" i="8"/>
  <c r="L752" i="8"/>
  <c r="R752" i="8" s="1"/>
  <c r="M752" i="8"/>
  <c r="S752" i="8" s="1"/>
  <c r="U732" i="8"/>
  <c r="U704" i="8"/>
  <c r="L634" i="8"/>
  <c r="R634" i="8" s="1"/>
  <c r="M634" i="8"/>
  <c r="S634" i="8" s="1"/>
  <c r="U579" i="8"/>
  <c r="U554" i="8"/>
  <c r="U478" i="8"/>
  <c r="U1217" i="8"/>
  <c r="L1206" i="8"/>
  <c r="R1206" i="8" s="1"/>
  <c r="M1206" i="8"/>
  <c r="S1206" i="8" s="1"/>
  <c r="M1197" i="8"/>
  <c r="S1197" i="8" s="1"/>
  <c r="L1197" i="8"/>
  <c r="R1197" i="8" s="1"/>
  <c r="L1194" i="8"/>
  <c r="R1194" i="8" s="1"/>
  <c r="M1194" i="8"/>
  <c r="S1194" i="8" s="1"/>
  <c r="U1191" i="8"/>
  <c r="U1188" i="8"/>
  <c r="L1176" i="8"/>
  <c r="R1176" i="8" s="1"/>
  <c r="M1176" i="8"/>
  <c r="S1176" i="8" s="1"/>
  <c r="L1159" i="8"/>
  <c r="R1159" i="8" s="1"/>
  <c r="M1159" i="8"/>
  <c r="S1159" i="8" s="1"/>
  <c r="L1128" i="8"/>
  <c r="R1128" i="8" s="1"/>
  <c r="M1128" i="8"/>
  <c r="S1128" i="8" s="1"/>
  <c r="U1119" i="8"/>
  <c r="U1115" i="8"/>
  <c r="U1107" i="8"/>
  <c r="U1098" i="8"/>
  <c r="U1094" i="8"/>
  <c r="U1090" i="8"/>
  <c r="M1085" i="8"/>
  <c r="S1085" i="8" s="1"/>
  <c r="L1085" i="8"/>
  <c r="R1085" i="8" s="1"/>
  <c r="U1072" i="8"/>
  <c r="U1068" i="8"/>
  <c r="U1056" i="8"/>
  <c r="L1042" i="8"/>
  <c r="R1042" i="8" s="1"/>
  <c r="M1042" i="8"/>
  <c r="S1042" i="8" s="1"/>
  <c r="M1017" i="8"/>
  <c r="S1017" i="8" s="1"/>
  <c r="L1017" i="8"/>
  <c r="R1017" i="8" s="1"/>
  <c r="M1012" i="8"/>
  <c r="S1012" i="8" s="1"/>
  <c r="L1012" i="8"/>
  <c r="R1012" i="8" s="1"/>
  <c r="U1000" i="8"/>
  <c r="M975" i="8"/>
  <c r="S975" i="8" s="1"/>
  <c r="L975" i="8"/>
  <c r="R975" i="8" s="1"/>
  <c r="M965" i="8"/>
  <c r="S965" i="8" s="1"/>
  <c r="L965" i="8"/>
  <c r="R965" i="8" s="1"/>
  <c r="U959" i="8"/>
  <c r="L944" i="8"/>
  <c r="R944" i="8" s="1"/>
  <c r="M944" i="8"/>
  <c r="S944" i="8" s="1"/>
  <c r="U940" i="8"/>
  <c r="U925" i="8"/>
  <c r="L909" i="8"/>
  <c r="R909" i="8" s="1"/>
  <c r="M909" i="8"/>
  <c r="S909" i="8" s="1"/>
  <c r="U897" i="8"/>
  <c r="U893" i="8"/>
  <c r="U879" i="8"/>
  <c r="L874" i="8"/>
  <c r="R874" i="8" s="1"/>
  <c r="M874" i="8"/>
  <c r="S874" i="8" s="1"/>
  <c r="M826" i="8"/>
  <c r="S826" i="8" s="1"/>
  <c r="L826" i="8"/>
  <c r="R826" i="8" s="1"/>
  <c r="U772" i="8"/>
  <c r="U709" i="8"/>
  <c r="U672" i="8"/>
  <c r="L574" i="8"/>
  <c r="R574" i="8" s="1"/>
  <c r="M574" i="8"/>
  <c r="S574" i="8" s="1"/>
  <c r="U516" i="8"/>
  <c r="L1444" i="8"/>
  <c r="R1444" i="8" s="1"/>
  <c r="M1444" i="8"/>
  <c r="S1444" i="8" s="1"/>
  <c r="M1441" i="8"/>
  <c r="S1441" i="8" s="1"/>
  <c r="L1441" i="8"/>
  <c r="R1441" i="8" s="1"/>
  <c r="U1438" i="8"/>
  <c r="L1433" i="8"/>
  <c r="R1433" i="8" s="1"/>
  <c r="M1433" i="8"/>
  <c r="S1433" i="8" s="1"/>
  <c r="U1430" i="8"/>
  <c r="U1417" i="8"/>
  <c r="L1412" i="8"/>
  <c r="R1412" i="8" s="1"/>
  <c r="M1412" i="8"/>
  <c r="S1412" i="8" s="1"/>
  <c r="U1409" i="8"/>
  <c r="U1403" i="8"/>
  <c r="U1396" i="8"/>
  <c r="U1393" i="8"/>
  <c r="L1388" i="8"/>
  <c r="R1388" i="8" s="1"/>
  <c r="M1388" i="8"/>
  <c r="S1388" i="8" s="1"/>
  <c r="L1378" i="8"/>
  <c r="R1378" i="8" s="1"/>
  <c r="M1378" i="8"/>
  <c r="S1378" i="8" s="1"/>
  <c r="U1375" i="8"/>
  <c r="L1360" i="8"/>
  <c r="R1360" i="8" s="1"/>
  <c r="M1360" i="8"/>
  <c r="S1360" i="8" s="1"/>
  <c r="U1357" i="8"/>
  <c r="M1336" i="8"/>
  <c r="S1336" i="8" s="1"/>
  <c r="L1336" i="8"/>
  <c r="R1336" i="8" s="1"/>
  <c r="U1330" i="8"/>
  <c r="U1327" i="8"/>
  <c r="U1307" i="8"/>
  <c r="M1295" i="8"/>
  <c r="S1295" i="8" s="1"/>
  <c r="L1295" i="8"/>
  <c r="R1295" i="8" s="1"/>
  <c r="U1292" i="8"/>
  <c r="U1285" i="8"/>
  <c r="L1279" i="8"/>
  <c r="R1279" i="8" s="1"/>
  <c r="M1279" i="8"/>
  <c r="S1279" i="8" s="1"/>
  <c r="U1276" i="8"/>
  <c r="L1257" i="8"/>
  <c r="R1257" i="8" s="1"/>
  <c r="M1257" i="8"/>
  <c r="S1257" i="8" s="1"/>
  <c r="U1254" i="8"/>
  <c r="U1251" i="8"/>
  <c r="U1248" i="8"/>
  <c r="L1243" i="8"/>
  <c r="R1243" i="8" s="1"/>
  <c r="M1243" i="8"/>
  <c r="S1243" i="8" s="1"/>
  <c r="U1240" i="8"/>
  <c r="U1233" i="8"/>
  <c r="L1228" i="8"/>
  <c r="R1228" i="8" s="1"/>
  <c r="M1228" i="8"/>
  <c r="S1228" i="8" s="1"/>
  <c r="U1220" i="8"/>
  <c r="U1210" i="8"/>
  <c r="M1200" i="8"/>
  <c r="S1200" i="8" s="1"/>
  <c r="L1200" i="8"/>
  <c r="R1200" i="8" s="1"/>
  <c r="U1189" i="8"/>
  <c r="U1185" i="8"/>
  <c r="M1179" i="8"/>
  <c r="S1179" i="8" s="1"/>
  <c r="L1179" i="8"/>
  <c r="R1179" i="8" s="1"/>
  <c r="U1160" i="8"/>
  <c r="L1152" i="8"/>
  <c r="R1152" i="8" s="1"/>
  <c r="M1152" i="8"/>
  <c r="S1152" i="8" s="1"/>
  <c r="M1148" i="8"/>
  <c r="S1148" i="8" s="1"/>
  <c r="L1148" i="8"/>
  <c r="R1148" i="8" s="1"/>
  <c r="U1139" i="8"/>
  <c r="U1135" i="8"/>
  <c r="U1131" i="8"/>
  <c r="M1116" i="8"/>
  <c r="S1116" i="8" s="1"/>
  <c r="L1116" i="8"/>
  <c r="R1116" i="8" s="1"/>
  <c r="M1108" i="8"/>
  <c r="S1108" i="8" s="1"/>
  <c r="L1108" i="8"/>
  <c r="R1108" i="8" s="1"/>
  <c r="U1080" i="8"/>
  <c r="L1072" i="8"/>
  <c r="R1072" i="8" s="1"/>
  <c r="M1072" i="8"/>
  <c r="S1072" i="8" s="1"/>
  <c r="L1068" i="8"/>
  <c r="R1068" i="8" s="1"/>
  <c r="M1068" i="8"/>
  <c r="S1068" i="8" s="1"/>
  <c r="U1059" i="8"/>
  <c r="U1055" i="8"/>
  <c r="U1051" i="8"/>
  <c r="U1038" i="8"/>
  <c r="M1007" i="8"/>
  <c r="S1007" i="8" s="1"/>
  <c r="L1007" i="8"/>
  <c r="R1007" i="8" s="1"/>
  <c r="U999" i="8"/>
  <c r="U987" i="8"/>
  <c r="U983" i="8"/>
  <c r="U979" i="8"/>
  <c r="U971" i="8"/>
  <c r="L952" i="8"/>
  <c r="R952" i="8" s="1"/>
  <c r="M952" i="8"/>
  <c r="S952" i="8" s="1"/>
  <c r="M895" i="8"/>
  <c r="S895" i="8" s="1"/>
  <c r="L895" i="8"/>
  <c r="R895" i="8" s="1"/>
  <c r="M887" i="8"/>
  <c r="S887" i="8" s="1"/>
  <c r="L887" i="8"/>
  <c r="U883" i="8"/>
  <c r="U870" i="8"/>
  <c r="L846" i="8"/>
  <c r="R846" i="8" s="1"/>
  <c r="M846" i="8"/>
  <c r="S846" i="8" s="1"/>
  <c r="U829" i="8"/>
  <c r="U822" i="8"/>
  <c r="L816" i="8"/>
  <c r="R816" i="8" s="1"/>
  <c r="M816" i="8"/>
  <c r="S816" i="8" s="1"/>
  <c r="L796" i="8"/>
  <c r="R796" i="8" s="1"/>
  <c r="M796" i="8"/>
  <c r="S796" i="8" s="1"/>
  <c r="L733" i="8"/>
  <c r="R733" i="8" s="1"/>
  <c r="M733" i="8"/>
  <c r="S733" i="8" s="1"/>
  <c r="M562" i="8"/>
  <c r="S562" i="8" s="1"/>
  <c r="L562" i="8"/>
  <c r="R562" i="8" s="1"/>
  <c r="M817" i="8"/>
  <c r="S817" i="8" s="1"/>
  <c r="L817" i="8"/>
  <c r="R817" i="8" s="1"/>
  <c r="U806" i="8"/>
  <c r="M785" i="8"/>
  <c r="S785" i="8" s="1"/>
  <c r="L785" i="8"/>
  <c r="R785" i="8" s="1"/>
  <c r="L782" i="8"/>
  <c r="R782" i="8" s="1"/>
  <c r="M782" i="8"/>
  <c r="S782" i="8" s="1"/>
  <c r="L779" i="8"/>
  <c r="R779" i="8" s="1"/>
  <c r="M779" i="8"/>
  <c r="S779" i="8" s="1"/>
  <c r="U776" i="8"/>
  <c r="U773" i="8"/>
  <c r="U770" i="8"/>
  <c r="M759" i="8"/>
  <c r="S759" i="8" s="1"/>
  <c r="L759" i="8"/>
  <c r="R759" i="8" s="1"/>
  <c r="M755" i="8"/>
  <c r="S755" i="8" s="1"/>
  <c r="L755" i="8"/>
  <c r="R755" i="8" s="1"/>
  <c r="U747" i="8"/>
  <c r="U734" i="8"/>
  <c r="U721" i="8"/>
  <c r="L701" i="8"/>
  <c r="R701" i="8" s="1"/>
  <c r="M701" i="8"/>
  <c r="S701" i="8" s="1"/>
  <c r="M696" i="8"/>
  <c r="S696" i="8" s="1"/>
  <c r="L696" i="8"/>
  <c r="R696" i="8" s="1"/>
  <c r="M672" i="8"/>
  <c r="S672" i="8" s="1"/>
  <c r="L672" i="8"/>
  <c r="R672" i="8" s="1"/>
  <c r="U660" i="8"/>
  <c r="L652" i="8"/>
  <c r="R652" i="8" s="1"/>
  <c r="M652" i="8"/>
  <c r="S652" i="8" s="1"/>
  <c r="L648" i="8"/>
  <c r="R648" i="8" s="1"/>
  <c r="M648" i="8"/>
  <c r="S648" i="8" s="1"/>
  <c r="M579" i="8"/>
  <c r="S579" i="8" s="1"/>
  <c r="L579" i="8"/>
  <c r="R579" i="8" s="1"/>
  <c r="L560" i="8"/>
  <c r="R560" i="8" s="1"/>
  <c r="M560" i="8"/>
  <c r="S560" i="8" s="1"/>
  <c r="M372" i="8"/>
  <c r="S372" i="8" s="1"/>
  <c r="L372" i="8"/>
  <c r="R372" i="8" s="1"/>
  <c r="L1164" i="8"/>
  <c r="R1164" i="8" s="1"/>
  <c r="M1164" i="8"/>
  <c r="S1164" i="8" s="1"/>
  <c r="U1161" i="8"/>
  <c r="U1158" i="8"/>
  <c r="M1145" i="8"/>
  <c r="S1145" i="8" s="1"/>
  <c r="L1145" i="8"/>
  <c r="R1145" i="8" s="1"/>
  <c r="U1132" i="8"/>
  <c r="L1126" i="8"/>
  <c r="R1126" i="8" s="1"/>
  <c r="M1126" i="8"/>
  <c r="S1126" i="8" s="1"/>
  <c r="M1120" i="8"/>
  <c r="S1120" i="8" s="1"/>
  <c r="L1120" i="8"/>
  <c r="R1120" i="8" s="1"/>
  <c r="M1117" i="8"/>
  <c r="S1117" i="8" s="1"/>
  <c r="L1117" i="8"/>
  <c r="R1117" i="8" s="1"/>
  <c r="U1111" i="8"/>
  <c r="L1102" i="8"/>
  <c r="R1102" i="8" s="1"/>
  <c r="M1102" i="8"/>
  <c r="S1102" i="8" s="1"/>
  <c r="L1095" i="8"/>
  <c r="R1095" i="8" s="1"/>
  <c r="M1095" i="8"/>
  <c r="S1095" i="8" s="1"/>
  <c r="L1092" i="8"/>
  <c r="R1092" i="8" s="1"/>
  <c r="M1092" i="8"/>
  <c r="S1092" i="8" s="1"/>
  <c r="U1089" i="8"/>
  <c r="L1084" i="8"/>
  <c r="R1084" i="8" s="1"/>
  <c r="M1084" i="8"/>
  <c r="S1084" i="8" s="1"/>
  <c r="U1081" i="8"/>
  <c r="L1065" i="8"/>
  <c r="R1065" i="8" s="1"/>
  <c r="M1065" i="8"/>
  <c r="S1065" i="8" s="1"/>
  <c r="U1062" i="8"/>
  <c r="U1052" i="8"/>
  <c r="U1049" i="8"/>
  <c r="L1041" i="8"/>
  <c r="R1041" i="8" s="1"/>
  <c r="M1041" i="8"/>
  <c r="S1041" i="8" s="1"/>
  <c r="U1034" i="8"/>
  <c r="L1020" i="8"/>
  <c r="R1020" i="8" s="1"/>
  <c r="M1020" i="8"/>
  <c r="S1020" i="8" s="1"/>
  <c r="U1016" i="8"/>
  <c r="M1011" i="8"/>
  <c r="S1011" i="8" s="1"/>
  <c r="L1011" i="8"/>
  <c r="R1011" i="8" s="1"/>
  <c r="M1008" i="8"/>
  <c r="S1008" i="8" s="1"/>
  <c r="L1008" i="8"/>
  <c r="R1008" i="8" s="1"/>
  <c r="U1002" i="8"/>
  <c r="U996" i="8"/>
  <c r="U993" i="8"/>
  <c r="U976" i="8"/>
  <c r="U960" i="8"/>
  <c r="U948" i="8"/>
  <c r="M942" i="8"/>
  <c r="S942" i="8" s="1"/>
  <c r="L942" i="8"/>
  <c r="R942" i="8" s="1"/>
  <c r="M939" i="8"/>
  <c r="S939" i="8" s="1"/>
  <c r="L939" i="8"/>
  <c r="R939" i="8" s="1"/>
  <c r="U936" i="8"/>
  <c r="L930" i="8"/>
  <c r="R930" i="8" s="1"/>
  <c r="M930" i="8"/>
  <c r="S930" i="8" s="1"/>
  <c r="U920" i="8"/>
  <c r="L911" i="8"/>
  <c r="R911" i="8" s="1"/>
  <c r="M911" i="8"/>
  <c r="S911" i="8" s="1"/>
  <c r="U907" i="8"/>
  <c r="U881" i="8"/>
  <c r="U878" i="8"/>
  <c r="U869" i="8"/>
  <c r="M864" i="8"/>
  <c r="S864" i="8" s="1"/>
  <c r="L864" i="8"/>
  <c r="R864" i="8" s="1"/>
  <c r="U861" i="8"/>
  <c r="U858" i="8"/>
  <c r="U852" i="8"/>
  <c r="U846" i="8"/>
  <c r="U818" i="8"/>
  <c r="M812" i="8"/>
  <c r="S812" i="8" s="1"/>
  <c r="L812" i="8"/>
  <c r="R812" i="8" s="1"/>
  <c r="U809" i="8"/>
  <c r="L798" i="8"/>
  <c r="R798" i="8" s="1"/>
  <c r="M798" i="8"/>
  <c r="S798" i="8" s="1"/>
  <c r="U791" i="8"/>
  <c r="U781" i="8"/>
  <c r="U767" i="8"/>
  <c r="M738" i="8"/>
  <c r="S738" i="8" s="1"/>
  <c r="L738" i="8"/>
  <c r="R738" i="8" s="1"/>
  <c r="U730" i="8"/>
  <c r="L713" i="8"/>
  <c r="R713" i="8" s="1"/>
  <c r="M713" i="8"/>
  <c r="S713" i="8" s="1"/>
  <c r="L709" i="8"/>
  <c r="R709" i="8" s="1"/>
  <c r="M709" i="8"/>
  <c r="S709" i="8" s="1"/>
  <c r="L688" i="8"/>
  <c r="R688" i="8" s="1"/>
  <c r="M688" i="8"/>
  <c r="S688" i="8" s="1"/>
  <c r="U684" i="8"/>
  <c r="U680" i="8"/>
  <c r="U667" i="8"/>
  <c r="L662" i="8"/>
  <c r="R662" i="8" s="1"/>
  <c r="M662" i="8"/>
  <c r="S662" i="8" s="1"/>
  <c r="U640" i="8"/>
  <c r="U636" i="8"/>
  <c r="L617" i="8"/>
  <c r="R617" i="8" s="1"/>
  <c r="M617" i="8"/>
  <c r="S617" i="8" s="1"/>
  <c r="L612" i="8"/>
  <c r="R612" i="8" s="1"/>
  <c r="M612" i="8"/>
  <c r="S612" i="8" s="1"/>
  <c r="U608" i="8"/>
  <c r="U604" i="8"/>
  <c r="U593" i="8"/>
  <c r="U589" i="8"/>
  <c r="U570" i="8"/>
  <c r="U566" i="8"/>
  <c r="U512" i="8"/>
  <c r="U972" i="8"/>
  <c r="M967" i="8"/>
  <c r="S967" i="8" s="1"/>
  <c r="L967" i="8"/>
  <c r="R967" i="8" s="1"/>
  <c r="M964" i="8"/>
  <c r="S964" i="8" s="1"/>
  <c r="L964" i="8"/>
  <c r="R964" i="8" s="1"/>
  <c r="U961" i="8"/>
  <c r="U958" i="8"/>
  <c r="L953" i="8"/>
  <c r="R953" i="8" s="1"/>
  <c r="M953" i="8"/>
  <c r="S953" i="8" s="1"/>
  <c r="U950" i="8"/>
  <c r="U941" i="8"/>
  <c r="L935" i="8"/>
  <c r="R935" i="8" s="1"/>
  <c r="M935" i="8"/>
  <c r="S935" i="8" s="1"/>
  <c r="U927" i="8"/>
  <c r="U924" i="8"/>
  <c r="U921" i="8"/>
  <c r="L912" i="8"/>
  <c r="R912" i="8" s="1"/>
  <c r="M912" i="8"/>
  <c r="S912" i="8" s="1"/>
  <c r="M906" i="8"/>
  <c r="S906" i="8" s="1"/>
  <c r="L906" i="8"/>
  <c r="R906" i="8" s="1"/>
  <c r="L903" i="8"/>
  <c r="R903" i="8" s="1"/>
  <c r="M903" i="8"/>
  <c r="S903" i="8" s="1"/>
  <c r="L897" i="8"/>
  <c r="R897" i="8" s="1"/>
  <c r="M897" i="8"/>
  <c r="S897" i="8" s="1"/>
  <c r="L894" i="8"/>
  <c r="R894" i="8" s="1"/>
  <c r="M894" i="8"/>
  <c r="S894" i="8" s="1"/>
  <c r="U887" i="8"/>
  <c r="L871" i="8"/>
  <c r="R871" i="8" s="1"/>
  <c r="M871" i="8"/>
  <c r="S871" i="8" s="1"/>
  <c r="U859" i="8"/>
  <c r="M849" i="8"/>
  <c r="S849" i="8" s="1"/>
  <c r="L849" i="8"/>
  <c r="R849" i="8" s="1"/>
  <c r="L827" i="8"/>
  <c r="R827" i="8" s="1"/>
  <c r="M827" i="8"/>
  <c r="S827" i="8" s="1"/>
  <c r="U824" i="8"/>
  <c r="U821" i="8"/>
  <c r="U817" i="8"/>
  <c r="U807" i="8"/>
  <c r="L795" i="8"/>
  <c r="R795" i="8" s="1"/>
  <c r="M795" i="8"/>
  <c r="S795" i="8" s="1"/>
  <c r="M788" i="8"/>
  <c r="S788" i="8" s="1"/>
  <c r="L788" i="8"/>
  <c r="R788" i="8" s="1"/>
  <c r="U785" i="8"/>
  <c r="U782" i="8"/>
  <c r="U779" i="8"/>
  <c r="L764" i="8"/>
  <c r="R764" i="8" s="1"/>
  <c r="M764" i="8"/>
  <c r="S764" i="8" s="1"/>
  <c r="U756" i="8"/>
  <c r="U752" i="8"/>
  <c r="U744" i="8"/>
  <c r="U725" i="8"/>
  <c r="L720" i="8"/>
  <c r="R720" i="8" s="1"/>
  <c r="M720" i="8"/>
  <c r="S720" i="8" s="1"/>
  <c r="L712" i="8"/>
  <c r="R712" i="8" s="1"/>
  <c r="M712" i="8"/>
  <c r="S712" i="8" s="1"/>
  <c r="M683" i="8"/>
  <c r="S683" i="8" s="1"/>
  <c r="L683" i="8"/>
  <c r="R683" i="8" s="1"/>
  <c r="M679" i="8"/>
  <c r="S679" i="8" s="1"/>
  <c r="L679" i="8"/>
  <c r="R679" i="8" s="1"/>
  <c r="U675" i="8"/>
  <c r="L642" i="8"/>
  <c r="R642" i="8" s="1"/>
  <c r="M642" i="8"/>
  <c r="S642" i="8" s="1"/>
  <c r="M638" i="8"/>
  <c r="S638" i="8" s="1"/>
  <c r="L638" i="8"/>
  <c r="R638" i="8" s="1"/>
  <c r="U634" i="8"/>
  <c r="U626" i="8"/>
  <c r="L591" i="8"/>
  <c r="R591" i="8" s="1"/>
  <c r="M591" i="8"/>
  <c r="S591" i="8" s="1"/>
  <c r="U575" i="8"/>
  <c r="L570" i="8"/>
  <c r="R570" i="8" s="1"/>
  <c r="M570" i="8"/>
  <c r="S570" i="8" s="1"/>
  <c r="L565" i="8"/>
  <c r="R565" i="8" s="1"/>
  <c r="M565" i="8"/>
  <c r="S565" i="8" s="1"/>
  <c r="L706" i="8"/>
  <c r="R706" i="8" s="1"/>
  <c r="M706" i="8"/>
  <c r="S706" i="8" s="1"/>
  <c r="L703" i="8"/>
  <c r="R703" i="8" s="1"/>
  <c r="M703" i="8"/>
  <c r="S703" i="8" s="1"/>
  <c r="U678" i="8"/>
  <c r="L668" i="8"/>
  <c r="R668" i="8" s="1"/>
  <c r="M668" i="8"/>
  <c r="S668" i="8" s="1"/>
  <c r="M655" i="8"/>
  <c r="S655" i="8" s="1"/>
  <c r="L655" i="8"/>
  <c r="R655" i="8" s="1"/>
  <c r="M645" i="8"/>
  <c r="S645" i="8" s="1"/>
  <c r="L645" i="8"/>
  <c r="R645" i="8" s="1"/>
  <c r="U625" i="8"/>
  <c r="M620" i="8"/>
  <c r="S620" i="8" s="1"/>
  <c r="L620" i="8"/>
  <c r="R620" i="8" s="1"/>
  <c r="L598" i="8"/>
  <c r="R598" i="8" s="1"/>
  <c r="M598" i="8"/>
  <c r="S598" i="8" s="1"/>
  <c r="M595" i="8"/>
  <c r="S595" i="8" s="1"/>
  <c r="L595" i="8"/>
  <c r="R595" i="8" s="1"/>
  <c r="U587" i="8"/>
  <c r="M582" i="8"/>
  <c r="S582" i="8" s="1"/>
  <c r="L582" i="8"/>
  <c r="R582" i="8" s="1"/>
  <c r="U572" i="8"/>
  <c r="L556" i="8"/>
  <c r="R556" i="8" s="1"/>
  <c r="M556" i="8"/>
  <c r="S556" i="8" s="1"/>
  <c r="M551" i="8"/>
  <c r="S551" i="8" s="1"/>
  <c r="L551" i="8"/>
  <c r="R551" i="8" s="1"/>
  <c r="U529" i="8"/>
  <c r="U525" i="8"/>
  <c r="U506" i="8"/>
  <c r="M475" i="8"/>
  <c r="S475" i="8" s="1"/>
  <c r="L475" i="8"/>
  <c r="R475" i="8" s="1"/>
  <c r="U442" i="8"/>
  <c r="L384" i="8"/>
  <c r="R384" i="8" s="1"/>
  <c r="M384" i="8"/>
  <c r="S384" i="8" s="1"/>
  <c r="U559" i="8"/>
  <c r="U544" i="8"/>
  <c r="L534" i="8"/>
  <c r="R534" i="8" s="1"/>
  <c r="M534" i="8"/>
  <c r="S534" i="8" s="1"/>
  <c r="M514" i="8"/>
  <c r="S514" i="8" s="1"/>
  <c r="L514" i="8"/>
  <c r="R514" i="8" s="1"/>
  <c r="U474" i="8"/>
  <c r="U440" i="8"/>
  <c r="L313" i="8"/>
  <c r="R313" i="8" s="1"/>
  <c r="M313" i="8"/>
  <c r="S313" i="8" s="1"/>
  <c r="U759" i="8"/>
  <c r="U746" i="8"/>
  <c r="U743" i="8"/>
  <c r="U724" i="8"/>
  <c r="L719" i="8"/>
  <c r="R719" i="8" s="1"/>
  <c r="M719" i="8"/>
  <c r="S719" i="8" s="1"/>
  <c r="U706" i="8"/>
  <c r="U703" i="8"/>
  <c r="L697" i="8"/>
  <c r="R697" i="8" s="1"/>
  <c r="M697" i="8"/>
  <c r="S697" i="8" s="1"/>
  <c r="L694" i="8"/>
  <c r="R694" i="8" s="1"/>
  <c r="M694" i="8"/>
  <c r="S694" i="8" s="1"/>
  <c r="M678" i="8"/>
  <c r="S678" i="8" s="1"/>
  <c r="L678" i="8"/>
  <c r="R678" i="8" s="1"/>
  <c r="U674" i="8"/>
  <c r="L644" i="8"/>
  <c r="M644" i="8"/>
  <c r="S644" i="8" s="1"/>
  <c r="L630" i="8"/>
  <c r="R630" i="8" s="1"/>
  <c r="M630" i="8"/>
  <c r="S630" i="8" s="1"/>
  <c r="M621" i="8"/>
  <c r="S621" i="8" s="1"/>
  <c r="L621" i="8"/>
  <c r="R621" i="8" s="1"/>
  <c r="U618" i="8"/>
  <c r="L599" i="8"/>
  <c r="R599" i="8" s="1"/>
  <c r="M599" i="8"/>
  <c r="S599" i="8" s="1"/>
  <c r="L596" i="8"/>
  <c r="R596" i="8" s="1"/>
  <c r="M596" i="8"/>
  <c r="S596" i="8" s="1"/>
  <c r="U586" i="8"/>
  <c r="L581" i="8"/>
  <c r="R581" i="8" s="1"/>
  <c r="M581" i="8"/>
  <c r="S581" i="8" s="1"/>
  <c r="U571" i="8"/>
  <c r="U550" i="8"/>
  <c r="U545" i="8"/>
  <c r="U531" i="8"/>
  <c r="U517" i="8"/>
  <c r="L468" i="8"/>
  <c r="R468" i="8" s="1"/>
  <c r="M468" i="8"/>
  <c r="S468" i="8" s="1"/>
  <c r="U419" i="8"/>
  <c r="L408" i="8"/>
  <c r="R408" i="8" s="1"/>
  <c r="M408" i="8"/>
  <c r="S408" i="8" s="1"/>
  <c r="U335" i="8"/>
  <c r="U221" i="8"/>
  <c r="L541" i="8"/>
  <c r="R541" i="8" s="1"/>
  <c r="M541" i="8"/>
  <c r="S541" i="8" s="1"/>
  <c r="M535" i="8"/>
  <c r="S535" i="8" s="1"/>
  <c r="L535" i="8"/>
  <c r="R535" i="8" s="1"/>
  <c r="M498" i="8"/>
  <c r="S498" i="8" s="1"/>
  <c r="L498" i="8"/>
  <c r="R498" i="8" s="1"/>
  <c r="R490" i="8"/>
  <c r="U481" i="8"/>
  <c r="U472" i="8"/>
  <c r="U456" i="8"/>
  <c r="U452" i="8"/>
  <c r="L444" i="8"/>
  <c r="R444" i="8" s="1"/>
  <c r="M444" i="8"/>
  <c r="S444" i="8" s="1"/>
  <c r="U429" i="8"/>
  <c r="L425" i="8"/>
  <c r="R425" i="8" s="1"/>
  <c r="M425" i="8"/>
  <c r="S425" i="8" s="1"/>
  <c r="L382" i="8"/>
  <c r="R382" i="8" s="1"/>
  <c r="M382" i="8"/>
  <c r="S382" i="8" s="1"/>
  <c r="U305" i="8"/>
  <c r="M538" i="8"/>
  <c r="S538" i="8" s="1"/>
  <c r="L538" i="8"/>
  <c r="R538" i="8" s="1"/>
  <c r="U534" i="8"/>
  <c r="U522" i="8"/>
  <c r="U514" i="8"/>
  <c r="M510" i="8"/>
  <c r="S510" i="8" s="1"/>
  <c r="L510" i="8"/>
  <c r="R510" i="8" s="1"/>
  <c r="L506" i="8"/>
  <c r="R506" i="8" s="1"/>
  <c r="M506" i="8"/>
  <c r="S506" i="8" s="1"/>
  <c r="U494" i="8"/>
  <c r="U490" i="8"/>
  <c r="U486" i="8"/>
  <c r="U477" i="8"/>
  <c r="L473" i="8"/>
  <c r="R473" i="8" s="1"/>
  <c r="M473" i="8"/>
  <c r="S473" i="8" s="1"/>
  <c r="L451" i="8"/>
  <c r="R451" i="8" s="1"/>
  <c r="M451" i="8"/>
  <c r="S451" i="8" s="1"/>
  <c r="L427" i="8"/>
  <c r="R427" i="8" s="1"/>
  <c r="M427" i="8"/>
  <c r="S427" i="8" s="1"/>
  <c r="L411" i="8"/>
  <c r="R411" i="8" s="1"/>
  <c r="M411" i="8"/>
  <c r="S411" i="8" s="1"/>
  <c r="M406" i="8"/>
  <c r="S406" i="8" s="1"/>
  <c r="L406" i="8"/>
  <c r="R406" i="8" s="1"/>
  <c r="M394" i="8"/>
  <c r="S394" i="8" s="1"/>
  <c r="L394" i="8"/>
  <c r="R394" i="8" s="1"/>
  <c r="U383" i="8"/>
  <c r="L374" i="8"/>
  <c r="R374" i="8" s="1"/>
  <c r="M374" i="8"/>
  <c r="S374" i="8" s="1"/>
  <c r="L345" i="8"/>
  <c r="R345" i="8" s="1"/>
  <c r="M345" i="8"/>
  <c r="S345" i="8" s="1"/>
  <c r="L322" i="8"/>
  <c r="R322" i="8" s="1"/>
  <c r="M322" i="8"/>
  <c r="S322" i="8" s="1"/>
  <c r="U310" i="8"/>
  <c r="M325" i="8"/>
  <c r="S325" i="8" s="1"/>
  <c r="L325" i="8"/>
  <c r="R325" i="8" s="1"/>
  <c r="U247" i="8"/>
  <c r="L366" i="8"/>
  <c r="R366" i="8" s="1"/>
  <c r="M366" i="8"/>
  <c r="S366" i="8" s="1"/>
  <c r="L359" i="8"/>
  <c r="R359" i="8" s="1"/>
  <c r="M359" i="8"/>
  <c r="S359" i="8" s="1"/>
  <c r="M347" i="8"/>
  <c r="S347" i="8" s="1"/>
  <c r="L347" i="8"/>
  <c r="R347" i="8" s="1"/>
  <c r="U343" i="8"/>
  <c r="M335" i="8"/>
  <c r="S335" i="8" s="1"/>
  <c r="L335" i="8"/>
  <c r="R335" i="8" s="1"/>
  <c r="L331" i="8"/>
  <c r="R331" i="8" s="1"/>
  <c r="M331" i="8"/>
  <c r="S331" i="8" s="1"/>
  <c r="U303" i="8"/>
  <c r="L299" i="8"/>
  <c r="R299" i="8" s="1"/>
  <c r="M299" i="8"/>
  <c r="S299" i="8" s="1"/>
  <c r="L207" i="8"/>
  <c r="R207" i="8" s="1"/>
  <c r="M207" i="8"/>
  <c r="S207" i="8" s="1"/>
  <c r="M172" i="8"/>
  <c r="S172" i="8" s="1"/>
  <c r="L172" i="8"/>
  <c r="R172" i="8" s="1"/>
  <c r="M558" i="8"/>
  <c r="S558" i="8" s="1"/>
  <c r="L558" i="8"/>
  <c r="R558" i="8" s="1"/>
  <c r="M555" i="8"/>
  <c r="S555" i="8" s="1"/>
  <c r="L555" i="8"/>
  <c r="R555" i="8" s="1"/>
  <c r="U541" i="8"/>
  <c r="U535" i="8"/>
  <c r="U528" i="8"/>
  <c r="L522" i="8"/>
  <c r="R522" i="8" s="1"/>
  <c r="M522" i="8"/>
  <c r="S522" i="8" s="1"/>
  <c r="L519" i="8"/>
  <c r="R519" i="8" s="1"/>
  <c r="M519" i="8"/>
  <c r="S519" i="8" s="1"/>
  <c r="L509" i="8"/>
  <c r="R509" i="8" s="1"/>
  <c r="M509" i="8"/>
  <c r="S509" i="8" s="1"/>
  <c r="U495" i="8"/>
  <c r="U484" i="8"/>
  <c r="U471" i="8"/>
  <c r="M460" i="8"/>
  <c r="S460" i="8" s="1"/>
  <c r="L460" i="8"/>
  <c r="R460" i="8" s="1"/>
  <c r="L454" i="8"/>
  <c r="R454" i="8" s="1"/>
  <c r="M454" i="8"/>
  <c r="S454" i="8" s="1"/>
  <c r="U451" i="8"/>
  <c r="M445" i="8"/>
  <c r="S445" i="8" s="1"/>
  <c r="L445" i="8"/>
  <c r="R445" i="8" s="1"/>
  <c r="M442" i="8"/>
  <c r="S442" i="8" s="1"/>
  <c r="L442" i="8"/>
  <c r="R442" i="8" s="1"/>
  <c r="U439" i="8"/>
  <c r="L434" i="8"/>
  <c r="R434" i="8" s="1"/>
  <c r="M434" i="8"/>
  <c r="S434" i="8" s="1"/>
  <c r="L431" i="8"/>
  <c r="R431" i="8" s="1"/>
  <c r="M431" i="8"/>
  <c r="S431" i="8" s="1"/>
  <c r="U427" i="8"/>
  <c r="U418" i="8"/>
  <c r="U411" i="8"/>
  <c r="U408" i="8"/>
  <c r="L402" i="8"/>
  <c r="M402" i="8"/>
  <c r="S402" i="8" s="1"/>
  <c r="L393" i="8"/>
  <c r="R393" i="8" s="1"/>
  <c r="M393" i="8"/>
  <c r="S393" i="8" s="1"/>
  <c r="U389" i="8"/>
  <c r="L383" i="8"/>
  <c r="R383" i="8" s="1"/>
  <c r="M383" i="8"/>
  <c r="S383" i="8" s="1"/>
  <c r="M371" i="8"/>
  <c r="S371" i="8" s="1"/>
  <c r="L371" i="8"/>
  <c r="R371" i="8" s="1"/>
  <c r="U361" i="8"/>
  <c r="M344" i="8"/>
  <c r="S344" i="8" s="1"/>
  <c r="L344" i="8"/>
  <c r="R344" i="8" s="1"/>
  <c r="U336" i="8"/>
  <c r="U332" i="8"/>
  <c r="L324" i="8"/>
  <c r="R324" i="8" s="1"/>
  <c r="M324" i="8"/>
  <c r="S324" i="8" s="1"/>
  <c r="L320" i="8"/>
  <c r="R320" i="8" s="1"/>
  <c r="M320" i="8"/>
  <c r="S320" i="8" s="1"/>
  <c r="U307" i="8"/>
  <c r="U266" i="8"/>
  <c r="U433" i="8"/>
  <c r="U423" i="8"/>
  <c r="M417" i="8"/>
  <c r="S417" i="8" s="1"/>
  <c r="L417" i="8"/>
  <c r="R417" i="8" s="1"/>
  <c r="U414" i="8"/>
  <c r="U404" i="8"/>
  <c r="U401" i="8"/>
  <c r="U391" i="8"/>
  <c r="U388" i="8"/>
  <c r="U375" i="8"/>
  <c r="U368" i="8"/>
  <c r="U355" i="8"/>
  <c r="U352" i="8"/>
  <c r="U349" i="8"/>
  <c r="M330" i="8"/>
  <c r="S330" i="8" s="1"/>
  <c r="L330" i="8"/>
  <c r="R330" i="8" s="1"/>
  <c r="U306" i="8"/>
  <c r="U298" i="8"/>
  <c r="U292" i="8"/>
  <c r="L282" i="8"/>
  <c r="R282" i="8" s="1"/>
  <c r="M282" i="8"/>
  <c r="S282" i="8" s="1"/>
  <c r="U262" i="8"/>
  <c r="L209" i="8"/>
  <c r="R209" i="8" s="1"/>
  <c r="M209" i="8"/>
  <c r="S209" i="8" s="1"/>
  <c r="U167" i="8"/>
  <c r="L300" i="8"/>
  <c r="R300" i="8" s="1"/>
  <c r="M300" i="8"/>
  <c r="S300" i="8" s="1"/>
  <c r="U288" i="8"/>
  <c r="L268" i="8"/>
  <c r="R268" i="8" s="1"/>
  <c r="M268" i="8"/>
  <c r="S268" i="8" s="1"/>
  <c r="L254" i="8"/>
  <c r="R254" i="8" s="1"/>
  <c r="M254" i="8"/>
  <c r="S254" i="8" s="1"/>
  <c r="L246" i="8"/>
  <c r="R246" i="8" s="1"/>
  <c r="M246" i="8"/>
  <c r="S246" i="8" s="1"/>
  <c r="U240" i="8"/>
  <c r="M236" i="8"/>
  <c r="S236" i="8" s="1"/>
  <c r="L236" i="8"/>
  <c r="R236" i="8" s="1"/>
  <c r="U231" i="8"/>
  <c r="L203" i="8"/>
  <c r="R203" i="8" s="1"/>
  <c r="M203" i="8"/>
  <c r="S203" i="8" s="1"/>
  <c r="U186" i="8"/>
  <c r="U174" i="8"/>
  <c r="U163" i="8"/>
  <c r="U145" i="8"/>
  <c r="M332" i="8"/>
  <c r="S332" i="8" s="1"/>
  <c r="L332" i="8"/>
  <c r="R332" i="8" s="1"/>
  <c r="L329" i="8"/>
  <c r="R329" i="8" s="1"/>
  <c r="M329" i="8"/>
  <c r="S329" i="8" s="1"/>
  <c r="L323" i="8"/>
  <c r="R323" i="8" s="1"/>
  <c r="M323" i="8"/>
  <c r="S323" i="8" s="1"/>
  <c r="L317" i="8"/>
  <c r="R317" i="8" s="1"/>
  <c r="M317" i="8"/>
  <c r="S317" i="8" s="1"/>
  <c r="L314" i="8"/>
  <c r="R314" i="8" s="1"/>
  <c r="M314" i="8"/>
  <c r="S314" i="8" s="1"/>
  <c r="U311" i="8"/>
  <c r="U302" i="8"/>
  <c r="U294" i="8"/>
  <c r="M263" i="8"/>
  <c r="S263" i="8" s="1"/>
  <c r="L188" i="8"/>
  <c r="R188" i="8" s="1"/>
  <c r="M188" i="8"/>
  <c r="S188" i="8" s="1"/>
  <c r="U164" i="8"/>
  <c r="M215" i="8"/>
  <c r="S215" i="8" s="1"/>
  <c r="L215" i="8"/>
  <c r="R215" i="8" s="1"/>
  <c r="U207" i="8"/>
  <c r="M180" i="8"/>
  <c r="S180" i="8" s="1"/>
  <c r="L180" i="8"/>
  <c r="R180" i="8" s="1"/>
  <c r="L176" i="8"/>
  <c r="R176" i="8" s="1"/>
  <c r="M176" i="8"/>
  <c r="S176" i="8" s="1"/>
  <c r="L144" i="8"/>
  <c r="R144" i="8" s="1"/>
  <c r="M144" i="8"/>
  <c r="S144" i="8" s="1"/>
  <c r="U76" i="8"/>
  <c r="L297" i="8"/>
  <c r="R297" i="8" s="1"/>
  <c r="M297" i="8"/>
  <c r="S297" i="8" s="1"/>
  <c r="L294" i="8"/>
  <c r="R294" i="8" s="1"/>
  <c r="M294" i="8"/>
  <c r="S294" i="8" s="1"/>
  <c r="U291" i="8"/>
  <c r="L272" i="8"/>
  <c r="R272" i="8" s="1"/>
  <c r="M272" i="8"/>
  <c r="S272" i="8" s="1"/>
  <c r="L269" i="8"/>
  <c r="R269" i="8" s="1"/>
  <c r="M269" i="8"/>
  <c r="S269" i="8" s="1"/>
  <c r="L266" i="8"/>
  <c r="R266" i="8" s="1"/>
  <c r="M266" i="8"/>
  <c r="S266" i="8" s="1"/>
  <c r="U252" i="8"/>
  <c r="U249" i="8"/>
  <c r="U246" i="8"/>
  <c r="L239" i="8"/>
  <c r="R239" i="8" s="1"/>
  <c r="M239" i="8"/>
  <c r="S239" i="8" s="1"/>
  <c r="U235" i="8"/>
  <c r="M222" i="8"/>
  <c r="S222" i="8" s="1"/>
  <c r="L222" i="8"/>
  <c r="R222" i="8" s="1"/>
  <c r="M214" i="8"/>
  <c r="S214" i="8" s="1"/>
  <c r="L214" i="8"/>
  <c r="R214" i="8" s="1"/>
  <c r="U210" i="8"/>
  <c r="L202" i="8"/>
  <c r="R202" i="8" s="1"/>
  <c r="M202" i="8"/>
  <c r="S202" i="8" s="1"/>
  <c r="U198" i="8"/>
  <c r="U178" i="8"/>
  <c r="L174" i="8"/>
  <c r="R174" i="8" s="1"/>
  <c r="M174" i="8"/>
  <c r="S174" i="8" s="1"/>
  <c r="L154" i="8"/>
  <c r="R154" i="8" s="1"/>
  <c r="M154" i="8"/>
  <c r="S154" i="8" s="1"/>
  <c r="U101" i="8"/>
  <c r="M283" i="8"/>
  <c r="S283" i="8" s="1"/>
  <c r="L283" i="8"/>
  <c r="R283" i="8" s="1"/>
  <c r="U280" i="8"/>
  <c r="U271" i="8"/>
  <c r="L262" i="8"/>
  <c r="R262" i="8" s="1"/>
  <c r="M262" i="8"/>
  <c r="S262" i="8" s="1"/>
  <c r="M259" i="8"/>
  <c r="S259" i="8" s="1"/>
  <c r="L259" i="8"/>
  <c r="R259" i="8" s="1"/>
  <c r="L256" i="8"/>
  <c r="R256" i="8" s="1"/>
  <c r="M256" i="8"/>
  <c r="S256" i="8" s="1"/>
  <c r="M243" i="8"/>
  <c r="S243" i="8" s="1"/>
  <c r="L243" i="8"/>
  <c r="R243" i="8" s="1"/>
  <c r="L240" i="8"/>
  <c r="R240" i="8" s="1"/>
  <c r="M240" i="8"/>
  <c r="S240" i="8" s="1"/>
  <c r="L237" i="8"/>
  <c r="R237" i="8" s="1"/>
  <c r="M237" i="8"/>
  <c r="S237" i="8" s="1"/>
  <c r="L231" i="8"/>
  <c r="R231" i="8" s="1"/>
  <c r="M231" i="8"/>
  <c r="S231" i="8" s="1"/>
  <c r="U228" i="8"/>
  <c r="U225" i="8"/>
  <c r="L220" i="8"/>
  <c r="R220" i="8" s="1"/>
  <c r="M220" i="8"/>
  <c r="S220" i="8" s="1"/>
  <c r="U194" i="8"/>
  <c r="M190" i="8"/>
  <c r="S190" i="8" s="1"/>
  <c r="L190" i="8"/>
  <c r="R190" i="8" s="1"/>
  <c r="M181" i="8"/>
  <c r="S181" i="8" s="1"/>
  <c r="L181" i="8"/>
  <c r="R181" i="8" s="1"/>
  <c r="U176" i="8"/>
  <c r="M158" i="8"/>
  <c r="S158" i="8" s="1"/>
  <c r="L158" i="8"/>
  <c r="R158" i="8" s="1"/>
  <c r="M149" i="8"/>
  <c r="S149" i="8" s="1"/>
  <c r="L149" i="8"/>
  <c r="R149" i="8" s="1"/>
  <c r="U141" i="8"/>
  <c r="L135" i="8"/>
  <c r="R135" i="8" s="1"/>
  <c r="M135" i="8"/>
  <c r="S135" i="8" s="1"/>
  <c r="M132" i="8"/>
  <c r="S132" i="8" s="1"/>
  <c r="L132" i="8"/>
  <c r="R132" i="8" s="1"/>
  <c r="L126" i="8"/>
  <c r="R126" i="8" s="1"/>
  <c r="M126" i="8"/>
  <c r="S126" i="8" s="1"/>
  <c r="U122" i="8"/>
  <c r="M100" i="8"/>
  <c r="S100" i="8" s="1"/>
  <c r="L100" i="8"/>
  <c r="R100" i="8" s="1"/>
  <c r="L169" i="8"/>
  <c r="R169" i="8" s="1"/>
  <c r="M169" i="8"/>
  <c r="S169" i="8" s="1"/>
  <c r="U165" i="8"/>
  <c r="U162" i="8"/>
  <c r="L157" i="8"/>
  <c r="R157" i="8" s="1"/>
  <c r="M157" i="8"/>
  <c r="S157" i="8" s="1"/>
  <c r="U153" i="8"/>
  <c r="U146" i="8"/>
  <c r="U137" i="8"/>
  <c r="U123" i="8"/>
  <c r="U116" i="8"/>
  <c r="M111" i="8"/>
  <c r="S111" i="8" s="1"/>
  <c r="L111" i="8"/>
  <c r="R111" i="8" s="1"/>
  <c r="U60" i="8"/>
  <c r="U42" i="8"/>
  <c r="L223" i="8"/>
  <c r="R223" i="8" s="1"/>
  <c r="M223" i="8"/>
  <c r="S223" i="8" s="1"/>
  <c r="U220" i="8"/>
  <c r="U217" i="8"/>
  <c r="U208" i="8"/>
  <c r="U205" i="8"/>
  <c r="U193" i="8"/>
  <c r="U190" i="8"/>
  <c r="U187" i="8"/>
  <c r="U184" i="8"/>
  <c r="U181" i="8"/>
  <c r="U154" i="8"/>
  <c r="U151" i="8"/>
  <c r="M139" i="8"/>
  <c r="S139" i="8" s="1"/>
  <c r="L139" i="8"/>
  <c r="R139" i="8" s="1"/>
  <c r="M136" i="8"/>
  <c r="S136" i="8" s="1"/>
  <c r="L136" i="8"/>
  <c r="R136" i="8" s="1"/>
  <c r="M133" i="8"/>
  <c r="S133" i="8" s="1"/>
  <c r="L133" i="8"/>
  <c r="R133" i="8" s="1"/>
  <c r="M130" i="8"/>
  <c r="S130" i="8" s="1"/>
  <c r="L130" i="8"/>
  <c r="R130" i="8" s="1"/>
  <c r="L127" i="8"/>
  <c r="R127" i="8" s="1"/>
  <c r="M127" i="8"/>
  <c r="S127" i="8" s="1"/>
  <c r="U121" i="8"/>
  <c r="L115" i="8"/>
  <c r="R115" i="8" s="1"/>
  <c r="M115" i="8"/>
  <c r="S115" i="8" s="1"/>
  <c r="L107" i="8"/>
  <c r="R107" i="8" s="1"/>
  <c r="M107" i="8"/>
  <c r="S107" i="8" s="1"/>
  <c r="L86" i="8"/>
  <c r="R86" i="8" s="1"/>
  <c r="M86" i="8"/>
  <c r="S86" i="8" s="1"/>
  <c r="U61" i="8"/>
  <c r="L54" i="8"/>
  <c r="R54" i="8" s="1"/>
  <c r="M54" i="8"/>
  <c r="S54" i="8" s="1"/>
  <c r="U27" i="8"/>
  <c r="L20" i="8"/>
  <c r="R20" i="8" s="1"/>
  <c r="M20" i="8"/>
  <c r="S20" i="8" s="1"/>
  <c r="U115" i="8"/>
  <c r="L101" i="8"/>
  <c r="R101" i="8" s="1"/>
  <c r="M101" i="8"/>
  <c r="S101" i="8" s="1"/>
  <c r="L98" i="8"/>
  <c r="R98" i="8" s="1"/>
  <c r="M98" i="8"/>
  <c r="S98" i="8" s="1"/>
  <c r="U85" i="8"/>
  <c r="L75" i="8"/>
  <c r="R75" i="8" s="1"/>
  <c r="M75" i="8"/>
  <c r="S75" i="8" s="1"/>
  <c r="U64" i="8"/>
  <c r="U50" i="8"/>
  <c r="L33" i="8"/>
  <c r="R33" i="8" s="1"/>
  <c r="M33" i="8"/>
  <c r="S33" i="8" s="1"/>
  <c r="U22" i="8"/>
  <c r="U97" i="8"/>
  <c r="R94" i="8"/>
  <c r="L91" i="8"/>
  <c r="R91" i="8" s="1"/>
  <c r="M88" i="8"/>
  <c r="S88" i="8" s="1"/>
  <c r="L88" i="8"/>
  <c r="R88" i="8" s="1"/>
  <c r="U81" i="8"/>
  <c r="L74" i="8"/>
  <c r="R74" i="8" s="1"/>
  <c r="M74" i="8"/>
  <c r="S74" i="8" s="1"/>
  <c r="M52" i="8"/>
  <c r="S52" i="8" s="1"/>
  <c r="U39" i="8"/>
  <c r="M32" i="8"/>
  <c r="S32" i="8" s="1"/>
  <c r="L32" i="8"/>
  <c r="R32" i="8" s="1"/>
  <c r="U82" i="8"/>
  <c r="M76" i="8"/>
  <c r="S76" i="8" s="1"/>
  <c r="L76" i="8"/>
  <c r="R76" i="8" s="1"/>
  <c r="U66" i="8"/>
  <c r="M60" i="8"/>
  <c r="S60" i="8" s="1"/>
  <c r="L60" i="8"/>
  <c r="R60" i="8" s="1"/>
  <c r="U46" i="8"/>
  <c r="U40" i="8"/>
  <c r="L34" i="8"/>
  <c r="R34" i="8" s="1"/>
  <c r="M34" i="8"/>
  <c r="S34" i="8" s="1"/>
  <c r="U24" i="8"/>
  <c r="L18" i="8"/>
  <c r="R18" i="8" s="1"/>
  <c r="M18" i="8"/>
  <c r="S18" i="8" s="1"/>
  <c r="U79" i="8"/>
  <c r="M73" i="8"/>
  <c r="S73" i="8" s="1"/>
  <c r="L73" i="8"/>
  <c r="R73" i="8" s="1"/>
  <c r="U63" i="8"/>
  <c r="L57" i="8"/>
  <c r="R57" i="8" s="1"/>
  <c r="M57" i="8"/>
  <c r="S57" i="8" s="1"/>
  <c r="M50" i="8"/>
  <c r="S50" i="8" s="1"/>
  <c r="L50" i="8"/>
  <c r="R50" i="8" s="1"/>
  <c r="U47" i="8"/>
  <c r="U37" i="8"/>
  <c r="L31" i="8"/>
  <c r="R31" i="8" s="1"/>
  <c r="M31" i="8"/>
  <c r="S31" i="8" s="1"/>
  <c r="U21" i="8"/>
  <c r="L15" i="8"/>
  <c r="R15" i="8" s="1"/>
  <c r="M15" i="8"/>
  <c r="S15" i="8" s="1"/>
  <c r="M10" i="8"/>
  <c r="S10" i="8" s="1"/>
  <c r="U10" i="8"/>
  <c r="L8" i="8"/>
  <c r="M13" i="8"/>
  <c r="S13" i="8" s="1"/>
  <c r="L13" i="8"/>
  <c r="R13" i="8" s="1"/>
  <c r="U12" i="8"/>
  <c r="M12" i="8"/>
  <c r="S12" i="8" s="1"/>
  <c r="L12" i="8"/>
  <c r="R12" i="8" s="1"/>
  <c r="M14" i="8"/>
  <c r="S14" i="8" s="1"/>
  <c r="L14" i="8"/>
  <c r="R14" i="8" s="1"/>
  <c r="L10" i="8"/>
  <c r="R10" i="8" s="1"/>
  <c r="M8" i="8"/>
  <c r="S8" i="8" s="1"/>
  <c r="L9" i="8"/>
  <c r="R9" i="8" s="1"/>
  <c r="M9" i="8"/>
  <c r="S9" i="8" s="1"/>
  <c r="U9" i="8"/>
  <c r="U11" i="8"/>
  <c r="V8" i="8"/>
  <c r="U8" i="8"/>
  <c r="U13" i="8"/>
  <c r="M11" i="8"/>
  <c r="S11" i="8" s="1"/>
  <c r="L11" i="8"/>
  <c r="R11" i="8" s="1"/>
  <c r="AG9" i="8"/>
  <c r="W11" i="8" l="1"/>
  <c r="W9" i="8"/>
  <c r="W10" i="8"/>
  <c r="W14" i="8"/>
  <c r="W12" i="8"/>
  <c r="W13" i="8"/>
  <c r="W15" i="8"/>
  <c r="W31" i="8"/>
  <c r="W73" i="8"/>
  <c r="W18" i="8"/>
  <c r="W34" i="8"/>
  <c r="W60" i="8"/>
  <c r="W76" i="8"/>
  <c r="W74" i="8"/>
  <c r="W91" i="8"/>
  <c r="W33" i="8"/>
  <c r="W75" i="8"/>
  <c r="W98" i="8"/>
  <c r="W101" i="8"/>
  <c r="W20" i="8"/>
  <c r="W54" i="8"/>
  <c r="W86" i="8"/>
  <c r="W107" i="8"/>
  <c r="W115" i="8"/>
  <c r="W127" i="8"/>
  <c r="W130" i="8"/>
  <c r="W133" i="8"/>
  <c r="W139" i="8"/>
  <c r="W223" i="8"/>
  <c r="W111" i="8"/>
  <c r="W157" i="8"/>
  <c r="W169" i="8"/>
  <c r="W100" i="8"/>
  <c r="W132" i="8"/>
  <c r="W135" i="8"/>
  <c r="W149" i="8"/>
  <c r="W158" i="8"/>
  <c r="W181" i="8"/>
  <c r="W190" i="8"/>
  <c r="W220" i="8"/>
  <c r="W231" i="8"/>
  <c r="W237" i="8"/>
  <c r="W240" i="8"/>
  <c r="W243" i="8"/>
  <c r="W259" i="8"/>
  <c r="W262" i="8"/>
  <c r="W283" i="8"/>
  <c r="W154" i="8"/>
  <c r="W202" i="8"/>
  <c r="W222" i="8"/>
  <c r="W239" i="8"/>
  <c r="W266" i="8"/>
  <c r="W269" i="8"/>
  <c r="W294" i="8"/>
  <c r="W297" i="8"/>
  <c r="W144" i="8"/>
  <c r="W180" i="8"/>
  <c r="W215" i="8"/>
  <c r="W314" i="8"/>
  <c r="W317" i="8"/>
  <c r="W323" i="8"/>
  <c r="W329" i="8"/>
  <c r="W203" i="8"/>
  <c r="W236" i="8"/>
  <c r="W268" i="8"/>
  <c r="W300" i="8"/>
  <c r="W209" i="8"/>
  <c r="W282" i="8"/>
  <c r="W417" i="8"/>
  <c r="W320" i="8"/>
  <c r="W324" i="8"/>
  <c r="AC344" i="8"/>
  <c r="W371" i="8"/>
  <c r="W383" i="8"/>
  <c r="W393" i="8"/>
  <c r="W431" i="8"/>
  <c r="W434" i="8"/>
  <c r="W442" i="8"/>
  <c r="W460" i="8"/>
  <c r="W509" i="8"/>
  <c r="W522" i="8"/>
  <c r="W558" i="8"/>
  <c r="W207" i="8"/>
  <c r="W299" i="8"/>
  <c r="W331" i="8"/>
  <c r="AC347" i="8"/>
  <c r="W359" i="8"/>
  <c r="W366" i="8"/>
  <c r="W325" i="8"/>
  <c r="W322" i="8"/>
  <c r="W374" i="8"/>
  <c r="W394" i="8"/>
  <c r="W406" i="8"/>
  <c r="W411" i="8"/>
  <c r="W427" i="8"/>
  <c r="W451" i="8"/>
  <c r="W473" i="8"/>
  <c r="W506" i="8"/>
  <c r="W510" i="8"/>
  <c r="W382" i="8"/>
  <c r="W490" i="8"/>
  <c r="W498" i="8"/>
  <c r="W535" i="8"/>
  <c r="W541" i="8"/>
  <c r="W408" i="8"/>
  <c r="W468" i="8"/>
  <c r="W596" i="8"/>
  <c r="W599" i="8"/>
  <c r="W621" i="8"/>
  <c r="W630" i="8"/>
  <c r="W678" i="8"/>
  <c r="W694" i="8"/>
  <c r="W697" i="8"/>
  <c r="W719" i="8"/>
  <c r="W313" i="8"/>
  <c r="W384" i="8"/>
  <c r="W475" i="8"/>
  <c r="W551" i="8"/>
  <c r="W595" i="8"/>
  <c r="W598" i="8"/>
  <c r="W620" i="8"/>
  <c r="W645" i="8"/>
  <c r="W655" i="8"/>
  <c r="W668" i="8"/>
  <c r="W703" i="8"/>
  <c r="W706" i="8"/>
  <c r="W570" i="8"/>
  <c r="W591" i="8"/>
  <c r="W638" i="8"/>
  <c r="W642" i="8"/>
  <c r="W679" i="8"/>
  <c r="W683" i="8"/>
  <c r="W712" i="8"/>
  <c r="W720" i="8"/>
  <c r="W764" i="8"/>
  <c r="W788" i="8"/>
  <c r="W827" i="8"/>
  <c r="W849" i="8"/>
  <c r="W894" i="8"/>
  <c r="W897" i="8"/>
  <c r="W903" i="8"/>
  <c r="W906" i="8"/>
  <c r="W912" i="8"/>
  <c r="W953" i="8"/>
  <c r="W612" i="8"/>
  <c r="W617" i="8"/>
  <c r="W662" i="8"/>
  <c r="W688" i="8"/>
  <c r="W713" i="8"/>
  <c r="W738" i="8"/>
  <c r="W798" i="8"/>
  <c r="W864" i="8"/>
  <c r="W911" i="8"/>
  <c r="W930" i="8"/>
  <c r="W942" i="8"/>
  <c r="W1008" i="8"/>
  <c r="W1011" i="8"/>
  <c r="W1065" i="8"/>
  <c r="W1084" i="8"/>
  <c r="W1095" i="8"/>
  <c r="W1102" i="8"/>
  <c r="W1117" i="8"/>
  <c r="W1120" i="8"/>
  <c r="W1126" i="8"/>
  <c r="W1145" i="8"/>
  <c r="W372" i="8"/>
  <c r="W560" i="8"/>
  <c r="W579" i="8"/>
  <c r="W648" i="8"/>
  <c r="W652" i="8"/>
  <c r="W672" i="8"/>
  <c r="W696" i="8"/>
  <c r="W701" i="8"/>
  <c r="W755" i="8"/>
  <c r="W759" i="8"/>
  <c r="W779" i="8"/>
  <c r="W785" i="8"/>
  <c r="W562" i="8"/>
  <c r="W733" i="8"/>
  <c r="W796" i="8"/>
  <c r="W816" i="8"/>
  <c r="W846" i="8"/>
  <c r="W895" i="8"/>
  <c r="W952" i="8"/>
  <c r="W1007" i="8"/>
  <c r="AC1068" i="8"/>
  <c r="W1148" i="8"/>
  <c r="W1179" i="8"/>
  <c r="W1200" i="8"/>
  <c r="W1228" i="8"/>
  <c r="W1243" i="8"/>
  <c r="W1279" i="8"/>
  <c r="W1295" i="8"/>
  <c r="W1360" i="8"/>
  <c r="W1444" i="8"/>
  <c r="W574" i="8"/>
  <c r="W826" i="8"/>
  <c r="W909" i="8"/>
  <c r="W944" i="8"/>
  <c r="AC965" i="8"/>
  <c r="W975" i="8"/>
  <c r="W1012" i="8"/>
  <c r="W1017" i="8"/>
  <c r="W1042" i="8"/>
  <c r="W1085" i="8"/>
  <c r="W1128" i="8"/>
  <c r="W1159" i="8"/>
  <c r="W1176" i="8"/>
  <c r="W1194" i="8"/>
  <c r="W1197" i="8"/>
  <c r="W634" i="8"/>
  <c r="W752" i="8"/>
  <c r="W837" i="8"/>
  <c r="W918" i="8"/>
  <c r="W945" i="8"/>
  <c r="W1047" i="8"/>
  <c r="W976" i="8"/>
  <c r="W996" i="8"/>
  <c r="W1081" i="8"/>
  <c r="W1109" i="8"/>
  <c r="W1156" i="8"/>
  <c r="W1189" i="8"/>
  <c r="W1250" i="8"/>
  <c r="W1272" i="8"/>
  <c r="W1301" i="8"/>
  <c r="W1310" i="8"/>
  <c r="AC1344" i="8"/>
  <c r="AC1399" i="8"/>
  <c r="W954" i="8"/>
  <c r="W1132" i="8"/>
  <c r="W1238" i="8"/>
  <c r="W1313" i="8"/>
  <c r="W1317" i="8"/>
  <c r="W1321" i="8"/>
  <c r="W1325" i="8"/>
  <c r="AC1338" i="8"/>
  <c r="AC1371" i="8"/>
  <c r="W793" i="8"/>
  <c r="W1119" i="8"/>
  <c r="W1217" i="8"/>
  <c r="W1221" i="8"/>
  <c r="W1225" i="8"/>
  <c r="W1251" i="8"/>
  <c r="W1264" i="8"/>
  <c r="W1314" i="8"/>
  <c r="W1318" i="8"/>
  <c r="W1322" i="8"/>
  <c r="W1326" i="8"/>
  <c r="W1144" i="8"/>
  <c r="W1175" i="8"/>
  <c r="W1193" i="8"/>
  <c r="W1271" i="8"/>
  <c r="W1226" i="8"/>
  <c r="W1507" i="8"/>
  <c r="W1685" i="8"/>
  <c r="W1712" i="8"/>
  <c r="W1776" i="8"/>
  <c r="W1288" i="8"/>
  <c r="W1556" i="8"/>
  <c r="W1595" i="8"/>
  <c r="W1657" i="8"/>
  <c r="W1777" i="8"/>
  <c r="W1315" i="8"/>
  <c r="W1355" i="8"/>
  <c r="AC1477" i="8"/>
  <c r="W1603" i="8"/>
  <c r="W1049" i="8"/>
  <c r="W1445" i="8"/>
  <c r="W1504" i="8"/>
  <c r="W1658" i="8"/>
  <c r="AC1760" i="8"/>
  <c r="W1784" i="8"/>
  <c r="AC1821" i="8"/>
  <c r="AC1831" i="8"/>
  <c r="W1839" i="8"/>
  <c r="W1930" i="8"/>
  <c r="W1622" i="8"/>
  <c r="AC1758" i="8"/>
  <c r="AC1856" i="8"/>
  <c r="W1986" i="8"/>
  <c r="W2039" i="8"/>
  <c r="AC2061" i="8"/>
  <c r="W1623" i="8"/>
  <c r="W1693" i="8"/>
  <c r="W1715" i="8"/>
  <c r="AC1822" i="8"/>
  <c r="AC1901" i="8"/>
  <c r="W1661" i="8"/>
  <c r="W1696" i="8"/>
  <c r="AC1708" i="8"/>
  <c r="W1775" i="8"/>
  <c r="AC2116" i="8"/>
  <c r="AC2063" i="8"/>
  <c r="W2104" i="8"/>
  <c r="W2162" i="8"/>
  <c r="W19" i="8"/>
  <c r="W35" i="8"/>
  <c r="W48" i="8"/>
  <c r="W61" i="8"/>
  <c r="W77" i="8"/>
  <c r="W22" i="8"/>
  <c r="W38" i="8"/>
  <c r="W80" i="8"/>
  <c r="W40" i="8"/>
  <c r="W82" i="8"/>
  <c r="W41" i="8"/>
  <c r="W51" i="8"/>
  <c r="W83" i="8"/>
  <c r="W116" i="8"/>
  <c r="W28" i="8"/>
  <c r="W62" i="8"/>
  <c r="W104" i="8"/>
  <c r="W152" i="8"/>
  <c r="W155" i="8"/>
  <c r="W179" i="8"/>
  <c r="W185" i="8"/>
  <c r="W218" i="8"/>
  <c r="W221" i="8"/>
  <c r="W21" i="8"/>
  <c r="W113" i="8"/>
  <c r="W117" i="8"/>
  <c r="W124" i="8"/>
  <c r="W147" i="8"/>
  <c r="W163" i="8"/>
  <c r="W29" i="8"/>
  <c r="W151" i="8"/>
  <c r="W173" i="8"/>
  <c r="W208" i="8"/>
  <c r="W229" i="8"/>
  <c r="W281" i="8"/>
  <c r="W85" i="8"/>
  <c r="W211" i="8"/>
  <c r="W292" i="8"/>
  <c r="W224" i="8"/>
  <c r="W165" i="8"/>
  <c r="W226" i="8"/>
  <c r="W232" i="8"/>
  <c r="W275" i="8"/>
  <c r="W303" i="8"/>
  <c r="W306" i="8"/>
  <c r="W312" i="8"/>
  <c r="W321" i="8"/>
  <c r="AC197" i="8"/>
  <c r="W241" i="8"/>
  <c r="W270" i="8"/>
  <c r="W284" i="8"/>
  <c r="W289" i="8"/>
  <c r="W298" i="8"/>
  <c r="W137" i="8"/>
  <c r="W242" i="8"/>
  <c r="W315" i="8"/>
  <c r="AC342" i="8"/>
  <c r="W369" i="8"/>
  <c r="W376" i="8"/>
  <c r="W379" i="8"/>
  <c r="W392" i="8"/>
  <c r="W399" i="8"/>
  <c r="W405" i="8"/>
  <c r="W234" i="8"/>
  <c r="W301" i="8"/>
  <c r="W308" i="8"/>
  <c r="W362" i="8"/>
  <c r="W378" i="8"/>
  <c r="W381" i="8"/>
  <c r="W412" i="8"/>
  <c r="W419" i="8"/>
  <c r="W440" i="8"/>
  <c r="W452" i="8"/>
  <c r="W476" i="8"/>
  <c r="W485" i="8"/>
  <c r="W504" i="8"/>
  <c r="W507" i="8"/>
  <c r="W517" i="8"/>
  <c r="W529" i="8"/>
  <c r="W536" i="8"/>
  <c r="W539" i="8"/>
  <c r="W542" i="8"/>
  <c r="W252" i="8"/>
  <c r="W309" i="8"/>
  <c r="W328" i="8"/>
  <c r="W433" i="8"/>
  <c r="W469" i="8"/>
  <c r="W478" i="8"/>
  <c r="W482" i="8"/>
  <c r="W487" i="8"/>
  <c r="W491" i="8"/>
  <c r="W503" i="8"/>
  <c r="W523" i="8"/>
  <c r="W531" i="8"/>
  <c r="W191" i="8"/>
  <c r="W396" i="8"/>
  <c r="W441" i="8"/>
  <c r="W457" i="8"/>
  <c r="W495" i="8"/>
  <c r="W532" i="8"/>
  <c r="W547" i="8"/>
  <c r="W477" i="8"/>
  <c r="W486" i="8"/>
  <c r="W494" i="8"/>
  <c r="W500" i="8"/>
  <c r="W559" i="8"/>
  <c r="W572" i="8"/>
  <c r="W587" i="8"/>
  <c r="W606" i="8"/>
  <c r="W619" i="8"/>
  <c r="W689" i="8"/>
  <c r="W692" i="8"/>
  <c r="W707" i="8"/>
  <c r="W725" i="8"/>
  <c r="W744" i="8"/>
  <c r="W414" i="8"/>
  <c r="W493" i="8"/>
  <c r="W499" i="8"/>
  <c r="W361" i="8"/>
  <c r="W386" i="8"/>
  <c r="W421" i="8"/>
  <c r="W518" i="8"/>
  <c r="W533" i="8"/>
  <c r="W552" i="8"/>
  <c r="W573" i="8"/>
  <c r="W618" i="8"/>
  <c r="W588" i="8"/>
  <c r="W592" i="8"/>
  <c r="W603" i="8"/>
  <c r="W608" i="8"/>
  <c r="W643" i="8"/>
  <c r="W665" i="8"/>
  <c r="W680" i="8"/>
  <c r="W690" i="8"/>
  <c r="W730" i="8"/>
  <c r="W757" i="8"/>
  <c r="W780" i="8"/>
  <c r="W786" i="8"/>
  <c r="W825" i="8"/>
  <c r="W901" i="8"/>
  <c r="AC922" i="8"/>
  <c r="W951" i="8"/>
  <c r="W400" i="8"/>
  <c r="W659" i="8"/>
  <c r="W663" i="8"/>
  <c r="W731" i="8"/>
  <c r="W735" i="8"/>
  <c r="W754" i="8"/>
  <c r="W768" i="8"/>
  <c r="W792" i="8"/>
  <c r="W810" i="8"/>
  <c r="W822" i="8"/>
  <c r="W870" i="8"/>
  <c r="W882" i="8"/>
  <c r="W885" i="8"/>
  <c r="W905" i="8"/>
  <c r="W925" i="8"/>
  <c r="W928" i="8"/>
  <c r="W937" i="8"/>
  <c r="W946" i="8"/>
  <c r="W994" i="8"/>
  <c r="W997" i="8"/>
  <c r="W1000" i="8"/>
  <c r="W1003" i="8"/>
  <c r="W1039" i="8"/>
  <c r="AC1056" i="8"/>
  <c r="W1082" i="8"/>
  <c r="W1090" i="8"/>
  <c r="W1133" i="8"/>
  <c r="W1162" i="8"/>
  <c r="W629" i="8"/>
  <c r="W649" i="8"/>
  <c r="W673" i="8"/>
  <c r="W743" i="8"/>
  <c r="W777" i="8"/>
  <c r="W370" i="8"/>
  <c r="W739" i="8"/>
  <c r="W762" i="8"/>
  <c r="W867" i="8"/>
  <c r="W1004" i="8"/>
  <c r="W1023" i="8"/>
  <c r="W1027" i="8"/>
  <c r="W1060" i="8"/>
  <c r="W1064" i="8"/>
  <c r="AC1077" i="8"/>
  <c r="W1113" i="8"/>
  <c r="W1241" i="8"/>
  <c r="W1249" i="8"/>
  <c r="W1255" i="8"/>
  <c r="W1270" i="8"/>
  <c r="W1293" i="8"/>
  <c r="W1302" i="8"/>
  <c r="W1305" i="8"/>
  <c r="AC1410" i="8"/>
  <c r="W537" i="8"/>
  <c r="W675" i="8"/>
  <c r="W847" i="8"/>
  <c r="W898" i="8"/>
  <c r="W915" i="8"/>
  <c r="W933" i="8"/>
  <c r="W960" i="8"/>
  <c r="W968" i="8"/>
  <c r="W1035" i="8"/>
  <c r="W1044" i="8"/>
  <c r="W1061" i="8"/>
  <c r="W1069" i="8"/>
  <c r="W1099" i="8"/>
  <c r="W1103" i="8"/>
  <c r="W1137" i="8"/>
  <c r="W1143" i="8"/>
  <c r="W1192" i="8"/>
  <c r="W1204" i="8"/>
  <c r="W1218" i="8"/>
  <c r="W597" i="8"/>
  <c r="W718" i="8"/>
  <c r="W791" i="8"/>
  <c r="W824" i="8"/>
  <c r="W858" i="8"/>
  <c r="W899" i="8"/>
  <c r="W923" i="8"/>
  <c r="W934" i="8"/>
  <c r="W1028" i="8"/>
  <c r="W1036" i="8"/>
  <c r="W1070" i="8"/>
  <c r="AC1079" i="8"/>
  <c r="W1139" i="8"/>
  <c r="W1186" i="8"/>
  <c r="W1191" i="8"/>
  <c r="W1203" i="8"/>
  <c r="W1229" i="8"/>
  <c r="W1260" i="8"/>
  <c r="W1269" i="8"/>
  <c r="W1289" i="8"/>
  <c r="W1298" i="8"/>
  <c r="W1307" i="8"/>
  <c r="W1396" i="8"/>
  <c r="W869" i="8"/>
  <c r="W1111" i="8"/>
  <c r="W1153" i="8"/>
  <c r="W1158" i="8"/>
  <c r="W1266" i="8"/>
  <c r="W1292" i="8"/>
  <c r="W1359" i="8"/>
  <c r="AC1452" i="8"/>
  <c r="W760" i="8"/>
  <c r="W929" i="8"/>
  <c r="W1059" i="8"/>
  <c r="W1106" i="8"/>
  <c r="W1114" i="8"/>
  <c r="W1129" i="8"/>
  <c r="W1177" i="8"/>
  <c r="W1294" i="8"/>
  <c r="W1299" i="8"/>
  <c r="W1303" i="8"/>
  <c r="W841" i="8"/>
  <c r="W1022" i="8"/>
  <c r="W1026" i="8"/>
  <c r="W1196" i="8"/>
  <c r="W1227" i="8"/>
  <c r="W1312" i="8"/>
  <c r="W1161" i="8"/>
  <c r="AC1551" i="8"/>
  <c r="W1710" i="8"/>
  <c r="W1718" i="8"/>
  <c r="AC1721" i="8"/>
  <c r="AC1724" i="8"/>
  <c r="W972" i="8"/>
  <c r="W1207" i="8"/>
  <c r="W1304" i="8"/>
  <c r="W1505" i="8"/>
  <c r="AC1630" i="8"/>
  <c r="W1680" i="8"/>
  <c r="W1686" i="8"/>
  <c r="AC1759" i="8"/>
  <c r="W1222" i="8"/>
  <c r="W1323" i="8"/>
  <c r="W1483" i="8"/>
  <c r="AC1496" i="8"/>
  <c r="AC1614" i="8"/>
  <c r="W1711" i="8"/>
  <c r="AC2062" i="8"/>
  <c r="AC1592" i="8"/>
  <c r="W1779" i="8"/>
  <c r="AC1823" i="8"/>
  <c r="AC1970" i="8"/>
  <c r="AC1984" i="8"/>
  <c r="W2105" i="8"/>
  <c r="W2159" i="8"/>
  <c r="AC1832" i="8"/>
  <c r="W1877" i="8"/>
  <c r="AC2084" i="8"/>
  <c r="AC2114" i="8"/>
  <c r="AC1944" i="8"/>
  <c r="AC2057" i="8"/>
  <c r="AC2087" i="8"/>
  <c r="AC2154" i="8"/>
  <c r="AC1850" i="8"/>
  <c r="W1971" i="8"/>
  <c r="W2103" i="8"/>
  <c r="W1844" i="8"/>
  <c r="AC2097" i="8"/>
  <c r="W23" i="8"/>
  <c r="W39" i="8"/>
  <c r="W81" i="8"/>
  <c r="W42" i="8"/>
  <c r="W45" i="8"/>
  <c r="W68" i="8"/>
  <c r="W58" i="8"/>
  <c r="W99" i="8"/>
  <c r="W106" i="8"/>
  <c r="W109" i="8"/>
  <c r="W46" i="8"/>
  <c r="W59" i="8"/>
  <c r="W87" i="8"/>
  <c r="W90" i="8"/>
  <c r="W108" i="8"/>
  <c r="W114" i="8"/>
  <c r="W36" i="8"/>
  <c r="W47" i="8"/>
  <c r="W70" i="8"/>
  <c r="W89" i="8"/>
  <c r="W150" i="8"/>
  <c r="W189" i="8"/>
  <c r="W192" i="8"/>
  <c r="W195" i="8"/>
  <c r="W198" i="8"/>
  <c r="W201" i="8"/>
  <c r="W210" i="8"/>
  <c r="W216" i="8"/>
  <c r="W97" i="8"/>
  <c r="W145" i="8"/>
  <c r="W161" i="8"/>
  <c r="W63" i="8"/>
  <c r="W140" i="8"/>
  <c r="W217" i="8"/>
  <c r="W227" i="8"/>
  <c r="W273" i="8"/>
  <c r="W276" i="8"/>
  <c r="W279" i="8"/>
  <c r="W93" i="8"/>
  <c r="W156" i="8"/>
  <c r="W251" i="8"/>
  <c r="W290" i="8"/>
  <c r="W219" i="8"/>
  <c r="W166" i="8"/>
  <c r="W186" i="8"/>
  <c r="W310" i="8"/>
  <c r="W160" i="8"/>
  <c r="W286" i="8"/>
  <c r="W305" i="8"/>
  <c r="W228" i="8"/>
  <c r="W255" i="8"/>
  <c r="W274" i="8"/>
  <c r="AC348" i="8"/>
  <c r="W357" i="8"/>
  <c r="W360" i="8"/>
  <c r="W387" i="8"/>
  <c r="W390" i="8"/>
  <c r="W403" i="8"/>
  <c r="W413" i="8"/>
  <c r="W422" i="8"/>
  <c r="W429" i="8"/>
  <c r="W432" i="8"/>
  <c r="W443" i="8"/>
  <c r="W450" i="8"/>
  <c r="W304" i="8"/>
  <c r="W326" i="8"/>
  <c r="W338" i="8"/>
  <c r="AC353" i="8"/>
  <c r="W407" i="8"/>
  <c r="W410" i="8"/>
  <c r="W438" i="8"/>
  <c r="W467" i="8"/>
  <c r="W470" i="8"/>
  <c r="W483" i="8"/>
  <c r="W260" i="8"/>
  <c r="AC341" i="8"/>
  <c r="W380" i="8"/>
  <c r="W397" i="8"/>
  <c r="W389" i="8"/>
  <c r="W435" i="8"/>
  <c r="W449" i="8"/>
  <c r="W512" i="8"/>
  <c r="W516" i="8"/>
  <c r="W520" i="8"/>
  <c r="W420" i="8"/>
  <c r="W474" i="8"/>
  <c r="W479" i="8"/>
  <c r="W488" i="8"/>
  <c r="W492" i="8"/>
  <c r="W528" i="8"/>
  <c r="W557" i="8"/>
  <c r="W521" i="8"/>
  <c r="W625" i="8"/>
  <c r="W635" i="8"/>
  <c r="W658" i="8"/>
  <c r="W687" i="8"/>
  <c r="W702" i="8"/>
  <c r="W742" i="8"/>
  <c r="W748" i="8"/>
  <c r="W751" i="8"/>
  <c r="W758" i="8"/>
  <c r="W416" i="8"/>
  <c r="W472" i="8"/>
  <c r="W480" i="8"/>
  <c r="W527" i="8"/>
  <c r="W568" i="8"/>
  <c r="W571" i="8"/>
  <c r="W602" i="8"/>
  <c r="W624" i="8"/>
  <c r="W695" i="8"/>
  <c r="W698" i="8"/>
  <c r="W589" i="8"/>
  <c r="W604" i="8"/>
  <c r="W609" i="8"/>
  <c r="W636" i="8"/>
  <c r="W640" i="8"/>
  <c r="W666" i="8"/>
  <c r="W681" i="8"/>
  <c r="W691" i="8"/>
  <c r="W750" i="8"/>
  <c r="W778" i="8"/>
  <c r="W784" i="8"/>
  <c r="W806" i="8"/>
  <c r="W823" i="8"/>
  <c r="W943" i="8"/>
  <c r="W949" i="8"/>
  <c r="W957" i="8"/>
  <c r="W971" i="8"/>
  <c r="W615" i="8"/>
  <c r="W660" i="8"/>
  <c r="W669" i="8"/>
  <c r="W736" i="8"/>
  <c r="W763" i="8"/>
  <c r="W766" i="8"/>
  <c r="W772" i="8"/>
  <c r="AC783" i="8"/>
  <c r="W790" i="8"/>
  <c r="W848" i="8"/>
  <c r="W854" i="8"/>
  <c r="W857" i="8"/>
  <c r="W868" i="8"/>
  <c r="W877" i="8"/>
  <c r="W916" i="8"/>
  <c r="W919" i="8"/>
  <c r="W992" i="8"/>
  <c r="W1015" i="8"/>
  <c r="W1048" i="8"/>
  <c r="W1051" i="8"/>
  <c r="W1080" i="8"/>
  <c r="W1110" i="8"/>
  <c r="W1131" i="8"/>
  <c r="W1157" i="8"/>
  <c r="W1160" i="8"/>
  <c r="W511" i="8"/>
  <c r="W650" i="8"/>
  <c r="W699" i="8"/>
  <c r="W704" i="8"/>
  <c r="W732" i="8"/>
  <c r="W745" i="8"/>
  <c r="W775" i="8"/>
  <c r="W805" i="8"/>
  <c r="W631" i="8"/>
  <c r="W729" i="8"/>
  <c r="W844" i="8"/>
  <c r="W881" i="8"/>
  <c r="W989" i="8"/>
  <c r="W1010" i="8"/>
  <c r="W1032" i="8"/>
  <c r="W1057" i="8"/>
  <c r="W1091" i="8"/>
  <c r="W1124" i="8"/>
  <c r="W1154" i="8"/>
  <c r="W1174" i="8"/>
  <c r="W1184" i="8"/>
  <c r="W1195" i="8"/>
  <c r="W1212" i="8"/>
  <c r="W1219" i="8"/>
  <c r="W1232" i="8"/>
  <c r="W1247" i="8"/>
  <c r="W1253" i="8"/>
  <c r="W1261" i="8"/>
  <c r="W1291" i="8"/>
  <c r="W1356" i="8"/>
  <c r="AC1374" i="8"/>
  <c r="W677" i="8"/>
  <c r="W852" i="8"/>
  <c r="W920" i="8"/>
  <c r="W938" i="8"/>
  <c r="W1045" i="8"/>
  <c r="W1050" i="8"/>
  <c r="W1066" i="8"/>
  <c r="W1096" i="8"/>
  <c r="W1121" i="8"/>
  <c r="W1165" i="8"/>
  <c r="W1187" i="8"/>
  <c r="W1216" i="8"/>
  <c r="W756" i="8"/>
  <c r="AC863" i="8"/>
  <c r="W902" i="8"/>
  <c r="W910" i="8"/>
  <c r="W931" i="8"/>
  <c r="W983" i="8"/>
  <c r="W987" i="8"/>
  <c r="W991" i="8"/>
  <c r="W1025" i="8"/>
  <c r="W1076" i="8"/>
  <c r="W627" i="8"/>
  <c r="AC1016" i="8"/>
  <c r="W1205" i="8"/>
  <c r="W1316" i="8"/>
  <c r="W1320" i="8"/>
  <c r="W1324" i="8"/>
  <c r="W676" i="8"/>
  <c r="W1107" i="8"/>
  <c r="W1182" i="8"/>
  <c r="W1254" i="8"/>
  <c r="W1276" i="8"/>
  <c r="W1285" i="8"/>
  <c r="W1311" i="8"/>
  <c r="AC1369" i="8"/>
  <c r="W1147" i="8"/>
  <c r="W1198" i="8"/>
  <c r="W1209" i="8"/>
  <c r="W1248" i="8"/>
  <c r="W1274" i="8"/>
  <c r="W1278" i="8"/>
  <c r="W1287" i="8"/>
  <c r="W1308" i="8"/>
  <c r="W984" i="8"/>
  <c r="W1142" i="8"/>
  <c r="W1275" i="8"/>
  <c r="W1309" i="8"/>
  <c r="W1319" i="8"/>
  <c r="AC1523" i="8"/>
  <c r="W1631" i="8"/>
  <c r="W1716" i="8"/>
  <c r="W1634" i="8"/>
  <c r="AC1757" i="8"/>
  <c r="W1765" i="8"/>
  <c r="W1481" i="8"/>
  <c r="AC1539" i="8"/>
  <c r="AC1552" i="8"/>
  <c r="W1611" i="8"/>
  <c r="AC1719" i="8"/>
  <c r="W1774" i="8"/>
  <c r="AC1849" i="8"/>
  <c r="W1968" i="8"/>
  <c r="AC2056" i="8"/>
  <c r="AC1965" i="8"/>
  <c r="AC2085" i="8"/>
  <c r="AC2100" i="8"/>
  <c r="AC1679" i="8"/>
  <c r="AC1815" i="8"/>
  <c r="AC1945" i="8"/>
  <c r="W1972" i="8"/>
  <c r="W2009" i="8"/>
  <c r="AC2088" i="8"/>
  <c r="AC2127" i="8"/>
  <c r="AC2146" i="8"/>
  <c r="AC1613" i="8"/>
  <c r="AC1677" i="8"/>
  <c r="W1713" i="8"/>
  <c r="W1755" i="8"/>
  <c r="AC1985" i="8"/>
  <c r="W2070" i="8"/>
  <c r="AC2090" i="8"/>
  <c r="W27" i="8"/>
  <c r="W43" i="8"/>
  <c r="W69" i="8"/>
  <c r="W30" i="8"/>
  <c r="W53" i="8"/>
  <c r="W56" i="8"/>
  <c r="W72" i="8"/>
  <c r="W17" i="8"/>
  <c r="W66" i="8"/>
  <c r="W84" i="8"/>
  <c r="W25" i="8"/>
  <c r="W49" i="8"/>
  <c r="W67" i="8"/>
  <c r="W103" i="8"/>
  <c r="W112" i="8"/>
  <c r="W44" i="8"/>
  <c r="W78" i="8"/>
  <c r="W79" i="8"/>
  <c r="W96" i="8"/>
  <c r="W110" i="8"/>
  <c r="W118" i="8"/>
  <c r="W148" i="8"/>
  <c r="W164" i="8"/>
  <c r="W167" i="8"/>
  <c r="W225" i="8"/>
  <c r="W37" i="8"/>
  <c r="W55" i="8"/>
  <c r="W102" i="8"/>
  <c r="W159" i="8"/>
  <c r="W92" i="8"/>
  <c r="W146" i="8"/>
  <c r="W153" i="8"/>
  <c r="W193" i="8"/>
  <c r="W233" i="8"/>
  <c r="W245" i="8"/>
  <c r="W248" i="8"/>
  <c r="W267" i="8"/>
  <c r="W134" i="8"/>
  <c r="W285" i="8"/>
  <c r="W142" i="8"/>
  <c r="W200" i="8"/>
  <c r="W168" i="8"/>
  <c r="W194" i="8"/>
  <c r="W277" i="8"/>
  <c r="W337" i="8"/>
  <c r="AC343" i="8"/>
  <c r="AC346" i="8"/>
  <c r="W162" i="8"/>
  <c r="W212" i="8"/>
  <c r="W235" i="8"/>
  <c r="W249" i="8"/>
  <c r="W265" i="8"/>
  <c r="W291" i="8"/>
  <c r="W71" i="8"/>
  <c r="W230" i="8"/>
  <c r="W250" i="8"/>
  <c r="W280" i="8"/>
  <c r="W373" i="8"/>
  <c r="W385" i="8"/>
  <c r="W398" i="8"/>
  <c r="W424" i="8"/>
  <c r="W447" i="8"/>
  <c r="W462" i="8"/>
  <c r="W481" i="8"/>
  <c r="W293" i="8"/>
  <c r="W302" i="8"/>
  <c r="W311" i="8"/>
  <c r="W316" i="8"/>
  <c r="W355" i="8"/>
  <c r="W368" i="8"/>
  <c r="W388" i="8"/>
  <c r="W391" i="8"/>
  <c r="W401" i="8"/>
  <c r="W404" i="8"/>
  <c r="W319" i="8"/>
  <c r="W409" i="8"/>
  <c r="W446" i="8"/>
  <c r="W466" i="8"/>
  <c r="W497" i="8"/>
  <c r="W501" i="8"/>
  <c r="W365" i="8"/>
  <c r="W423" i="8"/>
  <c r="W428" i="8"/>
  <c r="W459" i="8"/>
  <c r="W463" i="8"/>
  <c r="W471" i="8"/>
  <c r="W484" i="8"/>
  <c r="W545" i="8"/>
  <c r="W418" i="8"/>
  <c r="W448" i="8"/>
  <c r="W496" i="8"/>
  <c r="W530" i="8"/>
  <c r="W601" i="8"/>
  <c r="W611" i="8"/>
  <c r="W614" i="8"/>
  <c r="W623" i="8"/>
  <c r="W646" i="8"/>
  <c r="W653" i="8"/>
  <c r="W656" i="8"/>
  <c r="W670" i="8"/>
  <c r="W734" i="8"/>
  <c r="W737" i="8"/>
  <c r="W740" i="8"/>
  <c r="W439" i="8"/>
  <c r="W489" i="8"/>
  <c r="W508" i="8"/>
  <c r="W543" i="8"/>
  <c r="W358" i="8"/>
  <c r="W461" i="8"/>
  <c r="W505" i="8"/>
  <c r="W524" i="8"/>
  <c r="W600" i="8"/>
  <c r="W613" i="8"/>
  <c r="W622" i="8"/>
  <c r="W647" i="8"/>
  <c r="W657" i="8"/>
  <c r="W674" i="8"/>
  <c r="W693" i="8"/>
  <c r="W502" i="8"/>
  <c r="W540" i="8"/>
  <c r="W569" i="8"/>
  <c r="W590" i="8"/>
  <c r="W605" i="8"/>
  <c r="W610" i="8"/>
  <c r="W637" i="8"/>
  <c r="W641" i="8"/>
  <c r="W667" i="8"/>
  <c r="W682" i="8"/>
  <c r="W686" i="8"/>
  <c r="W747" i="8"/>
  <c r="W773" i="8"/>
  <c r="W776" i="8"/>
  <c r="W804" i="8"/>
  <c r="W832" i="8"/>
  <c r="W839" i="8"/>
  <c r="W842" i="8"/>
  <c r="W845" i="8"/>
  <c r="W855" i="8"/>
  <c r="W880" i="8"/>
  <c r="W883" i="8"/>
  <c r="W908" i="8"/>
  <c r="W914" i="8"/>
  <c r="W917" i="8"/>
  <c r="W947" i="8"/>
  <c r="W955" i="8"/>
  <c r="W969" i="8"/>
  <c r="W616" i="8"/>
  <c r="W661" i="8"/>
  <c r="W708" i="8"/>
  <c r="W716" i="8"/>
  <c r="W761" i="8"/>
  <c r="W814" i="8"/>
  <c r="W835" i="8"/>
  <c r="W838" i="8"/>
  <c r="W866" i="8"/>
  <c r="AC875" i="8"/>
  <c r="W890" i="8"/>
  <c r="W893" i="8"/>
  <c r="W900" i="8"/>
  <c r="W932" i="8"/>
  <c r="W1013" i="8"/>
  <c r="W1030" i="8"/>
  <c r="W1086" i="8"/>
  <c r="W1104" i="8"/>
  <c r="W1122" i="8"/>
  <c r="W1138" i="8"/>
  <c r="W1141" i="8"/>
  <c r="W1166" i="8"/>
  <c r="W1169" i="8"/>
  <c r="W578" i="8"/>
  <c r="W671" i="8"/>
  <c r="W700" i="8"/>
  <c r="W724" i="8"/>
  <c r="W746" i="8"/>
  <c r="W794" i="8"/>
  <c r="W797" i="8"/>
  <c r="AC800" i="8"/>
  <c r="W633" i="8"/>
  <c r="W828" i="8"/>
  <c r="W878" i="8"/>
  <c r="W941" i="8"/>
  <c r="W970" i="8"/>
  <c r="W1029" i="8"/>
  <c r="W1037" i="8"/>
  <c r="W1054" i="8"/>
  <c r="W1075" i="8"/>
  <c r="W1098" i="8"/>
  <c r="W1125" i="8"/>
  <c r="W1163" i="8"/>
  <c r="W1168" i="8"/>
  <c r="W1202" i="8"/>
  <c r="W1230" i="8"/>
  <c r="W1245" i="8"/>
  <c r="W1265" i="8"/>
  <c r="W1281" i="8"/>
  <c r="W1297" i="8"/>
  <c r="AC1414" i="8"/>
  <c r="W626" i="8"/>
  <c r="W654" i="8"/>
  <c r="W896" i="8"/>
  <c r="W986" i="8"/>
  <c r="W995" i="8"/>
  <c r="W1024" i="8"/>
  <c r="W1033" i="8"/>
  <c r="W1093" i="8"/>
  <c r="W1118" i="8"/>
  <c r="W1140" i="8"/>
  <c r="W1149" i="8"/>
  <c r="W1178" i="8"/>
  <c r="W1181" i="8"/>
  <c r="W1199" i="8"/>
  <c r="W1208" i="8"/>
  <c r="W632" i="8"/>
  <c r="W749" i="8"/>
  <c r="W802" i="8"/>
  <c r="W836" i="8"/>
  <c r="W840" i="8"/>
  <c r="W907" i="8"/>
  <c r="W913" i="8"/>
  <c r="W936" i="8"/>
  <c r="AC1005" i="8"/>
  <c r="W1009" i="8"/>
  <c r="W1018" i="8"/>
  <c r="W1038" i="8"/>
  <c r="W843" i="8"/>
  <c r="W861" i="8"/>
  <c r="W924" i="8"/>
  <c r="W1170" i="8"/>
  <c r="W1223" i="8"/>
  <c r="W1244" i="8"/>
  <c r="W1263" i="8"/>
  <c r="W856" i="8"/>
  <c r="W884" i="8"/>
  <c r="W948" i="8"/>
  <c r="W1185" i="8"/>
  <c r="W1224" i="8"/>
  <c r="W1246" i="8"/>
  <c r="W1290" i="8"/>
  <c r="W1002" i="8"/>
  <c r="W1183" i="8"/>
  <c r="W1220" i="8"/>
  <c r="W1236" i="8"/>
  <c r="W1240" i="8"/>
  <c r="W1267" i="8"/>
  <c r="W813" i="8"/>
  <c r="W1210" i="8"/>
  <c r="W1296" i="8"/>
  <c r="W774" i="8"/>
  <c r="W988" i="8"/>
  <c r="W1237" i="8"/>
  <c r="W1252" i="8"/>
  <c r="W1268" i="8"/>
  <c r="W1173" i="8"/>
  <c r="W1258" i="8"/>
  <c r="AC1602" i="8"/>
  <c r="W1635" i="8"/>
  <c r="AC1678" i="8"/>
  <c r="W1714" i="8"/>
  <c r="AC1549" i="8"/>
  <c r="AC1722" i="8"/>
  <c r="W1731" i="8"/>
  <c r="W1508" i="8"/>
  <c r="AC1540" i="8"/>
  <c r="AC1555" i="8"/>
  <c r="W1632" i="8"/>
  <c r="W1732" i="8"/>
  <c r="AC1809" i="8"/>
  <c r="AC1902" i="8"/>
  <c r="W1932" i="8"/>
  <c r="AC2086" i="8"/>
  <c r="W1852" i="8"/>
  <c r="AC1943" i="8"/>
  <c r="W1960" i="8"/>
  <c r="W2069" i="8"/>
  <c r="AC2089" i="8"/>
  <c r="AC2098" i="8"/>
  <c r="W2143" i="8"/>
  <c r="AC2155" i="8"/>
  <c r="W1684" i="8"/>
  <c r="AC1744" i="8"/>
  <c r="W1778" i="8"/>
  <c r="AC1855" i="8"/>
  <c r="W1903" i="8"/>
  <c r="W1998" i="8"/>
  <c r="AC1655" i="8"/>
  <c r="AC1720" i="8"/>
  <c r="W1959" i="8"/>
  <c r="AC2126" i="8"/>
  <c r="AC2156" i="8"/>
  <c r="AC1936" i="8"/>
  <c r="W1947" i="8"/>
  <c r="W1893" i="8"/>
  <c r="AC2099" i="8"/>
  <c r="AC2083" i="8"/>
  <c r="AC2091" i="8"/>
  <c r="W364" i="8"/>
  <c r="W607" i="8"/>
  <c r="AC1591" i="8"/>
  <c r="W1520" i="8"/>
  <c r="W1491" i="8"/>
  <c r="W1499" i="8"/>
  <c r="W1538" i="8"/>
  <c r="W807" i="8"/>
  <c r="W278" i="8"/>
  <c r="W1914" i="8"/>
  <c r="W1597" i="8"/>
  <c r="W375" i="8"/>
  <c r="W52" i="8"/>
  <c r="W985" i="8"/>
  <c r="W1256" i="8"/>
  <c r="AC1550" i="8"/>
  <c r="W123" i="8"/>
  <c r="W834" i="8"/>
  <c r="AC787" i="8"/>
  <c r="W1526" i="8"/>
  <c r="R8" i="8"/>
  <c r="X26" i="8"/>
  <c r="R1201" i="8"/>
  <c r="T787" i="8"/>
  <c r="X787" i="8" s="1"/>
  <c r="R1167" i="8"/>
  <c r="R402" i="8"/>
  <c r="T607" i="8"/>
  <c r="X607" i="8" s="1"/>
  <c r="R956" i="8"/>
  <c r="R1058" i="8"/>
  <c r="R1578" i="8"/>
  <c r="R1705" i="8"/>
  <c r="T123" i="8"/>
  <c r="X123" i="8" s="1"/>
  <c r="R318" i="8"/>
  <c r="R644" i="8"/>
  <c r="R887" i="8"/>
  <c r="R1782" i="8"/>
  <c r="R1548" i="8"/>
  <c r="T1495" i="8"/>
  <c r="X1495" i="8" s="1"/>
  <c r="R829" i="8"/>
  <c r="X131" i="8"/>
  <c r="X1526" i="8"/>
  <c r="X1550" i="8"/>
  <c r="X1573" i="8"/>
  <c r="R767" i="8"/>
  <c r="R1105" i="8"/>
  <c r="R1889" i="8"/>
  <c r="R741" i="8"/>
  <c r="R998" i="8"/>
  <c r="R1717" i="8"/>
  <c r="R961" i="8"/>
  <c r="R1699" i="8"/>
  <c r="R548" i="8"/>
  <c r="R1134" i="8"/>
  <c r="R1703" i="8"/>
  <c r="R1127" i="8"/>
  <c r="R1043" i="8"/>
  <c r="R1046" i="8"/>
  <c r="R1577" i="8"/>
  <c r="T1256" i="8"/>
  <c r="X1256" i="8" s="1"/>
  <c r="R1919" i="8"/>
  <c r="R664" i="8"/>
  <c r="R561" i="8"/>
  <c r="T834" i="8"/>
  <c r="AC834" i="8"/>
  <c r="W1424" i="8"/>
  <c r="X1424" i="8" s="1"/>
  <c r="W812" i="8"/>
  <c r="AC812" i="8"/>
  <c r="W1116" i="8"/>
  <c r="AC1116" i="8"/>
  <c r="W575" i="8"/>
  <c r="AC575" i="8"/>
  <c r="AC138" i="8"/>
  <c r="W187" i="8"/>
  <c r="AC187" i="8"/>
  <c r="W199" i="8"/>
  <c r="AC199" i="8"/>
  <c r="W977" i="8"/>
  <c r="AC977" i="8"/>
  <c r="W830" i="8"/>
  <c r="AC830" i="8"/>
  <c r="W799" i="8"/>
  <c r="AC799" i="8"/>
  <c r="AC1480" i="8"/>
  <c r="W1997" i="8"/>
  <c r="AC1997" i="8"/>
  <c r="W2059" i="8"/>
  <c r="AC2059" i="8"/>
  <c r="W1676" i="8"/>
  <c r="AC1676" i="8"/>
  <c r="W182" i="8"/>
  <c r="AC182" i="8"/>
  <c r="W354" i="8"/>
  <c r="AC354" i="8"/>
  <c r="W363" i="8"/>
  <c r="AC363" i="8"/>
  <c r="W464" i="8"/>
  <c r="AC464" i="8"/>
  <c r="W437" i="8"/>
  <c r="AC437" i="8"/>
  <c r="W940" i="8"/>
  <c r="AC940" i="8"/>
  <c r="W904" i="8"/>
  <c r="AC904" i="8"/>
  <c r="AC1171" i="8"/>
  <c r="W1021" i="8"/>
  <c r="AC1021" i="8"/>
  <c r="W980" i="8"/>
  <c r="AC980" i="8"/>
  <c r="AC1071" i="8"/>
  <c r="W1612" i="8"/>
  <c r="AC1612" i="8"/>
  <c r="W456" i="8"/>
  <c r="AC456" i="8"/>
  <c r="W465" i="8"/>
  <c r="AC465" i="8"/>
  <c r="W352" i="8"/>
  <c r="AC352" i="8"/>
  <c r="W567" i="8"/>
  <c r="AC567" i="8"/>
  <c r="W801" i="8"/>
  <c r="AC801" i="8"/>
  <c r="W1083" i="8"/>
  <c r="AC1083" i="8"/>
  <c r="W726" i="8"/>
  <c r="AC726" i="8"/>
  <c r="W978" i="8"/>
  <c r="AC978" i="8"/>
  <c r="W2060" i="8"/>
  <c r="AC2060" i="8"/>
  <c r="W126" i="8"/>
  <c r="AC126" i="8"/>
  <c r="W188" i="8"/>
  <c r="AC188" i="8"/>
  <c r="AC556" i="8"/>
  <c r="W565" i="8"/>
  <c r="AC565" i="8"/>
  <c r="W795" i="8"/>
  <c r="AC795" i="8"/>
  <c r="AC935" i="8"/>
  <c r="W1020" i="8"/>
  <c r="AC1020" i="8"/>
  <c r="AC1092" i="8"/>
  <c r="AC782" i="8"/>
  <c r="W1206" i="8"/>
  <c r="AC1206" i="8"/>
  <c r="W821" i="8"/>
  <c r="AC821" i="8"/>
  <c r="AC886" i="8"/>
  <c r="W1094" i="8"/>
  <c r="AC1094" i="8"/>
  <c r="AC1306" i="8"/>
  <c r="AC1300" i="8"/>
  <c r="AC1482" i="8"/>
  <c r="W253" i="8"/>
  <c r="AC253" i="8"/>
  <c r="W295" i="8"/>
  <c r="AC295" i="8"/>
  <c r="AC717" i="8"/>
  <c r="AC862" i="8"/>
  <c r="AC1277" i="8"/>
  <c r="W831" i="8"/>
  <c r="AC831" i="8"/>
  <c r="W1234" i="8"/>
  <c r="AC1234" i="8"/>
  <c r="W892" i="8"/>
  <c r="AC892" i="8"/>
  <c r="W1521" i="8"/>
  <c r="AC1521" i="8"/>
  <c r="W350" i="8"/>
  <c r="AC350" i="8"/>
  <c r="AC723" i="8"/>
  <c r="W593" i="8"/>
  <c r="AC593" i="8"/>
  <c r="W1088" i="8"/>
  <c r="AC1088" i="8"/>
  <c r="W1031" i="8"/>
  <c r="AC1031" i="8"/>
  <c r="W1231" i="8"/>
  <c r="AC1231" i="8"/>
  <c r="W1150" i="8"/>
  <c r="AC1150" i="8"/>
  <c r="W1723" i="8"/>
  <c r="AC1723" i="8"/>
  <c r="W129" i="8"/>
  <c r="AC129" i="8"/>
  <c r="W296" i="8"/>
  <c r="AC296" i="8"/>
  <c r="W349" i="8"/>
  <c r="AC349" i="8"/>
  <c r="AC525" i="8"/>
  <c r="W1078" i="8"/>
  <c r="AC1078" i="8"/>
  <c r="W651" i="8"/>
  <c r="AC651" i="8"/>
  <c r="W1151" i="8"/>
  <c r="AC1151" i="8"/>
  <c r="AC1259" i="8"/>
  <c r="W982" i="8"/>
  <c r="AC982" i="8"/>
  <c r="AC1146" i="8"/>
  <c r="AC254" i="8"/>
  <c r="W519" i="8"/>
  <c r="AC519" i="8"/>
  <c r="W939" i="8"/>
  <c r="AC939" i="8"/>
  <c r="W1087" i="8"/>
  <c r="AC1087" i="8"/>
  <c r="W1067" i="8"/>
  <c r="AC1067" i="8"/>
  <c r="W1089" i="8"/>
  <c r="AC1089" i="8"/>
  <c r="W526" i="8"/>
  <c r="AC526" i="8"/>
  <c r="W546" i="8"/>
  <c r="AC546" i="8"/>
  <c r="W566" i="8"/>
  <c r="AC566" i="8"/>
  <c r="W815" i="8"/>
  <c r="AC815" i="8"/>
  <c r="W888" i="8"/>
  <c r="AC888" i="8"/>
  <c r="W727" i="8"/>
  <c r="AC727" i="8"/>
  <c r="W1112" i="8"/>
  <c r="AC1112" i="8"/>
  <c r="W1235" i="8"/>
  <c r="AC1235" i="8"/>
  <c r="W2058" i="8"/>
  <c r="AC2058" i="8"/>
  <c r="AC213" i="8"/>
  <c r="AC178" i="8"/>
  <c r="AC356" i="8"/>
  <c r="AC377" i="8"/>
  <c r="W981" i="8"/>
  <c r="AC981" i="8"/>
  <c r="W979" i="8"/>
  <c r="AC979" i="8"/>
  <c r="W1055" i="8"/>
  <c r="AC1055" i="8"/>
  <c r="W1262" i="8"/>
  <c r="AC1262" i="8"/>
  <c r="AC1123" i="8"/>
  <c r="AC184" i="8"/>
  <c r="W436" i="8"/>
  <c r="AC436" i="8"/>
  <c r="W550" i="8"/>
  <c r="AC550" i="8"/>
  <c r="AC721" i="8"/>
  <c r="AC974" i="8"/>
  <c r="AC820" i="8"/>
  <c r="AC865" i="8"/>
  <c r="W811" i="8"/>
  <c r="AC811" i="8"/>
  <c r="AC973" i="8"/>
  <c r="W889" i="8"/>
  <c r="AC889" i="8"/>
  <c r="W1152" i="8"/>
  <c r="AC1152" i="8"/>
  <c r="W1014" i="8"/>
  <c r="AC1014" i="8"/>
  <c r="W1034" i="8"/>
  <c r="AC1034" i="8"/>
  <c r="AC1180" i="8"/>
  <c r="W1233" i="8"/>
  <c r="AC1233" i="8"/>
  <c r="AC122" i="8"/>
  <c r="W594" i="8"/>
  <c r="AC594" i="8"/>
  <c r="AC722" i="8"/>
  <c r="W1115" i="8"/>
  <c r="AC1115" i="8"/>
  <c r="W576" i="8"/>
  <c r="AC576" i="8"/>
  <c r="AC1621" i="8"/>
  <c r="AC1878" i="8"/>
  <c r="W120" i="8"/>
  <c r="AC120" i="8"/>
  <c r="AC204" i="8"/>
  <c r="W351" i="8"/>
  <c r="AC351" i="8"/>
  <c r="W336" i="8"/>
  <c r="AC336" i="8"/>
  <c r="W455" i="8"/>
  <c r="AC455" i="8"/>
  <c r="AC781" i="8"/>
  <c r="AC143" i="8"/>
  <c r="AC264" i="8"/>
  <c r="W395" i="8"/>
  <c r="AC395" i="8"/>
  <c r="W1188" i="8"/>
  <c r="AC1188" i="8"/>
  <c r="AC765" i="8"/>
  <c r="W271" i="8"/>
  <c r="AC271" i="8"/>
  <c r="T765" i="8"/>
  <c r="W2026" i="8"/>
  <c r="AC1108" i="8"/>
  <c r="W1108" i="8"/>
  <c r="AC853" i="8"/>
  <c r="W853" i="8"/>
  <c r="AC753" i="8"/>
  <c r="W753" i="8"/>
  <c r="AC850" i="8"/>
  <c r="W850" i="8"/>
  <c r="AC121" i="8"/>
  <c r="W121" i="8"/>
  <c r="AC367" i="8"/>
  <c r="W367" i="8"/>
  <c r="AC705" i="8"/>
  <c r="W705" i="8"/>
  <c r="AC851" i="8"/>
  <c r="W851" i="8"/>
  <c r="AC770" i="8"/>
  <c r="W770" i="8"/>
  <c r="AC990" i="8"/>
  <c r="W990" i="8"/>
  <c r="AC1155" i="8"/>
  <c r="W1155" i="8"/>
  <c r="AC710" i="8"/>
  <c r="W710" i="8"/>
  <c r="AC256" i="8"/>
  <c r="W256" i="8"/>
  <c r="AC709" i="8"/>
  <c r="W709" i="8"/>
  <c r="AC1164" i="8"/>
  <c r="W1164" i="8"/>
  <c r="AC1062" i="8"/>
  <c r="W1062" i="8"/>
  <c r="AC64" i="8"/>
  <c r="AC65" i="8"/>
  <c r="AC544" i="8"/>
  <c r="W544" i="8"/>
  <c r="AC769" i="8"/>
  <c r="W769" i="8"/>
  <c r="AC24" i="8"/>
  <c r="AC141" i="8"/>
  <c r="W141" i="8"/>
  <c r="AC873" i="8"/>
  <c r="AC136" i="8"/>
  <c r="W136" i="8"/>
  <c r="AC513" i="8"/>
  <c r="W513" i="8"/>
  <c r="AC808" i="8"/>
  <c r="W808" i="8"/>
  <c r="AC959" i="8"/>
  <c r="W959" i="8"/>
  <c r="AC1239" i="8"/>
  <c r="W1239" i="8"/>
  <c r="W1892" i="8"/>
  <c r="AC958" i="8"/>
  <c r="W958" i="8"/>
  <c r="AC50" i="8"/>
  <c r="W347" i="8"/>
  <c r="AC1257" i="8"/>
  <c r="W1257" i="8"/>
  <c r="AC206" i="8"/>
  <c r="W206" i="8"/>
  <c r="AC247" i="8"/>
  <c r="W247" i="8"/>
  <c r="W197" i="8"/>
  <c r="W922" i="8"/>
  <c r="W1056" i="8"/>
  <c r="AC771" i="8"/>
  <c r="W771" i="8"/>
  <c r="AC711" i="8"/>
  <c r="W711" i="8"/>
  <c r="AC1130" i="8"/>
  <c r="W1130" i="8"/>
  <c r="AC105" i="8"/>
  <c r="AC171" i="8"/>
  <c r="W171" i="8"/>
  <c r="AC177" i="8"/>
  <c r="W177" i="8"/>
  <c r="AC1286" i="8"/>
  <c r="W1286" i="8"/>
  <c r="AC1280" i="8"/>
  <c r="W1280" i="8"/>
  <c r="W1596" i="8"/>
  <c r="X1596" i="8" s="1"/>
  <c r="T1993" i="8"/>
  <c r="X1993" i="8" s="1"/>
  <c r="T1520" i="8"/>
  <c r="X1520" i="8" s="1"/>
  <c r="T364" i="8"/>
  <c r="X364" i="8" s="1"/>
  <c r="T985" i="8"/>
  <c r="X985" i="8" s="1"/>
  <c r="T52" i="8"/>
  <c r="X52" i="8" s="1"/>
  <c r="T1591" i="8"/>
  <c r="T2026" i="8"/>
  <c r="T1491" i="8"/>
  <c r="X1491" i="8" s="1"/>
  <c r="W1591" i="8"/>
  <c r="T1499" i="8"/>
  <c r="X1499" i="8" s="1"/>
  <c r="T2101" i="8"/>
  <c r="X2101" i="8" s="1"/>
  <c r="T1914" i="8"/>
  <c r="X1914" i="8" s="1"/>
  <c r="W246" i="8"/>
  <c r="AC246" i="8"/>
  <c r="W353" i="8"/>
  <c r="W1190" i="8"/>
  <c r="AC1190" i="8"/>
  <c r="W800" i="8"/>
  <c r="W927" i="8"/>
  <c r="AC927" i="8"/>
  <c r="W926" i="8"/>
  <c r="AC926" i="8"/>
  <c r="W875" i="8"/>
  <c r="W342" i="8"/>
  <c r="W339" i="8"/>
  <c r="AC339" i="8"/>
  <c r="W345" i="8"/>
  <c r="AC345" i="8"/>
  <c r="W426" i="8"/>
  <c r="AC426" i="8"/>
  <c r="W950" i="8"/>
  <c r="AC950" i="8"/>
  <c r="W340" i="8"/>
  <c r="AC340" i="8"/>
  <c r="W1001" i="8"/>
  <c r="AC1001" i="8"/>
  <c r="W343" i="8"/>
  <c r="W344" i="8"/>
  <c r="W425" i="8"/>
  <c r="AC425" i="8"/>
  <c r="W341" i="8"/>
  <c r="AC327" i="8"/>
  <c r="W327" i="8"/>
  <c r="AC263" i="8"/>
  <c r="W263" i="8"/>
  <c r="AC332" i="8"/>
  <c r="W332" i="8"/>
  <c r="AC334" i="8"/>
  <c r="W334" i="8"/>
  <c r="AC335" i="8"/>
  <c r="W335" i="8"/>
  <c r="AC287" i="8"/>
  <c r="W287" i="8"/>
  <c r="AC333" i="8"/>
  <c r="W333" i="8"/>
  <c r="AC288" i="8"/>
  <c r="W288" i="8"/>
  <c r="T628" i="8"/>
  <c r="W94" i="8"/>
  <c r="AC94" i="8"/>
  <c r="AC582" i="8"/>
  <c r="W964" i="8"/>
  <c r="AC964" i="8"/>
  <c r="W95" i="8"/>
  <c r="AC95" i="8"/>
  <c r="AC507" i="8"/>
  <c r="W962" i="8"/>
  <c r="AC962" i="8"/>
  <c r="W1016" i="8"/>
  <c r="W809" i="8"/>
  <c r="AC809" i="8"/>
  <c r="W1068" i="8"/>
  <c r="W963" i="8"/>
  <c r="AC963" i="8"/>
  <c r="W564" i="8"/>
  <c r="AC564" i="8"/>
  <c r="W999" i="8"/>
  <c r="AC999" i="8"/>
  <c r="W555" i="8"/>
  <c r="AC555" i="8"/>
  <c r="AC581" i="8"/>
  <c r="W1072" i="8"/>
  <c r="AC1072" i="8"/>
  <c r="W1019" i="8"/>
  <c r="AC1019" i="8"/>
  <c r="W1053" i="8"/>
  <c r="AC1053" i="8"/>
  <c r="W818" i="8"/>
  <c r="AC818" i="8"/>
  <c r="W1213" i="8"/>
  <c r="AC1213" i="8"/>
  <c r="W1052" i="8"/>
  <c r="AC1052" i="8"/>
  <c r="W453" i="8"/>
  <c r="AC453" i="8"/>
  <c r="W128" i="8"/>
  <c r="AC128" i="8"/>
  <c r="W715" i="8"/>
  <c r="AC715" i="8"/>
  <c r="W803" i="8"/>
  <c r="AC803" i="8"/>
  <c r="W966" i="8"/>
  <c r="AC966" i="8"/>
  <c r="W1100" i="8"/>
  <c r="AC1100" i="8"/>
  <c r="W534" i="8"/>
  <c r="AC534" i="8"/>
  <c r="W891" i="8"/>
  <c r="AC891" i="8"/>
  <c r="W714" i="8"/>
  <c r="AC714" i="8"/>
  <c r="W819" i="8"/>
  <c r="AC819" i="8"/>
  <c r="W1073" i="8"/>
  <c r="AC1073" i="8"/>
  <c r="W1074" i="8"/>
  <c r="AC1074" i="8"/>
  <c r="W1215" i="8"/>
  <c r="AC1215" i="8"/>
  <c r="W119" i="8"/>
  <c r="AC119" i="8"/>
  <c r="W1214" i="8"/>
  <c r="AC1214" i="8"/>
  <c r="W454" i="8"/>
  <c r="AC454" i="8"/>
  <c r="W967" i="8"/>
  <c r="AC967" i="8"/>
  <c r="W965" i="8"/>
  <c r="W639" i="8"/>
  <c r="AC639" i="8"/>
  <c r="W553" i="8"/>
  <c r="AC553" i="8"/>
  <c r="W554" i="8"/>
  <c r="AC554" i="8"/>
  <c r="W1101" i="8"/>
  <c r="AC1101" i="8"/>
  <c r="AC538" i="8"/>
  <c r="W1211" i="8"/>
  <c r="AC1211" i="8"/>
  <c r="W1135" i="8"/>
  <c r="AC1135" i="8"/>
  <c r="W1041" i="8"/>
  <c r="AC1041" i="8"/>
  <c r="W1006" i="8"/>
  <c r="AC1006" i="8"/>
  <c r="W789" i="8"/>
  <c r="AC789" i="8"/>
  <c r="W1136" i="8"/>
  <c r="AC1136" i="8"/>
  <c r="W16" i="8"/>
  <c r="AC16" i="8"/>
  <c r="W1040" i="8"/>
  <c r="AC1040" i="8"/>
  <c r="W563" i="8"/>
  <c r="AC563" i="8"/>
  <c r="W1172" i="8"/>
  <c r="AC1172" i="8"/>
  <c r="W514" i="8"/>
  <c r="AC514" i="8"/>
  <c r="W1242" i="8"/>
  <c r="AC1242" i="8"/>
  <c r="W125" i="8"/>
  <c r="AC125" i="8"/>
  <c r="W444" i="8"/>
  <c r="AC444" i="8"/>
  <c r="W879" i="8"/>
  <c r="AC879" i="8"/>
  <c r="W1063" i="8"/>
  <c r="AC1063" i="8"/>
  <c r="W32" i="8"/>
  <c r="AC32" i="8"/>
  <c r="W1097" i="8"/>
  <c r="AC1097" i="8"/>
  <c r="W88" i="8"/>
  <c r="AC88" i="8"/>
  <c r="W445" i="8"/>
  <c r="AC445" i="8"/>
  <c r="W876" i="8"/>
  <c r="AC876" i="8"/>
  <c r="W993" i="8"/>
  <c r="W196" i="8"/>
  <c r="W238" i="8"/>
  <c r="W728" i="8"/>
  <c r="W205" i="8"/>
  <c r="W261" i="8"/>
  <c r="AC169" i="8"/>
  <c r="AC272" i="8"/>
  <c r="W272" i="8"/>
  <c r="AC330" i="8"/>
  <c r="W330" i="8"/>
  <c r="W817" i="8"/>
  <c r="W183" i="8"/>
  <c r="W628" i="8"/>
  <c r="AC57" i="8"/>
  <c r="W57" i="8"/>
  <c r="AC214" i="8"/>
  <c r="W214" i="8"/>
  <c r="W1079" i="8"/>
  <c r="W307" i="8"/>
  <c r="W244" i="8"/>
  <c r="AC249" i="8"/>
  <c r="W921" i="8"/>
  <c r="T1597" i="8"/>
  <c r="X1597" i="8" s="1"/>
  <c r="T375" i="8"/>
  <c r="X375" i="8" s="1"/>
  <c r="T245" i="8"/>
  <c r="T1732" i="8"/>
  <c r="X1732" i="8" s="1"/>
  <c r="AH145" i="8" s="1"/>
  <c r="T195" i="8"/>
  <c r="X195" i="8" s="1"/>
  <c r="T2136" i="8"/>
  <c r="X2136" i="8" s="1"/>
  <c r="T807" i="8"/>
  <c r="X807" i="8" s="1"/>
  <c r="T1538" i="8"/>
  <c r="X1538" i="8" s="1"/>
  <c r="T495" i="8"/>
  <c r="X495" i="8" s="1"/>
  <c r="T1710" i="8"/>
  <c r="X1710" i="8" s="1"/>
  <c r="T1718" i="8"/>
  <c r="X1718" i="8" s="1"/>
  <c r="T2105" i="8"/>
  <c r="X2105" i="8" s="1"/>
  <c r="T2151" i="8"/>
  <c r="X2151" i="8" s="1"/>
  <c r="T2159" i="8"/>
  <c r="X2159" i="8" s="1"/>
  <c r="T1634" i="8"/>
  <c r="X1634" i="8" s="1"/>
  <c r="T37" i="8"/>
  <c r="X37" i="8" s="1"/>
  <c r="T102" i="8"/>
  <c r="X102" i="8" s="1"/>
  <c r="T29" i="8"/>
  <c r="X29" i="8" s="1"/>
  <c r="T503" i="8"/>
  <c r="X503" i="8" s="1"/>
  <c r="T1257" i="8"/>
  <c r="T888" i="8"/>
  <c r="T758" i="8"/>
  <c r="X758" i="8" s="1"/>
  <c r="T553" i="8"/>
  <c r="T568" i="8"/>
  <c r="X568" i="8" s="1"/>
  <c r="T778" i="8"/>
  <c r="X778" i="8" s="1"/>
  <c r="T736" i="8"/>
  <c r="X736" i="8" s="1"/>
  <c r="T310" i="8"/>
  <c r="X310" i="8" s="1"/>
  <c r="T193" i="8"/>
  <c r="X193" i="8" s="1"/>
  <c r="T558" i="8"/>
  <c r="X558" i="8" s="1"/>
  <c r="T621" i="8"/>
  <c r="X621" i="8" s="1"/>
  <c r="T100" i="8"/>
  <c r="X100" i="8" s="1"/>
  <c r="T952" i="8"/>
  <c r="X952" i="8" s="1"/>
  <c r="T1603" i="8"/>
  <c r="X1603" i="8" s="1"/>
  <c r="T1504" i="8"/>
  <c r="X1504" i="8" s="1"/>
  <c r="T1997" i="8"/>
  <c r="T685" i="8"/>
  <c r="X685" i="8" s="1"/>
  <c r="T1723" i="8"/>
  <c r="T1972" i="8"/>
  <c r="X1972" i="8" s="1"/>
  <c r="T2070" i="8"/>
  <c r="X2070" i="8" s="1"/>
  <c r="T119" i="8"/>
  <c r="T471" i="8"/>
  <c r="X471" i="8" s="1"/>
  <c r="T505" i="8"/>
  <c r="X505" i="8" s="1"/>
  <c r="T1199" i="8"/>
  <c r="X1199" i="8" s="1"/>
  <c r="T921" i="8"/>
  <c r="T1632" i="8"/>
  <c r="X1632" i="8" s="1"/>
  <c r="T2074" i="8"/>
  <c r="T2069" i="8"/>
  <c r="X2069" i="8" s="1"/>
  <c r="T1684" i="8"/>
  <c r="X1684" i="8" s="1"/>
  <c r="T172" i="8"/>
  <c r="X172" i="8" s="1"/>
  <c r="T406" i="8"/>
  <c r="X406" i="8" s="1"/>
  <c r="T473" i="8"/>
  <c r="X473" i="8" s="1"/>
  <c r="T617" i="8"/>
  <c r="X617" i="8" s="1"/>
  <c r="T1507" i="8"/>
  <c r="X1507" i="8" s="1"/>
  <c r="T735" i="8"/>
  <c r="X735" i="8" s="1"/>
  <c r="T728" i="8"/>
  <c r="T1308" i="8"/>
  <c r="X1308" i="8" s="1"/>
  <c r="T1150" i="8"/>
  <c r="T1716" i="8"/>
  <c r="X1716" i="8" s="1"/>
  <c r="T30" i="8"/>
  <c r="X30" i="8" s="1"/>
  <c r="T66" i="8"/>
  <c r="X66" i="8" s="1"/>
  <c r="T1024" i="8"/>
  <c r="X1024" i="8" s="1"/>
  <c r="T837" i="8"/>
  <c r="T1189" i="8"/>
  <c r="X1189" i="8" s="1"/>
  <c r="T1622" i="8"/>
  <c r="X1622" i="8" s="1"/>
  <c r="T19" i="8"/>
  <c r="X19" i="8" s="1"/>
  <c r="AH16" i="8" s="1"/>
  <c r="T38" i="8"/>
  <c r="X38" i="8" s="1"/>
  <c r="T1063" i="8"/>
  <c r="T777" i="8"/>
  <c r="X777" i="8" s="1"/>
  <c r="T597" i="8"/>
  <c r="X597" i="8" s="1"/>
  <c r="T1079" i="8"/>
  <c r="X1079" i="8" s="1"/>
  <c r="T1396" i="8"/>
  <c r="X1396" i="8" s="1"/>
  <c r="T1590" i="8"/>
  <c r="T1680" i="8"/>
  <c r="X1680" i="8" s="1"/>
  <c r="T1686" i="8"/>
  <c r="X1686" i="8" s="1"/>
  <c r="AH54" i="8" s="1"/>
  <c r="T348" i="8"/>
  <c r="X348" i="8" s="1"/>
  <c r="T1091" i="8"/>
  <c r="X1091" i="8" s="1"/>
  <c r="T1212" i="8"/>
  <c r="T987" i="8"/>
  <c r="X987" i="8" s="1"/>
  <c r="T1016" i="8"/>
  <c r="T1182" i="8"/>
  <c r="T25" i="8"/>
  <c r="X25" i="8" s="1"/>
  <c r="T103" i="8"/>
  <c r="X103" i="8" s="1"/>
  <c r="T424" i="8"/>
  <c r="X424" i="8" s="1"/>
  <c r="T436" i="8"/>
  <c r="T873" i="8"/>
  <c r="T2052" i="8"/>
  <c r="T1056" i="8"/>
  <c r="T1022" i="8"/>
  <c r="X1022" i="8" s="1"/>
  <c r="T2103" i="8"/>
  <c r="X2103" i="8" s="1"/>
  <c r="T145" i="8"/>
  <c r="X145" i="8" s="1"/>
  <c r="T217" i="8"/>
  <c r="X217" i="8" s="1"/>
  <c r="T1606" i="8"/>
  <c r="X1606" i="8" s="1"/>
  <c r="AH192" i="8" s="1"/>
  <c r="T1765" i="8"/>
  <c r="X1765" i="8" s="1"/>
  <c r="T1835" i="8"/>
  <c r="T614" i="8"/>
  <c r="X614" i="8" s="1"/>
  <c r="T101" i="8"/>
  <c r="X101" i="8" s="1"/>
  <c r="T20" i="8"/>
  <c r="X20" i="8" s="1"/>
  <c r="T54" i="8"/>
  <c r="X54" i="8" s="1"/>
  <c r="T240" i="8"/>
  <c r="X240" i="8" s="1"/>
  <c r="T239" i="8"/>
  <c r="X239" i="8" s="1"/>
  <c r="T694" i="8"/>
  <c r="X694" i="8" s="1"/>
  <c r="T475" i="8"/>
  <c r="X475" i="8" s="1"/>
  <c r="T1180" i="8"/>
  <c r="T1067" i="8"/>
  <c r="T1685" i="8"/>
  <c r="X1685" i="8" s="1"/>
  <c r="AH155" i="8" s="1"/>
  <c r="T1712" i="8"/>
  <c r="X1712" i="8" s="1"/>
  <c r="T155" i="8"/>
  <c r="X155" i="8" s="1"/>
  <c r="T369" i="8"/>
  <c r="T49" i="8"/>
  <c r="X49" i="8" s="1"/>
  <c r="T112" i="8"/>
  <c r="X112" i="8" s="1"/>
  <c r="T15" i="8"/>
  <c r="X15" i="8" s="1"/>
  <c r="T282" i="8"/>
  <c r="X282" i="8" s="1"/>
  <c r="T23" i="8"/>
  <c r="X23" i="8" s="1"/>
  <c r="T42" i="8"/>
  <c r="X42" i="8" s="1"/>
  <c r="T1609" i="8"/>
  <c r="X1609" i="8" s="1"/>
  <c r="T2124" i="8"/>
  <c r="T78" i="8"/>
  <c r="X78" i="8" s="1"/>
  <c r="T545" i="8"/>
  <c r="X545" i="8" s="1"/>
  <c r="T554" i="8"/>
  <c r="T776" i="8"/>
  <c r="X776" i="8" s="1"/>
  <c r="T700" i="8"/>
  <c r="X700" i="8" s="1"/>
  <c r="T1714" i="8"/>
  <c r="X1714" i="8" s="1"/>
  <c r="T1959" i="8"/>
  <c r="X1959" i="8" s="1"/>
  <c r="T294" i="8"/>
  <c r="X294" i="8" s="1"/>
  <c r="W1403" i="8"/>
  <c r="T1403" i="8"/>
  <c r="T208" i="8"/>
  <c r="X208" i="8" s="1"/>
  <c r="T1059" i="8"/>
  <c r="X1059" i="8" s="1"/>
  <c r="T1589" i="8"/>
  <c r="W1589" i="8"/>
  <c r="W1385" i="8"/>
  <c r="T1385" i="8"/>
  <c r="T410" i="8"/>
  <c r="X410" i="8" s="1"/>
  <c r="T844" i="8"/>
  <c r="X844" i="8" s="1"/>
  <c r="W1647" i="8"/>
  <c r="T1647" i="8"/>
  <c r="T1734" i="8"/>
  <c r="X1734" i="8" s="1"/>
  <c r="AH142" i="8" s="1"/>
  <c r="T757" i="8"/>
  <c r="X757" i="8" s="1"/>
  <c r="T751" i="8"/>
  <c r="X751" i="8" s="1"/>
  <c r="W1405" i="8"/>
  <c r="T1405" i="8"/>
  <c r="T811" i="8"/>
  <c r="T1454" i="8"/>
  <c r="W1454" i="8"/>
  <c r="W1462" i="8"/>
  <c r="T1462" i="8"/>
  <c r="T90" i="8"/>
  <c r="X90" i="8" s="1"/>
  <c r="T223" i="8"/>
  <c r="X223" i="8" s="1"/>
  <c r="T256" i="8"/>
  <c r="T408" i="8"/>
  <c r="X408" i="8" s="1"/>
  <c r="AC788" i="8"/>
  <c r="T788" i="8"/>
  <c r="W1961" i="8"/>
  <c r="T1961" i="8"/>
  <c r="T934" i="8"/>
  <c r="X934" i="8" s="1"/>
  <c r="T1614" i="8"/>
  <c r="W1614" i="8"/>
  <c r="T1735" i="8"/>
  <c r="X1735" i="8" s="1"/>
  <c r="AH143" i="8" s="1"/>
  <c r="T840" i="8"/>
  <c r="X840" i="8" s="1"/>
  <c r="T73" i="8"/>
  <c r="X73" i="8" s="1"/>
  <c r="T34" i="8"/>
  <c r="X34" i="8" s="1"/>
  <c r="T74" i="8"/>
  <c r="X74" i="8" s="1"/>
  <c r="T33" i="8"/>
  <c r="X33" i="8" s="1"/>
  <c r="T86" i="8"/>
  <c r="X86" i="8" s="1"/>
  <c r="T115" i="8"/>
  <c r="X115" i="8" s="1"/>
  <c r="T127" i="8"/>
  <c r="X127" i="8" s="1"/>
  <c r="AC231" i="8"/>
  <c r="T231" i="8"/>
  <c r="T262" i="8"/>
  <c r="X262" i="8" s="1"/>
  <c r="T174" i="8"/>
  <c r="X174" i="8" s="1"/>
  <c r="T272" i="8"/>
  <c r="T314" i="8"/>
  <c r="X314" i="8" s="1"/>
  <c r="T323" i="8"/>
  <c r="AC323" i="8"/>
  <c r="T254" i="8"/>
  <c r="T417" i="8"/>
  <c r="X417" i="8" s="1"/>
  <c r="T383" i="8"/>
  <c r="X383" i="8" s="1"/>
  <c r="T393" i="8"/>
  <c r="X393" i="8" s="1"/>
  <c r="T454" i="8"/>
  <c r="T519" i="8"/>
  <c r="AC207" i="8"/>
  <c r="T207" i="8"/>
  <c r="T366" i="8"/>
  <c r="X366" i="8" s="1"/>
  <c r="T322" i="8"/>
  <c r="X322" i="8" s="1"/>
  <c r="T374" i="8"/>
  <c r="X374" i="8" s="1"/>
  <c r="T411" i="8"/>
  <c r="X411" i="8" s="1"/>
  <c r="T451" i="8"/>
  <c r="X451" i="8" s="1"/>
  <c r="T506" i="8"/>
  <c r="X506" i="8" s="1"/>
  <c r="T425" i="8"/>
  <c r="X425" i="8" s="1"/>
  <c r="T444" i="8"/>
  <c r="T535" i="8"/>
  <c r="X535" i="8" s="1"/>
  <c r="T514" i="8"/>
  <c r="T551" i="8"/>
  <c r="X551" i="8" s="1"/>
  <c r="T620" i="8"/>
  <c r="X620" i="8" s="1"/>
  <c r="T645" i="8"/>
  <c r="X645" i="8" s="1"/>
  <c r="T638" i="8"/>
  <c r="X638" i="8" s="1"/>
  <c r="T683" i="8"/>
  <c r="X683" i="8" s="1"/>
  <c r="T720" i="8"/>
  <c r="X720" i="8" s="1"/>
  <c r="AC849" i="8"/>
  <c r="T849" i="8"/>
  <c r="T964" i="8"/>
  <c r="X964" i="8" s="1"/>
  <c r="AH111" i="8" s="1"/>
  <c r="T738" i="8"/>
  <c r="X738" i="8" s="1"/>
  <c r="T812" i="8"/>
  <c r="T821" i="8"/>
  <c r="T911" i="8"/>
  <c r="X911" i="8" s="1"/>
  <c r="AH100" i="8" s="1"/>
  <c r="T930" i="8"/>
  <c r="X930" i="8" s="1"/>
  <c r="T1095" i="8"/>
  <c r="X1095" i="8" s="1"/>
  <c r="T1164" i="8"/>
  <c r="T560" i="8"/>
  <c r="X560" i="8" s="1"/>
  <c r="T672" i="8"/>
  <c r="X672" i="8" s="1"/>
  <c r="T755" i="8"/>
  <c r="X755" i="8" s="1"/>
  <c r="T562" i="8"/>
  <c r="X562" i="8" s="1"/>
  <c r="AC842" i="8"/>
  <c r="T842" i="8"/>
  <c r="T1072" i="8"/>
  <c r="T1152" i="8"/>
  <c r="W1336" i="8"/>
  <c r="T1336" i="8"/>
  <c r="W1388" i="8"/>
  <c r="T1388" i="8"/>
  <c r="W1433" i="8"/>
  <c r="T1433" i="8"/>
  <c r="T874" i="8"/>
  <c r="AC874" i="8"/>
  <c r="AC909" i="8"/>
  <c r="T909" i="8"/>
  <c r="T1042" i="8"/>
  <c r="X1042" i="8" s="1"/>
  <c r="T1159" i="8"/>
  <c r="AC1159" i="8"/>
  <c r="T1194" i="8"/>
  <c r="X1194" i="8" s="1"/>
  <c r="T891" i="8"/>
  <c r="T918" i="8"/>
  <c r="X918" i="8" s="1"/>
  <c r="T1047" i="8"/>
  <c r="X1047" i="8" s="1"/>
  <c r="T996" i="8"/>
  <c r="X996" i="8" s="1"/>
  <c r="T1081" i="8"/>
  <c r="X1081" i="8" s="1"/>
  <c r="T1310" i="8"/>
  <c r="X1310" i="8" s="1"/>
  <c r="W1340" i="8"/>
  <c r="T1340" i="8"/>
  <c r="W1348" i="8"/>
  <c r="T886" i="8"/>
  <c r="T1321" i="8"/>
  <c r="X1321" i="8" s="1"/>
  <c r="W1371" i="8"/>
  <c r="T1371" i="8"/>
  <c r="W1422" i="8"/>
  <c r="T1422" i="8"/>
  <c r="T1251" i="8"/>
  <c r="T1151" i="8"/>
  <c r="T1571" i="8"/>
  <c r="X1571" i="8" s="1"/>
  <c r="W1688" i="8"/>
  <c r="T1688" i="8"/>
  <c r="W1706" i="8"/>
  <c r="T1706" i="8"/>
  <c r="W1746" i="8"/>
  <c r="T1746" i="8"/>
  <c r="T1288" i="8"/>
  <c r="X1288" i="8" s="1"/>
  <c r="W1487" i="8"/>
  <c r="T1487" i="8"/>
  <c r="T1595" i="8"/>
  <c r="X1595" i="8" s="1"/>
  <c r="W1619" i="8"/>
  <c r="T1619" i="8"/>
  <c r="T1657" i="8"/>
  <c r="X1657" i="8" s="1"/>
  <c r="W1729" i="8"/>
  <c r="T1729" i="8"/>
  <c r="W1791" i="8"/>
  <c r="T1791" i="8"/>
  <c r="T1355" i="8"/>
  <c r="X1355" i="8" s="1"/>
  <c r="T1470" i="8"/>
  <c r="X1470" i="8" s="1"/>
  <c r="W1506" i="8"/>
  <c r="T1506" i="8"/>
  <c r="W1524" i="8"/>
  <c r="T1524" i="8"/>
  <c r="W1532" i="8"/>
  <c r="T1532" i="8"/>
  <c r="W1587" i="8"/>
  <c r="T1587" i="8"/>
  <c r="T1242" i="8"/>
  <c r="T1445" i="8"/>
  <c r="X1445" i="8" s="1"/>
  <c r="T1490" i="8"/>
  <c r="W1490" i="8"/>
  <c r="T1553" i="8"/>
  <c r="W1553" i="8"/>
  <c r="W1599" i="8"/>
  <c r="T1599" i="8"/>
  <c r="W1760" i="8"/>
  <c r="T1760" i="8"/>
  <c r="T1953" i="8"/>
  <c r="W1953" i="8"/>
  <c r="T1989" i="8"/>
  <c r="W1989" i="8"/>
  <c r="T2005" i="8"/>
  <c r="W2005" i="8"/>
  <c r="W2052" i="8"/>
  <c r="W1771" i="8"/>
  <c r="T1771" i="8"/>
  <c r="W1912" i="8"/>
  <c r="T1912" i="8"/>
  <c r="W1935" i="8"/>
  <c r="T1935" i="8"/>
  <c r="T1986" i="8"/>
  <c r="X1986" i="8" s="1"/>
  <c r="T2032" i="8"/>
  <c r="T1641" i="8"/>
  <c r="W1641" i="8"/>
  <c r="W1879" i="8"/>
  <c r="T1879" i="8"/>
  <c r="T1607" i="8"/>
  <c r="X1607" i="8" s="1"/>
  <c r="T1696" i="8"/>
  <c r="X1696" i="8" s="1"/>
  <c r="W1728" i="8"/>
  <c r="T1728" i="8"/>
  <c r="W2148" i="8"/>
  <c r="T2148" i="8"/>
  <c r="W2129" i="8"/>
  <c r="T2129" i="8"/>
  <c r="T1905" i="8"/>
  <c r="W1905" i="8"/>
  <c r="T2040" i="8"/>
  <c r="W2040" i="8"/>
  <c r="W2094" i="8"/>
  <c r="T2094" i="8"/>
  <c r="T83" i="8"/>
  <c r="X83" i="8" s="1"/>
  <c r="T62" i="8"/>
  <c r="X62" i="8" s="1"/>
  <c r="AC179" i="8"/>
  <c r="T179" i="8"/>
  <c r="T206" i="8"/>
  <c r="T113" i="8"/>
  <c r="X113" i="8" s="1"/>
  <c r="T124" i="8"/>
  <c r="AC124" i="8"/>
  <c r="T138" i="8"/>
  <c r="AC147" i="8"/>
  <c r="T147" i="8"/>
  <c r="T173" i="8"/>
  <c r="X173" i="8" s="1"/>
  <c r="T187" i="8"/>
  <c r="AC229" i="8"/>
  <c r="T229" i="8"/>
  <c r="T85" i="8"/>
  <c r="X85" i="8" s="1"/>
  <c r="T263" i="8"/>
  <c r="T275" i="8"/>
  <c r="X275" i="8" s="1"/>
  <c r="AC306" i="8"/>
  <c r="T306" i="8"/>
  <c r="T197" i="8"/>
  <c r="T241" i="8"/>
  <c r="X241" i="8" s="1"/>
  <c r="AC270" i="8"/>
  <c r="T270" i="8"/>
  <c r="T289" i="8"/>
  <c r="X289" i="8" s="1"/>
  <c r="T298" i="8"/>
  <c r="X298" i="8" s="1"/>
  <c r="AC369" i="8"/>
  <c r="T379" i="8"/>
  <c r="X379" i="8" s="1"/>
  <c r="T399" i="8"/>
  <c r="X399" i="8" s="1"/>
  <c r="T415" i="8"/>
  <c r="X415" i="8" s="1"/>
  <c r="T301" i="8"/>
  <c r="AC301" i="8"/>
  <c r="T362" i="8"/>
  <c r="X362" i="8" s="1"/>
  <c r="T419" i="8"/>
  <c r="X419" i="8" s="1"/>
  <c r="T469" i="8"/>
  <c r="X469" i="8" s="1"/>
  <c r="T491" i="8"/>
  <c r="X491" i="8" s="1"/>
  <c r="T523" i="8"/>
  <c r="X523" i="8" s="1"/>
  <c r="T531" i="8"/>
  <c r="X531" i="8" s="1"/>
  <c r="T500" i="8"/>
  <c r="X500" i="8" s="1"/>
  <c r="T606" i="8"/>
  <c r="X606" i="8" s="1"/>
  <c r="T707" i="8"/>
  <c r="X707" i="8" s="1"/>
  <c r="T499" i="8"/>
  <c r="X499" i="8" s="1"/>
  <c r="T386" i="8"/>
  <c r="X386" i="8" s="1"/>
  <c r="T533" i="8"/>
  <c r="X533" i="8" s="1"/>
  <c r="T580" i="8"/>
  <c r="X580" i="8" s="1"/>
  <c r="T665" i="8"/>
  <c r="X665" i="8" s="1"/>
  <c r="T680" i="8"/>
  <c r="X680" i="8" s="1"/>
  <c r="T730" i="8"/>
  <c r="X730" i="8" s="1"/>
  <c r="T808" i="8"/>
  <c r="T901" i="8"/>
  <c r="X901" i="8" s="1"/>
  <c r="T962" i="8"/>
  <c r="T663" i="8"/>
  <c r="X663" i="8" s="1"/>
  <c r="T727" i="8"/>
  <c r="T792" i="8"/>
  <c r="X792" i="8" s="1"/>
  <c r="T810" i="8"/>
  <c r="X810" i="8" s="1"/>
  <c r="T862" i="8"/>
  <c r="T879" i="8"/>
  <c r="T937" i="8"/>
  <c r="X937" i="8" s="1"/>
  <c r="T997" i="8"/>
  <c r="X997" i="8" s="1"/>
  <c r="T1003" i="8"/>
  <c r="X1003" i="8" s="1"/>
  <c r="T1053" i="8"/>
  <c r="T1162" i="8"/>
  <c r="X1162" i="8" s="1"/>
  <c r="T649" i="8"/>
  <c r="X649" i="8" s="1"/>
  <c r="T739" i="8"/>
  <c r="X739" i="8" s="1"/>
  <c r="T1004" i="8"/>
  <c r="X1004" i="8" s="1"/>
  <c r="T1027" i="8"/>
  <c r="X1027" i="8" s="1"/>
  <c r="T1241" i="8"/>
  <c r="X1241" i="8" s="1"/>
  <c r="T1249" i="8"/>
  <c r="T1293" i="8"/>
  <c r="X1293" i="8" s="1"/>
  <c r="T1358" i="8"/>
  <c r="W1418" i="8"/>
  <c r="T1418" i="8"/>
  <c r="T576" i="8"/>
  <c r="T789" i="8"/>
  <c r="T876" i="8"/>
  <c r="T915" i="8"/>
  <c r="X915" i="8" s="1"/>
  <c r="T1035" i="8"/>
  <c r="X1035" i="8" s="1"/>
  <c r="T1061" i="8"/>
  <c r="X1061" i="8" s="1"/>
  <c r="T1073" i="8"/>
  <c r="T1099" i="8"/>
  <c r="X1099" i="8" s="1"/>
  <c r="T1143" i="8"/>
  <c r="AC1143" i="8"/>
  <c r="T1192" i="8"/>
  <c r="X1192" i="8" s="1"/>
  <c r="T791" i="8"/>
  <c r="X791" i="8" s="1"/>
  <c r="T899" i="8"/>
  <c r="AC899" i="8"/>
  <c r="T1028" i="8"/>
  <c r="X1028" i="8" s="1"/>
  <c r="T1070" i="8"/>
  <c r="X1070" i="8" s="1"/>
  <c r="T1203" i="8"/>
  <c r="AC1203" i="8"/>
  <c r="T1229" i="8"/>
  <c r="X1229" i="8" s="1"/>
  <c r="T1260" i="8"/>
  <c r="X1260" i="8" s="1"/>
  <c r="T1307" i="8"/>
  <c r="X1307" i="8" s="1"/>
  <c r="T869" i="8"/>
  <c r="X869" i="8" s="1"/>
  <c r="T1136" i="8"/>
  <c r="X1136" i="8" s="1"/>
  <c r="AC1158" i="8"/>
  <c r="T1158" i="8"/>
  <c r="T1359" i="8"/>
  <c r="X1359" i="8" s="1"/>
  <c r="T1381" i="8"/>
  <c r="W1381" i="8"/>
  <c r="W1440" i="8"/>
  <c r="T1440" i="8"/>
  <c r="T1452" i="8"/>
  <c r="W1452" i="8"/>
  <c r="W1460" i="8"/>
  <c r="T1460" i="8"/>
  <c r="T1106" i="8"/>
  <c r="X1106" i="8" s="1"/>
  <c r="T1227" i="8"/>
  <c r="X1227" i="8" s="1"/>
  <c r="T1312" i="8"/>
  <c r="X1312" i="8" s="1"/>
  <c r="W1420" i="8"/>
  <c r="T1420" i="8"/>
  <c r="W1471" i="8"/>
  <c r="T1471" i="8"/>
  <c r="W1551" i="8"/>
  <c r="T1551" i="8"/>
  <c r="T1621" i="8"/>
  <c r="W1724" i="8"/>
  <c r="T1724" i="8"/>
  <c r="T972" i="8"/>
  <c r="X972" i="8" s="1"/>
  <c r="T1575" i="8"/>
  <c r="W1575" i="8"/>
  <c r="W1581" i="8"/>
  <c r="T1581" i="8"/>
  <c r="W1670" i="8"/>
  <c r="T1670" i="8"/>
  <c r="W1727" i="8"/>
  <c r="T1727" i="8"/>
  <c r="W1513" i="8"/>
  <c r="T1513" i="8"/>
  <c r="W1519" i="8"/>
  <c r="T1519" i="8"/>
  <c r="T1449" i="8"/>
  <c r="W1449" i="8"/>
  <c r="W1474" i="8"/>
  <c r="T1474" i="8"/>
  <c r="W1511" i="8"/>
  <c r="T1511" i="8"/>
  <c r="T1517" i="8"/>
  <c r="W1517" i="8"/>
  <c r="T1559" i="8"/>
  <c r="W1559" i="8"/>
  <c r="W1797" i="8"/>
  <c r="T1797" i="8"/>
  <c r="T1878" i="8"/>
  <c r="X1878" i="8" s="1"/>
  <c r="T1673" i="8"/>
  <c r="W1673" i="8"/>
  <c r="T1701" i="8"/>
  <c r="T1779" i="8"/>
  <c r="X1779" i="8" s="1"/>
  <c r="W1803" i="8"/>
  <c r="T1803" i="8"/>
  <c r="W1823" i="8"/>
  <c r="T1823" i="8"/>
  <c r="W1866" i="8"/>
  <c r="T1866" i="8"/>
  <c r="W1872" i="8"/>
  <c r="T1872" i="8"/>
  <c r="W1894" i="8"/>
  <c r="T1894" i="8"/>
  <c r="T1970" i="8"/>
  <c r="X1970" i="8" s="1"/>
  <c r="W2102" i="8"/>
  <c r="T2102" i="8"/>
  <c r="W1709" i="8"/>
  <c r="T1709" i="8"/>
  <c r="W1826" i="8"/>
  <c r="T1826" i="8"/>
  <c r="W1840" i="8"/>
  <c r="T1840" i="8"/>
  <c r="T1863" i="8"/>
  <c r="W1863" i="8"/>
  <c r="W1896" i="8"/>
  <c r="T1896" i="8"/>
  <c r="W2075" i="8"/>
  <c r="T2075" i="8"/>
  <c r="W2142" i="8"/>
  <c r="T2142" i="8"/>
  <c r="W1669" i="8"/>
  <c r="T1669" i="8"/>
  <c r="W2068" i="8"/>
  <c r="T2068" i="8"/>
  <c r="T1971" i="8"/>
  <c r="X1971" i="8" s="1"/>
  <c r="W2117" i="8"/>
  <c r="T2117" i="8"/>
  <c r="W2122" i="8"/>
  <c r="T2122" i="8"/>
  <c r="W2141" i="8"/>
  <c r="T2141" i="8"/>
  <c r="W1886" i="8"/>
  <c r="W1992" i="8"/>
  <c r="T1992" i="8"/>
  <c r="W2097" i="8"/>
  <c r="T2097" i="8"/>
  <c r="W2133" i="8"/>
  <c r="T2133" i="8"/>
  <c r="T39" i="8"/>
  <c r="X39" i="8" s="1"/>
  <c r="T65" i="8"/>
  <c r="T106" i="8"/>
  <c r="X106" i="8" s="1"/>
  <c r="T70" i="8"/>
  <c r="X70" i="8" s="1"/>
  <c r="T89" i="8"/>
  <c r="X89" i="8" s="1"/>
  <c r="T189" i="8"/>
  <c r="T201" i="8"/>
  <c r="X201" i="8" s="1"/>
  <c r="T210" i="8"/>
  <c r="X210" i="8" s="1"/>
  <c r="T288" i="8"/>
  <c r="T251" i="8"/>
  <c r="X251" i="8" s="1"/>
  <c r="T219" i="8"/>
  <c r="AC219" i="8"/>
  <c r="T166" i="8"/>
  <c r="X166" i="8" s="1"/>
  <c r="AC186" i="8"/>
  <c r="T186" i="8"/>
  <c r="T160" i="8"/>
  <c r="X160" i="8" s="1"/>
  <c r="T244" i="8"/>
  <c r="X244" i="8" s="1"/>
  <c r="T305" i="8"/>
  <c r="AC305" i="8"/>
  <c r="T228" i="8"/>
  <c r="X228" i="8" s="1"/>
  <c r="T274" i="8"/>
  <c r="AC274" i="8"/>
  <c r="T357" i="8"/>
  <c r="X357" i="8" s="1"/>
  <c r="T390" i="8"/>
  <c r="X390" i="8" s="1"/>
  <c r="T432" i="8"/>
  <c r="X432" i="8" s="1"/>
  <c r="T450" i="8"/>
  <c r="X450" i="8" s="1"/>
  <c r="T356" i="8"/>
  <c r="X356" i="8" s="1"/>
  <c r="T407" i="8"/>
  <c r="X407" i="8" s="1"/>
  <c r="T467" i="8"/>
  <c r="X467" i="8" s="1"/>
  <c r="T363" i="8"/>
  <c r="T449" i="8"/>
  <c r="X449" i="8" s="1"/>
  <c r="T488" i="8"/>
  <c r="X488" i="8" s="1"/>
  <c r="T528" i="8"/>
  <c r="X528" i="8" s="1"/>
  <c r="T521" i="8"/>
  <c r="X521" i="8" s="1"/>
  <c r="T585" i="8"/>
  <c r="X585" i="8" s="1"/>
  <c r="AH136" i="8" s="1"/>
  <c r="T742" i="8"/>
  <c r="X742" i="8" s="1"/>
  <c r="T416" i="8"/>
  <c r="X416" i="8" s="1"/>
  <c r="T455" i="8"/>
  <c r="T480" i="8"/>
  <c r="X480" i="8" s="1"/>
  <c r="T527" i="8"/>
  <c r="X527" i="8" s="1"/>
  <c r="T571" i="8"/>
  <c r="X571" i="8" s="1"/>
  <c r="T602" i="8"/>
  <c r="X602" i="8" s="1"/>
  <c r="T691" i="8"/>
  <c r="X691" i="8" s="1"/>
  <c r="AH147" i="8" s="1"/>
  <c r="T750" i="8"/>
  <c r="X750" i="8" s="1"/>
  <c r="T784" i="8"/>
  <c r="X784" i="8" s="1"/>
  <c r="T926" i="8"/>
  <c r="AC943" i="8"/>
  <c r="T943" i="8"/>
  <c r="T660" i="8"/>
  <c r="X660" i="8" s="1"/>
  <c r="T848" i="8"/>
  <c r="AC848" i="8"/>
  <c r="T868" i="8"/>
  <c r="X868" i="8" s="1"/>
  <c r="T992" i="8"/>
  <c r="X992" i="8" s="1"/>
  <c r="T1051" i="8"/>
  <c r="X1051" i="8" s="1"/>
  <c r="T1088" i="8"/>
  <c r="T1110" i="8"/>
  <c r="X1110" i="8" s="1"/>
  <c r="T1131" i="8"/>
  <c r="X1131" i="8" s="1"/>
  <c r="T631" i="8"/>
  <c r="X631" i="8" s="1"/>
  <c r="T729" i="8"/>
  <c r="X729" i="8" s="1"/>
  <c r="T881" i="8"/>
  <c r="X881" i="8" s="1"/>
  <c r="T1154" i="8"/>
  <c r="X1154" i="8" s="1"/>
  <c r="AC1219" i="8"/>
  <c r="T1219" i="8"/>
  <c r="W1329" i="8"/>
  <c r="T1329" i="8"/>
  <c r="W1402" i="8"/>
  <c r="T1402" i="8"/>
  <c r="AC920" i="8"/>
  <c r="T920" i="8"/>
  <c r="AC1096" i="8"/>
  <c r="T1096" i="8"/>
  <c r="T1134" i="8"/>
  <c r="T1165" i="8"/>
  <c r="X1165" i="8" s="1"/>
  <c r="T1187" i="8"/>
  <c r="X1187" i="8" s="1"/>
  <c r="T756" i="8"/>
  <c r="X756" i="8" s="1"/>
  <c r="T991" i="8"/>
  <c r="X991" i="8" s="1"/>
  <c r="T1021" i="8"/>
  <c r="AC859" i="8"/>
  <c r="T859" i="8"/>
  <c r="W1380" i="8"/>
  <c r="T1380" i="8"/>
  <c r="W1409" i="8"/>
  <c r="T1409" i="8"/>
  <c r="AC1182" i="8"/>
  <c r="T1335" i="8"/>
  <c r="W1335" i="8"/>
  <c r="T1147" i="8"/>
  <c r="X1147" i="8" s="1"/>
  <c r="T1274" i="8"/>
  <c r="X1274" i="8" s="1"/>
  <c r="T984" i="8"/>
  <c r="X984" i="8" s="1"/>
  <c r="AC1142" i="8"/>
  <c r="T1142" i="8"/>
  <c r="W1382" i="8"/>
  <c r="T1382" i="8"/>
  <c r="W1463" i="8"/>
  <c r="T1463" i="8"/>
  <c r="T1628" i="8"/>
  <c r="W1628" i="8"/>
  <c r="T1123" i="8"/>
  <c r="W1512" i="8"/>
  <c r="T1512" i="8"/>
  <c r="T1567" i="8"/>
  <c r="X1567" i="8" s="1"/>
  <c r="AH141" i="8" s="1"/>
  <c r="T1528" i="8"/>
  <c r="W1528" i="8"/>
  <c r="W1552" i="8"/>
  <c r="T1552" i="8"/>
  <c r="W1457" i="8"/>
  <c r="T1457" i="8"/>
  <c r="W1472" i="8"/>
  <c r="W1648" i="8"/>
  <c r="T1648" i="8"/>
  <c r="W1664" i="8"/>
  <c r="T1664" i="8"/>
  <c r="W1689" i="8"/>
  <c r="T1689" i="8"/>
  <c r="W1814" i="8"/>
  <c r="T1814" i="8"/>
  <c r="W1846" i="8"/>
  <c r="T1846" i="8"/>
  <c r="W1904" i="8"/>
  <c r="T1904" i="8"/>
  <c r="T2023" i="8"/>
  <c r="W2023" i="8"/>
  <c r="W2037" i="8"/>
  <c r="T2037" i="8"/>
  <c r="W2056" i="8"/>
  <c r="T2056" i="8"/>
  <c r="W1830" i="8"/>
  <c r="T1830" i="8"/>
  <c r="T1848" i="8"/>
  <c r="W1848" i="8"/>
  <c r="T1892" i="8"/>
  <c r="T1908" i="8"/>
  <c r="W1908" i="8"/>
  <c r="W1952" i="8"/>
  <c r="T1952" i="8"/>
  <c r="T2007" i="8"/>
  <c r="W2007" i="8"/>
  <c r="W2025" i="8"/>
  <c r="T2025" i="8"/>
  <c r="W2043" i="8"/>
  <c r="T2043" i="8"/>
  <c r="W2085" i="8"/>
  <c r="T2085" i="8"/>
  <c r="T1815" i="8"/>
  <c r="W1838" i="8"/>
  <c r="T1838" i="8"/>
  <c r="W1981" i="8"/>
  <c r="T1981" i="8"/>
  <c r="W2017" i="8"/>
  <c r="T2017" i="8"/>
  <c r="W2066" i="8"/>
  <c r="T2066" i="8"/>
  <c r="W2124" i="8"/>
  <c r="W2130" i="8"/>
  <c r="T2130" i="8"/>
  <c r="T1605" i="8"/>
  <c r="W1605" i="8"/>
  <c r="W1874" i="8"/>
  <c r="T1874" i="8"/>
  <c r="W1985" i="8"/>
  <c r="T1985" i="8"/>
  <c r="T1987" i="8"/>
  <c r="W1987" i="8"/>
  <c r="W1854" i="8"/>
  <c r="T1854" i="8"/>
  <c r="W1977" i="8"/>
  <c r="T1977" i="8"/>
  <c r="W2038" i="8"/>
  <c r="T2038" i="8"/>
  <c r="T1956" i="8"/>
  <c r="X1956" i="8" s="1"/>
  <c r="AH126" i="8" s="1"/>
  <c r="W2107" i="8"/>
  <c r="T2107" i="8"/>
  <c r="T43" i="8"/>
  <c r="X43" i="8" s="1"/>
  <c r="AC69" i="8"/>
  <c r="T69" i="8"/>
  <c r="T56" i="8"/>
  <c r="X56" i="8" s="1"/>
  <c r="T72" i="8"/>
  <c r="X72" i="8" s="1"/>
  <c r="T17" i="8"/>
  <c r="X17" i="8" s="1"/>
  <c r="T67" i="8"/>
  <c r="X67" i="8" s="1"/>
  <c r="T44" i="8"/>
  <c r="X44" i="8" s="1"/>
  <c r="T141" i="8"/>
  <c r="X141" i="8" s="1"/>
  <c r="AC170" i="8"/>
  <c r="T170" i="8"/>
  <c r="T143" i="8"/>
  <c r="T128" i="8"/>
  <c r="T153" i="8"/>
  <c r="X153" i="8" s="1"/>
  <c r="T171" i="8"/>
  <c r="T267" i="8"/>
  <c r="AC168" i="8"/>
  <c r="T168" i="8"/>
  <c r="T334" i="8"/>
  <c r="T340" i="8"/>
  <c r="T265" i="8"/>
  <c r="AC265" i="8"/>
  <c r="T296" i="8"/>
  <c r="T71" i="8"/>
  <c r="X71" i="8" s="1"/>
  <c r="T373" i="8"/>
  <c r="X373" i="8" s="1"/>
  <c r="T385" i="8"/>
  <c r="X385" i="8" s="1"/>
  <c r="T481" i="8"/>
  <c r="X481" i="8" s="1"/>
  <c r="T302" i="8"/>
  <c r="X302" i="8" s="1"/>
  <c r="AC316" i="8"/>
  <c r="T316" i="8"/>
  <c r="T352" i="8"/>
  <c r="T368" i="8"/>
  <c r="X368" i="8" s="1"/>
  <c r="T401" i="8"/>
  <c r="X401" i="8" s="1"/>
  <c r="T497" i="8"/>
  <c r="X497" i="8" s="1"/>
  <c r="T459" i="8"/>
  <c r="X459" i="8" s="1"/>
  <c r="T550" i="8"/>
  <c r="T448" i="8"/>
  <c r="X448" i="8" s="1"/>
  <c r="T530" i="8"/>
  <c r="X530" i="8" s="1"/>
  <c r="T601" i="8"/>
  <c r="X601" i="8" s="1"/>
  <c r="T611" i="8"/>
  <c r="X611" i="8" s="1"/>
  <c r="T646" i="8"/>
  <c r="X646" i="8" s="1"/>
  <c r="T656" i="8"/>
  <c r="X656" i="8" s="1"/>
  <c r="T721" i="8"/>
  <c r="X721" i="8" s="1"/>
  <c r="T734" i="8"/>
  <c r="X734" i="8" s="1"/>
  <c r="T740" i="8"/>
  <c r="X740" i="8" s="1"/>
  <c r="T508" i="8"/>
  <c r="X508" i="8" s="1"/>
  <c r="AH62" i="8" s="1"/>
  <c r="T584" i="8"/>
  <c r="X584" i="8" s="1"/>
  <c r="AH135" i="8" s="1"/>
  <c r="T613" i="8"/>
  <c r="X613" i="8" s="1"/>
  <c r="T622" i="8"/>
  <c r="X622" i="8" s="1"/>
  <c r="T693" i="8"/>
  <c r="X693" i="8" s="1"/>
  <c r="T682" i="8"/>
  <c r="X682" i="8" s="1"/>
  <c r="T715" i="8"/>
  <c r="AC835" i="8"/>
  <c r="T835" i="8"/>
  <c r="T855" i="8"/>
  <c r="X855" i="8" s="1"/>
  <c r="AC838" i="8"/>
  <c r="T838" i="8"/>
  <c r="T866" i="8"/>
  <c r="X866" i="8" s="1"/>
  <c r="AC893" i="8"/>
  <c r="T893" i="8"/>
  <c r="T1030" i="8"/>
  <c r="X1030" i="8" s="1"/>
  <c r="T1169" i="8"/>
  <c r="AC1169" i="8"/>
  <c r="AC797" i="8"/>
  <c r="T797" i="8"/>
  <c r="T878" i="8"/>
  <c r="X878" i="8" s="1"/>
  <c r="T1029" i="8"/>
  <c r="X1029" i="8" s="1"/>
  <c r="T1168" i="8"/>
  <c r="AC1168" i="8"/>
  <c r="T1202" i="8"/>
  <c r="X1202" i="8" s="1"/>
  <c r="T1230" i="8"/>
  <c r="X1230" i="8" s="1"/>
  <c r="T1245" i="8"/>
  <c r="X1245" i="8" s="1"/>
  <c r="T1259" i="8"/>
  <c r="X1259" i="8" s="1"/>
  <c r="T1354" i="8"/>
  <c r="X1354" i="8" s="1"/>
  <c r="AH132" i="8" s="1"/>
  <c r="T1362" i="8"/>
  <c r="X1362" i="8" s="1"/>
  <c r="W1390" i="8"/>
  <c r="T1390" i="8"/>
  <c r="T1414" i="8"/>
  <c r="T865" i="8"/>
  <c r="T982" i="8"/>
  <c r="T995" i="8"/>
  <c r="X995" i="8" s="1"/>
  <c r="T1140" i="8"/>
  <c r="X1140" i="8" s="1"/>
  <c r="AH70" i="8" s="1"/>
  <c r="T1178" i="8"/>
  <c r="X1178" i="8" s="1"/>
  <c r="T1208" i="8"/>
  <c r="X1208" i="8" s="1"/>
  <c r="T749" i="8"/>
  <c r="X749" i="8" s="1"/>
  <c r="T836" i="8"/>
  <c r="X836" i="8" s="1"/>
  <c r="T872" i="8"/>
  <c r="X872" i="8" s="1"/>
  <c r="T936" i="8"/>
  <c r="X936" i="8" s="1"/>
  <c r="T1005" i="8"/>
  <c r="X1005" i="8" s="1"/>
  <c r="AC1170" i="8"/>
  <c r="T1170" i="8"/>
  <c r="T1223" i="8"/>
  <c r="X1223" i="8" s="1"/>
  <c r="T1244" i="8"/>
  <c r="X1244" i="8" s="1"/>
  <c r="AC1263" i="8"/>
  <c r="T948" i="8"/>
  <c r="X948" i="8" s="1"/>
  <c r="AC1282" i="8"/>
  <c r="T1282" i="8"/>
  <c r="T1341" i="8"/>
  <c r="T1349" i="8"/>
  <c r="X1349" i="8" s="1"/>
  <c r="W1366" i="8"/>
  <c r="T1366" i="8"/>
  <c r="T1135" i="8"/>
  <c r="T1267" i="8"/>
  <c r="X1267" i="8" s="1"/>
  <c r="T1367" i="8"/>
  <c r="W1367" i="8"/>
  <c r="T1397" i="8"/>
  <c r="W1397" i="8"/>
  <c r="T813" i="8"/>
  <c r="X813" i="8" s="1"/>
  <c r="T1101" i="8"/>
  <c r="X1101" i="8" s="1"/>
  <c r="T1296" i="8"/>
  <c r="X1296" i="8" s="1"/>
  <c r="AC774" i="8"/>
  <c r="T774" i="8"/>
  <c r="T1252" i="8"/>
  <c r="AC1252" i="8"/>
  <c r="W1407" i="8"/>
  <c r="T1407" i="8"/>
  <c r="T1258" i="8"/>
  <c r="X1258" i="8" s="1"/>
  <c r="T1280" i="8"/>
  <c r="W1484" i="8"/>
  <c r="T1484" i="8"/>
  <c r="T1529" i="8"/>
  <c r="W1529" i="8"/>
  <c r="T1678" i="8"/>
  <c r="W1772" i="8"/>
  <c r="T1772" i="8"/>
  <c r="T1461" i="8"/>
  <c r="W1461" i="8"/>
  <c r="T1497" i="8"/>
  <c r="W1497" i="8"/>
  <c r="W1510" i="8"/>
  <c r="T1510" i="8"/>
  <c r="T1558" i="8"/>
  <c r="W1558" i="8"/>
  <c r="W1722" i="8"/>
  <c r="T1722" i="8"/>
  <c r="T1731" i="8"/>
  <c r="X1731" i="8" s="1"/>
  <c r="W1436" i="8"/>
  <c r="W1543" i="8"/>
  <c r="T1543" i="8"/>
  <c r="T1465" i="8"/>
  <c r="X1465" i="8" s="1"/>
  <c r="W1672" i="8"/>
  <c r="T1672" i="8"/>
  <c r="W1806" i="8"/>
  <c r="T1806" i="8"/>
  <c r="W1812" i="8"/>
  <c r="T1812" i="8"/>
  <c r="W1853" i="8"/>
  <c r="T1853" i="8"/>
  <c r="W1873" i="8"/>
  <c r="T1873" i="8"/>
  <c r="W1883" i="8"/>
  <c r="T1883" i="8"/>
  <c r="W1902" i="8"/>
  <c r="T1902" i="8"/>
  <c r="T1958" i="8"/>
  <c r="W1958" i="8"/>
  <c r="W2035" i="8"/>
  <c r="T2035" i="8"/>
  <c r="W2054" i="8"/>
  <c r="T1704" i="8"/>
  <c r="W1738" i="8"/>
  <c r="T1738" i="8"/>
  <c r="W1796" i="8"/>
  <c r="T1796" i="8"/>
  <c r="W1858" i="8"/>
  <c r="T1858" i="8"/>
  <c r="W1887" i="8"/>
  <c r="T1887" i="8"/>
  <c r="W1906" i="8"/>
  <c r="T1906" i="8"/>
  <c r="T1963" i="8"/>
  <c r="W1963" i="8"/>
  <c r="W1975" i="8"/>
  <c r="T1975" i="8"/>
  <c r="W2041" i="8"/>
  <c r="T2041" i="8"/>
  <c r="W2089" i="8"/>
  <c r="T2089" i="8"/>
  <c r="T2143" i="8"/>
  <c r="X2143" i="8" s="1"/>
  <c r="W1636" i="8"/>
  <c r="T1636" i="8"/>
  <c r="T1778" i="8"/>
  <c r="X1778" i="8" s="1"/>
  <c r="W1813" i="8"/>
  <c r="T1813" i="8"/>
  <c r="W1918" i="8"/>
  <c r="T1918" i="8"/>
  <c r="W1924" i="8"/>
  <c r="T1924" i="8"/>
  <c r="T1988" i="8"/>
  <c r="T1768" i="8"/>
  <c r="W1768" i="8"/>
  <c r="T1798" i="8"/>
  <c r="W1798" i="8"/>
  <c r="T1888" i="8"/>
  <c r="W1876" i="8"/>
  <c r="T1876" i="8"/>
  <c r="W1828" i="8"/>
  <c r="T1828" i="8"/>
  <c r="W1942" i="8"/>
  <c r="T1942" i="8"/>
  <c r="W2065" i="8"/>
  <c r="T2065" i="8"/>
  <c r="W2091" i="8"/>
  <c r="T2091" i="8"/>
  <c r="T2125" i="8"/>
  <c r="W2125" i="8"/>
  <c r="T31" i="8"/>
  <c r="X31" i="8" s="1"/>
  <c r="T57" i="8"/>
  <c r="T18" i="8"/>
  <c r="X18" i="8" s="1"/>
  <c r="T91" i="8"/>
  <c r="X91" i="8" s="1"/>
  <c r="T130" i="8"/>
  <c r="X130" i="8" s="1"/>
  <c r="T136" i="8"/>
  <c r="T111" i="8"/>
  <c r="X111" i="8" s="1"/>
  <c r="T149" i="8"/>
  <c r="X149" i="8" s="1"/>
  <c r="T190" i="8"/>
  <c r="X190" i="8" s="1"/>
  <c r="T243" i="8"/>
  <c r="X243" i="8" s="1"/>
  <c r="T259" i="8"/>
  <c r="AC259" i="8"/>
  <c r="T283" i="8"/>
  <c r="X283" i="8" s="1"/>
  <c r="T242" i="8"/>
  <c r="X242" i="8" s="1"/>
  <c r="T266" i="8"/>
  <c r="AC266" i="8"/>
  <c r="T176" i="8"/>
  <c r="X176" i="8" s="1"/>
  <c r="T236" i="8"/>
  <c r="X236" i="8" s="1"/>
  <c r="T330" i="8"/>
  <c r="T324" i="8"/>
  <c r="X324" i="8" s="1"/>
  <c r="T371" i="8"/>
  <c r="X371" i="8" s="1"/>
  <c r="T442" i="8"/>
  <c r="X442" i="8" s="1"/>
  <c r="T460" i="8"/>
  <c r="X460" i="8" s="1"/>
  <c r="AH149" i="8" s="1"/>
  <c r="T555" i="8"/>
  <c r="T510" i="8"/>
  <c r="X510" i="8" s="1"/>
  <c r="T538" i="8"/>
  <c r="X538" i="8" s="1"/>
  <c r="T490" i="8"/>
  <c r="X490" i="8" s="1"/>
  <c r="T468" i="8"/>
  <c r="X468" i="8" s="1"/>
  <c r="T581" i="8"/>
  <c r="T596" i="8"/>
  <c r="X596" i="8" s="1"/>
  <c r="T630" i="8"/>
  <c r="X630" i="8" s="1"/>
  <c r="T719" i="8"/>
  <c r="X719" i="8" s="1"/>
  <c r="T384" i="8"/>
  <c r="X384" i="8" s="1"/>
  <c r="T598" i="8"/>
  <c r="X598" i="8" s="1"/>
  <c r="T668" i="8"/>
  <c r="X668" i="8" s="1"/>
  <c r="T703" i="8"/>
  <c r="X703" i="8" s="1"/>
  <c r="T565" i="8"/>
  <c r="T795" i="8"/>
  <c r="X795" i="8" s="1"/>
  <c r="T871" i="8"/>
  <c r="X871" i="8" s="1"/>
  <c r="T894" i="8"/>
  <c r="X894" i="8" s="1"/>
  <c r="T903" i="8"/>
  <c r="X903" i="8" s="1"/>
  <c r="T912" i="8"/>
  <c r="X912" i="8" s="1"/>
  <c r="T935" i="8"/>
  <c r="T612" i="8"/>
  <c r="X612" i="8" s="1"/>
  <c r="T662" i="8"/>
  <c r="X662" i="8" s="1"/>
  <c r="T688" i="8"/>
  <c r="X688" i="8" s="1"/>
  <c r="T713" i="8"/>
  <c r="X713" i="8" s="1"/>
  <c r="T798" i="8"/>
  <c r="X798" i="8" s="1"/>
  <c r="T864" i="8"/>
  <c r="X864" i="8" s="1"/>
  <c r="T942" i="8"/>
  <c r="AC942" i="8"/>
  <c r="T1011" i="8"/>
  <c r="X1011" i="8" s="1"/>
  <c r="AC1117" i="8"/>
  <c r="T1117" i="8"/>
  <c r="AC1145" i="8"/>
  <c r="T1145" i="8"/>
  <c r="T372" i="8"/>
  <c r="X372" i="8" s="1"/>
  <c r="T579" i="8"/>
  <c r="X579" i="8" s="1"/>
  <c r="T652" i="8"/>
  <c r="X652" i="8" s="1"/>
  <c r="T701" i="8"/>
  <c r="X701" i="8" s="1"/>
  <c r="T782" i="8"/>
  <c r="T796" i="8"/>
  <c r="X796" i="8" s="1"/>
  <c r="AC895" i="8"/>
  <c r="T895" i="8"/>
  <c r="T1116" i="8"/>
  <c r="T1148" i="8"/>
  <c r="X1148" i="8" s="1"/>
  <c r="T1200" i="8"/>
  <c r="X1200" i="8" s="1"/>
  <c r="T1304" i="8"/>
  <c r="X1304" i="8" s="1"/>
  <c r="T1360" i="8"/>
  <c r="X1360" i="8" s="1"/>
  <c r="W1378" i="8"/>
  <c r="T1378" i="8"/>
  <c r="T826" i="8"/>
  <c r="X826" i="8" s="1"/>
  <c r="T965" i="8"/>
  <c r="T1017" i="8"/>
  <c r="X1017" i="8" s="1"/>
  <c r="T1197" i="8"/>
  <c r="X1197" i="8" s="1"/>
  <c r="T853" i="8"/>
  <c r="T1087" i="8"/>
  <c r="T1250" i="8"/>
  <c r="AC1250" i="8"/>
  <c r="T1301" i="8"/>
  <c r="X1301" i="8" s="1"/>
  <c r="AH168" i="8" s="1"/>
  <c r="W1399" i="8"/>
  <c r="T923" i="8"/>
  <c r="AC923" i="8"/>
  <c r="T1094" i="8"/>
  <c r="T1238" i="8"/>
  <c r="X1238" i="8" s="1"/>
  <c r="T1313" i="8"/>
  <c r="X1313" i="8" s="1"/>
  <c r="T1338" i="8"/>
  <c r="W1338" i="8"/>
  <c r="T1217" i="8"/>
  <c r="X1217" i="8" s="1"/>
  <c r="AH181" i="8" s="1"/>
  <c r="T1225" i="8"/>
  <c r="X1225" i="8" s="1"/>
  <c r="AC1251" i="8"/>
  <c r="T1306" i="8"/>
  <c r="T1314" i="8"/>
  <c r="X1314" i="8" s="1"/>
  <c r="T1322" i="8"/>
  <c r="X1322" i="8" s="1"/>
  <c r="T1346" i="8"/>
  <c r="W1346" i="8"/>
  <c r="T1364" i="8"/>
  <c r="W1364" i="8"/>
  <c r="W1389" i="8"/>
  <c r="T1389" i="8"/>
  <c r="W1419" i="8"/>
  <c r="T1419" i="8"/>
  <c r="T1175" i="8"/>
  <c r="X1175" i="8" s="1"/>
  <c r="T1300" i="8"/>
  <c r="X1300" i="8" s="1"/>
  <c r="T1271" i="8"/>
  <c r="X1271" i="8" s="1"/>
  <c r="W1447" i="8"/>
  <c r="T1447" i="8"/>
  <c r="W1527" i="8"/>
  <c r="T1527" i="8"/>
  <c r="W1535" i="8"/>
  <c r="T1535" i="8"/>
  <c r="W1585" i="8"/>
  <c r="T1585" i="8"/>
  <c r="W1620" i="8"/>
  <c r="T1620" i="8"/>
  <c r="T1650" i="8"/>
  <c r="X1650" i="8" s="1"/>
  <c r="W1660" i="8"/>
  <c r="T1660" i="8"/>
  <c r="T1776" i="8"/>
  <c r="X1776" i="8" s="1"/>
  <c r="W1785" i="8"/>
  <c r="T1785" i="8"/>
  <c r="W1469" i="8"/>
  <c r="T1469" i="8"/>
  <c r="T1586" i="8"/>
  <c r="W1586" i="8"/>
  <c r="W1601" i="8"/>
  <c r="T1601" i="8"/>
  <c r="T1315" i="8"/>
  <c r="X1315" i="8" s="1"/>
  <c r="W1459" i="8"/>
  <c r="T1459" i="8"/>
  <c r="W1477" i="8"/>
  <c r="T1477" i="8"/>
  <c r="W1485" i="8"/>
  <c r="T1485" i="8"/>
  <c r="W1503" i="8"/>
  <c r="T1503" i="8"/>
  <c r="T1049" i="8"/>
  <c r="X1049" i="8" s="1"/>
  <c r="W1544" i="8"/>
  <c r="T1544" i="8"/>
  <c r="W1588" i="8"/>
  <c r="T1588" i="8"/>
  <c r="W1629" i="8"/>
  <c r="T1629" i="8"/>
  <c r="T1784" i="8"/>
  <c r="X1784" i="8" s="1"/>
  <c r="T1839" i="8"/>
  <c r="X1839" i="8" s="1"/>
  <c r="T1976" i="8"/>
  <c r="W1976" i="8"/>
  <c r="W1982" i="8"/>
  <c r="T1982" i="8"/>
  <c r="W1999" i="8"/>
  <c r="T1999" i="8"/>
  <c r="W2072" i="8"/>
  <c r="T2072" i="8"/>
  <c r="W1633" i="8"/>
  <c r="T1633" i="8"/>
  <c r="T1782" i="8"/>
  <c r="W1856" i="8"/>
  <c r="T1856" i="8"/>
  <c r="W1941" i="8"/>
  <c r="T1941" i="8"/>
  <c r="X1941" i="8" s="1"/>
  <c r="W2032" i="8"/>
  <c r="W2064" i="8"/>
  <c r="T2064" i="8"/>
  <c r="W2096" i="8"/>
  <c r="T2096" i="8"/>
  <c r="W2128" i="8"/>
  <c r="T2128" i="8"/>
  <c r="W2147" i="8"/>
  <c r="T2147" i="8"/>
  <c r="W1652" i="8"/>
  <c r="T1652" i="8"/>
  <c r="T1752" i="8"/>
  <c r="W1752" i="8"/>
  <c r="T1793" i="8"/>
  <c r="W1793" i="8"/>
  <c r="W1819" i="8"/>
  <c r="T1819" i="8"/>
  <c r="T1901" i="8"/>
  <c r="W1901" i="8"/>
  <c r="T2013" i="8"/>
  <c r="W2013" i="8"/>
  <c r="T2021" i="8"/>
  <c r="W2021" i="8"/>
  <c r="W2031" i="8"/>
  <c r="T2031" i="8"/>
  <c r="W2080" i="8"/>
  <c r="T2080" i="8"/>
  <c r="W1626" i="8"/>
  <c r="T1626" i="8"/>
  <c r="W1691" i="8"/>
  <c r="T1691" i="8"/>
  <c r="T2116" i="8"/>
  <c r="W2116" i="8"/>
  <c r="T1825" i="8"/>
  <c r="W1825" i="8"/>
  <c r="W1909" i="8"/>
  <c r="T1909" i="8"/>
  <c r="W2140" i="8"/>
  <c r="T2140" i="8"/>
  <c r="W1951" i="8"/>
  <c r="T1951" i="8"/>
  <c r="T2063" i="8"/>
  <c r="X2063" i="8" s="1"/>
  <c r="T2104" i="8"/>
  <c r="X2104" i="8" s="1"/>
  <c r="W1926" i="8"/>
  <c r="T1926" i="8"/>
  <c r="T61" i="8"/>
  <c r="X61" i="8" s="1"/>
  <c r="T77" i="8"/>
  <c r="X77" i="8" s="1"/>
  <c r="T82" i="8"/>
  <c r="X82" i="8" s="1"/>
  <c r="T41" i="8"/>
  <c r="X41" i="8" s="1"/>
  <c r="T125" i="8"/>
  <c r="T185" i="8"/>
  <c r="AC185" i="8"/>
  <c r="AC218" i="8"/>
  <c r="T218" i="8"/>
  <c r="T278" i="8"/>
  <c r="X278" i="8" s="1"/>
  <c r="T199" i="8"/>
  <c r="T247" i="8"/>
  <c r="T224" i="8"/>
  <c r="X224" i="8" s="1"/>
  <c r="T165" i="8"/>
  <c r="X165" i="8" s="1"/>
  <c r="AH148" i="8" s="1"/>
  <c r="T232" i="8"/>
  <c r="AC232" i="8"/>
  <c r="T295" i="8"/>
  <c r="T321" i="8"/>
  <c r="X321" i="8" s="1"/>
  <c r="T137" i="8"/>
  <c r="X137" i="8" s="1"/>
  <c r="AC315" i="8"/>
  <c r="AC378" i="8"/>
  <c r="T378" i="8"/>
  <c r="T476" i="8"/>
  <c r="X476" i="8" s="1"/>
  <c r="T485" i="8"/>
  <c r="X485" i="8" s="1"/>
  <c r="T507" i="8"/>
  <c r="T526" i="8"/>
  <c r="T536" i="8"/>
  <c r="X536" i="8" s="1"/>
  <c r="T542" i="8"/>
  <c r="X542" i="8" s="1"/>
  <c r="T252" i="8"/>
  <c r="X252" i="8" s="1"/>
  <c r="T328" i="8"/>
  <c r="X328" i="8" s="1"/>
  <c r="T433" i="8"/>
  <c r="X433" i="8" s="1"/>
  <c r="T478" i="8"/>
  <c r="X478" i="8" s="1"/>
  <c r="T487" i="8"/>
  <c r="X487" i="8" s="1"/>
  <c r="T191" i="8"/>
  <c r="X191" i="8" s="1"/>
  <c r="T396" i="8"/>
  <c r="X396" i="8" s="1"/>
  <c r="T532" i="8"/>
  <c r="X532" i="8" s="1"/>
  <c r="T477" i="8"/>
  <c r="X477" i="8" s="1"/>
  <c r="T572" i="8"/>
  <c r="X572" i="8" s="1"/>
  <c r="T619" i="8"/>
  <c r="X619" i="8" s="1"/>
  <c r="T717" i="8"/>
  <c r="X717" i="8" s="1"/>
  <c r="T725" i="8"/>
  <c r="X725" i="8" s="1"/>
  <c r="T361" i="8"/>
  <c r="X361" i="8" s="1"/>
  <c r="T552" i="8"/>
  <c r="X552" i="8" s="1"/>
  <c r="T573" i="8"/>
  <c r="X573" i="8" s="1"/>
  <c r="T592" i="8"/>
  <c r="X592" i="8" s="1"/>
  <c r="T603" i="8"/>
  <c r="X603" i="8" s="1"/>
  <c r="T639" i="8"/>
  <c r="T690" i="8"/>
  <c r="X690" i="8" s="1"/>
  <c r="T786" i="8"/>
  <c r="X786" i="8" s="1"/>
  <c r="T825" i="8"/>
  <c r="X825" i="8" s="1"/>
  <c r="T922" i="8"/>
  <c r="T951" i="8"/>
  <c r="X951" i="8" s="1"/>
  <c r="T959" i="8"/>
  <c r="T400" i="8"/>
  <c r="X400" i="8" s="1"/>
  <c r="T659" i="8"/>
  <c r="X659" i="8" s="1"/>
  <c r="T722" i="8"/>
  <c r="X722" i="8" s="1"/>
  <c r="T819" i="8"/>
  <c r="T870" i="8"/>
  <c r="X870" i="8" s="1"/>
  <c r="T885" i="8"/>
  <c r="X885" i="8" s="1"/>
  <c r="T928" i="8"/>
  <c r="X928" i="8" s="1"/>
  <c r="T1039" i="8"/>
  <c r="X1039" i="8" s="1"/>
  <c r="T1112" i="8"/>
  <c r="T370" i="8"/>
  <c r="X370" i="8" s="1"/>
  <c r="T830" i="8"/>
  <c r="T1064" i="8"/>
  <c r="X1064" i="8" s="1"/>
  <c r="AC1113" i="8"/>
  <c r="T1113" i="8"/>
  <c r="AC1249" i="8"/>
  <c r="AC1270" i="8"/>
  <c r="T1270" i="8"/>
  <c r="T1302" i="8"/>
  <c r="X1302" i="8" s="1"/>
  <c r="W1334" i="8"/>
  <c r="T1334" i="8"/>
  <c r="W1358" i="8"/>
  <c r="T1410" i="8"/>
  <c r="W1410" i="8"/>
  <c r="T711" i="8"/>
  <c r="T799" i="8"/>
  <c r="T1001" i="8"/>
  <c r="X1001" i="8" s="1"/>
  <c r="T1137" i="8"/>
  <c r="X1137" i="8" s="1"/>
  <c r="AH42" i="8" s="1"/>
  <c r="T999" i="8"/>
  <c r="T1130" i="8"/>
  <c r="T1191" i="8"/>
  <c r="X1191" i="8" s="1"/>
  <c r="T1357" i="8"/>
  <c r="W1357" i="8"/>
  <c r="T1417" i="8"/>
  <c r="X1417" i="8" s="1"/>
  <c r="T1111" i="8"/>
  <c r="X1111" i="8" s="1"/>
  <c r="T1266" i="8"/>
  <c r="X1266" i="8" s="1"/>
  <c r="W1406" i="8"/>
  <c r="T1406" i="8"/>
  <c r="AC1114" i="8"/>
  <c r="T1114" i="8"/>
  <c r="T1299" i="8"/>
  <c r="X1299" i="8" s="1"/>
  <c r="T841" i="8"/>
  <c r="X841" i="8" s="1"/>
  <c r="T1343" i="8"/>
  <c r="W1343" i="8"/>
  <c r="T1026" i="8"/>
  <c r="X1026" i="8" s="1"/>
  <c r="T1196" i="8"/>
  <c r="X1196" i="8" s="1"/>
  <c r="W1391" i="8"/>
  <c r="T1391" i="8"/>
  <c r="T1161" i="8"/>
  <c r="X1161" i="8" s="1"/>
  <c r="W1370" i="8"/>
  <c r="T1370" i="8"/>
  <c r="W1455" i="8"/>
  <c r="T1455" i="8"/>
  <c r="T1480" i="8"/>
  <c r="W1610" i="8"/>
  <c r="T1610" i="8"/>
  <c r="W1667" i="8"/>
  <c r="T1667" i="8"/>
  <c r="W1789" i="8"/>
  <c r="T1789" i="8"/>
  <c r="T1207" i="8"/>
  <c r="X1207" i="8" s="1"/>
  <c r="AH196" i="8" s="1"/>
  <c r="T1569" i="8"/>
  <c r="W1569" i="8"/>
  <c r="W1617" i="8"/>
  <c r="T1617" i="8"/>
  <c r="W1759" i="8"/>
  <c r="T1759" i="8"/>
  <c r="T1222" i="8"/>
  <c r="X1222" i="8" s="1"/>
  <c r="W1467" i="8"/>
  <c r="T1467" i="8"/>
  <c r="T1483" i="8"/>
  <c r="X1483" i="8" s="1"/>
  <c r="T1516" i="8"/>
  <c r="W1516" i="8"/>
  <c r="W1562" i="8"/>
  <c r="T1562" i="8"/>
  <c r="W1837" i="8"/>
  <c r="T1837" i="8"/>
  <c r="W1895" i="8"/>
  <c r="T1895" i="8"/>
  <c r="W1651" i="8"/>
  <c r="T1651" i="8"/>
  <c r="W1701" i="8"/>
  <c r="W1753" i="8"/>
  <c r="T1753" i="8"/>
  <c r="W1787" i="8"/>
  <c r="T1787" i="8"/>
  <c r="W1910" i="8"/>
  <c r="T1910" i="8"/>
  <c r="T1925" i="8"/>
  <c r="W1925" i="8"/>
  <c r="W1984" i="8"/>
  <c r="T1984" i="8"/>
  <c r="W1996" i="8"/>
  <c r="T1996" i="8"/>
  <c r="W1736" i="8"/>
  <c r="T1736" i="8"/>
  <c r="T1829" i="8"/>
  <c r="W1829" i="8"/>
  <c r="W1860" i="8"/>
  <c r="T1860" i="8"/>
  <c r="W1934" i="8"/>
  <c r="T1934" i="8"/>
  <c r="W1957" i="8"/>
  <c r="T1957" i="8"/>
  <c r="T1980" i="8"/>
  <c r="W1980" i="8"/>
  <c r="W1944" i="8"/>
  <c r="T1944" i="8"/>
  <c r="W1923" i="8"/>
  <c r="T1923" i="8"/>
  <c r="T1844" i="8"/>
  <c r="X1844" i="8" s="1"/>
  <c r="T1871" i="8"/>
  <c r="W1871" i="8"/>
  <c r="W2160" i="8"/>
  <c r="T2160" i="8"/>
  <c r="T45" i="8"/>
  <c r="X45" i="8" s="1"/>
  <c r="AC68" i="8"/>
  <c r="T68" i="8"/>
  <c r="T36" i="8"/>
  <c r="X36" i="8" s="1"/>
  <c r="T183" i="8"/>
  <c r="X183" i="8" s="1"/>
  <c r="T192" i="8"/>
  <c r="X192" i="8" s="1"/>
  <c r="AC198" i="8"/>
  <c r="T198" i="8"/>
  <c r="T213" i="8"/>
  <c r="X213" i="8" s="1"/>
  <c r="T16" i="8"/>
  <c r="T63" i="8"/>
  <c r="X63" i="8" s="1"/>
  <c r="T121" i="8"/>
  <c r="T273" i="8"/>
  <c r="AC273" i="8"/>
  <c r="T279" i="8"/>
  <c r="X279" i="8" s="1"/>
  <c r="T182" i="8"/>
  <c r="T339" i="8"/>
  <c r="T351" i="8"/>
  <c r="T403" i="8"/>
  <c r="X403" i="8" s="1"/>
  <c r="T413" i="8"/>
  <c r="X413" i="8" s="1"/>
  <c r="AC304" i="8"/>
  <c r="T304" i="8"/>
  <c r="T353" i="8"/>
  <c r="X353" i="8" s="1"/>
  <c r="T470" i="8"/>
  <c r="X470" i="8" s="1"/>
  <c r="T290" i="8"/>
  <c r="X290" i="8" s="1"/>
  <c r="T377" i="8"/>
  <c r="X377" i="8" s="1"/>
  <c r="T397" i="8"/>
  <c r="X397" i="8" s="1"/>
  <c r="T389" i="8"/>
  <c r="X389" i="8" s="1"/>
  <c r="T516" i="8"/>
  <c r="X516" i="8" s="1"/>
  <c r="T420" i="8"/>
  <c r="X420" i="8" s="1"/>
  <c r="T474" i="8"/>
  <c r="X474" i="8" s="1"/>
  <c r="T557" i="8"/>
  <c r="X557" i="8" s="1"/>
  <c r="T464" i="8"/>
  <c r="T625" i="8"/>
  <c r="X625" i="8" s="1"/>
  <c r="T658" i="8"/>
  <c r="X658" i="8" s="1"/>
  <c r="T702" i="8"/>
  <c r="X702" i="8" s="1"/>
  <c r="T437" i="8"/>
  <c r="T472" i="8"/>
  <c r="X472" i="8" s="1"/>
  <c r="T586" i="8"/>
  <c r="X586" i="8" s="1"/>
  <c r="AH137" i="8" s="1"/>
  <c r="T698" i="8"/>
  <c r="X698" i="8" s="1"/>
  <c r="T640" i="8"/>
  <c r="X640" i="8" s="1"/>
  <c r="T666" i="8"/>
  <c r="X666" i="8" s="1"/>
  <c r="T681" i="8"/>
  <c r="X681" i="8" s="1"/>
  <c r="T806" i="8"/>
  <c r="X806" i="8" s="1"/>
  <c r="T940" i="8"/>
  <c r="T949" i="8"/>
  <c r="X949" i="8" s="1"/>
  <c r="T957" i="8"/>
  <c r="X957" i="8" s="1"/>
  <c r="T971" i="8"/>
  <c r="X971" i="8" s="1"/>
  <c r="AC772" i="8"/>
  <c r="T772" i="8"/>
  <c r="T854" i="8"/>
  <c r="AC854" i="8"/>
  <c r="T860" i="8"/>
  <c r="X860" i="8" s="1"/>
  <c r="T916" i="8"/>
  <c r="AC916" i="8"/>
  <c r="T1048" i="8"/>
  <c r="X1048" i="8" s="1"/>
  <c r="T1080" i="8"/>
  <c r="X1080" i="8" s="1"/>
  <c r="T1157" i="8"/>
  <c r="X1157" i="8" s="1"/>
  <c r="T704" i="8"/>
  <c r="X704" i="8" s="1"/>
  <c r="T732" i="8"/>
  <c r="X732" i="8" s="1"/>
  <c r="T769" i="8"/>
  <c r="T805" i="8"/>
  <c r="X805" i="8" s="1"/>
  <c r="T1040" i="8"/>
  <c r="X1040" i="8" s="1"/>
  <c r="T1124" i="8"/>
  <c r="X1124" i="8" s="1"/>
  <c r="T1184" i="8"/>
  <c r="X1184" i="8" s="1"/>
  <c r="T1232" i="8"/>
  <c r="X1232" i="8" s="1"/>
  <c r="T1253" i="8"/>
  <c r="X1253" i="8" s="1"/>
  <c r="AC1261" i="8"/>
  <c r="T1261" i="8"/>
  <c r="T1291" i="8"/>
  <c r="X1291" i="8" s="1"/>
  <c r="T1368" i="8"/>
  <c r="W1368" i="8"/>
  <c r="T1392" i="8"/>
  <c r="W1392" i="8"/>
  <c r="W1408" i="8"/>
  <c r="T1408" i="8"/>
  <c r="W1416" i="8"/>
  <c r="T1416" i="8"/>
  <c r="T548" i="8"/>
  <c r="T677" i="8"/>
  <c r="X677" i="8" s="1"/>
  <c r="T938" i="8"/>
  <c r="X938" i="8" s="1"/>
  <c r="T1045" i="8"/>
  <c r="X1045" i="8" s="1"/>
  <c r="T1066" i="8"/>
  <c r="X1066" i="8" s="1"/>
  <c r="AC1121" i="8"/>
  <c r="T1121" i="8"/>
  <c r="T1216" i="8"/>
  <c r="X1216" i="8" s="1"/>
  <c r="T767" i="8"/>
  <c r="T902" i="8"/>
  <c r="X902" i="8" s="1"/>
  <c r="AC910" i="8"/>
  <c r="T910" i="8"/>
  <c r="T983" i="8"/>
  <c r="X983" i="8" s="1"/>
  <c r="T1076" i="8"/>
  <c r="X1076" i="8" s="1"/>
  <c r="T980" i="8"/>
  <c r="T1105" i="8"/>
  <c r="T1205" i="8"/>
  <c r="X1205" i="8" s="1"/>
  <c r="T1107" i="8"/>
  <c r="X1107" i="8" s="1"/>
  <c r="T1276" i="8"/>
  <c r="X1276" i="8" s="1"/>
  <c r="T1285" i="8"/>
  <c r="X1285" i="8" s="1"/>
  <c r="T1377" i="8"/>
  <c r="W1377" i="8"/>
  <c r="W1411" i="8"/>
  <c r="T1411" i="8"/>
  <c r="T1287" i="8"/>
  <c r="X1287" i="8" s="1"/>
  <c r="W1404" i="8"/>
  <c r="T1404" i="8"/>
  <c r="W1434" i="8"/>
  <c r="T1434" i="8"/>
  <c r="T1071" i="8"/>
  <c r="T1319" i="8"/>
  <c r="X1319" i="8" s="1"/>
  <c r="W1593" i="8"/>
  <c r="T1593" i="8"/>
  <c r="W1692" i="8"/>
  <c r="T1692" i="8"/>
  <c r="W1754" i="8"/>
  <c r="T1754" i="8"/>
  <c r="W1515" i="8"/>
  <c r="T1515" i="8"/>
  <c r="W1560" i="8"/>
  <c r="T1560" i="8"/>
  <c r="W1637" i="8"/>
  <c r="T1637" i="8"/>
  <c r="T1649" i="8"/>
  <c r="X1649" i="8" s="1"/>
  <c r="W1674" i="8"/>
  <c r="T1674" i="8"/>
  <c r="W1700" i="8"/>
  <c r="T1700" i="8"/>
  <c r="W1747" i="8"/>
  <c r="T1747" i="8"/>
  <c r="T1398" i="8"/>
  <c r="W1398" i="8"/>
  <c r="T1215" i="8"/>
  <c r="X1215" i="8" s="1"/>
  <c r="W1486" i="8"/>
  <c r="T1486" i="8"/>
  <c r="W1616" i="8"/>
  <c r="T1616" i="8"/>
  <c r="T1774" i="8"/>
  <c r="X1774" i="8" s="1"/>
  <c r="W1786" i="8"/>
  <c r="T1786" i="8"/>
  <c r="T2012" i="8"/>
  <c r="W2012" i="8"/>
  <c r="W2020" i="8"/>
  <c r="T2020" i="8"/>
  <c r="W2044" i="8"/>
  <c r="T2044" i="8"/>
  <c r="W2076" i="8"/>
  <c r="T2076" i="8"/>
  <c r="W1916" i="8"/>
  <c r="T1916" i="8"/>
  <c r="T1965" i="8"/>
  <c r="T1994" i="8"/>
  <c r="X1994" i="8" s="1"/>
  <c r="W2049" i="8"/>
  <c r="T2049" i="8"/>
  <c r="W2100" i="8"/>
  <c r="T2100" i="8"/>
  <c r="W2112" i="8"/>
  <c r="T2112" i="8"/>
  <c r="T2139" i="8"/>
  <c r="X2139" i="8" s="1"/>
  <c r="T1698" i="8"/>
  <c r="W1698" i="8"/>
  <c r="T1730" i="8"/>
  <c r="W1730" i="8"/>
  <c r="T1756" i="8"/>
  <c r="W1756" i="8"/>
  <c r="T1851" i="8"/>
  <c r="W1851" i="8"/>
  <c r="W1945" i="8"/>
  <c r="T1945" i="8"/>
  <c r="W2053" i="8"/>
  <c r="T2053" i="8"/>
  <c r="W2118" i="8"/>
  <c r="T2118" i="8"/>
  <c r="T1749" i="8"/>
  <c r="W1749" i="8"/>
  <c r="W1762" i="8"/>
  <c r="T1762" i="8"/>
  <c r="W1807" i="8"/>
  <c r="T1807" i="8"/>
  <c r="T1969" i="8"/>
  <c r="W1969" i="8"/>
  <c r="T2145" i="8"/>
  <c r="W2145" i="8"/>
  <c r="W2000" i="8"/>
  <c r="T2000" i="8"/>
  <c r="W1867" i="8"/>
  <c r="T1867" i="8"/>
  <c r="W1911" i="8"/>
  <c r="T1911" i="8"/>
  <c r="W1990" i="8"/>
  <c r="T1990" i="8"/>
  <c r="T2048" i="8"/>
  <c r="W2048" i="8"/>
  <c r="W2106" i="8"/>
  <c r="T2106" i="8"/>
  <c r="T2123" i="8"/>
  <c r="W2123" i="8"/>
  <c r="T24" i="8"/>
  <c r="X24" i="8" s="1"/>
  <c r="T84" i="8"/>
  <c r="X84" i="8" s="1"/>
  <c r="T96" i="8"/>
  <c r="X96" i="8" s="1"/>
  <c r="T167" i="8"/>
  <c r="X167" i="8" s="1"/>
  <c r="T225" i="8"/>
  <c r="X225" i="8" s="1"/>
  <c r="T55" i="8"/>
  <c r="X55" i="8" s="1"/>
  <c r="T184" i="8"/>
  <c r="T233" i="8"/>
  <c r="X233" i="8" s="1"/>
  <c r="AC248" i="8"/>
  <c r="T248" i="8"/>
  <c r="T142" i="8"/>
  <c r="X142" i="8" s="1"/>
  <c r="T194" i="8"/>
  <c r="X194" i="8" s="1"/>
  <c r="T337" i="8"/>
  <c r="T343" i="8"/>
  <c r="T249" i="8"/>
  <c r="T291" i="8"/>
  <c r="X291" i="8" s="1"/>
  <c r="T250" i="8"/>
  <c r="X250" i="8" s="1"/>
  <c r="T395" i="8"/>
  <c r="T293" i="8"/>
  <c r="X293" i="8" s="1"/>
  <c r="T311" i="8"/>
  <c r="X311" i="8" s="1"/>
  <c r="T349" i="8"/>
  <c r="X349" i="8" s="1"/>
  <c r="T388" i="8"/>
  <c r="X388" i="8" s="1"/>
  <c r="T446" i="8"/>
  <c r="X446" i="8" s="1"/>
  <c r="T423" i="8"/>
  <c r="X423" i="8" s="1"/>
  <c r="T418" i="8"/>
  <c r="X418" i="8" s="1"/>
  <c r="T564" i="8"/>
  <c r="T623" i="8"/>
  <c r="X623" i="8" s="1"/>
  <c r="T653" i="8"/>
  <c r="X653" i="8" s="1"/>
  <c r="T670" i="8"/>
  <c r="X670" i="8" s="1"/>
  <c r="T737" i="8"/>
  <c r="X737" i="8" s="1"/>
  <c r="AC358" i="8"/>
  <c r="T358" i="8"/>
  <c r="T524" i="8"/>
  <c r="X524" i="8" s="1"/>
  <c r="T600" i="8"/>
  <c r="X600" i="8" s="1"/>
  <c r="T647" i="8"/>
  <c r="X647" i="8" s="1"/>
  <c r="T674" i="8"/>
  <c r="X674" i="8" s="1"/>
  <c r="T540" i="8"/>
  <c r="X540" i="8" s="1"/>
  <c r="T605" i="8"/>
  <c r="X605" i="8" s="1"/>
  <c r="T641" i="8"/>
  <c r="X641" i="8" s="1"/>
  <c r="T804" i="8"/>
  <c r="X804" i="8" s="1"/>
  <c r="AC829" i="8"/>
  <c r="AC845" i="8"/>
  <c r="T845" i="8"/>
  <c r="T914" i="8"/>
  <c r="X914" i="8" s="1"/>
  <c r="T969" i="8"/>
  <c r="X969" i="8" s="1"/>
  <c r="AC900" i="8"/>
  <c r="T900" i="8"/>
  <c r="T990" i="8"/>
  <c r="X990" i="8" s="1"/>
  <c r="T1078" i="8"/>
  <c r="AC1141" i="8"/>
  <c r="T1141" i="8"/>
  <c r="T1155" i="8"/>
  <c r="T1166" i="8"/>
  <c r="X1166" i="8" s="1"/>
  <c r="T651" i="8"/>
  <c r="X651" i="8" s="1"/>
  <c r="T710" i="8"/>
  <c r="X710" i="8" s="1"/>
  <c r="T746" i="8"/>
  <c r="X746" i="8" s="1"/>
  <c r="T803" i="8"/>
  <c r="T941" i="8"/>
  <c r="AC941" i="8"/>
  <c r="T974" i="8"/>
  <c r="T1054" i="8"/>
  <c r="X1054" i="8" s="1"/>
  <c r="T1075" i="8"/>
  <c r="X1075" i="8" s="1"/>
  <c r="T1125" i="8"/>
  <c r="X1125" i="8" s="1"/>
  <c r="T626" i="8"/>
  <c r="X626" i="8" s="1"/>
  <c r="T820" i="8"/>
  <c r="T896" i="8"/>
  <c r="X896" i="8" s="1"/>
  <c r="T1181" i="8"/>
  <c r="X1181" i="8" s="1"/>
  <c r="T1211" i="8"/>
  <c r="T802" i="8"/>
  <c r="X802" i="8" s="1"/>
  <c r="AC924" i="8"/>
  <c r="T973" i="8"/>
  <c r="X973" i="8" s="1"/>
  <c r="T1185" i="8"/>
  <c r="X1185" i="8" s="1"/>
  <c r="T1290" i="8"/>
  <c r="X1290" i="8" s="1"/>
  <c r="W1341" i="8"/>
  <c r="T1383" i="8"/>
  <c r="W1383" i="8"/>
  <c r="T889" i="8"/>
  <c r="T1220" i="8"/>
  <c r="X1220" i="8" s="1"/>
  <c r="AH186" i="8" s="1"/>
  <c r="T1240" i="8"/>
  <c r="X1240" i="8" s="1"/>
  <c r="W1339" i="8"/>
  <c r="T1339" i="8"/>
  <c r="T1237" i="8"/>
  <c r="X1237" i="8" s="1"/>
  <c r="T1577" i="8"/>
  <c r="W1602" i="8"/>
  <c r="T1602" i="8"/>
  <c r="W1646" i="8"/>
  <c r="T1646" i="8"/>
  <c r="W1678" i="8"/>
  <c r="T1415" i="8"/>
  <c r="W1415" i="8"/>
  <c r="W1534" i="8"/>
  <c r="T1534" i="8"/>
  <c r="W1549" i="8"/>
  <c r="T1549" i="8"/>
  <c r="W1659" i="8"/>
  <c r="T1659" i="8"/>
  <c r="W1695" i="8"/>
  <c r="T1695" i="8"/>
  <c r="T1451" i="8"/>
  <c r="W1451" i="8"/>
  <c r="T1479" i="8"/>
  <c r="W1479" i="8"/>
  <c r="W1576" i="8"/>
  <c r="T1576" i="8"/>
  <c r="T1537" i="8"/>
  <c r="W1537" i="8"/>
  <c r="T1570" i="8"/>
  <c r="W1570" i="8"/>
  <c r="W1781" i="8"/>
  <c r="T1781" i="8"/>
  <c r="T1955" i="8"/>
  <c r="X1955" i="8" s="1"/>
  <c r="T2086" i="8"/>
  <c r="W2086" i="8"/>
  <c r="W1704" i="8"/>
  <c r="W1811" i="8"/>
  <c r="T1811" i="8"/>
  <c r="W1644" i="8"/>
  <c r="T1644" i="8"/>
  <c r="W1810" i="8"/>
  <c r="T1810" i="8"/>
  <c r="W1836" i="8"/>
  <c r="T1836" i="8"/>
  <c r="T1855" i="8"/>
  <c r="W1855" i="8"/>
  <c r="W1868" i="8"/>
  <c r="T1868" i="8"/>
  <c r="W1884" i="8"/>
  <c r="T1884" i="8"/>
  <c r="T1927" i="8"/>
  <c r="W1927" i="8"/>
  <c r="T1998" i="8"/>
  <c r="X1998" i="8" s="1"/>
  <c r="T2004" i="8"/>
  <c r="W2004" i="8"/>
  <c r="W2015" i="8"/>
  <c r="T2015" i="8"/>
  <c r="W2095" i="8"/>
  <c r="T2095" i="8"/>
  <c r="W1584" i="8"/>
  <c r="T1584" i="8"/>
  <c r="T1618" i="8"/>
  <c r="W1618" i="8"/>
  <c r="W1655" i="8"/>
  <c r="T1655" i="8"/>
  <c r="W1720" i="8"/>
  <c r="T1720" i="8"/>
  <c r="W1888" i="8"/>
  <c r="W2030" i="8"/>
  <c r="T2030" i="8"/>
  <c r="T2126" i="8"/>
  <c r="W1890" i="8"/>
  <c r="T1890" i="8"/>
  <c r="T1893" i="8"/>
  <c r="X1893" i="8" s="1"/>
  <c r="W1964" i="8"/>
  <c r="T1964" i="8"/>
  <c r="T2152" i="8"/>
  <c r="X2152" i="8" s="1"/>
  <c r="W2144" i="8"/>
  <c r="T2144" i="8"/>
  <c r="W2158" i="8"/>
  <c r="T2158" i="8"/>
  <c r="T50" i="8"/>
  <c r="X50" i="8" s="1"/>
  <c r="T60" i="8"/>
  <c r="X60" i="8" s="1"/>
  <c r="T76" i="8"/>
  <c r="X76" i="8" s="1"/>
  <c r="T32" i="8"/>
  <c r="T94" i="8"/>
  <c r="X94" i="8" s="1"/>
  <c r="T75" i="8"/>
  <c r="X75" i="8" s="1"/>
  <c r="AC98" i="8"/>
  <c r="T98" i="8"/>
  <c r="T107" i="8"/>
  <c r="X107" i="8" s="1"/>
  <c r="T157" i="8"/>
  <c r="X157" i="8" s="1"/>
  <c r="T126" i="8"/>
  <c r="T135" i="8"/>
  <c r="X135" i="8" s="1"/>
  <c r="T220" i="8"/>
  <c r="X220" i="8" s="1"/>
  <c r="AC237" i="8"/>
  <c r="T237" i="8"/>
  <c r="T154" i="8"/>
  <c r="X154" i="8" s="1"/>
  <c r="T202" i="8"/>
  <c r="T214" i="8"/>
  <c r="AC180" i="8"/>
  <c r="T180" i="8"/>
  <c r="T215" i="8"/>
  <c r="X215" i="8" s="1"/>
  <c r="T317" i="8"/>
  <c r="AC317" i="8"/>
  <c r="T329" i="8"/>
  <c r="X329" i="8" s="1"/>
  <c r="AC203" i="8"/>
  <c r="T203" i="8"/>
  <c r="T246" i="8"/>
  <c r="X246" i="8" s="1"/>
  <c r="AC268" i="8"/>
  <c r="T268" i="8"/>
  <c r="T300" i="8"/>
  <c r="X300" i="8" s="1"/>
  <c r="AC209" i="8"/>
  <c r="T209" i="8"/>
  <c r="T344" i="8"/>
  <c r="T434" i="8"/>
  <c r="X434" i="8" s="1"/>
  <c r="T509" i="8"/>
  <c r="X509" i="8" s="1"/>
  <c r="T522" i="8"/>
  <c r="X522" i="8" s="1"/>
  <c r="T299" i="8"/>
  <c r="X299" i="8" s="1"/>
  <c r="T331" i="8"/>
  <c r="AC331" i="8"/>
  <c r="T359" i="8"/>
  <c r="X359" i="8" s="1"/>
  <c r="T345" i="8"/>
  <c r="X345" i="8" s="1"/>
  <c r="T427" i="8"/>
  <c r="X427" i="8" s="1"/>
  <c r="T382" i="8"/>
  <c r="X382" i="8" s="1"/>
  <c r="T498" i="8"/>
  <c r="X498" i="8" s="1"/>
  <c r="T678" i="8"/>
  <c r="X678" i="8" s="1"/>
  <c r="T582" i="8"/>
  <c r="T595" i="8"/>
  <c r="X595" i="8" s="1"/>
  <c r="T655" i="8"/>
  <c r="X655" i="8" s="1"/>
  <c r="T679" i="8"/>
  <c r="X679" i="8" s="1"/>
  <c r="AC906" i="8"/>
  <c r="T906" i="8"/>
  <c r="T967" i="8"/>
  <c r="T1020" i="8"/>
  <c r="X1020" i="8" s="1"/>
  <c r="T1041" i="8"/>
  <c r="T1065" i="8"/>
  <c r="X1065" i="8" s="1"/>
  <c r="T1084" i="8"/>
  <c r="X1084" i="8" s="1"/>
  <c r="T1092" i="8"/>
  <c r="X1092" i="8" s="1"/>
  <c r="T1102" i="8"/>
  <c r="X1102" i="8" s="1"/>
  <c r="T1126" i="8"/>
  <c r="X1126" i="8" s="1"/>
  <c r="T648" i="8"/>
  <c r="X648" i="8" s="1"/>
  <c r="T696" i="8"/>
  <c r="X696" i="8" s="1"/>
  <c r="T759" i="8"/>
  <c r="X759" i="8" s="1"/>
  <c r="T785" i="8"/>
  <c r="X785" i="8" s="1"/>
  <c r="AC846" i="8"/>
  <c r="T846" i="8"/>
  <c r="T1068" i="8"/>
  <c r="T1243" i="8"/>
  <c r="X1243" i="8" s="1"/>
  <c r="T1279" i="8"/>
  <c r="X1279" i="8" s="1"/>
  <c r="T1412" i="8"/>
  <c r="W1412" i="8"/>
  <c r="T1444" i="8"/>
  <c r="X1444" i="8" s="1"/>
  <c r="T574" i="8"/>
  <c r="X574" i="8" s="1"/>
  <c r="AC944" i="8"/>
  <c r="T944" i="8"/>
  <c r="T1128" i="8"/>
  <c r="X1128" i="8" s="1"/>
  <c r="T1176" i="8"/>
  <c r="X1176" i="8" s="1"/>
  <c r="T634" i="8"/>
  <c r="X634" i="8" s="1"/>
  <c r="AC837" i="8"/>
  <c r="T1014" i="8"/>
  <c r="T976" i="8"/>
  <c r="X976" i="8" s="1"/>
  <c r="T1034" i="8"/>
  <c r="X1034" i="8" s="1"/>
  <c r="T1109" i="8"/>
  <c r="X1109" i="8" s="1"/>
  <c r="T1156" i="8"/>
  <c r="X1156" i="8" s="1"/>
  <c r="T1330" i="8"/>
  <c r="W1330" i="8"/>
  <c r="T1344" i="8"/>
  <c r="W1344" i="8"/>
  <c r="T1352" i="8"/>
  <c r="X1352" i="8" s="1"/>
  <c r="T1399" i="8"/>
  <c r="T1421" i="8"/>
  <c r="W1421" i="8"/>
  <c r="W1443" i="8"/>
  <c r="T1443" i="8"/>
  <c r="T954" i="8"/>
  <c r="X954" i="8" s="1"/>
  <c r="T1132" i="8"/>
  <c r="X1132" i="8" s="1"/>
  <c r="T1325" i="8"/>
  <c r="X1325" i="8" s="1"/>
  <c r="T927" i="8"/>
  <c r="X927" i="8" s="1"/>
  <c r="T1221" i="8"/>
  <c r="X1221" i="8" s="1"/>
  <c r="AC1264" i="8"/>
  <c r="T1264" i="8"/>
  <c r="T1318" i="8"/>
  <c r="X1318" i="8" s="1"/>
  <c r="T1193" i="8"/>
  <c r="X1193" i="8" s="1"/>
  <c r="T1089" i="8"/>
  <c r="T1482" i="8"/>
  <c r="X1482" i="8" s="1"/>
  <c r="T1518" i="8"/>
  <c r="W1518" i="8"/>
  <c r="W1541" i="8"/>
  <c r="T1541" i="8"/>
  <c r="W1564" i="8"/>
  <c r="T1564" i="8"/>
  <c r="W1767" i="8"/>
  <c r="T1767" i="8"/>
  <c r="T1473" i="8"/>
  <c r="W1473" i="8"/>
  <c r="T1556" i="8"/>
  <c r="X1556" i="8" s="1"/>
  <c r="W1666" i="8"/>
  <c r="T1666" i="8"/>
  <c r="W1788" i="8"/>
  <c r="T1788" i="8"/>
  <c r="W1561" i="8"/>
  <c r="T1561" i="8"/>
  <c r="W1600" i="8"/>
  <c r="T1600" i="8"/>
  <c r="W1501" i="8"/>
  <c r="T1501" i="8"/>
  <c r="W1547" i="8"/>
  <c r="T1547" i="8"/>
  <c r="W1821" i="8"/>
  <c r="T1821" i="8"/>
  <c r="T1831" i="8"/>
  <c r="W1897" i="8"/>
  <c r="T1897" i="8"/>
  <c r="W1950" i="8"/>
  <c r="T1950" i="8"/>
  <c r="W2008" i="8"/>
  <c r="T2008" i="8"/>
  <c r="W2016" i="8"/>
  <c r="T2016" i="8"/>
  <c r="W1665" i="8"/>
  <c r="T1665" i="8"/>
  <c r="W1938" i="8"/>
  <c r="T1938" i="8"/>
  <c r="T2039" i="8"/>
  <c r="X2039" i="8" s="1"/>
  <c r="W2061" i="8"/>
  <c r="T2061" i="8"/>
  <c r="T2067" i="8"/>
  <c r="W2067" i="8"/>
  <c r="W2093" i="8"/>
  <c r="T2093" i="8"/>
  <c r="T2135" i="8"/>
  <c r="W2135" i="8"/>
  <c r="T1623" i="8"/>
  <c r="X1623" i="8" s="1"/>
  <c r="W1822" i="8"/>
  <c r="T1822" i="8"/>
  <c r="W1834" i="8"/>
  <c r="T1834" i="8"/>
  <c r="W1882" i="8"/>
  <c r="T1882" i="8"/>
  <c r="T1898" i="8"/>
  <c r="W1898" i="8"/>
  <c r="W2024" i="8"/>
  <c r="T2024" i="8"/>
  <c r="W2034" i="8"/>
  <c r="T2034" i="8"/>
  <c r="W2077" i="8"/>
  <c r="T2077" i="8"/>
  <c r="W2134" i="8"/>
  <c r="T2134" i="8"/>
  <c r="W1708" i="8"/>
  <c r="T1708" i="8"/>
  <c r="W1995" i="8"/>
  <c r="T1995" i="8"/>
  <c r="T2162" i="8"/>
  <c r="X2162" i="8" s="1"/>
  <c r="T22" i="8"/>
  <c r="X22" i="8" s="1"/>
  <c r="T64" i="8"/>
  <c r="X64" i="8" s="1"/>
  <c r="T80" i="8"/>
  <c r="X80" i="8" s="1"/>
  <c r="T116" i="8"/>
  <c r="X116" i="8" s="1"/>
  <c r="AC152" i="8"/>
  <c r="T152" i="8"/>
  <c r="T21" i="8"/>
  <c r="X21" i="8" s="1"/>
  <c r="T117" i="8"/>
  <c r="AC117" i="8"/>
  <c r="T281" i="8"/>
  <c r="X281" i="8" s="1"/>
  <c r="T211" i="8"/>
  <c r="X211" i="8" s="1"/>
  <c r="T253" i="8"/>
  <c r="T292" i="8"/>
  <c r="X292" i="8" s="1"/>
  <c r="T327" i="8"/>
  <c r="T257" i="8"/>
  <c r="AC257" i="8"/>
  <c r="T315" i="8"/>
  <c r="T308" i="8"/>
  <c r="X308" i="8" s="1"/>
  <c r="T381" i="8"/>
  <c r="X381" i="8" s="1"/>
  <c r="T440" i="8"/>
  <c r="X440" i="8" s="1"/>
  <c r="T452" i="8"/>
  <c r="X452" i="8" s="1"/>
  <c r="T529" i="8"/>
  <c r="X529" i="8" s="1"/>
  <c r="T441" i="8"/>
  <c r="X441" i="8" s="1"/>
  <c r="T494" i="8"/>
  <c r="X494" i="8" s="1"/>
  <c r="T546" i="8"/>
  <c r="T559" i="8"/>
  <c r="X559" i="8" s="1"/>
  <c r="T587" i="8"/>
  <c r="X587" i="8" s="1"/>
  <c r="T689" i="8"/>
  <c r="X689" i="8" s="1"/>
  <c r="T493" i="8"/>
  <c r="X493" i="8" s="1"/>
  <c r="T421" i="8"/>
  <c r="X421" i="8" s="1"/>
  <c r="T518" i="8"/>
  <c r="X518" i="8" s="1"/>
  <c r="T618" i="8"/>
  <c r="X618" i="8" s="1"/>
  <c r="T588" i="8"/>
  <c r="X588" i="8" s="1"/>
  <c r="T608" i="8"/>
  <c r="X608" i="8" s="1"/>
  <c r="T643" i="8"/>
  <c r="X643" i="8" s="1"/>
  <c r="T753" i="8"/>
  <c r="T925" i="8"/>
  <c r="AC925" i="8"/>
  <c r="T731" i="8"/>
  <c r="X731" i="8" s="1"/>
  <c r="T768" i="8"/>
  <c r="X768" i="8" s="1"/>
  <c r="T882" i="8"/>
  <c r="X882" i="8" s="1"/>
  <c r="AC905" i="8"/>
  <c r="T905" i="8"/>
  <c r="T1006" i="8"/>
  <c r="X1006" i="8" s="1"/>
  <c r="T1082" i="8"/>
  <c r="X1082" i="8" s="1"/>
  <c r="T1115" i="8"/>
  <c r="T673" i="8"/>
  <c r="X673" i="8" s="1"/>
  <c r="T743" i="8"/>
  <c r="X743" i="8" s="1"/>
  <c r="T867" i="8"/>
  <c r="X867" i="8" s="1"/>
  <c r="T1023" i="8"/>
  <c r="X1023" i="8" s="1"/>
  <c r="T1077" i="8"/>
  <c r="X1077" i="8" s="1"/>
  <c r="T1255" i="8"/>
  <c r="X1255" i="8" s="1"/>
  <c r="T1277" i="8"/>
  <c r="X1277" i="8" s="1"/>
  <c r="W1431" i="8"/>
  <c r="T1431" i="8"/>
  <c r="W1439" i="8"/>
  <c r="T1439" i="8"/>
  <c r="T537" i="8"/>
  <c r="X537" i="8" s="1"/>
  <c r="T831" i="8"/>
  <c r="X831" i="8" s="1"/>
  <c r="T898" i="8"/>
  <c r="X898" i="8" s="1"/>
  <c r="AC933" i="8"/>
  <c r="T933" i="8"/>
  <c r="T968" i="8"/>
  <c r="X968" i="8" s="1"/>
  <c r="AH17" i="8" s="1"/>
  <c r="T1069" i="8"/>
  <c r="X1069" i="8" s="1"/>
  <c r="T1103" i="8"/>
  <c r="X1103" i="8" s="1"/>
  <c r="T1204" i="8"/>
  <c r="X1204" i="8" s="1"/>
  <c r="T718" i="8"/>
  <c r="X718" i="8" s="1"/>
  <c r="T818" i="8"/>
  <c r="X818" i="8" s="1"/>
  <c r="T850" i="8"/>
  <c r="T956" i="8"/>
  <c r="T1058" i="8"/>
  <c r="T1234" i="8"/>
  <c r="T1269" i="8"/>
  <c r="AC1269" i="8"/>
  <c r="T1298" i="8"/>
  <c r="X1298" i="8" s="1"/>
  <c r="W1327" i="8"/>
  <c r="T1327" i="8"/>
  <c r="T892" i="8"/>
  <c r="X892" i="8" s="1"/>
  <c r="AH72" i="8" s="1"/>
  <c r="T1153" i="8"/>
  <c r="X1153" i="8" s="1"/>
  <c r="T1294" i="8"/>
  <c r="X1294" i="8" s="1"/>
  <c r="T1303" i="8"/>
  <c r="X1303" i="8" s="1"/>
  <c r="W1429" i="8"/>
  <c r="T1429" i="8"/>
  <c r="T1525" i="8"/>
  <c r="W1525" i="8"/>
  <c r="W1545" i="8"/>
  <c r="T1545" i="8"/>
  <c r="W1554" i="8"/>
  <c r="T1554" i="8"/>
  <c r="W1694" i="8"/>
  <c r="T1694" i="8"/>
  <c r="W1721" i="8"/>
  <c r="T1721" i="8"/>
  <c r="W1750" i="8"/>
  <c r="T1750" i="8"/>
  <c r="T1780" i="8"/>
  <c r="W1780" i="8"/>
  <c r="T1505" i="8"/>
  <c r="X1505" i="8" s="1"/>
  <c r="T1521" i="8"/>
  <c r="T1578" i="8"/>
  <c r="W1642" i="8"/>
  <c r="T1642" i="8"/>
  <c r="W1683" i="8"/>
  <c r="T1683" i="8"/>
  <c r="W1740" i="8"/>
  <c r="T1740" i="8"/>
  <c r="W1522" i="8"/>
  <c r="T1522" i="8"/>
  <c r="W1530" i="8"/>
  <c r="T1530" i="8"/>
  <c r="T1496" i="8"/>
  <c r="T1514" i="8"/>
  <c r="W1514" i="8"/>
  <c r="T1711" i="8"/>
  <c r="X1711" i="8" s="1"/>
  <c r="W1742" i="8"/>
  <c r="T1742" i="8"/>
  <c r="W1794" i="8"/>
  <c r="T1794" i="8"/>
  <c r="W1816" i="8"/>
  <c r="T1816" i="8"/>
  <c r="T2062" i="8"/>
  <c r="X2062" i="8" s="1"/>
  <c r="T2078" i="8"/>
  <c r="W2078" i="8"/>
  <c r="T1580" i="8"/>
  <c r="W1580" i="8"/>
  <c r="W1687" i="8"/>
  <c r="T1687" i="8"/>
  <c r="W1766" i="8"/>
  <c r="T1766" i="8"/>
  <c r="T1869" i="8"/>
  <c r="W1869" i="8"/>
  <c r="T2059" i="8"/>
  <c r="X2059" i="8" s="1"/>
  <c r="W2081" i="8"/>
  <c r="T2081" i="8"/>
  <c r="W1805" i="8"/>
  <c r="T1805" i="8"/>
  <c r="T1817" i="8"/>
  <c r="X1817" i="8" s="1"/>
  <c r="W1983" i="8"/>
  <c r="T1983" i="8"/>
  <c r="W2011" i="8"/>
  <c r="T2011" i="8"/>
  <c r="W2019" i="8"/>
  <c r="T2019" i="8"/>
  <c r="W2045" i="8"/>
  <c r="T2045" i="8"/>
  <c r="W2055" i="8"/>
  <c r="T2055" i="8"/>
  <c r="W2084" i="8"/>
  <c r="T2084" i="8"/>
  <c r="W2108" i="8"/>
  <c r="T2108" i="8"/>
  <c r="W2114" i="8"/>
  <c r="T2114" i="8"/>
  <c r="W2132" i="8"/>
  <c r="T2132" i="8"/>
  <c r="W1862" i="8"/>
  <c r="T1862" i="8"/>
  <c r="T2154" i="8"/>
  <c r="T1850" i="8"/>
  <c r="T99" i="8"/>
  <c r="X99" i="8" s="1"/>
  <c r="T109" i="8"/>
  <c r="X109" i="8" s="1"/>
  <c r="T46" i="8"/>
  <c r="X46" i="8" s="1"/>
  <c r="T108" i="8"/>
  <c r="X108" i="8" s="1"/>
  <c r="T47" i="8"/>
  <c r="X47" i="8" s="1"/>
  <c r="T120" i="8"/>
  <c r="X120" i="8" s="1"/>
  <c r="T204" i="8"/>
  <c r="X204" i="8" s="1"/>
  <c r="AC97" i="8"/>
  <c r="T97" i="8"/>
  <c r="T161" i="8"/>
  <c r="X161" i="8" s="1"/>
  <c r="T227" i="8"/>
  <c r="X227" i="8" s="1"/>
  <c r="T276" i="8"/>
  <c r="X276" i="8" s="1"/>
  <c r="AC93" i="8"/>
  <c r="T93" i="8"/>
  <c r="T196" i="8"/>
  <c r="X196" i="8" s="1"/>
  <c r="T255" i="8"/>
  <c r="X255" i="8" s="1"/>
  <c r="T354" i="8"/>
  <c r="AC360" i="8"/>
  <c r="T360" i="8"/>
  <c r="T387" i="8"/>
  <c r="X387" i="8" s="1"/>
  <c r="T429" i="8"/>
  <c r="X429" i="8" s="1"/>
  <c r="T443" i="8"/>
  <c r="X443" i="8" s="1"/>
  <c r="T338" i="8"/>
  <c r="AC338" i="8"/>
  <c r="T483" i="8"/>
  <c r="X483" i="8" s="1"/>
  <c r="T380" i="8"/>
  <c r="X380" i="8" s="1"/>
  <c r="T346" i="8"/>
  <c r="X346" i="8" s="1"/>
  <c r="T479" i="8"/>
  <c r="X479" i="8" s="1"/>
  <c r="T458" i="8"/>
  <c r="X458" i="8" s="1"/>
  <c r="AH124" i="8" s="1"/>
  <c r="T705" i="8"/>
  <c r="T723" i="8"/>
  <c r="T748" i="8"/>
  <c r="X748" i="8" s="1"/>
  <c r="T593" i="8"/>
  <c r="T609" i="8"/>
  <c r="X609" i="8" s="1"/>
  <c r="T636" i="8"/>
  <c r="X636" i="8" s="1"/>
  <c r="T615" i="8"/>
  <c r="X615" i="8" s="1"/>
  <c r="T763" i="8"/>
  <c r="X763" i="8" s="1"/>
  <c r="T790" i="8"/>
  <c r="X790" i="8" s="1"/>
  <c r="T857" i="8"/>
  <c r="X857" i="8" s="1"/>
  <c r="T1160" i="8"/>
  <c r="X1160" i="8" s="1"/>
  <c r="T650" i="8"/>
  <c r="X650" i="8" s="1"/>
  <c r="T699" i="8"/>
  <c r="X699" i="8" s="1"/>
  <c r="T745" i="8"/>
  <c r="X745" i="8" s="1"/>
  <c r="T981" i="8"/>
  <c r="X981" i="8" s="1"/>
  <c r="T989" i="8"/>
  <c r="X989" i="8" s="1"/>
  <c r="T1010" i="8"/>
  <c r="X1010" i="8" s="1"/>
  <c r="T1032" i="8"/>
  <c r="X1032" i="8" s="1"/>
  <c r="T1057" i="8"/>
  <c r="X1057" i="8" s="1"/>
  <c r="AH18" i="8" s="1"/>
  <c r="T1195" i="8"/>
  <c r="X1195" i="8" s="1"/>
  <c r="T1239" i="8"/>
  <c r="X1239" i="8" s="1"/>
  <c r="T1356" i="8"/>
  <c r="X1356" i="8" s="1"/>
  <c r="T1437" i="8"/>
  <c r="W1437" i="8"/>
  <c r="T904" i="8"/>
  <c r="T963" i="8"/>
  <c r="T1171" i="8"/>
  <c r="X1171" i="8" s="1"/>
  <c r="T1190" i="8"/>
  <c r="T563" i="8"/>
  <c r="T931" i="8"/>
  <c r="X931" i="8" s="1"/>
  <c r="T961" i="8"/>
  <c r="T979" i="8"/>
  <c r="T1025" i="8"/>
  <c r="X1025" i="8" s="1"/>
  <c r="T1055" i="8"/>
  <c r="T627" i="8"/>
  <c r="X627" i="8" s="1"/>
  <c r="T1320" i="8"/>
  <c r="X1320" i="8" s="1"/>
  <c r="W1363" i="8"/>
  <c r="T1363" i="8"/>
  <c r="T1375" i="8"/>
  <c r="W1375" i="8"/>
  <c r="W1393" i="8"/>
  <c r="T1393" i="8"/>
  <c r="T676" i="8"/>
  <c r="X676" i="8" s="1"/>
  <c r="T1031" i="8"/>
  <c r="T1231" i="8"/>
  <c r="T1254" i="8"/>
  <c r="X1254" i="8" s="1"/>
  <c r="T1432" i="8"/>
  <c r="W1432" i="8"/>
  <c r="T1198" i="8"/>
  <c r="X1198" i="8" s="1"/>
  <c r="AH24" i="8" s="1"/>
  <c r="T1278" i="8"/>
  <c r="X1278" i="8" s="1"/>
  <c r="W1361" i="8"/>
  <c r="T1361" i="8"/>
  <c r="W1379" i="8"/>
  <c r="T1379" i="8"/>
  <c r="W1333" i="8"/>
  <c r="T1333" i="8"/>
  <c r="W1373" i="8"/>
  <c r="T1373" i="8"/>
  <c r="W1478" i="8"/>
  <c r="T1478" i="8"/>
  <c r="T1502" i="8"/>
  <c r="W1502" i="8"/>
  <c r="W1523" i="8"/>
  <c r="T1523" i="8"/>
  <c r="T1531" i="8"/>
  <c r="W1531" i="8"/>
  <c r="W1671" i="8"/>
  <c r="T1671" i="8"/>
  <c r="T1453" i="8"/>
  <c r="W1453" i="8"/>
  <c r="T1612" i="8"/>
  <c r="X1612" i="8" s="1"/>
  <c r="W1624" i="8"/>
  <c r="T1624" i="8"/>
  <c r="W1697" i="8"/>
  <c r="T1697" i="8"/>
  <c r="W1757" i="8"/>
  <c r="T1757" i="8"/>
  <c r="T1481" i="8"/>
  <c r="X1481" i="8" s="1"/>
  <c r="W1539" i="8"/>
  <c r="T1539" i="8"/>
  <c r="W1427" i="8"/>
  <c r="T1427" i="8"/>
  <c r="T1494" i="8"/>
  <c r="W1494" i="8"/>
  <c r="T1557" i="8"/>
  <c r="W1557" i="8"/>
  <c r="W1726" i="8"/>
  <c r="T1726" i="8"/>
  <c r="W1843" i="8"/>
  <c r="T1843" i="8"/>
  <c r="W1885" i="8"/>
  <c r="T1885" i="8"/>
  <c r="T1922" i="8"/>
  <c r="W1922" i="8"/>
  <c r="W1801" i="8"/>
  <c r="T1801" i="8"/>
  <c r="W1827" i="8"/>
  <c r="T1827" i="8"/>
  <c r="W1845" i="8"/>
  <c r="T1845" i="8"/>
  <c r="W1864" i="8"/>
  <c r="T1864" i="8"/>
  <c r="T1889" i="8"/>
  <c r="W1949" i="8"/>
  <c r="T1949" i="8"/>
  <c r="W2022" i="8"/>
  <c r="T2022" i="8"/>
  <c r="W2046" i="8"/>
  <c r="T2046" i="8"/>
  <c r="W2109" i="8"/>
  <c r="T2109" i="8"/>
  <c r="W2115" i="8"/>
  <c r="T2115" i="8"/>
  <c r="T2157" i="8"/>
  <c r="X2157" i="8" s="1"/>
  <c r="W1679" i="8"/>
  <c r="T1679" i="8"/>
  <c r="W1795" i="8"/>
  <c r="T1795" i="8"/>
  <c r="W1929" i="8"/>
  <c r="T1929" i="8"/>
  <c r="W1948" i="8"/>
  <c r="T1948" i="8"/>
  <c r="W1978" i="8"/>
  <c r="T1978" i="8"/>
  <c r="T2006" i="8"/>
  <c r="X2006" i="8" s="1"/>
  <c r="T2073" i="8"/>
  <c r="W2073" i="8"/>
  <c r="W2088" i="8"/>
  <c r="T2088" i="8"/>
  <c r="W1677" i="8"/>
  <c r="T1677" i="8"/>
  <c r="T1713" i="8"/>
  <c r="X1713" i="8" s="1"/>
  <c r="T1755" i="8"/>
  <c r="X1755" i="8" s="1"/>
  <c r="W2110" i="8"/>
  <c r="T2110" i="8"/>
  <c r="W2119" i="8"/>
  <c r="T2119" i="8"/>
  <c r="T1802" i="8"/>
  <c r="W1802" i="8"/>
  <c r="W2149" i="8"/>
  <c r="T2149" i="8"/>
  <c r="W1804" i="8"/>
  <c r="T1804" i="8"/>
  <c r="T1966" i="8"/>
  <c r="W1966" i="8"/>
  <c r="T53" i="8"/>
  <c r="X53" i="8" s="1"/>
  <c r="AC79" i="8"/>
  <c r="T79" i="8"/>
  <c r="T110" i="8"/>
  <c r="X110" i="8" s="1"/>
  <c r="T148" i="8"/>
  <c r="X148" i="8" s="1"/>
  <c r="T129" i="8"/>
  <c r="X129" i="8" s="1"/>
  <c r="T264" i="8"/>
  <c r="T258" i="8"/>
  <c r="X258" i="8" s="1"/>
  <c r="T285" i="8"/>
  <c r="X285" i="8" s="1"/>
  <c r="T200" i="8"/>
  <c r="X200" i="8" s="1"/>
  <c r="T162" i="8"/>
  <c r="X162" i="8" s="1"/>
  <c r="T235" i="8"/>
  <c r="X235" i="8" s="1"/>
  <c r="T280" i="8"/>
  <c r="X280" i="8" s="1"/>
  <c r="T333" i="8"/>
  <c r="X333" i="8" s="1"/>
  <c r="T447" i="8"/>
  <c r="X447" i="8" s="1"/>
  <c r="T456" i="8"/>
  <c r="X456" i="8" s="1"/>
  <c r="T465" i="8"/>
  <c r="T261" i="8"/>
  <c r="X261" i="8" s="1"/>
  <c r="T355" i="8"/>
  <c r="X355" i="8" s="1"/>
  <c r="T391" i="8"/>
  <c r="X391" i="8" s="1"/>
  <c r="T501" i="8"/>
  <c r="X501" i="8" s="1"/>
  <c r="AC365" i="8"/>
  <c r="T365" i="8"/>
  <c r="T463" i="8"/>
  <c r="X463" i="8" s="1"/>
  <c r="AH198" i="8" s="1"/>
  <c r="T561" i="8"/>
  <c r="T567" i="8"/>
  <c r="X567" i="8" s="1"/>
  <c r="AH144" i="8" s="1"/>
  <c r="T543" i="8"/>
  <c r="X543" i="8" s="1"/>
  <c r="T461" i="8"/>
  <c r="X461" i="8" s="1"/>
  <c r="AH152" i="8" s="1"/>
  <c r="T747" i="8"/>
  <c r="X747" i="8" s="1"/>
  <c r="T773" i="8"/>
  <c r="AC773" i="8"/>
  <c r="AC839" i="8"/>
  <c r="T839" i="8"/>
  <c r="T883" i="8"/>
  <c r="X883" i="8" s="1"/>
  <c r="T616" i="8"/>
  <c r="X616" i="8" s="1"/>
  <c r="T708" i="8"/>
  <c r="X708" i="8" s="1"/>
  <c r="T716" i="8"/>
  <c r="X716" i="8" s="1"/>
  <c r="AH161" i="8" s="1"/>
  <c r="AC814" i="8"/>
  <c r="T814" i="8"/>
  <c r="T875" i="8"/>
  <c r="X875" i="8" s="1"/>
  <c r="T890" i="8"/>
  <c r="X890" i="8" s="1"/>
  <c r="T932" i="8"/>
  <c r="X932" i="8" s="1"/>
  <c r="T1013" i="8"/>
  <c r="X1013" i="8" s="1"/>
  <c r="T1043" i="8"/>
  <c r="T1086" i="8"/>
  <c r="X1086" i="8" s="1"/>
  <c r="T1104" i="8"/>
  <c r="X1104" i="8" s="1"/>
  <c r="T578" i="8"/>
  <c r="X578" i="8" s="1"/>
  <c r="T633" i="8"/>
  <c r="X633" i="8" s="1"/>
  <c r="T828" i="8"/>
  <c r="X828" i="8" s="1"/>
  <c r="T970" i="8"/>
  <c r="X970" i="8" s="1"/>
  <c r="T998" i="8"/>
  <c r="T1037" i="8"/>
  <c r="X1037" i="8" s="1"/>
  <c r="T1083" i="8"/>
  <c r="T1098" i="8"/>
  <c r="X1098" i="8" s="1"/>
  <c r="T1172" i="8"/>
  <c r="T1281" i="8"/>
  <c r="T1297" i="8"/>
  <c r="X1297" i="8" s="1"/>
  <c r="T1372" i="8"/>
  <c r="W1372" i="8"/>
  <c r="W1423" i="8"/>
  <c r="T1423" i="8"/>
  <c r="W1446" i="8"/>
  <c r="T1446" i="8"/>
  <c r="T958" i="8"/>
  <c r="T1033" i="8"/>
  <c r="X1033" i="8" s="1"/>
  <c r="AC1093" i="8"/>
  <c r="T1093" i="8"/>
  <c r="T1149" i="8"/>
  <c r="X1149" i="8" s="1"/>
  <c r="T913" i="8"/>
  <c r="X913" i="8" s="1"/>
  <c r="T1009" i="8"/>
  <c r="X1009" i="8" s="1"/>
  <c r="T1038" i="8"/>
  <c r="X1038" i="8" s="1"/>
  <c r="T843" i="8"/>
  <c r="AC843" i="8"/>
  <c r="T924" i="8"/>
  <c r="T884" i="8"/>
  <c r="X884" i="8" s="1"/>
  <c r="T1273" i="8"/>
  <c r="X1273" i="8" s="1"/>
  <c r="T1332" i="8"/>
  <c r="W1332" i="8"/>
  <c r="W1387" i="8"/>
  <c r="T1387" i="8"/>
  <c r="T1400" i="8"/>
  <c r="W1448" i="8"/>
  <c r="T1448" i="8"/>
  <c r="T1456" i="8"/>
  <c r="W1456" i="8"/>
  <c r="W1384" i="8"/>
  <c r="T1384" i="8"/>
  <c r="T1413" i="8"/>
  <c r="W1413" i="8"/>
  <c r="T1210" i="8"/>
  <c r="AC1210" i="8"/>
  <c r="T988" i="8"/>
  <c r="X988" i="8" s="1"/>
  <c r="T1146" i="8"/>
  <c r="X1146" i="8" s="1"/>
  <c r="T1268" i="8"/>
  <c r="X1268" i="8" s="1"/>
  <c r="T1635" i="8"/>
  <c r="X1635" i="8" s="1"/>
  <c r="W1675" i="8"/>
  <c r="T1675" i="8"/>
  <c r="T1681" i="8"/>
  <c r="W1681" i="8"/>
  <c r="T1733" i="8"/>
  <c r="X1733" i="8" s="1"/>
  <c r="AH139" i="8" s="1"/>
  <c r="W1769" i="8"/>
  <c r="T1769" i="8"/>
  <c r="T809" i="8"/>
  <c r="W1662" i="8"/>
  <c r="T1662" i="8"/>
  <c r="W1773" i="8"/>
  <c r="T1773" i="8"/>
  <c r="W1579" i="8"/>
  <c r="T1579" i="8"/>
  <c r="W1492" i="8"/>
  <c r="T1492" i="8"/>
  <c r="W1555" i="8"/>
  <c r="T1555" i="8"/>
  <c r="T1656" i="8"/>
  <c r="W1656" i="8"/>
  <c r="T1809" i="8"/>
  <c r="W1809" i="8"/>
  <c r="W1833" i="8"/>
  <c r="T1833" i="8"/>
  <c r="W1841" i="8"/>
  <c r="T1841" i="8"/>
  <c r="W1870" i="8"/>
  <c r="T1870" i="8"/>
  <c r="W1920" i="8"/>
  <c r="T1920" i="8"/>
  <c r="W1939" i="8"/>
  <c r="T1939" i="8"/>
  <c r="W2074" i="8"/>
  <c r="T1792" i="8"/>
  <c r="W1792" i="8"/>
  <c r="T1852" i="8"/>
  <c r="X1852" i="8" s="1"/>
  <c r="W1899" i="8"/>
  <c r="T1899" i="8"/>
  <c r="T1943" i="8"/>
  <c r="W2098" i="8"/>
  <c r="T2098" i="8"/>
  <c r="W2137" i="8"/>
  <c r="T2137" i="8"/>
  <c r="T1582" i="8"/>
  <c r="W1582" i="8"/>
  <c r="T1744" i="8"/>
  <c r="W1764" i="8"/>
  <c r="T1764" i="8"/>
  <c r="T1903" i="8"/>
  <c r="X1903" i="8" s="1"/>
  <c r="T1921" i="8"/>
  <c r="W1921" i="8"/>
  <c r="W1962" i="8"/>
  <c r="T1962" i="8"/>
  <c r="W2150" i="8"/>
  <c r="T2150" i="8"/>
  <c r="T2156" i="8"/>
  <c r="T1865" i="8"/>
  <c r="W1865" i="8"/>
  <c r="T1936" i="8"/>
  <c r="T2138" i="8"/>
  <c r="X2138" i="8" s="1"/>
  <c r="W2079" i="8"/>
  <c r="T2079" i="8"/>
  <c r="W2083" i="8"/>
  <c r="T2083" i="8"/>
  <c r="T88" i="8"/>
  <c r="T133" i="8"/>
  <c r="X133" i="8" s="1"/>
  <c r="T139" i="8"/>
  <c r="X139" i="8" s="1"/>
  <c r="T169" i="8"/>
  <c r="X169" i="8" s="1"/>
  <c r="T132" i="8"/>
  <c r="X132" i="8" s="1"/>
  <c r="T158" i="8"/>
  <c r="X158" i="8" s="1"/>
  <c r="AC181" i="8"/>
  <c r="T181" i="8"/>
  <c r="T222" i="8"/>
  <c r="X222" i="8" s="1"/>
  <c r="T269" i="8"/>
  <c r="X269" i="8" s="1"/>
  <c r="T297" i="8"/>
  <c r="X297" i="8" s="1"/>
  <c r="T144" i="8"/>
  <c r="X144" i="8" s="1"/>
  <c r="T188" i="8"/>
  <c r="X188" i="8" s="1"/>
  <c r="T332" i="8"/>
  <c r="T341" i="8"/>
  <c r="X341" i="8" s="1"/>
  <c r="T320" i="8"/>
  <c r="AC320" i="8"/>
  <c r="T431" i="8"/>
  <c r="X431" i="8" s="1"/>
  <c r="T445" i="8"/>
  <c r="X445" i="8" s="1"/>
  <c r="T335" i="8"/>
  <c r="X335" i="8" s="1"/>
  <c r="T347" i="8"/>
  <c r="X347" i="8" s="1"/>
  <c r="T325" i="8"/>
  <c r="X325" i="8" s="1"/>
  <c r="T394" i="8"/>
  <c r="X394" i="8" s="1"/>
  <c r="T541" i="8"/>
  <c r="X541" i="8" s="1"/>
  <c r="T599" i="8"/>
  <c r="X599" i="8" s="1"/>
  <c r="T697" i="8"/>
  <c r="X697" i="8" s="1"/>
  <c r="T313" i="8"/>
  <c r="X313" i="8" s="1"/>
  <c r="T534" i="8"/>
  <c r="T556" i="8"/>
  <c r="X556" i="8" s="1"/>
  <c r="T706" i="8"/>
  <c r="X706" i="8" s="1"/>
  <c r="T570" i="8"/>
  <c r="X570" i="8" s="1"/>
  <c r="T591" i="8"/>
  <c r="X591" i="8" s="1"/>
  <c r="T642" i="8"/>
  <c r="X642" i="8" s="1"/>
  <c r="T712" i="8"/>
  <c r="X712" i="8" s="1"/>
  <c r="AH116" i="8" s="1"/>
  <c r="T764" i="8"/>
  <c r="X764" i="8" s="1"/>
  <c r="T827" i="8"/>
  <c r="X827" i="8" s="1"/>
  <c r="T897" i="8"/>
  <c r="X897" i="8" s="1"/>
  <c r="T953" i="8"/>
  <c r="X953" i="8" s="1"/>
  <c r="T709" i="8"/>
  <c r="X709" i="8" s="1"/>
  <c r="T939" i="8"/>
  <c r="X939" i="8" s="1"/>
  <c r="T1008" i="8"/>
  <c r="X1008" i="8" s="1"/>
  <c r="T1120" i="8"/>
  <c r="AC1120" i="8"/>
  <c r="T779" i="8"/>
  <c r="X779" i="8" s="1"/>
  <c r="T817" i="8"/>
  <c r="X817" i="8" s="1"/>
  <c r="AH180" i="8" s="1"/>
  <c r="T733" i="8"/>
  <c r="X733" i="8" s="1"/>
  <c r="T816" i="8"/>
  <c r="X816" i="8" s="1"/>
  <c r="T1007" i="8"/>
  <c r="X1007" i="8" s="1"/>
  <c r="T1108" i="8"/>
  <c r="T1179" i="8"/>
  <c r="X1179" i="8" s="1"/>
  <c r="T1228" i="8"/>
  <c r="X1228" i="8" s="1"/>
  <c r="T1295" i="8"/>
  <c r="X1295" i="8" s="1"/>
  <c r="T1441" i="8"/>
  <c r="W1441" i="8"/>
  <c r="T975" i="8"/>
  <c r="X975" i="8" s="1"/>
  <c r="T1012" i="8"/>
  <c r="X1012" i="8" s="1"/>
  <c r="T1085" i="8"/>
  <c r="X1085" i="8" s="1"/>
  <c r="T1206" i="8"/>
  <c r="T752" i="8"/>
  <c r="X752" i="8" s="1"/>
  <c r="AC945" i="8"/>
  <c r="T945" i="8"/>
  <c r="T1167" i="8"/>
  <c r="T1272" i="8"/>
  <c r="X1272" i="8" s="1"/>
  <c r="T1348" i="8"/>
  <c r="X1348" i="8" s="1"/>
  <c r="W1365" i="8"/>
  <c r="T1365" i="8"/>
  <c r="W1438" i="8"/>
  <c r="T1438" i="8"/>
  <c r="T575" i="8"/>
  <c r="T1062" i="8"/>
  <c r="X1062" i="8" s="1"/>
  <c r="T1317" i="8"/>
  <c r="X1317" i="8" s="1"/>
  <c r="W1426" i="8"/>
  <c r="T1426" i="8"/>
  <c r="T793" i="8"/>
  <c r="AC793" i="8"/>
  <c r="T1119" i="8"/>
  <c r="AC1119" i="8"/>
  <c r="T1233" i="8"/>
  <c r="X1233" i="8" s="1"/>
  <c r="T1326" i="8"/>
  <c r="X1326" i="8" s="1"/>
  <c r="T1342" i="8"/>
  <c r="W1342" i="8"/>
  <c r="T1350" i="8"/>
  <c r="X1350" i="8" s="1"/>
  <c r="AH128" i="8" s="1"/>
  <c r="T1394" i="8"/>
  <c r="W1394" i="8"/>
  <c r="T1144" i="8"/>
  <c r="AC1144" i="8"/>
  <c r="T1019" i="8"/>
  <c r="X1019" i="8" s="1"/>
  <c r="T1226" i="8"/>
  <c r="X1226" i="8" s="1"/>
  <c r="W1663" i="8"/>
  <c r="T1663" i="8"/>
  <c r="X1663" i="8" s="1"/>
  <c r="W1739" i="8"/>
  <c r="T1739" i="8"/>
  <c r="W1546" i="8"/>
  <c r="T1546" i="8"/>
  <c r="W1583" i="8"/>
  <c r="T1583" i="8"/>
  <c r="T1598" i="8"/>
  <c r="W1598" i="8"/>
  <c r="W1761" i="8"/>
  <c r="T1761" i="8"/>
  <c r="T1777" i="8"/>
  <c r="X1777" i="8" s="1"/>
  <c r="T1500" i="8"/>
  <c r="W1500" i="8"/>
  <c r="W1498" i="8"/>
  <c r="T1498" i="8"/>
  <c r="W1568" i="8"/>
  <c r="T1568" i="8"/>
  <c r="T1658" i="8"/>
  <c r="X1658" i="8" s="1"/>
  <c r="W1818" i="8"/>
  <c r="T1818" i="8"/>
  <c r="W1824" i="8"/>
  <c r="T1824" i="8"/>
  <c r="T1900" i="8"/>
  <c r="W1900" i="8"/>
  <c r="T1930" i="8"/>
  <c r="X1930" i="8" s="1"/>
  <c r="W1973" i="8"/>
  <c r="T1973" i="8"/>
  <c r="W1979" i="8"/>
  <c r="T1979" i="8"/>
  <c r="W1643" i="8"/>
  <c r="T1643" i="8"/>
  <c r="W1725" i="8"/>
  <c r="T1725" i="8"/>
  <c r="T1745" i="8"/>
  <c r="W1745" i="8"/>
  <c r="T1758" i="8"/>
  <c r="W1758" i="8"/>
  <c r="W2002" i="8"/>
  <c r="T2002" i="8"/>
  <c r="T2029" i="8"/>
  <c r="W2029" i="8"/>
  <c r="W2153" i="8"/>
  <c r="T2153" i="8"/>
  <c r="W1668" i="8"/>
  <c r="T1668" i="8"/>
  <c r="T1693" i="8"/>
  <c r="X1693" i="8" s="1"/>
  <c r="T1715" i="8"/>
  <c r="X1715" i="8" s="1"/>
  <c r="W1842" i="8"/>
  <c r="T1842" i="8"/>
  <c r="T1661" i="8"/>
  <c r="X1661" i="8" s="1"/>
  <c r="T1775" i="8"/>
  <c r="X1775" i="8" s="1"/>
  <c r="W2131" i="8"/>
  <c r="T2131" i="8"/>
  <c r="W1800" i="8"/>
  <c r="T1800" i="8"/>
  <c r="T2033" i="8"/>
  <c r="W2033" i="8"/>
  <c r="T1940" i="8"/>
  <c r="W1940" i="8"/>
  <c r="W2120" i="8"/>
  <c r="T2120" i="8"/>
  <c r="T35" i="8"/>
  <c r="X35" i="8" s="1"/>
  <c r="T48" i="8"/>
  <c r="X48" i="8" s="1"/>
  <c r="T40" i="8"/>
  <c r="X40" i="8" s="1"/>
  <c r="T95" i="8"/>
  <c r="X95" i="8" s="1"/>
  <c r="T51" i="8"/>
  <c r="X51" i="8" s="1"/>
  <c r="T28" i="8"/>
  <c r="X28" i="8" s="1"/>
  <c r="T104" i="8"/>
  <c r="X104" i="8" s="1"/>
  <c r="T122" i="8"/>
  <c r="X122" i="8" s="1"/>
  <c r="T221" i="8"/>
  <c r="X221" i="8" s="1"/>
  <c r="T163" i="8"/>
  <c r="X163" i="8" s="1"/>
  <c r="T151" i="8"/>
  <c r="X151" i="8" s="1"/>
  <c r="T175" i="8"/>
  <c r="X175" i="8" s="1"/>
  <c r="T226" i="8"/>
  <c r="X226" i="8" s="1"/>
  <c r="AH171" i="8" s="1"/>
  <c r="T303" i="8"/>
  <c r="X303" i="8" s="1"/>
  <c r="T312" i="8"/>
  <c r="X312" i="8" s="1"/>
  <c r="T284" i="8"/>
  <c r="X284" i="8" s="1"/>
  <c r="T307" i="8"/>
  <c r="T342" i="8"/>
  <c r="X342" i="8" s="1"/>
  <c r="T350" i="8"/>
  <c r="X350" i="8" s="1"/>
  <c r="T376" i="8"/>
  <c r="X376" i="8" s="1"/>
  <c r="T392" i="8"/>
  <c r="X392" i="8" s="1"/>
  <c r="AH51" i="8" s="1"/>
  <c r="T405" i="8"/>
  <c r="X405" i="8" s="1"/>
  <c r="T234" i="8"/>
  <c r="X234" i="8" s="1"/>
  <c r="T412" i="8"/>
  <c r="X412" i="8" s="1"/>
  <c r="T504" i="8"/>
  <c r="X504" i="8" s="1"/>
  <c r="T517" i="8"/>
  <c r="X517" i="8" s="1"/>
  <c r="T539" i="8"/>
  <c r="X539" i="8" s="1"/>
  <c r="T549" i="8"/>
  <c r="X549" i="8" s="1"/>
  <c r="T309" i="8"/>
  <c r="X309" i="8" s="1"/>
  <c r="T482" i="8"/>
  <c r="X482" i="8" s="1"/>
  <c r="T430" i="8"/>
  <c r="X430" i="8" s="1"/>
  <c r="T457" i="8"/>
  <c r="X457" i="8" s="1"/>
  <c r="T513" i="8"/>
  <c r="T547" i="8"/>
  <c r="X547" i="8" s="1"/>
  <c r="T486" i="8"/>
  <c r="X486" i="8" s="1"/>
  <c r="T594" i="8"/>
  <c r="T692" i="8"/>
  <c r="X692" i="8" s="1"/>
  <c r="AH150" i="8" s="1"/>
  <c r="T714" i="8"/>
  <c r="X714" i="8" s="1"/>
  <c r="T744" i="8"/>
  <c r="X744" i="8" s="1"/>
  <c r="T414" i="8"/>
  <c r="X414" i="8" s="1"/>
  <c r="T453" i="8"/>
  <c r="T566" i="8"/>
  <c r="X566" i="8" s="1"/>
  <c r="T684" i="8"/>
  <c r="X684" i="8" s="1"/>
  <c r="T780" i="8"/>
  <c r="X780" i="8" s="1"/>
  <c r="T815" i="8"/>
  <c r="T754" i="8"/>
  <c r="X754" i="8" s="1"/>
  <c r="AC822" i="8"/>
  <c r="T822" i="8"/>
  <c r="T847" i="8"/>
  <c r="X847" i="8" s="1"/>
  <c r="AC946" i="8"/>
  <c r="T946" i="8"/>
  <c r="T977" i="8"/>
  <c r="X977" i="8" s="1"/>
  <c r="T994" i="8"/>
  <c r="X994" i="8" s="1"/>
  <c r="T1000" i="8"/>
  <c r="X1000" i="8" s="1"/>
  <c r="T1090" i="8"/>
  <c r="X1090" i="8" s="1"/>
  <c r="T1133" i="8"/>
  <c r="X1133" i="8" s="1"/>
  <c r="T629" i="8"/>
  <c r="X629" i="8" s="1"/>
  <c r="T771" i="8"/>
  <c r="X771" i="8" s="1"/>
  <c r="T762" i="8"/>
  <c r="X762" i="8" s="1"/>
  <c r="T1060" i="8"/>
  <c r="X1060" i="8" s="1"/>
  <c r="T1305" i="8"/>
  <c r="X1305" i="8" s="1"/>
  <c r="W1331" i="8"/>
  <c r="T1331" i="8"/>
  <c r="T1376" i="8"/>
  <c r="W1376" i="8"/>
  <c r="W1386" i="8"/>
  <c r="T1386" i="8"/>
  <c r="T675" i="8"/>
  <c r="X675" i="8" s="1"/>
  <c r="T960" i="8"/>
  <c r="X960" i="8" s="1"/>
  <c r="T1044" i="8"/>
  <c r="X1044" i="8" s="1"/>
  <c r="T1218" i="8"/>
  <c r="AC1218" i="8"/>
  <c r="T824" i="8"/>
  <c r="X824" i="8" s="1"/>
  <c r="AC858" i="8"/>
  <c r="T858" i="8"/>
  <c r="T1036" i="8"/>
  <c r="X1036" i="8" s="1"/>
  <c r="T1139" i="8"/>
  <c r="X1139" i="8" s="1"/>
  <c r="AH59" i="8" s="1"/>
  <c r="T1186" i="8"/>
  <c r="X1186" i="8" s="1"/>
  <c r="T1289" i="8"/>
  <c r="X1289" i="8" s="1"/>
  <c r="W1430" i="8"/>
  <c r="T1430" i="8"/>
  <c r="T993" i="8"/>
  <c r="X993" i="8" s="1"/>
  <c r="T1097" i="8"/>
  <c r="X1097" i="8" s="1"/>
  <c r="T1201" i="8"/>
  <c r="T1235" i="8"/>
  <c r="T1292" i="8"/>
  <c r="X1292" i="8" s="1"/>
  <c r="W1468" i="8"/>
  <c r="T1468" i="8"/>
  <c r="T760" i="8"/>
  <c r="X760" i="8" s="1"/>
  <c r="T929" i="8"/>
  <c r="X929" i="8" s="1"/>
  <c r="T1129" i="8"/>
  <c r="X1129" i="8" s="1"/>
  <c r="T1177" i="8"/>
  <c r="X1177" i="8" s="1"/>
  <c r="W1442" i="8"/>
  <c r="T1442" i="8"/>
  <c r="T1351" i="8"/>
  <c r="X1351" i="8" s="1"/>
  <c r="T1533" i="8"/>
  <c r="W1533" i="8"/>
  <c r="W1548" i="8"/>
  <c r="T1548" i="8"/>
  <c r="W1654" i="8"/>
  <c r="T1654" i="8"/>
  <c r="T1737" i="8"/>
  <c r="X1737" i="8" s="1"/>
  <c r="W1783" i="8"/>
  <c r="T1783" i="8"/>
  <c r="T1493" i="8"/>
  <c r="W1493" i="8"/>
  <c r="T1572" i="8"/>
  <c r="X1572" i="8" s="1"/>
  <c r="W1590" i="8"/>
  <c r="T1630" i="8"/>
  <c r="W1630" i="8"/>
  <c r="T1645" i="8"/>
  <c r="W1645" i="8"/>
  <c r="T1743" i="8"/>
  <c r="W1743" i="8"/>
  <c r="T1323" i="8"/>
  <c r="X1323" i="8" s="1"/>
  <c r="W1488" i="8"/>
  <c r="T1488" i="8"/>
  <c r="T1566" i="8"/>
  <c r="X1566" i="8" s="1"/>
  <c r="AH140" i="8" s="1"/>
  <c r="T1748" i="8"/>
  <c r="W1748" i="8"/>
  <c r="W1861" i="8"/>
  <c r="T1861" i="8"/>
  <c r="W1928" i="8"/>
  <c r="T1928" i="8"/>
  <c r="W2003" i="8"/>
  <c r="T2003" i="8"/>
  <c r="T2014" i="8"/>
  <c r="W2014" i="8"/>
  <c r="W1592" i="8"/>
  <c r="T1592" i="8"/>
  <c r="W1741" i="8"/>
  <c r="T1741" i="8"/>
  <c r="T1820" i="8"/>
  <c r="X1820" i="8" s="1"/>
  <c r="T1875" i="8"/>
  <c r="W1875" i="8"/>
  <c r="W1967" i="8"/>
  <c r="T1967" i="8"/>
  <c r="W2027" i="8"/>
  <c r="T2027" i="8"/>
  <c r="T1676" i="8"/>
  <c r="X1676" i="8" s="1"/>
  <c r="T1832" i="8"/>
  <c r="T1877" i="8"/>
  <c r="X1877" i="8" s="1"/>
  <c r="W1931" i="8"/>
  <c r="T1931" i="8"/>
  <c r="T1937" i="8"/>
  <c r="W1937" i="8"/>
  <c r="W1954" i="8"/>
  <c r="T1954" i="8"/>
  <c r="W1974" i="8"/>
  <c r="T1974" i="8"/>
  <c r="T2058" i="8"/>
  <c r="X2058" i="8" s="1"/>
  <c r="W2111" i="8"/>
  <c r="T2111" i="8"/>
  <c r="W1608" i="8"/>
  <c r="T1608" i="8"/>
  <c r="W1933" i="8"/>
  <c r="T1933" i="8"/>
  <c r="W2057" i="8"/>
  <c r="T2057" i="8"/>
  <c r="W2087" i="8"/>
  <c r="T2087" i="8"/>
  <c r="T1857" i="8"/>
  <c r="W1857" i="8"/>
  <c r="T1886" i="8"/>
  <c r="X1886" i="8" s="1"/>
  <c r="AC81" i="8"/>
  <c r="T81" i="8"/>
  <c r="AC58" i="8"/>
  <c r="T58" i="8"/>
  <c r="AC59" i="8"/>
  <c r="T59" i="8"/>
  <c r="T87" i="8"/>
  <c r="X87" i="8" s="1"/>
  <c r="T105" i="8"/>
  <c r="X105" i="8" s="1"/>
  <c r="T114" i="8"/>
  <c r="X114" i="8" s="1"/>
  <c r="T150" i="8"/>
  <c r="X150" i="8" s="1"/>
  <c r="T216" i="8"/>
  <c r="X216" i="8" s="1"/>
  <c r="T140" i="8"/>
  <c r="X140" i="8" s="1"/>
  <c r="T156" i="8"/>
  <c r="X156" i="8" s="1"/>
  <c r="T287" i="8"/>
  <c r="X287" i="8" s="1"/>
  <c r="T178" i="8"/>
  <c r="T238" i="8"/>
  <c r="X238" i="8" s="1"/>
  <c r="T286" i="8"/>
  <c r="X286" i="8" s="1"/>
  <c r="T367" i="8"/>
  <c r="X367" i="8" s="1"/>
  <c r="T422" i="8"/>
  <c r="X422" i="8" s="1"/>
  <c r="AC326" i="8"/>
  <c r="T326" i="8"/>
  <c r="T426" i="8"/>
  <c r="T438" i="8"/>
  <c r="X438" i="8" s="1"/>
  <c r="T260" i="8"/>
  <c r="AC260" i="8"/>
  <c r="T336" i="8"/>
  <c r="X336" i="8" s="1"/>
  <c r="T435" i="8"/>
  <c r="X435" i="8" s="1"/>
  <c r="T512" i="8"/>
  <c r="X512" i="8" s="1"/>
  <c r="T520" i="8"/>
  <c r="X520" i="8" s="1"/>
  <c r="T544" i="8"/>
  <c r="X544" i="8" s="1"/>
  <c r="T492" i="8"/>
  <c r="X492" i="8" s="1"/>
  <c r="T515" i="8"/>
  <c r="X515" i="8" s="1"/>
  <c r="T635" i="8"/>
  <c r="X635" i="8" s="1"/>
  <c r="T687" i="8"/>
  <c r="X687" i="8" s="1"/>
  <c r="T624" i="8"/>
  <c r="X624" i="8" s="1"/>
  <c r="T695" i="8"/>
  <c r="X695" i="8" s="1"/>
  <c r="T589" i="8"/>
  <c r="X589" i="8" s="1"/>
  <c r="T604" i="8"/>
  <c r="X604" i="8" s="1"/>
  <c r="T823" i="8"/>
  <c r="X823" i="8" s="1"/>
  <c r="T669" i="8"/>
  <c r="X669" i="8" s="1"/>
  <c r="T766" i="8"/>
  <c r="X766" i="8" s="1"/>
  <c r="T783" i="8"/>
  <c r="X783" i="8" s="1"/>
  <c r="T851" i="8"/>
  <c r="T877" i="8"/>
  <c r="X877" i="8" s="1"/>
  <c r="T919" i="8"/>
  <c r="X919" i="8" s="1"/>
  <c r="T1015" i="8"/>
  <c r="X1015" i="8" s="1"/>
  <c r="T1074" i="8"/>
  <c r="T511" i="8"/>
  <c r="X511" i="8" s="1"/>
  <c r="T775" i="8"/>
  <c r="X775" i="8" s="1"/>
  <c r="T781" i="8"/>
  <c r="X781" i="8" s="1"/>
  <c r="T1174" i="8"/>
  <c r="X1174" i="8" s="1"/>
  <c r="AC1212" i="8"/>
  <c r="T1247" i="8"/>
  <c r="X1247" i="8" s="1"/>
  <c r="T1374" i="8"/>
  <c r="W1395" i="8"/>
  <c r="T1395" i="8"/>
  <c r="W1425" i="8"/>
  <c r="T1425" i="8"/>
  <c r="T852" i="8"/>
  <c r="X852" i="8" s="1"/>
  <c r="T950" i="8"/>
  <c r="X950" i="8" s="1"/>
  <c r="T1050" i="8"/>
  <c r="X1050" i="8" s="1"/>
  <c r="T863" i="8"/>
  <c r="X863" i="8" s="1"/>
  <c r="T1213" i="8"/>
  <c r="T1316" i="8"/>
  <c r="X1316" i="8" s="1"/>
  <c r="T1324" i="8"/>
  <c r="X1324" i="8" s="1"/>
  <c r="T1311" i="8"/>
  <c r="X1311" i="8" s="1"/>
  <c r="W1369" i="8"/>
  <c r="T1369" i="8"/>
  <c r="W1428" i="8"/>
  <c r="T1428" i="8"/>
  <c r="T1450" i="8"/>
  <c r="W1450" i="8"/>
  <c r="W1458" i="8"/>
  <c r="T1458" i="8"/>
  <c r="T1466" i="8"/>
  <c r="X1466" i="8" s="1"/>
  <c r="T1209" i="8"/>
  <c r="X1209" i="8" s="1"/>
  <c r="T1248" i="8"/>
  <c r="X1248" i="8" s="1"/>
  <c r="T1262" i="8"/>
  <c r="X1262" i="8" s="1"/>
  <c r="T1283" i="8"/>
  <c r="X1283" i="8" s="1"/>
  <c r="T1328" i="8"/>
  <c r="W1328" i="8"/>
  <c r="T1275" i="8"/>
  <c r="X1275" i="8" s="1"/>
  <c r="T1052" i="8"/>
  <c r="T1309" i="8"/>
  <c r="X1309" i="8" s="1"/>
  <c r="W1604" i="8"/>
  <c r="T1604" i="8"/>
  <c r="T1625" i="8"/>
  <c r="W1625" i="8"/>
  <c r="T1631" i="8"/>
  <c r="X1631" i="8" s="1"/>
  <c r="W1615" i="8"/>
  <c r="T1615" i="8"/>
  <c r="W1640" i="8"/>
  <c r="T1640" i="8"/>
  <c r="W1703" i="8"/>
  <c r="W1536" i="8"/>
  <c r="T1536" i="8"/>
  <c r="W1565" i="8"/>
  <c r="T1565" i="8"/>
  <c r="T1284" i="8"/>
  <c r="X1284" i="8" s="1"/>
  <c r="T1472" i="8"/>
  <c r="X1472" i="8" s="1"/>
  <c r="T1509" i="8"/>
  <c r="W1509" i="8"/>
  <c r="T1611" i="8"/>
  <c r="X1611" i="8" s="1"/>
  <c r="W1627" i="8"/>
  <c r="T1627" i="8"/>
  <c r="W1719" i="8"/>
  <c r="T1719" i="8"/>
  <c r="W1835" i="8"/>
  <c r="T1849" i="8"/>
  <c r="X1849" i="8" s="1"/>
  <c r="W1859" i="8"/>
  <c r="T1859" i="8"/>
  <c r="T1968" i="8"/>
  <c r="X1968" i="8" s="1"/>
  <c r="T2047" i="8"/>
  <c r="W2047" i="8"/>
  <c r="W2082" i="8"/>
  <c r="T2082" i="8"/>
  <c r="W1790" i="8"/>
  <c r="T1790" i="8"/>
  <c r="W1991" i="8"/>
  <c r="T1991" i="8"/>
  <c r="W2071" i="8"/>
  <c r="T2071" i="8"/>
  <c r="W1770" i="8"/>
  <c r="T1770" i="8"/>
  <c r="T2009" i="8"/>
  <c r="X2009" i="8" s="1"/>
  <c r="T2050" i="8"/>
  <c r="W2050" i="8"/>
  <c r="W2121" i="8"/>
  <c r="T2121" i="8"/>
  <c r="T2127" i="8"/>
  <c r="T2146" i="8"/>
  <c r="W1613" i="8"/>
  <c r="T1613" i="8"/>
  <c r="W1639" i="8"/>
  <c r="T1639" i="8"/>
  <c r="W1847" i="8"/>
  <c r="T1847" i="8"/>
  <c r="T1915" i="8"/>
  <c r="W1915" i="8"/>
  <c r="T2042" i="8"/>
  <c r="W2042" i="8"/>
  <c r="W1881" i="8"/>
  <c r="T1881" i="8"/>
  <c r="W2090" i="8"/>
  <c r="T2090" i="8"/>
  <c r="T27" i="8"/>
  <c r="X27" i="8" s="1"/>
  <c r="T118" i="8"/>
  <c r="X118" i="8" s="1"/>
  <c r="T164" i="8"/>
  <c r="X164" i="8" s="1"/>
  <c r="T159" i="8"/>
  <c r="X159" i="8" s="1"/>
  <c r="T92" i="8"/>
  <c r="AC92" i="8"/>
  <c r="T146" i="8"/>
  <c r="X146" i="8" s="1"/>
  <c r="T205" i="8"/>
  <c r="X205" i="8" s="1"/>
  <c r="AC245" i="8"/>
  <c r="T134" i="8"/>
  <c r="X134" i="8" s="1"/>
  <c r="T177" i="8"/>
  <c r="X177" i="8" s="1"/>
  <c r="T277" i="8"/>
  <c r="X277" i="8" s="1"/>
  <c r="AH34" i="8" s="1"/>
  <c r="T212" i="8"/>
  <c r="X212" i="8" s="1"/>
  <c r="AH176" i="8" s="1"/>
  <c r="T230" i="8"/>
  <c r="X230" i="8" s="1"/>
  <c r="T398" i="8"/>
  <c r="X398" i="8" s="1"/>
  <c r="T462" i="8"/>
  <c r="X462" i="8" s="1"/>
  <c r="AH154" i="8" s="1"/>
  <c r="T404" i="8"/>
  <c r="X404" i="8" s="1"/>
  <c r="T319" i="8"/>
  <c r="AC319" i="8"/>
  <c r="T409" i="8"/>
  <c r="X409" i="8" s="1"/>
  <c r="T466" i="8"/>
  <c r="X466" i="8" s="1"/>
  <c r="AH63" i="8" s="1"/>
  <c r="T525" i="8"/>
  <c r="X525" i="8" s="1"/>
  <c r="T428" i="8"/>
  <c r="X428" i="8" s="1"/>
  <c r="T484" i="8"/>
  <c r="X484" i="8" s="1"/>
  <c r="T496" i="8"/>
  <c r="X496" i="8" s="1"/>
  <c r="T577" i="8"/>
  <c r="X577" i="8" s="1"/>
  <c r="T583" i="8"/>
  <c r="X583" i="8" s="1"/>
  <c r="AH134" i="8" s="1"/>
  <c r="T439" i="8"/>
  <c r="X439" i="8" s="1"/>
  <c r="T489" i="8"/>
  <c r="X489" i="8" s="1"/>
  <c r="T657" i="8"/>
  <c r="X657" i="8" s="1"/>
  <c r="T502" i="8"/>
  <c r="X502" i="8" s="1"/>
  <c r="T569" i="8"/>
  <c r="X569" i="8" s="1"/>
  <c r="T590" i="8"/>
  <c r="X590" i="8" s="1"/>
  <c r="T610" i="8"/>
  <c r="X610" i="8" s="1"/>
  <c r="T637" i="8"/>
  <c r="X637" i="8" s="1"/>
  <c r="T667" i="8"/>
  <c r="X667" i="8" s="1"/>
  <c r="T686" i="8"/>
  <c r="X686" i="8" s="1"/>
  <c r="T770" i="8"/>
  <c r="X770" i="8" s="1"/>
  <c r="T801" i="8"/>
  <c r="X801" i="8" s="1"/>
  <c r="T832" i="8"/>
  <c r="AC832" i="8"/>
  <c r="T880" i="8"/>
  <c r="X880" i="8" s="1"/>
  <c r="T908" i="8"/>
  <c r="X908" i="8" s="1"/>
  <c r="AC917" i="8"/>
  <c r="T917" i="8"/>
  <c r="T947" i="8"/>
  <c r="AC947" i="8"/>
  <c r="T955" i="8"/>
  <c r="X955" i="8" s="1"/>
  <c r="T661" i="8"/>
  <c r="X661" i="8" s="1"/>
  <c r="T761" i="8"/>
  <c r="X761" i="8" s="1"/>
  <c r="T1122" i="8"/>
  <c r="AC1122" i="8"/>
  <c r="AC1138" i="8"/>
  <c r="T1138" i="8"/>
  <c r="T671" i="8"/>
  <c r="X671" i="8" s="1"/>
  <c r="T724" i="8"/>
  <c r="X724" i="8" s="1"/>
  <c r="T794" i="8"/>
  <c r="X794" i="8" s="1"/>
  <c r="T800" i="8"/>
  <c r="T1163" i="8"/>
  <c r="X1163" i="8" s="1"/>
  <c r="AC1265" i="8"/>
  <c r="T1265" i="8"/>
  <c r="AC1281" i="8"/>
  <c r="W1435" i="8"/>
  <c r="T1435" i="8"/>
  <c r="T654" i="8"/>
  <c r="X654" i="8" s="1"/>
  <c r="T726" i="8"/>
  <c r="X726" i="8" s="1"/>
  <c r="T833" i="8"/>
  <c r="AC833" i="8"/>
  <c r="T978" i="8"/>
  <c r="T986" i="8"/>
  <c r="X986" i="8" s="1"/>
  <c r="T1118" i="8"/>
  <c r="X1118" i="8" s="1"/>
  <c r="T1214" i="8"/>
  <c r="T632" i="8"/>
  <c r="X632" i="8" s="1"/>
  <c r="T907" i="8"/>
  <c r="X907" i="8" s="1"/>
  <c r="T966" i="8"/>
  <c r="T1018" i="8"/>
  <c r="X1018" i="8" s="1"/>
  <c r="T861" i="8"/>
  <c r="X861" i="8" s="1"/>
  <c r="T1100" i="8"/>
  <c r="X1100" i="8" s="1"/>
  <c r="T1263" i="8"/>
  <c r="X1263" i="8" s="1"/>
  <c r="T856" i="8"/>
  <c r="X856" i="8" s="1"/>
  <c r="T1224" i="8"/>
  <c r="X1224" i="8" s="1"/>
  <c r="T1246" i="8"/>
  <c r="X1246" i="8" s="1"/>
  <c r="T1286" i="8"/>
  <c r="W1345" i="8"/>
  <c r="T1345" i="8"/>
  <c r="T1353" i="8"/>
  <c r="X1353" i="8" s="1"/>
  <c r="W1400" i="8"/>
  <c r="W1464" i="8"/>
  <c r="T1464" i="8"/>
  <c r="T1002" i="8"/>
  <c r="X1002" i="8" s="1"/>
  <c r="T1183" i="8"/>
  <c r="X1183" i="8" s="1"/>
  <c r="T1236" i="8"/>
  <c r="X1236" i="8" s="1"/>
  <c r="T1401" i="8"/>
  <c r="W1401" i="8"/>
  <c r="T1347" i="8"/>
  <c r="X1347" i="8" s="1"/>
  <c r="T1188" i="8"/>
  <c r="T1337" i="8"/>
  <c r="W1337" i="8"/>
  <c r="T1173" i="8"/>
  <c r="X1173" i="8" s="1"/>
  <c r="W1476" i="8"/>
  <c r="T1476" i="8"/>
  <c r="W1690" i="8"/>
  <c r="T1690" i="8"/>
  <c r="W1702" i="8"/>
  <c r="T1702" i="8"/>
  <c r="W1475" i="8"/>
  <c r="T1475" i="8"/>
  <c r="T1489" i="8"/>
  <c r="W1489" i="8"/>
  <c r="W1542" i="8"/>
  <c r="T1542" i="8"/>
  <c r="W1638" i="8"/>
  <c r="T1638" i="8"/>
  <c r="W1653" i="8"/>
  <c r="T1653" i="8"/>
  <c r="W1707" i="8"/>
  <c r="T1707" i="8"/>
  <c r="W1751" i="8"/>
  <c r="T1751" i="8"/>
  <c r="W1763" i="8"/>
  <c r="T1763" i="8"/>
  <c r="T1436" i="8"/>
  <c r="X1436" i="8" s="1"/>
  <c r="T1508" i="8"/>
  <c r="X1508" i="8" s="1"/>
  <c r="T1563" i="8"/>
  <c r="W1563" i="8"/>
  <c r="W1540" i="8"/>
  <c r="T1540" i="8"/>
  <c r="T1574" i="8"/>
  <c r="W1574" i="8"/>
  <c r="T1932" i="8"/>
  <c r="X1932" i="8" s="1"/>
  <c r="W1946" i="8"/>
  <c r="T1946" i="8"/>
  <c r="W2010" i="8"/>
  <c r="T2010" i="8"/>
  <c r="W2018" i="8"/>
  <c r="T2018" i="8"/>
  <c r="T2054" i="8"/>
  <c r="W1799" i="8"/>
  <c r="T1799" i="8"/>
  <c r="W1808" i="8"/>
  <c r="T1808" i="8"/>
  <c r="W1880" i="8"/>
  <c r="T1880" i="8"/>
  <c r="W1943" i="8"/>
  <c r="T1960" i="8"/>
  <c r="X1960" i="8" s="1"/>
  <c r="T2155" i="8"/>
  <c r="T1594" i="8"/>
  <c r="W1594" i="8"/>
  <c r="T1891" i="8"/>
  <c r="W1891" i="8"/>
  <c r="W1988" i="8"/>
  <c r="W2001" i="8"/>
  <c r="T2001" i="8"/>
  <c r="T2036" i="8"/>
  <c r="W2036" i="8"/>
  <c r="T2051" i="8"/>
  <c r="W2051" i="8"/>
  <c r="W2092" i="8"/>
  <c r="T2092" i="8"/>
  <c r="T2161" i="8"/>
  <c r="X2161" i="8" s="1"/>
  <c r="W1682" i="8"/>
  <c r="T1682" i="8"/>
  <c r="W1907" i="8"/>
  <c r="T1907" i="8"/>
  <c r="T1917" i="8"/>
  <c r="W1917" i="8"/>
  <c r="T1947" i="8"/>
  <c r="X1947" i="8" s="1"/>
  <c r="T2060" i="8"/>
  <c r="X2060" i="8" s="1"/>
  <c r="W2099" i="8"/>
  <c r="T2099" i="8"/>
  <c r="W1913" i="8"/>
  <c r="T1913" i="8"/>
  <c r="W2028" i="8"/>
  <c r="T2028" i="8"/>
  <c r="W2113" i="8"/>
  <c r="T2113" i="8"/>
  <c r="AH188" i="8"/>
  <c r="W8" i="8"/>
  <c r="T12" i="8"/>
  <c r="X12" i="8" s="1"/>
  <c r="T8" i="8"/>
  <c r="T13" i="8"/>
  <c r="X13" i="8" s="1"/>
  <c r="T14" i="8"/>
  <c r="X14" i="8" s="1"/>
  <c r="T11" i="8"/>
  <c r="X11" i="8" s="1"/>
  <c r="T9" i="8"/>
  <c r="X9" i="8" s="1"/>
  <c r="T10" i="8"/>
  <c r="X10" i="8" s="1"/>
  <c r="AG4" i="8"/>
  <c r="AG3" i="8"/>
  <c r="W561" i="8" l="1"/>
  <c r="X561" i="8" s="1"/>
  <c r="W664" i="8"/>
  <c r="W1919" i="8"/>
  <c r="W1046" i="8"/>
  <c r="W1043" i="8"/>
  <c r="W1127" i="8"/>
  <c r="T1703" i="8"/>
  <c r="W548" i="8"/>
  <c r="X548" i="8" s="1"/>
  <c r="T1699" i="8"/>
  <c r="W961" i="8"/>
  <c r="X961" i="8" s="1"/>
  <c r="W998" i="8"/>
  <c r="X998" i="8" s="1"/>
  <c r="W741" i="8"/>
  <c r="W1889" i="8"/>
  <c r="W1105" i="8"/>
  <c r="X1105" i="8" s="1"/>
  <c r="W767" i="8"/>
  <c r="X767" i="8" s="1"/>
  <c r="W829" i="8"/>
  <c r="W1782" i="8"/>
  <c r="W644" i="8"/>
  <c r="W1705" i="8"/>
  <c r="W1578" i="8"/>
  <c r="W1058" i="8"/>
  <c r="X1058" i="8" s="1"/>
  <c r="W956" i="8"/>
  <c r="X956" i="8" s="1"/>
  <c r="W402" i="8"/>
  <c r="W1167" i="8"/>
  <c r="W1201" i="8"/>
  <c r="X1201" i="8" s="1"/>
  <c r="X1818" i="8"/>
  <c r="X1368" i="8"/>
  <c r="AH151" i="8"/>
  <c r="X2012" i="8"/>
  <c r="T1919" i="8"/>
  <c r="X1919" i="8" s="1"/>
  <c r="X1592" i="8"/>
  <c r="X1546" i="8"/>
  <c r="X1399" i="8"/>
  <c r="X1377" i="8"/>
  <c r="X854" i="8"/>
  <c r="AH127" i="8"/>
  <c r="X254" i="8"/>
  <c r="AH125" i="8"/>
  <c r="X728" i="8"/>
  <c r="X921" i="8"/>
  <c r="AH101" i="8"/>
  <c r="X1825" i="8"/>
  <c r="X2116" i="8"/>
  <c r="X2013" i="8"/>
  <c r="X1752" i="8"/>
  <c r="X136" i="8"/>
  <c r="X57" i="8"/>
  <c r="X962" i="8"/>
  <c r="X1997" i="8"/>
  <c r="X1794" i="8"/>
  <c r="X2072" i="8"/>
  <c r="X1982" i="8"/>
  <c r="X436" i="8"/>
  <c r="AH39" i="8"/>
  <c r="W318" i="8"/>
  <c r="T318" i="8"/>
  <c r="AH130" i="8"/>
  <c r="AH146" i="8"/>
  <c r="AH191" i="8"/>
  <c r="AH129" i="8"/>
  <c r="X126" i="8"/>
  <c r="X820" i="8"/>
  <c r="X803" i="8"/>
  <c r="AH28" i="8" s="1"/>
  <c r="X922" i="8"/>
  <c r="X1782" i="8"/>
  <c r="X1892" i="8"/>
  <c r="X2054" i="8"/>
  <c r="X978" i="8"/>
  <c r="X1052" i="8"/>
  <c r="X1074" i="8"/>
  <c r="AH75" i="8" s="1"/>
  <c r="X851" i="8"/>
  <c r="X307" i="8"/>
  <c r="AC1167" i="8"/>
  <c r="X1167" i="8" s="1"/>
  <c r="X1206" i="8"/>
  <c r="X1172" i="8"/>
  <c r="X1031" i="8"/>
  <c r="X979" i="8"/>
  <c r="AH29" i="8" s="1"/>
  <c r="X1190" i="8"/>
  <c r="X593" i="8"/>
  <c r="X354" i="8"/>
  <c r="X850" i="8"/>
  <c r="X546" i="8"/>
  <c r="X315" i="8"/>
  <c r="X1068" i="8"/>
  <c r="X1041" i="8"/>
  <c r="X582" i="8"/>
  <c r="AH133" i="8" s="1"/>
  <c r="X974" i="8"/>
  <c r="T1046" i="8"/>
  <c r="X1046" i="8" s="1"/>
  <c r="T829" i="8"/>
  <c r="X564" i="8"/>
  <c r="X395" i="8"/>
  <c r="X343" i="8"/>
  <c r="X1486" i="8"/>
  <c r="X1637" i="8"/>
  <c r="X1515" i="8"/>
  <c r="X1692" i="8"/>
  <c r="X1121" i="8"/>
  <c r="X1261" i="8"/>
  <c r="X940" i="8"/>
  <c r="X464" i="8"/>
  <c r="X304" i="8"/>
  <c r="X2160" i="8"/>
  <c r="X1130" i="8"/>
  <c r="X799" i="8"/>
  <c r="X1094" i="8"/>
  <c r="X555" i="8"/>
  <c r="X1135" i="8"/>
  <c r="X1123" i="8"/>
  <c r="X576" i="8"/>
  <c r="X197" i="8"/>
  <c r="X187" i="8"/>
  <c r="X811" i="8"/>
  <c r="X2026" i="8"/>
  <c r="AH71" i="8" s="1"/>
  <c r="X1404" i="8"/>
  <c r="X266" i="8"/>
  <c r="X259" i="8"/>
  <c r="X2125" i="8"/>
  <c r="X1848" i="8"/>
  <c r="X2023" i="8"/>
  <c r="X1335" i="8"/>
  <c r="X274" i="8"/>
  <c r="X1588" i="8"/>
  <c r="X1785" i="8"/>
  <c r="X1585" i="8"/>
  <c r="X1527" i="8"/>
  <c r="X2085" i="8"/>
  <c r="X2025" i="8"/>
  <c r="X1952" i="8"/>
  <c r="X1457" i="8"/>
  <c r="X1463" i="8"/>
  <c r="X1142" i="8"/>
  <c r="X1409" i="8"/>
  <c r="X859" i="8"/>
  <c r="AH190" i="8" s="1"/>
  <c r="X1096" i="8"/>
  <c r="X1402" i="8"/>
  <c r="X1219" i="8"/>
  <c r="AH184" i="8" s="1"/>
  <c r="X1599" i="8"/>
  <c r="X1587" i="8"/>
  <c r="X1524" i="8"/>
  <c r="X1371" i="8"/>
  <c r="X1996" i="8"/>
  <c r="X1787" i="8"/>
  <c r="X1467" i="8"/>
  <c r="X1667" i="8"/>
  <c r="X1406" i="8"/>
  <c r="X2097" i="8"/>
  <c r="X2141" i="8"/>
  <c r="X1365" i="8"/>
  <c r="X2118" i="8"/>
  <c r="X1945" i="8"/>
  <c r="X891" i="8"/>
  <c r="X874" i="8"/>
  <c r="AH138" i="8" s="1"/>
  <c r="X454" i="8"/>
  <c r="X206" i="8"/>
  <c r="X1995" i="8"/>
  <c r="X2077" i="8"/>
  <c r="X2024" i="8"/>
  <c r="AH153" i="8" s="1"/>
  <c r="X1882" i="8"/>
  <c r="X1390" i="8"/>
  <c r="X797" i="8"/>
  <c r="X1872" i="8"/>
  <c r="AH67" i="8" s="1"/>
  <c r="X1823" i="8"/>
  <c r="X1418" i="8"/>
  <c r="X270" i="8"/>
  <c r="X306" i="8"/>
  <c r="X179" i="8"/>
  <c r="X2094" i="8"/>
  <c r="X2129" i="8"/>
  <c r="X1728" i="8"/>
  <c r="X1879" i="8"/>
  <c r="X1760" i="8"/>
  <c r="AH175" i="8" s="1"/>
  <c r="X1532" i="8"/>
  <c r="X1016" i="8"/>
  <c r="X119" i="8"/>
  <c r="X1783" i="8"/>
  <c r="X1468" i="8"/>
  <c r="X822" i="8"/>
  <c r="X1824" i="8"/>
  <c r="X1761" i="8"/>
  <c r="X1583" i="8"/>
  <c r="X1739" i="8"/>
  <c r="X1438" i="8"/>
  <c r="X945" i="8"/>
  <c r="X2117" i="8"/>
  <c r="X1816" i="8"/>
  <c r="X1188" i="8"/>
  <c r="X1214" i="8"/>
  <c r="T741" i="8"/>
  <c r="X741" i="8" s="1"/>
  <c r="X1213" i="8"/>
  <c r="X178" i="8"/>
  <c r="X1235" i="8"/>
  <c r="X815" i="8"/>
  <c r="X453" i="8"/>
  <c r="X513" i="8"/>
  <c r="X575" i="8"/>
  <c r="X1083" i="8"/>
  <c r="X465" i="8"/>
  <c r="X1055" i="8"/>
  <c r="X963" i="8"/>
  <c r="AH110" i="8" s="1"/>
  <c r="X723" i="8"/>
  <c r="X1234" i="8"/>
  <c r="X753" i="8"/>
  <c r="X253" i="8"/>
  <c r="T402" i="8"/>
  <c r="X402" i="8" s="1"/>
  <c r="X214" i="8"/>
  <c r="W1699" i="8"/>
  <c r="X889" i="8"/>
  <c r="X1078" i="8"/>
  <c r="X249" i="8"/>
  <c r="X184" i="8"/>
  <c r="X2145" i="8"/>
  <c r="X1749" i="8"/>
  <c r="X639" i="8"/>
  <c r="X199" i="8"/>
  <c r="X1087" i="8"/>
  <c r="X782" i="8"/>
  <c r="X715" i="8"/>
  <c r="X1073" i="8"/>
  <c r="X876" i="8"/>
  <c r="X821" i="8"/>
  <c r="X514" i="8"/>
  <c r="X519" i="8"/>
  <c r="X1614" i="8"/>
  <c r="X873" i="8"/>
  <c r="AH131" i="8" s="1"/>
  <c r="X1286" i="8"/>
  <c r="X966" i="8"/>
  <c r="X1565" i="8"/>
  <c r="X1604" i="8"/>
  <c r="X1458" i="8"/>
  <c r="AH20" i="8" s="1"/>
  <c r="X1428" i="8"/>
  <c r="X1425" i="8"/>
  <c r="X426" i="8"/>
  <c r="X1533" i="8"/>
  <c r="X1376" i="8"/>
  <c r="X594" i="8"/>
  <c r="X2033" i="8"/>
  <c r="X1745" i="8"/>
  <c r="X1342" i="8"/>
  <c r="X1119" i="8"/>
  <c r="X1441" i="8"/>
  <c r="X1108" i="8"/>
  <c r="T644" i="8"/>
  <c r="X644" i="8" s="1"/>
  <c r="X332" i="8"/>
  <c r="X809" i="8"/>
  <c r="T1127" i="8"/>
  <c r="X1127" i="8" s="1"/>
  <c r="X958" i="8"/>
  <c r="AH43" i="8" s="1"/>
  <c r="X1043" i="8"/>
  <c r="X1231" i="8"/>
  <c r="X563" i="8"/>
  <c r="X904" i="8"/>
  <c r="X705" i="8"/>
  <c r="X1521" i="8"/>
  <c r="X967" i="8"/>
  <c r="X344" i="8"/>
  <c r="X1211" i="8"/>
  <c r="AH80" i="8" s="1"/>
  <c r="X1155" i="8"/>
  <c r="X980" i="8"/>
  <c r="X769" i="8"/>
  <c r="X437" i="8"/>
  <c r="X351" i="8"/>
  <c r="X16" i="8"/>
  <c r="X1480" i="8"/>
  <c r="X296" i="8"/>
  <c r="X171" i="8"/>
  <c r="X1088" i="8"/>
  <c r="X789" i="8"/>
  <c r="X1151" i="8"/>
  <c r="X1072" i="8"/>
  <c r="X812" i="8"/>
  <c r="X554" i="8"/>
  <c r="X1180" i="8"/>
  <c r="X800" i="8"/>
  <c r="X1770" i="8"/>
  <c r="X534" i="8"/>
  <c r="X88" i="8"/>
  <c r="X1769" i="8"/>
  <c r="X924" i="8"/>
  <c r="X1093" i="8"/>
  <c r="X264" i="8"/>
  <c r="X1766" i="8"/>
  <c r="X933" i="8"/>
  <c r="X1115" i="8"/>
  <c r="AH78" i="8" s="1"/>
  <c r="X327" i="8"/>
  <c r="X152" i="8"/>
  <c r="X1089" i="8"/>
  <c r="X1014" i="8"/>
  <c r="X32" i="8"/>
  <c r="X2053" i="8"/>
  <c r="AH36" i="8" s="1"/>
  <c r="X2112" i="8"/>
  <c r="X2049" i="8"/>
  <c r="X959" i="8"/>
  <c r="X507" i="8"/>
  <c r="AH61" i="8" s="1"/>
  <c r="X125" i="8"/>
  <c r="X330" i="8"/>
  <c r="X65" i="8"/>
  <c r="X1053" i="8"/>
  <c r="X879" i="8"/>
  <c r="X727" i="8"/>
  <c r="X1746" i="8"/>
  <c r="X1340" i="8"/>
  <c r="X1961" i="8"/>
  <c r="X1462" i="8"/>
  <c r="X1403" i="8"/>
  <c r="X1723" i="8"/>
  <c r="X1357" i="8"/>
  <c r="X378" i="8"/>
  <c r="X1687" i="8"/>
  <c r="X1516" i="8"/>
  <c r="AH106" i="8" s="1"/>
  <c r="X1506" i="8"/>
  <c r="AH26" i="8" s="1"/>
  <c r="X1543" i="8"/>
  <c r="X1722" i="8"/>
  <c r="X1510" i="8"/>
  <c r="X1484" i="8"/>
  <c r="X1407" i="8"/>
  <c r="X774" i="8"/>
  <c r="X1669" i="8"/>
  <c r="X1742" i="8"/>
  <c r="X1514" i="8"/>
  <c r="X1270" i="8"/>
  <c r="X1974" i="8"/>
  <c r="X1822" i="8"/>
  <c r="X2093" i="8"/>
  <c r="X2061" i="8"/>
  <c r="X1985" i="8"/>
  <c r="X2003" i="8"/>
  <c r="X1791" i="8"/>
  <c r="X1708" i="8"/>
  <c r="X2134" i="8"/>
  <c r="AH91" i="8" s="1"/>
  <c r="X2034" i="8"/>
  <c r="AH105" i="8" s="1"/>
  <c r="X1834" i="8"/>
  <c r="X1767" i="8"/>
  <c r="X1541" i="8"/>
  <c r="X1264" i="8"/>
  <c r="X1397" i="8"/>
  <c r="X1487" i="8"/>
  <c r="X186" i="8"/>
  <c r="X1346" i="8"/>
  <c r="X1422" i="8"/>
  <c r="X203" i="8"/>
  <c r="X317" i="8"/>
  <c r="X1655" i="8"/>
  <c r="X1584" i="8"/>
  <c r="X1868" i="8"/>
  <c r="X1836" i="8"/>
  <c r="X1644" i="8"/>
  <c r="X271" i="8"/>
  <c r="X180" i="8"/>
  <c r="X2004" i="8"/>
  <c r="X1570" i="8"/>
  <c r="X1451" i="8"/>
  <c r="X900" i="8"/>
  <c r="X845" i="8"/>
  <c r="AH119" i="8" s="1"/>
  <c r="X358" i="8"/>
  <c r="X1330" i="8"/>
  <c r="X1338" i="8"/>
  <c r="X98" i="8"/>
  <c r="X1890" i="8"/>
  <c r="X1720" i="8"/>
  <c r="X1884" i="8"/>
  <c r="X1810" i="8"/>
  <c r="X829" i="8"/>
  <c r="X1861" i="8"/>
  <c r="X1564" i="8"/>
  <c r="X944" i="8"/>
  <c r="X237" i="8"/>
  <c r="X2001" i="8"/>
  <c r="X1880" i="8"/>
  <c r="X1799" i="8"/>
  <c r="X1540" i="8"/>
  <c r="X1751" i="8"/>
  <c r="X1653" i="8"/>
  <c r="X1542" i="8"/>
  <c r="X1475" i="8"/>
  <c r="X1690" i="8"/>
  <c r="X2090" i="8"/>
  <c r="X1847" i="8"/>
  <c r="X1613" i="8"/>
  <c r="X1991" i="8"/>
  <c r="X2082" i="8"/>
  <c r="X59" i="8"/>
  <c r="X81" i="8"/>
  <c r="X2087" i="8"/>
  <c r="X1933" i="8"/>
  <c r="X2111" i="8"/>
  <c r="X231" i="8"/>
  <c r="X1647" i="8"/>
  <c r="X1385" i="8"/>
  <c r="X1917" i="8"/>
  <c r="X2092" i="8"/>
  <c r="X1594" i="8"/>
  <c r="X1808" i="8"/>
  <c r="X1763" i="8"/>
  <c r="X1707" i="8"/>
  <c r="X1638" i="8"/>
  <c r="X1702" i="8"/>
  <c r="X1476" i="8"/>
  <c r="X1337" i="8"/>
  <c r="X1401" i="8"/>
  <c r="X1464" i="8"/>
  <c r="X1345" i="8"/>
  <c r="X1265" i="8"/>
  <c r="X1138" i="8"/>
  <c r="X947" i="8"/>
  <c r="X319" i="8"/>
  <c r="X1881" i="8"/>
  <c r="X2014" i="8"/>
  <c r="X1748" i="8"/>
  <c r="X1548" i="8"/>
  <c r="X858" i="8"/>
  <c r="X1386" i="8"/>
  <c r="X1331" i="8"/>
  <c r="X946" i="8"/>
  <c r="AH92" i="8" s="1"/>
  <c r="X2131" i="8"/>
  <c r="X1936" i="8"/>
  <c r="X1899" i="8"/>
  <c r="X1804" i="8"/>
  <c r="X1948" i="8"/>
  <c r="X1795" i="8"/>
  <c r="X1697" i="8"/>
  <c r="X1850" i="8"/>
  <c r="X1805" i="8"/>
  <c r="X2081" i="8"/>
  <c r="X1511" i="8"/>
  <c r="X1513" i="8"/>
  <c r="X1670" i="8"/>
  <c r="X1471" i="8"/>
  <c r="X1158" i="8"/>
  <c r="X1688" i="8"/>
  <c r="W887" i="8"/>
  <c r="T887" i="8"/>
  <c r="X1915" i="8"/>
  <c r="X2047" i="8"/>
  <c r="X1875" i="8"/>
  <c r="T1705" i="8"/>
  <c r="X1705" i="8" s="1"/>
  <c r="X1582" i="8"/>
  <c r="X1792" i="8"/>
  <c r="X1372" i="8"/>
  <c r="X773" i="8"/>
  <c r="X2073" i="8"/>
  <c r="X1889" i="8"/>
  <c r="X1494" i="8"/>
  <c r="X1432" i="8"/>
  <c r="X1375" i="8"/>
  <c r="X1437" i="8"/>
  <c r="AH65" i="8" s="1"/>
  <c r="W1134" i="8"/>
  <c r="AC1134" i="8"/>
  <c r="W1717" i="8"/>
  <c r="T1717" i="8"/>
  <c r="X1891" i="8"/>
  <c r="X833" i="8"/>
  <c r="AH193" i="8" s="1"/>
  <c r="X832" i="8"/>
  <c r="X1940" i="8"/>
  <c r="X2029" i="8"/>
  <c r="X1758" i="8"/>
  <c r="X1500" i="8"/>
  <c r="X793" i="8"/>
  <c r="X1921" i="8"/>
  <c r="X1809" i="8"/>
  <c r="X1413" i="8"/>
  <c r="X1456" i="8"/>
  <c r="X843" i="8"/>
  <c r="X1780" i="8"/>
  <c r="X1525" i="8"/>
  <c r="X117" i="8"/>
  <c r="X1421" i="8"/>
  <c r="X1344" i="8"/>
  <c r="X331" i="8"/>
  <c r="X1537" i="8"/>
  <c r="X1479" i="8"/>
  <c r="X1415" i="8"/>
  <c r="X941" i="8"/>
  <c r="X2048" i="8"/>
  <c r="X1969" i="8"/>
  <c r="X1398" i="8"/>
  <c r="X1392" i="8"/>
  <c r="X1980" i="8"/>
  <c r="X1829" i="8"/>
  <c r="X1569" i="8"/>
  <c r="X8" i="8"/>
  <c r="X2050" i="8"/>
  <c r="X1859" i="8"/>
  <c r="X1536" i="8"/>
  <c r="X1328" i="8"/>
  <c r="X1369" i="8"/>
  <c r="X1395" i="8"/>
  <c r="X326" i="8"/>
  <c r="X1954" i="8"/>
  <c r="X1743" i="8"/>
  <c r="X1630" i="8"/>
  <c r="X1493" i="8"/>
  <c r="X1120" i="8"/>
  <c r="X1962" i="8"/>
  <c r="X1744" i="8"/>
  <c r="X1939" i="8"/>
  <c r="X1870" i="8"/>
  <c r="X1833" i="8"/>
  <c r="X1492" i="8"/>
  <c r="X1773" i="8"/>
  <c r="X1384" i="8"/>
  <c r="X1448" i="8"/>
  <c r="AH23" i="8" s="1"/>
  <c r="X1978" i="8"/>
  <c r="X1929" i="8"/>
  <c r="X1679" i="8"/>
  <c r="X1922" i="8"/>
  <c r="X1557" i="8"/>
  <c r="X1757" i="8"/>
  <c r="X1624" i="8"/>
  <c r="X1453" i="8"/>
  <c r="X1531" i="8"/>
  <c r="X1502" i="8"/>
  <c r="X93" i="8"/>
  <c r="X1112" i="8"/>
  <c r="X526" i="8"/>
  <c r="X185" i="8"/>
  <c r="X2021" i="8"/>
  <c r="X1901" i="8"/>
  <c r="X1793" i="8"/>
  <c r="X1364" i="8"/>
  <c r="X965" i="8"/>
  <c r="X1116" i="8"/>
  <c r="AH79" i="8" s="1"/>
  <c r="X565" i="8"/>
  <c r="X581" i="8"/>
  <c r="X1963" i="8"/>
  <c r="X1958" i="8"/>
  <c r="X1367" i="8"/>
  <c r="X982" i="8"/>
  <c r="X265" i="8"/>
  <c r="X1987" i="8"/>
  <c r="X219" i="8"/>
  <c r="X1203" i="8"/>
  <c r="X899" i="8"/>
  <c r="X1143" i="8"/>
  <c r="X808" i="8"/>
  <c r="X263" i="8"/>
  <c r="X138" i="8"/>
  <c r="X2040" i="8"/>
  <c r="X1641" i="8"/>
  <c r="X444" i="8"/>
  <c r="X272" i="8"/>
  <c r="X1454" i="8"/>
  <c r="X1067" i="8"/>
  <c r="X888" i="8"/>
  <c r="X765" i="8"/>
  <c r="X1071" i="8"/>
  <c r="X339" i="8"/>
  <c r="X999" i="8"/>
  <c r="X711" i="8"/>
  <c r="X819" i="8"/>
  <c r="X295" i="8"/>
  <c r="AH121" i="8" s="1"/>
  <c r="X1306" i="8"/>
  <c r="X853" i="8"/>
  <c r="AH50" i="8" s="1"/>
  <c r="X865" i="8"/>
  <c r="X550" i="8"/>
  <c r="X340" i="8"/>
  <c r="X128" i="8"/>
  <c r="X926" i="8"/>
  <c r="X455" i="8"/>
  <c r="X363" i="8"/>
  <c r="X1621" i="8"/>
  <c r="X862" i="8"/>
  <c r="X323" i="8"/>
  <c r="X1063" i="8"/>
  <c r="X1150" i="8"/>
  <c r="X1257" i="8"/>
  <c r="X2100" i="8"/>
  <c r="X1616" i="8"/>
  <c r="X1560" i="8"/>
  <c r="X1754" i="8"/>
  <c r="X1593" i="8"/>
  <c r="X1434" i="8"/>
  <c r="X182" i="8"/>
  <c r="X121" i="8"/>
  <c r="X198" i="8"/>
  <c r="X1984" i="8"/>
  <c r="X1910" i="8"/>
  <c r="X1753" i="8"/>
  <c r="AH49" i="8" s="1"/>
  <c r="X1789" i="8"/>
  <c r="X1610" i="8"/>
  <c r="X1391" i="8"/>
  <c r="X1114" i="8"/>
  <c r="X830" i="8"/>
  <c r="AH48" i="8" s="1"/>
  <c r="X247" i="8"/>
  <c r="X1926" i="8"/>
  <c r="X1856" i="8"/>
  <c r="X1633" i="8"/>
  <c r="X1999" i="8"/>
  <c r="X1629" i="8"/>
  <c r="X1544" i="8"/>
  <c r="X1601" i="8"/>
  <c r="X1469" i="8"/>
  <c r="X1620" i="8"/>
  <c r="X1535" i="8"/>
  <c r="X1447" i="8"/>
  <c r="X1378" i="8"/>
  <c r="X935" i="8"/>
  <c r="X1636" i="8"/>
  <c r="X1772" i="8"/>
  <c r="X1280" i="8"/>
  <c r="X1414" i="8"/>
  <c r="X352" i="8"/>
  <c r="AH90" i="8" s="1"/>
  <c r="X334" i="8"/>
  <c r="X143" i="8"/>
  <c r="X2107" i="8"/>
  <c r="X1874" i="8"/>
  <c r="X2130" i="8"/>
  <c r="X2043" i="8"/>
  <c r="X1552" i="8"/>
  <c r="X1382" i="8"/>
  <c r="X1380" i="8"/>
  <c r="X1021" i="8"/>
  <c r="X920" i="8"/>
  <c r="X1329" i="8"/>
  <c r="X288" i="8"/>
  <c r="X189" i="8"/>
  <c r="X2133" i="8"/>
  <c r="X1992" i="8"/>
  <c r="X2122" i="8"/>
  <c r="X2068" i="8"/>
  <c r="X1863" i="8"/>
  <c r="X2102" i="8"/>
  <c r="X1894" i="8"/>
  <c r="X1866" i="8"/>
  <c r="X1803" i="8"/>
  <c r="X1474" i="8"/>
  <c r="X1519" i="8"/>
  <c r="X1727" i="8"/>
  <c r="X1581" i="8"/>
  <c r="X1551" i="8"/>
  <c r="X1420" i="8"/>
  <c r="X229" i="8"/>
  <c r="X1242" i="8"/>
  <c r="X886" i="8"/>
  <c r="AH195" i="8" s="1"/>
  <c r="X1152" i="8"/>
  <c r="X1164" i="8"/>
  <c r="X256" i="8"/>
  <c r="X1056" i="8"/>
  <c r="X553" i="8"/>
  <c r="X1591" i="8"/>
  <c r="X1639" i="8"/>
  <c r="X2146" i="8"/>
  <c r="X2121" i="8"/>
  <c r="AH95" i="8" s="1"/>
  <c r="X2071" i="8"/>
  <c r="X1790" i="8"/>
  <c r="X1719" i="8"/>
  <c r="X1615" i="8"/>
  <c r="X1625" i="8"/>
  <c r="X1450" i="8"/>
  <c r="X260" i="8"/>
  <c r="X58" i="8"/>
  <c r="X2057" i="8"/>
  <c r="X1608" i="8"/>
  <c r="X2027" i="8"/>
  <c r="X1865" i="8"/>
  <c r="X1764" i="8"/>
  <c r="X2137" i="8"/>
  <c r="X1943" i="8"/>
  <c r="X1656" i="8"/>
  <c r="X1681" i="8"/>
  <c r="X1210" i="8"/>
  <c r="X1446" i="8"/>
  <c r="X814" i="8"/>
  <c r="X365" i="8"/>
  <c r="X79" i="8"/>
  <c r="X1966" i="8"/>
  <c r="X2110" i="8"/>
  <c r="X1677" i="8"/>
  <c r="X2109" i="8"/>
  <c r="X2022" i="8"/>
  <c r="X1845" i="8"/>
  <c r="X1801" i="8"/>
  <c r="X1885" i="8"/>
  <c r="X1726" i="8"/>
  <c r="X1539" i="8"/>
  <c r="X1671" i="8"/>
  <c r="X1523" i="8"/>
  <c r="X1478" i="8"/>
  <c r="X1333" i="8"/>
  <c r="X1361" i="8"/>
  <c r="X97" i="8"/>
  <c r="X2154" i="8"/>
  <c r="X1862" i="8"/>
  <c r="X2114" i="8"/>
  <c r="X2084" i="8"/>
  <c r="X2045" i="8"/>
  <c r="X2011" i="8"/>
  <c r="X2028" i="8"/>
  <c r="X1907" i="8"/>
  <c r="X2036" i="8"/>
  <c r="X2018" i="8"/>
  <c r="X1946" i="8"/>
  <c r="X1574" i="8"/>
  <c r="X1563" i="8"/>
  <c r="X1489" i="8"/>
  <c r="X1435" i="8"/>
  <c r="X917" i="8"/>
  <c r="X92" i="8"/>
  <c r="X1645" i="8"/>
  <c r="X1218" i="8"/>
  <c r="AH182" i="8" s="1"/>
  <c r="X1800" i="8"/>
  <c r="X1842" i="8"/>
  <c r="X1668" i="8"/>
  <c r="X1725" i="8"/>
  <c r="X1979" i="8"/>
  <c r="X1568" i="8"/>
  <c r="X1394" i="8"/>
  <c r="X2156" i="8"/>
  <c r="X2150" i="8"/>
  <c r="X1920" i="8"/>
  <c r="X1841" i="8"/>
  <c r="X1555" i="8"/>
  <c r="X1579" i="8"/>
  <c r="X1662" i="8"/>
  <c r="X1675" i="8"/>
  <c r="X1400" i="8"/>
  <c r="X1332" i="8"/>
  <c r="X1802" i="8"/>
  <c r="X2119" i="8"/>
  <c r="AH25" i="8" s="1"/>
  <c r="X2127" i="8"/>
  <c r="X1627" i="8"/>
  <c r="X1509" i="8"/>
  <c r="X1640" i="8"/>
  <c r="X1374" i="8"/>
  <c r="X1857" i="8"/>
  <c r="X1937" i="8"/>
  <c r="X1967" i="8"/>
  <c r="X1442" i="8"/>
  <c r="X320" i="8"/>
  <c r="X181" i="8"/>
  <c r="X2083" i="8"/>
  <c r="X2079" i="8"/>
  <c r="X2098" i="8"/>
  <c r="X1387" i="8"/>
  <c r="X1423" i="8"/>
  <c r="X839" i="8"/>
  <c r="X2149" i="8"/>
  <c r="X2088" i="8"/>
  <c r="X2115" i="8"/>
  <c r="X2046" i="8"/>
  <c r="X1949" i="8"/>
  <c r="X1864" i="8"/>
  <c r="X1827" i="8"/>
  <c r="X1843" i="8"/>
  <c r="X1427" i="8"/>
  <c r="X1373" i="8"/>
  <c r="X1379" i="8"/>
  <c r="X1393" i="8"/>
  <c r="X1363" i="8"/>
  <c r="X338" i="8"/>
  <c r="X360" i="8"/>
  <c r="X2132" i="8"/>
  <c r="X2108" i="8"/>
  <c r="X2055" i="8"/>
  <c r="X2019" i="8"/>
  <c r="X1983" i="8"/>
  <c r="X2113" i="8"/>
  <c r="X1913" i="8"/>
  <c r="X2099" i="8"/>
  <c r="X1682" i="8"/>
  <c r="X2051" i="8"/>
  <c r="X2155" i="8"/>
  <c r="X2010" i="8"/>
  <c r="X1122" i="8"/>
  <c r="X2042" i="8"/>
  <c r="X1931" i="8"/>
  <c r="X1832" i="8"/>
  <c r="X1741" i="8"/>
  <c r="X1928" i="8"/>
  <c r="X1488" i="8"/>
  <c r="X1654" i="8"/>
  <c r="X1430" i="8"/>
  <c r="X2120" i="8"/>
  <c r="AH94" i="8" s="1"/>
  <c r="X2153" i="8"/>
  <c r="X2002" i="8"/>
  <c r="X1643" i="8"/>
  <c r="X1973" i="8"/>
  <c r="X1900" i="8"/>
  <c r="X1498" i="8"/>
  <c r="X1598" i="8"/>
  <c r="X1144" i="8"/>
  <c r="X1426" i="8"/>
  <c r="X1281" i="8"/>
  <c r="X1869" i="8"/>
  <c r="X2078" i="8"/>
  <c r="X1496" i="8"/>
  <c r="X1522" i="8"/>
  <c r="X1683" i="8"/>
  <c r="X1578" i="8"/>
  <c r="X1721" i="8"/>
  <c r="X1554" i="8"/>
  <c r="X1327" i="8"/>
  <c r="AH53" i="8" s="1"/>
  <c r="X1269" i="8"/>
  <c r="X1439" i="8"/>
  <c r="X925" i="8"/>
  <c r="X1898" i="8"/>
  <c r="X2135" i="8"/>
  <c r="X2067" i="8"/>
  <c r="X1938" i="8"/>
  <c r="X2016" i="8"/>
  <c r="X1950" i="8"/>
  <c r="X1831" i="8"/>
  <c r="X1547" i="8"/>
  <c r="X1600" i="8"/>
  <c r="X1788" i="8"/>
  <c r="X906" i="8"/>
  <c r="X209" i="8"/>
  <c r="X268" i="8"/>
  <c r="X202" i="8"/>
  <c r="X2158" i="8"/>
  <c r="X1964" i="8"/>
  <c r="X2030" i="8"/>
  <c r="X1618" i="8"/>
  <c r="AH64" i="8" s="1"/>
  <c r="X2015" i="8"/>
  <c r="X1855" i="8"/>
  <c r="X1781" i="8"/>
  <c r="X1695" i="8"/>
  <c r="X1549" i="8"/>
  <c r="X1646" i="8"/>
  <c r="X1383" i="8"/>
  <c r="X1141" i="8"/>
  <c r="AH163" i="8" s="1"/>
  <c r="X337" i="8"/>
  <c r="X248" i="8"/>
  <c r="X2123" i="8"/>
  <c r="X1911" i="8"/>
  <c r="X2000" i="8"/>
  <c r="X1762" i="8"/>
  <c r="X1756" i="8"/>
  <c r="X1698" i="8"/>
  <c r="X1965" i="8"/>
  <c r="X2076" i="8"/>
  <c r="X2020" i="8"/>
  <c r="X1786" i="8"/>
  <c r="X1700" i="8"/>
  <c r="X1411" i="8"/>
  <c r="X910" i="8"/>
  <c r="X1416" i="8"/>
  <c r="X916" i="8"/>
  <c r="X772" i="8"/>
  <c r="X68" i="8"/>
  <c r="X1871" i="8"/>
  <c r="X1934" i="8"/>
  <c r="X1895" i="8"/>
  <c r="X1562" i="8"/>
  <c r="X1759" i="8"/>
  <c r="AH174" i="8" s="1"/>
  <c r="X1370" i="8"/>
  <c r="X1343" i="8"/>
  <c r="X1410" i="8"/>
  <c r="X1113" i="8"/>
  <c r="X232" i="8"/>
  <c r="X1951" i="8"/>
  <c r="X1909" i="8"/>
  <c r="X1691" i="8"/>
  <c r="X2080" i="8"/>
  <c r="X1652" i="8"/>
  <c r="X2147" i="8"/>
  <c r="X2096" i="8"/>
  <c r="X1976" i="8"/>
  <c r="X1485" i="8"/>
  <c r="X1459" i="8"/>
  <c r="X1660" i="8"/>
  <c r="X1419" i="8"/>
  <c r="X923" i="8"/>
  <c r="X1250" i="8"/>
  <c r="X1117" i="8"/>
  <c r="X942" i="8"/>
  <c r="X2091" i="8"/>
  <c r="X1942" i="8"/>
  <c r="X1828" i="8"/>
  <c r="X1798" i="8"/>
  <c r="AH89" i="8" s="1"/>
  <c r="X1924" i="8"/>
  <c r="X1813" i="8"/>
  <c r="X2041" i="8"/>
  <c r="X1887" i="8"/>
  <c r="X1796" i="8"/>
  <c r="X1704" i="8"/>
  <c r="X1883" i="8"/>
  <c r="X1853" i="8"/>
  <c r="X1806" i="8"/>
  <c r="X1558" i="8"/>
  <c r="X1497" i="8"/>
  <c r="X1529" i="8"/>
  <c r="X1252" i="8"/>
  <c r="X1366" i="8"/>
  <c r="X1282" i="8"/>
  <c r="X1169" i="8"/>
  <c r="X835" i="8"/>
  <c r="X316" i="8"/>
  <c r="X168" i="8"/>
  <c r="X170" i="8"/>
  <c r="X69" i="8"/>
  <c r="X2038" i="8"/>
  <c r="X1854" i="8"/>
  <c r="X2017" i="8"/>
  <c r="AH82" i="8" s="1"/>
  <c r="X1838" i="8"/>
  <c r="X2007" i="8"/>
  <c r="X1908" i="8"/>
  <c r="X1830" i="8"/>
  <c r="X2037" i="8"/>
  <c r="X1904" i="8"/>
  <c r="X1814" i="8"/>
  <c r="X1664" i="8"/>
  <c r="X1512" i="8"/>
  <c r="X1628" i="8"/>
  <c r="X943" i="8"/>
  <c r="X2142" i="8"/>
  <c r="X1896" i="8"/>
  <c r="X1840" i="8"/>
  <c r="AH76" i="8" s="1"/>
  <c r="X1709" i="8"/>
  <c r="X1673" i="8"/>
  <c r="X1517" i="8"/>
  <c r="X1724" i="8"/>
  <c r="X1460" i="8"/>
  <c r="X1440" i="8"/>
  <c r="X1358" i="8"/>
  <c r="X2148" i="8"/>
  <c r="AH47" i="8" s="1"/>
  <c r="X1729" i="8"/>
  <c r="X788" i="8"/>
  <c r="X369" i="8"/>
  <c r="X1835" i="8"/>
  <c r="X2052" i="8"/>
  <c r="AH35" i="8" s="1"/>
  <c r="X837" i="8"/>
  <c r="X1699" i="8"/>
  <c r="X838" i="8"/>
  <c r="X1935" i="8"/>
  <c r="AH179" i="8" s="1"/>
  <c r="X1771" i="8"/>
  <c r="X2005" i="8"/>
  <c r="X1953" i="8"/>
  <c r="X1490" i="8"/>
  <c r="X1251" i="8"/>
  <c r="X909" i="8"/>
  <c r="X1433" i="8"/>
  <c r="AH170" i="8" s="1"/>
  <c r="X1336" i="8"/>
  <c r="X842" i="8"/>
  <c r="X207" i="8"/>
  <c r="X1590" i="8"/>
  <c r="X245" i="8"/>
  <c r="X1580" i="8"/>
  <c r="X1530" i="8"/>
  <c r="X1740" i="8"/>
  <c r="X1642" i="8"/>
  <c r="X1750" i="8"/>
  <c r="X1694" i="8"/>
  <c r="X1545" i="8"/>
  <c r="X1429" i="8"/>
  <c r="X1431" i="8"/>
  <c r="X905" i="8"/>
  <c r="X257" i="8"/>
  <c r="X1665" i="8"/>
  <c r="X2008" i="8"/>
  <c r="X1897" i="8"/>
  <c r="X1821" i="8"/>
  <c r="X1501" i="8"/>
  <c r="X1561" i="8"/>
  <c r="X1666" i="8"/>
  <c r="X1473" i="8"/>
  <c r="X1518" i="8"/>
  <c r="X1443" i="8"/>
  <c r="X1412" i="8"/>
  <c r="X846" i="8"/>
  <c r="X2144" i="8"/>
  <c r="X2126" i="8"/>
  <c r="X2095" i="8"/>
  <c r="X1927" i="8"/>
  <c r="AH56" i="8" s="1"/>
  <c r="X1811" i="8"/>
  <c r="X2086" i="8"/>
  <c r="X1576" i="8"/>
  <c r="X1659" i="8"/>
  <c r="X1534" i="8"/>
  <c r="X1602" i="8"/>
  <c r="X1339" i="8"/>
  <c r="X2106" i="8"/>
  <c r="X1990" i="8"/>
  <c r="X1867" i="8"/>
  <c r="X1807" i="8"/>
  <c r="X1851" i="8"/>
  <c r="X1730" i="8"/>
  <c r="X1916" i="8"/>
  <c r="X2044" i="8"/>
  <c r="X1747" i="8"/>
  <c r="X1674" i="8"/>
  <c r="X1408" i="8"/>
  <c r="X273" i="8"/>
  <c r="X1923" i="8"/>
  <c r="X1944" i="8"/>
  <c r="X1957" i="8"/>
  <c r="X1860" i="8"/>
  <c r="X1736" i="8"/>
  <c r="X1925" i="8"/>
  <c r="X1651" i="8"/>
  <c r="X1837" i="8"/>
  <c r="X1617" i="8"/>
  <c r="X1455" i="8"/>
  <c r="X1334" i="8"/>
  <c r="X218" i="8"/>
  <c r="X2140" i="8"/>
  <c r="X1626" i="8"/>
  <c r="X2031" i="8"/>
  <c r="X1819" i="8"/>
  <c r="X2128" i="8"/>
  <c r="X2064" i="8"/>
  <c r="X1503" i="8"/>
  <c r="X1477" i="8"/>
  <c r="X1586" i="8"/>
  <c r="X1389" i="8"/>
  <c r="X895" i="8"/>
  <c r="X1145" i="8"/>
  <c r="X2065" i="8"/>
  <c r="X1876" i="8"/>
  <c r="X1888" i="8"/>
  <c r="X1768" i="8"/>
  <c r="X1918" i="8"/>
  <c r="X2089" i="8"/>
  <c r="X1975" i="8"/>
  <c r="X1906" i="8"/>
  <c r="AH167" i="8" s="1"/>
  <c r="X1858" i="8"/>
  <c r="X1738" i="8"/>
  <c r="X2035" i="8"/>
  <c r="X1902" i="8"/>
  <c r="X1873" i="8"/>
  <c r="AH68" i="8" s="1"/>
  <c r="X1812" i="8"/>
  <c r="X1672" i="8"/>
  <c r="X1461" i="8"/>
  <c r="X1678" i="8"/>
  <c r="X1170" i="8"/>
  <c r="X1168" i="8"/>
  <c r="X893" i="8"/>
  <c r="AH40" i="8" s="1"/>
  <c r="X267" i="8"/>
  <c r="X1977" i="8"/>
  <c r="X1605" i="8"/>
  <c r="X2066" i="8"/>
  <c r="X1981" i="8"/>
  <c r="X1815" i="8"/>
  <c r="X2056" i="8"/>
  <c r="X1846" i="8"/>
  <c r="X1689" i="8"/>
  <c r="X1648" i="8"/>
  <c r="X1528" i="8"/>
  <c r="AH120" i="8" s="1"/>
  <c r="X848" i="8"/>
  <c r="X305" i="8"/>
  <c r="X2075" i="8"/>
  <c r="X1826" i="8"/>
  <c r="X1701" i="8"/>
  <c r="X1797" i="8"/>
  <c r="AH88" i="8" s="1"/>
  <c r="X1559" i="8"/>
  <c r="X1449" i="8"/>
  <c r="X1575" i="8"/>
  <c r="X1249" i="8"/>
  <c r="X2124" i="8"/>
  <c r="X1212" i="8"/>
  <c r="AH85" i="8" s="1"/>
  <c r="X2074" i="8"/>
  <c r="AH66" i="8" s="1"/>
  <c r="X834" i="8"/>
  <c r="X1988" i="8"/>
  <c r="X1341" i="8"/>
  <c r="X1452" i="8"/>
  <c r="X1381" i="8"/>
  <c r="X301" i="8"/>
  <c r="X147" i="8"/>
  <c r="X124" i="8"/>
  <c r="X1905" i="8"/>
  <c r="X2032" i="8"/>
  <c r="X1912" i="8"/>
  <c r="X1989" i="8"/>
  <c r="X1553" i="8"/>
  <c r="X1619" i="8"/>
  <c r="AH32" i="8" s="1"/>
  <c r="X1706" i="8"/>
  <c r="X1159" i="8"/>
  <c r="X1388" i="8"/>
  <c r="X849" i="8"/>
  <c r="X1405" i="8"/>
  <c r="X1589" i="8"/>
  <c r="X1182" i="8"/>
  <c r="X628" i="8"/>
  <c r="X1703" i="8"/>
  <c r="AG6" i="8"/>
  <c r="K5" i="8"/>
  <c r="T664" i="8"/>
  <c r="X664" i="8" s="1"/>
  <c r="W1577" i="8"/>
  <c r="X1577" i="8" s="1"/>
  <c r="AH37" i="8"/>
  <c r="AH187" i="8"/>
  <c r="AH185" i="8"/>
  <c r="AH162" i="8"/>
  <c r="AH164" i="8"/>
  <c r="AH114" i="8"/>
  <c r="AH113" i="8"/>
  <c r="AG2" i="8"/>
  <c r="AH33" i="8" l="1"/>
  <c r="AH46" i="8"/>
  <c r="AH83" i="8"/>
  <c r="X318" i="8"/>
  <c r="AG7" i="8"/>
  <c r="AH87" i="8"/>
  <c r="AH158" i="8"/>
  <c r="AH197" i="8"/>
  <c r="AH189" i="8"/>
  <c r="AH109" i="8"/>
  <c r="AH30" i="8"/>
  <c r="AH74" i="8"/>
  <c r="AH194" i="8"/>
  <c r="AH178" i="8"/>
  <c r="AH157" i="8"/>
  <c r="AH86" i="8"/>
  <c r="AH173" i="8"/>
  <c r="AH160" i="8"/>
  <c r="AH21" i="8"/>
  <c r="AH115" i="8"/>
  <c r="AH177" i="8"/>
  <c r="AH77" i="8"/>
  <c r="AH58" i="8"/>
  <c r="AH52" i="8"/>
  <c r="AH96" i="8"/>
  <c r="AH31" i="8"/>
  <c r="AH102" i="8"/>
  <c r="AH22" i="8"/>
  <c r="AH103" i="8"/>
  <c r="AH156" i="8"/>
  <c r="AH104" i="8"/>
  <c r="AH112" i="8"/>
  <c r="AH19" i="8"/>
  <c r="AH118" i="8"/>
  <c r="AG5" i="8"/>
  <c r="AG8" i="8" s="1"/>
  <c r="X1717" i="8"/>
  <c r="X887" i="8"/>
  <c r="X1134" i="8"/>
  <c r="AH117" i="8" s="1"/>
  <c r="AH183" i="8"/>
  <c r="AH165" i="8"/>
  <c r="AH107" i="8"/>
  <c r="AH44" i="8"/>
  <c r="AH55" i="8"/>
  <c r="AH57" i="8"/>
  <c r="AH41" i="8"/>
  <c r="AH122" i="8"/>
  <c r="AH73" i="8"/>
  <c r="AH172" i="8"/>
  <c r="AH60" i="8"/>
  <c r="AH99" i="8"/>
  <c r="AH159" i="8"/>
  <c r="AH69" i="8"/>
  <c r="AH38" i="8"/>
  <c r="AH98" i="8"/>
  <c r="AH84" i="8"/>
  <c r="AH108" i="8"/>
  <c r="AH27" i="8"/>
  <c r="AH199" i="8"/>
  <c r="AH123" i="8"/>
  <c r="AH81" i="8"/>
  <c r="AH45" i="8"/>
  <c r="AH97" i="8"/>
  <c r="AH169" i="8"/>
  <c r="AG70" i="8" l="1"/>
  <c r="AI70" i="8" s="1"/>
  <c r="AG29" i="8"/>
  <c r="AI29" i="8" s="1"/>
  <c r="AG26" i="8"/>
  <c r="AI26" i="8" s="1"/>
  <c r="AG23" i="8"/>
  <c r="AI23" i="8" s="1"/>
  <c r="AG20" i="8"/>
  <c r="AI20" i="8" s="1"/>
  <c r="AG72" i="8"/>
  <c r="AI72" i="8" s="1"/>
  <c r="AG81" i="8"/>
  <c r="AG90" i="8"/>
  <c r="AI90" i="8" s="1"/>
  <c r="AG99" i="8"/>
  <c r="AG108" i="8"/>
  <c r="AG117" i="8"/>
  <c r="AI117" i="8" s="1"/>
  <c r="AG126" i="8"/>
  <c r="AI126" i="8" s="1"/>
  <c r="AG135" i="8"/>
  <c r="AI135" i="8" s="1"/>
  <c r="AG144" i="8"/>
  <c r="AI144" i="8" s="1"/>
  <c r="AG153" i="8"/>
  <c r="AI153" i="8" s="1"/>
  <c r="AG162" i="8"/>
  <c r="AI162" i="8" s="1"/>
  <c r="AG171" i="8"/>
  <c r="AI171" i="8" s="1"/>
  <c r="AG180" i="8"/>
  <c r="AI180" i="8" s="1"/>
  <c r="AG189" i="8"/>
  <c r="AG198" i="8"/>
  <c r="AI198" i="8" s="1"/>
  <c r="AG64" i="8"/>
  <c r="AI64" i="8" s="1"/>
  <c r="AG73" i="8"/>
  <c r="AG82" i="8"/>
  <c r="AI82" i="8" s="1"/>
  <c r="AG91" i="8"/>
  <c r="AI91" i="8" s="1"/>
  <c r="AG100" i="8"/>
  <c r="AI100" i="8" s="1"/>
  <c r="AG109" i="8"/>
  <c r="AG118" i="8"/>
  <c r="AG127" i="8"/>
  <c r="AI127" i="8" s="1"/>
  <c r="AG136" i="8"/>
  <c r="AI136" i="8" s="1"/>
  <c r="AG145" i="8"/>
  <c r="AI145" i="8" s="1"/>
  <c r="AG154" i="8"/>
  <c r="AI154" i="8" s="1"/>
  <c r="AG163" i="8"/>
  <c r="AI163" i="8" s="1"/>
  <c r="AG172" i="8"/>
  <c r="AG181" i="8"/>
  <c r="AI181" i="8" s="1"/>
  <c r="AG190" i="8"/>
  <c r="AI190" i="8" s="1"/>
  <c r="AG199" i="8"/>
  <c r="AG65" i="8"/>
  <c r="AI65" i="8" s="1"/>
  <c r="AG74" i="8"/>
  <c r="AI74" i="8" s="1"/>
  <c r="AG83" i="8"/>
  <c r="AI83" i="8" s="1"/>
  <c r="AG92" i="8"/>
  <c r="AI92" i="8" s="1"/>
  <c r="AG101" i="8"/>
  <c r="AI101" i="8" s="1"/>
  <c r="AG110" i="8"/>
  <c r="AI110" i="8" s="1"/>
  <c r="AG119" i="8"/>
  <c r="AI119" i="8" s="1"/>
  <c r="AG128" i="8"/>
  <c r="AI128" i="8" s="1"/>
  <c r="AG137" i="8"/>
  <c r="AI137" i="8" s="1"/>
  <c r="AG146" i="8"/>
  <c r="AI146" i="8" s="1"/>
  <c r="AG155" i="8"/>
  <c r="AI155" i="8" s="1"/>
  <c r="AG164" i="8"/>
  <c r="AI164" i="8" s="1"/>
  <c r="AG173" i="8"/>
  <c r="AG182" i="8"/>
  <c r="AI182" i="8" s="1"/>
  <c r="AG191" i="8"/>
  <c r="AI191" i="8" s="1"/>
  <c r="AG16" i="8"/>
  <c r="AI16" i="8" s="1"/>
  <c r="AG58" i="8"/>
  <c r="AI58" i="8" s="1"/>
  <c r="AG55" i="8"/>
  <c r="AG52" i="8"/>
  <c r="AG49" i="8"/>
  <c r="AI49" i="8" s="1"/>
  <c r="AG46" i="8"/>
  <c r="AI46" i="8" s="1"/>
  <c r="AG43" i="8"/>
  <c r="AI43" i="8" s="1"/>
  <c r="AG40" i="8"/>
  <c r="AI40" i="8" s="1"/>
  <c r="AG37" i="8"/>
  <c r="AI37" i="8" s="1"/>
  <c r="AG34" i="8"/>
  <c r="AI34" i="8" s="1"/>
  <c r="AG31" i="8"/>
  <c r="AG28" i="8"/>
  <c r="AI28" i="8" s="1"/>
  <c r="AG192" i="8"/>
  <c r="AI192" i="8" s="1"/>
  <c r="AG165" i="8"/>
  <c r="AG138" i="8"/>
  <c r="AI138" i="8" s="1"/>
  <c r="AG111" i="8"/>
  <c r="AI111" i="8" s="1"/>
  <c r="AG84" i="8"/>
  <c r="AG18" i="8"/>
  <c r="AI18" i="8" s="1"/>
  <c r="AI109" i="8"/>
  <c r="AG183" i="8"/>
  <c r="AG156" i="8"/>
  <c r="AI156" i="8" s="1"/>
  <c r="AG129" i="8"/>
  <c r="AI129" i="8" s="1"/>
  <c r="AG102" i="8"/>
  <c r="AG75" i="8"/>
  <c r="AI75" i="8" s="1"/>
  <c r="AG22" i="8"/>
  <c r="AI99" i="8"/>
  <c r="AI73" i="8"/>
  <c r="AG63" i="8"/>
  <c r="AI63" i="8" s="1"/>
  <c r="AG174" i="8"/>
  <c r="AI174" i="8" s="1"/>
  <c r="AG147" i="8"/>
  <c r="AI147" i="8" s="1"/>
  <c r="AG120" i="8"/>
  <c r="AI120" i="8" s="1"/>
  <c r="AG93" i="8"/>
  <c r="AG66" i="8"/>
  <c r="AI66" i="8" s="1"/>
  <c r="AG25" i="8"/>
  <c r="AI25" i="8" s="1"/>
  <c r="AG19" i="8"/>
  <c r="AI19" i="8" s="1"/>
  <c r="AG67" i="8"/>
  <c r="AI67" i="8" s="1"/>
  <c r="AG76" i="8"/>
  <c r="AI76" i="8" s="1"/>
  <c r="AG85" i="8"/>
  <c r="AI85" i="8" s="1"/>
  <c r="AG94" i="8"/>
  <c r="AI94" i="8" s="1"/>
  <c r="AG103" i="8"/>
  <c r="AG112" i="8"/>
  <c r="AI112" i="8" s="1"/>
  <c r="AG121" i="8"/>
  <c r="AI121" i="8" s="1"/>
  <c r="AG130" i="8"/>
  <c r="AI130" i="8" s="1"/>
  <c r="AG139" i="8"/>
  <c r="AI139" i="8" s="1"/>
  <c r="AG148" i="8"/>
  <c r="AI148" i="8" s="1"/>
  <c r="AG157" i="8"/>
  <c r="AI157" i="8" s="1"/>
  <c r="AG166" i="8"/>
  <c r="AG175" i="8"/>
  <c r="AI175" i="8" s="1"/>
  <c r="AG184" i="8"/>
  <c r="AI184" i="8" s="1"/>
  <c r="AG193" i="8"/>
  <c r="AI193" i="8" s="1"/>
  <c r="AG68" i="8"/>
  <c r="AI68" i="8" s="1"/>
  <c r="AG77" i="8"/>
  <c r="AG86" i="8"/>
  <c r="AI86" i="8" s="1"/>
  <c r="AG95" i="8"/>
  <c r="AI95" i="8" s="1"/>
  <c r="AG104" i="8"/>
  <c r="AI104" i="8" s="1"/>
  <c r="AG113" i="8"/>
  <c r="AI113" i="8" s="1"/>
  <c r="AG122" i="8"/>
  <c r="AI122" i="8" s="1"/>
  <c r="AG131" i="8"/>
  <c r="AI131" i="8" s="1"/>
  <c r="AG140" i="8"/>
  <c r="AI140" i="8" s="1"/>
  <c r="AG149" i="8"/>
  <c r="AI149" i="8" s="1"/>
  <c r="AG158" i="8"/>
  <c r="AI158" i="8" s="1"/>
  <c r="AG167" i="8"/>
  <c r="AI167" i="8" s="1"/>
  <c r="AG176" i="8"/>
  <c r="AI176" i="8" s="1"/>
  <c r="AG185" i="8"/>
  <c r="AI185" i="8" s="1"/>
  <c r="AG194" i="8"/>
  <c r="AI194" i="8" s="1"/>
  <c r="AG60" i="8"/>
  <c r="AI60" i="8" s="1"/>
  <c r="AG57" i="8"/>
  <c r="AI57" i="8" s="1"/>
  <c r="AG54" i="8"/>
  <c r="AI54" i="8" s="1"/>
  <c r="AG51" i="8"/>
  <c r="AI51" i="8" s="1"/>
  <c r="AG48" i="8"/>
  <c r="AI48" i="8" s="1"/>
  <c r="AG45" i="8"/>
  <c r="AI45" i="8" s="1"/>
  <c r="AG42" i="8"/>
  <c r="AI42" i="8" s="1"/>
  <c r="AG39" i="8"/>
  <c r="AI39" i="8" s="1"/>
  <c r="AG36" i="8"/>
  <c r="AI36" i="8" s="1"/>
  <c r="AG33" i="8"/>
  <c r="AI33" i="8" s="1"/>
  <c r="AG30" i="8"/>
  <c r="AI30" i="8" s="1"/>
  <c r="AG27" i="8"/>
  <c r="AI27" i="8" s="1"/>
  <c r="AG24" i="8"/>
  <c r="AI24" i="8" s="1"/>
  <c r="AG21" i="8"/>
  <c r="AG17" i="8"/>
  <c r="AI17" i="8" s="1"/>
  <c r="AG69" i="8"/>
  <c r="AI69" i="8" s="1"/>
  <c r="AG78" i="8"/>
  <c r="AI78" i="8" s="1"/>
  <c r="AG87" i="8"/>
  <c r="AG96" i="8"/>
  <c r="AG105" i="8"/>
  <c r="AI105" i="8" s="1"/>
  <c r="AG114" i="8"/>
  <c r="AI114" i="8" s="1"/>
  <c r="AG123" i="8"/>
  <c r="AI123" i="8" s="1"/>
  <c r="AG132" i="8"/>
  <c r="AI132" i="8" s="1"/>
  <c r="AG141" i="8"/>
  <c r="AI141" i="8" s="1"/>
  <c r="AG150" i="8"/>
  <c r="AI150" i="8" s="1"/>
  <c r="AG159" i="8"/>
  <c r="AI159" i="8" s="1"/>
  <c r="AG168" i="8"/>
  <c r="AI168" i="8" s="1"/>
  <c r="AG177" i="8"/>
  <c r="AG186" i="8"/>
  <c r="AI186" i="8" s="1"/>
  <c r="AG195" i="8"/>
  <c r="AI195" i="8" s="1"/>
  <c r="AG61" i="8"/>
  <c r="AI61" i="8" s="1"/>
  <c r="AG79" i="8"/>
  <c r="AI79" i="8" s="1"/>
  <c r="AG88" i="8"/>
  <c r="AI88" i="8" s="1"/>
  <c r="AG97" i="8"/>
  <c r="AG106" i="8"/>
  <c r="AI106" i="8" s="1"/>
  <c r="AG115" i="8"/>
  <c r="AI115" i="8" s="1"/>
  <c r="AG124" i="8"/>
  <c r="AI124" i="8" s="1"/>
  <c r="AG133" i="8"/>
  <c r="AI133" i="8" s="1"/>
  <c r="AG142" i="8"/>
  <c r="AI142" i="8" s="1"/>
  <c r="AG151" i="8"/>
  <c r="AI151" i="8" s="1"/>
  <c r="AG160" i="8"/>
  <c r="AG169" i="8"/>
  <c r="AI169" i="8" s="1"/>
  <c r="AG178" i="8"/>
  <c r="AG187" i="8"/>
  <c r="AI187" i="8" s="1"/>
  <c r="AG196" i="8"/>
  <c r="AI196" i="8" s="1"/>
  <c r="AG62" i="8"/>
  <c r="AI62" i="8" s="1"/>
  <c r="AG71" i="8"/>
  <c r="AI71" i="8" s="1"/>
  <c r="AG80" i="8"/>
  <c r="AI80" i="8" s="1"/>
  <c r="AG89" i="8"/>
  <c r="AI89" i="8" s="1"/>
  <c r="AG98" i="8"/>
  <c r="AG107" i="8"/>
  <c r="AI107" i="8" s="1"/>
  <c r="AG116" i="8"/>
  <c r="AI116" i="8" s="1"/>
  <c r="AG125" i="8"/>
  <c r="AI125" i="8" s="1"/>
  <c r="AG134" i="8"/>
  <c r="AI134" i="8" s="1"/>
  <c r="AG143" i="8"/>
  <c r="AI143" i="8" s="1"/>
  <c r="AG152" i="8"/>
  <c r="AI152" i="8" s="1"/>
  <c r="AG161" i="8"/>
  <c r="AI161" i="8" s="1"/>
  <c r="AG170" i="8"/>
  <c r="AI170" i="8" s="1"/>
  <c r="AG179" i="8"/>
  <c r="AI179" i="8" s="1"/>
  <c r="AG188" i="8"/>
  <c r="AI188" i="8" s="1"/>
  <c r="AG197" i="8"/>
  <c r="AG59" i="8"/>
  <c r="AI59" i="8" s="1"/>
  <c r="AG56" i="8"/>
  <c r="AI56" i="8" s="1"/>
  <c r="AG53" i="8"/>
  <c r="AI53" i="8" s="1"/>
  <c r="AG50" i="8"/>
  <c r="AI50" i="8" s="1"/>
  <c r="AG47" i="8"/>
  <c r="AI47" i="8" s="1"/>
  <c r="AG44" i="8"/>
  <c r="AG41" i="8"/>
  <c r="AI41" i="8" s="1"/>
  <c r="AG38" i="8"/>
  <c r="AI38" i="8" s="1"/>
  <c r="AG35" i="8"/>
  <c r="AI35" i="8" s="1"/>
  <c r="AG32" i="8"/>
  <c r="AI32" i="8" s="1"/>
  <c r="AI199" i="8"/>
  <c r="AI118" i="8"/>
  <c r="AI172" i="8"/>
  <c r="AI87" i="8"/>
  <c r="AI178" i="8"/>
  <c r="AI197" i="8"/>
  <c r="AI97" i="8"/>
  <c r="AI55" i="8"/>
  <c r="AI165" i="8"/>
  <c r="AI84" i="8"/>
  <c r="AI189" i="8"/>
  <c r="AI183" i="8"/>
  <c r="AI81" i="8"/>
  <c r="AI108" i="8"/>
  <c r="AI102" i="8"/>
  <c r="AI98" i="8"/>
  <c r="AH166" i="8"/>
  <c r="AI22" i="8"/>
  <c r="AI31" i="8"/>
  <c r="AI96" i="8"/>
  <c r="AI52" i="8"/>
  <c r="AI177" i="8"/>
  <c r="AH93" i="8"/>
  <c r="AI103" i="8"/>
  <c r="AI160" i="8"/>
  <c r="AI44" i="8"/>
  <c r="AI77" i="8"/>
  <c r="AI21" i="8"/>
  <c r="AI173" i="8"/>
  <c r="AI93" i="8" l="1"/>
  <c r="AI166" i="8"/>
  <c r="AG10" i="8"/>
  <c r="AG12" i="8" s="1"/>
</calcChain>
</file>

<file path=xl/sharedStrings.xml><?xml version="1.0" encoding="utf-8"?>
<sst xmlns="http://schemas.openxmlformats.org/spreadsheetml/2006/main" count="52268" uniqueCount="9406">
  <si>
    <t>No.</t>
  </si>
  <si>
    <t>Brand</t>
  </si>
  <si>
    <t>Description</t>
  </si>
  <si>
    <t>Divisi</t>
  </si>
  <si>
    <t>Kemasan</t>
  </si>
  <si>
    <t>Gross Weight</t>
  </si>
  <si>
    <t>Coli Qty.</t>
  </si>
  <si>
    <t>Base Unit of Measure</t>
  </si>
  <si>
    <t>Price RTL</t>
  </si>
  <si>
    <t>sellprice</t>
  </si>
  <si>
    <t>Price RTL (2025)</t>
  </si>
  <si>
    <t>sellprice( 2025)</t>
  </si>
  <si>
    <t>Price RTL ( Agus 2025)</t>
  </si>
  <si>
    <t>sellprice( Agus 2025)</t>
  </si>
  <si>
    <t>Price RTL ( April 2026)</t>
  </si>
  <si>
    <t>sellprice( April 2026)</t>
  </si>
  <si>
    <t>Price RTL ( Mei 2026)</t>
  </si>
  <si>
    <t>sellprice(Mei 2026)</t>
  </si>
  <si>
    <t>ABEM001K701</t>
  </si>
  <si>
    <t>ARIES BLING 701 1 KG</t>
  </si>
  <si>
    <t>DIV 1</t>
  </si>
  <si>
    <t>1 KG</t>
  </si>
  <si>
    <t>DS</t>
  </si>
  <si>
    <t>ABEM001K702</t>
  </si>
  <si>
    <t>ARIES BLING 702 1 KG</t>
  </si>
  <si>
    <t>ABEM001K703</t>
  </si>
  <si>
    <t>ARIES BLING 703 1 KG</t>
  </si>
  <si>
    <t>ABEM001K704</t>
  </si>
  <si>
    <t>ARIES BLING 704 1 KG</t>
  </si>
  <si>
    <t>ABEM001K705</t>
  </si>
  <si>
    <t>ARIES BLING 705 1 KG</t>
  </si>
  <si>
    <t>ABEM001K706</t>
  </si>
  <si>
    <t>ARIES BLING 706 1 KG</t>
  </si>
  <si>
    <t>ABEM001K707</t>
  </si>
  <si>
    <t>ARIES BLING 707 1 KG</t>
  </si>
  <si>
    <t>ABEM001K708</t>
  </si>
  <si>
    <t>ARIES BLING 708 1 KG</t>
  </si>
  <si>
    <t>ABEM001K709</t>
  </si>
  <si>
    <t>ARIES BLING 709 1 KG</t>
  </si>
  <si>
    <t>ABEM001K710</t>
  </si>
  <si>
    <t>ARIES BLING 710 1 KG</t>
  </si>
  <si>
    <t>ABEM001K711</t>
  </si>
  <si>
    <t>ARIES BLING 711 1 KG</t>
  </si>
  <si>
    <t>ABEM001K712</t>
  </si>
  <si>
    <t>ARIES BLING 712 1 KG</t>
  </si>
  <si>
    <t>ABEM001K713</t>
  </si>
  <si>
    <t>ARIES BLING 713 1 KG</t>
  </si>
  <si>
    <t>ABEM001K714</t>
  </si>
  <si>
    <t>ARIES BLING 714 1 KG</t>
  </si>
  <si>
    <t>ABEM001K715</t>
  </si>
  <si>
    <t>ARIES BLING 715 1 KG</t>
  </si>
  <si>
    <t>ABEM001K716</t>
  </si>
  <si>
    <t>ARIES BLING 716 1 KG</t>
  </si>
  <si>
    <t>ABEM001K717</t>
  </si>
  <si>
    <t>ARIES BLING 717 1 KG</t>
  </si>
  <si>
    <t>ABEM001K718</t>
  </si>
  <si>
    <t>ARIES BLING 718 1 KG</t>
  </si>
  <si>
    <t>ABEM001K719</t>
  </si>
  <si>
    <t>ARIES BLING 719 1 KG</t>
  </si>
  <si>
    <t>ABEM001K720</t>
  </si>
  <si>
    <t>ARIES BLING 720 1 KG</t>
  </si>
  <si>
    <t>ABEM001K721</t>
  </si>
  <si>
    <t>ARIES BLING 721 1 KG</t>
  </si>
  <si>
    <t>ABEM001K722</t>
  </si>
  <si>
    <t>ARIES BLING 722 1 KG</t>
  </si>
  <si>
    <t>ABEM001K723</t>
  </si>
  <si>
    <t>ARIES BLING 723 1 KG</t>
  </si>
  <si>
    <t>ABEM001K724</t>
  </si>
  <si>
    <t>ARIES BLING 724 1 KG</t>
  </si>
  <si>
    <t>ABEM001K725</t>
  </si>
  <si>
    <t>ARIES BLING 725 1 KG</t>
  </si>
  <si>
    <t>ABEM001K726</t>
  </si>
  <si>
    <t>ARIES BLING 726 1 KG</t>
  </si>
  <si>
    <t>ABEM001KBA</t>
  </si>
  <si>
    <t>Aries Bling Emulsion Base A 1 Kg</t>
  </si>
  <si>
    <t>MTAB</t>
  </si>
  <si>
    <t>ABEM001KBC</t>
  </si>
  <si>
    <t>Aries Bling Emulsion Base C 1 Kg</t>
  </si>
  <si>
    <t>ABEM001KSB</t>
  </si>
  <si>
    <t>ARIES BLING SB 1 KG</t>
  </si>
  <si>
    <t>ABEM001KSW</t>
  </si>
  <si>
    <t>Aries Bling Emulsion SW 1 Kg</t>
  </si>
  <si>
    <t>ABEM005K701</t>
  </si>
  <si>
    <t>Aries Bling Emulsion 701</t>
  </si>
  <si>
    <t>DIV 2</t>
  </si>
  <si>
    <t>4.5 KG</t>
  </si>
  <si>
    <t>ABEM005K702</t>
  </si>
  <si>
    <t>Aries Bling Emulsion 702</t>
  </si>
  <si>
    <t>ABEM005K703</t>
  </si>
  <si>
    <t>Aries Bling Emulsion 703</t>
  </si>
  <si>
    <t>ABEM005K704</t>
  </si>
  <si>
    <t>Aries Bling Emulsion 704</t>
  </si>
  <si>
    <t>ABEM005K705</t>
  </si>
  <si>
    <t>Aries Bling Emulsion 705</t>
  </si>
  <si>
    <t>ABEM005K706</t>
  </si>
  <si>
    <t>Aries Bling Emulsion 706</t>
  </si>
  <si>
    <t>ABEM005K707</t>
  </si>
  <si>
    <t>Aries Bling Emulsion 707</t>
  </si>
  <si>
    <t>ABEM005K708</t>
  </si>
  <si>
    <t>Aries Bling Emulsion 708</t>
  </si>
  <si>
    <t>ABEM005K709</t>
  </si>
  <si>
    <t>Aries Bling Emulsion 709</t>
  </si>
  <si>
    <t>ABEM005K710</t>
  </si>
  <si>
    <t>Aries Bling Emulsion 710</t>
  </si>
  <si>
    <t>ABEM005K711</t>
  </si>
  <si>
    <t>Aries Bling Emulsion 711</t>
  </si>
  <si>
    <t>ABEM005K712</t>
  </si>
  <si>
    <t>Aries Bling Emulsion 712</t>
  </si>
  <si>
    <t>ABEM005K713</t>
  </si>
  <si>
    <t>Aries Bling Emulsion 713</t>
  </si>
  <si>
    <t>ABEM005K714</t>
  </si>
  <si>
    <t>Aries Bling Emulsion 714</t>
  </si>
  <si>
    <t>ABEM005K715</t>
  </si>
  <si>
    <t>Aries Bling Emulsion 715</t>
  </si>
  <si>
    <t>ABEM005K716</t>
  </si>
  <si>
    <t>Aries Bling Emulsion 716</t>
  </si>
  <si>
    <t>ABEM005K717</t>
  </si>
  <si>
    <t>Aries Bling Emulsion 717</t>
  </si>
  <si>
    <t>ABEM005K718</t>
  </si>
  <si>
    <t>Aries Bling Emulsion 718</t>
  </si>
  <si>
    <t>ABEM005K719</t>
  </si>
  <si>
    <t>Aries Bling Emulsion 719</t>
  </si>
  <si>
    <t>ABEM005K720</t>
  </si>
  <si>
    <t>Aries Bling Emulsion 720</t>
  </si>
  <si>
    <t>ABEM005K721</t>
  </si>
  <si>
    <t>Aries Bling Emulsion 721</t>
  </si>
  <si>
    <t>ABEM005K722</t>
  </si>
  <si>
    <t>Aries Bling Emulsion 722</t>
  </si>
  <si>
    <t>ABEM005K723</t>
  </si>
  <si>
    <t>Aries Bling Emulsion 723</t>
  </si>
  <si>
    <t>ABEM005K724</t>
  </si>
  <si>
    <t>Aries Bling Emulsion 724</t>
  </si>
  <si>
    <t>ABEM005K725</t>
  </si>
  <si>
    <t>Aries Bling Emulsion 725</t>
  </si>
  <si>
    <t>ABEM005K726</t>
  </si>
  <si>
    <t>Aries Bling Emulsion 726</t>
  </si>
  <si>
    <t>ABEM005KSB</t>
  </si>
  <si>
    <t>Aries Bling Emulsion SB</t>
  </si>
  <si>
    <t>ABEM005KSW</t>
  </si>
  <si>
    <t>Aries Bling Emulsion SW</t>
  </si>
  <si>
    <t>ABEM005KBA</t>
  </si>
  <si>
    <t>Aries Bling Emulsion Base A 5 Kg</t>
  </si>
  <si>
    <t>4 KG</t>
  </si>
  <si>
    <t>ABEM005KBC</t>
  </si>
  <si>
    <t>Aries Bling Emulsion Base C 5 Kg</t>
  </si>
  <si>
    <t>ABEM020KP701</t>
  </si>
  <si>
    <t>20 KG</t>
  </si>
  <si>
    <t>PL</t>
  </si>
  <si>
    <t>ABEM020KP702</t>
  </si>
  <si>
    <t>ABEM020KP703</t>
  </si>
  <si>
    <t>ABEM020KP704</t>
  </si>
  <si>
    <t>ABEM020KP705</t>
  </si>
  <si>
    <t>ABEM020KP706</t>
  </si>
  <si>
    <t>ABEM020KP707</t>
  </si>
  <si>
    <t>ABEM020KP708</t>
  </si>
  <si>
    <t>ABEM020KP709</t>
  </si>
  <si>
    <t>ABEM020KP710</t>
  </si>
  <si>
    <t>ABEM020KP711</t>
  </si>
  <si>
    <t>ABEM020KP712</t>
  </si>
  <si>
    <t>ABEM020KP713</t>
  </si>
  <si>
    <t>ABEM020KP714</t>
  </si>
  <si>
    <t>ABEM020KP715</t>
  </si>
  <si>
    <t>ABEM020KP716</t>
  </si>
  <si>
    <t>ABEM020KP717</t>
  </si>
  <si>
    <t>ABEM020KP718</t>
  </si>
  <si>
    <t>ABEM020KP719</t>
  </si>
  <si>
    <t>ABEM020KP720</t>
  </si>
  <si>
    <t>ABEM020KP721</t>
  </si>
  <si>
    <t>ABEM020KP722</t>
  </si>
  <si>
    <t>ABEM020KP723</t>
  </si>
  <si>
    <t>ABEM020KP724</t>
  </si>
  <si>
    <t>ABEM020KP725</t>
  </si>
  <si>
    <t>ABEM020KP726</t>
  </si>
  <si>
    <t>ABEM020KPSB</t>
  </si>
  <si>
    <t>ABEM020KPSW</t>
  </si>
  <si>
    <t>ACME001K</t>
  </si>
  <si>
    <t>Avian Cling Metal Primer 1 kg</t>
  </si>
  <si>
    <t>ACME005K</t>
  </si>
  <si>
    <t>Avian Cling Metal Primer 5 kg</t>
  </si>
  <si>
    <t>ACSY001K11</t>
  </si>
  <si>
    <t>AVIAN Cling Synthetic 11</t>
  </si>
  <si>
    <t>0.85 LT</t>
  </si>
  <si>
    <t>ACSY001K12</t>
  </si>
  <si>
    <t>AVIAN Cling Synthetic 12</t>
  </si>
  <si>
    <t>ACSY001K15</t>
  </si>
  <si>
    <t>AVIAN Cling Synthetic 15</t>
  </si>
  <si>
    <t>ACSY001K16</t>
  </si>
  <si>
    <t>AVIAN Cling Synthetic 16</t>
  </si>
  <si>
    <t>ACSY001K17</t>
  </si>
  <si>
    <t>AVIAN Cling Synthetic 17</t>
  </si>
  <si>
    <t>ACSY001K33</t>
  </si>
  <si>
    <t>AVIAN Cling Synthetic 33</t>
  </si>
  <si>
    <t>ACSY001K36</t>
  </si>
  <si>
    <t>AVIAN Cling Synthetic 36</t>
  </si>
  <si>
    <t>ACSY001K37</t>
  </si>
  <si>
    <t>AVIAN Cling Synthetic 37</t>
  </si>
  <si>
    <t>ACSY001K38</t>
  </si>
  <si>
    <t>AVIAN Cling Synthetic 38</t>
  </si>
  <si>
    <t>ACSY001K39</t>
  </si>
  <si>
    <t>AVIAN Cling Synthetic 39</t>
  </si>
  <si>
    <t>ACSY001K41</t>
  </si>
  <si>
    <t>AVIAN Cling Synthetic 41</t>
  </si>
  <si>
    <t>ACSY001K43</t>
  </si>
  <si>
    <t>AVIAN Cling Synthetic 43</t>
  </si>
  <si>
    <t>ACSY001K45</t>
  </si>
  <si>
    <t>AVIAN Cling Synthetic 45</t>
  </si>
  <si>
    <t>ACSY001K46</t>
  </si>
  <si>
    <t>AVIAN Cling Synthetic 46</t>
  </si>
  <si>
    <t>ACSY001K47</t>
  </si>
  <si>
    <t>AVIAN Cling Synthetic 47</t>
  </si>
  <si>
    <t>ACSY001K49</t>
  </si>
  <si>
    <t>AVIAN Cling Synthetic 49</t>
  </si>
  <si>
    <t>ACSY001K61</t>
  </si>
  <si>
    <t>AVIAN Cling Synthetic 61</t>
  </si>
  <si>
    <t>ACSY001K62</t>
  </si>
  <si>
    <t>AVIAN Cling Synthetic 62</t>
  </si>
  <si>
    <t>ACSY001K63</t>
  </si>
  <si>
    <t>AVIAN Cling Synthetic 63</t>
  </si>
  <si>
    <t>ACSY001K64</t>
  </si>
  <si>
    <t>AVIAN Cling Synthetic 64</t>
  </si>
  <si>
    <t>ACSY001K65</t>
  </si>
  <si>
    <t>AVIAN Cling Synthetic 65</t>
  </si>
  <si>
    <t>ACSY001K66</t>
  </si>
  <si>
    <t>AVIAN Cling Synthetic 66</t>
  </si>
  <si>
    <t>ACSY001K69</t>
  </si>
  <si>
    <t>AVIAN Cling Synthetic 69</t>
  </si>
  <si>
    <t>ACSY001K72</t>
  </si>
  <si>
    <t>AVIAN Cling Synthetic 72</t>
  </si>
  <si>
    <t>ACSY001K77</t>
  </si>
  <si>
    <t>AVIAN Cling Synthetic 77</t>
  </si>
  <si>
    <t>ACSY001K78</t>
  </si>
  <si>
    <t>AVIAN Cling Synthetic 78</t>
  </si>
  <si>
    <t>ACSY001K79</t>
  </si>
  <si>
    <t>AVIAN Cling Synthetic 79</t>
  </si>
  <si>
    <t>ACSY001K88</t>
  </si>
  <si>
    <t>AVIAN Cling Synthetic 88</t>
  </si>
  <si>
    <t>ACSY001K91</t>
  </si>
  <si>
    <t>AVIAN Cling Synthetic 91</t>
  </si>
  <si>
    <t>ACSY001K92</t>
  </si>
  <si>
    <t>AVIAN Cling Synthetic 92</t>
  </si>
  <si>
    <t>ACSY001K98</t>
  </si>
  <si>
    <t>AVIAN Cling Synthetic 98</t>
  </si>
  <si>
    <t>ACSY001KSB</t>
  </si>
  <si>
    <t>AVIAN Cling Synthetic SB</t>
  </si>
  <si>
    <t>ACSY001KSBM</t>
  </si>
  <si>
    <t>AVIAN Cling Synthetic SBM</t>
  </si>
  <si>
    <t>ACSY001KSW</t>
  </si>
  <si>
    <t>AVIAN Cling Synthetic SW</t>
  </si>
  <si>
    <t>ACSY001KSWM</t>
  </si>
  <si>
    <t>AVIAN Cling Synthetic SWM</t>
  </si>
  <si>
    <t>ACSY001KW11</t>
  </si>
  <si>
    <t>AVIAN Cling Synthetic Water 11</t>
  </si>
  <si>
    <t>ACSY001KW16</t>
  </si>
  <si>
    <t>AVIAN Cling Synthetic Water 16</t>
  </si>
  <si>
    <t>ACSY001KW17</t>
  </si>
  <si>
    <t>AVIAN Cling Synthetic Water 17</t>
  </si>
  <si>
    <t>ACSY001KW33</t>
  </si>
  <si>
    <t>AVIAN Cling Synthetic Water 33</t>
  </si>
  <si>
    <t>ACSY001KW36</t>
  </si>
  <si>
    <t>AVIAN Cling Synthetic Water 36</t>
  </si>
  <si>
    <t>ACSY001KW38</t>
  </si>
  <si>
    <t>AVIAN Cling Synthetic Water 38</t>
  </si>
  <si>
    <t>ACSY001KW41</t>
  </si>
  <si>
    <t>AVIAN Cling Synthetic Water 41</t>
  </si>
  <si>
    <t>ACSY001KW45</t>
  </si>
  <si>
    <t>AVIAN Cling Synthetic Water 45</t>
  </si>
  <si>
    <t>ACSY001KW47</t>
  </si>
  <si>
    <t>AVIAN Cling Synthetic Water 47</t>
  </si>
  <si>
    <t>ACSY001KW61</t>
  </si>
  <si>
    <t>AVIAN Cling Synthetic Water 61</t>
  </si>
  <si>
    <t>ACSY001KW62</t>
  </si>
  <si>
    <t>AVIAN Cling Synthetic Water 62</t>
  </si>
  <si>
    <t>ACSY001KW72</t>
  </si>
  <si>
    <t>AVIAN Cling Synthetic Water 72</t>
  </si>
  <si>
    <t>ACSY001KW77</t>
  </si>
  <si>
    <t>AVIAN Cling Synthetic Water 77</t>
  </si>
  <si>
    <t>ACSY001KW79</t>
  </si>
  <si>
    <t>AVIAN Cling Synthetic Water 79</t>
  </si>
  <si>
    <t>ACSY001KW88</t>
  </si>
  <si>
    <t>AVIAN Cling Synthetic Water 88</t>
  </si>
  <si>
    <t>ACSY001KW92</t>
  </si>
  <si>
    <t>AVIAN Cling Synthetic Water 92</t>
  </si>
  <si>
    <t>ACSY001KWSB</t>
  </si>
  <si>
    <t>AVIAN Cling Synthetic Water SB</t>
  </si>
  <si>
    <t>ACSY001KWSW</t>
  </si>
  <si>
    <t>AVIAN Cling Synthetic Water SW</t>
  </si>
  <si>
    <t>ACSY004K11</t>
  </si>
  <si>
    <t>3.4 LT</t>
  </si>
  <si>
    <t>ACSY004K16</t>
  </si>
  <si>
    <t>ACSY004K17</t>
  </si>
  <si>
    <t>ACSY004K33</t>
  </si>
  <si>
    <t>ACSY004K38</t>
  </si>
  <si>
    <t>ACSY004K41</t>
  </si>
  <si>
    <t>ACSY004K45</t>
  </si>
  <si>
    <t>ACSY004K61</t>
  </si>
  <si>
    <t>ACSY004K62</t>
  </si>
  <si>
    <t>ACSY004K72</t>
  </si>
  <si>
    <t>ACSY004K77</t>
  </si>
  <si>
    <t>ACSY004K79</t>
  </si>
  <si>
    <t>ACSY004K88</t>
  </si>
  <si>
    <t>ACSY004K92</t>
  </si>
  <si>
    <t>ACSY004KSB</t>
  </si>
  <si>
    <t>ACSY004KSBM</t>
  </si>
  <si>
    <t>ACSY004KSW</t>
  </si>
  <si>
    <t>ACSY004KSWM</t>
  </si>
  <si>
    <t>ACSY020KP11</t>
  </si>
  <si>
    <t>17 LT</t>
  </si>
  <si>
    <t>ACSY020KP16</t>
  </si>
  <si>
    <t>ACSY020KP17</t>
  </si>
  <si>
    <t>ACSY020KP33</t>
  </si>
  <si>
    <t>ACSY020KP38</t>
  </si>
  <si>
    <t>ACSY020KP41</t>
  </si>
  <si>
    <t>ACSY020KP43</t>
  </si>
  <si>
    <t>ACSY020KP45</t>
  </si>
  <si>
    <t>ACSY020KP61</t>
  </si>
  <si>
    <t>ACSY020KP62</t>
  </si>
  <si>
    <t>ACSY020KP72</t>
  </si>
  <si>
    <t>ACSY020KP77</t>
  </si>
  <si>
    <t>ACSY020KP79</t>
  </si>
  <si>
    <t>ACSY020KP88</t>
  </si>
  <si>
    <t>ACSY020KP92</t>
  </si>
  <si>
    <t>ACSY020KP98</t>
  </si>
  <si>
    <t>ACSY020KPSB</t>
  </si>
  <si>
    <t>ACSY020KPSBM</t>
  </si>
  <si>
    <t>ACSY020KPSW</t>
  </si>
  <si>
    <t>ACSY020KPSWM</t>
  </si>
  <si>
    <t>ACSY200C11</t>
  </si>
  <si>
    <t>200 CC</t>
  </si>
  <si>
    <t>ACSY200C16</t>
  </si>
  <si>
    <t>ACSY200C17</t>
  </si>
  <si>
    <t>ACSY200C33</t>
  </si>
  <si>
    <t>ACSY200C36</t>
  </si>
  <si>
    <t>ACSY200C38</t>
  </si>
  <si>
    <t>ACSY200C41</t>
  </si>
  <si>
    <t>ACSY200C47</t>
  </si>
  <si>
    <t>ACSY200C61</t>
  </si>
  <si>
    <t>ACSY200C62</t>
  </si>
  <si>
    <t>ACSY200C72</t>
  </si>
  <si>
    <t>ACSY200C79</t>
  </si>
  <si>
    <t>ACSY200C88</t>
  </si>
  <si>
    <t>ACSY200C92</t>
  </si>
  <si>
    <t>ACSY200CSB</t>
  </si>
  <si>
    <t>AVIAN Cling Synthetic SB 200 CC</t>
  </si>
  <si>
    <t>201 CC</t>
  </si>
  <si>
    <t>ACSY200CSBM</t>
  </si>
  <si>
    <t>ACSY200CSW</t>
  </si>
  <si>
    <t>AVIAN Cling Synthetic SW 200 CC</t>
  </si>
  <si>
    <t>ACSY200CSWM</t>
  </si>
  <si>
    <t>ACTO001K105</t>
  </si>
  <si>
    <t>AVIAN CLING 2in1 105</t>
  </si>
  <si>
    <t>ACTO001K106</t>
  </si>
  <si>
    <t>AVIAN CLING 2in1 106</t>
  </si>
  <si>
    <t>ACTO001K108</t>
  </si>
  <si>
    <t>AVIAN CLING 2in1 108</t>
  </si>
  <si>
    <t>ACTO001K110</t>
  </si>
  <si>
    <t>AVIAN CLING 2in1 110</t>
  </si>
  <si>
    <t>ACTO001KSW</t>
  </si>
  <si>
    <t>AVIAN CLING 2in1 SW</t>
  </si>
  <si>
    <t>ACTO001KSWM</t>
  </si>
  <si>
    <t>AVIAN CLING 2in1 SWM</t>
  </si>
  <si>
    <t>ACTO001KSB</t>
  </si>
  <si>
    <t>AVIAN CLING 2in1 SB</t>
  </si>
  <si>
    <t>ACTO001K112</t>
  </si>
  <si>
    <t>AVIAN CLING 2in1 112 0,8 LT</t>
  </si>
  <si>
    <t>ACTO001K113</t>
  </si>
  <si>
    <t>AVIAN CLING 2in1 113 0,8 LT</t>
  </si>
  <si>
    <t>ACTO001K115</t>
  </si>
  <si>
    <t>AVIAN CLING 2in1 115 0,8 LT</t>
  </si>
  <si>
    <t>ACTO001K116</t>
  </si>
  <si>
    <t>AVIAN CLING 2in1 116 0,8 LT</t>
  </si>
  <si>
    <t>ACTO001K117</t>
  </si>
  <si>
    <t>AVIAN CLING 2in1 117 0,8 LT</t>
  </si>
  <si>
    <t>ACTO001K118</t>
  </si>
  <si>
    <t>AVIAN CLING 2in1 118 0,8 LT</t>
  </si>
  <si>
    <t>ACTO001K119</t>
  </si>
  <si>
    <t>AVIAN CLING 2in1 119 0,8 LT</t>
  </si>
  <si>
    <t>ACTO001K123</t>
  </si>
  <si>
    <t>AVIAN CLING 2in1 123 0,8 LT</t>
  </si>
  <si>
    <t>ACTO001K124</t>
  </si>
  <si>
    <t>AVIAN CLING 2in1 124 0,8 LT</t>
  </si>
  <si>
    <t>ACTO001K125</t>
  </si>
  <si>
    <t>AVIAN CLING 2in1 125 0,8 LT</t>
  </si>
  <si>
    <t>ACTO001K126</t>
  </si>
  <si>
    <t>AVIAN CLING 2in1 126 0,8 LT</t>
  </si>
  <si>
    <t>ACTO001K128</t>
  </si>
  <si>
    <t>AVIAN CLING 2in1 128 0,8 LT</t>
  </si>
  <si>
    <t>ACTO001K880</t>
  </si>
  <si>
    <t>AVIAN CLING 2in1 880 0,8 LT</t>
  </si>
  <si>
    <t>ACTO002K105</t>
  </si>
  <si>
    <t xml:space="preserve">AVIAN CLING 2in1 105 </t>
  </si>
  <si>
    <t>2,5 KG</t>
  </si>
  <si>
    <t>ACTO002K106</t>
  </si>
  <si>
    <t>ACTO002K108</t>
  </si>
  <si>
    <t>ACTO002K110</t>
  </si>
  <si>
    <t>ACTO002KSW</t>
  </si>
  <si>
    <t>ACTO002KSWM</t>
  </si>
  <si>
    <t>ACTO002KSB</t>
  </si>
  <si>
    <t>ACTO002K112</t>
  </si>
  <si>
    <t>AVIAN CLING 2in1 112 2,5 LT</t>
  </si>
  <si>
    <t>ACTO002K113</t>
  </si>
  <si>
    <t>AVIAN CLING 2in1 113 2,5 LT</t>
  </si>
  <si>
    <t>ACTO002K115</t>
  </si>
  <si>
    <t>AVIAN CLING 2in1 115 2,5 LT</t>
  </si>
  <si>
    <t>ACTO002K116</t>
  </si>
  <si>
    <t>AVIAN CLING 2in1 116 2,5 LT</t>
  </si>
  <si>
    <t>ACTO002K117</t>
  </si>
  <si>
    <t>AVIAN CLING 2in1 117 2,5 LT</t>
  </si>
  <si>
    <t>ACTO002K118</t>
  </si>
  <si>
    <t>AVIAN CLING 2in1 118 2,5 LT</t>
  </si>
  <si>
    <t>ACTO002K119</t>
  </si>
  <si>
    <t>AVIAN CLING 2in1 119 2,5 LT</t>
  </si>
  <si>
    <t>ACTO002K123</t>
  </si>
  <si>
    <t>AVIAN CLING 2in1 123 2,5 LT</t>
  </si>
  <si>
    <t>ACTO002K124</t>
  </si>
  <si>
    <t>AVIAN CLING 2in1 124 2,5 LT</t>
  </si>
  <si>
    <t>ACTO002K125</t>
  </si>
  <si>
    <t>AVIAN CLING 2in1 125 2,5 LT</t>
  </si>
  <si>
    <t>ACTO002K126</t>
  </si>
  <si>
    <t>AVIAN CLING 2in1 126 2,5 LT</t>
  </si>
  <si>
    <t>ACTO002K128</t>
  </si>
  <si>
    <t>AVIAN CLING 2in1 128 2,5 LT</t>
  </si>
  <si>
    <t>ACTO002K880</t>
  </si>
  <si>
    <t>AVIAN CLING 2in1 880 2,5 LT</t>
  </si>
  <si>
    <t>ACZI001K901</t>
  </si>
  <si>
    <t>AVIAN Cling Zinc Chromate 901</t>
  </si>
  <si>
    <t>ACZI001K902</t>
  </si>
  <si>
    <t>AVIAN Cling Zinc Chromate 902</t>
  </si>
  <si>
    <t>ACZI001K903</t>
  </si>
  <si>
    <t>AVIAN Cling Zinc Chromate 903</t>
  </si>
  <si>
    <t>ACZI001K904</t>
  </si>
  <si>
    <t>AVIAN Cling Zinc Chromate 904</t>
  </si>
  <si>
    <t>ACZI005K901</t>
  </si>
  <si>
    <t>5 KG</t>
  </si>
  <si>
    <t>ACZI005K902</t>
  </si>
  <si>
    <t>ACZI005K903</t>
  </si>
  <si>
    <t>ACZI005K904</t>
  </si>
  <si>
    <t>ACZI020KP901</t>
  </si>
  <si>
    <t>ACZI020KP902</t>
  </si>
  <si>
    <t>ACZI020KP903</t>
  </si>
  <si>
    <t>ACZI020KP904</t>
  </si>
  <si>
    <t>ADFO001K</t>
  </si>
  <si>
    <t>Admiral Anti Fouling</t>
  </si>
  <si>
    <t>ADFO005K</t>
  </si>
  <si>
    <t>AGEM001K010</t>
  </si>
  <si>
    <t>ARIES GOLD Emulsion 010</t>
  </si>
  <si>
    <t>AGEM001K102</t>
  </si>
  <si>
    <t>ARIES GOLD Emulsion 102</t>
  </si>
  <si>
    <t>AGEM001K104</t>
  </si>
  <si>
    <t>ARIES GOLD Emulsion 104</t>
  </si>
  <si>
    <t>AGEM001K202</t>
  </si>
  <si>
    <t>ARIES GOLD Emulsion 202</t>
  </si>
  <si>
    <t>AGEM001K203</t>
  </si>
  <si>
    <t>ARIES GOLD Emulsion 203</t>
  </si>
  <si>
    <t>AGEM001K302</t>
  </si>
  <si>
    <t>ARIES GOLD Emulsion 302</t>
  </si>
  <si>
    <t>AGEM001K303</t>
  </si>
  <si>
    <t>ARIES GOLD Emulsion 303</t>
  </si>
  <si>
    <t>AGEM001K304</t>
  </si>
  <si>
    <t>ARIES GOLD Emulsion 304</t>
  </si>
  <si>
    <t>AGEM001K305</t>
  </si>
  <si>
    <t>ARIES GOLD Emulsion 305</t>
  </si>
  <si>
    <t>AGEM001K306</t>
  </si>
  <si>
    <t>ARIES GOLD Emulsion 306</t>
  </si>
  <si>
    <t>AGEM001K307</t>
  </si>
  <si>
    <t>ARIES GOLD Emulsion 307</t>
  </si>
  <si>
    <t>AGEM001K402</t>
  </si>
  <si>
    <t>ARIES GOLD Emulsion 402</t>
  </si>
  <si>
    <t>AGEM001K403</t>
  </si>
  <si>
    <t>ARIES GOLD Emulsion 403</t>
  </si>
  <si>
    <t>AGEM001K404</t>
  </si>
  <si>
    <t>ARIES GOLD Emulsion 404</t>
  </si>
  <si>
    <t>AGEM001K405</t>
  </si>
  <si>
    <t>ARIES GOLD Emulsion 405</t>
  </si>
  <si>
    <t>AGEM001K501</t>
  </si>
  <si>
    <t>ARIES GOLD Emulsion 501</t>
  </si>
  <si>
    <t>AGEM001K502</t>
  </si>
  <si>
    <t>ARIES GOLD Emulsion 502</t>
  </si>
  <si>
    <t>AGEM001K503</t>
  </si>
  <si>
    <t>ARIES GOLD Emulsion 503</t>
  </si>
  <si>
    <t>AGEM001K504</t>
  </si>
  <si>
    <t>ARIES GOLD Emulsion 504</t>
  </si>
  <si>
    <t>AGEM001K506</t>
  </si>
  <si>
    <t>ARIES GOLD Emulsion 506</t>
  </si>
  <si>
    <t>AGEM001K601</t>
  </si>
  <si>
    <t>ARIES GOLD Emulsion 601</t>
  </si>
  <si>
    <t>AGEM001K602</t>
  </si>
  <si>
    <t>ARIES GOLD Emulsion 602</t>
  </si>
  <si>
    <t>AGEM001K603</t>
  </si>
  <si>
    <t>ARIES GOLD Emulsion 603</t>
  </si>
  <si>
    <t>AGEM001K604</t>
  </si>
  <si>
    <t>ARIES GOLD Emulsion 604</t>
  </si>
  <si>
    <t>AGEM001K702</t>
  </si>
  <si>
    <t>ARIES GOLD Emulsion 702</t>
  </si>
  <si>
    <t>AGEM001K703</t>
  </si>
  <si>
    <t>ARIES GOLD Emulsion 703</t>
  </si>
  <si>
    <t>AGEM001K801</t>
  </si>
  <si>
    <t>ARIES GOLD Emulsion 801</t>
  </si>
  <si>
    <t>AGEM001K808</t>
  </si>
  <si>
    <t>ARIES GOLD Emulsion 808</t>
  </si>
  <si>
    <t>AGEM001KMW</t>
  </si>
  <si>
    <t>ARIES GOLD Emulsion MW</t>
  </si>
  <si>
    <t>AGEM001KSB</t>
  </si>
  <si>
    <t>ARIES GOLD Emulsion SB</t>
  </si>
  <si>
    <t>AGEM001KSW</t>
  </si>
  <si>
    <t>ARIES GOLD Emulsion SW</t>
  </si>
  <si>
    <t>AGEM001K105</t>
  </si>
  <si>
    <t>ARIES GOLD Emulsion 105</t>
  </si>
  <si>
    <t>AGEM001K605</t>
  </si>
  <si>
    <t>ARIES GOLD Emulsion 605</t>
  </si>
  <si>
    <t>AGEM001K806</t>
  </si>
  <si>
    <t>ARIES GOLD Emulsion 806</t>
  </si>
  <si>
    <t>AGEM001KBA</t>
  </si>
  <si>
    <t>ARIES GOLD Emulsion Base A</t>
  </si>
  <si>
    <t>AGEM001KBB</t>
  </si>
  <si>
    <t>ARIES GOLD Emulsion Base B</t>
  </si>
  <si>
    <t>AGEM001KBC</t>
  </si>
  <si>
    <t>ARIES GOLD Emulsion Base C</t>
  </si>
  <si>
    <t>AGEM005K010</t>
  </si>
  <si>
    <t>AGEM005K101</t>
  </si>
  <si>
    <t>#ARIES GOLD Emulsion 101</t>
  </si>
  <si>
    <t>AGEM005K102</t>
  </si>
  <si>
    <t>AGEM005K103</t>
  </si>
  <si>
    <t>#ARIES GOLD Emulsion 103</t>
  </si>
  <si>
    <t>AGEM005K104</t>
  </si>
  <si>
    <t>AGEM005K201</t>
  </si>
  <si>
    <t>#ARIES GOLD Emulsion 201</t>
  </si>
  <si>
    <t>AGEM005K202</t>
  </si>
  <si>
    <t>AGEM005K203</t>
  </si>
  <si>
    <t>AGEM005K204</t>
  </si>
  <si>
    <t>#ARIES GOLD Emulsion 204</t>
  </si>
  <si>
    <t>AGEM005K205</t>
  </si>
  <si>
    <t>#ARIES GOLD Emulsion 205</t>
  </si>
  <si>
    <t>AGEM005K206</t>
  </si>
  <si>
    <t>#ARIES GOLD Emulsion 206</t>
  </si>
  <si>
    <t>AGEM005K301</t>
  </si>
  <si>
    <t>#ARIES GOLD Emulsion 301</t>
  </si>
  <si>
    <t>AGEM005K302</t>
  </si>
  <si>
    <t>AGEM005K303</t>
  </si>
  <si>
    <t>AGEM005K304</t>
  </si>
  <si>
    <t>AGEM005K305</t>
  </si>
  <si>
    <t>AGEM005K306</t>
  </si>
  <si>
    <t>AGEM005K307</t>
  </si>
  <si>
    <t>AGEM005K401</t>
  </si>
  <si>
    <t>#ARIES GOLD Emulsion 401</t>
  </si>
  <si>
    <t>AGEM005K402</t>
  </si>
  <si>
    <t>AGEM005K403</t>
  </si>
  <si>
    <t>AGEM005K404</t>
  </si>
  <si>
    <t>AGEM005K405</t>
  </si>
  <si>
    <t>AGEM005K501</t>
  </si>
  <si>
    <t>AGEM005K502</t>
  </si>
  <si>
    <t>AGEM005K503</t>
  </si>
  <si>
    <t>AGEM005K504</t>
  </si>
  <si>
    <t>AGEM005K505</t>
  </si>
  <si>
    <t>#ARIES GOLD Emulsion 505</t>
  </si>
  <si>
    <t>AGEM005K506</t>
  </si>
  <si>
    <t>AGEM005K601</t>
  </si>
  <si>
    <t>AGEM005K602</t>
  </si>
  <si>
    <t>AGEM005K603</t>
  </si>
  <si>
    <t>AGEM005K604</t>
  </si>
  <si>
    <t>AGEM005K701</t>
  </si>
  <si>
    <t>#ARIES GOLD Emulsion 701</t>
  </si>
  <si>
    <t>AGEM005K702</t>
  </si>
  <si>
    <t>AGEM005K703</t>
  </si>
  <si>
    <t>AGEM005K801</t>
  </si>
  <si>
    <t>AGEM005K802</t>
  </si>
  <si>
    <t>#ARIES GOLD Emulsion 802</t>
  </si>
  <si>
    <t>AGEM005K803</t>
  </si>
  <si>
    <t>#ARIES GOLD Emulsion 803</t>
  </si>
  <si>
    <t>AGEM005K804</t>
  </si>
  <si>
    <t>#ARIES GOLD Emulsion 804</t>
  </si>
  <si>
    <t>AGEM005K805</t>
  </si>
  <si>
    <t>#ARIES GOLD Emulsion 805</t>
  </si>
  <si>
    <t>AGEM005K808</t>
  </si>
  <si>
    <t>#ARIES GOLD Emulsion 808</t>
  </si>
  <si>
    <t>AGEM005KMW</t>
  </si>
  <si>
    <t>AGEM005KSB</t>
  </si>
  <si>
    <t>AGEM005KSW</t>
  </si>
  <si>
    <t>AGEM005KBA</t>
  </si>
  <si>
    <t>AGEM005KBB</t>
  </si>
  <si>
    <t>AGEM005KBC</t>
  </si>
  <si>
    <t>AGEM020KP010</t>
  </si>
  <si>
    <t>18 KG</t>
  </si>
  <si>
    <t>AGEM020KP101</t>
  </si>
  <si>
    <t>AGEM020KP102</t>
  </si>
  <si>
    <t>AGEM020KP103</t>
  </si>
  <si>
    <t>AGEM020KP104</t>
  </si>
  <si>
    <t>AGEM020KP201</t>
  </si>
  <si>
    <t>AGEM020KP202</t>
  </si>
  <si>
    <t>AGEM020KP203</t>
  </si>
  <si>
    <t>AGEM020KP204</t>
  </si>
  <si>
    <t>AGEM020KP205</t>
  </si>
  <si>
    <t>AGEM020KP206</t>
  </si>
  <si>
    <t>AGEM020KP301</t>
  </si>
  <si>
    <t>AGEM020KP302</t>
  </si>
  <si>
    <t>AGEM020KP303</t>
  </si>
  <si>
    <t>AGEM020KP304</t>
  </si>
  <si>
    <t>AGEM020KP305</t>
  </si>
  <si>
    <t>AGEM020KP306</t>
  </si>
  <si>
    <t>AGEM020KP307</t>
  </si>
  <si>
    <t>AGEM020KP401</t>
  </si>
  <si>
    <t>AGEM020KP402</t>
  </si>
  <si>
    <t>AGEM020KP403</t>
  </si>
  <si>
    <t>AGEM020KP404</t>
  </si>
  <si>
    <t>AGEM020KP405</t>
  </si>
  <si>
    <t>AGEM020KP501</t>
  </si>
  <si>
    <t>AGEM020KP502</t>
  </si>
  <si>
    <t>AGEM020KP503</t>
  </si>
  <si>
    <t>AGEM020KP504</t>
  </si>
  <si>
    <t>AGEM020KP505</t>
  </si>
  <si>
    <t>AGEM020KP506</t>
  </si>
  <si>
    <t>AGEM020KP601</t>
  </si>
  <si>
    <t>AGEM020KP602</t>
  </si>
  <si>
    <t>AGEM020KP603</t>
  </si>
  <si>
    <t>AGEM020KP604</t>
  </si>
  <si>
    <t>AGEM020KP701</t>
  </si>
  <si>
    <t>AGEM020KP702</t>
  </si>
  <si>
    <t>AGEM020KP703</t>
  </si>
  <si>
    <t>AGEM020KP801</t>
  </si>
  <si>
    <t>AGEM020KP802</t>
  </si>
  <si>
    <t>AGEM020KP803</t>
  </si>
  <si>
    <t>AGEM020KP804</t>
  </si>
  <si>
    <t>AGEM020KP805</t>
  </si>
  <si>
    <t>%ARIES GOLD Emulsion 805</t>
  </si>
  <si>
    <t>AGEM020KP808</t>
  </si>
  <si>
    <t>AGEM020KPMW</t>
  </si>
  <si>
    <t>AGEM020KPSB</t>
  </si>
  <si>
    <t>AGEM020KPSW</t>
  </si>
  <si>
    <t>AGEM020KP105</t>
  </si>
  <si>
    <t>AGEM020KP605</t>
  </si>
  <si>
    <t>AGEM020KP806</t>
  </si>
  <si>
    <t>AGEM020KPBA</t>
  </si>
  <si>
    <t>AGEM020KPBB</t>
  </si>
  <si>
    <t>AGEM020KPBC</t>
  </si>
  <si>
    <t>AGWA001K</t>
  </si>
  <si>
    <t>ARIES Gold Wall Putty</t>
  </si>
  <si>
    <t>AGWA005K</t>
  </si>
  <si>
    <t>AGWA025KP</t>
  </si>
  <si>
    <t>25 KG</t>
  </si>
  <si>
    <t>APSY001KSW</t>
  </si>
  <si>
    <t>Avian Platinum SW</t>
  </si>
  <si>
    <t>0.9 LT</t>
  </si>
  <si>
    <t>APSY001K01</t>
  </si>
  <si>
    <t>AVIAN PLATINUM Synthetic 01 0,9 Lt</t>
  </si>
  <si>
    <t>APSY001K02</t>
  </si>
  <si>
    <t>AVIAN PLATINUM Synthetic 02 0,9 Lt</t>
  </si>
  <si>
    <t>APSY001K3</t>
  </si>
  <si>
    <t>AVIAN PLATINUM Synthetic 3 0,9 Lt</t>
  </si>
  <si>
    <t>AQEM005KSW</t>
  </si>
  <si>
    <t>#AQUAMATT Emulsion SW</t>
  </si>
  <si>
    <t>AQEM005KBA</t>
  </si>
  <si>
    <t>#AQUAMATT Emulsion BA</t>
  </si>
  <si>
    <t>AQEM005KBB</t>
  </si>
  <si>
    <t>#AQUAMATT Emulsion BB</t>
  </si>
  <si>
    <t>AQEM005KBC</t>
  </si>
  <si>
    <t>#AQUAMATT Emulsion BC</t>
  </si>
  <si>
    <t>AQEM025KPSW</t>
  </si>
  <si>
    <t>AQEM025KPBA</t>
  </si>
  <si>
    <t>AQEM025KPBB</t>
  </si>
  <si>
    <t>AQEM025KPBC</t>
  </si>
  <si>
    <t>AREM005K614</t>
  </si>
  <si>
    <t>ARIES Emulsion 614</t>
  </si>
  <si>
    <t>DIV 1-AREM</t>
  </si>
  <si>
    <t>AREM005K618</t>
  </si>
  <si>
    <t>#ARIES Emulsion 618</t>
  </si>
  <si>
    <t>AREM005K625</t>
  </si>
  <si>
    <t>#ARIES Emulsion 625</t>
  </si>
  <si>
    <t>AREM005K634</t>
  </si>
  <si>
    <t>#ARIES Emulsion 634</t>
  </si>
  <si>
    <t>AREM005K635</t>
  </si>
  <si>
    <t>%ARIES Emulsion 635</t>
  </si>
  <si>
    <t>AREM005K641</t>
  </si>
  <si>
    <t>ARIES Emulsion 641</t>
  </si>
  <si>
    <t>AREM005K643</t>
  </si>
  <si>
    <t>ARIES Emulsion 643</t>
  </si>
  <si>
    <t>AREM005K657</t>
  </si>
  <si>
    <t>#ARIES Emulsion 657</t>
  </si>
  <si>
    <t>AREM005K659</t>
  </si>
  <si>
    <t>#ARIES Emulsion 659</t>
  </si>
  <si>
    <t>AREM005K660</t>
  </si>
  <si>
    <t>ARIES Emulsion 660</t>
  </si>
  <si>
    <t>AREM005K661</t>
  </si>
  <si>
    <t>ARIES Emulsion 661</t>
  </si>
  <si>
    <t>AREM005K662</t>
  </si>
  <si>
    <t>ARIES Emulsion 662</t>
  </si>
  <si>
    <t>AREM005K663</t>
  </si>
  <si>
    <t>ARIES Emulsion 663</t>
  </si>
  <si>
    <t>AREM005K670</t>
  </si>
  <si>
    <t>ARIES Emulsion 670</t>
  </si>
  <si>
    <t>AREM005K671</t>
  </si>
  <si>
    <t>#ARIES Emulsion 671</t>
  </si>
  <si>
    <t>AREM005K672</t>
  </si>
  <si>
    <t>#ARIES Emulsion 672</t>
  </si>
  <si>
    <t>AREM005K673</t>
  </si>
  <si>
    <t>#ARIES Emulsion 673</t>
  </si>
  <si>
    <t>AREM005K680</t>
  </si>
  <si>
    <t>ARIES Emulsion 680</t>
  </si>
  <si>
    <t>AREM005K681</t>
  </si>
  <si>
    <t>ARIES Emulsion 681</t>
  </si>
  <si>
    <t>AREM005K682</t>
  </si>
  <si>
    <t>#ARIES Emulsion 682</t>
  </si>
  <si>
    <t>AREM005K683</t>
  </si>
  <si>
    <t>ARIES Emulsion 683</t>
  </si>
  <si>
    <t>AREM005K685</t>
  </si>
  <si>
    <t>ARIES Emulsion 685</t>
  </si>
  <si>
    <t>AREM005K686</t>
  </si>
  <si>
    <t>ARIES Emulsion 686</t>
  </si>
  <si>
    <t>AREM005K687</t>
  </si>
  <si>
    <t>#ARIES Emulsion 687</t>
  </si>
  <si>
    <t>AREM005K688</t>
  </si>
  <si>
    <t>ARIES Emulsion 688</t>
  </si>
  <si>
    <t>AREM005K689</t>
  </si>
  <si>
    <t>#ARIES Emulsion 689</t>
  </si>
  <si>
    <t>AREM005K690</t>
  </si>
  <si>
    <t>ARIES Emulsion 690</t>
  </si>
  <si>
    <t>AREM005K691</t>
  </si>
  <si>
    <t>ARIES Emulsion 691</t>
  </si>
  <si>
    <t>AREM005K692</t>
  </si>
  <si>
    <t>%ARIES Emulsion 692</t>
  </si>
  <si>
    <t>AREM005K693</t>
  </si>
  <si>
    <t>#ARIES Emulsion 693</t>
  </si>
  <si>
    <t>AREM005K694</t>
  </si>
  <si>
    <t>ARIES Emulsion 694</t>
  </si>
  <si>
    <t>AREM005K695</t>
  </si>
  <si>
    <t>#ARIES Emulsion 695</t>
  </si>
  <si>
    <t>AREM005KMW</t>
  </si>
  <si>
    <t>ARIES Emulsion MW</t>
  </si>
  <si>
    <t>AREM005KSW</t>
  </si>
  <si>
    <t>ARIES Emulsion SW</t>
  </si>
  <si>
    <t>AREM020KP614</t>
  </si>
  <si>
    <t>AREM020KP618</t>
  </si>
  <si>
    <t>AREM020KP625</t>
  </si>
  <si>
    <t>AREM020KP634</t>
  </si>
  <si>
    <t>AREM020KP635</t>
  </si>
  <si>
    <t>#ARIES Emulsion 635</t>
  </si>
  <si>
    <t>AREM020KP641</t>
  </si>
  <si>
    <t>AREM020KP643</t>
  </si>
  <si>
    <t>AREM020KP657</t>
  </si>
  <si>
    <t>AREM020KP659</t>
  </si>
  <si>
    <t>AREM020KP660</t>
  </si>
  <si>
    <t>AREM020KP661</t>
  </si>
  <si>
    <t>AREM020KP662</t>
  </si>
  <si>
    <t>AREM020KP663</t>
  </si>
  <si>
    <t>AREM020KP670</t>
  </si>
  <si>
    <t>AREM020KP671</t>
  </si>
  <si>
    <t>AREM020KP672</t>
  </si>
  <si>
    <t>AREM020KP673</t>
  </si>
  <si>
    <t>AREM020KP680</t>
  </si>
  <si>
    <t>AREM020KP681</t>
  </si>
  <si>
    <t>AREM020KP682</t>
  </si>
  <si>
    <t>AREM020KP683</t>
  </si>
  <si>
    <t>AREM020KP685</t>
  </si>
  <si>
    <t>AREM020KP686</t>
  </si>
  <si>
    <t>AREM020KP687</t>
  </si>
  <si>
    <t>AREM020KP688</t>
  </si>
  <si>
    <t>AREM020KP689</t>
  </si>
  <si>
    <t>AREM020KP690</t>
  </si>
  <si>
    <t>AREM020KP691</t>
  </si>
  <si>
    <t>AREM020KP692</t>
  </si>
  <si>
    <t>#ARIES Emulsion 692</t>
  </si>
  <si>
    <t>AREM020KP693</t>
  </si>
  <si>
    <t>AREM020KP694</t>
  </si>
  <si>
    <t>AREM020KP695</t>
  </si>
  <si>
    <t>AREM020KPMW</t>
  </si>
  <si>
    <t>AREM020KPSB</t>
  </si>
  <si>
    <t>#ARIES Emulsion Special SB</t>
  </si>
  <si>
    <t>AREM020KPSW</t>
  </si>
  <si>
    <t>AREM025KPSW</t>
  </si>
  <si>
    <t>#ARIES Emulsion SW</t>
  </si>
  <si>
    <t>ARTH001KA</t>
  </si>
  <si>
    <t>ARIES Thinner A</t>
  </si>
  <si>
    <t>1 LT</t>
  </si>
  <si>
    <t>ARTH001KASP</t>
  </si>
  <si>
    <t>ARIES Thinner A Special</t>
  </si>
  <si>
    <t>ARTH005KA</t>
  </si>
  <si>
    <t>5 LT / 1 GALON</t>
  </si>
  <si>
    <t>ARTH005KASP</t>
  </si>
  <si>
    <t>AVAL001KRP</t>
  </si>
  <si>
    <t>AVITEX ALKALI Resisting Primer 1 KG</t>
  </si>
  <si>
    <t>AVAL004KRP</t>
  </si>
  <si>
    <t xml:space="preserve">AVITEX Alkali Resisting Primer </t>
  </si>
  <si>
    <t>AVAL021KPRP</t>
  </si>
  <si>
    <t>21 KG</t>
  </si>
  <si>
    <t>AVAV005KSW</t>
  </si>
  <si>
    <t>AVITEX Anti Viruz Emulsion SW</t>
  </si>
  <si>
    <t>AVAV005KBA</t>
  </si>
  <si>
    <t>AVITEX Anti Viruz Emulsion Base A</t>
  </si>
  <si>
    <t>AVAV005KBB</t>
  </si>
  <si>
    <t>AVITEX Anti Viruz Emulsion Base B</t>
  </si>
  <si>
    <t>AVAV005KBC</t>
  </si>
  <si>
    <t>AVITEX Anti Viruz Emulsion Base C</t>
  </si>
  <si>
    <t>AVAV025KPSW</t>
  </si>
  <si>
    <t>AVAV025KPBA</t>
  </si>
  <si>
    <t>AVAV025KPBB</t>
  </si>
  <si>
    <t>AVAV025KPBC</t>
  </si>
  <si>
    <t>AVBR100C</t>
  </si>
  <si>
    <t>AVIAN Synthetic Bron Emas</t>
  </si>
  <si>
    <t>100 CC</t>
  </si>
  <si>
    <t>AVDA005K01</t>
  </si>
  <si>
    <t>%AVITEX Dapur &amp; Kamar Mandi Em 01</t>
  </si>
  <si>
    <t>AVDA005K02</t>
  </si>
  <si>
    <t>%AVITEX Dapur &amp; Kamar Mandi Em 02</t>
  </si>
  <si>
    <t>AVDA005K03</t>
  </si>
  <si>
    <t>^AVITEX Dapur &amp; Kamar Mandi Em 03</t>
  </si>
  <si>
    <t>AVDA005K04</t>
  </si>
  <si>
    <t>^AVITEX Dapur &amp; Kamar Mandi Em 04</t>
  </si>
  <si>
    <t>AVDA005K05</t>
  </si>
  <si>
    <t>^AVITEX Dapur &amp; Kamar Mandi Em 05</t>
  </si>
  <si>
    <t>AVDA005K06</t>
  </si>
  <si>
    <t>^AVITEX Dapur &amp; Kamar Mandi Em 06</t>
  </si>
  <si>
    <t>AVDA005K07</t>
  </si>
  <si>
    <t>%AVITEX Dapur &amp; Kamar Mandi Em 07</t>
  </si>
  <si>
    <t>AVDA005KMW</t>
  </si>
  <si>
    <t>%AVITEX Dapur &amp; Kamar Mandi Em MW</t>
  </si>
  <si>
    <t>AVDA005KSW</t>
  </si>
  <si>
    <t>AVITEX Dapur &amp; Kamar Mandi Em SW</t>
  </si>
  <si>
    <t>AVDA005KBA</t>
  </si>
  <si>
    <t>AVITEX Dapur &amp; Kamar Mandi Em Base A</t>
  </si>
  <si>
    <t>AVDA005KBB</t>
  </si>
  <si>
    <t>AVITEX Dapur &amp; Kamar Mandi Em Base B</t>
  </si>
  <si>
    <t>AVDA005KBC</t>
  </si>
  <si>
    <t>AVITEX Dapur &amp; Kamar Mandi Em Base C</t>
  </si>
  <si>
    <t>AVDA025KP01</t>
  </si>
  <si>
    <t>AVDA025KP02</t>
  </si>
  <si>
    <t>AVDA025KP03</t>
  </si>
  <si>
    <t>%AVITEX Dapur &amp; Kamar Mandi Em 03</t>
  </si>
  <si>
    <t>AVDA025KP04</t>
  </si>
  <si>
    <t>AVDA025KP05</t>
  </si>
  <si>
    <t>AVDA025KP06</t>
  </si>
  <si>
    <t>AVDA025KP07</t>
  </si>
  <si>
    <t>^AVITEX Dapur &amp; Kamar Mandi Em 07</t>
  </si>
  <si>
    <t>AVDA025KPMW</t>
  </si>
  <si>
    <t>AVDA025KPSW</t>
  </si>
  <si>
    <t>AVDA025KPBA</t>
  </si>
  <si>
    <t>AVDA025KPBB</t>
  </si>
  <si>
    <t>AVDA025KPBC</t>
  </si>
  <si>
    <t>AVEM001K021</t>
  </si>
  <si>
    <t>#AVITEX Emulsion 021</t>
  </si>
  <si>
    <t>AVEM001K027</t>
  </si>
  <si>
    <t>#AVITEX Emulsion 027</t>
  </si>
  <si>
    <t>AVEM001K028</t>
  </si>
  <si>
    <t>#AVITEX Emulsion 028</t>
  </si>
  <si>
    <t>AVEM001K030</t>
  </si>
  <si>
    <t>#AVITEX Emulsion 030</t>
  </si>
  <si>
    <t>AVEM001K040</t>
  </si>
  <si>
    <t>AVITEX Emulsion 040</t>
  </si>
  <si>
    <t>AVEM001K053</t>
  </si>
  <si>
    <t>#AVITEX Emulsion 053</t>
  </si>
  <si>
    <t>AVEM001K070</t>
  </si>
  <si>
    <t>#AVITEX Emulsion 070</t>
  </si>
  <si>
    <t>AVEM001K081</t>
  </si>
  <si>
    <t>#AVITEX Emulsion 081</t>
  </si>
  <si>
    <t>AVEM001K200</t>
  </si>
  <si>
    <t>#AVITEX Emulsion 200</t>
  </si>
  <si>
    <t>AVEM001K213</t>
  </si>
  <si>
    <t>#AVITEX Emulsion 213</t>
  </si>
  <si>
    <t>AVEM001K235</t>
  </si>
  <si>
    <t>#AVITEX Emulsion 235</t>
  </si>
  <si>
    <t>AVEM001K246</t>
  </si>
  <si>
    <t>AVITEX Emulsion 246</t>
  </si>
  <si>
    <t>AVEM001K250</t>
  </si>
  <si>
    <t>#AVITEX Emulsion 250</t>
  </si>
  <si>
    <t>AVEM001K500</t>
  </si>
  <si>
    <t>#AVITEX Emulsion 500</t>
  </si>
  <si>
    <t>AVEM001K522</t>
  </si>
  <si>
    <t>AVITEX Emulsion 522</t>
  </si>
  <si>
    <t>AVEM001K600</t>
  </si>
  <si>
    <t>AVITEX Emulsion 600</t>
  </si>
  <si>
    <t>AVEM001K610</t>
  </si>
  <si>
    <t>AVITEX Emulsion 610</t>
  </si>
  <si>
    <t>AVEM001K615</t>
  </si>
  <si>
    <t>AVITEX Emulsion 615</t>
  </si>
  <si>
    <t>AVEM001K620</t>
  </si>
  <si>
    <t>AVITEX Emulsion 620</t>
  </si>
  <si>
    <t>AVEM001K621</t>
  </si>
  <si>
    <t>AVITEX Emulsion 621</t>
  </si>
  <si>
    <t>AVEM001K630</t>
  </si>
  <si>
    <t>AVITEX Emulsion 630</t>
  </si>
  <si>
    <t>AVEM001K640</t>
  </si>
  <si>
    <t>#AVITEX Emulsion 640</t>
  </si>
  <si>
    <t>AVEM001K650</t>
  </si>
  <si>
    <t>AVITEX Emulsion 650</t>
  </si>
  <si>
    <t>AVEM001K660</t>
  </si>
  <si>
    <t>AVITEX Emulsion 660</t>
  </si>
  <si>
    <t>AVEM001K670</t>
  </si>
  <si>
    <t>AVITEX Emulsion 670</t>
  </si>
  <si>
    <t>AVEM001K671</t>
  </si>
  <si>
    <t>AVITEX Emulsion 671</t>
  </si>
  <si>
    <t>AVEM001K675</t>
  </si>
  <si>
    <t>AVITEX Emulsion 675</t>
  </si>
  <si>
    <t>AVEM001K680</t>
  </si>
  <si>
    <t>AVITEX Emulsion 680</t>
  </si>
  <si>
    <t>AVEM001K700</t>
  </si>
  <si>
    <t>AVITEX Emulsion 700</t>
  </si>
  <si>
    <t>AVEM001K710</t>
  </si>
  <si>
    <t>AVITEX Emulsion 710</t>
  </si>
  <si>
    <t>AVEM001K711</t>
  </si>
  <si>
    <t>AVITEX Emulsion 711</t>
  </si>
  <si>
    <t>AVEM001K720</t>
  </si>
  <si>
    <t>AVITEX Emulsion 720</t>
  </si>
  <si>
    <t>AVEM001K725</t>
  </si>
  <si>
    <t>AVITEX Emulsion 725</t>
  </si>
  <si>
    <t>AVEM001K730</t>
  </si>
  <si>
    <t>AVITEX Emulsion 730</t>
  </si>
  <si>
    <t>AVEM001K731</t>
  </si>
  <si>
    <t>AVITEX Emulsion 731</t>
  </si>
  <si>
    <t>AVEM001K735</t>
  </si>
  <si>
    <t>AVITEX Emulsion 735</t>
  </si>
  <si>
    <t>AVEM001K740</t>
  </si>
  <si>
    <t>AVITEX Emulsion 740</t>
  </si>
  <si>
    <t>AVEM001K745</t>
  </si>
  <si>
    <t>AVITEX Emulsion 745</t>
  </si>
  <si>
    <t>AVEM001K750</t>
  </si>
  <si>
    <t>AVITEX Emulsion 750</t>
  </si>
  <si>
    <t>AVEM001K755</t>
  </si>
  <si>
    <t>AVITEX Emulsion 755</t>
  </si>
  <si>
    <t>AVEM001K760</t>
  </si>
  <si>
    <t>AVITEX Emulsion 760</t>
  </si>
  <si>
    <t>AVEM001K765</t>
  </si>
  <si>
    <t>AVITEX Emulsion 765</t>
  </si>
  <si>
    <t>AVEM001K770</t>
  </si>
  <si>
    <t>AVITEX Emulsion 770</t>
  </si>
  <si>
    <t>AVEM001K771</t>
  </si>
  <si>
    <t>AVITEX Emulsion 771</t>
  </si>
  <si>
    <t>AVEM001K775</t>
  </si>
  <si>
    <t>AVITEX Emulsion 775</t>
  </si>
  <si>
    <t>AVEM001K811</t>
  </si>
  <si>
    <t>#AVITEX Emulsion 811</t>
  </si>
  <si>
    <t>AVEM001K812</t>
  </si>
  <si>
    <t>AVITEX Emulsion 812</t>
  </si>
  <si>
    <t>AVEM001K813</t>
  </si>
  <si>
    <t>#AVITEX Emulsion 813</t>
  </si>
  <si>
    <t>AVEM001K814</t>
  </si>
  <si>
    <t>#AVITEX Emulsion 814</t>
  </si>
  <si>
    <t>AVEM001K815</t>
  </si>
  <si>
    <t>#AVITEX Emulsion 815</t>
  </si>
  <si>
    <t>AVEM001K817</t>
  </si>
  <si>
    <t>#AVITEX Emulsion 817</t>
  </si>
  <si>
    <t>AVEM001K818</t>
  </si>
  <si>
    <t>AVITEX Emulsion 818</t>
  </si>
  <si>
    <t>AVEM001K831</t>
  </si>
  <si>
    <t>AVITEX Emulsion 831</t>
  </si>
  <si>
    <t>AVEM001KMW</t>
  </si>
  <si>
    <t>AVITEX Emulsion MW</t>
  </si>
  <si>
    <t>AVEM001KSB</t>
  </si>
  <si>
    <t>AVITEX Emulsion SB</t>
  </si>
  <si>
    <t>AVEM001KSW</t>
  </si>
  <si>
    <t>AVITEX Emulsion SW</t>
  </si>
  <si>
    <t>AVEM001KBA</t>
  </si>
  <si>
    <t>AVITEX Emulsion Base A 1 Kg</t>
  </si>
  <si>
    <t>1KG</t>
  </si>
  <si>
    <t>AVEM001KBB</t>
  </si>
  <si>
    <t>AVITEX Emulsion Base B 1 Kg</t>
  </si>
  <si>
    <t>AVEM001KBC</t>
  </si>
  <si>
    <t>AVITEX Emulsion Base C 1 Kg</t>
  </si>
  <si>
    <t>AVEM005K021</t>
  </si>
  <si>
    <t>AVEM005K027</t>
  </si>
  <si>
    <t>AVEM005K028</t>
  </si>
  <si>
    <t>AVEM005K030</t>
  </si>
  <si>
    <t>AVEM005K040</t>
  </si>
  <si>
    <t>AVEM005K050</t>
  </si>
  <si>
    <t>AVITEX Emulsion 050</t>
  </si>
  <si>
    <t>AVEM005K053</t>
  </si>
  <si>
    <t>AVEM005K070</t>
  </si>
  <si>
    <t>AVEM005K081</t>
  </si>
  <si>
    <t>AVEM005K084</t>
  </si>
  <si>
    <t>#AVITEX Emulsion 084</t>
  </si>
  <si>
    <t>AVEM005K093</t>
  </si>
  <si>
    <t>AVITEX Emulsion 093</t>
  </si>
  <si>
    <t>AVEM005K137</t>
  </si>
  <si>
    <t>#AVITEX Emulsion 137</t>
  </si>
  <si>
    <t>AVEM005K200</t>
  </si>
  <si>
    <t>AVEM005K213</t>
  </si>
  <si>
    <t>AVEM005K235</t>
  </si>
  <si>
    <t>AVEM005K240</t>
  </si>
  <si>
    <t>#AVITEX Emulsion 240</t>
  </si>
  <si>
    <t>AVEM005K246</t>
  </si>
  <si>
    <t>AVEM005K250</t>
  </si>
  <si>
    <t>AVEM005K260</t>
  </si>
  <si>
    <t>AVITEX Emulsion 260</t>
  </si>
  <si>
    <t>AVEM005K500</t>
  </si>
  <si>
    <t>AVEM005K522</t>
  </si>
  <si>
    <t>AVEM005K600</t>
  </si>
  <si>
    <t>AVEM005K601</t>
  </si>
  <si>
    <t>AVITEX Emulsion 601</t>
  </si>
  <si>
    <t>AVEM005K602</t>
  </si>
  <si>
    <t>AVITEX Emulsion 602</t>
  </si>
  <si>
    <t>AVEM005K610</t>
  </si>
  <si>
    <t>AVEM005K615</t>
  </si>
  <si>
    <t>AVEM005K620</t>
  </si>
  <si>
    <t>AVEM005K621</t>
  </si>
  <si>
    <t>AVEM005K622</t>
  </si>
  <si>
    <t>#AVITEX Emulsion 622</t>
  </si>
  <si>
    <t>AVEM005K630</t>
  </si>
  <si>
    <t>AVEM005K640</t>
  </si>
  <si>
    <t>AVEM005K650</t>
  </si>
  <si>
    <t>AVEM005K651</t>
  </si>
  <si>
    <t>#AVITEX Emulsion 651</t>
  </si>
  <si>
    <t>AVEM005K660</t>
  </si>
  <si>
    <t>AVEM005K661</t>
  </si>
  <si>
    <t>AVITEX Emulsion 661</t>
  </si>
  <si>
    <t>AVEM005K670</t>
  </si>
  <si>
    <t>AVEM005K671</t>
  </si>
  <si>
    <t>AVEM005K675</t>
  </si>
  <si>
    <t>AVEM005K680</t>
  </si>
  <si>
    <t>AVEM005K700</t>
  </si>
  <si>
    <t>AVEM005K710</t>
  </si>
  <si>
    <t>AVEM005K711</t>
  </si>
  <si>
    <t>AVEM005K712</t>
  </si>
  <si>
    <t>AVITEX Emulsion 712</t>
  </si>
  <si>
    <t>AVEM005K720</t>
  </si>
  <si>
    <t>AVEM005K725</t>
  </si>
  <si>
    <t>AVEM005K730</t>
  </si>
  <si>
    <t>AVEM005K731</t>
  </si>
  <si>
    <t>AVEM005K735</t>
  </si>
  <si>
    <t>AVEM005K740</t>
  </si>
  <si>
    <t>AVEM005K745</t>
  </si>
  <si>
    <t>AVEM005K750</t>
  </si>
  <si>
    <t>AVEM005K751</t>
  </si>
  <si>
    <t>AVITEX Emulsion 751</t>
  </si>
  <si>
    <t>AVEM005K752</t>
  </si>
  <si>
    <t>AVITEX Emulsion 752</t>
  </si>
  <si>
    <t>AVEM005K755</t>
  </si>
  <si>
    <t>AVEM005K760</t>
  </si>
  <si>
    <t>AVEM005K765</t>
  </si>
  <si>
    <t>AVEM005K770</t>
  </si>
  <si>
    <t>AVEM005K771</t>
  </si>
  <si>
    <t>AVEM005K772</t>
  </si>
  <si>
    <t>AVITEX Emulsion 772</t>
  </si>
  <si>
    <t>AVEM005K775</t>
  </si>
  <si>
    <t>AVEM005K776</t>
  </si>
  <si>
    <t>AVITEX Emulsion 776</t>
  </si>
  <si>
    <t>AVEM005K811</t>
  </si>
  <si>
    <t>AVEM005K812</t>
  </si>
  <si>
    <t>AVEM005K813</t>
  </si>
  <si>
    <t>AVEM005K814</t>
  </si>
  <si>
    <t>AVEM005K815</t>
  </si>
  <si>
    <t>AVEM005K816</t>
  </si>
  <si>
    <t>AVITEX Emulsion 816</t>
  </si>
  <si>
    <t>AVEM005K817</t>
  </si>
  <si>
    <t>AVEM005K818</t>
  </si>
  <si>
    <t>AVEM005K819</t>
  </si>
  <si>
    <t>#AVITEX Emulsion 819</t>
  </si>
  <si>
    <t>AVEM005K820</t>
  </si>
  <si>
    <t>#AVITEX Emulsion 820</t>
  </si>
  <si>
    <t>AVEM005K831</t>
  </si>
  <si>
    <t>AVEM005K842</t>
  </si>
  <si>
    <t>#AVITEX Emulsion 842</t>
  </si>
  <si>
    <t>AVEM005K891</t>
  </si>
  <si>
    <t>#AVITEX Emulsion 891</t>
  </si>
  <si>
    <t>AVEM005K892</t>
  </si>
  <si>
    <t>AVITEX Emulsion 892</t>
  </si>
  <si>
    <t>AVEM005K893</t>
  </si>
  <si>
    <t>AVITEX Emulsion 893</t>
  </si>
  <si>
    <t>AVEM005K894</t>
  </si>
  <si>
    <t>#AVITEX Emulsion 894</t>
  </si>
  <si>
    <t>AVEM005K895</t>
  </si>
  <si>
    <t>#AVITEX Emulsion 895</t>
  </si>
  <si>
    <t>AVEM005K897</t>
  </si>
  <si>
    <t>#AVITEX Emulsion 897</t>
  </si>
  <si>
    <t>AVEM005K900</t>
  </si>
  <si>
    <t>AVITEX Emulsion 900</t>
  </si>
  <si>
    <t>AVEM005KA1501</t>
  </si>
  <si>
    <t>AVITEX Emulsion A1501</t>
  </si>
  <si>
    <t>AVEM005KA40115</t>
  </si>
  <si>
    <t>%AVITEX Emulsion A40115</t>
  </si>
  <si>
    <t>AVEM005KA40553</t>
  </si>
  <si>
    <t>AVITEX Emulsion A40553</t>
  </si>
  <si>
    <t>AVEM005KA44195</t>
  </si>
  <si>
    <t>AVITEX Emulsion A44195</t>
  </si>
  <si>
    <t>AVEM005KA44475</t>
  </si>
  <si>
    <t>AVITEX Emulsion A44475</t>
  </si>
  <si>
    <t>AVEM005KA44504</t>
  </si>
  <si>
    <t>AVITEX Emulsion A44504</t>
  </si>
  <si>
    <t>AVEM005KA44505</t>
  </si>
  <si>
    <t>AVITEX Emulsion A44505</t>
  </si>
  <si>
    <t>AVEM005KA44544</t>
  </si>
  <si>
    <t>%AVITEX Emulsion A44544</t>
  </si>
  <si>
    <t>AVEM005KA44555</t>
  </si>
  <si>
    <t>AVITEX Emulsion A44555</t>
  </si>
  <si>
    <t>AVEM005KAT1</t>
  </si>
  <si>
    <t>AVITEX Emulsion AT-1</t>
  </si>
  <si>
    <t>AVEM005KAT2</t>
  </si>
  <si>
    <t>#AVITEX Emulsion AT-2</t>
  </si>
  <si>
    <t>AVEM005KAT3</t>
  </si>
  <si>
    <t>#AVITEX Emulsion AT-3</t>
  </si>
  <si>
    <t>AVEM005KAT4</t>
  </si>
  <si>
    <t>AVITEX Emulsion AT-4</t>
  </si>
  <si>
    <t>AVEM005KAT5</t>
  </si>
  <si>
    <t>AVITEX Emulsion AT-5</t>
  </si>
  <si>
    <t>AVEM005KAT6</t>
  </si>
  <si>
    <t>#AVITEX Emulsion AT-6</t>
  </si>
  <si>
    <t>AVEM005KMW</t>
  </si>
  <si>
    <t>AVEM005KPS1</t>
  </si>
  <si>
    <t>#AVITEX Emulsion PS-1</t>
  </si>
  <si>
    <t>AVEM005KPS10</t>
  </si>
  <si>
    <t>#AVITEX Emulsion PS-10</t>
  </si>
  <si>
    <t>AVEM005KPS11</t>
  </si>
  <si>
    <t>#AVITEX Emulsion PS-11</t>
  </si>
  <si>
    <t>AVEM005KPS12</t>
  </si>
  <si>
    <t>#AVITEX Emulsion PS-12</t>
  </si>
  <si>
    <t>AVEM005KPS2</t>
  </si>
  <si>
    <t>#AVITEX Emulsion PS-2</t>
  </si>
  <si>
    <t>AVEM005KPS3</t>
  </si>
  <si>
    <t>#AVITEX Emulsion PS-3</t>
  </si>
  <si>
    <t>AVEM005KPS4</t>
  </si>
  <si>
    <t>#AVITEX Emulsion PS-4</t>
  </si>
  <si>
    <t>AVEM005KPS5</t>
  </si>
  <si>
    <t>#AVITEX Emulsion PS-5</t>
  </si>
  <si>
    <t>AVEM005KPS6</t>
  </si>
  <si>
    <t>#AVITEX Emulsion PS-6</t>
  </si>
  <si>
    <t>AVEM005KPS7</t>
  </si>
  <si>
    <t>%AVITEX Emulsion PS-7</t>
  </si>
  <si>
    <t>AVEM005KPS8</t>
  </si>
  <si>
    <t>AVITEX Emulsion PS-8</t>
  </si>
  <si>
    <t>AVEM005KPS9</t>
  </si>
  <si>
    <t>#AVITEX Emulsion PS-9</t>
  </si>
  <si>
    <t>AVEM005KSB</t>
  </si>
  <si>
    <t>AVEM005KSW</t>
  </si>
  <si>
    <t>AVEM005KBA</t>
  </si>
  <si>
    <t>AVITEX Emulsion Base A</t>
  </si>
  <si>
    <t>AVEM005KBB</t>
  </si>
  <si>
    <t>AVITEX Emulsion Base B</t>
  </si>
  <si>
    <t>AVEM005KBC</t>
  </si>
  <si>
    <t>AVITEX Emulsion Base C</t>
  </si>
  <si>
    <t>AVEM025KP021</t>
  </si>
  <si>
    <t>AVEM025KP027</t>
  </si>
  <si>
    <t>AVEM025KP028</t>
  </si>
  <si>
    <t>AVEM025KP030</t>
  </si>
  <si>
    <t>AVEM025KP040</t>
  </si>
  <si>
    <t>AVEM025KP050</t>
  </si>
  <si>
    <t>AVEM025KP053</t>
  </si>
  <si>
    <t>AVEM025KP070</t>
  </si>
  <si>
    <t>AVEM025KP081</t>
  </si>
  <si>
    <t>AVEM025KP084</t>
  </si>
  <si>
    <t>AVEM025KP093</t>
  </si>
  <si>
    <t>AVEM025KP200</t>
  </si>
  <si>
    <t>AVEM025KP213</t>
  </si>
  <si>
    <t>AVEM025KP235</t>
  </si>
  <si>
    <t>AVEM025KP240</t>
  </si>
  <si>
    <t>AVEM025KP246</t>
  </si>
  <si>
    <t>AVEM025KP250</t>
  </si>
  <si>
    <t>AVEM025KP260</t>
  </si>
  <si>
    <t>AVEM025KP500</t>
  </si>
  <si>
    <t>AVEM025KP522</t>
  </si>
  <si>
    <t>AVEM025KP600</t>
  </si>
  <si>
    <t>AVEM025KP601</t>
  </si>
  <si>
    <t>AVEM025KP602</t>
  </si>
  <si>
    <t>AVEM025KP610</t>
  </si>
  <si>
    <t>AVEM025KP615</t>
  </si>
  <si>
    <t>AVEM025KP620</t>
  </si>
  <si>
    <t>AVEM025KP621</t>
  </si>
  <si>
    <t>AVEM025KP622</t>
  </si>
  <si>
    <t>%AVITEX Emulsion 622</t>
  </si>
  <si>
    <t>AVEM025KP630</t>
  </si>
  <si>
    <t>AVEM025KP640</t>
  </si>
  <si>
    <t>AVEM025KP650</t>
  </si>
  <si>
    <t>AVEM025KP651</t>
  </si>
  <si>
    <t>%AVITEX Emulsion 651</t>
  </si>
  <si>
    <t>AVEM025KP660</t>
  </si>
  <si>
    <t>AVEM025KP661</t>
  </si>
  <si>
    <t>AVEM025KP670</t>
  </si>
  <si>
    <t>AVEM025KP671</t>
  </si>
  <si>
    <t>AVEM025KP675</t>
  </si>
  <si>
    <t>AVEM025KP680</t>
  </si>
  <si>
    <t>AVEM025KP700</t>
  </si>
  <si>
    <t>AVEM025KP710</t>
  </si>
  <si>
    <t>AVEM025KP711</t>
  </si>
  <si>
    <t>AVEM025KP712</t>
  </si>
  <si>
    <t>AVEM025KP720</t>
  </si>
  <si>
    <t>AVEM025KP725</t>
  </si>
  <si>
    <t>AVEM025KP730</t>
  </si>
  <si>
    <t>AVEM025KP731</t>
  </si>
  <si>
    <t>AVEM025KP735</t>
  </si>
  <si>
    <t>AVEM025KP740</t>
  </si>
  <si>
    <t>AVEM025KP745</t>
  </si>
  <si>
    <t>AVEM025KP750</t>
  </si>
  <si>
    <t>AVEM025KP751</t>
  </si>
  <si>
    <t>AVEM025KP752</t>
  </si>
  <si>
    <t>AVEM025KP755</t>
  </si>
  <si>
    <t>AVEM025KP760</t>
  </si>
  <si>
    <t>AVEM025KP765</t>
  </si>
  <si>
    <t>AVEM025KP770</t>
  </si>
  <si>
    <t>AVEM025KP771</t>
  </si>
  <si>
    <t>AVEM025KP772</t>
  </si>
  <si>
    <t>AVEM025KP775</t>
  </si>
  <si>
    <t>AVEM025KP776</t>
  </si>
  <si>
    <t>AVEM025KP811</t>
  </si>
  <si>
    <t>AVEM025KP812</t>
  </si>
  <si>
    <t>AVEM025KP813</t>
  </si>
  <si>
    <t>AVEM025KP814</t>
  </si>
  <si>
    <t>AVEM025KP815</t>
  </si>
  <si>
    <t>AVEM025KP816</t>
  </si>
  <si>
    <t>AVEM025KP817</t>
  </si>
  <si>
    <t>AVEM025KP818</t>
  </si>
  <si>
    <t>AVEM025KP819</t>
  </si>
  <si>
    <t>AVEM025KP820</t>
  </si>
  <si>
    <t>AVEM025KP831</t>
  </si>
  <si>
    <t>AVEM025KP842</t>
  </si>
  <si>
    <t>AVEM025KP891</t>
  </si>
  <si>
    <t>AVEM025KP892</t>
  </si>
  <si>
    <t>AVEM025KP893</t>
  </si>
  <si>
    <t>AVEM025KP895</t>
  </si>
  <si>
    <t>AVEM025KP897</t>
  </si>
  <si>
    <t>AVEM025KP900</t>
  </si>
  <si>
    <t>AVEM025KPA1501</t>
  </si>
  <si>
    <t>AVEM025KPA40115</t>
  </si>
  <si>
    <t>AVEM025KPA40553</t>
  </si>
  <si>
    <t>AVEM025KPA44195</t>
  </si>
  <si>
    <t>AVEM025KPA44475</t>
  </si>
  <si>
    <t>AVEM025KPA44504</t>
  </si>
  <si>
    <t>AVEM025KPA44505</t>
  </si>
  <si>
    <t>AVEM025KPA44544</t>
  </si>
  <si>
    <t>#AVITEX Emulsion A44544</t>
  </si>
  <si>
    <t>AVEM025KPA44555</t>
  </si>
  <si>
    <t>AVEM025KPAT1</t>
  </si>
  <si>
    <t>AVEM025KPAT2</t>
  </si>
  <si>
    <t>AVEM025KPAT3</t>
  </si>
  <si>
    <t>AVEM025KPAT4</t>
  </si>
  <si>
    <t>AVEM025KPAT5</t>
  </si>
  <si>
    <t>AVEM025KPAT6</t>
  </si>
  <si>
    <t>AVEM025KPMW</t>
  </si>
  <si>
    <t>AVEM025KPPS1</t>
  </si>
  <si>
    <t>AVEM025KPPS10</t>
  </si>
  <si>
    <t>AVEM025KPPS11</t>
  </si>
  <si>
    <t>AVEM025KPPS12</t>
  </si>
  <si>
    <t>AVEM025KPPS2</t>
  </si>
  <si>
    <t>AVEM025KPPS3</t>
  </si>
  <si>
    <t>AVEM025KPPS4</t>
  </si>
  <si>
    <t>AVEM025KPPS5</t>
  </si>
  <si>
    <t>AVEM025KPPS6</t>
  </si>
  <si>
    <t>AVEM025KPPS7</t>
  </si>
  <si>
    <t>AVEM025KPPS8</t>
  </si>
  <si>
    <t>AVEM025KPPS9</t>
  </si>
  <si>
    <t>AVEM025KPSB</t>
  </si>
  <si>
    <t>AVITEX EM. Super Black</t>
  </si>
  <si>
    <t>AVEM025KPSW</t>
  </si>
  <si>
    <t>AVEM025KPBA</t>
  </si>
  <si>
    <t>AVEM025KPBB</t>
  </si>
  <si>
    <t>AVEM025KPBC</t>
  </si>
  <si>
    <t>AVEP001K</t>
  </si>
  <si>
    <t>Avian Epoxy Filler</t>
  </si>
  <si>
    <t>AVEP001K001</t>
  </si>
  <si>
    <t>Avian Epoxy Serbaguna 001 0,9 LT</t>
  </si>
  <si>
    <t>AVEP001K003</t>
  </si>
  <si>
    <t>Avian Epoxy Serbaguna 003 0,9 LT</t>
  </si>
  <si>
    <t>AVEP001K010</t>
  </si>
  <si>
    <t>Avian Epoxy Serbaguna 010 0,9 LT</t>
  </si>
  <si>
    <t>AVEP200C</t>
  </si>
  <si>
    <t>AVEX001601</t>
  </si>
  <si>
    <t>AVITEX Emulsion Exterior 601</t>
  </si>
  <si>
    <t>AVEX001670</t>
  </si>
  <si>
    <t>AVITEX Emulsion Exterior 670</t>
  </si>
  <si>
    <t>AVEX001671</t>
  </si>
  <si>
    <t>AVITEX Emulsion Exterior 671</t>
  </si>
  <si>
    <t>AVEX001710</t>
  </si>
  <si>
    <t>AVITEX Emulsion Exterior 710</t>
  </si>
  <si>
    <t>AVEX001745</t>
  </si>
  <si>
    <t>AVITEX Emulsion Exterior 745</t>
  </si>
  <si>
    <t>AVEX001750</t>
  </si>
  <si>
    <t>AVITEX Emulsion Exterior 750</t>
  </si>
  <si>
    <t>AVEX001770</t>
  </si>
  <si>
    <t>AVITEX Emulsion Exterior 770</t>
  </si>
  <si>
    <t>AVEX001831</t>
  </si>
  <si>
    <t>AVITEX Emulsion Exterior 831</t>
  </si>
  <si>
    <t>AVEX005K601</t>
  </si>
  <si>
    <t>AVEX005K670</t>
  </si>
  <si>
    <t>AVEX005K671</t>
  </si>
  <si>
    <t>AVEX005K710</t>
  </si>
  <si>
    <t>AVEX005K745</t>
  </si>
  <si>
    <t>AVEX005K750</t>
  </si>
  <si>
    <t>AVEX005K770</t>
  </si>
  <si>
    <t>AVEX005K831</t>
  </si>
  <si>
    <t>AVEX005KSW</t>
  </si>
  <si>
    <t>AVITEX Emulsion Exterior SW</t>
  </si>
  <si>
    <t>AVEX005KBA</t>
  </si>
  <si>
    <t>AVITEX Emulsion Exterior Base A</t>
  </si>
  <si>
    <t>AVEX005KBB</t>
  </si>
  <si>
    <t>AVITEX Emulsion Exterior Base B</t>
  </si>
  <si>
    <t>AVEX005KBC</t>
  </si>
  <si>
    <t>AVITEX Emulsion Exterior Base C</t>
  </si>
  <si>
    <t>AVEX025KP601</t>
  </si>
  <si>
    <t>AVEX025KP670</t>
  </si>
  <si>
    <t>AVEX025KP671</t>
  </si>
  <si>
    <t>AVEX025KP710</t>
  </si>
  <si>
    <t>AVEX025KP745</t>
  </si>
  <si>
    <t>AVEX025KP750</t>
  </si>
  <si>
    <t>AVEX025KP770</t>
  </si>
  <si>
    <t>AVEX025KP831</t>
  </si>
  <si>
    <t>AVEX025KPSW</t>
  </si>
  <si>
    <t>AVEX025KPBA</t>
  </si>
  <si>
    <t>AVEX025KPBB</t>
  </si>
  <si>
    <t>AVEX025KPBC</t>
  </si>
  <si>
    <t>AVFI001K01</t>
  </si>
  <si>
    <t>AVIAN Epoxy Filler 01</t>
  </si>
  <si>
    <t>AVFI001K02</t>
  </si>
  <si>
    <t>AVIAN Epoxy Filler 02</t>
  </si>
  <si>
    <t>AVFI001K03</t>
  </si>
  <si>
    <t>AVIAN Epoxy Filler 03</t>
  </si>
  <si>
    <t>AVFI001K04</t>
  </si>
  <si>
    <t>AVIAN Epoxy Filler 04</t>
  </si>
  <si>
    <t>AVFI040CHAR</t>
  </si>
  <si>
    <t>AVIAN Epoxy Filler Hardener</t>
  </si>
  <si>
    <t>AVFI200C01</t>
  </si>
  <si>
    <t>AVFI200C02</t>
  </si>
  <si>
    <t>AVFI200C03</t>
  </si>
  <si>
    <t>AVFI200C04</t>
  </si>
  <si>
    <t>AVFI200CHAR</t>
  </si>
  <si>
    <t>AVFO001K</t>
  </si>
  <si>
    <t>#AVIAN Anti Fouling</t>
  </si>
  <si>
    <t>AVFO005K</t>
  </si>
  <si>
    <t xml:space="preserve">#AVIAN Anti Fouling </t>
  </si>
  <si>
    <t>AVGO001K040</t>
  </si>
  <si>
    <t>AVITEX GOLD Emulsion 040</t>
  </si>
  <si>
    <t>AVGO001K601</t>
  </si>
  <si>
    <t>AVITEX GOLD Emulsion 601</t>
  </si>
  <si>
    <t>AVGO001K602</t>
  </si>
  <si>
    <t>AVITEX GOLD Emulsion 602</t>
  </si>
  <si>
    <t>AVGO001K620</t>
  </si>
  <si>
    <t>AVITEX GOLD Emulsion 620</t>
  </si>
  <si>
    <t>AVGO001K670</t>
  </si>
  <si>
    <t>AVITEX GOLD Emulsion 670</t>
  </si>
  <si>
    <t>AVGO001K680</t>
  </si>
  <si>
    <t>AVITEX GOLD Emulsion 680</t>
  </si>
  <si>
    <t>AVGO001K700</t>
  </si>
  <si>
    <t>AVITEX GOLD Emulsion 700</t>
  </si>
  <si>
    <t>AVGO001K710</t>
  </si>
  <si>
    <t>AVITEX GOLD Emulsion 710</t>
  </si>
  <si>
    <t>AVGO001K712</t>
  </si>
  <si>
    <t>AVITEX GOLD Emulsion 712</t>
  </si>
  <si>
    <t>AVGO001K720</t>
  </si>
  <si>
    <t>AVITEX GOLD Emulsion 720</t>
  </si>
  <si>
    <t>AVGO001K725</t>
  </si>
  <si>
    <t>AVITEX GOLD Emulsion 725</t>
  </si>
  <si>
    <t>AVGO001K735</t>
  </si>
  <si>
    <t>AVITEX GOLD Emulsion 735</t>
  </si>
  <si>
    <t>AVGO001K736</t>
  </si>
  <si>
    <t>AVITEX GOLD Emulsion 736</t>
  </si>
  <si>
    <t>AVGO001K745</t>
  </si>
  <si>
    <t>AVITEX GOLD Emulsion 745</t>
  </si>
  <si>
    <t>AVGO001K752</t>
  </si>
  <si>
    <t>AVITEX GOLD Emulsion 752</t>
  </si>
  <si>
    <t>AVGO001K755</t>
  </si>
  <si>
    <t>AVITEX GOLD Emulsion 755</t>
  </si>
  <si>
    <t>AVGO001K765</t>
  </si>
  <si>
    <t>AVITEX GOLD Emulsion 765</t>
  </si>
  <si>
    <t>AVGO001K770</t>
  </si>
  <si>
    <t>AVITEX GOLD Emulsion 770</t>
  </si>
  <si>
    <t>AVGO001K771</t>
  </si>
  <si>
    <t>AVITEX GOLD Emulsion 771</t>
  </si>
  <si>
    <t>AVGO001K831</t>
  </si>
  <si>
    <t>AVITEX GOLD Emulsion 831</t>
  </si>
  <si>
    <t>AVGO001K901</t>
  </si>
  <si>
    <t>AVITEX GOLD Emulsion 901</t>
  </si>
  <si>
    <t>AVGO001K902</t>
  </si>
  <si>
    <t>AVITEX GOLD Emulsion 902</t>
  </si>
  <si>
    <t>AVGO001K903</t>
  </si>
  <si>
    <t>AVITEX GOLD Emulsion 903</t>
  </si>
  <si>
    <t>AVGO001K904</t>
  </si>
  <si>
    <t>AVITEX GOLD Emulsion 904</t>
  </si>
  <si>
    <t>AVGO001K905</t>
  </si>
  <si>
    <t>AVITEX GOLD Emulsion 905</t>
  </si>
  <si>
    <t>AVGO001K906</t>
  </si>
  <si>
    <t>AVITEX GOLD Emulsion 906</t>
  </si>
  <si>
    <t>AVGO001K907</t>
  </si>
  <si>
    <t>AVITEX GOLD Emulsion 907</t>
  </si>
  <si>
    <t>AVGO001K908</t>
  </si>
  <si>
    <t>AVITEX GOLD Emulsion 908</t>
  </si>
  <si>
    <t>AVGO001K909</t>
  </si>
  <si>
    <t>AVITEX GOLD Emulsion 909</t>
  </si>
  <si>
    <t>AVGO001K910</t>
  </si>
  <si>
    <t>AVITEX GOLD Emulsion 910</t>
  </si>
  <si>
    <t>AVGO001K911</t>
  </si>
  <si>
    <t>AVITEX GOLD Emulsion 911</t>
  </si>
  <si>
    <t>AVGO001K912</t>
  </si>
  <si>
    <t>AVITEX GOLD Emulsion 912</t>
  </si>
  <si>
    <t>AVGO001K913</t>
  </si>
  <si>
    <t>AVITEX GOLD Emulsion 913</t>
  </si>
  <si>
    <t>AVGO001K914</t>
  </si>
  <si>
    <t>AVITEX GOLD Emulsion 914</t>
  </si>
  <si>
    <t>AVGO001K915</t>
  </si>
  <si>
    <t>AVITEX GOLD Emulsion 915</t>
  </si>
  <si>
    <t>AVGO001K916</t>
  </si>
  <si>
    <t>AVITEX GOLD Emulsion 916</t>
  </si>
  <si>
    <t>AVGO001K917</t>
  </si>
  <si>
    <t>AVITEX GOLD Emulsion 917</t>
  </si>
  <si>
    <t>AVGO001K918</t>
  </si>
  <si>
    <t>AVITEX GOLD Emulsion 918</t>
  </si>
  <si>
    <t>AVGO001K919</t>
  </si>
  <si>
    <t>AVITEX GOLD Emulsion 919</t>
  </si>
  <si>
    <t>AVGO001KSB</t>
  </si>
  <si>
    <t>AVITEX GOLD Emulsion SB</t>
  </si>
  <si>
    <t>AVGO001KSW</t>
  </si>
  <si>
    <t>AVITEX GOLD Emulsion SW</t>
  </si>
  <si>
    <t>AVGO001KBA</t>
  </si>
  <si>
    <t>AVITEX GOLD Emulsion Base A</t>
  </si>
  <si>
    <t>AVGO001KBB</t>
  </si>
  <si>
    <t>AVITEX GOLD Emulsion Base B</t>
  </si>
  <si>
    <t>AVGO001KBC</t>
  </si>
  <si>
    <t>AVITEX GOLD Emulsion Base C</t>
  </si>
  <si>
    <t>AVGO005K040</t>
  </si>
  <si>
    <t>AVGO005K601</t>
  </si>
  <si>
    <t>AVGO005K602</t>
  </si>
  <si>
    <t>AVGO005K620</t>
  </si>
  <si>
    <t>AVGO005K670</t>
  </si>
  <si>
    <t>AVGO005K680</t>
  </si>
  <si>
    <t>AVGO005K700</t>
  </si>
  <si>
    <t>AVGO005K710</t>
  </si>
  <si>
    <t>AVGO005K712</t>
  </si>
  <si>
    <t>AVGO005K720</t>
  </si>
  <si>
    <t>AVGO005K725</t>
  </si>
  <si>
    <t>AVGO005K735</t>
  </si>
  <si>
    <t>AVGO005K736</t>
  </si>
  <si>
    <t>AVGO005K745</t>
  </si>
  <si>
    <t>AVGO005K752</t>
  </si>
  <si>
    <t>AVGO005K755</t>
  </si>
  <si>
    <t>AVGO005K765</t>
  </si>
  <si>
    <t>AVGO005K770</t>
  </si>
  <si>
    <t>AVGO005K771</t>
  </si>
  <si>
    <t>AVGO005K831</t>
  </si>
  <si>
    <t>AVGO005K901</t>
  </si>
  <si>
    <t>AVGO005K902</t>
  </si>
  <si>
    <t>AVGO005K903</t>
  </si>
  <si>
    <t>AVGO005K904</t>
  </si>
  <si>
    <t>AVGO005K905</t>
  </si>
  <si>
    <t>AVGO005K906</t>
  </si>
  <si>
    <t>AVGO005K907</t>
  </si>
  <si>
    <t>AVGO005K908</t>
  </si>
  <si>
    <t>AVGO005K909</t>
  </si>
  <si>
    <t>AVGO005K910</t>
  </si>
  <si>
    <t>AVGO005K911</t>
  </si>
  <si>
    <t>AVGO005K912</t>
  </si>
  <si>
    <t>AVGO005K913</t>
  </si>
  <si>
    <t>AVGO005K914</t>
  </si>
  <si>
    <t>AVGO005K915</t>
  </si>
  <si>
    <t>AVGO005K916</t>
  </si>
  <si>
    <t>AVGO005K917</t>
  </si>
  <si>
    <t>AVGO005K918</t>
  </si>
  <si>
    <t>AVGO005K919</t>
  </si>
  <si>
    <t>AVGO005KSB</t>
  </si>
  <si>
    <t>AVGO005KSW</t>
  </si>
  <si>
    <t>AVGO005KBA</t>
  </si>
  <si>
    <t>AVGO005KBB</t>
  </si>
  <si>
    <t>AVGO005KBC</t>
  </si>
  <si>
    <t>AVGO025KP040</t>
  </si>
  <si>
    <t>AVGO025KP601</t>
  </si>
  <si>
    <t>AVGO025KP602</t>
  </si>
  <si>
    <t>AVGO025KP620</t>
  </si>
  <si>
    <t>AVGO025KP670</t>
  </si>
  <si>
    <t>AVGO025KP680</t>
  </si>
  <si>
    <t>AVGO025KP700</t>
  </si>
  <si>
    <t>AVGO025KP710</t>
  </si>
  <si>
    <t>AVGO025KP712</t>
  </si>
  <si>
    <t>AVGO025KP720</t>
  </si>
  <si>
    <t>AVGO025KP725</t>
  </si>
  <si>
    <t>AVGO025KP735</t>
  </si>
  <si>
    <t>AVGO025KP736</t>
  </si>
  <si>
    <t>AVGO025KP745</t>
  </si>
  <si>
    <t>AVGO025KP752</t>
  </si>
  <si>
    <t>AVGO025KP755</t>
  </si>
  <si>
    <t>AVGO025KP765</t>
  </si>
  <si>
    <t>AVGO025KP770</t>
  </si>
  <si>
    <t>AVGO025KP771</t>
  </si>
  <si>
    <t>AVGO025KP831</t>
  </si>
  <si>
    <t>AVGO025KP901</t>
  </si>
  <si>
    <t>AVGO025KP902</t>
  </si>
  <si>
    <t>AVGO025KP903</t>
  </si>
  <si>
    <t>AVGO025KP904</t>
  </si>
  <si>
    <t>AVGO025KP905</t>
  </si>
  <si>
    <t>AVGO025KP906</t>
  </si>
  <si>
    <t>AVGO025KP907</t>
  </si>
  <si>
    <t>AVGO025KP908</t>
  </si>
  <si>
    <t>AVGO025KP909</t>
  </si>
  <si>
    <t>AVGO025KP910</t>
  </si>
  <si>
    <t>AVGO025KP911</t>
  </si>
  <si>
    <t>AVGO025KP912</t>
  </si>
  <si>
    <t>AVGO025KP913</t>
  </si>
  <si>
    <t>AVGO025KP914</t>
  </si>
  <si>
    <t>AVGO025KP915</t>
  </si>
  <si>
    <t>AVGO025KP916</t>
  </si>
  <si>
    <t>AVGO025KP917</t>
  </si>
  <si>
    <t>AVGO025KP918</t>
  </si>
  <si>
    <t>AVGO025KP919</t>
  </si>
  <si>
    <t>AVGO025KPSB</t>
  </si>
  <si>
    <t>AVGO025KPSW</t>
  </si>
  <si>
    <t>AVGO025KPBA</t>
  </si>
  <si>
    <t>AVGO025KPBB</t>
  </si>
  <si>
    <t>AVGO025KPBC</t>
  </si>
  <si>
    <t>AVKI005KSW</t>
  </si>
  <si>
    <t>AVITEX for Kids Emulsion SW</t>
  </si>
  <si>
    <t>AVKI005KBA</t>
  </si>
  <si>
    <t>AVITEX for Kids Emulsion Base A</t>
  </si>
  <si>
    <t>AVKI005KBB</t>
  </si>
  <si>
    <t>AVITEX for Kids Emulsion Base B</t>
  </si>
  <si>
    <t>AVKI005KBC</t>
  </si>
  <si>
    <t>AVITEX for Kids Emulsion Base C</t>
  </si>
  <si>
    <t>AVKI025KPSW</t>
  </si>
  <si>
    <t>AVKI025KPBA</t>
  </si>
  <si>
    <t>AVKI025KPBB</t>
  </si>
  <si>
    <t>AVKI025KPBC</t>
  </si>
  <si>
    <t>AVLA005K001</t>
  </si>
  <si>
    <t>AVIAN Cat Lapangan 001</t>
  </si>
  <si>
    <t>AVLA005K002</t>
  </si>
  <si>
    <t>AVIAN Cat Lapangan 002</t>
  </si>
  <si>
    <t>AVLA005K003</t>
  </si>
  <si>
    <t>AVIAN Cat Lapangan 003</t>
  </si>
  <si>
    <t>AVLA005K004</t>
  </si>
  <si>
    <t>AVIAN Cat Lapangan 004</t>
  </si>
  <si>
    <t>AVLA005K005</t>
  </si>
  <si>
    <t>AVIAN Cat Lapangan 005</t>
  </si>
  <si>
    <t>AVLA005K006</t>
  </si>
  <si>
    <t>AVIAN Cat Lapangan 006</t>
  </si>
  <si>
    <t>AVLA005K007</t>
  </si>
  <si>
    <t>AVIAN Cat Lapangan 007</t>
  </si>
  <si>
    <t>AVLA005KBA</t>
  </si>
  <si>
    <t>AVIAN Cat Lapangan Base A</t>
  </si>
  <si>
    <t>AVLA005KBC</t>
  </si>
  <si>
    <t>AVIAN Cat Lapangan Base C</t>
  </si>
  <si>
    <t>AVLA025KP001</t>
  </si>
  <si>
    <t>AVLA025KP002</t>
  </si>
  <si>
    <t>AVLA025KP003</t>
  </si>
  <si>
    <t>AVLA025KP004</t>
  </si>
  <si>
    <t>AVLA025KP005</t>
  </si>
  <si>
    <t>AVLA025KP006</t>
  </si>
  <si>
    <t>AVLA025KP007</t>
  </si>
  <si>
    <t>AVLA025KPBA</t>
  </si>
  <si>
    <t>AVLA025KPBC</t>
  </si>
  <si>
    <t>AVLA500CPS</t>
  </si>
  <si>
    <t>AVIAN Cat Lapangan Pasir Silika</t>
  </si>
  <si>
    <t>0.5 KG</t>
  </si>
  <si>
    <t>SAK</t>
  </si>
  <si>
    <t>AVLE001KPOX</t>
  </si>
  <si>
    <t>AVIAN Lem Epoxy Resin</t>
  </si>
  <si>
    <t>AVLE001KHAR</t>
  </si>
  <si>
    <t>AVIAN Lem Epoxy Hardener</t>
  </si>
  <si>
    <t>AVLE001KHEHAR</t>
  </si>
  <si>
    <t>AVIAN Lem Epoxy Hemat Hardener</t>
  </si>
  <si>
    <t>AVLE001KHEPOX</t>
  </si>
  <si>
    <t>AVIAN Lem Epoxy Hemat Resin</t>
  </si>
  <si>
    <t>AVLE200CPOX</t>
  </si>
  <si>
    <t>AVLE200CHAR</t>
  </si>
  <si>
    <t>AVLE200CHEHAR</t>
  </si>
  <si>
    <t>AVLE200CHEPOX</t>
  </si>
  <si>
    <t>AVLI001KMT01</t>
  </si>
  <si>
    <t>AVITEX Metallic MT 01</t>
  </si>
  <si>
    <t>AVLI001KMT02</t>
  </si>
  <si>
    <t>AVITEX Metallic MT 02</t>
  </si>
  <si>
    <t>AVLI001KMT03</t>
  </si>
  <si>
    <t>AVITEX Metallic MT 03</t>
  </si>
  <si>
    <t>AVLI001KMT04</t>
  </si>
  <si>
    <t>AVITEX Metallic MT 04</t>
  </si>
  <si>
    <t>AVLI200CMT01</t>
  </si>
  <si>
    <t>AVLI200CMT02</t>
  </si>
  <si>
    <t>AVLI200CMT03</t>
  </si>
  <si>
    <t>AVLI200CMT04</t>
  </si>
  <si>
    <t>AVNO003KPOX</t>
  </si>
  <si>
    <t>AVIAN Non-Sag Epoxy</t>
  </si>
  <si>
    <t>1.6 KG</t>
  </si>
  <si>
    <t>AVNO003KHEPOX</t>
  </si>
  <si>
    <t xml:space="preserve">AVIAN Non-Sag Hemat Epoxy </t>
  </si>
  <si>
    <t>AVNO340CPOX</t>
  </si>
  <si>
    <t>AVIAN Non-Sag Super Epoxy</t>
  </si>
  <si>
    <t>170 GR</t>
  </si>
  <si>
    <t>AVNO340CHEPOX</t>
  </si>
  <si>
    <t>AVNO400CPOX</t>
  </si>
  <si>
    <t>0.4 KG</t>
  </si>
  <si>
    <t>AVNO400CHEPOX</t>
  </si>
  <si>
    <t>AVIAN Non-Sag Hemat Epoxy</t>
  </si>
  <si>
    <t>AVON005KBA</t>
  </si>
  <si>
    <t>AVITEX Onecoat Emulsion Base A</t>
  </si>
  <si>
    <t>AVON025KPBA</t>
  </si>
  <si>
    <t>AVPA005KS001</t>
  </si>
  <si>
    <t>AVIAN Paving Paint Solvent 001</t>
  </si>
  <si>
    <t>AVPA005KS002</t>
  </si>
  <si>
    <t>AVIAN Paving Paint Solvent 002</t>
  </si>
  <si>
    <t>AVPA005KS003</t>
  </si>
  <si>
    <t>AVIAN Paving Paint Solvent 003</t>
  </si>
  <si>
    <t>AVPA005KS004</t>
  </si>
  <si>
    <t>AVIAN Paving Paint Solvent 004</t>
  </si>
  <si>
    <t>AVPA005KS005</t>
  </si>
  <si>
    <t>AVIAN Paving Paint Solvent 005</t>
  </si>
  <si>
    <t>AVPA005KS006</t>
  </si>
  <si>
    <t>AVIAN Paving Paint Solvent 006</t>
  </si>
  <si>
    <t>AVPA005KS007</t>
  </si>
  <si>
    <t>AVIAN Paving Paint Solvent 007</t>
  </si>
  <si>
    <t>AVPA005KS008</t>
  </si>
  <si>
    <t>AVIAN Paving Paint Solvent 008</t>
  </si>
  <si>
    <t>AVPI002K510</t>
  </si>
  <si>
    <t>Avitex 510 Wall Sealer &amp; Alkali Primer 2,5 LT</t>
  </si>
  <si>
    <t>2.5 KG</t>
  </si>
  <si>
    <t>AVPI002K540</t>
  </si>
  <si>
    <t>Avitex 540 Wall Sealer &amp; Alkali Primer 2,5 LT</t>
  </si>
  <si>
    <t>AVPI004K520</t>
  </si>
  <si>
    <t>Avitex 520 Wall Sealer &amp; Alkali Primer 4 LT</t>
  </si>
  <si>
    <t>AVPI020KP510</t>
  </si>
  <si>
    <t>Avitex 510 Wall Sealer &amp; Alkali Primer 20 LT</t>
  </si>
  <si>
    <t>20KG</t>
  </si>
  <si>
    <t>AVPI020KP520</t>
  </si>
  <si>
    <t>Avitex 520 Wall Sealer &amp; Alkali Primer 20 LT</t>
  </si>
  <si>
    <t>AVPI020KP540</t>
  </si>
  <si>
    <t>Avitex 540 Wall Sealer &amp; Alkali Primer 20 LT</t>
  </si>
  <si>
    <t>AVRL001K01</t>
  </si>
  <si>
    <t>AVIA Road Line Paint RT-01</t>
  </si>
  <si>
    <t>AVRL001K02</t>
  </si>
  <si>
    <t>AVIA Road Line Paint RT-02</t>
  </si>
  <si>
    <t>AVRL001K03</t>
  </si>
  <si>
    <t>AVIA Road Line Paint RT-03</t>
  </si>
  <si>
    <t>AVRL001K04</t>
  </si>
  <si>
    <t>AVIA Road Line Paint RT-04</t>
  </si>
  <si>
    <t>AVRL001K05</t>
  </si>
  <si>
    <t>AVIA Road Line Paint RT-05</t>
  </si>
  <si>
    <t>AVRL001K06</t>
  </si>
  <si>
    <t>AVIA Road Line Paint RT-06</t>
  </si>
  <si>
    <t>AVRL001K07</t>
  </si>
  <si>
    <t>AVIA Road Line Paint RT-07</t>
  </si>
  <si>
    <t>AVRL001K08</t>
  </si>
  <si>
    <t>AVIA Road Line Paint RT-08</t>
  </si>
  <si>
    <t>AVRL001K09</t>
  </si>
  <si>
    <t>AVIA Road Line Paint RT-09</t>
  </si>
  <si>
    <t>AVRL001K10</t>
  </si>
  <si>
    <t>AVIA Road Line Paint RT-10</t>
  </si>
  <si>
    <t>AVRL005K06</t>
  </si>
  <si>
    <t>AVRL005K07</t>
  </si>
  <si>
    <t>AVRL005K08</t>
  </si>
  <si>
    <t>AVRL005K09</t>
  </si>
  <si>
    <t>AVRL005K10</t>
  </si>
  <si>
    <t>AVRO004K45</t>
  </si>
  <si>
    <t>#AVITEX Roof 45</t>
  </si>
  <si>
    <t>AVRO004K46</t>
  </si>
  <si>
    <t>#AVITEX Roof 46</t>
  </si>
  <si>
    <t>AVRO004K47</t>
  </si>
  <si>
    <t>#AVITEX Roof 47</t>
  </si>
  <si>
    <t>AVRO004K48</t>
  </si>
  <si>
    <t>#AVITEX Roof 48</t>
  </si>
  <si>
    <t>AVRO004K49</t>
  </si>
  <si>
    <t>AVITEX Roof 49</t>
  </si>
  <si>
    <t>AVRO004K51</t>
  </si>
  <si>
    <t>AVITEX Roof 51</t>
  </si>
  <si>
    <t>AVRO004K52</t>
  </si>
  <si>
    <t>#AVITEX Roof 52</t>
  </si>
  <si>
    <t>AVRO004K54</t>
  </si>
  <si>
    <t>#AVITEX Roof 54</t>
  </si>
  <si>
    <t>AVRO004K55</t>
  </si>
  <si>
    <t>AVITEX Roof 55</t>
  </si>
  <si>
    <t>AVRO004K60</t>
  </si>
  <si>
    <t>AVITEX Roof 60</t>
  </si>
  <si>
    <t>AVRO004K61</t>
  </si>
  <si>
    <t>AVITEX Roof 61</t>
  </si>
  <si>
    <t>AVRO004K62</t>
  </si>
  <si>
    <t>AVITEX Roof 62</t>
  </si>
  <si>
    <t>AVRO004K63</t>
  </si>
  <si>
    <t>AVITEX Roof 63</t>
  </si>
  <si>
    <t>AVRO004K64</t>
  </si>
  <si>
    <t>#AVITEX Roof 64</t>
  </si>
  <si>
    <t>AVRO004K65</t>
  </si>
  <si>
    <t>#AVITEX Roof 65</t>
  </si>
  <si>
    <t>AVRO004K66</t>
  </si>
  <si>
    <t>#AVITEX Roof 66</t>
  </si>
  <si>
    <t>AVRO004K67</t>
  </si>
  <si>
    <t>#AVITEX Roof 67</t>
  </si>
  <si>
    <t>AVRO004K68</t>
  </si>
  <si>
    <t>AVITEX Roof 68</t>
  </si>
  <si>
    <t>AVRO004KSB</t>
  </si>
  <si>
    <t>AVITEX Roof SB</t>
  </si>
  <si>
    <t>AVRO004KSW</t>
  </si>
  <si>
    <t>#AVITEX Roof SW</t>
  </si>
  <si>
    <t>AVRO004KBA</t>
  </si>
  <si>
    <t>AVITEX Roof Base A</t>
  </si>
  <si>
    <t>AVRO004KBB</t>
  </si>
  <si>
    <t>AVITEX Roof Base B</t>
  </si>
  <si>
    <t>AVRO004KBC</t>
  </si>
  <si>
    <t>AVITEX Roof Base C</t>
  </si>
  <si>
    <t>AVRO020KP45</t>
  </si>
  <si>
    <t>AVRO020KP46</t>
  </si>
  <si>
    <t>AVRO020KP47</t>
  </si>
  <si>
    <t>AVRO020KP48</t>
  </si>
  <si>
    <t>%AVITEX Roof 48</t>
  </si>
  <si>
    <t>AVRO020KP49</t>
  </si>
  <si>
    <t>AVRO020KP51</t>
  </si>
  <si>
    <t>AVRO020KP55</t>
  </si>
  <si>
    <t>AVRO020KP60</t>
  </si>
  <si>
    <t>AVRO020KP61</t>
  </si>
  <si>
    <t>AVRO020KP62</t>
  </si>
  <si>
    <t>AVRO020KP63</t>
  </si>
  <si>
    <t>AVRO020KP64</t>
  </si>
  <si>
    <t>AVRO020KP65</t>
  </si>
  <si>
    <t>%AVITEX Roof 65</t>
  </si>
  <si>
    <t>AVRO020KP66</t>
  </si>
  <si>
    <t>AVRO020KP67</t>
  </si>
  <si>
    <t>AVRO020KP68</t>
  </si>
  <si>
    <t>AVRO020KPSB</t>
  </si>
  <si>
    <t>AVRO020KPSW</t>
  </si>
  <si>
    <t>%AVITEX Roof SW</t>
  </si>
  <si>
    <t>AVRO020KPBA</t>
  </si>
  <si>
    <t>AVRO020KPBB</t>
  </si>
  <si>
    <t>AVRO020KPBC</t>
  </si>
  <si>
    <t>AVSY001K100</t>
  </si>
  <si>
    <t>#AVIAN Synthetic 100</t>
  </si>
  <si>
    <t>AVSY001K110</t>
  </si>
  <si>
    <t>AVIAN Synthetic 110</t>
  </si>
  <si>
    <t>AVSY001K160</t>
  </si>
  <si>
    <t>AVIAN Synthetic 160</t>
  </si>
  <si>
    <t>AVSY001K178</t>
  </si>
  <si>
    <t>AVIAN Synthetic 178</t>
  </si>
  <si>
    <t>AVSY001K179</t>
  </si>
  <si>
    <t>AVIAN Synthetic 179</t>
  </si>
  <si>
    <t>AVSY001K180</t>
  </si>
  <si>
    <t>#AVIAN Synthetic 180</t>
  </si>
  <si>
    <t>AVSY001K181</t>
  </si>
  <si>
    <t>#AVIAN Synthetic 181</t>
  </si>
  <si>
    <t>AVSY001K182</t>
  </si>
  <si>
    <t>#AVIAN Synthetic 182</t>
  </si>
  <si>
    <t>AVSY001K183</t>
  </si>
  <si>
    <t>#AVIAN Synthetic 183</t>
  </si>
  <si>
    <t>AVSY001K186</t>
  </si>
  <si>
    <t>#AVIAN Synthetic 186</t>
  </si>
  <si>
    <t>AVSY001K187</t>
  </si>
  <si>
    <t>#AVIAN Synthetic 187</t>
  </si>
  <si>
    <t>AVSY001K187M</t>
  </si>
  <si>
    <t>#AVIAN Synthetic 187M</t>
  </si>
  <si>
    <t>AVSY001K189</t>
  </si>
  <si>
    <t>AVIAN Synthetic 189</t>
  </si>
  <si>
    <t>AVSY001K190</t>
  </si>
  <si>
    <t>AVIAN Synthetic 190</t>
  </si>
  <si>
    <t>AVSY001K191</t>
  </si>
  <si>
    <t>AVIAN Synthetic 191</t>
  </si>
  <si>
    <t>AVSY001K192</t>
  </si>
  <si>
    <t>AVIAN Synthetic 192</t>
  </si>
  <si>
    <t>AVSY001K193</t>
  </si>
  <si>
    <t>#AVIAN Synthetic 193</t>
  </si>
  <si>
    <t>AVSY001K194</t>
  </si>
  <si>
    <t>AVIAN Synthetic 194</t>
  </si>
  <si>
    <t>AVSY001K195</t>
  </si>
  <si>
    <t>#AVIAN Synthetic 195</t>
  </si>
  <si>
    <t>AVSY001K196</t>
  </si>
  <si>
    <t>#AVIAN Synthetic 196</t>
  </si>
  <si>
    <t>AVSY001K197</t>
  </si>
  <si>
    <t>AVIAN Synthetic 197</t>
  </si>
  <si>
    <t>AVSY001K198</t>
  </si>
  <si>
    <t>AVIAN Synthetic 198</t>
  </si>
  <si>
    <t>AVSY001K199</t>
  </si>
  <si>
    <t>AVIAN Synthetic 199</t>
  </si>
  <si>
    <t>AVSY001K301</t>
  </si>
  <si>
    <t>AVIAN Synthetic 301</t>
  </si>
  <si>
    <t>AVSY001K301M</t>
  </si>
  <si>
    <t>AVIAN Synthetic 301M</t>
  </si>
  <si>
    <t>AVSY001K302</t>
  </si>
  <si>
    <t>#AVIAN Synthetic 302</t>
  </si>
  <si>
    <t>AVSY001K303</t>
  </si>
  <si>
    <t>AVIAN Synthetic 303</t>
  </si>
  <si>
    <t>AVSY001K303M</t>
  </si>
  <si>
    <t>AVIAN Synthetic 303M</t>
  </si>
  <si>
    <t>AVSY001K305</t>
  </si>
  <si>
    <t>AVIAN Synthetic 305</t>
  </si>
  <si>
    <t>AVSY001K305M</t>
  </si>
  <si>
    <t>#AVIAN Synthetic 305M</t>
  </si>
  <si>
    <t>AVSY001K306</t>
  </si>
  <si>
    <t>AVIAN Synthetic 306</t>
  </si>
  <si>
    <t>AVSY001K307</t>
  </si>
  <si>
    <t>#AVIAN Synthetic 307</t>
  </si>
  <si>
    <t>AVSY001K308</t>
  </si>
  <si>
    <t>#AVIAN Synthetic 308</t>
  </si>
  <si>
    <t>AVSY001K309</t>
  </si>
  <si>
    <t>AVIAN Synthetic 309</t>
  </si>
  <si>
    <t>AVSY001K309M</t>
  </si>
  <si>
    <t>AVIAN Synthetic 309M</t>
  </si>
  <si>
    <t>AVSY001K310</t>
  </si>
  <si>
    <t>AVIAN Synthetic 310</t>
  </si>
  <si>
    <t>AVSY001K328</t>
  </si>
  <si>
    <t>AVIAN Synthetic 328</t>
  </si>
  <si>
    <t>AVSY001K328M</t>
  </si>
  <si>
    <t>#AVIAN Synthetic 328M</t>
  </si>
  <si>
    <t>AVSY001K329</t>
  </si>
  <si>
    <t>AVIAN Synthetic 329</t>
  </si>
  <si>
    <t>AVSY001K330</t>
  </si>
  <si>
    <t>AVIAN Synthetic 330</t>
  </si>
  <si>
    <t>AVSY001K331</t>
  </si>
  <si>
    <t>AVIAN Synthetic 331</t>
  </si>
  <si>
    <t>AVSY001K332</t>
  </si>
  <si>
    <t>#AVIAN Synthetic 332</t>
  </si>
  <si>
    <t>AVSY001K333</t>
  </si>
  <si>
    <t>AVIAN Synthetic 333</t>
  </si>
  <si>
    <t>AVSY001K334</t>
  </si>
  <si>
    <t>AVIAN Synthetic 334</t>
  </si>
  <si>
    <t>AVSY001K335</t>
  </si>
  <si>
    <t>#AVIAN Synthetic 335</t>
  </si>
  <si>
    <t>AVSY001K364</t>
  </si>
  <si>
    <t>#AVIAN Synthetic 364</t>
  </si>
  <si>
    <t>AVSY001K365</t>
  </si>
  <si>
    <t>#AVIAN Synthetic 365</t>
  </si>
  <si>
    <t>AVSY001K366</t>
  </si>
  <si>
    <t>#AVIAN Synthetic 366</t>
  </si>
  <si>
    <t>AVSY001K367</t>
  </si>
  <si>
    <t>#AVIAN Synthetic 367</t>
  </si>
  <si>
    <t>AVSY001K370</t>
  </si>
  <si>
    <t>AVIAN Synthetic 370</t>
  </si>
  <si>
    <t>AVSY001K370M</t>
  </si>
  <si>
    <t>#AVIAN Synthetic 370M</t>
  </si>
  <si>
    <t>AVSY001K371</t>
  </si>
  <si>
    <t>#AVIAN Synthetic 371</t>
  </si>
  <si>
    <t>AVSY001K372</t>
  </si>
  <si>
    <t>#AVIAN Synthetic 372</t>
  </si>
  <si>
    <t>AVSY001K373</t>
  </si>
  <si>
    <t>#AVIAN Synthetic 373</t>
  </si>
  <si>
    <t>AVSY001K461</t>
  </si>
  <si>
    <t>AVIAN Synthetic 461</t>
  </si>
  <si>
    <t>AVSY001K461M</t>
  </si>
  <si>
    <t>#AVIAN Synthetic 461M</t>
  </si>
  <si>
    <t>AVSY001K462</t>
  </si>
  <si>
    <t>AVIAN Synthetic 462</t>
  </si>
  <si>
    <t>AVSY001K463</t>
  </si>
  <si>
    <t>#AVIAN Synthetic 463</t>
  </si>
  <si>
    <t>AVSY001K464</t>
  </si>
  <si>
    <t>#AVIAN Synthetic 464</t>
  </si>
  <si>
    <t>AVSY001K465</t>
  </si>
  <si>
    <t>AVIAN Synthetic 465</t>
  </si>
  <si>
    <t>AVSY001K466</t>
  </si>
  <si>
    <t>AVIAN Synthetic 466</t>
  </si>
  <si>
    <t>AVSY001K468</t>
  </si>
  <si>
    <t>#AVIAN Synthetic 468</t>
  </si>
  <si>
    <t>AVSY001K470</t>
  </si>
  <si>
    <t>AVIAN Synthetic 470</t>
  </si>
  <si>
    <t>AVSY001K470M</t>
  </si>
  <si>
    <t>#AVIAN Synthetic 470M</t>
  </si>
  <si>
    <t>AVSY001K471</t>
  </si>
  <si>
    <t>#AVIAN Synthetic 471</t>
  </si>
  <si>
    <t>AVSY001K480</t>
  </si>
  <si>
    <t>AVIAN Synthetic 480</t>
  </si>
  <si>
    <t>AVSY001K630</t>
  </si>
  <si>
    <t>AVIAN Synthetic 630</t>
  </si>
  <si>
    <t>AVSY001K630M</t>
  </si>
  <si>
    <t>#AVIAN Synthetic 630M</t>
  </si>
  <si>
    <t>AVSY001K631</t>
  </si>
  <si>
    <t>AVIAN Synthetic 631</t>
  </si>
  <si>
    <t>AVSY001K640</t>
  </si>
  <si>
    <t>#AVIAN Synthetic 640</t>
  </si>
  <si>
    <t>AVSY001K641</t>
  </si>
  <si>
    <t>#AVIAN Synthetic 641</t>
  </si>
  <si>
    <t>AVSY001K642</t>
  </si>
  <si>
    <t>AVIAN Synthetic 642</t>
  </si>
  <si>
    <t>AVSY001K643</t>
  </si>
  <si>
    <t>#AVIAN Synthetic 643</t>
  </si>
  <si>
    <t>AVSY001K644</t>
  </si>
  <si>
    <t>#AVIAN Synthetic 644</t>
  </si>
  <si>
    <t>AVSY001K645</t>
  </si>
  <si>
    <t>AVIAN Synthetic 645</t>
  </si>
  <si>
    <t>AVSY001K646</t>
  </si>
  <si>
    <t>#AVIAN Synthetic 646</t>
  </si>
  <si>
    <t>AVSY001K647</t>
  </si>
  <si>
    <t>#AVIAN Synthetic 647</t>
  </si>
  <si>
    <t>AVSY001K648</t>
  </si>
  <si>
    <t>AVIAN Synthetic 648</t>
  </si>
  <si>
    <t>AVSY001K650</t>
  </si>
  <si>
    <t>AVIAN Synthetic 650</t>
  </si>
  <si>
    <t>AVSY001K651</t>
  </si>
  <si>
    <t>AVIAN Synthetic 651</t>
  </si>
  <si>
    <t>AVSY001K652</t>
  </si>
  <si>
    <t>AVIAN Synthetic 652</t>
  </si>
  <si>
    <t>AVSY001K653</t>
  </si>
  <si>
    <t>#AVIAN Synthetic 653</t>
  </si>
  <si>
    <t>AVSY001K656</t>
  </si>
  <si>
    <t>#AVIAN Synthetic 656</t>
  </si>
  <si>
    <t>AVSY001K657</t>
  </si>
  <si>
    <t>AVIAN Synthetic 657</t>
  </si>
  <si>
    <t>AVSY001K657M</t>
  </si>
  <si>
    <t>%AVIAN Synthetic 657M</t>
  </si>
  <si>
    <t>AVSY001K660</t>
  </si>
  <si>
    <t>AVIAN Synthetic 660</t>
  </si>
  <si>
    <t>AVSY001K661</t>
  </si>
  <si>
    <t>#AVIAN Synthetic 661</t>
  </si>
  <si>
    <t>AVSY001K662</t>
  </si>
  <si>
    <t>AVIAN Synthetic 662</t>
  </si>
  <si>
    <t>AVSY001K669</t>
  </si>
  <si>
    <t>#AVIAN Synthetic 669</t>
  </si>
  <si>
    <t>AVSY001K670</t>
  </si>
  <si>
    <t>AVIAN Synthetic 670</t>
  </si>
  <si>
    <t>AVSY001K671</t>
  </si>
  <si>
    <t>AVIAN Synthetic 671</t>
  </si>
  <si>
    <t>AVSY001K675M</t>
  </si>
  <si>
    <t>#AVIAN Synthetic 675M</t>
  </si>
  <si>
    <t>AVSY001K730</t>
  </si>
  <si>
    <t>#AVIAN Synthetic 730</t>
  </si>
  <si>
    <t>AVSY001K731</t>
  </si>
  <si>
    <t>AVIAN Synthetic 731</t>
  </si>
  <si>
    <t>AVSY001K731M</t>
  </si>
  <si>
    <t>#AVIAN Synthetic 731M</t>
  </si>
  <si>
    <t>AVSY001K732</t>
  </si>
  <si>
    <t>AVIAN Synthetic 732</t>
  </si>
  <si>
    <t>AVSY001K733</t>
  </si>
  <si>
    <t>AVIAN Synthetic 733</t>
  </si>
  <si>
    <t>AVSY001K733M</t>
  </si>
  <si>
    <t>AVIAN Synthetic 733M</t>
  </si>
  <si>
    <t>AVSY001K734</t>
  </si>
  <si>
    <t>#AVIAN Synthetic 734</t>
  </si>
  <si>
    <t>AVSY001K735</t>
  </si>
  <si>
    <t>#AVIAN Synthetic 735</t>
  </si>
  <si>
    <t>AVSY001K736</t>
  </si>
  <si>
    <t>#AVIAN Synthetic 736</t>
  </si>
  <si>
    <t>AVSY001K737</t>
  </si>
  <si>
    <t>#AVIAN Synthetic 737</t>
  </si>
  <si>
    <t>AVSY001K738</t>
  </si>
  <si>
    <t>#AVIAN Synthetic 738</t>
  </si>
  <si>
    <t>AVSY001K739</t>
  </si>
  <si>
    <t>#AVIAN Synthetic 739</t>
  </si>
  <si>
    <t>AVSY001K740</t>
  </si>
  <si>
    <t>#AVIAN Synthetic 740</t>
  </si>
  <si>
    <t>AVSY001K741</t>
  </si>
  <si>
    <t>#AVIAN Synthetic 741</t>
  </si>
  <si>
    <t>AVSY001K742</t>
  </si>
  <si>
    <t>#AVIAN Synthetic 742</t>
  </si>
  <si>
    <t>AVSY001K744</t>
  </si>
  <si>
    <t>#AVIAN Synthetic 744</t>
  </si>
  <si>
    <t>AVSY001K750</t>
  </si>
  <si>
    <t>AVIAN Synthetic 750</t>
  </si>
  <si>
    <t>AVSY001K752</t>
  </si>
  <si>
    <t>AVIAN Synthetic 752</t>
  </si>
  <si>
    <t>AVSY001K753</t>
  </si>
  <si>
    <t>AVIAN Synthetic 753</t>
  </si>
  <si>
    <t>AVSY001K754</t>
  </si>
  <si>
    <t>AVIAN Synthetic 754</t>
  </si>
  <si>
    <t>AVSY001K755</t>
  </si>
  <si>
    <t>AVIAN Synthetic 755</t>
  </si>
  <si>
    <t>AVSY001K910</t>
  </si>
  <si>
    <t>#AVIAN Synthetic 910</t>
  </si>
  <si>
    <t>AVSY001K911</t>
  </si>
  <si>
    <t>AVIAN Synthetic 911</t>
  </si>
  <si>
    <t>AVSY001K911M</t>
  </si>
  <si>
    <t>AVIAN Synthetic 911M</t>
  </si>
  <si>
    <t>AVSY001K914</t>
  </si>
  <si>
    <t>#AVIAN Synthetic 914</t>
  </si>
  <si>
    <t>AVSY001K915</t>
  </si>
  <si>
    <t>AVIAN Synthetic 915</t>
  </si>
  <si>
    <t>AVSY001K915M</t>
  </si>
  <si>
    <t>AVIAN Synthetic 915M</t>
  </si>
  <si>
    <t>AVSY001K924</t>
  </si>
  <si>
    <t>AVIAN Synthetic 924</t>
  </si>
  <si>
    <t>AVSY001K927</t>
  </si>
  <si>
    <t>#AVIAN Synthetic 927</t>
  </si>
  <si>
    <t>AVSY001KALU</t>
  </si>
  <si>
    <t>AVIAN Synthetic Aluminium</t>
  </si>
  <si>
    <t>0.75 LT</t>
  </si>
  <si>
    <t>AVSY001KPWM</t>
  </si>
  <si>
    <t>AVIAN Synthetic PWM</t>
  </si>
  <si>
    <t>AVSY001KSB</t>
  </si>
  <si>
    <t>AVIAN Synthetic SB</t>
  </si>
  <si>
    <t>AVSY001KSBM</t>
  </si>
  <si>
    <t>AVIAN Synthetic SBM</t>
  </si>
  <si>
    <t>AVSY001KSW</t>
  </si>
  <si>
    <t>AVIAN Synthetic SW</t>
  </si>
  <si>
    <t>AVSY001KSWM</t>
  </si>
  <si>
    <t>AVIAN Synthetic SWM</t>
  </si>
  <si>
    <t>AVSY001KBA</t>
  </si>
  <si>
    <t>AVIAN Synthetic Base A</t>
  </si>
  <si>
    <t>AVSY001KBB</t>
  </si>
  <si>
    <t>AVIAN Synthetic Base B</t>
  </si>
  <si>
    <t>AVSY001KBC</t>
  </si>
  <si>
    <t>AVIAN Synthetic Base C</t>
  </si>
  <si>
    <t>AVSY001KBY</t>
  </si>
  <si>
    <t>AVIAN Synthetic Base Y</t>
  </si>
  <si>
    <t>AVSY002KBA</t>
  </si>
  <si>
    <t>2.5 LT</t>
  </si>
  <si>
    <t>AVSY002KBB</t>
  </si>
  <si>
    <t>AVSY002KBC</t>
  </si>
  <si>
    <t>AVSY002KBY</t>
  </si>
  <si>
    <t>AVSY004K100</t>
  </si>
  <si>
    <t>AVSY004K187</t>
  </si>
  <si>
    <t>AVSY004K189</t>
  </si>
  <si>
    <t>#AVIAN Synthetic 189</t>
  </si>
  <si>
    <t>AVSY004K190</t>
  </si>
  <si>
    <t>AVSY004K191</t>
  </si>
  <si>
    <t>#AVIAN Synthetic 191</t>
  </si>
  <si>
    <t>AVSY004K192</t>
  </si>
  <si>
    <t>AVSY004K193</t>
  </si>
  <si>
    <t>AVSY004K194</t>
  </si>
  <si>
    <t>AVSY004K195</t>
  </si>
  <si>
    <t>AVSY004K196</t>
  </si>
  <si>
    <t>AVSY004K197</t>
  </si>
  <si>
    <t>AVSY004K198</t>
  </si>
  <si>
    <t>AVSY004K199</t>
  </si>
  <si>
    <t>#AVIAN Synthetic 199</t>
  </si>
  <si>
    <t>AVSY004K301</t>
  </si>
  <si>
    <t>AVSY004K302</t>
  </si>
  <si>
    <t>AVSY004K303</t>
  </si>
  <si>
    <t>#AVIAN Synthetic 303</t>
  </si>
  <si>
    <t>AVSY004K306</t>
  </si>
  <si>
    <t>AVSY004K309</t>
  </si>
  <si>
    <t>AVSY004K310</t>
  </si>
  <si>
    <t>#AVIAN Synthetic 310</t>
  </si>
  <si>
    <t>AVSY004K328</t>
  </si>
  <si>
    <t>AVSY004K370</t>
  </si>
  <si>
    <t>#AVIAN Synthetic 370</t>
  </si>
  <si>
    <t>AVSY004K461</t>
  </si>
  <si>
    <t>#AVIAN Synthetic 461</t>
  </si>
  <si>
    <t>AVSY004K462</t>
  </si>
  <si>
    <t>#AVIAN Synthetic 462</t>
  </si>
  <si>
    <t>AVSY004K463</t>
  </si>
  <si>
    <t>AVSY004K465</t>
  </si>
  <si>
    <t>AVSY004K466</t>
  </si>
  <si>
    <t>AVSY004K468</t>
  </si>
  <si>
    <t>AVSY004K470</t>
  </si>
  <si>
    <t>AVSY004K480</t>
  </si>
  <si>
    <t>AVSY004K630</t>
  </si>
  <si>
    <t>AVSY004K631</t>
  </si>
  <si>
    <t>#AVIAN Synthetic 631</t>
  </si>
  <si>
    <t>AVSY004K640</t>
  </si>
  <si>
    <t>AVSY004K642</t>
  </si>
  <si>
    <t>#AVIAN Synthetic 642</t>
  </si>
  <si>
    <t>AVSY004K644</t>
  </si>
  <si>
    <t>AVSY004K645</t>
  </si>
  <si>
    <t>AVSY004K648</t>
  </si>
  <si>
    <t>#AVIAN Synthetic 648</t>
  </si>
  <si>
    <t>AVSY004K650</t>
  </si>
  <si>
    <t>AVSY004K651</t>
  </si>
  <si>
    <t>#AVIAN Synthetic 651</t>
  </si>
  <si>
    <t>AVSY004K652</t>
  </si>
  <si>
    <t>AVSY004K657</t>
  </si>
  <si>
    <t>AVSY004K660</t>
  </si>
  <si>
    <t>AVSY004K730</t>
  </si>
  <si>
    <t>AVSY004K731</t>
  </si>
  <si>
    <t>#AVIAN Synthetic 731</t>
  </si>
  <si>
    <t>AVSY004K732</t>
  </si>
  <si>
    <t>AVSY004K733</t>
  </si>
  <si>
    <t>AVSY004K734</t>
  </si>
  <si>
    <t>AVSY004K735</t>
  </si>
  <si>
    <t>AVSY004K737</t>
  </si>
  <si>
    <t>AVSY004K738</t>
  </si>
  <si>
    <t>AVSY004K739</t>
  </si>
  <si>
    <t>AVSY004K750</t>
  </si>
  <si>
    <t>AVSY004K911</t>
  </si>
  <si>
    <t>AVSY004K924</t>
  </si>
  <si>
    <t>#AVIAN Synthetic 924</t>
  </si>
  <si>
    <t>AVSY004KALU</t>
  </si>
  <si>
    <t>#AVIAN Synthetic Aluminium</t>
  </si>
  <si>
    <t>AVSY004KSB</t>
  </si>
  <si>
    <t>AVSY004KSW</t>
  </si>
  <si>
    <t>AVSY020KP110</t>
  </si>
  <si>
    <t>18 LT</t>
  </si>
  <si>
    <t>AVSY020KP160</t>
  </si>
  <si>
    <t>AVSY020KP178</t>
  </si>
  <si>
    <t>AVSY020KP179</t>
  </si>
  <si>
    <t>AVSY020KP189</t>
  </si>
  <si>
    <t>AVSY020KP190</t>
  </si>
  <si>
    <t>AVSY020KP191</t>
  </si>
  <si>
    <t>AVSY020KP192</t>
  </si>
  <si>
    <t>AVSY020KP194</t>
  </si>
  <si>
    <t>AVSY020KP197</t>
  </si>
  <si>
    <t>AVSY020KP198</t>
  </si>
  <si>
    <t>AVSY020KP199</t>
  </si>
  <si>
    <t>AVSY020KP301</t>
  </si>
  <si>
    <t>AVSY020KP303</t>
  </si>
  <si>
    <t>AVSY020KP305</t>
  </si>
  <si>
    <t>AVSY020KP306</t>
  </si>
  <si>
    <t>AVSY020KP309</t>
  </si>
  <si>
    <t>AVSY020KP310</t>
  </si>
  <si>
    <t>AVSY020KP328</t>
  </si>
  <si>
    <t>AVSY020KP329</t>
  </si>
  <si>
    <t>AVSY020KP330</t>
  </si>
  <si>
    <t>AVSY020KP331</t>
  </si>
  <si>
    <t>AVSY020KP333</t>
  </si>
  <si>
    <t>AVSY020KP334</t>
  </si>
  <si>
    <t>AVSY020KP370</t>
  </si>
  <si>
    <t>AVSY020KP461</t>
  </si>
  <si>
    <t>AVSY020KP462</t>
  </si>
  <si>
    <t>AVSY020KP465</t>
  </si>
  <si>
    <t>AVSY020KP466</t>
  </si>
  <si>
    <t>AVSY020KP470</t>
  </si>
  <si>
    <t>AVSY020KP480</t>
  </si>
  <si>
    <t>AVSY020KP630</t>
  </si>
  <si>
    <t>AVSY020KP631</t>
  </si>
  <si>
    <t>AVSY020KP642</t>
  </si>
  <si>
    <t>AVSY020KP645</t>
  </si>
  <si>
    <t>AVSY020KP648</t>
  </si>
  <si>
    <t>AVSY020KP650</t>
  </si>
  <si>
    <t>AVSY020KP651</t>
  </si>
  <si>
    <t>AVSY020KP652</t>
  </si>
  <si>
    <t>AVSY020KP657</t>
  </si>
  <si>
    <t>AVSY020KP660</t>
  </si>
  <si>
    <t>AVSY020KP662</t>
  </si>
  <si>
    <t>AVSY020KP670</t>
  </si>
  <si>
    <t>AVSY020KP671</t>
  </si>
  <si>
    <t>AVSY020KP731</t>
  </si>
  <si>
    <t>AVSY020KP732</t>
  </si>
  <si>
    <t>AVSY020KP733</t>
  </si>
  <si>
    <t>AVSY020KP750</t>
  </si>
  <si>
    <t>AVSY020KP752</t>
  </si>
  <si>
    <t>AVSY020KP753</t>
  </si>
  <si>
    <t>AVSY020KP754</t>
  </si>
  <si>
    <t>AVSY020KP755</t>
  </si>
  <si>
    <t>AVSY020KP911</t>
  </si>
  <si>
    <t>AVSY020KP915</t>
  </si>
  <si>
    <t>AVSY020KP924</t>
  </si>
  <si>
    <t>AVSY020KPALU</t>
  </si>
  <si>
    <t>AVSY020KPPWM</t>
  </si>
  <si>
    <t>AVSY020KPSB</t>
  </si>
  <si>
    <t>AVSY020KPSBM</t>
  </si>
  <si>
    <t>AVSY020KPSW</t>
  </si>
  <si>
    <t>AVSY020KPSWM</t>
  </si>
  <si>
    <t>AVSY020KPBA</t>
  </si>
  <si>
    <t>AVSY020KPBB</t>
  </si>
  <si>
    <t>AVSY020KPBC</t>
  </si>
  <si>
    <t>AVSY020KPBY</t>
  </si>
  <si>
    <t>AVSY025C190</t>
  </si>
  <si>
    <t>25 CC</t>
  </si>
  <si>
    <t>AVSY025C192</t>
  </si>
  <si>
    <t>AVSY025C193</t>
  </si>
  <si>
    <t>AVSY025C194</t>
  </si>
  <si>
    <t>#AVIAN Synthetic 194</t>
  </si>
  <si>
    <t>AVSY025C301</t>
  </si>
  <si>
    <t>AVSY025C305</t>
  </si>
  <si>
    <t>#AVIAN Synthetic 305</t>
  </si>
  <si>
    <t>AVSY025C465</t>
  </si>
  <si>
    <t>AVSY025C645</t>
  </si>
  <si>
    <t>#AVIAN Synthetic 645</t>
  </si>
  <si>
    <t>AVSY025C646</t>
  </si>
  <si>
    <t>AVSY025C650</t>
  </si>
  <si>
    <t>AVSY025C657</t>
  </si>
  <si>
    <t>AVSY025C732</t>
  </si>
  <si>
    <t>AVSY025C733</t>
  </si>
  <si>
    <t>AVSY025C735</t>
  </si>
  <si>
    <t>AVSY025CSB</t>
  </si>
  <si>
    <t>AVSY025CSW</t>
  </si>
  <si>
    <t>AVSY050C190</t>
  </si>
  <si>
    <t>50 CC</t>
  </si>
  <si>
    <t>AVSY050C192</t>
  </si>
  <si>
    <t>AVSY050C193</t>
  </si>
  <si>
    <t>AVSY050C197</t>
  </si>
  <si>
    <t>#AVIAN Synthetic 197</t>
  </si>
  <si>
    <t>AVSY050C301</t>
  </si>
  <si>
    <t>AVSY050C305</t>
  </si>
  <si>
    <t>AVSY050C462</t>
  </si>
  <si>
    <t>AVSY050C465</t>
  </si>
  <si>
    <t>AVSY050C466</t>
  </si>
  <si>
    <t>#AVIAN Synthetic 466</t>
  </si>
  <si>
    <t>AVSY050C642</t>
  </si>
  <si>
    <t>AVSY050C645</t>
  </si>
  <si>
    <t>AVSY050C646</t>
  </si>
  <si>
    <t>AVSY050C648</t>
  </si>
  <si>
    <t>AVSY050C650</t>
  </si>
  <si>
    <t>AVSY050C652</t>
  </si>
  <si>
    <t>#AVIAN Synthetic 652</t>
  </si>
  <si>
    <t>AVSY050C657</t>
  </si>
  <si>
    <t>AVSY050C732</t>
  </si>
  <si>
    <t>AVSY050C733</t>
  </si>
  <si>
    <t>AVSY050CSB</t>
  </si>
  <si>
    <t>AVSY050CSW</t>
  </si>
  <si>
    <t>AVSY100C181</t>
  </si>
  <si>
    <t>AVSY100C182</t>
  </si>
  <si>
    <t>AVSY100C187</t>
  </si>
  <si>
    <t>AVSY100C190</t>
  </si>
  <si>
    <t>AVSY100C192</t>
  </si>
  <si>
    <t>AVSY100C193</t>
  </si>
  <si>
    <t>AVSY100C194</t>
  </si>
  <si>
    <t>AVSY100C197</t>
  </si>
  <si>
    <t>AVSY100C198</t>
  </si>
  <si>
    <t>AVSY100C301</t>
  </si>
  <si>
    <t>AVSY100C303</t>
  </si>
  <si>
    <t>AVSY100C305</t>
  </si>
  <si>
    <t>AVSY100C306</t>
  </si>
  <si>
    <t>AVSY100C307</t>
  </si>
  <si>
    <t>AVSY100C309</t>
  </si>
  <si>
    <t>AVSY100C328</t>
  </si>
  <si>
    <t>AVSY100C367</t>
  </si>
  <si>
    <t>AVSY100C461</t>
  </si>
  <si>
    <t>AVSY100C462</t>
  </si>
  <si>
    <t>AVSY100C465</t>
  </si>
  <si>
    <t>AVSY100C466</t>
  </si>
  <si>
    <t>AVSY100C470</t>
  </si>
  <si>
    <t>AVSY100C480</t>
  </si>
  <si>
    <t>AVSY100C630</t>
  </si>
  <si>
    <t>AVSY100C642</t>
  </si>
  <si>
    <t>AVSY100C645</t>
  </si>
  <si>
    <t>AVSY100C646</t>
  </si>
  <si>
    <t>AVSY100C648</t>
  </si>
  <si>
    <t>AVSY100C650</t>
  </si>
  <si>
    <t>AVSY100C651</t>
  </si>
  <si>
    <t>AVSY100C652</t>
  </si>
  <si>
    <t>AVSY100C657</t>
  </si>
  <si>
    <t>AVSY100C660</t>
  </si>
  <si>
    <t>AVSY100C732</t>
  </si>
  <si>
    <t>AVSY100C733</t>
  </si>
  <si>
    <t>AVSY100C734</t>
  </si>
  <si>
    <t>AVSY100C735</t>
  </si>
  <si>
    <t>AVSY100C738</t>
  </si>
  <si>
    <t>AVSY100C739</t>
  </si>
  <si>
    <t>AVSY100C741</t>
  </si>
  <si>
    <t>AVSY100C750</t>
  </si>
  <si>
    <t>AVSY100C911</t>
  </si>
  <si>
    <t>AVSY100CALU</t>
  </si>
  <si>
    <t>AVSY100CMC</t>
  </si>
  <si>
    <t>#AVIAN Synthetic MC</t>
  </si>
  <si>
    <t>AVSY100CSB</t>
  </si>
  <si>
    <t>AVSY100CSBM</t>
  </si>
  <si>
    <t>AVSY100CSW</t>
  </si>
  <si>
    <t>AVSY100CSWM</t>
  </si>
  <si>
    <t>AVSY200C181</t>
  </si>
  <si>
    <t>AVSY200C182</t>
  </si>
  <si>
    <t>AVSY200C187</t>
  </si>
  <si>
    <t>AVSY200C189</t>
  </si>
  <si>
    <t>AVSY200C190</t>
  </si>
  <si>
    <t>AVSY200C192</t>
  </si>
  <si>
    <t>AVSY200C193</t>
  </si>
  <si>
    <t>%AVIAN Synthetic 193</t>
  </si>
  <si>
    <t>AVSY200C194</t>
  </si>
  <si>
    <t>AVSY200C197</t>
  </si>
  <si>
    <t>AVSY200C198</t>
  </si>
  <si>
    <t>AVSY200C301</t>
  </si>
  <si>
    <t>AVSY200C303</t>
  </si>
  <si>
    <t>AVSY200C305</t>
  </si>
  <si>
    <t>AVSY200C306</t>
  </si>
  <si>
    <t>AVSY200C309</t>
  </si>
  <si>
    <t>AVSY200C310</t>
  </si>
  <si>
    <t>AVSY200C328</t>
  </si>
  <si>
    <t>AVSY200C367</t>
  </si>
  <si>
    <t>AVSY200C461</t>
  </si>
  <si>
    <t>AVSY200C462</t>
  </si>
  <si>
    <t>AVSY200C465</t>
  </si>
  <si>
    <t>AVSY200C466</t>
  </si>
  <si>
    <t>AVSY200C470</t>
  </si>
  <si>
    <t>AVSY200C480</t>
  </si>
  <si>
    <t>AVSY200C630</t>
  </si>
  <si>
    <t>AVSY200C631</t>
  </si>
  <si>
    <t>AVSY200C642</t>
  </si>
  <si>
    <t>AVSY200C645</t>
  </si>
  <si>
    <t>AVSY200C646</t>
  </si>
  <si>
    <t>AVSY200C648</t>
  </si>
  <si>
    <t>AVSY200C650</t>
  </si>
  <si>
    <t>AVSY200C651</t>
  </si>
  <si>
    <t>AVSY200C652</t>
  </si>
  <si>
    <t>AVSY200C657</t>
  </si>
  <si>
    <t>AVSY200C660</t>
  </si>
  <si>
    <t>AVSY200C732</t>
  </si>
  <si>
    <t>AVSY200C733</t>
  </si>
  <si>
    <t>AVSY200C734</t>
  </si>
  <si>
    <t>AVSY200C735</t>
  </si>
  <si>
    <t>AVSY200C738</t>
  </si>
  <si>
    <t>AVSY200C739</t>
  </si>
  <si>
    <t>AVSY200C741</t>
  </si>
  <si>
    <t>AVSY200C750</t>
  </si>
  <si>
    <t>AVSY200C911</t>
  </si>
  <si>
    <t>AVSY200CALU</t>
  </si>
  <si>
    <t>AVSY200CSB</t>
  </si>
  <si>
    <t>AVSY200CSBM</t>
  </si>
  <si>
    <t>AVSY200CSW</t>
  </si>
  <si>
    <t>AVSY200CSWM</t>
  </si>
  <si>
    <t>AVSY500C100</t>
  </si>
  <si>
    <t>500 CC</t>
  </si>
  <si>
    <t>AVSY500C110</t>
  </si>
  <si>
    <t>AVSY500C160</t>
  </si>
  <si>
    <t>AVSY500C178</t>
  </si>
  <si>
    <t>AVSY500C179</t>
  </si>
  <si>
    <t>AVSY500C180</t>
  </si>
  <si>
    <t>AVSY500C181</t>
  </si>
  <si>
    <t>AVSY500C182</t>
  </si>
  <si>
    <t>AVSY500C183</t>
  </si>
  <si>
    <t>AVSY500C186</t>
  </si>
  <si>
    <t>AVSY500C187</t>
  </si>
  <si>
    <t>AVSY500C189</t>
  </si>
  <si>
    <t>AVSY500C190</t>
  </si>
  <si>
    <t>AVSY500C191</t>
  </si>
  <si>
    <t>AVSY500C192</t>
  </si>
  <si>
    <t>AVSY500C193</t>
  </si>
  <si>
    <t>AVSY500C194</t>
  </si>
  <si>
    <t>AVSY500C195</t>
  </si>
  <si>
    <t>AVSY500C196</t>
  </si>
  <si>
    <t>AVSY500C197</t>
  </si>
  <si>
    <t>AVSY500C198</t>
  </si>
  <si>
    <t>AVSY500C199</t>
  </si>
  <si>
    <t>AVSY500C301</t>
  </si>
  <si>
    <t>AVSY500C302</t>
  </si>
  <si>
    <t>AVSY500C303</t>
  </si>
  <si>
    <t>AVSY500C305</t>
  </si>
  <si>
    <t>AVSY500C306</t>
  </si>
  <si>
    <t>AVSY500C308</t>
  </si>
  <si>
    <t>AVSY500C309</t>
  </si>
  <si>
    <t>AVSY500C310</t>
  </si>
  <si>
    <t>AVSY500C328</t>
  </si>
  <si>
    <t>AVSY500C329</t>
  </si>
  <si>
    <t>AVSY500C330</t>
  </si>
  <si>
    <t>AVSY500C331</t>
  </si>
  <si>
    <t>AVSY500C332</t>
  </si>
  <si>
    <t>AVSY500C333</t>
  </si>
  <si>
    <t>AVSY500C334</t>
  </si>
  <si>
    <t>AVSY500C335</t>
  </si>
  <si>
    <t>AVSY500C364</t>
  </si>
  <si>
    <t>AVSY500C365</t>
  </si>
  <si>
    <t>AVSY500C366</t>
  </si>
  <si>
    <t>AVSY500C367</t>
  </si>
  <si>
    <t>AVSY500C370</t>
  </si>
  <si>
    <t>AVSY500C371</t>
  </si>
  <si>
    <t>AVSY500C372</t>
  </si>
  <si>
    <t>AVSY500C461</t>
  </si>
  <si>
    <t>AVSY500C462</t>
  </si>
  <si>
    <t>AVSY500C463</t>
  </si>
  <si>
    <t>AVSY500C464</t>
  </si>
  <si>
    <t>AVSY500C465</t>
  </si>
  <si>
    <t>AVSY500C466</t>
  </si>
  <si>
    <t>AVSY500C468</t>
  </si>
  <si>
    <t>AVSY500C470</t>
  </si>
  <si>
    <t>AVSY500C471</t>
  </si>
  <si>
    <t>AVSY500C480</t>
  </si>
  <si>
    <t>AVSY500C630</t>
  </si>
  <si>
    <t>AVSY500C631</t>
  </si>
  <si>
    <t>AVSY500C640</t>
  </si>
  <si>
    <t>AVSY500C641</t>
  </si>
  <si>
    <t>AVSY500C642</t>
  </si>
  <si>
    <t>AVSY500C643</t>
  </si>
  <si>
    <t>AVSY500C644</t>
  </si>
  <si>
    <t>AVSY500C645</t>
  </si>
  <si>
    <t>AVSY500C646</t>
  </si>
  <si>
    <t>AVSY500C647</t>
  </si>
  <si>
    <t>AVSY500C648</t>
  </si>
  <si>
    <t>AVSY500C650</t>
  </si>
  <si>
    <t>AVSY500C651</t>
  </si>
  <si>
    <t>AVSY500C652</t>
  </si>
  <si>
    <t>AVSY500C653</t>
  </si>
  <si>
    <t>AVSY500C656</t>
  </si>
  <si>
    <t>AVSY500C657</t>
  </si>
  <si>
    <t>AVSY500C660</t>
  </si>
  <si>
    <t>AVSY500C661</t>
  </si>
  <si>
    <t>AVSY500C662</t>
  </si>
  <si>
    <t>AVSY500C669</t>
  </si>
  <si>
    <t>AVSY500C670</t>
  </si>
  <si>
    <t>AVSY500C671</t>
  </si>
  <si>
    <t>AVSY500C730</t>
  </si>
  <si>
    <t>AVSY500C731</t>
  </si>
  <si>
    <t>AVSY500C732</t>
  </si>
  <si>
    <t>AVSY500C733</t>
  </si>
  <si>
    <t>AVSY500C734</t>
  </si>
  <si>
    <t>AVSY500C735</t>
  </si>
  <si>
    <t>AVSY500C736</t>
  </si>
  <si>
    <t>AVSY500C737</t>
  </si>
  <si>
    <t>AVSY500C738</t>
  </si>
  <si>
    <t>AVSY500C739</t>
  </si>
  <si>
    <t>AVSY500C740</t>
  </si>
  <si>
    <t>AVSY500C741</t>
  </si>
  <si>
    <t>AVSY500C742</t>
  </si>
  <si>
    <t>AVSY500C744</t>
  </si>
  <si>
    <t>AVSY500C750</t>
  </si>
  <si>
    <t>AVSY500C752</t>
  </si>
  <si>
    <t>AVSY500C753</t>
  </si>
  <si>
    <t>AVSY500C754</t>
  </si>
  <si>
    <t>AVSY500C755</t>
  </si>
  <si>
    <t>AVSY500C910</t>
  </si>
  <si>
    <t>AVSY500C911</t>
  </si>
  <si>
    <t>AVSY500C914</t>
  </si>
  <si>
    <t>AVSY500C915</t>
  </si>
  <si>
    <t>AVSY500C924</t>
  </si>
  <si>
    <t>AVSY500C927</t>
  </si>
  <si>
    <t>AVSY500CALU</t>
  </si>
  <si>
    <t>AVSY500CSB</t>
  </si>
  <si>
    <t>AVSY500CSBM</t>
  </si>
  <si>
    <t>AVSY500CSW</t>
  </si>
  <si>
    <t>AVSY500CSWM</t>
  </si>
  <si>
    <t>AVTH001KA</t>
  </si>
  <si>
    <t>AVIA Thinner A</t>
  </si>
  <si>
    <t>AVTH001KASP</t>
  </si>
  <si>
    <t>AVIA Thinner A Special</t>
  </si>
  <si>
    <t>AVTH001KBAS</t>
  </si>
  <si>
    <t>AVIA Thinner B Asli</t>
  </si>
  <si>
    <t>AVTH001KENA</t>
  </si>
  <si>
    <t>AVIA Thinner Enamel</t>
  </si>
  <si>
    <t>AVTH001KSUP</t>
  </si>
  <si>
    <t>AVIA Thinner Super</t>
  </si>
  <si>
    <t>AVTH005KA</t>
  </si>
  <si>
    <t>AVTH005KASP</t>
  </si>
  <si>
    <t>AVTH005KSUP</t>
  </si>
  <si>
    <t>AVTH500CA</t>
  </si>
  <si>
    <t>AVTH500CASP</t>
  </si>
  <si>
    <t>AVTO001KSW</t>
  </si>
  <si>
    <t>Avitex Top</t>
  </si>
  <si>
    <t>AVTO004KSW</t>
  </si>
  <si>
    <t>AVTO005KSW</t>
  </si>
  <si>
    <t>Kl</t>
  </si>
  <si>
    <t>AVTO020KPSW</t>
  </si>
  <si>
    <t>AVTO025KPSW</t>
  </si>
  <si>
    <t>AVWA005K</t>
  </si>
  <si>
    <t>Avitex Wizz Cat Dasar 5 KG</t>
  </si>
  <si>
    <t>AVWA020KP</t>
  </si>
  <si>
    <t>Avitex Wizz Cat Dasar 20 KG</t>
  </si>
  <si>
    <t>AVWI001K101</t>
  </si>
  <si>
    <t>AVITEX Wizz Emulsion 101</t>
  </si>
  <si>
    <t>AVWI001K102</t>
  </si>
  <si>
    <t>AVITEX Wizz Emulsion 102</t>
  </si>
  <si>
    <t>AVWI001K103</t>
  </si>
  <si>
    <t>AVITEX Wizz Emulsion 103</t>
  </si>
  <si>
    <t>AVWI001K104</t>
  </si>
  <si>
    <t>AVITEX Wizz Emulsion 104</t>
  </si>
  <si>
    <t>AVWI001K105</t>
  </si>
  <si>
    <t>AVITEX Wizz Emulsion 105</t>
  </si>
  <si>
    <t>AVWI001K106</t>
  </si>
  <si>
    <t>AVITEX Wizz Emulsion 106</t>
  </si>
  <si>
    <t>AVWI001K107</t>
  </si>
  <si>
    <t>AVITEX Wizz Emulsion 107</t>
  </si>
  <si>
    <t>AVWI001K108</t>
  </si>
  <si>
    <t>AVITEX Wizz Emulsion 108</t>
  </si>
  <si>
    <t>AVWI001K109</t>
  </si>
  <si>
    <t>AVITEX Wizz Emulsion 109</t>
  </si>
  <si>
    <t>AVWI001K110</t>
  </si>
  <si>
    <t>AVITEX Wizz Emulsion 110</t>
  </si>
  <si>
    <t>AVWI001K111</t>
  </si>
  <si>
    <t>AVITEX Wizz Emulsion 111</t>
  </si>
  <si>
    <t>AVWI001K112</t>
  </si>
  <si>
    <t>AVITEX Wizz Emulsion 112</t>
  </si>
  <si>
    <t>AVWI001K113</t>
  </si>
  <si>
    <t>AVITEX Wizz Emulsion 113</t>
  </si>
  <si>
    <t>AVWI001K114</t>
  </si>
  <si>
    <t>AVITEX Wizz Emulsion 114</t>
  </si>
  <si>
    <t>AVWI001K115</t>
  </si>
  <si>
    <t>AVITEX Wizz Emulsion 115</t>
  </si>
  <si>
    <t>AVWI001K116</t>
  </si>
  <si>
    <t>AVITEX Wizz Emulsion 116</t>
  </si>
  <si>
    <t>AVWI001K117</t>
  </si>
  <si>
    <t>AVITEX Wizz Emulsion 117</t>
  </si>
  <si>
    <t>AVWI001K118</t>
  </si>
  <si>
    <t>AVITEX Wizz Emulsion 118</t>
  </si>
  <si>
    <t>AVWI001K119</t>
  </si>
  <si>
    <t>AVITEX Wizz Emulsion 119</t>
  </si>
  <si>
    <t>AVWI001K120</t>
  </si>
  <si>
    <t>AVITEX Wizz Emulsion 120</t>
  </si>
  <si>
    <t>AVWI001K121</t>
  </si>
  <si>
    <t>AVITEX Wizz Emulsion 121</t>
  </si>
  <si>
    <t>AVWI001K122</t>
  </si>
  <si>
    <t>AVITEX Wizz Emulsion 122</t>
  </si>
  <si>
    <t>AVWI001K123</t>
  </si>
  <si>
    <t>AVITEX Wizz Emulsion 123</t>
  </si>
  <si>
    <t>AVWI001K124</t>
  </si>
  <si>
    <t>AVITEX Wizz Emulsion 124</t>
  </si>
  <si>
    <t>AVWI001K125</t>
  </si>
  <si>
    <t>AVITEX Wizz Emulsion 125</t>
  </si>
  <si>
    <t>AVWI001K126</t>
  </si>
  <si>
    <t>AVITEX Wizz Emulsion 126</t>
  </si>
  <si>
    <t>AVWI001K127</t>
  </si>
  <si>
    <t>AVITEX Wizz Emulsion 127</t>
  </si>
  <si>
    <t>AVWI001K128</t>
  </si>
  <si>
    <t>AVITEX Wizz Emulsion 128</t>
  </si>
  <si>
    <t>AVWI001K129</t>
  </si>
  <si>
    <t>AVITEX Wizz Emulsion 129</t>
  </si>
  <si>
    <t>AVWI001KSB</t>
  </si>
  <si>
    <t>AVITEX Wizz Emulsion SB</t>
  </si>
  <si>
    <t>AVWI001KSW</t>
  </si>
  <si>
    <t>AVITEX Wizz Emulsion SW</t>
  </si>
  <si>
    <t>AVWI005K101</t>
  </si>
  <si>
    <t>AVWI005K102</t>
  </si>
  <si>
    <t>AVWI005K103</t>
  </si>
  <si>
    <t>AVWI005K104</t>
  </si>
  <si>
    <t>AVWI005K105</t>
  </si>
  <si>
    <t>AVWI005K106</t>
  </si>
  <si>
    <t>AVWI005K107</t>
  </si>
  <si>
    <t>AVWI005K108</t>
  </si>
  <si>
    <t>AVWI005K109</t>
  </si>
  <si>
    <t>AVWI005K110</t>
  </si>
  <si>
    <t>AVWI005K111</t>
  </si>
  <si>
    <t>AVWI005K112</t>
  </si>
  <si>
    <t>AVWI005K113</t>
  </si>
  <si>
    <t>AVWI005K114</t>
  </si>
  <si>
    <t>AVWI005K115</t>
  </si>
  <si>
    <t>AVWI005K116</t>
  </si>
  <si>
    <t>AVWI005K117</t>
  </si>
  <si>
    <t>AVWI005K118</t>
  </si>
  <si>
    <t>AVWI005K119</t>
  </si>
  <si>
    <t>AVWI005K120</t>
  </si>
  <si>
    <t>AVWI005K121</t>
  </si>
  <si>
    <t>AVWI005K122</t>
  </si>
  <si>
    <t>AVWI005K123</t>
  </si>
  <si>
    <t>AVWI005K124</t>
  </si>
  <si>
    <t>AVWI005K125</t>
  </si>
  <si>
    <t>AVWI005K126</t>
  </si>
  <si>
    <t>AVWI005K127</t>
  </si>
  <si>
    <t>AVWI005K128</t>
  </si>
  <si>
    <t>AVWI005K129</t>
  </si>
  <si>
    <t>AVWI005KBA</t>
  </si>
  <si>
    <t>AVITEX Wizz Emulsion Base A</t>
  </si>
  <si>
    <t>AVWI005KBB</t>
  </si>
  <si>
    <t>AVITEX Wizz Emulsion Base B</t>
  </si>
  <si>
    <t>AVWI005KBC</t>
  </si>
  <si>
    <t>AVITEX Wizz Emulsion Base C</t>
  </si>
  <si>
    <t>AVWI005KSB</t>
  </si>
  <si>
    <t>AVWI005KSW</t>
  </si>
  <si>
    <t>AVWI020KP120</t>
  </si>
  <si>
    <t>AVWI020KPSW</t>
  </si>
  <si>
    <t>AVWI020KP105</t>
  </si>
  <si>
    <t>AVWI020KP107</t>
  </si>
  <si>
    <t>AVWI020KP114</t>
  </si>
  <si>
    <t>AVWI020KP110</t>
  </si>
  <si>
    <t>AVWI020KP103</t>
  </si>
  <si>
    <t>AVITEX Wizz Emulsion 103 20 KG</t>
  </si>
  <si>
    <t>AVWI020KP108</t>
  </si>
  <si>
    <t>AVITEX Wizz Emulsion 108 20 KG</t>
  </si>
  <si>
    <t>AVWI020KP109</t>
  </si>
  <si>
    <t>AVITEX Wizz Emulsion 109 20 KG</t>
  </si>
  <si>
    <t>AVWI020KP113</t>
  </si>
  <si>
    <t>AVITEX Wizz Emulsion 113 20 KG</t>
  </si>
  <si>
    <t>AVWI020KP115</t>
  </si>
  <si>
    <t>AVITEX Wizz Emulsion 115 20 KG</t>
  </si>
  <si>
    <t>AVWI020KP117</t>
  </si>
  <si>
    <t>AVITEX Wizz Emulsion 117 20 KG</t>
  </si>
  <si>
    <t>AVWI020KP118</t>
  </si>
  <si>
    <t>AVITEX Wizz Emulsion 118 20 KG</t>
  </si>
  <si>
    <t>AVWI020KP128</t>
  </si>
  <si>
    <t>AVITEX Wizz Emulsion 128 20 KG</t>
  </si>
  <si>
    <t>AVWI020KPBA</t>
  </si>
  <si>
    <t>AVWI020KPBB</t>
  </si>
  <si>
    <t>AVWI020KPBC</t>
  </si>
  <si>
    <t>AVITEX Wizz Emulsion BASE C 20 KG</t>
  </si>
  <si>
    <t>AVWI025KP101</t>
  </si>
  <si>
    <t>AVWI025KP102</t>
  </si>
  <si>
    <t>AVWI025KP103</t>
  </si>
  <si>
    <t>AVWI025KP104</t>
  </si>
  <si>
    <t>AVWI025KP105</t>
  </si>
  <si>
    <t>AVWI025KP106</t>
  </si>
  <si>
    <t>AVWI025KP107</t>
  </si>
  <si>
    <t>AVWI025KP108</t>
  </si>
  <si>
    <t>AVWI025KP109</t>
  </si>
  <si>
    <t>AVWI025KP110</t>
  </si>
  <si>
    <t>AVWI025KP111</t>
  </si>
  <si>
    <t>AVWI025KP112</t>
  </si>
  <si>
    <t>AVWI025KP113</t>
  </si>
  <si>
    <t>AVWI025KP114</t>
  </si>
  <si>
    <t>AVWI025KP115</t>
  </si>
  <si>
    <t>AVWI025KP116</t>
  </si>
  <si>
    <t>AVWI025KP117</t>
  </si>
  <si>
    <t>AVWI025KP118</t>
  </si>
  <si>
    <t>AVWI025KP119</t>
  </si>
  <si>
    <t>AVWI025KP120</t>
  </si>
  <si>
    <t>AVWI025KP121</t>
  </si>
  <si>
    <t>AVWI025KP122</t>
  </si>
  <si>
    <t>AVWI025KP123</t>
  </si>
  <si>
    <t>AVWI025KP124</t>
  </si>
  <si>
    <t>AVWI025KP125</t>
  </si>
  <si>
    <t>AVWI025KP126</t>
  </si>
  <si>
    <t>AVWI025KP127</t>
  </si>
  <si>
    <t>AVWI025KP128</t>
  </si>
  <si>
    <t>AVWI025KP129</t>
  </si>
  <si>
    <t>AVWI025KPBA</t>
  </si>
  <si>
    <t>AVWI025KPBB</t>
  </si>
  <si>
    <t>AVWI025KPBC</t>
  </si>
  <si>
    <t>AVWI025KPSB</t>
  </si>
  <si>
    <t>AVWI025KPSW</t>
  </si>
  <si>
    <t>AVZI001K9711</t>
  </si>
  <si>
    <t>AVIAN Zinc Chromate 9711</t>
  </si>
  <si>
    <t>AVZI001K9712</t>
  </si>
  <si>
    <t>#AVIAN Zinc Chromate 9712</t>
  </si>
  <si>
    <t>AVZI001K9714</t>
  </si>
  <si>
    <t>#AVIAN Zinc Chromate 9714</t>
  </si>
  <si>
    <t>AVZI001K9715</t>
  </si>
  <si>
    <t>AVIAN Zinc Chromate 9715</t>
  </si>
  <si>
    <t>AVZI001K9716</t>
  </si>
  <si>
    <t>AVIAN Zinc Chromate 9716</t>
  </si>
  <si>
    <t>AVZI001K9717</t>
  </si>
  <si>
    <t>#AVIAN Zinc Chromate 9717</t>
  </si>
  <si>
    <t>AVZI001K9720</t>
  </si>
  <si>
    <t>AVIAN Zinc Chromate 9720</t>
  </si>
  <si>
    <t>AVZI001K9721</t>
  </si>
  <si>
    <t>#AVIAN Zinc Chromate 9721</t>
  </si>
  <si>
    <t>AVZI001K9722</t>
  </si>
  <si>
    <t>AVIAN Zinc Chromate 9722</t>
  </si>
  <si>
    <t>AVZI001K9723</t>
  </si>
  <si>
    <t>AVIAN Zinc Chromate 9723</t>
  </si>
  <si>
    <t>AVZI001K9724</t>
  </si>
  <si>
    <t>AVIAN Zinc Chromate 9724</t>
  </si>
  <si>
    <t>AVZI001K9725</t>
  </si>
  <si>
    <t>AVIAN Zinc Chromate 9725</t>
  </si>
  <si>
    <t>AVZI004K9711</t>
  </si>
  <si>
    <t>AVZI004K9715</t>
  </si>
  <si>
    <t>AVZI004K9716</t>
  </si>
  <si>
    <t>AVZI004K9717</t>
  </si>
  <si>
    <t>AVZI004K9720</t>
  </si>
  <si>
    <t>AVZI004K9721</t>
  </si>
  <si>
    <t>AVZI004K9722</t>
  </si>
  <si>
    <t>AVZI004K9723</t>
  </si>
  <si>
    <t>AVZI004K9724</t>
  </si>
  <si>
    <t>AVZI004K9725</t>
  </si>
  <si>
    <t>AVZI025KP9711</t>
  </si>
  <si>
    <t>AVZI025KP9715</t>
  </si>
  <si>
    <t>AVZI025KP9717</t>
  </si>
  <si>
    <t>AVZI025KP9720</t>
  </si>
  <si>
    <t>AVZI025KP9721</t>
  </si>
  <si>
    <t>AVZI025KP9722</t>
  </si>
  <si>
    <t>AVZI025KP9723</t>
  </si>
  <si>
    <t>AVZI025KP9724</t>
  </si>
  <si>
    <t>AVZI025KP9725</t>
  </si>
  <si>
    <t>BOCT001KCG</t>
  </si>
  <si>
    <t>BOYO Clear Coat NC Gloss</t>
  </si>
  <si>
    <t>BOCT001KCM</t>
  </si>
  <si>
    <t>BOYO Clear Coat NC Dof</t>
  </si>
  <si>
    <t>BOPL005K</t>
  </si>
  <si>
    <t xml:space="preserve">BOYO Plamir </t>
  </si>
  <si>
    <t>BOPL025KP</t>
  </si>
  <si>
    <t>BOPM001K03</t>
  </si>
  <si>
    <t>BOYO Politur Melamine 03</t>
  </si>
  <si>
    <t>BOPM001K05</t>
  </si>
  <si>
    <t>BOYO Politur Melamine 05</t>
  </si>
  <si>
    <t>BOPM001K06</t>
  </si>
  <si>
    <t>BOYO Politur Melamine 06</t>
  </si>
  <si>
    <t>BOPM001K07</t>
  </si>
  <si>
    <t>BOYO Politur Melamine 07</t>
  </si>
  <si>
    <t>BOPM001K08</t>
  </si>
  <si>
    <t>BOYO Politur Melamine 08</t>
  </si>
  <si>
    <t>BOPM001K09</t>
  </si>
  <si>
    <t>BOYO Politur Melamine 09</t>
  </si>
  <si>
    <t>BOSP400C600</t>
  </si>
  <si>
    <t>BOYO Politur Vernis Spray 600</t>
  </si>
  <si>
    <t>400 CC</t>
  </si>
  <si>
    <t>BOSP400C601</t>
  </si>
  <si>
    <t>BOYO Politur Vernis Spray 601</t>
  </si>
  <si>
    <t>BOSP400C603</t>
  </si>
  <si>
    <t>BOYO Politur Vernis Spray 603</t>
  </si>
  <si>
    <t>BOSP400C606</t>
  </si>
  <si>
    <t>BOYO Politur Vernis Spray 606</t>
  </si>
  <si>
    <t>BOSP400C607</t>
  </si>
  <si>
    <t>BOYO Politur Vernis Spray 607</t>
  </si>
  <si>
    <t>BOSP400C608</t>
  </si>
  <si>
    <t>BOYO Politur Vernis Spray 608</t>
  </si>
  <si>
    <t>BOSP400C609</t>
  </si>
  <si>
    <t>BOYO Politur Vernis Spray 609</t>
  </si>
  <si>
    <t>BOSP400C610</t>
  </si>
  <si>
    <t>BOYO Politur Vernis Spray 610</t>
  </si>
  <si>
    <t>BOSP400C611</t>
  </si>
  <si>
    <t>BOYO Politur Vernis Spray 611</t>
  </si>
  <si>
    <t>BOSP400C612</t>
  </si>
  <si>
    <t>BOYO Politur Vernis Spray 612</t>
  </si>
  <si>
    <t>BOSP400C615</t>
  </si>
  <si>
    <t>BOYO Politur Vernis Spray 615</t>
  </si>
  <si>
    <t>BOSP400CPOL</t>
  </si>
  <si>
    <t>BOYO Politur Vernis Spray S</t>
  </si>
  <si>
    <t>BOSP400CCG</t>
  </si>
  <si>
    <t>BOYO POLITUR VERNIS SPRAY CG</t>
  </si>
  <si>
    <t>BOSS001K</t>
  </si>
  <si>
    <t>BOYO Sanding Sealer</t>
  </si>
  <si>
    <t>BOTI001K301</t>
  </si>
  <si>
    <t>BOYO Wood Stain 2 In 1 301</t>
  </si>
  <si>
    <t>???</t>
  </si>
  <si>
    <t>BOTI001K403</t>
  </si>
  <si>
    <t>BOYO Wood Stain 2 In 1 403</t>
  </si>
  <si>
    <t>BOTI001K502</t>
  </si>
  <si>
    <t>BOYO Wood Stain 2 In 1 502</t>
  </si>
  <si>
    <t>BOTI001K503</t>
  </si>
  <si>
    <t>BOYO Wood Stain 2 In 1 503</t>
  </si>
  <si>
    <t>BOTI001KCG</t>
  </si>
  <si>
    <t>BOYO Wood Stain 2 In 1 CG</t>
  </si>
  <si>
    <t>BOVE001K600</t>
  </si>
  <si>
    <t>#BOYO Politur Vernis 600</t>
  </si>
  <si>
    <t>BOVE001K601</t>
  </si>
  <si>
    <t>#BOYO Politur Vernis 601</t>
  </si>
  <si>
    <t>BOVE001K603</t>
  </si>
  <si>
    <t>#BOYO Politur Vernis 603</t>
  </si>
  <si>
    <t>BOVE001K605</t>
  </si>
  <si>
    <t>#BOYO Politur Vernis 605</t>
  </si>
  <si>
    <t>BOVE001K606</t>
  </si>
  <si>
    <t>#BOYO Politur Vernis 606</t>
  </si>
  <si>
    <t>BOVE001K607</t>
  </si>
  <si>
    <t>#BOYO Politur Vernis 607</t>
  </si>
  <si>
    <t>BOVE001K608</t>
  </si>
  <si>
    <t>#BOYO Politur Vernis 608</t>
  </si>
  <si>
    <t>BOVE001K609</t>
  </si>
  <si>
    <t>#BOYO Politur Vernis 609</t>
  </si>
  <si>
    <t>BOVE001K610</t>
  </si>
  <si>
    <t>#BOYO Politur Vernis 610</t>
  </si>
  <si>
    <t>BOVE001K611</t>
  </si>
  <si>
    <t>#BOYO Politur Vernis 611</t>
  </si>
  <si>
    <t>BOVE001K612</t>
  </si>
  <si>
    <t>#BOYO Politur Vernis 612</t>
  </si>
  <si>
    <t>BOVE001K615</t>
  </si>
  <si>
    <t>#BOYO Politur Vernis 615</t>
  </si>
  <si>
    <t>BOVE001KPOL</t>
  </si>
  <si>
    <t xml:space="preserve">#BOYO Politur Vernis </t>
  </si>
  <si>
    <t>BOVE001KS600</t>
  </si>
  <si>
    <t>BOYO Politur Vernis S600</t>
  </si>
  <si>
    <t>BOVE001KS601</t>
  </si>
  <si>
    <t>BOYO Politur Vernis S601</t>
  </si>
  <si>
    <t>BOVE001KS603</t>
  </si>
  <si>
    <t>BOYO Politur Vernis S603</t>
  </si>
  <si>
    <t>BOVE001KS606</t>
  </si>
  <si>
    <t>BOYO Politur Vernis S606</t>
  </si>
  <si>
    <t>BOVE001KS607</t>
  </si>
  <si>
    <t>BOYO Politur Vernis S607</t>
  </si>
  <si>
    <t>BOVE001KS608</t>
  </si>
  <si>
    <t>#BOYO Politur Vernis S608</t>
  </si>
  <si>
    <t>BOVE001KS609</t>
  </si>
  <si>
    <t>BOYO Politur Vernis S609</t>
  </si>
  <si>
    <t>BOVE001KS610</t>
  </si>
  <si>
    <t>BOYO Politur Vernis S610</t>
  </si>
  <si>
    <t>BOVE001KS611</t>
  </si>
  <si>
    <t>BOYO Politur Vernis S611</t>
  </si>
  <si>
    <t>BOVE001KS612</t>
  </si>
  <si>
    <t>#BOYO Politur Vernis S612</t>
  </si>
  <si>
    <t>BOVE001KS615</t>
  </si>
  <si>
    <t>BOYO Politur Vernis S615</t>
  </si>
  <si>
    <t>BOVE001KSPOL</t>
  </si>
  <si>
    <t>BOYO Politur Vernis S</t>
  </si>
  <si>
    <t>BOVE001KSW600</t>
  </si>
  <si>
    <t>BOYO Politur Vernis Water 600</t>
  </si>
  <si>
    <t>BOVE001KSW601</t>
  </si>
  <si>
    <t>BOYO Politur Vernis Water 601</t>
  </si>
  <si>
    <t>BOVE001KSW603</t>
  </si>
  <si>
    <t>BOYO Politur Vernis Water 603</t>
  </si>
  <si>
    <t>BOVE001KSW606</t>
  </si>
  <si>
    <t>BOYO Politur Vernis Water 606</t>
  </si>
  <si>
    <t>BOVE001KSW607</t>
  </si>
  <si>
    <t>BOYO Politur Vernis Water 607</t>
  </si>
  <si>
    <t>BOVE001KSW609</t>
  </si>
  <si>
    <t>BOYO Politur Vernis Water 609</t>
  </si>
  <si>
    <t>BOVE001KSW610</t>
  </si>
  <si>
    <t>BOYO Politur Vernis Water 610</t>
  </si>
  <si>
    <t>BOVE001KSW611</t>
  </si>
  <si>
    <t>BOYO Politur Vernis Water 611</t>
  </si>
  <si>
    <t>BOVE001KSW612</t>
  </si>
  <si>
    <t># BOYO Politur Vernis Water 612</t>
  </si>
  <si>
    <t>BOVE001KSW615</t>
  </si>
  <si>
    <t>BOYO Politur Vernis Water 615</t>
  </si>
  <si>
    <t>BOVE001KSWPOL</t>
  </si>
  <si>
    <t>BOYO Politur Vernis Water</t>
  </si>
  <si>
    <t>BOVE500C600</t>
  </si>
  <si>
    <t>BOVE500C601</t>
  </si>
  <si>
    <t>BOVE500C603</t>
  </si>
  <si>
    <t>BOVE500C605</t>
  </si>
  <si>
    <t>BOVE500C606</t>
  </si>
  <si>
    <t>BOVE500C607</t>
  </si>
  <si>
    <t>BOVE500C608</t>
  </si>
  <si>
    <t>BOVE500C609</t>
  </si>
  <si>
    <t>BOVE500C610</t>
  </si>
  <si>
    <t>BOVE500C611</t>
  </si>
  <si>
    <t>BOVE500CPOL</t>
  </si>
  <si>
    <t>BOVE500CS600</t>
  </si>
  <si>
    <t>BOVE500CS601</t>
  </si>
  <si>
    <t>BOVE500CS603</t>
  </si>
  <si>
    <t>BOVE500CS606</t>
  </si>
  <si>
    <t>BOVE500CS607</t>
  </si>
  <si>
    <t>BOVE500CS608</t>
  </si>
  <si>
    <t>BOVE500CS609</t>
  </si>
  <si>
    <t>BOVE500CS610</t>
  </si>
  <si>
    <t>BOVE500CS611</t>
  </si>
  <si>
    <t>BOVE500CS612</t>
  </si>
  <si>
    <t>#BOYO Politur Vernis S 612</t>
  </si>
  <si>
    <t>BOVE500CS615</t>
  </si>
  <si>
    <t>BOYO Politur Vernis S 615</t>
  </si>
  <si>
    <t>BOVE500CSPOL</t>
  </si>
  <si>
    <t>BOWO001K01</t>
  </si>
  <si>
    <t>BOYO Wood Stain SB 01</t>
  </si>
  <si>
    <t>BOWO001K02</t>
  </si>
  <si>
    <t>BOYO Wood Stain SB 02</t>
  </si>
  <si>
    <t>BOWO001K03</t>
  </si>
  <si>
    <t>BOYO Wood Stain SB 03</t>
  </si>
  <si>
    <t>BOWO001K04</t>
  </si>
  <si>
    <t>BOYO Wood Stain SB 04</t>
  </si>
  <si>
    <t>BOWO001K05</t>
  </si>
  <si>
    <t>BOYO Wood Stain SB 05</t>
  </si>
  <si>
    <t>BOWO001K06</t>
  </si>
  <si>
    <t>BOYO Wood Stain SB 06</t>
  </si>
  <si>
    <t>BOWO001K07</t>
  </si>
  <si>
    <t>BOYO Wood Stain SB 07</t>
  </si>
  <si>
    <t>BOWO001K08</t>
  </si>
  <si>
    <t>BOYO Wood Stain SB 08</t>
  </si>
  <si>
    <t>BOWO001K09</t>
  </si>
  <si>
    <t>BOYO Wood Stain SB 09</t>
  </si>
  <si>
    <t>BOWO001K10</t>
  </si>
  <si>
    <t>BOYO Wood Stain SB 10</t>
  </si>
  <si>
    <t>BOWS001K01</t>
  </si>
  <si>
    <t>BOYO Woodfiller SB 01</t>
  </si>
  <si>
    <t>BOWS001K02</t>
  </si>
  <si>
    <t>BOYO Woodfiller SB 02</t>
  </si>
  <si>
    <t>BOWS001K04</t>
  </si>
  <si>
    <t>BOYO Woodfiller SB 04</t>
  </si>
  <si>
    <t>BOWS001K05</t>
  </si>
  <si>
    <t>BOYO Woodfiller SB 05</t>
  </si>
  <si>
    <t>BOWS001K06</t>
  </si>
  <si>
    <t>BOYO Woodfiller SB 06</t>
  </si>
  <si>
    <t>BOWS001K08</t>
  </si>
  <si>
    <t>BOYO Woodfiller SB 08</t>
  </si>
  <si>
    <t>GIBA001K500</t>
  </si>
  <si>
    <t>GIANT Bonding Adhesive L500</t>
  </si>
  <si>
    <t>BB</t>
  </si>
  <si>
    <t>GIMO001K51005</t>
  </si>
  <si>
    <t>GIANT Mortar 510 05 1 KG</t>
  </si>
  <si>
    <t>GIMO001K51006</t>
  </si>
  <si>
    <t>GIANT Mortar 510 06 1 KG</t>
  </si>
  <si>
    <t>GIMO001K51007</t>
  </si>
  <si>
    <t>GIANT Mortar 510 07 1 KG</t>
  </si>
  <si>
    <t>GIMO001K51001</t>
  </si>
  <si>
    <t>Giant Mortar 510 01</t>
  </si>
  <si>
    <t>GIMO001K51002</t>
  </si>
  <si>
    <t>Giant Mortar 510 02</t>
  </si>
  <si>
    <t>GIMO001K51003</t>
  </si>
  <si>
    <t>Giant Mortar 510 03</t>
  </si>
  <si>
    <t>GIMO001K51004</t>
  </si>
  <si>
    <t>Giant Mortar 510 04</t>
  </si>
  <si>
    <t>GIMO005K220</t>
  </si>
  <si>
    <t>GIANT Mortar 220</t>
  </si>
  <si>
    <t>GIMO005K260</t>
  </si>
  <si>
    <t>#GIANT Mortar 260</t>
  </si>
  <si>
    <t>GIMO005K270</t>
  </si>
  <si>
    <t>GIANT Mortar 270</t>
  </si>
  <si>
    <t>GIMO020KP220</t>
  </si>
  <si>
    <t>GIMO020KP260</t>
  </si>
  <si>
    <t>GIMO020KP270</t>
  </si>
  <si>
    <t>GIMO025KP380</t>
  </si>
  <si>
    <t>#GIANT Mortar 380</t>
  </si>
  <si>
    <t>GIMO025KP420</t>
  </si>
  <si>
    <t>GIANT Mortar 420</t>
  </si>
  <si>
    <t>GIMO025KP480</t>
  </si>
  <si>
    <t>GIANT Mortar 480</t>
  </si>
  <si>
    <t>GIMO040KP265</t>
  </si>
  <si>
    <t>GIANT Mortar 265</t>
  </si>
  <si>
    <t>40 KG</t>
  </si>
  <si>
    <t>GIMO040KP275</t>
  </si>
  <si>
    <t>GIANT Mortar 275</t>
  </si>
  <si>
    <t>GIMO040KP380</t>
  </si>
  <si>
    <t>GIANT Mortar 380</t>
  </si>
  <si>
    <t>GIMO040KP385</t>
  </si>
  <si>
    <t>GIANT Mortar 385</t>
  </si>
  <si>
    <t>LECO001KBM</t>
  </si>
  <si>
    <t>Colorant BM</t>
  </si>
  <si>
    <t>DIV 2-LECO</t>
  </si>
  <si>
    <t>LECO001KBO</t>
  </si>
  <si>
    <t>Colorant BO</t>
  </si>
  <si>
    <t>LECO001KDB</t>
  </si>
  <si>
    <t>Colorant DB</t>
  </si>
  <si>
    <t>LECO001KGK</t>
  </si>
  <si>
    <t>Colorant GK</t>
  </si>
  <si>
    <t>LECO001KHP</t>
  </si>
  <si>
    <t>Colorant HP</t>
  </si>
  <si>
    <t>LECO001KMK</t>
  </si>
  <si>
    <t>#Colorant MK</t>
  </si>
  <si>
    <t>LECO001KOS</t>
  </si>
  <si>
    <t>Colorant OS</t>
  </si>
  <si>
    <t>LECO001KPT</t>
  </si>
  <si>
    <t>Colorant PT</t>
  </si>
  <si>
    <t>LECO001KRD</t>
  </si>
  <si>
    <t>Colorant RD</t>
  </si>
  <si>
    <t>LECO001KRE</t>
  </si>
  <si>
    <t>Colorant RE</t>
  </si>
  <si>
    <t>LECO001KRV</t>
  </si>
  <si>
    <t>Colorant RV</t>
  </si>
  <si>
    <t>LECO001KWP</t>
  </si>
  <si>
    <t>Colorant WP</t>
  </si>
  <si>
    <t>LECO001KYD</t>
  </si>
  <si>
    <t>Colorant YD</t>
  </si>
  <si>
    <t>LECO001KYE</t>
  </si>
  <si>
    <t>Colorant YE</t>
  </si>
  <si>
    <t>LECO001KYK</t>
  </si>
  <si>
    <t>Colorant YK</t>
  </si>
  <si>
    <t>LECO001KYV</t>
  </si>
  <si>
    <t>Colorant YV</t>
  </si>
  <si>
    <t>VIBI350C</t>
  </si>
  <si>
    <t xml:space="preserve">MAX Lem Pvac </t>
  </si>
  <si>
    <t>350 GR</t>
  </si>
  <si>
    <t>NOAP001K002</t>
  </si>
  <si>
    <t>NO DROP Anti Panas 002</t>
  </si>
  <si>
    <t>0.8 LT</t>
  </si>
  <si>
    <t>NOAP001K004</t>
  </si>
  <si>
    <t>NO DROP Anti Panas 004</t>
  </si>
  <si>
    <t>NOAP001K009</t>
  </si>
  <si>
    <t>NO DROP Anti Panas 009</t>
  </si>
  <si>
    <t>NOAP001K010</t>
  </si>
  <si>
    <t>NO DROP Anti Panas 010</t>
  </si>
  <si>
    <t>NOAP001K017</t>
  </si>
  <si>
    <t>NO DROP Anti Panas 017</t>
  </si>
  <si>
    <t>NOAP001K019</t>
  </si>
  <si>
    <t>NO DROP Anti Panas 019</t>
  </si>
  <si>
    <t>NOAP001K020</t>
  </si>
  <si>
    <t>NO DROP Anti Panas 020</t>
  </si>
  <si>
    <t>NOAP001K021</t>
  </si>
  <si>
    <t>NO DROP Anti Panas 021</t>
  </si>
  <si>
    <t>NOAP001K024</t>
  </si>
  <si>
    <t>NO DROP Anti Panas 024</t>
  </si>
  <si>
    <t>NOAP001K025</t>
  </si>
  <si>
    <t>NO DROP Anti Panas 025</t>
  </si>
  <si>
    <t>NOAP001KBA</t>
  </si>
  <si>
    <t>NO DROP Anti Panas Base A</t>
  </si>
  <si>
    <t>NOAP001KBB</t>
  </si>
  <si>
    <t>NO DROP Anti Panas Base B</t>
  </si>
  <si>
    <t>NOAP001KBC</t>
  </si>
  <si>
    <t>NO DROP Anti Panas Base C</t>
  </si>
  <si>
    <t>NOAP004K002</t>
  </si>
  <si>
    <t>3.2 LT</t>
  </si>
  <si>
    <t>NOAP004K004</t>
  </si>
  <si>
    <t>NOAP004K009</t>
  </si>
  <si>
    <t>NOAP004K010</t>
  </si>
  <si>
    <t>NOAP004K017</t>
  </si>
  <si>
    <t>NOAP004K019</t>
  </si>
  <si>
    <t>NOAP004K020</t>
  </si>
  <si>
    <t>NOAP004K021</t>
  </si>
  <si>
    <t>NOAP004K024</t>
  </si>
  <si>
    <t>NOAP004K025</t>
  </si>
  <si>
    <t>NOAP004KBA</t>
  </si>
  <si>
    <t>NOAP004KBB</t>
  </si>
  <si>
    <t>NOAP004KBC</t>
  </si>
  <si>
    <t>NOAP020KP002</t>
  </si>
  <si>
    <t>16 LT</t>
  </si>
  <si>
    <t>NOAP020KP004</t>
  </si>
  <si>
    <t>NOAP020KP009</t>
  </si>
  <si>
    <t>NOAP020KP010</t>
  </si>
  <si>
    <t>NOAP020KP017</t>
  </si>
  <si>
    <t>NOAP020KP019</t>
  </si>
  <si>
    <t>NOAP020KP020</t>
  </si>
  <si>
    <t>NOAP020KP021</t>
  </si>
  <si>
    <t>NOAP020KP024</t>
  </si>
  <si>
    <t>NOAP020KP025</t>
  </si>
  <si>
    <t>NOAP020KPBA</t>
  </si>
  <si>
    <t>NOAP020KPBB</t>
  </si>
  <si>
    <t>NOAP020KPBC</t>
  </si>
  <si>
    <t>NOBA001KBC</t>
  </si>
  <si>
    <t>NO DROP Basic Base C</t>
  </si>
  <si>
    <t>NOBA001KBB</t>
  </si>
  <si>
    <t>NO DROP Basic Base B</t>
  </si>
  <si>
    <t>NOBA001KBA</t>
  </si>
  <si>
    <t>NO DROP Basic Base A</t>
  </si>
  <si>
    <t>NOBA001K068</t>
  </si>
  <si>
    <t>NO DROP Basic 068</t>
  </si>
  <si>
    <t>NOBA001K054</t>
  </si>
  <si>
    <t>NO DROP Basic 054</t>
  </si>
  <si>
    <t>NOBA001K053</t>
  </si>
  <si>
    <t>NO DROP Basic 053</t>
  </si>
  <si>
    <t>NOBA001K052</t>
  </si>
  <si>
    <t>NO DROP Basic 052</t>
  </si>
  <si>
    <t>NOBA001K051</t>
  </si>
  <si>
    <t>NO DROP Basic 051</t>
  </si>
  <si>
    <t>NOBA001K050</t>
  </si>
  <si>
    <t>NO DROP Basic 050</t>
  </si>
  <si>
    <t>NOBA001K049</t>
  </si>
  <si>
    <t>NO DROP Basic 049</t>
  </si>
  <si>
    <t>NOBA001K048</t>
  </si>
  <si>
    <t>NO DROP Basic 048</t>
  </si>
  <si>
    <t>NOBA001K047</t>
  </si>
  <si>
    <t>NO DROP Basic 047</t>
  </si>
  <si>
    <t>NOBA001K046</t>
  </si>
  <si>
    <t>NO DROP Basic 046</t>
  </si>
  <si>
    <t>NOBA001K045</t>
  </si>
  <si>
    <t>NO DROP Basic 045</t>
  </si>
  <si>
    <t>NOBA001K044</t>
  </si>
  <si>
    <t>NO DROP Basic 044</t>
  </si>
  <si>
    <t>NOBA001K043</t>
  </si>
  <si>
    <t>NO DROP Basic 043</t>
  </si>
  <si>
    <t>NOBA001K042</t>
  </si>
  <si>
    <t>NO DROP Basic 042</t>
  </si>
  <si>
    <t>NOBA001K041</t>
  </si>
  <si>
    <t>NO DROP Basic 041</t>
  </si>
  <si>
    <t>NOBA001K040</t>
  </si>
  <si>
    <t>NO DROP Basic 040</t>
  </si>
  <si>
    <t>NOBA001K039</t>
  </si>
  <si>
    <t>NO DROP Basic 039</t>
  </si>
  <si>
    <t>NOBA004KBC</t>
  </si>
  <si>
    <t>NOBA004KBB</t>
  </si>
  <si>
    <t>NOBA004KBA</t>
  </si>
  <si>
    <t>NOBA004K068</t>
  </si>
  <si>
    <t>NOBA004K054</t>
  </si>
  <si>
    <t>NOBA004K053</t>
  </si>
  <si>
    <t>NOBA004K052</t>
  </si>
  <si>
    <t>NOBA004K051</t>
  </si>
  <si>
    <t>NOBA004K050</t>
  </si>
  <si>
    <t>NOBA004K049</t>
  </si>
  <si>
    <t>NOBA004K048</t>
  </si>
  <si>
    <t>NOBA004K047</t>
  </si>
  <si>
    <t>NOBA004K046</t>
  </si>
  <si>
    <t>NOBA004K045</t>
  </si>
  <si>
    <t>NOBA004K044</t>
  </si>
  <si>
    <t>NOBA004K043</t>
  </si>
  <si>
    <t>NOBA004K042</t>
  </si>
  <si>
    <t>NOBA004K041</t>
  </si>
  <si>
    <t>NOBA004K040</t>
  </si>
  <si>
    <t>NOBA004K039</t>
  </si>
  <si>
    <t>NOBA020KPBC</t>
  </si>
  <si>
    <t>NOBA020KPBB</t>
  </si>
  <si>
    <t>NOBA020KPBA</t>
  </si>
  <si>
    <t>NOBA020KP068</t>
  </si>
  <si>
    <t>NOBA020KP054</t>
  </si>
  <si>
    <t>NOBA020KP053</t>
  </si>
  <si>
    <t>NOBA020KP052</t>
  </si>
  <si>
    <t>NOBA020KP051</t>
  </si>
  <si>
    <t>NOBA020KP050</t>
  </si>
  <si>
    <t>NOBA020KP049</t>
  </si>
  <si>
    <t>NOBA020KP048</t>
  </si>
  <si>
    <t>NOBA020KP047</t>
  </si>
  <si>
    <t>NOBA020KP046</t>
  </si>
  <si>
    <t>NOBA020KP045</t>
  </si>
  <si>
    <t>NOBA020KP044</t>
  </si>
  <si>
    <t>NOBA020KP043</t>
  </si>
  <si>
    <t>NOBA020KP042</t>
  </si>
  <si>
    <t>NOBA020KP041</t>
  </si>
  <si>
    <t>NOBA020KP040</t>
  </si>
  <si>
    <t>NOBA020KP039</t>
  </si>
  <si>
    <t>NOBE001K</t>
  </si>
  <si>
    <t>NO DROP Beton dan Batu Alam 1 KG</t>
  </si>
  <si>
    <t>NOBE004K</t>
  </si>
  <si>
    <t>NO DROP Beton dan Batu Alam 4 KG</t>
  </si>
  <si>
    <t>4kG</t>
  </si>
  <si>
    <t>NOBI001K</t>
  </si>
  <si>
    <t xml:space="preserve">NO DROP Bitumen Black </t>
  </si>
  <si>
    <t>NOBI004K</t>
  </si>
  <si>
    <t>NOBI020KP</t>
  </si>
  <si>
    <t>NOBU0505</t>
  </si>
  <si>
    <t>NO DROP Butyl Tape Anti Bocor D5CMX5M</t>
  </si>
  <si>
    <t>D05CMX10M</t>
  </si>
  <si>
    <t>NOCI005K</t>
  </si>
  <si>
    <t>No Drop Acian Anti Bocor 5 Kg</t>
  </si>
  <si>
    <t>NOCO001K</t>
  </si>
  <si>
    <t>NO DROP Obat Cor Anti Bocor 1 KG</t>
  </si>
  <si>
    <t>NODA001K</t>
  </si>
  <si>
    <t>No Drop Cat Dasar</t>
  </si>
  <si>
    <t>NODA004K</t>
  </si>
  <si>
    <t>NODA020KP</t>
  </si>
  <si>
    <t>NO DROP CAT DASAR ANTI BOCOR 20 KG</t>
  </si>
  <si>
    <t>NODI020C</t>
  </si>
  <si>
    <t>NO DROP DEMPUL INSTANT</t>
  </si>
  <si>
    <t>20GR</t>
  </si>
  <si>
    <t>NODR001K001</t>
  </si>
  <si>
    <t>NO DROP 001</t>
  </si>
  <si>
    <t>NODR001K002</t>
  </si>
  <si>
    <t>NO DROP 002</t>
  </si>
  <si>
    <t>NODR001K003</t>
  </si>
  <si>
    <t>NO DROP 003</t>
  </si>
  <si>
    <t>NODR001K004</t>
  </si>
  <si>
    <t>NO DROP 004</t>
  </si>
  <si>
    <t>NODR001K005</t>
  </si>
  <si>
    <t>#NO DROP 005</t>
  </si>
  <si>
    <t>NODR001K006</t>
  </si>
  <si>
    <t>NO DROP 006</t>
  </si>
  <si>
    <t>NODR001K007</t>
  </si>
  <si>
    <t>NO DROP 007</t>
  </si>
  <si>
    <t>NODR001K008</t>
  </si>
  <si>
    <t>#NO DROP 008</t>
  </si>
  <si>
    <t>NODR001K009</t>
  </si>
  <si>
    <t>NO DROP 009</t>
  </si>
  <si>
    <t>NODR001K010</t>
  </si>
  <si>
    <t>NO DROP 010</t>
  </si>
  <si>
    <t>NODR001K011</t>
  </si>
  <si>
    <t>NO DROP 011</t>
  </si>
  <si>
    <t>NODR001K012</t>
  </si>
  <si>
    <t>#NO DROP 012</t>
  </si>
  <si>
    <t>NODR001K014</t>
  </si>
  <si>
    <t>#NO DROP 014</t>
  </si>
  <si>
    <t>NODR001K015</t>
  </si>
  <si>
    <t>#NO DROP 015</t>
  </si>
  <si>
    <t>NODR001K016</t>
  </si>
  <si>
    <t>#NO DROP 016</t>
  </si>
  <si>
    <t>NODR001K017</t>
  </si>
  <si>
    <t>NO DROP 017</t>
  </si>
  <si>
    <t>NODR001K018</t>
  </si>
  <si>
    <t>#NO DROP 018</t>
  </si>
  <si>
    <t>NODR001K019</t>
  </si>
  <si>
    <t>NO DROP 019</t>
  </si>
  <si>
    <t>NODR001K020</t>
  </si>
  <si>
    <t>NO DROP 020</t>
  </si>
  <si>
    <t>NODR001K021</t>
  </si>
  <si>
    <t>NO DROP 021</t>
  </si>
  <si>
    <t>NODR001K022</t>
  </si>
  <si>
    <t>NO DROP 022</t>
  </si>
  <si>
    <t>NODR001K023</t>
  </si>
  <si>
    <t>#NO DROP 023</t>
  </si>
  <si>
    <t>NODR001K024</t>
  </si>
  <si>
    <t>NO DROP 024</t>
  </si>
  <si>
    <t>NODR001K025</t>
  </si>
  <si>
    <t>NO DROP 025</t>
  </si>
  <si>
    <t>NODR001K026</t>
  </si>
  <si>
    <t>NO DROP 026</t>
  </si>
  <si>
    <t>NODR001K027</t>
  </si>
  <si>
    <t>#NO DROP 027</t>
  </si>
  <si>
    <t>NODR001K028</t>
  </si>
  <si>
    <t>#NO DROP 028</t>
  </si>
  <si>
    <t>NODR001K029</t>
  </si>
  <si>
    <t>NO DROP 029</t>
  </si>
  <si>
    <t>NODR001K030</t>
  </si>
  <si>
    <t>#NO DROP 030</t>
  </si>
  <si>
    <t>NODR001K031</t>
  </si>
  <si>
    <t>NO DROP 031</t>
  </si>
  <si>
    <t>NODR001K032</t>
  </si>
  <si>
    <t>NO DROP 032</t>
  </si>
  <si>
    <t>NODR001K033</t>
  </si>
  <si>
    <t>NO DROP 033</t>
  </si>
  <si>
    <t>NODR001K034</t>
  </si>
  <si>
    <t>NO DROP 034</t>
  </si>
  <si>
    <t>NODR001K035</t>
  </si>
  <si>
    <t>NO DROP 035</t>
  </si>
  <si>
    <t>NODR001K036</t>
  </si>
  <si>
    <t>NO DROP 036</t>
  </si>
  <si>
    <t>NODR001K057</t>
  </si>
  <si>
    <t>NO DROP 057</t>
  </si>
  <si>
    <t>NODR001K058</t>
  </si>
  <si>
    <t>NO DROP 058</t>
  </si>
  <si>
    <t>NODR001K059</t>
  </si>
  <si>
    <t>NO DROP 059</t>
  </si>
  <si>
    <t>NODR001K060</t>
  </si>
  <si>
    <t>NO DROP 060</t>
  </si>
  <si>
    <t>NODR001K061</t>
  </si>
  <si>
    <t>NO DROP 061</t>
  </si>
  <si>
    <t>NODR001K062</t>
  </si>
  <si>
    <t>NO DROP 062</t>
  </si>
  <si>
    <t>NODR001K063</t>
  </si>
  <si>
    <t>NO DROP 063</t>
  </si>
  <si>
    <t>NODR001K064</t>
  </si>
  <si>
    <t>NO DROP 064</t>
  </si>
  <si>
    <t>NODR001K065</t>
  </si>
  <si>
    <t>NO DROP 065</t>
  </si>
  <si>
    <t>NODR001K066</t>
  </si>
  <si>
    <t>NO DROP 066</t>
  </si>
  <si>
    <t>NODR001KBW</t>
  </si>
  <si>
    <t>NO DROP BW</t>
  </si>
  <si>
    <t>NODR001KMW</t>
  </si>
  <si>
    <t>NO DROP MW</t>
  </si>
  <si>
    <t>NODR001KBA</t>
  </si>
  <si>
    <t>NO DROP Base A</t>
  </si>
  <si>
    <t>NODR001KBB</t>
  </si>
  <si>
    <t>NO DROP Base B</t>
  </si>
  <si>
    <t>NODR001KBC</t>
  </si>
  <si>
    <t>NO DROP Base C</t>
  </si>
  <si>
    <t>NODR001KBY</t>
  </si>
  <si>
    <t>NO DROP Base Y</t>
  </si>
  <si>
    <t>NODR004K001</t>
  </si>
  <si>
    <t>NODR004K002</t>
  </si>
  <si>
    <t>NODR004K003</t>
  </si>
  <si>
    <t>NODR004K004</t>
  </si>
  <si>
    <t>NODR004K005</t>
  </si>
  <si>
    <t>NODR004K006</t>
  </si>
  <si>
    <t>NODR004K007</t>
  </si>
  <si>
    <t>NODR004K008</t>
  </si>
  <si>
    <t>NODR004K009</t>
  </si>
  <si>
    <t>NODR004K010</t>
  </si>
  <si>
    <t>NODR004K011</t>
  </si>
  <si>
    <t>NODR004K012</t>
  </si>
  <si>
    <t>NODR004K014</t>
  </si>
  <si>
    <t>NODR004K015</t>
  </si>
  <si>
    <t>NODR004K016</t>
  </si>
  <si>
    <t>NODR004K017</t>
  </si>
  <si>
    <t>NODR004K018</t>
  </si>
  <si>
    <t>NODR004K019</t>
  </si>
  <si>
    <t>NODR004K020</t>
  </si>
  <si>
    <t>NODR004K021</t>
  </si>
  <si>
    <t>NODR004K022</t>
  </si>
  <si>
    <t>NODR004K023</t>
  </si>
  <si>
    <t>NODR004K024</t>
  </si>
  <si>
    <t>NODR004K025</t>
  </si>
  <si>
    <t>NODR004K026</t>
  </si>
  <si>
    <t>NODR004K027</t>
  </si>
  <si>
    <t>NODR004K028</t>
  </si>
  <si>
    <t>NODR004K029</t>
  </si>
  <si>
    <t>NODR004K030</t>
  </si>
  <si>
    <t>NODR004K031</t>
  </si>
  <si>
    <t>NODR004K032</t>
  </si>
  <si>
    <t>NODR004K033</t>
  </si>
  <si>
    <t>NODR004K034</t>
  </si>
  <si>
    <t>NODR004K035</t>
  </si>
  <si>
    <t>NODR004K036</t>
  </si>
  <si>
    <t>NODR004K057</t>
  </si>
  <si>
    <t>NODR004K058</t>
  </si>
  <si>
    <t>NODR004K059</t>
  </si>
  <si>
    <t>NODR004K060</t>
  </si>
  <si>
    <t>NODR004K061</t>
  </si>
  <si>
    <t>NODR004K062</t>
  </si>
  <si>
    <t>NODR004K063</t>
  </si>
  <si>
    <t>NODR004K064</t>
  </si>
  <si>
    <t>NODR004K065</t>
  </si>
  <si>
    <t>NODR004K066</t>
  </si>
  <si>
    <t>NODR004KBW</t>
  </si>
  <si>
    <t>NODR004KMW</t>
  </si>
  <si>
    <t>NODR004KBA</t>
  </si>
  <si>
    <t>NODR004KBB</t>
  </si>
  <si>
    <t>NODR004KBC</t>
  </si>
  <si>
    <t>NODR004KBY</t>
  </si>
  <si>
    <t>NODR020KP001</t>
  </si>
  <si>
    <t>NODR020KP002</t>
  </si>
  <si>
    <t>NODR020KP003</t>
  </si>
  <si>
    <t>NODR020KP004</t>
  </si>
  <si>
    <t>NODR020KP005</t>
  </si>
  <si>
    <t>NODR020KP006</t>
  </si>
  <si>
    <t>NODR020KP007</t>
  </si>
  <si>
    <t>NODR020KP008</t>
  </si>
  <si>
    <t>NODR020KP009</t>
  </si>
  <si>
    <t>NODR020KP010</t>
  </si>
  <si>
    <t>NODR020KP011</t>
  </si>
  <si>
    <t>NODR020KP012</t>
  </si>
  <si>
    <t>NODR020KP014</t>
  </si>
  <si>
    <t>NODR020KP015</t>
  </si>
  <si>
    <t>NODR020KP016</t>
  </si>
  <si>
    <t>NODR020KP017</t>
  </si>
  <si>
    <t>NODR020KP018</t>
  </si>
  <si>
    <t>%NO DROP 018</t>
  </si>
  <si>
    <t>NODR020KP019</t>
  </si>
  <si>
    <t>NODR020KP020</t>
  </si>
  <si>
    <t>NODR020KP021</t>
  </si>
  <si>
    <t>NODR020KP022</t>
  </si>
  <si>
    <t>NODR020KP023</t>
  </si>
  <si>
    <t>NODR020KP024</t>
  </si>
  <si>
    <t>NODR020KP025</t>
  </si>
  <si>
    <t>NODR020KP026</t>
  </si>
  <si>
    <t>NODR020KP027</t>
  </si>
  <si>
    <t>NODR020KP028</t>
  </si>
  <si>
    <t>NODR020KP029</t>
  </si>
  <si>
    <t>NODR020KP030</t>
  </si>
  <si>
    <t>%NO DROP 030</t>
  </si>
  <si>
    <t>NODR020KP031</t>
  </si>
  <si>
    <t>NODR020KP032</t>
  </si>
  <si>
    <t>NODR020KP033</t>
  </si>
  <si>
    <t>NODR020KP034</t>
  </si>
  <si>
    <t>NODR020KP035</t>
  </si>
  <si>
    <t>NODR020KP036</t>
  </si>
  <si>
    <t>NODR020KP057</t>
  </si>
  <si>
    <t>NODR020KP058</t>
  </si>
  <si>
    <t>NODR020KP059</t>
  </si>
  <si>
    <t>NODR020KP060</t>
  </si>
  <si>
    <t>NODR020KP061</t>
  </si>
  <si>
    <t>NODR020KP062</t>
  </si>
  <si>
    <t>NODR020KP063</t>
  </si>
  <si>
    <t>NODR020KP064</t>
  </si>
  <si>
    <t>NODR020KP065</t>
  </si>
  <si>
    <t>NODR020KP066</t>
  </si>
  <si>
    <t>NODR020KPBW</t>
  </si>
  <si>
    <t>NODR020KPMW</t>
  </si>
  <si>
    <t>NODR020KPBA</t>
  </si>
  <si>
    <t>NODR020KPBB</t>
  </si>
  <si>
    <t>NODR020KPBC</t>
  </si>
  <si>
    <t>NODR020KPBY</t>
  </si>
  <si>
    <t>NOFI2590</t>
  </si>
  <si>
    <t>NO DROP SERAT FIBER</t>
  </si>
  <si>
    <t>25X90cm</t>
  </si>
  <si>
    <t>NOKI001K067</t>
  </si>
  <si>
    <t>NO DROP Kolam Ikan 067</t>
  </si>
  <si>
    <t>NOKI001K068</t>
  </si>
  <si>
    <t>NO DROP Kolam Ikan 068</t>
  </si>
  <si>
    <t>NOKI001K002</t>
  </si>
  <si>
    <t>NO DROP Kolam Ikan 002 1 KG</t>
  </si>
  <si>
    <t>NOKI004K067</t>
  </si>
  <si>
    <t>NOKI004K068</t>
  </si>
  <si>
    <t>NOKI004K002</t>
  </si>
  <si>
    <t>NO DROP Kolam Ikan 002 4 KG</t>
  </si>
  <si>
    <t>NOKI020KP067</t>
  </si>
  <si>
    <t>NOKI020KP068</t>
  </si>
  <si>
    <t>NOKI020KP002</t>
  </si>
  <si>
    <t>NO DROP Kolam Ikan 002 20 KG</t>
  </si>
  <si>
    <t>NOLA002K067</t>
  </si>
  <si>
    <t>NOLA002K068</t>
  </si>
  <si>
    <t>NOLU001KSBC</t>
  </si>
  <si>
    <t>No Lumut Solvent Batu Candi</t>
  </si>
  <si>
    <t>NOLU001KSCG</t>
  </si>
  <si>
    <t>No Lumut Solvent Clear Gloss</t>
  </si>
  <si>
    <t>NOLU001KSCM</t>
  </si>
  <si>
    <t>No Lumut Solvent Clear Matt</t>
  </si>
  <si>
    <t>NOLU001KSNA</t>
  </si>
  <si>
    <t>No Lumut Solvent Natural</t>
  </si>
  <si>
    <t>NOLU001KWCG</t>
  </si>
  <si>
    <t>No Lumut Water Clear Gloss</t>
  </si>
  <si>
    <t>NOLU001KWNA</t>
  </si>
  <si>
    <t>No Lumut Water Natural</t>
  </si>
  <si>
    <t>NOME010M</t>
  </si>
  <si>
    <t xml:space="preserve">#NO DROP Membrane 10cm x 10m </t>
  </si>
  <si>
    <t>D10CMX10M</t>
  </si>
  <si>
    <t>NOME010MN</t>
  </si>
  <si>
    <t>NO DROP Membrane 10cmx10m (New Pack)</t>
  </si>
  <si>
    <t>NOPI001k</t>
  </si>
  <si>
    <t>No Drop Plamir</t>
  </si>
  <si>
    <t>NOPI004k</t>
  </si>
  <si>
    <t>NOPI200C</t>
  </si>
  <si>
    <t>190 GR</t>
  </si>
  <si>
    <t>NOSP400C003</t>
  </si>
  <si>
    <t>NO DROP Spray 003   400 CC</t>
  </si>
  <si>
    <t>400 cc</t>
  </si>
  <si>
    <t>ds</t>
  </si>
  <si>
    <t>NOTA05</t>
  </si>
  <si>
    <t>NO DROP Tape 5CM X 10M</t>
  </si>
  <si>
    <t>NOTA10</t>
  </si>
  <si>
    <t>NO DROP Tape 10CM X 5M</t>
  </si>
  <si>
    <t>D10CMX05M</t>
  </si>
  <si>
    <t>NOTI001K55</t>
  </si>
  <si>
    <t>No Drop Tile Grout Anti Bocor 55</t>
  </si>
  <si>
    <t>NOTI001K56</t>
  </si>
  <si>
    <t>No Drop Tile Grout Anti Bocor 56</t>
  </si>
  <si>
    <t>NOTI001K57</t>
  </si>
  <si>
    <t>No Drop Tile Grout Anti Bocor 57</t>
  </si>
  <si>
    <t>NOTI001K58</t>
  </si>
  <si>
    <t>No Drop Tile Grout Anti Bocor 58</t>
  </si>
  <si>
    <t>NOTI001K59</t>
  </si>
  <si>
    <t>No Drop Tile Grout Anti Bocor 59</t>
  </si>
  <si>
    <t>NOTI001K60</t>
  </si>
  <si>
    <t>No Drop Tile Grout Anti Bocor 60</t>
  </si>
  <si>
    <t>NOTI001K61</t>
  </si>
  <si>
    <t>No Drop Tile Grout Anti Bocor 61</t>
  </si>
  <si>
    <t>NOTI001K62</t>
  </si>
  <si>
    <t>No Drop Tile Grout Anti Bocor 62</t>
  </si>
  <si>
    <t>NOTI001KN55</t>
  </si>
  <si>
    <t>No Drop Tile Grout Anti Bocor 55 (New)</t>
  </si>
  <si>
    <t>NOTI001KN56</t>
  </si>
  <si>
    <t>NOTI001KN60</t>
  </si>
  <si>
    <t>NOTI001KN61</t>
  </si>
  <si>
    <t>NOTI001KN62</t>
  </si>
  <si>
    <t>SGEM001KSW</t>
  </si>
  <si>
    <t>SUNGUARD SW 1 LT</t>
  </si>
  <si>
    <t>SPIL001KSW</t>
  </si>
  <si>
    <t>SUPERSILK Basic SW</t>
  </si>
  <si>
    <t>SU21001KCC</t>
  </si>
  <si>
    <t>SUZUKA 2:1 PU Clear Coat</t>
  </si>
  <si>
    <t>SU21500CCH</t>
  </si>
  <si>
    <t>SUZUKA 2:1 PU Clear Coat Hardener</t>
  </si>
  <si>
    <t>SU41001KBLU</t>
  </si>
  <si>
    <t>SUZUKA 4100 BLU</t>
  </si>
  <si>
    <t>SU41001KCC</t>
  </si>
  <si>
    <t>SUZUKA 4:1 PU Clear Coat</t>
  </si>
  <si>
    <t>SU41001KGRE</t>
  </si>
  <si>
    <t>SUZUKA 4100 GRE</t>
  </si>
  <si>
    <t>SU41001KSB</t>
  </si>
  <si>
    <t>SUZUKA 4100 SB</t>
  </si>
  <si>
    <t>SU41001KSW</t>
  </si>
  <si>
    <t>SUZUKA 4100 SW</t>
  </si>
  <si>
    <t>SU41001KYEL</t>
  </si>
  <si>
    <t>SUZUKA 4100 YEL</t>
  </si>
  <si>
    <t>SU41200CCH</t>
  </si>
  <si>
    <t>SUZUKA 4:1 PU Clear Coat Hardener</t>
  </si>
  <si>
    <t>SU41200CHAR</t>
  </si>
  <si>
    <t>SUZUKA 4100 Hardener</t>
  </si>
  <si>
    <t>SU41270CBLU</t>
  </si>
  <si>
    <t>270 GRSET</t>
  </si>
  <si>
    <t>SU41270CGRE</t>
  </si>
  <si>
    <t>SU41270CSB</t>
  </si>
  <si>
    <t>SU41270CSW</t>
  </si>
  <si>
    <t>SU41270CYEL</t>
  </si>
  <si>
    <t>SULA001K0035</t>
  </si>
  <si>
    <t>%SUZUKA Lacquer 0035</t>
  </si>
  <si>
    <t>SULA001K004</t>
  </si>
  <si>
    <t>SUZUKA Lacquer 004</t>
  </si>
  <si>
    <t>SULA001K018</t>
  </si>
  <si>
    <t>SUZUKA Lacquer 018</t>
  </si>
  <si>
    <t>SULA001K020</t>
  </si>
  <si>
    <t>SUZUKA Lacquer 020</t>
  </si>
  <si>
    <t>SULA001K028</t>
  </si>
  <si>
    <t>SUZUKA Lacquer 028</t>
  </si>
  <si>
    <t>SULA001K033</t>
  </si>
  <si>
    <t>SUZUKA Lacquer 033</t>
  </si>
  <si>
    <t>SULA001K10</t>
  </si>
  <si>
    <t>SUZUKA Lacquer 10</t>
  </si>
  <si>
    <t>SULA001K101</t>
  </si>
  <si>
    <t>#SUZUKA Lacquer 101</t>
  </si>
  <si>
    <t>SULA001K102</t>
  </si>
  <si>
    <t>#SUZUKA Lacquer 102</t>
  </si>
  <si>
    <t>SULA001K103</t>
  </si>
  <si>
    <t>#SUZUKA Lacquer 103</t>
  </si>
  <si>
    <t>SULA001K104</t>
  </si>
  <si>
    <t>SUZUKA Lacquer 104</t>
  </si>
  <si>
    <t>SULA001K105</t>
  </si>
  <si>
    <t>SUZUKA Lacquer 105</t>
  </si>
  <si>
    <t>SULA001K106</t>
  </si>
  <si>
    <t>SUZUKA Lacquer 106</t>
  </si>
  <si>
    <t>SULA001K107</t>
  </si>
  <si>
    <t>#SUZUKA Lacquer 107</t>
  </si>
  <si>
    <t>SULA001K108</t>
  </si>
  <si>
    <t>%SUZUKA Lacquer 108</t>
  </si>
  <si>
    <t>SULA001K109</t>
  </si>
  <si>
    <t>SUZUKA Lacquer 109</t>
  </si>
  <si>
    <t>SULA001K1093</t>
  </si>
  <si>
    <t>SUZUKA Lacquer 1093</t>
  </si>
  <si>
    <t>SULA001K11</t>
  </si>
  <si>
    <t>SUZUKA Lacquer 11</t>
  </si>
  <si>
    <t>SULA001K110</t>
  </si>
  <si>
    <t>SUZUKA Lacquer 110</t>
  </si>
  <si>
    <t>SULA001K111</t>
  </si>
  <si>
    <t>SUZUKA Lacquer 111</t>
  </si>
  <si>
    <t>SULA001K112</t>
  </si>
  <si>
    <t>%SUZUKA Lacquer 112</t>
  </si>
  <si>
    <t>SULA001K113</t>
  </si>
  <si>
    <t>SUZUKA Lacquer 113</t>
  </si>
  <si>
    <t>SULA001K114</t>
  </si>
  <si>
    <t>%SUZUKA Lacquer 114</t>
  </si>
  <si>
    <t>SULA001K115</t>
  </si>
  <si>
    <t>SUZUKA Lacquer 115</t>
  </si>
  <si>
    <t>SULA001K116</t>
  </si>
  <si>
    <t>SUZUKA Lacquer 116</t>
  </si>
  <si>
    <t>SULA001K117</t>
  </si>
  <si>
    <t>#SUZUKA Lacquer 117</t>
  </si>
  <si>
    <t>SULA001K118</t>
  </si>
  <si>
    <t>SUZUKA Lacquer 118</t>
  </si>
  <si>
    <t>SULA001K119</t>
  </si>
  <si>
    <t>%SUZUKA Lacquer 119</t>
  </si>
  <si>
    <t>SULA001K120</t>
  </si>
  <si>
    <t>#SUZUKA Lacquer 120</t>
  </si>
  <si>
    <t>SULA001K121</t>
  </si>
  <si>
    <t>SUZUKA Lacquer 121</t>
  </si>
  <si>
    <t>SULA001K122</t>
  </si>
  <si>
    <t>SUZUKA Lacquer 122</t>
  </si>
  <si>
    <t>SULA001K123</t>
  </si>
  <si>
    <t>SUZUKA Lacquer 123</t>
  </si>
  <si>
    <t>SULA001K124</t>
  </si>
  <si>
    <t>SUZUKA Lacquer 124</t>
  </si>
  <si>
    <t>SULA001K125</t>
  </si>
  <si>
    <t>#SUZUKA Lacquer 125</t>
  </si>
  <si>
    <t>SULA001K130</t>
  </si>
  <si>
    <t>#SUZUKA Lacquer 130</t>
  </si>
  <si>
    <t>SULA001K131</t>
  </si>
  <si>
    <t>%SUZUKA Lacquer 131</t>
  </si>
  <si>
    <t>SULA001K132</t>
  </si>
  <si>
    <t>#SUZUKA Lacquer 132</t>
  </si>
  <si>
    <t>SULA001K133</t>
  </si>
  <si>
    <t>SUZUKA Lacquer 133</t>
  </si>
  <si>
    <t>SULA001K134</t>
  </si>
  <si>
    <t>SUZUKA Lacquer 134</t>
  </si>
  <si>
    <t>SULA001K1342</t>
  </si>
  <si>
    <t>#SUZUKA Lacquer 1342</t>
  </si>
  <si>
    <t>SULA001K135</t>
  </si>
  <si>
    <t>SUZUKA Lacquer 135</t>
  </si>
  <si>
    <t>SULA001K1407</t>
  </si>
  <si>
    <t>SUZUKA Lacquer 1407</t>
  </si>
  <si>
    <t>SULA001K1414</t>
  </si>
  <si>
    <t>#SUZUKA Lacquer 1414</t>
  </si>
  <si>
    <t>SULA001K142</t>
  </si>
  <si>
    <t>#SUZUKA Lacquer 142</t>
  </si>
  <si>
    <t>SULA001K15</t>
  </si>
  <si>
    <t>SUZUKA Lacquer 15</t>
  </si>
  <si>
    <t>SULA001K162</t>
  </si>
  <si>
    <t>SUZUKA Lacquer 162</t>
  </si>
  <si>
    <t>SULA001K165</t>
  </si>
  <si>
    <t>SUZUKA Lacquer 165</t>
  </si>
  <si>
    <t>SULA001K171</t>
  </si>
  <si>
    <t>#SUZUKA Lacquer 171</t>
  </si>
  <si>
    <t>SULA001K174</t>
  </si>
  <si>
    <t>#SUZUKA Lacquer 174</t>
  </si>
  <si>
    <t>SULA001K2030</t>
  </si>
  <si>
    <t>#SUZUKA Lacquer 2030</t>
  </si>
  <si>
    <t>SULA001K2031</t>
  </si>
  <si>
    <t>#SUZUKA Lacquer 2031</t>
  </si>
  <si>
    <t>SULA001K2032</t>
  </si>
  <si>
    <t>#SUZUKA Lacquer 2032</t>
  </si>
  <si>
    <t>SULA001K2033</t>
  </si>
  <si>
    <t>SUZUKA Lacquer 2033</t>
  </si>
  <si>
    <t>SULA001K2034</t>
  </si>
  <si>
    <t>SUZUKA Lacquer 2034</t>
  </si>
  <si>
    <t>SULA001K2035</t>
  </si>
  <si>
    <t>#SUZUKA Lacquer 2035</t>
  </si>
  <si>
    <t>SULA001K2036</t>
  </si>
  <si>
    <t>#SUZUKA Lacquer 2036</t>
  </si>
  <si>
    <t>SULA001K2037</t>
  </si>
  <si>
    <t>SUZUKA Lacquer 2037</t>
  </si>
  <si>
    <t>SULA001K205</t>
  </si>
  <si>
    <t>SUZUKA Lacquer 205</t>
  </si>
  <si>
    <t>SULA001K2050</t>
  </si>
  <si>
    <t>SUZUKA Lacquer 2050</t>
  </si>
  <si>
    <t>SULA001K2051</t>
  </si>
  <si>
    <t>SUZUKA Lacquer 2051</t>
  </si>
  <si>
    <t>SULA001K2052</t>
  </si>
  <si>
    <t>#SUZUKA Lacquer 2052</t>
  </si>
  <si>
    <t>SULA001K2053</t>
  </si>
  <si>
    <t>SUZUKA Lacquer 2053</t>
  </si>
  <si>
    <t>SULA001K2054</t>
  </si>
  <si>
    <t>#SUZUKA Lacquer 2054</t>
  </si>
  <si>
    <t>SULA001K2055</t>
  </si>
  <si>
    <t>#SUZUKA Lacquer 2055</t>
  </si>
  <si>
    <t>SULA001K2056</t>
  </si>
  <si>
    <t>#SUZUKA Lacquer 2056</t>
  </si>
  <si>
    <t>SULA001K2057</t>
  </si>
  <si>
    <t>#SUZUKA Lacquer 2057</t>
  </si>
  <si>
    <t>SULA001K2179</t>
  </si>
  <si>
    <t>#SUZUKA Lacquer 2179</t>
  </si>
  <si>
    <t>SULA001K222</t>
  </si>
  <si>
    <t>SUZUKA Lacquer 222</t>
  </si>
  <si>
    <t>SULA001K260</t>
  </si>
  <si>
    <t>SUZUKA Lacquer 260</t>
  </si>
  <si>
    <t>SULA001K270</t>
  </si>
  <si>
    <t>SUZUKA Lacquer 270</t>
  </si>
  <si>
    <t>SULA001K301</t>
  </si>
  <si>
    <t>#SUZUKA Lacquer 301</t>
  </si>
  <si>
    <t>SULA001K302</t>
  </si>
  <si>
    <t>SUZUKA Lacquer 302</t>
  </si>
  <si>
    <t>SULA001K310</t>
  </si>
  <si>
    <t>SUZUKA Lacquer 310</t>
  </si>
  <si>
    <t>SULA001K315</t>
  </si>
  <si>
    <t>SUZUKA Lacquer 315</t>
  </si>
  <si>
    <t>SULA001K318</t>
  </si>
  <si>
    <t>SUZUKA Lacquer 318</t>
  </si>
  <si>
    <t>SULA001K322</t>
  </si>
  <si>
    <t>#SUZUKA Lacquer 322</t>
  </si>
  <si>
    <t>SULA001K33</t>
  </si>
  <si>
    <t>SUZUKA Lacquer 33</t>
  </si>
  <si>
    <t>SULA001K330</t>
  </si>
  <si>
    <t>#SUZUKA Lacquer 330</t>
  </si>
  <si>
    <t>SULA001K342</t>
  </si>
  <si>
    <t>SUZUKA Lacquer 342</t>
  </si>
  <si>
    <t>SULA001K343</t>
  </si>
  <si>
    <t>SUZUKA Lacquer 343</t>
  </si>
  <si>
    <t>SULA001K349</t>
  </si>
  <si>
    <t>SUZUKA Lacquer 349</t>
  </si>
  <si>
    <t>SULA001K3494</t>
  </si>
  <si>
    <t>#SUZUKA Lacquer 3494</t>
  </si>
  <si>
    <t>SULA001K3529</t>
  </si>
  <si>
    <t>#SUZUKA Lacquer 3529</t>
  </si>
  <si>
    <t>SULA001K3537</t>
  </si>
  <si>
    <t>#SUZUKA Lacquer 3537</t>
  </si>
  <si>
    <t>SULA001K360</t>
  </si>
  <si>
    <t>#SUZUKA Lacquer 360</t>
  </si>
  <si>
    <t>SULA001K38</t>
  </si>
  <si>
    <t>SUZUKA Lacquer 38</t>
  </si>
  <si>
    <t>SULA001K381</t>
  </si>
  <si>
    <t>#SUZUKA Lacquer 381</t>
  </si>
  <si>
    <t>SULA001K41</t>
  </si>
  <si>
    <t>SUZUKA Lacquer 41</t>
  </si>
  <si>
    <t>SULA001K414</t>
  </si>
  <si>
    <t>SUZUKA Lacquer 414</t>
  </si>
  <si>
    <t>SULA001K4428</t>
  </si>
  <si>
    <t>#SUZUKA Lacquer 4428</t>
  </si>
  <si>
    <t>SULA001K444</t>
  </si>
  <si>
    <t>%SUZUKA Lacquer 444</t>
  </si>
  <si>
    <t>SULA001K4509</t>
  </si>
  <si>
    <t>#SUZUKA Lacquer 4509</t>
  </si>
  <si>
    <t>SULA001K4563</t>
  </si>
  <si>
    <t>#SUZUKA Lacquer 4563</t>
  </si>
  <si>
    <t>SULA001K47</t>
  </si>
  <si>
    <t>SUZUKA Lacquer 47</t>
  </si>
  <si>
    <t>SULA001K470</t>
  </si>
  <si>
    <t>SUZUKA Lacquer 470</t>
  </si>
  <si>
    <t>SULA001K471</t>
  </si>
  <si>
    <t>SUZUKA Lacquer 471</t>
  </si>
  <si>
    <t>SULA001K472</t>
  </si>
  <si>
    <t>SUZUKA Lacquer 472</t>
  </si>
  <si>
    <t>SULA001K480</t>
  </si>
  <si>
    <t>SUZUKA Lacquer 480</t>
  </si>
  <si>
    <t>SULA001K480M</t>
  </si>
  <si>
    <t>SUZUKA Lacquer 480M</t>
  </si>
  <si>
    <t>SULA001K481M</t>
  </si>
  <si>
    <t>SUZUKA Lacquer 481M</t>
  </si>
  <si>
    <t>SULA001K482</t>
  </si>
  <si>
    <t>SUZUKA Lacquer 482</t>
  </si>
  <si>
    <t>SULA001K500</t>
  </si>
  <si>
    <t>SUZUKA Lacquer 500</t>
  </si>
  <si>
    <t>SULA001K501</t>
  </si>
  <si>
    <t>SUZUKA Lacquer 501</t>
  </si>
  <si>
    <t>SULA001K531</t>
  </si>
  <si>
    <t>SUZUKA Lacquer 531</t>
  </si>
  <si>
    <t>SULA001K60</t>
  </si>
  <si>
    <t>SUZUKA Lacquer 60</t>
  </si>
  <si>
    <t>SULA001K61</t>
  </si>
  <si>
    <t>SUZUKA Lacquer 61</t>
  </si>
  <si>
    <t>SULA001K62</t>
  </si>
  <si>
    <t>#SUZUKA Lacquer 62</t>
  </si>
  <si>
    <t>SULA001K63</t>
  </si>
  <si>
    <t>SUZUKA Lacquer 63</t>
  </si>
  <si>
    <t>SULA001K64</t>
  </si>
  <si>
    <t>#SUZUKA Lacquer 64</t>
  </si>
  <si>
    <t>SULA001K65</t>
  </si>
  <si>
    <t>SUZUKA Lacquer 65</t>
  </si>
  <si>
    <t>SULA001K70</t>
  </si>
  <si>
    <t>SUZUKA Lacquer 70</t>
  </si>
  <si>
    <t>SULA001K71</t>
  </si>
  <si>
    <t>SUZUKA Lacquer 71</t>
  </si>
  <si>
    <t>SULA001K72</t>
  </si>
  <si>
    <t>#SUZUKA Lacquer 72</t>
  </si>
  <si>
    <t>SULA001K73</t>
  </si>
  <si>
    <t>SUZUKA Lacquer 73</t>
  </si>
  <si>
    <t>SULA001K80</t>
  </si>
  <si>
    <t>SUZUKA Lacquer 80</t>
  </si>
  <si>
    <t>SULA001K81</t>
  </si>
  <si>
    <t>#SUZUKA Lacquer 81</t>
  </si>
  <si>
    <t>SULA001K82</t>
  </si>
  <si>
    <t>SUZUKA Lacquer 82</t>
  </si>
  <si>
    <t>SULA001K83</t>
  </si>
  <si>
    <t>SUZUKA Lacquer 83</t>
  </si>
  <si>
    <t>SULA001K84</t>
  </si>
  <si>
    <t>SUZUKA Lacquer 84</t>
  </si>
  <si>
    <t>SULA001K8455</t>
  </si>
  <si>
    <t>SUZUKA Lacquer 8455</t>
  </si>
  <si>
    <t>SULA001KF1</t>
  </si>
  <si>
    <t>SUZUKA Lacquer SF 1</t>
  </si>
  <si>
    <t>SULA001KF2</t>
  </si>
  <si>
    <t>SUZUKA Lacquer SF 2</t>
  </si>
  <si>
    <t>SULA001KF3</t>
  </si>
  <si>
    <t>SUZUKA Lacquer SF 3</t>
  </si>
  <si>
    <t>SULA001KF4</t>
  </si>
  <si>
    <t>SUZUKA Lacquer SF 4</t>
  </si>
  <si>
    <t>SULA001KF5</t>
  </si>
  <si>
    <t>SUZUKA Lacquer SF 5</t>
  </si>
  <si>
    <t>SULA020KP315</t>
  </si>
  <si>
    <t>SULA020KP470</t>
  </si>
  <si>
    <t>SULA020KP480</t>
  </si>
  <si>
    <t>SULA020KP480M</t>
  </si>
  <si>
    <t>SULA200C0035</t>
  </si>
  <si>
    <t>SULA200C004</t>
  </si>
  <si>
    <t>SULA200C018</t>
  </si>
  <si>
    <t>SULA200C020</t>
  </si>
  <si>
    <t>SULA200C028</t>
  </si>
  <si>
    <t>SULA200C033</t>
  </si>
  <si>
    <t>SULA200C10</t>
  </si>
  <si>
    <t>SULA200C101</t>
  </si>
  <si>
    <t>SULA200C102</t>
  </si>
  <si>
    <t>%SUZUKA Lacquer 102</t>
  </si>
  <si>
    <t>SULA200C103</t>
  </si>
  <si>
    <t>SULA200C104</t>
  </si>
  <si>
    <t>SULA200C105</t>
  </si>
  <si>
    <t>SULA200C106</t>
  </si>
  <si>
    <t>SULA200C107</t>
  </si>
  <si>
    <t>SULA200C108</t>
  </si>
  <si>
    <t>SULA200C109</t>
  </si>
  <si>
    <t>SULA200C1093</t>
  </si>
  <si>
    <t>SULA200C11</t>
  </si>
  <si>
    <t>SULA200C110</t>
  </si>
  <si>
    <t>SULA200C111</t>
  </si>
  <si>
    <t>SULA200C112</t>
  </si>
  <si>
    <t>#SUZUKA Lacquer 112</t>
  </si>
  <si>
    <t>SULA200C113</t>
  </si>
  <si>
    <t>SULA200C114</t>
  </si>
  <si>
    <t>SULA200C115</t>
  </si>
  <si>
    <t>SULA200C116</t>
  </si>
  <si>
    <t>SULA200C117</t>
  </si>
  <si>
    <t>SULA200C118</t>
  </si>
  <si>
    <t>SULA200C119</t>
  </si>
  <si>
    <t>SULA200C120</t>
  </si>
  <si>
    <t>%SUZUKA Lacquer 120</t>
  </si>
  <si>
    <t>SULA200C121</t>
  </si>
  <si>
    <t>SULA200C122</t>
  </si>
  <si>
    <t>SULA200C123</t>
  </si>
  <si>
    <t>SULA200C124</t>
  </si>
  <si>
    <t>SULA200C125</t>
  </si>
  <si>
    <t>SULA200C130</t>
  </si>
  <si>
    <t>SULA200C131</t>
  </si>
  <si>
    <t>SULA200C132</t>
  </si>
  <si>
    <t>%SUZUKA Lacquer 132</t>
  </si>
  <si>
    <t>SULA200C133</t>
  </si>
  <si>
    <t>SULA200C134</t>
  </si>
  <si>
    <t>SULA200C1342</t>
  </si>
  <si>
    <t>SULA200C135</t>
  </si>
  <si>
    <t>SULA200C1407</t>
  </si>
  <si>
    <t>SULA200C1414</t>
  </si>
  <si>
    <t>SULA200C142</t>
  </si>
  <si>
    <t>SULA200C15</t>
  </si>
  <si>
    <t>SULA200C162</t>
  </si>
  <si>
    <t>SULA200C165</t>
  </si>
  <si>
    <t>SULA200C171</t>
  </si>
  <si>
    <t>SULA200C174</t>
  </si>
  <si>
    <t>SULA200C2030</t>
  </si>
  <si>
    <t>SULA200C2031</t>
  </si>
  <si>
    <t>SULA200C2032</t>
  </si>
  <si>
    <t>SULA200C2033</t>
  </si>
  <si>
    <t>SULA200C2034</t>
  </si>
  <si>
    <t>SULA200C2035</t>
  </si>
  <si>
    <t>SULA200C2036</t>
  </si>
  <si>
    <t>SULA200C2037</t>
  </si>
  <si>
    <t>SULA200C205</t>
  </si>
  <si>
    <t>SULA200C2050</t>
  </si>
  <si>
    <t>SULA200C2051</t>
  </si>
  <si>
    <t>SULA200C2052</t>
  </si>
  <si>
    <t>SULA200C2053</t>
  </si>
  <si>
    <t>SULA200C2054</t>
  </si>
  <si>
    <t>SULA200C2055</t>
  </si>
  <si>
    <t>SULA200C2056</t>
  </si>
  <si>
    <t>SULA200C2057</t>
  </si>
  <si>
    <t>SULA200C2179</t>
  </si>
  <si>
    <t>SULA200C222</t>
  </si>
  <si>
    <t>SULA200C260</t>
  </si>
  <si>
    <t>#SUZUKA Lacquer 260</t>
  </si>
  <si>
    <t>SULA200C270</t>
  </si>
  <si>
    <t>SULA200C301</t>
  </si>
  <si>
    <t>SULA200C302</t>
  </si>
  <si>
    <t>SULA200C310</t>
  </si>
  <si>
    <t>SULA200C315</t>
  </si>
  <si>
    <t>SULA200C318</t>
  </si>
  <si>
    <t>SULA200C322</t>
  </si>
  <si>
    <t>SULA200C33</t>
  </si>
  <si>
    <t>SULA200C330</t>
  </si>
  <si>
    <t>SULA200C342</t>
  </si>
  <si>
    <t>SULA200C343</t>
  </si>
  <si>
    <t>SULA200C349</t>
  </si>
  <si>
    <t>SULA200C3494</t>
  </si>
  <si>
    <t>SULA200C3529</t>
  </si>
  <si>
    <t>SULA200C3537</t>
  </si>
  <si>
    <t>%SUZUKA Lacquer 3537</t>
  </si>
  <si>
    <t>SULA200C360</t>
  </si>
  <si>
    <t>SULA200C38</t>
  </si>
  <si>
    <t>SULA200C381</t>
  </si>
  <si>
    <t>SULA200C41</t>
  </si>
  <si>
    <t>SULA200C414</t>
  </si>
  <si>
    <t>SULA200C4428</t>
  </si>
  <si>
    <t>SULA200C444</t>
  </si>
  <si>
    <t>#SUZUKA Lacquer 444</t>
  </si>
  <si>
    <t>SULA200C4509</t>
  </si>
  <si>
    <t>SULA200C4563</t>
  </si>
  <si>
    <t>%SUZUKA Lacquer 4563</t>
  </si>
  <si>
    <t>SULA200C47</t>
  </si>
  <si>
    <t>SULA200C470</t>
  </si>
  <si>
    <t>SULA200C471</t>
  </si>
  <si>
    <t>SULA200C472</t>
  </si>
  <si>
    <t>SULA200C480</t>
  </si>
  <si>
    <t>SULA200C480M</t>
  </si>
  <si>
    <t>SULA200C481M</t>
  </si>
  <si>
    <t>SULA200C482</t>
  </si>
  <si>
    <t>SULA200C500</t>
  </si>
  <si>
    <t>SULA200C501</t>
  </si>
  <si>
    <t>SULA200C531</t>
  </si>
  <si>
    <t>SULA200C60</t>
  </si>
  <si>
    <t>SULA200C61</t>
  </si>
  <si>
    <t>SULA200C62</t>
  </si>
  <si>
    <t>SULA200C63</t>
  </si>
  <si>
    <t>SULA200C64</t>
  </si>
  <si>
    <t>SULA200C65</t>
  </si>
  <si>
    <t>SULA200C70</t>
  </si>
  <si>
    <t>SULA200C71</t>
  </si>
  <si>
    <t>SULA200C72</t>
  </si>
  <si>
    <t>SULA200C73</t>
  </si>
  <si>
    <t>SULA200C80</t>
  </si>
  <si>
    <t>SULA200C81</t>
  </si>
  <si>
    <t>SULA200C82</t>
  </si>
  <si>
    <t>SULA200C83</t>
  </si>
  <si>
    <t>SULA200C84</t>
  </si>
  <si>
    <t>SULA200C8455</t>
  </si>
  <si>
    <t>SULA200CF1</t>
  </si>
  <si>
    <t>SUZUKA Lacquer F 1</t>
  </si>
  <si>
    <t>SULA200CF2</t>
  </si>
  <si>
    <t>SUZUKA Lacquer F 2</t>
  </si>
  <si>
    <t>SULA200CF3</t>
  </si>
  <si>
    <t>SUZUKA Lacquer F 3</t>
  </si>
  <si>
    <t>SULA200CF4</t>
  </si>
  <si>
    <t>SUZUKA Lacquer F 4</t>
  </si>
  <si>
    <t>SULA200CF5</t>
  </si>
  <si>
    <t>SUZUKA Lacquer F 5</t>
  </si>
  <si>
    <t>SUSP300C0035</t>
  </si>
  <si>
    <t>%SUZUKA Spray 0035</t>
  </si>
  <si>
    <t>300CC</t>
  </si>
  <si>
    <t>SUSP300C004</t>
  </si>
  <si>
    <t>SUZUKA Spray 004</t>
  </si>
  <si>
    <t>SUSP300C018</t>
  </si>
  <si>
    <t>SUZUKA Spray 018</t>
  </si>
  <si>
    <t>SUSP300C020</t>
  </si>
  <si>
    <t>SUZUKA Spray 020</t>
  </si>
  <si>
    <t>SUSP300C028</t>
  </si>
  <si>
    <t>SUZUKA Spray 028</t>
  </si>
  <si>
    <t>SUSP300C033</t>
  </si>
  <si>
    <t>SUZUKA Spray 033</t>
  </si>
  <si>
    <t>SUSP300C10</t>
  </si>
  <si>
    <t>SUZUKA Spray 10</t>
  </si>
  <si>
    <t>SUSP300C101</t>
  </si>
  <si>
    <t>#SUZUKA Spray 101</t>
  </si>
  <si>
    <t>SUSP300C102</t>
  </si>
  <si>
    <t>#SUZUKA Spray 102</t>
  </si>
  <si>
    <t>SUSP300C103</t>
  </si>
  <si>
    <t>#SUZUKA Spray 103</t>
  </si>
  <si>
    <t>SUSP300C104</t>
  </si>
  <si>
    <t>SUZUKA Spray 104</t>
  </si>
  <si>
    <t>SUSP300C105</t>
  </si>
  <si>
    <t>SUZUKA Spray 105</t>
  </si>
  <si>
    <t>SUSP300C106</t>
  </si>
  <si>
    <t>SUZUKA Spray 106</t>
  </si>
  <si>
    <t>SUSP300C107</t>
  </si>
  <si>
    <t>#SUZUKA Spray 107</t>
  </si>
  <si>
    <t>SUSP300C108</t>
  </si>
  <si>
    <t>%SUZUKA Spray 108</t>
  </si>
  <si>
    <t>SUSP300C109</t>
  </si>
  <si>
    <t>SUZUKA Spray 109</t>
  </si>
  <si>
    <t>SUSP300C1093</t>
  </si>
  <si>
    <t>SUZUKA Spray 1093</t>
  </si>
  <si>
    <t>SUSP300C11</t>
  </si>
  <si>
    <t>SUZUKA Spray 11</t>
  </si>
  <si>
    <t>SUSP300C110</t>
  </si>
  <si>
    <t>SUZUKA Spray 110</t>
  </si>
  <si>
    <t>SUSP300C111</t>
  </si>
  <si>
    <t>SUZUKA Spray 111</t>
  </si>
  <si>
    <t>SUSP300C112</t>
  </si>
  <si>
    <t>#SUZUKA Spray 112</t>
  </si>
  <si>
    <t>SUSP300C113</t>
  </si>
  <si>
    <t>SUZUKA Spray 113</t>
  </si>
  <si>
    <t>SUSP300C114</t>
  </si>
  <si>
    <t>%SUZUKA Spray 114</t>
  </si>
  <si>
    <t>SUSP300C115</t>
  </si>
  <si>
    <t>SUZUKA Spray 115</t>
  </si>
  <si>
    <t>SUSP300C116</t>
  </si>
  <si>
    <t>SUZUKA Spray 116</t>
  </si>
  <si>
    <t>SUSP300C117</t>
  </si>
  <si>
    <t>#SUZUKA Spray 117</t>
  </si>
  <si>
    <t>SUSP300C118</t>
  </si>
  <si>
    <t>SUZUKA Spray 118</t>
  </si>
  <si>
    <t>SUSP300C119</t>
  </si>
  <si>
    <t>^SUZUKA Spray 119</t>
  </si>
  <si>
    <t>SUSP300C120</t>
  </si>
  <si>
    <t>%SUZUKA Spray 120</t>
  </si>
  <si>
    <t>SUSP300C121</t>
  </si>
  <si>
    <t>SUZUKA Spray 121</t>
  </si>
  <si>
    <t>SUSP300C122</t>
  </si>
  <si>
    <t>SUZUKA Spray 122</t>
  </si>
  <si>
    <t>SUSP300C123</t>
  </si>
  <si>
    <t>SUZUKA Spray 123</t>
  </si>
  <si>
    <t>SUSP300C124</t>
  </si>
  <si>
    <t>SUZUKA Spray 124</t>
  </si>
  <si>
    <t>SUSP300C125</t>
  </si>
  <si>
    <t>#SUZUKA Spray 125</t>
  </si>
  <si>
    <t>SUSP300C130</t>
  </si>
  <si>
    <t>#SUZUKA Spray 130</t>
  </si>
  <si>
    <t>SUSP300C131</t>
  </si>
  <si>
    <t>%SUZUKA Spray 131</t>
  </si>
  <si>
    <t>SUSP300C132</t>
  </si>
  <si>
    <t>#SUZUKA Spray 132</t>
  </si>
  <si>
    <t>SUSP300C133</t>
  </si>
  <si>
    <t>SUZUKA Spray 133</t>
  </si>
  <si>
    <t>SUSP300C134</t>
  </si>
  <si>
    <t>SUZUKA Spray 134</t>
  </si>
  <si>
    <t>SUSP300C1342</t>
  </si>
  <si>
    <t>#SUZUKA Spray 1342</t>
  </si>
  <si>
    <t>SUSP300C135</t>
  </si>
  <si>
    <t>SUZUKA Spray 135</t>
  </si>
  <si>
    <t>SUSP300C1407</t>
  </si>
  <si>
    <t>SUZUKA Spray 1407</t>
  </si>
  <si>
    <t>SUSP300C1414</t>
  </si>
  <si>
    <t>#SUZUKA Spray 1414</t>
  </si>
  <si>
    <t>SUSP300C142</t>
  </si>
  <si>
    <t>#SUZUKA Spray 142</t>
  </si>
  <si>
    <t>SUSP300C15</t>
  </si>
  <si>
    <t>SUZUKA Spray 15</t>
  </si>
  <si>
    <t>SUSP300C162</t>
  </si>
  <si>
    <t>SUZUKA Spray 162</t>
  </si>
  <si>
    <t>SUSP300C165</t>
  </si>
  <si>
    <t>SUZUKA Spray 165</t>
  </si>
  <si>
    <t>SUSP300C171</t>
  </si>
  <si>
    <t>#SUZUKA Spray 171</t>
  </si>
  <si>
    <t>SUSP300C174</t>
  </si>
  <si>
    <t>#SUZUKA Spray 174</t>
  </si>
  <si>
    <t>SUSP300C2030</t>
  </si>
  <si>
    <t>#SUZUKA Spray 2030</t>
  </si>
  <si>
    <t>SUSP300C2031</t>
  </si>
  <si>
    <t>#SUZUKA Spray 2031</t>
  </si>
  <si>
    <t>SUSP300C2032</t>
  </si>
  <si>
    <t>#SUZUKA Spray 2032</t>
  </si>
  <si>
    <t>SUSP300C2033</t>
  </si>
  <si>
    <t>SUZUKA Spray 2033</t>
  </si>
  <si>
    <t>SUSP300C2034</t>
  </si>
  <si>
    <t>SUZUKA Spray 2034</t>
  </si>
  <si>
    <t>SUSP300C2035</t>
  </si>
  <si>
    <t>#SUZUKA Spray 2035</t>
  </si>
  <si>
    <t>SUSP300C2036</t>
  </si>
  <si>
    <t>#SUZUKA Spray 2036</t>
  </si>
  <si>
    <t>SUSP300C2037</t>
  </si>
  <si>
    <t>SUZUKA Spray 2037</t>
  </si>
  <si>
    <t>SUSP300C205</t>
  </si>
  <si>
    <t>SUZUKA Spray 205</t>
  </si>
  <si>
    <t>SUSP300C2050</t>
  </si>
  <si>
    <t>SUZUKA Spray 2050</t>
  </si>
  <si>
    <t>SUSP300C2051</t>
  </si>
  <si>
    <t>SUZUKA Spray 2051</t>
  </si>
  <si>
    <t>SUSP300C2052</t>
  </si>
  <si>
    <t>#SUZUKA Spray 2052</t>
  </si>
  <si>
    <t>SUSP300C2053</t>
  </si>
  <si>
    <t>SUZUKA Spray 2053</t>
  </si>
  <si>
    <t>SUSP300C2054</t>
  </si>
  <si>
    <t>#SUZUKA Spray 2054</t>
  </si>
  <si>
    <t>SUSP300C2055</t>
  </si>
  <si>
    <t>#SUZUKA Spray 2055</t>
  </si>
  <si>
    <t>SUSP300C2056</t>
  </si>
  <si>
    <t>#SUZUKA Spray 2056</t>
  </si>
  <si>
    <t>SUSP300C2057</t>
  </si>
  <si>
    <t>#SUZUKA Spray 2057</t>
  </si>
  <si>
    <t>SUSP300C2179</t>
  </si>
  <si>
    <t>#SUZUKA Spray 2179</t>
  </si>
  <si>
    <t>SUSP300C222</t>
  </si>
  <si>
    <t>SUZUKA Spray 222</t>
  </si>
  <si>
    <t>SUSP300C260</t>
  </si>
  <si>
    <t>#SUZUKA Spray 260</t>
  </si>
  <si>
    <t>SUSP300C270</t>
  </si>
  <si>
    <t>#SUZUKA Spray 270</t>
  </si>
  <si>
    <t>SUSP300C301</t>
  </si>
  <si>
    <t>#SUZUKA Spray 301</t>
  </si>
  <si>
    <t>SUSP300C302</t>
  </si>
  <si>
    <t>SUZUKA Spray 302</t>
  </si>
  <si>
    <t>SUSP300C310</t>
  </si>
  <si>
    <t>SUZUKA Spray 310</t>
  </si>
  <si>
    <t>SUSP300C315</t>
  </si>
  <si>
    <t>SUZUKA Spray 315</t>
  </si>
  <si>
    <t>SUSP300C318</t>
  </si>
  <si>
    <t>SUZUKA Spray 318</t>
  </si>
  <si>
    <t>SUSP300C322</t>
  </si>
  <si>
    <t>#SUZUKA Spray 322</t>
  </si>
  <si>
    <t>SUSP300C33</t>
  </si>
  <si>
    <t>SUZUKA Spray 33</t>
  </si>
  <si>
    <t>SUSP300C330</t>
  </si>
  <si>
    <t>#SUZUKA Spray 330</t>
  </si>
  <si>
    <t>SUSP300C342</t>
  </si>
  <si>
    <t>SUZUKA Spray 342</t>
  </si>
  <si>
    <t>SUSP300C343</t>
  </si>
  <si>
    <t>SUZUKA Spray 343</t>
  </si>
  <si>
    <t>SUSP300C349</t>
  </si>
  <si>
    <t>SUZUKA Spray 349</t>
  </si>
  <si>
    <t>SUSP300C3494</t>
  </si>
  <si>
    <t>#SUZUKA Spray 3494</t>
  </si>
  <si>
    <t>SUSP300C3529</t>
  </si>
  <si>
    <t>#SUZUKA Spray 3529</t>
  </si>
  <si>
    <t>SUSP300C3537</t>
  </si>
  <si>
    <t>%SUZUKA Spray 3537</t>
  </si>
  <si>
    <t>SUSP300C360</t>
  </si>
  <si>
    <t>#SUZUKA Spray 360</t>
  </si>
  <si>
    <t>SUSP300C38</t>
  </si>
  <si>
    <t>SUZUKA Spray 38</t>
  </si>
  <si>
    <t>SUSP300C381</t>
  </si>
  <si>
    <t>#SUZUKA Spray 381</t>
  </si>
  <si>
    <t>SUSP300C41</t>
  </si>
  <si>
    <t>SUZUKA Spray 41</t>
  </si>
  <si>
    <t>SUSP300C414</t>
  </si>
  <si>
    <t>SUZUKA Spray 414</t>
  </si>
  <si>
    <t>SUSP300C4428</t>
  </si>
  <si>
    <t>#SUZUKA Spray 4428</t>
  </si>
  <si>
    <t>SUSP300C444</t>
  </si>
  <si>
    <t>^SUZUKA Spray 444</t>
  </si>
  <si>
    <t>SUSP300C4509</t>
  </si>
  <si>
    <t>#SUZUKA Spray 4509</t>
  </si>
  <si>
    <t>SUSP300C4563</t>
  </si>
  <si>
    <t>%SUZUKA Spray 4563</t>
  </si>
  <si>
    <t>SUSP300C47</t>
  </si>
  <si>
    <t>SUZUKA Spray 47</t>
  </si>
  <si>
    <t>SUSP300C470</t>
  </si>
  <si>
    <t>SUZUKA Spray 470</t>
  </si>
  <si>
    <t>SUSP300C471</t>
  </si>
  <si>
    <t>SUZUKA Spray 471</t>
  </si>
  <si>
    <t>SUSP300C472</t>
  </si>
  <si>
    <t>SUZUKA Spray 472</t>
  </si>
  <si>
    <t>SUSP300C480</t>
  </si>
  <si>
    <t>SUZUKA Spray 480</t>
  </si>
  <si>
    <t>SUSP300C480M</t>
  </si>
  <si>
    <t>SUZUKA Spray 480M</t>
  </si>
  <si>
    <t>SUSP300C481M</t>
  </si>
  <si>
    <t>SUZUKA Spray 481M</t>
  </si>
  <si>
    <t>SUSP300C482</t>
  </si>
  <si>
    <t>SUZUKA Spray 482</t>
  </si>
  <si>
    <t>SUSP300C500</t>
  </si>
  <si>
    <t>SUZUKA Spray 500</t>
  </si>
  <si>
    <t>SUSP300C501</t>
  </si>
  <si>
    <t>SUZUKA Spray 501</t>
  </si>
  <si>
    <t>SUSP300C531</t>
  </si>
  <si>
    <t>SUZUKA Spray 531</t>
  </si>
  <si>
    <t>SUSP300C60</t>
  </si>
  <si>
    <t>SUZUKA Spray 60</t>
  </si>
  <si>
    <t>SUSP300C61</t>
  </si>
  <si>
    <t>SUZUKA Spray 61</t>
  </si>
  <si>
    <t>SUSP300C62</t>
  </si>
  <si>
    <t>#SUZUKA Spray 62</t>
  </si>
  <si>
    <t>SUSP300C63</t>
  </si>
  <si>
    <t>SUZUKA Spray 63</t>
  </si>
  <si>
    <t>SUSP300C64</t>
  </si>
  <si>
    <t>#SUZUKA Spray 64</t>
  </si>
  <si>
    <t>SUSP300C65</t>
  </si>
  <si>
    <t>SUZUKA Spray 65</t>
  </si>
  <si>
    <t>SUSP300C70</t>
  </si>
  <si>
    <t>SUZUKA Spray 70</t>
  </si>
  <si>
    <t>SUSP300C71</t>
  </si>
  <si>
    <t>SUZUKA Spray 71</t>
  </si>
  <si>
    <t>SUSP300C72</t>
  </si>
  <si>
    <t>#SUZUKA Spray 72</t>
  </si>
  <si>
    <t>SUSP300C73</t>
  </si>
  <si>
    <t>SUZUKA Spray 73</t>
  </si>
  <si>
    <t>SUSP300C80</t>
  </si>
  <si>
    <t>SUZUKA Spray 80</t>
  </si>
  <si>
    <t>SUSP300C81</t>
  </si>
  <si>
    <t>#SUZUKA Spray 81</t>
  </si>
  <si>
    <t>SUSP300C82</t>
  </si>
  <si>
    <t>SUZUKA Spray 82</t>
  </si>
  <si>
    <t>SUSP300C83</t>
  </si>
  <si>
    <t>SUZUKA Spray 83</t>
  </si>
  <si>
    <t>SUSP300C84</t>
  </si>
  <si>
    <t>SUZUKA Spray 84</t>
  </si>
  <si>
    <t>SUSP300C8455</t>
  </si>
  <si>
    <t>SUZUKA Spray 8455</t>
  </si>
  <si>
    <t>SUSP300C901</t>
  </si>
  <si>
    <t>#SUZUKA Spray 901</t>
  </si>
  <si>
    <t>SUSP300C903</t>
  </si>
  <si>
    <t>#SUZUKA Spray 903</t>
  </si>
  <si>
    <t>SUSP300C904</t>
  </si>
  <si>
    <t>#SUZUKA Spray 904</t>
  </si>
  <si>
    <t>SUSP300CF1</t>
  </si>
  <si>
    <t>SUZUKA Spray SF 1</t>
  </si>
  <si>
    <t>SUSP300CF2</t>
  </si>
  <si>
    <t>SUZUKA Spray SF 2</t>
  </si>
  <si>
    <t>SUSP300CF3</t>
  </si>
  <si>
    <t>SUZUKA Spray SF 3</t>
  </si>
  <si>
    <t>SUSP300CF4</t>
  </si>
  <si>
    <t>SUZUKA Spray SF 4</t>
  </si>
  <si>
    <t>SUSP300CF5</t>
  </si>
  <si>
    <t>SUZUKA Spray SF 5</t>
  </si>
  <si>
    <t>SUSP300C222M</t>
  </si>
  <si>
    <t>SUZUKA Spray 222M</t>
  </si>
  <si>
    <t>SUSP300C3227</t>
  </si>
  <si>
    <t>SUZUKA Spray 3227</t>
  </si>
  <si>
    <t>SUSP300C473</t>
  </si>
  <si>
    <t>SUZUKA Spray 473</t>
  </si>
  <si>
    <t>VILE001K</t>
  </si>
  <si>
    <t>Vip Lem (Zak)</t>
  </si>
  <si>
    <t>VIPA001K</t>
  </si>
  <si>
    <t>Vip Paint Remover</t>
  </si>
  <si>
    <t>VIPA001KW</t>
  </si>
  <si>
    <t>VIP Paint Remover Water</t>
  </si>
  <si>
    <t>VIPA004KW</t>
  </si>
  <si>
    <t>VIPA250C</t>
  </si>
  <si>
    <t>250 CC</t>
  </si>
  <si>
    <t>VIPL040C</t>
  </si>
  <si>
    <t>Viplas Lem Pvc</t>
  </si>
  <si>
    <t>40 CC</t>
  </si>
  <si>
    <t>VIPL055C</t>
  </si>
  <si>
    <t>55 CC</t>
  </si>
  <si>
    <t>VIPL095C</t>
  </si>
  <si>
    <t>95 CC</t>
  </si>
  <si>
    <t>VIPL100C</t>
  </si>
  <si>
    <t>VIPL360C</t>
  </si>
  <si>
    <t>360 CC</t>
  </si>
  <si>
    <t>WOPE001K01</t>
  </si>
  <si>
    <t>WOOD ECO Politur Eksterior 01</t>
  </si>
  <si>
    <t>WOPE001K02</t>
  </si>
  <si>
    <t>WOOD ECO Politur Eksterior 02</t>
  </si>
  <si>
    <t>WOPE001K03</t>
  </si>
  <si>
    <t>WOOD ECO Politur Eksterior 03</t>
  </si>
  <si>
    <t>WOPE001K04</t>
  </si>
  <si>
    <t>WOOD ECO Politur Eksterior 04</t>
  </si>
  <si>
    <t>WOPE001K05</t>
  </si>
  <si>
    <t>WOOD ECO Politur Eksterior 05</t>
  </si>
  <si>
    <t>WOPE001K06</t>
  </si>
  <si>
    <t>WOOD ECO Politur Eksterior 06</t>
  </si>
  <si>
    <t>WOPE001K07</t>
  </si>
  <si>
    <t>WOOD ECO Politur Eksterior 07</t>
  </si>
  <si>
    <t>WOPE001K08</t>
  </si>
  <si>
    <t>WOOD ECO Politur Eksterior 08</t>
  </si>
  <si>
    <t>WOPE001K09</t>
  </si>
  <si>
    <t>WOOD ECO Politur Eksterior 09</t>
  </si>
  <si>
    <t>WOPE001K10</t>
  </si>
  <si>
    <t>WOOD ECO Politur Eksterior 10</t>
  </si>
  <si>
    <t>WOPI001K01</t>
  </si>
  <si>
    <t>WOOD ECO Politur Interior 01</t>
  </si>
  <si>
    <t>WOPI001K02</t>
  </si>
  <si>
    <t>WOOD ECO Politur Interior 02</t>
  </si>
  <si>
    <t>WOPI001K03</t>
  </si>
  <si>
    <t>WOOD ECO Politur Interior 03</t>
  </si>
  <si>
    <t>WOPI001K04</t>
  </si>
  <si>
    <t>WOOD ECO Politur Interior 04</t>
  </si>
  <si>
    <t>WOPI001K05</t>
  </si>
  <si>
    <t>WOOD ECO Politur Interior 05</t>
  </si>
  <si>
    <t>WOPI001K06</t>
  </si>
  <si>
    <t>WOOD ECO Politur Interior 06</t>
  </si>
  <si>
    <t>WOPI001K07</t>
  </si>
  <si>
    <t>WOOD ECO Politur Interior 07</t>
  </si>
  <si>
    <t>WOPI001K08</t>
  </si>
  <si>
    <t>WOOD ECO Politur Interior 08</t>
  </si>
  <si>
    <t>WOPI001K09</t>
  </si>
  <si>
    <t>WOOD ECO Politur Interior 09</t>
  </si>
  <si>
    <t>WOPI001K10</t>
  </si>
  <si>
    <t>WOOD ECO Politur Interior 10</t>
  </si>
  <si>
    <t>WOWO001K101</t>
  </si>
  <si>
    <t>WOOD-ECO Woodstain 101</t>
  </si>
  <si>
    <t>WOWO001K102</t>
  </si>
  <si>
    <t>WOOD-ECO Woodstain 102</t>
  </si>
  <si>
    <t>WOWO001K103</t>
  </si>
  <si>
    <t>WOOD-ECO Woodstain 103</t>
  </si>
  <si>
    <t>WOWO001K104</t>
  </si>
  <si>
    <t>WOOD-ECO Woodstain 104</t>
  </si>
  <si>
    <t>WOWO001K105</t>
  </si>
  <si>
    <t>WOOD-ECO Woodstain 105</t>
  </si>
  <si>
    <t>WOWO001K106</t>
  </si>
  <si>
    <t>WOOD-ECO Woodstain 106</t>
  </si>
  <si>
    <t>WOWO001K107</t>
  </si>
  <si>
    <t>WOOD-ECO Woodstain 107</t>
  </si>
  <si>
    <t>WOWO001K108</t>
  </si>
  <si>
    <t>WOOD-ECO Woodstain 108</t>
  </si>
  <si>
    <t>WOWO001K109</t>
  </si>
  <si>
    <t>WOOD-ECO Woodstain 109</t>
  </si>
  <si>
    <t>WOWO001K110</t>
  </si>
  <si>
    <t>WOOD-ECO Woodstain 110</t>
  </si>
  <si>
    <t>WOWO001K111</t>
  </si>
  <si>
    <t>#WOOD-ECO Woodstain 111</t>
  </si>
  <si>
    <t>WOWO001K112</t>
  </si>
  <si>
    <t>#WOOD-ECO Woodstain 112</t>
  </si>
  <si>
    <t>WOWO001K113</t>
  </si>
  <si>
    <t>#WOOD-ECO Woodstain 113</t>
  </si>
  <si>
    <t>WOWO001K114</t>
  </si>
  <si>
    <t>#WOOD-ECO Woodstain 114</t>
  </si>
  <si>
    <t>WOWO001K115</t>
  </si>
  <si>
    <t>#WOOD-ECO Woodstain 115</t>
  </si>
  <si>
    <t>WOWO001KCG</t>
  </si>
  <si>
    <t>WOOD-ECO Woodstain CG</t>
  </si>
  <si>
    <t>WOWO001KCM</t>
  </si>
  <si>
    <t>WOOD-ECO Woodstain CM</t>
  </si>
  <si>
    <t>WOWO001KS101</t>
  </si>
  <si>
    <t>WOOD-ECO Woodstain Solvent 101</t>
  </si>
  <si>
    <t>WOWO001KS102</t>
  </si>
  <si>
    <t>WOOD-ECO Woodstain Solvent 102</t>
  </si>
  <si>
    <t>WOWO001KS103</t>
  </si>
  <si>
    <t>WOOD-ECO Woodstain Solvent 103</t>
  </si>
  <si>
    <t>WOWO001KS104</t>
  </si>
  <si>
    <t>WOOD-ECO Woodstain Solvent 104</t>
  </si>
  <si>
    <t>WOWO001KS105</t>
  </si>
  <si>
    <t>WOOD-ECO Woodstain Solvent 105</t>
  </si>
  <si>
    <t>WOWO001KS106</t>
  </si>
  <si>
    <t>WOOD-ECO Woodstain Solvent 106</t>
  </si>
  <si>
    <t>WOWO001KS107</t>
  </si>
  <si>
    <t>WOOD-ECO Woodstain Solvent 107</t>
  </si>
  <si>
    <t>WOWO001KS108</t>
  </si>
  <si>
    <t>WOOD-ECO Woodstain Solvent 108</t>
  </si>
  <si>
    <t>WOWO001KS109</t>
  </si>
  <si>
    <t>WOOD-ECO Woodstain Solvent 109</t>
  </si>
  <si>
    <t>WOWO001KS110</t>
  </si>
  <si>
    <t>WOOD-ECO Woodstain Solvent 110</t>
  </si>
  <si>
    <t>WOWO001KS112</t>
  </si>
  <si>
    <t>#WOOD-ECO Woodstain Solvent 112</t>
  </si>
  <si>
    <t>WOWO001KSCG</t>
  </si>
  <si>
    <t>WOOD-ECO Woodstain Solvent CG</t>
  </si>
  <si>
    <t>WOWO001KSCM</t>
  </si>
  <si>
    <t>WOOD-ECO Woodstain Solvent CM</t>
  </si>
  <si>
    <t>YOME001KDAS</t>
  </si>
  <si>
    <t>#YOKO Synthetic DAS</t>
  </si>
  <si>
    <t>0.7 KG</t>
  </si>
  <si>
    <t>YOME001KDEM</t>
  </si>
  <si>
    <t>#YOKO Synthetic DEM</t>
  </si>
  <si>
    <t>YOME001KLOO</t>
  </si>
  <si>
    <t>YOKO Synthetic LOO</t>
  </si>
  <si>
    <t>YOME001KPLA</t>
  </si>
  <si>
    <t>#YOKO Synthetic PLA</t>
  </si>
  <si>
    <t>YOME001KYZE</t>
  </si>
  <si>
    <t>YOKO Synthetic YZE</t>
  </si>
  <si>
    <t>YOME003KDAS</t>
  </si>
  <si>
    <t>3.5 KG</t>
  </si>
  <si>
    <t>YOME003KLOO</t>
  </si>
  <si>
    <t>#YOKO Synthetic LOO</t>
  </si>
  <si>
    <t>YOME003KLOON</t>
  </si>
  <si>
    <t>YOKO Synthetic LOO (New)</t>
  </si>
  <si>
    <t>YOME003KPLA</t>
  </si>
  <si>
    <t>YOME003KYZE</t>
  </si>
  <si>
    <t>#YOKO Synthetic YZE</t>
  </si>
  <si>
    <t>YOME003KYZEN</t>
  </si>
  <si>
    <t>YOKO Synthetic YZE (New)</t>
  </si>
  <si>
    <t>YORO004K70</t>
  </si>
  <si>
    <t>YOKO Roof 70</t>
  </si>
  <si>
    <t>YORO004K71</t>
  </si>
  <si>
    <t>YOKO Roof 71</t>
  </si>
  <si>
    <t>YORO004K72</t>
  </si>
  <si>
    <t>#YOKO Roof 72</t>
  </si>
  <si>
    <t>YORO004K73</t>
  </si>
  <si>
    <t>YOKO Roof 73</t>
  </si>
  <si>
    <t>YORO004K74</t>
  </si>
  <si>
    <t>YOKO Roof 74</t>
  </si>
  <si>
    <t>YORO004K75</t>
  </si>
  <si>
    <t>#YOKO Roof 75</t>
  </si>
  <si>
    <t>YORO004K76</t>
  </si>
  <si>
    <t>#YOKO Roof 76</t>
  </si>
  <si>
    <t>YORO004K77</t>
  </si>
  <si>
    <t>YOKO Roof 77</t>
  </si>
  <si>
    <t>YORO004K79</t>
  </si>
  <si>
    <t>#YOKO Roof 79</t>
  </si>
  <si>
    <t>YORO004K80</t>
  </si>
  <si>
    <t>YOKO Roof 80</t>
  </si>
  <si>
    <t>YORO004K81</t>
  </si>
  <si>
    <t>YOKO Roof 81</t>
  </si>
  <si>
    <t>YORO004K82</t>
  </si>
  <si>
    <t>YOKO Roof 82</t>
  </si>
  <si>
    <t>YORO004K83</t>
  </si>
  <si>
    <t>#YOKO Roof 83</t>
  </si>
  <si>
    <t>YORO004K85</t>
  </si>
  <si>
    <t>#YOKO Roof 85</t>
  </si>
  <si>
    <t>YORO004K86</t>
  </si>
  <si>
    <t>#YOKO Roof 86</t>
  </si>
  <si>
    <t>YORO004K87</t>
  </si>
  <si>
    <t>#YOKO Roof 87</t>
  </si>
  <si>
    <t>YORO004K88</t>
  </si>
  <si>
    <t>YOKO Roof 88</t>
  </si>
  <si>
    <t>YORO004K89</t>
  </si>
  <si>
    <t>#YOKO Roof 89</t>
  </si>
  <si>
    <t>YORO004K90</t>
  </si>
  <si>
    <t>YOKO Roof 90</t>
  </si>
  <si>
    <t>YORO004K91</t>
  </si>
  <si>
    <t>#YOKO Roof 91</t>
  </si>
  <si>
    <t>YORO004KSB</t>
  </si>
  <si>
    <t>YOKO Roof SB</t>
  </si>
  <si>
    <t>YORO004KSW</t>
  </si>
  <si>
    <t>YOKO Roof SW</t>
  </si>
  <si>
    <t>YORO004K47</t>
  </si>
  <si>
    <t>YOKO Roof 47 4 Kg</t>
  </si>
  <si>
    <t>YORO020KP70</t>
  </si>
  <si>
    <t>#YOKO Roof 70</t>
  </si>
  <si>
    <t>YORO020KP71</t>
  </si>
  <si>
    <t>YORO020KP72</t>
  </si>
  <si>
    <t>YORO020KP73</t>
  </si>
  <si>
    <t>YORO020KP74</t>
  </si>
  <si>
    <t>YORO020KP75</t>
  </si>
  <si>
    <t>YORO020KP79</t>
  </si>
  <si>
    <t>YORO020KP81</t>
  </si>
  <si>
    <t>#YOKO Roof 81</t>
  </si>
  <si>
    <t>YORO020KP82</t>
  </si>
  <si>
    <t>#YOKO Roof 82</t>
  </si>
  <si>
    <t>YORO020KP85</t>
  </si>
  <si>
    <t>YORO020KP86</t>
  </si>
  <si>
    <t>YORO020KP87</t>
  </si>
  <si>
    <t>YORO020KP88</t>
  </si>
  <si>
    <t>#YOKO Roof 88</t>
  </si>
  <si>
    <t>YORO020KP89</t>
  </si>
  <si>
    <t>YORO020KP90</t>
  </si>
  <si>
    <t>YORO020KP91</t>
  </si>
  <si>
    <t>YORO020KPSB</t>
  </si>
  <si>
    <t>YORO020KPSW</t>
  </si>
  <si>
    <t>YOSY001K04</t>
  </si>
  <si>
    <t>YOKO Synthetic 04</t>
  </si>
  <si>
    <t>0.7 LT</t>
  </si>
  <si>
    <t>YOSY001K06</t>
  </si>
  <si>
    <t>#YOKO Synthetic 06</t>
  </si>
  <si>
    <t>YOSY001K10</t>
  </si>
  <si>
    <t>#YOKO Synthetic 10</t>
  </si>
  <si>
    <t>YOSY001K132</t>
  </si>
  <si>
    <t>YOKO Synthetic 132</t>
  </si>
  <si>
    <t>YOSY001K15</t>
  </si>
  <si>
    <t>#YOKO Synthetic 15</t>
  </si>
  <si>
    <t>YOSY001K17</t>
  </si>
  <si>
    <t>YOKO Synthetic 17</t>
  </si>
  <si>
    <t>YOSY001K24</t>
  </si>
  <si>
    <t>#YOKO Synthetic 24</t>
  </si>
  <si>
    <t>YOSY001K25</t>
  </si>
  <si>
    <t>YOKO Synthetic 25</t>
  </si>
  <si>
    <t>YOSY001K26</t>
  </si>
  <si>
    <t>#YOKO Synthetic 26</t>
  </si>
  <si>
    <t>YOSY001K28</t>
  </si>
  <si>
    <t>YOKO Synthetic 28</t>
  </si>
  <si>
    <t>YOSY001K36</t>
  </si>
  <si>
    <t>#YOKO Synthetic 36</t>
  </si>
  <si>
    <t>YOSY001K38</t>
  </si>
  <si>
    <t>YOKO Synthetic 38</t>
  </si>
  <si>
    <t>YOSY001K40</t>
  </si>
  <si>
    <t>#YOSY001K40</t>
  </si>
  <si>
    <t>YOSY001K42</t>
  </si>
  <si>
    <t>#YOKO Synthetic 42</t>
  </si>
  <si>
    <t>YOSY001K45</t>
  </si>
  <si>
    <t>#YOKO Synthetic 45</t>
  </si>
  <si>
    <t>YOSY001K50</t>
  </si>
  <si>
    <t>#YOKO Synthetic 50</t>
  </si>
  <si>
    <t>YOSY001K51</t>
  </si>
  <si>
    <t>#YOKO Synthetic 51</t>
  </si>
  <si>
    <t>YOSY001K53</t>
  </si>
  <si>
    <t>#YOKO Synthetic 53</t>
  </si>
  <si>
    <t>YOSY001K701</t>
  </si>
  <si>
    <t>#YOKO Synthetic 701</t>
  </si>
  <si>
    <t>YOSY001K702</t>
  </si>
  <si>
    <t>YOKO Synthetic 702</t>
  </si>
  <si>
    <t>YOSY001K703</t>
  </si>
  <si>
    <t>YOKO Synthetic 703</t>
  </si>
  <si>
    <t>YOSY001K704</t>
  </si>
  <si>
    <t>#YOKO Synthetic 704</t>
  </si>
  <si>
    <t>YOSY001K705</t>
  </si>
  <si>
    <t>YOKO Synthetic 705</t>
  </si>
  <si>
    <t>YOSY001K706</t>
  </si>
  <si>
    <t>#YOKO Synthetic 706</t>
  </si>
  <si>
    <t>YOSY001K707</t>
  </si>
  <si>
    <t>YOKO Synthetic 707</t>
  </si>
  <si>
    <t>YOSY001K708</t>
  </si>
  <si>
    <t>YOKO Synthetic 708</t>
  </si>
  <si>
    <t>YOSY001K709</t>
  </si>
  <si>
    <t>YOKO Synthetic 709</t>
  </si>
  <si>
    <t>YOSY001K710</t>
  </si>
  <si>
    <t>YOKO Synthetic 710</t>
  </si>
  <si>
    <t>YOSY001K711</t>
  </si>
  <si>
    <t>YOKO Synthetic 711</t>
  </si>
  <si>
    <t>YOSY001K712</t>
  </si>
  <si>
    <t>#YOKO Synthetic 712</t>
  </si>
  <si>
    <t>YOSY001K715</t>
  </si>
  <si>
    <t>#YOKO Synthetic 715</t>
  </si>
  <si>
    <t>YOSY001K716</t>
  </si>
  <si>
    <t>YOKO Synthetic 716</t>
  </si>
  <si>
    <t>YOSY001K717</t>
  </si>
  <si>
    <t>YOKO Synthetic 717</t>
  </si>
  <si>
    <t>YOSY001K718</t>
  </si>
  <si>
    <t>YOKO Synthetic 718</t>
  </si>
  <si>
    <t>YOSY001K719</t>
  </si>
  <si>
    <t>YOKO Synthetic 719</t>
  </si>
  <si>
    <t>YOSY001K768</t>
  </si>
  <si>
    <t>#YOKO Synthetic 768</t>
  </si>
  <si>
    <t>YOSY001K777</t>
  </si>
  <si>
    <t>#YOKO Synthetic 777</t>
  </si>
  <si>
    <t>YOSY001K778</t>
  </si>
  <si>
    <t>YOKO Synthetic 778</t>
  </si>
  <si>
    <t>YOSY001K779</t>
  </si>
  <si>
    <t>YOKO Synthetic 779</t>
  </si>
  <si>
    <t>YOSY001K78</t>
  </si>
  <si>
    <t>YOKO Synthetic 78</t>
  </si>
  <si>
    <t>YOSY001K780</t>
  </si>
  <si>
    <t>YOKO Synthetic 780</t>
  </si>
  <si>
    <t>YOSY001K781</t>
  </si>
  <si>
    <t>YOKO Synthetic 781</t>
  </si>
  <si>
    <t>YOSY001K782</t>
  </si>
  <si>
    <t>#YOKO Synthetic 782</t>
  </si>
  <si>
    <t>YOSY001K783</t>
  </si>
  <si>
    <t>YOKO Synthetic 783</t>
  </si>
  <si>
    <t>YOSY001K784</t>
  </si>
  <si>
    <t>YOKO Synthetic 784</t>
  </si>
  <si>
    <t>YOSY001K785</t>
  </si>
  <si>
    <t>#YOKO Synthetic 785</t>
  </si>
  <si>
    <t>YOSY001K786</t>
  </si>
  <si>
    <t>YOKO Synthetic 786</t>
  </si>
  <si>
    <t>YOSY001K787</t>
  </si>
  <si>
    <t>YOKO Synthetic 787</t>
  </si>
  <si>
    <t>YOSY001K788</t>
  </si>
  <si>
    <t>#YOKO Synthetic 788</t>
  </si>
  <si>
    <t>YOSY001K789</t>
  </si>
  <si>
    <t>YOKO Synthetic 789</t>
  </si>
  <si>
    <t>YOSY001K790</t>
  </si>
  <si>
    <t>YOKO Synthetic 790</t>
  </si>
  <si>
    <t>YOSY001K791</t>
  </si>
  <si>
    <t>YOKO Synthetic 791</t>
  </si>
  <si>
    <t>YOSY001K792</t>
  </si>
  <si>
    <t>#YOKO Synthetic 792</t>
  </si>
  <si>
    <t>YOSY001K793</t>
  </si>
  <si>
    <t>YOKO Synthetic 793</t>
  </si>
  <si>
    <t>YOSY001K794</t>
  </si>
  <si>
    <t>#YOKO Synthetic 794</t>
  </si>
  <si>
    <t>YOSY001K795</t>
  </si>
  <si>
    <t>YOKO Synthetic 795</t>
  </si>
  <si>
    <t>YOSY001K796</t>
  </si>
  <si>
    <t>YOKO Synthetic 796</t>
  </si>
  <si>
    <t>YOSY001K797</t>
  </si>
  <si>
    <t>YOKO Synthetic 797</t>
  </si>
  <si>
    <t>YOSY001K798</t>
  </si>
  <si>
    <t>YOKO Synthetic 798</t>
  </si>
  <si>
    <t>YOSY001K799</t>
  </si>
  <si>
    <t>YOKO Synthetic 799</t>
  </si>
  <si>
    <t>YOSY001K801</t>
  </si>
  <si>
    <t>YOKO Synthetic 801</t>
  </si>
  <si>
    <t>YOSY001K81</t>
  </si>
  <si>
    <t>YOKO Synthetic 81</t>
  </si>
  <si>
    <t>YOSY001K85</t>
  </si>
  <si>
    <t>YOKO Synthetic 85</t>
  </si>
  <si>
    <t>YOSY001K87</t>
  </si>
  <si>
    <t>YOKO Synthetic 87</t>
  </si>
  <si>
    <t>YOSY001K89</t>
  </si>
  <si>
    <t>YOKO Synthetic 89</t>
  </si>
  <si>
    <t>YOSY001K92</t>
  </si>
  <si>
    <t>YOKO Synthetic 92</t>
  </si>
  <si>
    <t>YOSY001K93</t>
  </si>
  <si>
    <t>YOKO Synthetic 93</t>
  </si>
  <si>
    <t>YOSY001K99</t>
  </si>
  <si>
    <t>#YOKO Synthetic 99</t>
  </si>
  <si>
    <t>YOSY001KMW</t>
  </si>
  <si>
    <t>YOKO Synthetic MW</t>
  </si>
  <si>
    <t>YOSY001KNW</t>
  </si>
  <si>
    <t>#YOKO Synthetic NW</t>
  </si>
  <si>
    <t>YOSY001KSB</t>
  </si>
  <si>
    <t>YOKO Synthetic SB</t>
  </si>
  <si>
    <t>YOSY001KSBM</t>
  </si>
  <si>
    <t>YOKO Synthetic SBM</t>
  </si>
  <si>
    <t>YOSY001KSW</t>
  </si>
  <si>
    <t>YOKO Synthetic SW</t>
  </si>
  <si>
    <t>YOSY001KSWM</t>
  </si>
  <si>
    <t>YOKO Synthetic SWM</t>
  </si>
  <si>
    <t>YOSY004K04</t>
  </si>
  <si>
    <t>3.78 LT</t>
  </si>
  <si>
    <t>YOSY004K132</t>
  </si>
  <si>
    <t>YOSY004K17</t>
  </si>
  <si>
    <t>YOSY004K24</t>
  </si>
  <si>
    <t>YOSY004K25</t>
  </si>
  <si>
    <t>YOSY004K26</t>
  </si>
  <si>
    <t>YOSY004K28</t>
  </si>
  <si>
    <t>YOSY004K38</t>
  </si>
  <si>
    <t>YOSY004K40</t>
  </si>
  <si>
    <t>#YOKO Synthetic 40</t>
  </si>
  <si>
    <t>YOSY004K45</t>
  </si>
  <si>
    <t>YOSY004K50</t>
  </si>
  <si>
    <t>YOSY004K51</t>
  </si>
  <si>
    <t>YOSY004K702</t>
  </si>
  <si>
    <t>YOSY004K703</t>
  </si>
  <si>
    <t>YOSY004K704</t>
  </si>
  <si>
    <t>YOSY004K705</t>
  </si>
  <si>
    <t>YOSY004K707</t>
  </si>
  <si>
    <t>YOSY004K708</t>
  </si>
  <si>
    <t>YOSY004K709</t>
  </si>
  <si>
    <t>YOSY004K710</t>
  </si>
  <si>
    <t>YOSY004K711</t>
  </si>
  <si>
    <t>YOSY004K712</t>
  </si>
  <si>
    <t>YOSY004K715</t>
  </si>
  <si>
    <t>YOSY004K716</t>
  </si>
  <si>
    <t>YOSY004K717</t>
  </si>
  <si>
    <t>YOSY004K718</t>
  </si>
  <si>
    <t>YOSY004K719</t>
  </si>
  <si>
    <t>YOSY004K768</t>
  </si>
  <si>
    <t>YOSY004K777</t>
  </si>
  <si>
    <t>YOSY004K778</t>
  </si>
  <si>
    <t>YOSY004K779</t>
  </si>
  <si>
    <t>YOSY004K78</t>
  </si>
  <si>
    <t>YOSY004K780</t>
  </si>
  <si>
    <t>YOSY004K781</t>
  </si>
  <si>
    <t>YOSY004K782</t>
  </si>
  <si>
    <t>YOSY004K783</t>
  </si>
  <si>
    <t>YOSY004K784</t>
  </si>
  <si>
    <t>YOSY004K785</t>
  </si>
  <si>
    <t>YOSY004K786</t>
  </si>
  <si>
    <t>YOSY004K787</t>
  </si>
  <si>
    <t>YOSY004K788</t>
  </si>
  <si>
    <t>YOSY004K789</t>
  </si>
  <si>
    <t>YOSY004K790</t>
  </si>
  <si>
    <t>YOSY004K791</t>
  </si>
  <si>
    <t>YOSY004K792</t>
  </si>
  <si>
    <t>YOSY004K793</t>
  </si>
  <si>
    <t>YOSY004K794</t>
  </si>
  <si>
    <t>YOSY004K795</t>
  </si>
  <si>
    <t>YOSY004K796</t>
  </si>
  <si>
    <t>YOSY004K81</t>
  </si>
  <si>
    <t>YOSY004K85</t>
  </si>
  <si>
    <t>YOSY004K87</t>
  </si>
  <si>
    <t>YOSY004K89</t>
  </si>
  <si>
    <t>YOSY004K92</t>
  </si>
  <si>
    <t>YOSY004K93</t>
  </si>
  <si>
    <t>YOSY004K99</t>
  </si>
  <si>
    <t>YOSY004KNW</t>
  </si>
  <si>
    <t>YOSY004KSB</t>
  </si>
  <si>
    <t>YOSY004KSW</t>
  </si>
  <si>
    <t>1500001KCG</t>
  </si>
  <si>
    <t>#TAN Melamine Clear Gloss</t>
  </si>
  <si>
    <t>1500001KCM</t>
  </si>
  <si>
    <t>#TAN Melamine Clear Matt</t>
  </si>
  <si>
    <t>1500001KSS</t>
  </si>
  <si>
    <t>#TAN Melamine Sand Sealer</t>
  </si>
  <si>
    <t>1500020KPCG</t>
  </si>
  <si>
    <t>#Tan Melamine 1500 Clear Gloss</t>
  </si>
  <si>
    <t>1500020KPCM</t>
  </si>
  <si>
    <t>1500020KPSS</t>
  </si>
  <si>
    <t>#Tan Melamine 1500 Sand Sealer</t>
  </si>
  <si>
    <t>1800001K1</t>
  </si>
  <si>
    <t>#TAN Melamine Politur 01</t>
  </si>
  <si>
    <t>1800001K2</t>
  </si>
  <si>
    <t>#TAN Melamine Politur 02</t>
  </si>
  <si>
    <t>1800001K3</t>
  </si>
  <si>
    <t>#TAN Melamine Politur 03</t>
  </si>
  <si>
    <t>1800001K4</t>
  </si>
  <si>
    <t>#TAN Melamine Politur 04</t>
  </si>
  <si>
    <t>1800001K5</t>
  </si>
  <si>
    <t>#TAN Melamine Politur 05</t>
  </si>
  <si>
    <t>1800001K6</t>
  </si>
  <si>
    <t>#TAN Melamine Politur 06</t>
  </si>
  <si>
    <t>1800001K7</t>
  </si>
  <si>
    <t>TAN Melamine Politur 07</t>
  </si>
  <si>
    <t>1800001K8</t>
  </si>
  <si>
    <t>#TAN Melamine Politur 08</t>
  </si>
  <si>
    <t>1800001K9</t>
  </si>
  <si>
    <t>#TAN Melamine Politur 09</t>
  </si>
  <si>
    <t>ABRO002K30</t>
  </si>
  <si>
    <t>ABSOLUTE Roof 30</t>
  </si>
  <si>
    <t>ABRO002K31</t>
  </si>
  <si>
    <t>ABSOLUTE Roof 31</t>
  </si>
  <si>
    <t>ABRO002K34</t>
  </si>
  <si>
    <t>ABSOLUTE Roof 34</t>
  </si>
  <si>
    <t>ABRO002K35</t>
  </si>
  <si>
    <t>ABSOLUTE Roof 35</t>
  </si>
  <si>
    <t>ABRO002K36</t>
  </si>
  <si>
    <t>ABSOLUTE Roof 36</t>
  </si>
  <si>
    <t>ABRO002K37</t>
  </si>
  <si>
    <t>ABSOLUTE Roof 37</t>
  </si>
  <si>
    <t>ABRO002K38</t>
  </si>
  <si>
    <t>ABSOLUTE Roof 38</t>
  </si>
  <si>
    <t>ABRO002K41</t>
  </si>
  <si>
    <t>ABSOLUTE Roof 41</t>
  </si>
  <si>
    <t>ABRO002K42</t>
  </si>
  <si>
    <t>ABSOLUTE Roof 42</t>
  </si>
  <si>
    <t>ABRO002K43</t>
  </si>
  <si>
    <t>ABSOLUTE Roof 43</t>
  </si>
  <si>
    <t>ABRO002K45</t>
  </si>
  <si>
    <t>ABSOLUTE Roof 45</t>
  </si>
  <si>
    <t>ABRO002K46</t>
  </si>
  <si>
    <t>ABSOLUTE Roof 46</t>
  </si>
  <si>
    <t>ABRO002K47</t>
  </si>
  <si>
    <t>ABSOLUTE Roof 47</t>
  </si>
  <si>
    <t>ABRO002K48</t>
  </si>
  <si>
    <t>ABSOLUTE Roof 48</t>
  </si>
  <si>
    <t>ABRO002K49</t>
  </si>
  <si>
    <t>ABSOLUTE Roof 49</t>
  </si>
  <si>
    <t>ABRO002KSW</t>
  </si>
  <si>
    <t>ABSOLUTE Roof SW</t>
  </si>
  <si>
    <t>AVBI001K</t>
  </si>
  <si>
    <t>AVITEX Biocidal Wash</t>
  </si>
  <si>
    <t>AVHA001K001</t>
  </si>
  <si>
    <t>AVIAN Hammertone 001</t>
  </si>
  <si>
    <t>AVHA001K002</t>
  </si>
  <si>
    <t>AVIAN Hammertone 002</t>
  </si>
  <si>
    <t>AVHA001K003</t>
  </si>
  <si>
    <t>AVIAN Hammertone 003</t>
  </si>
  <si>
    <t>AVHA001K004</t>
  </si>
  <si>
    <t>#AVIAN Hammertone 004</t>
  </si>
  <si>
    <t>AVHA001K005</t>
  </si>
  <si>
    <t>#AVIAN Hammertone 005</t>
  </si>
  <si>
    <t>AVHA001K006</t>
  </si>
  <si>
    <t>#AVIAN Hammertone 006</t>
  </si>
  <si>
    <t>AVHA001K007</t>
  </si>
  <si>
    <t>AVIAN Hammertone 007</t>
  </si>
  <si>
    <t>AVHA001K008</t>
  </si>
  <si>
    <t>#AVIAN Hammer 008</t>
  </si>
  <si>
    <t>AVHA001K009</t>
  </si>
  <si>
    <t>#AVIAN Hammer 009</t>
  </si>
  <si>
    <t>AVHA001K010</t>
  </si>
  <si>
    <t>AVIAN Hammertone 010</t>
  </si>
  <si>
    <t>AVHA001K012</t>
  </si>
  <si>
    <t>#AVIAN Hammertone 012</t>
  </si>
  <si>
    <t>AVHA001K020</t>
  </si>
  <si>
    <t>AVIAN Hammertone 020</t>
  </si>
  <si>
    <t>AVHA001K021</t>
  </si>
  <si>
    <t>#AVIAN Hammertone 021</t>
  </si>
  <si>
    <t>AVHA001K022</t>
  </si>
  <si>
    <t>AVIAN Hammertone 022</t>
  </si>
  <si>
    <t>AVHA001K023</t>
  </si>
  <si>
    <t>#AVIAN Hammertone 023</t>
  </si>
  <si>
    <t>AVHA001K100</t>
  </si>
  <si>
    <t>#AVIAN Hammertone 100</t>
  </si>
  <si>
    <t>AVHA001K101</t>
  </si>
  <si>
    <t>AVIAN Hammertone 101</t>
  </si>
  <si>
    <t>AVKA001K10</t>
  </si>
  <si>
    <t>AVIAN Anti Karat (Avian 3in1) 10</t>
  </si>
  <si>
    <t>AVKA001K12</t>
  </si>
  <si>
    <t>AVIAN Anti Karat (Avian 3in1) 12</t>
  </si>
  <si>
    <t>AVKA001K14</t>
  </si>
  <si>
    <t>AVIAN Anti Karat (Avian 3in1) 14</t>
  </si>
  <si>
    <t>AVKA001K18</t>
  </si>
  <si>
    <t>AVIAN Anti Karat (Avian 3in1) 18</t>
  </si>
  <si>
    <t>AVKA001K31</t>
  </si>
  <si>
    <t>AVIAN Anti Karat (Avian 3in1) 31</t>
  </si>
  <si>
    <t>AVKA001K33</t>
  </si>
  <si>
    <t>AVIAN Anti Karat (Avian 3in1) 33</t>
  </si>
  <si>
    <t>AVKA001K36</t>
  </si>
  <si>
    <t>AVIAN Anti Karat (Avian 3in1) 36</t>
  </si>
  <si>
    <t>AVKA001K38</t>
  </si>
  <si>
    <t>AVIAN Anti Karat (Avian 3in1) 38</t>
  </si>
  <si>
    <t>AVKA001K39</t>
  </si>
  <si>
    <t>AVIAN Anti Karat (Avian 3in1) 39</t>
  </si>
  <si>
    <t>AVKA001K40</t>
  </si>
  <si>
    <t>AVIAN Anti Karat (Avian 3in1) 40</t>
  </si>
  <si>
    <t>AVKA001K45</t>
  </si>
  <si>
    <t>AVIAN Anti Karat (Avian 3in1) 45</t>
  </si>
  <si>
    <t>AVKA001K46</t>
  </si>
  <si>
    <t>AVIAN Anti Karat (Avian 3in1) 46</t>
  </si>
  <si>
    <t>AVKA001K60</t>
  </si>
  <si>
    <t>AVIAN Anti Karat (Avian 3in1) 60</t>
  </si>
  <si>
    <t>AVKA001K65</t>
  </si>
  <si>
    <t>AVIAN Anti Karat (Avian 3in1) 65</t>
  </si>
  <si>
    <t>AVKA001K67</t>
  </si>
  <si>
    <t>AVIAN Anti Karat (Avian 3in1) 67</t>
  </si>
  <si>
    <t>AVKA001K69</t>
  </si>
  <si>
    <t>AVIAN Anti Karat (Avian 3in1) 69</t>
  </si>
  <si>
    <t>AVKA001K72</t>
  </si>
  <si>
    <t>AVIAN Anti Karat (Avian 3in1) 72</t>
  </si>
  <si>
    <t>AVKA001K73</t>
  </si>
  <si>
    <t>AVIAN Anti Karat (Avian 3in1) 73</t>
  </si>
  <si>
    <t>AVKA001K75</t>
  </si>
  <si>
    <t>AVIAN Anti Karat (Avian 3in1) 75</t>
  </si>
  <si>
    <t>AVKA001K77</t>
  </si>
  <si>
    <t>AVIAN Anti Karat (Avian 3in1) 77</t>
  </si>
  <si>
    <t>AVKA001K91</t>
  </si>
  <si>
    <t>AVIAN Anti Karat (Avian 3in1) 91</t>
  </si>
  <si>
    <t>AVKA001KSB</t>
  </si>
  <si>
    <t>AVIAN Anti Karat (Avian 3in1) SB</t>
  </si>
  <si>
    <t>AVKA001KSW</t>
  </si>
  <si>
    <t>AVIAN Anti Karat (Avian 3in1) SW</t>
  </si>
  <si>
    <t>AVNO003KHAR</t>
  </si>
  <si>
    <t>AVIAN Non-Sag Hardener</t>
  </si>
  <si>
    <t>AVNO003KHEHAR</t>
  </si>
  <si>
    <t>AVIAN Non-Sag Hemat Hardener</t>
  </si>
  <si>
    <t>AVNO340CHAR</t>
  </si>
  <si>
    <t>AVIAN Non-Sag Super Hardener</t>
  </si>
  <si>
    <t>AVNO340CHEHAR</t>
  </si>
  <si>
    <t>AVNO400CHAR</t>
  </si>
  <si>
    <t>AVNO400CHEHAR</t>
  </si>
  <si>
    <t>AVON005K01</t>
  </si>
  <si>
    <t>%AVITEX Onecoat Emulsion 01</t>
  </si>
  <si>
    <t>AVON005K02</t>
  </si>
  <si>
    <t>AVITEX Onecoat Emulsion 02</t>
  </si>
  <si>
    <t>AVON005K03</t>
  </si>
  <si>
    <t>%AVITEX Onecoat Emulsion 03</t>
  </si>
  <si>
    <t>AVON005K04</t>
  </si>
  <si>
    <t>%AVITEX Onecoat Emulsion 04</t>
  </si>
  <si>
    <t>AVON005K05</t>
  </si>
  <si>
    <t>%AVITEX Onecoat Emulsion 05</t>
  </si>
  <si>
    <t>AVON005K06</t>
  </si>
  <si>
    <t>%AVITEX Onecoat Emulsion 06</t>
  </si>
  <si>
    <t>AVON005K07</t>
  </si>
  <si>
    <t>^AVITEX Onecoat Emulsion 07</t>
  </si>
  <si>
    <t>AVON005KMW</t>
  </si>
  <si>
    <t>%AVITEX Onecoat Emulsion M White</t>
  </si>
  <si>
    <t>AVON005KSW</t>
  </si>
  <si>
    <t>AVITEX Onecoat Emulsion SW</t>
  </si>
  <si>
    <t>AVON025KP01</t>
  </si>
  <si>
    <t>AVON025KP02</t>
  </si>
  <si>
    <t>#AVITEX Onecoat Emulsion 02</t>
  </si>
  <si>
    <t>AVON025KP03</t>
  </si>
  <si>
    <t>#AVITEX Onecoat Emulsion 03</t>
  </si>
  <si>
    <t>AVON025KP04</t>
  </si>
  <si>
    <t>AVON025KP05</t>
  </si>
  <si>
    <t>AVON025KP06</t>
  </si>
  <si>
    <t>^AVITEX Onecoat Emulsion 06</t>
  </si>
  <si>
    <t>AVON025KP07</t>
  </si>
  <si>
    <t>AVON025KPMW</t>
  </si>
  <si>
    <t>#AVITEX Onecoat Emulsion M White</t>
  </si>
  <si>
    <t>AVON025KPSW</t>
  </si>
  <si>
    <t>AVPL005K</t>
  </si>
  <si>
    <t>AVITEX Plamir Tembok</t>
  </si>
  <si>
    <t>AVPL025KP</t>
  </si>
  <si>
    <t>AVVE001K</t>
  </si>
  <si>
    <t>AVIAN Synthetic Vernis</t>
  </si>
  <si>
    <t>AVVE500C</t>
  </si>
  <si>
    <t>BERO004K71</t>
  </si>
  <si>
    <t>#BELMAS Roof 71</t>
  </si>
  <si>
    <t>BERO004K72</t>
  </si>
  <si>
    <t>#BELMAS Roof 72</t>
  </si>
  <si>
    <t>BERO004K73</t>
  </si>
  <si>
    <t>#BELMAS Roof 73</t>
  </si>
  <si>
    <t>BERO004K74</t>
  </si>
  <si>
    <t>#BELMAS Roof 74</t>
  </si>
  <si>
    <t>BERO004K75</t>
  </si>
  <si>
    <t>#BELMAS Roof 75</t>
  </si>
  <si>
    <t>BERO004K76</t>
  </si>
  <si>
    <t>#BELMAS Roof 76</t>
  </si>
  <si>
    <t>BERO004K78</t>
  </si>
  <si>
    <t>#BELMAS Roof 78</t>
  </si>
  <si>
    <t>BERO004K79</t>
  </si>
  <si>
    <t>#BELMAS Roof 79</t>
  </si>
  <si>
    <t>BERO004K80</t>
  </si>
  <si>
    <t>#BELMAS Roof 80</t>
  </si>
  <si>
    <t>BERO004K81</t>
  </si>
  <si>
    <t>#BELMAS Roof 81</t>
  </si>
  <si>
    <t>BERO004K82</t>
  </si>
  <si>
    <t>#BELMAS Roof 82</t>
  </si>
  <si>
    <t>BERO004K83</t>
  </si>
  <si>
    <t>#BELMAS Roof 83</t>
  </si>
  <si>
    <t>BERO004K84</t>
  </si>
  <si>
    <t>#BELMAS Roof 84</t>
  </si>
  <si>
    <t>BERO004KSB</t>
  </si>
  <si>
    <t>#BELMAS Roof SB</t>
  </si>
  <si>
    <t>BERO004KSW</t>
  </si>
  <si>
    <t>#BELMAS Roof SW</t>
  </si>
  <si>
    <t>BERO020KP71</t>
  </si>
  <si>
    <t>BERO020KP72</t>
  </si>
  <si>
    <t>BERO020KP74</t>
  </si>
  <si>
    <t>BERO020KP76</t>
  </si>
  <si>
    <t>BERO020KP78</t>
  </si>
  <si>
    <t>BERO020KP79</t>
  </si>
  <si>
    <t>BERO020KP80</t>
  </si>
  <si>
    <t>BERO020KP81</t>
  </si>
  <si>
    <t>BERO020KP82</t>
  </si>
  <si>
    <t>BESY001KPTH</t>
  </si>
  <si>
    <t>BELMAS Papan Tulis Hitam</t>
  </si>
  <si>
    <t>BEZI001K711</t>
  </si>
  <si>
    <t>BELMAS Zinc Chromate 711</t>
  </si>
  <si>
    <t>BEZI001K717</t>
  </si>
  <si>
    <t>#BELMAS Zinc Chromate 717</t>
  </si>
  <si>
    <t>BEZI001K724</t>
  </si>
  <si>
    <t>BELMAS Zinc Chromate 724</t>
  </si>
  <si>
    <t>BEZI005K711</t>
  </si>
  <si>
    <t>BEZI005K717</t>
  </si>
  <si>
    <t>BEZI005K724</t>
  </si>
  <si>
    <t>BEZI020KP711</t>
  </si>
  <si>
    <t>BEZI020KP717</t>
  </si>
  <si>
    <t>BEZI020KP724</t>
  </si>
  <si>
    <t>DJRO001K105</t>
  </si>
  <si>
    <t>#DJARUM Roof 105</t>
  </si>
  <si>
    <t>DJRO001K51</t>
  </si>
  <si>
    <t>#DJARUM Roof 51</t>
  </si>
  <si>
    <t>DJRO001K52</t>
  </si>
  <si>
    <t>#DJARUM Roof 52</t>
  </si>
  <si>
    <t>DJRO001K53</t>
  </si>
  <si>
    <t>#DJARUM Roof 53</t>
  </si>
  <si>
    <t>DJRO001K61</t>
  </si>
  <si>
    <t>#DJARUM Roof 61</t>
  </si>
  <si>
    <t>DJRO001K63</t>
  </si>
  <si>
    <t>#DJARUM Roof 63</t>
  </si>
  <si>
    <t>DJRO001K64</t>
  </si>
  <si>
    <t>#DJARUM Roof 64</t>
  </si>
  <si>
    <t>DJRO001K68</t>
  </si>
  <si>
    <t>#DJARUM Roof 68</t>
  </si>
  <si>
    <t>DJRO001K69</t>
  </si>
  <si>
    <t>#DJARUM Roof 69</t>
  </si>
  <si>
    <t>DJRO001K81</t>
  </si>
  <si>
    <t>#DJARUM Roof 81</t>
  </si>
  <si>
    <t>DJRO001K83</t>
  </si>
  <si>
    <t>#DJARUM Roof 83</t>
  </si>
  <si>
    <t>DJRO001K84</t>
  </si>
  <si>
    <t>#DJARUM Roof 84</t>
  </si>
  <si>
    <t>DJRO001K85</t>
  </si>
  <si>
    <t>#DJARUM Roof 85</t>
  </si>
  <si>
    <t>DJRO001K86</t>
  </si>
  <si>
    <t>#DJARUM Roof 86</t>
  </si>
  <si>
    <t>DJRO001K87</t>
  </si>
  <si>
    <t>#DJARUM Roof 87</t>
  </si>
  <si>
    <t>DJRO001K91</t>
  </si>
  <si>
    <t>#DJARUM Roof 91</t>
  </si>
  <si>
    <t>DJRO001KSB</t>
  </si>
  <si>
    <t>#DJARUM Roof SB</t>
  </si>
  <si>
    <t>DJRO001KSW</t>
  </si>
  <si>
    <t>#DJARUM Roof SW</t>
  </si>
  <si>
    <t>DJRO004K101</t>
  </si>
  <si>
    <t>#DJARUM Roof 101</t>
  </si>
  <si>
    <t>DJRO004K102</t>
  </si>
  <si>
    <t>#DJARUM Roof 102</t>
  </si>
  <si>
    <t>DJRO004K104</t>
  </si>
  <si>
    <t>#DJARUM Roof 104</t>
  </si>
  <si>
    <t>DJRO004K105</t>
  </si>
  <si>
    <t>DJARUM Roof 105</t>
  </si>
  <si>
    <t>DJRO004K106</t>
  </si>
  <si>
    <t>#DJARUM Roof 106</t>
  </si>
  <si>
    <t>DJRO004K51</t>
  </si>
  <si>
    <t>DJARUM Roof 51</t>
  </si>
  <si>
    <t>DJRO004K52</t>
  </si>
  <si>
    <t>DJRO004K53</t>
  </si>
  <si>
    <t>DJRO004K61</t>
  </si>
  <si>
    <t>DJRO004K62</t>
  </si>
  <si>
    <t>#DJARUM Roof 62</t>
  </si>
  <si>
    <t>DJRO004K63</t>
  </si>
  <si>
    <t>DJRO004K64</t>
  </si>
  <si>
    <t>DJRO004K68</t>
  </si>
  <si>
    <t>DJARUM Roof 68</t>
  </si>
  <si>
    <t>DJRO004K69</t>
  </si>
  <si>
    <t>DJRO004K81</t>
  </si>
  <si>
    <t>DJRO004K82</t>
  </si>
  <si>
    <t>#DJARUM Roof 82</t>
  </si>
  <si>
    <t>DJRO004K83</t>
  </si>
  <si>
    <t>DJRO004K84</t>
  </si>
  <si>
    <t>DJARUM Roof 84</t>
  </si>
  <si>
    <t>DJRO004K85</t>
  </si>
  <si>
    <t>DJARUM Roof 85</t>
  </si>
  <si>
    <t>DJRO004K86</t>
  </si>
  <si>
    <t>DJARUM Roof 86</t>
  </si>
  <si>
    <t>DJRO004K87</t>
  </si>
  <si>
    <t>DJARUM Roof 87</t>
  </si>
  <si>
    <t>DJRO004K89</t>
  </si>
  <si>
    <t>#DJARUM Roof 89</t>
  </si>
  <si>
    <t>DJRO004K91</t>
  </si>
  <si>
    <t>DJARUM Roof 91</t>
  </si>
  <si>
    <t>DJRO004K92</t>
  </si>
  <si>
    <t>#DJARUM Roof 92</t>
  </si>
  <si>
    <t>DJRO004K95</t>
  </si>
  <si>
    <t>#DJARUM Roof 95</t>
  </si>
  <si>
    <t>DJRO004KSB</t>
  </si>
  <si>
    <t>DJARUM Roof SB</t>
  </si>
  <si>
    <t>DJRO004KSW</t>
  </si>
  <si>
    <t>DJARUM Roof SW</t>
  </si>
  <si>
    <t>DJRO020KP61</t>
  </si>
  <si>
    <t>DJRO020KP63</t>
  </si>
  <si>
    <t>DJRO020KP64</t>
  </si>
  <si>
    <t>DJRO020KP68</t>
  </si>
  <si>
    <t>DJRO020KP69</t>
  </si>
  <si>
    <t>DJRO020KP81</t>
  </si>
  <si>
    <t>DJRO020KP85</t>
  </si>
  <si>
    <t>DJRO020KP86</t>
  </si>
  <si>
    <t>DJRO020KP87</t>
  </si>
  <si>
    <t>DJRO020KP91</t>
  </si>
  <si>
    <t>DJRO020KPSW</t>
  </si>
  <si>
    <t>DJSY001K200</t>
  </si>
  <si>
    <t>#DJARUM Synthetic 200</t>
  </si>
  <si>
    <t>DJSY001K202</t>
  </si>
  <si>
    <t>#DJARUM Synthetic 202</t>
  </si>
  <si>
    <t>DJSY001K203</t>
  </si>
  <si>
    <t>#DJARUM Synthetic 203</t>
  </si>
  <si>
    <t>DJSY001K204</t>
  </si>
  <si>
    <t>#DJARUM Synthetic 204</t>
  </si>
  <si>
    <t>DJSY001K205</t>
  </si>
  <si>
    <t>#DJARUM Synthetic 205</t>
  </si>
  <si>
    <t>DJSY001K206</t>
  </si>
  <si>
    <t>#DJARUM Synthetic 206</t>
  </si>
  <si>
    <t>DJSY001K207</t>
  </si>
  <si>
    <t>#DJARUM Synthetic 207</t>
  </si>
  <si>
    <t>DJSY001K208</t>
  </si>
  <si>
    <t>#DJARUM Synthetic 208</t>
  </si>
  <si>
    <t>DJSY001K209</t>
  </si>
  <si>
    <t>#DJARUM Synthetic 209</t>
  </si>
  <si>
    <t>DJSY001K210</t>
  </si>
  <si>
    <t>#DJARUM Synthetic 210</t>
  </si>
  <si>
    <t>DJSY001K211</t>
  </si>
  <si>
    <t>#DJARUM Synthetic 211</t>
  </si>
  <si>
    <t>DJSY001K213</t>
  </si>
  <si>
    <t>#DJARUM Synthetic 213</t>
  </si>
  <si>
    <t>DJSY001K215</t>
  </si>
  <si>
    <t>#DJARUM Synthetic 215</t>
  </si>
  <si>
    <t>DJSY001K217</t>
  </si>
  <si>
    <t>#DJARUM Synthetic 217</t>
  </si>
  <si>
    <t>DJSY001K224</t>
  </si>
  <si>
    <t>#DJARUM Synthetic 224</t>
  </si>
  <si>
    <t>DJSY001K225</t>
  </si>
  <si>
    <t>#DJARUM Synthetic 225</t>
  </si>
  <si>
    <t>DJSY001K226</t>
  </si>
  <si>
    <t>#DJARUM Synthetic 226</t>
  </si>
  <si>
    <t>DJSY001K227</t>
  </si>
  <si>
    <t>#DJARUM Synthetic 227</t>
  </si>
  <si>
    <t>DJSY001K228</t>
  </si>
  <si>
    <t>#DJARUM Synthetic 228</t>
  </si>
  <si>
    <t>DJSY001K230</t>
  </si>
  <si>
    <t>#DJARUM Synthetic 230</t>
  </si>
  <si>
    <t>DJSY001K231</t>
  </si>
  <si>
    <t>#DJARUM Synthetic 231</t>
  </si>
  <si>
    <t>DJSY001K232</t>
  </si>
  <si>
    <t>#DJARUM Synthetic 232</t>
  </si>
  <si>
    <t>DJSY001K233</t>
  </si>
  <si>
    <t>#DJARUM Synthetic 233</t>
  </si>
  <si>
    <t>DJSY001K234</t>
  </si>
  <si>
    <t>#DJARUM Synthetic 234</t>
  </si>
  <si>
    <t>DJSY001K235</t>
  </si>
  <si>
    <t>#DJARUM Synthetic 235</t>
  </si>
  <si>
    <t>DJSY001K236</t>
  </si>
  <si>
    <t>#DJARUM Synthetic 236</t>
  </si>
  <si>
    <t>DJSY001K238</t>
  </si>
  <si>
    <t>#DJARUM Synthetic 238</t>
  </si>
  <si>
    <t>DJSY001K239</t>
  </si>
  <si>
    <t>#DJARUM Synthetic 239</t>
  </si>
  <si>
    <t>DJSY001K240</t>
  </si>
  <si>
    <t>#DJARUM Synthetic 240</t>
  </si>
  <si>
    <t>DJSY001K241</t>
  </si>
  <si>
    <t>#DJARUM Synthetic 241</t>
  </si>
  <si>
    <t>DJSY001K242</t>
  </si>
  <si>
    <t>#DJARUM Synthetic 242</t>
  </si>
  <si>
    <t>DJSY001K243</t>
  </si>
  <si>
    <t>#DJARUM Synthetic 243</t>
  </si>
  <si>
    <t>DJSY001K245</t>
  </si>
  <si>
    <t>#DJARUM Synthetic 245</t>
  </si>
  <si>
    <t>DJSY001K246</t>
  </si>
  <si>
    <t>#DJARUM Synthetic 246</t>
  </si>
  <si>
    <t>DJSY001K250</t>
  </si>
  <si>
    <t>#DJARUM Synthetic 250</t>
  </si>
  <si>
    <t>DJSY001K251</t>
  </si>
  <si>
    <t>#DJARUM Synthetic 251</t>
  </si>
  <si>
    <t>DJSY001K252</t>
  </si>
  <si>
    <t>#DJARUM Synthetic 252</t>
  </si>
  <si>
    <t>DJSY001K253</t>
  </si>
  <si>
    <t>#DJARUM Synthetic 253</t>
  </si>
  <si>
    <t>DJSY001K254</t>
  </si>
  <si>
    <t>#DJARUM Synthetic 254</t>
  </si>
  <si>
    <t>DJSY001K260</t>
  </si>
  <si>
    <t>#DJARUM Synthetic 260</t>
  </si>
  <si>
    <t>DJSY001K263</t>
  </si>
  <si>
    <t>#DJARUM Synthetic 263</t>
  </si>
  <si>
    <t>DJSY001K267</t>
  </si>
  <si>
    <t>#DJARUM Synthetic 267</t>
  </si>
  <si>
    <t>DJSY001K278</t>
  </si>
  <si>
    <t>#DJARUM Synthetic 278</t>
  </si>
  <si>
    <t>DJSY001K281</t>
  </si>
  <si>
    <t>#DJARUM Synthetic 281</t>
  </si>
  <si>
    <t>DJSY001K287</t>
  </si>
  <si>
    <t>#DJARUM Synthetic 287</t>
  </si>
  <si>
    <t>DJSY001K289</t>
  </si>
  <si>
    <t>#DJARUM Synthetic 289</t>
  </si>
  <si>
    <t>DJSY001K291</t>
  </si>
  <si>
    <t>#DJARUM Synthetic 291</t>
  </si>
  <si>
    <t>DJSY001K292</t>
  </si>
  <si>
    <t>#DJARUM Synthetic 292</t>
  </si>
  <si>
    <t>DJSY001K293</t>
  </si>
  <si>
    <t>#DJARUM Synthetic 293</t>
  </si>
  <si>
    <t>DJSY001K294</t>
  </si>
  <si>
    <t>#DJARUM Synthetic 294</t>
  </si>
  <si>
    <t>DJSY001K295</t>
  </si>
  <si>
    <t>#DJARUM Synthetic 295</t>
  </si>
  <si>
    <t>DJSY001K296</t>
  </si>
  <si>
    <t>#DJARUM Synthetic 296</t>
  </si>
  <si>
    <t>DJSY001K299</t>
  </si>
  <si>
    <t>#DJARUM Synthetic 299</t>
  </si>
  <si>
    <t>DJSY001KSB</t>
  </si>
  <si>
    <t>#DJARUM Synthetic SB</t>
  </si>
  <si>
    <t>DJSY001KSW</t>
  </si>
  <si>
    <t>#DJARUM Synthetic SW</t>
  </si>
  <si>
    <t>DJSY500C217</t>
  </si>
  <si>
    <t>DJSY500C240</t>
  </si>
  <si>
    <t>DJSY500C242</t>
  </si>
  <si>
    <t>DJSY500C245</t>
  </si>
  <si>
    <t>DJSY500C250</t>
  </si>
  <si>
    <t>DJSY500C252</t>
  </si>
  <si>
    <t>DJSY500C278</t>
  </si>
  <si>
    <t>DJSY500C287</t>
  </si>
  <si>
    <t>DJSY500C292</t>
  </si>
  <si>
    <t>DJSY500C299</t>
  </si>
  <si>
    <t>DJSY500CSB</t>
  </si>
  <si>
    <t>DJSY500CSW</t>
  </si>
  <si>
    <t>EVEM002KBA</t>
  </si>
  <si>
    <t>#EVERGLO Emulsion Base A</t>
  </si>
  <si>
    <t>EVEM002KBB</t>
  </si>
  <si>
    <t>#EVERGLO Emulsion Base B</t>
  </si>
  <si>
    <t>EVEM002KBC</t>
  </si>
  <si>
    <t>#EVERGLO Emulsion Base C</t>
  </si>
  <si>
    <t>EVEM002KBD</t>
  </si>
  <si>
    <t>#EVERGLO Emulsion Base D</t>
  </si>
  <si>
    <t>EVEM002KSW</t>
  </si>
  <si>
    <t>#EVERGLO Emulsion SW</t>
  </si>
  <si>
    <t>EVEM020KPBA</t>
  </si>
  <si>
    <t>20 LT</t>
  </si>
  <si>
    <t>EVEM020KPBB</t>
  </si>
  <si>
    <t>EVEM020KPBC</t>
  </si>
  <si>
    <t>EVEM020KPBD</t>
  </si>
  <si>
    <t>EVEM020KPSW</t>
  </si>
  <si>
    <t>EVKI002KBA</t>
  </si>
  <si>
    <t>#EVERGLO Kids Care Emulsion Base A</t>
  </si>
  <si>
    <t>EVKI002KBB</t>
  </si>
  <si>
    <t>#EVERGLO Kids Care Emulsion Base B</t>
  </si>
  <si>
    <t>EVKI002KBC</t>
  </si>
  <si>
    <t>#EVERGLO Kids Care Emulsion Base C</t>
  </si>
  <si>
    <t>EVKI002KBY</t>
  </si>
  <si>
    <t>#EVERGLO Kids Care Emulsion Base Y</t>
  </si>
  <si>
    <t>EVKI002KSW</t>
  </si>
  <si>
    <t>#EVERGLO Kids Care Emulsion SW</t>
  </si>
  <si>
    <t>EVKI020KPBA</t>
  </si>
  <si>
    <t>EVKI020KPBB</t>
  </si>
  <si>
    <t>EVKI020KPBC</t>
  </si>
  <si>
    <t>EVKI020KPBY</t>
  </si>
  <si>
    <t>EVKI020KPSW</t>
  </si>
  <si>
    <t>FREM005K101P</t>
  </si>
  <si>
    <t>#FRES Emulsion 101</t>
  </si>
  <si>
    <t>FREM005K102P</t>
  </si>
  <si>
    <t>#FRES Emulsion 102</t>
  </si>
  <si>
    <t>FREM005K103P</t>
  </si>
  <si>
    <t>#FRES Emulsion 103</t>
  </si>
  <si>
    <t>FREM005K104P</t>
  </si>
  <si>
    <t>#FRES Emulsion 104</t>
  </si>
  <si>
    <t>FREM005K105P</t>
  </si>
  <si>
    <t>#FRES Emulsion 105</t>
  </si>
  <si>
    <t>FREM005K106P</t>
  </si>
  <si>
    <t>#FRES Emulsion 106</t>
  </si>
  <si>
    <t>FREM005K107</t>
  </si>
  <si>
    <t>#FRES Emulsion 107</t>
  </si>
  <si>
    <t>FREM005K107P</t>
  </si>
  <si>
    <t>FREM005K108P</t>
  </si>
  <si>
    <t>#FRES Emulsion 108</t>
  </si>
  <si>
    <t>FREM005K109</t>
  </si>
  <si>
    <t>#FRES Emulsion 109</t>
  </si>
  <si>
    <t>FREM005K109P</t>
  </si>
  <si>
    <t>FREM005K110P</t>
  </si>
  <si>
    <t>#FRES Emulsion 110</t>
  </si>
  <si>
    <t>FREM005K201P</t>
  </si>
  <si>
    <t>#FRES Emulsion 201</t>
  </si>
  <si>
    <t>FREM005K202P</t>
  </si>
  <si>
    <t>#FRES Emulsion 202</t>
  </si>
  <si>
    <t>FREM005K203</t>
  </si>
  <si>
    <t>#FRES Emulsion 203</t>
  </si>
  <si>
    <t>FREM005K203P</t>
  </si>
  <si>
    <t>FREM005K205P</t>
  </si>
  <si>
    <t>#FRES Emulsion 205</t>
  </si>
  <si>
    <t>FREM005K206</t>
  </si>
  <si>
    <t>#FRES Emulsion 206</t>
  </si>
  <si>
    <t>FREM005K206P</t>
  </si>
  <si>
    <t>FREM005K207</t>
  </si>
  <si>
    <t>#FRES Emulsion 207</t>
  </si>
  <si>
    <t>FREM005K207P</t>
  </si>
  <si>
    <t>FREM005K208</t>
  </si>
  <si>
    <t>#FRES Emulsion 208</t>
  </si>
  <si>
    <t>FREM005K208P</t>
  </si>
  <si>
    <t>FREM005K209P</t>
  </si>
  <si>
    <t>#FRES Emulsion 209</t>
  </si>
  <si>
    <t>FREM005K210</t>
  </si>
  <si>
    <t>#FRES Emulsion 210</t>
  </si>
  <si>
    <t>FREM005K210P</t>
  </si>
  <si>
    <t>FREM005K211P</t>
  </si>
  <si>
    <t>#FRES Emulsion 211</t>
  </si>
  <si>
    <t>FREM005K212</t>
  </si>
  <si>
    <t>#FRES Emulsion 212</t>
  </si>
  <si>
    <t>FREM005K212P</t>
  </si>
  <si>
    <t>FREM005K213P</t>
  </si>
  <si>
    <t>#FRES Emulsion 213</t>
  </si>
  <si>
    <t>FREM005K302P</t>
  </si>
  <si>
    <t>#FRES Emulsion 302</t>
  </si>
  <si>
    <t>FREM005K303P</t>
  </si>
  <si>
    <t>#FRES Emulsion 303</t>
  </si>
  <si>
    <t>FREM005K304P</t>
  </si>
  <si>
    <t>#FRES Emulsion 304</t>
  </si>
  <si>
    <t>FREM005K305</t>
  </si>
  <si>
    <t>#FRES Emulsion 305</t>
  </si>
  <si>
    <t>FREM005K305P</t>
  </si>
  <si>
    <t>FREM005K306P</t>
  </si>
  <si>
    <t>#FRES Emulsion 306</t>
  </si>
  <si>
    <t>FREM005K307P</t>
  </si>
  <si>
    <t>#FRES Emulsion 307</t>
  </si>
  <si>
    <t>FREM005K308P</t>
  </si>
  <si>
    <t>#FRES Emulsion 308</t>
  </si>
  <si>
    <t>FREM005K309P</t>
  </si>
  <si>
    <t>#FRES Emulsion 309</t>
  </si>
  <si>
    <t>FREM005K311</t>
  </si>
  <si>
    <t>#FRES Emulsion 311</t>
  </si>
  <si>
    <t>FREM005K311P</t>
  </si>
  <si>
    <t>FREM005K312P</t>
  </si>
  <si>
    <t>#FRES Emulsion 312</t>
  </si>
  <si>
    <t>FREM005K313P</t>
  </si>
  <si>
    <t>#FRES Emulsion 313</t>
  </si>
  <si>
    <t>FREM005K314P</t>
  </si>
  <si>
    <t>#FRES Emulsion 314</t>
  </si>
  <si>
    <t>FREM005K315</t>
  </si>
  <si>
    <t>#FRES Emulsion 315</t>
  </si>
  <si>
    <t>FREM005K315P</t>
  </si>
  <si>
    <t>FREM005K316</t>
  </si>
  <si>
    <t>#FRES Emulsion 316</t>
  </si>
  <si>
    <t>FREM005K316P</t>
  </si>
  <si>
    <t>FREM005K317</t>
  </si>
  <si>
    <t>#FRES Emulsion 317</t>
  </si>
  <si>
    <t>FREM005K317P</t>
  </si>
  <si>
    <t>FREM005K318</t>
  </si>
  <si>
    <t>#FRES Emulsion 318</t>
  </si>
  <si>
    <t>FREM005K318P</t>
  </si>
  <si>
    <t>FREM005K319P</t>
  </si>
  <si>
    <t>#FRES Emulsion 319</t>
  </si>
  <si>
    <t>FREM005K320</t>
  </si>
  <si>
    <t>#FRES Emulsion 320</t>
  </si>
  <si>
    <t>FREM005K320P</t>
  </si>
  <si>
    <t>FREM005K321P</t>
  </si>
  <si>
    <t>#FRES Emulsion 321</t>
  </si>
  <si>
    <t>FREM005K322P</t>
  </si>
  <si>
    <t>#FRES Emulsion 322</t>
  </si>
  <si>
    <t>FREM005K323P</t>
  </si>
  <si>
    <t>#FRES Emulsion 323</t>
  </si>
  <si>
    <t>FREM005K324P</t>
  </si>
  <si>
    <t>#FRES Emulsion 324</t>
  </si>
  <si>
    <t>FREM005K325P</t>
  </si>
  <si>
    <t>#FRES Emulsion 325</t>
  </si>
  <si>
    <t>FREM005K326P</t>
  </si>
  <si>
    <t>#FRES Emulsion 326</t>
  </si>
  <si>
    <t>FREM005K327P</t>
  </si>
  <si>
    <t>#FRES Emulsion 327</t>
  </si>
  <si>
    <t>FREM005K328P</t>
  </si>
  <si>
    <t>#FRES Emulsion 328</t>
  </si>
  <si>
    <t>FREM005K329P</t>
  </si>
  <si>
    <t>#FRES Emulsion 329</t>
  </si>
  <si>
    <t>FREM005K330P</t>
  </si>
  <si>
    <t>#FRES Emulsion 330</t>
  </si>
  <si>
    <t>FREM005K401P</t>
  </si>
  <si>
    <t>#FRES Emulsion 401</t>
  </si>
  <si>
    <t>FREM005K402P</t>
  </si>
  <si>
    <t>#FRES Emulsion 402</t>
  </si>
  <si>
    <t>FREM005K403P</t>
  </si>
  <si>
    <t>#FRES Emulsion 403</t>
  </si>
  <si>
    <t>FREM005K404</t>
  </si>
  <si>
    <t>#FRES Emulsion 404</t>
  </si>
  <si>
    <t>FREM005K404P</t>
  </si>
  <si>
    <t>FREM005K405</t>
  </si>
  <si>
    <t>#FRES Emulsion 405</t>
  </si>
  <si>
    <t>FREM005K405P</t>
  </si>
  <si>
    <t>FREM005K406P</t>
  </si>
  <si>
    <t>#FRES Emulsion 406</t>
  </si>
  <si>
    <t>FREM005K407P</t>
  </si>
  <si>
    <t>#FRES Emulsion 407</t>
  </si>
  <si>
    <t>FREM005K409P</t>
  </si>
  <si>
    <t>#FRES Emulsion 409</t>
  </si>
  <si>
    <t>FREM005K410P</t>
  </si>
  <si>
    <t>#FRES Emulsion 410</t>
  </si>
  <si>
    <t>FREM005K411P</t>
  </si>
  <si>
    <t>#FRES Emulsion 411</t>
  </si>
  <si>
    <t>FREM005K412P</t>
  </si>
  <si>
    <t>#FRES Emulsion 412</t>
  </si>
  <si>
    <t>FREM005K413P</t>
  </si>
  <si>
    <t>#FRES Emulsion 413</t>
  </si>
  <si>
    <t>FREM005K414P</t>
  </si>
  <si>
    <t>#FRES Emulsion 414</t>
  </si>
  <si>
    <t>FREM005K415P</t>
  </si>
  <si>
    <t>#FRES Emulsion 415</t>
  </si>
  <si>
    <t>FREM005K501P</t>
  </si>
  <si>
    <t>#FRES Emulsion 501</t>
  </si>
  <si>
    <t>FREM005K502</t>
  </si>
  <si>
    <t>#FRES Emulsion 502</t>
  </si>
  <si>
    <t>FREM005K502P</t>
  </si>
  <si>
    <t>FREM005K503</t>
  </si>
  <si>
    <t>#FRES Emulsion 503</t>
  </si>
  <si>
    <t>FREM005K503P</t>
  </si>
  <si>
    <t>FREM005K504</t>
  </si>
  <si>
    <t>#FRES Emulsion 504</t>
  </si>
  <si>
    <t>FREM005K504P</t>
  </si>
  <si>
    <t>FREM005K507</t>
  </si>
  <si>
    <t>#FRES Emulsion 507</t>
  </si>
  <si>
    <t>FREM005K507P</t>
  </si>
  <si>
    <t>FREM005K508P</t>
  </si>
  <si>
    <t>#FRES Emulsion 508</t>
  </si>
  <si>
    <t>FREM005K509P</t>
  </si>
  <si>
    <t>#FRES Emulsion 509</t>
  </si>
  <si>
    <t>FREM005K510P</t>
  </si>
  <si>
    <t>#FRES Emulsion 510</t>
  </si>
  <si>
    <t>FREM005K512P</t>
  </si>
  <si>
    <t>#FRES Emulsion 512</t>
  </si>
  <si>
    <t>FREM005K513P</t>
  </si>
  <si>
    <t>#FRES Emulsion 513</t>
  </si>
  <si>
    <t>FREM005K514P</t>
  </si>
  <si>
    <t>#FRES Emulsion 514</t>
  </si>
  <si>
    <t>FREM005K515P</t>
  </si>
  <si>
    <t>#FRES Emulsion 515</t>
  </si>
  <si>
    <t>FREM005K516P</t>
  </si>
  <si>
    <t>#FRES Emulsion 516</t>
  </si>
  <si>
    <t>FREM005K601P</t>
  </si>
  <si>
    <t>#FRES Emulsion 601</t>
  </si>
  <si>
    <t>FREM005K603P</t>
  </si>
  <si>
    <t>#FRES Emulsion 603</t>
  </si>
  <si>
    <t>FREM005K604P</t>
  </si>
  <si>
    <t>#FRES Emulsion 604</t>
  </si>
  <si>
    <t>FREM005K605P</t>
  </si>
  <si>
    <t>#FRES Emulsion 605</t>
  </si>
  <si>
    <t>FREM005K701P</t>
  </si>
  <si>
    <t>#FRES Emulsion 701</t>
  </si>
  <si>
    <t>FREM005K702</t>
  </si>
  <si>
    <t>#FRES Emulsion 702</t>
  </si>
  <si>
    <t>FREM005K702P</t>
  </si>
  <si>
    <t>FREM005K703</t>
  </si>
  <si>
    <t>#FRES Emulsion 703</t>
  </si>
  <si>
    <t>FREM005K703P</t>
  </si>
  <si>
    <t>FREM005K704P</t>
  </si>
  <si>
    <t>#FRES Emulsion 704</t>
  </si>
  <si>
    <t>FREM005K705P</t>
  </si>
  <si>
    <t>#FRES Emulsion 705</t>
  </si>
  <si>
    <t>FREM005K706P</t>
  </si>
  <si>
    <t>#FRES Emulsion 706</t>
  </si>
  <si>
    <t>FREM005KBA</t>
  </si>
  <si>
    <t>#FRES Emulsion Base A</t>
  </si>
  <si>
    <t>FREM005KBB</t>
  </si>
  <si>
    <t>#FRES Emulsion Base B</t>
  </si>
  <si>
    <t>FREM005KBC</t>
  </si>
  <si>
    <t>#FRES Emulsion Base C</t>
  </si>
  <si>
    <t>FREM005KMWP</t>
  </si>
  <si>
    <t>#FRES Emulsion MW</t>
  </si>
  <si>
    <t>FREM005KSB</t>
  </si>
  <si>
    <t>#FRES Emulsion SB</t>
  </si>
  <si>
    <t>FREM005KSBP</t>
  </si>
  <si>
    <t>FREM005KSW</t>
  </si>
  <si>
    <t>#FRES Emulsion SW</t>
  </si>
  <si>
    <t>FREM005KSWP</t>
  </si>
  <si>
    <t>FREM025KP101</t>
  </si>
  <si>
    <t>FREM025KP101P</t>
  </si>
  <si>
    <t>FREM025KP102</t>
  </si>
  <si>
    <t>FREM025KP102P</t>
  </si>
  <si>
    <t>FREM025KP103</t>
  </si>
  <si>
    <t>FREM025KP103P</t>
  </si>
  <si>
    <t>FREM025KP104</t>
  </si>
  <si>
    <t>FREM025KP104P</t>
  </si>
  <si>
    <t>FREM025KP105</t>
  </si>
  <si>
    <t>FREM025KP105P</t>
  </si>
  <si>
    <t>FREM025KP106</t>
  </si>
  <si>
    <t>FREM025KP106P</t>
  </si>
  <si>
    <t>FREM025KP107</t>
  </si>
  <si>
    <t>FREM025KP107P</t>
  </si>
  <si>
    <t>FREM025KP108</t>
  </si>
  <si>
    <t>FREM025KP108P</t>
  </si>
  <si>
    <t>FREM025KP109</t>
  </si>
  <si>
    <t>FREM025KP109P</t>
  </si>
  <si>
    <t>FREM025KP110</t>
  </si>
  <si>
    <t>FREM025KP110P</t>
  </si>
  <si>
    <t>FREM025KP201</t>
  </si>
  <si>
    <t>FREM025KP201P</t>
  </si>
  <si>
    <t>FREM025KP202</t>
  </si>
  <si>
    <t>FREM025KP202P</t>
  </si>
  <si>
    <t>FREM025KP203</t>
  </si>
  <si>
    <t>FREM025KP203P</t>
  </si>
  <si>
    <t>FREM025KP205</t>
  </si>
  <si>
    <t>FREM025KP205P</t>
  </si>
  <si>
    <t>FREM025KP206</t>
  </si>
  <si>
    <t>FREM025KP206P</t>
  </si>
  <si>
    <t>FREM025KP207</t>
  </si>
  <si>
    <t>FREM025KP207P</t>
  </si>
  <si>
    <t>FREM025KP208</t>
  </si>
  <si>
    <t>FREM025KP208P</t>
  </si>
  <si>
    <t>FREM025KP209</t>
  </si>
  <si>
    <t>FREM025KP209P</t>
  </si>
  <si>
    <t>FREM025KP210</t>
  </si>
  <si>
    <t>FREM025KP210P</t>
  </si>
  <si>
    <t>FREM025KP211</t>
  </si>
  <si>
    <t>FREM025KP211P</t>
  </si>
  <si>
    <t>FREM025KP212</t>
  </si>
  <si>
    <t>FREM025KP212P</t>
  </si>
  <si>
    <t>FREM025KP213P</t>
  </si>
  <si>
    <t>FREM025KP302</t>
  </si>
  <si>
    <t>FREM025KP302P</t>
  </si>
  <si>
    <t>FREM025KP303</t>
  </si>
  <si>
    <t>FREM025KP303P</t>
  </si>
  <si>
    <t>FREM025KP304</t>
  </si>
  <si>
    <t>FREM025KP304P</t>
  </si>
  <si>
    <t>FREM025KP305</t>
  </si>
  <si>
    <t>FREM025KP305P</t>
  </si>
  <si>
    <t>FREM025KP306</t>
  </si>
  <si>
    <t>FREM025KP306P</t>
  </si>
  <si>
    <t>FREM025KP307</t>
  </si>
  <si>
    <t>FREM025KP307P</t>
  </si>
  <si>
    <t>FREM025KP308</t>
  </si>
  <si>
    <t>FREM025KP308P</t>
  </si>
  <si>
    <t>FREM025KP309</t>
  </si>
  <si>
    <t>FREM025KP309P</t>
  </si>
  <si>
    <t>FREM025KP311</t>
  </si>
  <si>
    <t>FREM025KP311P</t>
  </si>
  <si>
    <t>FREM025KP312</t>
  </si>
  <si>
    <t>FREM025KP312P</t>
  </si>
  <si>
    <t>FREM025KP313</t>
  </si>
  <si>
    <t>FREM025KP313P</t>
  </si>
  <si>
    <t>FREM025KP314</t>
  </si>
  <si>
    <t>FREM025KP314P</t>
  </si>
  <si>
    <t>FREM025KP315</t>
  </si>
  <si>
    <t>FREM025KP315P</t>
  </si>
  <si>
    <t>FREM025KP316</t>
  </si>
  <si>
    <t>FREM025KP316P</t>
  </si>
  <si>
    <t>FREM025KP317</t>
  </si>
  <si>
    <t>FREM025KP317P</t>
  </si>
  <si>
    <t>FREM025KP318</t>
  </si>
  <si>
    <t>FREM025KP318P</t>
  </si>
  <si>
    <t>FREM025KP319</t>
  </si>
  <si>
    <t>FREM025KP319P</t>
  </si>
  <si>
    <t>FREM025KP320</t>
  </si>
  <si>
    <t>FREM025KP320P</t>
  </si>
  <si>
    <t>FREM025KP321</t>
  </si>
  <si>
    <t>FREM025KP321P</t>
  </si>
  <si>
    <t>FREM025KP322</t>
  </si>
  <si>
    <t>FREM025KP322P</t>
  </si>
  <si>
    <t>FREM025KP323</t>
  </si>
  <si>
    <t>FREM025KP323P</t>
  </si>
  <si>
    <t>FREM025KP324</t>
  </si>
  <si>
    <t>FREM025KP324P</t>
  </si>
  <si>
    <t>FREM025KP325P</t>
  </si>
  <si>
    <t>FREM025KP326P</t>
  </si>
  <si>
    <t>FREM025KP327P</t>
  </si>
  <si>
    <t>FREM025KP328P</t>
  </si>
  <si>
    <t>FREM025KP329P</t>
  </si>
  <si>
    <t>FREM025KP330P</t>
  </si>
  <si>
    <t>FREM025KP401</t>
  </si>
  <si>
    <t>FREM025KP401P</t>
  </si>
  <si>
    <t>FREM025KP402</t>
  </si>
  <si>
    <t>FREM025KP402P</t>
  </si>
  <si>
    <t>FREM025KP403</t>
  </si>
  <si>
    <t>FREM025KP403P</t>
  </si>
  <si>
    <t>FREM025KP404</t>
  </si>
  <si>
    <t>FREM025KP404P</t>
  </si>
  <si>
    <t>FREM025KP405</t>
  </si>
  <si>
    <t>FREM025KP405P</t>
  </si>
  <si>
    <t>FREM025KP406</t>
  </si>
  <si>
    <t>FREM025KP406P</t>
  </si>
  <si>
    <t>FREM025KP407</t>
  </si>
  <si>
    <t>FREM025KP407P</t>
  </si>
  <si>
    <t>FREM025KP409</t>
  </si>
  <si>
    <t>FREM025KP409P</t>
  </si>
  <si>
    <t>FREM025KP410</t>
  </si>
  <si>
    <t>FREM025KP410P</t>
  </si>
  <si>
    <t>FREM025KP411</t>
  </si>
  <si>
    <t>FREM025KP411P</t>
  </si>
  <si>
    <t>FREM025KP412</t>
  </si>
  <si>
    <t>FREM025KP412P</t>
  </si>
  <si>
    <t>FREM025KP413</t>
  </si>
  <si>
    <t>FREM025KP413P</t>
  </si>
  <si>
    <t>FREM025KP414P</t>
  </si>
  <si>
    <t>FREM025KP415P</t>
  </si>
  <si>
    <t>FREM025KP501</t>
  </si>
  <si>
    <t>FREM025KP501P</t>
  </si>
  <si>
    <t>FREM025KP502</t>
  </si>
  <si>
    <t>FREM025KP502P</t>
  </si>
  <si>
    <t>FREM025KP503</t>
  </si>
  <si>
    <t>FREM025KP503P</t>
  </si>
  <si>
    <t>FREM025KP504</t>
  </si>
  <si>
    <t>FREM025KP504P</t>
  </si>
  <si>
    <t>FREM025KP507</t>
  </si>
  <si>
    <t>FREM025KP507P</t>
  </si>
  <si>
    <t>FREM025KP508</t>
  </si>
  <si>
    <t>FREM025KP508P</t>
  </si>
  <si>
    <t>FREM025KP509</t>
  </si>
  <si>
    <t>FREM025KP509P</t>
  </si>
  <si>
    <t>FREM025KP510</t>
  </si>
  <si>
    <t>FREM025KP510P</t>
  </si>
  <si>
    <t>FREM025KP512</t>
  </si>
  <si>
    <t>FREM025KP512P</t>
  </si>
  <si>
    <t>FREM025KP513</t>
  </si>
  <si>
    <t>FREM025KP513P</t>
  </si>
  <si>
    <t>FREM025KP514</t>
  </si>
  <si>
    <t>FREM025KP514P</t>
  </si>
  <si>
    <t>FREM025KP515</t>
  </si>
  <si>
    <t>FREM025KP515P</t>
  </si>
  <si>
    <t>FREM025KP516P</t>
  </si>
  <si>
    <t>FREM025KP601</t>
  </si>
  <si>
    <t>FREM025KP601P</t>
  </si>
  <si>
    <t>FREM025KP603</t>
  </si>
  <si>
    <t>FREM025KP603P</t>
  </si>
  <si>
    <t>FREM025KP604</t>
  </si>
  <si>
    <t>FREM025KP604P</t>
  </si>
  <si>
    <t>FREM025KP605</t>
  </si>
  <si>
    <t>FREM025KP605P</t>
  </si>
  <si>
    <t>FREM025KP701</t>
  </si>
  <si>
    <t>FREM025KP701P</t>
  </si>
  <si>
    <t>FREM025KP702</t>
  </si>
  <si>
    <t>FREM025KP702P</t>
  </si>
  <si>
    <t>FREM025KP703</t>
  </si>
  <si>
    <t>FREM025KP703P</t>
  </si>
  <si>
    <t>FREM025KP704</t>
  </si>
  <si>
    <t>FREM025KP704P</t>
  </si>
  <si>
    <t>FREM025KP705</t>
  </si>
  <si>
    <t>FREM025KP705P</t>
  </si>
  <si>
    <t>FREM025KP706</t>
  </si>
  <si>
    <t>FREM025KP706P</t>
  </si>
  <si>
    <t>FREM025KPBA</t>
  </si>
  <si>
    <t>FREM025KPBB</t>
  </si>
  <si>
    <t>%FRES Emulsion Base B</t>
  </si>
  <si>
    <t>FREM025KPBC</t>
  </si>
  <si>
    <t>FREM025KPMW</t>
  </si>
  <si>
    <t>FREM025KPMWP</t>
  </si>
  <si>
    <t>FREM025KPSB</t>
  </si>
  <si>
    <t>FREM025KPSBP</t>
  </si>
  <si>
    <t>FREM025KPSW</t>
  </si>
  <si>
    <t>FREM025KPSWP</t>
  </si>
  <si>
    <t>GIMO640</t>
  </si>
  <si>
    <t>#GIANT Mortar 640</t>
  </si>
  <si>
    <t>0.45 KG</t>
  </si>
  <si>
    <t>GIMOTR1</t>
  </si>
  <si>
    <t>#GIANT Mortar 620</t>
  </si>
  <si>
    <t>GLSY001KBA</t>
  </si>
  <si>
    <t>#GLOVIN Synthetic Base A</t>
  </si>
  <si>
    <t>GLSY001KBB</t>
  </si>
  <si>
    <t>#GLOVIN Synthetic Base B</t>
  </si>
  <si>
    <t>GLSY001KBC</t>
  </si>
  <si>
    <t>#GLOVIN Synthetic Base C</t>
  </si>
  <si>
    <t>GLSY001KBY</t>
  </si>
  <si>
    <t>#GLOVIN Synthetic Base Y</t>
  </si>
  <si>
    <t>LEAL002KRP</t>
  </si>
  <si>
    <t xml:space="preserve">LENKOTE Alkali Resisting Primer </t>
  </si>
  <si>
    <t xml:space="preserve"> </t>
  </si>
  <si>
    <t>LEAL020KPARP</t>
  </si>
  <si>
    <t>LECO001KBB</t>
  </si>
  <si>
    <t>#Colorant BB</t>
  </si>
  <si>
    <t>LECO001KBE</t>
  </si>
  <si>
    <t>#Colorant BE</t>
  </si>
  <si>
    <t>LECO001KBK</t>
  </si>
  <si>
    <t>#Colorant BK</t>
  </si>
  <si>
    <t>LECO001KRR</t>
  </si>
  <si>
    <t>#Colorant RR</t>
  </si>
  <si>
    <t>LEWA003K</t>
  </si>
  <si>
    <t>LENKOTE Wall Putty</t>
  </si>
  <si>
    <t>LEWS002K</t>
  </si>
  <si>
    <t>LENKOTE Wall Sealer</t>
  </si>
  <si>
    <t>LEWS020KP</t>
  </si>
  <si>
    <t>GLSY001K102</t>
  </si>
  <si>
    <t>#GLOVIN Synthetic 102</t>
  </si>
  <si>
    <t>GLSY001K110</t>
  </si>
  <si>
    <t>#GLOVIN Synthetic 110</t>
  </si>
  <si>
    <t>GLSY001K111</t>
  </si>
  <si>
    <t>#GLOVIN Synthetic 111</t>
  </si>
  <si>
    <t>GLSY001K116</t>
  </si>
  <si>
    <t>#GLOVIN Synthetic 116</t>
  </si>
  <si>
    <t>GLSY001K117</t>
  </si>
  <si>
    <t>#GLOVIN Synthetic 117</t>
  </si>
  <si>
    <t>GLSY001K127</t>
  </si>
  <si>
    <t>#GLOVIN Synthetic 127</t>
  </si>
  <si>
    <t>GLSY001K128</t>
  </si>
  <si>
    <t>#GLOVIN Synthetic 128</t>
  </si>
  <si>
    <t>GLSY001K131</t>
  </si>
  <si>
    <t>#GLOVIN Synthetic 131</t>
  </si>
  <si>
    <t>GLSY001K132</t>
  </si>
  <si>
    <t>#GLOVIN Synthetic 132</t>
  </si>
  <si>
    <t>GLSY001K135</t>
  </si>
  <si>
    <t>#GLOVIN Synthetic 135</t>
  </si>
  <si>
    <t>GLSY001K136</t>
  </si>
  <si>
    <t>#GLOVIN Synthetic 136</t>
  </si>
  <si>
    <t>GLSY001K139</t>
  </si>
  <si>
    <t>#GLOVIN Synthetic 139</t>
  </si>
  <si>
    <t>GLSY001K141</t>
  </si>
  <si>
    <t>#GLOVIN Synthetic 141</t>
  </si>
  <si>
    <t>GLSY001K27</t>
  </si>
  <si>
    <t>#GLOVIN Synthetic 27</t>
  </si>
  <si>
    <t>GLSY001K300</t>
  </si>
  <si>
    <t>#GLOVIN Synthetic 300</t>
  </si>
  <si>
    <t>GLSY001K301</t>
  </si>
  <si>
    <t>#GLOVIN Synthetic 301</t>
  </si>
  <si>
    <t>GLSY001K302</t>
  </si>
  <si>
    <t>#GLOVIN Synthetic 302</t>
  </si>
  <si>
    <t>GLSY001K303</t>
  </si>
  <si>
    <t>#GLOVIN Synthetic 303</t>
  </si>
  <si>
    <t>GLSY001K304</t>
  </si>
  <si>
    <t>#GLOVIN Synthetic 304</t>
  </si>
  <si>
    <t>GLSY001K305</t>
  </si>
  <si>
    <t>#GLOVIN Synthetic 305</t>
  </si>
  <si>
    <t>GLSY001K31</t>
  </si>
  <si>
    <t>#GLOVIN Synthetic 31</t>
  </si>
  <si>
    <t>GLSY001K32</t>
  </si>
  <si>
    <t>#GLOVIN Synthetic 32</t>
  </si>
  <si>
    <t>GLSY001K35</t>
  </si>
  <si>
    <t>#GLOVIN Synthetic 35</t>
  </si>
  <si>
    <t>GLSY001K38</t>
  </si>
  <si>
    <t>#GLOVIN Synthetic 38</t>
  </si>
  <si>
    <t>GLSY001K41</t>
  </si>
  <si>
    <t>#GLOVIN Synthetic 41</t>
  </si>
  <si>
    <t>GLSY001K42</t>
  </si>
  <si>
    <t>#GLOVIN Synthetic 42</t>
  </si>
  <si>
    <t>GLSY001K44</t>
  </si>
  <si>
    <t>#GLOVIN Synthetic 44</t>
  </si>
  <si>
    <t>GLSY001K48</t>
  </si>
  <si>
    <t>#GLOVIN Synthetic 48</t>
  </si>
  <si>
    <t>GLSY001K51</t>
  </si>
  <si>
    <t>#GLOVIN Synthetic 51</t>
  </si>
  <si>
    <t>GLSY001K52</t>
  </si>
  <si>
    <t>#GLOVIN Synthetic 52</t>
  </si>
  <si>
    <t>GLSY001K53</t>
  </si>
  <si>
    <t>#GLOVIN Synthetic 53</t>
  </si>
  <si>
    <t>GLSY001K57</t>
  </si>
  <si>
    <t>#GLOVIN Synthetic 57</t>
  </si>
  <si>
    <t>GLSY001K61</t>
  </si>
  <si>
    <t>#GLOVIN Synthetic 61</t>
  </si>
  <si>
    <t>GLSY001K66</t>
  </si>
  <si>
    <t>#GLOVIN Synthetic 66</t>
  </si>
  <si>
    <t>GLSY001K67</t>
  </si>
  <si>
    <t>#GLOVIN Synthetic 67</t>
  </si>
  <si>
    <t>GLSY001K68</t>
  </si>
  <si>
    <t>#GLOVIN Synthetic 68</t>
  </si>
  <si>
    <t>GLSY001K71</t>
  </si>
  <si>
    <t>#GLOVIN Synthetic 71</t>
  </si>
  <si>
    <t>GLSY001K73</t>
  </si>
  <si>
    <t>#GLOVIN Synthetic 73</t>
  </si>
  <si>
    <t>GLSY001K75</t>
  </si>
  <si>
    <t>#GLOVIN Synthetic 75</t>
  </si>
  <si>
    <t>GLSY001K76</t>
  </si>
  <si>
    <t>#GLOVIN Synthetic 76</t>
  </si>
  <si>
    <t>GLSY001K78</t>
  </si>
  <si>
    <t>#GLOVIN Synthetic 78</t>
  </si>
  <si>
    <t>GLSY001K80</t>
  </si>
  <si>
    <t>#GLOVIN Synthetic 80</t>
  </si>
  <si>
    <t>GLSY001K85</t>
  </si>
  <si>
    <t>#GLOVIN Synthetic 85</t>
  </si>
  <si>
    <t>GLSY001K86</t>
  </si>
  <si>
    <t>#GLOVIN Synthetic 86</t>
  </si>
  <si>
    <t>GLSY001K88</t>
  </si>
  <si>
    <t>#GLOVIN Synthetic 88</t>
  </si>
  <si>
    <t>GLSY001K93</t>
  </si>
  <si>
    <t>#GLOVIN Synthetic 93</t>
  </si>
  <si>
    <t>GLSY001K96</t>
  </si>
  <si>
    <t>#GLOVIN Synthetic 96</t>
  </si>
  <si>
    <t>GLSY001K99</t>
  </si>
  <si>
    <t>#GLOVIN Synthetic 99</t>
  </si>
  <si>
    <t>GLSY001KSB</t>
  </si>
  <si>
    <t>#GLOVIN Synthetic SB</t>
  </si>
  <si>
    <t>GLSY001KSBM</t>
  </si>
  <si>
    <t>#GLOVIN Synthetic SBM</t>
  </si>
  <si>
    <t>GLSY001KSW</t>
  </si>
  <si>
    <t>#GLOVIN Synthetic SW</t>
  </si>
  <si>
    <t>GLSY001KSWM</t>
  </si>
  <si>
    <t>#GLOVIN Synthetic SWM</t>
  </si>
  <si>
    <t>HCDF2405NRG</t>
  </si>
  <si>
    <t>Double Foam Tape 24Mmx5M</t>
  </si>
  <si>
    <t>HCARE</t>
  </si>
  <si>
    <t>DS90BJ</t>
  </si>
  <si>
    <t>HCEL1920NR</t>
  </si>
  <si>
    <t>Vinyl Electrical Tape 19Mmx20Y</t>
  </si>
  <si>
    <t>DS120BJ</t>
  </si>
  <si>
    <t>HCJCAOP0060</t>
  </si>
  <si>
    <t>Abrasive Cloth Roll AA60</t>
  </si>
  <si>
    <t>DS8BJ</t>
  </si>
  <si>
    <t>HCJCAOP0080</t>
  </si>
  <si>
    <t>Abrasive Cloth Roll AA80</t>
  </si>
  <si>
    <t>HCJCAOP0100</t>
  </si>
  <si>
    <t>Abrasive Cloth Roll AA100</t>
  </si>
  <si>
    <t>HCJCAOP0120</t>
  </si>
  <si>
    <t>Abrasive Cloth Roll AA120</t>
  </si>
  <si>
    <t>HCJCAOP0150</t>
  </si>
  <si>
    <t>Abrasive Cloth Roll AA150</t>
  </si>
  <si>
    <t>HCJCAOP0180</t>
  </si>
  <si>
    <t>Abrasive Cloth Roll AA180</t>
  </si>
  <si>
    <t>HCJCAOP0240</t>
  </si>
  <si>
    <t>Abrasive Cloth Roll AA240</t>
  </si>
  <si>
    <t>HCJCAOP0320</t>
  </si>
  <si>
    <t>Abrasive Cloth Roll AA320</t>
  </si>
  <si>
    <t>HCJCAOP0360</t>
  </si>
  <si>
    <t>Abrasive Cloth Roll AA360</t>
  </si>
  <si>
    <t>HCJCAOP0400</t>
  </si>
  <si>
    <t>Abrasive Cloth Roll AA400</t>
  </si>
  <si>
    <t>HCMP091120T</t>
  </si>
  <si>
    <t>Plastic Cover 1.1x20M</t>
  </si>
  <si>
    <t>DS72BJ</t>
  </si>
  <si>
    <t>HCMP092020T</t>
  </si>
  <si>
    <t>Plastic Cover 2.1X20M</t>
  </si>
  <si>
    <t>DS36BJ</t>
  </si>
  <si>
    <t>HCMT1810NR</t>
  </si>
  <si>
    <t>Masking Tape 18mmx10y</t>
  </si>
  <si>
    <t>DS50IP</t>
  </si>
  <si>
    <t>HCMT2420NR</t>
  </si>
  <si>
    <t>Masking Tape 24mmx20y</t>
  </si>
  <si>
    <t>HCMT4820NR</t>
  </si>
  <si>
    <t>Masking Tape 48mmx20y</t>
  </si>
  <si>
    <t>HCOP4545NR</t>
  </si>
  <si>
    <t>Opp Tape 45Mmx45M Clear</t>
  </si>
  <si>
    <t>DS12IP</t>
  </si>
  <si>
    <t>HCOP4575BR</t>
  </si>
  <si>
    <t>Opp Tape Brown 45Mmx75Y</t>
  </si>
  <si>
    <t>HCPBGB010D</t>
  </si>
  <si>
    <t>Green Brush 1 Inci</t>
  </si>
  <si>
    <t>DS960BJ</t>
  </si>
  <si>
    <t>HCPBGB015D</t>
  </si>
  <si>
    <t>Green Brush 1.5 Inci</t>
  </si>
  <si>
    <t>DS720BJ</t>
  </si>
  <si>
    <t>HCPBGB020D</t>
  </si>
  <si>
    <t>Green Brush 2 Inci</t>
  </si>
  <si>
    <t>DS600BJ</t>
  </si>
  <si>
    <t>HCPBGB025D</t>
  </si>
  <si>
    <t>Green Brush 2.5 Inci</t>
  </si>
  <si>
    <t>DS480BJ</t>
  </si>
  <si>
    <t>HCPBGB030D</t>
  </si>
  <si>
    <t>Green Brush 3 Inci</t>
  </si>
  <si>
    <t>DS432BJ</t>
  </si>
  <si>
    <t>HCPBGB040D</t>
  </si>
  <si>
    <t>Green Brush 4 Inci</t>
  </si>
  <si>
    <t>DS288BJ</t>
  </si>
  <si>
    <t>HCPBGB050D</t>
  </si>
  <si>
    <t>Green Brush 5 Inci</t>
  </si>
  <si>
    <t>DS240BJ</t>
  </si>
  <si>
    <t>HCPBP05</t>
  </si>
  <si>
    <t>Plastic Scraper 5 Inci</t>
  </si>
  <si>
    <t>DS576BJ</t>
  </si>
  <si>
    <t>HCPBP07</t>
  </si>
  <si>
    <t>Plastic Scraper 7 Inci</t>
  </si>
  <si>
    <t>DS384BJ</t>
  </si>
  <si>
    <t>HCPBP09</t>
  </si>
  <si>
    <t>Plastic Scraper 9 Inci</t>
  </si>
  <si>
    <t>HCPBSB010D</t>
  </si>
  <si>
    <t>Synthetic Brush 1"</t>
  </si>
  <si>
    <t>DS60DZ</t>
  </si>
  <si>
    <t>HCPBSB015D</t>
  </si>
  <si>
    <t>Synthetic Brush 1.5"</t>
  </si>
  <si>
    <t>DS50DZ</t>
  </si>
  <si>
    <t>HCPBSB020D</t>
  </si>
  <si>
    <t>Synthetic Brush 2"</t>
  </si>
  <si>
    <t>DS40DZ</t>
  </si>
  <si>
    <t>HCPBSB025D</t>
  </si>
  <si>
    <t>Synthetic Brush 2.5"</t>
  </si>
  <si>
    <t>DS30DZ</t>
  </si>
  <si>
    <t>HCPBSB030D</t>
  </si>
  <si>
    <t xml:space="preserve">Synthetic Brush 3" </t>
  </si>
  <si>
    <t>DS24DZ</t>
  </si>
  <si>
    <t>HCPBSB040D</t>
  </si>
  <si>
    <t>Synthetic Brush 4"</t>
  </si>
  <si>
    <t>DS16DZ</t>
  </si>
  <si>
    <t>HCPBWB010D</t>
  </si>
  <si>
    <t>Paint Brush 1 Inci White</t>
  </si>
  <si>
    <t>DS80DZ</t>
  </si>
  <si>
    <t>HCPBWB015D</t>
  </si>
  <si>
    <t>Paint Brush 1.5 Inci White</t>
  </si>
  <si>
    <t>DS60DZN</t>
  </si>
  <si>
    <t>HCPBWB020D</t>
  </si>
  <si>
    <t>Paint Brush 2 Inci White</t>
  </si>
  <si>
    <t>HCPBWB025D</t>
  </si>
  <si>
    <t>Paint Brush 2.5 Inci White</t>
  </si>
  <si>
    <t>HCPBWB030D</t>
  </si>
  <si>
    <t>Paint Brush 3 Inci White</t>
  </si>
  <si>
    <t>DS36DZ</t>
  </si>
  <si>
    <t>HCPBWB040D</t>
  </si>
  <si>
    <t>Paint Brush 4 Inci White</t>
  </si>
  <si>
    <t>DS24DZN</t>
  </si>
  <si>
    <t>HCPBWB050D</t>
  </si>
  <si>
    <t>Paint Brush 5 Inci White</t>
  </si>
  <si>
    <t>DS20DZ</t>
  </si>
  <si>
    <t>HCPBYB010I</t>
  </si>
  <si>
    <t>Yellow Brush 1 Inci</t>
  </si>
  <si>
    <t>HCPBYB015I</t>
  </si>
  <si>
    <t>Yellow Brush 1.5 Inci</t>
  </si>
  <si>
    <t>HCPBYB020I</t>
  </si>
  <si>
    <t>Yellow Brush 2 Inci</t>
  </si>
  <si>
    <t>HCPBYB025I</t>
  </si>
  <si>
    <t>Yellow Brush 2.5 Inci</t>
  </si>
  <si>
    <t>HCPBYB030I</t>
  </si>
  <si>
    <t>Yellow Brush 3 Inci</t>
  </si>
  <si>
    <t>HCPBYB040I</t>
  </si>
  <si>
    <t>Yellow Brush 4 Inci</t>
  </si>
  <si>
    <t>HCPBYB050I</t>
  </si>
  <si>
    <t>Yellow Brush 5 Inci</t>
  </si>
  <si>
    <t>HCPOFIBV050</t>
  </si>
  <si>
    <t>PVC Ball Valve 1/2 Inci</t>
  </si>
  <si>
    <t>DS150BJ</t>
  </si>
  <si>
    <t>HCPOFIBV075</t>
  </si>
  <si>
    <t>PVC Ball Valve 3/4 Inci</t>
  </si>
  <si>
    <t>HCPOFIBV100</t>
  </si>
  <si>
    <t>PVC Ball Valve 1 Inci</t>
  </si>
  <si>
    <t>DS80BJ</t>
  </si>
  <si>
    <t>HCPOFIFV075</t>
  </si>
  <si>
    <t>PVC Foot Valve 3/4 Inci</t>
  </si>
  <si>
    <t>HCPOFIFV100</t>
  </si>
  <si>
    <t>PVC Foot Valve 1 Inci</t>
  </si>
  <si>
    <t>DS100BJ</t>
  </si>
  <si>
    <t>HCPOFIIIX0RD01</t>
  </si>
  <si>
    <t>Roof Drain 3"</t>
  </si>
  <si>
    <t>DS125BJ</t>
  </si>
  <si>
    <t>HCPOFIJJX0RD01</t>
  </si>
  <si>
    <t>Roof Drain 4"</t>
  </si>
  <si>
    <t>HCPRAF90P</t>
  </si>
  <si>
    <t>All Paints Paint Roller 9 Inci</t>
  </si>
  <si>
    <t>DS24SET</t>
  </si>
  <si>
    <t>HCPRBF90P</t>
  </si>
  <si>
    <t>Budget Paint Roller 9 Inci</t>
  </si>
  <si>
    <t>HCPRCF90P</t>
  </si>
  <si>
    <t>Basic Paint Roller 9 Inci</t>
  </si>
  <si>
    <t>DS60BJ</t>
  </si>
  <si>
    <t>HCPRM0460</t>
  </si>
  <si>
    <t>Mini Paint Roller 4"</t>
  </si>
  <si>
    <t>HCPRMCB04</t>
  </si>
  <si>
    <t>Mini Refill 4"</t>
  </si>
  <si>
    <t>HCPTB100</t>
  </si>
  <si>
    <t>PAINT TRAY 10 INC BLACK</t>
  </si>
  <si>
    <t>DS48BJ</t>
  </si>
  <si>
    <t>HCPTC100</t>
  </si>
  <si>
    <t>PAINT TRAY 10 INC GREEN</t>
  </si>
  <si>
    <t>HCRCAR90P</t>
  </si>
  <si>
    <t>Allpaint Roller Cover 9 Inci</t>
  </si>
  <si>
    <t>DS24BJ</t>
  </si>
  <si>
    <t>HCRCBR90P</t>
  </si>
  <si>
    <t>Budget Roller Cover 9 Inci</t>
  </si>
  <si>
    <t>HCRCRR90P</t>
  </si>
  <si>
    <t>#Regular Roller Cover 9 Inci</t>
  </si>
  <si>
    <t>HCST12751020</t>
  </si>
  <si>
    <t>#Seal Tape 12X0.075MMX10M 0.20G</t>
  </si>
  <si>
    <t>HCST12751020N</t>
  </si>
  <si>
    <t>Seal Tape 12X0.075MMX10M 0.20G (New Pack)</t>
  </si>
  <si>
    <t>DS1000BJ</t>
  </si>
  <si>
    <t>HCST12751035</t>
  </si>
  <si>
    <t>#Seal Tape 12X0.075MMX10M 0.35G</t>
  </si>
  <si>
    <t>HCST12751035N</t>
  </si>
  <si>
    <t>Seal Tape 12X0.075MMX10M 0.35G (New Pack)</t>
  </si>
  <si>
    <t>HCWPSCP0060DW</t>
  </si>
  <si>
    <t>Abrasive Paper Wpsc P60</t>
  </si>
  <si>
    <t>DS10D50LB</t>
  </si>
  <si>
    <t>HCWPSCP0080DW</t>
  </si>
  <si>
    <t>Abrasive Paper Wpsc P80</t>
  </si>
  <si>
    <t>HCWPSCP0100CW</t>
  </si>
  <si>
    <t>Abrasive Paper Wpsc P100</t>
  </si>
  <si>
    <t>DS10D100LB</t>
  </si>
  <si>
    <t>HCWPSCP0120CW</t>
  </si>
  <si>
    <t>Abrasive Paper Wpsc P120</t>
  </si>
  <si>
    <t>HCWPSCP0150CW</t>
  </si>
  <si>
    <t>Abrasive Paper Wpsc P150</t>
  </si>
  <si>
    <t>HCWPSCP0180CW</t>
  </si>
  <si>
    <t>Abrasive Paper Wpsc P180</t>
  </si>
  <si>
    <t>HCWPSCP0220CW</t>
  </si>
  <si>
    <t>Abrasive Paper Wpsc P220</t>
  </si>
  <si>
    <t>HCWPSCP0240CW</t>
  </si>
  <si>
    <t>Abrasive Paper Wpsc P240</t>
  </si>
  <si>
    <t>HCWPSCP0280CW</t>
  </si>
  <si>
    <t>Abrasive Paper Wpsc P280</t>
  </si>
  <si>
    <t>HCWPSCP0320CW</t>
  </si>
  <si>
    <t>Abrasive Paper Wpsc P320</t>
  </si>
  <si>
    <t>HCWPSCP0360CW</t>
  </si>
  <si>
    <t>Abrasive Paper Wpsc P360</t>
  </si>
  <si>
    <t>HCWPSCP0400CW</t>
  </si>
  <si>
    <t>Abrasive Paper Wpsc P400</t>
  </si>
  <si>
    <t>HCWPSCP0500CW</t>
  </si>
  <si>
    <t>Abrasive Paper Wpsc P500</t>
  </si>
  <si>
    <t>HCWPSCP0600CW</t>
  </si>
  <si>
    <t>Abrasive Paper Wpsc P600</t>
  </si>
  <si>
    <t>HCWPSCP0800CW</t>
  </si>
  <si>
    <t>Abrasive Paper Wpsc P800</t>
  </si>
  <si>
    <t>HCWPSCP1000CW</t>
  </si>
  <si>
    <t>Abrasive Paper Wpsc P1000</t>
  </si>
  <si>
    <t>HCWPSCP1200CW</t>
  </si>
  <si>
    <t>Abrasive Paper Wpsc P1200</t>
  </si>
  <si>
    <t>HCWPSCP1500CW</t>
  </si>
  <si>
    <t>Abrasive Paper Wpsc P1500</t>
  </si>
  <si>
    <t>HCWPSCP2000CW</t>
  </si>
  <si>
    <t>Abrasive Paper Wpsc P2000</t>
  </si>
  <si>
    <t>HCWT2020NG</t>
  </si>
  <si>
    <t>#Drywall Tape 2cmx20m</t>
  </si>
  <si>
    <t>HCWT3040SA</t>
  </si>
  <si>
    <t>Fiberglass Tape 3cm x 40m</t>
  </si>
  <si>
    <t>DS24P6BJ</t>
  </si>
  <si>
    <t>HODE001KGLI01</t>
  </si>
  <si>
    <t>HomeDeco Glitz 01</t>
  </si>
  <si>
    <t>HODE001KGLI02</t>
  </si>
  <si>
    <t>HomeDeco Glitz 02</t>
  </si>
  <si>
    <t>HODE001KMAG</t>
  </si>
  <si>
    <t>HomeDeco Magnetic</t>
  </si>
  <si>
    <t>HODE001KMET01</t>
  </si>
  <si>
    <t>HomeDeco Metallic Paint  01</t>
  </si>
  <si>
    <t>HODE001KMET02</t>
  </si>
  <si>
    <t>HomeDeco Metallic Paint  02</t>
  </si>
  <si>
    <t>HODE001KMET03</t>
  </si>
  <si>
    <t>HomeDeco Metallic Paint  03</t>
  </si>
  <si>
    <t>HODE001KMET04</t>
  </si>
  <si>
    <t>HomeDeco Metallic Paint  04</t>
  </si>
  <si>
    <t>HODE200CGLO</t>
  </si>
  <si>
    <t>HomeDeco Glow In The Dark</t>
  </si>
  <si>
    <t>HODE200CMET01</t>
  </si>
  <si>
    <t>HODE200CMET02</t>
  </si>
  <si>
    <t>HODE200CMET03</t>
  </si>
  <si>
    <t>HODE200CMET04</t>
  </si>
  <si>
    <t>JAEM005K101</t>
  </si>
  <si>
    <t>JASMINE Emulsion 101</t>
  </si>
  <si>
    <t>JAEM005K102</t>
  </si>
  <si>
    <t>JASMINE Emulsion 102</t>
  </si>
  <si>
    <t>JAEM005K103</t>
  </si>
  <si>
    <t>JASMINE Emulsion 103</t>
  </si>
  <si>
    <t>JAEM005K104</t>
  </si>
  <si>
    <t>JASMINE Emulsion 104</t>
  </si>
  <si>
    <t>JAEM005K105</t>
  </si>
  <si>
    <t>JASMINE Emulsion 105</t>
  </si>
  <si>
    <t>JAEM005K106</t>
  </si>
  <si>
    <t>JASMINE Emulsion 106</t>
  </si>
  <si>
    <t>JAEM005K107</t>
  </si>
  <si>
    <t>JASMINE Emulsion 107</t>
  </si>
  <si>
    <t>JAEM005K108</t>
  </si>
  <si>
    <t>JASMINE Emulsion 108</t>
  </si>
  <si>
    <t>JAEM005K109</t>
  </si>
  <si>
    <t>JASMINE Emulsion 109</t>
  </si>
  <si>
    <t>JAEM005K110</t>
  </si>
  <si>
    <t>JASMINE Emulsion 110</t>
  </si>
  <si>
    <t>JAEM005K111</t>
  </si>
  <si>
    <t>JASMINE Emulsion 111</t>
  </si>
  <si>
    <t>JAEM005K112</t>
  </si>
  <si>
    <t>JASMINE Emulsion 112</t>
  </si>
  <si>
    <t>JAEM005K113</t>
  </si>
  <si>
    <t>JASMINE Emulsion 113</t>
  </si>
  <si>
    <t>JAEM005K114</t>
  </si>
  <si>
    <t>JASMINE Emulsion 114</t>
  </si>
  <si>
    <t>JAEM005K115</t>
  </si>
  <si>
    <t>JASMINE Emulsion 115</t>
  </si>
  <si>
    <t>JAEM005K116</t>
  </si>
  <si>
    <t>JASMINE Emulsion 116</t>
  </si>
  <si>
    <t>JAEM005K117</t>
  </si>
  <si>
    <t>JASMINE Emulsion 117</t>
  </si>
  <si>
    <t>JAEM005K118</t>
  </si>
  <si>
    <t>JASMINE Emulsion 118</t>
  </si>
  <si>
    <t>JAEM005K119</t>
  </si>
  <si>
    <t>JASMINE Emulsion 119</t>
  </si>
  <si>
    <t>JAEM005K120</t>
  </si>
  <si>
    <t>JASMINE Emulsion 120</t>
  </si>
  <si>
    <t>JAEM005K121</t>
  </si>
  <si>
    <t>JASMINE Emulsion 121</t>
  </si>
  <si>
    <t>JAEM005K122</t>
  </si>
  <si>
    <t>JASMINE Emulsion 122</t>
  </si>
  <si>
    <t>JAEM005K123</t>
  </si>
  <si>
    <t>JASMINE Emulsion 123</t>
  </si>
  <si>
    <t>JAEM005K124</t>
  </si>
  <si>
    <t>JASMINE Emulsion 124</t>
  </si>
  <si>
    <t>JAEM005K125</t>
  </si>
  <si>
    <t>JASMINE Emulsion 125</t>
  </si>
  <si>
    <t>JAEM005K126</t>
  </si>
  <si>
    <t>JASMINE Emulsion 126</t>
  </si>
  <si>
    <t>JAEM005K127</t>
  </si>
  <si>
    <t>JASMINE Emulsion 127</t>
  </si>
  <si>
    <t>JAEM005KBA</t>
  </si>
  <si>
    <t>JASMINE Emulsion Base A</t>
  </si>
  <si>
    <t>JAEM005KBB</t>
  </si>
  <si>
    <t>JASMINE Emulsion Base B</t>
  </si>
  <si>
    <t>JAEM005KBC</t>
  </si>
  <si>
    <t>JASMINE Emulsion Base C</t>
  </si>
  <si>
    <t>JAEM005KMW</t>
  </si>
  <si>
    <t>JASMINE Emulsion MW</t>
  </si>
  <si>
    <t>JAEM005KSB</t>
  </si>
  <si>
    <t>JASMINE Emulsion SB</t>
  </si>
  <si>
    <t>JAEM005KSW</t>
  </si>
  <si>
    <t>JASMINE Emulsion SW</t>
  </si>
  <si>
    <t>JAEM020KP101</t>
  </si>
  <si>
    <t>JAEM020KP102</t>
  </si>
  <si>
    <t>JAEM020KP103</t>
  </si>
  <si>
    <t>JAEM020KP104</t>
  </si>
  <si>
    <t>JAEM020KP105</t>
  </si>
  <si>
    <t>JAEM020KP106</t>
  </si>
  <si>
    <t>JAEM020KP107</t>
  </si>
  <si>
    <t>JAEM020KP108</t>
  </si>
  <si>
    <t>JAEM020KP109</t>
  </si>
  <si>
    <t>JAEM020KP110</t>
  </si>
  <si>
    <t>JAEM020KP111</t>
  </si>
  <si>
    <t>JAEM020KP112</t>
  </si>
  <si>
    <t>JAEM020KP113</t>
  </si>
  <si>
    <t>JAEM020KP114</t>
  </si>
  <si>
    <t>JAEM020KP115</t>
  </si>
  <si>
    <t>JAEM020KP116</t>
  </si>
  <si>
    <t>JAEM020KP117</t>
  </si>
  <si>
    <t>JAEM020KP118</t>
  </si>
  <si>
    <t>JAEM020KP119</t>
  </si>
  <si>
    <t>JAEM020KP120</t>
  </si>
  <si>
    <t>JAEM020KP121</t>
  </si>
  <si>
    <t>JAEM020KP122</t>
  </si>
  <si>
    <t>JAEM020KP123</t>
  </si>
  <si>
    <t>JAEM020KP124</t>
  </si>
  <si>
    <t>JAEM020KP125</t>
  </si>
  <si>
    <t>JAEM020KP126</t>
  </si>
  <si>
    <t>JAEM020KP127</t>
  </si>
  <si>
    <t>JAEM020KPBA</t>
  </si>
  <si>
    <t>JAEM020KPBB</t>
  </si>
  <si>
    <t>JAEM020KPBC</t>
  </si>
  <si>
    <t>JAEM020KPMW</t>
  </si>
  <si>
    <t>JAEM020KPSB</t>
  </si>
  <si>
    <t>JAEM020KPSW</t>
  </si>
  <si>
    <t>NOEM002KBA</t>
  </si>
  <si>
    <t>#NO ODOR Emulsion BA</t>
  </si>
  <si>
    <t>NOEM002KBB</t>
  </si>
  <si>
    <t>#NO ODOR Emulsion BB</t>
  </si>
  <si>
    <t>NOEM002KBC</t>
  </si>
  <si>
    <t>#NO ODOR Emulsion BC</t>
  </si>
  <si>
    <t>NOEM002KBD</t>
  </si>
  <si>
    <t>#NO ODOR Emulsion BD</t>
  </si>
  <si>
    <t>NOEM002KSW</t>
  </si>
  <si>
    <t>#NO ODOR Emulsion SW</t>
  </si>
  <si>
    <t>NOEM020KPBA</t>
  </si>
  <si>
    <t>NOEM020KPBB</t>
  </si>
  <si>
    <t>NOEM020KPBC</t>
  </si>
  <si>
    <t>NOEM020KPBD</t>
  </si>
  <si>
    <t>NOEM020KPSW</t>
  </si>
  <si>
    <t>NOMD002KBA</t>
  </si>
  <si>
    <t>#NO ODOR Medicare Emulsion BA</t>
  </si>
  <si>
    <t>NOMD002KBB</t>
  </si>
  <si>
    <t>#NO ODOR Medicare Emulsion BB</t>
  </si>
  <si>
    <t>NOMD002KBC</t>
  </si>
  <si>
    <t>#NO ODOR Medicare Emulsion BC</t>
  </si>
  <si>
    <t>NOMD002KBY</t>
  </si>
  <si>
    <t>#NO ODOR Medicare Emulsion BY</t>
  </si>
  <si>
    <t>NOMD002KSW</t>
  </si>
  <si>
    <t>#NO ODOR Medicare Emulsion SW</t>
  </si>
  <si>
    <t>NOMD020KPBA</t>
  </si>
  <si>
    <t>NOMD020KPBB</t>
  </si>
  <si>
    <t>NOMD020KPBC</t>
  </si>
  <si>
    <t>NOMD020KPBY</t>
  </si>
  <si>
    <t>NOMD020KPSW</t>
  </si>
  <si>
    <t>NOMO005K</t>
  </si>
  <si>
    <t>NODROP Mortar Anti Bocor</t>
  </si>
  <si>
    <t>NOMO025KP</t>
  </si>
  <si>
    <t>NOPL001K</t>
  </si>
  <si>
    <t>NO DROP Plaston</t>
  </si>
  <si>
    <t>NOPL005K</t>
  </si>
  <si>
    <t>NOSE002K100</t>
  </si>
  <si>
    <t>#NO DROP 100</t>
  </si>
  <si>
    <t>NOSE004K107</t>
  </si>
  <si>
    <t>#NO DROP 107</t>
  </si>
  <si>
    <t>NOWA002K</t>
  </si>
  <si>
    <t xml:space="preserve">^NO ODOR Wall Putty </t>
  </si>
  <si>
    <t>NOWA020KP</t>
  </si>
  <si>
    <t>PLCC001K500</t>
  </si>
  <si>
    <t>PLATINUM Clear Coat C- 500</t>
  </si>
  <si>
    <t>1 LT SET</t>
  </si>
  <si>
    <t>PLCC200C500</t>
  </si>
  <si>
    <t>0.25 LT SET</t>
  </si>
  <si>
    <t>PLCH050C620</t>
  </si>
  <si>
    <t>PLATINUM Hardener H- 620</t>
  </si>
  <si>
    <t>PLCH200C620</t>
  </si>
  <si>
    <t>PLSY001K01</t>
  </si>
  <si>
    <t>PLATINUM Synthetic 01</t>
  </si>
  <si>
    <t>PLSY001K02</t>
  </si>
  <si>
    <t>PLATINUM Synthetic 02</t>
  </si>
  <si>
    <t>PLSY001K03</t>
  </si>
  <si>
    <t>PLATINUM Synthetic 03</t>
  </si>
  <si>
    <t>PLSY001K04</t>
  </si>
  <si>
    <t>PLATINUM Synthetic 04</t>
  </si>
  <si>
    <t>PLSY001K05</t>
  </si>
  <si>
    <t>PLATINUM Synthetic 05</t>
  </si>
  <si>
    <t>PLSY001K11</t>
  </si>
  <si>
    <t>PLATINUM Synthetic 11</t>
  </si>
  <si>
    <t>PLSY001K12</t>
  </si>
  <si>
    <t>PLATINUM Synthetic 12</t>
  </si>
  <si>
    <t>PLSY001K13</t>
  </si>
  <si>
    <t>PLATINUM Synthetic 13</t>
  </si>
  <si>
    <t>PLSY001K14</t>
  </si>
  <si>
    <t>PLATINUM Synthetic 14</t>
  </si>
  <si>
    <t>PLSY001K15</t>
  </si>
  <si>
    <t>PLATINUM Synthetic 15</t>
  </si>
  <si>
    <t>PLSY001K16</t>
  </si>
  <si>
    <t>PLATINUM Synthetic 16</t>
  </si>
  <si>
    <t>PLSY001K17</t>
  </si>
  <si>
    <t>^PLATINUM Synthetic 17</t>
  </si>
  <si>
    <t>PLSY001K18</t>
  </si>
  <si>
    <t>PLATINUM Synthetic 18</t>
  </si>
  <si>
    <t>PLSY001K19</t>
  </si>
  <si>
    <t>PLATINUM Synthetic 19</t>
  </si>
  <si>
    <t>PLSY001K20</t>
  </si>
  <si>
    <t>PLATINUM Synthetic 20</t>
  </si>
  <si>
    <t>PLSY001K21</t>
  </si>
  <si>
    <t>PLATINUM Synthetic 21</t>
  </si>
  <si>
    <t>PLSY001K22</t>
  </si>
  <si>
    <t>PLATINUM Synthetic 22</t>
  </si>
  <si>
    <t>PLSY001K23</t>
  </si>
  <si>
    <t>PLATINUM Synthetic 23</t>
  </si>
  <si>
    <t>PLSY001K24</t>
  </si>
  <si>
    <t>PLATINUM Synthetic 24</t>
  </si>
  <si>
    <t>PLSY001K25</t>
  </si>
  <si>
    <t>#PLATINUM Synthetic 25</t>
  </si>
  <si>
    <t>PLSY001K26</t>
  </si>
  <si>
    <t>PLATINUM Synthetic 26</t>
  </si>
  <si>
    <t>PLSY001K27</t>
  </si>
  <si>
    <t>PLATINUM Synthetic 27</t>
  </si>
  <si>
    <t>PLSY001K28</t>
  </si>
  <si>
    <t>PLATINUM Synthetic 28</t>
  </si>
  <si>
    <t>PLSY001K29</t>
  </si>
  <si>
    <t>#PLATINUM Synthetic 29</t>
  </si>
  <si>
    <t>PLSY001K30</t>
  </si>
  <si>
    <t>PLATINUM Synthetic 30</t>
  </si>
  <si>
    <t>PLSY001K31</t>
  </si>
  <si>
    <t>#PLATINUM Synthetic 31</t>
  </si>
  <si>
    <t>PLSY001K32</t>
  </si>
  <si>
    <t>PLATINUM Synthetic 32</t>
  </si>
  <si>
    <t>PLSY001K33</t>
  </si>
  <si>
    <t>#PLATINUM Synthetic 33</t>
  </si>
  <si>
    <t>PLSY001K34</t>
  </si>
  <si>
    <t>PLATINUM Synthetic 34</t>
  </si>
  <si>
    <t>PLSY001K35</t>
  </si>
  <si>
    <t>PLATINUM Synthetic 35</t>
  </si>
  <si>
    <t>PLSY001K36</t>
  </si>
  <si>
    <t>PLATINUM Synthetic 36</t>
  </si>
  <si>
    <t>PLSY001K37</t>
  </si>
  <si>
    <t>PLATINUM Synthetic 37</t>
  </si>
  <si>
    <t>PLSY001K38</t>
  </si>
  <si>
    <t>PLATINUM Synthetic 38</t>
  </si>
  <si>
    <t>PLSY001K39</t>
  </si>
  <si>
    <t>PLATINUM Synthetic 39</t>
  </si>
  <si>
    <t>PLSY001K40</t>
  </si>
  <si>
    <t>PLATINUM Synthetic 40</t>
  </si>
  <si>
    <t>PLUN001K101</t>
  </si>
  <si>
    <t>#PLATINUM Undercoat 101</t>
  </si>
  <si>
    <t>SGAL001KBA</t>
  </si>
  <si>
    <t>#SUNGUARD Emulsion All in One BA</t>
  </si>
  <si>
    <t>SGAL001KBB</t>
  </si>
  <si>
    <t>#SUNGUARD Emulsion All in One BB</t>
  </si>
  <si>
    <t>SGAL001KBC</t>
  </si>
  <si>
    <t>#SUNGUARD Emulsion All in One BC</t>
  </si>
  <si>
    <t>SGAL001KBY</t>
  </si>
  <si>
    <t>#SUNGUARD Emulsion All in One BY</t>
  </si>
  <si>
    <t>SGAL001KSW</t>
  </si>
  <si>
    <t>#SUNGUARD Emulsion All In One SW</t>
  </si>
  <si>
    <t>SGAL002KA2290</t>
  </si>
  <si>
    <t>#SUNGUARD Emulsion All in One A2290</t>
  </si>
  <si>
    <t>SGAL002KA40140</t>
  </si>
  <si>
    <t>#SUNGUARD Emulsion All in One A40140</t>
  </si>
  <si>
    <t>SGAL002KA40351</t>
  </si>
  <si>
    <t>#SUNGUARD Emulsion All in One A40351</t>
  </si>
  <si>
    <t>SGAL002KA40544</t>
  </si>
  <si>
    <t>#SUNGUARD Emulsion All in One A40544</t>
  </si>
  <si>
    <t>SGAL002KA44011</t>
  </si>
  <si>
    <t>#SUNGUARD Emulsion All in One A44011</t>
  </si>
  <si>
    <t>SGAL002KA44537</t>
  </si>
  <si>
    <t>#SUNGUARD Emulsion All in One A44537</t>
  </si>
  <si>
    <t>SGAL002KA44541</t>
  </si>
  <si>
    <t>#SUNGUARD Emulsion All in One A44541</t>
  </si>
  <si>
    <t>SGAL002KA46137</t>
  </si>
  <si>
    <t>#SUNGUARD Emulsion All in One A46137</t>
  </si>
  <si>
    <t>SGAL002KBA</t>
  </si>
  <si>
    <t>SGAL002KBB</t>
  </si>
  <si>
    <t>SGAL002KBC</t>
  </si>
  <si>
    <t>SGAL002KBY</t>
  </si>
  <si>
    <t>SGAL002KSW</t>
  </si>
  <si>
    <t>#SUNGUARD Emulsion All in One SW</t>
  </si>
  <si>
    <t>SGAL020KPA2290</t>
  </si>
  <si>
    <t>SGAL020KPA40140</t>
  </si>
  <si>
    <t>SGAL020KPA40351</t>
  </si>
  <si>
    <t>SGAL020KPA40544</t>
  </si>
  <si>
    <t>SGAL020KPA44011</t>
  </si>
  <si>
    <t>SGAL020KPA44537</t>
  </si>
  <si>
    <t>SGAL020KPA44541</t>
  </si>
  <si>
    <t>SGAL020KPA46137</t>
  </si>
  <si>
    <t>SGAL020KPBA</t>
  </si>
  <si>
    <t>SGAL020KPBB</t>
  </si>
  <si>
    <t>SGAL020KPBC</t>
  </si>
  <si>
    <t>SGAL020KPBY</t>
  </si>
  <si>
    <t>SGAL020KPSW</t>
  </si>
  <si>
    <t>SGEM002KA2290</t>
  </si>
  <si>
    <t>#SUNGUARD Emulsion A2290</t>
  </si>
  <si>
    <t>SGEM002KA40140</t>
  </si>
  <si>
    <t>#SUNGUARD Emulsion A40140</t>
  </si>
  <si>
    <t>SGEM002KA40351</t>
  </si>
  <si>
    <t>#SUNGUARD Emulsion A40351</t>
  </si>
  <si>
    <t>SGEM002KA40544</t>
  </si>
  <si>
    <t>#SUNGUARD Emulsion A40544</t>
  </si>
  <si>
    <t>SGEM002KA44011</t>
  </si>
  <si>
    <t>#SUNGUARD Emulsion A44011</t>
  </si>
  <si>
    <t>SGEM002KA44537</t>
  </si>
  <si>
    <t>#SUNGUARD Emulsion A44537</t>
  </si>
  <si>
    <t>SGEM002KA44541</t>
  </si>
  <si>
    <t>#SUNGUARD Emulsion A44541</t>
  </si>
  <si>
    <t>SGEM002KA46137</t>
  </si>
  <si>
    <t>#SUNGUARD Emulsion A46137</t>
  </si>
  <si>
    <t>SGEM002KBA</t>
  </si>
  <si>
    <t>#SUNGUARD Emulsion BA</t>
  </si>
  <si>
    <t>SGEM002KBB</t>
  </si>
  <si>
    <t>#SUNGUARD Emulsion BB</t>
  </si>
  <si>
    <t>SGEM002KBC</t>
  </si>
  <si>
    <t>#SUNGUARD Emulsion BC</t>
  </si>
  <si>
    <t>SGEM002KBD</t>
  </si>
  <si>
    <t>#SUNGUARD Emulsion BD</t>
  </si>
  <si>
    <t>SGEM002KSW</t>
  </si>
  <si>
    <t>#SUNGUARD Emulsion SW</t>
  </si>
  <si>
    <t>SGEM020KPA2290</t>
  </si>
  <si>
    <t>SGEM020KPA40140</t>
  </si>
  <si>
    <t>SGEM020KPA40351</t>
  </si>
  <si>
    <t>SGEM020KPA40544</t>
  </si>
  <si>
    <t>SGEM020KPA44011</t>
  </si>
  <si>
    <t>SGEM020KPA44537</t>
  </si>
  <si>
    <t>SGEM020KPA44541</t>
  </si>
  <si>
    <t>SGEM020KPA46137</t>
  </si>
  <si>
    <t>SGEM020KPBA</t>
  </si>
  <si>
    <t>SGEM020KPBB</t>
  </si>
  <si>
    <t>SGEM020KPBC</t>
  </si>
  <si>
    <t>SGEM020KPBD</t>
  </si>
  <si>
    <t>SGEM020KPSW</t>
  </si>
  <si>
    <t>SPAN001KBA</t>
  </si>
  <si>
    <t>#SUPERSILK Anti Noda Em. BA</t>
  </si>
  <si>
    <t>SPAN001KBB</t>
  </si>
  <si>
    <t>#SUPERSILK Anti Noda Em. BB</t>
  </si>
  <si>
    <t>SPAN001KBC</t>
  </si>
  <si>
    <t>#SUPERSILK Anti Noda Em. BC</t>
  </si>
  <si>
    <t>SPAN001KBY</t>
  </si>
  <si>
    <t>#SUPERSILK Anti Noda Em. BY</t>
  </si>
  <si>
    <t>SPAN001KSW</t>
  </si>
  <si>
    <t>#SUPERSILK Anti Noda Em. SW</t>
  </si>
  <si>
    <t>SPAN002KA2290</t>
  </si>
  <si>
    <t>#SUPERSILK Anti Noda Em. A2290</t>
  </si>
  <si>
    <t>SPAN002KA40609</t>
  </si>
  <si>
    <t>#SUPERSILK Anti Noda Em. A40609</t>
  </si>
  <si>
    <t>SPAN002KA44153</t>
  </si>
  <si>
    <t>#SUPERSILK Anti Noda Em. A44153</t>
  </si>
  <si>
    <t>SPAN002KA44171</t>
  </si>
  <si>
    <t>#SUPERSILK Anti Noda Em. A44171</t>
  </si>
  <si>
    <t>SPAN002KA44520</t>
  </si>
  <si>
    <t>#SUPERSILK Anti Noda Em. A44520</t>
  </si>
  <si>
    <t>SPAN002KA44521</t>
  </si>
  <si>
    <t>#SUPERSILK Anti Noda Em. A44521</t>
  </si>
  <si>
    <t>SPAN002KA44534</t>
  </si>
  <si>
    <t>#SUPERSILK Anti Noda Em. A44534</t>
  </si>
  <si>
    <t>SPAN002KA44808</t>
  </si>
  <si>
    <t>#SUPERSILK Anti Noda Em. A44808</t>
  </si>
  <si>
    <t>SPAN002KBA</t>
  </si>
  <si>
    <t>SPAN002KBB</t>
  </si>
  <si>
    <t>SPAN002KBC</t>
  </si>
  <si>
    <t>SPAN002KBY</t>
  </si>
  <si>
    <t>SPAN002KSW</t>
  </si>
  <si>
    <t>SPAN020KPA2290</t>
  </si>
  <si>
    <t>SPAN020KPA40609</t>
  </si>
  <si>
    <t>SPAN020KPA44153</t>
  </si>
  <si>
    <t>SPAN020KPA44171</t>
  </si>
  <si>
    <t>SPAN020KPA44520</t>
  </si>
  <si>
    <t>SPAN020KPA44521</t>
  </si>
  <si>
    <t>SPAN020KPA44534</t>
  </si>
  <si>
    <t>SPAN020KPA44808</t>
  </si>
  <si>
    <t>SPAN020KPBA</t>
  </si>
  <si>
    <t>SPAN020KPBB</t>
  </si>
  <si>
    <t>SPAN020KPBC</t>
  </si>
  <si>
    <t>SPAN020KPBY</t>
  </si>
  <si>
    <t>SPAN020KPSW</t>
  </si>
  <si>
    <t>SPEM002KBA</t>
  </si>
  <si>
    <t>#SUPERSILK Emulsion BA</t>
  </si>
  <si>
    <t>SPEM002KBB</t>
  </si>
  <si>
    <t>#SUPERSILK Emulsion BB</t>
  </si>
  <si>
    <t>SPEM002KBC</t>
  </si>
  <si>
    <t>#SUPERSILK Emulsion BC</t>
  </si>
  <si>
    <t>SPEM002KBD</t>
  </si>
  <si>
    <t>#SUPERSILK Emulsion BD</t>
  </si>
  <si>
    <t>SPEM002KSW</t>
  </si>
  <si>
    <t>#SUPERSILK Emulsion SW</t>
  </si>
  <si>
    <t>SPEM020KPBA</t>
  </si>
  <si>
    <t>SPEM020KPBB</t>
  </si>
  <si>
    <t>SPEM020KPBC</t>
  </si>
  <si>
    <t>SPEM020KPBD</t>
  </si>
  <si>
    <t>SPEM020KPSW</t>
  </si>
  <si>
    <t>SULA001K280</t>
  </si>
  <si>
    <t>#SUZUKA Lacquer 280</t>
  </si>
  <si>
    <t>SULA200C280</t>
  </si>
  <si>
    <t>SPIC002KBA</t>
  </si>
  <si>
    <t>SUPERSILK Basic Base A</t>
  </si>
  <si>
    <t>SPIC002KBB</t>
  </si>
  <si>
    <t>SUPERSILK Basic Base B</t>
  </si>
  <si>
    <t>SPIC002KBC</t>
  </si>
  <si>
    <t>SUPERSILK Basic Base C</t>
  </si>
  <si>
    <t>SPIC002KSW</t>
  </si>
  <si>
    <t>SPIC020KPBA</t>
  </si>
  <si>
    <t>SPIC020KPBB</t>
  </si>
  <si>
    <t>SPIC020KPBC</t>
  </si>
  <si>
    <t>SPIC020KPSW</t>
  </si>
  <si>
    <t>SPIL002KBA</t>
  </si>
  <si>
    <t>SUPERSILK Semi Kilap Base A</t>
  </si>
  <si>
    <t>SPIL002KBB</t>
  </si>
  <si>
    <t>SUPERSILK Semi Kilap Base B</t>
  </si>
  <si>
    <t>SPIL002KBC</t>
  </si>
  <si>
    <t>SUPERSILK Semi Kilap Base C</t>
  </si>
  <si>
    <t>SPIL002KBD</t>
  </si>
  <si>
    <t>SUPERSILK Semi Kilap Base D</t>
  </si>
  <si>
    <t>SPIL002KSW</t>
  </si>
  <si>
    <t>SUPERSILK Semi Kilap SW</t>
  </si>
  <si>
    <t>SPIL020KPBA</t>
  </si>
  <si>
    <t>SPIL020KPBB</t>
  </si>
  <si>
    <t>SPIL020KPBC</t>
  </si>
  <si>
    <t>SPIL020KPBD</t>
  </si>
  <si>
    <t>SPIL020KPSW</t>
  </si>
  <si>
    <t>VIDO100C</t>
  </si>
  <si>
    <t>#Vip Doff</t>
  </si>
  <si>
    <t>VIGL100C</t>
  </si>
  <si>
    <t>#Vip Gloss</t>
  </si>
  <si>
    <t>HCPWT050N</t>
  </si>
  <si>
    <t>PVC Kran 1/2 Inci</t>
  </si>
  <si>
    <t>HCPWT050G</t>
  </si>
  <si>
    <t>PVC Kran Taman 1/2 Inci</t>
  </si>
  <si>
    <t>HCST12751020E</t>
  </si>
  <si>
    <t>Seal Tape 0.20g-Ecopack</t>
  </si>
  <si>
    <t>DS1152BJ</t>
  </si>
  <si>
    <t>HCPWT075N</t>
  </si>
  <si>
    <t>PVC Kran Air 3/4 Inci</t>
  </si>
  <si>
    <t>HCPWT075G</t>
  </si>
  <si>
    <t>PVC Kran Air Taman 3/4 Inci</t>
  </si>
  <si>
    <t>HCTRAYSET4V1</t>
  </si>
  <si>
    <t>Paint Tray 4 Pcs V-1</t>
  </si>
  <si>
    <t>DS10SET</t>
  </si>
  <si>
    <t>HCTRAYSET3V1</t>
  </si>
  <si>
    <t>Paint Tray 3 Pcs V-1</t>
  </si>
  <si>
    <t>SULA020KP71</t>
  </si>
  <si>
    <t>#SUZUKA Lacquer 71</t>
  </si>
  <si>
    <t>ABEM020KPBA</t>
  </si>
  <si>
    <t>Aries Bling Emulsion Base A 20 Kg</t>
  </si>
  <si>
    <t>ABEM020KPBC</t>
  </si>
  <si>
    <t>Aries Bling Emulsion Base C 20 Kg</t>
  </si>
  <si>
    <t>ACSY002K11</t>
  </si>
  <si>
    <t>AVIAN Cling Synthetic  11</t>
  </si>
  <si>
    <t>ACSY002K16</t>
  </si>
  <si>
    <t>AVIAN Cling Synthetic  16</t>
  </si>
  <si>
    <t>ACSY002K17</t>
  </si>
  <si>
    <t>AVIAN Cling Synthetic  17</t>
  </si>
  <si>
    <t>ACSY002K33</t>
  </si>
  <si>
    <t>AVIAN Cling Synthetic  33</t>
  </si>
  <si>
    <t>ACSY002K36</t>
  </si>
  <si>
    <t>AVIAN Cling Synthetic  36</t>
  </si>
  <si>
    <t>ACSY002K38</t>
  </si>
  <si>
    <t>AVIAN Cling Synthetic  38</t>
  </si>
  <si>
    <t>ACSY002K41</t>
  </si>
  <si>
    <t>AVIAN Cling Synthetic  41</t>
  </si>
  <si>
    <t>ACSY002K45</t>
  </si>
  <si>
    <t>AVIAN Cling Synthetic  45</t>
  </si>
  <si>
    <t>ACSY002K47</t>
  </si>
  <si>
    <t>AVIAN Cling Synthetic  47</t>
  </si>
  <si>
    <t>ACSY002K61</t>
  </si>
  <si>
    <t>AVIAN Cling Synthetic  61</t>
  </si>
  <si>
    <t>ACSY002K62</t>
  </si>
  <si>
    <t>AVIAN Cling Synthetic  62</t>
  </si>
  <si>
    <t>ACSY002K72</t>
  </si>
  <si>
    <t>AVIAN Cling Synthetic  72</t>
  </si>
  <si>
    <t>ACSY002K77</t>
  </si>
  <si>
    <t>AVIAN Cling Synthetic  77</t>
  </si>
  <si>
    <t>ACSY002K79</t>
  </si>
  <si>
    <t>AVIAN Cling Synthetic  79</t>
  </si>
  <si>
    <t>ACSY002K88</t>
  </si>
  <si>
    <t>AVIAN Cling Synthetic  88</t>
  </si>
  <si>
    <t>ACSY002K92</t>
  </si>
  <si>
    <t>AVIAN Cling Synthetic  92</t>
  </si>
  <si>
    <t>ACSY002KSB</t>
  </si>
  <si>
    <t>AVIAN Cling Synthetic  SB</t>
  </si>
  <si>
    <t>ACSY002KSW</t>
  </si>
  <si>
    <t>AVIAN Cling Synthetic  SW</t>
  </si>
  <si>
    <t>Margin</t>
  </si>
  <si>
    <t>Expdc</t>
  </si>
  <si>
    <t>NAMA TOKO</t>
  </si>
  <si>
    <t>Margin Promo Juli</t>
  </si>
  <si>
    <t>Upah Buruh</t>
  </si>
  <si>
    <t>TARGET</t>
  </si>
  <si>
    <t>Margin Kotor</t>
  </si>
  <si>
    <t>Reward</t>
  </si>
  <si>
    <t>No</t>
  </si>
  <si>
    <t>Tanggal</t>
  </si>
  <si>
    <t>Nomor Faktur</t>
  </si>
  <si>
    <t>SALES</t>
  </si>
  <si>
    <t>Kuantitas</t>
  </si>
  <si>
    <t>GrossWeight</t>
  </si>
  <si>
    <t>Harga Jual April 2026</t>
  </si>
  <si>
    <t>Harga Beli April 2026</t>
  </si>
  <si>
    <t>SD</t>
  </si>
  <si>
    <t>BD</t>
  </si>
  <si>
    <t>Diskon Promo Faktur</t>
  </si>
  <si>
    <t>Diskon Faktur</t>
  </si>
  <si>
    <t>Reward hadiah</t>
  </si>
  <si>
    <t>Keterangan</t>
  </si>
  <si>
    <t>HJ Total</t>
  </si>
  <si>
    <t>HB Total</t>
  </si>
  <si>
    <t>EXPDC</t>
  </si>
  <si>
    <t>TW 2%</t>
  </si>
  <si>
    <t>Buffer hadiah</t>
  </si>
  <si>
    <t>Cashback kontrak</t>
  </si>
  <si>
    <t>Cashback</t>
  </si>
  <si>
    <t>Biaya angkut ekspedisi</t>
  </si>
  <si>
    <t>CB Kontrak</t>
  </si>
  <si>
    <t>Potongan gathering</t>
  </si>
  <si>
    <t>SO.AV.2026.08.00001</t>
  </si>
  <si>
    <t>SALES002</t>
  </si>
  <si>
    <t>ABEM005</t>
  </si>
  <si>
    <t>Laba Bersih</t>
  </si>
  <si>
    <t>SO.AV.2026.08.00002</t>
  </si>
  <si>
    <t>SALES005</t>
  </si>
  <si>
    <t>AVSY100</t>
  </si>
  <si>
    <t>BIAYA ANGKUT</t>
  </si>
  <si>
    <t>AVSY200</t>
  </si>
  <si>
    <t>Margin total</t>
  </si>
  <si>
    <t>SO.AV.2026.08.00003</t>
  </si>
  <si>
    <t>SALES001</t>
  </si>
  <si>
    <t>AVSY001</t>
  </si>
  <si>
    <t xml:space="preserve">Emas </t>
  </si>
  <si>
    <t>SO.AV.2026.08.00004</t>
  </si>
  <si>
    <t>SALES012</t>
  </si>
  <si>
    <t>Total margin</t>
  </si>
  <si>
    <t>SO.AV.2026.08.00006</t>
  </si>
  <si>
    <t>AVSY500</t>
  </si>
  <si>
    <t>SO.AV.2026.08.00007</t>
  </si>
  <si>
    <t>SALES004</t>
  </si>
  <si>
    <t>Produk</t>
  </si>
  <si>
    <t>Total Penjualan</t>
  </si>
  <si>
    <t>Persentase margin</t>
  </si>
  <si>
    <t>SO.AV.2026.08.00008</t>
  </si>
  <si>
    <t>NODR001</t>
  </si>
  <si>
    <t>ABEM001</t>
  </si>
  <si>
    <t>SO.AV.2026.08.00009</t>
  </si>
  <si>
    <t>YOSY001</t>
  </si>
  <si>
    <t>SO.AV.2026.08.00010</t>
  </si>
  <si>
    <t>AVGO005</t>
  </si>
  <si>
    <t>SO.AV.2026.08.00011</t>
  </si>
  <si>
    <t>SO.AV.2026.08.00012</t>
  </si>
  <si>
    <t>AVEM005</t>
  </si>
  <si>
    <t>SO.AV.2026.08.00013</t>
  </si>
  <si>
    <t>SALES006</t>
  </si>
  <si>
    <t>ABEM020</t>
  </si>
  <si>
    <t>AVEM025</t>
  </si>
  <si>
    <t>SO.AV.2026.08.00014</t>
  </si>
  <si>
    <t>AVGO025</t>
  </si>
  <si>
    <t>SO.AV.2026.08.00015</t>
  </si>
  <si>
    <t>SO.AV.2026.08.00016</t>
  </si>
  <si>
    <t>SO.AV.2026.08.00017</t>
  </si>
  <si>
    <t>AGEM005</t>
  </si>
  <si>
    <t>ACSY001</t>
  </si>
  <si>
    <t>ACSY002</t>
  </si>
  <si>
    <t>SO.AV.2026.08.00018</t>
  </si>
  <si>
    <t>NODR020</t>
  </si>
  <si>
    <t>ACSY004</t>
  </si>
  <si>
    <t>SO.AV.2026.08.00019</t>
  </si>
  <si>
    <t>ACSY200</t>
  </si>
  <si>
    <t>SO.AV.2026.08.00020</t>
  </si>
  <si>
    <t>SALES003</t>
  </si>
  <si>
    <t>ACZI001</t>
  </si>
  <si>
    <t>SO.AV.2026.08.00021</t>
  </si>
  <si>
    <t>NOBI001</t>
  </si>
  <si>
    <t>ADFO005</t>
  </si>
  <si>
    <t>SO.AV.2026.08.00022</t>
  </si>
  <si>
    <t>AGEM001</t>
  </si>
  <si>
    <t>SO.AV.2026.08.00023</t>
  </si>
  <si>
    <t>SALES010</t>
  </si>
  <si>
    <t>SO.AV.2026.08.00024</t>
  </si>
  <si>
    <t>BOVE001KSW</t>
  </si>
  <si>
    <t>SO.AV.2026.08.00025</t>
  </si>
  <si>
    <t>SO.AV.2026.08.00026</t>
  </si>
  <si>
    <t>SALES019</t>
  </si>
  <si>
    <t>AGEM020</t>
  </si>
  <si>
    <t>SO.AV.2026.08.00027</t>
  </si>
  <si>
    <t>SO.AV.2026.08.00028</t>
  </si>
  <si>
    <t>SO.AV.2026.08.00029</t>
  </si>
  <si>
    <t>148</t>
  </si>
  <si>
    <t>SO.AV.2026.08.00030</t>
  </si>
  <si>
    <t>SO.AV.2026.08.00031</t>
  </si>
  <si>
    <t>SALES014</t>
  </si>
  <si>
    <t>SO.AV.2026.08.00032</t>
  </si>
  <si>
    <t>AVSY004</t>
  </si>
  <si>
    <t>AGWA025</t>
  </si>
  <si>
    <t>SO.AV.2026.08.00033</t>
  </si>
  <si>
    <t>SALES008</t>
  </si>
  <si>
    <t>AREM005</t>
  </si>
  <si>
    <t>SO.AV.2026.08.00035</t>
  </si>
  <si>
    <t>SO.AV.2026.08.00036</t>
  </si>
  <si>
    <t>AREM020</t>
  </si>
  <si>
    <t>SO.AV.2026.08.00037</t>
  </si>
  <si>
    <t>NODR004</t>
  </si>
  <si>
    <t>AVAL001</t>
  </si>
  <si>
    <t>SO.AV.2026.08.00038</t>
  </si>
  <si>
    <t>AVAL004</t>
  </si>
  <si>
    <t>SO.AV.2026.08.00039</t>
  </si>
  <si>
    <t>AVAL021</t>
  </si>
  <si>
    <t>SO.AV.2026.08.00040</t>
  </si>
  <si>
    <t>AVBR100</t>
  </si>
  <si>
    <t>SO.AV.2026.08.00041</t>
  </si>
  <si>
    <t>AVEM001</t>
  </si>
  <si>
    <t>SO.AV.2026.08.00042</t>
  </si>
  <si>
    <t>BOVE001</t>
  </si>
  <si>
    <t>SO.AV.2026.08.00043</t>
  </si>
  <si>
    <t>SO.AV.2026.08.00044</t>
  </si>
  <si>
    <t>SO.AV.2026.08.00045</t>
  </si>
  <si>
    <t>SO.AV.2026.08.00046</t>
  </si>
  <si>
    <t>SO.AV.2026.08.00048</t>
  </si>
  <si>
    <t>SO.AV.2026.08.00049</t>
  </si>
  <si>
    <t>SO.GM.2026.08.00001</t>
  </si>
  <si>
    <t>AVEP001</t>
  </si>
  <si>
    <t>SO.GM.2026.08.00003</t>
  </si>
  <si>
    <t>AVFI001</t>
  </si>
  <si>
    <t>SO.GM.2026.08.00004</t>
  </si>
  <si>
    <t>AVFI200</t>
  </si>
  <si>
    <t>AVFO001</t>
  </si>
  <si>
    <t>SO.GM.2026.08.00005</t>
  </si>
  <si>
    <t>AVFO005</t>
  </si>
  <si>
    <t>SO.GM.2026.08.00006</t>
  </si>
  <si>
    <t>AVGO001</t>
  </si>
  <si>
    <t>SO.AV.2026.08.00047</t>
  </si>
  <si>
    <t>AVWA005</t>
  </si>
  <si>
    <t>SO.AV.2026.08.00050</t>
  </si>
  <si>
    <t>SALES007</t>
  </si>
  <si>
    <t>AVLA005</t>
  </si>
  <si>
    <t>SO.AV.2026.08.00051</t>
  </si>
  <si>
    <t>SO.AV.2026.08.00052</t>
  </si>
  <si>
    <t>SO.AV.2026.08.00053</t>
  </si>
  <si>
    <t>NOBU050</t>
  </si>
  <si>
    <t>SO.AV.2026.08.00054</t>
  </si>
  <si>
    <t>AVHA001</t>
  </si>
  <si>
    <t>SO.AV.2026.08.00055</t>
  </si>
  <si>
    <t>AVWI005</t>
  </si>
  <si>
    <t>AVKA001</t>
  </si>
  <si>
    <t>SO.AV.2026.08.00057</t>
  </si>
  <si>
    <t>Office</t>
  </si>
  <si>
    <t>SO.AV.2026.08.00058</t>
  </si>
  <si>
    <t>AVLA025</t>
  </si>
  <si>
    <t>SO.AV.2026.08.00059</t>
  </si>
  <si>
    <t>AVLA500</t>
  </si>
  <si>
    <t>SO.AV.2026.08.00060</t>
  </si>
  <si>
    <t>SO.AV.2026.08.00061</t>
  </si>
  <si>
    <t>SO.AV.2026.08.00062</t>
  </si>
  <si>
    <t>SO.AV.2026.08.00063</t>
  </si>
  <si>
    <t>SO.AV.2026.08.00064</t>
  </si>
  <si>
    <t>SO.AV.2026.08.00065</t>
  </si>
  <si>
    <t>SO.AV.2026.08.00066</t>
  </si>
  <si>
    <t>SO.AV.2026.08.00067</t>
  </si>
  <si>
    <t>SO.AV.2026.08.00068</t>
  </si>
  <si>
    <t>SO.AV.2026.08.00070</t>
  </si>
  <si>
    <t>SO.AV.2026.08.00071</t>
  </si>
  <si>
    <t>SO.AV.2026.08.00072</t>
  </si>
  <si>
    <t>SO.AV.2026.08.00073</t>
  </si>
  <si>
    <t>AVPI020</t>
  </si>
  <si>
    <t>SO.AV.2026.08.00074</t>
  </si>
  <si>
    <t>AVRO004</t>
  </si>
  <si>
    <t>SO.AV.2026.08.00075</t>
  </si>
  <si>
    <t>BOVE500</t>
  </si>
  <si>
    <t>SO.AV.2026.08.00076</t>
  </si>
  <si>
    <t>SO.AV.2026.08.00077</t>
  </si>
  <si>
    <t>SO.AV.2026.08.00078</t>
  </si>
  <si>
    <t>SO.AV.2026.08.00080</t>
  </si>
  <si>
    <t>AVTH001</t>
  </si>
  <si>
    <t>SO.AV.2026.08.00081</t>
  </si>
  <si>
    <t>AVTO005</t>
  </si>
  <si>
    <t>SO.AV.2026.08.00082</t>
  </si>
  <si>
    <t>SO.AV.2026.08.00083</t>
  </si>
  <si>
    <t>AVWA020</t>
  </si>
  <si>
    <t>SO.AV.2026.08.00084</t>
  </si>
  <si>
    <t>SO.AV.2026.08.00085</t>
  </si>
  <si>
    <t>SO.AV.2026.08.00086</t>
  </si>
  <si>
    <t>SALES018</t>
  </si>
  <si>
    <t>SO.AV.2026.08.00087</t>
  </si>
  <si>
    <t>SO.AV.2026.08.00088</t>
  </si>
  <si>
    <t>AVWI020</t>
  </si>
  <si>
    <t>SO.AV.2026.08.00089</t>
  </si>
  <si>
    <t>SO.AV.2026.08.00090</t>
  </si>
  <si>
    <t>SO.AV.2026.08.00091</t>
  </si>
  <si>
    <t>AVWI025</t>
  </si>
  <si>
    <t>SO.AV.2026.08.00092</t>
  </si>
  <si>
    <t>AVZI001</t>
  </si>
  <si>
    <t>SO.AV.2026.08.00093</t>
  </si>
  <si>
    <t>AVZI004</t>
  </si>
  <si>
    <t>SO.AV.2026.08.00094</t>
  </si>
  <si>
    <t>NODI020</t>
  </si>
  <si>
    <t>SO.AV.2026.08.00095</t>
  </si>
  <si>
    <t>SO.AV.2026.08.00096</t>
  </si>
  <si>
    <t>SO.AV.2026.08.00097</t>
  </si>
  <si>
    <t>SO.AV.2026.08.00098</t>
  </si>
  <si>
    <t>SO.AV.2026.08.00099</t>
  </si>
  <si>
    <t>SO.AV.2026.08.00100</t>
  </si>
  <si>
    <t>SO.AV.2026.08.00101</t>
  </si>
  <si>
    <t>SO.AV.2026.08.00102</t>
  </si>
  <si>
    <t>NOFI259</t>
  </si>
  <si>
    <t>SO.AV.2026.08.00103</t>
  </si>
  <si>
    <t>SO.AV.2026.08.00104</t>
  </si>
  <si>
    <t>SO.AV.2026.08.00105</t>
  </si>
  <si>
    <t>SO.AV.2026.08.00106</t>
  </si>
  <si>
    <t>SO.AV.2026.08.00107</t>
  </si>
  <si>
    <t>SO.AV.2026.08.00108</t>
  </si>
  <si>
    <t>SO.AV.2026.08.00109</t>
  </si>
  <si>
    <t>SO.AV.2026.08.00110</t>
  </si>
  <si>
    <t>SO.AV.2026.08.00111</t>
  </si>
  <si>
    <t>SO.AV.2026.08.00112</t>
  </si>
  <si>
    <t>SO.AV.2026.08.00113</t>
  </si>
  <si>
    <t>SO.AV.2026.08.00114</t>
  </si>
  <si>
    <t>SO.AV.2026.08.00115</t>
  </si>
  <si>
    <t>SO.AV.2026.08.00116</t>
  </si>
  <si>
    <t>SO.AV.2026.08.00117</t>
  </si>
  <si>
    <t>SO.AV.2026.08.00118</t>
  </si>
  <si>
    <t>SO.AV.2026.08.00119</t>
  </si>
  <si>
    <t>SO.AV.2026.08.00120</t>
  </si>
  <si>
    <t>SO.AV.2026.08.00121</t>
  </si>
  <si>
    <t>SO.AV.2026.08.00122</t>
  </si>
  <si>
    <t>SO.AV.2026.08.00123</t>
  </si>
  <si>
    <t>SO.AV.2026.08.00124</t>
  </si>
  <si>
    <t>SO.AV.2026.08.00125</t>
  </si>
  <si>
    <t>SO.AV.2026.08.00126</t>
  </si>
  <si>
    <t>SO.AV.2026.08.00127</t>
  </si>
  <si>
    <t>NOAP020</t>
  </si>
  <si>
    <t>SO.AV.2026.08.00128</t>
  </si>
  <si>
    <t>NOBA001</t>
  </si>
  <si>
    <t>SO.AV.2026.08.00129</t>
  </si>
  <si>
    <t>NOBA004</t>
  </si>
  <si>
    <t>NOBA020</t>
  </si>
  <si>
    <t>SO.AV.2026.08.00131</t>
  </si>
  <si>
    <t>NOBI004</t>
  </si>
  <si>
    <t>NOBI020</t>
  </si>
  <si>
    <t>SO.AV.2026.08.00132</t>
  </si>
  <si>
    <t>NOCO001</t>
  </si>
  <si>
    <t>SO.AV.2026.08.00133</t>
  </si>
  <si>
    <t>SO.AV.2026.08.00134</t>
  </si>
  <si>
    <t>SO.AV.2026.08.00135</t>
  </si>
  <si>
    <t>SO.GM.2026.08.00007</t>
  </si>
  <si>
    <t>SO.GM.2026.08.00008</t>
  </si>
  <si>
    <t>SO.GM.2026.08.00009</t>
  </si>
  <si>
    <t>SO.GM.2026.08.00010</t>
  </si>
  <si>
    <t>NOKI001</t>
  </si>
  <si>
    <t>SO.GM.2026.08.00011</t>
  </si>
  <si>
    <t>NOKI004</t>
  </si>
  <si>
    <t>SO.GM.2026.08.00012</t>
  </si>
  <si>
    <t>NOKI020</t>
  </si>
  <si>
    <t>SO.GM.2026.08.00013</t>
  </si>
  <si>
    <t>NOLA002</t>
  </si>
  <si>
    <t>SO.GM.2026.08.00014</t>
  </si>
  <si>
    <t>NOLU001</t>
  </si>
  <si>
    <t>SO.GM.2026.08.00015</t>
  </si>
  <si>
    <t>NOME010</t>
  </si>
  <si>
    <t>SO.AV.2026.08.00137</t>
  </si>
  <si>
    <t>SO.AV.2026.08.00138</t>
  </si>
  <si>
    <t>NOTI001</t>
  </si>
  <si>
    <t>SO.AV.2026.08.00139</t>
  </si>
  <si>
    <t>SO.AV.2026.08.00141</t>
  </si>
  <si>
    <t>SO.AV.2026.08.00142</t>
  </si>
  <si>
    <t>151</t>
  </si>
  <si>
    <t>SO.AV.2026.08.00143</t>
  </si>
  <si>
    <t>SO.AV.2026.08.00144</t>
  </si>
  <si>
    <t>SO.AV.2026.08.00145</t>
  </si>
  <si>
    <t>SO.AV.2026.08.00146</t>
  </si>
  <si>
    <t>SO.AV.2026.08.00147</t>
  </si>
  <si>
    <t>SO.AV.2026.08.00148</t>
  </si>
  <si>
    <t>SO.AV.2026.08.00149</t>
  </si>
  <si>
    <t>SO.AV.2026.08.00150</t>
  </si>
  <si>
    <t>SO.AV.2026.08.00151</t>
  </si>
  <si>
    <t>SO.AV.2026.08.00152</t>
  </si>
  <si>
    <t>WOWO001</t>
  </si>
  <si>
    <t>SO.AV.2026.08.00153</t>
  </si>
  <si>
    <t>YORO004</t>
  </si>
  <si>
    <t>YOME001</t>
  </si>
  <si>
    <t>SO.AV.2026.08.00154</t>
  </si>
  <si>
    <t>YOME003</t>
  </si>
  <si>
    <t>SO.AV.2026.08.00155</t>
  </si>
  <si>
    <t>SO.AV.2026.08.00156</t>
  </si>
  <si>
    <t>YORO020</t>
  </si>
  <si>
    <t>SO.AV.2026.08.00157</t>
  </si>
  <si>
    <t>SO.AV.2026.08.00158</t>
  </si>
  <si>
    <t>SO.AV.2026.08.00159</t>
  </si>
  <si>
    <t>SO.AV.2026.08.00160</t>
  </si>
  <si>
    <t>SO.AV.2026.08.00161</t>
  </si>
  <si>
    <t>SO.AV.2026.08.00162</t>
  </si>
  <si>
    <t>SO.AV.2026.08.00163</t>
  </si>
  <si>
    <t>SO.AV.2026.08.00164</t>
  </si>
  <si>
    <t>SO.AV.2026.08.00165</t>
  </si>
  <si>
    <t>SO.AV.2026.08.00166</t>
  </si>
  <si>
    <t>SO.AV.2026.08.00167</t>
  </si>
  <si>
    <t>SO.AV.2026.08.00168</t>
  </si>
  <si>
    <t>SO.AV.2026.08.00169</t>
  </si>
  <si>
    <t>SO.AV.2026.08.00170</t>
  </si>
  <si>
    <t>SO.AV.2026.08.00171</t>
  </si>
  <si>
    <t>SO.AV.2026.08.00172</t>
  </si>
  <si>
    <t>SO.AV.2026.08.00173</t>
  </si>
  <si>
    <t>SO.AV.2026.08.00174</t>
  </si>
  <si>
    <t>SO.AV.2026.08.00175</t>
  </si>
  <si>
    <t>SO.AV.2026.08.00176</t>
  </si>
  <si>
    <t>SO.AV.2026.08.00177</t>
  </si>
  <si>
    <t>SO.AV.2026.08.00178</t>
  </si>
  <si>
    <t>SO.AV.2026.08.00179</t>
  </si>
  <si>
    <t>SO.AV.2026.08.00180</t>
  </si>
  <si>
    <t>SO.AV.2026.08.00181</t>
  </si>
  <si>
    <t>SO.AV.2026.08.00182</t>
  </si>
  <si>
    <t>SO.AV.2026.08.00183</t>
  </si>
  <si>
    <t>SO.AV.2026.08.00185</t>
  </si>
  <si>
    <t>SO.AV.2026.08.00186</t>
  </si>
  <si>
    <t>SO.AV.2026.08.00187</t>
  </si>
  <si>
    <t>SO.AV.2026.08.00188</t>
  </si>
  <si>
    <t>SO.AV.2026.08.00189</t>
  </si>
  <si>
    <t>SO.AV.2026.08.00190</t>
  </si>
  <si>
    <t>SO.AV.2026.08.00191</t>
  </si>
  <si>
    <t>SO.AV.2026.08.00192</t>
  </si>
  <si>
    <t>SO.AV.2026.08.00194</t>
  </si>
  <si>
    <t>SO.AV.2026.08.00195</t>
  </si>
  <si>
    <t>SO.AV.2026.08.00196</t>
  </si>
  <si>
    <t>SO.AV.2026.08.00198</t>
  </si>
  <si>
    <t>SO.AV.2026.08.00199</t>
  </si>
  <si>
    <t>SO.AV.2026.08.00200</t>
  </si>
  <si>
    <t>SO.AV.2026.08.00201</t>
  </si>
  <si>
    <t>SO.AV.2026.08.00202</t>
  </si>
  <si>
    <t>SO.AV.2026.08.00203</t>
  </si>
  <si>
    <t>SO.AV.2026.08.00204</t>
  </si>
  <si>
    <t>SO.AV.2026.08.00205</t>
  </si>
  <si>
    <t>SO.AV.2026.08.00207</t>
  </si>
  <si>
    <t>SO.GM.2026.08.00016</t>
  </si>
  <si>
    <t>SO.GM.2026.08.00017</t>
  </si>
  <si>
    <t>SO.GM.2026.08.00019</t>
  </si>
  <si>
    <t>SO.GM.2026.08.00020</t>
  </si>
  <si>
    <t>SO.GM.2026.08.00021</t>
  </si>
  <si>
    <t>SO.AV.2026.08.00206</t>
  </si>
  <si>
    <t>SO.AV.2026.08.00208</t>
  </si>
  <si>
    <t>SO.AV.2026.08.00209</t>
  </si>
  <si>
    <t>SO.AV.2026.08.00210</t>
  </si>
  <si>
    <t>SO.AV.2026.08.00211</t>
  </si>
  <si>
    <t>SO.AV.2026.08.00212</t>
  </si>
  <si>
    <t>SO.AV.2026.08.00213</t>
  </si>
  <si>
    <t>SO.AV.2026.08.00214</t>
  </si>
  <si>
    <t>SO.AV.2026.08.00215</t>
  </si>
  <si>
    <t>SO.AV.2026.08.00216</t>
  </si>
  <si>
    <t>SO.AV.2026.08.00217</t>
  </si>
  <si>
    <t>SO.AV.2026.08.00218</t>
  </si>
  <si>
    <t>SO.AV.2026.08.00219</t>
  </si>
  <si>
    <t>SO.AV.2026.08.00220</t>
  </si>
  <si>
    <t>SO.AV.2026.08.00221</t>
  </si>
  <si>
    <t>SO.AV.2026.08.00222</t>
  </si>
  <si>
    <t>SO.AV.2026.08.00223</t>
  </si>
  <si>
    <t>SO.AV.2026.08.00224</t>
  </si>
  <si>
    <t>SO.AV.2026.08.00225</t>
  </si>
  <si>
    <t>SO.AV.2026.08.00226</t>
  </si>
  <si>
    <t>SO.AV.2026.08.00227</t>
  </si>
  <si>
    <t>SO.AV.2026.08.00228</t>
  </si>
  <si>
    <t>SO.AV.2026.08.00229</t>
  </si>
  <si>
    <t>SO.AV.2026.08.00230</t>
  </si>
  <si>
    <t>SO.AV.2026.08.00231</t>
  </si>
  <si>
    <t>SO.AV.2026.08.00232</t>
  </si>
  <si>
    <t>SO.AV.2026.08.00233</t>
  </si>
  <si>
    <t>SO.AV.2026.08.00234</t>
  </si>
  <si>
    <t>SO.AV.2026.08.00235</t>
  </si>
  <si>
    <t>SO.AV.2026.08.00236</t>
  </si>
  <si>
    <t>SO.AV.2026.08.00237</t>
  </si>
  <si>
    <t>SO.AV.2026.08.00238</t>
  </si>
  <si>
    <t>SO.AV.2026.08.00239</t>
  </si>
  <si>
    <t>SO.AV.2026.08.00240</t>
  </si>
  <si>
    <t>SO.AV.2026.08.00242</t>
  </si>
  <si>
    <t>SO.AV.2026.08.00243</t>
  </si>
  <si>
    <t>SO.AV.2026.08.00244</t>
  </si>
  <si>
    <t>SO.AV.2026.08.00245</t>
  </si>
  <si>
    <t>SO.AV.2026.08.00246</t>
  </si>
  <si>
    <t>SO.AV.2026.08.00247</t>
  </si>
  <si>
    <t>SO.AV.2026.08.00248</t>
  </si>
  <si>
    <t>SO.AV.2026.08.00249</t>
  </si>
  <si>
    <t>SO.AV.2026.08.00250</t>
  </si>
  <si>
    <t>SO.AV.2026.08.00252</t>
  </si>
  <si>
    <t>SO.AV.2026.08.00253</t>
  </si>
  <si>
    <t>SO.AV.2026.08.00254</t>
  </si>
  <si>
    <t>SO.AV.2026.08.00255</t>
  </si>
  <si>
    <t>SO.AV.2026.08.00257</t>
  </si>
  <si>
    <t>SO.AV.2026.08.00258</t>
  </si>
  <si>
    <t>SO.AV.2026.08.00259</t>
  </si>
  <si>
    <t>SO.AV.2026.08.00261</t>
  </si>
  <si>
    <t>SO.AV.2026.08.00262</t>
  </si>
  <si>
    <t>SO.AV.2026.08.00263</t>
  </si>
  <si>
    <t>SO.AV.2026.08.00264</t>
  </si>
  <si>
    <t>SO.AV.2026.08.00265</t>
  </si>
  <si>
    <t>SO.AV.2026.08.00266</t>
  </si>
  <si>
    <t>SO.AV.2026.08.00267</t>
  </si>
  <si>
    <t>SO.AV.2026.08.00268</t>
  </si>
  <si>
    <t>SO.AV.2026.08.00269</t>
  </si>
  <si>
    <t>SO.AV.2026.08.00270</t>
  </si>
  <si>
    <t>SO.AV.2026.08.00271</t>
  </si>
  <si>
    <t>SO.AV.2026.08.00272</t>
  </si>
  <si>
    <t>SO.AV.2026.08.00273</t>
  </si>
  <si>
    <t>SO.AV.2026.08.00274</t>
  </si>
  <si>
    <t>SO.AV.2026.08.00275</t>
  </si>
  <si>
    <t>SO.AV.2026.08.00276</t>
  </si>
  <si>
    <t>SO.AV.2026.08.00277</t>
  </si>
  <si>
    <t>SO.AV.2026.08.00278</t>
  </si>
  <si>
    <t>SO.AV.2026.08.00279</t>
  </si>
  <si>
    <t>SO.AV.2026.08.00280</t>
  </si>
  <si>
    <t>SO.AV.2026.08.00281</t>
  </si>
  <si>
    <t>SO.AV.2026.08.00282</t>
  </si>
  <si>
    <t>SO.AV.2026.08.00283</t>
  </si>
  <si>
    <t>SO.AV.2026.08.00284</t>
  </si>
  <si>
    <t>SO.AV.2026.08.00285</t>
  </si>
  <si>
    <t>SO.GM.2026.08.00022</t>
  </si>
  <si>
    <t>SO.GM.2026.08.00023</t>
  </si>
  <si>
    <t>SO.GM.2026.08.00024</t>
  </si>
  <si>
    <t>SO.GM.2026.08.00025</t>
  </si>
  <si>
    <t>SO.GM.2026.08.00026</t>
  </si>
  <si>
    <t>SO.GM.2026.08.00028</t>
  </si>
  <si>
    <t>SO.AV.2026.08.00286</t>
  </si>
  <si>
    <t>SO.AV.2026.08.00287</t>
  </si>
  <si>
    <t>SO.AV.2026.08.00288</t>
  </si>
  <si>
    <t>SO.AV.2026.08.00289</t>
  </si>
  <si>
    <t>SO.AV.2026.08.00290</t>
  </si>
  <si>
    <t>SO.AV.2026.08.00291</t>
  </si>
  <si>
    <t>SO.AV.2026.08.00292</t>
  </si>
  <si>
    <t>SO.AV.2026.08.00293</t>
  </si>
  <si>
    <t>SO.AV.2026.08.00294</t>
  </si>
  <si>
    <t>SO.AV.2026.08.00295</t>
  </si>
  <si>
    <t>SO.AV.2026.08.00296</t>
  </si>
  <si>
    <t>SO.AV.2026.08.00297</t>
  </si>
  <si>
    <t>SO.AV.2026.08.00298</t>
  </si>
  <si>
    <t>SO.AV.2026.08.00299</t>
  </si>
  <si>
    <t>SO.AV.2026.08.00300</t>
  </si>
  <si>
    <t>SO.AV.2026.08.00301</t>
  </si>
  <si>
    <t>SO.AV.2026.08.00302</t>
  </si>
  <si>
    <t>SO.AV.2026.08.00303</t>
  </si>
  <si>
    <t>SO.AV.2026.08.00304</t>
  </si>
  <si>
    <t>SO.AV.2026.08.00305</t>
  </si>
  <si>
    <t>SO.AV.2026.08.00307</t>
  </si>
  <si>
    <t>SO.AV.2026.08.00308</t>
  </si>
  <si>
    <t>SO.AV.2026.08.00309</t>
  </si>
  <si>
    <t>153</t>
  </si>
  <si>
    <t>SO.AV.2026.08.00310</t>
  </si>
  <si>
    <t>SO.AV.2026.08.00311</t>
  </si>
  <si>
    <t>SO.AV.2026.08.00312</t>
  </si>
  <si>
    <t>SO.AV.2026.08.00313</t>
  </si>
  <si>
    <t>SO.AV.2026.08.00314</t>
  </si>
  <si>
    <t>SO.AV.2026.08.00315</t>
  </si>
  <si>
    <t>SO.AV.2026.08.00316</t>
  </si>
  <si>
    <t>SO.AV.2026.08.00317</t>
  </si>
  <si>
    <t>SO.AV.2026.08.00318</t>
  </si>
  <si>
    <t>SO.AV.2026.08.00319</t>
  </si>
  <si>
    <t>SO.AV.2026.08.00320</t>
  </si>
  <si>
    <t>SO.AV.2026.08.00321</t>
  </si>
  <si>
    <t>SO.AV.2026.08.00322</t>
  </si>
  <si>
    <t>SO.AV.2026.08.00323</t>
  </si>
  <si>
    <t>SO.AV.2026.08.00324</t>
  </si>
  <si>
    <t>SO.AV.2026.08.00325</t>
  </si>
  <si>
    <t>SO.AV.2026.08.00326</t>
  </si>
  <si>
    <t>SO.AV.2026.08.00327</t>
  </si>
  <si>
    <t>SO.AV.2026.08.00329</t>
  </si>
  <si>
    <t>SO.AV.2026.08.00330</t>
  </si>
  <si>
    <t>SO.AV.2026.08.00331</t>
  </si>
  <si>
    <t>SO.AV.2026.08.00334</t>
  </si>
  <si>
    <t>SO.AV.2026.08.00335</t>
  </si>
  <si>
    <t>SO.AV.2026.08.00336</t>
  </si>
  <si>
    <t>SO.AV.2026.08.00337</t>
  </si>
  <si>
    <t>SO.GM.2026.08.00030</t>
  </si>
  <si>
    <t>SO.GM.2026.08.00031</t>
  </si>
  <si>
    <t>SO.GM.2026.08.00032</t>
  </si>
  <si>
    <t>SO.GM.2026.08.00033</t>
  </si>
  <si>
    <t>SO.GM.2026.08.00034</t>
  </si>
  <si>
    <t>SO.GM.2026.08.00035</t>
  </si>
  <si>
    <t>SO.GM.2026.08.00036</t>
  </si>
  <si>
    <t>SO.GM.2026.08.00037</t>
  </si>
  <si>
    <t>SO.GM.2026.08.00038</t>
  </si>
  <si>
    <t>SO.GM.2026.08.00039</t>
  </si>
  <si>
    <t>SO.AV.2026.08.00328</t>
  </si>
  <si>
    <t>SO.AV.2026.08.00340</t>
  </si>
  <si>
    <t>SO.AV.2026.08.00341</t>
  </si>
  <si>
    <t>SO.AV.2026.08.00342</t>
  </si>
  <si>
    <t>SO.AV.2026.08.00343</t>
  </si>
  <si>
    <t>SO.AV.2026.08.00346</t>
  </si>
  <si>
    <t>SO.AV.2026.08.00347</t>
  </si>
  <si>
    <t>SO.AV.2026.08.00348</t>
  </si>
  <si>
    <t>SO.AV.2026.08.00349</t>
  </si>
  <si>
    <t>SO.AV.2026.08.00350</t>
  </si>
  <si>
    <t>SO.AV.2026.08.00351</t>
  </si>
  <si>
    <t>SO.AV.2026.08.00352</t>
  </si>
  <si>
    <t>SO.AV.2026.08.00353</t>
  </si>
  <si>
    <t>SO.AV.2026.08.00354</t>
  </si>
  <si>
    <t>SO.AV.2026.08.00355</t>
  </si>
  <si>
    <t>SO.AV.2026.08.00356</t>
  </si>
  <si>
    <t>SO.AV.2026.08.00357</t>
  </si>
  <si>
    <t>SO.AV.2026.08.00358</t>
  </si>
  <si>
    <t>SO.AV.2026.08.00359</t>
  </si>
  <si>
    <t>SO.AV.2026.08.00361</t>
  </si>
  <si>
    <t>SO.AV.2026.08.00362</t>
  </si>
  <si>
    <t>SO.AV.2026.08.00363</t>
  </si>
  <si>
    <t>SO.AV.2026.08.00364</t>
  </si>
  <si>
    <t>SO.AV.2026.08.00365</t>
  </si>
  <si>
    <t>SO.AV.2026.08.00366</t>
  </si>
  <si>
    <t>SO.AV.2026.08.00367</t>
  </si>
  <si>
    <t>SO.AV.2026.08.00368</t>
  </si>
  <si>
    <t>SO.AV.2026.08.00369</t>
  </si>
  <si>
    <t>SO.AV.2026.08.00370</t>
  </si>
  <si>
    <t>SO.AV.2026.08.00371</t>
  </si>
  <si>
    <t>SO.AV.2026.08.00372</t>
  </si>
  <si>
    <t>SO.AV.2026.08.00373</t>
  </si>
  <si>
    <t>SO.AV.2026.08.00374</t>
  </si>
  <si>
    <t>SO.AV.2026.08.00375</t>
  </si>
  <si>
    <t>SO.AV.2026.08.00376</t>
  </si>
  <si>
    <t>SO.AV.2026.08.00377</t>
  </si>
  <si>
    <t>SO.AV.2026.08.00379</t>
  </si>
  <si>
    <t>SO.AV.2026.08.00380</t>
  </si>
  <si>
    <t>SO.AV.2026.08.00381</t>
  </si>
  <si>
    <t>SO.AV.2026.08.00382</t>
  </si>
  <si>
    <t>SO.AV.2026.08.00383</t>
  </si>
  <si>
    <t>SO.AV.2026.08.00384</t>
  </si>
  <si>
    <t>SO.AV.2026.08.00385</t>
  </si>
  <si>
    <t>SO.AV.2026.08.00387</t>
  </si>
  <si>
    <t>SO.AV.2026.08.00388</t>
  </si>
  <si>
    <t>SO.AV.2026.08.00389</t>
  </si>
  <si>
    <t>SO.AV.2026.08.00390</t>
  </si>
  <si>
    <t>SO.AV.2026.08.00391</t>
  </si>
  <si>
    <t>SO.AV.2026.08.00392</t>
  </si>
  <si>
    <t>SO.AV.2026.08.00394</t>
  </si>
  <si>
    <t>SO.AV.2026.08.00396</t>
  </si>
  <si>
    <t>SO.AV.2026.08.00397</t>
  </si>
  <si>
    <t>SO.AV.2026.08.00399</t>
  </si>
  <si>
    <t>SO.AV.2026.08.00400</t>
  </si>
  <si>
    <t>SO.AV.2026.08.00401</t>
  </si>
  <si>
    <t>SO.AV.2026.08.00402</t>
  </si>
  <si>
    <t>SO.GM.2026.08.00040</t>
  </si>
  <si>
    <t>SO.GM.2026.08.00041</t>
  </si>
  <si>
    <t>SO.GM.2026.08.00042</t>
  </si>
  <si>
    <t>SO.GM.2026.08.00043</t>
  </si>
  <si>
    <t>SO.GM.2026.08.00044</t>
  </si>
  <si>
    <t>SO.GM.2026.08.00045</t>
  </si>
  <si>
    <t>SO.GM.2026.08.00046</t>
  </si>
  <si>
    <t>SO.AV.2026.08.00398</t>
  </si>
  <si>
    <t>SO.AV.2026.08.00403</t>
  </si>
  <si>
    <t>SO.AV.2026.08.00404</t>
  </si>
  <si>
    <t>SO.AV.2026.08.00405</t>
  </si>
  <si>
    <t>SO.AV.2026.08.00406</t>
  </si>
  <si>
    <t>SO.AV.2026.08.00407</t>
  </si>
  <si>
    <t>SO.AV.2026.08.00408</t>
  </si>
  <si>
    <t>SO.AV.2026.08.00409</t>
  </si>
  <si>
    <t>SO.AV.2026.08.00410</t>
  </si>
  <si>
    <t>SO.AV.2026.08.00411</t>
  </si>
  <si>
    <t>SO.AV.2026.08.00412</t>
  </si>
  <si>
    <t>SO.AV.2026.08.00413</t>
  </si>
  <si>
    <t>SO.AV.2026.08.00414</t>
  </si>
  <si>
    <t>SO.AV.2026.08.00415</t>
  </si>
  <si>
    <t>SO.AV.2026.08.00416</t>
  </si>
  <si>
    <t>SO.AV.2026.08.00417</t>
  </si>
  <si>
    <t>SO.AV.2026.08.00418</t>
  </si>
  <si>
    <t>SO.AV.2026.08.00419</t>
  </si>
  <si>
    <t>SO.AV.2026.08.00420</t>
  </si>
  <si>
    <t>SO.AV.2026.08.00422</t>
  </si>
  <si>
    <t>SO.AV.2026.08.00423</t>
  </si>
  <si>
    <t>SO.AV.2026.08.00424</t>
  </si>
  <si>
    <t>SO.AV.2026.08.00425</t>
  </si>
  <si>
    <t>SO.AV.2026.08.00426</t>
  </si>
  <si>
    <t>SO.AV.2026.08.00427</t>
  </si>
  <si>
    <t>SO.AV.2026.08.00428</t>
  </si>
  <si>
    <t>SO.AV.2026.08.00429</t>
  </si>
  <si>
    <t>SO.AV.2026.08.00430</t>
  </si>
  <si>
    <t>SO.AV.2026.08.00431</t>
  </si>
  <si>
    <t>155</t>
  </si>
  <si>
    <t>SO.AV.2026.08.00432</t>
  </si>
  <si>
    <t>SO.AV.2026.08.00433</t>
  </si>
  <si>
    <t>SO.AV.2026.08.00434</t>
  </si>
  <si>
    <t>SO.AV.2026.08.00435</t>
  </si>
  <si>
    <t>SO.AV.2026.08.00436</t>
  </si>
  <si>
    <t>SO.AV.2026.08.00437</t>
  </si>
  <si>
    <t>SO.AV.2026.08.00438</t>
  </si>
  <si>
    <t>SO.AV.2026.08.00439</t>
  </si>
  <si>
    <t>SO.AV.2026.08.00440</t>
  </si>
  <si>
    <t>SO.AV.2026.08.00441</t>
  </si>
  <si>
    <t>SO.AV.2026.08.00442</t>
  </si>
  <si>
    <t>SO.AV.2026.08.00443</t>
  </si>
  <si>
    <t>SO.AV.2026.08.00444</t>
  </si>
  <si>
    <t>SO.AV.2026.08.00445</t>
  </si>
  <si>
    <t>SO.AV.2026.08.00446</t>
  </si>
  <si>
    <t>SO.AV.2026.08.00447</t>
  </si>
  <si>
    <t>SO.AV.2026.08.00448</t>
  </si>
  <si>
    <t>SO.AV.2026.08.00451</t>
  </si>
  <si>
    <t>SO.AV.2026.08.00452</t>
  </si>
  <si>
    <t>SO.AV.2026.08.00453</t>
  </si>
  <si>
    <t>SO.AV.2026.08.00454</t>
  </si>
  <si>
    <t>SO.AV.2026.08.00455</t>
  </si>
  <si>
    <t>SO.AV.2026.08.00456</t>
  </si>
  <si>
    <t>SO.AV.2026.08.00457</t>
  </si>
  <si>
    <t>SO.GM.2026.08.00048</t>
  </si>
  <si>
    <t>SO.GM.2026.08.00049</t>
  </si>
  <si>
    <t>SO.GM.2026.08.00050</t>
  </si>
  <si>
    <t>SO.GM.2026.08.00051</t>
  </si>
  <si>
    <t>SO.GM.2026.08.00052</t>
  </si>
  <si>
    <t>SO.GM.2026.08.00053</t>
  </si>
  <si>
    <t>SO.GM.2026.08.00054</t>
  </si>
  <si>
    <t>SO.GM.2026.08.00055</t>
  </si>
  <si>
    <t>SO.AV.2026.08.00458</t>
  </si>
  <si>
    <t>SO.AV.2026.08.00459</t>
  </si>
  <si>
    <t>SO.AV.2026.08.00460</t>
  </si>
  <si>
    <t>SO.AV.2026.08.00461</t>
  </si>
  <si>
    <t>SO.AV.2026.08.00462</t>
  </si>
  <si>
    <t>SO.AV.2026.08.00463</t>
  </si>
  <si>
    <t>SO.AV.2026.08.00464</t>
  </si>
  <si>
    <t>SO.AV.2026.08.00465</t>
  </si>
  <si>
    <t>SO.AV.2026.08.00466</t>
  </si>
  <si>
    <t>SO.AV.2026.08.00468</t>
  </si>
  <si>
    <t>SO.AV.2026.08.00469</t>
  </si>
  <si>
    <t>SO.AV.2026.08.00470</t>
  </si>
  <si>
    <t>SO.AV.2026.08.00471</t>
  </si>
  <si>
    <t>SO.AV.2026.08.00472</t>
  </si>
  <si>
    <t>SO.AV.2026.08.00473</t>
  </si>
  <si>
    <t>SO.AV.2026.08.00474</t>
  </si>
  <si>
    <t>SO.AV.2026.08.00475</t>
  </si>
  <si>
    <t>SO.AV.2026.08.00476</t>
  </si>
  <si>
    <t>SO.AV.2026.08.00477</t>
  </si>
  <si>
    <t>SO.AV.2026.08.00478</t>
  </si>
  <si>
    <t>SO.AV.2026.08.00479</t>
  </si>
  <si>
    <t>SO.AV.2026.08.00480</t>
  </si>
  <si>
    <t>SO.AV.2026.08.00481</t>
  </si>
  <si>
    <t>SO.AV.2026.08.00482</t>
  </si>
  <si>
    <t>SO.AV.2026.08.00483</t>
  </si>
  <si>
    <t>SO.AV.2026.08.00484</t>
  </si>
  <si>
    <t>SO.AV.2026.08.00485</t>
  </si>
  <si>
    <t>SO.AV.2026.08.00486</t>
  </si>
  <si>
    <t>SO.AV.2026.08.00487</t>
  </si>
  <si>
    <t>SO.AV.2026.08.00488</t>
  </si>
  <si>
    <t>SO.AV.2026.08.00489</t>
  </si>
  <si>
    <t>SO.AV.2026.08.00490</t>
  </si>
  <si>
    <t>SO.AV.2026.08.00491</t>
  </si>
  <si>
    <t>SO.AV.2026.08.00492</t>
  </si>
  <si>
    <t>SO.AV.2026.08.00493</t>
  </si>
  <si>
    <t>SO.AV.2026.08.00494</t>
  </si>
  <si>
    <t>SO.AV.2026.08.00495</t>
  </si>
  <si>
    <t>SO.AV.2026.08.00496</t>
  </si>
  <si>
    <t>SO.AV.2026.08.00497</t>
  </si>
  <si>
    <t>SO.AV.2026.08.00498</t>
  </si>
  <si>
    <t>SO.AV.2026.08.00499</t>
  </si>
  <si>
    <t>SO.AV.2026.08.00500</t>
  </si>
  <si>
    <t>SO.AV.2026.08.00501</t>
  </si>
  <si>
    <t>SO.AV.2026.08.00502</t>
  </si>
  <si>
    <t>SO.AV.2026.08.00503</t>
  </si>
  <si>
    <t>SO.AV.2026.08.00504</t>
  </si>
  <si>
    <t>SO.AV.2026.08.00505</t>
  </si>
  <si>
    <t>SO.AV.2026.08.00506</t>
  </si>
  <si>
    <t>SO.AV.2026.08.00507</t>
  </si>
  <si>
    <t>SO.AV.2026.08.00508</t>
  </si>
  <si>
    <t>SO.AV.2026.08.00509</t>
  </si>
  <si>
    <t>SO.AV.2026.08.00510</t>
  </si>
  <si>
    <t>SO.AV.2026.08.00511</t>
  </si>
  <si>
    <t>SO.AV.2026.08.00512</t>
  </si>
  <si>
    <t>SO.AV.2026.08.00513</t>
  </si>
  <si>
    <t>SO.AV.2026.08.00514</t>
  </si>
  <si>
    <t>SO.AV.2026.08.00515</t>
  </si>
  <si>
    <t>SO.AV.2026.08.00516</t>
  </si>
  <si>
    <t>SO.AV.2026.08.00517</t>
  </si>
  <si>
    <t>SO.AV.2026.08.00518</t>
  </si>
  <si>
    <t>SO.AV.2026.08.00519</t>
  </si>
  <si>
    <t>SO.AV.2026.08.00520</t>
  </si>
  <si>
    <t>SO.AV.2026.08.00521</t>
  </si>
  <si>
    <t>SO.AV.2026.08.00522</t>
  </si>
  <si>
    <t>SO.AV.2026.08.00523</t>
  </si>
  <si>
    <t>SO.AV.2026.08.00524</t>
  </si>
  <si>
    <t>SO.AV.2026.08.00525</t>
  </si>
  <si>
    <t>SO.AV.2026.08.00526</t>
  </si>
  <si>
    <t>SO.AV.2026.08.00527</t>
  </si>
  <si>
    <t>SO.AV.2026.08.00528</t>
  </si>
  <si>
    <t>SO.AV.2026.08.00529</t>
  </si>
  <si>
    <t>SO.AV.2026.08.00530</t>
  </si>
  <si>
    <t>SO.AV.2026.08.00531</t>
  </si>
  <si>
    <t>SO.AV.2026.08.00533</t>
  </si>
  <si>
    <t>SO.AV.2026.08.00534</t>
  </si>
  <si>
    <t>SO.AV.2026.08.00535</t>
  </si>
  <si>
    <t>SO.AV.2026.08.00536</t>
  </si>
  <si>
    <t>SO.AV.2026.08.00537</t>
  </si>
  <si>
    <t>SO.AV.2026.08.00539</t>
  </si>
  <si>
    <t>SO.AV.2026.08.00540</t>
  </si>
  <si>
    <t>SO.AV.2026.08.00541</t>
  </si>
  <si>
    <t>SO.AV.2026.08.00542</t>
  </si>
  <si>
    <t>SO.AV.2026.08.00543</t>
  </si>
  <si>
    <t>SO.AV.2026.08.00544</t>
  </si>
  <si>
    <t>SO.AV.2026.08.00545</t>
  </si>
  <si>
    <t>SO.AV.2026.08.00547</t>
  </si>
  <si>
    <t>SO.AV.2026.08.00548</t>
  </si>
  <si>
    <t>SO.AV.2026.08.00549</t>
  </si>
  <si>
    <t>SO.AV.2026.08.00550</t>
  </si>
  <si>
    <t>SO.AV.2026.08.00551</t>
  </si>
  <si>
    <t>SO.GM.2026.08.00056</t>
  </si>
  <si>
    <t>SO.GM.2026.08.00057</t>
  </si>
  <si>
    <t>SO.GM.2026.08.00058</t>
  </si>
  <si>
    <t>SO.GM.2026.08.00059</t>
  </si>
  <si>
    <t>SO.GM.2026.08.00061</t>
  </si>
  <si>
    <t>SO.GM.2026.08.00062</t>
  </si>
  <si>
    <t>SO.GM.2026.08.00063</t>
  </si>
  <si>
    <t>SO.GM.2026.08.00064</t>
  </si>
  <si>
    <t>SO.AV.2026.08.00538</t>
  </si>
  <si>
    <t>SO.AV.2026.08.00546</t>
  </si>
  <si>
    <t>SO.AV.2026.08.00552</t>
  </si>
  <si>
    <t>SO.AV.2026.08.00553</t>
  </si>
  <si>
    <t>SO.AV.2026.08.00554</t>
  </si>
  <si>
    <t>SO.AV.2026.08.00555</t>
  </si>
  <si>
    <t>SO.AV.2026.08.00556</t>
  </si>
  <si>
    <t>SO.AV.2026.08.00557</t>
  </si>
  <si>
    <t>SO.AV.2026.08.00558</t>
  </si>
  <si>
    <t>SO.AV.2026.08.00559</t>
  </si>
  <si>
    <t>SO.AV.2026.08.00561</t>
  </si>
  <si>
    <t>SO.AV.2026.08.00562</t>
  </si>
  <si>
    <t>SO.AV.2026.08.00563</t>
  </si>
  <si>
    <t>SO.AV.2026.08.00564</t>
  </si>
  <si>
    <t>SO.AV.2026.08.00565</t>
  </si>
  <si>
    <t>SO.AV.2026.08.00566</t>
  </si>
  <si>
    <t>SO.AV.2026.08.00567</t>
  </si>
  <si>
    <t>SO.AV.2026.08.00569</t>
  </si>
  <si>
    <t>SO.AV.2026.08.00570</t>
  </si>
  <si>
    <t>SO.AV.2026.08.00571</t>
  </si>
  <si>
    <t>SO.AV.2026.08.00572</t>
  </si>
  <si>
    <t>SO.AV.2026.08.00573</t>
  </si>
  <si>
    <t>SO.AV.2026.08.00574</t>
  </si>
  <si>
    <t>SO.AV.2026.08.00575</t>
  </si>
  <si>
    <t>SO.AV.2026.08.00576</t>
  </si>
  <si>
    <t>SO.AV.2026.08.00577</t>
  </si>
  <si>
    <t>SO.AV.2026.08.00578</t>
  </si>
  <si>
    <t>SO.AV.2026.08.00579</t>
  </si>
  <si>
    <t>SO.AV.2026.08.00580</t>
  </si>
  <si>
    <t>SO.AV.2026.08.00581</t>
  </si>
  <si>
    <t>SO.AV.2026.08.00582</t>
  </si>
  <si>
    <t>SO.AV.2026.08.00583</t>
  </si>
  <si>
    <t>SO.AV.2026.08.00584</t>
  </si>
  <si>
    <t>SO.AV.2026.08.00585</t>
  </si>
  <si>
    <t>SO.AV.2026.08.00586</t>
  </si>
  <si>
    <t>SO.AV.2026.08.00587</t>
  </si>
  <si>
    <t>SO.AV.2026.08.00588</t>
  </si>
  <si>
    <t>SO.AV.2026.08.00589</t>
  </si>
  <si>
    <t>SO.AV.2026.08.00590</t>
  </si>
  <si>
    <t>SO.AV.2026.08.00591</t>
  </si>
  <si>
    <t>SO.AV.2026.08.00592</t>
  </si>
  <si>
    <t>SO.AV.2026.08.00593</t>
  </si>
  <si>
    <t>SO.AV.2026.08.00594</t>
  </si>
  <si>
    <t>SO.AV.2026.08.00595</t>
  </si>
  <si>
    <t>SO.AV.2026.08.00596</t>
  </si>
  <si>
    <t>SO.AV.2026.08.00597</t>
  </si>
  <si>
    <t>SO.AV.2026.08.00598</t>
  </si>
  <si>
    <t>SO.AV.2026.08.00599</t>
  </si>
  <si>
    <t>SO.AV.2026.08.00600</t>
  </si>
  <si>
    <t>SO.AV.2026.08.00601</t>
  </si>
  <si>
    <t>SO.AV.2026.08.00602</t>
  </si>
  <si>
    <t>SO.AV.2026.08.00603</t>
  </si>
  <si>
    <t>SO.AV.2026.08.00604</t>
  </si>
  <si>
    <t>SO.AV.2026.08.00605</t>
  </si>
  <si>
    <t>SO.AV.2026.08.00606</t>
  </si>
  <si>
    <t>SO.AV.2026.08.00607</t>
  </si>
  <si>
    <t>SO.AV.2026.08.00608</t>
  </si>
  <si>
    <t>SO.AV.2026.08.00610</t>
  </si>
  <si>
    <t>SO.AV.2026.08.00611</t>
  </si>
  <si>
    <t>SO.AV.2026.08.00612</t>
  </si>
  <si>
    <t>SO.AV.2026.08.00613</t>
  </si>
  <si>
    <t>SO.AV.2026.08.00614</t>
  </si>
  <si>
    <t>SO.AV.2026.08.00615</t>
  </si>
  <si>
    <t>SO.GM.2026.08.00065</t>
  </si>
  <si>
    <t>SO.GM.2026.08.00066</t>
  </si>
  <si>
    <t>SO.GM.2026.08.00067</t>
  </si>
  <si>
    <t>SO.GM.2026.08.00068</t>
  </si>
  <si>
    <t>SO.GM.2026.08.00069</t>
  </si>
  <si>
    <t>SO.GM.2026.08.00071</t>
  </si>
  <si>
    <t>SO.GM.2026.08.00072</t>
  </si>
  <si>
    <t>SO.GM.2026.08.00073</t>
  </si>
  <si>
    <t>SO.AV.2026.08.00616</t>
  </si>
  <si>
    <t>SO.AV.2026.08.00617</t>
  </si>
  <si>
    <t>SO.AV.2026.08.00618</t>
  </si>
  <si>
    <t>SO.AV.2026.08.00619</t>
  </si>
  <si>
    <t>SO.AV.2026.08.00620</t>
  </si>
  <si>
    <t>SO.AV.2026.08.00621</t>
  </si>
  <si>
    <t>SO.AV.2026.08.00622</t>
  </si>
  <si>
    <t>SO.AV.2026.08.00623</t>
  </si>
  <si>
    <t>SO.AV.2026.08.00624</t>
  </si>
  <si>
    <t>SO.AV.2026.08.00625</t>
  </si>
  <si>
    <t>SO.AV.2026.08.00626</t>
  </si>
  <si>
    <t>SO.AV.2026.08.00627</t>
  </si>
  <si>
    <t>SO.AV.2026.08.00628</t>
  </si>
  <si>
    <t>SO.AV.2026.08.00629</t>
  </si>
  <si>
    <t>SO.AV.2026.08.00630</t>
  </si>
  <si>
    <t>SO.AV.2026.08.00631</t>
  </si>
  <si>
    <t>SO.AV.2026.08.00632</t>
  </si>
  <si>
    <t>SO.AV.2026.08.00633</t>
  </si>
  <si>
    <t>SO.AV.2026.08.00634</t>
  </si>
  <si>
    <t>SO.AV.2026.08.00635</t>
  </si>
  <si>
    <t>SO.AV.2026.08.00636</t>
  </si>
  <si>
    <t>SO.AV.2026.08.00637</t>
  </si>
  <si>
    <t>SO.AV.2026.08.00638</t>
  </si>
  <si>
    <t>SO.AV.2026.08.00639</t>
  </si>
  <si>
    <t>SO.AV.2026.08.00640</t>
  </si>
  <si>
    <t>SO.AV.2026.08.00641</t>
  </si>
  <si>
    <t>SO.AV.2026.08.00642</t>
  </si>
  <si>
    <t>SO.AV.2026.08.00643</t>
  </si>
  <si>
    <t>SO.AV.2026.08.00644</t>
  </si>
  <si>
    <t>SO.AV.2026.08.00645</t>
  </si>
  <si>
    <t>SO.AV.2026.08.00646</t>
  </si>
  <si>
    <t>SO.AV.2026.08.00647</t>
  </si>
  <si>
    <t>SO.AV.2026.08.00648</t>
  </si>
  <si>
    <t>SO.AV.2026.08.00649</t>
  </si>
  <si>
    <t>SO.AV.2026.08.00650</t>
  </si>
  <si>
    <t>SO.AV.2026.08.00651</t>
  </si>
  <si>
    <t>SO.AV.2026.08.00652</t>
  </si>
  <si>
    <t>SO.AV.2026.08.00653</t>
  </si>
  <si>
    <t>SO.AV.2026.08.00654</t>
  </si>
  <si>
    <t>SO.AV.2026.08.00655</t>
  </si>
  <si>
    <t>SO.AV.2026.08.00656</t>
  </si>
  <si>
    <t>SO.AV.2026.08.00657</t>
  </si>
  <si>
    <t>SO.AV.2026.08.00658</t>
  </si>
  <si>
    <t>SO.AV.2026.08.00659</t>
  </si>
  <si>
    <t>SO.AV.2026.08.00660</t>
  </si>
  <si>
    <t>SO.AV.2026.08.00661</t>
  </si>
  <si>
    <t>SO.AV.2026.08.00662</t>
  </si>
  <si>
    <t>SO.AV.2026.08.00663</t>
  </si>
  <si>
    <t>SO.AV.2026.08.00664</t>
  </si>
  <si>
    <t>SO.AV.2026.08.00665</t>
  </si>
  <si>
    <t>SO.AV.2026.08.00666</t>
  </si>
  <si>
    <t>SO.AV.2026.08.00667</t>
  </si>
  <si>
    <t>SO.AV.2026.08.00668</t>
  </si>
  <si>
    <t>SO.AV.2026.08.00669</t>
  </si>
  <si>
    <t>SO.AV.2026.08.00670</t>
  </si>
  <si>
    <t>SO.AV.2026.08.00671</t>
  </si>
  <si>
    <t>SO.AV.2026.08.00672</t>
  </si>
  <si>
    <t>SO.AV.2026.08.00673</t>
  </si>
  <si>
    <t>SO.AV.2026.08.00676</t>
  </si>
  <si>
    <t>SO.GM.2026.08.00074</t>
  </si>
  <si>
    <t>SO.GM.2026.08.00075</t>
  </si>
  <si>
    <t>SO.GM.2026.08.00076</t>
  </si>
  <si>
    <t>SO.GM.2026.08.00077</t>
  </si>
  <si>
    <t>SO.GM.2026.08.00078</t>
  </si>
  <si>
    <t>SO.GM.2026.08.00079</t>
  </si>
  <si>
    <t>SO.GM.2026.08.00080</t>
  </si>
  <si>
    <t>SO.GM.2026.08.00081</t>
  </si>
  <si>
    <t>SO.GM.2026.08.00083</t>
  </si>
  <si>
    <t>SO.AV.2026.08.00675</t>
  </si>
  <si>
    <t>SO.AV.2026.08.00677</t>
  </si>
  <si>
    <t>SO.AV.2026.08.00678</t>
  </si>
  <si>
    <t>159</t>
  </si>
  <si>
    <t>SO.AV.2026.08.00679</t>
  </si>
  <si>
    <t>SO.AV.2026.08.00680</t>
  </si>
  <si>
    <t>SO.AV.2026.08.00681</t>
  </si>
  <si>
    <t>SO.AV.2026.08.00682</t>
  </si>
  <si>
    <t>SO.AV.2026.08.00683</t>
  </si>
  <si>
    <t>SO.AV.2026.08.00684</t>
  </si>
  <si>
    <t>SO.AV.2026.08.00685</t>
  </si>
  <si>
    <t>SO.AV.2026.08.00686</t>
  </si>
  <si>
    <t>SO.AV.2026.08.00687</t>
  </si>
  <si>
    <t>SO.AV.2026.08.00689</t>
  </si>
  <si>
    <t>SO.AV.2026.08.00690</t>
  </si>
  <si>
    <t>SO.AV.2026.08.00691</t>
  </si>
  <si>
    <t>SO.AV.2026.08.00692</t>
  </si>
  <si>
    <t>SO.AV.2026.08.00693</t>
  </si>
  <si>
    <t>SO.AV.2026.08.00694</t>
  </si>
  <si>
    <t>SO.AV.2026.08.00695</t>
  </si>
  <si>
    <t>SO.AV.2026.08.00696</t>
  </si>
  <si>
    <t>SO.AV.2026.08.00697</t>
  </si>
  <si>
    <t>SO.AV.2026.08.00698</t>
  </si>
  <si>
    <t>SO.AV.2026.08.00699</t>
  </si>
  <si>
    <t>SO.AV.2026.08.00700</t>
  </si>
  <si>
    <t>SO.AV.2026.08.00701</t>
  </si>
  <si>
    <t>SO.AV.2026.08.00702</t>
  </si>
  <si>
    <t>SO.AV.2026.08.00703</t>
  </si>
  <si>
    <t>SO.AV.2026.08.00704</t>
  </si>
  <si>
    <t>SO.AV.2026.08.00705</t>
  </si>
  <si>
    <t>SO.AV.2026.08.00706</t>
  </si>
  <si>
    <t>SO.AV.2026.08.00708</t>
  </si>
  <si>
    <t>SO.AV.2026.08.00709</t>
  </si>
  <si>
    <t>SO.AV.2026.08.00710</t>
  </si>
  <si>
    <t>SO.AV.2026.08.00711</t>
  </si>
  <si>
    <t>SO.AV.2026.08.00712</t>
  </si>
  <si>
    <t>SO.AV.2026.08.00713</t>
  </si>
  <si>
    <t>SO.AV.2026.08.00714</t>
  </si>
  <si>
    <t>SO.AV.2026.08.00715</t>
  </si>
  <si>
    <t>SO.AV.2026.08.00716</t>
  </si>
  <si>
    <t>SO.AV.2026.08.00717</t>
  </si>
  <si>
    <t>SO.AV.2026.08.00718</t>
  </si>
  <si>
    <t>SO.AV.2026.08.00719</t>
  </si>
  <si>
    <t>SO.AV.2026.08.00720</t>
  </si>
  <si>
    <t>SO.AV.2026.08.00722</t>
  </si>
  <si>
    <t>SO.GM.2026.08.00082</t>
  </si>
  <si>
    <t>SO.GM.2026.08.00084</t>
  </si>
  <si>
    <t>SO.GM.2026.08.00085</t>
  </si>
  <si>
    <t>SO.GM.2026.08.00086</t>
  </si>
  <si>
    <t>SO.GM.2026.08.00087</t>
  </si>
  <si>
    <t>SO.GM.2026.08.00088</t>
  </si>
  <si>
    <t>SO.AV.2026.08.00723</t>
  </si>
  <si>
    <t>SO.AV.2026.08.00724</t>
  </si>
  <si>
    <t>SO.AV.2026.08.00725</t>
  </si>
  <si>
    <t>SO.AV.2026.08.00726</t>
  </si>
  <si>
    <t>SO.AV.2026.08.00727</t>
  </si>
  <si>
    <t>SO.AV.2026.08.00728</t>
  </si>
  <si>
    <t>SO.AV.2026.08.00729</t>
  </si>
  <si>
    <t>SO.AV.2026.08.00730</t>
  </si>
  <si>
    <t>SO.AV.2026.08.00731</t>
  </si>
  <si>
    <t>SO.AV.2026.08.00732</t>
  </si>
  <si>
    <t>SO.AV.2026.08.00733</t>
  </si>
  <si>
    <t>SO.AV.2026.08.00734</t>
  </si>
  <si>
    <t>SO.AV.2026.08.00735</t>
  </si>
  <si>
    <t>SO.AV.2026.08.00736</t>
  </si>
  <si>
    <t>SO.AV.2026.08.00737</t>
  </si>
  <si>
    <t>SO.AV.2026.08.00738</t>
  </si>
  <si>
    <t>SO.AV.2026.08.00739</t>
  </si>
  <si>
    <t>SO.AV.2026.08.00740</t>
  </si>
  <si>
    <t>SO.AV.2026.08.00742</t>
  </si>
  <si>
    <t>SO.AV.2026.08.00743</t>
  </si>
  <si>
    <t>SO.AV.2026.08.00744</t>
  </si>
  <si>
    <t>SO.AV.2026.08.00745</t>
  </si>
  <si>
    <t>SO.AV.2026.08.00746</t>
  </si>
  <si>
    <t>SO.AV.2026.08.00747</t>
  </si>
  <si>
    <t>SO.AV.2026.08.00748</t>
  </si>
  <si>
    <t>SO.AV.2026.08.00749</t>
  </si>
  <si>
    <t>SO.AV.2026.08.00751</t>
  </si>
  <si>
    <t>SO.AV.2026.08.00752</t>
  </si>
  <si>
    <t>SO.AV.2026.08.00753</t>
  </si>
  <si>
    <t>SO.AV.2026.08.00754</t>
  </si>
  <si>
    <t>SO.AV.2026.08.00755</t>
  </si>
  <si>
    <t>SO.AV.2026.08.00756</t>
  </si>
  <si>
    <t>SO.AV.2026.08.00757</t>
  </si>
  <si>
    <t>SO.AV.2026.08.00759</t>
  </si>
  <si>
    <t>SO.AV.2026.08.00760</t>
  </si>
  <si>
    <t>SO.AV.2026.08.00761</t>
  </si>
  <si>
    <t>SO.AV.2026.08.00762</t>
  </si>
  <si>
    <t>SO.AV.2026.08.00763</t>
  </si>
  <si>
    <t>SO.AV.2026.08.00764</t>
  </si>
  <si>
    <t>SO.AV.2026.08.00765</t>
  </si>
  <si>
    <t>SO.AV.2026.08.00766</t>
  </si>
  <si>
    <t>SO.AV.2026.08.00767</t>
  </si>
  <si>
    <t>SO.AV.2026.08.00768</t>
  </si>
  <si>
    <t>SO.AV.2026.08.00769</t>
  </si>
  <si>
    <t>SO.AV.2026.08.00770</t>
  </si>
  <si>
    <t>SO.AV.2026.08.00771</t>
  </si>
  <si>
    <t>SO.AV.2026.08.00772</t>
  </si>
  <si>
    <t>SO.AV.2026.08.00773</t>
  </si>
  <si>
    <t>SO.AV.2026.08.00774</t>
  </si>
  <si>
    <t>SO.AV.2026.08.00775</t>
  </si>
  <si>
    <t>SO.AV.2026.08.00776</t>
  </si>
  <si>
    <t>SO.AV.2026.08.00777</t>
  </si>
  <si>
    <t>SO.AV.2026.08.00778</t>
  </si>
  <si>
    <t>SO.AV.2026.08.00779</t>
  </si>
  <si>
    <t>SO.AV.2026.08.00780</t>
  </si>
  <si>
    <t>SO.AV.2026.08.00781</t>
  </si>
  <si>
    <t>SO.AV.2026.08.00782</t>
  </si>
  <si>
    <t>SO.AV.2026.08.00784</t>
  </si>
  <si>
    <t>SO.AV.2026.08.00787</t>
  </si>
  <si>
    <t>SO.AV.2026.08.00790</t>
  </si>
  <si>
    <t>SO.AV.2026.08.00792</t>
  </si>
  <si>
    <t>SO.GM.2026.08.00089</t>
  </si>
  <si>
    <t>SO.GM.2026.08.00090</t>
  </si>
  <si>
    <t>SO.GM.2026.08.00091</t>
  </si>
  <si>
    <t>SO.AV.2026.08.00783</t>
  </si>
  <si>
    <t>SO.AV.2026.08.00785</t>
  </si>
  <si>
    <t>SO.AV.2026.08.00786</t>
  </si>
  <si>
    <t>SO.AV.2026.08.00788</t>
  </si>
  <si>
    <t>SO.AV.2026.08.00789</t>
  </si>
  <si>
    <t>SO.AV.2026.08.00791</t>
  </si>
  <si>
    <t>SO.AV.2026.08.00793</t>
  </si>
  <si>
    <t>SO.AV.2026.08.00794</t>
  </si>
  <si>
    <t>SO.AV.2026.08.00795</t>
  </si>
  <si>
    <t>SO.AV.2026.08.00796</t>
  </si>
  <si>
    <t>SO.AV.2026.08.00797</t>
  </si>
  <si>
    <t>SO.AV.2026.08.00798</t>
  </si>
  <si>
    <t>SO.AV.2026.08.00799</t>
  </si>
  <si>
    <t>SO.AV.2026.08.00800</t>
  </si>
  <si>
    <t>SO.AV.2026.08.00801</t>
  </si>
  <si>
    <t>SO.AV.2026.08.00802</t>
  </si>
  <si>
    <t>SO.AV.2026.08.00803</t>
  </si>
  <si>
    <t>SO.AV.2026.08.00804</t>
  </si>
  <si>
    <t>SO.AV.2026.08.00805</t>
  </si>
  <si>
    <t>SO.AV.2026.08.00806</t>
  </si>
  <si>
    <t>SO.AV.2026.08.00807</t>
  </si>
  <si>
    <t>SO.AV.2026.08.00808</t>
  </si>
  <si>
    <t>SO.AV.2026.08.00809</t>
  </si>
  <si>
    <t>SO.AV.2026.08.00810</t>
  </si>
  <si>
    <t>SO.AV.2026.08.00811</t>
  </si>
  <si>
    <t>SO.AV.2026.08.00812</t>
  </si>
  <si>
    <t>SO.AV.2026.08.00813</t>
  </si>
  <si>
    <t>SO.AV.2026.08.00814</t>
  </si>
  <si>
    <t>SO.AV.2026.08.00815</t>
  </si>
  <si>
    <t>SO.AV.2026.08.00816</t>
  </si>
  <si>
    <t>SO.AV.2026.08.00817</t>
  </si>
  <si>
    <t>SO.AV.2026.08.00818</t>
  </si>
  <si>
    <t>SO.AV.2026.08.00819</t>
  </si>
  <si>
    <t>SO.AV.2026.08.00821</t>
  </si>
  <si>
    <t>SO.AV.2026.08.00822</t>
  </si>
  <si>
    <t>SO.AV.2026.08.00823</t>
  </si>
  <si>
    <t>SO.AV.2026.08.00824</t>
  </si>
  <si>
    <t>SO.AV.2026.08.00825</t>
  </si>
  <si>
    <t>SO.AV.2026.08.00826</t>
  </si>
  <si>
    <t>SO.AV.2026.08.00827</t>
  </si>
  <si>
    <t>SO.AV.2026.08.00828</t>
  </si>
  <si>
    <t>SO.AV.2026.08.00829</t>
  </si>
  <si>
    <t>SO.AV.2026.08.00830</t>
  </si>
  <si>
    <t>SO.AV.2026.08.00831</t>
  </si>
  <si>
    <t>SO.AV.2026.08.00832</t>
  </si>
  <si>
    <t>SO.AV.2026.08.00833</t>
  </si>
  <si>
    <t>SO.AV.2026.08.00834</t>
  </si>
  <si>
    <t>SO.AV.2026.08.00835</t>
  </si>
  <si>
    <t>SO.AV.2026.08.00836</t>
  </si>
  <si>
    <t>SO.AV.2026.08.00837</t>
  </si>
  <si>
    <t>SO.AV.2026.08.00838</t>
  </si>
  <si>
    <t>SO.AV.2026.08.00839</t>
  </si>
  <si>
    <t>SO.AV.2026.08.00840</t>
  </si>
  <si>
    <t>SO.AV.2026.08.00841</t>
  </si>
  <si>
    <t>SO.AV.2026.08.00842</t>
  </si>
  <si>
    <t>SO.AV.2026.08.00844</t>
  </si>
  <si>
    <t>SO.GM.2026.08.00092</t>
  </si>
  <si>
    <t>SO.GM.2026.08.00093</t>
  </si>
  <si>
    <t>SO.GM.2026.08.00094</t>
  </si>
  <si>
    <t>SO.GM.2026.08.00095</t>
  </si>
  <si>
    <t>SO.AV.2026.08.00845</t>
  </si>
  <si>
    <t>SO.AV.2026.08.00846</t>
  </si>
  <si>
    <t>SO.AV.2026.08.00848</t>
  </si>
  <si>
    <t>SO.AV.2026.08.00849</t>
  </si>
  <si>
    <t>SO.AV.2026.08.00850</t>
  </si>
  <si>
    <t>SO.AV.2026.08.00851</t>
  </si>
  <si>
    <t>SO.AV.2026.08.00852</t>
  </si>
  <si>
    <t>SO.AV.2026.08.00853</t>
  </si>
  <si>
    <t>SO.AV.2026.08.00854</t>
  </si>
  <si>
    <t>SO.AV.2026.08.00855</t>
  </si>
  <si>
    <t>SO.AV.2026.08.00856</t>
  </si>
  <si>
    <t>SO.AV.2026.08.00857</t>
  </si>
  <si>
    <t>SO.AV.2026.08.00858</t>
  </si>
  <si>
    <t>SO.AV.2026.08.00859</t>
  </si>
  <si>
    <t>SO.AV.2026.08.00860</t>
  </si>
  <si>
    <t>SO.AV.2026.08.00861</t>
  </si>
  <si>
    <t>SO.AV.2026.08.00862</t>
  </si>
  <si>
    <t>SO.AV.2026.08.00863</t>
  </si>
  <si>
    <t>161</t>
  </si>
  <si>
    <t>SO.AV.2026.08.00864</t>
  </si>
  <si>
    <t>SO.AV.2026.08.00865</t>
  </si>
  <si>
    <t>SO.AV.2026.08.00866</t>
  </si>
  <si>
    <t>SO.AV.2026.08.00867</t>
  </si>
  <si>
    <t>SO.AV.2026.08.00868</t>
  </si>
  <si>
    <t>SO.AV.2026.08.00869</t>
  </si>
  <si>
    <t>SO.AV.2026.08.00870</t>
  </si>
  <si>
    <t>SO.AV.2026.08.00871</t>
  </si>
  <si>
    <t>SO.AV.2026.08.00872</t>
  </si>
  <si>
    <t>SO.AV.2026.08.00873</t>
  </si>
  <si>
    <t>SO.AV.2026.08.00874</t>
  </si>
  <si>
    <t>SO.AV.2026.08.00875</t>
  </si>
  <si>
    <t>SO.AV.2026.08.00876</t>
  </si>
  <si>
    <t>SO.AV.2026.08.00877</t>
  </si>
  <si>
    <t>SO.AV.2026.08.00878</t>
  </si>
  <si>
    <t>SO.AV.2026.08.00879</t>
  </si>
  <si>
    <t>SO.AV.2026.08.00880</t>
  </si>
  <si>
    <t>SO.AV.2026.08.00881</t>
  </si>
  <si>
    <t>SO.AV.2026.08.00882</t>
  </si>
  <si>
    <t>SO.AV.2026.08.00883</t>
  </si>
  <si>
    <t>SO.AV.2026.08.00884</t>
  </si>
  <si>
    <t>SO.AV.2026.08.00885</t>
  </si>
  <si>
    <t>SO.AV.2026.08.00886</t>
  </si>
  <si>
    <t>SO.AV.2026.08.00887</t>
  </si>
  <si>
    <t>SO.AV.2026.08.00888</t>
  </si>
  <si>
    <t>SO.AV.2026.08.00889</t>
  </si>
  <si>
    <t>SO.AV.2026.08.00890</t>
  </si>
  <si>
    <t>SO.AV.2026.08.00891</t>
  </si>
  <si>
    <t>SO.AV.2026.08.00892</t>
  </si>
  <si>
    <t>SO.AV.2026.08.00893</t>
  </si>
  <si>
    <t>SO.AV.2026.08.00894</t>
  </si>
  <si>
    <t>SO.AV.2026.08.00895</t>
  </si>
  <si>
    <t>SO.AV.2026.08.00896</t>
  </si>
  <si>
    <t>SO.AV.2026.08.00897</t>
  </si>
  <si>
    <t>SO.AV.2026.08.00898</t>
  </si>
  <si>
    <t>SO.AV.2026.08.00899</t>
  </si>
  <si>
    <t>SO.AV.2026.08.00900</t>
  </si>
  <si>
    <t>SO.AV.2026.08.00901</t>
  </si>
  <si>
    <t>SO.AV.2026.08.00902</t>
  </si>
  <si>
    <t>SO.AV.2026.08.00903</t>
  </si>
  <si>
    <t>SO.AV.2026.08.00904</t>
  </si>
  <si>
    <t>SO.AV.2026.08.00905</t>
  </si>
  <si>
    <t>SO.AV.2026.08.00906</t>
  </si>
  <si>
    <t>SO.AV.2026.08.00907</t>
  </si>
  <si>
    <t>SO.AV.2026.08.00908</t>
  </si>
  <si>
    <t>SO.AV.2026.08.00910</t>
  </si>
  <si>
    <t>SO.AV.2026.08.00911</t>
  </si>
  <si>
    <t>SO.AV.2026.08.00912</t>
  </si>
  <si>
    <t>SO.AV.2026.08.00913</t>
  </si>
  <si>
    <t>SO.AV.2026.08.00914</t>
  </si>
  <si>
    <t>SO.AV.2026.08.00915</t>
  </si>
  <si>
    <t>SO.AV.2026.08.00916</t>
  </si>
  <si>
    <t>SO.AV.2026.08.00917</t>
  </si>
  <si>
    <t>SO.AV.2026.08.00918</t>
  </si>
  <si>
    <t>SO.AV.2026.08.00919</t>
  </si>
  <si>
    <t>SO.AV.2026.08.00920</t>
  </si>
  <si>
    <t>SO.AV.2026.08.00921</t>
  </si>
  <si>
    <t>SO.AV.2026.08.00922</t>
  </si>
  <si>
    <t>SO.AV.2026.08.00923</t>
  </si>
  <si>
    <t>SO.AV.2026.08.00924</t>
  </si>
  <si>
    <t>SO.AV.2026.08.00926</t>
  </si>
  <si>
    <t>SO.AV.2026.08.00930</t>
  </si>
  <si>
    <t>SO.GM.2026.08.00097</t>
  </si>
  <si>
    <t>SO.GM.2026.08.00098</t>
  </si>
  <si>
    <t>SO.GM.2026.08.00099</t>
  </si>
  <si>
    <t>SO.GM.2026.08.00100</t>
  </si>
  <si>
    <t>SO.GM.2026.08.00101</t>
  </si>
  <si>
    <t>SO.AV.2026.08.00925</t>
  </si>
  <si>
    <t>SO.AV.2026.08.00927</t>
  </si>
  <si>
    <t>SO.AV.2026.08.00928</t>
  </si>
  <si>
    <t>SO.AV.2026.08.00931</t>
  </si>
  <si>
    <t>SO.AV.2026.08.00932</t>
  </si>
  <si>
    <t>SO.AV.2026.08.00933</t>
  </si>
  <si>
    <t>SO.AV.2026.08.00934</t>
  </si>
  <si>
    <t>SO.AV.2026.08.00935</t>
  </si>
  <si>
    <t>SO.AV.2026.08.00936</t>
  </si>
  <si>
    <t>SO.AV.2026.08.00937</t>
  </si>
  <si>
    <t>160</t>
  </si>
  <si>
    <t>SO.AV.2026.08.00938</t>
  </si>
  <si>
    <t>SO.AV.2026.08.00939</t>
  </si>
  <si>
    <t>SO.AV.2026.08.00940</t>
  </si>
  <si>
    <t>SO.AV.2026.08.00941</t>
  </si>
  <si>
    <t>SO.AV.2026.08.00942</t>
  </si>
  <si>
    <t>SO.AV.2026.08.00943</t>
  </si>
  <si>
    <t>SO.AV.2026.08.00944</t>
  </si>
  <si>
    <t>SO.AV.2026.08.00945</t>
  </si>
  <si>
    <t>SO.AV.2026.08.00946</t>
  </si>
  <si>
    <t>SO.AV.2026.08.00947</t>
  </si>
  <si>
    <t>SO.AV.2026.08.00948</t>
  </si>
  <si>
    <t>SO.AV.2026.08.00949</t>
  </si>
  <si>
    <t>SO.AV.2026.08.00951</t>
  </si>
  <si>
    <t>SO.AV.2026.08.00952</t>
  </si>
  <si>
    <t>SO.AV.2026.08.00953</t>
  </si>
  <si>
    <t>SO.AV.2026.08.00954</t>
  </si>
  <si>
    <t>SO.AV.2026.08.00955</t>
  </si>
  <si>
    <t>SO.AV.2026.08.00956</t>
  </si>
  <si>
    <t>SO.AV.2026.08.00957</t>
  </si>
  <si>
    <t>SO.AV.2026.08.00958</t>
  </si>
  <si>
    <t>SO.AV.2026.08.00959</t>
  </si>
  <si>
    <t>SO.AV.2026.08.00960</t>
  </si>
  <si>
    <t>SO.AV.2026.08.00961</t>
  </si>
  <si>
    <t>SO.AV.2026.08.00962</t>
  </si>
  <si>
    <t>SO.AV.2026.08.00963</t>
  </si>
  <si>
    <t>SO.AV.2026.08.00964</t>
  </si>
  <si>
    <t>SO.AV.2026.08.00965</t>
  </si>
  <si>
    <t>SO.AV.2026.08.00966</t>
  </si>
  <si>
    <t>SO.AV.2026.08.00967</t>
  </si>
  <si>
    <t>SO.AV.2026.08.00968</t>
  </si>
  <si>
    <t>SO.AV.2026.08.00969</t>
  </si>
  <si>
    <t>SO.AV.2026.08.00970</t>
  </si>
  <si>
    <t>SO.AV.2026.08.00971</t>
  </si>
  <si>
    <t>SO.AV.2026.08.00972</t>
  </si>
  <si>
    <t>SO.AV.2026.08.00973</t>
  </si>
  <si>
    <t>SO.AV.2026.08.00974</t>
  </si>
  <si>
    <t>SO.AV.2026.08.00975</t>
  </si>
  <si>
    <t>SO.AV.2026.08.00976</t>
  </si>
  <si>
    <t>SO.AV.2026.08.00977</t>
  </si>
  <si>
    <t>SO.AV.2026.08.00978</t>
  </si>
  <si>
    <t>SO.AV.2026.08.00979</t>
  </si>
  <si>
    <t>SO.AV.2026.08.00980</t>
  </si>
  <si>
    <t>SO.AV.2026.08.00981</t>
  </si>
  <si>
    <t>SO.AV.2026.08.00982</t>
  </si>
  <si>
    <t>SO.AV.2026.08.00983</t>
  </si>
  <si>
    <t>SO.AV.2026.08.00984</t>
  </si>
  <si>
    <t>SO.AV.2026.08.00985</t>
  </si>
  <si>
    <t>SO.AV.2026.08.00986</t>
  </si>
  <si>
    <t>SO.AV.2026.08.00987</t>
  </si>
  <si>
    <t>SO.AV.2026.08.00988</t>
  </si>
  <si>
    <t>SO.AV.2026.08.00989</t>
  </si>
  <si>
    <t>SO.AV.2026.08.00990</t>
  </si>
  <si>
    <t>SO.AV.2026.08.00991</t>
  </si>
  <si>
    <t>SO.AV.2026.08.00992</t>
  </si>
  <si>
    <t>SO.AV.2026.08.00993</t>
  </si>
  <si>
    <t>SO.AV.2026.08.00994</t>
  </si>
  <si>
    <t>SO.AV.2026.08.00995</t>
  </si>
  <si>
    <t>SO.AV.2026.08.00997</t>
  </si>
  <si>
    <t>SO.AV.2026.08.00998</t>
  </si>
  <si>
    <t>SO.AV.2026.08.00999</t>
  </si>
  <si>
    <t>SO.GM.2026.08.00102</t>
  </si>
  <si>
    <t>SO.GM.2026.08.00103</t>
  </si>
  <si>
    <t>SO.GM.2026.08.00104</t>
  </si>
  <si>
    <t>SO.GM.2026.08.00105</t>
  </si>
  <si>
    <t>SO.GM.2026.08.00106</t>
  </si>
  <si>
    <t>SO.GM.2026.08.00107</t>
  </si>
  <si>
    <t>SO.GM.2026.08.00108</t>
  </si>
  <si>
    <t>SO.GM.2026.08.00109</t>
  </si>
  <si>
    <t>SO.GM.2026.08.00110</t>
  </si>
  <si>
    <t>SO.GM.2026.08.00111</t>
  </si>
  <si>
    <t>SO.GM.2026.08.00112</t>
  </si>
  <si>
    <t>SO.GM.2026.08.00113</t>
  </si>
  <si>
    <t>SO.GM.2026.08.00114</t>
  </si>
  <si>
    <t>SO.GM.2026.08.00115</t>
  </si>
  <si>
    <t>SO.GM.2026.08.00116</t>
  </si>
  <si>
    <t>SO.AV.2026.08.01001</t>
  </si>
  <si>
    <t>SO.AV.2026.08.01002</t>
  </si>
  <si>
    <t>SO.AV.2026.08.01003</t>
  </si>
  <si>
    <t>SO.AV.2026.08.01004</t>
  </si>
  <si>
    <t>SO.AV.2026.08.01005</t>
  </si>
  <si>
    <t>SO.AV.2026.08.01006</t>
  </si>
  <si>
    <t>SO.AV.2026.08.01007</t>
  </si>
  <si>
    <t>SO.AV.2026.08.01008</t>
  </si>
  <si>
    <t>SO.AV.2026.08.01009</t>
  </si>
  <si>
    <t>SO.AV.2026.08.01010</t>
  </si>
  <si>
    <t>SO.AV.2026.08.01011</t>
  </si>
  <si>
    <t>SO.AV.2026.08.01012</t>
  </si>
  <si>
    <t>SO.AV.2026.08.01013</t>
  </si>
  <si>
    <t>SO.AV.2026.08.01014</t>
  </si>
  <si>
    <t>SO.AV.2026.08.01015</t>
  </si>
  <si>
    <t>SO.AV.2026.08.01016</t>
  </si>
  <si>
    <t>SO.AV.2026.08.01017</t>
  </si>
  <si>
    <t>SO.AV.2026.08.01018</t>
  </si>
  <si>
    <t>SO.AV.2026.08.01019</t>
  </si>
  <si>
    <t>SO.AV.2026.08.01020</t>
  </si>
  <si>
    <t>SO.AV.2026.08.01021</t>
  </si>
  <si>
    <t>SO.AV.2026.08.01022</t>
  </si>
  <si>
    <t>SO.AV.2026.08.01023</t>
  </si>
  <si>
    <t>SO.AV.2026.08.01024</t>
  </si>
  <si>
    <t>SO.AV.2026.08.01025</t>
  </si>
  <si>
    <t>SO.AV.2026.08.01026</t>
  </si>
  <si>
    <t>SO.AV.2026.08.01028</t>
  </si>
  <si>
    <t>SO.AV.2026.08.01029</t>
  </si>
  <si>
    <t>SO.AV.2026.08.01030</t>
  </si>
  <si>
    <t>SO.AV.2026.08.01031</t>
  </si>
  <si>
    <t>SO.AV.2026.08.01032</t>
  </si>
  <si>
    <t>SO.AV.2026.08.01033</t>
  </si>
  <si>
    <t>SO.AV.2026.08.01034</t>
  </si>
  <si>
    <t>SO.AV.2026.08.01035</t>
  </si>
  <si>
    <t>SO.AV.2026.08.01036</t>
  </si>
  <si>
    <t>SO.AV.2026.08.01037</t>
  </si>
  <si>
    <t>SO.AV.2026.08.01038</t>
  </si>
  <si>
    <t>SO.AV.2026.08.01039</t>
  </si>
  <si>
    <t>SO.AV.2026.08.01040</t>
  </si>
  <si>
    <t>SO.AV.2026.08.01041</t>
  </si>
  <si>
    <t>SO.AV.2026.08.01042</t>
  </si>
  <si>
    <t>SO.AV.2026.08.01043</t>
  </si>
  <si>
    <t>SO.AV.2026.08.01044</t>
  </si>
  <si>
    <t>SO.AV.2026.08.01045</t>
  </si>
  <si>
    <t>SO.AV.2026.08.01046</t>
  </si>
  <si>
    <t>SO.AV.2026.08.01047</t>
  </si>
  <si>
    <t>SO.AV.2026.08.01048</t>
  </si>
  <si>
    <t>SO.AV.2026.08.01049</t>
  </si>
  <si>
    <t>SO.GM.2026.08.00117</t>
  </si>
  <si>
    <t>SO.GM.2026.08.00118</t>
  </si>
  <si>
    <t>SO.GM.2026.08.00119</t>
  </si>
  <si>
    <t>SO.GM.2026.08.00120</t>
  </si>
  <si>
    <t>SO.GM.2026.08.00121</t>
  </si>
  <si>
    <t>SO.GM.2026.08.00122</t>
  </si>
  <si>
    <t>SO.GM.2026.08.00123</t>
  </si>
  <si>
    <t>SO.GM.2026.08.00124</t>
  </si>
  <si>
    <t>SO.GM.2026.08.00125</t>
  </si>
  <si>
    <t>SO.AV.2026.08.01050</t>
  </si>
  <si>
    <t>SO.AV.2026.08.01051</t>
  </si>
  <si>
    <t>SO.AV.2026.08.01052</t>
  </si>
  <si>
    <t>SO.AV.2026.08.01053</t>
  </si>
  <si>
    <t>SO.AV.2026.08.01054</t>
  </si>
  <si>
    <t>SO.AV.2026.08.01055</t>
  </si>
  <si>
    <t>SO.AV.2026.08.01056</t>
  </si>
  <si>
    <t>SO.AV.2026.08.01057</t>
  </si>
  <si>
    <t>SO.AV.2026.08.01058</t>
  </si>
  <si>
    <t>SO.AV.2026.08.01061</t>
  </si>
  <si>
    <t>SO.AV.2026.08.01063</t>
  </si>
  <si>
    <t>SO.AV.2026.08.01064</t>
  </si>
  <si>
    <t>SO.AV.2026.08.01065</t>
  </si>
  <si>
    <t>SO.AV.2026.08.01066</t>
  </si>
  <si>
    <t>SO.AV.2026.08.01067</t>
  </si>
  <si>
    <t>SO.AV.2026.08.01068</t>
  </si>
  <si>
    <t>SO.AV.2026.08.01069</t>
  </si>
  <si>
    <t>SO.AV.2026.08.01070</t>
  </si>
  <si>
    <t>SO.AV.2026.08.01071</t>
  </si>
  <si>
    <t>SO.AV.2026.08.01072</t>
  </si>
  <si>
    <t>SO.AV.2026.08.01073</t>
  </si>
  <si>
    <t>SO.AV.2026.08.01074</t>
  </si>
  <si>
    <t>SO.AV.2026.08.01075</t>
  </si>
  <si>
    <t>SO.AV.2026.08.01076</t>
  </si>
  <si>
    <t>SO.AV.2026.08.01077</t>
  </si>
  <si>
    <t>SO.AV.2026.08.01078</t>
  </si>
  <si>
    <t>SO.AV.2026.08.01079</t>
  </si>
  <si>
    <t>SO.AV.2026.08.01081</t>
  </si>
  <si>
    <t>SO.AV.2026.08.01082</t>
  </si>
  <si>
    <t>SO.AV.2026.08.01083</t>
  </si>
  <si>
    <t>SO.AV.2026.08.01084</t>
  </si>
  <si>
    <t>SO.AV.2026.08.01085</t>
  </si>
  <si>
    <t>SO.AV.2026.08.01086</t>
  </si>
  <si>
    <t>SO.AV.2026.08.01087</t>
  </si>
  <si>
    <t>SO.AV.2026.08.01088</t>
  </si>
  <si>
    <t>SO.AV.2026.08.01089</t>
  </si>
  <si>
    <t>SO.AV.2026.08.01091</t>
  </si>
  <si>
    <t>SO.AV.2026.08.01092</t>
  </si>
  <si>
    <t>SO.AV.2026.08.01093</t>
  </si>
  <si>
    <t>SO.AV.2026.08.01094</t>
  </si>
  <si>
    <t>SO.AV.2026.08.01095</t>
  </si>
  <si>
    <t>SO.AV.2026.08.01096</t>
  </si>
  <si>
    <t>SO.AV.2026.08.01097</t>
  </si>
  <si>
    <t>SO.AV.2026.08.01098</t>
  </si>
  <si>
    <t>SO.AV.2026.08.01099</t>
  </si>
  <si>
    <t>SO.AV.2026.08.01100</t>
  </si>
  <si>
    <t>SO.AV.2026.08.01101</t>
  </si>
  <si>
    <t>SO.AV.2026.08.01102</t>
  </si>
  <si>
    <t>SO.GM.2026.08.00126</t>
  </si>
  <si>
    <t>SO.GM.2026.08.00127</t>
  </si>
  <si>
    <t>SO.GM.2026.08.00128</t>
  </si>
  <si>
    <t>SO.GM.2026.08.00129</t>
  </si>
  <si>
    <t>SO.GM.2026.08.00130</t>
  </si>
  <si>
    <t>SO.GM.2026.08.00131</t>
  </si>
  <si>
    <t>SO.GM.2026.08.00132</t>
  </si>
  <si>
    <t>SO.GM.2026.08.00133</t>
  </si>
  <si>
    <t>SO.AV.2026.08.01103</t>
  </si>
  <si>
    <t>SO.AV.2026.08.01104</t>
  </si>
  <si>
    <t>SO.AV.2026.08.01105</t>
  </si>
  <si>
    <t>SO.AV.2026.08.01106</t>
  </si>
  <si>
    <t>SO.AV.2026.08.01107</t>
  </si>
  <si>
    <t>SO.AV.2026.08.01108</t>
  </si>
  <si>
    <t>SO.AV.2026.08.01109</t>
  </si>
  <si>
    <t>SO.AV.2026.08.01110</t>
  </si>
  <si>
    <t>SO.AV.2026.08.01111</t>
  </si>
  <si>
    <t>SO.AV.2026.08.01112</t>
  </si>
  <si>
    <t>SO.AV.2026.08.01113</t>
  </si>
  <si>
    <t>SO.AV.2026.08.01114</t>
  </si>
  <si>
    <t>SO.AV.2026.08.01115</t>
  </si>
  <si>
    <t>SO.AV.2026.08.01116</t>
  </si>
  <si>
    <t>SO.AV.2026.08.01118</t>
  </si>
  <si>
    <t>SO.AV.2026.08.01119</t>
  </si>
  <si>
    <t>SO.AV.2026.08.01120</t>
  </si>
  <si>
    <t>SO.AV.2026.08.01121</t>
  </si>
  <si>
    <t>SO.AV.2026.08.01122</t>
  </si>
  <si>
    <t>SO.AV.2026.08.01123</t>
  </si>
  <si>
    <t>SO.AV.2026.08.01124</t>
  </si>
  <si>
    <t>SO.AV.2026.08.01125</t>
  </si>
  <si>
    <t>SO.AV.2026.08.01126</t>
  </si>
  <si>
    <t>SO.AV.2026.08.01128</t>
  </si>
  <si>
    <t>SO.AV.2026.08.01129</t>
  </si>
  <si>
    <t>SO.AV.2026.08.01130</t>
  </si>
  <si>
    <t>SO.AV.2026.08.01132</t>
  </si>
  <si>
    <t>SO.AV.2026.08.01133</t>
  </si>
  <si>
    <t>SO.AV.2026.08.01134</t>
  </si>
  <si>
    <t>SO.AV.2026.08.01135</t>
  </si>
  <si>
    <t>SO.AV.2026.08.01136</t>
  </si>
  <si>
    <t>SO.AV.2026.08.01137</t>
  </si>
  <si>
    <t>SO.AV.2026.08.01138</t>
  </si>
  <si>
    <t>SO.AV.2026.08.01139</t>
  </si>
  <si>
    <t>SO.AV.2026.08.01140</t>
  </si>
  <si>
    <t>SO.AV.2026.08.01141</t>
  </si>
  <si>
    <t>SO.AV.2026.08.01142</t>
  </si>
  <si>
    <t>SO.AV.2026.08.01143</t>
  </si>
  <si>
    <t>SO.AV.2026.08.01144</t>
  </si>
  <si>
    <t>SO.AV.2026.08.01145</t>
  </si>
  <si>
    <t>SO.GM.2026.08.00134</t>
  </si>
  <si>
    <t>SO.GM.2026.08.00135</t>
  </si>
  <si>
    <t>SO.GM.2026.08.00136</t>
  </si>
  <si>
    <t>SO.GM.2026.08.00137</t>
  </si>
  <si>
    <t>SO.GM.2026.08.00138</t>
  </si>
  <si>
    <t>SO.GM.2026.08.00139</t>
  </si>
  <si>
    <t>SO.AV.2026.08.01146</t>
  </si>
  <si>
    <t>SO.AV.2026.08.01147</t>
  </si>
  <si>
    <t>SO.AV.2026.08.01148</t>
  </si>
  <si>
    <t>SO.AV.2026.08.01149</t>
  </si>
  <si>
    <t>SO.AV.2026.08.01150</t>
  </si>
  <si>
    <t>SO.AV.2026.08.01151</t>
  </si>
  <si>
    <t>SO.AV.2026.08.01152</t>
  </si>
  <si>
    <t>SO.AV.2026.08.01153</t>
  </si>
  <si>
    <t>SO.AV.2026.08.01154</t>
  </si>
  <si>
    <t>SO.AV.2026.08.01155</t>
  </si>
  <si>
    <t>SO.AV.2026.08.01156</t>
  </si>
  <si>
    <t>SO.AV.2026.08.01157</t>
  </si>
  <si>
    <t>SO.AV.2026.08.01159</t>
  </si>
  <si>
    <t>SO.AV.2026.08.01160</t>
  </si>
  <si>
    <t>SO.AV.2026.08.01161</t>
  </si>
  <si>
    <t>SO.AV.2026.08.01162</t>
  </si>
  <si>
    <t>SO.AV.2026.08.01163</t>
  </si>
  <si>
    <t>SO.AV.2026.08.01164</t>
  </si>
  <si>
    <t>SO.AV.2026.08.01165</t>
  </si>
  <si>
    <t>SO.AV.2026.08.01166</t>
  </si>
  <si>
    <t>SO.AV.2026.08.01167</t>
  </si>
  <si>
    <t>SO.AV.2026.08.01168</t>
  </si>
  <si>
    <t>SO.AV.2026.08.01169</t>
  </si>
  <si>
    <t>SO.AV.2026.08.01170</t>
  </si>
  <si>
    <t>SO.AV.2026.08.01171</t>
  </si>
  <si>
    <t>SO.AV.2026.08.01172</t>
  </si>
  <si>
    <t>SO.AV.2026.08.01173</t>
  </si>
  <si>
    <t>SO.AV.2026.08.01174</t>
  </si>
  <si>
    <t>SO.AV.2026.08.01175</t>
  </si>
  <si>
    <t>SO.AV.2026.08.01176</t>
  </si>
  <si>
    <t>SO.AV.2026.08.01177</t>
  </si>
  <si>
    <t>SO.AV.2026.08.01178</t>
  </si>
  <si>
    <t>SO.AV.2026.08.01179</t>
  </si>
  <si>
    <t>SO.AV.2026.08.01180</t>
  </si>
  <si>
    <t>SO.AV.2026.08.01182</t>
  </si>
  <si>
    <t>SO.AV.2026.08.01183</t>
  </si>
  <si>
    <t>SO.AV.2026.08.01184</t>
  </si>
  <si>
    <t>SO.AV.2026.08.01185</t>
  </si>
  <si>
    <t>SO.AV.2026.08.01186</t>
  </si>
  <si>
    <t>SO.AV.2026.08.01187</t>
  </si>
  <si>
    <t>SO.AV.2026.08.01188</t>
  </si>
  <si>
    <t>SO.AV.2026.08.01189</t>
  </si>
  <si>
    <t>SO.AV.2026.08.01190</t>
  </si>
  <si>
    <t>SO.AV.2026.08.01191</t>
  </si>
  <si>
    <t>SO.AV.2026.08.01192</t>
  </si>
  <si>
    <t>SO.AV.2026.08.01193</t>
  </si>
  <si>
    <t>SO.AV.2026.08.01194</t>
  </si>
  <si>
    <t>SO.AV.2026.08.01195</t>
  </si>
  <si>
    <t>SO.AV.2026.08.01196</t>
  </si>
  <si>
    <t>SO.AV.2026.08.01197</t>
  </si>
  <si>
    <t>SO.AV.2026.08.01198</t>
  </si>
  <si>
    <t>SO.AV.2026.08.01199</t>
  </si>
  <si>
    <t>SO.AV.2026.08.01200</t>
  </si>
  <si>
    <t>164</t>
  </si>
  <si>
    <t>SO.AV.2026.08.01201</t>
  </si>
  <si>
    <t>SO.AV.2026.08.01202</t>
  </si>
  <si>
    <t>SO.AV.2026.08.01203</t>
  </si>
  <si>
    <t>SO.AV.2026.08.01204</t>
  </si>
  <si>
    <t>SO.AV.2026.08.01205</t>
  </si>
  <si>
    <t>SO.AV.2026.08.01206</t>
  </si>
  <si>
    <t>SO.AV.2026.08.01207</t>
  </si>
  <si>
    <t>SO.AV.2026.08.01208</t>
  </si>
  <si>
    <t>SO.AV.2026.08.01209</t>
  </si>
  <si>
    <t>SO.AV.2026.08.01210</t>
  </si>
  <si>
    <t>SO.AV.2026.08.01211</t>
  </si>
  <si>
    <t>SO.AV.2026.08.01212</t>
  </si>
  <si>
    <t>SO.AV.2026.08.01213</t>
  </si>
  <si>
    <t>SO.AV.2026.08.01214</t>
  </si>
  <si>
    <t>SO.GM.2026.08.00140</t>
  </si>
  <si>
    <t>SO.GM.2026.08.00141</t>
  </si>
  <si>
    <t>SO.GM.2026.08.00142</t>
  </si>
  <si>
    <t>SO.GM.2026.08.00143</t>
  </si>
  <si>
    <t>SO.GM.2026.08.00144</t>
  </si>
  <si>
    <t>SO.GM.2026.08.00145</t>
  </si>
  <si>
    <t>SO.GM.2026.08.00146</t>
  </si>
  <si>
    <t>SO.AV.2026.08.01215</t>
  </si>
  <si>
    <t>SO.AV.2026.08.01216</t>
  </si>
  <si>
    <t>SO.AV.2026.08.01217</t>
  </si>
  <si>
    <t>SO.AV.2026.08.01218</t>
  </si>
  <si>
    <t>SO.AV.2026.08.01219</t>
  </si>
  <si>
    <t>SO.AV.2026.08.01220</t>
  </si>
  <si>
    <t>SO.AV.2026.08.01221</t>
  </si>
  <si>
    <t>SO.AV.2026.08.01222</t>
  </si>
  <si>
    <t>SO.AV.2026.08.01223</t>
  </si>
  <si>
    <t>SO.AV.2026.08.01224</t>
  </si>
  <si>
    <t>SO.AV.2026.08.01225</t>
  </si>
  <si>
    <t>SO.AV.2026.08.01226</t>
  </si>
  <si>
    <t>SO.AV.2026.08.01227</t>
  </si>
  <si>
    <t>SO.AV.2026.08.01228</t>
  </si>
  <si>
    <t>SO.AV.2026.08.01229</t>
  </si>
  <si>
    <t>SO.AV.2026.08.01230</t>
  </si>
  <si>
    <t>SO.AV.2026.08.01231</t>
  </si>
  <si>
    <t>SO.AV.2026.08.01232</t>
  </si>
  <si>
    <t>SO.AV.2026.08.01233</t>
  </si>
  <si>
    <t>SO.AV.2026.08.01234</t>
  </si>
  <si>
    <t>SO.AV.2026.08.01235</t>
  </si>
  <si>
    <t>SO.AV.2026.08.01236</t>
  </si>
  <si>
    <t>SO.AV.2026.08.01238</t>
  </si>
  <si>
    <t>SO.AV.2026.08.01239</t>
  </si>
  <si>
    <t>SO.AV.2026.08.01240</t>
  </si>
  <si>
    <t>SO.AV.2026.08.01241</t>
  </si>
  <si>
    <t>SO.AV.2026.08.01242</t>
  </si>
  <si>
    <t>SO.AV.2026.08.01243</t>
  </si>
  <si>
    <t>SO.AV.2026.08.01244</t>
  </si>
  <si>
    <t>SO.AV.2026.08.01245</t>
  </si>
  <si>
    <t>SO.AV.2026.08.01246</t>
  </si>
  <si>
    <t>SO.AV.2026.08.01247</t>
  </si>
  <si>
    <t>SO.AV.2026.08.01248</t>
  </si>
  <si>
    <t>SO.AV.2026.08.01249</t>
  </si>
  <si>
    <t>SO.AV.2026.08.01250</t>
  </si>
  <si>
    <t>SO.AV.2026.08.01251</t>
  </si>
  <si>
    <t>SO.AV.2026.08.01252</t>
  </si>
  <si>
    <t>SO.AV.2026.08.01253</t>
  </si>
  <si>
    <t>SO.AV.2026.08.01254</t>
  </si>
  <si>
    <t>SO.AV.2026.08.01255</t>
  </si>
  <si>
    <t>SO.AV.2026.08.01256</t>
  </si>
  <si>
    <t>SO.AV.2026.08.01257</t>
  </si>
  <si>
    <t>SO.AV.2026.08.01258</t>
  </si>
  <si>
    <t>SO.AV.2026.08.01259</t>
  </si>
  <si>
    <t>SO.AV.2026.08.01260</t>
  </si>
  <si>
    <t>SO.AV.2026.08.01261</t>
  </si>
  <si>
    <t>SO.AV.2026.08.01262</t>
  </si>
  <si>
    <t>SO.AV.2026.08.01263</t>
  </si>
  <si>
    <t>SO.AV.2026.08.01265</t>
  </si>
  <si>
    <t>SO.AV.2026.08.01266</t>
  </si>
  <si>
    <t>SO.GM.2026.08.00147</t>
  </si>
  <si>
    <t>SO.GM.2026.08.00148</t>
  </si>
  <si>
    <t>SO.GM.2026.08.00149</t>
  </si>
  <si>
    <t>SO.GM.2026.08.00150</t>
  </si>
  <si>
    <t>SO.GM.2026.08.00151</t>
  </si>
  <si>
    <t>SO.AV.2026.08.01267</t>
  </si>
  <si>
    <t>SO.AV.2026.08.01268</t>
  </si>
  <si>
    <t>SO.AV.2026.08.01269</t>
  </si>
  <si>
    <t>SO.AV.2026.08.01270</t>
  </si>
  <si>
    <t>SO.AV.2026.08.01271</t>
  </si>
  <si>
    <t>SO.AV.2026.08.01272</t>
  </si>
  <si>
    <t>SO.AV.2026.08.01273</t>
  </si>
  <si>
    <t>SO.AV.2026.08.01274</t>
  </si>
  <si>
    <t>SO.AV.2026.08.01275</t>
  </si>
  <si>
    <t>SO.AV.2026.08.01276</t>
  </si>
  <si>
    <t>SO.AV.2026.08.01277</t>
  </si>
  <si>
    <t>SO.AV.2026.08.01278</t>
  </si>
  <si>
    <t>SO.AV.2026.08.01279</t>
  </si>
  <si>
    <t>SO.AV.2026.08.01280</t>
  </si>
  <si>
    <t>SO.AV.2026.08.01281</t>
  </si>
  <si>
    <t>SO.AV.2026.08.01282</t>
  </si>
  <si>
    <t>SO.AV.2026.08.01283</t>
  </si>
  <si>
    <t>SO.AV.2026.08.01284</t>
  </si>
  <si>
    <t>SO.AV.2026.08.01285</t>
  </si>
  <si>
    <t>SO.AV.2026.08.01286</t>
  </si>
  <si>
    <t>SO.AV.2026.08.01287</t>
  </si>
  <si>
    <t>SO.AV.2026.08.01288</t>
  </si>
  <si>
    <t>SO.AV.2026.08.01289</t>
  </si>
  <si>
    <t>SO.AV.2026.08.01290</t>
  </si>
  <si>
    <t>SO.AV.2026.08.01291</t>
  </si>
  <si>
    <t>SO.AV.2026.08.01292</t>
  </si>
  <si>
    <t>SO.AV.2026.08.01293</t>
  </si>
  <si>
    <t>SO.AV.2026.08.01294</t>
  </si>
  <si>
    <t>SO.AV.2026.08.01295</t>
  </si>
  <si>
    <t>SO.AV.2026.08.01296</t>
  </si>
  <si>
    <t>SO.AV.2026.08.01297</t>
  </si>
  <si>
    <t>SO.AV.2026.08.01298</t>
  </si>
  <si>
    <t>SO.AV.2026.08.01299</t>
  </si>
  <si>
    <t>SO.AV.2026.08.01300</t>
  </si>
  <si>
    <t>SO.AV.2026.08.01301</t>
  </si>
  <si>
    <t>SO.AV.2026.08.01302</t>
  </si>
  <si>
    <t>SO.AV.2026.08.01303</t>
  </si>
  <si>
    <t>SO.AV.2026.08.01304</t>
  </si>
  <si>
    <t>SO.AV.2026.08.01305</t>
  </si>
  <si>
    <t>SO.AV.2026.08.01306</t>
  </si>
  <si>
    <t>SO.AV.2026.08.01307</t>
  </si>
  <si>
    <t>SO.AV.2026.08.01308</t>
  </si>
  <si>
    <t>SO.AV.2026.08.01309</t>
  </si>
  <si>
    <t>SO.AV.2026.08.01310</t>
  </si>
  <si>
    <t>SO.AV.2026.08.01311</t>
  </si>
  <si>
    <t>SO.AV.2026.08.01312</t>
  </si>
  <si>
    <t>SO.AV.2026.08.01313</t>
  </si>
  <si>
    <t>SO.AV.2026.08.01314</t>
  </si>
  <si>
    <t>SO.AV.2026.08.01316</t>
  </si>
  <si>
    <t>SO.AV.2026.08.01317</t>
  </si>
  <si>
    <t>SO.AV.2026.08.01318</t>
  </si>
  <si>
    <t>SO.AV.2026.08.01319</t>
  </si>
  <si>
    <t>SO.AV.2026.08.01320</t>
  </si>
  <si>
    <t>SO.AV.2026.08.01321</t>
  </si>
  <si>
    <t>SO.AV.2026.08.01322</t>
  </si>
  <si>
    <t>SO.AV.2026.08.01323</t>
  </si>
  <si>
    <t>SO.AV.2026.08.01324</t>
  </si>
  <si>
    <t>SO.AV.2026.08.01325</t>
  </si>
  <si>
    <t>SO.AV.2026.08.01326</t>
  </si>
  <si>
    <t>SO.AV.2026.08.01327</t>
  </si>
  <si>
    <t>SO.AV.2026.08.01328</t>
  </si>
  <si>
    <t>SO.AV.2026.08.01329</t>
  </si>
  <si>
    <t>SO.AV.2026.08.01330</t>
  </si>
  <si>
    <t>SO.AV.2026.08.01331</t>
  </si>
  <si>
    <t>SO.GM.2026.08.00152</t>
  </si>
  <si>
    <t>SO.GM.2026.08.00153</t>
  </si>
  <si>
    <t>SO.GM.2026.08.00154</t>
  </si>
  <si>
    <t>SO.AV.2026.08.01332</t>
  </si>
  <si>
    <t>SO.AV.2026.08.01333</t>
  </si>
  <si>
    <t>SO.AV.2026.08.01334</t>
  </si>
  <si>
    <t>SO.AV.2026.08.01335</t>
  </si>
  <si>
    <t>SO.AV.2026.08.01336</t>
  </si>
  <si>
    <t>SO.AV.2026.08.01338</t>
  </si>
  <si>
    <t>SO.AV.2026.08.01339</t>
  </si>
  <si>
    <t>SO.AV.2026.08.01340</t>
  </si>
  <si>
    <t>SO.AV.2026.08.01341</t>
  </si>
  <si>
    <t>SO.AV.2026.08.01342</t>
  </si>
  <si>
    <t>SO.AV.2026.08.01343</t>
  </si>
  <si>
    <t>SO.AV.2026.08.01344</t>
  </si>
  <si>
    <t>SO.AV.2026.08.01345</t>
  </si>
  <si>
    <t>SO.AV.2026.08.01346</t>
  </si>
  <si>
    <t>SO.AV.2026.08.01348</t>
  </si>
  <si>
    <t>SO.AV.2026.08.01349</t>
  </si>
  <si>
    <t>SO.AV.2026.08.01350</t>
  </si>
  <si>
    <t>SO.AV.2026.08.01351</t>
  </si>
  <si>
    <t>SO.AV.2026.08.01352</t>
  </si>
  <si>
    <t>SO.AV.2026.08.01353</t>
  </si>
  <si>
    <t>SO.AV.2026.08.01354</t>
  </si>
  <si>
    <t>SO.AV.2026.08.01355</t>
  </si>
  <si>
    <t>SO.AV.2026.08.01356</t>
  </si>
  <si>
    <t>SO.AV.2026.08.01357</t>
  </si>
  <si>
    <t>SO.AV.2026.08.01358</t>
  </si>
  <si>
    <t>SO.AV.2026.08.01359</t>
  </si>
  <si>
    <t>SO.AV.2026.08.01360</t>
  </si>
  <si>
    <t>SO.AV.2026.08.01361</t>
  </si>
  <si>
    <t>SO.AV.2026.08.01362</t>
  </si>
  <si>
    <t>SO.AV.2026.08.01363</t>
  </si>
  <si>
    <t>SO.AV.2026.08.01364</t>
  </si>
  <si>
    <t>SO.AV.2026.08.01365</t>
  </si>
  <si>
    <t>SO.AV.2026.08.01366</t>
  </si>
  <si>
    <t>SO.AV.2026.08.01367</t>
  </si>
  <si>
    <t>SO.AV.2026.08.01368</t>
  </si>
  <si>
    <t>SO.AV.2026.08.01369</t>
  </si>
  <si>
    <t>SO.AV.2026.08.01370</t>
  </si>
  <si>
    <t>SO.AV.2026.08.01371</t>
  </si>
  <si>
    <t>SO.AV.2026.08.01372</t>
  </si>
  <si>
    <t>SO.AV.2026.08.01373</t>
  </si>
  <si>
    <t>SO.AV.2026.08.01374</t>
  </si>
  <si>
    <t>SO.AV.2026.08.01375</t>
  </si>
  <si>
    <t>SO.AV.2026.08.01376</t>
  </si>
  <si>
    <t>SO.AV.2026.08.01377</t>
  </si>
  <si>
    <t>SO.AV.2026.08.01378</t>
  </si>
  <si>
    <t>SO.AV.2026.08.01379</t>
  </si>
  <si>
    <t>SO.AV.2026.08.01380</t>
  </si>
  <si>
    <t>SO.AV.2026.08.01381</t>
  </si>
  <si>
    <t>SO.AV.2026.08.01382</t>
  </si>
  <si>
    <t>SO.AV.2026.08.01383</t>
  </si>
  <si>
    <t>SO.AV.2026.08.01384</t>
  </si>
  <si>
    <t>SO.AV.2026.08.01385</t>
  </si>
  <si>
    <t>SO.AV.2026.08.01386</t>
  </si>
  <si>
    <t>SO.AV.2026.08.01387</t>
  </si>
  <si>
    <t>SO.AV.2026.08.01388</t>
  </si>
  <si>
    <t>SO.AV.2026.08.01389</t>
  </si>
  <si>
    <t>SO.AV.2026.08.01390</t>
  </si>
  <si>
    <t>SO.GM.2026.08.00155</t>
  </si>
  <si>
    <t>SO.GM.2026.08.00156</t>
  </si>
  <si>
    <t>SO.GM.2026.08.00157</t>
  </si>
  <si>
    <t>SO.GM.2026.08.00158</t>
  </si>
  <si>
    <t>SO.GM.2026.08.00159</t>
  </si>
  <si>
    <t>SO.GM.2026.08.00160</t>
  </si>
  <si>
    <t>SO.AV.2026.08.01391</t>
  </si>
  <si>
    <t>SO.AV.2026.08.01392</t>
  </si>
  <si>
    <t>SO.AV.2026.08.01393</t>
  </si>
  <si>
    <t>SO.AV.2026.08.01394</t>
  </si>
  <si>
    <t>SO.AV.2026.08.01395</t>
  </si>
  <si>
    <t>SO.AV.2026.08.01396</t>
  </si>
  <si>
    <t>SO.AV.2026.08.01397</t>
  </si>
  <si>
    <t>SO.AV.2026.08.01398</t>
  </si>
  <si>
    <t>SO.AV.2026.08.01399</t>
  </si>
  <si>
    <t>SO.AV.2026.08.01400</t>
  </si>
  <si>
    <t>SO.AV.2026.08.01401</t>
  </si>
  <si>
    <t>SO.AV.2026.08.01403</t>
  </si>
  <si>
    <t>SO.AV.2026.08.01404</t>
  </si>
  <si>
    <t>SO.AV.2026.08.01405</t>
  </si>
  <si>
    <t>SO.AV.2026.08.01406</t>
  </si>
  <si>
    <t>SO.AV.2026.08.01407</t>
  </si>
  <si>
    <t>SO.AV.2026.08.01408</t>
  </si>
  <si>
    <t>SO.AV.2026.08.01409</t>
  </si>
  <si>
    <t>SO.AV.2026.08.01410</t>
  </si>
  <si>
    <t>SO.AV.2026.08.01411</t>
  </si>
  <si>
    <t>SO.AV.2026.08.01412</t>
  </si>
  <si>
    <t>SO.AV.2026.08.01413</t>
  </si>
  <si>
    <t>SO.AV.2026.08.01414</t>
  </si>
  <si>
    <t>SO.AV.2026.08.01415</t>
  </si>
  <si>
    <t>SO.AV.2026.08.01416</t>
  </si>
  <si>
    <t>SO.AV.2026.08.01417</t>
  </si>
  <si>
    <t>SO.AV.2026.08.01418</t>
  </si>
  <si>
    <t>SO.AV.2026.08.01419</t>
  </si>
  <si>
    <t>SO.AV.2026.08.01420</t>
  </si>
  <si>
    <t>SO.AV.2026.08.01421</t>
  </si>
  <si>
    <t>SO.AV.2026.08.01422</t>
  </si>
  <si>
    <t>SO.AV.2026.08.01423</t>
  </si>
  <si>
    <t>SO.AV.2026.08.01424</t>
  </si>
  <si>
    <t>SO.AV.2026.08.01425</t>
  </si>
  <si>
    <t>SO.AV.2026.08.01426</t>
  </si>
  <si>
    <t>SO.AV.2026.08.01427</t>
  </si>
  <si>
    <t>SO.AV.2026.08.01428</t>
  </si>
  <si>
    <t>SO.AV.2026.08.01429</t>
  </si>
  <si>
    <t>SO.AV.2026.08.01431</t>
  </si>
  <si>
    <t>SO.GM.2026.08.00161</t>
  </si>
  <si>
    <t>SO.GM.2026.08.00162</t>
  </si>
  <si>
    <t>SO.GM.2026.08.00163</t>
  </si>
  <si>
    <t>SO.GM.2026.08.00164</t>
  </si>
  <si>
    <t>SO.AV.2026.08.01430</t>
  </si>
  <si>
    <t>SO.AV.2026.08.01432</t>
  </si>
  <si>
    <t>SO.AV.2026.08.01433</t>
  </si>
  <si>
    <t>SO.AV.2026.08.01434</t>
  </si>
  <si>
    <t>SO.AV.2026.08.01435</t>
  </si>
  <si>
    <t>SO.AV.2026.08.01436</t>
  </si>
  <si>
    <t>SO.AV.2026.08.01437</t>
  </si>
  <si>
    <t>SO.AV.2026.08.01438</t>
  </si>
  <si>
    <t>SO.AV.2026.08.01439</t>
  </si>
  <si>
    <t>SO.AV.2026.08.01441</t>
  </si>
  <si>
    <t>SO.AV.2026.08.01442</t>
  </si>
  <si>
    <t>SO.AV.2026.08.01443</t>
  </si>
  <si>
    <t>SO.AV.2026.08.01444</t>
  </si>
  <si>
    <t>SO.AV.2026.08.01445</t>
  </si>
  <si>
    <t>SO.AV.2026.08.01446</t>
  </si>
  <si>
    <t>SO.AV.2026.08.01447</t>
  </si>
  <si>
    <t>SO.AV.2026.08.01448</t>
  </si>
  <si>
    <t>SO.AV.2026.08.01449</t>
  </si>
  <si>
    <t>SO.AV.2026.08.01450</t>
  </si>
  <si>
    <t>SO.AV.2026.08.01451</t>
  </si>
  <si>
    <t>SO.AV.2026.08.01452</t>
  </si>
  <si>
    <t>SO.AV.2026.08.01453</t>
  </si>
  <si>
    <t>SO.AV.2026.08.01454</t>
  </si>
  <si>
    <t>SO.AV.2026.08.01455</t>
  </si>
  <si>
    <t>SO.AV.2026.08.01456</t>
  </si>
  <si>
    <t>SO.AV.2026.08.01457</t>
  </si>
  <si>
    <t>SO.AV.2026.08.01458</t>
  </si>
  <si>
    <t>SO.AV.2026.08.01459</t>
  </si>
  <si>
    <t>SO.AV.2026.08.01460</t>
  </si>
  <si>
    <t>SO.AV.2026.08.01461</t>
  </si>
  <si>
    <t>SO.AV.2026.08.01462</t>
  </si>
  <si>
    <t>SO.AV.2026.08.01463</t>
  </si>
  <si>
    <t>SO.AV.2026.08.01465</t>
  </si>
  <si>
    <t>SO.AV.2026.08.01466</t>
  </si>
  <si>
    <t>SO.AV.2026.08.01467</t>
  </si>
  <si>
    <t>SO.AV.2026.08.01468</t>
  </si>
  <si>
    <t>SO.AV.2026.08.01469</t>
  </si>
  <si>
    <t>SO.AV.2026.08.01470</t>
  </si>
  <si>
    <t>SO.AV.2026.08.01472</t>
  </si>
  <si>
    <t>SO.AV.2026.08.01473</t>
  </si>
  <si>
    <t>SO.AV.2026.08.01474</t>
  </si>
  <si>
    <t>SO.AV.2026.08.01475</t>
  </si>
  <si>
    <t>SO.AV.2026.08.01476</t>
  </si>
  <si>
    <t>SO.AV.2026.08.01477</t>
  </si>
  <si>
    <t>SO.AV.2026.08.01478</t>
  </si>
  <si>
    <t>SO.AV.2026.08.01479</t>
  </si>
  <si>
    <t>SO.AV.2026.08.01480</t>
  </si>
  <si>
    <t>SO.AV.2026.08.01481</t>
  </si>
  <si>
    <t>SO.AV.2026.08.01482</t>
  </si>
  <si>
    <t>SO.AV.2026.08.01483</t>
  </si>
  <si>
    <t>SO.AV.2026.08.01484</t>
  </si>
  <si>
    <t>SO.AV.2026.08.01485</t>
  </si>
  <si>
    <t>SO.AV.2026.08.01486</t>
  </si>
  <si>
    <t>SO.AV.2026.08.01487</t>
  </si>
  <si>
    <t>SO.AV.2026.08.01488</t>
  </si>
  <si>
    <t>SO.AV.2026.08.01489</t>
  </si>
  <si>
    <t>SO.GM.2026.08.00165</t>
  </si>
  <si>
    <t>SO.GM.2026.08.00166</t>
  </si>
  <si>
    <t>SO.GM.2026.08.00167</t>
  </si>
  <si>
    <t>SO.GM.2026.08.00168</t>
  </si>
  <si>
    <t>SO.GM.2026.08.00169</t>
  </si>
  <si>
    <t>SO.AV.2026.08.01464</t>
  </si>
  <si>
    <t>SO.AV.2026.08.01490</t>
  </si>
  <si>
    <t>SO.AV.2026.08.01491</t>
  </si>
  <si>
    <t>SO.AV.2026.08.01492</t>
  </si>
  <si>
    <t>RATNA DEWI</t>
  </si>
  <si>
    <t>SO.AV.2026.08.01493</t>
  </si>
  <si>
    <t>SO.AV.2026.08.01494</t>
  </si>
  <si>
    <t>SO.AV.2026.08.01495</t>
  </si>
  <si>
    <t>SO.AV.2026.08.01496</t>
  </si>
  <si>
    <t>SO.AV.2026.08.01497</t>
  </si>
  <si>
    <t>SO.AV.2026.08.01498</t>
  </si>
  <si>
    <t>SO.AV.2026.08.01500</t>
  </si>
  <si>
    <t>SO.AV.2026.08.01502</t>
  </si>
  <si>
    <t>SO.AV.2026.08.01503</t>
  </si>
  <si>
    <t>SO.AV.2026.08.01504</t>
  </si>
  <si>
    <t>SO.AV.2026.08.01505</t>
  </si>
  <si>
    <t>SO.AV.2026.08.01506</t>
  </si>
  <si>
    <t>SO.AV.2026.08.01507</t>
  </si>
  <si>
    <t>SO.AV.2026.08.01508</t>
  </si>
  <si>
    <t>SO.AV.2026.08.01509</t>
  </si>
  <si>
    <t>SO.AV.2026.08.01510</t>
  </si>
  <si>
    <t>SO.AV.2026.08.01511</t>
  </si>
  <si>
    <t>SO.AV.2026.08.01512</t>
  </si>
  <si>
    <t>SO.AV.2026.08.01513</t>
  </si>
  <si>
    <t>SO.AV.2026.08.01514</t>
  </si>
  <si>
    <t>SO.AV.2026.08.01515</t>
  </si>
  <si>
    <t>SO.AV.2026.08.01516</t>
  </si>
  <si>
    <t>SO.AV.2026.08.01517</t>
  </si>
  <si>
    <t>SO.AV.2026.08.01518</t>
  </si>
  <si>
    <t>SO.AV.2026.08.01519</t>
  </si>
  <si>
    <t>SO.AV.2026.08.01520</t>
  </si>
  <si>
    <t>SO.AV.2026.08.01521</t>
  </si>
  <si>
    <t>SO.AV.2026.08.01522</t>
  </si>
  <si>
    <t>SO.AV.2026.08.01523</t>
  </si>
  <si>
    <t>SO.AV.2026.08.01524</t>
  </si>
  <si>
    <t>SO.AV.2026.08.01525</t>
  </si>
  <si>
    <t>SO.AV.2026.08.01526</t>
  </si>
  <si>
    <t>SO.AV.2026.08.01527</t>
  </si>
  <si>
    <t>SO.AV.2026.08.01528</t>
  </si>
  <si>
    <t>SO.AV.2026.08.01529</t>
  </si>
  <si>
    <t>SO.AV.2026.08.01530</t>
  </si>
  <si>
    <t>SO.AV.2026.08.01531</t>
  </si>
  <si>
    <t>SO.AV.2026.08.01532</t>
  </si>
  <si>
    <t>SO.AV.2026.08.01533</t>
  </si>
  <si>
    <t>SO.AV.2026.08.01534</t>
  </si>
  <si>
    <t>SO.AV.2026.08.01535</t>
  </si>
  <si>
    <t>SO.AV.2026.08.01536</t>
  </si>
  <si>
    <t>SO.AV.2026.08.01537</t>
  </si>
  <si>
    <t>SO.AV.2026.08.01538</t>
  </si>
  <si>
    <t>SO.AV.2026.08.01539</t>
  </si>
  <si>
    <t>SO.AV.2026.08.01540</t>
  </si>
  <si>
    <t>SO.AV.2026.08.01541</t>
  </si>
  <si>
    <t>SO.AV.2026.08.01542</t>
  </si>
  <si>
    <t>SO.AV.2026.08.01543</t>
  </si>
  <si>
    <t>SO.AV.2026.08.01544</t>
  </si>
  <si>
    <t>SO.AV.2026.08.01545</t>
  </si>
  <si>
    <t>SO.AV.2026.08.01546</t>
  </si>
  <si>
    <t>SO.AV.2026.08.01547</t>
  </si>
  <si>
    <t>SO.AV.2026.08.01548</t>
  </si>
  <si>
    <t>SO.AV.2026.08.01549</t>
  </si>
  <si>
    <t>SO.AV.2026.08.01550</t>
  </si>
  <si>
    <t>SO.AV.2026.08.01551</t>
  </si>
  <si>
    <t>SO.AV.2026.08.01552</t>
  </si>
  <si>
    <t>SO.AV.2026.08.01553</t>
  </si>
  <si>
    <t>SO.AV.2026.08.01554</t>
  </si>
  <si>
    <t>SO.AV.2026.08.01555</t>
  </si>
  <si>
    <t>SO.AV.2026.08.01556</t>
  </si>
  <si>
    <t>SO.AV.2026.08.01557</t>
  </si>
  <si>
    <t>SO.AV.2026.08.01558</t>
  </si>
  <si>
    <t>SO.AV.2026.08.01559</t>
  </si>
  <si>
    <t>SO.AV.2026.08.01560</t>
  </si>
  <si>
    <t>SO.AV.2026.08.01563</t>
  </si>
  <si>
    <t>SO.AV.2026.08.01564</t>
  </si>
  <si>
    <t>SO.AV.2026.08.01565</t>
  </si>
  <si>
    <t>SO.AV.2026.08.01566</t>
  </si>
  <si>
    <t>SO.AV.2026.08.01567</t>
  </si>
  <si>
    <t>SO.AV.2026.08.01568</t>
  </si>
  <si>
    <t>SO.AV.2026.08.01569</t>
  </si>
  <si>
    <t>SO.AV.2026.08.01570</t>
  </si>
  <si>
    <t>SO.AV.2026.08.01571</t>
  </si>
  <si>
    <t>SO.AV.2026.08.01572</t>
  </si>
  <si>
    <t>SO.AV.2026.08.01573</t>
  </si>
  <si>
    <t>SO.AV.2026.08.01574</t>
  </si>
  <si>
    <t>SO.AV.2026.08.01575</t>
  </si>
  <si>
    <t>SO.AV.2026.08.01576</t>
  </si>
  <si>
    <t>SO.AV.2026.08.01577</t>
  </si>
  <si>
    <t>SO.AV.2026.08.01578</t>
  </si>
  <si>
    <t>SO.AV.2026.08.01579</t>
  </si>
  <si>
    <t>SO.AV.2026.08.01581</t>
  </si>
  <si>
    <t>SO.AV.2026.08.01582</t>
  </si>
  <si>
    <t>SO.AV.2026.08.01583</t>
  </si>
  <si>
    <t>SO.AV.2026.08.01584</t>
  </si>
  <si>
    <t>SO.AV.2026.08.01585</t>
  </si>
  <si>
    <t>SO.AV.2026.08.01586</t>
  </si>
  <si>
    <t>SO.AV.2026.08.01587</t>
  </si>
  <si>
    <t>SO.AV.2026.08.01588</t>
  </si>
  <si>
    <t>SO.AV.2026.08.01589</t>
  </si>
  <si>
    <t>SO.AV.2026.08.01590</t>
  </si>
  <si>
    <t>SO.AV.2026.08.01591</t>
  </si>
  <si>
    <t>SO.AV.2026.08.01592</t>
  </si>
  <si>
    <t>SO.AV.2026.08.01593</t>
  </si>
  <si>
    <t>SO.AV.2026.08.01594</t>
  </si>
  <si>
    <t>SO.AV.2026.08.01595</t>
  </si>
  <si>
    <t>SO.AV.2026.08.01596</t>
  </si>
  <si>
    <t>SO.AV.2026.08.01597</t>
  </si>
  <si>
    <t>SO.AV.2026.08.01598</t>
  </si>
  <si>
    <t>SO.AV.2026.08.01599</t>
  </si>
  <si>
    <t>SO.AV.2026.08.01600</t>
  </si>
  <si>
    <t>SO.AV.2026.08.01601</t>
  </si>
  <si>
    <t>SO.AV.2026.08.01602</t>
  </si>
  <si>
    <t>SO.AV.2026.08.01603</t>
  </si>
  <si>
    <t>SO.AV.2026.08.01604</t>
  </si>
  <si>
    <t>SO.AV.2026.08.01605</t>
  </si>
  <si>
    <t>SO.AV.2026.08.01606</t>
  </si>
  <si>
    <t>SO.AV.2026.08.01607</t>
  </si>
  <si>
    <t>SO.AV.2026.08.01608</t>
  </si>
  <si>
    <t>SO.AV.2026.08.01609</t>
  </si>
  <si>
    <t>SO.AV.2026.08.01610</t>
  </si>
  <si>
    <t>SO.AV.2026.08.01611</t>
  </si>
  <si>
    <t>SO.AV.2026.08.01612</t>
  </si>
  <si>
    <t>SO.AV.2026.08.01613</t>
  </si>
  <si>
    <t>SO.AV.2026.08.01614</t>
  </si>
  <si>
    <t>SO.AV.2026.08.01615</t>
  </si>
  <si>
    <t>SO.AV.2026.08.01616</t>
  </si>
  <si>
    <t>SO.GM.2026.08.00170</t>
  </si>
  <si>
    <t>SO.GM.2026.08.00171</t>
  </si>
  <si>
    <t>SO.GM.2026.08.00172</t>
  </si>
  <si>
    <t>SO.GM.2026.08.00173</t>
  </si>
  <si>
    <t>SO.GM.2026.08.00174</t>
  </si>
  <si>
    <t>SO.GM.2026.08.00175</t>
  </si>
  <si>
    <t>SO.GM.2026.08.00176</t>
  </si>
  <si>
    <t>SO.GM.2026.08.00177</t>
  </si>
  <si>
    <t>SO.GM.2026.08.00178</t>
  </si>
  <si>
    <t>SO.GM.2026.08.00179</t>
  </si>
  <si>
    <t>SO.GM.2026.08.00180</t>
  </si>
  <si>
    <t>SO.GM.2026.08.00181</t>
  </si>
  <si>
    <t>SO.GM.2026.08.00182</t>
  </si>
  <si>
    <t>SO.GM.2026.08.00183</t>
  </si>
  <si>
    <t>SO.GM.2026.08.00184</t>
  </si>
  <si>
    <t>SO.GM.2026.08.00185</t>
  </si>
  <si>
    <t>SO.GM.2026.08.00186</t>
  </si>
  <si>
    <t>SO.GM.2026.08.00187</t>
  </si>
  <si>
    <t>SO.GM.2026.08.00188</t>
  </si>
  <si>
    <t>SO.GM.2026.08.00189</t>
  </si>
  <si>
    <t>SO.GM.2026.08.00190</t>
  </si>
  <si>
    <t>SO.GM.2026.08.00191</t>
  </si>
  <si>
    <t>Details for Sum of HJ Total</t>
  </si>
  <si>
    <t>Margin awal</t>
  </si>
  <si>
    <t>biaya pengiriman</t>
  </si>
  <si>
    <t>Status</t>
  </si>
  <si>
    <t>Promo ID</t>
  </si>
  <si>
    <t>CB Promo</t>
  </si>
  <si>
    <t>Gathering</t>
  </si>
  <si>
    <t>Kontrak</t>
  </si>
  <si>
    <t>2%</t>
  </si>
  <si>
    <t>Margin Akhir</t>
  </si>
  <si>
    <t>NoN Local Promo</t>
  </si>
  <si>
    <t>Gathering Only</t>
  </si>
  <si>
    <t>Non Campaign</t>
  </si>
  <si>
    <t>Contract</t>
  </si>
  <si>
    <t>Local + Gathering</t>
  </si>
  <si>
    <t>Local Only</t>
  </si>
  <si>
    <t>Sum of HJ Total</t>
  </si>
  <si>
    <t>Sum of Margin Akhir</t>
  </si>
  <si>
    <t>Sum of Biaya Promo</t>
  </si>
  <si>
    <t>Grand Total</t>
  </si>
  <si>
    <t>Sum of Kontrak</t>
  </si>
  <si>
    <t>Sum of CB Promo</t>
  </si>
  <si>
    <t>Values</t>
  </si>
  <si>
    <t>Sum of Margin awal</t>
  </si>
  <si>
    <t>Sum of Gathering</t>
  </si>
  <si>
    <t>Sum of 2%</t>
  </si>
  <si>
    <t>Sum of biaya pengiriman</t>
  </si>
  <si>
    <t>SALES OVERVIEW</t>
  </si>
  <si>
    <t>AUGUST PROMO PERFORMANCE DASHBOARD</t>
  </si>
  <si>
    <t>Total Sales</t>
  </si>
  <si>
    <t>Margin akhir</t>
  </si>
  <si>
    <t>Biaya Promo</t>
  </si>
  <si>
    <t>Persen Margin Akhir</t>
  </si>
  <si>
    <t>Previous : 2.785.110.312</t>
  </si>
  <si>
    <t>Previous : 245.956.486</t>
  </si>
  <si>
    <t>Previous : 66.857.477</t>
  </si>
  <si>
    <t>Component</t>
  </si>
  <si>
    <t>Amount</t>
  </si>
  <si>
    <t>Persentage leaked</t>
  </si>
  <si>
    <t>Potongan 2%</t>
  </si>
  <si>
    <t>List Promo</t>
  </si>
  <si>
    <t>Pencapaian</t>
  </si>
  <si>
    <t>Persen Margin</t>
  </si>
  <si>
    <t>Persen biaya</t>
  </si>
  <si>
    <t>ATLAS MITRA BERLIAN</t>
  </si>
  <si>
    <t xml:space="preserve">Rekap Pencapaian Promo Atlas 162/I/PR-AMB/CV/VIII/26 Gathering </t>
  </si>
  <si>
    <t>Periode : 01 Agustus- 31 Agustus 2025</t>
  </si>
  <si>
    <t>Pelanggan</t>
  </si>
  <si>
    <t>Total</t>
  </si>
  <si>
    <t>Retur</t>
  </si>
  <si>
    <t>Uang tunai 50rb</t>
  </si>
  <si>
    <t>Potongan 50rb</t>
  </si>
  <si>
    <t>Hendi Jaya</t>
  </si>
  <si>
    <t>Tony Jaya (Bagan Pete)</t>
  </si>
  <si>
    <t>Mikayla Jaya</t>
  </si>
  <si>
    <t>Sekawan Jaya</t>
  </si>
  <si>
    <t>Putra Berlian</t>
  </si>
  <si>
    <t>Mutiara Hijau</t>
  </si>
  <si>
    <t>Naga Terang</t>
  </si>
  <si>
    <t>Hendra Jaya</t>
  </si>
  <si>
    <t>PT. Tayang Sari</t>
  </si>
  <si>
    <t>JAYA BANGUN UTAMA</t>
  </si>
  <si>
    <t>Agung Wijaya</t>
  </si>
  <si>
    <t>Mapan Jaya</t>
  </si>
  <si>
    <t>Maju Jaya Mendalo</t>
  </si>
  <si>
    <t>Pelita Abadi</t>
  </si>
  <si>
    <t>Karya Sejati</t>
  </si>
  <si>
    <t>Sun Jaya Mandiri</t>
  </si>
  <si>
    <t>Mandiri (Alam Barajo)</t>
  </si>
  <si>
    <t>Harapan Baru</t>
  </si>
  <si>
    <t>Pelita (Pattimura)</t>
  </si>
  <si>
    <t>Inti Terang Steel</t>
  </si>
  <si>
    <t>Sejahtera Abadi</t>
  </si>
  <si>
    <t>SINAR MAJU ( Mendalo )</t>
  </si>
  <si>
    <t>Hidayah Baut</t>
  </si>
  <si>
    <t>Jaya Maju Mendalo</t>
  </si>
  <si>
    <t>Jaya Bersama</t>
  </si>
  <si>
    <t>Sinar Bangunan</t>
  </si>
  <si>
    <t>Sinar Cahaya / Sinar Makmur</t>
  </si>
  <si>
    <t>MAYANG KERAMIK</t>
  </si>
  <si>
    <t>Bunga Mas Jaya</t>
  </si>
  <si>
    <t>Sumber Harapan Jaya (SHJ)</t>
  </si>
  <si>
    <t>Adi Wijaya</t>
  </si>
  <si>
    <t>Rumah Material</t>
  </si>
  <si>
    <t>Surya Budi Berlian</t>
  </si>
  <si>
    <t>Maju Jaya ( Sipin )</t>
  </si>
  <si>
    <t>Sugianto</t>
  </si>
  <si>
    <t>Naga Mas Jaya</t>
  </si>
  <si>
    <t>KGM Mart</t>
  </si>
  <si>
    <t>PT. Duta Mulia Distribusindo</t>
  </si>
  <si>
    <t>Tiga Putra ( Karya )</t>
  </si>
  <si>
    <t>Mayang Jaya</t>
  </si>
  <si>
    <t>Putra Tunggal</t>
  </si>
  <si>
    <t>Agung Pratama</t>
  </si>
  <si>
    <t>Sinar Mas (Avi)</t>
  </si>
  <si>
    <t>Karya Abadi (Abun)</t>
  </si>
  <si>
    <t>ALIANG</t>
  </si>
  <si>
    <t>SUMBER HARAPAN BARU</t>
  </si>
  <si>
    <t>Ira Jaya</t>
  </si>
  <si>
    <t>Rezeki TB</t>
  </si>
  <si>
    <t>Central Bangun Jaya</t>
  </si>
  <si>
    <t>Tri Jaya Kusuma</t>
  </si>
  <si>
    <t>Aman Jaya</t>
  </si>
  <si>
    <t>Jaya Kusuma</t>
  </si>
  <si>
    <t>Bangun Jaya</t>
  </si>
  <si>
    <t>Karunia</t>
  </si>
  <si>
    <t>Kumpeh Jaya Makmur</t>
  </si>
  <si>
    <t>Sumber Bangunan (Marene)</t>
  </si>
  <si>
    <t>Yakin Tb</t>
  </si>
  <si>
    <t>Sinar Jaya (Eka Jaya)</t>
  </si>
  <si>
    <t>Bangun Jaya Sentosa</t>
  </si>
  <si>
    <t>Berkat Jaya Keramik</t>
  </si>
  <si>
    <t>Dewi Eka Jaya Abadi</t>
  </si>
  <si>
    <t>Arde Putra Perkasa</t>
  </si>
  <si>
    <t>Sumber Rezeki ( Amui )</t>
  </si>
  <si>
    <t>Rayhan</t>
  </si>
  <si>
    <t>Kiki</t>
  </si>
  <si>
    <t>Berkat Jaya Mandiri</t>
  </si>
  <si>
    <t>Amanah (Kumpeh)</t>
  </si>
  <si>
    <t>Cahaya Harapan</t>
  </si>
  <si>
    <t>Sri Jaya (WTC)</t>
  </si>
  <si>
    <t>Sinar Jaya Makmur</t>
  </si>
  <si>
    <t>SJT ( Swandi )</t>
  </si>
  <si>
    <t>Han Jaya</t>
  </si>
  <si>
    <t>Garuda</t>
  </si>
  <si>
    <t>Sumber Alam</t>
  </si>
  <si>
    <t>Alam Jaya</t>
  </si>
  <si>
    <t>PT. MITRA MAJU KREASINDO</t>
  </si>
  <si>
    <t>Cahaya (OKP)</t>
  </si>
  <si>
    <t>MANDIRI (Talang Bakung)</t>
  </si>
  <si>
    <t>Manunggal Jaya</t>
  </si>
  <si>
    <t>Subur</t>
  </si>
  <si>
    <t>Chandra</t>
  </si>
  <si>
    <t>Mitra Jaya ( OKP )</t>
  </si>
  <si>
    <t>CV Jaya Inti Mandiri</t>
  </si>
  <si>
    <t>Suka Damai</t>
  </si>
  <si>
    <t>Chandra Mandiri</t>
  </si>
  <si>
    <t>Hijau Bahari</t>
  </si>
  <si>
    <t>Alan Jaya</t>
  </si>
  <si>
    <t>Apang</t>
  </si>
  <si>
    <t>Panca logam</t>
  </si>
  <si>
    <t>Sejati</t>
  </si>
  <si>
    <t>Steven</t>
  </si>
  <si>
    <t>Abadi Jaya Makmur</t>
  </si>
  <si>
    <t>Berkah Mandiri</t>
  </si>
  <si>
    <t>Budi Bangunan</t>
  </si>
  <si>
    <t>Tugu Mas Keramik 2 (Pondok Meja)</t>
  </si>
  <si>
    <t>Maju Tb</t>
  </si>
  <si>
    <t>Pemayung Indah</t>
  </si>
  <si>
    <t>Sinar Harapan</t>
  </si>
  <si>
    <t>Intan Jaya</t>
  </si>
  <si>
    <t>Akbar Mandiri</t>
  </si>
  <si>
    <t>Sinar Rengas</t>
  </si>
  <si>
    <t>Alif Bangunan</t>
  </si>
  <si>
    <t>Suryadi / Empat Saudara</t>
  </si>
  <si>
    <t>Sinar Surya</t>
  </si>
  <si>
    <t>Mowi Jaya</t>
  </si>
  <si>
    <t>KIM BANGUN JAYA</t>
  </si>
  <si>
    <t>Azzahra</t>
  </si>
  <si>
    <t>Mawan Jaya (Simpang Karmeo)</t>
  </si>
  <si>
    <t>Jaya Kampung Tengah</t>
  </si>
  <si>
    <t>TB Sukses Jaya</t>
  </si>
  <si>
    <t>Tembesi Lamo</t>
  </si>
  <si>
    <t>Umran Jaya Abadi</t>
  </si>
  <si>
    <t>Eddy (Bajubang)</t>
  </si>
  <si>
    <t>Daffa Jaya Plafon</t>
  </si>
  <si>
    <t>Barokah</t>
  </si>
  <si>
    <t>Sumber Material</t>
  </si>
  <si>
    <t>Terbit</t>
  </si>
  <si>
    <t>Usaha Jaya 2</t>
  </si>
  <si>
    <t>Sejati ( Tungkal )</t>
  </si>
  <si>
    <t>HARAPAN UTAMA INDAH (Guntung)</t>
  </si>
  <si>
    <t>Sinar Maju</t>
  </si>
  <si>
    <t>Berkat Bintang 2 (P. Lumut)</t>
  </si>
  <si>
    <t>Sumber Rejeki Baru</t>
  </si>
  <si>
    <t>HELMY</t>
  </si>
  <si>
    <t>Usaha Jaya</t>
  </si>
  <si>
    <t>Jaya Murni</t>
  </si>
  <si>
    <t>Husein</t>
  </si>
  <si>
    <t>Jaya ( Tungkal )</t>
  </si>
  <si>
    <t>Berkah Abadi Jaya</t>
  </si>
  <si>
    <t>Ari Bangunan</t>
  </si>
  <si>
    <t>BARRAS</t>
  </si>
  <si>
    <t>Moro Ziadah (Sekernan)</t>
  </si>
  <si>
    <t>Cahaya Makmur</t>
  </si>
  <si>
    <t>Bangsal Essay</t>
  </si>
  <si>
    <t>Berkat Usaha (Teluk NIlau)</t>
  </si>
  <si>
    <t>Surya Berkah</t>
  </si>
  <si>
    <t>Wiguna</t>
  </si>
  <si>
    <t>UKM JAYA</t>
  </si>
  <si>
    <t>Prima Jaya Sakura</t>
  </si>
  <si>
    <t>Bengkinang Material</t>
  </si>
  <si>
    <t>Putra Material</t>
  </si>
  <si>
    <t>Sumatera (Tungkal)</t>
  </si>
  <si>
    <t>Teratai Mas Jaya</t>
  </si>
  <si>
    <t>Semoga Jaya</t>
  </si>
  <si>
    <t>Eko Jaya</t>
  </si>
  <si>
    <t>H. Apeng</t>
  </si>
  <si>
    <t>Jaya Bersama (Kp. Laut)</t>
  </si>
  <si>
    <t>Setia Makmur (Rantau Rasau)</t>
  </si>
  <si>
    <t>Kawan Kita</t>
  </si>
  <si>
    <t>Era Baru (Parit Culum)</t>
  </si>
  <si>
    <t>Awi/Ayong (Utama)</t>
  </si>
  <si>
    <t>Dayana FF 2</t>
  </si>
  <si>
    <t>Halim</t>
  </si>
  <si>
    <t>SKB Jaya Mandiri</t>
  </si>
  <si>
    <t>MVM Jaya</t>
  </si>
  <si>
    <t>Hidayah (Sabak)</t>
  </si>
  <si>
    <t>Cahaya Bangunan (Niaso)</t>
  </si>
  <si>
    <t>Atma Jaya</t>
  </si>
  <si>
    <t>Sumber Motor</t>
  </si>
  <si>
    <t>CITRA BANGUNAN</t>
  </si>
  <si>
    <t>Sumber Rezeki (SK 1)</t>
  </si>
  <si>
    <t>Eko Jaya 2 (Rantau Rasau)</t>
  </si>
  <si>
    <t>Jaya Mukti</t>
  </si>
  <si>
    <t>Irwandi / H.Majid Tb</t>
  </si>
  <si>
    <t>Rizky Jaya (Kp.Singkep)</t>
  </si>
  <si>
    <t>Jesica</t>
  </si>
  <si>
    <t>Berkah Jaya (Parit Culum)</t>
  </si>
  <si>
    <t>Makmur Jaya (Geragai)</t>
  </si>
  <si>
    <t>Mutiara ( Popo )</t>
  </si>
  <si>
    <t>Sumber Rezeki (Dendang)</t>
  </si>
  <si>
    <t>Bintang Baru (Rambahan)</t>
  </si>
  <si>
    <t>Iman Jaya Sabak</t>
  </si>
  <si>
    <t>Serumpun Nibung</t>
  </si>
  <si>
    <t>Simpang Sirkuit</t>
  </si>
  <si>
    <t>Candika Baru</t>
  </si>
  <si>
    <t>DKN</t>
  </si>
  <si>
    <t>Mutiara Inti Sejahtera</t>
  </si>
  <si>
    <t>Bersaudara</t>
  </si>
  <si>
    <t>Kylea Berkah</t>
  </si>
  <si>
    <t>PT. TALATA HALIN PERSADA</t>
  </si>
  <si>
    <t>Yolan &amp; Aysila (Bangko)</t>
  </si>
  <si>
    <t>Berkat Usaha (Bangko)</t>
  </si>
  <si>
    <t>Sinar Bangko</t>
  </si>
  <si>
    <t>Mulia Bangunan</t>
  </si>
  <si>
    <t>Sinar Jaya (Hitam Ulu)</t>
  </si>
  <si>
    <t>Anna Bangunan (Margoyoso)</t>
  </si>
  <si>
    <t>Ilham SDR</t>
  </si>
  <si>
    <t>Itaza Building (Rantau Panjang)</t>
  </si>
  <si>
    <t>Alya</t>
  </si>
  <si>
    <t>Boru Tompul</t>
  </si>
  <si>
    <t>Abadi (Margoyoso)</t>
  </si>
  <si>
    <t>Rizki Bangunan (Mentawak)</t>
  </si>
  <si>
    <t>Langgeng</t>
  </si>
  <si>
    <t>FAZ (Bangko)</t>
  </si>
  <si>
    <t>Riahma</t>
  </si>
  <si>
    <t>Mustika Jaya (Sarolangun)</t>
  </si>
  <si>
    <t>Tb BJ Abadi</t>
  </si>
  <si>
    <t>Latansa (Pamenang)</t>
  </si>
  <si>
    <t>Alas Kusuma</t>
  </si>
  <si>
    <t>Cahaya Terang (Limbur Tembesi)</t>
  </si>
  <si>
    <t>A en D</t>
  </si>
  <si>
    <t>Nanda Bangunan (Pemenang)</t>
  </si>
  <si>
    <t>MANTAP</t>
  </si>
  <si>
    <t>Dimas Bangunan</t>
  </si>
  <si>
    <t>Voni Bangunan</t>
  </si>
  <si>
    <t>Syahana (Kerinci)</t>
  </si>
  <si>
    <t>Rizki Bangunan (Kerinci)</t>
  </si>
  <si>
    <t>Hisanah</t>
  </si>
  <si>
    <t>Berkah Bangunan (Kerinci)</t>
  </si>
  <si>
    <t>Putra jaya</t>
  </si>
  <si>
    <t>Khanza Bangunan</t>
  </si>
  <si>
    <t>Savona Bangunan</t>
  </si>
  <si>
    <t>Wijaya (Kerinci)</t>
  </si>
  <si>
    <t>Sinar Surya (Kerinci)</t>
  </si>
  <si>
    <t>Adi Mandiri (Kerinci)</t>
  </si>
  <si>
    <t>Bintang Muda</t>
  </si>
  <si>
    <t>Hangkito</t>
  </si>
  <si>
    <t>Sinar Baru (Kerinci)</t>
  </si>
  <si>
    <t>Ambia</t>
  </si>
  <si>
    <t>Nelda (Kerinci)</t>
  </si>
  <si>
    <t>Rohid Bangunan</t>
  </si>
  <si>
    <t>Andrea Bangunan (Sungai Tutung)</t>
  </si>
  <si>
    <t>Rachel</t>
  </si>
  <si>
    <t>Dua Putra</t>
  </si>
  <si>
    <t>Ken Jaya</t>
  </si>
  <si>
    <t>Surya Jaya</t>
  </si>
  <si>
    <t>Bangunan Baru ( Kenali )</t>
  </si>
  <si>
    <t>Surya Mandiri Jaya</t>
  </si>
  <si>
    <t>Sumber Kiat Sentosa</t>
  </si>
  <si>
    <t>Samson</t>
  </si>
  <si>
    <t>Murni Jaya</t>
  </si>
  <si>
    <t>Inti Bangunan</t>
  </si>
  <si>
    <t>Star Jaya</t>
  </si>
  <si>
    <t>Usaha Indah</t>
  </si>
  <si>
    <t>Sumber Meranti Sejahtera</t>
  </si>
  <si>
    <t>Tb Mandiri Jaya</t>
  </si>
  <si>
    <t>HR Jaya</t>
  </si>
  <si>
    <t>Abadi Makmur (Kenali)</t>
  </si>
  <si>
    <t>Mantap Jaya Bangunan</t>
  </si>
  <si>
    <t>Rudi Jaya</t>
  </si>
  <si>
    <t>WIJAYA ABADI</t>
  </si>
  <si>
    <t>Dimas Jaya (Kenali)</t>
  </si>
  <si>
    <t>Mandiri Sukses</t>
  </si>
  <si>
    <t>Sinar Terang (Simpang Kawat)</t>
  </si>
  <si>
    <t>Nuri Jaya</t>
  </si>
  <si>
    <t>Sumber Rezeki Jaya</t>
  </si>
  <si>
    <t>Kiat Adi Jaya</t>
  </si>
  <si>
    <t>Faras Jaya</t>
  </si>
  <si>
    <t>Boy Jaya Baru</t>
  </si>
  <si>
    <t>Star Iron</t>
  </si>
  <si>
    <t>Bangunan Baru (Simp.Acai)</t>
  </si>
  <si>
    <t>Multi Jaya</t>
  </si>
  <si>
    <t>Sri Jaya Kusuma</t>
  </si>
  <si>
    <t>Berkah Jaya 2</t>
  </si>
  <si>
    <t>Persia Bangunan</t>
  </si>
  <si>
    <t>Intan Mulia</t>
  </si>
  <si>
    <t>Robin Jaya</t>
  </si>
  <si>
    <t>Sinar Sejahtera</t>
  </si>
  <si>
    <t>Papua Tb</t>
  </si>
  <si>
    <t>Sinar Loka</t>
  </si>
  <si>
    <t>PALMERAH JAYA</t>
  </si>
  <si>
    <t>Tiga Saudara (Bakung)</t>
  </si>
  <si>
    <t>Ahan</t>
  </si>
  <si>
    <t>Indah Lestari</t>
  </si>
  <si>
    <t>Berkah (Petaling)</t>
  </si>
  <si>
    <t>Putra Mandiri</t>
  </si>
  <si>
    <t>Wang Jaya</t>
  </si>
  <si>
    <t>Sumber Rezeki Baru (Talang Belido)</t>
  </si>
  <si>
    <t>Sumber Rezeki (Sungai Gelam)</t>
  </si>
  <si>
    <t>Alexy Jaya</t>
  </si>
  <si>
    <t>Jaya Mandiri ( Aseng )</t>
  </si>
  <si>
    <t>Steven Jaya</t>
  </si>
  <si>
    <t>Immanuel Jaya Abadi</t>
  </si>
  <si>
    <t>Rul Sinar Kaca</t>
  </si>
  <si>
    <t>Ujang Bangunan</t>
  </si>
  <si>
    <t>MADANIA (Rimbo Bujang)</t>
  </si>
  <si>
    <t>Mitra Usaha (Tebo)</t>
  </si>
  <si>
    <t>Sinar Family</t>
  </si>
  <si>
    <t>Rizki Jaya Bangunan</t>
  </si>
  <si>
    <t>Sumber Sarana</t>
  </si>
  <si>
    <t>Ria Usaha (Rimbo Bujang)</t>
  </si>
  <si>
    <t>REFI</t>
  </si>
  <si>
    <t>ANDRIAN S</t>
  </si>
  <si>
    <t>Surya Mandiri</t>
  </si>
  <si>
    <t>Agha Putra (Rimbo Bujang)</t>
  </si>
  <si>
    <t>Baja Berlian</t>
  </si>
  <si>
    <t>Makmur (Sei. Bengkal)</t>
  </si>
  <si>
    <t>Aman (Tebo)</t>
  </si>
  <si>
    <t>Mitra Bangunan (Unit 3)</t>
  </si>
  <si>
    <t>Restu Bangunan (Ps.Ma.Tebo)</t>
  </si>
  <si>
    <t>Farid Putra (Rimbo Ilir)</t>
  </si>
  <si>
    <t>Eko Bangunan (Arema)</t>
  </si>
  <si>
    <t>Ndang Jaya</t>
  </si>
  <si>
    <t>Baja Prima (Rimbo Bujang-Unit 5)</t>
  </si>
  <si>
    <t>Nova/Wendo Usaha Jaya (Rimbo Bujang)</t>
  </si>
  <si>
    <t>Mitra Bangunan (Unit 9)</t>
  </si>
  <si>
    <t>Mulya Indah (Simpang Niam)</t>
  </si>
  <si>
    <t>Citra Baru II (Unit 10 Rimbo Ulu)</t>
  </si>
  <si>
    <t>NAKHESFI</t>
  </si>
  <si>
    <t>Dhuha Bangunan</t>
  </si>
  <si>
    <t>Duta Andalas</t>
  </si>
  <si>
    <t>Rido Tani</t>
  </si>
  <si>
    <t>Air Mandiri</t>
  </si>
  <si>
    <t>Serasi Jaya Bangunan</t>
  </si>
  <si>
    <t>Omanda Tani</t>
  </si>
  <si>
    <t>Via Usaha</t>
  </si>
  <si>
    <t>Kurnia Usaha</t>
  </si>
  <si>
    <t>Rul Bangunan</t>
  </si>
  <si>
    <t>Heri Karya Baru (Kuamang Kuning)</t>
  </si>
  <si>
    <t>AS</t>
  </si>
  <si>
    <t>Bima Suci</t>
  </si>
  <si>
    <t>Sederhana (Kuamang Unit 10)</t>
  </si>
  <si>
    <t>Sumber Lestari (Kuamang Unit 4)</t>
  </si>
  <si>
    <t>Andeslint</t>
  </si>
  <si>
    <t>Pak Tani</t>
  </si>
  <si>
    <t>Sumber Baru (Kuamang)</t>
  </si>
  <si>
    <t>Jaya Abadi</t>
  </si>
  <si>
    <t>Simpang Baru SPA</t>
  </si>
  <si>
    <t>Raja Bangunan</t>
  </si>
  <si>
    <t>Aman Bersaudara</t>
  </si>
  <si>
    <t>Jaya Bangunan (Babeko)</t>
  </si>
  <si>
    <t>Dunia Bangunan 2</t>
  </si>
  <si>
    <t>Inti Bangunan (Bungo)</t>
  </si>
  <si>
    <t>Surya Kaca</t>
  </si>
  <si>
    <t>Tina Bangunan</t>
  </si>
  <si>
    <t>Sumber Rejeki (Padang Palangeh)</t>
  </si>
  <si>
    <t>Berkat Usaha (Babeko)</t>
  </si>
  <si>
    <t>CV. ATLAS MITRA BERLIAN</t>
  </si>
  <si>
    <t>Rincian Pesanan Penjualan</t>
  </si>
  <si>
    <t>From 13 Jun 2026 until 20 Jun 2026</t>
  </si>
  <si>
    <t>Branch : Kantor Pusat, Filtered by : Status Pesanan Penjualan</t>
  </si>
  <si>
    <t>Kode #</t>
  </si>
  <si>
    <t>Kategori</t>
  </si>
  <si>
    <t>Nama Barang</t>
  </si>
  <si>
    <t>Kts (Unit#1)</t>
  </si>
  <si>
    <t>Nama Satuan</t>
  </si>
  <si>
    <t>Keterangan Pesanan Penjualan</t>
  </si>
  <si>
    <t>Total Harga</t>
  </si>
  <si>
    <t>Nomor #</t>
  </si>
  <si>
    <t>Sub Total</t>
  </si>
  <si>
    <t>Nama Syarat Pembayaran Pesanan Penjualan</t>
  </si>
  <si>
    <t>Nama Departemen</t>
  </si>
  <si>
    <t>Nama Tenaga Penjual</t>
  </si>
  <si>
    <t>Status Pesanan Penjualan</t>
  </si>
  <si>
    <t>Diskon Pesanan Penjualan</t>
  </si>
  <si>
    <t>BAHAN BANGUNAN</t>
  </si>
  <si>
    <t>Viplas Lem PVC 100 Gr</t>
  </si>
  <si>
    <t>KL</t>
  </si>
  <si>
    <t>SO.AV.2026.06.00626</t>
  </si>
  <si>
    <t>net 42</t>
  </si>
  <si>
    <t>Avia Avian</t>
  </si>
  <si>
    <t>Processed</t>
  </si>
  <si>
    <t>DIVISI 1 CAT</t>
  </si>
  <si>
    <t>AVIAN Synthetic 303 0.9 Lt</t>
  </si>
  <si>
    <t>114</t>
  </si>
  <si>
    <t>SO.AV.2026.06.01069</t>
  </si>
  <si>
    <t>AVIAN Synthetic 331 0.9 Lt</t>
  </si>
  <si>
    <t>DIVISI 2 CAT</t>
  </si>
  <si>
    <t>NO DROP 001 1 Kg</t>
  </si>
  <si>
    <t>SO.AV.2026.06.00835</t>
  </si>
  <si>
    <t>Batanghari Jaya</t>
  </si>
  <si>
    <t>NO DROP 009 1 Kg</t>
  </si>
  <si>
    <t>AVITEX Emulsion SW 5 Kg</t>
  </si>
  <si>
    <t>110</t>
  </si>
  <si>
    <t>SO.AV.2026.06.00837</t>
  </si>
  <si>
    <t>BOYO Politur Vernis S611 1 Lt</t>
  </si>
  <si>
    <t>SO.AV.2026.06.00834</t>
  </si>
  <si>
    <t>Sumber Maju Jaya</t>
  </si>
  <si>
    <t>AVIAN Lem Epoxy Hemat Hardener 340 CC</t>
  </si>
  <si>
    <t>SO.AV.2026.06.01093</t>
  </si>
  <si>
    <t>AVIAN Lem Epoxy Hemat Resin 340 CC</t>
  </si>
  <si>
    <t>SO.AV.2026.06.00709</t>
  </si>
  <si>
    <t>NO DROP 009 4 Kg</t>
  </si>
  <si>
    <t>111
han jaya 1</t>
  </si>
  <si>
    <t>SO.AV.2026.06.00891</t>
  </si>
  <si>
    <t>DIVISI 1 CAT - AREM</t>
  </si>
  <si>
    <t>ARIES Emulsion SW 5 Kg</t>
  </si>
  <si>
    <t>SO.GM.2026.06.00095</t>
  </si>
  <si>
    <t>BuildXpert Mart</t>
  </si>
  <si>
    <t>AVITEX Emulsion 601 5 Kg</t>
  </si>
  <si>
    <t>112</t>
  </si>
  <si>
    <t>SO.AV.2026.06.01035</t>
  </si>
  <si>
    <t>AVIAN Lem Epoxy Hardener 340 Gr 30 Set</t>
  </si>
  <si>
    <t>SO.AV.2026.06.00879</t>
  </si>
  <si>
    <t>SO.AV.2026.06.01092</t>
  </si>
  <si>
    <t>Jhondry Ferdians</t>
  </si>
  <si>
    <t>GIANT Mortar 385 40 Kg</t>
  </si>
  <si>
    <t>SO.GM.2026.06.00110</t>
  </si>
  <si>
    <t>ARIES GOLD Emulsion 302 18 Kg</t>
  </si>
  <si>
    <t>tolong antar pagi ini</t>
  </si>
  <si>
    <t>SO.AV.2026.06.00712</t>
  </si>
  <si>
    <t>bb bri
Serempak TW</t>
  </si>
  <si>
    <t>SO.AV.2026.06.00895</t>
  </si>
  <si>
    <t>Bintang Baru/Bintang Baru Jaya</t>
  </si>
  <si>
    <t>BOYO Politur Vernis S 615 0.5 Lt</t>
  </si>
  <si>
    <t>SO.AV.2026.06.00710</t>
  </si>
  <si>
    <t>NO DROP 019 1 Kg</t>
  </si>
  <si>
    <t>SO.AV.2026.06.00778</t>
  </si>
  <si>
    <t>Jambi Jaya</t>
  </si>
  <si>
    <t>ACCURATE Accounting System Report</t>
  </si>
  <si>
    <t>Printed on 24 June 2026 - 13:22</t>
  </si>
  <si>
    <t>Page Break 1</t>
  </si>
  <si>
    <t xml:space="preserve"> of 49</t>
  </si>
  <si>
    <t>NO DROP 032 1 Kg</t>
  </si>
  <si>
    <t>NO DROP 002 1 Kg</t>
  </si>
  <si>
    <t>NO DROP 025 1 Kg</t>
  </si>
  <si>
    <t>ARIES Emulsion 690 5 Kg</t>
  </si>
  <si>
    <t>116</t>
  </si>
  <si>
    <t>SO.GM.2026.06.00120</t>
  </si>
  <si>
    <t>ARIES Emulsion 691 5 Kg</t>
  </si>
  <si>
    <t>ARIES Emulsion 694 5 Kg</t>
  </si>
  <si>
    <t>SO.AV.2026.06.00867</t>
  </si>
  <si>
    <t>KBS (Karya Baru Sejati SPA)</t>
  </si>
  <si>
    <t>AVITEX GOLD Emulsion SW 5 Kg</t>
  </si>
  <si>
    <t>urgent</t>
  </si>
  <si>
    <t>SO.AV.2026.06.00781</t>
  </si>
  <si>
    <t>AVIAN Cling Synthetic 72 0,85L</t>
  </si>
  <si>
    <t>SO.AV.2026.06.00841</t>
  </si>
  <si>
    <t>Permata Jaya Bangunan (Singkut)</t>
  </si>
  <si>
    <t>AVIAN Cling Synthetic 16 0,85L</t>
  </si>
  <si>
    <t>AVIAN Synthetic 192 0.9 Lt</t>
  </si>
  <si>
    <t>108</t>
  </si>
  <si>
    <t>SO.AV.2026.06.00817</t>
  </si>
  <si>
    <t>Nanda Bangunan Jaya</t>
  </si>
  <si>
    <t>SALES009</t>
  </si>
  <si>
    <t>SO.AV.2026.06.00843</t>
  </si>
  <si>
    <t>AVITEX GOLD Emulsion 700 25 Kg</t>
  </si>
  <si>
    <t>SO.AV.2026.06.01038</t>
  </si>
  <si>
    <t>Anto Jaya</t>
  </si>
  <si>
    <t>AVITEX GOLD Emulsion 745 25 Kg</t>
  </si>
  <si>
    <t>NO DROP 024 4 Kg</t>
  </si>
  <si>
    <t>bungo kincai</t>
  </si>
  <si>
    <t>SO.AV.2026.06.00964</t>
  </si>
  <si>
    <t>BOYO Politur Vernis S603 0.5 Lt</t>
  </si>
  <si>
    <t>SO.AV.2026.06.00888</t>
  </si>
  <si>
    <t>Aries Bling Emulsion 707 4,5 Kg</t>
  </si>
  <si>
    <t>srempak tw</t>
  </si>
  <si>
    <t>SO.AV.2026.06.00771</t>
  </si>
  <si>
    <t>Aries Bling Emulsion 723 4,5 Kg</t>
  </si>
  <si>
    <t>AVIAN Synthetic SB 0.9 Lt</t>
  </si>
  <si>
    <t>SO.AV.2026.06.01041</t>
  </si>
  <si>
    <t>Iklas</t>
  </si>
  <si>
    <t>AVIAN Synthetic SW 0.9 Lt</t>
  </si>
  <si>
    <t>AVITEX Emulsion SW 25 Kg</t>
  </si>
  <si>
    <t>Page Break 2</t>
  </si>
  <si>
    <t>ARIES GOLD Emulsion 203 4.5 Kg</t>
  </si>
  <si>
    <t>117</t>
  </si>
  <si>
    <t>SO.AV.2026.06.00966</t>
  </si>
  <si>
    <t>ARIES GOLD Emulsion 503 4.5 Kg</t>
  </si>
  <si>
    <t>AVIAN Synthetic 924 0.9 Lt</t>
  </si>
  <si>
    <t>106</t>
  </si>
  <si>
    <t>SO.AV.2026.06.00838</t>
  </si>
  <si>
    <t>NO DROP 003 4 Kg</t>
  </si>
  <si>
    <t>SO.AV.2026.06.01043</t>
  </si>
  <si>
    <t>TINTING</t>
  </si>
  <si>
    <t>AVITEX Wizz Emulsion Base B 25 KG</t>
  </si>
  <si>
    <t>barang titip deler sebelah toko ttd ny mintak ke toko trimakasih</t>
  </si>
  <si>
    <t>SO.AV.2026.06.00897</t>
  </si>
  <si>
    <t>AVITEX Emulsion Base B 25 Kg</t>
  </si>
  <si>
    <t>AVITEX Emulsion 720 5 Kg</t>
  </si>
  <si>
    <t>SO.AV.2026.06.01042</t>
  </si>
  <si>
    <t>AVIAN Synthetic 305 0.9 Lt</t>
  </si>
  <si>
    <t>SO.AV.2026.06.00775</t>
  </si>
  <si>
    <t>AVIAN Synthetic 465 0.9 Lt</t>
  </si>
  <si>
    <t>SO.AV.2026.06.00772</t>
  </si>
  <si>
    <t>AVIAN Lem Epoxy Resin 340 Gr 30 Set</t>
  </si>
  <si>
    <t>SO.AV.2026.06.00774</t>
  </si>
  <si>
    <t>PANCA WARNA</t>
  </si>
  <si>
    <t>AVIAN Synthetic 755 0.9 Lt</t>
  </si>
  <si>
    <t>URGENT</t>
  </si>
  <si>
    <t>SO.AV.2026.06.00894</t>
  </si>
  <si>
    <t>Colorant WP 1 Lt</t>
  </si>
  <si>
    <t>SO.AV.2026.06.00708</t>
  </si>
  <si>
    <t>Colorant YD 1 Lt</t>
  </si>
  <si>
    <t>BOYO Politur Vernis S609 1 Lt</t>
  </si>
  <si>
    <t>SO.AV.2026.06.00896</t>
  </si>
  <si>
    <t>Page Break 3</t>
  </si>
  <si>
    <t>NO DROP Bitumen Black 1 Kg</t>
  </si>
  <si>
    <t>AVIAN Synthetic 198 0.9 Lt</t>
  </si>
  <si>
    <t>SO.AV.2026.06.00839</t>
  </si>
  <si>
    <t>AVIAN Synthetic 309 0.9 Lt</t>
  </si>
  <si>
    <t>AVIAN Synthetic SBM 0.9 Lt</t>
  </si>
  <si>
    <t>YOKO Synthetic YZE 0.7 Kg</t>
  </si>
  <si>
    <t>SO.AV.2026.06.00968</t>
  </si>
  <si>
    <t>YOKO Synthetic YZE (New) 3.5 Kg</t>
  </si>
  <si>
    <t>BOYO Politur Vernis S600 1 Lt</t>
  </si>
  <si>
    <t>SO.AV.2026.06.01073</t>
  </si>
  <si>
    <t>AVIAN Synthetic 650 200 cc</t>
  </si>
  <si>
    <t>SO.AV.2026.06.01045</t>
  </si>
  <si>
    <t>AVIAN Synthetic SB 200 cc</t>
  </si>
  <si>
    <t>ARIES GOLD Emulsion 601 4.5 Kg</t>
  </si>
  <si>
    <t>urgent
117</t>
  </si>
  <si>
    <t>SO.AV.2026.06.00893</t>
  </si>
  <si>
    <t>ARIES GOLD Emulsion 102 4.5 Kg</t>
  </si>
  <si>
    <t>ARIES GOLD Emulsion 305 4.5 Kg</t>
  </si>
  <si>
    <t>SO.AV.2026.06.00889</t>
  </si>
  <si>
    <t>SKB Bangunan</t>
  </si>
  <si>
    <t>AVITEX GOLD Emulsion 904 5 Kg</t>
  </si>
  <si>
    <t>SO.AV.2026.06.00936</t>
  </si>
  <si>
    <t>113</t>
  </si>
  <si>
    <t>SO.AV.2026.06.01094</t>
  </si>
  <si>
    <t>Restu Jaya Bangunan (Pamenang)</t>
  </si>
  <si>
    <t>AVITEX Emulsion 772 5 Kg</t>
  </si>
  <si>
    <t>SO.AV.2026.06.00714</t>
  </si>
  <si>
    <t>ARIES Emulsion 663 5 Kg</t>
  </si>
  <si>
    <t>SO.GM.2026.06.00080</t>
  </si>
  <si>
    <t>ARIES Emulsion 686 5 Kg</t>
  </si>
  <si>
    <t>ARIES Emulsion 688 5 Kg</t>
  </si>
  <si>
    <t>Page Break 4</t>
  </si>
  <si>
    <t>Vip Biru Lem 350 Gr</t>
  </si>
  <si>
    <t>SO.AV.2026.06.00869</t>
  </si>
  <si>
    <t>ARIES GOLD Emulsion 702 18 Kg</t>
  </si>
  <si>
    <t>SO.AV.2026.06.00779</t>
  </si>
  <si>
    <t>PCS</t>
  </si>
  <si>
    <t>AVITEX Alkali Resisting Primer 21 Kg</t>
  </si>
  <si>
    <t>SO.AV.2026.06.01097</t>
  </si>
  <si>
    <t>AVIAN Cling Synthetic SW 0,85L</t>
  </si>
  <si>
    <t>SO.AV.2026.06.01080</t>
  </si>
  <si>
    <t>serempak tw</t>
  </si>
  <si>
    <t>SO.GM.2026.06.00060</t>
  </si>
  <si>
    <t>SO.AV.2026.06.00901</t>
  </si>
  <si>
    <t>NO DROP 002 20 Kg</t>
  </si>
  <si>
    <t>NO DROP 003 20 Kg</t>
  </si>
  <si>
    <t>NO DROP 034 1 Kg</t>
  </si>
  <si>
    <t>SO.AV.2026.06.00718</t>
  </si>
  <si>
    <t>111</t>
  </si>
  <si>
    <t>SO.AV.2026.06.00783</t>
  </si>
  <si>
    <t>Adrian Jaya</t>
  </si>
  <si>
    <t>AVITEX Emulsion 601 25 Kg</t>
  </si>
  <si>
    <t>110 / URGENT</t>
  </si>
  <si>
    <t>SO.AV.2026.06.00782</t>
  </si>
  <si>
    <t>GIANT Mortar 220 5 Kg</t>
  </si>
  <si>
    <t>SO.GM.2026.06.00082</t>
  </si>
  <si>
    <t>110
urgent</t>
  </si>
  <si>
    <t>SO.AV.2026.06.00848</t>
  </si>
  <si>
    <t>AVIAN Synthetic 194 0.9 Lt</t>
  </si>
  <si>
    <t>SO.AV.2026.06.00903</t>
  </si>
  <si>
    <t>AVIAN Synthetic 466 0.9 Lt</t>
  </si>
  <si>
    <t>SO.AV.2026.06.00785</t>
  </si>
  <si>
    <t>SO.AV.2026.06.00975</t>
  </si>
  <si>
    <t>Page Break 5</t>
  </si>
  <si>
    <t>SO.AV.2026.06.01039</t>
  </si>
  <si>
    <t>SO.AV.2026.06.01040</t>
  </si>
  <si>
    <t>AVIAN Synthetic 306 0.9 Lt</t>
  </si>
  <si>
    <t>AVITEX GOLD Emulsion Base A 25 Kg</t>
  </si>
  <si>
    <t>SO.AV.2026.06.00965</t>
  </si>
  <si>
    <t>ARIES Emulsion 663 20 Kg</t>
  </si>
  <si>
    <t>SO.GM.2026.06.00094</t>
  </si>
  <si>
    <t>AVIAN Synthetic 301 0.9 Lt</t>
  </si>
  <si>
    <t>SO.AV.2026.06.01084</t>
  </si>
  <si>
    <t>Tasya Bangunan</t>
  </si>
  <si>
    <t>AVIAN Synthetic 461 0.9 Lt</t>
  </si>
  <si>
    <t>SO.AV.2026.06.00704</t>
  </si>
  <si>
    <t>AVIAN Synthetic 731 0.9 Lt</t>
  </si>
  <si>
    <t>AVIAN Synthetic 752 0.9 Lt</t>
  </si>
  <si>
    <t>AVIAN Lem Epoxy Resin 1.6 Kg Set</t>
  </si>
  <si>
    <t>SO.AV.2026.06.00945</t>
  </si>
  <si>
    <t>SO.AV.2026.06.01046</t>
  </si>
  <si>
    <t>Jambi Bangunan (Pal 13)</t>
  </si>
  <si>
    <t>ARIES Emulsion 661 20 Kg</t>
  </si>
  <si>
    <t>SO.GM.2026.06.00059</t>
  </si>
  <si>
    <t>AVIAN Synthetic 911 0.9 Lt</t>
  </si>
  <si>
    <t>SO.AV.2026.06.00777</t>
  </si>
  <si>
    <t>SO.AV.2026.06.00713</t>
  </si>
  <si>
    <t>NO DROP 003 1 Kg</t>
  </si>
  <si>
    <t>BOYO Politur Vernis S601 1 Lt</t>
  </si>
  <si>
    <t>109</t>
  </si>
  <si>
    <t>SO.AV.2026.06.00840</t>
  </si>
  <si>
    <t>BOYO Politur Vernis S610 1 Lt</t>
  </si>
  <si>
    <t>SO.AV.2026.06.01044</t>
  </si>
  <si>
    <t>112
bungo kincai</t>
  </si>
  <si>
    <t>SO.AV.2026.06.01096</t>
  </si>
  <si>
    <t>Page Break 6</t>
  </si>
  <si>
    <t>AVITEX Emulsion 776 5 Kg</t>
  </si>
  <si>
    <t>BOYO Politur Vernis S610 0.5 Lt</t>
  </si>
  <si>
    <t>SO.AV.2026.06.00716</t>
  </si>
  <si>
    <t>AVIAN Synthetic 733 0.9 Lt</t>
  </si>
  <si>
    <t>SO.AV.2026.06.01050</t>
  </si>
  <si>
    <t>110
urgent</t>
  </si>
  <si>
    <t>SO.AV.2026.06.00780</t>
  </si>
  <si>
    <t>Colorant DB 1 Lt</t>
  </si>
  <si>
    <t>SO.AV.2026.06.00770</t>
  </si>
  <si>
    <t>Colorant PT 1 Lt</t>
  </si>
  <si>
    <t>AVITEX Emulsion 671 1 Kg</t>
  </si>
  <si>
    <t>SO.AV.2026.06.00715</t>
  </si>
  <si>
    <t>SO.AV.2026.06.00890</t>
  </si>
  <si>
    <t>SO.AV.2026.06.00898</t>
  </si>
  <si>
    <t>ARIES Emulsion MW 20 Kg</t>
  </si>
  <si>
    <t>SO.GM.2026.06.00081</t>
  </si>
  <si>
    <t>SO.AV.2026.06.01049</t>
  </si>
  <si>
    <t>AVIAN Synthetic 645 0.9 Lt</t>
  </si>
  <si>
    <t>AVIAN Synthetic 754 0.9 Lt</t>
  </si>
  <si>
    <t>ARIES Emulsion SW 20 Kg</t>
  </si>
  <si>
    <t>SO.GM.2026.06.00112</t>
  </si>
  <si>
    <t>Page Break 7</t>
  </si>
  <si>
    <t>SO.AV.2026.06.01051</t>
  </si>
  <si>
    <t>AVIAN Synthetic 662 0.9 Lt</t>
  </si>
  <si>
    <t>SO.AV.2026.06.01078</t>
  </si>
  <si>
    <t>AVITEX Emulsion 040 5 Kg</t>
  </si>
  <si>
    <t>SO.AV.2026.06.00844</t>
  </si>
  <si>
    <t>AVITEX Emulsion 831 5 Kg</t>
  </si>
  <si>
    <t>ARIES GOLD Emulsion SW 4.5 Kg</t>
  </si>
  <si>
    <t>SO.AV.2026.06.00847</t>
  </si>
  <si>
    <t>108
BB TOKO</t>
  </si>
  <si>
    <t>SO.AV.2026.06.00721</t>
  </si>
  <si>
    <t>SO.GM.2026.06.00071</t>
  </si>
  <si>
    <t>AVITEX Emulsion 765 1 Kg</t>
  </si>
  <si>
    <t>bb pkk</t>
  </si>
  <si>
    <t>SO.AV.2026.06.00905</t>
  </si>
  <si>
    <t>SO.AV.2026.06.00962</t>
  </si>
  <si>
    <t>AVIAN Cling Synthetic 63 0,85L</t>
  </si>
  <si>
    <t>115</t>
  </si>
  <si>
    <t>SO.AV.2026.06.01162</t>
  </si>
  <si>
    <t>Waiting on Process</t>
  </si>
  <si>
    <t>AVIAN Cling Synthetic 77 0,85L</t>
  </si>
  <si>
    <t>ARIES Emulsion 670 20 Kg</t>
  </si>
  <si>
    <t>SO.GM.2026.06.00096</t>
  </si>
  <si>
    <t>SO.AV.2026.06.00925</t>
  </si>
  <si>
    <t>BOYO Politur Vernis S607 1 Lt</t>
  </si>
  <si>
    <t>SO.GM.2026.06.00117</t>
  </si>
  <si>
    <t>Page Break 8</t>
  </si>
  <si>
    <t>NO DROP Bitumen Black 4 Kg</t>
  </si>
  <si>
    <t>SO.AV.2026.06.00724</t>
  </si>
  <si>
    <t>SO.AV.2026.06.00820</t>
  </si>
  <si>
    <t>ARIES Emulsion 614 20 Kg</t>
  </si>
  <si>
    <t>SO.GM.2026.06.00084</t>
  </si>
  <si>
    <t>Era Baru (Bagan Pete)</t>
  </si>
  <si>
    <t>AVITEX Emulsion Exterior Base B 5 Kg</t>
  </si>
  <si>
    <t>SO.AV.2026.06.00765</t>
  </si>
  <si>
    <t>Cv Aman Material Trustindo</t>
  </si>
  <si>
    <t>serempak TW</t>
  </si>
  <si>
    <t>SO.AV.2026.06.00960</t>
  </si>
  <si>
    <t>AVITEX Alkali Resisting Primer 4 Kg</t>
  </si>
  <si>
    <t>SO.AV.2026.06.00833</t>
  </si>
  <si>
    <t>ARIES GOLD Emulsion SW 18 Kg</t>
  </si>
  <si>
    <t>SO.AV.2026.06.00836</t>
  </si>
  <si>
    <t>AVITEX Emulsion 771 5 Kg</t>
  </si>
  <si>
    <t>SO.AV.2026.06.00705</t>
  </si>
  <si>
    <t>AVIAN Synthetic 750 0.9 Lt</t>
  </si>
  <si>
    <t>SO.AV.2026.06.01034</t>
  </si>
  <si>
    <t>AVIAN Synthetic 330 0.9 Lt</t>
  </si>
  <si>
    <t>AVIAN Synthetic 915 0.9 Lt</t>
  </si>
  <si>
    <t>SO.AV.2026.06.00685</t>
  </si>
  <si>
    <t>SO.AV.2026.06.00711</t>
  </si>
  <si>
    <t>NO DROP 029 4 Kg</t>
  </si>
  <si>
    <t>SO.AV.2026.06.00776</t>
  </si>
  <si>
    <t>NO DROP 002 4 Kg</t>
  </si>
  <si>
    <t>NO DROP 033 4 Kg</t>
  </si>
  <si>
    <t>Page Break 9</t>
  </si>
  <si>
    <t>NO DROP 036 4 Kg</t>
  </si>
  <si>
    <t>BOYO Politur Vernis S 1 Lt</t>
  </si>
  <si>
    <t>SO.AV.2026.06.00967</t>
  </si>
  <si>
    <t>Andalas (Rimbo Bujang)</t>
  </si>
  <si>
    <t>AVIAN Synthetic 480 0.9 Lt</t>
  </si>
  <si>
    <t>AVIAN Synthetic SW 200 cc</t>
  </si>
  <si>
    <t>AVITEX Emulsion 770 5 Kg</t>
  </si>
  <si>
    <t>ARIES Emulsion 681 5 Kg</t>
  </si>
  <si>
    <t>SO.GM.2026.06.00105</t>
  </si>
  <si>
    <t>SO.AV.2026.06.00717</t>
  </si>
  <si>
    <t>Lincah Jaya</t>
  </si>
  <si>
    <t>SO.AV.2026.06.00842</t>
  </si>
  <si>
    <t>SO.AV.2026.06.00819</t>
  </si>
  <si>
    <t>AVITEX GOLD Emulsion 670 5 Kg</t>
  </si>
  <si>
    <t>SO.AV.2026.06.00719</t>
  </si>
  <si>
    <t>AVITEX Emulsion 671 5 Kg</t>
  </si>
  <si>
    <t>AVITEX Emulsion 675 5 Kg</t>
  </si>
  <si>
    <t>ARIES Emulsion 688 20 Kg</t>
  </si>
  <si>
    <t>SO.GM.2026.06.00111</t>
  </si>
  <si>
    <t>ARIES GOLD Emulsion 504 18 Kg</t>
  </si>
  <si>
    <t xml:space="preserve">117
</t>
  </si>
  <si>
    <t>SO.AV.2026.06.00974</t>
  </si>
  <si>
    <t>Page Break 10</t>
  </si>
  <si>
    <t>antar ke selincah</t>
  </si>
  <si>
    <t>ARIES GOLD Emulsion Base C  1 KG</t>
  </si>
  <si>
    <t>SO.AV.2026.06.00784</t>
  </si>
  <si>
    <t>SO.AV.2026.06.00902</t>
  </si>
  <si>
    <t>NO DROP 010 4 Kg</t>
  </si>
  <si>
    <t>SO.AV.2026.06.00846</t>
  </si>
  <si>
    <t>Rejeki Jaya</t>
  </si>
  <si>
    <t>SO.GM.2026.06.00097</t>
  </si>
  <si>
    <t>antar lokasi
bolong 
+62 852-6641-4790 antoni</t>
  </si>
  <si>
    <t>SO.GM.2026.06.00062</t>
  </si>
  <si>
    <t>ARIES Emulsion 662 5 Kg</t>
  </si>
  <si>
    <t>SO.GM.2026.06.00085</t>
  </si>
  <si>
    <t>AVIAN Synthetic SW 100 cc</t>
  </si>
  <si>
    <t>DZ</t>
  </si>
  <si>
    <t>SO.AV.2026.06.00900</t>
  </si>
  <si>
    <t>AVIAN Synthetic SB 100 cc</t>
  </si>
  <si>
    <t>SO.AV.2026.06.00727</t>
  </si>
  <si>
    <t>YOKO Synthetic SW 0.7 Lt</t>
  </si>
  <si>
    <t>SO.AV.2026.06.00904</t>
  </si>
  <si>
    <t>GIANT Mortar 220 20 Kg</t>
  </si>
  <si>
    <t>SO.GM.2026.06.00086</t>
  </si>
  <si>
    <t>AVIAN Synthetic 190 0.9 Lt</t>
  </si>
  <si>
    <t>114
antar jam 1</t>
  </si>
  <si>
    <t>SO.AV.2026.06.01102</t>
  </si>
  <si>
    <t>AVIAN Synthetic 470 0.9 Lt</t>
  </si>
  <si>
    <t>Page Break 11</t>
  </si>
  <si>
    <t>AVIAN Synthetic 642 0.9 Lt</t>
  </si>
  <si>
    <t>AVITEX Emulsion MW 25 Kg</t>
  </si>
  <si>
    <t>SO.AV.2026.06.00768</t>
  </si>
  <si>
    <t>AVIAN Synthetic 630 0.9 Lt</t>
  </si>
  <si>
    <t>srempak tw
114</t>
  </si>
  <si>
    <t>SO.AV.2026.06.00906</t>
  </si>
  <si>
    <t>SO.AV.2026.06.00853</t>
  </si>
  <si>
    <t>SO.GM.2026.06.00103</t>
  </si>
  <si>
    <t>ROSDIANA PERMATA SARI</t>
  </si>
  <si>
    <t>AVITEX Top SW 5 KG</t>
  </si>
  <si>
    <t>SO.AV.2026.06.00912</t>
  </si>
  <si>
    <t>AVIAN Synthetic 671 0.9 Lt</t>
  </si>
  <si>
    <t>SO.AV.2026.06.00736</t>
  </si>
  <si>
    <t>NO DROP 020 4 Kg</t>
  </si>
  <si>
    <t>SO.AV.2026.06.00969</t>
  </si>
  <si>
    <t>Page Break 12</t>
  </si>
  <si>
    <t>117
urgent</t>
  </si>
  <si>
    <t>SO.AV.2026.06.00972</t>
  </si>
  <si>
    <t>SO.AV.2026.06.00773</t>
  </si>
  <si>
    <t>SO.AV.2026.06.00971</t>
  </si>
  <si>
    <t>SO.AV.2026.06.00892</t>
  </si>
  <si>
    <t>SO.AV.2026.06.01052</t>
  </si>
  <si>
    <t>SO.AV.2026.06.00845</t>
  </si>
  <si>
    <t>SO.AV.2026.06.00973</t>
  </si>
  <si>
    <t>AVIAN Cling Synthetic 15 0,85L</t>
  </si>
  <si>
    <t>NO DROP 035 20 Kg</t>
  </si>
  <si>
    <t>111
urgent</t>
  </si>
  <si>
    <t>SO.AV.2026.06.01054</t>
  </si>
  <si>
    <t>AVIAN Synthetic 657 0.9 Lt</t>
  </si>
  <si>
    <t>SO.AV.2026.06.01055</t>
  </si>
  <si>
    <t>101</t>
  </si>
  <si>
    <t>SO.GM.2026.06.00068</t>
  </si>
  <si>
    <t>Vip Paint Remover 250 cc</t>
  </si>
  <si>
    <t>SO.AV.2026.06.00999</t>
  </si>
  <si>
    <t>Page Break 13</t>
  </si>
  <si>
    <t>AVIAN Synthetic 192 100 cc</t>
  </si>
  <si>
    <t>SO.AV.2026.06.00788</t>
  </si>
  <si>
    <t>BOYO Politur Vernis S601 0.5 Lt</t>
  </si>
  <si>
    <t>SO.AV.2026.06.00980</t>
  </si>
  <si>
    <t>BOYO Politur Vernis S607 0.5 Lt</t>
  </si>
  <si>
    <t>SO.AV.2026.06.00706</t>
  </si>
  <si>
    <t>SO.GM.2026.06.00098</t>
  </si>
  <si>
    <t>SO.AV.2026.06.00978</t>
  </si>
  <si>
    <t>SO.AV.2026.06.00907</t>
  </si>
  <si>
    <t>BOYO Politur Vernis S615 1 Lt</t>
  </si>
  <si>
    <t>AVITEX Emulsion 602 5 Kg</t>
  </si>
  <si>
    <t>SO.AV.2026.06.01087</t>
  </si>
  <si>
    <t>SO.AV.2026.06.00756</t>
  </si>
  <si>
    <t>NO DROP 017 1 Kg</t>
  </si>
  <si>
    <t>SO.AV.2026.06.00911</t>
  </si>
  <si>
    <t>SO.AV.2026.06.00726</t>
  </si>
  <si>
    <t>AVITEX Emulsion Base B 5 Kg</t>
  </si>
  <si>
    <t>SO.AV.2026.06.00767</t>
  </si>
  <si>
    <t>Page Break 14</t>
  </si>
  <si>
    <t>BOYO Politur Vernis S600 0.5 Lt</t>
  </si>
  <si>
    <t>SO.AV.2026.06.00723</t>
  </si>
  <si>
    <t>AVITEX Emulsion A44555 5 Kg</t>
  </si>
  <si>
    <t>SO.AV.2026.06.00854</t>
  </si>
  <si>
    <t>SO.AV.2026.06.00757</t>
  </si>
  <si>
    <t>NO DROP 034 4 Kg</t>
  </si>
  <si>
    <t>NO DROP Membrane 10cm x 10m (New Pack)</t>
  </si>
  <si>
    <t>BH</t>
  </si>
  <si>
    <t>SO.AV.2026.06.00983</t>
  </si>
  <si>
    <t>bungo kincai
114</t>
  </si>
  <si>
    <t>SO.AV.2026.06.00914</t>
  </si>
  <si>
    <t>SO.GM.2026.06.00083</t>
  </si>
  <si>
    <t>SO.AV.2026.06.00982</t>
  </si>
  <si>
    <t>SO.AV.2026.06.00734</t>
  </si>
  <si>
    <t>AVIAN Synthetic 310 0.9 Lt</t>
  </si>
  <si>
    <t>YOKO Synthetic 702 0.7 Lt</t>
  </si>
  <si>
    <t>SO.AV.2026.06.00823</t>
  </si>
  <si>
    <t>YOKO Synthetic 707 0.7 Lt</t>
  </si>
  <si>
    <t>stempak tw</t>
  </si>
  <si>
    <t>SO.GM.2026.06.00118</t>
  </si>
  <si>
    <t>SO.AV.2026.06.00857</t>
  </si>
  <si>
    <t>Adi Karya Mandiri</t>
  </si>
  <si>
    <t>SO.AV.2026.06.00934</t>
  </si>
  <si>
    <t>Page Break 15</t>
  </si>
  <si>
    <t>SO.AV.2026.06.00860</t>
  </si>
  <si>
    <t>SO.AV.2026.06.01064</t>
  </si>
  <si>
    <t>AVITEX GOLD Emulsion 909 25 Kg</t>
  </si>
  <si>
    <t>SO.AV.2026.06.00942</t>
  </si>
  <si>
    <t>SO.AV.2026.06.00822</t>
  </si>
  <si>
    <t>AVIAN Cling Synthetic 36 0,85L</t>
  </si>
  <si>
    <t>SO.AV.2026.06.00766</t>
  </si>
  <si>
    <t>AVIAN Cling Zinc Chromate 903 1Kg</t>
  </si>
  <si>
    <t>BOYO Politur Vernis S603 1 Lt</t>
  </si>
  <si>
    <t>AVITEX Emulsion 771 25 Kg</t>
  </si>
  <si>
    <t>SO.AV.2026.06.00899</t>
  </si>
  <si>
    <t>SO.AV.2026.06.00963</t>
  </si>
  <si>
    <t>SO.AV.2026.06.00977</t>
  </si>
  <si>
    <t>AVIAN Synthetic 329 0.9 Lt</t>
  </si>
  <si>
    <t>SO.AV.2026.06.00725</t>
  </si>
  <si>
    <t>SO.GM.2026.06.00072</t>
  </si>
  <si>
    <t>YOKO Roof 77 4 Kg</t>
  </si>
  <si>
    <t>SO.AV.2026.06.01059</t>
  </si>
  <si>
    <t>YOKO Synthetic SBM 0.7 Lt</t>
  </si>
  <si>
    <t>SO.AV.2026.06.00852</t>
  </si>
  <si>
    <t>danau kerinci</t>
  </si>
  <si>
    <t>SO.AV.2026.06.00790</t>
  </si>
  <si>
    <t>Sarma NCU</t>
  </si>
  <si>
    <t>AVIAN Synthetic 110 0.9 Lt</t>
  </si>
  <si>
    <t>SO.AV.2026.06.00851</t>
  </si>
  <si>
    <t>SO.AV.2026.06.00787</t>
  </si>
  <si>
    <t>Page Break 16</t>
  </si>
  <si>
    <t>SO.AV.2026.06.00908</t>
  </si>
  <si>
    <t>AVITEX Emulsion 670 5 Kg</t>
  </si>
  <si>
    <t>AVITEX Emulsion MW 5 Kg</t>
  </si>
  <si>
    <t>SO.AV.2026.06.01079</t>
  </si>
  <si>
    <t>Zaki (Bungo)</t>
  </si>
  <si>
    <t>AVITEX Emulsion 900 25 Kg</t>
  </si>
  <si>
    <t>SO.AV.2026.06.00850</t>
  </si>
  <si>
    <t>SO.AV.2026.06.00722</t>
  </si>
  <si>
    <t>ikut antaran kenali</t>
  </si>
  <si>
    <t>SO.AV.2026.06.00731</t>
  </si>
  <si>
    <t>SO.GM.2026.06.00079</t>
  </si>
  <si>
    <t>SO.AV.2026.06.00913</t>
  </si>
  <si>
    <t>SO.AV.2026.06.00733</t>
  </si>
  <si>
    <t>114
herjita living tangkit
jesica  +62 822-6982-8132</t>
  </si>
  <si>
    <t>SO.AV.2026.06.01065</t>
  </si>
  <si>
    <t>SO.AV.2026.06.00735</t>
  </si>
  <si>
    <t>SO.AV.2026.06.01017</t>
  </si>
  <si>
    <t>SO.AV.2026.06.00792</t>
  </si>
  <si>
    <t>BOYO Politur Vernis S606 0.5 Lt</t>
  </si>
  <si>
    <t>Page Break 17</t>
  </si>
  <si>
    <t>SO.AV.2026.06.00986</t>
  </si>
  <si>
    <t>SO.GM.2026.06.00069</t>
  </si>
  <si>
    <t>108
bungo kincai</t>
  </si>
  <si>
    <t>SO.AV.2026.06.00737</t>
  </si>
  <si>
    <t>AVITEX Emulsion 522 5 Kg</t>
  </si>
  <si>
    <t>SO.AV.2026.06.00858</t>
  </si>
  <si>
    <t>110
han jaya 1</t>
  </si>
  <si>
    <t>SO.AV.2026.06.00759</t>
  </si>
  <si>
    <t>AVIAN Synthetic 199 0.9 Lt</t>
  </si>
  <si>
    <t>SO.AV.2026.06.00985</t>
  </si>
  <si>
    <t>Pinang Jaya</t>
  </si>
  <si>
    <t>AVIAN Synthetic 328 0.9 Lt</t>
  </si>
  <si>
    <t>SO.AV.2026.06.00804</t>
  </si>
  <si>
    <t>SO.AV.2026.06.00825</t>
  </si>
  <si>
    <t>SO.AV.2026.06.00760</t>
  </si>
  <si>
    <t>Page Break 18</t>
  </si>
  <si>
    <t>SO.GM.2026.06.00064</t>
  </si>
  <si>
    <t>SO.AV.2026.06.00989</t>
  </si>
  <si>
    <t>ARIES GOLD Emulsion 502 4.5 Kg</t>
  </si>
  <si>
    <t>102</t>
  </si>
  <si>
    <t>SO.AV.2026.06.00818</t>
  </si>
  <si>
    <t>SO.AV.2026.06.00800</t>
  </si>
  <si>
    <t>No Lumut Solvent Clear Gloss 1 Lt</t>
  </si>
  <si>
    <t>han jaya 1</t>
  </si>
  <si>
    <t>SO.AV.2026.06.00866</t>
  </si>
  <si>
    <t>SO.AV.2026.06.01106</t>
  </si>
  <si>
    <t>SO.AV.2026.06.00728</t>
  </si>
  <si>
    <t>SO.AV.2026.06.00981</t>
  </si>
  <si>
    <t>NO DROP 010 1 Kg</t>
  </si>
  <si>
    <t>SO.AV.2026.06.00821</t>
  </si>
  <si>
    <t>112
tolong di antar ke pondok ubai telanai dekat lapangan golf
+62 852-7437-4378</t>
  </si>
  <si>
    <t>SO.AV.2026.06.00729</t>
  </si>
  <si>
    <t>SO.AV.2026.06.00910</t>
  </si>
  <si>
    <t>Page Break 19</t>
  </si>
  <si>
    <t>SO.AV.2026.06.00789</t>
  </si>
  <si>
    <t>antar ke pondok ubay telanai dekat lapangan golf
+62 852-7437-4378</t>
  </si>
  <si>
    <t>SO.AV.2026.06.00730</t>
  </si>
  <si>
    <t>SO.AV.2026.06.01091</t>
  </si>
  <si>
    <t>C.O.D</t>
  </si>
  <si>
    <t>AVITEX Emulsion 730 25 Kg</t>
  </si>
  <si>
    <t>SO.AV.2026.06.01058</t>
  </si>
  <si>
    <t>113
bungo kincai</t>
  </si>
  <si>
    <t>SO.AV.2026.06.00933</t>
  </si>
  <si>
    <t>NO DROP 009 20 Kg</t>
  </si>
  <si>
    <t>SO.AV.2026.06.00732</t>
  </si>
  <si>
    <t>AVITEX GOLD Emulsion 910 5 Kg</t>
  </si>
  <si>
    <t>SO.AV.2026.06.01012</t>
  </si>
  <si>
    <t>Keramik Cahaya Baru</t>
  </si>
  <si>
    <t>SO.AV.2026.06.01090</t>
  </si>
  <si>
    <t>AVIAN Synthetic 462 0.9 Lt</t>
  </si>
  <si>
    <t>SO.AV.2026.06.01098</t>
  </si>
  <si>
    <t>SO.AV.2026.06.00915</t>
  </si>
  <si>
    <t>AVITEX Emulsion 731 5 Kg</t>
  </si>
  <si>
    <t>SO.AV.2026.06.00855</t>
  </si>
  <si>
    <t>SO.AV.2026.06.00916</t>
  </si>
  <si>
    <t>SO.GM.2026.06.00087</t>
  </si>
  <si>
    <t>AVITEX Emulsion 816 5 Kg</t>
  </si>
  <si>
    <t>SO.AV.2026.06.00720</t>
  </si>
  <si>
    <t>Page Break 20</t>
  </si>
  <si>
    <t>SUZUKA Lacquer 109 1 Kg</t>
  </si>
  <si>
    <t>SO.AV.2026.06.00769</t>
  </si>
  <si>
    <t>SO.GM.2026.06.00089</t>
  </si>
  <si>
    <t>SO.AV.2026.06.01062</t>
  </si>
  <si>
    <t>ARIES Emulsion 694 20 Kg</t>
  </si>
  <si>
    <t>SO.GM.2026.06.00088</t>
  </si>
  <si>
    <t>AVITEX Emulsion SW 1 Kg</t>
  </si>
  <si>
    <t>SO.AV.2026.06.00739</t>
  </si>
  <si>
    <t>SO.AV.2026.06.01082</t>
  </si>
  <si>
    <t>NO DROP 017 20 Kg</t>
  </si>
  <si>
    <t>SO.AV.2026.06.00796</t>
  </si>
  <si>
    <t>kirim lokasih
Tangkit
no penerima 089523933143</t>
  </si>
  <si>
    <t>SO.AV.2026.06.00864</t>
  </si>
  <si>
    <t>antar ke safa marwah</t>
  </si>
  <si>
    <t>SO.AV.2026.06.01066</t>
  </si>
  <si>
    <t>SO.AV.2026.06.01083</t>
  </si>
  <si>
    <t>AVITEX GOLD Emulsion 620 5 Kg</t>
  </si>
  <si>
    <t>SO.AV.2026.06.01068</t>
  </si>
  <si>
    <t>SO.AV.2026.06.00802</t>
  </si>
  <si>
    <t>NO DROP 024 1 Kg</t>
  </si>
  <si>
    <t>SO.AV.2026.06.00806</t>
  </si>
  <si>
    <t>SO.AV.2026.06.00856</t>
  </si>
  <si>
    <t>SO.AV.2026.06.00940</t>
  </si>
  <si>
    <t>SO.AV.2026.06.01011</t>
  </si>
  <si>
    <t>Page Break 21</t>
  </si>
  <si>
    <t>AVIAN Synthetic 753 0.9 Lt</t>
  </si>
  <si>
    <t>SO.AV.2026.06.01099</t>
  </si>
  <si>
    <t>SO.GM.2026.06.00113</t>
  </si>
  <si>
    <t>AVITEX Emulsion AT-5 25 Kg</t>
  </si>
  <si>
    <t>SO.AV.2026.06.01122</t>
  </si>
  <si>
    <t>SO.AV.2026.06.00827</t>
  </si>
  <si>
    <t>SO.AV.2026.06.00990</t>
  </si>
  <si>
    <t>SO.AV.2026.06.00829</t>
  </si>
  <si>
    <t>SO.AV.2026.06.00808</t>
  </si>
  <si>
    <t>SO.AV.2026.06.00868</t>
  </si>
  <si>
    <t>SO.AV.2026.06.00918</t>
  </si>
  <si>
    <t>AVIAN Synthetic 670 0.9 Lt</t>
  </si>
  <si>
    <t>SO.AV.2026.06.01134</t>
  </si>
  <si>
    <t>SO.AV.2026.06.01110</t>
  </si>
  <si>
    <t>Viplas Lem Pvc 40 Gr</t>
  </si>
  <si>
    <t>SO.AV.2026.06.00832</t>
  </si>
  <si>
    <t>SO.AV.2026.06.00831</t>
  </si>
  <si>
    <t>NO DROP 022 20 Kg</t>
  </si>
  <si>
    <t>SO.AV.2026.06.00755</t>
  </si>
  <si>
    <t>Mitra Jaya ( Tungkal )</t>
  </si>
  <si>
    <t>Page Break 22</t>
  </si>
  <si>
    <t>SO.AV.2026.06.00987</t>
  </si>
  <si>
    <t>AVIAN Cling Synthetic 92 0,85L</t>
  </si>
  <si>
    <t>SO.AV.2026.06.01060</t>
  </si>
  <si>
    <t>Aneka Bangunan</t>
  </si>
  <si>
    <t>AVIAN Cling Synthetic 98 0,85L</t>
  </si>
  <si>
    <t>NO DROP 006 1 Kg</t>
  </si>
  <si>
    <t>SO.AV.2026.06.01100</t>
  </si>
  <si>
    <t>SO.GM.2026.06.00108</t>
  </si>
  <si>
    <t>SO.AV.2026.06.00793</t>
  </si>
  <si>
    <t>AVITEX Emulsion 900 5 Kg</t>
  </si>
  <si>
    <t>SO.AV.2026.06.00917</t>
  </si>
  <si>
    <t>SO.AV.2026.06.00988</t>
  </si>
  <si>
    <t>Tb Makita (Sarolangun)</t>
  </si>
  <si>
    <t>112
antar ke selincah</t>
  </si>
  <si>
    <t>SO.AV.2026.06.00947</t>
  </si>
  <si>
    <t>ARIES Emulsion 662 20 Kg</t>
  </si>
  <si>
    <t>SO.GM.2026.06.00099</t>
  </si>
  <si>
    <t>SO.AV.2026.06.00859</t>
  </si>
  <si>
    <t>SO.AV.2026.06.00941</t>
  </si>
  <si>
    <t>AVITEX GOLD Emulsion 917 25 Kg</t>
  </si>
  <si>
    <t>SO.AV.2026.06.00738</t>
  </si>
  <si>
    <t>SO.AV.2026.06.00919</t>
  </si>
  <si>
    <t>Page Break 23</t>
  </si>
  <si>
    <t>SO.AV.2026.06.01063</t>
  </si>
  <si>
    <t>AVITEX Emulsion 246 5 Kg</t>
  </si>
  <si>
    <t>SO.AV.2026.06.00799</t>
  </si>
  <si>
    <t>SO.AV.2026.06.00824</t>
  </si>
  <si>
    <t>Makmur Jaya (Sungai Duren)</t>
  </si>
  <si>
    <t>SO.AV.2026.06.00826</t>
  </si>
  <si>
    <t>SO.AV.2026.06.00828</t>
  </si>
  <si>
    <t>AVIAN Synthetic 306 3.6 Lt</t>
  </si>
  <si>
    <t>Cod sekitar Paal 5 / Jelutung</t>
  </si>
  <si>
    <t>SO.AV.2026.06.00805</t>
  </si>
  <si>
    <t>SO.AV.2026.06.01101</t>
  </si>
  <si>
    <t>SO.AV.2026.06.00862</t>
  </si>
  <si>
    <t>ARIES GOLD Emulsion 603 4.5 Kg</t>
  </si>
  <si>
    <t>SO.AV.2026.06.00865</t>
  </si>
  <si>
    <t>AVIAN Synthetic 191 0.9 Lt</t>
  </si>
  <si>
    <t>SO.AV.2026.06.00920</t>
  </si>
  <si>
    <t>AVIAN Synthetic 334 0.9 Lt</t>
  </si>
  <si>
    <t>Page Break 24</t>
  </si>
  <si>
    <t>SO.AV.2026.06.00807</t>
  </si>
  <si>
    <t>SO.AV.2026.06.00627</t>
  </si>
  <si>
    <t>SO.GM.2026.06.00070</t>
  </si>
  <si>
    <t>SO.AV.2026.06.00979</t>
  </si>
  <si>
    <t>SO.AV.2026.06.00874</t>
  </si>
  <si>
    <t>SO.AV.2026.06.00741</t>
  </si>
  <si>
    <t>Ria Group</t>
  </si>
  <si>
    <t>SO.GM.2026.06.00076</t>
  </si>
  <si>
    <t>SO.AV.2026.06.00798</t>
  </si>
  <si>
    <t>SO.AV.2026.06.00877</t>
  </si>
  <si>
    <t>AVIAN Synthetic 750 100 cc</t>
  </si>
  <si>
    <t>SO.AV.2026.06.00707</t>
  </si>
  <si>
    <t>AVIAN Synthetic 750 200 cc</t>
  </si>
  <si>
    <t>NO DROP 004 20 Kg</t>
  </si>
  <si>
    <t>SO.AV.2026.06.00921</t>
  </si>
  <si>
    <t>SO.GM.2026.06.00101</t>
  </si>
  <si>
    <t>SO.AV.2026.06.00872</t>
  </si>
  <si>
    <t>Page Break 25</t>
  </si>
  <si>
    <t>SO.GM.2026.06.00090</t>
  </si>
  <si>
    <t>112
danau kerinci</t>
  </si>
  <si>
    <t>SO.AV.2026.06.00863</t>
  </si>
  <si>
    <t>Ulfa</t>
  </si>
  <si>
    <t>AVIAN Synthetic SBM 200 cc</t>
  </si>
  <si>
    <t>AVIAN Synthetic 192 200 cc</t>
  </si>
  <si>
    <t>SUZUKA Lacquer 310 1 Kg</t>
  </si>
  <si>
    <t>NO DROP 010 20 Kg</t>
  </si>
  <si>
    <t>SO.AV.2026.06.00803</t>
  </si>
  <si>
    <t>SO.AV.2026.06.01057</t>
  </si>
  <si>
    <t>AVITEX Emulsion 725 5 Kg</t>
  </si>
  <si>
    <t>SO.AV.2026.06.01108</t>
  </si>
  <si>
    <t>AVITEX Emulsion 700 5 Kg</t>
  </si>
  <si>
    <t>SO.AV.2026.06.00801</t>
  </si>
  <si>
    <t>SO.GM.2026.06.00061</t>
  </si>
  <si>
    <t>SO.AV.2026.06.01136</t>
  </si>
  <si>
    <t>AVITEX Emulsion 892 5 Kg</t>
  </si>
  <si>
    <t>SO.GM.2026.06.00114</t>
  </si>
  <si>
    <t>SO.AV.2026.06.00794</t>
  </si>
  <si>
    <t>Page Break 26</t>
  </si>
  <si>
    <t>NO DROP 022 4 Kg</t>
  </si>
  <si>
    <t>SO.AV.2026.06.00830</t>
  </si>
  <si>
    <t>AVITEX Emulsion 670 25 Kg</t>
  </si>
  <si>
    <t>SO.AV.2026.06.00873</t>
  </si>
  <si>
    <t>AVIAN Synthetic 333 0.9 Lt</t>
  </si>
  <si>
    <t>AVIAN Synthetic 660 0.9 Lt</t>
  </si>
  <si>
    <t>SO.AV.2026.06.01070</t>
  </si>
  <si>
    <t>SO.AV.2026.06.01089</t>
  </si>
  <si>
    <t>SO.AV.2026.06.01123</t>
  </si>
  <si>
    <t>YOKO Synthetic 789 0.7 Lt</t>
  </si>
  <si>
    <t>SO.AV.2026.06.01019</t>
  </si>
  <si>
    <t>SO.AV.2026.06.01104</t>
  </si>
  <si>
    <t>SO.AV.2026.06.00878</t>
  </si>
  <si>
    <t>SO.AV.2026.06.00961</t>
  </si>
  <si>
    <t>Wisata</t>
  </si>
  <si>
    <t>BOYO Politur Vernis S609 0.5 Lt</t>
  </si>
  <si>
    <t>SO.AV.2026.06.00993</t>
  </si>
  <si>
    <t>SO.GM.2026.06.00075</t>
  </si>
  <si>
    <t>Page Break 27</t>
  </si>
  <si>
    <t>SO.GM.2026.06.00063</t>
  </si>
  <si>
    <t>Mitra Keluarga</t>
  </si>
  <si>
    <t>SO.GM.2026.06.00091</t>
  </si>
  <si>
    <t>SO.AV.2026.06.01107</t>
  </si>
  <si>
    <t>NO DROP 033 20 Kg</t>
  </si>
  <si>
    <t>111 URGENT</t>
  </si>
  <si>
    <t>SO.AV.2026.06.00761</t>
  </si>
  <si>
    <t>SO.AV.2026.06.00744</t>
  </si>
  <si>
    <t>AVIAN Synthetic 189 0.9 Lt</t>
  </si>
  <si>
    <t>SO.AV.2026.06.00938</t>
  </si>
  <si>
    <t>SO.AV.2026.06.01112</t>
  </si>
  <si>
    <t>SO.AV.2026.06.00745</t>
  </si>
  <si>
    <t>SO.AV.2026.06.01114</t>
  </si>
  <si>
    <t>SO.GM.2026.06.00106</t>
  </si>
  <si>
    <t>SO.AV.2026.06.00758</t>
  </si>
  <si>
    <t>Samudra Jaya 2</t>
  </si>
  <si>
    <t>SO.AV.2026.06.00991</t>
  </si>
  <si>
    <t>Jl. Kb. Daging No.82, RT.10/RW.18, Mayang Mangurai, Kec. Kota Baru, Kota Jambi, Jambi 36129
penerima : pak bahtiar 
no hp : 0811743771</t>
  </si>
  <si>
    <t>SO.AV.2026.06.00928</t>
  </si>
  <si>
    <t>YOKO Synthetic 17 0.7 Lt</t>
  </si>
  <si>
    <t>SO.AV.2026.06.00742</t>
  </si>
  <si>
    <t>YOKO Synthetic 78 0.7 Lt</t>
  </si>
  <si>
    <t>Page Break 28</t>
  </si>
  <si>
    <t>YOKO Synthetic 780 0.7 Lt</t>
  </si>
  <si>
    <t>YOKO Synthetic 781 0.7 Lt</t>
  </si>
  <si>
    <t>YOKO Synthetic 797 0.7 Lt</t>
  </si>
  <si>
    <t>YOKO Synthetic SB 0.7 Lt</t>
  </si>
  <si>
    <t>SO.AV.2026.06.01016</t>
  </si>
  <si>
    <t>SO.AV.2026.06.00743</t>
  </si>
  <si>
    <t>SO.AV.2026.06.01071</t>
  </si>
  <si>
    <t>Dian Jaya</t>
  </si>
  <si>
    <t>SO.AV.2026.06.00810</t>
  </si>
  <si>
    <t>SO.AV.2026.06.00880</t>
  </si>
  <si>
    <t>SO.AV.2026.06.01072</t>
  </si>
  <si>
    <t>SO.AV.2026.06.01047</t>
  </si>
  <si>
    <t>Page Break 29</t>
  </si>
  <si>
    <t>SO.AV.2026.06.00870</t>
  </si>
  <si>
    <t>SO.AV.2026.06.01133</t>
  </si>
  <si>
    <t>111
urgnt</t>
  </si>
  <si>
    <t>SO.AV.2026.06.00746</t>
  </si>
  <si>
    <t>SO.AV.2026.06.00762</t>
  </si>
  <si>
    <t>SO.GM.2026.06.00100</t>
  </si>
  <si>
    <t>SO.AV.2026.06.01018</t>
  </si>
  <si>
    <t>AVIAN Synthetic 194 200 cc</t>
  </si>
  <si>
    <t>SO.AV.2026.06.01022</t>
  </si>
  <si>
    <t>SO.AV.2026.06.00953</t>
  </si>
  <si>
    <t>Sinar Tembesi</t>
  </si>
  <si>
    <t>SO.AV.2026.06.00871</t>
  </si>
  <si>
    <t>Page Break 30</t>
  </si>
  <si>
    <t>AVITEX Wizz Emulsion SW 5 KG</t>
  </si>
  <si>
    <t>SO.AV.2026.06.00740</t>
  </si>
  <si>
    <t>AVITEX GOLD Emulsion 905 25 Kg</t>
  </si>
  <si>
    <t>krim lokasi
bolong
perum puri indah pall merah blok a 10
rusli+62 852-6978-0800</t>
  </si>
  <si>
    <t>SO.AV.2026.06.01111</t>
  </si>
  <si>
    <t>bb bri</t>
  </si>
  <si>
    <t>SO.AV.2026.06.01002</t>
  </si>
  <si>
    <t>SO.AV.2026.06.00791</t>
  </si>
  <si>
    <t>Yanmar</t>
  </si>
  <si>
    <t>SO.AV.2026.06.01127</t>
  </si>
  <si>
    <t>AVIAN Cling Synthetic 66 0,85L</t>
  </si>
  <si>
    <t>SO.AV.2026.06.00931</t>
  </si>
  <si>
    <t>Tiga Pilar</t>
  </si>
  <si>
    <t>SO.GM.2026.06.00073</t>
  </si>
  <si>
    <t>SO.AV.2026.06.00992</t>
  </si>
  <si>
    <t>SO.AV.2026.06.00924</t>
  </si>
  <si>
    <t>Viplas Lem Pvc 55 Gr</t>
  </si>
  <si>
    <t>SO.AV.2026.06.01048</t>
  </si>
  <si>
    <t>SO.AV.2026.06.00876</t>
  </si>
  <si>
    <t>SO.AV.2026.06.01095</t>
  </si>
  <si>
    <t>AVIAN Synthetic 160 0.9 Lt</t>
  </si>
  <si>
    <t>SO.AV.2026.06.00922</t>
  </si>
  <si>
    <t>AVIAN Synthetic SB 0.45 Lt</t>
  </si>
  <si>
    <t>SO.AV.2026.06.01086</t>
  </si>
  <si>
    <t>AVITEX Wizz Emulsion SW 20 KG</t>
  </si>
  <si>
    <t>SUZUKA Spray 11 300 cc</t>
  </si>
  <si>
    <t>Page Break 31</t>
  </si>
  <si>
    <t>SUZUKA Spray 480 300 cc</t>
  </si>
  <si>
    <t>SO.GM.2026.06.00092</t>
  </si>
  <si>
    <t>NO DROP Basic 043 1 KG</t>
  </si>
  <si>
    <t>SO.AV.2026.06.00994</t>
  </si>
  <si>
    <t>NO DROP Basic 044 1 KG</t>
  </si>
  <si>
    <t>NO DROP Basic 053 1 KG</t>
  </si>
  <si>
    <t>ARIES Emulsion 614 5 Kg</t>
  </si>
  <si>
    <t>SO.GM.2026.06.00119</t>
  </si>
  <si>
    <t>SO.AV.2026.06.00875</t>
  </si>
  <si>
    <t>114
urgent</t>
  </si>
  <si>
    <t>SO.AV.2026.06.01075</t>
  </si>
  <si>
    <t>SO.AV.2026.06.00923</t>
  </si>
  <si>
    <t>Page Break 32</t>
  </si>
  <si>
    <t>SO.AV.2026.06.00939</t>
  </si>
  <si>
    <t>AVITEX Emulsion 892 25 Kg</t>
  </si>
  <si>
    <t>SO.AV.2026.06.00763</t>
  </si>
  <si>
    <t>SO.AV.2026.06.00995</t>
  </si>
  <si>
    <t>kirim ke PJL</t>
  </si>
  <si>
    <t>SO.AV.2026.06.00811</t>
  </si>
  <si>
    <t>SO.AV.2026.06.00764</t>
  </si>
  <si>
    <t>SO.AV.2026.06.00748</t>
  </si>
  <si>
    <t>AVIA Road Line Paint RT-02 1 Kg</t>
  </si>
  <si>
    <t>SO.AV.2026.06.01113</t>
  </si>
  <si>
    <t>SO.GM.2026.06.00078</t>
  </si>
  <si>
    <t>UKM</t>
  </si>
  <si>
    <t>SO.GM.2026.06.00109</t>
  </si>
  <si>
    <t>ARIES Emulsion 683 5 Kg</t>
  </si>
  <si>
    <t>ARIES GOLD Emulsion 402 4.5 Kg</t>
  </si>
  <si>
    <t>SO.AV.2026.06.01115</t>
  </si>
  <si>
    <t>SO.AV.2026.06.00812</t>
  </si>
  <si>
    <t>SO.AV.2026.06.00747</t>
  </si>
  <si>
    <t>ARIES Emulsion MW 5 Kg</t>
  </si>
  <si>
    <t>SO.AV.2026.06.01003</t>
  </si>
  <si>
    <t>Page Break 33</t>
  </si>
  <si>
    <t>SO.GM.2026.06.00066</t>
  </si>
  <si>
    <t>SO.AV.2026.06.01118</t>
  </si>
  <si>
    <t>antar ke lokasi 8 pail, Jl. Polindes RT.22 Kebun Kolim, Jambi
Adi Rendi +62 823-7663-2210
jangan kesorean,tukangnya pulang gk ada yg nerima
2 pail antar ke toko
116</t>
  </si>
  <si>
    <t>SO.GM.2026.06.00093</t>
  </si>
  <si>
    <t>SO.AV.2026.06.01000</t>
  </si>
  <si>
    <t>SO.AV.2026.06.00884</t>
  </si>
  <si>
    <t>AVITEX Emulsion A44475 5 Kg</t>
  </si>
  <si>
    <t>AVIAN Zinc Chromate 9711 1 Kg</t>
  </si>
  <si>
    <t>SO.AV.2026.06.01128</t>
  </si>
  <si>
    <t>SO.AV.2026.06.01088</t>
  </si>
  <si>
    <t>AVITEX Emulsion 730 5 Kg</t>
  </si>
  <si>
    <t>SO.AV.2026.06.00946</t>
  </si>
  <si>
    <t>Page Break 34</t>
  </si>
  <si>
    <t>SO.AV.2026.06.00929</t>
  </si>
  <si>
    <t>SO.AV.2026.06.00861</t>
  </si>
  <si>
    <t>AVITEX Emulsion 680 5 Kg</t>
  </si>
  <si>
    <t>SO.AV.2026.06.00883</t>
  </si>
  <si>
    <t>SO.AV.2026.06.01085</t>
  </si>
  <si>
    <t>SO.AV.2026.06.01126</t>
  </si>
  <si>
    <t>AVIAN Cat Lapangan Pasir Silika 0,5 KG</t>
  </si>
  <si>
    <t>SO.AV.2026.06.00937</t>
  </si>
  <si>
    <t>SO.GM.2026.06.00121</t>
  </si>
  <si>
    <t>AVITEX Emulsion 712 5 Kg</t>
  </si>
  <si>
    <t>SO.AV.2026.06.01120</t>
  </si>
  <si>
    <t>Page Break 35</t>
  </si>
  <si>
    <t>110
antar jam 1</t>
  </si>
  <si>
    <t>SO.AV.2026.06.01109</t>
  </si>
  <si>
    <t>AVITEX Emulsion 750 5 Kg</t>
  </si>
  <si>
    <t>AVITEX Emulsion 751 5 Kg</t>
  </si>
  <si>
    <t>Aries Bling Emulsion SW 18 Kg</t>
  </si>
  <si>
    <t>SO.AV.2026.06.01021</t>
  </si>
  <si>
    <t>NO DROP Base B 1 Kg</t>
  </si>
  <si>
    <t>SO.AV.2026.06.01074</t>
  </si>
  <si>
    <t>SO.AV.2026.06.01020</t>
  </si>
  <si>
    <t>Aries Bling Emulsion 717 18 Kg</t>
  </si>
  <si>
    <t>SO.AV.2026.06.01005</t>
  </si>
  <si>
    <t>SO.AV.2026.06.00816</t>
  </si>
  <si>
    <t>SO.AV.2026.06.00998</t>
  </si>
  <si>
    <t>SO.AV.2026.06.00688</t>
  </si>
  <si>
    <t>SO.AV.2026.06.01006</t>
  </si>
  <si>
    <t>111
antar ke usaha bersama pal merah</t>
  </si>
  <si>
    <t>SO.AV.2026.06.00750</t>
  </si>
  <si>
    <t>SO.AV.2026.06.01081</t>
  </si>
  <si>
    <t>SO.AV.2026.06.01007</t>
  </si>
  <si>
    <t xml:space="preserve">DIVISI 1 CAT - </t>
  </si>
  <si>
    <t>SO.GM.2026.06.00107</t>
  </si>
  <si>
    <t>Page Break 36</t>
  </si>
  <si>
    <t>AREM</t>
  </si>
  <si>
    <t>AVIAN Anti Karat (Avian 3in1) SB 0.9 LT</t>
  </si>
  <si>
    <t>SO.AV.2026.06.01129</t>
  </si>
  <si>
    <t>SO.AV.2026.06.01010</t>
  </si>
  <si>
    <t>AVITEX Emulsion 650 5 Kg</t>
  </si>
  <si>
    <t>SO.AV.2026.06.00885</t>
  </si>
  <si>
    <t>SO.AV.2026.06.01103</t>
  </si>
  <si>
    <t>SO.GM.2026.06.00077</t>
  </si>
  <si>
    <t>ARIES Emulsion 686 20 Kg</t>
  </si>
  <si>
    <t>ARIES Emulsion 690 20 Kg</t>
  </si>
  <si>
    <t>Page Break 37</t>
  </si>
  <si>
    <t>SO.AV.2026.06.00984</t>
  </si>
  <si>
    <t>SO.AV.2026.06.00935</t>
  </si>
  <si>
    <t>110
antar ke usaha bersama</t>
  </si>
  <si>
    <t>SO.AV.2026.06.00752</t>
  </si>
  <si>
    <t>SO.GM.2026.06.00116</t>
  </si>
  <si>
    <t>ARIES Emulsion 660 5 Kg</t>
  </si>
  <si>
    <t>Aries Bling Emulsion 722 4,5 Kg</t>
  </si>
  <si>
    <t>SO.AV.2026.06.01119</t>
  </si>
  <si>
    <t>URGENT
Serempak TW</t>
  </si>
  <si>
    <t>SO.AV.2026.06.00815</t>
  </si>
  <si>
    <t>SO.AV.2026.06.01001</t>
  </si>
  <si>
    <t>Page Break 38</t>
  </si>
  <si>
    <t>NO DROP 031 4 Kg</t>
  </si>
  <si>
    <t>SO.AV.2026.06.00956</t>
  </si>
  <si>
    <t>NO DROP 017 4 Kg</t>
  </si>
  <si>
    <t>SO.AV.2026.06.01132</t>
  </si>
  <si>
    <t>SO.GM.2026.06.00122</t>
  </si>
  <si>
    <t>SO.AV.2026.06.00881</t>
  </si>
  <si>
    <t>SO.AV.2026.06.01056</t>
  </si>
  <si>
    <t>SO.AV.2026.06.01116</t>
  </si>
  <si>
    <t>SO.GM.2026.06.00065</t>
  </si>
  <si>
    <t>SO.AV.2026.06.00749</t>
  </si>
  <si>
    <t>SO.AV.2026.06.00887</t>
  </si>
  <si>
    <t>NO DROP 004 1 Kg</t>
  </si>
  <si>
    <t>Page Break 39</t>
  </si>
  <si>
    <t>NO DROP 031 1 Kg</t>
  </si>
  <si>
    <t>AVITEX Emulsion 755 5 Kg</t>
  </si>
  <si>
    <t>SO.AV.2026.06.00886</t>
  </si>
  <si>
    <t>NO DROP Basic 039 4 KG</t>
  </si>
  <si>
    <t>SO.AV.2026.06.01009</t>
  </si>
  <si>
    <t>SO.GM.2026.06.00104</t>
  </si>
  <si>
    <t>Indah Mayang</t>
  </si>
  <si>
    <t>SO.AV.2026.06.00932</t>
  </si>
  <si>
    <t>SO.GM.2026.06.00067</t>
  </si>
  <si>
    <t>SO.AV.2026.06.01061</t>
  </si>
  <si>
    <t>AAN (Sungai Arang)</t>
  </si>
  <si>
    <t>SO.AV.2026.06.00950</t>
  </si>
  <si>
    <t>SO.AV.2026.06.00930</t>
  </si>
  <si>
    <t>AVIAN Cling Synthetic 38 0,85L</t>
  </si>
  <si>
    <t>ARIES GOLD Emulsion 703 18 Kg</t>
  </si>
  <si>
    <t>SO.AV.2026.06.00997</t>
  </si>
  <si>
    <t>SO.AV.2026.06.00813</t>
  </si>
  <si>
    <t>serempak tw 
 antr lokasi mendalo
+62 823-7661-1182</t>
  </si>
  <si>
    <t>SO.AV.2026.06.01131</t>
  </si>
  <si>
    <t>Page Break 40</t>
  </si>
  <si>
    <t>SO.AV.2026.06.01024</t>
  </si>
  <si>
    <t>ARIES GOLD Emulsion SB 4.5 Kg</t>
  </si>
  <si>
    <t>SO.AV.2026.06.00957</t>
  </si>
  <si>
    <t>AVITEX Emulsion Base A 25 Kg</t>
  </si>
  <si>
    <t>SO.AV.2026.06.00952</t>
  </si>
  <si>
    <t>SO.AV.2026.06.01139</t>
  </si>
  <si>
    <t>AVITEX Emulsion 050 5 Kg</t>
  </si>
  <si>
    <t>NO DROP 024 20 Kg</t>
  </si>
  <si>
    <t>SO.AV.2026.06.01145</t>
  </si>
  <si>
    <t>SO.AV.2026.06.01023</t>
  </si>
  <si>
    <t>AVIAN Synthetic 370 0.9 Lt</t>
  </si>
  <si>
    <t>Page Break 41</t>
  </si>
  <si>
    <t>SO.AV.2026.06.01149</t>
  </si>
  <si>
    <t>SO.AV.2026.06.01076</t>
  </si>
  <si>
    <t>NO DROP 032 4 Kg</t>
  </si>
  <si>
    <t>112
antar ke selincah</t>
  </si>
  <si>
    <t>SO.AV.2026.06.00944</t>
  </si>
  <si>
    <t>SO.AV.2026.06.00955</t>
  </si>
  <si>
    <t>AVIAN CLING Synthetic SB 4 KG</t>
  </si>
  <si>
    <t>SO.AV.2026.06.00948</t>
  </si>
  <si>
    <t>SO.AV.2026.06.00751</t>
  </si>
  <si>
    <t>SO.AV.2026.06.01135</t>
  </si>
  <si>
    <t>SO.AV.2026.06.01105</t>
  </si>
  <si>
    <t>SO.GM.2026.06.00115</t>
  </si>
  <si>
    <t>Page Break 42</t>
  </si>
  <si>
    <t>URGENT 
110</t>
  </si>
  <si>
    <t>SO.AV.2026.06.00949</t>
  </si>
  <si>
    <t>AVIAN Synthetic 652 0.9 Lt</t>
  </si>
  <si>
    <t>SO.AV.2026.06.00996</t>
  </si>
  <si>
    <t>SO.AV.2026.06.01077</t>
  </si>
  <si>
    <t>SO.AV.2026.06.00753</t>
  </si>
  <si>
    <t>AVIAN Synthetic SWM 0.9 Lt</t>
  </si>
  <si>
    <t>114 URGENT Mau kluar kota</t>
  </si>
  <si>
    <t>SO.AV.2026.06.01121</t>
  </si>
  <si>
    <t>AVITEX Wizz Emulsion 107 25 KG</t>
  </si>
  <si>
    <t>SO.AV.2026.06.01004</t>
  </si>
  <si>
    <t>AVITEX Wizz Emulsion SW 25 KG</t>
  </si>
  <si>
    <t>SO.AV.2026.06.00959</t>
  </si>
  <si>
    <t>SO.AV.2026.06.01014</t>
  </si>
  <si>
    <t>AVIAN Lem Epoxy Hardener 1.6 Kg Set</t>
  </si>
  <si>
    <t>SO.AV.2026.06.01140</t>
  </si>
  <si>
    <t>SO.AV.2026.06.00958</t>
  </si>
  <si>
    <t>Page Break 43</t>
  </si>
  <si>
    <t>NO DROP 021 20 Kg</t>
  </si>
  <si>
    <t>SO.AV.2026.06.01143</t>
  </si>
  <si>
    <t>SO.AV.2026.06.01030</t>
  </si>
  <si>
    <t>NO DROP 007 4 Kg</t>
  </si>
  <si>
    <t>SO.AV.2026.06.01147</t>
  </si>
  <si>
    <t>SO.AV.2026.06.01148</t>
  </si>
  <si>
    <t>SO.AV.2026.06.01028</t>
  </si>
  <si>
    <t>SO.AV.2026.06.01013</t>
  </si>
  <si>
    <t>ARIES Emulsion 661 5 Kg</t>
  </si>
  <si>
    <t>ARIES Emulsion 670 5 Kg</t>
  </si>
  <si>
    <t>SO.AV.2026.06.01165</t>
  </si>
  <si>
    <t>Page Break 44</t>
  </si>
  <si>
    <t>SO.AV.2026.06.01167</t>
  </si>
  <si>
    <t>AVIAN Synthetic 650 0.9 Lt</t>
  </si>
  <si>
    <t>SO.AV.2026.06.01138</t>
  </si>
  <si>
    <t>SO.AV.2026.06.00954</t>
  </si>
  <si>
    <t>Revisi</t>
  </si>
  <si>
    <t>SO.AV.2026.06.01025</t>
  </si>
  <si>
    <t>AVIAN Synthetic 194 100 cc</t>
  </si>
  <si>
    <t>SO.AV.2026.06.01026</t>
  </si>
  <si>
    <t>AVIAN Synthetic 306 100 cc</t>
  </si>
  <si>
    <t>AVIAN Synthetic 480 100 cc</t>
  </si>
  <si>
    <t>AVIAN Synthetic 650 100 cc</t>
  </si>
  <si>
    <t>AVIAN Synthetic 911 100 cc</t>
  </si>
  <si>
    <t>SO.AV.2026.06.01141</t>
  </si>
  <si>
    <t>SO.AV.2026.06.01029</t>
  </si>
  <si>
    <t>AVIAN Cling Synthetic 33 0,85L</t>
  </si>
  <si>
    <t>AVIAN Cling Synthetic 37 0,85L</t>
  </si>
  <si>
    <t>AVIAN Cling Synthetic 91 0,85L</t>
  </si>
  <si>
    <t>Page Break 45</t>
  </si>
  <si>
    <t>SO.AV.2026.06.01146</t>
  </si>
  <si>
    <t>SO.AV.2026.06.01027</t>
  </si>
  <si>
    <t>AVITEX Emulsion A1501 5 Kg</t>
  </si>
  <si>
    <t>SO.AV.2026.06.01155</t>
  </si>
  <si>
    <t>SO.AV.2026.06.01033</t>
  </si>
  <si>
    <t>SO.AV.2026.06.01152</t>
  </si>
  <si>
    <t>SO.AV.2026.06.01037</t>
  </si>
  <si>
    <t>ARIES GOLD Emulsion 104  1 KG</t>
  </si>
  <si>
    <t>SO.AV.2026.06.01159</t>
  </si>
  <si>
    <t>SO.AV.2026.06.01156</t>
  </si>
  <si>
    <t>ARIES GOLD Emulsion 604 18 Kg</t>
  </si>
  <si>
    <t>SO.AV.2026.06.01161</t>
  </si>
  <si>
    <t>SO.AV.2026.06.01164</t>
  </si>
  <si>
    <t>SO.GM.2026.06.00102</t>
  </si>
  <si>
    <t>AVIAN Non-Sag Epoxy 3.2 Kg Set</t>
  </si>
  <si>
    <t>AVIAN Non-Sag Hardener 3.2 Kg Set</t>
  </si>
  <si>
    <t>Page Break 46</t>
  </si>
  <si>
    <t>SO.AV.2026.06.01031</t>
  </si>
  <si>
    <t>SO.AV.2026.06.01151</t>
  </si>
  <si>
    <t>SO.AV.2026.06.01124</t>
  </si>
  <si>
    <t>Jaya Makmur ( Kp.Laut )</t>
  </si>
  <si>
    <t>SO.AV.2026.06.01036</t>
  </si>
  <si>
    <t>KTK</t>
  </si>
  <si>
    <t>SO.AV.2026.06.01158</t>
  </si>
  <si>
    <t>SO.AV.2026.06.01163</t>
  </si>
  <si>
    <t>NO DROP 001 4 Kg</t>
  </si>
  <si>
    <t>SO.AV.2026.06.01166</t>
  </si>
  <si>
    <t>SO.AV.2026.06.01168</t>
  </si>
  <si>
    <t>Aries Bling Emulsion 720 4,5 Kg</t>
  </si>
  <si>
    <t>SO.AV.2026.06.01170</t>
  </si>
  <si>
    <t>SO.AV.2026.06.01150</t>
  </si>
  <si>
    <t>Tri Jaya Mandiri</t>
  </si>
  <si>
    <t>SO.AV.2026.06.01153</t>
  </si>
  <si>
    <t>Page Break 47</t>
  </si>
  <si>
    <t>SO.AV.2026.06.01154</t>
  </si>
  <si>
    <t>SO.AV.2026.06.01160</t>
  </si>
  <si>
    <t>SO.AV.2026.06.01032</t>
  </si>
  <si>
    <t>SO.AV.2026.06.01125</t>
  </si>
  <si>
    <t>AVIAN Synthetic SW 0.45 Lt</t>
  </si>
  <si>
    <t>AVIAN Synthetic 192 0.45 Lt</t>
  </si>
  <si>
    <t>SO.AV.2026.06.01157</t>
  </si>
  <si>
    <t>SO.AV.2026.06.01171</t>
  </si>
  <si>
    <t>tw nota
cling 1 kg
toko
sw : 3 dus
77 : 12 klg
gudang
sb : 2 dus
sbm : 1 dus
61 : 12 klg</t>
  </si>
  <si>
    <t>SO.AV.2026.06.01142</t>
  </si>
  <si>
    <t xml:space="preserve">tw nota
cling 1 kg
toko
sw : 3 dus
77 : 12 klg
</t>
  </si>
  <si>
    <t>Page Break 48</t>
  </si>
  <si>
    <t>gudang
sb : 2 dus
sbm : 1 dus
61 : 12 klg</t>
  </si>
  <si>
    <t>DCAC002</t>
  </si>
  <si>
    <t>Aksesoris</t>
  </si>
  <si>
    <t>DFH 40cm</t>
  </si>
  <si>
    <t>SO.DC.2026.06.00019</t>
  </si>
  <si>
    <t>DCOTA</t>
  </si>
  <si>
    <t>DCAC003</t>
  </si>
  <si>
    <t>DFH 50cm</t>
  </si>
  <si>
    <t>DCAC033</t>
  </si>
  <si>
    <t>SIFON</t>
  </si>
  <si>
    <t>DCKT001</t>
  </si>
  <si>
    <t>Kran Tembok</t>
  </si>
  <si>
    <t>DC 1/2"</t>
  </si>
  <si>
    <t>SO.DC.2026.06.00018</t>
  </si>
  <si>
    <t>DCBV003</t>
  </si>
  <si>
    <t>Brass Valve</t>
  </si>
  <si>
    <t>Ball Valve 1"</t>
  </si>
  <si>
    <t>SO.DC.2026.06.00016</t>
  </si>
  <si>
    <t>DCBV005</t>
  </si>
  <si>
    <t>Ball Valve 1-1/2"</t>
  </si>
  <si>
    <t>DCAC024</t>
  </si>
  <si>
    <t>PVCBV 3/4" (N)</t>
  </si>
  <si>
    <t>SO.DC.2026.06.00017</t>
  </si>
  <si>
    <t>PRPI400AWP</t>
  </si>
  <si>
    <t>PIPA</t>
  </si>
  <si>
    <t>Pipa (TS End) Putih AW 4" x 4 Meter</t>
  </si>
  <si>
    <t>BTG</t>
  </si>
  <si>
    <t>SO.PR.2026.06.00012</t>
  </si>
  <si>
    <t>Pralon</t>
  </si>
  <si>
    <t>PRFIFS002TS</t>
  </si>
  <si>
    <t>FITTING</t>
  </si>
  <si>
    <t>Faucet Socket Abu Ts 3/4"</t>
  </si>
  <si>
    <t>SO.PR.2026.06.00014</t>
  </si>
  <si>
    <t>PRFICA001DV</t>
  </si>
  <si>
    <t>Cap Abu DV 3"</t>
  </si>
  <si>
    <t>Page Break 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</si>
</sst>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quot;Rp&quot;* #,##0_-;\-&quot;Rp&quot;* #,##0_-;_-&quot;Rp&quot;* &quot;-&quot;_-;_-@_-"/>
    <numFmt numFmtId="165" formatCode="_-* #,##0_-;\-* #,##0_-;_-* &quot;-&quot;_-;_-@_-"/>
    <numFmt numFmtId="166" formatCode="_-* #,##0.00_-;\-* #,##0.00_-;_-* &quot;-&quot;??_-;_-@_-"/>
    <numFmt numFmtId="167" formatCode="#,##0.##;\-#,##0.##"/>
    <numFmt numFmtId="168" formatCode="dd\ mmm\ yyyy"/>
    <numFmt numFmtId="169" formatCode="_(* #,##0_);_(* \(#,##0\);_(* &quot;-&quot;??_);_(@_)"/>
    <numFmt numFmtId="170" formatCode="_(* #,##0.000_);_(* \(#,##0.000\);_(* &quot;-&quot;??_);_(@_)"/>
    <numFmt numFmtId="171" formatCode="&quot;Rp&quot;#,##0"/>
  </numFmts>
  <fonts count="19">
    <font>
      <sz val="11"/>
      <color theme="1"/>
      <name val="Calibri"/>
      <family val="2"/>
      <scheme val="minor"/>
    </font>
    <font>
      <sz val="11"/>
      <color theme="1"/>
      <name val="Calibri"/>
      <family val="2"/>
    </font>
    <font>
      <sz val="11"/>
      <color theme="1"/>
      <name val="Calibri"/>
      <family val="2"/>
    </font>
    <font>
      <sz val="12"/>
      <color rgb="FF000000"/>
      <name val="Courier"/>
      <family val="2"/>
    </font>
    <font>
      <b/>
      <sz val="18"/>
      <color rgb="FF990033"/>
      <name val="Arial"/>
      <family val="2"/>
    </font>
    <font>
      <sz val="11"/>
      <color rgb="FF000000"/>
      <name val="Courier"/>
      <family val="2"/>
    </font>
    <font>
      <i/>
      <sz val="7"/>
      <color rgb="FF000000"/>
      <name val="Arial"/>
      <family val="2"/>
    </font>
    <font>
      <b/>
      <sz val="9"/>
      <color rgb="FF003366"/>
      <name val="Arial"/>
      <family val="2"/>
    </font>
    <font>
      <sz val="9"/>
      <color rgb="FF000000"/>
      <name val="Arial"/>
      <family val="2"/>
    </font>
    <font>
      <sz val="8"/>
      <color rgb="FF000000"/>
      <name val="Courier"/>
      <family val="2"/>
    </font>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scheme val="minor"/>
    </font>
    <font>
      <sz val="16"/>
      <color theme="1"/>
      <name val="Calibri"/>
      <family val="2"/>
      <scheme val="minor"/>
    </font>
    <font>
      <sz val="12"/>
      <color theme="1"/>
      <name val="Calibri"/>
      <family val="2"/>
      <scheme val="minor"/>
    </font>
    <font>
      <sz val="20"/>
      <color theme="1"/>
      <name val="Calibri"/>
      <family val="2"/>
      <scheme val="minor"/>
    </font>
    <font>
      <sz val="16"/>
      <color theme="0"/>
      <name val="Calibri"/>
      <family val="2"/>
      <scheme val="minor"/>
    </font>
    <font>
      <sz val="11"/>
      <color theme="0"/>
      <name val="Calibri"/>
      <family val="2"/>
      <scheme val="minor"/>
    </font>
  </fonts>
  <fills count="14">
    <fill>
      <patternFill patternType="none"/>
    </fill>
    <fill>
      <patternFill patternType="gray125"/>
    </fill>
    <fill>
      <patternFill patternType="solid">
        <fgColor rgb="FFFFFFFF"/>
      </patternFill>
    </fill>
    <fill>
      <patternFill patternType="none"/>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theme="6" tint="0.39988402966399123"/>
        <bgColor indexed="64"/>
      </patternFill>
    </fill>
    <fill>
      <patternFill patternType="solid">
        <fgColor theme="9" tint="0.3998840296639912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70C0"/>
        <bgColor indexed="64"/>
      </patternFill>
    </fill>
  </fills>
  <borders count="25">
    <border>
      <left/>
      <right/>
      <top/>
      <bottom/>
      <diagonal/>
    </border>
    <border>
      <left/>
      <right/>
      <top/>
      <bottom/>
      <diagonal/>
    </border>
    <border>
      <left/>
      <right/>
      <top/>
      <bottom style="thin">
        <color rgb="FF000000"/>
      </bottom>
      <diagonal/>
    </border>
    <border>
      <left/>
      <right/>
      <top style="medium">
        <color rgb="FF666666"/>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s>
  <cellStyleXfs count="83">
    <xf numFmtId="0" fontId="0" fillId="0" borderId="0"/>
    <xf numFmtId="166" fontId="10" fillId="0" borderId="0" applyFont="0" applyFill="0" applyBorder="0" applyAlignment="0" applyProtection="0"/>
    <xf numFmtId="165" fontId="10" fillId="0" borderId="0" applyFont="0" applyFill="0" applyBorder="0" applyAlignment="0" applyProtection="0"/>
    <xf numFmtId="0" fontId="10" fillId="3" borderId="1"/>
    <xf numFmtId="166" fontId="10" fillId="3" borderId="1" applyFont="0" applyFill="0" applyBorder="0" applyAlignment="0" applyProtection="0"/>
    <xf numFmtId="165" fontId="10" fillId="3" borderId="1" applyFont="0" applyFill="0" applyBorder="0" applyAlignment="0" applyProtection="0"/>
    <xf numFmtId="9" fontId="10" fillId="3" borderId="1" applyFont="0" applyFill="0" applyBorder="0" applyAlignment="0" applyProtection="0"/>
    <xf numFmtId="165" fontId="10" fillId="3" borderId="1" applyFont="0" applyFill="0" applyBorder="0" applyAlignment="0" applyProtection="0"/>
    <xf numFmtId="166" fontId="10" fillId="3" borderId="1" applyFont="0" applyFill="0" applyBorder="0" applyAlignment="0" applyProtection="0"/>
    <xf numFmtId="166" fontId="10" fillId="3" borderId="1" applyFont="0" applyFill="0" applyBorder="0" applyAlignment="0" applyProtection="0"/>
    <xf numFmtId="0" fontId="10" fillId="3" borderId="1"/>
    <xf numFmtId="0" fontId="10" fillId="3" borderId="1"/>
    <xf numFmtId="0" fontId="10" fillId="3" borderId="1"/>
    <xf numFmtId="0" fontId="10" fillId="3" borderId="1"/>
    <xf numFmtId="0" fontId="10" fillId="3" borderId="1"/>
    <xf numFmtId="166" fontId="10" fillId="3" borderId="1" applyFont="0" applyFill="0" applyBorder="0" applyAlignment="0" applyProtection="0"/>
    <xf numFmtId="0" fontId="10" fillId="3" borderId="1"/>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0" fontId="10" fillId="3" borderId="1"/>
    <xf numFmtId="165" fontId="10" fillId="3" borderId="1" applyFont="0" applyFill="0" applyBorder="0" applyAlignment="0" applyProtection="0"/>
    <xf numFmtId="0" fontId="10" fillId="3" borderId="1"/>
    <xf numFmtId="165" fontId="10" fillId="3" borderId="1" applyFont="0" applyFill="0" applyBorder="0" applyAlignment="0" applyProtection="0"/>
    <xf numFmtId="0" fontId="10" fillId="3" borderId="1"/>
    <xf numFmtId="165" fontId="10" fillId="3" borderId="1" applyFont="0" applyFill="0" applyBorder="0" applyAlignment="0" applyProtection="0"/>
    <xf numFmtId="0" fontId="10" fillId="3" borderId="1"/>
    <xf numFmtId="165" fontId="10" fillId="3" borderId="1" applyFont="0" applyFill="0" applyBorder="0" applyAlignment="0" applyProtection="0"/>
    <xf numFmtId="0" fontId="10" fillId="3" borderId="1"/>
    <xf numFmtId="165" fontId="10" fillId="3" borderId="1" applyFont="0" applyFill="0" applyBorder="0" applyAlignment="0" applyProtection="0"/>
    <xf numFmtId="0" fontId="10" fillId="3" borderId="1"/>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0" fontId="10" fillId="3" borderId="1"/>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0" fontId="10" fillId="3" borderId="1"/>
    <xf numFmtId="0" fontId="10" fillId="3" borderId="1"/>
    <xf numFmtId="0" fontId="10" fillId="3" borderId="1"/>
    <xf numFmtId="0" fontId="10" fillId="3" borderId="1"/>
    <xf numFmtId="0" fontId="10" fillId="3" borderId="1"/>
    <xf numFmtId="0" fontId="10" fillId="3" borderId="1"/>
    <xf numFmtId="0" fontId="10" fillId="3" borderId="1"/>
    <xf numFmtId="0" fontId="10" fillId="3" borderId="1"/>
    <xf numFmtId="0" fontId="10" fillId="3" borderId="1"/>
    <xf numFmtId="0" fontId="10" fillId="3" borderId="1"/>
    <xf numFmtId="0" fontId="10" fillId="3" borderId="1"/>
    <xf numFmtId="0" fontId="10" fillId="3" borderId="1"/>
    <xf numFmtId="165" fontId="10" fillId="3" borderId="1" applyFont="0" applyFill="0" applyBorder="0" applyAlignment="0" applyProtection="0"/>
    <xf numFmtId="0" fontId="10" fillId="3" borderId="1"/>
    <xf numFmtId="165" fontId="10" fillId="3" borderId="1" applyFont="0" applyFill="0" applyBorder="0" applyAlignment="0" applyProtection="0"/>
    <xf numFmtId="165" fontId="10" fillId="3" borderId="1" applyFont="0" applyFill="0" applyBorder="0" applyAlignment="0" applyProtection="0"/>
    <xf numFmtId="0" fontId="10" fillId="3" borderId="1"/>
    <xf numFmtId="0" fontId="10" fillId="3" borderId="1"/>
    <xf numFmtId="0" fontId="10" fillId="3" borderId="1"/>
    <xf numFmtId="0" fontId="10" fillId="3" borderId="1"/>
    <xf numFmtId="0" fontId="10" fillId="3" borderId="1"/>
    <xf numFmtId="0" fontId="10" fillId="3" borderId="1"/>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165" fontId="10" fillId="3" borderId="1" applyFont="0" applyFill="0" applyBorder="0" applyAlignment="0" applyProtection="0"/>
    <xf numFmtId="0" fontId="10" fillId="3" borderId="1"/>
    <xf numFmtId="165" fontId="10" fillId="3" borderId="1" applyFont="0" applyFill="0" applyBorder="0" applyAlignment="0" applyProtection="0"/>
    <xf numFmtId="9" fontId="10" fillId="0" borderId="0" applyFont="0" applyFill="0" applyBorder="0" applyAlignment="0" applyProtection="0"/>
    <xf numFmtId="0" fontId="2" fillId="3" borderId="1"/>
    <xf numFmtId="166" fontId="2" fillId="3" borderId="1" applyFont="0" applyFill="0" applyBorder="0" applyAlignment="0" applyProtection="0"/>
    <xf numFmtId="165" fontId="2" fillId="3" borderId="1" applyFont="0" applyFill="0" applyBorder="0" applyAlignment="0" applyProtection="0"/>
    <xf numFmtId="9" fontId="2" fillId="3" borderId="1" applyFont="0" applyFill="0" applyBorder="0" applyAlignment="0" applyProtection="0"/>
  </cellStyleXfs>
  <cellXfs count="145">
    <xf numFmtId="0" fontId="0" fillId="0" borderId="0" xfId="0"/>
    <xf numFmtId="167" fontId="7" fillId="3" borderId="4" xfId="0" applyNumberFormat="1" applyFont="1" applyFill="1" applyBorder="1" applyAlignment="1">
      <alignment horizontal="right" vertical="top" wrapText="1"/>
    </xf>
    <xf numFmtId="165" fontId="0" fillId="0" borderId="0" xfId="2" applyFont="1"/>
    <xf numFmtId="165" fontId="0" fillId="0" borderId="5" xfId="2" applyFont="1" applyBorder="1"/>
    <xf numFmtId="0" fontId="0" fillId="0" borderId="5" xfId="0" applyBorder="1"/>
    <xf numFmtId="165" fontId="0" fillId="0" borderId="5" xfId="2" applyFont="1" applyBorder="1" applyAlignment="1">
      <alignment horizontal="center"/>
    </xf>
    <xf numFmtId="0" fontId="0" fillId="0" borderId="0" xfId="0" applyAlignment="1">
      <alignment horizontal="center" vertical="center" wrapText="1"/>
    </xf>
    <xf numFmtId="0" fontId="12" fillId="7" borderId="5" xfId="0" applyFont="1" applyFill="1" applyBorder="1" applyAlignment="1">
      <alignment horizontal="center" vertical="center" wrapText="1"/>
    </xf>
    <xf numFmtId="165" fontId="12" fillId="7" borderId="5" xfId="2" applyFont="1" applyFill="1" applyBorder="1" applyAlignment="1">
      <alignment horizontal="center" vertical="center" wrapText="1"/>
    </xf>
    <xf numFmtId="165" fontId="12" fillId="7" borderId="5" xfId="2" applyFont="1" applyFill="1" applyBorder="1" applyAlignment="1">
      <alignment horizontal="center" wrapText="1"/>
    </xf>
    <xf numFmtId="0" fontId="0" fillId="8" borderId="5" xfId="0" applyFill="1" applyBorder="1"/>
    <xf numFmtId="165" fontId="0" fillId="3" borderId="5" xfId="2" applyFont="1" applyFill="1" applyBorder="1"/>
    <xf numFmtId="0" fontId="0" fillId="10" borderId="5" xfId="0" applyFill="1" applyBorder="1"/>
    <xf numFmtId="165" fontId="10" fillId="0" borderId="5" xfId="2" applyFont="1" applyBorder="1"/>
    <xf numFmtId="166" fontId="10" fillId="0" borderId="5" xfId="1" applyFont="1" applyBorder="1"/>
    <xf numFmtId="169" fontId="0" fillId="0" borderId="5" xfId="1" applyNumberFormat="1" applyFont="1" applyBorder="1"/>
    <xf numFmtId="170" fontId="0" fillId="3" borderId="5" xfId="1" applyNumberFormat="1" applyFont="1" applyFill="1" applyBorder="1"/>
    <xf numFmtId="165" fontId="11" fillId="0" borderId="5" xfId="2" applyFont="1" applyBorder="1"/>
    <xf numFmtId="3" fontId="0" fillId="0" borderId="5" xfId="0" applyNumberFormat="1" applyBorder="1"/>
    <xf numFmtId="169" fontId="0" fillId="0" borderId="5" xfId="1" applyNumberFormat="1" applyFont="1" applyBorder="1" applyAlignment="1">
      <alignment horizontal="center"/>
    </xf>
    <xf numFmtId="169" fontId="10" fillId="0" borderId="5" xfId="1" applyNumberFormat="1" applyFont="1" applyBorder="1"/>
    <xf numFmtId="170" fontId="0" fillId="0" borderId="5" xfId="1" applyNumberFormat="1" applyFont="1" applyBorder="1"/>
    <xf numFmtId="169" fontId="0" fillId="3" borderId="5" xfId="1" applyNumberFormat="1" applyFont="1" applyFill="1" applyBorder="1"/>
    <xf numFmtId="165" fontId="13" fillId="0" borderId="5" xfId="2" applyFont="1" applyBorder="1" applyAlignment="1">
      <alignment vertical="center" wrapText="1"/>
    </xf>
    <xf numFmtId="0" fontId="0" fillId="4" borderId="0" xfId="0" applyFill="1"/>
    <xf numFmtId="165" fontId="0" fillId="4" borderId="0" xfId="2" applyFont="1" applyFill="1"/>
    <xf numFmtId="165" fontId="0" fillId="4" borderId="1" xfId="2" applyFont="1" applyFill="1" applyBorder="1"/>
    <xf numFmtId="0" fontId="11" fillId="5" borderId="5" xfId="0" applyFont="1" applyFill="1" applyBorder="1" applyAlignment="1">
      <alignment horizontal="center"/>
    </xf>
    <xf numFmtId="0" fontId="0" fillId="9" borderId="5" xfId="0" applyFill="1" applyBorder="1"/>
    <xf numFmtId="0" fontId="0" fillId="9" borderId="5" xfId="0" applyFill="1" applyBorder="1" applyAlignment="1">
      <alignment horizontal="center" vertical="center"/>
    </xf>
    <xf numFmtId="0" fontId="11" fillId="6" borderId="5" xfId="0" applyFont="1" applyFill="1" applyBorder="1" applyAlignment="1">
      <alignment horizontal="center" vertical="center" wrapText="1"/>
    </xf>
    <xf numFmtId="165" fontId="11" fillId="6" borderId="5" xfId="2" applyFont="1" applyFill="1" applyBorder="1" applyAlignment="1">
      <alignment horizontal="center" vertical="center" wrapText="1"/>
    </xf>
    <xf numFmtId="0" fontId="11" fillId="6" borderId="5" xfId="2" applyNumberFormat="1" applyFont="1" applyFill="1" applyBorder="1" applyAlignment="1">
      <alignment horizontal="center" vertical="center" wrapText="1"/>
    </xf>
    <xf numFmtId="165" fontId="11" fillId="12" borderId="5" xfId="2" applyFont="1" applyFill="1" applyBorder="1" applyAlignment="1">
      <alignment horizontal="center" vertical="center" wrapText="1"/>
    </xf>
    <xf numFmtId="0" fontId="0" fillId="4" borderId="5" xfId="0" applyFill="1" applyBorder="1"/>
    <xf numFmtId="165" fontId="0" fillId="4" borderId="5" xfId="2" applyFont="1" applyFill="1" applyBorder="1"/>
    <xf numFmtId="0" fontId="11" fillId="11" borderId="5" xfId="0" applyFont="1" applyFill="1" applyBorder="1" applyAlignment="1">
      <alignment horizontal="center" vertical="center" wrapText="1"/>
    </xf>
    <xf numFmtId="165" fontId="0" fillId="4" borderId="5" xfId="7" applyFont="1" applyFill="1" applyBorder="1"/>
    <xf numFmtId="2" fontId="0" fillId="4" borderId="0" xfId="0" applyNumberFormat="1" applyFill="1"/>
    <xf numFmtId="2" fontId="11" fillId="6" borderId="5" xfId="2" applyNumberFormat="1" applyFont="1" applyFill="1" applyBorder="1" applyAlignment="1">
      <alignment horizontal="center" vertical="center" wrapText="1"/>
    </xf>
    <xf numFmtId="2" fontId="0" fillId="4" borderId="5" xfId="2" applyNumberFormat="1" applyFont="1" applyFill="1" applyBorder="1"/>
    <xf numFmtId="2" fontId="0" fillId="0" borderId="0" xfId="0" applyNumberFormat="1"/>
    <xf numFmtId="9" fontId="0" fillId="4" borderId="5" xfId="78" applyFont="1" applyFill="1" applyBorder="1"/>
    <xf numFmtId="0" fontId="0" fillId="11" borderId="0" xfId="0" applyFill="1"/>
    <xf numFmtId="0" fontId="0" fillId="0" borderId="1" xfId="0" applyBorder="1"/>
    <xf numFmtId="0" fontId="0" fillId="4" borderId="1" xfId="0" applyFill="1" applyBorder="1"/>
    <xf numFmtId="0" fontId="0" fillId="11" borderId="5" xfId="0" applyFill="1" applyBorder="1"/>
    <xf numFmtId="165" fontId="11" fillId="11" borderId="5" xfId="2" applyFont="1" applyFill="1" applyBorder="1" applyAlignment="1">
      <alignment horizontal="center" vertical="center" wrapText="1"/>
    </xf>
    <xf numFmtId="9" fontId="0" fillId="4" borderId="0" xfId="78" applyFont="1" applyFill="1"/>
    <xf numFmtId="9" fontId="0" fillId="4" borderId="1" xfId="78" applyFont="1" applyFill="1" applyBorder="1"/>
    <xf numFmtId="9" fontId="11" fillId="12" borderId="5" xfId="78" applyFont="1" applyFill="1" applyBorder="1" applyAlignment="1">
      <alignment horizontal="center" vertical="center" wrapText="1"/>
    </xf>
    <xf numFmtId="9" fontId="0" fillId="0" borderId="0" xfId="78" applyFont="1"/>
    <xf numFmtId="165" fontId="0" fillId="11" borderId="5" xfId="2" applyFont="1" applyFill="1" applyBorder="1"/>
    <xf numFmtId="2" fontId="0" fillId="11" borderId="5" xfId="2" applyNumberFormat="1" applyFont="1" applyFill="1" applyBorder="1"/>
    <xf numFmtId="165" fontId="0" fillId="11" borderId="5" xfId="7" applyFont="1" applyFill="1" applyBorder="1"/>
    <xf numFmtId="0" fontId="0" fillId="11" borderId="1" xfId="0" applyFill="1" applyBorder="1"/>
    <xf numFmtId="9" fontId="0" fillId="0" borderId="5" xfId="78" applyFont="1" applyBorder="1"/>
    <xf numFmtId="10" fontId="0" fillId="0" borderId="5" xfId="78" applyNumberFormat="1" applyFont="1" applyBorder="1"/>
    <xf numFmtId="14" fontId="0" fillId="0" borderId="5" xfId="0" applyNumberFormat="1" applyBorder="1"/>
    <xf numFmtId="10" fontId="0" fillId="3" borderId="1" xfId="6" applyNumberFormat="1" applyFont="1" applyBorder="1"/>
    <xf numFmtId="0" fontId="11" fillId="4" borderId="1" xfId="0" applyFont="1" applyFill="1" applyBorder="1" applyAlignment="1">
      <alignment horizontal="center" vertical="center" wrapText="1"/>
    </xf>
    <xf numFmtId="0" fontId="0" fillId="0" borderId="0" xfId="0" applyAlignment="1">
      <alignment wrapText="1"/>
    </xf>
    <xf numFmtId="165" fontId="11" fillId="11" borderId="5" xfId="56" applyFont="1" applyFill="1" applyBorder="1" applyAlignment="1">
      <alignment horizontal="center" vertical="center" wrapText="1"/>
    </xf>
    <xf numFmtId="0" fontId="0" fillId="8" borderId="9" xfId="0" applyFill="1" applyBorder="1"/>
    <xf numFmtId="0" fontId="0" fillId="0" borderId="6" xfId="0" applyBorder="1"/>
    <xf numFmtId="165" fontId="0" fillId="0" borderId="1" xfId="2" applyFont="1" applyBorder="1"/>
    <xf numFmtId="165" fontId="11" fillId="6" borderId="10" xfId="2" applyFont="1" applyFill="1" applyBorder="1" applyAlignment="1">
      <alignment horizontal="center" vertical="center" wrapText="1"/>
    </xf>
    <xf numFmtId="14" fontId="0" fillId="4" borderId="0" xfId="0" applyNumberFormat="1" applyFill="1"/>
    <xf numFmtId="165" fontId="0" fillId="4" borderId="1" xfId="56" applyFont="1" applyFill="1"/>
    <xf numFmtId="0" fontId="0" fillId="4" borderId="0" xfId="0" applyFill="1" applyAlignment="1">
      <alignment horizontal="center" vertical="center" wrapText="1"/>
    </xf>
    <xf numFmtId="165" fontId="0" fillId="4" borderId="5" xfId="56" applyFont="1" applyFill="1" applyBorder="1"/>
    <xf numFmtId="165" fontId="0" fillId="4" borderId="5" xfId="0" applyNumberFormat="1" applyFill="1" applyBorder="1"/>
    <xf numFmtId="0" fontId="0" fillId="0" borderId="0" xfId="0" pivotButton="1"/>
    <xf numFmtId="169" fontId="0" fillId="0" borderId="0" xfId="0" applyNumberFormat="1"/>
    <xf numFmtId="0" fontId="0" fillId="3" borderId="0" xfId="0" applyFill="1" applyAlignment="1" applyProtection="1">
      <alignment wrapText="1"/>
      <protection locked="0"/>
    </xf>
    <xf numFmtId="0" fontId="7" fillId="3" borderId="2" xfId="0" applyFont="1" applyFill="1" applyBorder="1" applyAlignment="1">
      <alignment horizontal="left" vertical="top" wrapText="1"/>
    </xf>
    <xf numFmtId="0" fontId="8" fillId="3" borderId="1" xfId="0" applyFont="1" applyFill="1" applyBorder="1" applyAlignment="1">
      <alignment horizontal="left" vertical="top" wrapText="1"/>
    </xf>
    <xf numFmtId="168" fontId="8" fillId="3" borderId="1" xfId="0" applyNumberFormat="1" applyFont="1" applyFill="1" applyBorder="1" applyAlignment="1">
      <alignment horizontal="left" vertical="top" wrapText="1"/>
    </xf>
    <xf numFmtId="14" fontId="0" fillId="0" borderId="0" xfId="0" applyNumberFormat="1"/>
    <xf numFmtId="0" fontId="11" fillId="0" borderId="0" xfId="0" applyFont="1"/>
    <xf numFmtId="165" fontId="0" fillId="0" borderId="0" xfId="0" applyNumberFormat="1"/>
    <xf numFmtId="0" fontId="0" fillId="4" borderId="11" xfId="0" applyFill="1" applyBorder="1"/>
    <xf numFmtId="0" fontId="0" fillId="4" borderId="12" xfId="0" applyFill="1" applyBorder="1"/>
    <xf numFmtId="0" fontId="0" fillId="0" borderId="13" xfId="0" applyBorder="1"/>
    <xf numFmtId="0" fontId="0" fillId="0" borderId="14" xfId="0" applyBorder="1"/>
    <xf numFmtId="0" fontId="0" fillId="0" borderId="15" xfId="0" applyBorder="1"/>
    <xf numFmtId="0" fontId="0" fillId="4" borderId="19" xfId="0" applyFill="1" applyBorder="1"/>
    <xf numFmtId="0" fontId="0" fillId="4" borderId="20" xfId="0" applyFill="1" applyBorder="1"/>
    <xf numFmtId="0" fontId="0" fillId="4" borderId="21" xfId="0" applyFill="1" applyBorder="1"/>
    <xf numFmtId="0" fontId="0" fillId="4" borderId="22" xfId="0" applyFill="1" applyBorder="1"/>
    <xf numFmtId="0" fontId="0" fillId="4" borderId="23" xfId="0" applyFill="1" applyBorder="1"/>
    <xf numFmtId="9" fontId="0" fillId="0" borderId="5" xfId="0" applyNumberFormat="1" applyBorder="1"/>
    <xf numFmtId="0" fontId="11" fillId="11" borderId="24" xfId="0" applyFont="1" applyFill="1" applyBorder="1" applyAlignment="1">
      <alignment horizontal="center" vertical="center" wrapText="1"/>
    </xf>
    <xf numFmtId="10" fontId="0" fillId="0" borderId="24" xfId="78" applyNumberFormat="1" applyFont="1" applyBorder="1"/>
    <xf numFmtId="0" fontId="15" fillId="4" borderId="20" xfId="0" applyFont="1" applyFill="1" applyBorder="1"/>
    <xf numFmtId="10" fontId="16" fillId="4" borderId="20" xfId="78" applyNumberFormat="1" applyFont="1" applyFill="1" applyBorder="1" applyAlignment="1">
      <alignment vertical="center"/>
    </xf>
    <xf numFmtId="0" fontId="1" fillId="4" borderId="20" xfId="2" applyNumberFormat="1" applyFont="1" applyFill="1" applyBorder="1" applyAlignment="1"/>
    <xf numFmtId="0" fontId="0" fillId="13" borderId="21" xfId="0" applyFill="1" applyBorder="1"/>
    <xf numFmtId="0" fontId="0" fillId="13" borderId="22" xfId="0" applyFill="1" applyBorder="1"/>
    <xf numFmtId="0" fontId="0" fillId="13" borderId="23" xfId="0" applyFill="1" applyBorder="1"/>
    <xf numFmtId="0" fontId="15" fillId="4" borderId="1" xfId="0" applyFont="1" applyFill="1" applyBorder="1" applyAlignment="1">
      <alignment horizontal="center"/>
    </xf>
    <xf numFmtId="0" fontId="1" fillId="4" borderId="1" xfId="2" applyNumberFormat="1" applyFont="1" applyFill="1" applyBorder="1" applyAlignment="1">
      <alignment horizontal="center"/>
    </xf>
    <xf numFmtId="38" fontId="10" fillId="4" borderId="1" xfId="2" applyNumberFormat="1" applyFont="1" applyFill="1" applyBorder="1" applyAlignment="1">
      <alignment horizontal="center" vertical="center"/>
    </xf>
    <xf numFmtId="167" fontId="8" fillId="3" borderId="1" xfId="0" applyNumberFormat="1" applyFont="1" applyFill="1" applyBorder="1" applyAlignment="1">
      <alignment horizontal="right" vertical="top" wrapText="1"/>
    </xf>
    <xf numFmtId="0" fontId="7" fillId="3" borderId="2" xfId="0" applyFont="1" applyFill="1" applyBorder="1" applyAlignment="1">
      <alignment horizontal="right" vertical="top" wrapText="1"/>
    </xf>
    <xf numFmtId="0" fontId="15" fillId="4" borderId="1" xfId="0" applyFont="1" applyFill="1" applyBorder="1" applyAlignment="1">
      <alignment horizontal="center"/>
    </xf>
    <xf numFmtId="0" fontId="1" fillId="4" borderId="1" xfId="2" applyNumberFormat="1" applyFont="1" applyFill="1" applyBorder="1" applyAlignment="1">
      <alignment horizontal="center"/>
    </xf>
    <xf numFmtId="0" fontId="18" fillId="13" borderId="19" xfId="0" applyFont="1" applyFill="1" applyBorder="1" applyAlignment="1">
      <alignment horizontal="left"/>
    </xf>
    <xf numFmtId="0" fontId="18" fillId="13" borderId="1" xfId="0" applyFont="1" applyFill="1" applyBorder="1" applyAlignment="1">
      <alignment horizontal="left"/>
    </xf>
    <xf numFmtId="0" fontId="18" fillId="13" borderId="20" xfId="0" applyFont="1" applyFill="1" applyBorder="1" applyAlignment="1">
      <alignment horizontal="left"/>
    </xf>
    <xf numFmtId="0" fontId="17" fillId="13" borderId="19" xfId="0" applyFont="1" applyFill="1" applyBorder="1" applyAlignment="1">
      <alignment horizontal="left"/>
    </xf>
    <xf numFmtId="0" fontId="17" fillId="13" borderId="1" xfId="0" applyFont="1" applyFill="1" applyBorder="1" applyAlignment="1">
      <alignment horizontal="left"/>
    </xf>
    <xf numFmtId="0" fontId="17" fillId="13" borderId="20" xfId="0" applyFont="1" applyFill="1" applyBorder="1" applyAlignment="1">
      <alignment horizontal="left"/>
    </xf>
    <xf numFmtId="0" fontId="0" fillId="13" borderId="16" xfId="0" applyFill="1" applyBorder="1" applyAlignment="1">
      <alignment horizontal="center"/>
    </xf>
    <xf numFmtId="0" fontId="0" fillId="13" borderId="17" xfId="0" applyFill="1" applyBorder="1" applyAlignment="1">
      <alignment horizontal="center"/>
    </xf>
    <xf numFmtId="0" fontId="0" fillId="13" borderId="18" xfId="0" applyFill="1" applyBorder="1" applyAlignment="1">
      <alignment horizontal="center"/>
    </xf>
    <xf numFmtId="164" fontId="14" fillId="4" borderId="1" xfId="2" applyNumberFormat="1" applyFont="1" applyFill="1" applyBorder="1" applyAlignment="1">
      <alignment horizontal="center" vertical="center"/>
    </xf>
    <xf numFmtId="171" fontId="16" fillId="4" borderId="1" xfId="2" applyNumberFormat="1" applyFont="1" applyFill="1" applyBorder="1" applyAlignment="1">
      <alignment horizontal="center" vertical="center"/>
    </xf>
    <xf numFmtId="10" fontId="16" fillId="4" borderId="1" xfId="78" applyNumberFormat="1" applyFont="1" applyFill="1" applyBorder="1" applyAlignment="1">
      <alignment horizontal="center" vertical="center"/>
    </xf>
    <xf numFmtId="10" fontId="10" fillId="4" borderId="1" xfId="78" applyNumberFormat="1" applyFont="1" applyFill="1" applyBorder="1" applyAlignment="1">
      <alignment horizontal="center" vertical="center"/>
    </xf>
    <xf numFmtId="38" fontId="10" fillId="4" borderId="1" xfId="2" applyNumberFormat="1" applyFont="1" applyFill="1" applyBorder="1" applyAlignment="1">
      <alignment horizontal="center" vertical="center"/>
    </xf>
    <xf numFmtId="0" fontId="11" fillId="6" borderId="5" xfId="0" applyFont="1" applyFill="1" applyBorder="1" applyAlignment="1">
      <alignment horizontal="center" vertical="center"/>
    </xf>
    <xf numFmtId="3" fontId="11" fillId="4" borderId="5" xfId="2" applyNumberFormat="1" applyFont="1" applyFill="1" applyBorder="1" applyAlignment="1">
      <alignment horizontal="center" vertical="center"/>
    </xf>
    <xf numFmtId="165" fontId="0" fillId="4" borderId="6" xfId="0" applyNumberFormat="1" applyFill="1" applyBorder="1" applyAlignment="1">
      <alignment horizontal="center"/>
    </xf>
    <xf numFmtId="165" fontId="0" fillId="4" borderId="7" xfId="0" applyNumberFormat="1" applyFill="1" applyBorder="1" applyAlignment="1">
      <alignment horizontal="center"/>
    </xf>
    <xf numFmtId="165" fontId="0" fillId="4" borderId="8" xfId="0" applyNumberFormat="1" applyFill="1" applyBorder="1" applyAlignment="1">
      <alignment horizontal="center"/>
    </xf>
    <xf numFmtId="165" fontId="0" fillId="4" borderId="6" xfId="2" applyFont="1" applyFill="1" applyBorder="1" applyAlignment="1">
      <alignment horizontal="center" vertical="center"/>
    </xf>
    <xf numFmtId="165" fontId="0" fillId="4" borderId="7" xfId="2" applyFont="1" applyFill="1" applyBorder="1" applyAlignment="1">
      <alignment horizontal="center" vertical="center"/>
    </xf>
    <xf numFmtId="165" fontId="0" fillId="4" borderId="8" xfId="2" applyFont="1" applyFill="1" applyBorder="1" applyAlignment="1">
      <alignment horizontal="center" vertical="center"/>
    </xf>
    <xf numFmtId="0" fontId="11" fillId="4" borderId="5" xfId="0" applyFont="1" applyFill="1" applyBorder="1" applyAlignment="1">
      <alignment horizontal="center" vertical="center"/>
    </xf>
    <xf numFmtId="165" fontId="0" fillId="4" borderId="6" xfId="2" applyFont="1" applyFill="1" applyBorder="1" applyAlignment="1">
      <alignment horizontal="center"/>
    </xf>
    <xf numFmtId="165" fontId="0" fillId="4" borderId="7" xfId="2" applyFont="1" applyFill="1" applyBorder="1" applyAlignment="1">
      <alignment horizontal="center"/>
    </xf>
    <xf numFmtId="165" fontId="0" fillId="4" borderId="8" xfId="2" applyFont="1" applyFill="1" applyBorder="1" applyAlignment="1">
      <alignment horizontal="center"/>
    </xf>
    <xf numFmtId="14" fontId="11" fillId="4" borderId="0" xfId="0" applyNumberFormat="1" applyFont="1" applyFill="1" applyAlignment="1">
      <alignment horizontal="center"/>
    </xf>
    <xf numFmtId="14" fontId="0" fillId="4" borderId="0" xfId="0" applyNumberFormat="1" applyFill="1" applyAlignment="1">
      <alignment horizontal="center"/>
    </xf>
    <xf numFmtId="0" fontId="3" fillId="3" borderId="1" xfId="0" applyFont="1" applyFill="1" applyBorder="1" applyAlignment="1">
      <alignment horizontal="center"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horizontal="center" vertical="top" wrapText="1"/>
    </xf>
    <xf numFmtId="0" fontId="6" fillId="3" borderId="1" xfId="0" applyFont="1" applyFill="1" applyBorder="1" applyAlignment="1">
      <alignment horizontal="right" vertical="top" wrapText="1"/>
    </xf>
    <xf numFmtId="0" fontId="7" fillId="3" borderId="2" xfId="0" applyFont="1" applyFill="1" applyBorder="1" applyAlignment="1">
      <alignment horizontal="right" vertical="top" wrapText="1"/>
    </xf>
    <xf numFmtId="167" fontId="8" fillId="3" borderId="1" xfId="0" applyNumberFormat="1" applyFont="1" applyFill="1" applyBorder="1" applyAlignment="1">
      <alignment horizontal="right" vertical="top" wrapText="1"/>
    </xf>
    <xf numFmtId="0" fontId="0" fillId="2" borderId="3" xfId="0" applyFill="1" applyBorder="1" applyAlignment="1" applyProtection="1">
      <alignment wrapText="1"/>
      <protection locked="0"/>
    </xf>
    <xf numFmtId="0" fontId="9" fillId="3" borderId="1" xfId="0" applyFont="1" applyFill="1" applyBorder="1" applyAlignment="1">
      <alignment horizontal="center" vertical="top" wrapText="1"/>
    </xf>
    <xf numFmtId="0" fontId="9" fillId="3" borderId="1" xfId="0" applyFont="1" applyFill="1" applyBorder="1" applyAlignment="1">
      <alignment horizontal="left" vertical="top" wrapText="1"/>
    </xf>
    <xf numFmtId="0" fontId="9" fillId="3" borderId="1" xfId="0" applyFont="1" applyFill="1" applyBorder="1" applyAlignment="1">
      <alignment horizontal="right" vertical="top" wrapText="1"/>
    </xf>
  </cellXfs>
  <cellStyles count="83">
    <cellStyle name="Comma" xfId="1" builtinId="3"/>
    <cellStyle name="Comma [0]" xfId="2" builtinId="6"/>
    <cellStyle name="Comma [0] 10" xfId="56" xr:uid="{7F0A7474-4C42-4795-8627-E553357FCBBE}"/>
    <cellStyle name="Comma [0] 10 2" xfId="63" xr:uid="{0FFFA067-96BB-4A8B-82C5-71FC88997F93}"/>
    <cellStyle name="Comma [0] 11" xfId="55" xr:uid="{94DBF591-4E58-4329-A3BB-FA50D16F3D4F}"/>
    <cellStyle name="Comma [0] 11 2" xfId="74" xr:uid="{97B594F1-AFA2-42DE-9518-5CFCA41A06B2}"/>
    <cellStyle name="Comma [0] 12" xfId="27" xr:uid="{F8DB5714-831C-4AD5-A6B0-8773DB446D65}"/>
    <cellStyle name="Comma [0] 12 2" xfId="75" xr:uid="{3D9F91F2-4B4F-4274-A72B-6DF07D07DC64}"/>
    <cellStyle name="Comma [0] 13" xfId="25" xr:uid="{548C49A0-370F-4D6D-8ED7-86F32223A9C8}"/>
    <cellStyle name="Comma [0] 13 2" xfId="77" xr:uid="{9FCB4EDC-551E-4860-B3B7-6EAD81EAEE19}"/>
    <cellStyle name="Comma [0] 14" xfId="23" xr:uid="{934E538F-8B10-4562-96F1-84A89370722E}"/>
    <cellStyle name="Comma [0] 15" xfId="21" xr:uid="{6FF6EB18-87DE-4AA5-B450-77C354BA033B}"/>
    <cellStyle name="Comma [0] 16" xfId="17" xr:uid="{D8C42B25-6CE5-45EB-928E-15A20ECB0AA3}"/>
    <cellStyle name="Comma [0] 17" xfId="81" xr:uid="{9D24A2C8-338E-4F41-914D-3DB3DFE9C7B8}"/>
    <cellStyle name="Comma [0] 2" xfId="7" xr:uid="{034A8006-30C9-42DA-B7BA-C169D304DE9B}"/>
    <cellStyle name="Comma [0] 2 2" xfId="40" xr:uid="{68EBFF10-AEF5-4FF4-9136-431C3A8373A4}"/>
    <cellStyle name="Comma [0] 2 2 2" xfId="73" xr:uid="{E5FBD7D4-B2B0-4F95-81B8-F438C87D7233}"/>
    <cellStyle name="Comma [0] 2 3" xfId="38" xr:uid="{2F9D8493-6EE7-4C90-9D22-5E520265350D}"/>
    <cellStyle name="Comma [0] 2 3 2" xfId="71" xr:uid="{AFA82C36-B8B6-4045-9F98-D1980F8A3EC1}"/>
    <cellStyle name="Comma [0] 2 4" xfId="67" xr:uid="{3D4F45B8-DFB2-4CF5-9C03-984BF6842323}"/>
    <cellStyle name="Comma [0] 2 5" xfId="33" xr:uid="{02E298A0-E94B-432A-847E-48C062861D2B}"/>
    <cellStyle name="Comma [0] 2 6" xfId="18" xr:uid="{E222A22C-FB32-4FE6-B11E-9C558AA6431D}"/>
    <cellStyle name="Comma [0] 3" xfId="5" xr:uid="{8D01F5DD-C21D-4AF7-872A-8E4351977719}"/>
    <cellStyle name="Comma [0] 3 2" xfId="37" xr:uid="{8BF4CD7C-C658-493B-9FD2-C0ACEFB248A2}"/>
    <cellStyle name="Comma [0] 3 2 2" xfId="70" xr:uid="{72165891-0214-44C9-AE4F-62A5F08FA330}"/>
    <cellStyle name="Comma [0] 3 3" xfId="66" xr:uid="{28A2E775-1DEB-49E0-865F-8D5E6FB38991}"/>
    <cellStyle name="Comma [0] 3 4" xfId="32" xr:uid="{6948C754-4FAB-4A1A-AE3B-2FBCA56AD6A8}"/>
    <cellStyle name="Comma [0] 3 5" xfId="19" xr:uid="{EC8572C2-3BA1-4984-8628-64D7BDCF2E8A}"/>
    <cellStyle name="Comma [0] 4" xfId="39" xr:uid="{7D4E3238-11B9-4E17-869E-C49D6F5CF840}"/>
    <cellStyle name="Comma [0] 4 2" xfId="72" xr:uid="{5ECDFBF6-680F-4A87-945F-9B6448B742A5}"/>
    <cellStyle name="Comma [0] 5" xfId="36" xr:uid="{56A5258F-2842-4BF3-A853-11685FAC9348}"/>
    <cellStyle name="Comma [0] 5 2" xfId="69" xr:uid="{A19DE713-610B-4A6F-8F29-65E1A8F1E8BE}"/>
    <cellStyle name="Comma [0] 6" xfId="35" xr:uid="{DDB3A07A-CD5E-4201-BD79-06CF9780F244}"/>
    <cellStyle name="Comma [0] 6 2" xfId="68" xr:uid="{99558140-E7CA-416F-8BBA-BCCBE1129D43}"/>
    <cellStyle name="Comma [0] 7" xfId="31" xr:uid="{F5F2FDE9-47ED-4B6A-98C9-DEF7D4F26AE1}"/>
    <cellStyle name="Comma [0] 7 2" xfId="65" xr:uid="{C0433B09-A8F9-4915-9254-60D940F6BAA5}"/>
    <cellStyle name="Comma [0] 8" xfId="29" xr:uid="{B08A47AA-412D-43AD-BA8B-23DA2C753394}"/>
    <cellStyle name="Comma [0] 8 2" xfId="64" xr:uid="{0CFEB8E9-CD42-4398-B7D5-41A0462AC59B}"/>
    <cellStyle name="Comma [0] 9" xfId="53" xr:uid="{9CB715F3-45F2-4E4E-8A47-2BFD03EAA5C5}"/>
    <cellStyle name="Comma 2" xfId="8" xr:uid="{E20407AE-644F-48B4-985B-0095956558F7}"/>
    <cellStyle name="Comma 3" xfId="9" xr:uid="{F8608698-407C-40FE-97AF-3BF0A29D0E8C}"/>
    <cellStyle name="Comma 4" xfId="4" xr:uid="{D9B4BEE6-74FC-46DD-A37C-AB11865C4E6C}"/>
    <cellStyle name="Comma 5" xfId="15" xr:uid="{7F13457A-06B6-49DE-94AB-BD47991A0D00}"/>
    <cellStyle name="Comma 6" xfId="80" xr:uid="{07D0C75D-E1F9-40CF-8107-92829DA33B52}"/>
    <cellStyle name="Normal" xfId="0" builtinId="0"/>
    <cellStyle name="Normal 10" xfId="43" xr:uid="{4B8E670A-703D-4073-8981-B66BC896A0D8}"/>
    <cellStyle name="Normal 11" xfId="34" xr:uid="{16559615-4F5A-427D-8651-5CD60ACE5123}"/>
    <cellStyle name="Normal 12" xfId="44" xr:uid="{998D7221-8A05-4842-9394-1111A60B8658}"/>
    <cellStyle name="Normal 13" xfId="45" xr:uid="{A2C1B1F8-D312-48AE-ADF4-76B8F4F7DBFC}"/>
    <cellStyle name="Normal 14" xfId="30" xr:uid="{918786E9-7E13-4F91-8EAA-1C0DDC0E82A4}"/>
    <cellStyle name="Normal 15" xfId="46" xr:uid="{4E09FE6E-3F2F-4B51-A1CF-598404A8D6B1}"/>
    <cellStyle name="Normal 16" xfId="50" xr:uid="{16B51E37-DE24-4B8E-A56A-E24C78C61D7A}"/>
    <cellStyle name="Normal 17" xfId="51" xr:uid="{B36FD41E-4CB5-4367-B0D2-10F71BDA75A0}"/>
    <cellStyle name="Normal 18" xfId="47" xr:uid="{323C88C8-5F3F-4FD4-93C6-D6C3AC8B9CE6}"/>
    <cellStyle name="Normal 19" xfId="49" xr:uid="{DA275BEF-2269-4CC4-A8F0-4600246A6852}"/>
    <cellStyle name="Normal 2" xfId="10" xr:uid="{0BF05087-0952-43FC-AFE8-982EFF6F568C}"/>
    <cellStyle name="Normal 20" xfId="48" xr:uid="{1F7C2553-459D-485A-B46D-5EF2BB75C930}"/>
    <cellStyle name="Normal 21" xfId="28" xr:uid="{1F8AB91E-71B7-496E-8B73-BE9C56C3CC55}"/>
    <cellStyle name="Normal 22" xfId="52" xr:uid="{C53BE854-54B2-4954-9861-0C49C02A5C1A}"/>
    <cellStyle name="Normal 23" xfId="54" xr:uid="{F8F07226-2AAC-434D-A7CA-F5DBF96EE143}"/>
    <cellStyle name="Normal 24" xfId="26" xr:uid="{529607CE-2440-427E-B4AD-A4F366C063A6}"/>
    <cellStyle name="Normal 25" xfId="57" xr:uid="{9F52854F-E73F-4D87-B03F-4A8CD7728C84}"/>
    <cellStyle name="Normal 26" xfId="60" xr:uid="{1A1D74AB-3392-47B2-8A21-C982C7831A39}"/>
    <cellStyle name="Normal 27" xfId="59" xr:uid="{6B812213-49D8-4CC0-A08F-7E4E0FF7288A}"/>
    <cellStyle name="Normal 28" xfId="58" xr:uid="{4C54D6C7-9E7F-43C0-8BF0-A364D28F1B8C}"/>
    <cellStyle name="Normal 29" xfId="24" xr:uid="{A3CD5EC1-9A6D-4FD7-B374-0684F6B11F20}"/>
    <cellStyle name="Normal 3" xfId="12" xr:uid="{368AADC5-5E5D-443C-BD08-3A5376A81597}"/>
    <cellStyle name="Normal 30" xfId="61" xr:uid="{6A43D4A5-32DD-4B27-88A3-E87F0E4662F2}"/>
    <cellStyle name="Normal 31" xfId="62" xr:uid="{5A275AC2-E503-4140-ABDD-7672E1C756AB}"/>
    <cellStyle name="Normal 32" xfId="22" xr:uid="{31323CBA-B4FA-442B-BBD5-EF46FEDD4F6F}"/>
    <cellStyle name="Normal 33" xfId="20" xr:uid="{68AF6FEC-5F46-4E94-B130-3785610E1A1A}"/>
    <cellStyle name="Normal 34" xfId="76" xr:uid="{5FC73C4B-AD16-4DD1-9AB6-4E32E49BAA13}"/>
    <cellStyle name="Normal 35" xfId="16" xr:uid="{DF1FE596-F2FC-4A8B-946D-99614104AB6D}"/>
    <cellStyle name="Normal 36" xfId="79" xr:uid="{58771A46-15C5-41C1-A4B7-7C77BCCCFB7D}"/>
    <cellStyle name="Normal 4" xfId="11" xr:uid="{9C664F22-0E4E-4D6B-AB38-A2E8EDF2DDE5}"/>
    <cellStyle name="Normal 5" xfId="13" xr:uid="{5A9D49C0-05B7-4E83-8799-9F0CBF9C23F9}"/>
    <cellStyle name="Normal 6" xfId="3" xr:uid="{5E6A0AE1-D878-45B4-A4AA-F80585A1B579}"/>
    <cellStyle name="Normal 7" xfId="14" xr:uid="{7EB80D34-4717-46F9-AF69-DE6361311EB8}"/>
    <cellStyle name="Normal 8" xfId="41" xr:uid="{EB21BB33-9963-498B-AEF1-4AB40BF62714}"/>
    <cellStyle name="Normal 9" xfId="42" xr:uid="{14C33971-571D-428A-9857-EC26D311D8D0}"/>
    <cellStyle name="Percent" xfId="78" builtinId="5"/>
    <cellStyle name="Percent 2" xfId="6" xr:uid="{31C18D7A-FB90-4F21-A022-77CBDDA7CA9E}"/>
    <cellStyle name="Percent 3" xfId="82" xr:uid="{0B74C20D-1D1F-43FD-A3B9-653CB17CD2E0}"/>
  </cellStyles>
  <dxfs count="72">
    <dxf>
      <font>
        <color rgb="FF9C0006"/>
      </font>
      <fill>
        <patternFill>
          <bgColor rgb="FFFFC7CE"/>
        </patternFill>
      </fill>
    </dxf>
    <dxf>
      <numFmt numFmtId="19" formatCode="m/d/yyyy"/>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9" defaultPivotStyle="PivotStyleLight16">
    <tableStyle name="Timeline Style 1" pivot="0" table="0" count="8" xr9:uid="{8F3B99C3-4122-4348-8919-5A342813066A}">
      <tableStyleElement type="wholeTable" dxfId="71"/>
      <tableStyleElement type="headerRow" dxfId="70"/>
    </tableStyle>
  </tableStyles>
  <colors>
    <mruColors>
      <color rgb="FF212121"/>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[Promo PErformance Analysist.xlsx]Data pre proccesed!PivotTable5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D"/>
              <a:t>Margin and Sales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'Data pre proccesed'!$B$8</c:f>
              <c:strCache>
                <c:ptCount val="1"/>
                <c:pt idx="0">
                  <c:v>Sum of HJ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pre proccesed'!$A$9:$A$34</c:f>
              <c:strCache>
                <c:ptCount val="25"/>
                <c:pt idx="0">
                  <c:v>8/1/2026</c:v>
                </c:pt>
                <c:pt idx="1">
                  <c:v>8/3/2026</c:v>
                </c:pt>
                <c:pt idx="2">
                  <c:v>8/4/2026</c:v>
                </c:pt>
                <c:pt idx="3">
                  <c:v>8/5/2026</c:v>
                </c:pt>
                <c:pt idx="4">
                  <c:v>8/6/2026</c:v>
                </c:pt>
                <c:pt idx="5">
                  <c:v>8/7/2026</c:v>
                </c:pt>
                <c:pt idx="6">
                  <c:v>8/8/2026</c:v>
                </c:pt>
                <c:pt idx="7">
                  <c:v>8/10/2026</c:v>
                </c:pt>
                <c:pt idx="8">
                  <c:v>8/11/2026</c:v>
                </c:pt>
                <c:pt idx="9">
                  <c:v>8/12/2026</c:v>
                </c:pt>
                <c:pt idx="10">
                  <c:v>8/13/2026</c:v>
                </c:pt>
                <c:pt idx="11">
                  <c:v>8/14/2026</c:v>
                </c:pt>
                <c:pt idx="12">
                  <c:v>8/15/2026</c:v>
                </c:pt>
                <c:pt idx="13">
                  <c:v>8/18/2026</c:v>
                </c:pt>
                <c:pt idx="14">
                  <c:v>8/19/2026</c:v>
                </c:pt>
                <c:pt idx="15">
                  <c:v>8/20/2026</c:v>
                </c:pt>
                <c:pt idx="16">
                  <c:v>8/21/2026</c:v>
                </c:pt>
                <c:pt idx="17">
                  <c:v>8/22/2026</c:v>
                </c:pt>
                <c:pt idx="18">
                  <c:v>8/24/2026</c:v>
                </c:pt>
                <c:pt idx="19">
                  <c:v>8/25/2026</c:v>
                </c:pt>
                <c:pt idx="20">
                  <c:v>8/26/2026</c:v>
                </c:pt>
                <c:pt idx="21">
                  <c:v>8/27/2026</c:v>
                </c:pt>
                <c:pt idx="22">
                  <c:v>8/28/2026</c:v>
                </c:pt>
                <c:pt idx="23">
                  <c:v>8/29/2026</c:v>
                </c:pt>
                <c:pt idx="24">
                  <c:v>8/31/2026</c:v>
                </c:pt>
              </c:strCache>
            </c:strRef>
          </c:cat>
          <c:val>
            <c:numRef>
              <c:f>'Data pre proccesed'!$B$9:$B$34</c:f>
              <c:numCache>
                <c:formatCode>_(* #,##0_);_(* \(#,##0\);_(* "-"??_);_(@_)</c:formatCode>
                <c:ptCount val="25"/>
                <c:pt idx="0">
                  <c:v>64664363.5</c:v>
                </c:pt>
                <c:pt idx="1">
                  <c:v>110697175.5</c:v>
                </c:pt>
                <c:pt idx="2">
                  <c:v>96995616.25</c:v>
                </c:pt>
                <c:pt idx="3">
                  <c:v>164724154</c:v>
                </c:pt>
                <c:pt idx="4">
                  <c:v>69752929.099999994</c:v>
                </c:pt>
                <c:pt idx="5">
                  <c:v>100943089.5</c:v>
                </c:pt>
                <c:pt idx="6">
                  <c:v>90209505.75</c:v>
                </c:pt>
                <c:pt idx="7">
                  <c:v>116452523.5</c:v>
                </c:pt>
                <c:pt idx="8">
                  <c:v>90040534.25</c:v>
                </c:pt>
                <c:pt idx="9">
                  <c:v>98197400.600000009</c:v>
                </c:pt>
                <c:pt idx="10">
                  <c:v>65925736.5</c:v>
                </c:pt>
                <c:pt idx="11">
                  <c:v>88838591.5</c:v>
                </c:pt>
                <c:pt idx="12">
                  <c:v>95085060.5</c:v>
                </c:pt>
                <c:pt idx="13">
                  <c:v>129291025.5</c:v>
                </c:pt>
                <c:pt idx="14">
                  <c:v>104197952.25</c:v>
                </c:pt>
                <c:pt idx="15">
                  <c:v>64784635.350000001</c:v>
                </c:pt>
                <c:pt idx="16">
                  <c:v>74782318.75</c:v>
                </c:pt>
                <c:pt idx="17">
                  <c:v>48658494.75</c:v>
                </c:pt>
                <c:pt idx="18">
                  <c:v>110823829.5</c:v>
                </c:pt>
                <c:pt idx="19">
                  <c:v>87909408.599999994</c:v>
                </c:pt>
                <c:pt idx="20">
                  <c:v>94102289.25</c:v>
                </c:pt>
                <c:pt idx="21">
                  <c:v>74789706</c:v>
                </c:pt>
                <c:pt idx="22">
                  <c:v>87307672.5</c:v>
                </c:pt>
                <c:pt idx="23">
                  <c:v>82777566.5</c:v>
                </c:pt>
                <c:pt idx="24">
                  <c:v>398844376.39999998</c:v>
                </c:pt>
              </c:numCache>
            </c:numRef>
          </c:val>
          <c:extLst>
            <c:ext xmlns:c16="http://schemas.microsoft.com/office/drawing/2014/chart" uri="{C3380CC4-5D6E-409C-BE32-E72D297353CC}">
              <c16:uniqueId val="{00000007-A985-4CEC-9428-166A2685E7E0}"/>
            </c:ext>
          </c:extLst>
        </c:ser>
        <c:ser>
          <c:idx val="1"/>
          <c:order val="1"/>
          <c:tx>
            <c:strRef>
              <c:f>'Data pre proccesed'!$C$8</c:f>
              <c:strCache>
                <c:ptCount val="1"/>
                <c:pt idx="0">
                  <c:v>Sum of Margin Akhir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 pre proccesed'!$A$9:$A$34</c:f>
              <c:strCache>
                <c:ptCount val="25"/>
                <c:pt idx="0">
                  <c:v>8/1/2026</c:v>
                </c:pt>
                <c:pt idx="1">
                  <c:v>8/3/2026</c:v>
                </c:pt>
                <c:pt idx="2">
                  <c:v>8/4/2026</c:v>
                </c:pt>
                <c:pt idx="3">
                  <c:v>8/5/2026</c:v>
                </c:pt>
                <c:pt idx="4">
                  <c:v>8/6/2026</c:v>
                </c:pt>
                <c:pt idx="5">
                  <c:v>8/7/2026</c:v>
                </c:pt>
                <c:pt idx="6">
                  <c:v>8/8/2026</c:v>
                </c:pt>
                <c:pt idx="7">
                  <c:v>8/10/2026</c:v>
                </c:pt>
                <c:pt idx="8">
                  <c:v>8/11/2026</c:v>
                </c:pt>
                <c:pt idx="9">
                  <c:v>8/12/2026</c:v>
                </c:pt>
                <c:pt idx="10">
                  <c:v>8/13/2026</c:v>
                </c:pt>
                <c:pt idx="11">
                  <c:v>8/14/2026</c:v>
                </c:pt>
                <c:pt idx="12">
                  <c:v>8/15/2026</c:v>
                </c:pt>
                <c:pt idx="13">
                  <c:v>8/18/2026</c:v>
                </c:pt>
                <c:pt idx="14">
                  <c:v>8/19/2026</c:v>
                </c:pt>
                <c:pt idx="15">
                  <c:v>8/20/2026</c:v>
                </c:pt>
                <c:pt idx="16">
                  <c:v>8/21/2026</c:v>
                </c:pt>
                <c:pt idx="17">
                  <c:v>8/22/2026</c:v>
                </c:pt>
                <c:pt idx="18">
                  <c:v>8/24/2026</c:v>
                </c:pt>
                <c:pt idx="19">
                  <c:v>8/25/2026</c:v>
                </c:pt>
                <c:pt idx="20">
                  <c:v>8/26/2026</c:v>
                </c:pt>
                <c:pt idx="21">
                  <c:v>8/27/2026</c:v>
                </c:pt>
                <c:pt idx="22">
                  <c:v>8/28/2026</c:v>
                </c:pt>
                <c:pt idx="23">
                  <c:v>8/29/2026</c:v>
                </c:pt>
                <c:pt idx="24">
                  <c:v>8/31/2026</c:v>
                </c:pt>
              </c:strCache>
            </c:strRef>
          </c:cat>
          <c:val>
            <c:numRef>
              <c:f>'Data pre proccesed'!$C$9:$C$34</c:f>
              <c:numCache>
                <c:formatCode>_(* #,##0_);_(* \(#,##0\);_(* "-"??_);_(@_)</c:formatCode>
                <c:ptCount val="25"/>
                <c:pt idx="0">
                  <c:v>5952371.9263421521</c:v>
                </c:pt>
                <c:pt idx="1">
                  <c:v>10439303.152514696</c:v>
                </c:pt>
                <c:pt idx="2">
                  <c:v>7828619.4892994668</c:v>
                </c:pt>
                <c:pt idx="3">
                  <c:v>12585958.470096957</c:v>
                </c:pt>
                <c:pt idx="4">
                  <c:v>6605139.3758137263</c:v>
                </c:pt>
                <c:pt idx="5">
                  <c:v>8173271.3290581396</c:v>
                </c:pt>
                <c:pt idx="6">
                  <c:v>7189475.2818829417</c:v>
                </c:pt>
                <c:pt idx="7">
                  <c:v>9969032.8923798967</c:v>
                </c:pt>
                <c:pt idx="8">
                  <c:v>7350247.1482309457</c:v>
                </c:pt>
                <c:pt idx="9">
                  <c:v>8825135.3784654401</c:v>
                </c:pt>
                <c:pt idx="10">
                  <c:v>5901472.3831533957</c:v>
                </c:pt>
                <c:pt idx="11">
                  <c:v>7306947.1432526233</c:v>
                </c:pt>
                <c:pt idx="12">
                  <c:v>9314132.8003454469</c:v>
                </c:pt>
                <c:pt idx="13">
                  <c:v>10686577.738993131</c:v>
                </c:pt>
                <c:pt idx="14">
                  <c:v>10161161.19142583</c:v>
                </c:pt>
                <c:pt idx="15">
                  <c:v>6187307.8163150987</c:v>
                </c:pt>
                <c:pt idx="16">
                  <c:v>7381789.4828085862</c:v>
                </c:pt>
                <c:pt idx="17">
                  <c:v>5092689.2786167366</c:v>
                </c:pt>
                <c:pt idx="18">
                  <c:v>9935453.6805746201</c:v>
                </c:pt>
                <c:pt idx="19">
                  <c:v>8494003.3030391149</c:v>
                </c:pt>
                <c:pt idx="20">
                  <c:v>8613250.1542378515</c:v>
                </c:pt>
                <c:pt idx="21">
                  <c:v>7781223.3547117561</c:v>
                </c:pt>
                <c:pt idx="22">
                  <c:v>7639705.6553380564</c:v>
                </c:pt>
                <c:pt idx="23">
                  <c:v>7977610.0826920131</c:v>
                </c:pt>
                <c:pt idx="24">
                  <c:v>35037144.555209078</c:v>
                </c:pt>
              </c:numCache>
            </c:numRef>
          </c:val>
          <c:extLst>
            <c:ext xmlns:c16="http://schemas.microsoft.com/office/drawing/2014/chart" uri="{C3380CC4-5D6E-409C-BE32-E72D297353CC}">
              <c16:uniqueId val="{00000009-A985-4CEC-9428-166A2685E7E0}"/>
            </c:ext>
          </c:extLst>
        </c:ser>
        <c:dLbls>
          <c:showLegendKey val="0"/>
          <c:showVal val="0"/>
          <c:showCatName val="0"/>
          <c:showSerName val="0"/>
          <c:showPercent val="0"/>
          <c:showBubbleSize val="0"/>
        </c:dLbls>
        <c:gapWidth val="150"/>
        <c:overlap val="100"/>
        <c:axId val="618349480"/>
        <c:axId val="618352000"/>
      </c:barChart>
      <c:catAx>
        <c:axId val="618349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352000"/>
        <c:crosses val="autoZero"/>
        <c:auto val="1"/>
        <c:lblAlgn val="ctr"/>
        <c:lblOffset val="100"/>
        <c:noMultiLvlLbl val="0"/>
      </c:catAx>
      <c:valAx>
        <c:axId val="618352000"/>
        <c:scaling>
          <c:orientation val="minMax"/>
          <c:max val="1"/>
          <c:min val="0.8"/>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8349480"/>
        <c:crosses val="autoZero"/>
        <c:crossBetween val="between"/>
        <c:majorUnit val="5.000000000000001E-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[Promo PErformance Analysist.xlsx]Data pre proccesed!PivotTable7</c:name>
    <c:fmtId val="2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D"/>
              <a:t>Daily Performance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D"/>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pre proccesed'!$L$3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'Data pre proccesed'!$K$4:$K$29</c:f>
              <c:strCache>
                <c:ptCount val="25"/>
                <c:pt idx="0">
                  <c:v>8/1/2026</c:v>
                </c:pt>
                <c:pt idx="1">
                  <c:v>8/3/2026</c:v>
                </c:pt>
                <c:pt idx="2">
                  <c:v>8/4/2026</c:v>
                </c:pt>
                <c:pt idx="3">
                  <c:v>8/5/2026</c:v>
                </c:pt>
                <c:pt idx="4">
                  <c:v>8/6/2026</c:v>
                </c:pt>
                <c:pt idx="5">
                  <c:v>8/7/2026</c:v>
                </c:pt>
                <c:pt idx="6">
                  <c:v>8/8/2026</c:v>
                </c:pt>
                <c:pt idx="7">
                  <c:v>8/10/2026</c:v>
                </c:pt>
                <c:pt idx="8">
                  <c:v>8/11/2026</c:v>
                </c:pt>
                <c:pt idx="9">
                  <c:v>8/12/2026</c:v>
                </c:pt>
                <c:pt idx="10">
                  <c:v>8/13/2026</c:v>
                </c:pt>
                <c:pt idx="11">
                  <c:v>8/14/2026</c:v>
                </c:pt>
                <c:pt idx="12">
                  <c:v>8/15/2026</c:v>
                </c:pt>
                <c:pt idx="13">
                  <c:v>8/18/2026</c:v>
                </c:pt>
                <c:pt idx="14">
                  <c:v>8/19/2026</c:v>
                </c:pt>
                <c:pt idx="15">
                  <c:v>8/20/2026</c:v>
                </c:pt>
                <c:pt idx="16">
                  <c:v>8/21/2026</c:v>
                </c:pt>
                <c:pt idx="17">
                  <c:v>8/22/2026</c:v>
                </c:pt>
                <c:pt idx="18">
                  <c:v>8/24/2026</c:v>
                </c:pt>
                <c:pt idx="19">
                  <c:v>8/25/2026</c:v>
                </c:pt>
                <c:pt idx="20">
                  <c:v>8/26/2026</c:v>
                </c:pt>
                <c:pt idx="21">
                  <c:v>8/27/2026</c:v>
                </c:pt>
                <c:pt idx="22">
                  <c:v>8/28/2026</c:v>
                </c:pt>
                <c:pt idx="23">
                  <c:v>8/29/2026</c:v>
                </c:pt>
                <c:pt idx="24">
                  <c:v>8/31/2026</c:v>
                </c:pt>
              </c:strCache>
            </c:strRef>
          </c:cat>
          <c:val>
            <c:numRef>
              <c:f>'Data pre proccesed'!$L$4:$L$29</c:f>
              <c:numCache>
                <c:formatCode>_(* #,##0_);_(* \(#,##0\);_(* "-"??_);_(@_)</c:formatCode>
                <c:ptCount val="25"/>
                <c:pt idx="0">
                  <c:v>64664363.5</c:v>
                </c:pt>
                <c:pt idx="1">
                  <c:v>110697175.5</c:v>
                </c:pt>
                <c:pt idx="2">
                  <c:v>96995616.25</c:v>
                </c:pt>
                <c:pt idx="3">
                  <c:v>164724154</c:v>
                </c:pt>
                <c:pt idx="4">
                  <c:v>69752929.099999994</c:v>
                </c:pt>
                <c:pt idx="5">
                  <c:v>100943089.5</c:v>
                </c:pt>
                <c:pt idx="6">
                  <c:v>90209505.75</c:v>
                </c:pt>
                <c:pt idx="7">
                  <c:v>116452523.5</c:v>
                </c:pt>
                <c:pt idx="8">
                  <c:v>90040534.25</c:v>
                </c:pt>
                <c:pt idx="9">
                  <c:v>98197400.600000009</c:v>
                </c:pt>
                <c:pt idx="10">
                  <c:v>65925736.5</c:v>
                </c:pt>
                <c:pt idx="11">
                  <c:v>88838591.5</c:v>
                </c:pt>
                <c:pt idx="12">
                  <c:v>95085060.5</c:v>
                </c:pt>
                <c:pt idx="13">
                  <c:v>129291025.5</c:v>
                </c:pt>
                <c:pt idx="14">
                  <c:v>104197952.25</c:v>
                </c:pt>
                <c:pt idx="15">
                  <c:v>64784635.350000001</c:v>
                </c:pt>
                <c:pt idx="16">
                  <c:v>74782318.75</c:v>
                </c:pt>
                <c:pt idx="17">
                  <c:v>48658494.75</c:v>
                </c:pt>
                <c:pt idx="18">
                  <c:v>110823829.5</c:v>
                </c:pt>
                <c:pt idx="19">
                  <c:v>87909408.599999994</c:v>
                </c:pt>
                <c:pt idx="20">
                  <c:v>94102289.25</c:v>
                </c:pt>
                <c:pt idx="21">
                  <c:v>74789706</c:v>
                </c:pt>
                <c:pt idx="22">
                  <c:v>87307672.5</c:v>
                </c:pt>
                <c:pt idx="23">
                  <c:v>82777566.5</c:v>
                </c:pt>
                <c:pt idx="24">
                  <c:v>398844376.39999998</c:v>
                </c:pt>
              </c:numCache>
            </c:numRef>
          </c:val>
          <c:smooth val="0"/>
          <c:extLst>
            <c:ext xmlns:c16="http://schemas.microsoft.com/office/drawing/2014/chart" uri="{C3380CC4-5D6E-409C-BE32-E72D297353CC}">
              <c16:uniqueId val="{00000000-A5B3-4736-BF1F-5EC2E95EFB1F}"/>
            </c:ext>
          </c:extLst>
        </c:ser>
        <c:dLbls>
          <c:showLegendKey val="0"/>
          <c:showVal val="0"/>
          <c:showCatName val="0"/>
          <c:showSerName val="0"/>
          <c:showPercent val="0"/>
          <c:showBubbleSize val="0"/>
        </c:dLbls>
        <c:marker val="1"/>
        <c:smooth val="0"/>
        <c:axId val="618276040"/>
        <c:axId val="618284320"/>
      </c:lineChart>
      <c:catAx>
        <c:axId val="618276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8284320"/>
        <c:crosses val="autoZero"/>
        <c:auto val="1"/>
        <c:lblAlgn val="ctr"/>
        <c:lblOffset val="100"/>
        <c:noMultiLvlLbl val="0"/>
      </c:catAx>
      <c:valAx>
        <c:axId val="61828432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8276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[Promo PErformance Analysist.xlsx]Data pre proccesed!PivotTable2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D"/>
              <a:t>Top 10 Sales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pre proccesed'!$F$13</c:f>
              <c:strCache>
                <c:ptCount val="1"/>
                <c:pt idx="0">
                  <c:v>Sum of HJ 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pre proccesed'!$E$14:$E$29</c:f>
              <c:strCache>
                <c:ptCount val="15"/>
                <c:pt idx="0">
                  <c:v>SALES001</c:v>
                </c:pt>
                <c:pt idx="1">
                  <c:v>SALES006</c:v>
                </c:pt>
                <c:pt idx="2">
                  <c:v>SALES019</c:v>
                </c:pt>
                <c:pt idx="3">
                  <c:v>SALES007</c:v>
                </c:pt>
                <c:pt idx="4">
                  <c:v>SALES008</c:v>
                </c:pt>
                <c:pt idx="5">
                  <c:v>SALES004</c:v>
                </c:pt>
                <c:pt idx="6">
                  <c:v>SALES003</c:v>
                </c:pt>
                <c:pt idx="7">
                  <c:v>SALES002</c:v>
                </c:pt>
                <c:pt idx="8">
                  <c:v>SALES018</c:v>
                </c:pt>
                <c:pt idx="9">
                  <c:v>SALES005</c:v>
                </c:pt>
                <c:pt idx="10">
                  <c:v>SALES012</c:v>
                </c:pt>
                <c:pt idx="11">
                  <c:v>SALES010</c:v>
                </c:pt>
                <c:pt idx="12">
                  <c:v>SALES014</c:v>
                </c:pt>
                <c:pt idx="13">
                  <c:v>RATNA DEWI</c:v>
                </c:pt>
                <c:pt idx="14">
                  <c:v>Office</c:v>
                </c:pt>
              </c:strCache>
            </c:strRef>
          </c:cat>
          <c:val>
            <c:numRef>
              <c:f>'Data pre proccesed'!$F$14:$F$29</c:f>
              <c:numCache>
                <c:formatCode>_(* #,##0_);_(* \(#,##0\);_(* "-"??_);_(@_)</c:formatCode>
                <c:ptCount val="15"/>
                <c:pt idx="0">
                  <c:v>331392840.25</c:v>
                </c:pt>
                <c:pt idx="1">
                  <c:v>314297950.39999998</c:v>
                </c:pt>
                <c:pt idx="2">
                  <c:v>269229811.25</c:v>
                </c:pt>
                <c:pt idx="3">
                  <c:v>212277542.84999999</c:v>
                </c:pt>
                <c:pt idx="4">
                  <c:v>230485658.59999999</c:v>
                </c:pt>
                <c:pt idx="5">
                  <c:v>190691353.25</c:v>
                </c:pt>
                <c:pt idx="6">
                  <c:v>152721314.69999999</c:v>
                </c:pt>
                <c:pt idx="7">
                  <c:v>148783072.25</c:v>
                </c:pt>
                <c:pt idx="8">
                  <c:v>150465291.5</c:v>
                </c:pt>
                <c:pt idx="9">
                  <c:v>133890459.5</c:v>
                </c:pt>
                <c:pt idx="10">
                  <c:v>124847055.75</c:v>
                </c:pt>
                <c:pt idx="11">
                  <c:v>121504036.25</c:v>
                </c:pt>
                <c:pt idx="12">
                  <c:v>110027371.75</c:v>
                </c:pt>
                <c:pt idx="13">
                  <c:v>101246060</c:v>
                </c:pt>
                <c:pt idx="14">
                  <c:v>18936137.5</c:v>
                </c:pt>
              </c:numCache>
            </c:numRef>
          </c:val>
          <c:extLst>
            <c:ext xmlns:c16="http://schemas.microsoft.com/office/drawing/2014/chart" uri="{C3380CC4-5D6E-409C-BE32-E72D297353CC}">
              <c16:uniqueId val="{00000003-5AA2-4FF5-BF7A-FA22C98C91F7}"/>
            </c:ext>
          </c:extLst>
        </c:ser>
        <c:ser>
          <c:idx val="1"/>
          <c:order val="1"/>
          <c:tx>
            <c:strRef>
              <c:f>'Data pre proccesed'!$G$13</c:f>
              <c:strCache>
                <c:ptCount val="1"/>
                <c:pt idx="0">
                  <c:v>Sum of Margin Akhir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pre proccesed'!$E$14:$E$29</c:f>
              <c:strCache>
                <c:ptCount val="15"/>
                <c:pt idx="0">
                  <c:v>SALES001</c:v>
                </c:pt>
                <c:pt idx="1">
                  <c:v>SALES006</c:v>
                </c:pt>
                <c:pt idx="2">
                  <c:v>SALES019</c:v>
                </c:pt>
                <c:pt idx="3">
                  <c:v>SALES007</c:v>
                </c:pt>
                <c:pt idx="4">
                  <c:v>SALES008</c:v>
                </c:pt>
                <c:pt idx="5">
                  <c:v>SALES004</c:v>
                </c:pt>
                <c:pt idx="6">
                  <c:v>SALES003</c:v>
                </c:pt>
                <c:pt idx="7">
                  <c:v>SALES002</c:v>
                </c:pt>
                <c:pt idx="8">
                  <c:v>SALES018</c:v>
                </c:pt>
                <c:pt idx="9">
                  <c:v>SALES005</c:v>
                </c:pt>
                <c:pt idx="10">
                  <c:v>SALES012</c:v>
                </c:pt>
                <c:pt idx="11">
                  <c:v>SALES010</c:v>
                </c:pt>
                <c:pt idx="12">
                  <c:v>SALES014</c:v>
                </c:pt>
                <c:pt idx="13">
                  <c:v>RATNA DEWI</c:v>
                </c:pt>
                <c:pt idx="14">
                  <c:v>Office</c:v>
                </c:pt>
              </c:strCache>
            </c:strRef>
          </c:cat>
          <c:val>
            <c:numRef>
              <c:f>'Data pre proccesed'!$G$14:$G$29</c:f>
              <c:numCache>
                <c:formatCode>_(* #,##0_);_(* \(#,##0\);_(* "-"??_);_(@_)</c:formatCode>
                <c:ptCount val="15"/>
                <c:pt idx="0">
                  <c:v>28130747.33585627</c:v>
                </c:pt>
                <c:pt idx="1">
                  <c:v>26183382.012898169</c:v>
                </c:pt>
                <c:pt idx="2">
                  <c:v>23193012.761126924</c:v>
                </c:pt>
                <c:pt idx="3">
                  <c:v>20007540.667080704</c:v>
                </c:pt>
                <c:pt idx="4">
                  <c:v>18897528.354783874</c:v>
                </c:pt>
                <c:pt idx="5">
                  <c:v>16536004.618829951</c:v>
                </c:pt>
                <c:pt idx="6">
                  <c:v>15391293.406585433</c:v>
                </c:pt>
                <c:pt idx="7">
                  <c:v>13544993.568598708</c:v>
                </c:pt>
                <c:pt idx="8">
                  <c:v>13463605.290473957</c:v>
                </c:pt>
                <c:pt idx="9">
                  <c:v>12920485.679254377</c:v>
                </c:pt>
                <c:pt idx="10">
                  <c:v>11836734.715983074</c:v>
                </c:pt>
                <c:pt idx="11">
                  <c:v>11164591.529430086</c:v>
                </c:pt>
                <c:pt idx="12">
                  <c:v>11083469.506070122</c:v>
                </c:pt>
                <c:pt idx="13">
                  <c:v>7883672.7060086112</c:v>
                </c:pt>
                <c:pt idx="14">
                  <c:v>2191960.9118174692</c:v>
                </c:pt>
              </c:numCache>
            </c:numRef>
          </c:val>
          <c:extLst>
            <c:ext xmlns:c16="http://schemas.microsoft.com/office/drawing/2014/chart" uri="{C3380CC4-5D6E-409C-BE32-E72D297353CC}">
              <c16:uniqueId val="{00000005-5AA2-4FF5-BF7A-FA22C98C91F7}"/>
            </c:ext>
          </c:extLst>
        </c:ser>
        <c:dLbls>
          <c:dLblPos val="outEnd"/>
          <c:showLegendKey val="0"/>
          <c:showVal val="1"/>
          <c:showCatName val="0"/>
          <c:showSerName val="0"/>
          <c:showPercent val="0"/>
          <c:showBubbleSize val="0"/>
        </c:dLbls>
        <c:gapWidth val="182"/>
        <c:overlap val="-50"/>
        <c:axId val="791044256"/>
        <c:axId val="791044976"/>
      </c:barChart>
      <c:catAx>
        <c:axId val="7910442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1044976"/>
        <c:crosses val="autoZero"/>
        <c:auto val="1"/>
        <c:lblAlgn val="ctr"/>
        <c:lblOffset val="100"/>
        <c:noMultiLvlLbl val="0"/>
      </c:catAx>
      <c:valAx>
        <c:axId val="79104497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1044256"/>
        <c:crosses val="autoZero"/>
        <c:crossBetween val="between"/>
        <c:majorUnit val="1000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[Promo PErformance Analysist.xlsx]Data pre proccesed!PivotTable8</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a:t>
            </a:r>
            <a:r>
              <a:rPr lang="en-US" baseline="0"/>
              <a:t> 10 Brand Performance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pre proccesed'!$B$40</c:f>
              <c:strCache>
                <c:ptCount val="1"/>
                <c:pt idx="0">
                  <c:v>Sum of HJ 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pre proccesed'!$A$41:$A$51</c:f>
              <c:strCache>
                <c:ptCount val="10"/>
                <c:pt idx="0">
                  <c:v>AVSY001</c:v>
                </c:pt>
                <c:pt idx="1">
                  <c:v>AVEM005</c:v>
                </c:pt>
                <c:pt idx="2">
                  <c:v>AVEM025</c:v>
                </c:pt>
                <c:pt idx="3">
                  <c:v>ACSY001</c:v>
                </c:pt>
                <c:pt idx="4">
                  <c:v>NODR020</c:v>
                </c:pt>
                <c:pt idx="5">
                  <c:v>NODR004</c:v>
                </c:pt>
                <c:pt idx="6">
                  <c:v>BOVE001</c:v>
                </c:pt>
                <c:pt idx="7">
                  <c:v>AREM020KPSW</c:v>
                </c:pt>
                <c:pt idx="8">
                  <c:v>NODR001</c:v>
                </c:pt>
                <c:pt idx="9">
                  <c:v>AVGO025</c:v>
                </c:pt>
              </c:strCache>
            </c:strRef>
          </c:cat>
          <c:val>
            <c:numRef>
              <c:f>'Data pre proccesed'!$B$41:$B$51</c:f>
              <c:numCache>
                <c:formatCode>_(* #,##0_);_(* \(#,##0\);_(* "-"??_);_(@_)</c:formatCode>
                <c:ptCount val="10"/>
                <c:pt idx="0">
                  <c:v>784123610</c:v>
                </c:pt>
                <c:pt idx="1">
                  <c:v>260235337.50000003</c:v>
                </c:pt>
                <c:pt idx="2">
                  <c:v>205816200</c:v>
                </c:pt>
                <c:pt idx="3">
                  <c:v>123401475</c:v>
                </c:pt>
                <c:pt idx="4">
                  <c:v>105686800</c:v>
                </c:pt>
                <c:pt idx="5">
                  <c:v>111474340</c:v>
                </c:pt>
                <c:pt idx="6">
                  <c:v>109079144.99999999</c:v>
                </c:pt>
                <c:pt idx="7">
                  <c:v>75106485</c:v>
                </c:pt>
                <c:pt idx="8">
                  <c:v>64553715</c:v>
                </c:pt>
                <c:pt idx="9">
                  <c:v>70430887.5</c:v>
                </c:pt>
              </c:numCache>
            </c:numRef>
          </c:val>
          <c:extLst>
            <c:ext xmlns:c16="http://schemas.microsoft.com/office/drawing/2014/chart" uri="{C3380CC4-5D6E-409C-BE32-E72D297353CC}">
              <c16:uniqueId val="{00000000-55FC-4E5A-9366-53EF5D66151B}"/>
            </c:ext>
          </c:extLst>
        </c:ser>
        <c:ser>
          <c:idx val="1"/>
          <c:order val="1"/>
          <c:tx>
            <c:strRef>
              <c:f>'Data pre proccesed'!$C$40</c:f>
              <c:strCache>
                <c:ptCount val="1"/>
                <c:pt idx="0">
                  <c:v>Sum of Margin Akhir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 pre proccesed'!$A$41:$A$51</c:f>
              <c:strCache>
                <c:ptCount val="10"/>
                <c:pt idx="0">
                  <c:v>AVSY001</c:v>
                </c:pt>
                <c:pt idx="1">
                  <c:v>AVEM005</c:v>
                </c:pt>
                <c:pt idx="2">
                  <c:v>AVEM025</c:v>
                </c:pt>
                <c:pt idx="3">
                  <c:v>ACSY001</c:v>
                </c:pt>
                <c:pt idx="4">
                  <c:v>NODR020</c:v>
                </c:pt>
                <c:pt idx="5">
                  <c:v>NODR004</c:v>
                </c:pt>
                <c:pt idx="6">
                  <c:v>BOVE001</c:v>
                </c:pt>
                <c:pt idx="7">
                  <c:v>AREM020KPSW</c:v>
                </c:pt>
                <c:pt idx="8">
                  <c:v>NODR001</c:v>
                </c:pt>
                <c:pt idx="9">
                  <c:v>AVGO025</c:v>
                </c:pt>
              </c:strCache>
            </c:strRef>
          </c:cat>
          <c:val>
            <c:numRef>
              <c:f>'Data pre proccesed'!$C$41:$C$51</c:f>
              <c:numCache>
                <c:formatCode>_(* #,##0_);_(* \(#,##0\);_(* "-"??_);_(@_)</c:formatCode>
                <c:ptCount val="10"/>
                <c:pt idx="0">
                  <c:v>61398975.67617669</c:v>
                </c:pt>
                <c:pt idx="1">
                  <c:v>21738709.609534428</c:v>
                </c:pt>
                <c:pt idx="2">
                  <c:v>19039726.684570108</c:v>
                </c:pt>
                <c:pt idx="3">
                  <c:v>11592507.281942192</c:v>
                </c:pt>
                <c:pt idx="4">
                  <c:v>9996960.656920081</c:v>
                </c:pt>
                <c:pt idx="5">
                  <c:v>9975630.3145465944</c:v>
                </c:pt>
                <c:pt idx="6">
                  <c:v>9857180.424310023</c:v>
                </c:pt>
                <c:pt idx="7">
                  <c:v>9666794.7168148644</c:v>
                </c:pt>
                <c:pt idx="8">
                  <c:v>6118987.3581684781</c:v>
                </c:pt>
                <c:pt idx="9">
                  <c:v>5802539.7879021801</c:v>
                </c:pt>
              </c:numCache>
            </c:numRef>
          </c:val>
          <c:extLst>
            <c:ext xmlns:c16="http://schemas.microsoft.com/office/drawing/2014/chart" uri="{C3380CC4-5D6E-409C-BE32-E72D297353CC}">
              <c16:uniqueId val="{00000001-55FC-4E5A-9366-53EF5D66151B}"/>
            </c:ext>
          </c:extLst>
        </c:ser>
        <c:dLbls>
          <c:dLblPos val="inEnd"/>
          <c:showLegendKey val="0"/>
          <c:showVal val="1"/>
          <c:showCatName val="0"/>
          <c:showSerName val="0"/>
          <c:showPercent val="0"/>
          <c:showBubbleSize val="0"/>
        </c:dLbls>
        <c:gapWidth val="182"/>
        <c:overlap val="-50"/>
        <c:axId val="790898816"/>
        <c:axId val="790895936"/>
      </c:barChart>
      <c:catAx>
        <c:axId val="79089881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0895936"/>
        <c:crosses val="autoZero"/>
        <c:auto val="1"/>
        <c:lblAlgn val="ctr"/>
        <c:lblOffset val="100"/>
        <c:noMultiLvlLbl val="0"/>
      </c:catAx>
      <c:valAx>
        <c:axId val="790895936"/>
        <c:scaling>
          <c:orientation val="minMax"/>
          <c:max val="90000000"/>
          <c:min val="0"/>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0898816"/>
        <c:crosses val="autoZero"/>
        <c:crossBetween val="between"/>
        <c:majorUnit val="1000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D"/>
              <a:t>Campaign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1"/>
          <c:order val="1"/>
          <c:tx>
            <c:strRef>
              <c:f>DASHBOARD!$M$62</c:f>
              <c:strCache>
                <c:ptCount val="1"/>
                <c:pt idx="0">
                  <c:v>Margin Akhir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DASHBOARD!$J$63:$J$72</c:f>
              <c:strCache>
                <c:ptCount val="10"/>
                <c:pt idx="0">
                  <c:v>NoN Local Promo</c:v>
                </c:pt>
                <c:pt idx="1">
                  <c:v>159</c:v>
                </c:pt>
                <c:pt idx="2">
                  <c:v>164</c:v>
                </c:pt>
                <c:pt idx="3">
                  <c:v>161</c:v>
                </c:pt>
                <c:pt idx="4">
                  <c:v>160</c:v>
                </c:pt>
                <c:pt idx="5">
                  <c:v>155</c:v>
                </c:pt>
                <c:pt idx="6">
                  <c:v>153</c:v>
                </c:pt>
                <c:pt idx="7">
                  <c:v>148</c:v>
                </c:pt>
                <c:pt idx="8">
                  <c:v>Kontrak</c:v>
                </c:pt>
                <c:pt idx="9">
                  <c:v>151</c:v>
                </c:pt>
              </c:strCache>
            </c:strRef>
          </c:cat>
          <c:val>
            <c:numRef>
              <c:f>DASHBOARD!$M$63:$M$72</c:f>
              <c:numCache>
                <c:formatCode>_-* #,##0_-;\-* #,##0_-;_-* "-"_-;_-@_-</c:formatCode>
                <c:ptCount val="10"/>
                <c:pt idx="0">
                  <c:v>139942143.26748177</c:v>
                </c:pt>
                <c:pt idx="1">
                  <c:v>8600912.3987591211</c:v>
                </c:pt>
                <c:pt idx="2">
                  <c:v>15094417.822575307</c:v>
                </c:pt>
                <c:pt idx="3">
                  <c:v>1805778.5491240672</c:v>
                </c:pt>
                <c:pt idx="4">
                  <c:v>367383.70707011328</c:v>
                </c:pt>
                <c:pt idx="5">
                  <c:v>14249353.567083292</c:v>
                </c:pt>
                <c:pt idx="6">
                  <c:v>3567618.9101026072</c:v>
                </c:pt>
                <c:pt idx="7">
                  <c:v>5852815.3173229732</c:v>
                </c:pt>
                <c:pt idx="8">
                  <c:v>34676550.754847348</c:v>
                </c:pt>
                <c:pt idx="9">
                  <c:v>8272048.7704311945</c:v>
                </c:pt>
              </c:numCache>
            </c:numRef>
          </c:val>
          <c:extLst>
            <c:ext xmlns:c16="http://schemas.microsoft.com/office/drawing/2014/chart" uri="{C3380CC4-5D6E-409C-BE32-E72D297353CC}">
              <c16:uniqueId val="{00000000-6E6A-4223-94C9-758253948813}"/>
            </c:ext>
          </c:extLst>
        </c:ser>
        <c:ser>
          <c:idx val="2"/>
          <c:order val="2"/>
          <c:tx>
            <c:v>Total Pencapaian</c:v>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DASHBOARD!$J$63:$J$72</c:f>
              <c:strCache>
                <c:ptCount val="10"/>
                <c:pt idx="0">
                  <c:v>NoN Local Promo</c:v>
                </c:pt>
                <c:pt idx="1">
                  <c:v>159</c:v>
                </c:pt>
                <c:pt idx="2">
                  <c:v>164</c:v>
                </c:pt>
                <c:pt idx="3">
                  <c:v>161</c:v>
                </c:pt>
                <c:pt idx="4">
                  <c:v>160</c:v>
                </c:pt>
                <c:pt idx="5">
                  <c:v>155</c:v>
                </c:pt>
                <c:pt idx="6">
                  <c:v>153</c:v>
                </c:pt>
                <c:pt idx="7">
                  <c:v>148</c:v>
                </c:pt>
                <c:pt idx="8">
                  <c:v>Kontrak</c:v>
                </c:pt>
                <c:pt idx="9">
                  <c:v>151</c:v>
                </c:pt>
              </c:strCache>
            </c:strRef>
          </c:cat>
          <c:val>
            <c:numRef>
              <c:f>DASHBOARD!$K$63:$K$72</c:f>
              <c:numCache>
                <c:formatCode>_-* #,##0_-;\-* #,##0_-;_-* "-"_-;_-@_-</c:formatCode>
                <c:ptCount val="10"/>
                <c:pt idx="0">
                  <c:v>1340636655.0500002</c:v>
                </c:pt>
                <c:pt idx="1">
                  <c:v>98450895</c:v>
                </c:pt>
                <c:pt idx="2">
                  <c:v>178537210</c:v>
                </c:pt>
                <c:pt idx="3">
                  <c:v>22843799.999999996</c:v>
                </c:pt>
                <c:pt idx="4">
                  <c:v>4778272.5</c:v>
                </c:pt>
                <c:pt idx="5">
                  <c:v>191461310</c:v>
                </c:pt>
                <c:pt idx="6">
                  <c:v>48546775</c:v>
                </c:pt>
                <c:pt idx="7">
                  <c:v>85299060</c:v>
                </c:pt>
                <c:pt idx="8">
                  <c:v>507201818.25</c:v>
                </c:pt>
                <c:pt idx="9">
                  <c:v>133040160</c:v>
                </c:pt>
              </c:numCache>
            </c:numRef>
          </c:val>
          <c:extLst>
            <c:ext xmlns:c16="http://schemas.microsoft.com/office/drawing/2014/chart" uri="{C3380CC4-5D6E-409C-BE32-E72D297353CC}">
              <c16:uniqueId val="{00000001-6E6A-4223-94C9-758253948813}"/>
            </c:ext>
          </c:extLst>
        </c:ser>
        <c:dLbls>
          <c:dLblPos val="outEnd"/>
          <c:showLegendKey val="0"/>
          <c:showVal val="1"/>
          <c:showCatName val="0"/>
          <c:showSerName val="0"/>
          <c:showPercent val="0"/>
          <c:showBubbleSize val="0"/>
        </c:dLbls>
        <c:gapWidth val="182"/>
        <c:overlap val="-50"/>
        <c:axId val="791105456"/>
        <c:axId val="791108336"/>
        <c:extLst>
          <c:ext xmlns:c15="http://schemas.microsoft.com/office/drawing/2012/chart" uri="{02D57815-91ED-43cb-92C2-25804820EDAC}">
            <c15:filteredBarSeries>
              <c15:ser>
                <c:idx val="0"/>
                <c:order val="0"/>
                <c:tx>
                  <c:strRef>
                    <c:extLst>
                      <c:ext uri="{02D57815-91ED-43cb-92C2-25804820EDAC}">
                        <c15:formulaRef>
                          <c15:sqref>DASHBOARD!$L$62</c15:sqref>
                        </c15:formulaRef>
                      </c:ext>
                    </c:extLst>
                    <c:strCache>
                      <c:ptCount val="1"/>
                      <c:pt idx="0">
                        <c:v>Reward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delete val="1"/>
                </c:dLbls>
                <c:cat>
                  <c:strRef>
                    <c:extLst>
                      <c:ext uri="{02D57815-91ED-43cb-92C2-25804820EDAC}">
                        <c15:formulaRef>
                          <c15:sqref>DASHBOARD!$J$63:$J$72</c15:sqref>
                        </c15:formulaRef>
                      </c:ext>
                    </c:extLst>
                    <c:strCache>
                      <c:ptCount val="10"/>
                      <c:pt idx="0">
                        <c:v>NoN Local Promo</c:v>
                      </c:pt>
                      <c:pt idx="1">
                        <c:v>159</c:v>
                      </c:pt>
                      <c:pt idx="2">
                        <c:v>164</c:v>
                      </c:pt>
                      <c:pt idx="3">
                        <c:v>161</c:v>
                      </c:pt>
                      <c:pt idx="4">
                        <c:v>160</c:v>
                      </c:pt>
                      <c:pt idx="5">
                        <c:v>155</c:v>
                      </c:pt>
                      <c:pt idx="6">
                        <c:v>153</c:v>
                      </c:pt>
                      <c:pt idx="7">
                        <c:v>148</c:v>
                      </c:pt>
                      <c:pt idx="8">
                        <c:v>Kontrak</c:v>
                      </c:pt>
                      <c:pt idx="9">
                        <c:v>151</c:v>
                      </c:pt>
                    </c:strCache>
                  </c:strRef>
                </c:cat>
                <c:val>
                  <c:numRef>
                    <c:extLst>
                      <c:ext uri="{02D57815-91ED-43cb-92C2-25804820EDAC}">
                        <c15:formulaRef>
                          <c15:sqref>DASHBOARD!$L$63:$L$72</c15:sqref>
                        </c15:formulaRef>
                      </c:ext>
                    </c:extLst>
                    <c:numCache>
                      <c:formatCode>_-* #,##0_-;\-* #,##0_-;_-* "-"_-;_-@_-</c:formatCode>
                      <c:ptCount val="10"/>
                      <c:pt idx="0">
                        <c:v>0</c:v>
                      </c:pt>
                      <c:pt idx="1">
                        <c:v>2010000</c:v>
                      </c:pt>
                      <c:pt idx="2">
                        <c:v>2000000</c:v>
                      </c:pt>
                      <c:pt idx="3">
                        <c:v>500000</c:v>
                      </c:pt>
                      <c:pt idx="4">
                        <c:v>125000</c:v>
                      </c:pt>
                      <c:pt idx="5">
                        <c:v>4300000</c:v>
                      </c:pt>
                      <c:pt idx="6">
                        <c:v>1600000</c:v>
                      </c:pt>
                      <c:pt idx="7">
                        <c:v>2280000</c:v>
                      </c:pt>
                      <c:pt idx="8">
                        <c:v>26498325.427500006</c:v>
                      </c:pt>
                      <c:pt idx="9">
                        <c:v>6300000</c:v>
                      </c:pt>
                    </c:numCache>
                  </c:numRef>
                </c:val>
                <c:extLst>
                  <c:ext xmlns:c16="http://schemas.microsoft.com/office/drawing/2014/chart" uri="{C3380CC4-5D6E-409C-BE32-E72D297353CC}">
                    <c16:uniqueId val="{00000002-6E6A-4223-94C9-758253948813}"/>
                  </c:ext>
                </c:extLst>
              </c15:ser>
            </c15:filteredBarSeries>
          </c:ext>
        </c:extLst>
      </c:barChart>
      <c:catAx>
        <c:axId val="79110545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1108336"/>
        <c:crosses val="autoZero"/>
        <c:auto val="1"/>
        <c:lblAlgn val="ctr"/>
        <c:lblOffset val="100"/>
        <c:noMultiLvlLbl val="0"/>
      </c:catAx>
      <c:valAx>
        <c:axId val="79110833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0_-;\-* #,##0_-;_-* &quot;-&quot;_-;_-@_-" sourceLinked="1"/>
        <c:majorTickMark val="none"/>
        <c:minorTickMark val="none"/>
        <c:tickLblPos val="nextTo"/>
        <c:crossAx val="7911054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Margin Leaked WaterFall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Margin Leaked WaterFall</a:t>
          </a:r>
        </a:p>
      </cx:txPr>
    </cx:title>
    <cx:plotArea>
      <cx:plotAreaRegion>
        <cx:series layoutId="waterfall" uniqueId="{2EABAA08-06D7-44F7-855F-A413ED38E845}">
          <cx:tx>
            <cx:txData>
              <cx:f>_xlchart.v1.1</cx:f>
              <cx:v> Amount </cx:v>
            </cx:txData>
          </cx:tx>
          <cx:dataLabels pos="outEnd">
            <cx:numFmt formatCode="_(* #,##0_);_(* (#,##0);_(* &quot;-&quot;??_);_(@_)" sourceLinked="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separator>, </cx:separator>
          </cx:dataLabels>
          <cx:dataId val="0"/>
          <cx:layoutPr>
            <cx:visibility connectorLines="0"/>
            <cx:subtotals>
              <cx:idx val="0"/>
              <cx:idx val="6"/>
            </cx:subtotals>
          </cx:layoutPr>
        </cx:series>
      </cx:plotAreaRegion>
      <cx:axis id="0">
        <cx:catScaling gapWidth="0.2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majorGridlines/>
        <cx:tickLabels/>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16452</xdr:colOff>
      <xdr:row>1</xdr:row>
      <xdr:rowOff>90920</xdr:rowOff>
    </xdr:from>
    <xdr:to>
      <xdr:col>14</xdr:col>
      <xdr:colOff>481445</xdr:colOff>
      <xdr:row>4</xdr:row>
      <xdr:rowOff>100446</xdr:rowOff>
    </xdr:to>
    <mc:AlternateContent xmlns:mc="http://schemas.openxmlformats.org/markup-compatibility/2006" xmlns:a14="http://schemas.microsoft.com/office/drawing/2010/main">
      <mc:Choice Requires="a14">
        <xdr:graphicFrame macro="">
          <xdr:nvGraphicFramePr>
            <xdr:cNvPr id="4" name="Tanggal 1">
              <a:extLst>
                <a:ext uri="{FF2B5EF4-FFF2-40B4-BE49-F238E27FC236}">
                  <a16:creationId xmlns:a16="http://schemas.microsoft.com/office/drawing/2014/main" id="{96E38CF2-E69C-41BB-A818-1BF666B5143B}"/>
                </a:ext>
              </a:extLst>
            </xdr:cNvPr>
            <xdr:cNvGraphicFramePr/>
          </xdr:nvGraphicFramePr>
          <xdr:xfrm>
            <a:off x="0" y="0"/>
            <a:ext cx="0" cy="0"/>
          </xdr:xfrm>
          <a:graphic>
            <a:graphicData uri="http://schemas.microsoft.com/office/drawing/2010/slicer">
              <sle:slicer xmlns:sle="http://schemas.microsoft.com/office/drawing/2010/slicer" name="Tanggal 1"/>
            </a:graphicData>
          </a:graphic>
        </xdr:graphicFrame>
      </mc:Choice>
      <mc:Fallback xmlns="">
        <xdr:sp macro="" textlink="">
          <xdr:nvSpPr>
            <xdr:cNvPr id="0" name=""/>
            <xdr:cNvSpPr>
              <a:spLocks noTextEdit="1"/>
            </xdr:cNvSpPr>
          </xdr:nvSpPr>
          <xdr:spPr>
            <a:xfrm>
              <a:off x="9229725" y="290079"/>
              <a:ext cx="2162175" cy="6589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600075</xdr:colOff>
      <xdr:row>2</xdr:row>
      <xdr:rowOff>133350</xdr:rowOff>
    </xdr:from>
    <xdr:to>
      <xdr:col>18</xdr:col>
      <xdr:colOff>438150</xdr:colOff>
      <xdr:row>12</xdr:row>
      <xdr:rowOff>180975</xdr:rowOff>
    </xdr:to>
    <mc:AlternateContent xmlns:mc="http://schemas.openxmlformats.org/markup-compatibility/2006" xmlns:a14="http://schemas.microsoft.com/office/drawing/2010/main">
      <mc:Choice Requires="a14">
        <xdr:graphicFrame macro="">
          <xdr:nvGraphicFramePr>
            <xdr:cNvPr id="5" name="SALES">
              <a:extLst>
                <a:ext uri="{FF2B5EF4-FFF2-40B4-BE49-F238E27FC236}">
                  <a16:creationId xmlns:a16="http://schemas.microsoft.com/office/drawing/2014/main" id="{709223B8-5DEE-4FBA-9E10-39B478F40596}"/>
                </a:ext>
                <a:ext uri="{147F2762-F138-4A5C-976F-8EAC2B608ADB}">
                  <a16:predDERef xmlns:a16="http://schemas.microsoft.com/office/drawing/2014/main" pred="{96E38CF2-E69C-41BB-A818-1BF666B5143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1510529" y="199159"/>
              <a:ext cx="2262620" cy="24003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600075</xdr:colOff>
      <xdr:row>13</xdr:row>
      <xdr:rowOff>0</xdr:rowOff>
    </xdr:from>
    <xdr:to>
      <xdr:col>18</xdr:col>
      <xdr:colOff>142875</xdr:colOff>
      <xdr:row>22</xdr:row>
      <xdr:rowOff>57150</xdr:rowOff>
    </xdr:to>
    <mc:AlternateContent xmlns:mc="http://schemas.openxmlformats.org/markup-compatibility/2006" xmlns:a14="http://schemas.microsoft.com/office/drawing/2010/main">
      <mc:Choice Requires="a14">
        <xdr:graphicFrame macro="">
          <xdr:nvGraphicFramePr>
            <xdr:cNvPr id="6" name="Promo ID">
              <a:extLst>
                <a:ext uri="{FF2B5EF4-FFF2-40B4-BE49-F238E27FC236}">
                  <a16:creationId xmlns:a16="http://schemas.microsoft.com/office/drawing/2014/main" id="{6071F210-F5CA-43A8-90AF-51B352AA2916}"/>
                </a:ext>
                <a:ext uri="{147F2762-F138-4A5C-976F-8EAC2B608ADB}">
                  <a16:predDERef xmlns:a16="http://schemas.microsoft.com/office/drawing/2014/main" pred="{7DD03964-1234-1EAF-D828-2A6252741DB1}"/>
                </a:ext>
              </a:extLst>
            </xdr:cNvPr>
            <xdr:cNvGraphicFramePr/>
          </xdr:nvGraphicFramePr>
          <xdr:xfrm>
            <a:off x="0" y="0"/>
            <a:ext cx="0" cy="0"/>
          </xdr:xfrm>
          <a:graphic>
            <a:graphicData uri="http://schemas.microsoft.com/office/drawing/2010/slicer">
              <sle:slicer xmlns:sle="http://schemas.microsoft.com/office/drawing/2010/slicer" name="Promo ID"/>
            </a:graphicData>
          </a:graphic>
        </xdr:graphicFrame>
      </mc:Choice>
      <mc:Fallback xmlns="">
        <xdr:sp macro="" textlink="">
          <xdr:nvSpPr>
            <xdr:cNvPr id="0" name=""/>
            <xdr:cNvSpPr>
              <a:spLocks noTextEdit="1"/>
            </xdr:cNvSpPr>
          </xdr:nvSpPr>
          <xdr:spPr>
            <a:xfrm>
              <a:off x="11510530" y="2580409"/>
              <a:ext cx="1967345" cy="17716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600075</xdr:colOff>
      <xdr:row>22</xdr:row>
      <xdr:rowOff>47625</xdr:rowOff>
    </xdr:from>
    <xdr:to>
      <xdr:col>18</xdr:col>
      <xdr:colOff>400050</xdr:colOff>
      <xdr:row>40</xdr:row>
      <xdr:rowOff>19050</xdr:rowOff>
    </xdr:to>
    <mc:AlternateContent xmlns:mc="http://schemas.openxmlformats.org/markup-compatibility/2006" xmlns:a14="http://schemas.microsoft.com/office/drawing/2010/main">
      <mc:Choice Requires="a14">
        <xdr:graphicFrame macro="">
          <xdr:nvGraphicFramePr>
            <xdr:cNvPr id="7" name="Brand">
              <a:extLst>
                <a:ext uri="{FF2B5EF4-FFF2-40B4-BE49-F238E27FC236}">
                  <a16:creationId xmlns:a16="http://schemas.microsoft.com/office/drawing/2014/main" id="{96ACDF8C-0893-491C-AB38-D9332A557876}"/>
                </a:ext>
                <a:ext uri="{147F2762-F138-4A5C-976F-8EAC2B608ADB}">
                  <a16:predDERef xmlns:a16="http://schemas.microsoft.com/office/drawing/2014/main" pred="{6071F210-F5CA-43A8-90AF-51B352AA291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510531" y="4342534"/>
              <a:ext cx="1976869" cy="340908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476250</xdr:colOff>
      <xdr:row>5</xdr:row>
      <xdr:rowOff>123825</xdr:rowOff>
    </xdr:from>
    <xdr:to>
      <xdr:col>3</xdr:col>
      <xdr:colOff>142875</xdr:colOff>
      <xdr:row>11</xdr:row>
      <xdr:rowOff>85725</xdr:rowOff>
    </xdr:to>
    <xdr:sp macro="" textlink="">
      <xdr:nvSpPr>
        <xdr:cNvPr id="9" name="Rectangle 8">
          <a:extLst>
            <a:ext uri="{FF2B5EF4-FFF2-40B4-BE49-F238E27FC236}">
              <a16:creationId xmlns:a16="http://schemas.microsoft.com/office/drawing/2014/main" id="{B9E2B0E2-A291-93A9-C07B-31919F720DC8}"/>
            </a:ext>
          </a:extLst>
        </xdr:cNvPr>
        <xdr:cNvSpPr/>
      </xdr:nvSpPr>
      <xdr:spPr>
        <a:xfrm>
          <a:off x="1085850" y="1171575"/>
          <a:ext cx="1838325" cy="1114425"/>
        </a:xfrm>
        <a:prstGeom prst="rect">
          <a:avLst/>
        </a:prstGeom>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D" sz="1100"/>
        </a:p>
      </xdr:txBody>
    </xdr:sp>
    <xdr:clientData/>
  </xdr:twoCellAnchor>
  <xdr:twoCellAnchor>
    <xdr:from>
      <xdr:col>3</xdr:col>
      <xdr:colOff>600075</xdr:colOff>
      <xdr:row>5</xdr:row>
      <xdr:rowOff>123825</xdr:rowOff>
    </xdr:from>
    <xdr:to>
      <xdr:col>7</xdr:col>
      <xdr:colOff>0</xdr:colOff>
      <xdr:row>11</xdr:row>
      <xdr:rowOff>85725</xdr:rowOff>
    </xdr:to>
    <xdr:sp macro="" textlink="">
      <xdr:nvSpPr>
        <xdr:cNvPr id="2" name="Rectangle 1">
          <a:extLst>
            <a:ext uri="{FF2B5EF4-FFF2-40B4-BE49-F238E27FC236}">
              <a16:creationId xmlns:a16="http://schemas.microsoft.com/office/drawing/2014/main" id="{8EB227AC-F041-404D-AAD3-A43F891F9AA6}"/>
            </a:ext>
          </a:extLst>
        </xdr:cNvPr>
        <xdr:cNvSpPr/>
      </xdr:nvSpPr>
      <xdr:spPr>
        <a:xfrm>
          <a:off x="3381375" y="1171575"/>
          <a:ext cx="1838325" cy="1114425"/>
        </a:xfrm>
        <a:prstGeom prst="rect">
          <a:avLst/>
        </a:prstGeom>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8</xdr:col>
      <xdr:colOff>19051</xdr:colOff>
      <xdr:row>5</xdr:row>
      <xdr:rowOff>133350</xdr:rowOff>
    </xdr:from>
    <xdr:to>
      <xdr:col>10</xdr:col>
      <xdr:colOff>1013114</xdr:colOff>
      <xdr:row>11</xdr:row>
      <xdr:rowOff>95250</xdr:rowOff>
    </xdr:to>
    <xdr:sp macro="" textlink="">
      <xdr:nvSpPr>
        <xdr:cNvPr id="3" name="Rectangle 2">
          <a:extLst>
            <a:ext uri="{FF2B5EF4-FFF2-40B4-BE49-F238E27FC236}">
              <a16:creationId xmlns:a16="http://schemas.microsoft.com/office/drawing/2014/main" id="{18EDE6F7-3553-486A-926E-0BDC35A33D6F}"/>
            </a:ext>
          </a:extLst>
        </xdr:cNvPr>
        <xdr:cNvSpPr/>
      </xdr:nvSpPr>
      <xdr:spPr>
        <a:xfrm>
          <a:off x="6097733" y="1181100"/>
          <a:ext cx="2206336" cy="1113559"/>
        </a:xfrm>
        <a:prstGeom prst="rect">
          <a:avLst/>
        </a:prstGeom>
        <a:noFill/>
        <a:ln>
          <a:solidFill>
            <a:schemeClr val="accent5"/>
          </a:solid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D" sz="1100"/>
        </a:p>
      </xdr:txBody>
    </xdr:sp>
    <xdr:clientData/>
  </xdr:twoCellAnchor>
  <xdr:twoCellAnchor>
    <xdr:from>
      <xdr:col>11</xdr:col>
      <xdr:colOff>164522</xdr:colOff>
      <xdr:row>5</xdr:row>
      <xdr:rowOff>131619</xdr:rowOff>
    </xdr:from>
    <xdr:to>
      <xdr:col>13</xdr:col>
      <xdr:colOff>701386</xdr:colOff>
      <xdr:row>11</xdr:row>
      <xdr:rowOff>93519</xdr:rowOff>
    </xdr:to>
    <xdr:sp macro="" textlink="">
      <xdr:nvSpPr>
        <xdr:cNvPr id="8" name="Rectangle 7">
          <a:extLst>
            <a:ext uri="{FF2B5EF4-FFF2-40B4-BE49-F238E27FC236}">
              <a16:creationId xmlns:a16="http://schemas.microsoft.com/office/drawing/2014/main" id="{9C3B82BB-B118-46CA-BC0A-9525975DC4C3}"/>
            </a:ext>
          </a:extLst>
        </xdr:cNvPr>
        <xdr:cNvSpPr/>
      </xdr:nvSpPr>
      <xdr:spPr>
        <a:xfrm>
          <a:off x="8529204" y="1179369"/>
          <a:ext cx="2346614" cy="1113559"/>
        </a:xfrm>
        <a:prstGeom prst="rect">
          <a:avLst/>
        </a:prstGeom>
        <a:noFill/>
        <a:ln>
          <a:solidFill>
            <a:srgbClr val="FFFF00"/>
          </a:solid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ID" sz="1100"/>
        </a:p>
      </xdr:txBody>
    </xdr:sp>
    <xdr:clientData/>
  </xdr:twoCellAnchor>
  <xdr:twoCellAnchor>
    <xdr:from>
      <xdr:col>1</xdr:col>
      <xdr:colOff>180975</xdr:colOff>
      <xdr:row>12</xdr:row>
      <xdr:rowOff>85725</xdr:rowOff>
    </xdr:from>
    <xdr:to>
      <xdr:col>7</xdr:col>
      <xdr:colOff>247650</xdr:colOff>
      <xdr:row>28</xdr:row>
      <xdr:rowOff>66675</xdr:rowOff>
    </xdr:to>
    <xdr:graphicFrame macro="">
      <xdr:nvGraphicFramePr>
        <xdr:cNvPr id="10" name="Chart 9">
          <a:extLst>
            <a:ext uri="{FF2B5EF4-FFF2-40B4-BE49-F238E27FC236}">
              <a16:creationId xmlns:a16="http://schemas.microsoft.com/office/drawing/2014/main" id="{3F4B1BE1-B791-45FB-BD6C-5B64627BCA5D}"/>
            </a:ext>
            <a:ext uri="{147F2762-F138-4A5C-976F-8EAC2B608ADB}">
              <a16:predDERef xmlns:a16="http://schemas.microsoft.com/office/drawing/2014/main" pred="{9C3B82BB-B118-46CA-BC0A-9525975DC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12</xdr:row>
      <xdr:rowOff>104774</xdr:rowOff>
    </xdr:from>
    <xdr:to>
      <xdr:col>14</xdr:col>
      <xdr:colOff>533400</xdr:colOff>
      <xdr:row>28</xdr:row>
      <xdr:rowOff>19049</xdr:rowOff>
    </xdr:to>
    <xdr:graphicFrame macro="">
      <xdr:nvGraphicFramePr>
        <xdr:cNvPr id="11" name="Chart 10">
          <a:extLst>
            <a:ext uri="{FF2B5EF4-FFF2-40B4-BE49-F238E27FC236}">
              <a16:creationId xmlns:a16="http://schemas.microsoft.com/office/drawing/2014/main" id="{DE4EDFA5-AEAA-4B43-ADB5-6A690E413601}"/>
            </a:ext>
            <a:ext uri="{147F2762-F138-4A5C-976F-8EAC2B608ADB}">
              <a16:predDERef xmlns:a16="http://schemas.microsoft.com/office/drawing/2014/main" pred="{3F4B1BE1-B791-45FB-BD6C-5B64627BC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104773</xdr:colOff>
      <xdr:row>29</xdr:row>
      <xdr:rowOff>38100</xdr:rowOff>
    </xdr:from>
    <xdr:to>
      <xdr:col>7</xdr:col>
      <xdr:colOff>247650</xdr:colOff>
      <xdr:row>45</xdr:row>
      <xdr:rowOff>28574</xdr:rowOff>
    </xdr:to>
    <xdr:graphicFrame macro="">
      <xdr:nvGraphicFramePr>
        <xdr:cNvPr id="12" name="Chart 11">
          <a:extLst>
            <a:ext uri="{FF2B5EF4-FFF2-40B4-BE49-F238E27FC236}">
              <a16:creationId xmlns:a16="http://schemas.microsoft.com/office/drawing/2014/main" id="{A8D74BE1-1A8C-4B16-924E-025B77B8B313}"/>
            </a:ext>
            <a:ext uri="{147F2762-F138-4A5C-976F-8EAC2B608ADB}">
              <a16:predDERef xmlns:a16="http://schemas.microsoft.com/office/drawing/2014/main" pred="{DE4EDFA5-AEAA-4B43-ADB5-6A690E413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29</xdr:row>
      <xdr:rowOff>9524</xdr:rowOff>
    </xdr:from>
    <xdr:to>
      <xdr:col>14</xdr:col>
      <xdr:colOff>485775</xdr:colOff>
      <xdr:row>45</xdr:row>
      <xdr:rowOff>28574</xdr:rowOff>
    </xdr:to>
    <xdr:graphicFrame macro="">
      <xdr:nvGraphicFramePr>
        <xdr:cNvPr id="13" name="Chart 12">
          <a:extLst>
            <a:ext uri="{FF2B5EF4-FFF2-40B4-BE49-F238E27FC236}">
              <a16:creationId xmlns:a16="http://schemas.microsoft.com/office/drawing/2014/main" id="{D9D3732D-60AA-4994-8634-0CDDC1AE5C44}"/>
            </a:ext>
            <a:ext uri="{147F2762-F138-4A5C-976F-8EAC2B608ADB}">
              <a16:predDERef xmlns:a16="http://schemas.microsoft.com/office/drawing/2014/main" pred="{A8D74BE1-1A8C-4B16-924E-025B77B8B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123825</xdr:colOff>
      <xdr:row>45</xdr:row>
      <xdr:rowOff>152400</xdr:rowOff>
    </xdr:from>
    <xdr:to>
      <xdr:col>9</xdr:col>
      <xdr:colOff>38101</xdr:colOff>
      <xdr:row>60</xdr:row>
      <xdr:rowOff>38100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AFD1D03-D88F-414B-8EA4-5F623CEB448C}"/>
                </a:ext>
                <a:ext uri="{147F2762-F138-4A5C-976F-8EAC2B608ADB}">
                  <a16:predDERef xmlns:a16="http://schemas.microsoft.com/office/drawing/2014/main" pred="{D9D3732D-60AA-4994-8634-0CDDC1AE5C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19050</xdr:colOff>
      <xdr:row>60</xdr:row>
      <xdr:rowOff>142875</xdr:rowOff>
    </xdr:from>
    <xdr:to>
      <xdr:col>8</xdr:col>
      <xdr:colOff>142875</xdr:colOff>
      <xdr:row>81</xdr:row>
      <xdr:rowOff>147640</xdr:rowOff>
    </xdr:to>
    <xdr:graphicFrame macro="">
      <xdr:nvGraphicFramePr>
        <xdr:cNvPr id="15" name="Chart 14">
          <a:extLst>
            <a:ext uri="{FF2B5EF4-FFF2-40B4-BE49-F238E27FC236}">
              <a16:creationId xmlns:a16="http://schemas.microsoft.com/office/drawing/2014/main" id="{7FBD75CA-5451-463C-BC24-76010185D0BD}"/>
            </a:ext>
            <a:ext uri="{147F2762-F138-4A5C-976F-8EAC2B608ADB}">
              <a16:predDERef xmlns:a16="http://schemas.microsoft.com/office/drawing/2014/main" pred="{4AFD1D03-D88F-414B-8EA4-5F623CEB4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415637</xdr:colOff>
      <xdr:row>1</xdr:row>
      <xdr:rowOff>77932</xdr:rowOff>
    </xdr:from>
    <xdr:to>
      <xdr:col>11</xdr:col>
      <xdr:colOff>753341</xdr:colOff>
      <xdr:row>4</xdr:row>
      <xdr:rowOff>95250</xdr:rowOff>
    </xdr:to>
    <mc:AlternateContent xmlns:mc="http://schemas.openxmlformats.org/markup-compatibility/2006" xmlns:a14="http://schemas.microsoft.com/office/drawing/2010/main">
      <mc:Choice Requires="a14">
        <xdr:graphicFrame macro="">
          <xdr:nvGraphicFramePr>
            <xdr:cNvPr id="16" name="Divisi">
              <a:extLst>
                <a:ext uri="{FF2B5EF4-FFF2-40B4-BE49-F238E27FC236}">
                  <a16:creationId xmlns:a16="http://schemas.microsoft.com/office/drawing/2014/main" id="{96D24495-6B4D-4027-A6BA-0FE1D3D948A3}"/>
                </a:ext>
              </a:extLst>
            </xdr:cNvPr>
            <xdr:cNvGraphicFramePr/>
          </xdr:nvGraphicFramePr>
          <xdr:xfrm>
            <a:off x="0" y="0"/>
            <a:ext cx="0" cy="0"/>
          </xdr:xfrm>
          <a:graphic>
            <a:graphicData uri="http://schemas.microsoft.com/office/drawing/2010/slicer">
              <sle:slicer xmlns:sle="http://schemas.microsoft.com/office/drawing/2010/slicer" name="Divisi"/>
            </a:graphicData>
          </a:graphic>
        </xdr:graphicFrame>
      </mc:Choice>
      <mc:Fallback xmlns="">
        <xdr:sp macro="" textlink="">
          <xdr:nvSpPr>
            <xdr:cNvPr id="0" name=""/>
            <xdr:cNvSpPr>
              <a:spLocks noTextEdit="1"/>
            </xdr:cNvSpPr>
          </xdr:nvSpPr>
          <xdr:spPr>
            <a:xfrm>
              <a:off x="7100455" y="277091"/>
              <a:ext cx="2017568" cy="6667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9</xdr:row>
      <xdr:rowOff>9525</xdr:rowOff>
    </xdr:from>
    <xdr:to>
      <xdr:col>2</xdr:col>
      <xdr:colOff>419100</xdr:colOff>
      <xdr:row>9</xdr:row>
      <xdr:rowOff>161925</xdr:rowOff>
    </xdr:to>
    <xdr:sp macro="" textlink="">
      <xdr:nvSpPr>
        <xdr:cNvPr id="18" name="Isosceles Triangle 17">
          <a:extLst>
            <a:ext uri="{FF2B5EF4-FFF2-40B4-BE49-F238E27FC236}">
              <a16:creationId xmlns:a16="http://schemas.microsoft.com/office/drawing/2014/main" id="{04DF0E31-8B9A-49B3-9028-674719C69195}"/>
            </a:ext>
            <a:ext uri="{147F2762-F138-4A5C-976F-8EAC2B608ADB}">
              <a16:predDERef xmlns:a16="http://schemas.microsoft.com/office/drawing/2014/main" pred="{96D24495-6B4D-4027-A6BA-0FE1D3D948A3}"/>
            </a:ext>
          </a:extLst>
        </xdr:cNvPr>
        <xdr:cNvSpPr/>
      </xdr:nvSpPr>
      <xdr:spPr>
        <a:xfrm rot="10800000">
          <a:off x="1466850" y="1828800"/>
          <a:ext cx="171450" cy="152400"/>
        </a:xfrm>
        <a:prstGeom prst="triangl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238992</xdr:colOff>
      <xdr:row>9</xdr:row>
      <xdr:rowOff>13855</xdr:rowOff>
    </xdr:from>
    <xdr:to>
      <xdr:col>4</xdr:col>
      <xdr:colOff>406978</xdr:colOff>
      <xdr:row>10</xdr:row>
      <xdr:rowOff>1</xdr:rowOff>
    </xdr:to>
    <xdr:sp macro="" textlink="">
      <xdr:nvSpPr>
        <xdr:cNvPr id="19" name="Isosceles Triangle 18">
          <a:extLst>
            <a:ext uri="{FF2B5EF4-FFF2-40B4-BE49-F238E27FC236}">
              <a16:creationId xmlns:a16="http://schemas.microsoft.com/office/drawing/2014/main" id="{30897611-1124-4C4F-A503-3439C4CDB78E}"/>
            </a:ext>
          </a:extLst>
        </xdr:cNvPr>
        <xdr:cNvSpPr/>
      </xdr:nvSpPr>
      <xdr:spPr>
        <a:xfrm rot="10800000">
          <a:off x="3893128" y="1832264"/>
          <a:ext cx="167986" cy="176646"/>
        </a:xfrm>
        <a:prstGeom prst="triangl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394855</xdr:colOff>
      <xdr:row>9</xdr:row>
      <xdr:rowOff>13855</xdr:rowOff>
    </xdr:from>
    <xdr:to>
      <xdr:col>8</xdr:col>
      <xdr:colOff>562841</xdr:colOff>
      <xdr:row>10</xdr:row>
      <xdr:rowOff>1</xdr:rowOff>
    </xdr:to>
    <xdr:sp macro="" textlink="">
      <xdr:nvSpPr>
        <xdr:cNvPr id="21" name="Isosceles Triangle 20">
          <a:extLst>
            <a:ext uri="{FF2B5EF4-FFF2-40B4-BE49-F238E27FC236}">
              <a16:creationId xmlns:a16="http://schemas.microsoft.com/office/drawing/2014/main" id="{E79CA4C6-2117-4AEC-93D6-9B8736006092}"/>
            </a:ext>
          </a:extLst>
        </xdr:cNvPr>
        <xdr:cNvSpPr/>
      </xdr:nvSpPr>
      <xdr:spPr>
        <a:xfrm rot="10800000">
          <a:off x="6473537" y="1832264"/>
          <a:ext cx="167986" cy="176646"/>
        </a:xfrm>
        <a:prstGeom prst="triangle">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654628</xdr:colOff>
      <xdr:row>8</xdr:row>
      <xdr:rowOff>178378</xdr:rowOff>
    </xdr:from>
    <xdr:to>
      <xdr:col>11</xdr:col>
      <xdr:colOff>827810</xdr:colOff>
      <xdr:row>10</xdr:row>
      <xdr:rowOff>5196</xdr:rowOff>
    </xdr:to>
    <xdr:sp macro="" textlink="">
      <xdr:nvSpPr>
        <xdr:cNvPr id="23" name="Isosceles Triangle 22">
          <a:extLst>
            <a:ext uri="{FF2B5EF4-FFF2-40B4-BE49-F238E27FC236}">
              <a16:creationId xmlns:a16="http://schemas.microsoft.com/office/drawing/2014/main" id="{ED1B4C7B-E0CD-4B1A-BE35-AB0D87AAAAF7}"/>
            </a:ext>
          </a:extLst>
        </xdr:cNvPr>
        <xdr:cNvSpPr/>
      </xdr:nvSpPr>
      <xdr:spPr>
        <a:xfrm>
          <a:off x="9019310" y="1806287"/>
          <a:ext cx="173182" cy="207818"/>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5.567596412038" createdVersion="8" refreshedVersion="8" minRefreshableVersion="3" recordCount="2155" xr:uid="{5E755946-03FA-417B-8413-1C0CE2EEE7D1}">
  <cacheSource type="worksheet">
    <worksheetSource ref="A3:S2158" sheet="Raw Data"/>
  </cacheSource>
  <cacheFields count="19">
    <cacheField name="Tanggal" numFmtId="14">
      <sharedItems containsSemiMixedTypes="0" containsNonDate="0" containsDate="1" containsString="0" minDate="2026-08-01T00:00:00" maxDate="2026-09-01T00:00:00" count="25">
        <d v="2026-08-01T00:00:00"/>
        <d v="2026-08-03T00:00:00"/>
        <d v="2026-08-04T00:00:00"/>
        <d v="2026-08-05T00:00:00"/>
        <d v="2026-08-06T00:00:00"/>
        <d v="2026-08-07T00:00:00"/>
        <d v="2026-08-08T00:00:00"/>
        <d v="2026-08-10T00:00:00"/>
        <d v="2026-08-11T00:00:00"/>
        <d v="2026-08-12T00:00:00"/>
        <d v="2026-08-13T00:00:00"/>
        <d v="2026-08-14T00:00:00"/>
        <d v="2026-08-15T00:00:00"/>
        <d v="2026-08-18T00:00:00"/>
        <d v="2026-08-19T00:00:00"/>
        <d v="2026-08-20T00:00:00"/>
        <d v="2026-08-21T00:00:00"/>
        <d v="2026-08-22T00:00:00"/>
        <d v="2026-08-24T00:00:00"/>
        <d v="2026-08-25T00:00:00"/>
        <d v="2026-08-26T00:00:00"/>
        <d v="2026-08-27T00:00:00"/>
        <d v="2026-08-28T00:00:00"/>
        <d v="2026-08-29T00:00:00"/>
        <d v="2026-08-31T00:00:00"/>
      </sharedItems>
    </cacheField>
    <cacheField name="Nomor Faktur" numFmtId="0">
      <sharedItems/>
    </cacheField>
    <cacheField name="Nama pelanggan" numFmtId="0">
      <sharedItems/>
    </cacheField>
    <cacheField name="SALES" numFmtId="0">
      <sharedItems count="15">
        <s v="SALES002"/>
        <s v="SALES005"/>
        <s v="SALES001"/>
        <s v="SALES012"/>
        <s v="SALES004"/>
        <s v="SALES006"/>
        <s v="SALES003"/>
        <s v="SALES010"/>
        <s v="SALES019"/>
        <s v="SALES014"/>
        <s v="SALES008"/>
        <s v="SALES007"/>
        <s v="Office"/>
        <s v="SALES018"/>
        <s v="RATNA DEWI"/>
      </sharedItems>
    </cacheField>
    <cacheField name="Brand" numFmtId="0">
      <sharedItems count="184">
        <s v="ABEM005"/>
        <s v="AVSY100"/>
        <s v="AVSY200"/>
        <s v="AVSY001"/>
        <s v="AVSY500"/>
        <s v="NODR001"/>
        <s v="YOSY001"/>
        <s v="AVGO005"/>
        <s v="ABEM001"/>
        <s v="AVEM005"/>
        <s v="AVEM025"/>
        <s v="AVGO025"/>
        <s v="ABEM020"/>
        <s v="AGEM005"/>
        <s v="NODR020"/>
        <s v="NOBI001"/>
        <s v="BOVE001KSW"/>
        <s v="ACSY001"/>
        <s v="AGEM020"/>
        <s v="AVSY004"/>
        <s v="NODR004"/>
        <s v="BOVE001"/>
        <s v="AREM020"/>
        <s v="AREM005"/>
        <s v="AREM005KSW"/>
        <s v="AVWA005"/>
        <s v="AVLA005"/>
        <s v="NOBU050"/>
        <s v="AVWI005"/>
        <s v="AVEP001"/>
        <s v="AGEM005KBA"/>
        <s v="BOVE500"/>
        <s v="AVLE200CHAR"/>
        <s v="AVLE200CPOX"/>
        <s v="NOTA05"/>
        <s v="AVWI005KBC"/>
        <s v="AVWI025KPBA"/>
        <s v="AVWI025KPBB"/>
        <s v="NODI020"/>
        <s v="AVEM001"/>
        <s v="NOFI259"/>
        <s v="BOVE500CSPOL"/>
        <s v="AVKA001"/>
        <s v="AVWI025"/>
        <s v="SUSP300C2033"/>
        <s v="SUSP300C470"/>
        <s v="SUSP300C480M"/>
        <s v="SUSP300CF4"/>
        <s v="AVWI005KBB"/>
        <s v="LECO001KGK"/>
        <s v="BOVE001KSPOL"/>
        <s v="GIMO005K220"/>
        <s v="GIMO020KP220"/>
        <s v="AREM020KPSW"/>
        <s v="AVWI020"/>
        <s v="NOBI004"/>
        <s v="YORO004"/>
        <s v="NOLA002"/>
        <s v="NODR020KPBB"/>
        <s v="ACSY200"/>
        <s v="AVLE001KHAR"/>
        <s v="AVLE001KPOX"/>
        <s v="AGEM001KBA"/>
        <s v="AVNO003KHAR"/>
        <s v="AVNO003KPOX"/>
        <s v="AVNO400CHAR"/>
        <s v="AVNO400CPOX"/>
        <s v="AGEM001"/>
        <s v="AVBR100"/>
        <s v="NOBA020"/>
        <s v="VIPL055C"/>
        <s v="AVAL004"/>
        <s v="AGEM005KBC"/>
        <s v="GIMO040KP385"/>
        <s v="LECO001KBM"/>
        <s v="LECO001KOS"/>
        <s v="LECO001KYD"/>
        <s v="LECO001KYK"/>
        <s v="YORO020"/>
        <s v="AVFO001"/>
        <s v="AVAL021"/>
        <s v="AVFI001"/>
        <s v="AVFI200"/>
        <s v="NOME010"/>
        <s v="HODE001KMET01"/>
        <s v="HCPBYB010I"/>
        <s v="HCPBYB015I"/>
        <s v="HCPBYB020I"/>
        <s v="HCPBYB025I"/>
        <s v="HCPBYB030I"/>
        <s v="AVWA020"/>
        <s v="AVTO005"/>
        <s v="ABEM005KSW"/>
        <s v="AVWI005KBA"/>
        <s v="AVRO004"/>
        <s v="AVPI020"/>
        <s v="ACSY004"/>
        <s v="YOME001"/>
        <s v="VIPL040C"/>
        <s v="LECO001KBO"/>
        <s v="LECO001KPT"/>
        <s v="LECO001KWP"/>
        <s v="AVZI004"/>
        <s v="NOBI020"/>
        <s v="ABEM020KPSW"/>
        <s v="ACSY002"/>
        <s v="NOTI001"/>
        <s v="AVAL001"/>
        <s v="VIPL360C"/>
        <s v="HCPBWB020D"/>
        <s v="HCPBWB025D"/>
        <s v="HCPBWB030D"/>
        <s v="HCPRBF90P"/>
        <s v="AVHA001"/>
        <s v="AVTH001"/>
        <s v="AGWA025"/>
        <s v="AVWI020KPBA"/>
        <s v="AVWI020KPBB"/>
        <s v="AVWI020KPBC"/>
        <s v="ABEM001K725"/>
        <s v="AGEM001KBC"/>
        <s v="ACZI001"/>
        <s v="ABEM001KSW"/>
        <s v="AVLA025"/>
        <s v="AVLA500"/>
        <s v="VIPA001K"/>
        <s v="AVLE001KHEHAR"/>
        <s v="AVLE001KHEPOX"/>
        <s v="AGEM005KBB"/>
        <s v="AGEM020KPBC"/>
        <s v="AVEM025KPBA"/>
        <s v="AVEM025KPBB"/>
        <s v="AVGO025KPBA"/>
        <s v="NOCO001"/>
        <s v="AVLE200CHEHAR"/>
        <s v="AVLE200CHEPOX"/>
        <s v="ABEM020KPBA"/>
        <s v="YOME003"/>
        <s v="SUSP300C033"/>
        <s v="SUSP300C124"/>
        <s v="SUSP300C315"/>
        <s v="SUSP300C480"/>
        <s v="WOWO001"/>
        <s v="NODR004KBY"/>
        <s v="AVEM001KBA"/>
        <s v="NOBA004"/>
        <s v="HCPBWB010D"/>
        <s v="HCPBWB015D"/>
        <s v="HCPBWB040D"/>
        <s v="NOKI001"/>
        <s v="NOLU001"/>
        <s v="NODR020KPBA"/>
        <s v="AVGO001"/>
        <s v="ABEM020KP725"/>
        <s v="ABEM005K725"/>
        <s v="NOBA001"/>
        <s v="HCWPSCP0100CW"/>
        <s v="HCWPSCP0120CW"/>
        <s v="VIPL100C"/>
        <s v="AVFO005"/>
        <s v="ADFO005"/>
        <s v="AVZI001"/>
        <s v="NOAP020"/>
        <s v="AVEM001KBC"/>
        <s v="HODE001KMET02"/>
        <s v="HCWPSCP0080DW"/>
        <s v="HCWPSCP0500CW"/>
        <s v="HCWPSCP1500CW"/>
        <s v="NOKI004"/>
        <s v="NOKI020"/>
        <s v="AVNO400CHEHAR"/>
        <s v="AVNO400CHEPOX"/>
        <s v="AVGO005KBB"/>
        <s v="AVGO005KBC"/>
        <s v="NODR004KBB"/>
        <s v="AVEM005KBA"/>
        <s v="HCPBGB010D"/>
        <s v="HCPBGB015D"/>
        <s v="LECO001KYE"/>
        <s v="AVGO025KPBB"/>
        <s v="AGEM001KBB"/>
        <s v="ABEM020KPBC"/>
        <s v="AVSY001KBA"/>
        <s v="AVSY001KBB"/>
      </sharedItems>
    </cacheField>
    <cacheField name="Divisi" numFmtId="165">
      <sharedItems count="7">
        <s v="DIV 2"/>
        <s v="DIV 1"/>
        <s v="DIV 1-AREM"/>
        <s v="MTAB"/>
        <s v="DIV 2-LECO"/>
        <s v="BB"/>
        <s v="HCARE"/>
      </sharedItems>
    </cacheField>
    <cacheField name="Kuantitas" numFmtId="0">
      <sharedItems containsSemiMixedTypes="0" containsString="0" containsNumber="1" containsInteger="1" minValue="1" maxValue="465"/>
    </cacheField>
    <cacheField name="HJ Total" numFmtId="169">
      <sharedItems containsSemiMixedTypes="0" containsString="0" containsNumber="1" minValue="0" maxValue="51036875"/>
    </cacheField>
    <cacheField name="HB Total" numFmtId="169">
      <sharedItems containsSemiMixedTypes="0" containsString="0" containsNumber="1" minValue="0" maxValue="38203063.783783786"/>
    </cacheField>
    <cacheField name="Margin awal" numFmtId="169">
      <sharedItems containsSemiMixedTypes="0" containsString="0" containsNumber="1" minValue="0" maxValue="7776102.8828828782"/>
    </cacheField>
    <cacheField name="biaya pengiriman" numFmtId="169">
      <sharedItems containsSemiMixedTypes="0" containsString="0" containsNumber="1" minValue="24.869565217391305" maxValue="1305391.3043478262"/>
    </cacheField>
    <cacheField name="Status" numFmtId="0">
      <sharedItems count="10">
        <s v="NoN Local Promo"/>
        <s v="Kontrak"/>
        <s v="148"/>
        <s v="151"/>
        <s v="153"/>
        <s v="155"/>
        <s v="159"/>
        <s v="161"/>
        <s v="160"/>
        <s v="164"/>
      </sharedItems>
    </cacheField>
    <cacheField name="Promo ID" numFmtId="0">
      <sharedItems count="5">
        <s v="Gathering Only"/>
        <s v="Non Campaign"/>
        <s v="Contract"/>
        <s v="Local + Gathering"/>
        <s v="Local Only"/>
      </sharedItems>
    </cacheField>
    <cacheField name="CB Promo" numFmtId="165">
      <sharedItems containsSemiMixedTypes="0" containsString="0" containsNumber="1" containsInteger="1" minValue="0" maxValue="300000"/>
    </cacheField>
    <cacheField name="Gathering" numFmtId="165">
      <sharedItems containsSemiMixedTypes="0" containsString="0" containsNumber="1" minValue="0" maxValue="50000"/>
    </cacheField>
    <cacheField name="Kontrak" numFmtId="165">
      <sharedItems containsSemiMixedTypes="0" containsString="0" containsNumber="1" minValue="0" maxValue="2551843.7500000005"/>
    </cacheField>
    <cacheField name="Biaya Promo" numFmtId="165">
      <sharedItems containsSemiMixedTypes="0" containsString="0" containsNumber="1" minValue="0" maxValue="2551843.7500000005"/>
    </cacheField>
    <cacheField name="2%" numFmtId="169">
      <sharedItems containsSemiMixedTypes="0" containsString="0" containsNumber="1" minValue="0" maxValue="517815.00000000006"/>
    </cacheField>
    <cacheField name="Margin Akhir" numFmtId="169">
      <sharedItems containsSemiMixedTypes="0" containsString="0" containsNumber="1" minValue="-102386.08695652176" maxValue="4229093.9154915735"/>
    </cacheField>
  </cacheFields>
  <extLst>
    <ext xmlns:x14="http://schemas.microsoft.com/office/spreadsheetml/2009/9/main" uri="{725AE2AE-9491-48be-B2B4-4EB974FC3084}">
      <x14:pivotCacheDefinition pivotCacheId="1861505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x v="0"/>
    <s v="SO.AV.2026.08.00001"/>
    <s v="Jaya Bersama"/>
    <x v="0"/>
    <x v="0"/>
    <x v="0"/>
    <n v="2"/>
    <n v="183150.00000000003"/>
    <n v="129423.56756756756"/>
    <n v="35576.432432432441"/>
    <n v="7254.260869565217"/>
    <x v="0"/>
    <x v="0"/>
    <n v="0"/>
    <n v="3125"/>
    <n v="0"/>
    <n v="3125"/>
    <n v="3663.0000000000005"/>
    <n v="21534.171562867225"/>
  </r>
  <r>
    <x v="0"/>
    <s v="SO.AV.2026.08.00002"/>
    <s v="Jaya Kampung Tengah"/>
    <x v="1"/>
    <x v="1"/>
    <x v="1"/>
    <n v="24"/>
    <n v="335405"/>
    <n v="259309.36216216208"/>
    <n v="42857.304504504544"/>
    <n v="2662.95652173913"/>
    <x v="0"/>
    <x v="1"/>
    <n v="0"/>
    <n v="0"/>
    <n v="0"/>
    <n v="0"/>
    <n v="6708.1"/>
    <n v="33486.247982765417"/>
  </r>
  <r>
    <x v="0"/>
    <s v="SO.AV.2026.08.00002"/>
    <s v="Jaya Kampung Tengah"/>
    <x v="1"/>
    <x v="2"/>
    <x v="1"/>
    <n v="36"/>
    <n v="929347.5"/>
    <n v="716914.11891891877"/>
    <n v="120335.88108108111"/>
    <n v="6758.3908173913032"/>
    <x v="0"/>
    <x v="1"/>
    <n v="0"/>
    <n v="0"/>
    <n v="0"/>
    <n v="0"/>
    <n v="18586.949999999997"/>
    <n v="94990.540263689807"/>
  </r>
  <r>
    <x v="0"/>
    <s v="SO.AV.2026.08.00003"/>
    <s v="JAYA BANGUN UTAMA"/>
    <x v="2"/>
    <x v="3"/>
    <x v="1"/>
    <n v="6"/>
    <n v="553890"/>
    <n v="425711.09189189179"/>
    <n v="73288.908108108153"/>
    <n v="5647.304347826087"/>
    <x v="0"/>
    <x v="0"/>
    <n v="0"/>
    <n v="8333.3333333333339"/>
    <n v="0"/>
    <n v="8333.3333333333339"/>
    <n v="11077.8"/>
    <n v="48230.470426948741"/>
  </r>
  <r>
    <x v="0"/>
    <s v="SO.AV.2026.08.00004"/>
    <s v="Surya Budi Berlian"/>
    <x v="3"/>
    <x v="3"/>
    <x v="1"/>
    <n v="5"/>
    <n v="461574.99999999994"/>
    <n v="354759.2432432432"/>
    <n v="61074.09009009006"/>
    <n v="4706.086956521739"/>
    <x v="0"/>
    <x v="0"/>
    <n v="0"/>
    <n v="7142.8571428571431"/>
    <n v="0"/>
    <n v="7142.8571428571431"/>
    <n v="9231.5"/>
    <n v="39993.645990711178"/>
  </r>
  <r>
    <x v="0"/>
    <s v="SO.AV.2026.08.00006"/>
    <s v="Pelita Abadi"/>
    <x v="2"/>
    <x v="1"/>
    <x v="1"/>
    <n v="12"/>
    <n v="167702.5"/>
    <n v="129654.68108108104"/>
    <n v="21428.652252252272"/>
    <n v="1331.478260869565"/>
    <x v="0"/>
    <x v="0"/>
    <n v="0"/>
    <n v="3333.3333333333335"/>
    <n v="0"/>
    <n v="3333.3333333333335"/>
    <n v="3354.05"/>
    <n v="13409.790658049376"/>
  </r>
  <r>
    <x v="0"/>
    <s v="SO.AV.2026.08.00006"/>
    <s v="Pelita Abadi"/>
    <x v="2"/>
    <x v="4"/>
    <x v="1"/>
    <n v="6"/>
    <n v="315795"/>
    <n v="240358.05405405402"/>
    <n v="44141.945945945976"/>
    <n v="2851.2"/>
    <x v="0"/>
    <x v="0"/>
    <n v="0"/>
    <n v="3333.3333333333335"/>
    <n v="0"/>
    <n v="3333.3333333333335"/>
    <n v="6315.9000000000005"/>
    <n v="31641.512612612642"/>
  </r>
  <r>
    <x v="0"/>
    <s v="SO.AV.2026.08.00007"/>
    <s v="Suka Damai"/>
    <x v="4"/>
    <x v="3"/>
    <x v="1"/>
    <n v="6"/>
    <n v="553890"/>
    <n v="425711.09189189179"/>
    <n v="73288.908108108153"/>
    <n v="5647.304347826087"/>
    <x v="0"/>
    <x v="1"/>
    <n v="0"/>
    <n v="0"/>
    <n v="0"/>
    <n v="0"/>
    <n v="11077.8"/>
    <n v="56563.80376028207"/>
  </r>
  <r>
    <x v="0"/>
    <s v="SO.AV.2026.08.00008"/>
    <s v="Sumber Maju Jaya"/>
    <x v="4"/>
    <x v="5"/>
    <x v="0"/>
    <n v="2"/>
    <n v="152070"/>
    <n v="115402.68108108107"/>
    <n v="21597.318918918929"/>
    <n v="1668.1739130434783"/>
    <x v="1"/>
    <x v="2"/>
    <n v="0"/>
    <n v="0"/>
    <n v="6082.8"/>
    <n v="6082.8"/>
    <n v="3041.4"/>
    <n v="10804.94500587545"/>
  </r>
  <r>
    <x v="0"/>
    <s v="SO.AV.2026.08.00009"/>
    <s v="Pemayung Indah"/>
    <x v="1"/>
    <x v="6"/>
    <x v="0"/>
    <n v="18"/>
    <n v="1243754.9999999998"/>
    <n v="941556.45405405399"/>
    <n v="178943.54594594578"/>
    <n v="11707.826086956522"/>
    <x v="0"/>
    <x v="0"/>
    <n v="0"/>
    <n v="2941.1764705882351"/>
    <n v="0"/>
    <n v="2941.1764705882351"/>
    <n v="24875.1"/>
    <n v="139419.44338840104"/>
  </r>
  <r>
    <x v="0"/>
    <s v="SO.AV.2026.08.00010"/>
    <s v="Agung Wijaya"/>
    <x v="2"/>
    <x v="7"/>
    <x v="1"/>
    <n v="2"/>
    <n v="429015"/>
    <n v="321555.93513513508"/>
    <n v="64944.064864864864"/>
    <n v="8004.1739130434789"/>
    <x v="0"/>
    <x v="0"/>
    <n v="0"/>
    <n v="10000"/>
    <n v="0"/>
    <n v="10000"/>
    <n v="8580.2999999999993"/>
    <n v="38359.590951821388"/>
  </r>
  <r>
    <x v="0"/>
    <s v="SO.AV.2026.08.00011"/>
    <s v="PT. Tayang Sari"/>
    <x v="2"/>
    <x v="8"/>
    <x v="1"/>
    <n v="2"/>
    <n v="61790"/>
    <n v="45298.248648648645"/>
    <n v="10368.418018018019"/>
    <n v="1606.9565217391305"/>
    <x v="0"/>
    <x v="0"/>
    <n v="0"/>
    <n v="3571.4285714285716"/>
    <n v="0"/>
    <n v="3571.4285714285716"/>
    <n v="1235.8"/>
    <n v="3954.2329248503174"/>
  </r>
  <r>
    <x v="0"/>
    <s v="SO.AV.2026.08.00011"/>
    <s v="PT. Tayang Sari"/>
    <x v="2"/>
    <x v="0"/>
    <x v="0"/>
    <n v="2"/>
    <n v="183150.00000000003"/>
    <n v="129423.56756756756"/>
    <n v="35576.432432432441"/>
    <n v="7254.260869565217"/>
    <x v="0"/>
    <x v="0"/>
    <n v="0"/>
    <n v="3571.4285714285716"/>
    <n v="0"/>
    <n v="3571.4285714285716"/>
    <n v="3663.0000000000005"/>
    <n v="21087.742991438652"/>
  </r>
  <r>
    <x v="0"/>
    <s v="SO.AV.2026.08.00012"/>
    <s v="Sugianto"/>
    <x v="3"/>
    <x v="9"/>
    <x v="1"/>
    <n v="4"/>
    <n v="687090.00000000012"/>
    <n v="509374.18378378375"/>
    <n v="109625.81621621625"/>
    <n v="16491.965217391305"/>
    <x v="0"/>
    <x v="1"/>
    <n v="0"/>
    <n v="0"/>
    <n v="0"/>
    <n v="0"/>
    <n v="13741.800000000001"/>
    <n v="79392.05099882494"/>
  </r>
  <r>
    <x v="0"/>
    <s v="SO.AV.2026.08.00013"/>
    <s v="Surya Berkah"/>
    <x v="5"/>
    <x v="9"/>
    <x v="1"/>
    <n v="4"/>
    <n v="687090.00000000012"/>
    <n v="509374.18378378375"/>
    <n v="109625.81621621625"/>
    <n v="16491.965217391305"/>
    <x v="0"/>
    <x v="1"/>
    <n v="0"/>
    <n v="0"/>
    <n v="0"/>
    <n v="0"/>
    <n v="13741.800000000001"/>
    <n v="79392.05099882494"/>
  </r>
  <r>
    <x v="0"/>
    <s v="SO.AV.2026.08.00013"/>
    <s v="Surya Berkah"/>
    <x v="5"/>
    <x v="10"/>
    <x v="1"/>
    <n v="1"/>
    <n v="810300"/>
    <n v="598738.07567567565"/>
    <n v="131261.92432432424"/>
    <n v="19910.956521739132"/>
    <x v="0"/>
    <x v="1"/>
    <n v="0"/>
    <n v="0"/>
    <n v="0"/>
    <n v="0"/>
    <n v="16206"/>
    <n v="95144.967802585103"/>
  </r>
  <r>
    <x v="0"/>
    <s v="SO.AV.2026.08.00014"/>
    <s v="PANCA WARNA"/>
    <x v="2"/>
    <x v="11"/>
    <x v="1"/>
    <n v="2"/>
    <n v="2041475"/>
    <n v="1528122.5513513514"/>
    <n v="311044.11531531508"/>
    <n v="39806.608695652176"/>
    <x v="1"/>
    <x v="2"/>
    <n v="0"/>
    <n v="0"/>
    <n v="163318"/>
    <n v="163318"/>
    <n v="0"/>
    <n v="107919.50661966292"/>
  </r>
  <r>
    <x v="0"/>
    <s v="SO.AV.2026.08.00015"/>
    <s v="Maju Jaya ( Sipin )"/>
    <x v="0"/>
    <x v="5"/>
    <x v="0"/>
    <n v="2"/>
    <n v="152070"/>
    <n v="115402.68108108107"/>
    <n v="21597.318918918929"/>
    <n v="1668.1739130434783"/>
    <x v="0"/>
    <x v="0"/>
    <n v="0"/>
    <n v="8333.3333333333339"/>
    <n v="0"/>
    <n v="8333.3333333333339"/>
    <n v="3041.4"/>
    <n v="8554.4116725421154"/>
  </r>
  <r>
    <x v="0"/>
    <s v="SO.AV.2026.08.00016"/>
    <s v="Jaya Bersama"/>
    <x v="0"/>
    <x v="12"/>
    <x v="0"/>
    <n v="1"/>
    <n v="352980.00000000006"/>
    <n v="248678.14054054051"/>
    <n v="69321.859459459491"/>
    <n v="14546.782608695654"/>
    <x v="0"/>
    <x v="0"/>
    <n v="0"/>
    <n v="3125"/>
    <n v="0"/>
    <n v="3125"/>
    <n v="7059.6"/>
    <n v="44590.476850763836"/>
  </r>
  <r>
    <x v="0"/>
    <s v="SO.AV.2026.08.00017"/>
    <s v="Putra Berlian"/>
    <x v="2"/>
    <x v="13"/>
    <x v="0"/>
    <n v="3"/>
    <n v="311077.5"/>
    <n v="223024.54054054053"/>
    <n v="57225.459459459467"/>
    <n v="10743.652173913044"/>
    <x v="0"/>
    <x v="0"/>
    <n v="0"/>
    <n v="5882.3529411764703"/>
    <n v="0"/>
    <n v="5882.3529411764703"/>
    <n v="6221.55"/>
    <n v="34377.904344369956"/>
  </r>
  <r>
    <x v="0"/>
    <s v="SO.AV.2026.08.00017"/>
    <s v="Putra Berlian"/>
    <x v="2"/>
    <x v="6"/>
    <x v="0"/>
    <n v="12"/>
    <n v="829170"/>
    <n v="627704.3027027027"/>
    <n v="119295.69729729719"/>
    <n v="7805.2173913043471"/>
    <x v="0"/>
    <x v="0"/>
    <n v="0"/>
    <n v="5882.3529411764703"/>
    <n v="0"/>
    <n v="5882.3529411764703"/>
    <n v="16583.399999999998"/>
    <n v="89024.726964816364"/>
  </r>
  <r>
    <x v="0"/>
    <s v="SO.AV.2026.08.00018"/>
    <s v="HELMY"/>
    <x v="5"/>
    <x v="14"/>
    <x v="0"/>
    <n v="2"/>
    <n v="2642170"/>
    <n v="1990195.5027027025"/>
    <n v="390137.83063063049"/>
    <n v="32307.478260869564"/>
    <x v="0"/>
    <x v="0"/>
    <n v="0"/>
    <n v="10000"/>
    <n v="0"/>
    <n v="10000"/>
    <n v="52843.4"/>
    <n v="294986.9523697609"/>
  </r>
  <r>
    <x v="0"/>
    <s v="SO.AV.2026.08.00019"/>
    <s v="Sinar Cahaya / Sinar Makmur"/>
    <x v="0"/>
    <x v="3"/>
    <x v="1"/>
    <n v="2"/>
    <n v="184630"/>
    <n v="141903.69729729727"/>
    <n v="24429.636036036041"/>
    <n v="1882.4347826086957"/>
    <x v="0"/>
    <x v="0"/>
    <n v="0"/>
    <n v="5769.2307692307695"/>
    <n v="0"/>
    <n v="5769.2307692307695"/>
    <n v="3692.6000000000004"/>
    <n v="13085.370484196575"/>
  </r>
  <r>
    <x v="0"/>
    <s v="SO.AV.2026.08.00020"/>
    <s v="Sumber Alam"/>
    <x v="6"/>
    <x v="10"/>
    <x v="1"/>
    <n v="1"/>
    <n v="810300"/>
    <n v="598738.07567567565"/>
    <n v="131261.92432432424"/>
    <n v="19910.956521739132"/>
    <x v="0"/>
    <x v="0"/>
    <n v="0"/>
    <n v="7692.3076923076924"/>
    <n v="0"/>
    <n v="7692.3076923076924"/>
    <n v="16206"/>
    <n v="87452.660110277415"/>
  </r>
  <r>
    <x v="0"/>
    <s v="SO.AV.2026.08.00021"/>
    <s v="Anto Jaya"/>
    <x v="2"/>
    <x v="15"/>
    <x v="0"/>
    <n v="6"/>
    <n v="299699.99999999994"/>
    <n v="226029.0162162162"/>
    <n v="43970.98378378374"/>
    <n v="4976.9739130434782"/>
    <x v="1"/>
    <x v="2"/>
    <n v="0"/>
    <n v="0"/>
    <n v="8990.9999999999982"/>
    <n v="8990.9999999999982"/>
    <n v="5993.9999999999991"/>
    <n v="24009.009870740265"/>
  </r>
  <r>
    <x v="0"/>
    <s v="SO.AV.2026.08.00022"/>
    <s v="Ken Jaya"/>
    <x v="3"/>
    <x v="3"/>
    <x v="1"/>
    <n v="6"/>
    <n v="553890"/>
    <n v="425711.09189189179"/>
    <n v="73288.908108108153"/>
    <n v="5647.304347826087"/>
    <x v="0"/>
    <x v="0"/>
    <n v="0"/>
    <n v="7142.8571428571431"/>
    <n v="0"/>
    <n v="7142.8571428571431"/>
    <n v="11077.8"/>
    <n v="49420.946617424925"/>
  </r>
  <r>
    <x v="0"/>
    <s v="SO.AV.2026.08.00023"/>
    <s v="Ambia"/>
    <x v="7"/>
    <x v="13"/>
    <x v="0"/>
    <n v="8"/>
    <n v="829540"/>
    <n v="594732.10810810805"/>
    <n v="152601.22522522521"/>
    <n v="48649.739130434784"/>
    <x v="0"/>
    <x v="1"/>
    <n v="0"/>
    <n v="0"/>
    <n v="0"/>
    <n v="0"/>
    <n v="16590.8"/>
    <n v="87360.686094790421"/>
  </r>
  <r>
    <x v="0"/>
    <s v="SO.AV.2026.08.00024"/>
    <s v="Dimas Bangunan"/>
    <x v="7"/>
    <x v="16"/>
    <x v="1"/>
    <n v="24"/>
    <n v="2339880"/>
    <n v="1786045.2324324322"/>
    <n v="321954.76756756776"/>
    <n v="30679.234782608695"/>
    <x v="0"/>
    <x v="0"/>
    <n v="0"/>
    <n v="14285.714285714286"/>
    <n v="0"/>
    <n v="14285.714285714286"/>
    <n v="46797.600000000006"/>
    <n v="230192.2184992448"/>
  </r>
  <r>
    <x v="0"/>
    <s v="SO.AV.2026.08.00025"/>
    <s v="Berkat Jaya Keramik"/>
    <x v="6"/>
    <x v="17"/>
    <x v="0"/>
    <n v="4"/>
    <n v="269730"/>
    <n v="206060.80864864861"/>
    <n v="36939.191351351386"/>
    <n v="2760.9043478260869"/>
    <x v="0"/>
    <x v="1"/>
    <n v="0"/>
    <n v="0"/>
    <n v="0"/>
    <n v="0"/>
    <n v="5394.6"/>
    <n v="28783.687003525301"/>
  </r>
  <r>
    <x v="0"/>
    <s v="SO.AV.2026.08.00026"/>
    <s v="ANDRIAN S"/>
    <x v="8"/>
    <x v="18"/>
    <x v="0"/>
    <n v="7"/>
    <n v="2799790"/>
    <n v="2030332.2162162159"/>
    <n v="492001.11711711716"/>
    <n v="100916.86956521739"/>
    <x v="0"/>
    <x v="0"/>
    <n v="0"/>
    <n v="20000"/>
    <n v="0"/>
    <n v="20000"/>
    <n v="55995.8"/>
    <n v="315088.44755189976"/>
  </r>
  <r>
    <x v="0"/>
    <s v="SO.AV.2026.08.00027"/>
    <s v="MANDIRI (Talang Bakung)"/>
    <x v="4"/>
    <x v="3"/>
    <x v="1"/>
    <n v="6"/>
    <n v="553890"/>
    <n v="425711.09189189179"/>
    <n v="73288.908108108153"/>
    <n v="5647.304347826087"/>
    <x v="0"/>
    <x v="1"/>
    <n v="0"/>
    <n v="0"/>
    <n v="0"/>
    <n v="0"/>
    <n v="11077.8"/>
    <n v="56563.80376028207"/>
  </r>
  <r>
    <x v="0"/>
    <s v="SO.AV.2026.08.00028"/>
    <s v="Sekawan Jaya"/>
    <x v="3"/>
    <x v="3"/>
    <x v="1"/>
    <n v="8"/>
    <n v="738520"/>
    <n v="567614.78918918909"/>
    <n v="97718.544144144165"/>
    <n v="7529.739130434783"/>
    <x v="0"/>
    <x v="0"/>
    <n v="0"/>
    <n v="8333.3333333333339"/>
    <n v="0"/>
    <n v="8333.3333333333339"/>
    <n v="14770.400000000001"/>
    <n v="67085.071680376044"/>
  </r>
  <r>
    <x v="0"/>
    <s v="SO.AV.2026.08.00029"/>
    <s v="MAYANG KERAMIK"/>
    <x v="0"/>
    <x v="3"/>
    <x v="1"/>
    <n v="24"/>
    <n v="2215560"/>
    <n v="1702844.3675675672"/>
    <n v="293155.63243243261"/>
    <n v="22589.217391304348"/>
    <x v="2"/>
    <x v="3"/>
    <n v="60000"/>
    <n v="13636.363636363636"/>
    <n v="0"/>
    <n v="73636.363636363632"/>
    <n v="44311.199999999997"/>
    <n v="152618.85140476463"/>
  </r>
  <r>
    <x v="0"/>
    <s v="SO.AV.2026.08.00030"/>
    <s v="Karya Abadi (Abun)"/>
    <x v="0"/>
    <x v="10"/>
    <x v="1"/>
    <n v="1"/>
    <n v="810300"/>
    <n v="598738.07567567565"/>
    <n v="131261.92432432424"/>
    <n v="19910.956521739132"/>
    <x v="0"/>
    <x v="1"/>
    <n v="0"/>
    <n v="0"/>
    <n v="0"/>
    <n v="0"/>
    <n v="16206"/>
    <n v="95144.967802585103"/>
  </r>
  <r>
    <x v="0"/>
    <s v="SO.AV.2026.08.00031"/>
    <s v="Robin Jaya"/>
    <x v="9"/>
    <x v="9"/>
    <x v="1"/>
    <n v="2"/>
    <n v="343545.00000000006"/>
    <n v="254687.09189189188"/>
    <n v="54812.908108108124"/>
    <n v="8245.9826086956527"/>
    <x v="0"/>
    <x v="1"/>
    <n v="0"/>
    <n v="0"/>
    <n v="0"/>
    <n v="0"/>
    <n v="6870.9000000000005"/>
    <n v="39696.02549941247"/>
  </r>
  <r>
    <x v="0"/>
    <s v="SO.AV.2026.08.00032"/>
    <s v="Maju Tb"/>
    <x v="1"/>
    <x v="19"/>
    <x v="1"/>
    <n v="4"/>
    <n v="1451880.0000000002"/>
    <n v="1117664.9513513511"/>
    <n v="190335.0486486489"/>
    <n v="12971.965217391305"/>
    <x v="0"/>
    <x v="0"/>
    <n v="0"/>
    <n v="7142.8571428571431"/>
    <n v="0"/>
    <n v="7142.8571428571431"/>
    <n v="29037.600000000002"/>
    <n v="141182.62628840044"/>
  </r>
  <r>
    <x v="0"/>
    <s v="SO.AV.2026.08.00033"/>
    <s v="Alya"/>
    <x v="10"/>
    <x v="3"/>
    <x v="1"/>
    <n v="72"/>
    <n v="6646680"/>
    <n v="5108533.1027027015"/>
    <n v="879466.8972972976"/>
    <n v="97767.65217391304"/>
    <x v="2"/>
    <x v="3"/>
    <n v="180000"/>
    <n v="50000"/>
    <n v="0"/>
    <n v="230000"/>
    <n v="132933.6"/>
    <n v="418765.64512338454"/>
  </r>
  <r>
    <x v="0"/>
    <s v="SO.AV.2026.08.00035"/>
    <s v="Alas Kusuma"/>
    <x v="10"/>
    <x v="3"/>
    <x v="1"/>
    <n v="24"/>
    <n v="2215560"/>
    <n v="1702844.3675675672"/>
    <n v="293155.63243243261"/>
    <n v="32589.217391304348"/>
    <x v="2"/>
    <x v="4"/>
    <n v="60000"/>
    <n v="0"/>
    <n v="0"/>
    <n v="60000"/>
    <n v="44311.199999999997"/>
    <n v="156255.21504112828"/>
  </r>
  <r>
    <x v="0"/>
    <s v="SO.AV.2026.08.00036"/>
    <s v="Maju Jaya Mendalo"/>
    <x v="2"/>
    <x v="10"/>
    <x v="1"/>
    <n v="1"/>
    <n v="810300"/>
    <n v="598738.07567567565"/>
    <n v="131261.92432432424"/>
    <n v="19910.956521739132"/>
    <x v="0"/>
    <x v="0"/>
    <n v="0"/>
    <n v="16666.666666666668"/>
    <n v="0"/>
    <n v="16666.666666666668"/>
    <n v="16206"/>
    <n v="78478.301135918431"/>
  </r>
  <r>
    <x v="0"/>
    <s v="SO.AV.2026.08.00037"/>
    <s v="Mulia Bangunan"/>
    <x v="10"/>
    <x v="5"/>
    <x v="0"/>
    <n v="20"/>
    <n v="1520700.0000000002"/>
    <n v="1154026.8108108107"/>
    <n v="215973.18918918935"/>
    <n v="26681.739130434784"/>
    <x v="0"/>
    <x v="0"/>
    <n v="0"/>
    <n v="25000"/>
    <n v="0"/>
    <n v="25000"/>
    <n v="30414.000000000004"/>
    <n v="133877.45005875456"/>
  </r>
  <r>
    <x v="0"/>
    <s v="SO.AV.2026.08.00037"/>
    <s v="Mulia Bangunan"/>
    <x v="10"/>
    <x v="20"/>
    <x v="0"/>
    <n v="4"/>
    <n v="1149220"/>
    <n v="872068.32432432426"/>
    <n v="163265.00900900899"/>
    <n v="22978.08695652174"/>
    <x v="0"/>
    <x v="0"/>
    <n v="0"/>
    <n v="25000"/>
    <n v="0"/>
    <n v="25000"/>
    <n v="22984.399999999998"/>
    <n v="92302.522052487271"/>
  </r>
  <r>
    <x v="0"/>
    <s v="SO.AV.2026.08.00038"/>
    <s v="Berkat Usaha (Bangko)"/>
    <x v="10"/>
    <x v="3"/>
    <x v="1"/>
    <n v="48"/>
    <n v="4431120"/>
    <n v="3405688.7351351343"/>
    <n v="586311.26486486522"/>
    <n v="65178.434782608696"/>
    <x v="0"/>
    <x v="0"/>
    <n v="0"/>
    <n v="28571.428571428572"/>
    <n v="0"/>
    <n v="28571.428571428572"/>
    <n v="88622.399999999994"/>
    <n v="403939.00151082792"/>
  </r>
  <r>
    <x v="0"/>
    <s v="SO.AV.2026.08.00039"/>
    <s v="PANCA WARNA"/>
    <x v="2"/>
    <x v="11"/>
    <x v="1"/>
    <n v="2"/>
    <n v="2041475"/>
    <n v="1528122.5513513514"/>
    <n v="311044.11531531508"/>
    <n v="39806.608695652176"/>
    <x v="1"/>
    <x v="2"/>
    <n v="0"/>
    <n v="0"/>
    <n v="163318"/>
    <n v="163318"/>
    <n v="0"/>
    <n v="107919.50661966292"/>
  </r>
  <r>
    <x v="0"/>
    <s v="SO.AV.2026.08.00040"/>
    <s v="Aman Jaya"/>
    <x v="6"/>
    <x v="9"/>
    <x v="1"/>
    <n v="2"/>
    <n v="343545.00000000006"/>
    <n v="254687.09189189188"/>
    <n v="54812.908108108124"/>
    <n v="8245.9826086956527"/>
    <x v="0"/>
    <x v="0"/>
    <n v="0"/>
    <n v="5882.3529411764703"/>
    <n v="0"/>
    <n v="5882.3529411764703"/>
    <n v="6870.9000000000005"/>
    <n v="33813.672558236001"/>
  </r>
  <r>
    <x v="0"/>
    <s v="SO.AV.2026.08.00041"/>
    <s v="Putra Berlian"/>
    <x v="2"/>
    <x v="3"/>
    <x v="1"/>
    <n v="8"/>
    <n v="738520"/>
    <n v="567614.78918918909"/>
    <n v="97718.544144144165"/>
    <n v="7529.739130434783"/>
    <x v="0"/>
    <x v="0"/>
    <n v="0"/>
    <n v="5882.3529411764703"/>
    <n v="0"/>
    <n v="5882.3529411764703"/>
    <n v="14770.400000000001"/>
    <n v="69536.052072532912"/>
  </r>
  <r>
    <x v="0"/>
    <s v="SO.AV.2026.08.00042"/>
    <s v="Ambia"/>
    <x v="7"/>
    <x v="21"/>
    <x v="1"/>
    <n v="4"/>
    <n v="380729.99999999994"/>
    <n v="290278.57297297294"/>
    <n v="52721.427027027006"/>
    <n v="13302.678260869565"/>
    <x v="0"/>
    <x v="1"/>
    <n v="0"/>
    <n v="0"/>
    <n v="0"/>
    <n v="0"/>
    <n v="7614.5999999999995"/>
    <n v="31804.148766157443"/>
  </r>
  <r>
    <x v="0"/>
    <s v="SO.AV.2026.08.00043"/>
    <s v="Ari Bangunan"/>
    <x v="5"/>
    <x v="13"/>
    <x v="0"/>
    <n v="14"/>
    <n v="1451695"/>
    <n v="1040781.1891891891"/>
    <n v="267052.14414414414"/>
    <n v="50137.043478260872"/>
    <x v="0"/>
    <x v="1"/>
    <n v="0"/>
    <n v="0"/>
    <n v="0"/>
    <n v="0"/>
    <n v="29033.9"/>
    <n v="187881.20066588328"/>
  </r>
  <r>
    <x v="0"/>
    <s v="SO.AV.2026.08.00044"/>
    <s v="AS"/>
    <x v="8"/>
    <x v="3"/>
    <x v="1"/>
    <n v="24"/>
    <n v="2215560"/>
    <n v="1702844.3675675672"/>
    <n v="293155.63243243261"/>
    <n v="22589.217391304348"/>
    <x v="2"/>
    <x v="3"/>
    <n v="60000"/>
    <n v="10000"/>
    <n v="0"/>
    <n v="70000"/>
    <n v="44311.199999999997"/>
    <n v="156255.21504112828"/>
  </r>
  <r>
    <x v="0"/>
    <s v="SO.AV.2026.08.00045"/>
    <s v="Sugianto"/>
    <x v="3"/>
    <x v="10"/>
    <x v="1"/>
    <n v="2"/>
    <n v="1620600"/>
    <n v="1197476.1513513513"/>
    <n v="262523.84864864848"/>
    <n v="39821.913043478264"/>
    <x v="0"/>
    <x v="1"/>
    <n v="0"/>
    <n v="0"/>
    <n v="0"/>
    <n v="0"/>
    <n v="32412"/>
    <n v="190289.93560517021"/>
  </r>
  <r>
    <x v="0"/>
    <s v="SO.AV.2026.08.00046"/>
    <s v="Sumber Kiat Sentosa"/>
    <x v="3"/>
    <x v="3"/>
    <x v="1"/>
    <n v="24"/>
    <n v="2215560"/>
    <n v="1702844.3675675672"/>
    <n v="293155.63243243261"/>
    <n v="22589.217391304348"/>
    <x v="2"/>
    <x v="3"/>
    <n v="60000"/>
    <n v="2777.7777777777778"/>
    <n v="0"/>
    <n v="62777.777777777781"/>
    <n v="44311.199999999997"/>
    <n v="163477.43726335053"/>
  </r>
  <r>
    <x v="0"/>
    <s v="SO.AV.2026.08.00048"/>
    <s v="BARRAS"/>
    <x v="5"/>
    <x v="2"/>
    <x v="1"/>
    <n v="60"/>
    <n v="1548912.5"/>
    <n v="1194856.8648648646"/>
    <n v="200559.80180180189"/>
    <n v="11263.984695652172"/>
    <x v="0"/>
    <x v="1"/>
    <n v="0"/>
    <n v="0"/>
    <n v="0"/>
    <n v="0"/>
    <n v="30978.25"/>
    <n v="158317.56710614971"/>
  </r>
  <r>
    <x v="0"/>
    <s v="SO.AV.2026.08.00049"/>
    <s v="Berkat Usaha (Babeko)"/>
    <x v="8"/>
    <x v="9"/>
    <x v="1"/>
    <n v="1"/>
    <n v="171772.50000000003"/>
    <n v="127343.54594594594"/>
    <n v="27406.454054054062"/>
    <n v="4122.9913043478264"/>
    <x v="0"/>
    <x v="1"/>
    <n v="0"/>
    <n v="0"/>
    <n v="0"/>
    <n v="0"/>
    <n v="3435.4500000000003"/>
    <n v="19848.012749706235"/>
  </r>
  <r>
    <x v="0"/>
    <s v="SO.GM.2026.08.00001"/>
    <s v="Kiat Adi Jaya"/>
    <x v="0"/>
    <x v="22"/>
    <x v="2"/>
    <n v="1"/>
    <n v="264087.5"/>
    <n v="173104.02162162162"/>
    <n v="64812.645045045036"/>
    <n v="16092.521739130434"/>
    <x v="0"/>
    <x v="1"/>
    <n v="0"/>
    <n v="0"/>
    <n v="0"/>
    <n v="0"/>
    <n v="5281.75"/>
    <n v="43438.373305914603"/>
  </r>
  <r>
    <x v="0"/>
    <s v="SO.GM.2026.08.00003"/>
    <s v="Persia Bangunan"/>
    <x v="9"/>
    <x v="22"/>
    <x v="2"/>
    <n v="1"/>
    <n v="264087.5"/>
    <n v="173104.02162162162"/>
    <n v="64812.645045045036"/>
    <n v="16092.521739130434"/>
    <x v="0"/>
    <x v="0"/>
    <n v="0"/>
    <n v="3846.1538461538462"/>
    <n v="0"/>
    <n v="3846.1538461538462"/>
    <n v="5281.75"/>
    <n v="39592.219459760759"/>
  </r>
  <r>
    <x v="0"/>
    <s v="SO.GM.2026.08.00004"/>
    <s v="Jaya Maju Mendalo"/>
    <x v="2"/>
    <x v="23"/>
    <x v="2"/>
    <n v="4"/>
    <n v="283790"/>
    <n v="188280.47567567567"/>
    <n v="67386.190990990988"/>
    <n v="15885.913043478264"/>
    <x v="0"/>
    <x v="1"/>
    <n v="0"/>
    <n v="0"/>
    <n v="0"/>
    <n v="0"/>
    <n v="5675.8"/>
    <n v="45824.477947512722"/>
  </r>
  <r>
    <x v="0"/>
    <s v="SO.GM.2026.08.00004"/>
    <s v="Jaya Maju Mendalo"/>
    <x v="2"/>
    <x v="24"/>
    <x v="2"/>
    <n v="4"/>
    <n v="255411.00000000003"/>
    <n v="169452.42810810811"/>
    <n v="60647.571891891886"/>
    <n v="16375.652173913042"/>
    <x v="0"/>
    <x v="1"/>
    <n v="0"/>
    <n v="0"/>
    <n v="0"/>
    <n v="0"/>
    <n v="5108.22"/>
    <n v="39163.699717978845"/>
  </r>
  <r>
    <x v="0"/>
    <s v="SO.GM.2026.08.00005"/>
    <s v="PANCA WARNA"/>
    <x v="2"/>
    <x v="22"/>
    <x v="2"/>
    <n v="20"/>
    <n v="5281750"/>
    <n v="3462080.4324324327"/>
    <n v="1296252.9009009004"/>
    <n v="321850.4347826087"/>
    <x v="1"/>
    <x v="2"/>
    <n v="0"/>
    <n v="0"/>
    <n v="422540"/>
    <n v="422540"/>
    <n v="0"/>
    <n v="551862.46611829172"/>
  </r>
  <r>
    <x v="0"/>
    <s v="SO.GM.2026.08.00006"/>
    <s v="PANCA WARNA"/>
    <x v="2"/>
    <x v="22"/>
    <x v="2"/>
    <n v="2"/>
    <n v="528175"/>
    <n v="346208.04324324324"/>
    <n v="129625.29009009007"/>
    <n v="32185.043478260868"/>
    <x v="1"/>
    <x v="2"/>
    <n v="0"/>
    <n v="0"/>
    <n v="42254"/>
    <n v="42254"/>
    <n v="0"/>
    <n v="55186.246611829207"/>
  </r>
  <r>
    <x v="1"/>
    <s v="SO.AV.2026.08.00047"/>
    <s v="Bangun Jaya"/>
    <x v="6"/>
    <x v="25"/>
    <x v="0"/>
    <n v="4"/>
    <n v="445110"/>
    <n v="322326.31351351348"/>
    <n v="78673.686486486462"/>
    <n v="15732.869565217392"/>
    <x v="0"/>
    <x v="1"/>
    <n v="0"/>
    <n v="0"/>
    <n v="0"/>
    <n v="0"/>
    <n v="8902.1999999999989"/>
    <n v="54038.616921269073"/>
  </r>
  <r>
    <x v="1"/>
    <s v="SO.AV.2026.08.00050"/>
    <s v="Cahaya Bangunan (Niaso)"/>
    <x v="11"/>
    <x v="26"/>
    <x v="1"/>
    <n v="2"/>
    <n v="546453"/>
    <n v="406713.56108108105"/>
    <n v="85586.438918918953"/>
    <n v="7985.8086956521738"/>
    <x v="0"/>
    <x v="1"/>
    <n v="0"/>
    <n v="0"/>
    <n v="0"/>
    <n v="0"/>
    <n v="10929.060000000001"/>
    <n v="66671.570223266783"/>
  </r>
  <r>
    <x v="1"/>
    <s v="SO.AV.2026.08.00051"/>
    <s v="H. Apeng"/>
    <x v="11"/>
    <x v="9"/>
    <x v="1"/>
    <n v="8"/>
    <n v="1374180.0000000002"/>
    <n v="1018748.3675675675"/>
    <n v="219251.6324324325"/>
    <n v="32983.930434782611"/>
    <x v="0"/>
    <x v="0"/>
    <n v="0"/>
    <n v="10526.315789473685"/>
    <n v="0"/>
    <n v="10526.315789473685"/>
    <n v="27483.600000000002"/>
    <n v="148257.7862081762"/>
  </r>
  <r>
    <x v="1"/>
    <s v="SO.AV.2026.08.00051"/>
    <s v="H. Apeng"/>
    <x v="11"/>
    <x v="10"/>
    <x v="1"/>
    <n v="3"/>
    <n v="2430899.9999999995"/>
    <n v="1796214.2270270269"/>
    <n v="393785.7729729726"/>
    <n v="59732.869565217392"/>
    <x v="0"/>
    <x v="0"/>
    <n v="0"/>
    <n v="10526.315789473685"/>
    <n v="0"/>
    <n v="10526.315789473685"/>
    <n v="48617.999999999993"/>
    <n v="274908.58761828148"/>
  </r>
  <r>
    <x v="1"/>
    <s v="SO.AV.2026.08.00052"/>
    <s v="Sinar Maju"/>
    <x v="5"/>
    <x v="13"/>
    <x v="0"/>
    <n v="16"/>
    <n v="1659080"/>
    <n v="1189464.2162162161"/>
    <n v="305202.45045045041"/>
    <n v="57299.478260869568"/>
    <x v="0"/>
    <x v="0"/>
    <n v="0"/>
    <n v="12500"/>
    <n v="0"/>
    <n v="12500"/>
    <n v="33181.599999999999"/>
    <n v="202221.37218958084"/>
  </r>
  <r>
    <x v="1"/>
    <s v="SO.AV.2026.08.00053"/>
    <s v="Jaya Bersama"/>
    <x v="0"/>
    <x v="27"/>
    <x v="0"/>
    <n v="3"/>
    <n v="95182.500000000015"/>
    <n v="70951.848648648651"/>
    <n v="14798.151351351349"/>
    <n v="2112.0000000000005"/>
    <x v="0"/>
    <x v="0"/>
    <n v="0"/>
    <n v="3125"/>
    <n v="0"/>
    <n v="3125"/>
    <n v="1903.65"/>
    <n v="7657.5013513513495"/>
  </r>
  <r>
    <x v="1"/>
    <s v="SO.AV.2026.08.00054"/>
    <s v="Agung Wijaya"/>
    <x v="2"/>
    <x v="20"/>
    <x v="0"/>
    <n v="4"/>
    <n v="1149220"/>
    <n v="872068.32432432426"/>
    <n v="163265.00900900899"/>
    <n v="12978.08695652174"/>
    <x v="0"/>
    <x v="0"/>
    <n v="0"/>
    <n v="10000"/>
    <n v="0"/>
    <n v="10000"/>
    <n v="22984.399999999998"/>
    <n v="117302.52205248727"/>
  </r>
  <r>
    <x v="1"/>
    <s v="SO.AV.2026.08.00055"/>
    <s v="Pemayung Indah"/>
    <x v="1"/>
    <x v="28"/>
    <x v="0"/>
    <n v="3"/>
    <n v="453990"/>
    <n v="333265.68648648646"/>
    <n v="75734.31351351348"/>
    <n v="12006.260869565218"/>
    <x v="0"/>
    <x v="0"/>
    <n v="0"/>
    <n v="2941.1764705882351"/>
    <n v="0"/>
    <n v="2941.1764705882351"/>
    <n v="9079.7999999999993"/>
    <n v="51707.076173360023"/>
  </r>
  <r>
    <x v="1"/>
    <s v="SO.AV.2026.08.00057"/>
    <s v="Sumitro"/>
    <x v="12"/>
    <x v="14"/>
    <x v="0"/>
    <n v="2"/>
    <n v="2642170"/>
    <n v="1990195.5027027025"/>
    <n v="390137.83063063049"/>
    <n v="32307.478260869564"/>
    <x v="0"/>
    <x v="1"/>
    <n v="0"/>
    <n v="0"/>
    <n v="0"/>
    <n v="0"/>
    <n v="52843.4"/>
    <n v="304986.9523697609"/>
  </r>
  <r>
    <x v="1"/>
    <s v="SO.AV.2026.08.00058"/>
    <s v="Pelita Abadi"/>
    <x v="2"/>
    <x v="5"/>
    <x v="0"/>
    <n v="4"/>
    <n v="304140"/>
    <n v="230805.36216216214"/>
    <n v="43194.637837837858"/>
    <n v="3336.3478260869565"/>
    <x v="0"/>
    <x v="0"/>
    <n v="0"/>
    <n v="3333.3333333333335"/>
    <n v="0"/>
    <n v="3333.3333333333335"/>
    <n v="6082.8"/>
    <n v="30442.156678417563"/>
  </r>
  <r>
    <x v="1"/>
    <s v="SO.AV.2026.08.00059"/>
    <s v="Adi Wijaya"/>
    <x v="0"/>
    <x v="5"/>
    <x v="0"/>
    <n v="6"/>
    <n v="456210.00000000006"/>
    <n v="346208.04324324324"/>
    <n v="64791.956756756757"/>
    <n v="5004.5217391304359"/>
    <x v="0"/>
    <x v="0"/>
    <n v="0"/>
    <n v="6250"/>
    <n v="0"/>
    <n v="6250"/>
    <n v="9124.2000000000007"/>
    <n v="44413.235017626328"/>
  </r>
  <r>
    <x v="1"/>
    <s v="SO.AV.2026.08.00060"/>
    <s v="Surya Jaya"/>
    <x v="3"/>
    <x v="5"/>
    <x v="0"/>
    <n v="9"/>
    <n v="684315.00000000012"/>
    <n v="519312.06486486481"/>
    <n v="97187.935135135194"/>
    <n v="7506.782608695652"/>
    <x v="0"/>
    <x v="0"/>
    <n v="0"/>
    <n v="5555.5555555555557"/>
    <n v="0"/>
    <n v="5555.5555555555557"/>
    <n v="13686.300000000001"/>
    <n v="70439.296970883981"/>
  </r>
  <r>
    <x v="1"/>
    <s v="SO.AV.2026.08.00061"/>
    <s v="BuildXpert Mart"/>
    <x v="12"/>
    <x v="29"/>
    <x v="0"/>
    <n v="1"/>
    <n v="102860"/>
    <n v="78270.443243243237"/>
    <n v="14396.22342342342"/>
    <n v="765.21739130434787"/>
    <x v="0"/>
    <x v="1"/>
    <n v="0"/>
    <n v="0"/>
    <n v="0"/>
    <n v="0"/>
    <n v="2057.2000000000003"/>
    <n v="11573.806032119071"/>
  </r>
  <r>
    <x v="1"/>
    <s v="SO.AV.2026.08.00061"/>
    <s v="BuildXpert Mart"/>
    <x v="12"/>
    <x v="4"/>
    <x v="1"/>
    <n v="2"/>
    <n v="105265"/>
    <n v="80119.351351351346"/>
    <n v="14713.981981981982"/>
    <n v="950.4"/>
    <x v="0"/>
    <x v="1"/>
    <n v="0"/>
    <n v="0"/>
    <n v="0"/>
    <n v="0"/>
    <n v="2105.3000000000002"/>
    <n v="11658.281981981982"/>
  </r>
  <r>
    <x v="1"/>
    <s v="SO.AV.2026.08.00062"/>
    <s v="Jaya Bersama"/>
    <x v="0"/>
    <x v="30"/>
    <x v="3"/>
    <n v="2"/>
    <n v="186900"/>
    <n v="140818.71171171169"/>
    <n v="27559.666666666686"/>
    <n v="7162.434782608696"/>
    <x v="0"/>
    <x v="0"/>
    <n v="0"/>
    <n v="3125"/>
    <n v="0"/>
    <n v="3125"/>
    <n v="3738.0000000000005"/>
    <n v="13534.23188405799"/>
  </r>
  <r>
    <x v="1"/>
    <s v="SO.AV.2026.08.00063"/>
    <s v="Mutiara Inti Sejahtera"/>
    <x v="11"/>
    <x v="20"/>
    <x v="0"/>
    <n v="2"/>
    <n v="574610"/>
    <n v="436034.16216216213"/>
    <n v="81632.504504504497"/>
    <n v="6489.04347826087"/>
    <x v="0"/>
    <x v="1"/>
    <n v="0"/>
    <n v="0"/>
    <n v="0"/>
    <n v="0"/>
    <n v="11492.199999999999"/>
    <n v="63651.261026243636"/>
  </r>
  <r>
    <x v="1"/>
    <s v="SO.AV.2026.08.00064"/>
    <s v="Samson"/>
    <x v="0"/>
    <x v="3"/>
    <x v="1"/>
    <n v="72"/>
    <n v="6646680"/>
    <n v="5108533.1027027015"/>
    <n v="879466.8972972976"/>
    <n v="67767.65217391304"/>
    <x v="2"/>
    <x v="3"/>
    <n v="180000"/>
    <n v="12500"/>
    <n v="0"/>
    <n v="192500"/>
    <n v="132933.6"/>
    <n v="486265.64512338454"/>
  </r>
  <r>
    <x v="1"/>
    <s v="SO.AV.2026.08.00065"/>
    <s v="Sumber Harapan Jaya (SHJ)"/>
    <x v="3"/>
    <x v="1"/>
    <x v="1"/>
    <n v="60"/>
    <n v="838512.5"/>
    <n v="648273.40540540521"/>
    <n v="107143.26126126142"/>
    <n v="6657.3913043478251"/>
    <x v="0"/>
    <x v="0"/>
    <n v="0"/>
    <n v="9090.9090909090901"/>
    <n v="0"/>
    <n v="9090.9090909090901"/>
    <n v="16770.25"/>
    <n v="74624.710866004505"/>
  </r>
  <r>
    <x v="1"/>
    <s v="SO.AV.2026.08.00066"/>
    <s v="Robin Jaya"/>
    <x v="9"/>
    <x v="17"/>
    <x v="0"/>
    <n v="4"/>
    <n v="269730"/>
    <n v="206060.80864864861"/>
    <n v="36939.191351351386"/>
    <n v="2760.9043478260869"/>
    <x v="0"/>
    <x v="1"/>
    <n v="0"/>
    <n v="0"/>
    <n v="0"/>
    <n v="0"/>
    <n v="5394.6"/>
    <n v="28783.687003525301"/>
  </r>
  <r>
    <x v="1"/>
    <s v="SO.AV.2026.08.00067"/>
    <s v="Alif Bangunan"/>
    <x v="1"/>
    <x v="17"/>
    <x v="0"/>
    <n v="28"/>
    <n v="1888110.0000000002"/>
    <n v="1442425.6605405402"/>
    <n v="258574.33945945976"/>
    <n v="19326.330434782609"/>
    <x v="0"/>
    <x v="0"/>
    <n v="0"/>
    <n v="16666.666666666668"/>
    <n v="0"/>
    <n v="16666.666666666668"/>
    <n v="37762.200000000004"/>
    <n v="184819.14235801049"/>
  </r>
  <r>
    <x v="1"/>
    <s v="SO.AV.2026.08.00068"/>
    <s v="TB Sukses Jaya"/>
    <x v="1"/>
    <x v="3"/>
    <x v="1"/>
    <n v="3"/>
    <n v="276945"/>
    <n v="212855.54594594589"/>
    <n v="36644.454054054077"/>
    <n v="2823.6521739130435"/>
    <x v="0"/>
    <x v="1"/>
    <n v="0"/>
    <n v="0"/>
    <n v="0"/>
    <n v="0"/>
    <n v="5538.9"/>
    <n v="28281.901880141035"/>
  </r>
  <r>
    <x v="1"/>
    <s v="SO.AV.2026.08.00068"/>
    <s v="TB Sukses Jaya"/>
    <x v="1"/>
    <x v="4"/>
    <x v="1"/>
    <n v="6"/>
    <n v="315795"/>
    <n v="240358.05405405402"/>
    <n v="44141.945945945976"/>
    <n v="2851.2"/>
    <x v="0"/>
    <x v="1"/>
    <n v="0"/>
    <n v="0"/>
    <n v="0"/>
    <n v="0"/>
    <n v="6315.9000000000005"/>
    <n v="34974.845945945977"/>
  </r>
  <r>
    <x v="1"/>
    <s v="SO.AV.2026.08.00070"/>
    <s v="Anto Jaya"/>
    <x v="2"/>
    <x v="6"/>
    <x v="0"/>
    <n v="16"/>
    <n v="1105560"/>
    <n v="836939.07027027023"/>
    <n v="159060.92972972966"/>
    <n v="10406.95652173913"/>
    <x v="1"/>
    <x v="2"/>
    <n v="0"/>
    <n v="0"/>
    <n v="33166.799999999996"/>
    <n v="33166.799999999996"/>
    <n v="22111.199999999997"/>
    <n v="93375.973207990537"/>
  </r>
  <r>
    <x v="1"/>
    <s v="SO.AV.2026.08.00071"/>
    <s v="Sinar Baru (Kerinci)"/>
    <x v="7"/>
    <x v="9"/>
    <x v="1"/>
    <n v="8"/>
    <n v="1374180.0000000002"/>
    <n v="1018748.3675675675"/>
    <n v="219251.6324324325"/>
    <n v="52983.930434782611"/>
    <x v="0"/>
    <x v="1"/>
    <n v="0"/>
    <n v="0"/>
    <n v="0"/>
    <n v="0"/>
    <n v="27483.600000000002"/>
    <n v="138784.10199764988"/>
  </r>
  <r>
    <x v="1"/>
    <s v="SO.AV.2026.08.00072"/>
    <s v="JAYA BANGUN UTAMA"/>
    <x v="2"/>
    <x v="10"/>
    <x v="1"/>
    <n v="2"/>
    <n v="1620600"/>
    <n v="1197476.1513513513"/>
    <n v="262523.84864864848"/>
    <n v="39821.913043478264"/>
    <x v="0"/>
    <x v="0"/>
    <n v="0"/>
    <n v="8333.3333333333339"/>
    <n v="0"/>
    <n v="8333.3333333333339"/>
    <n v="32412"/>
    <n v="181956.60227183686"/>
  </r>
  <r>
    <x v="1"/>
    <s v="SO.AV.2026.08.00073"/>
    <s v="JAYA BANGUN UTAMA"/>
    <x v="2"/>
    <x v="5"/>
    <x v="0"/>
    <n v="6"/>
    <n v="456210.00000000006"/>
    <n v="346208.04324324324"/>
    <n v="64791.956756756757"/>
    <n v="5004.5217391304359"/>
    <x v="0"/>
    <x v="0"/>
    <n v="0"/>
    <n v="8333.3333333333339"/>
    <n v="0"/>
    <n v="8333.3333333333339"/>
    <n v="9124.2000000000007"/>
    <n v="42329.901684292985"/>
  </r>
  <r>
    <x v="1"/>
    <s v="SO.AV.2026.08.00074"/>
    <s v="Rudi Jaya"/>
    <x v="0"/>
    <x v="11"/>
    <x v="1"/>
    <n v="1"/>
    <n v="1020737.5"/>
    <n v="764061.27567567572"/>
    <n v="155522.05765765754"/>
    <n v="19903.304347826088"/>
    <x v="0"/>
    <x v="1"/>
    <n v="0"/>
    <n v="0"/>
    <n v="0"/>
    <n v="0"/>
    <n v="20414.75"/>
    <n v="115204.00330983146"/>
  </r>
  <r>
    <x v="1"/>
    <s v="SO.AV.2026.08.00075"/>
    <s v="Mitra Jaya ( Tungkal )"/>
    <x v="5"/>
    <x v="4"/>
    <x v="1"/>
    <n v="3"/>
    <n v="157897.5"/>
    <n v="120179.02702702701"/>
    <n v="22070.972972972988"/>
    <n v="1425.6"/>
    <x v="1"/>
    <x v="2"/>
    <n v="0"/>
    <n v="0"/>
    <n v="6315.9000000000005"/>
    <n v="6315.9000000000005"/>
    <n v="3157.9500000000003"/>
    <n v="11171.522972972987"/>
  </r>
  <r>
    <x v="1"/>
    <s v="SO.AV.2026.08.00075"/>
    <s v="Mitra Jaya ( Tungkal )"/>
    <x v="5"/>
    <x v="21"/>
    <x v="1"/>
    <n v="3"/>
    <n v="285547.49999999994"/>
    <n v="217708.92972972972"/>
    <n v="39541.070270270226"/>
    <n v="2477.0086956521741"/>
    <x v="1"/>
    <x v="2"/>
    <n v="0"/>
    <n v="0"/>
    <n v="11421.9"/>
    <n v="11421.9"/>
    <n v="5710.95"/>
    <n v="19931.211574618046"/>
  </r>
  <r>
    <x v="1"/>
    <s v="SO.AV.2026.08.00075"/>
    <s v="Mitra Jaya ( Tungkal )"/>
    <x v="5"/>
    <x v="31"/>
    <x v="1"/>
    <n v="5"/>
    <n v="267325"/>
    <n v="204535.45945945947"/>
    <n v="36297.873873873847"/>
    <n v="2200"/>
    <x v="1"/>
    <x v="2"/>
    <n v="0"/>
    <n v="0"/>
    <n v="10693"/>
    <n v="10693"/>
    <n v="5346.5"/>
    <n v="18058.373873873847"/>
  </r>
  <r>
    <x v="1"/>
    <s v="SO.AV.2026.08.00076"/>
    <s v="Pak Tani"/>
    <x v="8"/>
    <x v="13"/>
    <x v="0"/>
    <n v="4"/>
    <n v="414770"/>
    <n v="297366.05405405402"/>
    <n v="76300.612612612604"/>
    <n v="14324.869565217392"/>
    <x v="0"/>
    <x v="0"/>
    <n v="0"/>
    <n v="12500"/>
    <n v="0"/>
    <n v="12500"/>
    <n v="8295.4"/>
    <n v="41180.34304739521"/>
  </r>
  <r>
    <x v="1"/>
    <s v="SO.AV.2026.08.00077"/>
    <s v="Sumber Rejeki (Padang Palangeh)"/>
    <x v="8"/>
    <x v="3"/>
    <x v="1"/>
    <n v="6"/>
    <n v="553890"/>
    <n v="425711.09189189179"/>
    <n v="73288.908108108153"/>
    <n v="5647.304347826087"/>
    <x v="0"/>
    <x v="1"/>
    <n v="0"/>
    <n v="0"/>
    <n v="0"/>
    <n v="0"/>
    <n v="11077.8"/>
    <n v="56563.80376028207"/>
  </r>
  <r>
    <x v="1"/>
    <s v="SO.AV.2026.08.00078"/>
    <s v="MAYANG KERAMIK"/>
    <x v="0"/>
    <x v="10"/>
    <x v="1"/>
    <n v="3"/>
    <n v="2430899.9999999995"/>
    <n v="1796214.2270270269"/>
    <n v="393785.7729729726"/>
    <n v="59732.869565217392"/>
    <x v="0"/>
    <x v="0"/>
    <n v="0"/>
    <n v="13636.363636363636"/>
    <n v="0"/>
    <n v="13636.363636363636"/>
    <n v="48617.999999999993"/>
    <n v="271798.53977139154"/>
  </r>
  <r>
    <x v="1"/>
    <s v="SO.AV.2026.08.00080"/>
    <s v="Halim"/>
    <x v="11"/>
    <x v="32"/>
    <x v="1"/>
    <n v="30"/>
    <n v="0"/>
    <n v="0"/>
    <n v="0"/>
    <n v="4935.652173913044"/>
    <x v="0"/>
    <x v="0"/>
    <n v="0"/>
    <n v="6250"/>
    <n v="0"/>
    <n v="6250"/>
    <n v="0"/>
    <n v="-11185.652173913044"/>
  </r>
  <r>
    <x v="1"/>
    <s v="SO.AV.2026.08.00080"/>
    <s v="Halim"/>
    <x v="11"/>
    <x v="33"/>
    <x v="1"/>
    <n v="30"/>
    <n v="2325450"/>
    <n v="1781885.1891891889"/>
    <n v="313114.81081081089"/>
    <n v="4935.652173913044"/>
    <x v="0"/>
    <x v="0"/>
    <n v="0"/>
    <n v="6250"/>
    <n v="0"/>
    <n v="6250"/>
    <n v="46508.999999999993"/>
    <n v="255420.15863689786"/>
  </r>
  <r>
    <x v="1"/>
    <s v="SO.AV.2026.08.00081"/>
    <s v="Robin Jaya"/>
    <x v="9"/>
    <x v="17"/>
    <x v="0"/>
    <n v="4"/>
    <n v="269730"/>
    <n v="206060.80864864861"/>
    <n v="36939.191351351386"/>
    <n v="2760.9043478260869"/>
    <x v="0"/>
    <x v="1"/>
    <n v="0"/>
    <n v="0"/>
    <n v="0"/>
    <n v="0"/>
    <n v="5394.6"/>
    <n v="28783.687003525301"/>
  </r>
  <r>
    <x v="1"/>
    <s v="SO.AV.2026.08.00082"/>
    <s v="Apang"/>
    <x v="4"/>
    <x v="34"/>
    <x v="0"/>
    <n v="2"/>
    <n v="193510"/>
    <n v="146371.89189189186"/>
    <n v="27961.44144144145"/>
    <n v="1408"/>
    <x v="0"/>
    <x v="1"/>
    <n v="0"/>
    <n v="0"/>
    <n v="0"/>
    <n v="0"/>
    <n v="3870.2000000000003"/>
    <n v="22683.241441441449"/>
  </r>
  <r>
    <x v="1"/>
    <s v="SO.AV.2026.08.00083"/>
    <s v="Mikayla Jaya"/>
    <x v="2"/>
    <x v="3"/>
    <x v="1"/>
    <n v="6"/>
    <n v="553890"/>
    <n v="425711.09189189179"/>
    <n v="73288.908108108153"/>
    <n v="5647.304347826087"/>
    <x v="0"/>
    <x v="0"/>
    <n v="0"/>
    <n v="10000"/>
    <n v="0"/>
    <n v="10000"/>
    <n v="11077.8"/>
    <n v="46563.80376028207"/>
  </r>
  <r>
    <x v="1"/>
    <s v="SO.AV.2026.08.00084"/>
    <s v="Era Baru (Parit Culum)"/>
    <x v="11"/>
    <x v="11"/>
    <x v="1"/>
    <n v="1"/>
    <n v="1020737.5"/>
    <n v="764061.27567567572"/>
    <n v="155522.05765765754"/>
    <n v="19903.304347826088"/>
    <x v="0"/>
    <x v="0"/>
    <n v="0"/>
    <n v="8333.3333333333339"/>
    <n v="0"/>
    <n v="8333.3333333333339"/>
    <n v="20414.75"/>
    <n v="106870.66997649813"/>
  </r>
  <r>
    <x v="1"/>
    <s v="SO.AV.2026.08.00085"/>
    <s v="PANCA WARNA"/>
    <x v="2"/>
    <x v="5"/>
    <x v="0"/>
    <n v="10"/>
    <n v="760350.00000000012"/>
    <n v="577013.40540540533"/>
    <n v="107986.59459459467"/>
    <n v="8340.8695652173919"/>
    <x v="1"/>
    <x v="2"/>
    <n v="0"/>
    <n v="0"/>
    <n v="60828.000000000007"/>
    <n v="60828.000000000007"/>
    <n v="0"/>
    <n v="38817.725029377274"/>
  </r>
  <r>
    <x v="1"/>
    <s v="SO.AV.2026.08.00086"/>
    <s v="Rizki Jaya Bangunan"/>
    <x v="13"/>
    <x v="3"/>
    <x v="1"/>
    <n v="24"/>
    <n v="2215560"/>
    <n v="1702844.3675675672"/>
    <n v="293155.63243243261"/>
    <n v="22589.217391304348"/>
    <x v="2"/>
    <x v="3"/>
    <n v="60000"/>
    <n v="14285.714285714286"/>
    <n v="0"/>
    <n v="74285.71428571429"/>
    <n v="44311.199999999997"/>
    <n v="151969.50075541402"/>
  </r>
  <r>
    <x v="1"/>
    <s v="SO.AV.2026.08.00087"/>
    <s v="Cahaya Bangunan (Niaso)"/>
    <x v="11"/>
    <x v="26"/>
    <x v="1"/>
    <n v="1"/>
    <n v="273226.5"/>
    <n v="203356.78054054052"/>
    <n v="42793.219459459477"/>
    <n v="3992.9043478260869"/>
    <x v="0"/>
    <x v="1"/>
    <n v="0"/>
    <n v="0"/>
    <n v="0"/>
    <n v="0"/>
    <n v="5464.5300000000007"/>
    <n v="33335.785111633391"/>
  </r>
  <r>
    <x v="1"/>
    <s v="SO.AV.2026.08.00088"/>
    <s v="Murni Jaya"/>
    <x v="3"/>
    <x v="5"/>
    <x v="0"/>
    <n v="8"/>
    <n v="608280"/>
    <n v="461610.72432432428"/>
    <n v="86389.275675675715"/>
    <n v="6672.695652173913"/>
    <x v="0"/>
    <x v="0"/>
    <n v="0"/>
    <n v="6250"/>
    <n v="0"/>
    <n v="6250"/>
    <n v="12165.6"/>
    <n v="61300.980023501797"/>
  </r>
  <r>
    <x v="1"/>
    <s v="SO.AV.2026.08.00089"/>
    <s v="Surya Mandiri Jaya"/>
    <x v="3"/>
    <x v="9"/>
    <x v="1"/>
    <n v="4"/>
    <n v="687090.00000000012"/>
    <n v="509374.18378378375"/>
    <n v="109625.81621621625"/>
    <n v="16491.965217391305"/>
    <x v="0"/>
    <x v="0"/>
    <n v="0"/>
    <n v="9090.9090909090901"/>
    <n v="0"/>
    <n v="9090.9090909090901"/>
    <n v="13741.800000000001"/>
    <n v="70301.141907915851"/>
  </r>
  <r>
    <x v="1"/>
    <s v="SO.AV.2026.08.00090"/>
    <s v="Karya Abadi (Abun)"/>
    <x v="0"/>
    <x v="1"/>
    <x v="1"/>
    <n v="24"/>
    <n v="335405"/>
    <n v="259309.36216216208"/>
    <n v="42857.304504504544"/>
    <n v="2662.95652173913"/>
    <x v="0"/>
    <x v="1"/>
    <n v="0"/>
    <n v="0"/>
    <n v="0"/>
    <n v="0"/>
    <n v="6708.1"/>
    <n v="33486.247982765417"/>
  </r>
  <r>
    <x v="1"/>
    <s v="SO.AV.2026.08.00091"/>
    <s v="Mikayla Jaya"/>
    <x v="2"/>
    <x v="9"/>
    <x v="1"/>
    <n v="8"/>
    <n v="1374180.0000000002"/>
    <n v="1018748.3675675675"/>
    <n v="219251.6324324325"/>
    <n v="32983.930434782611"/>
    <x v="0"/>
    <x v="0"/>
    <n v="0"/>
    <n v="10000"/>
    <n v="0"/>
    <n v="10000"/>
    <n v="27483.600000000002"/>
    <n v="148784.10199764988"/>
  </r>
  <r>
    <x v="1"/>
    <s v="SO.AV.2026.08.00091"/>
    <s v="Mikayla Jaya"/>
    <x v="2"/>
    <x v="20"/>
    <x v="0"/>
    <n v="4"/>
    <n v="1149220"/>
    <n v="872068.32432432426"/>
    <n v="163265.00900900899"/>
    <n v="12978.08695652174"/>
    <x v="0"/>
    <x v="0"/>
    <n v="0"/>
    <n v="10000"/>
    <n v="0"/>
    <n v="10000"/>
    <n v="22984.399999999998"/>
    <n v="117302.52205248727"/>
  </r>
  <r>
    <x v="1"/>
    <s v="SO.AV.2026.08.00092"/>
    <s v="Dayana FF 2"/>
    <x v="11"/>
    <x v="35"/>
    <x v="0"/>
    <n v="4"/>
    <n v="529470"/>
    <n v="408916.84324324323"/>
    <n v="68083.156756756711"/>
    <n v="16008.347826086958"/>
    <x v="0"/>
    <x v="0"/>
    <n v="0"/>
    <n v="6250"/>
    <n v="0"/>
    <n v="6250"/>
    <n v="10589.4"/>
    <n v="35235.40893066975"/>
  </r>
  <r>
    <x v="1"/>
    <s v="SO.AV.2026.08.00092"/>
    <s v="Dayana FF 2"/>
    <x v="11"/>
    <x v="36"/>
    <x v="3"/>
    <n v="1"/>
    <n v="658787.5"/>
    <n v="489363.26396396389"/>
    <n v="104138.9882882883"/>
    <n v="19903.304347826088"/>
    <x v="0"/>
    <x v="0"/>
    <n v="0"/>
    <n v="6250"/>
    <n v="0"/>
    <n v="6250"/>
    <n v="13175.75"/>
    <n v="64809.933940462215"/>
  </r>
  <r>
    <x v="1"/>
    <s v="SO.AV.2026.08.00092"/>
    <s v="Dayana FF 2"/>
    <x v="11"/>
    <x v="37"/>
    <x v="3"/>
    <n v="1"/>
    <n v="634462.5"/>
    <n v="469809.163063063"/>
    <n v="101778.67477477476"/>
    <n v="19903.304347826088"/>
    <x v="0"/>
    <x v="0"/>
    <n v="0"/>
    <n v="6250"/>
    <n v="0"/>
    <n v="6250"/>
    <n v="12689.249999999998"/>
    <n v="62936.120426948677"/>
  </r>
  <r>
    <x v="1"/>
    <s v="SO.AV.2026.08.00093"/>
    <s v="Sun Jaya Mandiri"/>
    <x v="3"/>
    <x v="3"/>
    <x v="1"/>
    <n v="4"/>
    <n v="369260"/>
    <n v="283807.39459459455"/>
    <n v="48859.272072072083"/>
    <n v="3764.8695652173915"/>
    <x v="0"/>
    <x v="1"/>
    <n v="0"/>
    <n v="0"/>
    <n v="0"/>
    <n v="0"/>
    <n v="7385.2000000000007"/>
    <n v="37709.202506854694"/>
  </r>
  <r>
    <x v="1"/>
    <s v="SO.AV.2026.08.00094"/>
    <s v="Suka Damai"/>
    <x v="4"/>
    <x v="38"/>
    <x v="0"/>
    <n v="40"/>
    <n v="99900.000000000015"/>
    <n v="73956.32432432432"/>
    <n v="16043.67567567568"/>
    <n v="612.17391304347825"/>
    <x v="0"/>
    <x v="1"/>
    <n v="0"/>
    <n v="0"/>
    <n v="0"/>
    <n v="0"/>
    <n v="1998.0000000000002"/>
    <n v="13433.501762632202"/>
  </r>
  <r>
    <x v="1"/>
    <s v="SO.AV.2026.08.00094"/>
    <s v="Suka Damai"/>
    <x v="4"/>
    <x v="5"/>
    <x v="0"/>
    <n v="6"/>
    <n v="456210.00000000006"/>
    <n v="346208.04324324324"/>
    <n v="64791.956756756757"/>
    <n v="5004.5217391304359"/>
    <x v="0"/>
    <x v="1"/>
    <n v="0"/>
    <n v="0"/>
    <n v="0"/>
    <n v="0"/>
    <n v="9124.2000000000007"/>
    <n v="50663.235017626328"/>
  </r>
  <r>
    <x v="1"/>
    <s v="SO.AV.2026.08.00095"/>
    <s v="Jaya Bersama"/>
    <x v="0"/>
    <x v="18"/>
    <x v="0"/>
    <n v="3"/>
    <n v="1199910"/>
    <n v="870142.37837837823"/>
    <n v="210857.62162162177"/>
    <n v="43250.086956521736"/>
    <x v="0"/>
    <x v="0"/>
    <n v="0"/>
    <n v="3125"/>
    <n v="0"/>
    <n v="3125"/>
    <n v="23998.2"/>
    <n v="140484.33466510003"/>
  </r>
  <r>
    <x v="1"/>
    <s v="SO.AV.2026.08.00096"/>
    <s v="Bintang Baru/Bintang Baru Jaya"/>
    <x v="4"/>
    <x v="39"/>
    <x v="1"/>
    <n v="8"/>
    <n v="366300.00000000006"/>
    <n v="274871.00540540536"/>
    <n v="55128.994594594638"/>
    <n v="6672.695652173913"/>
    <x v="1"/>
    <x v="2"/>
    <n v="0"/>
    <n v="0"/>
    <n v="12820.500000000004"/>
    <n v="12820.500000000004"/>
    <n v="7326.0000000000009"/>
    <n v="28309.798942420719"/>
  </r>
  <r>
    <x v="1"/>
    <s v="SO.AV.2026.08.00097"/>
    <s v="Jaya Abadi"/>
    <x v="8"/>
    <x v="7"/>
    <x v="1"/>
    <n v="14"/>
    <n v="3003104.9999999995"/>
    <n v="2250891.5459459457"/>
    <n v="454608.45405405387"/>
    <n v="56029.217391304352"/>
    <x v="0"/>
    <x v="1"/>
    <n v="0"/>
    <n v="0"/>
    <n v="0"/>
    <n v="0"/>
    <n v="60062.1"/>
    <n v="338517.13666274957"/>
  </r>
  <r>
    <x v="1"/>
    <s v="SO.AV.2026.08.00098"/>
    <s v="PANCA WARNA"/>
    <x v="2"/>
    <x v="3"/>
    <x v="1"/>
    <n v="12"/>
    <n v="1107780"/>
    <n v="851422.18378378358"/>
    <n v="146577.81621621631"/>
    <n v="11294.608695652174"/>
    <x v="1"/>
    <x v="2"/>
    <n v="0"/>
    <n v="0"/>
    <n v="88622.399999999994"/>
    <n v="88622.399999999994"/>
    <n v="0"/>
    <n v="46660.807520564151"/>
  </r>
  <r>
    <x v="1"/>
    <s v="SO.AV.2026.08.00099"/>
    <s v="Raja Bangunan"/>
    <x v="8"/>
    <x v="17"/>
    <x v="0"/>
    <n v="36"/>
    <n v="2427570"/>
    <n v="1854547.2778378376"/>
    <n v="332452.72216216242"/>
    <n v="24848.139130434785"/>
    <x v="0"/>
    <x v="1"/>
    <n v="0"/>
    <n v="0"/>
    <n v="0"/>
    <n v="0"/>
    <n v="48551.4"/>
    <n v="259053.18303172765"/>
  </r>
  <r>
    <x v="1"/>
    <s v="SO.AV.2026.08.00100"/>
    <s v="Sumber Baru (Kuamang)"/>
    <x v="8"/>
    <x v="9"/>
    <x v="1"/>
    <n v="12"/>
    <n v="2061270.0000000002"/>
    <n v="1528122.5513513512"/>
    <n v="328877.4486486488"/>
    <n v="49475.895652173916"/>
    <x v="0"/>
    <x v="1"/>
    <n v="0"/>
    <n v="0"/>
    <n v="0"/>
    <n v="0"/>
    <n v="41225.4"/>
    <n v="238176.15299647491"/>
  </r>
  <r>
    <x v="1"/>
    <s v="SO.AV.2026.08.00101"/>
    <s v="Andeslint"/>
    <x v="8"/>
    <x v="3"/>
    <x v="1"/>
    <n v="6"/>
    <n v="553890"/>
    <n v="425711.09189189179"/>
    <n v="73288.908108108153"/>
    <n v="5647.304347826087"/>
    <x v="0"/>
    <x v="0"/>
    <n v="0"/>
    <n v="8333.3333333333339"/>
    <n v="0"/>
    <n v="8333.3333333333339"/>
    <n v="11077.8"/>
    <n v="48230.470426948741"/>
  </r>
  <r>
    <x v="1"/>
    <s v="SO.AV.2026.08.00102"/>
    <s v="Sumber Maju Jaya"/>
    <x v="4"/>
    <x v="40"/>
    <x v="0"/>
    <n v="15"/>
    <n v="147074.99999999997"/>
    <n v="110934.48648648646"/>
    <n v="21565.513513513506"/>
    <n v="672.6260869565217"/>
    <x v="1"/>
    <x v="2"/>
    <n v="0"/>
    <n v="0"/>
    <n v="5882.9999999999991"/>
    <n v="5882.9999999999991"/>
    <n v="2941.4999999999995"/>
    <n v="12068.387426556983"/>
  </r>
  <r>
    <x v="1"/>
    <s v="SO.AV.2026.08.00103"/>
    <s v="Ujang Bangunan"/>
    <x v="13"/>
    <x v="17"/>
    <x v="0"/>
    <n v="48"/>
    <n v="3236760.0000000005"/>
    <n v="2472729.7037837831"/>
    <n v="443270.29621621687"/>
    <n v="33130.852173913045"/>
    <x v="0"/>
    <x v="0"/>
    <n v="0"/>
    <n v="18181.81818181818"/>
    <n v="0"/>
    <n v="18181.81818181818"/>
    <n v="64735.200000000004"/>
    <n v="327222.42586048564"/>
  </r>
  <r>
    <x v="1"/>
    <s v="SO.AV.2026.08.00104"/>
    <s v="JAYA BANGUN UTAMA"/>
    <x v="2"/>
    <x v="10"/>
    <x v="1"/>
    <n v="2"/>
    <n v="1620600"/>
    <n v="1197476.1513513513"/>
    <n v="262523.84864864848"/>
    <n v="39821.913043478264"/>
    <x v="0"/>
    <x v="0"/>
    <n v="0"/>
    <n v="8333.3333333333339"/>
    <n v="0"/>
    <n v="8333.3333333333339"/>
    <n v="32412"/>
    <n v="181956.60227183686"/>
  </r>
  <r>
    <x v="1"/>
    <s v="SO.AV.2026.08.00105"/>
    <s v="Bintang Baru/Bintang Baru Jaya"/>
    <x v="4"/>
    <x v="10"/>
    <x v="1"/>
    <n v="1"/>
    <n v="810300"/>
    <n v="598738.07567567565"/>
    <n v="131261.92432432424"/>
    <n v="19910.956521739132"/>
    <x v="1"/>
    <x v="2"/>
    <n v="0"/>
    <n v="0"/>
    <n v="28360.500000000004"/>
    <n v="28360.500000000004"/>
    <n v="16206"/>
    <n v="66784.467802585103"/>
  </r>
  <r>
    <x v="1"/>
    <s v="SO.AV.2026.08.00106"/>
    <s v="Inti Bangunan"/>
    <x v="4"/>
    <x v="7"/>
    <x v="1"/>
    <n v="2"/>
    <n v="429015"/>
    <n v="321555.93513513508"/>
    <n v="64944.064864864864"/>
    <n v="8004.1739130434789"/>
    <x v="0"/>
    <x v="0"/>
    <n v="0"/>
    <n v="3846.1538461538462"/>
    <n v="0"/>
    <n v="3846.1538461538462"/>
    <n v="8580.2999999999993"/>
    <n v="44513.437105667545"/>
  </r>
  <r>
    <x v="1"/>
    <s v="SO.AV.2026.08.00107"/>
    <s v="Surya Jaya"/>
    <x v="3"/>
    <x v="9"/>
    <x v="1"/>
    <n v="1"/>
    <n v="171772.50000000003"/>
    <n v="127343.54594594594"/>
    <n v="27406.454054054062"/>
    <n v="4122.9913043478264"/>
    <x v="0"/>
    <x v="0"/>
    <n v="0"/>
    <n v="5555.5555555555557"/>
    <n v="0"/>
    <n v="5555.5555555555557"/>
    <n v="3435.4500000000003"/>
    <n v="14292.45719415068"/>
  </r>
  <r>
    <x v="1"/>
    <s v="SO.AV.2026.08.00108"/>
    <s v="Surya Jaya"/>
    <x v="3"/>
    <x v="31"/>
    <x v="1"/>
    <n v="3"/>
    <n v="160395"/>
    <n v="122721.27567567567"/>
    <n v="21778.724324324328"/>
    <n v="1320"/>
    <x v="0"/>
    <x v="0"/>
    <n v="0"/>
    <n v="5555.5555555555557"/>
    <n v="0"/>
    <n v="5555.5555555555557"/>
    <n v="3207.9"/>
    <n v="11695.268768768774"/>
  </r>
  <r>
    <x v="1"/>
    <s v="SO.AV.2026.08.00108"/>
    <s v="Surya Jaya"/>
    <x v="3"/>
    <x v="41"/>
    <x v="1"/>
    <n v="3"/>
    <n v="142635"/>
    <n v="108392.23783783783"/>
    <n v="20107.762162162151"/>
    <n v="1290.1565217391305"/>
    <x v="0"/>
    <x v="0"/>
    <n v="0"/>
    <n v="5555.5555555555557"/>
    <n v="0"/>
    <n v="5555.5555555555557"/>
    <n v="2852.7"/>
    <n v="10409.350084867467"/>
  </r>
  <r>
    <x v="1"/>
    <s v="SO.AV.2026.08.00109"/>
    <s v="Eko Jaya"/>
    <x v="11"/>
    <x v="9"/>
    <x v="1"/>
    <n v="12"/>
    <n v="2061270.0000000002"/>
    <n v="1528122.5513513512"/>
    <n v="328877.4486486488"/>
    <n v="49475.895652173916"/>
    <x v="0"/>
    <x v="0"/>
    <n v="0"/>
    <n v="16666.666666666668"/>
    <n v="0"/>
    <n v="16666.666666666668"/>
    <n v="41225.4"/>
    <n v="221509.48632980822"/>
  </r>
  <r>
    <x v="1"/>
    <s v="SO.AV.2026.08.00109"/>
    <s v="Eko Jaya"/>
    <x v="11"/>
    <x v="10"/>
    <x v="1"/>
    <n v="1"/>
    <n v="810300"/>
    <n v="598738.07567567565"/>
    <n v="131261.92432432424"/>
    <n v="19910.956521739132"/>
    <x v="0"/>
    <x v="0"/>
    <n v="0"/>
    <n v="16666.666666666668"/>
    <n v="0"/>
    <n v="16666.666666666668"/>
    <n v="16206"/>
    <n v="78478.301135918431"/>
  </r>
  <r>
    <x v="1"/>
    <s v="SO.AV.2026.08.00110"/>
    <s v="Eko Jaya"/>
    <x v="11"/>
    <x v="3"/>
    <x v="1"/>
    <n v="24"/>
    <n v="2215560"/>
    <n v="1702844.3675675672"/>
    <n v="293155.63243243261"/>
    <n v="22589.217391304348"/>
    <x v="2"/>
    <x v="3"/>
    <n v="60000"/>
    <n v="16666.666666666668"/>
    <n v="0"/>
    <n v="76666.666666666672"/>
    <n v="44311.199999999997"/>
    <n v="149588.54837446165"/>
  </r>
  <r>
    <x v="1"/>
    <s v="SO.AV.2026.08.00111"/>
    <s v="Bunga Mas Jaya"/>
    <x v="0"/>
    <x v="5"/>
    <x v="0"/>
    <n v="19"/>
    <n v="1444665.0000000002"/>
    <n v="1096325.4702702702"/>
    <n v="205174.52972972975"/>
    <n v="15847.652173913044"/>
    <x v="0"/>
    <x v="0"/>
    <n v="0"/>
    <n v="10000"/>
    <n v="0"/>
    <n v="10000"/>
    <n v="28893.300000000003"/>
    <n v="150433.57755581668"/>
  </r>
  <r>
    <x v="1"/>
    <s v="SO.AV.2026.08.00112"/>
    <s v="PANCA WARNA"/>
    <x v="2"/>
    <x v="17"/>
    <x v="0"/>
    <n v="6"/>
    <n v="404595.00000000006"/>
    <n v="309091.21297297289"/>
    <n v="55408.787027027109"/>
    <n v="4141.3565217391306"/>
    <x v="1"/>
    <x v="2"/>
    <n v="0"/>
    <n v="0"/>
    <n v="32367.600000000002"/>
    <n v="32367.600000000002"/>
    <n v="0"/>
    <n v="18899.830505287977"/>
  </r>
  <r>
    <x v="1"/>
    <s v="SO.AV.2026.08.00113"/>
    <s v="Dimas Bangunan"/>
    <x v="7"/>
    <x v="9"/>
    <x v="1"/>
    <n v="8"/>
    <n v="1374180.0000000002"/>
    <n v="1018748.3675675675"/>
    <n v="219251.6324324325"/>
    <n v="52983.930434782611"/>
    <x v="0"/>
    <x v="0"/>
    <n v="0"/>
    <n v="14285.714285714286"/>
    <n v="0"/>
    <n v="14285.714285714286"/>
    <n v="27483.600000000002"/>
    <n v="124498.38771193559"/>
  </r>
  <r>
    <x v="1"/>
    <s v="SO.AV.2026.08.00114"/>
    <s v="Sumber Rejeki Baru"/>
    <x v="5"/>
    <x v="13"/>
    <x v="0"/>
    <n v="4"/>
    <n v="414770"/>
    <n v="297366.05405405402"/>
    <n v="76300.612612612604"/>
    <n v="14324.869565217392"/>
    <x v="0"/>
    <x v="0"/>
    <n v="0"/>
    <n v="8333.3333333333339"/>
    <n v="0"/>
    <n v="8333.3333333333339"/>
    <n v="8295.4"/>
    <n v="45347.009714061875"/>
  </r>
  <r>
    <x v="1"/>
    <s v="SO.AV.2026.08.00115"/>
    <s v="PT. TALATA HALIN PERSADA"/>
    <x v="10"/>
    <x v="3"/>
    <x v="1"/>
    <n v="120"/>
    <n v="11077799.999999998"/>
    <n v="8514221.8378378358"/>
    <n v="1465778.1621621624"/>
    <n v="162946.08695652173"/>
    <x v="2"/>
    <x v="3"/>
    <n v="300000"/>
    <n v="45454.545454545456"/>
    <n v="0"/>
    <n v="345454.54545454547"/>
    <n v="221556"/>
    <n v="735821.52975109522"/>
  </r>
  <r>
    <x v="1"/>
    <s v="SO.AV.2026.08.00116"/>
    <s v="BuildXpert Mart"/>
    <x v="12"/>
    <x v="42"/>
    <x v="0"/>
    <n v="1"/>
    <n v="99530"/>
    <n v="76190.421621621615"/>
    <n v="13476.245045045041"/>
    <n v="772.94608695652175"/>
    <x v="0"/>
    <x v="1"/>
    <n v="0"/>
    <n v="0"/>
    <n v="0"/>
    <n v="0"/>
    <n v="1990.6000000000001"/>
    <n v="10712.69895808852"/>
  </r>
  <r>
    <x v="1"/>
    <s v="SO.AV.2026.08.00117"/>
    <s v="PANCA WARNA"/>
    <x v="2"/>
    <x v="3"/>
    <x v="1"/>
    <n v="6"/>
    <n v="553890"/>
    <n v="425711.09189189179"/>
    <n v="73288.908108108153"/>
    <n v="5647.304347826087"/>
    <x v="1"/>
    <x v="2"/>
    <n v="0"/>
    <n v="0"/>
    <n v="44311.199999999997"/>
    <n v="44311.199999999997"/>
    <n v="0"/>
    <n v="23330.403760282075"/>
  </r>
  <r>
    <x v="1"/>
    <s v="SO.AV.2026.08.00118"/>
    <s v="Sinar Jaya Makmur"/>
    <x v="4"/>
    <x v="3"/>
    <x v="1"/>
    <n v="30"/>
    <n v="2769449.9999999995"/>
    <n v="2128555.4594594589"/>
    <n v="366444.54054054059"/>
    <n v="28236.521739130436"/>
    <x v="2"/>
    <x v="3"/>
    <n v="60000"/>
    <n v="13636.363636363636"/>
    <n v="0"/>
    <n v="73636.363636363632"/>
    <n v="55389"/>
    <n v="209182.65516504651"/>
  </r>
  <r>
    <x v="1"/>
    <s v="SO.AV.2026.08.00119"/>
    <s v="Karunia"/>
    <x v="6"/>
    <x v="20"/>
    <x v="0"/>
    <n v="4"/>
    <n v="1149220"/>
    <n v="872068.32432432426"/>
    <n v="163265.00900900899"/>
    <n v="12978.08695652174"/>
    <x v="0"/>
    <x v="1"/>
    <n v="0"/>
    <n v="0"/>
    <n v="0"/>
    <n v="0"/>
    <n v="22984.399999999998"/>
    <n v="127302.52205248727"/>
  </r>
  <r>
    <x v="1"/>
    <s v="SO.AV.2026.08.00120"/>
    <s v="Amanah (Kumpeh)"/>
    <x v="6"/>
    <x v="5"/>
    <x v="0"/>
    <n v="2"/>
    <n v="152070"/>
    <n v="115402.68108108107"/>
    <n v="21597.318918918929"/>
    <n v="1668.1739130434783"/>
    <x v="0"/>
    <x v="1"/>
    <n v="0"/>
    <n v="0"/>
    <n v="0"/>
    <n v="0"/>
    <n v="3041.4"/>
    <n v="16887.745005875448"/>
  </r>
  <r>
    <x v="1"/>
    <s v="SO.AV.2026.08.00121"/>
    <s v="Sugianto"/>
    <x v="3"/>
    <x v="9"/>
    <x v="1"/>
    <n v="4"/>
    <n v="687090.00000000012"/>
    <n v="509374.18378378375"/>
    <n v="109625.81621621625"/>
    <n v="16491.965217391305"/>
    <x v="0"/>
    <x v="1"/>
    <n v="0"/>
    <n v="0"/>
    <n v="0"/>
    <n v="0"/>
    <n v="13741.800000000001"/>
    <n v="79392.05099882494"/>
  </r>
  <r>
    <x v="1"/>
    <s v="SO.AV.2026.08.00122"/>
    <s v="Azzahra"/>
    <x v="1"/>
    <x v="3"/>
    <x v="1"/>
    <n v="6"/>
    <n v="553890"/>
    <n v="425711.09189189179"/>
    <n v="73288.908108108153"/>
    <n v="5647.304347826087"/>
    <x v="0"/>
    <x v="1"/>
    <n v="0"/>
    <n v="0"/>
    <n v="0"/>
    <n v="0"/>
    <n v="11077.8"/>
    <n v="56563.80376028207"/>
  </r>
  <r>
    <x v="1"/>
    <s v="SO.AV.2026.08.00122"/>
    <s v="Azzahra"/>
    <x v="1"/>
    <x v="17"/>
    <x v="0"/>
    <n v="6"/>
    <n v="404595.00000000006"/>
    <n v="309091.21297297289"/>
    <n v="55408.787027027109"/>
    <n v="4141.3565217391306"/>
    <x v="0"/>
    <x v="1"/>
    <n v="0"/>
    <n v="0"/>
    <n v="0"/>
    <n v="0"/>
    <n v="8091.9000000000005"/>
    <n v="43175.530505287978"/>
  </r>
  <r>
    <x v="1"/>
    <s v="SO.AV.2026.08.00123"/>
    <s v="Rul Bangunan"/>
    <x v="8"/>
    <x v="21"/>
    <x v="1"/>
    <n v="24"/>
    <n v="2284379.9999999995"/>
    <n v="1741671.4378378377"/>
    <n v="316328.5621621618"/>
    <n v="19816.069565217393"/>
    <x v="0"/>
    <x v="0"/>
    <n v="0"/>
    <n v="12500"/>
    <n v="0"/>
    <n v="12500"/>
    <n v="45687.6"/>
    <n v="238324.89259694438"/>
  </r>
  <r>
    <x v="1"/>
    <s v="SO.AV.2026.08.00123"/>
    <s v="Rul Bangunan"/>
    <x v="8"/>
    <x v="43"/>
    <x v="0"/>
    <n v="2"/>
    <n v="1414695.0000000002"/>
    <n v="1033385.5567567565"/>
    <n v="241114.4432432435"/>
    <n v="39806.608695652176"/>
    <x v="0"/>
    <x v="0"/>
    <n v="0"/>
    <n v="12500"/>
    <n v="0"/>
    <n v="12500"/>
    <n v="28293.9"/>
    <n v="160513.93454759134"/>
  </r>
  <r>
    <x v="1"/>
    <s v="SO.AV.2026.08.00124"/>
    <s v="Akbar Mandiri"/>
    <x v="1"/>
    <x v="3"/>
    <x v="1"/>
    <n v="4"/>
    <n v="369260"/>
    <n v="283807.39459459455"/>
    <n v="48859.272072072083"/>
    <n v="3764.8695652173915"/>
    <x v="0"/>
    <x v="0"/>
    <n v="0"/>
    <n v="2500"/>
    <n v="0"/>
    <n v="2500"/>
    <n v="7385.2000000000007"/>
    <n v="35209.202506854694"/>
  </r>
  <r>
    <x v="1"/>
    <s v="SO.AV.2026.08.00125"/>
    <s v="Panca logam"/>
    <x v="6"/>
    <x v="17"/>
    <x v="0"/>
    <n v="8"/>
    <n v="539460"/>
    <n v="412121.61729729723"/>
    <n v="73878.382702702773"/>
    <n v="5521.8086956521738"/>
    <x v="0"/>
    <x v="1"/>
    <n v="0"/>
    <n v="0"/>
    <n v="0"/>
    <n v="0"/>
    <n v="10789.2"/>
    <n v="57567.374007050603"/>
  </r>
  <r>
    <x v="1"/>
    <s v="SO.AV.2026.08.00126"/>
    <s v="Bangun Jaya Sentosa"/>
    <x v="6"/>
    <x v="1"/>
    <x v="1"/>
    <n v="24"/>
    <n v="335405"/>
    <n v="259309.36216216208"/>
    <n v="42857.304504504544"/>
    <n v="2662.95652173913"/>
    <x v="0"/>
    <x v="1"/>
    <n v="0"/>
    <n v="0"/>
    <n v="0"/>
    <n v="0"/>
    <n v="6708.1"/>
    <n v="33486.247982765417"/>
  </r>
  <r>
    <x v="1"/>
    <s v="SO.AV.2026.08.00127"/>
    <s v="Pemayung Indah"/>
    <x v="1"/>
    <x v="41"/>
    <x v="1"/>
    <n v="3"/>
    <n v="142635"/>
    <n v="108392.23783783783"/>
    <n v="20107.762162162151"/>
    <n v="1290.1565217391305"/>
    <x v="0"/>
    <x v="0"/>
    <n v="0"/>
    <n v="2941.1764705882351"/>
    <n v="0"/>
    <n v="2941.1764705882351"/>
    <n v="2852.7"/>
    <n v="13023.729169834787"/>
  </r>
  <r>
    <x v="1"/>
    <s v="SO.AV.2026.08.00128"/>
    <s v="Jaya Mandiri ( Aseng )"/>
    <x v="4"/>
    <x v="17"/>
    <x v="0"/>
    <n v="4"/>
    <n v="269730"/>
    <n v="206060.80864864861"/>
    <n v="36939.191351351386"/>
    <n v="2760.9043478260869"/>
    <x v="0"/>
    <x v="1"/>
    <n v="0"/>
    <n v="0"/>
    <n v="0"/>
    <n v="0"/>
    <n v="5394.6"/>
    <n v="28783.687003525301"/>
  </r>
  <r>
    <x v="1"/>
    <s v="SO.AV.2026.08.00129"/>
    <s v="Putra Material"/>
    <x v="5"/>
    <x v="1"/>
    <x v="1"/>
    <n v="36"/>
    <n v="503107.50000000006"/>
    <n v="388964.04324324313"/>
    <n v="64285.956756756874"/>
    <n v="3994.4347826086955"/>
    <x v="0"/>
    <x v="1"/>
    <n v="0"/>
    <n v="0"/>
    <n v="0"/>
    <n v="0"/>
    <n v="10062.150000000001"/>
    <n v="50229.371974148176"/>
  </r>
  <r>
    <x v="1"/>
    <s v="SO.AV.2026.08.00129"/>
    <s v="Putra Material"/>
    <x v="5"/>
    <x v="2"/>
    <x v="1"/>
    <n v="12"/>
    <n v="309782.5"/>
    <n v="238971.37297297292"/>
    <n v="40111.96036036039"/>
    <n v="2252.7969391304346"/>
    <x v="0"/>
    <x v="1"/>
    <n v="0"/>
    <n v="0"/>
    <n v="0"/>
    <n v="0"/>
    <n v="6195.65"/>
    <n v="31663.513421229953"/>
  </r>
  <r>
    <x v="1"/>
    <s v="SO.AV.2026.08.00131"/>
    <s v="Sumber Rezeki (SK 1)"/>
    <x v="11"/>
    <x v="44"/>
    <x v="0"/>
    <n v="12"/>
    <n v="510600"/>
    <n v="384572.88648648642"/>
    <n v="75427.113513513526"/>
    <n v="3021.0782608695654"/>
    <x v="0"/>
    <x v="1"/>
    <n v="0"/>
    <n v="0"/>
    <n v="0"/>
    <n v="0"/>
    <n v="10211.999999999998"/>
    <n v="62194.035252643967"/>
  </r>
  <r>
    <x v="1"/>
    <s v="SO.AV.2026.08.00131"/>
    <s v="Sumber Rezeki (SK 1)"/>
    <x v="11"/>
    <x v="45"/>
    <x v="0"/>
    <n v="12"/>
    <n v="386279.99999999994"/>
    <n v="288429.66486486478"/>
    <n v="59570.335135135159"/>
    <n v="3021.0782608695654"/>
    <x v="0"/>
    <x v="1"/>
    <n v="0"/>
    <n v="0"/>
    <n v="0"/>
    <n v="0"/>
    <n v="7725.5999999999995"/>
    <n v="48823.656874265595"/>
  </r>
  <r>
    <x v="1"/>
    <s v="SO.AV.2026.08.00131"/>
    <s v="Sumber Rezeki (SK 1)"/>
    <x v="11"/>
    <x v="46"/>
    <x v="0"/>
    <n v="12"/>
    <n v="386279.99999999994"/>
    <n v="288429.66486486478"/>
    <n v="59570.335135135159"/>
    <n v="3021.0782608695654"/>
    <x v="0"/>
    <x v="1"/>
    <n v="0"/>
    <n v="0"/>
    <n v="0"/>
    <n v="0"/>
    <n v="7725.5999999999995"/>
    <n v="48823.656874265595"/>
  </r>
  <r>
    <x v="1"/>
    <s v="SO.AV.2026.08.00131"/>
    <s v="Sumber Rezeki (SK 1)"/>
    <x v="11"/>
    <x v="47"/>
    <x v="0"/>
    <n v="12"/>
    <n v="510600"/>
    <n v="384572.88648648642"/>
    <n v="75427.113513513526"/>
    <n v="3021.0782608695654"/>
    <x v="0"/>
    <x v="1"/>
    <n v="0"/>
    <n v="0"/>
    <n v="0"/>
    <n v="0"/>
    <n v="10211.999999999998"/>
    <n v="62194.035252643967"/>
  </r>
  <r>
    <x v="1"/>
    <s v="SO.AV.2026.08.00132"/>
    <s v="Heri Karya Baru (Kuamang Kuning)"/>
    <x v="8"/>
    <x v="10"/>
    <x v="1"/>
    <n v="2"/>
    <n v="1620600"/>
    <n v="1197476.1513513513"/>
    <n v="262523.84864864848"/>
    <n v="39821.913043478264"/>
    <x v="0"/>
    <x v="0"/>
    <n v="0"/>
    <n v="20000"/>
    <n v="0"/>
    <n v="20000"/>
    <n v="32412"/>
    <n v="170289.93560517021"/>
  </r>
  <r>
    <x v="1"/>
    <s v="SO.AV.2026.08.00133"/>
    <s v="Atma Jaya"/>
    <x v="11"/>
    <x v="48"/>
    <x v="0"/>
    <n v="4"/>
    <n v="550190"/>
    <n v="426481.47027027025"/>
    <n v="69185.196396396379"/>
    <n v="16008.347826086958"/>
    <x v="0"/>
    <x v="1"/>
    <n v="0"/>
    <n v="0"/>
    <n v="0"/>
    <n v="0"/>
    <n v="11003.8"/>
    <n v="42173.048570309416"/>
  </r>
  <r>
    <x v="1"/>
    <s v="SO.AV.2026.08.00134"/>
    <s v="Atma Jaya"/>
    <x v="11"/>
    <x v="49"/>
    <x v="4"/>
    <n v="1"/>
    <n v="274725"/>
    <n v="209696.99459459458"/>
    <n v="37803.005405405391"/>
    <n v="1064.4173913043478"/>
    <x v="0"/>
    <x v="1"/>
    <n v="0"/>
    <n v="0"/>
    <n v="0"/>
    <n v="0"/>
    <n v="5494.4999999999991"/>
    <n v="31244.088014101042"/>
  </r>
  <r>
    <x v="1"/>
    <s v="SO.AV.2026.08.00135"/>
    <s v="Sinar Harapan"/>
    <x v="1"/>
    <x v="21"/>
    <x v="1"/>
    <n v="6"/>
    <n v="571094.99999999988"/>
    <n v="435417.85945945943"/>
    <n v="79082.140540540451"/>
    <n v="4954.0173913043482"/>
    <x v="0"/>
    <x v="0"/>
    <n v="0"/>
    <n v="6250"/>
    <n v="0"/>
    <n v="6250"/>
    <n v="11421.9"/>
    <n v="56456.223149236095"/>
  </r>
  <r>
    <x v="1"/>
    <s v="SO.AV.2026.08.00135"/>
    <s v="Sinar Harapan"/>
    <x v="1"/>
    <x v="50"/>
    <x v="1"/>
    <n v="6"/>
    <n v="500055.00000000006"/>
    <n v="380412.84324324323"/>
    <n v="70087.156756756769"/>
    <n v="4830.0521739130436"/>
    <x v="0"/>
    <x v="0"/>
    <n v="0"/>
    <n v="6250"/>
    <n v="0"/>
    <n v="6250"/>
    <n v="10001.1"/>
    <n v="49006.004582843729"/>
  </r>
  <r>
    <x v="1"/>
    <s v="SO.AV.2026.08.00135"/>
    <s v="Sinar Harapan"/>
    <x v="1"/>
    <x v="31"/>
    <x v="1"/>
    <n v="12"/>
    <n v="641580"/>
    <n v="490885.10270270269"/>
    <n v="87114.897297297313"/>
    <n v="5280"/>
    <x v="0"/>
    <x v="0"/>
    <n v="0"/>
    <n v="6250"/>
    <n v="0"/>
    <n v="6250"/>
    <n v="12831.6"/>
    <n v="62753.297297297315"/>
  </r>
  <r>
    <x v="1"/>
    <s v="SO.AV.2026.08.00135"/>
    <s v="Sinar Harapan"/>
    <x v="1"/>
    <x v="41"/>
    <x v="1"/>
    <n v="4"/>
    <n v="190180"/>
    <n v="144522.98378378377"/>
    <n v="26810.349549549544"/>
    <n v="1720.2086956521741"/>
    <x v="0"/>
    <x v="0"/>
    <n v="0"/>
    <n v="6250"/>
    <n v="0"/>
    <n v="6250"/>
    <n v="3803.6000000000004"/>
    <n v="15036.54085389737"/>
  </r>
  <r>
    <x v="1"/>
    <s v="SO.GM.2026.08.00007"/>
    <s v="SJT ( Swandi )"/>
    <x v="4"/>
    <x v="51"/>
    <x v="5"/>
    <n v="12"/>
    <n v="361860.00000000006"/>
    <n v="263469.40540540533"/>
    <n v="62530.594594594673"/>
    <n v="46197.704347826089"/>
    <x v="0"/>
    <x v="1"/>
    <n v="0"/>
    <n v="0"/>
    <n v="0"/>
    <n v="0"/>
    <n v="0"/>
    <n v="16332.890246768584"/>
  </r>
  <r>
    <x v="1"/>
    <s v="SO.GM.2026.08.00008"/>
    <s v="Mapan Jaya"/>
    <x v="2"/>
    <x v="24"/>
    <x v="2"/>
    <n v="4"/>
    <n v="255411.00000000003"/>
    <n v="169452.42810810811"/>
    <n v="60647.571891891886"/>
    <n v="16375.652173913042"/>
    <x v="0"/>
    <x v="0"/>
    <n v="0"/>
    <n v="6250"/>
    <n v="0"/>
    <n v="6250"/>
    <n v="5108.22"/>
    <n v="32913.699717978845"/>
  </r>
  <r>
    <x v="1"/>
    <s v="SO.GM.2026.08.00009"/>
    <s v="Mikayla Jaya"/>
    <x v="2"/>
    <x v="51"/>
    <x v="5"/>
    <n v="12"/>
    <n v="361860.00000000006"/>
    <n v="263469.40540540533"/>
    <n v="62530.594594594673"/>
    <n v="46197.704347826089"/>
    <x v="0"/>
    <x v="1"/>
    <n v="0"/>
    <n v="0"/>
    <n v="0"/>
    <n v="0"/>
    <n v="0"/>
    <n v="16332.890246768584"/>
  </r>
  <r>
    <x v="1"/>
    <s v="SO.GM.2026.08.00010"/>
    <s v="Halim"/>
    <x v="11"/>
    <x v="23"/>
    <x v="2"/>
    <n v="20"/>
    <n v="1418950"/>
    <n v="941402.37837837834"/>
    <n v="336930.95495495491"/>
    <n v="79429.565217391326"/>
    <x v="0"/>
    <x v="0"/>
    <n v="0"/>
    <n v="6250"/>
    <n v="0"/>
    <n v="6250"/>
    <n v="28379"/>
    <n v="222872.38973756359"/>
  </r>
  <r>
    <x v="1"/>
    <s v="SO.GM.2026.08.00011"/>
    <s v="H. Apeng"/>
    <x v="11"/>
    <x v="52"/>
    <x v="5"/>
    <n v="15"/>
    <n v="1541512.5000000002"/>
    <n v="1063122.1621621619"/>
    <n v="325627.8378378381"/>
    <n v="230667.13043478259"/>
    <x v="0"/>
    <x v="1"/>
    <n v="0"/>
    <n v="0"/>
    <n v="0"/>
    <n v="0"/>
    <n v="0"/>
    <n v="94960.707403055509"/>
  </r>
  <r>
    <x v="1"/>
    <s v="SO.GM.2026.08.00012"/>
    <s v="Apang"/>
    <x v="4"/>
    <x v="51"/>
    <x v="5"/>
    <n v="6"/>
    <n v="180930.00000000003"/>
    <n v="131734.70270270266"/>
    <n v="31265.297297297337"/>
    <n v="23098.852173913045"/>
    <x v="0"/>
    <x v="1"/>
    <n v="0"/>
    <n v="0"/>
    <n v="0"/>
    <n v="0"/>
    <n v="0"/>
    <n v="8166.4451233842919"/>
  </r>
  <r>
    <x v="1"/>
    <s v="SO.GM.2026.08.00013"/>
    <s v="Mikayla Jaya"/>
    <x v="2"/>
    <x v="52"/>
    <x v="5"/>
    <n v="20"/>
    <n v="2055350"/>
    <n v="1417496.2162162159"/>
    <n v="434170.45045045065"/>
    <n v="307556.17391304346"/>
    <x v="0"/>
    <x v="1"/>
    <n v="0"/>
    <n v="0"/>
    <n v="0"/>
    <n v="0"/>
    <n v="0"/>
    <n v="126614.27653740719"/>
  </r>
  <r>
    <x v="1"/>
    <s v="SO.GM.2026.08.00014"/>
    <s v="Syahana (Kerinci)"/>
    <x v="7"/>
    <x v="53"/>
    <x v="2"/>
    <n v="2"/>
    <n v="475357.50000000006"/>
    <n v="311587.23891891894"/>
    <n v="116662.76108108106"/>
    <n v="52215.65217391304"/>
    <x v="0"/>
    <x v="0"/>
    <n v="0"/>
    <n v="8333.3333333333339"/>
    <n v="0"/>
    <n v="8333.3333333333339"/>
    <n v="9507.1500000000015"/>
    <n v="46606.625573834681"/>
  </r>
  <r>
    <x v="1"/>
    <s v="SO.GM.2026.08.00015"/>
    <s v="PANCA WARNA"/>
    <x v="2"/>
    <x v="53"/>
    <x v="2"/>
    <n v="2"/>
    <n v="475357.50000000006"/>
    <n v="311587.23891891894"/>
    <n v="116662.76108108106"/>
    <n v="32215.652173913044"/>
    <x v="1"/>
    <x v="2"/>
    <n v="0"/>
    <n v="0"/>
    <n v="38028.600000000006"/>
    <n v="38028.600000000006"/>
    <n v="0"/>
    <n v="46418.508907168012"/>
  </r>
  <r>
    <x v="2"/>
    <s v="SO.AV.2026.08.00137"/>
    <s v="Agung Pratama"/>
    <x v="2"/>
    <x v="1"/>
    <x v="1"/>
    <n v="60"/>
    <n v="838512.5"/>
    <n v="648273.40540540521"/>
    <n v="107143.26126126142"/>
    <n v="6657.3913043478251"/>
    <x v="0"/>
    <x v="1"/>
    <n v="0"/>
    <n v="0"/>
    <n v="0"/>
    <n v="0"/>
    <n v="16770.25"/>
    <n v="83715.619956913593"/>
  </r>
  <r>
    <x v="2"/>
    <s v="SO.AV.2026.08.00138"/>
    <s v="PT. Duta Mulia Distribusindo"/>
    <x v="2"/>
    <x v="13"/>
    <x v="0"/>
    <n v="4"/>
    <n v="414770"/>
    <n v="297366.05405405402"/>
    <n v="76300.612612612604"/>
    <n v="14324.869565217392"/>
    <x v="0"/>
    <x v="1"/>
    <n v="0"/>
    <n v="0"/>
    <n v="0"/>
    <n v="0"/>
    <n v="8295.4"/>
    <n v="53680.34304739521"/>
  </r>
  <r>
    <x v="2"/>
    <s v="SO.AV.2026.08.00139"/>
    <s v="Surya Jaya"/>
    <x v="3"/>
    <x v="54"/>
    <x v="0"/>
    <n v="1"/>
    <n v="581455"/>
    <n v="425557.0162162162"/>
    <n v="98276.317117117113"/>
    <n v="16375.652173913042"/>
    <x v="0"/>
    <x v="0"/>
    <n v="0"/>
    <n v="5555.5555555555557"/>
    <n v="0"/>
    <n v="5555.5555555555557"/>
    <n v="11629.1"/>
    <n v="64716.009387648512"/>
  </r>
  <r>
    <x v="2"/>
    <s v="SO.AV.2026.08.00141"/>
    <s v="Sumber Maju Jaya"/>
    <x v="4"/>
    <x v="3"/>
    <x v="1"/>
    <n v="12"/>
    <n v="1107780"/>
    <n v="851422.18378378358"/>
    <n v="146577.81621621631"/>
    <n v="11294.608695652174"/>
    <x v="1"/>
    <x v="2"/>
    <n v="0"/>
    <n v="0"/>
    <n v="44311.199999999997"/>
    <n v="44311.199999999997"/>
    <n v="22155.599999999999"/>
    <n v="68816.407520564157"/>
  </r>
  <r>
    <x v="2"/>
    <s v="SO.AV.2026.08.00142"/>
    <s v="PT. Duta Mulia Distribusindo"/>
    <x v="2"/>
    <x v="9"/>
    <x v="1"/>
    <n v="4"/>
    <n v="687090.00000000012"/>
    <n v="509374.18378378375"/>
    <n v="109625.81621621625"/>
    <n v="16491.965217391305"/>
    <x v="3"/>
    <x v="4"/>
    <n v="35000"/>
    <n v="0"/>
    <n v="0"/>
    <n v="35000"/>
    <n v="13741.800000000001"/>
    <n v="44392.05099882494"/>
  </r>
  <r>
    <x v="2"/>
    <s v="SO.AV.2026.08.00143"/>
    <s v="PANCA WARNA"/>
    <x v="2"/>
    <x v="5"/>
    <x v="0"/>
    <n v="2"/>
    <n v="152070"/>
    <n v="115402.68108108107"/>
    <n v="21597.318918918929"/>
    <n v="1668.1739130434783"/>
    <x v="1"/>
    <x v="2"/>
    <n v="0"/>
    <n v="0"/>
    <n v="12165.6"/>
    <n v="12165.6"/>
    <n v="0"/>
    <n v="7763.5450058754486"/>
  </r>
  <r>
    <x v="2"/>
    <s v="SO.AV.2026.08.00144"/>
    <s v="Mantap Jaya Bangunan"/>
    <x v="9"/>
    <x v="13"/>
    <x v="0"/>
    <n v="2"/>
    <n v="207385"/>
    <n v="148683.02702702701"/>
    <n v="38150.306306306302"/>
    <n v="7162.434782608696"/>
    <x v="0"/>
    <x v="1"/>
    <n v="0"/>
    <n v="0"/>
    <n v="0"/>
    <n v="0"/>
    <n v="4147.7"/>
    <n v="26840.171523697605"/>
  </r>
  <r>
    <x v="2"/>
    <s v="SO.AV.2026.08.00145"/>
    <s v="Ujang Bangunan"/>
    <x v="13"/>
    <x v="9"/>
    <x v="1"/>
    <n v="24"/>
    <n v="4122540.0000000005"/>
    <n v="3056245.1027027024"/>
    <n v="657754.8972972976"/>
    <n v="98951.791304347833"/>
    <x v="3"/>
    <x v="3"/>
    <n v="210000"/>
    <n v="18181.81818181818"/>
    <n v="0"/>
    <n v="228181.81818181818"/>
    <n v="82450.8"/>
    <n v="248170.48781113164"/>
  </r>
  <r>
    <x v="2"/>
    <s v="SO.AV.2026.08.00146"/>
    <s v="Sumber Maju Jaya"/>
    <x v="4"/>
    <x v="3"/>
    <x v="1"/>
    <n v="36"/>
    <n v="3323340"/>
    <n v="2554266.5513513507"/>
    <n v="439733.4486486488"/>
    <n v="33883.82608695652"/>
    <x v="1"/>
    <x v="2"/>
    <n v="0"/>
    <n v="0"/>
    <n v="132933.6"/>
    <n v="132933.6"/>
    <n v="66466.8"/>
    <n v="206449.2225616923"/>
  </r>
  <r>
    <x v="2"/>
    <s v="SO.AV.2026.08.00146"/>
    <s v="Sumber Maju Jaya"/>
    <x v="4"/>
    <x v="55"/>
    <x v="0"/>
    <n v="2"/>
    <n v="375365"/>
    <n v="283345.16756756755"/>
    <n v="54821.499099099077"/>
    <n v="6493.6347826086967"/>
    <x v="1"/>
    <x v="2"/>
    <n v="0"/>
    <n v="0"/>
    <n v="15014.6"/>
    <n v="15014.6"/>
    <n v="7507.3"/>
    <n v="25805.964316490379"/>
  </r>
  <r>
    <x v="2"/>
    <s v="SO.AV.2026.08.00147"/>
    <s v="MADANIA (Rimbo Bujang)"/>
    <x v="13"/>
    <x v="3"/>
    <x v="1"/>
    <n v="24"/>
    <n v="2215560"/>
    <n v="1702844.3675675672"/>
    <n v="293155.63243243261"/>
    <n v="22589.217391304348"/>
    <x v="2"/>
    <x v="3"/>
    <n v="60000"/>
    <n v="13636.363636363636"/>
    <n v="0"/>
    <n v="73636.363636363632"/>
    <n v="44311.199999999997"/>
    <n v="152618.85140476463"/>
  </r>
  <r>
    <x v="2"/>
    <s v="SO.AV.2026.08.00148"/>
    <s v="Murni Jaya"/>
    <x v="3"/>
    <x v="3"/>
    <x v="1"/>
    <n v="18"/>
    <n v="1661670"/>
    <n v="1277133.2756756754"/>
    <n v="219866.7243243244"/>
    <n v="16941.91304347826"/>
    <x v="0"/>
    <x v="0"/>
    <n v="0"/>
    <n v="6250"/>
    <n v="0"/>
    <n v="6250"/>
    <n v="33233.4"/>
    <n v="163441.41128084614"/>
  </r>
  <r>
    <x v="2"/>
    <s v="SO.AV.2026.08.00149"/>
    <s v="PT. MITRA MAJU KREASINDO"/>
    <x v="4"/>
    <x v="39"/>
    <x v="1"/>
    <n v="8"/>
    <n v="366300.00000000006"/>
    <n v="274871.00540540536"/>
    <n v="55128.994594594638"/>
    <n v="6672.695652173913"/>
    <x v="0"/>
    <x v="0"/>
    <n v="0"/>
    <n v="5555.5555555555557"/>
    <n v="0"/>
    <n v="5555.5555555555557"/>
    <n v="7326.0000000000009"/>
    <n v="35574.743386865171"/>
  </r>
  <r>
    <x v="2"/>
    <s v="SO.AV.2026.08.00150"/>
    <s v="Rido Tani"/>
    <x v="13"/>
    <x v="9"/>
    <x v="1"/>
    <n v="4"/>
    <n v="687090.00000000012"/>
    <n v="509374.18378378375"/>
    <n v="109625.81621621625"/>
    <n v="16491.965217391305"/>
    <x v="3"/>
    <x v="4"/>
    <n v="35000"/>
    <n v="0"/>
    <n v="0"/>
    <n v="35000"/>
    <n v="13741.800000000001"/>
    <n v="44392.05099882494"/>
  </r>
  <r>
    <x v="2"/>
    <s v="SO.AV.2026.08.00151"/>
    <s v="BuildXpert Mart"/>
    <x v="12"/>
    <x v="29"/>
    <x v="0"/>
    <n v="1"/>
    <n v="102860"/>
    <n v="78270.443243243237"/>
    <n v="14396.22342342342"/>
    <n v="765.21739130434787"/>
    <x v="0"/>
    <x v="1"/>
    <n v="0"/>
    <n v="0"/>
    <n v="0"/>
    <n v="0"/>
    <n v="2057.2000000000003"/>
    <n v="11573.806032119071"/>
  </r>
  <r>
    <x v="2"/>
    <s v="SO.AV.2026.08.00152"/>
    <s v="Sumber Alam"/>
    <x v="6"/>
    <x v="20"/>
    <x v="0"/>
    <n v="4"/>
    <n v="1149220"/>
    <n v="872068.32432432426"/>
    <n v="163265.00900900899"/>
    <n v="12978.08695652174"/>
    <x v="0"/>
    <x v="0"/>
    <n v="0"/>
    <n v="7692.3076923076924"/>
    <n v="0"/>
    <n v="7692.3076923076924"/>
    <n v="22984.399999999998"/>
    <n v="119610.21436017958"/>
  </r>
  <r>
    <x v="2"/>
    <s v="SO.AV.2026.08.00153"/>
    <s v="Tony Jaya (Bagan Pete)"/>
    <x v="3"/>
    <x v="56"/>
    <x v="0"/>
    <n v="4"/>
    <n v="685980.00000000012"/>
    <n v="504135.6108108107"/>
    <n v="113864.3891891893"/>
    <n v="12794.434782608696"/>
    <x v="0"/>
    <x v="0"/>
    <n v="0"/>
    <n v="13636.363636363636"/>
    <n v="0"/>
    <n v="13636.363636363636"/>
    <n v="13719.6"/>
    <n v="73713.990770216958"/>
  </r>
  <r>
    <x v="2"/>
    <s v="SO.AV.2026.08.00154"/>
    <s v="Hendi Jaya"/>
    <x v="2"/>
    <x v="9"/>
    <x v="1"/>
    <n v="20"/>
    <n v="3435450.0000000005"/>
    <n v="2546870.9189189188"/>
    <n v="548129.08108108118"/>
    <n v="82459.826086956527"/>
    <x v="3"/>
    <x v="3"/>
    <n v="175000"/>
    <n v="38461.538461538461"/>
    <n v="0"/>
    <n v="213461.53846153847"/>
    <n v="68709"/>
    <n v="183498.71653258617"/>
  </r>
  <r>
    <x v="2"/>
    <s v="SO.AV.2026.08.00155"/>
    <s v="Anto Jaya"/>
    <x v="2"/>
    <x v="21"/>
    <x v="1"/>
    <n v="4"/>
    <n v="380729.99999999994"/>
    <n v="290278.57297297294"/>
    <n v="52721.427027027006"/>
    <n v="3302.6782608695648"/>
    <x v="1"/>
    <x v="2"/>
    <n v="0"/>
    <n v="0"/>
    <n v="11421.9"/>
    <n v="11421.9"/>
    <n v="7614.5999999999995"/>
    <n v="30382.248766157441"/>
  </r>
  <r>
    <x v="2"/>
    <s v="SO.AV.2026.08.00156"/>
    <s v="Sinar Bangunan"/>
    <x v="0"/>
    <x v="10"/>
    <x v="1"/>
    <n v="2"/>
    <n v="1620600"/>
    <n v="1197476.1513513513"/>
    <n v="262523.84864864848"/>
    <n v="39821.913043478264"/>
    <x v="3"/>
    <x v="3"/>
    <n v="70000"/>
    <n v="13636.363636363636"/>
    <n v="0"/>
    <n v="83636.363636363632"/>
    <n v="32412"/>
    <n v="106653.57196880656"/>
  </r>
  <r>
    <x v="2"/>
    <s v="SO.AV.2026.08.00157"/>
    <s v="Sumber Maju Jaya"/>
    <x v="4"/>
    <x v="5"/>
    <x v="0"/>
    <n v="4"/>
    <n v="304140"/>
    <n v="230805.36216216214"/>
    <n v="43194.637837837858"/>
    <n v="3336.3478260869565"/>
    <x v="1"/>
    <x v="2"/>
    <n v="0"/>
    <n v="0"/>
    <n v="12165.6"/>
    <n v="12165.6"/>
    <n v="6082.8"/>
    <n v="21609.8900117509"/>
  </r>
  <r>
    <x v="2"/>
    <s v="SO.AV.2026.08.00158"/>
    <s v="Berkat Jaya Mandiri"/>
    <x v="6"/>
    <x v="43"/>
    <x v="0"/>
    <n v="1"/>
    <n v="707347.50000000012"/>
    <n v="516692.77837837825"/>
    <n v="120557.22162162175"/>
    <n v="19903.304347826088"/>
    <x v="0"/>
    <x v="1"/>
    <n v="0"/>
    <n v="0"/>
    <n v="0"/>
    <n v="0"/>
    <n v="14146.95"/>
    <n v="86506.967273795672"/>
  </r>
  <r>
    <x v="2"/>
    <s v="SO.AV.2026.08.00159"/>
    <s v="Boru Tompul"/>
    <x v="10"/>
    <x v="3"/>
    <x v="1"/>
    <n v="24"/>
    <n v="2215560"/>
    <n v="1702844.3675675672"/>
    <n v="293155.63243243261"/>
    <n v="32589.217391304348"/>
    <x v="2"/>
    <x v="3"/>
    <n v="60000"/>
    <n v="16666.666666666668"/>
    <n v="0"/>
    <n v="76666.666666666672"/>
    <n v="44311.199999999997"/>
    <n v="139588.54837446159"/>
  </r>
  <r>
    <x v="2"/>
    <s v="SO.AV.2026.08.00160"/>
    <s v="Mulia Bangunan"/>
    <x v="10"/>
    <x v="3"/>
    <x v="1"/>
    <n v="48"/>
    <n v="4431120"/>
    <n v="3405688.7351351343"/>
    <n v="586311.26486486522"/>
    <n v="65178.434782608696"/>
    <x v="2"/>
    <x v="3"/>
    <n v="120000"/>
    <n v="25000"/>
    <n v="0"/>
    <n v="145000"/>
    <n v="88622.399999999994"/>
    <n v="287510.43008225656"/>
  </r>
  <r>
    <x v="2"/>
    <s v="SO.AV.2026.08.00161"/>
    <s v="Adi Wijaya"/>
    <x v="0"/>
    <x v="3"/>
    <x v="1"/>
    <n v="24"/>
    <n v="2215560"/>
    <n v="1702844.3675675672"/>
    <n v="293155.63243243261"/>
    <n v="22589.217391304348"/>
    <x v="2"/>
    <x v="3"/>
    <n v="60000"/>
    <n v="6250"/>
    <n v="0"/>
    <n v="66250"/>
    <n v="44311.199999999997"/>
    <n v="160005.21504112828"/>
  </r>
  <r>
    <x v="2"/>
    <s v="SO.AV.2026.08.00162"/>
    <s v="PANCA WARNA"/>
    <x v="2"/>
    <x v="14"/>
    <x v="0"/>
    <n v="1"/>
    <n v="1321085"/>
    <n v="995097.75135135127"/>
    <n v="195068.91531531524"/>
    <n v="16153.739130434782"/>
    <x v="1"/>
    <x v="2"/>
    <n v="0"/>
    <n v="0"/>
    <n v="105686.8"/>
    <n v="105686.8"/>
    <n v="0"/>
    <n v="73228.376184880457"/>
  </r>
  <r>
    <x v="2"/>
    <s v="SO.AV.2026.08.00163"/>
    <s v="Aman Bersaudara"/>
    <x v="8"/>
    <x v="21"/>
    <x v="1"/>
    <n v="24"/>
    <n v="2284379.9999999995"/>
    <n v="1741671.4378378377"/>
    <n v="316328.5621621618"/>
    <n v="19816.069565217393"/>
    <x v="0"/>
    <x v="1"/>
    <n v="0"/>
    <n v="0"/>
    <n v="0"/>
    <n v="0"/>
    <n v="45687.6"/>
    <n v="250824.89259694438"/>
  </r>
  <r>
    <x v="2"/>
    <s v="SO.AV.2026.08.00164"/>
    <s v="Teratai Mas Jaya"/>
    <x v="5"/>
    <x v="50"/>
    <x v="1"/>
    <n v="3"/>
    <n v="250027.50000000003"/>
    <n v="190206.42162162162"/>
    <n v="35043.578378378385"/>
    <n v="2415.0260869565218"/>
    <x v="0"/>
    <x v="1"/>
    <n v="0"/>
    <n v="0"/>
    <n v="0"/>
    <n v="0"/>
    <n v="5000.55"/>
    <n v="27628.002291421864"/>
  </r>
  <r>
    <x v="2"/>
    <s v="SO.AV.2026.08.00164"/>
    <s v="Teratai Mas Jaya"/>
    <x v="5"/>
    <x v="5"/>
    <x v="0"/>
    <n v="3"/>
    <n v="228105.00000000003"/>
    <n v="173104.02162162162"/>
    <n v="32395.978378378379"/>
    <n v="2502.2608695652179"/>
    <x v="0"/>
    <x v="1"/>
    <n v="0"/>
    <n v="0"/>
    <n v="0"/>
    <n v="0"/>
    <n v="4562.1000000000004"/>
    <n v="25331.617508813164"/>
  </r>
  <r>
    <x v="2"/>
    <s v="SO.AV.2026.08.00165"/>
    <s v="Wiguna"/>
    <x v="5"/>
    <x v="21"/>
    <x v="1"/>
    <n v="5"/>
    <n v="475912.5"/>
    <n v="362848.21621621615"/>
    <n v="65901.783783783787"/>
    <n v="4128.347826086956"/>
    <x v="0"/>
    <x v="1"/>
    <n v="0"/>
    <n v="0"/>
    <n v="0"/>
    <n v="0"/>
    <n v="9518.2499999999982"/>
    <n v="52255.185957696827"/>
  </r>
  <r>
    <x v="2"/>
    <s v="SO.AV.2026.08.00166"/>
    <s v="Ken Jaya"/>
    <x v="3"/>
    <x v="11"/>
    <x v="1"/>
    <n v="1"/>
    <n v="1020737.5"/>
    <n v="764061.27567567572"/>
    <n v="155522.05765765754"/>
    <n v="19903.304347826088"/>
    <x v="0"/>
    <x v="0"/>
    <n v="0"/>
    <n v="7142.8571428571431"/>
    <n v="0"/>
    <n v="7142.8571428571431"/>
    <n v="20414.75"/>
    <n v="108061.14616697431"/>
  </r>
  <r>
    <x v="2"/>
    <s v="SO.AV.2026.08.00167"/>
    <s v="Surya Jaya"/>
    <x v="3"/>
    <x v="3"/>
    <x v="1"/>
    <n v="6"/>
    <n v="553890"/>
    <n v="425711.09189189179"/>
    <n v="73288.908108108153"/>
    <n v="5647.304347826087"/>
    <x v="0"/>
    <x v="0"/>
    <n v="0"/>
    <n v="5555.5555555555557"/>
    <n v="0"/>
    <n v="5555.5555555555557"/>
    <n v="11077.8"/>
    <n v="51008.248204726522"/>
  </r>
  <r>
    <x v="2"/>
    <s v="SO.AV.2026.08.00168"/>
    <s v="Subur"/>
    <x v="4"/>
    <x v="3"/>
    <x v="1"/>
    <n v="24"/>
    <n v="2215560"/>
    <n v="1702844.3675675672"/>
    <n v="293155.63243243261"/>
    <n v="22589.217391304348"/>
    <x v="2"/>
    <x v="4"/>
    <n v="60000"/>
    <n v="0"/>
    <n v="0"/>
    <n v="60000"/>
    <n v="44311.199999999997"/>
    <n v="166255.21504112828"/>
  </r>
  <r>
    <x v="2"/>
    <s v="SO.AV.2026.08.00169"/>
    <s v="Tony Jaya (Bagan Pete)"/>
    <x v="3"/>
    <x v="57"/>
    <x v="0"/>
    <n v="3"/>
    <n v="506160.00000000006"/>
    <n v="389426.27027027024"/>
    <n v="66573.729729729763"/>
    <n v="5925.0782608695654"/>
    <x v="0"/>
    <x v="0"/>
    <n v="0"/>
    <n v="13636.363636363636"/>
    <n v="0"/>
    <n v="13636.363636363636"/>
    <n v="10123.200000000001"/>
    <n v="36889.08783249656"/>
  </r>
  <r>
    <x v="2"/>
    <s v="SO.AV.2026.08.00170"/>
    <s v="PANCA WARNA"/>
    <x v="2"/>
    <x v="14"/>
    <x v="0"/>
    <n v="1"/>
    <n v="1321085"/>
    <n v="995097.75135135127"/>
    <n v="195068.91531531524"/>
    <n v="16153.739130434782"/>
    <x v="1"/>
    <x v="2"/>
    <n v="0"/>
    <n v="0"/>
    <n v="105686.8"/>
    <n v="105686.8"/>
    <n v="0"/>
    <n v="73228.376184880457"/>
  </r>
  <r>
    <x v="2"/>
    <s v="SO.AV.2026.08.00171"/>
    <s v="Boy Jaya Baru"/>
    <x v="9"/>
    <x v="9"/>
    <x v="1"/>
    <n v="4"/>
    <n v="687090.00000000012"/>
    <n v="509374.18378378375"/>
    <n v="109625.81621621625"/>
    <n v="16491.965217391305"/>
    <x v="3"/>
    <x v="3"/>
    <n v="35000"/>
    <n v="8064.5161290322585"/>
    <n v="0"/>
    <n v="43064.516129032258"/>
    <n v="13741.800000000001"/>
    <n v="36327.534869792682"/>
  </r>
  <r>
    <x v="2"/>
    <s v="SO.AV.2026.08.00172"/>
    <s v="Bima Suci"/>
    <x v="8"/>
    <x v="9"/>
    <x v="1"/>
    <n v="12"/>
    <n v="2061270.0000000002"/>
    <n v="1528122.5513513512"/>
    <n v="328877.4486486488"/>
    <n v="49475.895652173916"/>
    <x v="3"/>
    <x v="3"/>
    <n v="105000"/>
    <n v="12500"/>
    <n v="0"/>
    <n v="117500"/>
    <n v="41225.4"/>
    <n v="120676.15299647491"/>
  </r>
  <r>
    <x v="2"/>
    <s v="SO.AV.2026.08.00173"/>
    <s v="Serumpun Nibung"/>
    <x v="11"/>
    <x v="7"/>
    <x v="1"/>
    <n v="4"/>
    <n v="858030"/>
    <n v="643111.87027027016"/>
    <n v="129888.12972972973"/>
    <n v="16008.347826086958"/>
    <x v="0"/>
    <x v="1"/>
    <n v="0"/>
    <n v="0"/>
    <n v="0"/>
    <n v="0"/>
    <n v="17160.599999999999"/>
    <n v="96719.181903642777"/>
  </r>
  <r>
    <x v="2"/>
    <s v="SO.AV.2026.08.00174"/>
    <s v="Sumber Rezeki Jaya"/>
    <x v="9"/>
    <x v="17"/>
    <x v="0"/>
    <n v="4"/>
    <n v="269730"/>
    <n v="206060.80864864861"/>
    <n v="36939.191351351386"/>
    <n v="2760.9043478260869"/>
    <x v="0"/>
    <x v="1"/>
    <n v="0"/>
    <n v="0"/>
    <n v="0"/>
    <n v="0"/>
    <n v="5394.6"/>
    <n v="28783.687003525301"/>
  </r>
  <r>
    <x v="2"/>
    <s v="SO.AV.2026.08.00175"/>
    <s v="Eko Jaya 2 (Rantau Rasau)"/>
    <x v="11"/>
    <x v="9"/>
    <x v="1"/>
    <n v="4"/>
    <n v="687090.00000000012"/>
    <n v="509374.18378378375"/>
    <n v="109625.81621621625"/>
    <n v="16491.965217391305"/>
    <x v="3"/>
    <x v="4"/>
    <n v="35000"/>
    <n v="0"/>
    <n v="0"/>
    <n v="35000"/>
    <n v="13741.800000000001"/>
    <n v="44392.05099882494"/>
  </r>
  <r>
    <x v="2"/>
    <s v="SO.AV.2026.08.00176"/>
    <s v="Mantap Jaya Bangunan"/>
    <x v="9"/>
    <x v="9"/>
    <x v="1"/>
    <n v="2"/>
    <n v="343545.00000000006"/>
    <n v="254687.09189189188"/>
    <n v="54812.908108108124"/>
    <n v="8245.9826086956527"/>
    <x v="0"/>
    <x v="1"/>
    <n v="0"/>
    <n v="0"/>
    <n v="0"/>
    <n v="0"/>
    <n v="6870.9000000000005"/>
    <n v="39696.02549941247"/>
  </r>
  <r>
    <x v="2"/>
    <s v="SO.AV.2026.08.00177"/>
    <s v="Bima Suci"/>
    <x v="8"/>
    <x v="3"/>
    <x v="1"/>
    <n v="30"/>
    <n v="2769449.9999999995"/>
    <n v="2128555.4594594589"/>
    <n v="366444.54054054059"/>
    <n v="28236.521739130436"/>
    <x v="2"/>
    <x v="3"/>
    <n v="60000"/>
    <n v="12500"/>
    <n v="0"/>
    <n v="72500"/>
    <n v="55389"/>
    <n v="210319.01880141016"/>
  </r>
  <r>
    <x v="2"/>
    <s v="SO.AV.2026.08.00178"/>
    <s v="Sekawan Jaya"/>
    <x v="3"/>
    <x v="14"/>
    <x v="0"/>
    <n v="3"/>
    <n v="3963255"/>
    <n v="2985293.2540540537"/>
    <n v="585206.74594594585"/>
    <n v="48461.217391304352"/>
    <x v="0"/>
    <x v="0"/>
    <n v="0"/>
    <n v="8333.3333333333339"/>
    <n v="0"/>
    <n v="8333.3333333333339"/>
    <n v="79265.099999999991"/>
    <n v="449147.09522130818"/>
  </r>
  <r>
    <x v="2"/>
    <s v="SO.AV.2026.08.00179"/>
    <s v="Multi Jaya"/>
    <x v="9"/>
    <x v="9"/>
    <x v="1"/>
    <n v="4"/>
    <n v="687090.00000000012"/>
    <n v="509374.18378378375"/>
    <n v="109625.81621621625"/>
    <n v="16491.965217391305"/>
    <x v="3"/>
    <x v="3"/>
    <n v="35000"/>
    <n v="2777.7777777777778"/>
    <n v="0"/>
    <n v="37777.777777777781"/>
    <n v="13741.800000000001"/>
    <n v="41614.273221047159"/>
  </r>
  <r>
    <x v="2"/>
    <s v="SO.AV.2026.08.00180"/>
    <s v="Ilham SDR"/>
    <x v="10"/>
    <x v="18"/>
    <x v="0"/>
    <n v="10"/>
    <n v="3999700"/>
    <n v="2900474.5945945941"/>
    <n v="702858.73873873893"/>
    <n v="244166.95652173914"/>
    <x v="0"/>
    <x v="0"/>
    <n v="0"/>
    <n v="33333.333333333336"/>
    <n v="0"/>
    <n v="33333.333333333336"/>
    <n v="79994"/>
    <n v="345364.44888366648"/>
  </r>
  <r>
    <x v="2"/>
    <s v="SO.AV.2026.08.00181"/>
    <s v="Ilham SDR"/>
    <x v="10"/>
    <x v="18"/>
    <x v="0"/>
    <n v="10"/>
    <n v="3999700"/>
    <n v="2900474.5945945941"/>
    <n v="702858.73873873893"/>
    <n v="244166.95652173914"/>
    <x v="0"/>
    <x v="0"/>
    <n v="0"/>
    <n v="33333.333333333336"/>
    <n v="0"/>
    <n v="33333.333333333336"/>
    <n v="79994"/>
    <n v="345364.44888366648"/>
  </r>
  <r>
    <x v="2"/>
    <s v="SO.AV.2026.08.00182"/>
    <s v="Multi Jaya"/>
    <x v="9"/>
    <x v="3"/>
    <x v="1"/>
    <n v="4"/>
    <n v="369260"/>
    <n v="283807.39459459455"/>
    <n v="48859.272072072083"/>
    <n v="3764.8695652173915"/>
    <x v="0"/>
    <x v="0"/>
    <n v="0"/>
    <n v="2777.7777777777778"/>
    <n v="0"/>
    <n v="2777.7777777777778"/>
    <n v="7385.2000000000007"/>
    <n v="34931.424729076913"/>
  </r>
  <r>
    <x v="2"/>
    <s v="SO.AV.2026.08.00183"/>
    <s v="Jaya Kusuma"/>
    <x v="4"/>
    <x v="58"/>
    <x v="3"/>
    <n v="1"/>
    <n v="1190175"/>
    <n v="904741.98198198189"/>
    <n v="167487.74774774781"/>
    <n v="15197.217391304348"/>
    <x v="0"/>
    <x v="0"/>
    <n v="0"/>
    <n v="12500"/>
    <n v="0"/>
    <n v="12500"/>
    <n v="23803.5"/>
    <n v="115987.03035644346"/>
  </r>
  <r>
    <x v="2"/>
    <s v="SO.AV.2026.08.00185"/>
    <s v="Sinar Jaya Makmur"/>
    <x v="4"/>
    <x v="10"/>
    <x v="1"/>
    <n v="1"/>
    <n v="810300"/>
    <n v="598738.07567567565"/>
    <n v="131261.92432432424"/>
    <n v="19910.956521739132"/>
    <x v="3"/>
    <x v="3"/>
    <n v="35000"/>
    <n v="13636.363636363636"/>
    <n v="0"/>
    <n v="48636.363636363632"/>
    <n v="16206"/>
    <n v="46508.60416622147"/>
  </r>
  <r>
    <x v="2"/>
    <s v="SO.AV.2026.08.00186"/>
    <s v="Adi Wijaya"/>
    <x v="0"/>
    <x v="13"/>
    <x v="0"/>
    <n v="4"/>
    <n v="414770"/>
    <n v="297366.05405405402"/>
    <n v="76300.612612612604"/>
    <n v="14324.869565217392"/>
    <x v="0"/>
    <x v="0"/>
    <n v="0"/>
    <n v="6250"/>
    <n v="0"/>
    <n v="6250"/>
    <n v="8295.4"/>
    <n v="47430.34304739521"/>
  </r>
  <r>
    <x v="2"/>
    <s v="SO.AV.2026.08.00187"/>
    <s v="Rumah Material"/>
    <x v="0"/>
    <x v="9"/>
    <x v="1"/>
    <n v="2"/>
    <n v="343545.00000000006"/>
    <n v="254687.09189189188"/>
    <n v="54812.908108108124"/>
    <n v="8245.9826086956527"/>
    <x v="0"/>
    <x v="0"/>
    <n v="0"/>
    <n v="4545.454545454545"/>
    <n v="0"/>
    <n v="4545.454545454545"/>
    <n v="6870.9000000000005"/>
    <n v="35150.570953957926"/>
  </r>
  <r>
    <x v="2"/>
    <s v="SO.AV.2026.08.00187"/>
    <s v="Rumah Material"/>
    <x v="0"/>
    <x v="3"/>
    <x v="1"/>
    <n v="12"/>
    <n v="1107780"/>
    <n v="851422.18378378358"/>
    <n v="146577.81621621631"/>
    <n v="11294.608695652174"/>
    <x v="0"/>
    <x v="0"/>
    <n v="0"/>
    <n v="4545.454545454545"/>
    <n v="0"/>
    <n v="4545.454545454545"/>
    <n v="22155.599999999999"/>
    <n v="108582.15297510961"/>
  </r>
  <r>
    <x v="2"/>
    <s v="SO.AV.2026.08.00188"/>
    <s v="Surya Mandiri Jaya"/>
    <x v="3"/>
    <x v="20"/>
    <x v="0"/>
    <n v="4"/>
    <n v="1149220"/>
    <n v="872068.32432432426"/>
    <n v="163265.00900900899"/>
    <n v="12978.08695652174"/>
    <x v="0"/>
    <x v="0"/>
    <n v="0"/>
    <n v="9090.9090909090901"/>
    <n v="0"/>
    <n v="9090.9090909090901"/>
    <n v="22984.399999999998"/>
    <n v="118211.61296157818"/>
  </r>
  <r>
    <x v="2"/>
    <s v="SO.AV.2026.08.00189"/>
    <s v="Wijaya (Kerinci)"/>
    <x v="7"/>
    <x v="5"/>
    <x v="0"/>
    <n v="6"/>
    <n v="456210.00000000006"/>
    <n v="346208.04324324324"/>
    <n v="64791.956756756757"/>
    <n v="15004.521739130436"/>
    <x v="0"/>
    <x v="1"/>
    <n v="0"/>
    <n v="0"/>
    <n v="0"/>
    <n v="0"/>
    <n v="9124.2000000000007"/>
    <n v="40663.235017626328"/>
  </r>
  <r>
    <x v="2"/>
    <s v="SO.AV.2026.08.00189"/>
    <s v="Wijaya (Kerinci)"/>
    <x v="7"/>
    <x v="6"/>
    <x v="0"/>
    <n v="12"/>
    <n v="829170"/>
    <n v="627704.3027027027"/>
    <n v="119295.69729729719"/>
    <n v="17805.217391304348"/>
    <x v="0"/>
    <x v="1"/>
    <n v="0"/>
    <n v="0"/>
    <n v="0"/>
    <n v="0"/>
    <n v="16583.399999999998"/>
    <n v="84907.079905992839"/>
  </r>
  <r>
    <x v="2"/>
    <s v="SO.AV.2026.08.00190"/>
    <s v="Eddy (Bajubang)"/>
    <x v="1"/>
    <x v="3"/>
    <x v="1"/>
    <n v="12"/>
    <n v="1107780"/>
    <n v="851422.18378378358"/>
    <n v="146577.81621621631"/>
    <n v="11294.608695652174"/>
    <x v="0"/>
    <x v="1"/>
    <n v="0"/>
    <n v="0"/>
    <n v="0"/>
    <n v="0"/>
    <n v="22155.599999999999"/>
    <n v="113127.60752056414"/>
  </r>
  <r>
    <x v="2"/>
    <s v="SO.AV.2026.08.00191"/>
    <s v="Ilham SDR"/>
    <x v="10"/>
    <x v="3"/>
    <x v="1"/>
    <n v="48"/>
    <n v="4431120"/>
    <n v="3405688.7351351343"/>
    <n v="586311.26486486522"/>
    <n v="65178.434782608696"/>
    <x v="2"/>
    <x v="3"/>
    <n v="120000"/>
    <n v="33333.333333333336"/>
    <n v="0"/>
    <n v="153333.33333333334"/>
    <n v="88622.399999999994"/>
    <n v="279177.09674892318"/>
  </r>
  <r>
    <x v="2"/>
    <s v="SO.AV.2026.08.00192"/>
    <s v="Intan Jaya"/>
    <x v="1"/>
    <x v="20"/>
    <x v="0"/>
    <n v="4"/>
    <n v="1149220"/>
    <n v="872068.32432432426"/>
    <n v="163265.00900900899"/>
    <n v="12978.08695652174"/>
    <x v="0"/>
    <x v="0"/>
    <n v="0"/>
    <n v="8333.3333333333339"/>
    <n v="0"/>
    <n v="8333.3333333333339"/>
    <n v="22984.399999999998"/>
    <n v="118969.18871915393"/>
  </r>
  <r>
    <x v="2"/>
    <s v="SO.AV.2026.08.00194"/>
    <s v="Sinar Jaya (Hitam Ulu)"/>
    <x v="10"/>
    <x v="1"/>
    <x v="1"/>
    <n v="72"/>
    <n v="1006215.0000000001"/>
    <n v="777928.08648648625"/>
    <n v="128571.91351351375"/>
    <n v="17988.869565217392"/>
    <x v="0"/>
    <x v="0"/>
    <n v="0"/>
    <n v="16666.666666666668"/>
    <n v="0"/>
    <n v="16666.666666666668"/>
    <n v="20124.300000000003"/>
    <n v="73792.077281629681"/>
  </r>
  <r>
    <x v="2"/>
    <s v="SO.AV.2026.08.00194"/>
    <s v="Sinar Jaya (Hitam Ulu)"/>
    <x v="10"/>
    <x v="2"/>
    <x v="1"/>
    <n v="12"/>
    <n v="309782.5"/>
    <n v="238971.37297297292"/>
    <n v="40111.96036036039"/>
    <n v="12252.796939130434"/>
    <x v="0"/>
    <x v="0"/>
    <n v="0"/>
    <n v="16666.666666666668"/>
    <n v="0"/>
    <n v="16666.666666666668"/>
    <n v="6195.65"/>
    <n v="4996.8467545632866"/>
  </r>
  <r>
    <x v="2"/>
    <s v="SO.AV.2026.08.00194"/>
    <s v="Sinar Jaya (Hitam Ulu)"/>
    <x v="10"/>
    <x v="17"/>
    <x v="0"/>
    <n v="72"/>
    <n v="4855140"/>
    <n v="3709094.5556756752"/>
    <n v="664905.44432432484"/>
    <n v="79696.278260869571"/>
    <x v="0"/>
    <x v="0"/>
    <n v="0"/>
    <n v="16666.666666666668"/>
    <n v="0"/>
    <n v="16666.666666666668"/>
    <n v="97102.8"/>
    <n v="471439.69939678867"/>
  </r>
  <r>
    <x v="2"/>
    <s v="SO.AV.2026.08.00194"/>
    <s v="Sinar Jaya (Hitam Ulu)"/>
    <x v="10"/>
    <x v="59"/>
    <x v="0"/>
    <n v="12"/>
    <n v="244588.49999999997"/>
    <n v="188519.29297297294"/>
    <n v="31830.707027027005"/>
    <n v="12038.539130434783"/>
    <x v="0"/>
    <x v="0"/>
    <n v="0"/>
    <n v="16666.666666666668"/>
    <n v="0"/>
    <n v="16666.666666666668"/>
    <n v="4891.7699999999995"/>
    <n v="-1766.2687700744455"/>
  </r>
  <r>
    <x v="2"/>
    <s v="SO.AV.2026.08.00194"/>
    <s v="Sinar Jaya (Hitam Ulu)"/>
    <x v="10"/>
    <x v="13"/>
    <x v="0"/>
    <n v="4"/>
    <n v="414770"/>
    <n v="297366.05405405402"/>
    <n v="76300.612612612604"/>
    <n v="24324.869565217392"/>
    <x v="0"/>
    <x v="0"/>
    <n v="0"/>
    <n v="16666.666666666668"/>
    <n v="0"/>
    <n v="16666.666666666668"/>
    <n v="8295.4"/>
    <n v="27013.676380728539"/>
  </r>
  <r>
    <x v="2"/>
    <s v="SO.AV.2026.08.00195"/>
    <s v="Sinar Jaya (Hitam Ulu)"/>
    <x v="10"/>
    <x v="9"/>
    <x v="1"/>
    <n v="4"/>
    <n v="687090.00000000012"/>
    <n v="509374.18378378375"/>
    <n v="109625.81621621625"/>
    <n v="26491.965217391305"/>
    <x v="3"/>
    <x v="3"/>
    <n v="35000"/>
    <n v="16666.666666666668"/>
    <n v="0"/>
    <n v="51666.666666666672"/>
    <n v="13741.800000000001"/>
    <n v="17725.384332158275"/>
  </r>
  <r>
    <x v="2"/>
    <s v="SO.AV.2026.08.00196"/>
    <s v="Murni Jaya"/>
    <x v="3"/>
    <x v="9"/>
    <x v="1"/>
    <n v="2"/>
    <n v="343545.00000000006"/>
    <n v="254687.09189189188"/>
    <n v="54812.908108108124"/>
    <n v="8245.9826086956527"/>
    <x v="0"/>
    <x v="0"/>
    <n v="0"/>
    <n v="6250"/>
    <n v="0"/>
    <n v="6250"/>
    <n v="6870.9000000000005"/>
    <n v="33446.02549941247"/>
  </r>
  <r>
    <x v="2"/>
    <s v="SO.AV.2026.08.00198"/>
    <s v="Inti Bangunan"/>
    <x v="4"/>
    <x v="2"/>
    <x v="1"/>
    <n v="12"/>
    <n v="309782.5"/>
    <n v="238971.37297297292"/>
    <n v="40111.96036036039"/>
    <n v="2252.7969391304346"/>
    <x v="0"/>
    <x v="0"/>
    <n v="0"/>
    <n v="3846.1538461538462"/>
    <n v="0"/>
    <n v="3846.1538461538462"/>
    <n v="6195.65"/>
    <n v="27817.359575076109"/>
  </r>
  <r>
    <x v="2"/>
    <s v="SO.AV.2026.08.00199"/>
    <s v="Rayhan"/>
    <x v="6"/>
    <x v="11"/>
    <x v="1"/>
    <n v="1"/>
    <n v="1020737.5"/>
    <n v="764061.27567567572"/>
    <n v="155522.05765765754"/>
    <n v="19903.304347826088"/>
    <x v="0"/>
    <x v="1"/>
    <n v="0"/>
    <n v="0"/>
    <n v="0"/>
    <n v="0"/>
    <n v="20414.75"/>
    <n v="115204.00330983146"/>
  </r>
  <r>
    <x v="2"/>
    <s v="SO.AV.2026.08.00200"/>
    <s v="Inti Bangunan"/>
    <x v="4"/>
    <x v="5"/>
    <x v="0"/>
    <n v="2"/>
    <n v="152070"/>
    <n v="115402.68108108107"/>
    <n v="21597.318918918929"/>
    <n v="1668.1739130434783"/>
    <x v="0"/>
    <x v="0"/>
    <n v="0"/>
    <n v="3846.1538461538462"/>
    <n v="0"/>
    <n v="3846.1538461538462"/>
    <n v="3041.4"/>
    <n v="13041.591159721604"/>
  </r>
  <r>
    <x v="2"/>
    <s v="SO.AV.2026.08.00201"/>
    <s v="Sinar Sejahtera"/>
    <x v="9"/>
    <x v="2"/>
    <x v="1"/>
    <n v="12"/>
    <n v="309782.5"/>
    <n v="238971.37297297292"/>
    <n v="40111.96036036039"/>
    <n v="2252.7969391304346"/>
    <x v="0"/>
    <x v="1"/>
    <n v="0"/>
    <n v="0"/>
    <n v="0"/>
    <n v="0"/>
    <n v="6195.65"/>
    <n v="31663.513421229953"/>
  </r>
  <r>
    <x v="2"/>
    <s v="SO.AV.2026.08.00201"/>
    <s v="Sinar Sejahtera"/>
    <x v="9"/>
    <x v="59"/>
    <x v="0"/>
    <n v="24"/>
    <n v="489176.99999999994"/>
    <n v="377038.58594594587"/>
    <n v="63661.41405405401"/>
    <n v="4077.0782608695654"/>
    <x v="0"/>
    <x v="1"/>
    <n v="0"/>
    <n v="0"/>
    <n v="0"/>
    <n v="0"/>
    <n v="9783.5399999999991"/>
    <n v="49800.795793184443"/>
  </r>
  <r>
    <x v="2"/>
    <s v="SO.AV.2026.08.00202"/>
    <s v="Star Jaya"/>
    <x v="3"/>
    <x v="11"/>
    <x v="1"/>
    <n v="1"/>
    <n v="1020737.5"/>
    <n v="764061.27567567572"/>
    <n v="155522.05765765754"/>
    <n v="19903.304347826088"/>
    <x v="0"/>
    <x v="0"/>
    <n v="0"/>
    <n v="5000"/>
    <n v="0"/>
    <n v="5000"/>
    <n v="20414.75"/>
    <n v="110204.00330983146"/>
  </r>
  <r>
    <x v="2"/>
    <s v="SO.AV.2026.08.00203"/>
    <s v="Hangkito"/>
    <x v="7"/>
    <x v="3"/>
    <x v="1"/>
    <n v="24"/>
    <n v="2215560"/>
    <n v="1702844.3675675672"/>
    <n v="293155.63243243261"/>
    <n v="32589.217391304348"/>
    <x v="2"/>
    <x v="4"/>
    <n v="60000"/>
    <n v="0"/>
    <n v="0"/>
    <n v="60000"/>
    <n v="44311.199999999997"/>
    <n v="156255.21504112828"/>
  </r>
  <r>
    <x v="2"/>
    <s v="SO.AV.2026.08.00204"/>
    <s v="Surya Berkah"/>
    <x v="5"/>
    <x v="9"/>
    <x v="1"/>
    <n v="4"/>
    <n v="687090.00000000012"/>
    <n v="509374.18378378375"/>
    <n v="109625.81621621625"/>
    <n v="16491.965217391305"/>
    <x v="0"/>
    <x v="1"/>
    <n v="0"/>
    <n v="0"/>
    <n v="0"/>
    <n v="0"/>
    <n v="13741.800000000001"/>
    <n v="79392.05099882494"/>
  </r>
  <r>
    <x v="2"/>
    <s v="SO.AV.2026.08.00205"/>
    <s v="Kawan Kita"/>
    <x v="11"/>
    <x v="10"/>
    <x v="1"/>
    <n v="2"/>
    <n v="1620600"/>
    <n v="1197476.1513513513"/>
    <n v="262523.84864864848"/>
    <n v="39821.913043478264"/>
    <x v="3"/>
    <x v="3"/>
    <n v="70000"/>
    <n v="7142.8571428571431"/>
    <n v="0"/>
    <n v="77142.857142857145"/>
    <n v="32412"/>
    <n v="113147.07846231307"/>
  </r>
  <r>
    <x v="2"/>
    <s v="SO.AV.2026.08.00207"/>
    <s v="Bintang Baru/Bintang Baru Jaya"/>
    <x v="4"/>
    <x v="3"/>
    <x v="1"/>
    <n v="4"/>
    <n v="369260"/>
    <n v="283807.39459459455"/>
    <n v="48859.272072072083"/>
    <n v="3764.8695652173915"/>
    <x v="1"/>
    <x v="2"/>
    <n v="0"/>
    <n v="0"/>
    <n v="12924.100000000002"/>
    <n v="12924.100000000002"/>
    <n v="7385.2000000000007"/>
    <n v="24785.102506854688"/>
  </r>
  <r>
    <x v="2"/>
    <s v="SO.GM.2026.08.00016"/>
    <s v="PANCA WARNA"/>
    <x v="2"/>
    <x v="53"/>
    <x v="2"/>
    <n v="5"/>
    <n v="1188393.75"/>
    <n v="778968.09729729732"/>
    <n v="291656.90270270268"/>
    <n v="80539.130434782608"/>
    <x v="1"/>
    <x v="2"/>
    <n v="0"/>
    <n v="0"/>
    <n v="95071.500000000015"/>
    <n v="95071.500000000015"/>
    <n v="0"/>
    <n v="116046.27226792007"/>
  </r>
  <r>
    <x v="2"/>
    <s v="SO.GM.2026.08.00017"/>
    <s v="Mutiara Hijau"/>
    <x v="2"/>
    <x v="24"/>
    <x v="2"/>
    <n v="4"/>
    <n v="255411.00000000003"/>
    <n v="169452.42810810811"/>
    <n v="60647.571891891886"/>
    <n v="16375.652173913042"/>
    <x v="0"/>
    <x v="0"/>
    <n v="0"/>
    <n v="7142.8571428571431"/>
    <n v="0"/>
    <n v="7142.8571428571431"/>
    <n v="5108.22"/>
    <n v="32020.8425751217"/>
  </r>
  <r>
    <x v="2"/>
    <s v="SO.GM.2026.08.00019"/>
    <s v="Eko Jaya 2 (Rantau Rasau)"/>
    <x v="11"/>
    <x v="24"/>
    <x v="2"/>
    <n v="4"/>
    <n v="255411.00000000003"/>
    <n v="169452.42810810811"/>
    <n v="60647.571891891886"/>
    <n v="16375.652173913042"/>
    <x v="0"/>
    <x v="1"/>
    <n v="0"/>
    <n v="0"/>
    <n v="0"/>
    <n v="0"/>
    <n v="5108.22"/>
    <n v="39163.699717978845"/>
  </r>
  <r>
    <x v="2"/>
    <s v="SO.GM.2026.08.00020"/>
    <s v="Sumber Meranti Sejahtera"/>
    <x v="6"/>
    <x v="51"/>
    <x v="5"/>
    <n v="12"/>
    <n v="361860.00000000006"/>
    <n v="263469.40540540533"/>
    <n v="62530.594594594673"/>
    <n v="46197.704347826089"/>
    <x v="0"/>
    <x v="1"/>
    <n v="0"/>
    <n v="0"/>
    <n v="0"/>
    <n v="0"/>
    <n v="0"/>
    <n v="16332.890246768584"/>
  </r>
  <r>
    <x v="2"/>
    <s v="SO.GM.2026.08.00021"/>
    <s v="Rumah Material"/>
    <x v="0"/>
    <x v="52"/>
    <x v="5"/>
    <n v="10"/>
    <n v="1027675"/>
    <n v="708748.10810810793"/>
    <n v="217085.22522522532"/>
    <n v="153778.08695652173"/>
    <x v="0"/>
    <x v="1"/>
    <n v="0"/>
    <n v="0"/>
    <n v="0"/>
    <n v="0"/>
    <n v="0"/>
    <n v="63307.138268703595"/>
  </r>
  <r>
    <x v="3"/>
    <s v="SO.AV.2026.08.00206"/>
    <s v="Tony Jaya (Bagan Pete)"/>
    <x v="3"/>
    <x v="39"/>
    <x v="1"/>
    <n v="2"/>
    <n v="91575.000000000015"/>
    <n v="68717.75135135134"/>
    <n v="13782.24864864866"/>
    <n v="1668.1739130434783"/>
    <x v="0"/>
    <x v="0"/>
    <n v="0"/>
    <n v="13636.363636363636"/>
    <n v="0"/>
    <n v="13636.363636363636"/>
    <n v="1831.5000000000002"/>
    <n v="-3353.7889007584545"/>
  </r>
  <r>
    <x v="3"/>
    <s v="SO.AV.2026.08.00208"/>
    <s v="Sumber Meranti Sejahtera"/>
    <x v="6"/>
    <x v="60"/>
    <x v="1"/>
    <n v="1"/>
    <n v="0"/>
    <n v="0"/>
    <n v="0"/>
    <n v="709.35652173913036"/>
    <x v="0"/>
    <x v="0"/>
    <n v="0"/>
    <n v="7142.8571428571431"/>
    <n v="0"/>
    <n v="7142.8571428571431"/>
    <n v="0"/>
    <n v="-7852.2136645962737"/>
  </r>
  <r>
    <x v="3"/>
    <s v="SO.AV.2026.08.00208"/>
    <s v="Sumber Meranti Sejahtera"/>
    <x v="6"/>
    <x v="61"/>
    <x v="1"/>
    <n v="1"/>
    <n v="321992.5"/>
    <n v="247137.38378378373"/>
    <n v="42945.949549549579"/>
    <n v="709.35652173913036"/>
    <x v="0"/>
    <x v="0"/>
    <n v="0"/>
    <n v="7142.8571428571431"/>
    <n v="0"/>
    <n v="7142.8571428571431"/>
    <n v="6439.8499999999995"/>
    <n v="28653.885884953306"/>
  </r>
  <r>
    <x v="3"/>
    <s v="SO.AV.2026.08.00208"/>
    <s v="Sumber Meranti Sejahtera"/>
    <x v="6"/>
    <x v="21"/>
    <x v="1"/>
    <n v="3"/>
    <n v="285547.49999999994"/>
    <n v="217708.92972972972"/>
    <n v="39541.070270270226"/>
    <n v="2477.0086956521741"/>
    <x v="0"/>
    <x v="0"/>
    <n v="0"/>
    <n v="7142.8571428571431"/>
    <n v="0"/>
    <n v="7142.8571428571431"/>
    <n v="5710.95"/>
    <n v="24210.254431760903"/>
  </r>
  <r>
    <x v="3"/>
    <s v="SO.AV.2026.08.00208"/>
    <s v="Sumber Meranti Sejahtera"/>
    <x v="6"/>
    <x v="50"/>
    <x v="1"/>
    <n v="3"/>
    <n v="250027.50000000003"/>
    <n v="190206.42162162162"/>
    <n v="35043.578378378385"/>
    <n v="2415.0260869565218"/>
    <x v="0"/>
    <x v="0"/>
    <n v="0"/>
    <n v="7142.8571428571431"/>
    <n v="0"/>
    <n v="7142.8571428571431"/>
    <n v="5000.55"/>
    <n v="20485.145148564723"/>
  </r>
  <r>
    <x v="3"/>
    <s v="SO.AV.2026.08.00209"/>
    <s v="PANCA WARNA"/>
    <x v="2"/>
    <x v="6"/>
    <x v="0"/>
    <n v="12"/>
    <n v="829170"/>
    <n v="627704.3027027027"/>
    <n v="119295.69729729719"/>
    <n v="7805.2173913043471"/>
    <x v="1"/>
    <x v="2"/>
    <n v="0"/>
    <n v="0"/>
    <n v="66333.599999999991"/>
    <n v="66333.599999999991"/>
    <n v="0"/>
    <n v="45156.879905992842"/>
  </r>
  <r>
    <x v="3"/>
    <s v="SO.AV.2026.08.00210"/>
    <s v="Mikayla Jaya"/>
    <x v="2"/>
    <x v="10"/>
    <x v="1"/>
    <n v="5"/>
    <n v="4051500"/>
    <n v="2993690.3783783782"/>
    <n v="656309.62162162131"/>
    <n v="99554.782608695648"/>
    <x v="3"/>
    <x v="3"/>
    <n v="175000"/>
    <n v="10000"/>
    <n v="0"/>
    <n v="185000"/>
    <n v="81029.999999999985"/>
    <n v="290724.83901292563"/>
  </r>
  <r>
    <x v="3"/>
    <s v="SO.AV.2026.08.00211"/>
    <s v="Dhuha Bangunan"/>
    <x v="13"/>
    <x v="17"/>
    <x v="0"/>
    <n v="24"/>
    <n v="1618380.0000000002"/>
    <n v="1236364.8518918916"/>
    <n v="221635.14810810843"/>
    <n v="16565.426086956522"/>
    <x v="0"/>
    <x v="1"/>
    <n v="0"/>
    <n v="0"/>
    <n v="0"/>
    <n v="0"/>
    <n v="32367.600000000002"/>
    <n v="172702.12202115191"/>
  </r>
  <r>
    <x v="3"/>
    <s v="SO.AV.2026.08.00212"/>
    <s v="REFI"/>
    <x v="13"/>
    <x v="3"/>
    <x v="1"/>
    <n v="24"/>
    <n v="2215560"/>
    <n v="1702844.3675675672"/>
    <n v="293155.63243243261"/>
    <n v="22589.217391304348"/>
    <x v="2"/>
    <x v="3"/>
    <n v="60000"/>
    <n v="12500"/>
    <n v="0"/>
    <n v="72500"/>
    <n v="44311.199999999997"/>
    <n v="153755.21504112828"/>
  </r>
  <r>
    <x v="3"/>
    <s v="SO.AV.2026.08.00213"/>
    <s v="REFI"/>
    <x v="13"/>
    <x v="21"/>
    <x v="1"/>
    <n v="6"/>
    <n v="571094.99999999988"/>
    <n v="435417.85945945943"/>
    <n v="79082.140540540451"/>
    <n v="4954.0173913043482"/>
    <x v="0"/>
    <x v="0"/>
    <n v="0"/>
    <n v="12500"/>
    <n v="0"/>
    <n v="12500"/>
    <n v="11421.9"/>
    <n v="50206.223149236095"/>
  </r>
  <r>
    <x v="3"/>
    <s v="SO.AV.2026.08.00214"/>
    <s v="Sinar Cahaya / Sinar Makmur"/>
    <x v="0"/>
    <x v="9"/>
    <x v="1"/>
    <n v="4"/>
    <n v="687090.00000000012"/>
    <n v="509374.18378378375"/>
    <n v="109625.81621621625"/>
    <n v="16491.965217391305"/>
    <x v="3"/>
    <x v="3"/>
    <n v="35000"/>
    <n v="5769.2307692307695"/>
    <n v="0"/>
    <n v="40769.230769230766"/>
    <n v="13741.800000000001"/>
    <n v="38622.820229594174"/>
  </r>
  <r>
    <x v="3"/>
    <s v="SO.AV.2026.08.00215"/>
    <s v="Intan Jaya"/>
    <x v="1"/>
    <x v="10"/>
    <x v="1"/>
    <n v="2"/>
    <n v="1620600"/>
    <n v="1197476.1513513513"/>
    <n v="262523.84864864848"/>
    <n v="39821.913043478264"/>
    <x v="3"/>
    <x v="3"/>
    <n v="70000"/>
    <n v="8333.3333333333339"/>
    <n v="0"/>
    <n v="78333.333333333328"/>
    <n v="32412"/>
    <n v="111956.60227183686"/>
  </r>
  <r>
    <x v="3"/>
    <s v="SO.AV.2026.08.00216"/>
    <s v="Mitra Jaya ( Tungkal )"/>
    <x v="5"/>
    <x v="3"/>
    <x v="1"/>
    <n v="3"/>
    <n v="276945"/>
    <n v="212855.54594594589"/>
    <n v="36644.454054054077"/>
    <n v="2823.6521739130435"/>
    <x v="1"/>
    <x v="2"/>
    <n v="0"/>
    <n v="0"/>
    <n v="11077.8"/>
    <n v="11077.8"/>
    <n v="5538.9"/>
    <n v="17204.101880141039"/>
  </r>
  <r>
    <x v="3"/>
    <s v="SO.AV.2026.08.00217"/>
    <s v="Sinar Jaya (Hitam Ulu)"/>
    <x v="10"/>
    <x v="3"/>
    <x v="1"/>
    <n v="24"/>
    <n v="2215560"/>
    <n v="1702844.3675675672"/>
    <n v="293155.63243243261"/>
    <n v="32589.217391304348"/>
    <x v="2"/>
    <x v="3"/>
    <n v="60000"/>
    <n v="16666.666666666668"/>
    <n v="0"/>
    <n v="76666.666666666672"/>
    <n v="44311.199999999997"/>
    <n v="139588.54837446159"/>
  </r>
  <r>
    <x v="3"/>
    <s v="SO.AV.2026.08.00218"/>
    <s v="Jaya Kusuma"/>
    <x v="4"/>
    <x v="20"/>
    <x v="0"/>
    <n v="4"/>
    <n v="1149220"/>
    <n v="872068.32432432426"/>
    <n v="163265.00900900899"/>
    <n v="12978.08695652174"/>
    <x v="0"/>
    <x v="0"/>
    <n v="0"/>
    <n v="12500"/>
    <n v="0"/>
    <n v="12500"/>
    <n v="22984.399999999998"/>
    <n v="114802.52205248727"/>
  </r>
  <r>
    <x v="3"/>
    <s v="SO.AV.2026.08.00219"/>
    <s v="Sumber Rezeki ( Amui )"/>
    <x v="6"/>
    <x v="9"/>
    <x v="1"/>
    <n v="4"/>
    <n v="687090.00000000012"/>
    <n v="509374.18378378375"/>
    <n v="109625.81621621625"/>
    <n v="16491.965217391305"/>
    <x v="3"/>
    <x v="4"/>
    <n v="35000"/>
    <n v="0"/>
    <n v="0"/>
    <n v="35000"/>
    <n v="13741.800000000001"/>
    <n v="44392.05099882494"/>
  </r>
  <r>
    <x v="3"/>
    <s v="SO.AV.2026.08.00220"/>
    <s v="Jaya Bersama"/>
    <x v="0"/>
    <x v="17"/>
    <x v="0"/>
    <n v="4"/>
    <n v="269730"/>
    <n v="206060.80864864861"/>
    <n v="36939.191351351386"/>
    <n v="2760.9043478260869"/>
    <x v="0"/>
    <x v="0"/>
    <n v="0"/>
    <n v="3125"/>
    <n v="0"/>
    <n v="3125"/>
    <n v="5394.6"/>
    <n v="25658.687003525301"/>
  </r>
  <r>
    <x v="3"/>
    <s v="SO.AV.2026.08.00221"/>
    <s v="H. Apeng"/>
    <x v="11"/>
    <x v="21"/>
    <x v="1"/>
    <n v="12"/>
    <n v="1142189.9999999998"/>
    <n v="870835.71891891886"/>
    <n v="158164.2810810809"/>
    <n v="9908.0347826086963"/>
    <x v="0"/>
    <x v="0"/>
    <n v="0"/>
    <n v="10526.315789473685"/>
    <n v="0"/>
    <n v="10526.315789473685"/>
    <n v="22843.8"/>
    <n v="114886.13050899851"/>
  </r>
  <r>
    <x v="3"/>
    <s v="SO.AV.2026.08.00222"/>
    <s v="Jaya Bersama"/>
    <x v="0"/>
    <x v="62"/>
    <x v="3"/>
    <n v="2"/>
    <n v="63349.999999999993"/>
    <n v="46842.286486486482"/>
    <n v="10229.785585585581"/>
    <n v="1637.5652173913043"/>
    <x v="0"/>
    <x v="0"/>
    <n v="0"/>
    <n v="3125"/>
    <n v="0"/>
    <n v="3125"/>
    <n v="1267"/>
    <n v="4200.2203681942774"/>
  </r>
  <r>
    <x v="3"/>
    <s v="SO.AV.2026.08.00223"/>
    <s v="Murni Jaya"/>
    <x v="3"/>
    <x v="5"/>
    <x v="0"/>
    <n v="16"/>
    <n v="1216560"/>
    <n v="923221.44864864857"/>
    <n v="172778.55135135143"/>
    <n v="13345.391304347826"/>
    <x v="0"/>
    <x v="0"/>
    <n v="0"/>
    <n v="6250"/>
    <n v="0"/>
    <n v="6250"/>
    <n v="24331.200000000001"/>
    <n v="128851.96004700359"/>
  </r>
  <r>
    <x v="3"/>
    <s v="SO.AV.2026.08.00224"/>
    <s v="PT. MITRA MAJU KREASINDO"/>
    <x v="4"/>
    <x v="17"/>
    <x v="0"/>
    <n v="10"/>
    <n v="674325.00000000012"/>
    <n v="515152.02162162156"/>
    <n v="92347.978378378437"/>
    <n v="6902.260869565217"/>
    <x v="0"/>
    <x v="0"/>
    <n v="0"/>
    <n v="5555.5555555555557"/>
    <n v="0"/>
    <n v="5555.5555555555557"/>
    <n v="13486.500000000002"/>
    <n v="66403.661953257659"/>
  </r>
  <r>
    <x v="3"/>
    <s v="SO.AV.2026.08.00225"/>
    <s v="Rul Sinar Kaca"/>
    <x v="13"/>
    <x v="56"/>
    <x v="0"/>
    <n v="3"/>
    <n v="514485.00000000006"/>
    <n v="378101.70810810803"/>
    <n v="85398.291891891975"/>
    <n v="9595.826086956522"/>
    <x v="0"/>
    <x v="0"/>
    <n v="0"/>
    <n v="15625"/>
    <n v="0"/>
    <n v="15625"/>
    <n v="10289.700000000001"/>
    <n v="49887.76580493545"/>
  </r>
  <r>
    <x v="3"/>
    <s v="SO.AV.2026.08.00226"/>
    <s v="Murni Jaya"/>
    <x v="3"/>
    <x v="17"/>
    <x v="0"/>
    <n v="32"/>
    <n v="2157840"/>
    <n v="1648486.4691891889"/>
    <n v="295513.53081081109"/>
    <n v="22087.234782608695"/>
    <x v="0"/>
    <x v="0"/>
    <n v="0"/>
    <n v="6250"/>
    <n v="0"/>
    <n v="6250"/>
    <n v="43156.800000000003"/>
    <n v="224019.49602820241"/>
  </r>
  <r>
    <x v="3"/>
    <s v="SO.AV.2026.08.00227"/>
    <s v="Chandra"/>
    <x v="4"/>
    <x v="9"/>
    <x v="1"/>
    <n v="2"/>
    <n v="343545.00000000006"/>
    <n v="254687.09189189188"/>
    <n v="54812.908108108124"/>
    <n v="8245.9826086956527"/>
    <x v="0"/>
    <x v="1"/>
    <n v="0"/>
    <n v="0"/>
    <n v="0"/>
    <n v="0"/>
    <n v="6870.9000000000005"/>
    <n v="39696.02549941247"/>
  </r>
  <r>
    <x v="3"/>
    <s v="SO.AV.2026.08.00228"/>
    <s v="Sumber Kiat Sentosa"/>
    <x v="3"/>
    <x v="18"/>
    <x v="0"/>
    <n v="1"/>
    <n v="399970"/>
    <n v="290047.45945945941"/>
    <n v="70285.873873873905"/>
    <n v="14416.695652173912"/>
    <x v="0"/>
    <x v="0"/>
    <n v="0"/>
    <n v="2777.7777777777778"/>
    <n v="0"/>
    <n v="2777.7777777777778"/>
    <n v="7999.4"/>
    <n v="45092.00044392221"/>
  </r>
  <r>
    <x v="3"/>
    <s v="SO.AV.2026.08.00229"/>
    <s v="Sinar Cahaya / Sinar Makmur"/>
    <x v="0"/>
    <x v="14"/>
    <x v="0"/>
    <n v="1"/>
    <n v="1321085"/>
    <n v="995097.75135135127"/>
    <n v="195068.91531531524"/>
    <n v="16153.739130434782"/>
    <x v="0"/>
    <x v="0"/>
    <n v="0"/>
    <n v="5769.2307692307695"/>
    <n v="0"/>
    <n v="5769.2307692307695"/>
    <n v="26421.7"/>
    <n v="146724.24541564967"/>
  </r>
  <r>
    <x v="3"/>
    <s v="SO.AV.2026.08.00230"/>
    <s v="Sinar Jaya Makmur"/>
    <x v="4"/>
    <x v="14"/>
    <x v="0"/>
    <n v="2"/>
    <n v="2642170"/>
    <n v="1990195.5027027025"/>
    <n v="390137.83063063049"/>
    <n v="32307.478260869564"/>
    <x v="0"/>
    <x v="0"/>
    <n v="0"/>
    <n v="13636.363636363636"/>
    <n v="0"/>
    <n v="13636.363636363636"/>
    <n v="52843.4"/>
    <n v="291350.58873339725"/>
  </r>
  <r>
    <x v="3"/>
    <s v="SO.AV.2026.08.00231"/>
    <s v="Rizky Jaya (Kp.Singkep)"/>
    <x v="11"/>
    <x v="3"/>
    <x v="1"/>
    <n v="6"/>
    <n v="553890"/>
    <n v="425711.09189189179"/>
    <n v="73288.908108108153"/>
    <n v="5647.304347826087"/>
    <x v="0"/>
    <x v="1"/>
    <n v="0"/>
    <n v="0"/>
    <n v="0"/>
    <n v="0"/>
    <n v="11077.8"/>
    <n v="56563.80376028207"/>
  </r>
  <r>
    <x v="3"/>
    <s v="SO.AV.2026.08.00232"/>
    <s v="Abadi Jaya Makmur"/>
    <x v="1"/>
    <x v="10"/>
    <x v="1"/>
    <n v="3"/>
    <n v="2430899.9999999995"/>
    <n v="1796214.2270270269"/>
    <n v="393785.7729729726"/>
    <n v="59732.869565217392"/>
    <x v="3"/>
    <x v="3"/>
    <n v="105000"/>
    <n v="16666.666666666668"/>
    <n v="0"/>
    <n v="121666.66666666667"/>
    <n v="48617.999999999993"/>
    <n v="163768.23674108853"/>
  </r>
  <r>
    <x v="3"/>
    <s v="SO.AV.2026.08.00233"/>
    <s v="Cahaya (OKP)"/>
    <x v="6"/>
    <x v="9"/>
    <x v="1"/>
    <n v="4"/>
    <n v="687090.00000000012"/>
    <n v="509374.18378378375"/>
    <n v="109625.81621621625"/>
    <n v="16491.965217391305"/>
    <x v="3"/>
    <x v="4"/>
    <n v="35000"/>
    <n v="0"/>
    <n v="0"/>
    <n v="35000"/>
    <n v="13741.800000000001"/>
    <n v="44392.05099882494"/>
  </r>
  <r>
    <x v="3"/>
    <s v="SO.AV.2026.08.00234"/>
    <s v="Cahaya (OKP)"/>
    <x v="6"/>
    <x v="1"/>
    <x v="1"/>
    <n v="24"/>
    <n v="335405"/>
    <n v="259309.36216216208"/>
    <n v="42857.304504504544"/>
    <n v="2662.95652173913"/>
    <x v="0"/>
    <x v="1"/>
    <n v="0"/>
    <n v="0"/>
    <n v="0"/>
    <n v="0"/>
    <n v="6708.1"/>
    <n v="33486.247982765417"/>
  </r>
  <r>
    <x v="3"/>
    <s v="SO.AV.2026.08.00235"/>
    <s v="Terbit"/>
    <x v="5"/>
    <x v="63"/>
    <x v="0"/>
    <n v="17"/>
    <n v="0"/>
    <n v="0"/>
    <n v="0"/>
    <n v="22570.08695652174"/>
    <x v="0"/>
    <x v="0"/>
    <n v="0"/>
    <n v="15000"/>
    <n v="0"/>
    <n v="15000"/>
    <n v="0"/>
    <n v="-37570.086956521744"/>
  </r>
  <r>
    <x v="3"/>
    <s v="SO.AV.2026.08.00235"/>
    <s v="Terbit"/>
    <x v="5"/>
    <x v="64"/>
    <x v="0"/>
    <n v="17"/>
    <n v="5115342.5"/>
    <n v="3930239.3729729722"/>
    <n v="678177.29369369382"/>
    <n v="22570.08695652174"/>
    <x v="0"/>
    <x v="0"/>
    <n v="0"/>
    <n v="15000"/>
    <n v="0"/>
    <n v="15000"/>
    <n v="102306.85"/>
    <n v="538300.35673717211"/>
  </r>
  <r>
    <x v="3"/>
    <s v="SO.AV.2026.08.00236"/>
    <s v="Ken Jaya"/>
    <x v="3"/>
    <x v="9"/>
    <x v="1"/>
    <n v="4"/>
    <n v="687090.00000000012"/>
    <n v="509374.18378378375"/>
    <n v="109625.81621621625"/>
    <n v="16491.965217391305"/>
    <x v="0"/>
    <x v="0"/>
    <n v="0"/>
    <n v="7142.8571428571431"/>
    <n v="0"/>
    <n v="7142.8571428571431"/>
    <n v="13741.800000000001"/>
    <n v="72249.193855967795"/>
  </r>
  <r>
    <x v="3"/>
    <s v="SO.AV.2026.08.00237"/>
    <s v="WIJAYA ABADI"/>
    <x v="3"/>
    <x v="9"/>
    <x v="1"/>
    <n v="4"/>
    <n v="687090.00000000012"/>
    <n v="509374.18378378375"/>
    <n v="109625.81621621625"/>
    <n v="16491.965217391305"/>
    <x v="3"/>
    <x v="4"/>
    <n v="35000"/>
    <n v="0"/>
    <n v="0"/>
    <n v="35000"/>
    <n v="13741.800000000001"/>
    <n v="44392.05099882494"/>
  </r>
  <r>
    <x v="3"/>
    <s v="SO.AV.2026.08.00238"/>
    <s v="BuildXpert Mart"/>
    <x v="12"/>
    <x v="3"/>
    <x v="1"/>
    <n v="24"/>
    <n v="2215560"/>
    <n v="1702844.3675675672"/>
    <n v="293155.63243243261"/>
    <n v="22589.217391304348"/>
    <x v="0"/>
    <x v="1"/>
    <n v="0"/>
    <n v="0"/>
    <n v="0"/>
    <n v="0"/>
    <n v="44311.199999999997"/>
    <n v="226255.21504112828"/>
  </r>
  <r>
    <x v="3"/>
    <s v="SO.AV.2026.08.00239"/>
    <s v="Mitra Jaya ( Tungkal )"/>
    <x v="5"/>
    <x v="41"/>
    <x v="1"/>
    <n v="6"/>
    <n v="285270"/>
    <n v="216784.47567567567"/>
    <n v="40215.524324324302"/>
    <n v="2580.3130434782611"/>
    <x v="1"/>
    <x v="2"/>
    <n v="0"/>
    <n v="0"/>
    <n v="11410.8"/>
    <n v="11410.8"/>
    <n v="5705.4"/>
    <n v="20519.011280846047"/>
  </r>
  <r>
    <x v="3"/>
    <s v="SO.AV.2026.08.00239"/>
    <s v="Mitra Jaya ( Tungkal )"/>
    <x v="5"/>
    <x v="13"/>
    <x v="0"/>
    <n v="2"/>
    <n v="207385"/>
    <n v="148683.02702702701"/>
    <n v="38150.306306306302"/>
    <n v="7162.434782608696"/>
    <x v="1"/>
    <x v="2"/>
    <n v="0"/>
    <n v="0"/>
    <n v="8295.4"/>
    <n v="8295.4"/>
    <n v="4147.7"/>
    <n v="18544.771523697604"/>
  </r>
  <r>
    <x v="3"/>
    <s v="SO.AV.2026.08.00240"/>
    <s v="Garuda"/>
    <x v="4"/>
    <x v="3"/>
    <x v="1"/>
    <n v="24"/>
    <n v="2215560"/>
    <n v="1702844.3675675672"/>
    <n v="293155.63243243261"/>
    <n v="22589.217391304348"/>
    <x v="2"/>
    <x v="3"/>
    <n v="60000"/>
    <n v="16666.666666666668"/>
    <n v="0"/>
    <n v="76666.666666666672"/>
    <n v="44311.199999999997"/>
    <n v="149588.54837446165"/>
  </r>
  <r>
    <x v="3"/>
    <s v="SO.AV.2026.08.00242"/>
    <s v="Rizki Bangunan (Mentawak)"/>
    <x v="10"/>
    <x v="21"/>
    <x v="1"/>
    <n v="24"/>
    <n v="2284379.9999999995"/>
    <n v="1741671.4378378377"/>
    <n v="316328.5621621618"/>
    <n v="29816.069565217393"/>
    <x v="0"/>
    <x v="1"/>
    <n v="0"/>
    <n v="0"/>
    <n v="0"/>
    <n v="0"/>
    <n v="45687.6"/>
    <n v="240824.89259694438"/>
  </r>
  <r>
    <x v="3"/>
    <s v="SO.AV.2026.08.00243"/>
    <s v="Berkat Usaha (Bangko)"/>
    <x v="10"/>
    <x v="3"/>
    <x v="1"/>
    <n v="48"/>
    <n v="4431120"/>
    <n v="3405688.7351351343"/>
    <n v="586311.26486486522"/>
    <n v="65178.434782608696"/>
    <x v="0"/>
    <x v="0"/>
    <n v="0"/>
    <n v="28571.428571428572"/>
    <n v="0"/>
    <n v="28571.428571428572"/>
    <n v="88622.399999999994"/>
    <n v="403939.00151082792"/>
  </r>
  <r>
    <x v="3"/>
    <s v="SO.AV.2026.08.00244"/>
    <s v="Central Bangun Jaya"/>
    <x v="6"/>
    <x v="3"/>
    <x v="1"/>
    <n v="24"/>
    <n v="2215560"/>
    <n v="1702844.3675675672"/>
    <n v="293155.63243243261"/>
    <n v="22589.217391304348"/>
    <x v="2"/>
    <x v="3"/>
    <n v="60000"/>
    <n v="30000"/>
    <n v="0"/>
    <n v="90000"/>
    <n v="44311.199999999997"/>
    <n v="136255.21504112828"/>
  </r>
  <r>
    <x v="3"/>
    <s v="SO.AV.2026.08.00245"/>
    <s v="Robin Jaya"/>
    <x v="9"/>
    <x v="28"/>
    <x v="0"/>
    <n v="2"/>
    <n v="302660"/>
    <n v="222177.12432432431"/>
    <n v="50489.54234234232"/>
    <n v="8004.1739130434789"/>
    <x v="0"/>
    <x v="1"/>
    <n v="0"/>
    <n v="0"/>
    <n v="0"/>
    <n v="0"/>
    <n v="6053.2"/>
    <n v="36432.168429298843"/>
  </r>
  <r>
    <x v="3"/>
    <s v="SO.AV.2026.08.00246"/>
    <s v="Jaya Bersama"/>
    <x v="0"/>
    <x v="31"/>
    <x v="1"/>
    <n v="2"/>
    <n v="106930"/>
    <n v="81814.183783783781"/>
    <n v="14519.149549549547"/>
    <n v="879.99999999999989"/>
    <x v="0"/>
    <x v="0"/>
    <n v="0"/>
    <n v="3125"/>
    <n v="0"/>
    <n v="3125"/>
    <n v="2138.6"/>
    <n v="8375.549549549547"/>
  </r>
  <r>
    <x v="3"/>
    <s v="SO.AV.2026.08.00247"/>
    <s v="AS"/>
    <x v="8"/>
    <x v="9"/>
    <x v="1"/>
    <n v="8"/>
    <n v="1374180.0000000002"/>
    <n v="1018748.3675675675"/>
    <n v="219251.6324324325"/>
    <n v="32983.930434782611"/>
    <x v="3"/>
    <x v="3"/>
    <n v="70000"/>
    <n v="10000"/>
    <n v="0"/>
    <n v="80000"/>
    <n v="27483.600000000002"/>
    <n v="78784.101997649879"/>
  </r>
  <r>
    <x v="3"/>
    <s v="SO.AV.2026.08.00248"/>
    <s v="Mitra Bangunan (Unit 3)"/>
    <x v="13"/>
    <x v="9"/>
    <x v="1"/>
    <n v="8"/>
    <n v="1374180.0000000002"/>
    <n v="1018748.3675675675"/>
    <n v="219251.6324324325"/>
    <n v="32983.930434782611"/>
    <x v="3"/>
    <x v="3"/>
    <n v="70000"/>
    <n v="16666.666666666668"/>
    <n v="0"/>
    <n v="86666.666666666672"/>
    <n v="27483.600000000002"/>
    <n v="72117.435330983208"/>
  </r>
  <r>
    <x v="3"/>
    <s v="SO.AV.2026.08.00249"/>
    <s v="Akbar Mandiri"/>
    <x v="1"/>
    <x v="9"/>
    <x v="1"/>
    <n v="4"/>
    <n v="687090.00000000012"/>
    <n v="509374.18378378375"/>
    <n v="109625.81621621625"/>
    <n v="16491.965217391305"/>
    <x v="3"/>
    <x v="3"/>
    <n v="35000"/>
    <n v="2500"/>
    <n v="0"/>
    <n v="37500"/>
    <n v="13741.800000000001"/>
    <n v="41892.05099882494"/>
  </r>
  <r>
    <x v="3"/>
    <s v="SO.AV.2026.08.00250"/>
    <s v="Sekawan Jaya"/>
    <x v="3"/>
    <x v="13"/>
    <x v="0"/>
    <n v="4"/>
    <n v="414770"/>
    <n v="297366.05405405402"/>
    <n v="76300.612612612604"/>
    <n v="14324.869565217392"/>
    <x v="0"/>
    <x v="0"/>
    <n v="0"/>
    <n v="8333.3333333333339"/>
    <n v="0"/>
    <n v="8333.3333333333339"/>
    <n v="8295.4"/>
    <n v="45347.009714061875"/>
  </r>
  <r>
    <x v="3"/>
    <s v="SO.AV.2026.08.00252"/>
    <s v="ANDRIAN S"/>
    <x v="8"/>
    <x v="3"/>
    <x v="1"/>
    <n v="24"/>
    <n v="2215560"/>
    <n v="1702844.3675675672"/>
    <n v="293155.63243243261"/>
    <n v="22589.217391304348"/>
    <x v="2"/>
    <x v="3"/>
    <n v="60000"/>
    <n v="20000"/>
    <n v="0"/>
    <n v="80000"/>
    <n v="44311.199999999997"/>
    <n v="146255.21504112828"/>
  </r>
  <r>
    <x v="3"/>
    <s v="SO.AV.2026.08.00253"/>
    <s v="Multi Jaya"/>
    <x v="9"/>
    <x v="10"/>
    <x v="1"/>
    <n v="1"/>
    <n v="810300"/>
    <n v="598738.07567567565"/>
    <n v="131261.92432432424"/>
    <n v="19910.956521739132"/>
    <x v="3"/>
    <x v="3"/>
    <n v="35000"/>
    <n v="2777.7777777777778"/>
    <n v="0"/>
    <n v="37777.777777777781"/>
    <n v="16206"/>
    <n v="57367.190024807322"/>
  </r>
  <r>
    <x v="3"/>
    <s v="SO.AV.2026.08.00254"/>
    <s v="Akbar Mandiri"/>
    <x v="1"/>
    <x v="21"/>
    <x v="1"/>
    <n v="5"/>
    <n v="475912.5"/>
    <n v="362848.21621621615"/>
    <n v="65901.783783783787"/>
    <n v="4128.347826086956"/>
    <x v="0"/>
    <x v="0"/>
    <n v="0"/>
    <n v="2500"/>
    <n v="0"/>
    <n v="2500"/>
    <n v="9518.2499999999982"/>
    <n v="49755.185957696827"/>
  </r>
  <r>
    <x v="3"/>
    <s v="SO.AV.2026.08.00254"/>
    <s v="Akbar Mandiri"/>
    <x v="1"/>
    <x v="50"/>
    <x v="1"/>
    <n v="1"/>
    <n v="83342.5"/>
    <n v="63402.140540540538"/>
    <n v="11681.19279279279"/>
    <n v="805.00869565217386"/>
    <x v="0"/>
    <x v="0"/>
    <n v="0"/>
    <n v="2500"/>
    <n v="0"/>
    <n v="2500"/>
    <n v="1666.85"/>
    <n v="6709.334097140616"/>
  </r>
  <r>
    <x v="3"/>
    <s v="SO.AV.2026.08.00255"/>
    <s v="Bintang Muda"/>
    <x v="7"/>
    <x v="21"/>
    <x v="1"/>
    <n v="24"/>
    <n v="2284379.9999999995"/>
    <n v="1741671.4378378377"/>
    <n v="316328.5621621618"/>
    <n v="29816.069565217393"/>
    <x v="0"/>
    <x v="1"/>
    <n v="0"/>
    <n v="0"/>
    <n v="0"/>
    <n v="0"/>
    <n v="45687.6"/>
    <n v="240824.89259694438"/>
  </r>
  <r>
    <x v="3"/>
    <s v="SO.AV.2026.08.00257"/>
    <s v="BuildXpert Mart"/>
    <x v="12"/>
    <x v="4"/>
    <x v="1"/>
    <n v="2"/>
    <n v="105265"/>
    <n v="80119.351351351346"/>
    <n v="14713.981981981982"/>
    <n v="950.4"/>
    <x v="0"/>
    <x v="1"/>
    <n v="0"/>
    <n v="0"/>
    <n v="0"/>
    <n v="0"/>
    <n v="2105.3000000000002"/>
    <n v="11658.281981981982"/>
  </r>
  <r>
    <x v="3"/>
    <s v="SO.AV.2026.08.00258"/>
    <s v="Mandiri (Alam Barajo)"/>
    <x v="2"/>
    <x v="9"/>
    <x v="1"/>
    <n v="4"/>
    <n v="687090.00000000012"/>
    <n v="509374.18378378375"/>
    <n v="109625.81621621625"/>
    <n v="16491.965217391305"/>
    <x v="3"/>
    <x v="4"/>
    <n v="35000"/>
    <n v="0"/>
    <n v="0"/>
    <n v="35000"/>
    <n v="13741.800000000001"/>
    <n v="44392.05099882494"/>
  </r>
  <r>
    <x v="3"/>
    <s v="SO.AV.2026.08.00259"/>
    <s v="Nova/Wendo Usaha Jaya (Rimbo Bujang)"/>
    <x v="13"/>
    <x v="3"/>
    <x v="1"/>
    <n v="24"/>
    <n v="2215560"/>
    <n v="1702844.3675675672"/>
    <n v="293155.63243243261"/>
    <n v="22589.217391304348"/>
    <x v="2"/>
    <x v="4"/>
    <n v="60000"/>
    <n v="0"/>
    <n v="0"/>
    <n v="60000"/>
    <n v="44311.199999999997"/>
    <n v="166255.21504112828"/>
  </r>
  <r>
    <x v="3"/>
    <s v="SO.AV.2026.08.00261"/>
    <s v="Ari Bangunan"/>
    <x v="5"/>
    <x v="13"/>
    <x v="0"/>
    <n v="4"/>
    <n v="414770"/>
    <n v="297366.05405405402"/>
    <n v="76300.612612612604"/>
    <n v="14324.869565217392"/>
    <x v="0"/>
    <x v="1"/>
    <n v="0"/>
    <n v="0"/>
    <n v="0"/>
    <n v="0"/>
    <n v="8295.4"/>
    <n v="53680.34304739521"/>
  </r>
  <r>
    <x v="3"/>
    <s v="SO.AV.2026.08.00262"/>
    <s v="Jaya ( Tungkal )"/>
    <x v="5"/>
    <x v="4"/>
    <x v="1"/>
    <n v="12"/>
    <n v="631590"/>
    <n v="480716.10810810805"/>
    <n v="88283.891891891952"/>
    <n v="5702.4"/>
    <x v="0"/>
    <x v="1"/>
    <n v="0"/>
    <n v="0"/>
    <n v="0"/>
    <n v="0"/>
    <n v="12631.800000000001"/>
    <n v="69949.691891891955"/>
  </r>
  <r>
    <x v="3"/>
    <s v="SO.AV.2026.08.00263"/>
    <s v="Agha Putra (Rimbo Bujang)"/>
    <x v="13"/>
    <x v="9"/>
    <x v="1"/>
    <n v="4"/>
    <n v="687090.00000000012"/>
    <n v="509374.18378378375"/>
    <n v="109625.81621621625"/>
    <n v="16491.965217391305"/>
    <x v="3"/>
    <x v="3"/>
    <n v="35000"/>
    <n v="5555.5555555555557"/>
    <n v="0"/>
    <n v="40555.555555555555"/>
    <n v="13741.800000000001"/>
    <n v="38836.495443269385"/>
  </r>
  <r>
    <x v="3"/>
    <s v="SO.AV.2026.08.00264"/>
    <s v="Dimas Bangunan"/>
    <x v="7"/>
    <x v="9"/>
    <x v="1"/>
    <n v="8"/>
    <n v="1374180.0000000002"/>
    <n v="1018748.3675675675"/>
    <n v="219251.6324324325"/>
    <n v="52983.930434782611"/>
    <x v="3"/>
    <x v="3"/>
    <n v="70000"/>
    <n v="14285.714285714286"/>
    <n v="0"/>
    <n v="84285.71428571429"/>
    <n v="27483.600000000002"/>
    <n v="54498.387711935589"/>
  </r>
  <r>
    <x v="3"/>
    <s v="SO.AV.2026.08.00265"/>
    <s v="Agha Putra (Rimbo Bujang)"/>
    <x v="13"/>
    <x v="3"/>
    <x v="1"/>
    <n v="12"/>
    <n v="1107780"/>
    <n v="851422.18378378358"/>
    <n v="146577.81621621631"/>
    <n v="11294.608695652174"/>
    <x v="0"/>
    <x v="0"/>
    <n v="0"/>
    <n v="5555.5555555555557"/>
    <n v="0"/>
    <n v="5555.5555555555557"/>
    <n v="22155.599999999999"/>
    <n v="107572.05196500858"/>
  </r>
  <r>
    <x v="3"/>
    <s v="SO.AV.2026.08.00265"/>
    <s v="Agha Putra (Rimbo Bujang)"/>
    <x v="13"/>
    <x v="50"/>
    <x v="1"/>
    <n v="6"/>
    <n v="500055.00000000006"/>
    <n v="380412.84324324323"/>
    <n v="70087.156756756769"/>
    <n v="4830.0521739130436"/>
    <x v="0"/>
    <x v="0"/>
    <n v="0"/>
    <n v="5555.5555555555557"/>
    <n v="0"/>
    <n v="5555.5555555555557"/>
    <n v="10001.1"/>
    <n v="49700.449027288174"/>
  </r>
  <r>
    <x v="3"/>
    <s v="SO.AV.2026.08.00265"/>
    <s v="Agha Putra (Rimbo Bujang)"/>
    <x v="13"/>
    <x v="13"/>
    <x v="0"/>
    <n v="4"/>
    <n v="414770"/>
    <n v="297366.05405405402"/>
    <n v="76300.612612612604"/>
    <n v="14324.869565217392"/>
    <x v="0"/>
    <x v="0"/>
    <n v="0"/>
    <n v="5555.5555555555557"/>
    <n v="0"/>
    <n v="5555.5555555555557"/>
    <n v="8295.4"/>
    <n v="48124.787491839656"/>
  </r>
  <r>
    <x v="3"/>
    <s v="SO.AV.2026.08.00266"/>
    <s v="Sejati ( Tungkal )"/>
    <x v="5"/>
    <x v="21"/>
    <x v="1"/>
    <n v="12"/>
    <n v="1142189.9999999998"/>
    <n v="870835.71891891886"/>
    <n v="158164.2810810809"/>
    <n v="9908.0347826086963"/>
    <x v="0"/>
    <x v="0"/>
    <n v="0"/>
    <n v="5882.3529411764703"/>
    <n v="0"/>
    <n v="5882.3529411764703"/>
    <n v="22843.8"/>
    <n v="119530.09335729571"/>
  </r>
  <r>
    <x v="3"/>
    <s v="SO.AV.2026.08.00266"/>
    <s v="Sejati ( Tungkal )"/>
    <x v="5"/>
    <x v="65"/>
    <x v="0"/>
    <n v="15"/>
    <n v="0"/>
    <n v="0"/>
    <n v="0"/>
    <n v="5119.304347826087"/>
    <x v="0"/>
    <x v="0"/>
    <n v="0"/>
    <n v="5882.3529411764703"/>
    <n v="0"/>
    <n v="5882.3529411764703"/>
    <n v="0"/>
    <n v="-11001.657289002556"/>
  </r>
  <r>
    <x v="3"/>
    <s v="SO.AV.2026.08.00266"/>
    <s v="Sejati ( Tungkal )"/>
    <x v="5"/>
    <x v="66"/>
    <x v="0"/>
    <n v="15"/>
    <n v="1294537.5"/>
    <n v="996099.24324324308"/>
    <n v="170150.75675675692"/>
    <n v="5119.304347826087"/>
    <x v="0"/>
    <x v="0"/>
    <n v="0"/>
    <n v="5882.3529411764703"/>
    <n v="0"/>
    <n v="5882.3529411764703"/>
    <n v="25890.750000000004"/>
    <n v="133258.34946775436"/>
  </r>
  <r>
    <x v="3"/>
    <s v="SO.AV.2026.08.00267"/>
    <s v="Sejati ( Tungkal )"/>
    <x v="5"/>
    <x v="67"/>
    <x v="0"/>
    <n v="15"/>
    <n v="502275"/>
    <n v="370937.18918918917"/>
    <n v="81562.81081081077"/>
    <n v="12511.304347826088"/>
    <x v="0"/>
    <x v="0"/>
    <n v="0"/>
    <n v="5882.3529411764703"/>
    <n v="0"/>
    <n v="5882.3529411764703"/>
    <n v="10045.499999999998"/>
    <n v="53123.653521808221"/>
  </r>
  <r>
    <x v="3"/>
    <s v="SO.AV.2026.08.00268"/>
    <s v="Sejati ( Tungkal )"/>
    <x v="5"/>
    <x v="23"/>
    <x v="2"/>
    <n v="4"/>
    <n v="283790"/>
    <n v="188280.47567567567"/>
    <n v="67386.190990990988"/>
    <n v="15885.913043478264"/>
    <x v="0"/>
    <x v="0"/>
    <n v="0"/>
    <n v="5882.3529411764703"/>
    <n v="0"/>
    <n v="5882.3529411764703"/>
    <n v="5675.8"/>
    <n v="39942.125006336253"/>
  </r>
  <r>
    <x v="3"/>
    <s v="SO.AV.2026.08.00268"/>
    <s v="Sejati ( Tungkal )"/>
    <x v="5"/>
    <x v="24"/>
    <x v="2"/>
    <n v="4"/>
    <n v="255411.00000000003"/>
    <n v="169452.42810810811"/>
    <n v="60647.571891891886"/>
    <n v="16375.652173913042"/>
    <x v="0"/>
    <x v="0"/>
    <n v="0"/>
    <n v="5882.3529411764703"/>
    <n v="0"/>
    <n v="5882.3529411764703"/>
    <n v="5108.22"/>
    <n v="33281.346776802377"/>
  </r>
  <r>
    <x v="3"/>
    <s v="SO.AV.2026.08.00269"/>
    <s v="Rul Sinar Kaca"/>
    <x v="13"/>
    <x v="21"/>
    <x v="1"/>
    <n v="30"/>
    <n v="2855474.9999999995"/>
    <n v="2177089.297297297"/>
    <n v="395410.70270270249"/>
    <n v="24770.08695652174"/>
    <x v="0"/>
    <x v="0"/>
    <n v="0"/>
    <n v="15625"/>
    <n v="0"/>
    <n v="15625"/>
    <n v="57109.5"/>
    <n v="297906.11574618076"/>
  </r>
  <r>
    <x v="3"/>
    <s v="SO.AV.2026.08.00269"/>
    <s v="Rul Sinar Kaca"/>
    <x v="13"/>
    <x v="6"/>
    <x v="0"/>
    <n v="12"/>
    <n v="829170"/>
    <n v="627704.3027027027"/>
    <n v="119295.69729729719"/>
    <n v="7805.2173913043471"/>
    <x v="0"/>
    <x v="0"/>
    <n v="0"/>
    <n v="15625"/>
    <n v="0"/>
    <n v="15625"/>
    <n v="16583.399999999998"/>
    <n v="79282.079905992839"/>
  </r>
  <r>
    <x v="3"/>
    <s v="SO.AV.2026.08.00270"/>
    <s v="Wang Jaya"/>
    <x v="9"/>
    <x v="9"/>
    <x v="1"/>
    <n v="4"/>
    <n v="687090.00000000012"/>
    <n v="509374.18378378375"/>
    <n v="109625.81621621625"/>
    <n v="16491.965217391305"/>
    <x v="3"/>
    <x v="4"/>
    <n v="35000"/>
    <n v="0"/>
    <n v="0"/>
    <n v="35000"/>
    <n v="13741.800000000001"/>
    <n v="44392.05099882494"/>
  </r>
  <r>
    <x v="3"/>
    <s v="SO.AV.2026.08.00271"/>
    <s v="Usaha Jaya 2"/>
    <x v="5"/>
    <x v="9"/>
    <x v="1"/>
    <n v="12"/>
    <n v="2061270.0000000002"/>
    <n v="1528122.5513513512"/>
    <n v="328877.4486486488"/>
    <n v="49475.895652173916"/>
    <x v="3"/>
    <x v="3"/>
    <n v="105000"/>
    <n v="7500"/>
    <n v="0"/>
    <n v="112500"/>
    <n v="41225.4"/>
    <n v="125676.15299647491"/>
  </r>
  <r>
    <x v="3"/>
    <s v="SO.AV.2026.08.00271"/>
    <s v="Usaha Jaya 2"/>
    <x v="5"/>
    <x v="10"/>
    <x v="1"/>
    <n v="2"/>
    <n v="1620600"/>
    <n v="1197476.1513513513"/>
    <n v="262523.84864864848"/>
    <n v="39821.913043478264"/>
    <x v="3"/>
    <x v="3"/>
    <n v="70000"/>
    <n v="7500"/>
    <n v="0"/>
    <n v="77500"/>
    <n v="32412"/>
    <n v="112789.93560517021"/>
  </r>
  <r>
    <x v="3"/>
    <s v="SO.AV.2026.08.00272"/>
    <s v="Usaha Jaya 2"/>
    <x v="5"/>
    <x v="3"/>
    <x v="1"/>
    <n v="6"/>
    <n v="553890"/>
    <n v="425711.09189189179"/>
    <n v="73288.908108108153"/>
    <n v="5647.304347826087"/>
    <x v="0"/>
    <x v="0"/>
    <n v="0"/>
    <n v="7500"/>
    <n v="0"/>
    <n v="7500"/>
    <n v="11077.8"/>
    <n v="49063.80376028207"/>
  </r>
  <r>
    <x v="3"/>
    <s v="SO.AV.2026.08.00272"/>
    <s v="Usaha Jaya 2"/>
    <x v="5"/>
    <x v="17"/>
    <x v="0"/>
    <n v="6"/>
    <n v="404595.00000000006"/>
    <n v="309091.21297297289"/>
    <n v="55408.787027027109"/>
    <n v="4141.3565217391306"/>
    <x v="0"/>
    <x v="0"/>
    <n v="0"/>
    <n v="7500"/>
    <n v="0"/>
    <n v="7500"/>
    <n v="8091.9000000000005"/>
    <n v="35675.530505287978"/>
  </r>
  <r>
    <x v="3"/>
    <s v="SO.AV.2026.08.00273"/>
    <s v="Sumber Rezeki Jaya"/>
    <x v="9"/>
    <x v="17"/>
    <x v="0"/>
    <n v="8"/>
    <n v="539460"/>
    <n v="412121.61729729723"/>
    <n v="73878.382702702773"/>
    <n v="5521.8086956521738"/>
    <x v="0"/>
    <x v="1"/>
    <n v="0"/>
    <n v="0"/>
    <n v="0"/>
    <n v="0"/>
    <n v="10789.2"/>
    <n v="57567.374007050603"/>
  </r>
  <r>
    <x v="3"/>
    <s v="SO.AV.2026.08.00274"/>
    <s v="Mitra Jaya ( Tungkal )"/>
    <x v="5"/>
    <x v="9"/>
    <x v="1"/>
    <n v="6"/>
    <n v="1030635.0000000001"/>
    <n v="764061.2756756756"/>
    <n v="164438.7243243244"/>
    <n v="24737.947826086958"/>
    <x v="1"/>
    <x v="2"/>
    <n v="0"/>
    <n v="0"/>
    <n v="41225.4"/>
    <n v="41225.4"/>
    <n v="20612.7"/>
    <n v="77862.676498237459"/>
  </r>
  <r>
    <x v="3"/>
    <s v="SO.AV.2026.08.00275"/>
    <s v="Sri Jaya (WTC)"/>
    <x v="4"/>
    <x v="3"/>
    <x v="1"/>
    <n v="72"/>
    <n v="6646680"/>
    <n v="5108533.1027027015"/>
    <n v="879466.8972972976"/>
    <n v="67767.65217391304"/>
    <x v="2"/>
    <x v="3"/>
    <n v="180000"/>
    <n v="23333.333333333332"/>
    <n v="0"/>
    <n v="203333.33333333334"/>
    <n v="132933.6"/>
    <n v="475432.31179005117"/>
  </r>
  <r>
    <x v="3"/>
    <s v="SO.AV.2026.08.00276"/>
    <s v="Air Mandiri"/>
    <x v="13"/>
    <x v="10"/>
    <x v="1"/>
    <n v="1"/>
    <n v="810300"/>
    <n v="598738.07567567565"/>
    <n v="131261.92432432424"/>
    <n v="19910.956521739132"/>
    <x v="3"/>
    <x v="4"/>
    <n v="35000"/>
    <n v="0"/>
    <n v="0"/>
    <n v="35000"/>
    <n v="16206"/>
    <n v="60144.967802585103"/>
  </r>
  <r>
    <x v="3"/>
    <s v="SO.AV.2026.08.00277"/>
    <s v="Sumber Sarana"/>
    <x v="8"/>
    <x v="3"/>
    <x v="1"/>
    <n v="24"/>
    <n v="2215560"/>
    <n v="1702844.3675675672"/>
    <n v="293155.63243243261"/>
    <n v="22589.217391304348"/>
    <x v="2"/>
    <x v="3"/>
    <n v="60000"/>
    <n v="12500"/>
    <n v="0"/>
    <n v="72500"/>
    <n v="44311.199999999997"/>
    <n v="153755.21504112828"/>
  </r>
  <r>
    <x v="3"/>
    <s v="SO.AV.2026.08.00278"/>
    <s v="Sumber Sarana"/>
    <x v="8"/>
    <x v="1"/>
    <x v="1"/>
    <n v="120"/>
    <n v="1677025"/>
    <n v="1296546.8108108104"/>
    <n v="214286.52252252284"/>
    <n v="13314.78260869565"/>
    <x v="0"/>
    <x v="0"/>
    <n v="0"/>
    <n v="12500"/>
    <n v="0"/>
    <n v="12500"/>
    <n v="33540.5"/>
    <n v="154931.23991382719"/>
  </r>
  <r>
    <x v="3"/>
    <s v="SO.AV.2026.08.00279"/>
    <s v="Mitra Jaya ( Tungkal )"/>
    <x v="5"/>
    <x v="3"/>
    <x v="1"/>
    <n v="11"/>
    <n v="1015465"/>
    <n v="780470.33513513498"/>
    <n v="134362.99819819827"/>
    <n v="10353.391304347826"/>
    <x v="1"/>
    <x v="2"/>
    <n v="0"/>
    <n v="0"/>
    <n v="40618.6"/>
    <n v="40618.6"/>
    <n v="20309.3"/>
    <n v="63081.706893850453"/>
  </r>
  <r>
    <x v="3"/>
    <s v="SO.AV.2026.08.00279"/>
    <s v="Mitra Jaya ( Tungkal )"/>
    <x v="5"/>
    <x v="2"/>
    <x v="1"/>
    <n v="24"/>
    <n v="619565"/>
    <n v="477942.74594594585"/>
    <n v="80223.92072072078"/>
    <n v="4505.5938782608691"/>
    <x v="1"/>
    <x v="2"/>
    <n v="0"/>
    <n v="0"/>
    <n v="24782.6"/>
    <n v="24782.6"/>
    <n v="12391.3"/>
    <n v="38544.426842459914"/>
  </r>
  <r>
    <x v="3"/>
    <s v="SO.AV.2026.08.00279"/>
    <s v="Mitra Jaya ( Tungkal )"/>
    <x v="5"/>
    <x v="21"/>
    <x v="1"/>
    <n v="6"/>
    <n v="571094.99999999988"/>
    <n v="435417.85945945943"/>
    <n v="79082.140540540451"/>
    <n v="4954.0173913043482"/>
    <x v="1"/>
    <x v="2"/>
    <n v="0"/>
    <n v="0"/>
    <n v="22843.8"/>
    <n v="22843.8"/>
    <n v="11421.9"/>
    <n v="39862.423149236092"/>
  </r>
  <r>
    <x v="3"/>
    <s v="SO.AV.2026.08.00279"/>
    <s v="Mitra Jaya ( Tungkal )"/>
    <x v="5"/>
    <x v="31"/>
    <x v="1"/>
    <n v="10"/>
    <n v="534650"/>
    <n v="409070.91891891893"/>
    <n v="72595.747747747693"/>
    <n v="4400"/>
    <x v="1"/>
    <x v="2"/>
    <n v="0"/>
    <n v="0"/>
    <n v="21386"/>
    <n v="21386"/>
    <n v="10693"/>
    <n v="36116.747747747693"/>
  </r>
  <r>
    <x v="3"/>
    <s v="SO.AV.2026.08.00280"/>
    <s v="Rido Tani"/>
    <x v="13"/>
    <x v="10"/>
    <x v="1"/>
    <n v="1"/>
    <n v="810300"/>
    <n v="598738.07567567565"/>
    <n v="131261.92432432424"/>
    <n v="19910.956521739132"/>
    <x v="3"/>
    <x v="4"/>
    <n v="35000"/>
    <n v="0"/>
    <n v="0"/>
    <n v="35000"/>
    <n v="16206"/>
    <n v="60144.967802585103"/>
  </r>
  <r>
    <x v="3"/>
    <s v="SO.AV.2026.08.00281"/>
    <s v="Sinar Rengas"/>
    <x v="1"/>
    <x v="9"/>
    <x v="1"/>
    <n v="8"/>
    <n v="1374180.0000000002"/>
    <n v="1018748.3675675675"/>
    <n v="219251.6324324325"/>
    <n v="32983.930434782611"/>
    <x v="3"/>
    <x v="3"/>
    <n v="70000"/>
    <n v="8333.3333333333339"/>
    <n v="0"/>
    <n v="78333.333333333328"/>
    <n v="0"/>
    <n v="107934.36866431656"/>
  </r>
  <r>
    <x v="3"/>
    <s v="SO.AV.2026.08.00282"/>
    <s v="Yanmar"/>
    <x v="5"/>
    <x v="17"/>
    <x v="0"/>
    <n v="120"/>
    <n v="8091900.0000000009"/>
    <n v="6181824.2594594583"/>
    <n v="1108175.7405405417"/>
    <n v="82827.130434782608"/>
    <x v="1"/>
    <x v="2"/>
    <n v="0"/>
    <n v="0"/>
    <n v="404595.00000000006"/>
    <n v="404595.00000000006"/>
    <n v="161838"/>
    <n v="458915.610105759"/>
  </r>
  <r>
    <x v="3"/>
    <s v="SO.AV.2026.08.00283"/>
    <s v="Yanmar"/>
    <x v="5"/>
    <x v="17"/>
    <x v="0"/>
    <n v="72"/>
    <n v="4855140"/>
    <n v="3709094.5556756752"/>
    <n v="664905.44432432484"/>
    <n v="49696.278260869571"/>
    <x v="1"/>
    <x v="2"/>
    <n v="0"/>
    <n v="0"/>
    <n v="242757.00000000003"/>
    <n v="242757.00000000003"/>
    <n v="0"/>
    <n v="372452.16606345528"/>
  </r>
  <r>
    <x v="3"/>
    <s v="SO.AV.2026.08.00284"/>
    <s v="Yanmar"/>
    <x v="5"/>
    <x v="32"/>
    <x v="1"/>
    <n v="135"/>
    <n v="0"/>
    <n v="0"/>
    <n v="0"/>
    <n v="22210.434782608696"/>
    <x v="1"/>
    <x v="1"/>
    <n v="0"/>
    <n v="0"/>
    <n v="0"/>
    <n v="0"/>
    <n v="0"/>
    <n v="-22210.434782608696"/>
  </r>
  <r>
    <x v="3"/>
    <s v="SO.AV.2026.08.00284"/>
    <s v="Yanmar"/>
    <x v="5"/>
    <x v="33"/>
    <x v="1"/>
    <n v="135"/>
    <n v="10464525"/>
    <n v="8018483.3513513496"/>
    <n v="1409016.6486486504"/>
    <n v="22210.434782608696"/>
    <x v="1"/>
    <x v="2"/>
    <n v="0"/>
    <n v="0"/>
    <n v="523226.25000000006"/>
    <n v="523226.25000000006"/>
    <n v="209290.50000000003"/>
    <n v="654289.46386604174"/>
  </r>
  <r>
    <x v="3"/>
    <s v="SO.AV.2026.08.00284"/>
    <s v="Yanmar"/>
    <x v="5"/>
    <x v="65"/>
    <x v="0"/>
    <n v="300"/>
    <n v="0"/>
    <n v="0"/>
    <n v="0"/>
    <n v="102386.08695652176"/>
    <x v="1"/>
    <x v="1"/>
    <n v="0"/>
    <n v="0"/>
    <n v="0"/>
    <n v="0"/>
    <n v="0"/>
    <n v="-102386.08695652176"/>
  </r>
  <r>
    <x v="3"/>
    <s v="SO.AV.2026.08.00284"/>
    <s v="Yanmar"/>
    <x v="5"/>
    <x v="66"/>
    <x v="0"/>
    <n v="300"/>
    <n v="25890750.000000004"/>
    <n v="19921984.864864863"/>
    <n v="3403015.1351351365"/>
    <n v="102386.08695652176"/>
    <x v="1"/>
    <x v="2"/>
    <n v="0"/>
    <n v="0"/>
    <n v="1294537.5"/>
    <n v="1294537.5"/>
    <n v="517815.00000000006"/>
    <n v="1488276.5481786146"/>
  </r>
  <r>
    <x v="3"/>
    <s v="SO.AV.2026.08.00285"/>
    <s v="Yanmar"/>
    <x v="5"/>
    <x v="3"/>
    <x v="1"/>
    <n v="36"/>
    <n v="3323340"/>
    <n v="2554266.5513513507"/>
    <n v="439733.4486486488"/>
    <n v="33883.82608695652"/>
    <x v="1"/>
    <x v="2"/>
    <n v="0"/>
    <n v="0"/>
    <n v="166166.99999999997"/>
    <n v="166166.99999999997"/>
    <n v="66466.8"/>
    <n v="173215.82256169227"/>
  </r>
  <r>
    <x v="3"/>
    <s v="SO.AV.2026.08.00285"/>
    <s v="Yanmar"/>
    <x v="5"/>
    <x v="1"/>
    <x v="1"/>
    <n v="360"/>
    <n v="5031075"/>
    <n v="3889640.4324324313"/>
    <n v="642859.56756756874"/>
    <n v="39944.34782608696"/>
    <x v="1"/>
    <x v="2"/>
    <n v="0"/>
    <n v="0"/>
    <n v="251553.75000000003"/>
    <n v="251553.75000000003"/>
    <n v="100621.50000000001"/>
    <n v="250739.96974148182"/>
  </r>
  <r>
    <x v="3"/>
    <s v="SO.GM.2026.08.00022"/>
    <s v="Mitra Jaya ( Tungkal )"/>
    <x v="5"/>
    <x v="23"/>
    <x v="2"/>
    <n v="2"/>
    <n v="141895"/>
    <n v="94140.237837837834"/>
    <n v="33693.095495495494"/>
    <n v="7942.9565217391319"/>
    <x v="0"/>
    <x v="1"/>
    <n v="0"/>
    <n v="0"/>
    <n v="0"/>
    <n v="0"/>
    <n v="2837.9"/>
    <n v="22912.238973756361"/>
  </r>
  <r>
    <x v="3"/>
    <s v="SO.GM.2026.08.00023"/>
    <s v="PANCA WARNA"/>
    <x v="2"/>
    <x v="53"/>
    <x v="2"/>
    <n v="6"/>
    <n v="1426072.5000000002"/>
    <n v="934761.71675675688"/>
    <n v="349988.28324324312"/>
    <n v="96646.95652173915"/>
    <x v="1"/>
    <x v="2"/>
    <n v="0"/>
    <n v="0"/>
    <n v="114085.8"/>
    <n v="114085.8"/>
    <n v="0"/>
    <n v="139255.52672150399"/>
  </r>
  <r>
    <x v="3"/>
    <s v="SO.GM.2026.08.00024"/>
    <s v="Mitra Jaya ( Tungkal )"/>
    <x v="5"/>
    <x v="22"/>
    <x v="2"/>
    <n v="12"/>
    <n v="3169050.0000000005"/>
    <n v="2077248.2594594595"/>
    <n v="777751.74054054054"/>
    <n v="193110.26086956522"/>
    <x v="0"/>
    <x v="1"/>
    <n v="0"/>
    <n v="0"/>
    <n v="0"/>
    <n v="0"/>
    <n v="63381.000000000007"/>
    <n v="521260.47967097536"/>
  </r>
  <r>
    <x v="3"/>
    <s v="SO.GM.2026.08.00025"/>
    <s v="Akbar Mandiri"/>
    <x v="1"/>
    <x v="23"/>
    <x v="2"/>
    <n v="2"/>
    <n v="141895"/>
    <n v="94140.237837837834"/>
    <n v="33693.095495495494"/>
    <n v="7942.9565217391319"/>
    <x v="0"/>
    <x v="0"/>
    <n v="0"/>
    <n v="2500"/>
    <n v="0"/>
    <n v="2500"/>
    <n v="2837.9"/>
    <n v="20412.238973756361"/>
  </r>
  <r>
    <x v="3"/>
    <s v="SO.GM.2026.08.00025"/>
    <s v="Akbar Mandiri"/>
    <x v="1"/>
    <x v="23"/>
    <x v="2"/>
    <n v="8"/>
    <n v="567580"/>
    <n v="376560.95135135134"/>
    <n v="134772.38198198198"/>
    <n v="31771.826086956527"/>
    <x v="0"/>
    <x v="0"/>
    <n v="0"/>
    <n v="2500"/>
    <n v="0"/>
    <n v="2500"/>
    <n v="11351.6"/>
    <n v="89148.955895025443"/>
  </r>
  <r>
    <x v="3"/>
    <s v="SO.GM.2026.08.00026"/>
    <s v="Jaya ( Tungkal )"/>
    <x v="5"/>
    <x v="23"/>
    <x v="2"/>
    <n v="4"/>
    <n v="283790"/>
    <n v="188280.47567567567"/>
    <n v="67386.190990990988"/>
    <n v="15885.913043478264"/>
    <x v="0"/>
    <x v="1"/>
    <n v="0"/>
    <n v="0"/>
    <n v="0"/>
    <n v="0"/>
    <n v="5675.8"/>
    <n v="45824.477947512722"/>
  </r>
  <r>
    <x v="3"/>
    <s v="SO.GM.2026.08.00026"/>
    <s v="Jaya ( Tungkal )"/>
    <x v="5"/>
    <x v="24"/>
    <x v="2"/>
    <n v="4"/>
    <n v="255411.00000000003"/>
    <n v="169452.42810810811"/>
    <n v="60647.571891891886"/>
    <n v="16375.652173913042"/>
    <x v="0"/>
    <x v="1"/>
    <n v="0"/>
    <n v="0"/>
    <n v="0"/>
    <n v="0"/>
    <n v="5108.22"/>
    <n v="39163.699717978845"/>
  </r>
  <r>
    <x v="3"/>
    <s v="SO.GM.2026.08.00028"/>
    <s v="Yanmar"/>
    <x v="5"/>
    <x v="24"/>
    <x v="2"/>
    <n v="8"/>
    <n v="510822.00000000006"/>
    <n v="338904.85621621623"/>
    <n v="121295.14378378377"/>
    <n v="32751.304347826084"/>
    <x v="0"/>
    <x v="1"/>
    <n v="0"/>
    <n v="0"/>
    <n v="0"/>
    <n v="0"/>
    <n v="10216.44"/>
    <n v="78327.39943595769"/>
  </r>
  <r>
    <x v="4"/>
    <s v="SO.AV.2026.08.00286"/>
    <s v="Bintang Baru/Bintang Baru Jaya"/>
    <x v="4"/>
    <x v="56"/>
    <x v="0"/>
    <n v="4"/>
    <n v="685980.00000000012"/>
    <n v="504135.6108108107"/>
    <n v="113864.3891891893"/>
    <n v="12794.434782608696"/>
    <x v="1"/>
    <x v="2"/>
    <n v="0"/>
    <n v="0"/>
    <n v="24009.300000000007"/>
    <n v="24009.300000000007"/>
    <n v="13719.6"/>
    <n v="63341.054406580595"/>
  </r>
  <r>
    <x v="4"/>
    <s v="SO.AV.2026.08.00287"/>
    <s v="Hendi Jaya"/>
    <x v="2"/>
    <x v="9"/>
    <x v="1"/>
    <n v="4"/>
    <n v="687090.00000000012"/>
    <n v="509374.18378378375"/>
    <n v="109625.81621621625"/>
    <n v="16491.965217391305"/>
    <x v="3"/>
    <x v="3"/>
    <n v="35000"/>
    <n v="38461.538461538461"/>
    <n v="0"/>
    <n v="73461.538461538468"/>
    <n v="13741.800000000001"/>
    <n v="5930.5125372864804"/>
  </r>
  <r>
    <x v="4"/>
    <s v="SO.AV.2026.08.00288"/>
    <s v="Naga Terang"/>
    <x v="2"/>
    <x v="3"/>
    <x v="1"/>
    <n v="10"/>
    <n v="923149.99999999988"/>
    <n v="709518.48648648639"/>
    <n v="122148.18018018012"/>
    <n v="9412.173913043478"/>
    <x v="0"/>
    <x v="0"/>
    <n v="0"/>
    <n v="7142.8571428571431"/>
    <n v="0"/>
    <n v="7142.8571428571431"/>
    <n v="18463"/>
    <n v="87130.149124279502"/>
  </r>
  <r>
    <x v="4"/>
    <s v="SO.AV.2026.08.00288"/>
    <s v="Naga Terang"/>
    <x v="2"/>
    <x v="18"/>
    <x v="0"/>
    <n v="2"/>
    <n v="799940"/>
    <n v="580094.91891891882"/>
    <n v="140571.74774774781"/>
    <n v="28833.391304347824"/>
    <x v="0"/>
    <x v="0"/>
    <n v="0"/>
    <n v="7142.8571428571431"/>
    <n v="0"/>
    <n v="7142.8571428571431"/>
    <n v="15998.8"/>
    <n v="88596.699300542838"/>
  </r>
  <r>
    <x v="4"/>
    <s v="SO.AV.2026.08.00289"/>
    <s v="Jaya Bersama"/>
    <x v="0"/>
    <x v="10"/>
    <x v="1"/>
    <n v="2"/>
    <n v="1620600"/>
    <n v="1197476.1513513513"/>
    <n v="262523.84864864848"/>
    <n v="39821.913043478264"/>
    <x v="3"/>
    <x v="3"/>
    <n v="70000"/>
    <n v="3125"/>
    <n v="0"/>
    <n v="73125"/>
    <n v="32412"/>
    <n v="117164.93560517021"/>
  </r>
  <r>
    <x v="4"/>
    <s v="SO.AV.2026.08.00290"/>
    <s v="Persia Bangunan"/>
    <x v="9"/>
    <x v="39"/>
    <x v="1"/>
    <n v="6"/>
    <n v="274725"/>
    <n v="206153.25405405404"/>
    <n v="41346.745945945964"/>
    <n v="5004.5217391304359"/>
    <x v="0"/>
    <x v="0"/>
    <n v="0"/>
    <n v="3846.1538461538462"/>
    <n v="0"/>
    <n v="3846.1538461538462"/>
    <n v="5494.5000000000009"/>
    <n v="27001.570360661684"/>
  </r>
  <r>
    <x v="4"/>
    <s v="SO.AV.2026.08.00291"/>
    <s v="HR Jaya"/>
    <x v="9"/>
    <x v="3"/>
    <x v="1"/>
    <n v="6"/>
    <n v="553890"/>
    <n v="425711.09189189179"/>
    <n v="73288.908108108153"/>
    <n v="5647.304347826087"/>
    <x v="0"/>
    <x v="0"/>
    <n v="0"/>
    <n v="8333.3333333333339"/>
    <n v="0"/>
    <n v="8333.3333333333339"/>
    <n v="11077.8"/>
    <n v="48230.470426948741"/>
  </r>
  <r>
    <x v="4"/>
    <s v="SO.AV.2026.08.00292"/>
    <s v="Boy Jaya Baru"/>
    <x v="9"/>
    <x v="21"/>
    <x v="1"/>
    <n v="4"/>
    <n v="380729.99999999994"/>
    <n v="290278.57297297294"/>
    <n v="52721.427027027006"/>
    <n v="3302.6782608695648"/>
    <x v="0"/>
    <x v="0"/>
    <n v="0"/>
    <n v="8064.5161290322585"/>
    <n v="0"/>
    <n v="8064.5161290322585"/>
    <n v="7614.5999999999995"/>
    <n v="33739.632637125185"/>
  </r>
  <r>
    <x v="4"/>
    <s v="SO.AV.2026.08.00293"/>
    <s v="Rezeki TB"/>
    <x v="6"/>
    <x v="5"/>
    <x v="0"/>
    <n v="18"/>
    <n v="1368630.0000000002"/>
    <n v="1038624.1297297296"/>
    <n v="194375.87027027039"/>
    <n v="15013.565217391304"/>
    <x v="0"/>
    <x v="0"/>
    <n v="0"/>
    <n v="15384.615384615385"/>
    <n v="0"/>
    <n v="15384.615384615385"/>
    <n v="27372.600000000002"/>
    <n v="136605.08966826371"/>
  </r>
  <r>
    <x v="4"/>
    <s v="SO.AV.2026.08.00294"/>
    <s v="Sinar Cahaya / Sinar Makmur"/>
    <x v="0"/>
    <x v="5"/>
    <x v="0"/>
    <n v="2"/>
    <n v="152070"/>
    <n v="115402.68108108107"/>
    <n v="21597.318918918929"/>
    <n v="1668.1739130434783"/>
    <x v="0"/>
    <x v="0"/>
    <n v="0"/>
    <n v="5769.2307692307695"/>
    <n v="0"/>
    <n v="5769.2307692307695"/>
    <n v="3041.4"/>
    <n v="11118.51423664468"/>
  </r>
  <r>
    <x v="4"/>
    <s v="SO.AV.2026.08.00295"/>
    <s v="Iklas"/>
    <x v="8"/>
    <x v="39"/>
    <x v="1"/>
    <n v="6"/>
    <n v="274725"/>
    <n v="206153.25405405404"/>
    <n v="41346.745945945964"/>
    <n v="5004.5217391304359"/>
    <x v="0"/>
    <x v="1"/>
    <n v="0"/>
    <n v="0"/>
    <n v="0"/>
    <n v="0"/>
    <n v="5494.5000000000009"/>
    <n v="30847.724206815532"/>
  </r>
  <r>
    <x v="4"/>
    <s v="SO.AV.2026.08.00295"/>
    <s v="Iklas"/>
    <x v="8"/>
    <x v="5"/>
    <x v="0"/>
    <n v="6"/>
    <n v="456210.00000000006"/>
    <n v="346208.04324324324"/>
    <n v="64791.956756756757"/>
    <n v="5004.5217391304359"/>
    <x v="0"/>
    <x v="1"/>
    <n v="0"/>
    <n v="0"/>
    <n v="0"/>
    <n v="0"/>
    <n v="9124.2000000000007"/>
    <n v="50663.235017626328"/>
  </r>
  <r>
    <x v="4"/>
    <s v="SO.AV.2026.08.00296"/>
    <s v="Sri Jaya (WTC)"/>
    <x v="4"/>
    <x v="65"/>
    <x v="0"/>
    <n v="30"/>
    <n v="0"/>
    <n v="0"/>
    <n v="0"/>
    <n v="10238.608695652174"/>
    <x v="0"/>
    <x v="0"/>
    <n v="0"/>
    <n v="23333.333333333332"/>
    <n v="0"/>
    <n v="23333.333333333332"/>
    <n v="0"/>
    <n v="-33571.942028985504"/>
  </r>
  <r>
    <x v="4"/>
    <s v="SO.AV.2026.08.00296"/>
    <s v="Sri Jaya (WTC)"/>
    <x v="4"/>
    <x v="66"/>
    <x v="0"/>
    <n v="30"/>
    <n v="2589075"/>
    <n v="1992198.4864864862"/>
    <n v="340301.51351351384"/>
    <n v="10238.608695652174"/>
    <x v="0"/>
    <x v="0"/>
    <n v="0"/>
    <n v="23333.333333333332"/>
    <n v="0"/>
    <n v="23333.333333333332"/>
    <n v="51781.500000000007"/>
    <n v="254948.07148452837"/>
  </r>
  <r>
    <x v="4"/>
    <s v="SO.AV.2026.08.00297"/>
    <s v="PANCA WARNA"/>
    <x v="2"/>
    <x v="18"/>
    <x v="0"/>
    <n v="3"/>
    <n v="1199910"/>
    <n v="870142.37837837823"/>
    <n v="210857.62162162177"/>
    <n v="43250.086956521736"/>
    <x v="1"/>
    <x v="2"/>
    <n v="0"/>
    <n v="0"/>
    <n v="95992.8"/>
    <n v="95992.8"/>
    <n v="0"/>
    <n v="71614.734665100041"/>
  </r>
  <r>
    <x v="4"/>
    <s v="SO.AV.2026.08.00298"/>
    <s v="Ken Jaya"/>
    <x v="3"/>
    <x v="3"/>
    <x v="1"/>
    <n v="12"/>
    <n v="1107780"/>
    <n v="851422.18378378358"/>
    <n v="146577.81621621631"/>
    <n v="11294.608695652174"/>
    <x v="0"/>
    <x v="0"/>
    <n v="0"/>
    <n v="7142.8571428571431"/>
    <n v="0"/>
    <n v="7142.8571428571431"/>
    <n v="22155.599999999999"/>
    <n v="105984.75037770701"/>
  </r>
  <r>
    <x v="4"/>
    <s v="SO.AV.2026.08.00299"/>
    <s v="Kiat Adi Jaya"/>
    <x v="0"/>
    <x v="15"/>
    <x v="0"/>
    <n v="3"/>
    <n v="149849.99999999997"/>
    <n v="113014.5081081081"/>
    <n v="21985.49189189187"/>
    <n v="2488.4869565217391"/>
    <x v="0"/>
    <x v="1"/>
    <n v="0"/>
    <n v="0"/>
    <n v="0"/>
    <n v="0"/>
    <n v="2996.9999999999995"/>
    <n v="16500.004935370132"/>
  </r>
  <r>
    <x v="4"/>
    <s v="SO.AV.2026.08.00299"/>
    <s v="Kiat Adi Jaya"/>
    <x v="0"/>
    <x v="55"/>
    <x v="0"/>
    <n v="1"/>
    <n v="187682.5"/>
    <n v="141672.58378378378"/>
    <n v="27410.749549549539"/>
    <n v="3246.8173913043483"/>
    <x v="0"/>
    <x v="1"/>
    <n v="0"/>
    <n v="0"/>
    <n v="0"/>
    <n v="0"/>
    <n v="3753.65"/>
    <n v="20410.282158245187"/>
  </r>
  <r>
    <x v="4"/>
    <s v="SO.AV.2026.08.00300"/>
    <s v="Hendra Jaya"/>
    <x v="2"/>
    <x v="28"/>
    <x v="0"/>
    <n v="1"/>
    <n v="151330"/>
    <n v="111088.56216216215"/>
    <n v="25244.77117117116"/>
    <n v="4002.0869565217395"/>
    <x v="0"/>
    <x v="0"/>
    <n v="0"/>
    <n v="6250"/>
    <n v="0"/>
    <n v="6250"/>
    <n v="3026.6"/>
    <n v="11966.08421464942"/>
  </r>
  <r>
    <x v="4"/>
    <s v="SO.AV.2026.08.00301"/>
    <s v="Rumah Material"/>
    <x v="0"/>
    <x v="10"/>
    <x v="1"/>
    <n v="2"/>
    <n v="1620600"/>
    <n v="1197476.1513513513"/>
    <n v="262523.84864864848"/>
    <n v="39821.913043478264"/>
    <x v="3"/>
    <x v="3"/>
    <n v="70000"/>
    <n v="4545.454545454545"/>
    <n v="0"/>
    <n v="74545.454545454544"/>
    <n v="32412"/>
    <n v="115744.48105971565"/>
  </r>
  <r>
    <x v="4"/>
    <s v="SO.AV.2026.08.00302"/>
    <s v="Rumah Material"/>
    <x v="0"/>
    <x v="3"/>
    <x v="1"/>
    <n v="4"/>
    <n v="369260"/>
    <n v="283807.39459459455"/>
    <n v="48859.272072072083"/>
    <n v="3764.8695652173915"/>
    <x v="0"/>
    <x v="0"/>
    <n v="0"/>
    <n v="4545.454545454545"/>
    <n v="0"/>
    <n v="4545.454545454545"/>
    <n v="7385.2000000000007"/>
    <n v="33163.74796140015"/>
  </r>
  <r>
    <x v="4"/>
    <s v="SO.AV.2026.08.00303"/>
    <s v="Chandra"/>
    <x v="4"/>
    <x v="42"/>
    <x v="0"/>
    <n v="2"/>
    <n v="199060"/>
    <n v="152380.84324324323"/>
    <n v="26952.490090090083"/>
    <n v="1545.8921739130435"/>
    <x v="0"/>
    <x v="1"/>
    <n v="0"/>
    <n v="0"/>
    <n v="0"/>
    <n v="0"/>
    <n v="3981.2000000000003"/>
    <n v="21425.39791617704"/>
  </r>
  <r>
    <x v="4"/>
    <s v="SO.AV.2026.08.00304"/>
    <s v="Sun Jaya Mandiri"/>
    <x v="3"/>
    <x v="20"/>
    <x v="0"/>
    <n v="1"/>
    <n v="287305"/>
    <n v="218017.08108108107"/>
    <n v="40816.252252252249"/>
    <n v="3244.521739130435"/>
    <x v="0"/>
    <x v="1"/>
    <n v="0"/>
    <n v="0"/>
    <n v="0"/>
    <n v="0"/>
    <n v="5746.0999999999995"/>
    <n v="31825.630513121818"/>
  </r>
  <r>
    <x v="4"/>
    <s v="SO.AV.2026.08.00305"/>
    <s v="MANDIRI (Talang Bakung)"/>
    <x v="4"/>
    <x v="9"/>
    <x v="1"/>
    <n v="4"/>
    <n v="687090.00000000012"/>
    <n v="509374.18378378375"/>
    <n v="109625.81621621625"/>
    <n v="16491.965217391305"/>
    <x v="3"/>
    <x v="4"/>
    <n v="35000"/>
    <n v="0"/>
    <n v="0"/>
    <n v="35000"/>
    <n v="13741.800000000001"/>
    <n v="44392.05099882494"/>
  </r>
  <r>
    <x v="4"/>
    <s v="SO.AV.2026.08.00307"/>
    <s v="Chandra Mandiri"/>
    <x v="4"/>
    <x v="3"/>
    <x v="1"/>
    <n v="2"/>
    <n v="184630"/>
    <n v="141903.69729729727"/>
    <n v="24429.636036036041"/>
    <n v="1882.4347826086957"/>
    <x v="0"/>
    <x v="1"/>
    <n v="0"/>
    <n v="0"/>
    <n v="0"/>
    <n v="0"/>
    <n v="3692.6000000000004"/>
    <n v="18854.601253427347"/>
  </r>
  <r>
    <x v="4"/>
    <s v="SO.AV.2026.08.00308"/>
    <s v="Suryadi / Empat Saudara"/>
    <x v="1"/>
    <x v="12"/>
    <x v="0"/>
    <n v="1"/>
    <n v="352980.00000000006"/>
    <n v="248678.14054054051"/>
    <n v="69321.859459459491"/>
    <n v="14546.782608695654"/>
    <x v="0"/>
    <x v="0"/>
    <n v="0"/>
    <n v="6250"/>
    <n v="0"/>
    <n v="6250"/>
    <n v="7059.6"/>
    <n v="41465.476850763836"/>
  </r>
  <r>
    <x v="4"/>
    <s v="SO.AV.2026.08.00309"/>
    <s v="Aman Jaya"/>
    <x v="6"/>
    <x v="20"/>
    <x v="0"/>
    <n v="4"/>
    <n v="1149220"/>
    <n v="872068.32432432426"/>
    <n v="163265.00900900899"/>
    <n v="12978.08695652174"/>
    <x v="4"/>
    <x v="3"/>
    <n v="40000"/>
    <n v="5882.3529411764703"/>
    <n v="0"/>
    <n v="45882.352941176468"/>
    <n v="22984.399999999998"/>
    <n v="81420.169111310795"/>
  </r>
  <r>
    <x v="4"/>
    <s v="SO.AV.2026.08.00310"/>
    <s v="Mitra Bangunan (Unit 9)"/>
    <x v="13"/>
    <x v="17"/>
    <x v="0"/>
    <n v="24"/>
    <n v="1618380.0000000002"/>
    <n v="1236364.8518918916"/>
    <n v="221635.14810810843"/>
    <n v="16565.426086956522"/>
    <x v="0"/>
    <x v="1"/>
    <n v="0"/>
    <n v="0"/>
    <n v="0"/>
    <n v="0"/>
    <n v="32367.600000000002"/>
    <n v="172702.12202115191"/>
  </r>
  <r>
    <x v="4"/>
    <s v="SO.AV.2026.08.00311"/>
    <s v="Sun Jaya Mandiri"/>
    <x v="3"/>
    <x v="9"/>
    <x v="1"/>
    <n v="4"/>
    <n v="687090.00000000012"/>
    <n v="509374.18378378375"/>
    <n v="109625.81621621625"/>
    <n v="16491.965217391305"/>
    <x v="3"/>
    <x v="4"/>
    <n v="35000"/>
    <n v="0"/>
    <n v="0"/>
    <n v="35000"/>
    <n v="13741.800000000001"/>
    <n v="44392.05099882494"/>
  </r>
  <r>
    <x v="4"/>
    <s v="SO.AV.2026.08.00312"/>
    <s v="Halim"/>
    <x v="11"/>
    <x v="68"/>
    <x v="1"/>
    <n v="12"/>
    <n v="334565.09999999998"/>
    <n v="259919.5018378378"/>
    <n v="41490.498162162141"/>
    <n v="1166.191304347826"/>
    <x v="0"/>
    <x v="0"/>
    <n v="0"/>
    <n v="6250"/>
    <n v="0"/>
    <n v="6250"/>
    <n v="6691.3019999999997"/>
    <n v="27383.004857814314"/>
  </r>
  <r>
    <x v="4"/>
    <s v="SO.AV.2026.08.00312"/>
    <s v="Halim"/>
    <x v="11"/>
    <x v="59"/>
    <x v="0"/>
    <n v="24"/>
    <n v="489176.99999999994"/>
    <n v="377038.58594594587"/>
    <n v="63661.41405405401"/>
    <n v="4077.0782608695654"/>
    <x v="0"/>
    <x v="0"/>
    <n v="0"/>
    <n v="6250"/>
    <n v="0"/>
    <n v="6250"/>
    <n v="9783.5399999999991"/>
    <n v="43550.795793184443"/>
  </r>
  <r>
    <x v="4"/>
    <s v="SO.AV.2026.08.00312"/>
    <s v="Halim"/>
    <x v="11"/>
    <x v="27"/>
    <x v="0"/>
    <n v="5"/>
    <n v="158637.5"/>
    <n v="118253.08108108107"/>
    <n v="24663.585585585592"/>
    <n v="3520.0000000000005"/>
    <x v="0"/>
    <x v="0"/>
    <n v="0"/>
    <n v="6250"/>
    <n v="0"/>
    <n v="6250"/>
    <n v="3172.75"/>
    <n v="11720.835585585592"/>
  </r>
  <r>
    <x v="4"/>
    <s v="SO.AV.2026.08.00313"/>
    <s v="Sumber Maju Jaya"/>
    <x v="4"/>
    <x v="9"/>
    <x v="1"/>
    <n v="4"/>
    <n v="687090.00000000012"/>
    <n v="509374.18378378375"/>
    <n v="109625.81621621625"/>
    <n v="16491.965217391305"/>
    <x v="1"/>
    <x v="2"/>
    <n v="0"/>
    <n v="0"/>
    <n v="27483.600000000002"/>
    <n v="27483.600000000002"/>
    <n v="13741.800000000001"/>
    <n v="51908.450998824934"/>
  </r>
  <r>
    <x v="4"/>
    <s v="SO.AV.2026.08.00314"/>
    <s v="Nelda (Kerinci)"/>
    <x v="7"/>
    <x v="3"/>
    <x v="1"/>
    <n v="18"/>
    <n v="1661670"/>
    <n v="1277133.2756756754"/>
    <n v="219866.7243243244"/>
    <n v="26941.91304347826"/>
    <x v="0"/>
    <x v="1"/>
    <n v="0"/>
    <n v="0"/>
    <n v="0"/>
    <n v="0"/>
    <n v="33233.4"/>
    <n v="159691.41128084614"/>
  </r>
  <r>
    <x v="4"/>
    <s v="SO.AV.2026.08.00315"/>
    <s v="Han Jaya"/>
    <x v="4"/>
    <x v="3"/>
    <x v="1"/>
    <n v="4"/>
    <n v="369260"/>
    <n v="283807.39459459455"/>
    <n v="48859.272072072083"/>
    <n v="3764.8695652173915"/>
    <x v="0"/>
    <x v="0"/>
    <n v="0"/>
    <n v="11111.111111111111"/>
    <n v="0"/>
    <n v="11111.111111111111"/>
    <n v="7385.2000000000007"/>
    <n v="26598.091395743581"/>
  </r>
  <r>
    <x v="4"/>
    <s v="SO.AV.2026.08.00316"/>
    <s v="PT. TALATA HALIN PERSADA"/>
    <x v="10"/>
    <x v="3"/>
    <x v="1"/>
    <n v="48"/>
    <n v="4431120"/>
    <n v="3405688.7351351343"/>
    <n v="586311.26486486522"/>
    <n v="65178.434782608696"/>
    <x v="0"/>
    <x v="0"/>
    <n v="0"/>
    <n v="45454.545454545456"/>
    <n v="0"/>
    <n v="45454.545454545456"/>
    <n v="88622.399999999994"/>
    <n v="387055.88462771103"/>
  </r>
  <r>
    <x v="4"/>
    <s v="SO.AV.2026.08.00316"/>
    <s v="PT. TALATA HALIN PERSADA"/>
    <x v="10"/>
    <x v="2"/>
    <x v="1"/>
    <n v="72"/>
    <n v="1858695"/>
    <n v="1433828.2378378375"/>
    <n v="240671.76216216222"/>
    <n v="23516.781634782608"/>
    <x v="0"/>
    <x v="0"/>
    <n v="0"/>
    <n v="45454.545454545456"/>
    <n v="0"/>
    <n v="45454.545454545456"/>
    <n v="37173.899999999994"/>
    <n v="134526.53507283414"/>
  </r>
  <r>
    <x v="4"/>
    <s v="SO.AV.2026.08.00317"/>
    <s v="Pelita Abadi"/>
    <x v="2"/>
    <x v="67"/>
    <x v="0"/>
    <n v="6"/>
    <n v="200910.00000000003"/>
    <n v="148374.87567567566"/>
    <n v="32625.124324324337"/>
    <n v="5004.5217391304359"/>
    <x v="0"/>
    <x v="0"/>
    <n v="0"/>
    <n v="3333.3333333333335"/>
    <n v="0"/>
    <n v="3333.3333333333335"/>
    <n v="4018.2000000000003"/>
    <n v="20269.069251860568"/>
  </r>
  <r>
    <x v="4"/>
    <s v="SO.AV.2026.08.00318"/>
    <s v="Sri Jaya (WTC)"/>
    <x v="4"/>
    <x v="14"/>
    <x v="0"/>
    <n v="2"/>
    <n v="2642170"/>
    <n v="1990195.5027027025"/>
    <n v="390137.83063063049"/>
    <n v="32307.478260869564"/>
    <x v="4"/>
    <x v="3"/>
    <n v="80000"/>
    <n v="23333.333333333332"/>
    <n v="0"/>
    <n v="103333.33333333333"/>
    <n v="52843.4"/>
    <n v="201653.61903642758"/>
  </r>
  <r>
    <x v="4"/>
    <s v="SO.AV.2026.08.00319"/>
    <s v="Dimas Bangunan"/>
    <x v="7"/>
    <x v="9"/>
    <x v="1"/>
    <n v="4"/>
    <n v="687090.00000000012"/>
    <n v="509374.18378378375"/>
    <n v="109625.81621621625"/>
    <n v="26491.965217391305"/>
    <x v="3"/>
    <x v="3"/>
    <n v="35000"/>
    <n v="14285.714285714286"/>
    <n v="0"/>
    <n v="49285.71428571429"/>
    <n v="13741.800000000001"/>
    <n v="20106.33671311065"/>
  </r>
  <r>
    <x v="4"/>
    <s v="SO.AV.2026.08.00320"/>
    <s v="PT. TALATA HALIN PERSADA"/>
    <x v="10"/>
    <x v="21"/>
    <x v="1"/>
    <n v="96"/>
    <n v="9137519.9999999981"/>
    <n v="6966685.7513513509"/>
    <n v="1265314.2486486472"/>
    <n v="119264.27826086957"/>
    <x v="0"/>
    <x v="0"/>
    <n v="0"/>
    <n v="45454.545454545456"/>
    <n v="0"/>
    <n v="45454.545454545456"/>
    <n v="182750.4"/>
    <n v="917845.02493323211"/>
  </r>
  <r>
    <x v="4"/>
    <s v="SO.AV.2026.08.00321"/>
    <s v="Iklas"/>
    <x v="8"/>
    <x v="3"/>
    <x v="1"/>
    <n v="24"/>
    <n v="2215560"/>
    <n v="1702844.3675675672"/>
    <n v="293155.63243243261"/>
    <n v="22589.217391304348"/>
    <x v="0"/>
    <x v="1"/>
    <n v="0"/>
    <n v="0"/>
    <n v="0"/>
    <n v="0"/>
    <n v="44311.199999999997"/>
    <n v="226255.21504112828"/>
  </r>
  <r>
    <x v="4"/>
    <s v="SO.AV.2026.08.00322"/>
    <s v="Simpang Baru SPA"/>
    <x v="8"/>
    <x v="17"/>
    <x v="0"/>
    <n v="24"/>
    <n v="1618380.0000000002"/>
    <n v="1236364.8518918916"/>
    <n v="221635.14810810843"/>
    <n v="16565.426086956522"/>
    <x v="0"/>
    <x v="1"/>
    <n v="0"/>
    <n v="0"/>
    <n v="0"/>
    <n v="0"/>
    <n v="32367.600000000002"/>
    <n v="172702.12202115191"/>
  </r>
  <r>
    <x v="4"/>
    <s v="SO.AV.2026.08.00323"/>
    <s v="Sumber Sarana"/>
    <x v="8"/>
    <x v="17"/>
    <x v="0"/>
    <n v="48"/>
    <n v="3236760.0000000005"/>
    <n v="2472729.7037837831"/>
    <n v="443270.29621621687"/>
    <n v="33130.852173913045"/>
    <x v="0"/>
    <x v="0"/>
    <n v="0"/>
    <n v="12500"/>
    <n v="0"/>
    <n v="12500"/>
    <n v="64735.200000000004"/>
    <n v="332904.24404230382"/>
  </r>
  <r>
    <x v="4"/>
    <s v="SO.AV.2026.08.00324"/>
    <s v="Sinar Family"/>
    <x v="8"/>
    <x v="3"/>
    <x v="1"/>
    <n v="24"/>
    <n v="2215560"/>
    <n v="1702844.3675675672"/>
    <n v="293155.63243243261"/>
    <n v="22589.217391304348"/>
    <x v="0"/>
    <x v="0"/>
    <n v="0"/>
    <n v="14285.714285714286"/>
    <n v="0"/>
    <n v="14285.714285714286"/>
    <n v="44311.199999999997"/>
    <n v="211969.50075541402"/>
  </r>
  <r>
    <x v="4"/>
    <s v="SO.AV.2026.08.00325"/>
    <s v="Inti Terang Steel"/>
    <x v="2"/>
    <x v="67"/>
    <x v="0"/>
    <n v="2"/>
    <n v="66970"/>
    <n v="49458.291891891888"/>
    <n v="10875.041441441441"/>
    <n v="1668.1739130434783"/>
    <x v="0"/>
    <x v="1"/>
    <n v="0"/>
    <n v="0"/>
    <n v="0"/>
    <n v="0"/>
    <n v="1339.3999999999999"/>
    <n v="7867.4675283979632"/>
  </r>
  <r>
    <x v="4"/>
    <s v="SO.AV.2026.08.00326"/>
    <s v="Surya Budi Berlian"/>
    <x v="3"/>
    <x v="10"/>
    <x v="1"/>
    <n v="2"/>
    <n v="1620600"/>
    <n v="1197476.1513513513"/>
    <n v="262523.84864864848"/>
    <n v="39821.913043478264"/>
    <x v="3"/>
    <x v="3"/>
    <n v="70000"/>
    <n v="7142.8571428571431"/>
    <n v="0"/>
    <n v="77142.857142857145"/>
    <n v="32412"/>
    <n v="113147.07846231307"/>
  </r>
  <r>
    <x v="4"/>
    <s v="SO.AV.2026.08.00327"/>
    <s v="Antony Mardes"/>
    <x v="12"/>
    <x v="13"/>
    <x v="0"/>
    <n v="1"/>
    <n v="103692.5"/>
    <n v="74341.513513513506"/>
    <n v="19075.153153153151"/>
    <n v="3581.217391304348"/>
    <x v="0"/>
    <x v="1"/>
    <n v="0"/>
    <n v="0"/>
    <n v="0"/>
    <n v="0"/>
    <n v="2073.85"/>
    <n v="13420.085761848803"/>
  </r>
  <r>
    <x v="4"/>
    <s v="SO.AV.2026.08.00329"/>
    <s v="PT. MITRA MAJU KREASINDO"/>
    <x v="4"/>
    <x v="69"/>
    <x v="1"/>
    <n v="1"/>
    <n v="1099362.5"/>
    <n v="818449.98918918916"/>
    <n v="171966.67747747747"/>
    <n v="16077.21739130435"/>
    <x v="0"/>
    <x v="0"/>
    <n v="0"/>
    <n v="5555.5555555555557"/>
    <n v="0"/>
    <n v="5555.5555555555557"/>
    <n v="21987.25"/>
    <n v="128346.65453061755"/>
  </r>
  <r>
    <x v="4"/>
    <s v="SO.AV.2026.08.00330"/>
    <s v="Kumpeh Jaya Makmur"/>
    <x v="6"/>
    <x v="17"/>
    <x v="0"/>
    <n v="6"/>
    <n v="404595.00000000006"/>
    <n v="309091.21297297289"/>
    <n v="55408.787027027109"/>
    <n v="4141.3565217391306"/>
    <x v="0"/>
    <x v="1"/>
    <n v="0"/>
    <n v="0"/>
    <n v="0"/>
    <n v="0"/>
    <n v="8091.9000000000005"/>
    <n v="43175.530505287978"/>
  </r>
  <r>
    <x v="4"/>
    <s v="SO.AV.2026.08.00331"/>
    <s v="Citra Baru II (Unit 10 Rimbo Ulu)"/>
    <x v="13"/>
    <x v="21"/>
    <x v="1"/>
    <n v="6"/>
    <n v="571094.99999999988"/>
    <n v="435417.85945945943"/>
    <n v="79082.140540540451"/>
    <n v="4954.0173913043482"/>
    <x v="0"/>
    <x v="1"/>
    <n v="0"/>
    <n v="0"/>
    <n v="0"/>
    <n v="0"/>
    <n v="11421.9"/>
    <n v="62706.223149236095"/>
  </r>
  <r>
    <x v="4"/>
    <s v="SO.AV.2026.08.00331"/>
    <s v="Citra Baru II (Unit 10 Rimbo Ulu)"/>
    <x v="13"/>
    <x v="50"/>
    <x v="1"/>
    <n v="6"/>
    <n v="500055.00000000006"/>
    <n v="380412.84324324323"/>
    <n v="70087.156756756769"/>
    <n v="4830.0521739130436"/>
    <x v="0"/>
    <x v="1"/>
    <n v="0"/>
    <n v="0"/>
    <n v="0"/>
    <n v="0"/>
    <n v="10001.1"/>
    <n v="55256.004582843729"/>
  </r>
  <r>
    <x v="4"/>
    <s v="SO.AV.2026.08.00334"/>
    <s v="Citra Baru II (Unit 10 Rimbo Ulu)"/>
    <x v="13"/>
    <x v="70"/>
    <x v="5"/>
    <n v="20"/>
    <n v="243867"/>
    <n v="181809.29729729728"/>
    <n v="37890.702702702692"/>
    <n v="1056.0000000000002"/>
    <x v="0"/>
    <x v="1"/>
    <n v="0"/>
    <n v="0"/>
    <n v="0"/>
    <n v="0"/>
    <n v="0"/>
    <n v="36834.702702702692"/>
  </r>
  <r>
    <x v="4"/>
    <s v="SO.AV.2026.08.00335"/>
    <s v="Dimas Jaya (Kenali)"/>
    <x v="0"/>
    <x v="9"/>
    <x v="1"/>
    <n v="8"/>
    <n v="1374180.0000000002"/>
    <n v="1018748.3675675675"/>
    <n v="219251.6324324325"/>
    <n v="32983.930434782611"/>
    <x v="3"/>
    <x v="4"/>
    <n v="70000"/>
    <n v="0"/>
    <n v="0"/>
    <n v="70000"/>
    <n v="27483.600000000002"/>
    <n v="88784.101997649879"/>
  </r>
  <r>
    <x v="4"/>
    <s v="SO.AV.2026.08.00336"/>
    <s v="Eko Bangunan (Arema)"/>
    <x v="13"/>
    <x v="9"/>
    <x v="1"/>
    <n v="4"/>
    <n v="687090.00000000012"/>
    <n v="509374.18378378375"/>
    <n v="109625.81621621625"/>
    <n v="16491.965217391305"/>
    <x v="3"/>
    <x v="4"/>
    <n v="35000"/>
    <n v="0"/>
    <n v="0"/>
    <n v="35000"/>
    <n v="13741.800000000001"/>
    <n v="44392.05099882494"/>
  </r>
  <r>
    <x v="4"/>
    <s v="SO.AV.2026.08.00337"/>
    <s v="Putra Berlian"/>
    <x v="2"/>
    <x v="9"/>
    <x v="1"/>
    <n v="4"/>
    <n v="687090.00000000012"/>
    <n v="509374.18378378375"/>
    <n v="109625.81621621625"/>
    <n v="16491.965217391305"/>
    <x v="3"/>
    <x v="3"/>
    <n v="35000"/>
    <n v="5882.3529411764703"/>
    <n v="0"/>
    <n v="40882.352941176468"/>
    <n v="13741.800000000001"/>
    <n v="38509.698057648471"/>
  </r>
  <r>
    <x v="4"/>
    <s v="SO.GM.2026.08.00030"/>
    <s v="Iklas"/>
    <x v="8"/>
    <x v="23"/>
    <x v="2"/>
    <n v="8"/>
    <n v="567580"/>
    <n v="376560.95135135134"/>
    <n v="134772.38198198198"/>
    <n v="31771.826086956527"/>
    <x v="0"/>
    <x v="1"/>
    <n v="0"/>
    <n v="0"/>
    <n v="0"/>
    <n v="0"/>
    <n v="11351.6"/>
    <n v="91648.955895025443"/>
  </r>
  <r>
    <x v="4"/>
    <s v="SO.GM.2026.08.00031"/>
    <s v="Anto Jaya"/>
    <x v="2"/>
    <x v="23"/>
    <x v="2"/>
    <n v="4"/>
    <n v="283790"/>
    <n v="188280.47567567567"/>
    <n v="67386.190990990988"/>
    <n v="15885.913043478264"/>
    <x v="0"/>
    <x v="1"/>
    <n v="0"/>
    <n v="0"/>
    <n v="0"/>
    <n v="0"/>
    <n v="5675.8"/>
    <n v="45824.477947512722"/>
  </r>
  <r>
    <x v="4"/>
    <s v="SO.GM.2026.08.00031"/>
    <s v="Anto Jaya"/>
    <x v="2"/>
    <x v="24"/>
    <x v="2"/>
    <n v="2"/>
    <n v="127705.50000000001"/>
    <n v="84726.214054054057"/>
    <n v="30323.785945945943"/>
    <n v="8187.8260869565211"/>
    <x v="0"/>
    <x v="1"/>
    <n v="0"/>
    <n v="0"/>
    <n v="0"/>
    <n v="0"/>
    <n v="2554.11"/>
    <n v="19581.849858989423"/>
  </r>
  <r>
    <x v="4"/>
    <s v="SO.GM.2026.08.00032"/>
    <s v="Cahaya Bangunan (Niaso)"/>
    <x v="11"/>
    <x v="53"/>
    <x v="2"/>
    <n v="2"/>
    <n v="475357.50000000006"/>
    <n v="311587.23891891894"/>
    <n v="116662.76108108106"/>
    <n v="32215.652173913044"/>
    <x v="0"/>
    <x v="1"/>
    <n v="0"/>
    <n v="0"/>
    <n v="0"/>
    <n v="0"/>
    <n v="9507.1500000000015"/>
    <n v="74939.958907168009"/>
  </r>
  <r>
    <x v="4"/>
    <s v="SO.GM.2026.08.00033"/>
    <s v="Alam Jaya"/>
    <x v="4"/>
    <x v="53"/>
    <x v="2"/>
    <n v="3"/>
    <n v="713036.25000000012"/>
    <n v="467380.85837837844"/>
    <n v="174994.14162162156"/>
    <n v="48323.478260869575"/>
    <x v="0"/>
    <x v="0"/>
    <n v="0"/>
    <n v="16666.666666666668"/>
    <n v="0"/>
    <n v="16666.666666666668"/>
    <n v="14260.725"/>
    <n v="95743.271694085313"/>
  </r>
  <r>
    <x v="4"/>
    <s v="SO.GM.2026.08.00034"/>
    <s v="Sumber Sarana"/>
    <x v="8"/>
    <x v="23"/>
    <x v="2"/>
    <n v="8"/>
    <n v="567580"/>
    <n v="376560.95135135134"/>
    <n v="134772.38198198198"/>
    <n v="31771.826086956527"/>
    <x v="0"/>
    <x v="0"/>
    <n v="0"/>
    <n v="12500"/>
    <n v="0"/>
    <n v="12500"/>
    <n v="11351.6"/>
    <n v="79148.955895025443"/>
  </r>
  <r>
    <x v="4"/>
    <s v="SO.GM.2026.08.00034"/>
    <s v="Sumber Sarana"/>
    <x v="8"/>
    <x v="24"/>
    <x v="2"/>
    <n v="8"/>
    <n v="510822.00000000006"/>
    <n v="338904.85621621623"/>
    <n v="121295.14378378377"/>
    <n v="32751.304347826084"/>
    <x v="0"/>
    <x v="0"/>
    <n v="0"/>
    <n v="12500"/>
    <n v="0"/>
    <n v="12500"/>
    <n v="10216.44"/>
    <n v="65827.39943595769"/>
  </r>
  <r>
    <x v="4"/>
    <s v="SO.GM.2026.08.00034"/>
    <s v="Sumber Sarana"/>
    <x v="8"/>
    <x v="22"/>
    <x v="2"/>
    <n v="2"/>
    <n v="528175"/>
    <n v="346208.04324324324"/>
    <n v="129625.29009009007"/>
    <n v="32185.043478260868"/>
    <x v="0"/>
    <x v="0"/>
    <n v="0"/>
    <n v="12500"/>
    <n v="0"/>
    <n v="12500"/>
    <n v="10563.5"/>
    <n v="74376.746611829207"/>
  </r>
  <r>
    <x v="4"/>
    <s v="SO.GM.2026.08.00034"/>
    <s v="Sumber Sarana"/>
    <x v="8"/>
    <x v="53"/>
    <x v="2"/>
    <n v="3"/>
    <n v="713036.25000000012"/>
    <n v="467380.85837837844"/>
    <n v="174994.14162162156"/>
    <n v="48323.478260869575"/>
    <x v="0"/>
    <x v="0"/>
    <n v="0"/>
    <n v="12500"/>
    <n v="0"/>
    <n v="12500"/>
    <n v="14260.725"/>
    <n v="99909.938360751985"/>
  </r>
  <r>
    <x v="4"/>
    <s v="SO.GM.2026.08.00035"/>
    <s v="Inti Terang Steel"/>
    <x v="2"/>
    <x v="22"/>
    <x v="2"/>
    <n v="1"/>
    <n v="264087.5"/>
    <n v="173104.02162162162"/>
    <n v="64812.645045045036"/>
    <n v="16092.521739130434"/>
    <x v="0"/>
    <x v="1"/>
    <n v="0"/>
    <n v="0"/>
    <n v="0"/>
    <n v="0"/>
    <n v="5281.75"/>
    <n v="43438.373305914603"/>
  </r>
  <r>
    <x v="4"/>
    <s v="SO.GM.2026.08.00036"/>
    <s v="Inti Terang Steel"/>
    <x v="2"/>
    <x v="22"/>
    <x v="2"/>
    <n v="1"/>
    <n v="264087.5"/>
    <n v="173104.02162162162"/>
    <n v="64812.645045045036"/>
    <n v="16092.521739130434"/>
    <x v="0"/>
    <x v="1"/>
    <n v="0"/>
    <n v="0"/>
    <n v="0"/>
    <n v="0"/>
    <n v="5281.75"/>
    <n v="43438.373305914603"/>
  </r>
  <r>
    <x v="4"/>
    <s v="SO.GM.2026.08.00037"/>
    <s v="Agung Wijaya"/>
    <x v="2"/>
    <x v="52"/>
    <x v="5"/>
    <n v="20"/>
    <n v="2055350"/>
    <n v="1417496.2162162159"/>
    <n v="434170.45045045065"/>
    <n v="307556.17391304346"/>
    <x v="0"/>
    <x v="1"/>
    <n v="0"/>
    <n v="0"/>
    <n v="0"/>
    <n v="0"/>
    <n v="0"/>
    <n v="126614.27653740719"/>
  </r>
  <r>
    <x v="4"/>
    <s v="SO.GM.2026.08.00038"/>
    <s v="Boy Jaya Baru"/>
    <x v="9"/>
    <x v="53"/>
    <x v="2"/>
    <n v="10"/>
    <n v="2376787.5"/>
    <n v="1557936.1945945946"/>
    <n v="583313.80540540535"/>
    <n v="161078.26086956522"/>
    <x v="0"/>
    <x v="0"/>
    <n v="0"/>
    <n v="8064.5161290322585"/>
    <n v="0"/>
    <n v="8064.5161290322585"/>
    <n v="47535.750000000007"/>
    <n v="366635.27840680792"/>
  </r>
  <r>
    <x v="4"/>
    <s v="SO.GM.2026.08.00039"/>
    <s v="Antony Mardes"/>
    <x v="12"/>
    <x v="23"/>
    <x v="2"/>
    <n v="4"/>
    <n v="283790"/>
    <n v="188280.47567567567"/>
    <n v="67386.190990990988"/>
    <n v="15885.913043478264"/>
    <x v="0"/>
    <x v="1"/>
    <n v="0"/>
    <n v="0"/>
    <n v="0"/>
    <n v="0"/>
    <n v="5675.8"/>
    <n v="45824.477947512722"/>
  </r>
  <r>
    <x v="5"/>
    <s v="SO.AV.2026.08.00328"/>
    <s v="Maju Tb"/>
    <x v="1"/>
    <x v="5"/>
    <x v="0"/>
    <n v="6"/>
    <n v="456210.00000000006"/>
    <n v="346208.04324324324"/>
    <n v="64791.956756756757"/>
    <n v="5004.5217391304359"/>
    <x v="0"/>
    <x v="0"/>
    <n v="0"/>
    <n v="7142.8571428571431"/>
    <n v="0"/>
    <n v="7142.8571428571431"/>
    <n v="9124.2000000000007"/>
    <n v="43520.377874769183"/>
  </r>
  <r>
    <x v="5"/>
    <s v="SO.AV.2026.08.00340"/>
    <s v="Aman Jaya"/>
    <x v="6"/>
    <x v="9"/>
    <x v="1"/>
    <n v="4"/>
    <n v="687090.00000000012"/>
    <n v="509374.18378378375"/>
    <n v="109625.81621621625"/>
    <n v="16491.965217391305"/>
    <x v="3"/>
    <x v="3"/>
    <n v="35000"/>
    <n v="5882.3529411764703"/>
    <n v="0"/>
    <n v="40882.352941176468"/>
    <n v="13741.800000000001"/>
    <n v="38509.698057648471"/>
  </r>
  <r>
    <x v="5"/>
    <s v="SO.AV.2026.08.00341"/>
    <s v="WIJAYA ABADI"/>
    <x v="3"/>
    <x v="39"/>
    <x v="1"/>
    <n v="4"/>
    <n v="183150.00000000003"/>
    <n v="137435.50270270268"/>
    <n v="27564.497297297319"/>
    <n v="3336.3478260869565"/>
    <x v="0"/>
    <x v="1"/>
    <n v="0"/>
    <n v="0"/>
    <n v="0"/>
    <n v="0"/>
    <n v="3663.0000000000005"/>
    <n v="20565.149471210363"/>
  </r>
  <r>
    <x v="5"/>
    <s v="SO.AV.2026.08.00342"/>
    <s v="Yanmar"/>
    <x v="5"/>
    <x v="65"/>
    <x v="0"/>
    <n v="240"/>
    <n v="0"/>
    <n v="0"/>
    <n v="0"/>
    <n v="81908.869565217392"/>
    <x v="1"/>
    <x v="1"/>
    <n v="0"/>
    <n v="0"/>
    <n v="0"/>
    <n v="0"/>
    <n v="0"/>
    <n v="-81908.869565217392"/>
  </r>
  <r>
    <x v="5"/>
    <s v="SO.AV.2026.08.00342"/>
    <s v="Yanmar"/>
    <x v="5"/>
    <x v="66"/>
    <x v="0"/>
    <n v="240"/>
    <n v="20712600"/>
    <n v="15937587.891891889"/>
    <n v="2722412.1081081107"/>
    <n v="81908.869565217392"/>
    <x v="1"/>
    <x v="2"/>
    <n v="0"/>
    <n v="0"/>
    <n v="1035630.0000000001"/>
    <n v="1035630.0000000001"/>
    <n v="414252.00000000006"/>
    <n v="1190621.2385428934"/>
  </r>
  <r>
    <x v="5"/>
    <s v="SO.AV.2026.08.00343"/>
    <s v="PT. MITRA MAJU KREASINDO"/>
    <x v="4"/>
    <x v="17"/>
    <x v="0"/>
    <n v="2"/>
    <n v="134865"/>
    <n v="103030.40432432431"/>
    <n v="18469.595675675693"/>
    <n v="1380.4521739130435"/>
    <x v="0"/>
    <x v="0"/>
    <n v="0"/>
    <n v="5555.5555555555557"/>
    <n v="0"/>
    <n v="5555.5555555555557"/>
    <n v="2697.3"/>
    <n v="8836.287946207096"/>
  </r>
  <r>
    <x v="5"/>
    <s v="SO.AV.2026.08.00346"/>
    <s v="Putra Berlian"/>
    <x v="2"/>
    <x v="71"/>
    <x v="1"/>
    <n v="4"/>
    <n v="641580"/>
    <n v="479791.65405405406"/>
    <n v="98208.345945945941"/>
    <n v="12978.08695652174"/>
    <x v="0"/>
    <x v="0"/>
    <n v="0"/>
    <n v="5882.3529411764703"/>
    <n v="0"/>
    <n v="5882.3529411764703"/>
    <n v="12831.6"/>
    <n v="66516.306048247716"/>
  </r>
  <r>
    <x v="5"/>
    <s v="SO.AV.2026.08.00347"/>
    <s v="Sri Jaya (WTC)"/>
    <x v="4"/>
    <x v="9"/>
    <x v="1"/>
    <n v="4"/>
    <n v="687090.00000000012"/>
    <n v="509374.18378378375"/>
    <n v="109625.81621621625"/>
    <n v="16491.965217391305"/>
    <x v="3"/>
    <x v="3"/>
    <n v="35000"/>
    <n v="23333.333333333332"/>
    <n v="0"/>
    <n v="58333.333333333328"/>
    <n v="13741.800000000001"/>
    <n v="21058.717665491611"/>
  </r>
  <r>
    <x v="5"/>
    <s v="SO.AV.2026.08.00348"/>
    <s v="Abadi Jaya Makmur"/>
    <x v="1"/>
    <x v="10"/>
    <x v="1"/>
    <n v="2"/>
    <n v="1620600"/>
    <n v="1197476.1513513513"/>
    <n v="262523.84864864848"/>
    <n v="39821.913043478264"/>
    <x v="3"/>
    <x v="3"/>
    <n v="70000"/>
    <n v="16666.666666666668"/>
    <n v="0"/>
    <n v="86666.666666666672"/>
    <n v="32412"/>
    <n v="103623.26893850355"/>
  </r>
  <r>
    <x v="5"/>
    <s v="SO.AV.2026.08.00349"/>
    <s v="Eko Bangunan (Arema)"/>
    <x v="13"/>
    <x v="3"/>
    <x v="1"/>
    <n v="12"/>
    <n v="1107780"/>
    <n v="851422.18378378358"/>
    <n v="146577.81621621631"/>
    <n v="11294.608695652174"/>
    <x v="0"/>
    <x v="1"/>
    <n v="0"/>
    <n v="0"/>
    <n v="0"/>
    <n v="0"/>
    <n v="22155.599999999999"/>
    <n v="113127.60752056414"/>
  </r>
  <r>
    <x v="5"/>
    <s v="SO.AV.2026.08.00349"/>
    <s v="Eko Bangunan (Arema)"/>
    <x v="13"/>
    <x v="1"/>
    <x v="1"/>
    <n v="48"/>
    <n v="670810"/>
    <n v="518618.72432432417"/>
    <n v="85714.609009009087"/>
    <n v="5325.9130434782601"/>
    <x v="0"/>
    <x v="1"/>
    <n v="0"/>
    <n v="0"/>
    <n v="0"/>
    <n v="0"/>
    <n v="13416.2"/>
    <n v="66972.495965530834"/>
  </r>
  <r>
    <x v="5"/>
    <s v="SO.AV.2026.08.00350"/>
    <s v="Abadi Jaya Makmur"/>
    <x v="1"/>
    <x v="3"/>
    <x v="1"/>
    <n v="24"/>
    <n v="2215560"/>
    <n v="1702844.3675675672"/>
    <n v="293155.63243243261"/>
    <n v="22589.217391304348"/>
    <x v="0"/>
    <x v="0"/>
    <n v="0"/>
    <n v="16666.666666666668"/>
    <n v="0"/>
    <n v="16666.666666666668"/>
    <n v="44311.199999999997"/>
    <n v="209588.54837446165"/>
  </r>
  <r>
    <x v="5"/>
    <s v="SO.AV.2026.08.00351"/>
    <s v="Husein"/>
    <x v="5"/>
    <x v="1"/>
    <x v="1"/>
    <n v="24"/>
    <n v="335405"/>
    <n v="259309.36216216208"/>
    <n v="42857.304504504544"/>
    <n v="2662.95652173913"/>
    <x v="0"/>
    <x v="1"/>
    <n v="0"/>
    <n v="0"/>
    <n v="0"/>
    <n v="0"/>
    <n v="6708.1"/>
    <n v="33486.247982765417"/>
  </r>
  <r>
    <x v="5"/>
    <s v="SO.AV.2026.08.00352"/>
    <s v="Intan Mulia"/>
    <x v="4"/>
    <x v="14"/>
    <x v="0"/>
    <n v="1"/>
    <n v="1321085"/>
    <n v="995097.75135135127"/>
    <n v="195068.91531531524"/>
    <n v="16153.739130434782"/>
    <x v="4"/>
    <x v="3"/>
    <n v="40000"/>
    <n v="6250"/>
    <n v="0"/>
    <n v="46250"/>
    <n v="26421.7"/>
    <n v="106243.47618488046"/>
  </r>
  <r>
    <x v="5"/>
    <s v="SO.AV.2026.08.00353"/>
    <s v="Sumber Rezeki Jaya"/>
    <x v="9"/>
    <x v="3"/>
    <x v="1"/>
    <n v="2"/>
    <n v="184630"/>
    <n v="141903.69729729727"/>
    <n v="24429.636036036041"/>
    <n v="1882.4347826086957"/>
    <x v="0"/>
    <x v="1"/>
    <n v="0"/>
    <n v="0"/>
    <n v="0"/>
    <n v="0"/>
    <n v="3692.6000000000004"/>
    <n v="18854.601253427347"/>
  </r>
  <r>
    <x v="5"/>
    <s v="SO.AV.2026.08.00353"/>
    <s v="Sumber Rezeki Jaya"/>
    <x v="9"/>
    <x v="17"/>
    <x v="0"/>
    <n v="8"/>
    <n v="539460"/>
    <n v="412121.61729729723"/>
    <n v="73878.382702702773"/>
    <n v="5521.8086956521738"/>
    <x v="0"/>
    <x v="1"/>
    <n v="0"/>
    <n v="0"/>
    <n v="0"/>
    <n v="0"/>
    <n v="10789.2"/>
    <n v="57567.374007050603"/>
  </r>
  <r>
    <x v="5"/>
    <s v="SO.AV.2026.08.00354"/>
    <s v="PT. Tayang Sari"/>
    <x v="2"/>
    <x v="10"/>
    <x v="1"/>
    <n v="1"/>
    <n v="810300"/>
    <n v="598738.07567567565"/>
    <n v="131261.92432432424"/>
    <n v="19910.956521739132"/>
    <x v="3"/>
    <x v="3"/>
    <n v="35000"/>
    <n v="3571.4285714285716"/>
    <n v="0"/>
    <n v="38571.428571428572"/>
    <n v="16206"/>
    <n v="56573.539231156537"/>
  </r>
  <r>
    <x v="5"/>
    <s v="SO.AV.2026.08.00355"/>
    <s v="Boy Jaya Baru"/>
    <x v="9"/>
    <x v="3"/>
    <x v="1"/>
    <n v="3"/>
    <n v="276945"/>
    <n v="212855.54594594589"/>
    <n v="36644.454054054077"/>
    <n v="2823.6521739130435"/>
    <x v="0"/>
    <x v="0"/>
    <n v="0"/>
    <n v="8064.5161290322585"/>
    <n v="0"/>
    <n v="8064.5161290322585"/>
    <n v="5538.9"/>
    <n v="20217.385751108777"/>
  </r>
  <r>
    <x v="5"/>
    <s v="SO.AV.2026.08.00356"/>
    <s v="Jaya Bersama"/>
    <x v="0"/>
    <x v="72"/>
    <x v="3"/>
    <n v="1"/>
    <n v="86712.5"/>
    <n v="64791.199999999997"/>
    <n v="13328.169369369367"/>
    <n v="3581.217391304348"/>
    <x v="0"/>
    <x v="0"/>
    <n v="0"/>
    <n v="3125"/>
    <n v="0"/>
    <n v="3125"/>
    <n v="1734.25"/>
    <n v="4887.7019780650189"/>
  </r>
  <r>
    <x v="5"/>
    <s v="SO.AV.2026.08.00357"/>
    <s v="Kumpeh Jaya Makmur"/>
    <x v="6"/>
    <x v="11"/>
    <x v="1"/>
    <n v="1"/>
    <n v="1020737.5"/>
    <n v="764061.27567567572"/>
    <n v="155522.05765765754"/>
    <n v="19903.304347826088"/>
    <x v="0"/>
    <x v="1"/>
    <n v="0"/>
    <n v="0"/>
    <n v="0"/>
    <n v="0"/>
    <n v="20414.75"/>
    <n v="115204.00330983146"/>
  </r>
  <r>
    <x v="5"/>
    <s v="SO.AV.2026.08.00358"/>
    <s v="Alam Jaya"/>
    <x v="4"/>
    <x v="10"/>
    <x v="1"/>
    <n v="2"/>
    <n v="1620600"/>
    <n v="1197476.1513513513"/>
    <n v="262523.84864864848"/>
    <n v="39821.913043478264"/>
    <x v="3"/>
    <x v="3"/>
    <n v="70000"/>
    <n v="16666.666666666668"/>
    <n v="0"/>
    <n v="86666.666666666672"/>
    <n v="32412"/>
    <n v="103623.26893850355"/>
  </r>
  <r>
    <x v="5"/>
    <s v="SO.AV.2026.08.00359"/>
    <s v="Sinar Cahaya / Sinar Makmur"/>
    <x v="0"/>
    <x v="9"/>
    <x v="1"/>
    <n v="4"/>
    <n v="687090.00000000012"/>
    <n v="509374.18378378375"/>
    <n v="109625.81621621625"/>
    <n v="16491.965217391305"/>
    <x v="3"/>
    <x v="3"/>
    <n v="35000"/>
    <n v="5769.2307692307695"/>
    <n v="0"/>
    <n v="40769.230769230766"/>
    <n v="13741.800000000001"/>
    <n v="38622.820229594174"/>
  </r>
  <r>
    <x v="5"/>
    <s v="SO.AV.2026.08.00361"/>
    <s v="Anto Jaya"/>
    <x v="2"/>
    <x v="20"/>
    <x v="0"/>
    <n v="1"/>
    <n v="287305"/>
    <n v="218017.08108108107"/>
    <n v="40816.252252252249"/>
    <n v="3244.521739130435"/>
    <x v="1"/>
    <x v="2"/>
    <n v="0"/>
    <n v="0"/>
    <n v="8619.15"/>
    <n v="8619.15"/>
    <n v="5746.0999999999995"/>
    <n v="23206.480513121816"/>
  </r>
  <r>
    <x v="5"/>
    <s v="SO.AV.2026.08.00361"/>
    <s v="Anto Jaya"/>
    <x v="2"/>
    <x v="14"/>
    <x v="0"/>
    <n v="1"/>
    <n v="1321085"/>
    <n v="995097.75135135127"/>
    <n v="195068.91531531524"/>
    <n v="16153.739130434782"/>
    <x v="1"/>
    <x v="2"/>
    <n v="0"/>
    <n v="0"/>
    <n v="39632.549999999996"/>
    <n v="39632.549999999996"/>
    <n v="26421.7"/>
    <n v="112860.92618488047"/>
  </r>
  <r>
    <x v="5"/>
    <s v="SO.AV.2026.08.00362"/>
    <s v="Mutiara Hijau"/>
    <x v="2"/>
    <x v="9"/>
    <x v="1"/>
    <n v="4"/>
    <n v="687090.00000000012"/>
    <n v="509374.18378378375"/>
    <n v="109625.81621621625"/>
    <n v="16491.965217391305"/>
    <x v="3"/>
    <x v="3"/>
    <n v="35000"/>
    <n v="7142.8571428571431"/>
    <n v="0"/>
    <n v="42142.857142857145"/>
    <n v="13741.800000000001"/>
    <n v="37249.193855967795"/>
  </r>
  <r>
    <x v="5"/>
    <s v="SO.AV.2026.08.00363"/>
    <s v="Pani"/>
    <x v="12"/>
    <x v="73"/>
    <x v="5"/>
    <n v="1"/>
    <n v="99715"/>
    <n v="56314.65945945945"/>
    <n v="33518.673873873879"/>
    <n v="30657.669565217391"/>
    <x v="0"/>
    <x v="1"/>
    <n v="0"/>
    <n v="0"/>
    <n v="0"/>
    <n v="0"/>
    <n v="0"/>
    <n v="2861.0043086564874"/>
  </r>
  <r>
    <x v="5"/>
    <s v="SO.AV.2026.08.00364"/>
    <s v="Jaya Bersama"/>
    <x v="0"/>
    <x v="74"/>
    <x v="4"/>
    <n v="1"/>
    <n v="171587.5"/>
    <n v="130425.05945945944"/>
    <n v="24158.27387387387"/>
    <n v="1121.808695652174"/>
    <x v="0"/>
    <x v="0"/>
    <n v="0"/>
    <n v="3125"/>
    <n v="0"/>
    <n v="3125"/>
    <n v="3431.75"/>
    <n v="16479.715178221697"/>
  </r>
  <r>
    <x v="5"/>
    <s v="SO.AV.2026.08.00364"/>
    <s v="Jaya Bersama"/>
    <x v="0"/>
    <x v="75"/>
    <x v="4"/>
    <n v="1"/>
    <n v="743330"/>
    <n v="570311.11351351347"/>
    <n v="99355.55315315316"/>
    <n v="991.7217391304348"/>
    <x v="0"/>
    <x v="0"/>
    <n v="0"/>
    <n v="3125"/>
    <n v="0"/>
    <n v="3125"/>
    <n v="14866.6"/>
    <n v="80372.231414022724"/>
  </r>
  <r>
    <x v="5"/>
    <s v="SO.AV.2026.08.00364"/>
    <s v="Jaya Bersama"/>
    <x v="0"/>
    <x v="76"/>
    <x v="4"/>
    <n v="1"/>
    <n v="198134.99999999997"/>
    <n v="150917.12432432431"/>
    <n v="27582.875675675663"/>
    <n v="1450.8521739130435"/>
    <x v="0"/>
    <x v="0"/>
    <n v="0"/>
    <n v="3125"/>
    <n v="0"/>
    <n v="3125"/>
    <n v="3962.7"/>
    <n v="19044.323501762618"/>
  </r>
  <r>
    <x v="5"/>
    <s v="SO.AV.2026.08.00364"/>
    <s v="Jaya Bersama"/>
    <x v="0"/>
    <x v="77"/>
    <x v="4"/>
    <n v="1"/>
    <n v="548987.5"/>
    <n v="382338.78918918915"/>
    <n v="112244.54414414417"/>
    <n v="1198.3304347826088"/>
    <x v="0"/>
    <x v="0"/>
    <n v="0"/>
    <n v="3125"/>
    <n v="0"/>
    <n v="3125"/>
    <n v="10979.75"/>
    <n v="96941.46370936156"/>
  </r>
  <r>
    <x v="5"/>
    <s v="SO.AV.2026.08.00365"/>
    <s v="Maju Jaya ( Sipin )"/>
    <x v="0"/>
    <x v="78"/>
    <x v="0"/>
    <n v="1"/>
    <n v="779405"/>
    <n v="569925.92432432424"/>
    <n v="132240.74234234239"/>
    <n v="16123.130434782608"/>
    <x v="0"/>
    <x v="0"/>
    <n v="0"/>
    <n v="8333.3333333333339"/>
    <n v="0"/>
    <n v="8333.3333333333339"/>
    <n v="15588.1"/>
    <n v="92196.178574226447"/>
  </r>
  <r>
    <x v="5"/>
    <s v="SO.AV.2026.08.00366"/>
    <s v="Bintang Baru/Bintang Baru Jaya"/>
    <x v="4"/>
    <x v="9"/>
    <x v="1"/>
    <n v="2"/>
    <n v="343545.00000000006"/>
    <n v="254687.09189189188"/>
    <n v="54812.908108108124"/>
    <n v="8245.9826086956527"/>
    <x v="1"/>
    <x v="2"/>
    <n v="0"/>
    <n v="0"/>
    <n v="12024.075000000003"/>
    <n v="12024.075000000003"/>
    <n v="6870.9000000000005"/>
    <n v="27671.950499412465"/>
  </r>
  <r>
    <x v="5"/>
    <s v="SO.AV.2026.08.00366"/>
    <s v="Bintang Baru/Bintang Baru Jaya"/>
    <x v="4"/>
    <x v="20"/>
    <x v="0"/>
    <n v="2"/>
    <n v="574610"/>
    <n v="436034.16216216213"/>
    <n v="81632.504504504497"/>
    <n v="6489.04347826087"/>
    <x v="1"/>
    <x v="2"/>
    <n v="0"/>
    <n v="0"/>
    <n v="20111.350000000002"/>
    <n v="20111.350000000002"/>
    <n v="11492.199999999999"/>
    <n v="43539.91102624363"/>
  </r>
  <r>
    <x v="5"/>
    <s v="SO.AV.2026.08.00367"/>
    <s v="CITRA BANGUNAN"/>
    <x v="11"/>
    <x v="79"/>
    <x v="1"/>
    <n v="2"/>
    <n v="214415"/>
    <n v="164244.67027027026"/>
    <n v="28921.996396396396"/>
    <n v="1729.3913043478258"/>
    <x v="0"/>
    <x v="1"/>
    <n v="0"/>
    <n v="0"/>
    <n v="0"/>
    <n v="0"/>
    <n v="4288.3"/>
    <n v="22904.305092048573"/>
  </r>
  <r>
    <x v="5"/>
    <s v="SO.AV.2026.08.00367"/>
    <s v="CITRA BANGUNAN"/>
    <x v="11"/>
    <x v="3"/>
    <x v="1"/>
    <n v="4"/>
    <n v="369260"/>
    <n v="283807.39459459455"/>
    <n v="48859.272072072083"/>
    <n v="3764.8695652173915"/>
    <x v="0"/>
    <x v="1"/>
    <n v="0"/>
    <n v="0"/>
    <n v="0"/>
    <n v="0"/>
    <n v="7385.2000000000007"/>
    <n v="37709.202506854694"/>
  </r>
  <r>
    <x v="5"/>
    <s v="SO.AV.2026.08.00368"/>
    <s v="Eko Jaya"/>
    <x v="11"/>
    <x v="10"/>
    <x v="1"/>
    <n v="1"/>
    <n v="810300"/>
    <n v="598738.07567567565"/>
    <n v="131261.92432432424"/>
    <n v="19910.956521739132"/>
    <x v="3"/>
    <x v="3"/>
    <n v="35000"/>
    <n v="16666.666666666668"/>
    <n v="0"/>
    <n v="51666.666666666672"/>
    <n v="16206"/>
    <n v="43478.301135918431"/>
  </r>
  <r>
    <x v="5"/>
    <s v="SO.AV.2026.08.00369"/>
    <s v="Inti Bangunan"/>
    <x v="4"/>
    <x v="4"/>
    <x v="1"/>
    <n v="8"/>
    <n v="421060"/>
    <n v="320477.40540540538"/>
    <n v="58855.927927927929"/>
    <n v="3801.6"/>
    <x v="0"/>
    <x v="0"/>
    <n v="0"/>
    <n v="3846.1538461538462"/>
    <n v="0"/>
    <n v="3846.1538461538462"/>
    <n v="8421.2000000000007"/>
    <n v="42786.974081774082"/>
  </r>
  <r>
    <x v="5"/>
    <s v="SO.AV.2026.08.00370"/>
    <s v="Hidayah (Sabak)"/>
    <x v="11"/>
    <x v="19"/>
    <x v="1"/>
    <n v="4"/>
    <n v="1451880.0000000002"/>
    <n v="1117664.9513513511"/>
    <n v="190335.0486486489"/>
    <n v="12971.965217391305"/>
    <x v="0"/>
    <x v="1"/>
    <n v="0"/>
    <n v="0"/>
    <n v="0"/>
    <n v="0"/>
    <n v="29037.600000000002"/>
    <n v="148325.48343125757"/>
  </r>
  <r>
    <x v="5"/>
    <s v="SO.AV.2026.08.00371"/>
    <s v="Surya Mandiri Jaya"/>
    <x v="3"/>
    <x v="10"/>
    <x v="1"/>
    <n v="1"/>
    <n v="810300"/>
    <n v="598738.07567567565"/>
    <n v="131261.92432432424"/>
    <n v="19910.956521739132"/>
    <x v="3"/>
    <x v="3"/>
    <n v="35000"/>
    <n v="9090.9090909090901"/>
    <n v="0"/>
    <n v="44090.909090909088"/>
    <n v="16206"/>
    <n v="51054.058711676014"/>
  </r>
  <r>
    <x v="5"/>
    <s v="SO.AV.2026.08.00372"/>
    <s v="Usaha Jaya"/>
    <x v="5"/>
    <x v="21"/>
    <x v="1"/>
    <n v="6"/>
    <n v="571094.99999999988"/>
    <n v="435417.85945945943"/>
    <n v="79082.140540540451"/>
    <n v="4954.0173913043482"/>
    <x v="0"/>
    <x v="0"/>
    <n v="0"/>
    <n v="6250"/>
    <n v="0"/>
    <n v="6250"/>
    <n v="11421.9"/>
    <n v="56456.223149236095"/>
  </r>
  <r>
    <x v="5"/>
    <s v="SO.AV.2026.08.00372"/>
    <s v="Usaha Jaya"/>
    <x v="5"/>
    <x v="31"/>
    <x v="1"/>
    <n v="6"/>
    <n v="320790"/>
    <n v="245442.55135135134"/>
    <n v="43557.448648648657"/>
    <n v="2640"/>
    <x v="0"/>
    <x v="0"/>
    <n v="0"/>
    <n v="6250"/>
    <n v="0"/>
    <n v="6250"/>
    <n v="6415.8"/>
    <n v="28251.648648648657"/>
  </r>
  <r>
    <x v="5"/>
    <s v="SO.AV.2026.08.00373"/>
    <s v="Usaha Jaya"/>
    <x v="5"/>
    <x v="9"/>
    <x v="1"/>
    <n v="4"/>
    <n v="687090.00000000012"/>
    <n v="509374.18378378375"/>
    <n v="109625.81621621625"/>
    <n v="16491.965217391305"/>
    <x v="3"/>
    <x v="3"/>
    <n v="35000"/>
    <n v="6250"/>
    <n v="0"/>
    <n v="41250"/>
    <n v="13741.800000000001"/>
    <n v="38142.05099882494"/>
  </r>
  <r>
    <x v="5"/>
    <s v="SO.AV.2026.08.00374"/>
    <s v="Mutiara ( Popo )"/>
    <x v="11"/>
    <x v="17"/>
    <x v="0"/>
    <n v="12"/>
    <n v="809190.00000000012"/>
    <n v="618182.42594594578"/>
    <n v="110817.57405405422"/>
    <n v="8282.7130434782612"/>
    <x v="0"/>
    <x v="1"/>
    <n v="0"/>
    <n v="0"/>
    <n v="0"/>
    <n v="0"/>
    <n v="16183.800000000001"/>
    <n v="86351.061010575955"/>
  </r>
  <r>
    <x v="5"/>
    <s v="SO.AV.2026.08.00375"/>
    <s v="Sumber Alam"/>
    <x v="6"/>
    <x v="3"/>
    <x v="1"/>
    <n v="6"/>
    <n v="553890"/>
    <n v="425711.09189189179"/>
    <n v="73288.908108108153"/>
    <n v="5647.304347826087"/>
    <x v="0"/>
    <x v="0"/>
    <n v="0"/>
    <n v="7692.3076923076924"/>
    <n v="0"/>
    <n v="7692.3076923076924"/>
    <n v="11077.8"/>
    <n v="48871.496067974382"/>
  </r>
  <r>
    <x v="5"/>
    <s v="SO.AV.2026.08.00376"/>
    <s v="Iklas"/>
    <x v="8"/>
    <x v="14"/>
    <x v="0"/>
    <n v="3"/>
    <n v="3963255"/>
    <n v="2985293.2540540537"/>
    <n v="585206.74594594585"/>
    <n v="48461.217391304352"/>
    <x v="4"/>
    <x v="4"/>
    <n v="120000"/>
    <n v="0"/>
    <n v="0"/>
    <n v="120000"/>
    <n v="79265.099999999991"/>
    <n v="337480.42855464155"/>
  </r>
  <r>
    <x v="5"/>
    <s v="SO.AV.2026.08.00377"/>
    <s v="Sinar Cahaya / Sinar Makmur"/>
    <x v="0"/>
    <x v="17"/>
    <x v="0"/>
    <n v="2"/>
    <n v="134865"/>
    <n v="103030.40432432431"/>
    <n v="18469.595675675693"/>
    <n v="1380.4521739130435"/>
    <x v="0"/>
    <x v="0"/>
    <n v="0"/>
    <n v="5769.2307692307695"/>
    <n v="0"/>
    <n v="5769.2307692307695"/>
    <n v="2697.3"/>
    <n v="8622.6127325318812"/>
  </r>
  <r>
    <x v="5"/>
    <s v="SO.AV.2026.08.00379"/>
    <s v="Sinar Bangunan"/>
    <x v="0"/>
    <x v="1"/>
    <x v="1"/>
    <n v="12"/>
    <n v="167702.5"/>
    <n v="129654.68108108104"/>
    <n v="21428.652252252272"/>
    <n v="1331.478260869565"/>
    <x v="0"/>
    <x v="0"/>
    <n v="0"/>
    <n v="13636.363636363636"/>
    <n v="0"/>
    <n v="13636.363636363636"/>
    <n v="3354.05"/>
    <n v="3106.7603550190715"/>
  </r>
  <r>
    <x v="5"/>
    <s v="SO.AV.2026.08.00379"/>
    <s v="Sinar Bangunan"/>
    <x v="0"/>
    <x v="2"/>
    <x v="1"/>
    <n v="12"/>
    <n v="309782.5"/>
    <n v="238971.37297297292"/>
    <n v="40111.96036036039"/>
    <n v="2252.7969391304346"/>
    <x v="0"/>
    <x v="0"/>
    <n v="0"/>
    <n v="13636.363636363636"/>
    <n v="0"/>
    <n v="13636.363636363636"/>
    <n v="6195.65"/>
    <n v="18027.14978486632"/>
  </r>
  <r>
    <x v="5"/>
    <s v="SO.AV.2026.08.00380"/>
    <s v="Dunia Bangunan 2"/>
    <x v="8"/>
    <x v="30"/>
    <x v="3"/>
    <n v="4"/>
    <n v="373800"/>
    <n v="281637.42342342337"/>
    <n v="55119.333333333372"/>
    <n v="14324.869565217392"/>
    <x v="0"/>
    <x v="1"/>
    <n v="0"/>
    <n v="0"/>
    <n v="0"/>
    <n v="0"/>
    <n v="7476.0000000000009"/>
    <n v="33318.46376811598"/>
  </r>
  <r>
    <x v="5"/>
    <s v="SO.AV.2026.08.00380"/>
    <s v="Dunia Bangunan 2"/>
    <x v="8"/>
    <x v="72"/>
    <x v="3"/>
    <n v="4"/>
    <n v="346850"/>
    <n v="259164.79999999999"/>
    <n v="53312.677477477468"/>
    <n v="14324.869565217392"/>
    <x v="0"/>
    <x v="1"/>
    <n v="0"/>
    <n v="0"/>
    <n v="0"/>
    <n v="0"/>
    <n v="6937"/>
    <n v="32050.807912260076"/>
  </r>
  <r>
    <x v="5"/>
    <s v="SO.AV.2026.08.00381"/>
    <s v="Sumitro"/>
    <x v="12"/>
    <x v="80"/>
    <x v="1"/>
    <n v="2"/>
    <n v="1625410"/>
    <n v="1213500.0216216214"/>
    <n v="250833.31171171181"/>
    <n v="32307.478260869564"/>
    <x v="0"/>
    <x v="1"/>
    <n v="0"/>
    <n v="0"/>
    <n v="0"/>
    <n v="0"/>
    <n v="32508.2"/>
    <n v="186017.63345084223"/>
  </r>
  <r>
    <x v="5"/>
    <s v="SO.AV.2026.08.00381"/>
    <s v="Sumitro"/>
    <x v="12"/>
    <x v="10"/>
    <x v="1"/>
    <n v="2"/>
    <n v="1620600"/>
    <n v="1197476.1513513513"/>
    <n v="262523.84864864848"/>
    <n v="39821.913043478264"/>
    <x v="0"/>
    <x v="1"/>
    <n v="0"/>
    <n v="0"/>
    <n v="0"/>
    <n v="0"/>
    <n v="32412"/>
    <n v="190289.93560517021"/>
  </r>
  <r>
    <x v="5"/>
    <s v="SO.AV.2026.08.00381"/>
    <s v="Sumitro"/>
    <x v="12"/>
    <x v="19"/>
    <x v="1"/>
    <n v="1"/>
    <n v="362970.00000000006"/>
    <n v="279416.23783783778"/>
    <n v="47583.762162162224"/>
    <n v="3242.9913043478264"/>
    <x v="0"/>
    <x v="1"/>
    <n v="0"/>
    <n v="0"/>
    <n v="0"/>
    <n v="0"/>
    <n v="7259.4000000000005"/>
    <n v="37081.370857814392"/>
  </r>
  <r>
    <x v="5"/>
    <s v="SO.AV.2026.08.00382"/>
    <s v="Berkat Usaha (Bangko)"/>
    <x v="10"/>
    <x v="9"/>
    <x v="1"/>
    <n v="8"/>
    <n v="1374180.0000000002"/>
    <n v="1018748.3675675675"/>
    <n v="219251.6324324325"/>
    <n v="52983.930434782611"/>
    <x v="0"/>
    <x v="0"/>
    <n v="0"/>
    <n v="28571.428571428572"/>
    <n v="0"/>
    <n v="28571.428571428572"/>
    <n v="27483.600000000002"/>
    <n v="110212.6734262213"/>
  </r>
  <r>
    <x v="5"/>
    <s v="SO.AV.2026.08.00382"/>
    <s v="Berkat Usaha (Bangko)"/>
    <x v="10"/>
    <x v="3"/>
    <x v="1"/>
    <n v="24"/>
    <n v="2215560"/>
    <n v="1702844.3675675672"/>
    <n v="293155.63243243261"/>
    <n v="32589.217391304348"/>
    <x v="0"/>
    <x v="0"/>
    <n v="0"/>
    <n v="28571.428571428572"/>
    <n v="0"/>
    <n v="28571.428571428572"/>
    <n v="44311.199999999997"/>
    <n v="187683.7864696997"/>
  </r>
  <r>
    <x v="5"/>
    <s v="SO.AV.2026.08.00383"/>
    <s v="Dunia Bangunan 2"/>
    <x v="8"/>
    <x v="9"/>
    <x v="1"/>
    <n v="8"/>
    <n v="1374180.0000000002"/>
    <n v="1018748.3675675675"/>
    <n v="219251.6324324325"/>
    <n v="32983.930434782611"/>
    <x v="3"/>
    <x v="4"/>
    <n v="70000"/>
    <n v="0"/>
    <n v="0"/>
    <n v="70000"/>
    <n v="27483.600000000002"/>
    <n v="88784.101997649879"/>
  </r>
  <r>
    <x v="5"/>
    <s v="SO.AV.2026.08.00384"/>
    <s v="Boy Jaya Baru"/>
    <x v="9"/>
    <x v="3"/>
    <x v="1"/>
    <n v="5"/>
    <n v="461574.99999999994"/>
    <n v="354759.2432432432"/>
    <n v="61074.09009009006"/>
    <n v="4706.086956521739"/>
    <x v="0"/>
    <x v="0"/>
    <n v="0"/>
    <n v="8064.5161290322585"/>
    <n v="0"/>
    <n v="8064.5161290322585"/>
    <n v="9231.5"/>
    <n v="39071.987004536066"/>
  </r>
  <r>
    <x v="5"/>
    <s v="SO.AV.2026.08.00384"/>
    <s v="Boy Jaya Baru"/>
    <x v="9"/>
    <x v="5"/>
    <x v="0"/>
    <n v="2"/>
    <n v="152070"/>
    <n v="115402.68108108107"/>
    <n v="21597.318918918929"/>
    <n v="1668.1739130434783"/>
    <x v="0"/>
    <x v="0"/>
    <n v="0"/>
    <n v="8064.5161290322585"/>
    <n v="0"/>
    <n v="8064.5161290322585"/>
    <n v="3041.4"/>
    <n v="8823.2288768431918"/>
  </r>
  <r>
    <x v="5"/>
    <s v="SO.AV.2026.08.00385"/>
    <s v="Sri Jaya Kusuma"/>
    <x v="9"/>
    <x v="20"/>
    <x v="0"/>
    <n v="4"/>
    <n v="1149220"/>
    <n v="872068.32432432426"/>
    <n v="163265.00900900899"/>
    <n v="12978.08695652174"/>
    <x v="4"/>
    <x v="3"/>
    <n v="40000"/>
    <n v="5000"/>
    <n v="0"/>
    <n v="45000"/>
    <n v="22984.399999999998"/>
    <n v="82302.522052487271"/>
  </r>
  <r>
    <x v="5"/>
    <s v="SO.AV.2026.08.00387"/>
    <s v="PT. TALATA HALIN PERSADA"/>
    <x v="10"/>
    <x v="21"/>
    <x v="1"/>
    <n v="48"/>
    <n v="4568759.9999999991"/>
    <n v="3483342.8756756755"/>
    <n v="632657.12432432361"/>
    <n v="59632.139130434785"/>
    <x v="0"/>
    <x v="0"/>
    <n v="0"/>
    <n v="45454.545454545456"/>
    <n v="0"/>
    <n v="45454.545454545456"/>
    <n v="91375.2"/>
    <n v="436195.23973934335"/>
  </r>
  <r>
    <x v="5"/>
    <s v="SO.AV.2026.08.00388"/>
    <s v="Rezeki TB"/>
    <x v="6"/>
    <x v="9"/>
    <x v="1"/>
    <n v="4"/>
    <n v="687090.00000000012"/>
    <n v="509374.18378378375"/>
    <n v="109625.81621621625"/>
    <n v="16491.965217391305"/>
    <x v="3"/>
    <x v="3"/>
    <n v="35000"/>
    <n v="15384.615384615385"/>
    <n v="0"/>
    <n v="50384.615384615383"/>
    <n v="13741.800000000001"/>
    <n v="29007.435614209557"/>
  </r>
  <r>
    <x v="5"/>
    <s v="SO.AV.2026.08.00388"/>
    <s v="Rezeki TB"/>
    <x v="6"/>
    <x v="10"/>
    <x v="1"/>
    <n v="3"/>
    <n v="2430899.9999999995"/>
    <n v="1796214.2270270269"/>
    <n v="393785.7729729726"/>
    <n v="59732.869565217392"/>
    <x v="3"/>
    <x v="3"/>
    <n v="105000"/>
    <n v="15384.615384615385"/>
    <n v="0"/>
    <n v="120384.61538461539"/>
    <n v="48617.999999999993"/>
    <n v="165050.28802313982"/>
  </r>
  <r>
    <x v="5"/>
    <s v="SO.AV.2026.08.00389"/>
    <s v="Han Jaya"/>
    <x v="4"/>
    <x v="10"/>
    <x v="1"/>
    <n v="2"/>
    <n v="1620600"/>
    <n v="1197476.1513513513"/>
    <n v="262523.84864864848"/>
    <n v="39821.913043478264"/>
    <x v="3"/>
    <x v="3"/>
    <n v="70000"/>
    <n v="11111.111111111111"/>
    <n v="0"/>
    <n v="81111.111111111109"/>
    <n v="32412"/>
    <n v="109178.82449405908"/>
  </r>
  <r>
    <x v="5"/>
    <s v="SO.AV.2026.08.00390"/>
    <s v="SUMBER HARAPAN BARU"/>
    <x v="3"/>
    <x v="10"/>
    <x v="1"/>
    <n v="1"/>
    <n v="810300"/>
    <n v="598738.07567567565"/>
    <n v="131261.92432432424"/>
    <n v="19910.956521739132"/>
    <x v="3"/>
    <x v="4"/>
    <n v="35000"/>
    <n v="0"/>
    <n v="0"/>
    <n v="35000"/>
    <n v="16206"/>
    <n v="60144.967802585103"/>
  </r>
  <r>
    <x v="5"/>
    <s v="SO.AV.2026.08.00391"/>
    <s v="Semoga Jaya"/>
    <x v="11"/>
    <x v="39"/>
    <x v="1"/>
    <n v="24"/>
    <n v="1098900"/>
    <n v="824613.01621621614"/>
    <n v="165386.98378378386"/>
    <n v="20018.086956521744"/>
    <x v="0"/>
    <x v="0"/>
    <n v="0"/>
    <n v="29411.764705882353"/>
    <n v="0"/>
    <n v="29411.764705882353"/>
    <n v="21978.000000000004"/>
    <n v="93979.132121379778"/>
  </r>
  <r>
    <x v="5"/>
    <s v="SO.AV.2026.08.00391"/>
    <s v="Semoga Jaya"/>
    <x v="11"/>
    <x v="2"/>
    <x v="1"/>
    <n v="168"/>
    <n v="4336955"/>
    <n v="3345599.2216216209"/>
    <n v="561567.44504504511"/>
    <n v="31539.157147826088"/>
    <x v="0"/>
    <x v="0"/>
    <n v="0"/>
    <n v="29411.764705882353"/>
    <n v="0"/>
    <n v="29411.764705882353"/>
    <n v="86739.1"/>
    <n v="413877.42319133668"/>
  </r>
  <r>
    <x v="5"/>
    <s v="SO.AV.2026.08.00391"/>
    <s v="Semoga Jaya"/>
    <x v="11"/>
    <x v="17"/>
    <x v="0"/>
    <n v="24"/>
    <n v="1618380.0000000002"/>
    <n v="1236364.8518918916"/>
    <n v="221635.14810810843"/>
    <n v="16565.426086956522"/>
    <x v="0"/>
    <x v="0"/>
    <n v="0"/>
    <n v="29411.764705882353"/>
    <n v="0"/>
    <n v="29411.764705882353"/>
    <n v="32367.600000000002"/>
    <n v="143290.35731526956"/>
  </r>
  <r>
    <x v="5"/>
    <s v="SO.AV.2026.08.00392"/>
    <s v="Central Bangun Jaya"/>
    <x v="6"/>
    <x v="10"/>
    <x v="1"/>
    <n v="4"/>
    <n v="3241200"/>
    <n v="2394952.3027027026"/>
    <n v="525047.69729729695"/>
    <n v="79643.826086956527"/>
    <x v="3"/>
    <x v="3"/>
    <n v="140000"/>
    <n v="30000"/>
    <n v="0"/>
    <n v="170000"/>
    <n v="64824"/>
    <n v="210579.87121034041"/>
  </r>
  <r>
    <x v="5"/>
    <s v="SO.AV.2026.08.00394"/>
    <s v="Chandra"/>
    <x v="4"/>
    <x v="1"/>
    <x v="1"/>
    <n v="12"/>
    <n v="167702.5"/>
    <n v="129654.68108108104"/>
    <n v="21428.652252252272"/>
    <n v="1331.478260869565"/>
    <x v="0"/>
    <x v="1"/>
    <n v="0"/>
    <n v="0"/>
    <n v="0"/>
    <n v="0"/>
    <n v="3354.05"/>
    <n v="16743.123991382708"/>
  </r>
  <r>
    <x v="5"/>
    <s v="SO.AV.2026.08.00394"/>
    <s v="Chandra"/>
    <x v="4"/>
    <x v="2"/>
    <x v="1"/>
    <n v="12"/>
    <n v="309782.5"/>
    <n v="238971.37297297292"/>
    <n v="40111.96036036039"/>
    <n v="2252.7969391304346"/>
    <x v="0"/>
    <x v="1"/>
    <n v="0"/>
    <n v="0"/>
    <n v="0"/>
    <n v="0"/>
    <n v="6195.65"/>
    <n v="31663.513421229953"/>
  </r>
  <r>
    <x v="5"/>
    <s v="SO.AV.2026.08.00396"/>
    <s v="Chandra"/>
    <x v="4"/>
    <x v="13"/>
    <x v="0"/>
    <n v="2"/>
    <n v="207385"/>
    <n v="148683.02702702701"/>
    <n v="38150.306306306302"/>
    <n v="7162.434782608696"/>
    <x v="0"/>
    <x v="1"/>
    <n v="0"/>
    <n v="0"/>
    <n v="0"/>
    <n v="0"/>
    <n v="4147.7"/>
    <n v="26840.171523697605"/>
  </r>
  <r>
    <x v="5"/>
    <s v="SO.AV.2026.08.00397"/>
    <s v="Star Jaya"/>
    <x v="3"/>
    <x v="17"/>
    <x v="0"/>
    <n v="4"/>
    <n v="269730"/>
    <n v="206060.80864864861"/>
    <n v="36939.191351351386"/>
    <n v="2760.9043478260869"/>
    <x v="0"/>
    <x v="0"/>
    <n v="0"/>
    <n v="5000"/>
    <n v="0"/>
    <n v="5000"/>
    <n v="5394.6"/>
    <n v="23783.687003525301"/>
  </r>
  <r>
    <x v="5"/>
    <s v="SO.AV.2026.08.00399"/>
    <s v="Budi Bangunan"/>
    <x v="1"/>
    <x v="9"/>
    <x v="1"/>
    <n v="12"/>
    <n v="2061270.0000000002"/>
    <n v="1528122.5513513512"/>
    <n v="328877.4486486488"/>
    <n v="49475.895652173916"/>
    <x v="3"/>
    <x v="3"/>
    <n v="105000"/>
    <n v="16666.666666666668"/>
    <n v="0"/>
    <n v="121666.66666666667"/>
    <n v="41225.4"/>
    <n v="116509.48632980825"/>
  </r>
  <r>
    <x v="5"/>
    <s v="SO.AV.2026.08.00400"/>
    <s v="Budi Bangunan"/>
    <x v="1"/>
    <x v="10"/>
    <x v="1"/>
    <n v="2"/>
    <n v="1620600"/>
    <n v="1197476.1513513513"/>
    <n v="262523.84864864848"/>
    <n v="39821.913043478264"/>
    <x v="3"/>
    <x v="3"/>
    <n v="70000"/>
    <n v="16666.666666666668"/>
    <n v="0"/>
    <n v="86666.666666666672"/>
    <n v="32412"/>
    <n v="103623.26893850355"/>
  </r>
  <r>
    <x v="5"/>
    <s v="SO.AV.2026.08.00401"/>
    <s v="Budi Bangunan"/>
    <x v="1"/>
    <x v="81"/>
    <x v="1"/>
    <n v="12"/>
    <n v="1234320"/>
    <n v="939245.31891891884"/>
    <n v="172754.68108108116"/>
    <n v="9623.3739130434788"/>
    <x v="0"/>
    <x v="0"/>
    <n v="0"/>
    <n v="16666.666666666668"/>
    <n v="0"/>
    <n v="16666.666666666668"/>
    <n v="24686.400000000001"/>
    <n v="121778.24050137104"/>
  </r>
  <r>
    <x v="5"/>
    <s v="SO.AV.2026.08.00401"/>
    <s v="Budi Bangunan"/>
    <x v="1"/>
    <x v="82"/>
    <x v="0"/>
    <n v="12"/>
    <n v="317460"/>
    <n v="241282.50810810804"/>
    <n v="44717.491891891957"/>
    <n v="2194.6434782608694"/>
    <x v="0"/>
    <x v="0"/>
    <n v="0"/>
    <n v="16666.666666666668"/>
    <n v="0"/>
    <n v="16666.666666666668"/>
    <n v="6349.2000000000007"/>
    <n v="19506.981746964419"/>
  </r>
  <r>
    <x v="5"/>
    <s v="SO.AV.2026.08.00402"/>
    <s v="Budi Bangunan"/>
    <x v="1"/>
    <x v="5"/>
    <x v="0"/>
    <n v="54"/>
    <n v="4105890.0000000005"/>
    <n v="3115872.3891891888"/>
    <n v="583127.61081081117"/>
    <n v="45040.695652173919"/>
    <x v="0"/>
    <x v="0"/>
    <n v="0"/>
    <n v="16666.666666666668"/>
    <n v="0"/>
    <n v="16666.666666666668"/>
    <n v="82117.8"/>
    <n v="439302.44849197054"/>
  </r>
  <r>
    <x v="5"/>
    <s v="SO.GM.2026.08.00040"/>
    <s v="Ira Jaya"/>
    <x v="6"/>
    <x v="53"/>
    <x v="2"/>
    <n v="6"/>
    <n v="1426072.5000000002"/>
    <n v="934761.71675675688"/>
    <n v="349988.28324324312"/>
    <n v="96646.95652173915"/>
    <x v="0"/>
    <x v="0"/>
    <n v="0"/>
    <n v="33333.333333333336"/>
    <n v="0"/>
    <n v="33333.333333333336"/>
    <n v="28521.45"/>
    <n v="191486.54338817063"/>
  </r>
  <r>
    <x v="5"/>
    <s v="SO.GM.2026.08.00041"/>
    <s v="Bintang Baru/Bintang Baru Jaya"/>
    <x v="4"/>
    <x v="24"/>
    <x v="2"/>
    <n v="4"/>
    <n v="255411.00000000003"/>
    <n v="169452.42810810811"/>
    <n v="60647.571891891886"/>
    <n v="16375.652173913042"/>
    <x v="0"/>
    <x v="1"/>
    <n v="0"/>
    <n v="0"/>
    <n v="0"/>
    <n v="0"/>
    <n v="5108.22"/>
    <n v="39163.699717978845"/>
  </r>
  <r>
    <x v="5"/>
    <s v="SO.GM.2026.08.00042"/>
    <s v="Yanmar"/>
    <x v="5"/>
    <x v="23"/>
    <x v="2"/>
    <n v="12"/>
    <n v="851370.00000000012"/>
    <n v="564841.42702702701"/>
    <n v="202158.57297297299"/>
    <n v="47657.739130434784"/>
    <x v="0"/>
    <x v="1"/>
    <n v="0"/>
    <n v="0"/>
    <n v="0"/>
    <n v="0"/>
    <n v="17027.400000000001"/>
    <n v="137473.43384253822"/>
  </r>
  <r>
    <x v="5"/>
    <s v="SO.GM.2026.08.00043"/>
    <s v="Sumber Kiat Sentosa"/>
    <x v="3"/>
    <x v="24"/>
    <x v="2"/>
    <n v="4"/>
    <n v="255411.00000000003"/>
    <n v="169452.42810810811"/>
    <n v="60647.571891891886"/>
    <n v="16375.652173913042"/>
    <x v="0"/>
    <x v="0"/>
    <n v="0"/>
    <n v="2777.7777777777778"/>
    <n v="0"/>
    <n v="2777.7777777777778"/>
    <n v="5108.22"/>
    <n v="36385.921940201064"/>
  </r>
  <r>
    <x v="5"/>
    <s v="SO.GM.2026.08.00044"/>
    <s v="Dimas Jaya (Kenali)"/>
    <x v="0"/>
    <x v="53"/>
    <x v="2"/>
    <n v="2"/>
    <n v="475357.50000000006"/>
    <n v="311587.23891891894"/>
    <n v="116662.76108108106"/>
    <n v="32215.652173913044"/>
    <x v="0"/>
    <x v="1"/>
    <n v="0"/>
    <n v="0"/>
    <n v="0"/>
    <n v="0"/>
    <n v="9507.1500000000015"/>
    <n v="74939.958907168009"/>
  </r>
  <r>
    <x v="5"/>
    <s v="SO.GM.2026.08.00045"/>
    <s v="Sumber Maju Jaya"/>
    <x v="4"/>
    <x v="51"/>
    <x v="5"/>
    <n v="6"/>
    <n v="180930.00000000003"/>
    <n v="131734.70270270266"/>
    <n v="31265.297297297337"/>
    <n v="23098.852173913045"/>
    <x v="0"/>
    <x v="1"/>
    <n v="0"/>
    <n v="0"/>
    <n v="0"/>
    <n v="0"/>
    <n v="0"/>
    <n v="8166.4451233842919"/>
  </r>
  <r>
    <x v="5"/>
    <s v="SO.GM.2026.08.00046"/>
    <s v="Sinar Surya (Kerinci)"/>
    <x v="7"/>
    <x v="13"/>
    <x v="0"/>
    <n v="23"/>
    <n v="2384927.5"/>
    <n v="1709854.8108108107"/>
    <n v="438728.52252252237"/>
    <n v="142368"/>
    <x v="0"/>
    <x v="1"/>
    <n v="0"/>
    <n v="0"/>
    <n v="0"/>
    <n v="0"/>
    <n v="47698.55"/>
    <n v="248661.97252252238"/>
  </r>
  <r>
    <x v="6"/>
    <s v="SO.AV.2026.08.00398"/>
    <s v="NAKHESFI"/>
    <x v="8"/>
    <x v="3"/>
    <x v="1"/>
    <n v="18"/>
    <n v="1661670"/>
    <n v="1277133.2756756754"/>
    <n v="219866.7243243244"/>
    <n v="16941.91304347826"/>
    <x v="0"/>
    <x v="1"/>
    <n v="0"/>
    <n v="0"/>
    <n v="0"/>
    <n v="0"/>
    <n v="33233.4"/>
    <n v="169691.41128084614"/>
  </r>
  <r>
    <x v="6"/>
    <s v="SO.AV.2026.08.00398"/>
    <s v="NAKHESFI"/>
    <x v="8"/>
    <x v="1"/>
    <x v="1"/>
    <n v="24"/>
    <n v="335405"/>
    <n v="259309.36216216208"/>
    <n v="42857.304504504544"/>
    <n v="2662.95652173913"/>
    <x v="0"/>
    <x v="1"/>
    <n v="0"/>
    <n v="0"/>
    <n v="0"/>
    <n v="0"/>
    <n v="6708.1"/>
    <n v="33486.247982765417"/>
  </r>
  <r>
    <x v="6"/>
    <s v="SO.AV.2026.08.00403"/>
    <s v="Mitra Jaya ( Tungkal )"/>
    <x v="5"/>
    <x v="18"/>
    <x v="0"/>
    <n v="1"/>
    <n v="399970"/>
    <n v="290047.45945945941"/>
    <n v="70285.873873873905"/>
    <n v="14416.695652173912"/>
    <x v="1"/>
    <x v="2"/>
    <n v="0"/>
    <n v="0"/>
    <n v="15998.8"/>
    <n v="15998.8"/>
    <n v="7999.4"/>
    <n v="31870.978221699996"/>
  </r>
  <r>
    <x v="6"/>
    <s v="SO.AV.2026.08.00404"/>
    <s v="Sri Jaya (WTC)"/>
    <x v="4"/>
    <x v="9"/>
    <x v="1"/>
    <n v="4"/>
    <n v="687090.00000000012"/>
    <n v="509374.18378378375"/>
    <n v="109625.81621621625"/>
    <n v="16491.965217391305"/>
    <x v="3"/>
    <x v="3"/>
    <n v="35000"/>
    <n v="23333.333333333332"/>
    <n v="0"/>
    <n v="58333.333333333328"/>
    <n v="13741.800000000001"/>
    <n v="21058.717665491611"/>
  </r>
  <r>
    <x v="6"/>
    <s v="SO.AV.2026.08.00405"/>
    <s v="Jaya Kusuma"/>
    <x v="4"/>
    <x v="13"/>
    <x v="0"/>
    <n v="3"/>
    <n v="311077.5"/>
    <n v="223024.54054054053"/>
    <n v="57225.459459459467"/>
    <n v="10743.652173913044"/>
    <x v="0"/>
    <x v="0"/>
    <n v="0"/>
    <n v="12500"/>
    <n v="0"/>
    <n v="12500"/>
    <n v="6221.55"/>
    <n v="27760.257285546428"/>
  </r>
  <r>
    <x v="6"/>
    <s v="SO.AV.2026.08.00405"/>
    <s v="Jaya Kusuma"/>
    <x v="4"/>
    <x v="18"/>
    <x v="0"/>
    <n v="6"/>
    <n v="2399820"/>
    <n v="1740284.7567567565"/>
    <n v="421715.24324324355"/>
    <n v="86500.173913043473"/>
    <x v="0"/>
    <x v="0"/>
    <n v="0"/>
    <n v="12500"/>
    <n v="0"/>
    <n v="12500"/>
    <n v="47996.4"/>
    <n v="274718.66933020006"/>
  </r>
  <r>
    <x v="6"/>
    <s v="SO.AV.2026.08.00406"/>
    <s v="Budi Bangunan"/>
    <x v="1"/>
    <x v="20"/>
    <x v="0"/>
    <n v="4"/>
    <n v="1149220"/>
    <n v="872068.32432432426"/>
    <n v="163265.00900900899"/>
    <n v="12978.08695652174"/>
    <x v="4"/>
    <x v="3"/>
    <n v="40000"/>
    <n v="16666.666666666668"/>
    <n v="0"/>
    <n v="56666.666666666672"/>
    <n v="22984.399999999998"/>
    <n v="70635.8553858206"/>
  </r>
  <r>
    <x v="6"/>
    <s v="SO.AV.2026.08.00407"/>
    <s v="AS"/>
    <x v="8"/>
    <x v="3"/>
    <x v="1"/>
    <n v="36"/>
    <n v="3323340"/>
    <n v="2554266.5513513507"/>
    <n v="439733.4486486488"/>
    <n v="33883.82608695652"/>
    <x v="0"/>
    <x v="0"/>
    <n v="0"/>
    <n v="10000"/>
    <n v="0"/>
    <n v="10000"/>
    <n v="66466.8"/>
    <n v="329382.82256169227"/>
  </r>
  <r>
    <x v="6"/>
    <s v="SO.AV.2026.08.00408"/>
    <s v="PANCA WARNA"/>
    <x v="2"/>
    <x v="3"/>
    <x v="1"/>
    <n v="24"/>
    <n v="2215560"/>
    <n v="1702844.3675675672"/>
    <n v="293155.63243243261"/>
    <n v="22589.217391304348"/>
    <x v="1"/>
    <x v="2"/>
    <n v="0"/>
    <n v="0"/>
    <n v="177244.79999999999"/>
    <n v="177244.79999999999"/>
    <n v="0"/>
    <n v="93321.615041128302"/>
  </r>
  <r>
    <x v="6"/>
    <s v="SO.AV.2026.08.00409"/>
    <s v="Sumber Maju Jaya"/>
    <x v="4"/>
    <x v="3"/>
    <x v="1"/>
    <n v="6"/>
    <n v="553890"/>
    <n v="425711.09189189179"/>
    <n v="73288.908108108153"/>
    <n v="5647.304347826087"/>
    <x v="1"/>
    <x v="2"/>
    <n v="0"/>
    <n v="0"/>
    <n v="22155.599999999999"/>
    <n v="22155.599999999999"/>
    <n v="11077.8"/>
    <n v="34408.203760282078"/>
  </r>
  <r>
    <x v="6"/>
    <s v="SO.AV.2026.08.00410"/>
    <s v="Cahaya Bangunan (Niaso)"/>
    <x v="11"/>
    <x v="3"/>
    <x v="1"/>
    <n v="6"/>
    <n v="553890"/>
    <n v="425711.09189189179"/>
    <n v="73288.908108108153"/>
    <n v="5647.304347826087"/>
    <x v="0"/>
    <x v="1"/>
    <n v="0"/>
    <n v="0"/>
    <n v="0"/>
    <n v="0"/>
    <n v="11077.8"/>
    <n v="56563.80376028207"/>
  </r>
  <r>
    <x v="6"/>
    <s v="SO.AV.2026.08.00411"/>
    <s v="Halim"/>
    <x v="11"/>
    <x v="1"/>
    <x v="1"/>
    <n v="12"/>
    <n v="167702.5"/>
    <n v="129654.68108108104"/>
    <n v="21428.652252252272"/>
    <n v="1331.478260869565"/>
    <x v="0"/>
    <x v="0"/>
    <n v="0"/>
    <n v="6250"/>
    <n v="0"/>
    <n v="6250"/>
    <n v="3354.05"/>
    <n v="10493.123991382708"/>
  </r>
  <r>
    <x v="6"/>
    <s v="SO.AV.2026.08.00411"/>
    <s v="Halim"/>
    <x v="11"/>
    <x v="2"/>
    <x v="1"/>
    <n v="12"/>
    <n v="309782.5"/>
    <n v="238971.37297297292"/>
    <n v="40111.96036036039"/>
    <n v="2252.7969391304346"/>
    <x v="0"/>
    <x v="0"/>
    <n v="0"/>
    <n v="6250"/>
    <n v="0"/>
    <n v="6250"/>
    <n v="6195.65"/>
    <n v="25413.513421229953"/>
  </r>
  <r>
    <x v="6"/>
    <s v="SO.AV.2026.08.00412"/>
    <s v="Sumber Rezeki (Dendang)"/>
    <x v="11"/>
    <x v="3"/>
    <x v="1"/>
    <n v="12"/>
    <n v="1107780"/>
    <n v="851422.18378378358"/>
    <n v="146577.81621621631"/>
    <n v="11294.608695652174"/>
    <x v="0"/>
    <x v="1"/>
    <n v="0"/>
    <n v="0"/>
    <n v="0"/>
    <n v="0"/>
    <n v="22155.599999999999"/>
    <n v="113127.60752056414"/>
  </r>
  <r>
    <x v="6"/>
    <s v="SO.AV.2026.08.00413"/>
    <s v="Rizki Jaya Bangunan"/>
    <x v="13"/>
    <x v="14"/>
    <x v="0"/>
    <n v="2"/>
    <n v="2642170"/>
    <n v="1990195.5027027025"/>
    <n v="390137.83063063049"/>
    <n v="32307.478260869564"/>
    <x v="4"/>
    <x v="3"/>
    <n v="80000"/>
    <n v="14285.714285714286"/>
    <n v="0"/>
    <n v="94285.71428571429"/>
    <n v="52843.4"/>
    <n v="210701.23808404666"/>
  </r>
  <r>
    <x v="6"/>
    <s v="SO.AV.2026.08.00414"/>
    <s v="Semoga Jaya"/>
    <x v="11"/>
    <x v="9"/>
    <x v="1"/>
    <n v="28"/>
    <n v="4809630"/>
    <n v="3565619.2864864864"/>
    <n v="767380.71351351356"/>
    <n v="115443.75652173914"/>
    <x v="3"/>
    <x v="3"/>
    <n v="245000"/>
    <n v="29411.764705882353"/>
    <n v="0"/>
    <n v="274411.76470588235"/>
    <n v="96192.6"/>
    <n v="281332.59228589199"/>
  </r>
  <r>
    <x v="6"/>
    <s v="SO.AV.2026.08.00414"/>
    <s v="Semoga Jaya"/>
    <x v="11"/>
    <x v="10"/>
    <x v="1"/>
    <n v="7"/>
    <n v="5672099.9999999991"/>
    <n v="4191166.5297297295"/>
    <n v="918833.47027026955"/>
    <n v="139376.69565217389"/>
    <x v="3"/>
    <x v="3"/>
    <n v="245000"/>
    <n v="29411.764705882353"/>
    <n v="0"/>
    <n v="274411.76470588235"/>
    <n v="113442"/>
    <n v="391603.00991221337"/>
  </r>
  <r>
    <x v="6"/>
    <s v="SO.AV.2026.08.00415"/>
    <s v="Rezeki TB"/>
    <x v="6"/>
    <x v="3"/>
    <x v="1"/>
    <n v="24"/>
    <n v="2215560"/>
    <n v="1702844.3675675672"/>
    <n v="293155.63243243261"/>
    <n v="22589.217391304348"/>
    <x v="0"/>
    <x v="0"/>
    <n v="0"/>
    <n v="15384.615384615385"/>
    <n v="0"/>
    <n v="15384.615384615385"/>
    <n v="44311.199999999997"/>
    <n v="210870.5996565129"/>
  </r>
  <r>
    <x v="6"/>
    <s v="SO.AV.2026.08.00416"/>
    <s v="Sinar Jaya Makmur"/>
    <x v="4"/>
    <x v="9"/>
    <x v="1"/>
    <n v="4"/>
    <n v="687090.00000000012"/>
    <n v="509374.18378378375"/>
    <n v="109625.81621621625"/>
    <n v="16491.965217391305"/>
    <x v="3"/>
    <x v="3"/>
    <n v="35000"/>
    <n v="13636.363636363636"/>
    <n v="0"/>
    <n v="48636.363636363632"/>
    <n v="13741.800000000001"/>
    <n v="30755.687362461307"/>
  </r>
  <r>
    <x v="6"/>
    <s v="SO.AV.2026.08.00417"/>
    <s v="Sinar Jaya Makmur"/>
    <x v="4"/>
    <x v="20"/>
    <x v="0"/>
    <n v="4"/>
    <n v="1149220"/>
    <n v="872068.32432432426"/>
    <n v="163265.00900900899"/>
    <n v="12978.08695652174"/>
    <x v="4"/>
    <x v="3"/>
    <n v="40000"/>
    <n v="13636.363636363636"/>
    <n v="0"/>
    <n v="53636.363636363632"/>
    <n v="22984.399999999998"/>
    <n v="73666.158416123639"/>
  </r>
  <r>
    <x v="6"/>
    <s v="SO.AV.2026.08.00418"/>
    <s v="Wiguna"/>
    <x v="5"/>
    <x v="1"/>
    <x v="1"/>
    <n v="12"/>
    <n v="167702.5"/>
    <n v="129654.68108108104"/>
    <n v="21428.652252252272"/>
    <n v="1331.478260869565"/>
    <x v="0"/>
    <x v="1"/>
    <n v="0"/>
    <n v="0"/>
    <n v="0"/>
    <n v="0"/>
    <n v="3354.05"/>
    <n v="16743.123991382708"/>
  </r>
  <r>
    <x v="6"/>
    <s v="SO.AV.2026.08.00419"/>
    <s v="Wiguna"/>
    <x v="5"/>
    <x v="70"/>
    <x v="5"/>
    <n v="10"/>
    <n v="121933.5"/>
    <n v="90904.648648648639"/>
    <n v="18945.351351351346"/>
    <n v="528.00000000000011"/>
    <x v="0"/>
    <x v="1"/>
    <n v="0"/>
    <n v="0"/>
    <n v="0"/>
    <n v="0"/>
    <n v="0"/>
    <n v="18417.351351351346"/>
  </r>
  <r>
    <x v="6"/>
    <s v="SO.AV.2026.08.00420"/>
    <s v="Berkat Bintang 2 (P. Lumut)"/>
    <x v="5"/>
    <x v="3"/>
    <x v="1"/>
    <n v="24"/>
    <n v="2215560"/>
    <n v="1702844.3675675672"/>
    <n v="293155.63243243261"/>
    <n v="22589.217391304348"/>
    <x v="0"/>
    <x v="0"/>
    <n v="0"/>
    <n v="7142.8571428571431"/>
    <n v="0"/>
    <n v="7142.8571428571431"/>
    <n v="44311.199999999997"/>
    <n v="219112.35789827112"/>
  </r>
  <r>
    <x v="6"/>
    <s v="SO.AV.2026.08.00422"/>
    <s v="PT. Tayang Sari"/>
    <x v="2"/>
    <x v="3"/>
    <x v="1"/>
    <n v="8"/>
    <n v="738520"/>
    <n v="567614.78918918909"/>
    <n v="97718.544144144165"/>
    <n v="7529.739130434783"/>
    <x v="0"/>
    <x v="0"/>
    <n v="0"/>
    <n v="3571.4285714285716"/>
    <n v="0"/>
    <n v="3571.4285714285716"/>
    <n v="14770.400000000001"/>
    <n v="71846.976442280808"/>
  </r>
  <r>
    <x v="6"/>
    <s v="SO.AV.2026.08.00423"/>
    <s v="Sumber Meranti Sejahtera"/>
    <x v="6"/>
    <x v="83"/>
    <x v="0"/>
    <n v="15"/>
    <n v="252525.00000000003"/>
    <n v="182579.67567567568"/>
    <n v="44920.32432432432"/>
    <n v="470.60869565217394"/>
    <x v="0"/>
    <x v="0"/>
    <n v="0"/>
    <n v="7142.8571428571431"/>
    <n v="0"/>
    <n v="7142.8571428571431"/>
    <n v="5050.5"/>
    <n v="32256.358485814999"/>
  </r>
  <r>
    <x v="6"/>
    <s v="SO.AV.2026.08.00424"/>
    <s v="Harapan Baru"/>
    <x v="2"/>
    <x v="1"/>
    <x v="1"/>
    <n v="24"/>
    <n v="335405"/>
    <n v="259309.36216216208"/>
    <n v="42857.304504504544"/>
    <n v="2662.95652173913"/>
    <x v="0"/>
    <x v="1"/>
    <n v="0"/>
    <n v="0"/>
    <n v="0"/>
    <n v="0"/>
    <n v="6708.1"/>
    <n v="33486.247982765417"/>
  </r>
  <r>
    <x v="6"/>
    <s v="SO.AV.2026.08.00424"/>
    <s v="Harapan Baru"/>
    <x v="2"/>
    <x v="2"/>
    <x v="1"/>
    <n v="12"/>
    <n v="309782.5"/>
    <n v="238971.37297297292"/>
    <n v="40111.96036036039"/>
    <n v="2252.7969391304346"/>
    <x v="0"/>
    <x v="1"/>
    <n v="0"/>
    <n v="0"/>
    <n v="0"/>
    <n v="0"/>
    <n v="6195.65"/>
    <n v="31663.513421229953"/>
  </r>
  <r>
    <x v="6"/>
    <s v="SO.AV.2026.08.00425"/>
    <s v="Nuri Jaya"/>
    <x v="9"/>
    <x v="3"/>
    <x v="1"/>
    <n v="2"/>
    <n v="184630"/>
    <n v="141903.69729729727"/>
    <n v="24429.636036036041"/>
    <n v="1882.4347826086957"/>
    <x v="0"/>
    <x v="1"/>
    <n v="0"/>
    <n v="0"/>
    <n v="0"/>
    <n v="0"/>
    <n v="3692.6000000000004"/>
    <n v="18854.601253427347"/>
  </r>
  <r>
    <x v="6"/>
    <s v="SO.AV.2026.08.00425"/>
    <s v="Nuri Jaya"/>
    <x v="9"/>
    <x v="5"/>
    <x v="0"/>
    <n v="6"/>
    <n v="456210.00000000006"/>
    <n v="346208.04324324324"/>
    <n v="64791.956756756757"/>
    <n v="5004.5217391304359"/>
    <x v="0"/>
    <x v="1"/>
    <n v="0"/>
    <n v="0"/>
    <n v="0"/>
    <n v="0"/>
    <n v="9124.2000000000007"/>
    <n v="50663.235017626328"/>
  </r>
  <r>
    <x v="6"/>
    <s v="SO.AV.2026.08.00426"/>
    <s v="Bintang Baru/Bintang Baru Jaya"/>
    <x v="4"/>
    <x v="3"/>
    <x v="1"/>
    <n v="4"/>
    <n v="369260"/>
    <n v="283807.39459459455"/>
    <n v="48859.272072072083"/>
    <n v="3764.8695652173915"/>
    <x v="1"/>
    <x v="2"/>
    <n v="0"/>
    <n v="0"/>
    <n v="12924.100000000002"/>
    <n v="12924.100000000002"/>
    <n v="7385.2000000000007"/>
    <n v="24785.102506854688"/>
  </r>
  <r>
    <x v="6"/>
    <s v="SO.AV.2026.08.00427"/>
    <s v="Sinar Cahaya / Sinar Makmur"/>
    <x v="0"/>
    <x v="9"/>
    <x v="1"/>
    <n v="4"/>
    <n v="687090.00000000012"/>
    <n v="509374.18378378375"/>
    <n v="109625.81621621625"/>
    <n v="16491.965217391305"/>
    <x v="3"/>
    <x v="3"/>
    <n v="35000"/>
    <n v="5769.2307692307695"/>
    <n v="0"/>
    <n v="40769.230769230766"/>
    <n v="13741.800000000001"/>
    <n v="38622.820229594174"/>
  </r>
  <r>
    <x v="6"/>
    <s v="SO.AV.2026.08.00428"/>
    <s v="Ahan"/>
    <x v="9"/>
    <x v="10"/>
    <x v="1"/>
    <n v="1"/>
    <n v="810300"/>
    <n v="598738.07567567565"/>
    <n v="131261.92432432424"/>
    <n v="19910.956521739132"/>
    <x v="3"/>
    <x v="4"/>
    <n v="35000"/>
    <n v="0"/>
    <n v="0"/>
    <n v="35000"/>
    <n v="16206"/>
    <n v="60144.967802585103"/>
  </r>
  <r>
    <x v="6"/>
    <s v="SO.AV.2026.08.00429"/>
    <s v="Maju Jaya Mendalo"/>
    <x v="2"/>
    <x v="70"/>
    <x v="5"/>
    <n v="30"/>
    <n v="365800.49999999994"/>
    <n v="272713.94594594592"/>
    <n v="56836.054054054024"/>
    <n v="1584.0000000000002"/>
    <x v="0"/>
    <x v="1"/>
    <n v="0"/>
    <n v="0"/>
    <n v="0"/>
    <n v="0"/>
    <n v="0"/>
    <n v="55252.054054054024"/>
  </r>
  <r>
    <x v="6"/>
    <s v="SO.AV.2026.08.00430"/>
    <s v="Sumber Maju Jaya"/>
    <x v="4"/>
    <x v="3"/>
    <x v="1"/>
    <n v="8"/>
    <n v="738520"/>
    <n v="567614.78918918909"/>
    <n v="97718.544144144165"/>
    <n v="7529.739130434783"/>
    <x v="1"/>
    <x v="2"/>
    <n v="0"/>
    <n v="0"/>
    <n v="29540.800000000003"/>
    <n v="29540.800000000003"/>
    <n v="14770.400000000001"/>
    <n v="45877.605013709377"/>
  </r>
  <r>
    <x v="6"/>
    <s v="SO.AV.2026.08.00431"/>
    <s v="Sumber Alam"/>
    <x v="6"/>
    <x v="3"/>
    <x v="1"/>
    <n v="24"/>
    <n v="2215560"/>
    <n v="1702844.3675675672"/>
    <n v="293155.63243243261"/>
    <n v="22589.217391304348"/>
    <x v="5"/>
    <x v="3"/>
    <n v="50000"/>
    <n v="7692.3076923076924"/>
    <n v="0"/>
    <n v="57692.307692307695"/>
    <n v="44311.199999999997"/>
    <n v="168562.90734882059"/>
  </r>
  <r>
    <x v="6"/>
    <s v="SO.AV.2026.08.00432"/>
    <s v="Putra Berlian"/>
    <x v="2"/>
    <x v="39"/>
    <x v="1"/>
    <n v="8"/>
    <n v="366300.00000000006"/>
    <n v="274871.00540540536"/>
    <n v="55128.994594594638"/>
    <n v="6672.695652173913"/>
    <x v="0"/>
    <x v="0"/>
    <n v="0"/>
    <n v="5882.3529411764703"/>
    <n v="0"/>
    <n v="5882.3529411764703"/>
    <n v="7326.0000000000009"/>
    <n v="35247.946001244258"/>
  </r>
  <r>
    <x v="6"/>
    <s v="SO.AV.2026.08.00433"/>
    <s v="Putra Berlian"/>
    <x v="2"/>
    <x v="9"/>
    <x v="1"/>
    <n v="8"/>
    <n v="1374180.0000000002"/>
    <n v="1018748.3675675675"/>
    <n v="219251.6324324325"/>
    <n v="32983.930434782611"/>
    <x v="3"/>
    <x v="3"/>
    <n v="70000"/>
    <n v="5882.3529411764703"/>
    <n v="0"/>
    <n v="75882.352941176476"/>
    <n v="27483.600000000002"/>
    <n v="82901.749056473403"/>
  </r>
  <r>
    <x v="6"/>
    <s v="SO.AV.2026.08.00434"/>
    <s v="WIJAYA ABADI"/>
    <x v="3"/>
    <x v="9"/>
    <x v="1"/>
    <n v="4"/>
    <n v="687090.00000000012"/>
    <n v="509374.18378378375"/>
    <n v="109625.81621621625"/>
    <n v="16491.965217391305"/>
    <x v="3"/>
    <x v="4"/>
    <n v="35000"/>
    <n v="0"/>
    <n v="0"/>
    <n v="35000"/>
    <n v="13741.800000000001"/>
    <n v="44392.05099882494"/>
  </r>
  <r>
    <x v="6"/>
    <s v="SO.AV.2026.08.00435"/>
    <s v="WIJAYA ABADI"/>
    <x v="3"/>
    <x v="3"/>
    <x v="1"/>
    <n v="6"/>
    <n v="553890"/>
    <n v="425711.09189189179"/>
    <n v="73288.908108108153"/>
    <n v="5647.304347826087"/>
    <x v="0"/>
    <x v="1"/>
    <n v="0"/>
    <n v="0"/>
    <n v="0"/>
    <n v="0"/>
    <n v="11077.8"/>
    <n v="56563.80376028207"/>
  </r>
  <r>
    <x v="6"/>
    <s v="SO.AV.2026.08.00436"/>
    <s v="PANCA WARNA"/>
    <x v="2"/>
    <x v="3"/>
    <x v="1"/>
    <n v="14"/>
    <n v="1292410"/>
    <n v="993325.88108108088"/>
    <n v="171007.45225225238"/>
    <n v="13177.04347826087"/>
    <x v="1"/>
    <x v="2"/>
    <n v="0"/>
    <n v="0"/>
    <n v="103392.8"/>
    <n v="103392.8"/>
    <n v="0"/>
    <n v="54437.608773991509"/>
  </r>
  <r>
    <x v="6"/>
    <s v="SO.AV.2026.08.00437"/>
    <s v="Husein"/>
    <x v="5"/>
    <x v="3"/>
    <x v="1"/>
    <n v="48"/>
    <n v="4431120"/>
    <n v="3405688.7351351343"/>
    <n v="586311.26486486522"/>
    <n v="45178.434782608696"/>
    <x v="5"/>
    <x v="4"/>
    <n v="100000"/>
    <n v="0"/>
    <n v="0"/>
    <n v="100000"/>
    <n v="88622.399999999994"/>
    <n v="352510.43008225656"/>
  </r>
  <r>
    <x v="6"/>
    <s v="SO.AV.2026.08.00438"/>
    <s v="Hendi Jaya"/>
    <x v="2"/>
    <x v="3"/>
    <x v="1"/>
    <n v="24"/>
    <n v="2215560"/>
    <n v="1702844.3675675672"/>
    <n v="293155.63243243261"/>
    <n v="22589.217391304348"/>
    <x v="5"/>
    <x v="3"/>
    <n v="50000"/>
    <n v="38461.538461538461"/>
    <n v="0"/>
    <n v="88461.538461538468"/>
    <n v="44311.199999999997"/>
    <n v="137793.67657958984"/>
  </r>
  <r>
    <x v="6"/>
    <s v="SO.AV.2026.08.00439"/>
    <s v="PT. TALATA HALIN PERSADA"/>
    <x v="10"/>
    <x v="3"/>
    <x v="1"/>
    <n v="72"/>
    <n v="6646680"/>
    <n v="5108533.1027027015"/>
    <n v="879466.8972972976"/>
    <n v="97767.65217391304"/>
    <x v="5"/>
    <x v="3"/>
    <n v="150000"/>
    <n v="45454.545454545456"/>
    <n v="0"/>
    <n v="195454.54545454547"/>
    <n v="132933.6"/>
    <n v="453311.09966883913"/>
  </r>
  <r>
    <x v="6"/>
    <s v="SO.AV.2026.08.00440"/>
    <s v="PT. TALATA HALIN PERSADA"/>
    <x v="10"/>
    <x v="21"/>
    <x v="1"/>
    <n v="24"/>
    <n v="2284379.9999999995"/>
    <n v="1741671.4378378377"/>
    <n v="316328.5621621618"/>
    <n v="29816.069565217393"/>
    <x v="0"/>
    <x v="0"/>
    <n v="0"/>
    <n v="45454.545454545456"/>
    <n v="0"/>
    <n v="45454.545454545456"/>
    <n v="45687.6"/>
    <n v="195370.34714239891"/>
  </r>
  <r>
    <x v="6"/>
    <s v="SO.AV.2026.08.00441"/>
    <s v="Sinar Baru (Kerinci)"/>
    <x v="7"/>
    <x v="9"/>
    <x v="1"/>
    <n v="4"/>
    <n v="687090.00000000012"/>
    <n v="509374.18378378375"/>
    <n v="109625.81621621625"/>
    <n v="26491.965217391305"/>
    <x v="3"/>
    <x v="4"/>
    <n v="35000"/>
    <n v="0"/>
    <n v="0"/>
    <n v="35000"/>
    <n v="13741.800000000001"/>
    <n v="34392.05099882494"/>
  </r>
  <r>
    <x v="6"/>
    <s v="SO.AV.2026.08.00442"/>
    <s v="Nanda Bangunan (Pemenang)"/>
    <x v="10"/>
    <x v="1"/>
    <x v="1"/>
    <n v="60"/>
    <n v="838512.5"/>
    <n v="648273.40540540521"/>
    <n v="107143.26126126142"/>
    <n v="16657.391304347824"/>
    <x v="0"/>
    <x v="1"/>
    <n v="0"/>
    <n v="0"/>
    <n v="0"/>
    <n v="0"/>
    <n v="16770.25"/>
    <n v="73715.619956913593"/>
  </r>
  <r>
    <x v="6"/>
    <s v="SO.AV.2026.08.00443"/>
    <s v="Sinar Bangunan"/>
    <x v="0"/>
    <x v="3"/>
    <x v="1"/>
    <n v="24"/>
    <n v="2215560"/>
    <n v="1702844.3675675672"/>
    <n v="293155.63243243261"/>
    <n v="22589.217391304348"/>
    <x v="5"/>
    <x v="3"/>
    <n v="50000"/>
    <n v="13636.363636363636"/>
    <n v="0"/>
    <n v="63636.363636363632"/>
    <n v="44311.199999999997"/>
    <n v="162618.85140476463"/>
  </r>
  <r>
    <x v="6"/>
    <s v="SO.AV.2026.08.00444"/>
    <s v="BuildXpert Mart"/>
    <x v="12"/>
    <x v="4"/>
    <x v="1"/>
    <n v="2"/>
    <n v="105265"/>
    <n v="80119.351351351346"/>
    <n v="14713.981981981982"/>
    <n v="950.4"/>
    <x v="0"/>
    <x v="1"/>
    <n v="0"/>
    <n v="0"/>
    <n v="0"/>
    <n v="0"/>
    <n v="2105.3000000000002"/>
    <n v="11658.281981981982"/>
  </r>
  <r>
    <x v="6"/>
    <s v="SO.AV.2026.08.00445"/>
    <s v="Bintang Baru/Bintang Baru Jaya"/>
    <x v="4"/>
    <x v="20"/>
    <x v="0"/>
    <n v="2"/>
    <n v="574610"/>
    <n v="436034.16216216213"/>
    <n v="81632.504504504497"/>
    <n v="6489.04347826087"/>
    <x v="1"/>
    <x v="2"/>
    <n v="0"/>
    <n v="0"/>
    <n v="20111.350000000002"/>
    <n v="20111.350000000002"/>
    <n v="11492.199999999999"/>
    <n v="43539.91102624363"/>
  </r>
  <r>
    <x v="6"/>
    <s v="SO.AV.2026.08.00446"/>
    <s v="Bintang Baru/Bintang Baru Jaya"/>
    <x v="4"/>
    <x v="20"/>
    <x v="0"/>
    <n v="2"/>
    <n v="574610"/>
    <n v="436034.16216216213"/>
    <n v="81632.504504504497"/>
    <n v="6489.04347826087"/>
    <x v="1"/>
    <x v="2"/>
    <n v="0"/>
    <n v="0"/>
    <n v="20111.350000000002"/>
    <n v="20111.350000000002"/>
    <n v="11492.199999999999"/>
    <n v="43539.91102624363"/>
  </r>
  <r>
    <x v="6"/>
    <s v="SO.AV.2026.08.00447"/>
    <s v="Mitra Jaya ( Tungkal )"/>
    <x v="5"/>
    <x v="84"/>
    <x v="0"/>
    <n v="6"/>
    <n v="797534.99999999988"/>
    <n v="608752.99459459446"/>
    <n v="109747.00540540542"/>
    <n v="4499.478260869565"/>
    <x v="1"/>
    <x v="2"/>
    <n v="0"/>
    <n v="0"/>
    <n v="31901.399999999998"/>
    <n v="31901.399999999998"/>
    <n v="15950.699999999999"/>
    <n v="57395.427144535861"/>
  </r>
  <r>
    <x v="6"/>
    <s v="SO.AV.2026.08.00448"/>
    <s v="Yakin Tb"/>
    <x v="6"/>
    <x v="20"/>
    <x v="0"/>
    <n v="4"/>
    <n v="1149220"/>
    <n v="872068.32432432426"/>
    <n v="163265.00900900899"/>
    <n v="12978.08695652174"/>
    <x v="4"/>
    <x v="4"/>
    <n v="40000"/>
    <n v="0"/>
    <n v="0"/>
    <n v="40000"/>
    <n v="22984.399999999998"/>
    <n v="87302.522052487271"/>
  </r>
  <r>
    <x v="6"/>
    <s v="SO.AV.2026.08.00451"/>
    <s v="Kumpeh Jaya Makmur"/>
    <x v="6"/>
    <x v="17"/>
    <x v="0"/>
    <n v="10"/>
    <n v="674325.00000000012"/>
    <n v="515152.02162162156"/>
    <n v="92347.978378378437"/>
    <n v="6902.260869565217"/>
    <x v="0"/>
    <x v="1"/>
    <n v="0"/>
    <n v="0"/>
    <n v="0"/>
    <n v="0"/>
    <n v="13486.500000000002"/>
    <n v="71959.217508813221"/>
  </r>
  <r>
    <x v="6"/>
    <s v="SO.AV.2026.08.00452"/>
    <s v="Mitra Usaha (Tebo)"/>
    <x v="8"/>
    <x v="3"/>
    <x v="1"/>
    <n v="48"/>
    <n v="4431120"/>
    <n v="3405688.7351351343"/>
    <n v="586311.26486486522"/>
    <n v="45178.434782608696"/>
    <x v="5"/>
    <x v="3"/>
    <n v="100000"/>
    <n v="30000"/>
    <n v="0"/>
    <n v="130000"/>
    <n v="88622.399999999994"/>
    <n v="322510.43008225656"/>
  </r>
  <r>
    <x v="6"/>
    <s v="SO.AV.2026.08.00453"/>
    <s v="Chandra"/>
    <x v="4"/>
    <x v="13"/>
    <x v="0"/>
    <n v="2"/>
    <n v="207385"/>
    <n v="148683.02702702701"/>
    <n v="38150.306306306302"/>
    <n v="7162.434782608696"/>
    <x v="0"/>
    <x v="1"/>
    <n v="0"/>
    <n v="0"/>
    <n v="0"/>
    <n v="0"/>
    <n v="4147.7"/>
    <n v="26840.171523697605"/>
  </r>
  <r>
    <x v="6"/>
    <s v="SO.AV.2026.08.00454"/>
    <s v="HELMY"/>
    <x v="5"/>
    <x v="13"/>
    <x v="0"/>
    <n v="8"/>
    <n v="829540"/>
    <n v="594732.10810810805"/>
    <n v="152601.22522522521"/>
    <n v="28649.739130434784"/>
    <x v="0"/>
    <x v="0"/>
    <n v="0"/>
    <n v="10000"/>
    <n v="0"/>
    <n v="10000"/>
    <n v="16590.8"/>
    <n v="97360.686094790421"/>
  </r>
  <r>
    <x v="6"/>
    <s v="SO.AV.2026.08.00454"/>
    <s v="HELMY"/>
    <x v="5"/>
    <x v="18"/>
    <x v="0"/>
    <n v="2"/>
    <n v="799940"/>
    <n v="580094.91891891882"/>
    <n v="140571.74774774781"/>
    <n v="28833.391304347824"/>
    <x v="0"/>
    <x v="0"/>
    <n v="0"/>
    <n v="10000"/>
    <n v="0"/>
    <n v="10000"/>
    <n v="15998.8"/>
    <n v="85739.556443399983"/>
  </r>
  <r>
    <x v="6"/>
    <s v="SO.AV.2026.08.00455"/>
    <s v="HELMY"/>
    <x v="5"/>
    <x v="9"/>
    <x v="1"/>
    <n v="8"/>
    <n v="1374180.0000000002"/>
    <n v="1018748.3675675675"/>
    <n v="219251.6324324325"/>
    <n v="32983.930434782611"/>
    <x v="3"/>
    <x v="3"/>
    <n v="70000"/>
    <n v="10000"/>
    <n v="0"/>
    <n v="80000"/>
    <n v="27483.600000000002"/>
    <n v="78784.101997649879"/>
  </r>
  <r>
    <x v="6"/>
    <s v="SO.AV.2026.08.00456"/>
    <s v="Sumber Maju Jaya"/>
    <x v="4"/>
    <x v="20"/>
    <x v="0"/>
    <n v="2"/>
    <n v="574610"/>
    <n v="436034.16216216213"/>
    <n v="81632.504504504497"/>
    <n v="6489.04347826087"/>
    <x v="1"/>
    <x v="2"/>
    <n v="0"/>
    <n v="0"/>
    <n v="22984.399999999998"/>
    <n v="22984.399999999998"/>
    <n v="11492.199999999999"/>
    <n v="40666.861026243641"/>
  </r>
  <r>
    <x v="6"/>
    <s v="SO.AV.2026.08.00457"/>
    <s v="Mitra Jaya ( Tungkal )"/>
    <x v="5"/>
    <x v="14"/>
    <x v="0"/>
    <n v="3"/>
    <n v="3963255"/>
    <n v="2985293.2540540537"/>
    <n v="585206.74594594585"/>
    <n v="48461.217391304352"/>
    <x v="1"/>
    <x v="2"/>
    <n v="0"/>
    <n v="0"/>
    <n v="158530.19999999998"/>
    <n v="158530.19999999998"/>
    <n v="79265.099999999991"/>
    <n v="298950.2285546416"/>
  </r>
  <r>
    <x v="6"/>
    <s v="SO.GM.2026.08.00048"/>
    <s v="Budi Bangunan"/>
    <x v="1"/>
    <x v="52"/>
    <x v="5"/>
    <n v="10"/>
    <n v="1027675"/>
    <n v="708748.10810810793"/>
    <n v="217085.22522522532"/>
    <n v="153778.08695652173"/>
    <x v="0"/>
    <x v="1"/>
    <n v="0"/>
    <n v="0"/>
    <n v="0"/>
    <n v="0"/>
    <n v="0"/>
    <n v="63307.138268703595"/>
  </r>
  <r>
    <x v="6"/>
    <s v="SO.GM.2026.08.00049"/>
    <s v="H. Apeng"/>
    <x v="11"/>
    <x v="24"/>
    <x v="2"/>
    <n v="12"/>
    <n v="766233.00000000012"/>
    <n v="508357.28432432434"/>
    <n v="181942.71567567566"/>
    <n v="49126.956521739121"/>
    <x v="0"/>
    <x v="0"/>
    <n v="0"/>
    <n v="10526.315789473685"/>
    <n v="0"/>
    <n v="10526.315789473685"/>
    <n v="15324.660000000002"/>
    <n v="106964.78336446284"/>
  </r>
  <r>
    <x v="6"/>
    <s v="SO.GM.2026.08.00049"/>
    <s v="H. Apeng"/>
    <x v="11"/>
    <x v="53"/>
    <x v="2"/>
    <n v="4"/>
    <n v="950715.00000000012"/>
    <n v="623174.47783783788"/>
    <n v="233325.52216216212"/>
    <n v="64431.304347826088"/>
    <x v="0"/>
    <x v="0"/>
    <n v="0"/>
    <n v="10526.315789473685"/>
    <n v="0"/>
    <n v="10526.315789473685"/>
    <n v="19014.300000000003"/>
    <n v="139353.60202486237"/>
  </r>
  <r>
    <x v="6"/>
    <s v="SO.GM.2026.08.00050"/>
    <s v="Usaha Jaya"/>
    <x v="5"/>
    <x v="51"/>
    <x v="5"/>
    <n v="12"/>
    <n v="361860.00000000006"/>
    <n v="263469.40540540533"/>
    <n v="62530.594594594673"/>
    <n v="46197.704347826089"/>
    <x v="0"/>
    <x v="1"/>
    <n v="0"/>
    <n v="0"/>
    <n v="0"/>
    <n v="0"/>
    <n v="0"/>
    <n v="16332.890246768584"/>
  </r>
  <r>
    <x v="6"/>
    <s v="SO.GM.2026.08.00050"/>
    <s v="Usaha Jaya"/>
    <x v="5"/>
    <x v="52"/>
    <x v="5"/>
    <n v="5"/>
    <n v="513837.5"/>
    <n v="354374.05405405397"/>
    <n v="108542.61261261266"/>
    <n v="76889.043478260865"/>
    <x v="0"/>
    <x v="1"/>
    <n v="0"/>
    <n v="0"/>
    <n v="0"/>
    <n v="0"/>
    <n v="0"/>
    <n v="31653.569134351797"/>
  </r>
  <r>
    <x v="6"/>
    <s v="SO.GM.2026.08.00051"/>
    <s v="Berkat Bintang 2 (P. Lumut)"/>
    <x v="5"/>
    <x v="85"/>
    <x v="6"/>
    <n v="12"/>
    <n v="102231"/>
    <n v="85142.218378378369"/>
    <n v="6957.7816216216161"/>
    <n v="191.30434782608697"/>
    <x v="0"/>
    <x v="1"/>
    <n v="0"/>
    <n v="0"/>
    <n v="0"/>
    <n v="0"/>
    <n v="0"/>
    <n v="6766.4772737955291"/>
  </r>
  <r>
    <x v="6"/>
    <s v="SO.GM.2026.08.00051"/>
    <s v="Berkat Bintang 2 (P. Lumut)"/>
    <x v="5"/>
    <x v="86"/>
    <x v="6"/>
    <n v="12"/>
    <n v="121212.00000000001"/>
    <n v="100950.38270270269"/>
    <n v="8249.6172972973145"/>
    <n v="248.69565217391303"/>
    <x v="0"/>
    <x v="1"/>
    <n v="0"/>
    <n v="0"/>
    <n v="0"/>
    <n v="0"/>
    <n v="0"/>
    <n v="8000.9216451234015"/>
  </r>
  <r>
    <x v="6"/>
    <s v="SO.GM.2026.08.00051"/>
    <s v="Berkat Bintang 2 (P. Lumut)"/>
    <x v="5"/>
    <x v="87"/>
    <x v="6"/>
    <n v="12"/>
    <n v="193251.00000000003"/>
    <n v="160947.45081081078"/>
    <n v="13152.549189189216"/>
    <n v="298.43478260869563"/>
    <x v="0"/>
    <x v="1"/>
    <n v="0"/>
    <n v="0"/>
    <n v="0"/>
    <n v="0"/>
    <n v="0"/>
    <n v="12854.11440658052"/>
  </r>
  <r>
    <x v="6"/>
    <s v="SO.GM.2026.08.00051"/>
    <s v="Berkat Bintang 2 (P. Lumut)"/>
    <x v="5"/>
    <x v="88"/>
    <x v="6"/>
    <n v="12"/>
    <n v="278387.99999999994"/>
    <n v="231853.07675675672"/>
    <n v="18946.923243243218"/>
    <n v="382.60869565217394"/>
    <x v="0"/>
    <x v="1"/>
    <n v="0"/>
    <n v="0"/>
    <n v="0"/>
    <n v="0"/>
    <n v="0"/>
    <n v="18564.314547591046"/>
  </r>
  <r>
    <x v="6"/>
    <s v="SO.GM.2026.08.00051"/>
    <s v="Berkat Bintang 2 (P. Lumut)"/>
    <x v="5"/>
    <x v="89"/>
    <x v="6"/>
    <n v="12"/>
    <n v="121212.00000000001"/>
    <n v="100950.38270270269"/>
    <n v="8249.6172972973145"/>
    <n v="478.26086956521738"/>
    <x v="0"/>
    <x v="1"/>
    <n v="0"/>
    <n v="0"/>
    <n v="0"/>
    <n v="0"/>
    <n v="0"/>
    <n v="7771.3564277320975"/>
  </r>
  <r>
    <x v="6"/>
    <s v="SO.GM.2026.08.00052"/>
    <s v="Mutiara Hijau"/>
    <x v="2"/>
    <x v="24"/>
    <x v="2"/>
    <n v="4"/>
    <n v="255411.00000000003"/>
    <n v="169452.42810810811"/>
    <n v="60647.571891891886"/>
    <n v="16375.652173913042"/>
    <x v="0"/>
    <x v="0"/>
    <n v="0"/>
    <n v="7142.8571428571431"/>
    <n v="0"/>
    <n v="7142.8571428571431"/>
    <n v="5108.22"/>
    <n v="32020.8425751217"/>
  </r>
  <r>
    <x v="6"/>
    <s v="SO.GM.2026.08.00052"/>
    <s v="Mutiara Hijau"/>
    <x v="2"/>
    <x v="53"/>
    <x v="2"/>
    <n v="1"/>
    <n v="237678.75000000003"/>
    <n v="155793.61945945947"/>
    <n v="58331.380540540529"/>
    <n v="16107.826086956522"/>
    <x v="0"/>
    <x v="0"/>
    <n v="0"/>
    <n v="7142.8571428571431"/>
    <n v="0"/>
    <n v="7142.8571428571431"/>
    <n v="4753.5750000000007"/>
    <n v="30327.122310726863"/>
  </r>
  <r>
    <x v="6"/>
    <s v="SO.GM.2026.08.00053"/>
    <s v="Rizki Bangunan (Kerinci)"/>
    <x v="7"/>
    <x v="53"/>
    <x v="2"/>
    <n v="10"/>
    <n v="2376787.5"/>
    <n v="1557936.1945945946"/>
    <n v="583313.80540540535"/>
    <n v="261078.26086956522"/>
    <x v="0"/>
    <x v="0"/>
    <n v="0"/>
    <n v="16666.666666666668"/>
    <n v="0"/>
    <n v="16666.666666666668"/>
    <n v="47535.750000000007"/>
    <n v="258033.12786917348"/>
  </r>
  <r>
    <x v="6"/>
    <s v="SO.GM.2026.08.00054"/>
    <s v="Persia Bangunan"/>
    <x v="9"/>
    <x v="23"/>
    <x v="2"/>
    <n v="8"/>
    <n v="567580"/>
    <n v="376560.95135135134"/>
    <n v="134772.38198198198"/>
    <n v="31771.826086956527"/>
    <x v="0"/>
    <x v="0"/>
    <n v="0"/>
    <n v="3846.1538461538462"/>
    <n v="0"/>
    <n v="3846.1538461538462"/>
    <n v="11351.6"/>
    <n v="87802.802048871599"/>
  </r>
  <r>
    <x v="6"/>
    <s v="SO.GM.2026.08.00055"/>
    <s v="Suryadi / Empat Saudara"/>
    <x v="1"/>
    <x v="0"/>
    <x v="0"/>
    <n v="4"/>
    <n v="366300.00000000006"/>
    <n v="258847.13513513512"/>
    <n v="71152.864864864881"/>
    <n v="14508.521739130434"/>
    <x v="0"/>
    <x v="0"/>
    <n v="0"/>
    <n v="6250"/>
    <n v="0"/>
    <n v="6250"/>
    <n v="7326.0000000000009"/>
    <n v="43068.343125734449"/>
  </r>
  <r>
    <x v="7"/>
    <s v="SO.AV.2026.08.00458"/>
    <s v="Han Jaya"/>
    <x v="4"/>
    <x v="3"/>
    <x v="1"/>
    <n v="24"/>
    <n v="2215560"/>
    <n v="1702844.3675675672"/>
    <n v="293155.63243243261"/>
    <n v="22589.217391304348"/>
    <x v="5"/>
    <x v="3"/>
    <n v="50000"/>
    <n v="11111.111111111111"/>
    <n v="0"/>
    <n v="61111.111111111109"/>
    <n v="44311.199999999997"/>
    <n v="165144.10393001715"/>
  </r>
  <r>
    <x v="7"/>
    <s v="SO.AV.2026.08.00459"/>
    <s v="Mitra Jaya ( Tungkal )"/>
    <x v="5"/>
    <x v="90"/>
    <x v="0"/>
    <n v="5"/>
    <n v="2074775"/>
    <n v="1494919.2432432431"/>
    <n v="374247.42342342343"/>
    <n v="81878.260869565216"/>
    <x v="1"/>
    <x v="2"/>
    <n v="0"/>
    <n v="0"/>
    <n v="82991"/>
    <n v="82991"/>
    <n v="41495.5"/>
    <n v="167882.66255385824"/>
  </r>
  <r>
    <x v="7"/>
    <s v="SO.AV.2026.08.00459"/>
    <s v="Mitra Jaya ( Tungkal )"/>
    <x v="5"/>
    <x v="14"/>
    <x v="0"/>
    <n v="2"/>
    <n v="2642170"/>
    <n v="1990195.5027027025"/>
    <n v="390137.83063063049"/>
    <n v="32307.478260869564"/>
    <x v="1"/>
    <x v="2"/>
    <n v="0"/>
    <n v="0"/>
    <n v="105686.8"/>
    <n v="105686.8"/>
    <n v="52843.4"/>
    <n v="199300.15236976094"/>
  </r>
  <r>
    <x v="7"/>
    <s v="SO.AV.2026.08.00460"/>
    <s v="BARRAS"/>
    <x v="5"/>
    <x v="3"/>
    <x v="1"/>
    <n v="10"/>
    <n v="923149.99999999988"/>
    <n v="709518.48648648639"/>
    <n v="122148.18018018012"/>
    <n v="9412.173913043478"/>
    <x v="0"/>
    <x v="1"/>
    <n v="0"/>
    <n v="0"/>
    <n v="0"/>
    <n v="0"/>
    <n v="18463"/>
    <n v="94273.006267136647"/>
  </r>
  <r>
    <x v="7"/>
    <s v="SO.AV.2026.08.00461"/>
    <s v="Jaya Bersama"/>
    <x v="0"/>
    <x v="26"/>
    <x v="1"/>
    <n v="1"/>
    <n v="273226.5"/>
    <n v="203356.78054054052"/>
    <n v="42793.219459459477"/>
    <n v="3992.9043478260869"/>
    <x v="0"/>
    <x v="0"/>
    <n v="0"/>
    <n v="3125"/>
    <n v="0"/>
    <n v="3125"/>
    <n v="5464.5300000000007"/>
    <n v="30210.785111633391"/>
  </r>
  <r>
    <x v="7"/>
    <s v="SO.AV.2026.08.00462"/>
    <s v="DKN"/>
    <x v="11"/>
    <x v="9"/>
    <x v="1"/>
    <n v="4"/>
    <n v="687090.00000000012"/>
    <n v="509374.18378378375"/>
    <n v="109625.81621621625"/>
    <n v="16491.965217391305"/>
    <x v="3"/>
    <x v="4"/>
    <n v="35000"/>
    <n v="0"/>
    <n v="0"/>
    <n v="35000"/>
    <n v="13741.800000000001"/>
    <n v="44392.05099882494"/>
  </r>
  <r>
    <x v="7"/>
    <s v="SO.AV.2026.08.00463"/>
    <s v="Putra Berlian"/>
    <x v="2"/>
    <x v="2"/>
    <x v="1"/>
    <n v="36"/>
    <n v="929347.5"/>
    <n v="716914.11891891877"/>
    <n v="120335.88108108111"/>
    <n v="6758.3908173913032"/>
    <x v="0"/>
    <x v="0"/>
    <n v="0"/>
    <n v="5882.3529411764703"/>
    <n v="0"/>
    <n v="5882.3529411764703"/>
    <n v="18586.949999999997"/>
    <n v="89108.187322513331"/>
  </r>
  <r>
    <x v="7"/>
    <s v="SO.AV.2026.08.00464"/>
    <s v="Semoga Jaya"/>
    <x v="11"/>
    <x v="3"/>
    <x v="1"/>
    <n v="48"/>
    <n v="4431120"/>
    <n v="3405688.7351351343"/>
    <n v="586311.26486486522"/>
    <n v="45178.434782608696"/>
    <x v="5"/>
    <x v="3"/>
    <n v="100000"/>
    <n v="29411.764705882353"/>
    <n v="0"/>
    <n v="129411.76470588235"/>
    <n v="88622.399999999994"/>
    <n v="323098.66537637427"/>
  </r>
  <r>
    <x v="7"/>
    <s v="SO.AV.2026.08.00465"/>
    <s v="Sumber Harapan Jaya (SHJ)"/>
    <x v="3"/>
    <x v="3"/>
    <x v="1"/>
    <n v="24"/>
    <n v="2215560"/>
    <n v="1702844.3675675672"/>
    <n v="293155.63243243261"/>
    <n v="22589.217391304348"/>
    <x v="5"/>
    <x v="3"/>
    <n v="50000"/>
    <n v="9090.9090909090901"/>
    <n v="0"/>
    <n v="59090.909090909088"/>
    <n v="44311.199999999997"/>
    <n v="167164.30595021922"/>
  </r>
  <r>
    <x v="7"/>
    <s v="SO.AV.2026.08.00466"/>
    <s v="Rezeki TB"/>
    <x v="6"/>
    <x v="2"/>
    <x v="1"/>
    <n v="12"/>
    <n v="309782.5"/>
    <n v="238971.37297297292"/>
    <n v="40111.96036036039"/>
    <n v="2252.7969391304346"/>
    <x v="0"/>
    <x v="0"/>
    <n v="0"/>
    <n v="15384.615384615385"/>
    <n v="0"/>
    <n v="15384.615384615385"/>
    <n v="6195.65"/>
    <n v="16278.898036614572"/>
  </r>
  <r>
    <x v="7"/>
    <s v="SO.AV.2026.08.00466"/>
    <s v="Rezeki TB"/>
    <x v="6"/>
    <x v="4"/>
    <x v="1"/>
    <n v="18"/>
    <n v="947385.00000000012"/>
    <n v="721074.16216216213"/>
    <n v="132425.83783783787"/>
    <n v="8553.6"/>
    <x v="0"/>
    <x v="0"/>
    <n v="0"/>
    <n v="15384.615384615385"/>
    <n v="0"/>
    <n v="15384.615384615385"/>
    <n v="18947.7"/>
    <n v="89539.922453222476"/>
  </r>
  <r>
    <x v="7"/>
    <s v="SO.AV.2026.08.00468"/>
    <s v="Naga Terang"/>
    <x v="2"/>
    <x v="3"/>
    <x v="1"/>
    <n v="24"/>
    <n v="2215560"/>
    <n v="1702844.3675675672"/>
    <n v="293155.63243243261"/>
    <n v="22589.217391304348"/>
    <x v="5"/>
    <x v="3"/>
    <n v="50000"/>
    <n v="7142.8571428571431"/>
    <n v="0"/>
    <n v="57142.857142857145"/>
    <n v="44311.199999999997"/>
    <n v="169112.35789827118"/>
  </r>
  <r>
    <x v="7"/>
    <s v="SO.AV.2026.08.00469"/>
    <s v="Rezeki TB"/>
    <x v="6"/>
    <x v="3"/>
    <x v="1"/>
    <n v="30"/>
    <n v="2769449.9999999995"/>
    <n v="2128555.4594594589"/>
    <n v="366444.54054054059"/>
    <n v="28236.521739130436"/>
    <x v="5"/>
    <x v="3"/>
    <n v="50000"/>
    <n v="15384.615384615385"/>
    <n v="0"/>
    <n v="65384.615384615383"/>
    <n v="55389"/>
    <n v="217434.40341679478"/>
  </r>
  <r>
    <x v="7"/>
    <s v="SO.AV.2026.08.00470"/>
    <s v="Sinar Jaya Makmur"/>
    <x v="4"/>
    <x v="91"/>
    <x v="0"/>
    <n v="4"/>
    <n v="544788"/>
    <n v="400473.49621621618"/>
    <n v="90326.503783783759"/>
    <n v="15732.869565217392"/>
    <x v="0"/>
    <x v="0"/>
    <n v="0"/>
    <n v="13636.363636363636"/>
    <n v="0"/>
    <n v="13636.363636363636"/>
    <n v="10895.759999999998"/>
    <n v="50061.51058220274"/>
  </r>
  <r>
    <x v="7"/>
    <s v="SO.AV.2026.08.00471"/>
    <s v="Multi Jaya"/>
    <x v="9"/>
    <x v="9"/>
    <x v="1"/>
    <n v="4"/>
    <n v="687090.00000000012"/>
    <n v="509374.18378378375"/>
    <n v="109625.81621621625"/>
    <n v="16491.965217391305"/>
    <x v="3"/>
    <x v="3"/>
    <n v="35000"/>
    <n v="2777.7777777777778"/>
    <n v="0"/>
    <n v="37777.777777777781"/>
    <n v="13741.800000000001"/>
    <n v="41614.273221047159"/>
  </r>
  <r>
    <x v="7"/>
    <s v="SO.AV.2026.08.00472"/>
    <s v="Surya Budi Berlian"/>
    <x v="3"/>
    <x v="9"/>
    <x v="1"/>
    <n v="4"/>
    <n v="687090.00000000012"/>
    <n v="509374.18378378375"/>
    <n v="109625.81621621625"/>
    <n v="16491.965217391305"/>
    <x v="3"/>
    <x v="3"/>
    <n v="35000"/>
    <n v="7142.8571428571431"/>
    <n v="0"/>
    <n v="42142.857142857145"/>
    <n v="13741.800000000001"/>
    <n v="37249.193855967795"/>
  </r>
  <r>
    <x v="7"/>
    <s v="SO.AV.2026.08.00473"/>
    <s v="Multi Jaya"/>
    <x v="9"/>
    <x v="39"/>
    <x v="1"/>
    <n v="2"/>
    <n v="91575.000000000015"/>
    <n v="68717.75135135134"/>
    <n v="13782.24864864866"/>
    <n v="1668.1739130434783"/>
    <x v="0"/>
    <x v="0"/>
    <n v="0"/>
    <n v="2777.7777777777778"/>
    <n v="0"/>
    <n v="2777.7777777777778"/>
    <n v="1831.5000000000002"/>
    <n v="7504.7969578274042"/>
  </r>
  <r>
    <x v="7"/>
    <s v="SO.AV.2026.08.00473"/>
    <s v="Multi Jaya"/>
    <x v="9"/>
    <x v="3"/>
    <x v="1"/>
    <n v="2"/>
    <n v="184630"/>
    <n v="141903.69729729727"/>
    <n v="24429.636036036041"/>
    <n v="1882.4347826086957"/>
    <x v="0"/>
    <x v="0"/>
    <n v="0"/>
    <n v="2777.7777777777778"/>
    <n v="0"/>
    <n v="2777.7777777777778"/>
    <n v="3692.6000000000004"/>
    <n v="16076.823475649568"/>
  </r>
  <r>
    <x v="7"/>
    <s v="SO.AV.2026.08.00473"/>
    <s v="Multi Jaya"/>
    <x v="9"/>
    <x v="50"/>
    <x v="1"/>
    <n v="2"/>
    <n v="166685"/>
    <n v="126804.28108108108"/>
    <n v="23362.38558558558"/>
    <n v="1610.0173913043477"/>
    <x v="0"/>
    <x v="0"/>
    <n v="0"/>
    <n v="2777.7777777777778"/>
    <n v="0"/>
    <n v="2777.7777777777778"/>
    <n v="3333.7"/>
    <n v="15640.890416503455"/>
  </r>
  <r>
    <x v="7"/>
    <s v="SO.AV.2026.08.00474"/>
    <s v="Jaya Bersama"/>
    <x v="0"/>
    <x v="26"/>
    <x v="1"/>
    <n v="1"/>
    <n v="273226.5"/>
    <n v="203356.78054054052"/>
    <n v="42793.219459459477"/>
    <n v="3992.9043478260869"/>
    <x v="0"/>
    <x v="0"/>
    <n v="0"/>
    <n v="3125"/>
    <n v="0"/>
    <n v="3125"/>
    <n v="5464.5300000000007"/>
    <n v="30210.785111633391"/>
  </r>
  <r>
    <x v="7"/>
    <s v="SO.AV.2026.08.00475"/>
    <s v="Jaya Bersama"/>
    <x v="0"/>
    <x v="74"/>
    <x v="4"/>
    <n v="1"/>
    <n v="171587.5"/>
    <n v="130425.05945945944"/>
    <n v="24158.27387387387"/>
    <n v="1121.808695652174"/>
    <x v="0"/>
    <x v="0"/>
    <n v="0"/>
    <n v="3125"/>
    <n v="0"/>
    <n v="3125"/>
    <n v="3431.75"/>
    <n v="16479.715178221697"/>
  </r>
  <r>
    <x v="7"/>
    <s v="SO.AV.2026.08.00476"/>
    <s v="Persia Bangunan"/>
    <x v="9"/>
    <x v="17"/>
    <x v="0"/>
    <n v="6"/>
    <n v="404595.00000000006"/>
    <n v="309091.21297297289"/>
    <n v="55408.787027027109"/>
    <n v="4141.3565217391306"/>
    <x v="0"/>
    <x v="0"/>
    <n v="0"/>
    <n v="3846.1538461538462"/>
    <n v="0"/>
    <n v="3846.1538461538462"/>
    <n v="8091.9000000000005"/>
    <n v="39329.376659134134"/>
  </r>
  <r>
    <x v="7"/>
    <s v="SO.AV.2026.08.00477"/>
    <s v="Mikayla Jaya"/>
    <x v="2"/>
    <x v="3"/>
    <x v="1"/>
    <n v="24"/>
    <n v="2215560"/>
    <n v="1702844.3675675672"/>
    <n v="293155.63243243261"/>
    <n v="22589.217391304348"/>
    <x v="5"/>
    <x v="3"/>
    <n v="50000"/>
    <n v="10000"/>
    <n v="0"/>
    <n v="60000"/>
    <n v="44311.199999999997"/>
    <n v="166255.21504112828"/>
  </r>
  <r>
    <x v="7"/>
    <s v="SO.AV.2026.08.00478"/>
    <s v="Sinar Cahaya / Sinar Makmur"/>
    <x v="0"/>
    <x v="9"/>
    <x v="1"/>
    <n v="4"/>
    <n v="687090.00000000012"/>
    <n v="509374.18378378375"/>
    <n v="109625.81621621625"/>
    <n v="16491.965217391305"/>
    <x v="3"/>
    <x v="3"/>
    <n v="35000"/>
    <n v="5769.2307692307695"/>
    <n v="0"/>
    <n v="40769.230769230766"/>
    <n v="13741.800000000001"/>
    <n v="38622.820229594174"/>
  </r>
  <r>
    <x v="7"/>
    <s v="SO.AV.2026.08.00479"/>
    <s v="Ken Jaya"/>
    <x v="3"/>
    <x v="7"/>
    <x v="1"/>
    <n v="2"/>
    <n v="429015"/>
    <n v="321555.93513513508"/>
    <n v="64944.064864864864"/>
    <n v="8004.1739130434789"/>
    <x v="0"/>
    <x v="0"/>
    <n v="0"/>
    <n v="7142.8571428571431"/>
    <n v="0"/>
    <n v="7142.8571428571431"/>
    <n v="8580.2999999999993"/>
    <n v="41216.733808964244"/>
  </r>
  <r>
    <x v="7"/>
    <s v="SO.AV.2026.08.00480"/>
    <s v="Ken Jaya"/>
    <x v="3"/>
    <x v="20"/>
    <x v="0"/>
    <n v="2"/>
    <n v="574610"/>
    <n v="436034.16216216213"/>
    <n v="81632.504504504497"/>
    <n v="6489.04347826087"/>
    <x v="0"/>
    <x v="0"/>
    <n v="0"/>
    <n v="7142.8571428571431"/>
    <n v="0"/>
    <n v="7142.8571428571431"/>
    <n v="11492.199999999999"/>
    <n v="56508.403883386491"/>
  </r>
  <r>
    <x v="7"/>
    <s v="SO.AV.2026.08.00481"/>
    <s v="Mandiri (Alam Barajo)"/>
    <x v="2"/>
    <x v="55"/>
    <x v="0"/>
    <n v="1"/>
    <n v="187682.5"/>
    <n v="141672.58378378378"/>
    <n v="27410.749549549539"/>
    <n v="3246.8173913043483"/>
    <x v="0"/>
    <x v="1"/>
    <n v="0"/>
    <n v="0"/>
    <n v="0"/>
    <n v="0"/>
    <n v="3753.65"/>
    <n v="20410.282158245187"/>
  </r>
  <r>
    <x v="7"/>
    <s v="SO.AV.2026.08.00482"/>
    <s v="Multi Jaya"/>
    <x v="9"/>
    <x v="17"/>
    <x v="0"/>
    <n v="4"/>
    <n v="269730"/>
    <n v="206060.80864864861"/>
    <n v="36939.191351351386"/>
    <n v="2760.9043478260869"/>
    <x v="0"/>
    <x v="0"/>
    <n v="0"/>
    <n v="2777.7777777777778"/>
    <n v="0"/>
    <n v="2777.7777777777778"/>
    <n v="5394.6"/>
    <n v="26005.90922574752"/>
  </r>
  <r>
    <x v="7"/>
    <s v="SO.AV.2026.08.00483"/>
    <s v="Pelita Abadi"/>
    <x v="2"/>
    <x v="20"/>
    <x v="0"/>
    <n v="4"/>
    <n v="1149220"/>
    <n v="872068.32432432426"/>
    <n v="163265.00900900899"/>
    <n v="12978.08695652174"/>
    <x v="4"/>
    <x v="3"/>
    <n v="40000"/>
    <n v="3333.3333333333335"/>
    <n v="0"/>
    <n v="43333.333333333336"/>
    <n v="22984.399999999998"/>
    <n v="83969.188719153943"/>
  </r>
  <r>
    <x v="7"/>
    <s v="SO.AV.2026.08.00484"/>
    <s v="SKB Jaya Mandiri"/>
    <x v="11"/>
    <x v="28"/>
    <x v="0"/>
    <n v="4"/>
    <n v="605320"/>
    <n v="444354.24864864862"/>
    <n v="100979.08468468464"/>
    <n v="16008.347826086958"/>
    <x v="0"/>
    <x v="1"/>
    <n v="0"/>
    <n v="0"/>
    <n v="0"/>
    <n v="0"/>
    <n v="12106.4"/>
    <n v="72864.336858597686"/>
  </r>
  <r>
    <x v="7"/>
    <s v="SO.AV.2026.08.00485"/>
    <s v="SKB Jaya Mandiri"/>
    <x v="11"/>
    <x v="9"/>
    <x v="1"/>
    <n v="12"/>
    <n v="2061270.0000000002"/>
    <n v="1528122.5513513512"/>
    <n v="328877.4486486488"/>
    <n v="49475.895652173916"/>
    <x v="3"/>
    <x v="4"/>
    <n v="105000"/>
    <n v="0"/>
    <n v="0"/>
    <n v="105000"/>
    <n v="41225.4"/>
    <n v="133176.15299647491"/>
  </r>
  <r>
    <x v="7"/>
    <s v="SO.AV.2026.08.00486"/>
    <s v="Jesica"/>
    <x v="11"/>
    <x v="3"/>
    <x v="1"/>
    <n v="6"/>
    <n v="553890"/>
    <n v="425711.09189189179"/>
    <n v="73288.908108108153"/>
    <n v="5647.304347826087"/>
    <x v="0"/>
    <x v="1"/>
    <n v="0"/>
    <n v="0"/>
    <n v="0"/>
    <n v="0"/>
    <n v="11077.8"/>
    <n v="56563.80376028207"/>
  </r>
  <r>
    <x v="7"/>
    <s v="SO.AV.2026.08.00487"/>
    <s v="Boy Jaya Baru"/>
    <x v="9"/>
    <x v="71"/>
    <x v="1"/>
    <n v="4"/>
    <n v="641580"/>
    <n v="479791.65405405406"/>
    <n v="98208.345945945941"/>
    <n v="12978.08695652174"/>
    <x v="0"/>
    <x v="0"/>
    <n v="0"/>
    <n v="8064.5161290322585"/>
    <n v="0"/>
    <n v="8064.5161290322585"/>
    <n v="12831.6"/>
    <n v="64334.142860391941"/>
  </r>
  <r>
    <x v="7"/>
    <s v="SO.AV.2026.08.00488"/>
    <s v="Era Baru (Parit Culum)"/>
    <x v="11"/>
    <x v="3"/>
    <x v="1"/>
    <n v="8"/>
    <n v="738520"/>
    <n v="567614.78918918909"/>
    <n v="97718.544144144165"/>
    <n v="7529.739130434783"/>
    <x v="0"/>
    <x v="0"/>
    <n v="0"/>
    <n v="8333.3333333333339"/>
    <n v="0"/>
    <n v="8333.3333333333339"/>
    <n v="14770.400000000001"/>
    <n v="67085.071680376044"/>
  </r>
  <r>
    <x v="7"/>
    <s v="SO.AV.2026.08.00489"/>
    <s v="Hidayah (Sabak)"/>
    <x v="11"/>
    <x v="10"/>
    <x v="1"/>
    <n v="2"/>
    <n v="1620600"/>
    <n v="1197476.1513513513"/>
    <n v="262523.84864864848"/>
    <n v="39821.913043478264"/>
    <x v="3"/>
    <x v="4"/>
    <n v="70000"/>
    <n v="0"/>
    <n v="0"/>
    <n v="70000"/>
    <n v="32412"/>
    <n v="120289.93560517021"/>
  </r>
  <r>
    <x v="7"/>
    <s v="SO.AV.2026.08.00490"/>
    <s v="Agung Pratama"/>
    <x v="2"/>
    <x v="1"/>
    <x v="1"/>
    <n v="36"/>
    <n v="503107.50000000006"/>
    <n v="388964.04324324313"/>
    <n v="64285.956756756874"/>
    <n v="3994.4347826086955"/>
    <x v="0"/>
    <x v="1"/>
    <n v="0"/>
    <n v="0"/>
    <n v="0"/>
    <n v="0"/>
    <n v="10062.150000000001"/>
    <n v="50229.371974148176"/>
  </r>
  <r>
    <x v="7"/>
    <s v="SO.AV.2026.08.00491"/>
    <s v="Apang"/>
    <x v="4"/>
    <x v="92"/>
    <x v="0"/>
    <n v="4"/>
    <n v="329670"/>
    <n v="232962.42162162162"/>
    <n v="64037.578378378385"/>
    <n v="14508.521739130434"/>
    <x v="0"/>
    <x v="1"/>
    <n v="0"/>
    <n v="0"/>
    <n v="0"/>
    <n v="0"/>
    <n v="6593.4000000000005"/>
    <n v="42935.656639247951"/>
  </r>
  <r>
    <x v="7"/>
    <s v="SO.AV.2026.08.00491"/>
    <s v="Apang"/>
    <x v="4"/>
    <x v="9"/>
    <x v="1"/>
    <n v="4"/>
    <n v="687090.00000000012"/>
    <n v="509374.18378378375"/>
    <n v="109625.81621621625"/>
    <n v="16491.965217391305"/>
    <x v="0"/>
    <x v="1"/>
    <n v="0"/>
    <n v="0"/>
    <n v="0"/>
    <n v="0"/>
    <n v="13741.800000000001"/>
    <n v="79392.05099882494"/>
  </r>
  <r>
    <x v="7"/>
    <s v="SO.AV.2026.08.00491"/>
    <s v="Apang"/>
    <x v="4"/>
    <x v="3"/>
    <x v="1"/>
    <n v="2"/>
    <n v="184630"/>
    <n v="141903.69729729727"/>
    <n v="24429.636036036041"/>
    <n v="1882.4347826086957"/>
    <x v="0"/>
    <x v="1"/>
    <n v="0"/>
    <n v="0"/>
    <n v="0"/>
    <n v="0"/>
    <n v="3692.6000000000004"/>
    <n v="18854.601253427347"/>
  </r>
  <r>
    <x v="7"/>
    <s v="SO.AV.2026.08.00492"/>
    <s v="Star Jaya"/>
    <x v="3"/>
    <x v="3"/>
    <x v="1"/>
    <n v="24"/>
    <n v="2215560"/>
    <n v="1702844.3675675672"/>
    <n v="293155.63243243261"/>
    <n v="22589.217391304348"/>
    <x v="5"/>
    <x v="3"/>
    <n v="50000"/>
    <n v="5000"/>
    <n v="0"/>
    <n v="55000"/>
    <n v="44311.199999999997"/>
    <n v="171255.21504112828"/>
  </r>
  <r>
    <x v="7"/>
    <s v="SO.AV.2026.08.00493"/>
    <s v="Dayana FF 2"/>
    <x v="11"/>
    <x v="93"/>
    <x v="0"/>
    <n v="4"/>
    <n v="572020"/>
    <n v="444354.24864864862"/>
    <n v="70979.084684684698"/>
    <n v="16008.347826086958"/>
    <x v="0"/>
    <x v="0"/>
    <n v="0"/>
    <n v="6250"/>
    <n v="0"/>
    <n v="6250"/>
    <n v="11440.4"/>
    <n v="37280.336858597737"/>
  </r>
  <r>
    <x v="7"/>
    <s v="SO.AV.2026.08.00494"/>
    <s v="Sinar Mas (Avi)"/>
    <x v="3"/>
    <x v="1"/>
    <x v="1"/>
    <n v="12"/>
    <n v="167702.5"/>
    <n v="129654.68108108104"/>
    <n v="21428.652252252272"/>
    <n v="1331.478260869565"/>
    <x v="0"/>
    <x v="1"/>
    <n v="0"/>
    <n v="0"/>
    <n v="0"/>
    <n v="0"/>
    <n v="3354.05"/>
    <n v="16743.123991382708"/>
  </r>
  <r>
    <x v="7"/>
    <s v="SO.AV.2026.08.00495"/>
    <s v="Dayana FF 2"/>
    <x v="11"/>
    <x v="3"/>
    <x v="1"/>
    <n v="24"/>
    <n v="2215560"/>
    <n v="1702844.3675675672"/>
    <n v="293155.63243243261"/>
    <n v="22589.217391304348"/>
    <x v="5"/>
    <x v="3"/>
    <n v="50000"/>
    <n v="6250"/>
    <n v="0"/>
    <n v="56250"/>
    <n v="44311.199999999997"/>
    <n v="170005.21504112828"/>
  </r>
  <r>
    <x v="7"/>
    <s v="SO.AV.2026.08.00496"/>
    <s v="Rumah Material"/>
    <x v="0"/>
    <x v="9"/>
    <x v="1"/>
    <n v="4"/>
    <n v="687090.00000000012"/>
    <n v="509374.18378378375"/>
    <n v="109625.81621621625"/>
    <n v="16491.965217391305"/>
    <x v="3"/>
    <x v="3"/>
    <n v="35000"/>
    <n v="4545.454545454545"/>
    <n v="0"/>
    <n v="39545.454545454544"/>
    <n v="13741.800000000001"/>
    <n v="39846.596453370395"/>
  </r>
  <r>
    <x v="7"/>
    <s v="SO.AV.2026.08.00497"/>
    <s v="Rumah Material"/>
    <x v="0"/>
    <x v="3"/>
    <x v="1"/>
    <n v="4"/>
    <n v="369260"/>
    <n v="283807.39459459455"/>
    <n v="48859.272072072083"/>
    <n v="3764.8695652173915"/>
    <x v="0"/>
    <x v="0"/>
    <n v="0"/>
    <n v="4545.454545454545"/>
    <n v="0"/>
    <n v="4545.454545454545"/>
    <n v="7385.2000000000007"/>
    <n v="33163.74796140015"/>
  </r>
  <r>
    <x v="7"/>
    <s v="SO.AV.2026.08.00498"/>
    <s v="Surya Jaya"/>
    <x v="3"/>
    <x v="28"/>
    <x v="0"/>
    <n v="1"/>
    <n v="151330"/>
    <n v="111088.56216216215"/>
    <n v="25244.77117117116"/>
    <n v="4002.0869565217395"/>
    <x v="0"/>
    <x v="0"/>
    <n v="0"/>
    <n v="5555.5555555555557"/>
    <n v="0"/>
    <n v="5555.5555555555557"/>
    <n v="3026.6"/>
    <n v="12660.528659093865"/>
  </r>
  <r>
    <x v="7"/>
    <s v="SO.AV.2026.08.00499"/>
    <s v="Surya Jaya"/>
    <x v="3"/>
    <x v="3"/>
    <x v="1"/>
    <n v="3"/>
    <n v="276945"/>
    <n v="212855.54594594589"/>
    <n v="36644.454054054077"/>
    <n v="2823.6521739130435"/>
    <x v="0"/>
    <x v="0"/>
    <n v="0"/>
    <n v="5555.5555555555557"/>
    <n v="0"/>
    <n v="5555.5555555555557"/>
    <n v="5538.9"/>
    <n v="22726.34632458548"/>
  </r>
  <r>
    <x v="7"/>
    <s v="SO.AV.2026.08.00500"/>
    <s v="Itaza Building (Rantau Panjang)"/>
    <x v="10"/>
    <x v="3"/>
    <x v="1"/>
    <n v="72"/>
    <n v="6646680"/>
    <n v="5108533.1027027015"/>
    <n v="879466.8972972976"/>
    <n v="97767.65217391304"/>
    <x v="5"/>
    <x v="3"/>
    <n v="150000"/>
    <n v="16666.666666666668"/>
    <n v="0"/>
    <n v="166666.66666666666"/>
    <n v="132933.6"/>
    <n v="482098.97845671792"/>
  </r>
  <r>
    <x v="7"/>
    <s v="SO.AV.2026.08.00501"/>
    <s v="Eko Jaya"/>
    <x v="11"/>
    <x v="5"/>
    <x v="0"/>
    <n v="12"/>
    <n v="912420.00000000012"/>
    <n v="692416.08648648649"/>
    <n v="129583.91351351351"/>
    <n v="10009.043478260872"/>
    <x v="0"/>
    <x v="0"/>
    <n v="0"/>
    <n v="16666.666666666668"/>
    <n v="0"/>
    <n v="16666.666666666668"/>
    <n v="18248.400000000001"/>
    <n v="84659.80336858597"/>
  </r>
  <r>
    <x v="7"/>
    <s v="SO.AV.2026.08.00502"/>
    <s v="Eko Jaya"/>
    <x v="11"/>
    <x v="3"/>
    <x v="1"/>
    <n v="48"/>
    <n v="4431120"/>
    <n v="3405688.7351351343"/>
    <n v="586311.26486486522"/>
    <n v="45178.434782608696"/>
    <x v="5"/>
    <x v="3"/>
    <n v="100000"/>
    <n v="16666.666666666668"/>
    <n v="0"/>
    <n v="116666.66666666667"/>
    <n v="88622.399999999994"/>
    <n v="335843.76341558993"/>
  </r>
  <r>
    <x v="7"/>
    <s v="SO.AV.2026.08.00503"/>
    <s v="Hendra Jaya"/>
    <x v="2"/>
    <x v="3"/>
    <x v="1"/>
    <n v="24"/>
    <n v="2215560"/>
    <n v="1702844.3675675672"/>
    <n v="293155.63243243261"/>
    <n v="22589.217391304348"/>
    <x v="5"/>
    <x v="3"/>
    <n v="50000"/>
    <n v="6250"/>
    <n v="0"/>
    <n v="56250"/>
    <n v="44311.199999999997"/>
    <n v="170005.21504112828"/>
  </r>
  <r>
    <x v="7"/>
    <s v="SO.AV.2026.08.00504"/>
    <s v="Ujang Bangunan"/>
    <x v="13"/>
    <x v="3"/>
    <x v="1"/>
    <n v="24"/>
    <n v="2215560"/>
    <n v="1702844.3675675672"/>
    <n v="293155.63243243261"/>
    <n v="22589.217391304348"/>
    <x v="5"/>
    <x v="3"/>
    <n v="50000"/>
    <n v="18181.81818181818"/>
    <n v="0"/>
    <n v="68181.818181818177"/>
    <n v="44311.199999999997"/>
    <n v="158073.3968593101"/>
  </r>
  <r>
    <x v="7"/>
    <s v="SO.AV.2026.08.00505"/>
    <s v="Ujang Bangunan"/>
    <x v="13"/>
    <x v="9"/>
    <x v="1"/>
    <n v="4"/>
    <n v="687090.00000000012"/>
    <n v="509374.18378378375"/>
    <n v="109625.81621621625"/>
    <n v="16491.965217391305"/>
    <x v="3"/>
    <x v="3"/>
    <n v="35000"/>
    <n v="18181.81818181818"/>
    <n v="0"/>
    <n v="53181.818181818177"/>
    <n v="13741.800000000001"/>
    <n v="26210.232817006763"/>
  </r>
  <r>
    <x v="7"/>
    <s v="SO.AV.2026.08.00506"/>
    <s v="Ujang Bangunan"/>
    <x v="13"/>
    <x v="13"/>
    <x v="0"/>
    <n v="8"/>
    <n v="829540"/>
    <n v="594732.10810810805"/>
    <n v="152601.22522522521"/>
    <n v="28649.739130434784"/>
    <x v="0"/>
    <x v="0"/>
    <n v="0"/>
    <n v="18181.81818181818"/>
    <n v="0"/>
    <n v="18181.81818181818"/>
    <n v="16590.8"/>
    <n v="89178.867912972244"/>
  </r>
  <r>
    <x v="7"/>
    <s v="SO.AV.2026.08.00507"/>
    <s v="Sun Jaya Mandiri"/>
    <x v="3"/>
    <x v="3"/>
    <x v="1"/>
    <n v="3"/>
    <n v="276945"/>
    <n v="212855.54594594589"/>
    <n v="36644.454054054077"/>
    <n v="2823.6521739130435"/>
    <x v="0"/>
    <x v="1"/>
    <n v="0"/>
    <n v="0"/>
    <n v="0"/>
    <n v="0"/>
    <n v="5538.9"/>
    <n v="28281.901880141035"/>
  </r>
  <r>
    <x v="7"/>
    <s v="SO.AV.2026.08.00508"/>
    <s v="Sun Jaya Mandiri"/>
    <x v="3"/>
    <x v="20"/>
    <x v="0"/>
    <n v="1"/>
    <n v="287305"/>
    <n v="218017.08108108107"/>
    <n v="40816.252252252249"/>
    <n v="3244.521739130435"/>
    <x v="0"/>
    <x v="1"/>
    <n v="0"/>
    <n v="0"/>
    <n v="0"/>
    <n v="0"/>
    <n v="5746.0999999999995"/>
    <n v="31825.630513121818"/>
  </r>
  <r>
    <x v="7"/>
    <s v="SO.AV.2026.08.00509"/>
    <s v="Papua Tb"/>
    <x v="9"/>
    <x v="3"/>
    <x v="1"/>
    <n v="8"/>
    <n v="738520"/>
    <n v="567614.78918918909"/>
    <n v="97718.544144144165"/>
    <n v="7529.739130434783"/>
    <x v="0"/>
    <x v="1"/>
    <n v="0"/>
    <n v="0"/>
    <n v="0"/>
    <n v="0"/>
    <n v="14770.400000000001"/>
    <n v="75418.405013709387"/>
  </r>
  <r>
    <x v="7"/>
    <s v="SO.AV.2026.08.00510"/>
    <s v="Rudi Jaya"/>
    <x v="0"/>
    <x v="14"/>
    <x v="0"/>
    <n v="1"/>
    <n v="1321085"/>
    <n v="995097.75135135127"/>
    <n v="195068.91531531524"/>
    <n v="16153.739130434782"/>
    <x v="4"/>
    <x v="4"/>
    <n v="40000"/>
    <n v="0"/>
    <n v="0"/>
    <n v="40000"/>
    <n v="26421.7"/>
    <n v="112493.47618488046"/>
  </r>
  <r>
    <x v="7"/>
    <s v="SO.AV.2026.08.00511"/>
    <s v="Pelita (Pattimura)"/>
    <x v="2"/>
    <x v="9"/>
    <x v="1"/>
    <n v="4"/>
    <n v="687090.00000000012"/>
    <n v="509374.18378378375"/>
    <n v="109625.81621621625"/>
    <n v="16491.965217391305"/>
    <x v="3"/>
    <x v="4"/>
    <n v="35000"/>
    <n v="0"/>
    <n v="0"/>
    <n v="35000"/>
    <n v="13741.800000000001"/>
    <n v="44392.05099882494"/>
  </r>
  <r>
    <x v="7"/>
    <s v="SO.AV.2026.08.00512"/>
    <s v="Bintang Baru/Bintang Baru Jaya"/>
    <x v="4"/>
    <x v="31"/>
    <x v="1"/>
    <n v="2"/>
    <n v="106930"/>
    <n v="81814.183783783781"/>
    <n v="14519.149549549547"/>
    <n v="879.99999999999989"/>
    <x v="1"/>
    <x v="2"/>
    <n v="0"/>
    <n v="0"/>
    <n v="3742.5500000000006"/>
    <n v="3742.5500000000006"/>
    <n v="2138.6"/>
    <n v="7757.9995495495459"/>
  </r>
  <r>
    <x v="7"/>
    <s v="SO.AV.2026.08.00513"/>
    <s v="Sinar Cahaya / Sinar Makmur"/>
    <x v="0"/>
    <x v="3"/>
    <x v="1"/>
    <n v="2"/>
    <n v="184630"/>
    <n v="141903.69729729727"/>
    <n v="24429.636036036041"/>
    <n v="1882.4347826086957"/>
    <x v="0"/>
    <x v="0"/>
    <n v="0"/>
    <n v="5769.2307692307695"/>
    <n v="0"/>
    <n v="5769.2307692307695"/>
    <n v="3692.6000000000004"/>
    <n v="13085.370484196575"/>
  </r>
  <r>
    <x v="7"/>
    <s v="SO.AV.2026.08.00514"/>
    <s v="SINAR MAJU ( Mendalo )"/>
    <x v="3"/>
    <x v="10"/>
    <x v="1"/>
    <n v="1"/>
    <n v="810300"/>
    <n v="598738.07567567565"/>
    <n v="131261.92432432424"/>
    <n v="19910.956521739132"/>
    <x v="3"/>
    <x v="4"/>
    <n v="35000"/>
    <n v="0"/>
    <n v="0"/>
    <n v="35000"/>
    <n v="16206"/>
    <n v="60144.967802585103"/>
  </r>
  <r>
    <x v="7"/>
    <s v="SO.AV.2026.08.00515"/>
    <s v="Sinar Harapan"/>
    <x v="1"/>
    <x v="10"/>
    <x v="1"/>
    <n v="1"/>
    <n v="810300"/>
    <n v="598738.07567567565"/>
    <n v="131261.92432432424"/>
    <n v="19910.956521739132"/>
    <x v="3"/>
    <x v="3"/>
    <n v="35000"/>
    <n v="6250"/>
    <n v="0"/>
    <n v="41250"/>
    <n v="16206"/>
    <n v="53894.967802585103"/>
  </r>
  <r>
    <x v="7"/>
    <s v="SO.AV.2026.08.00516"/>
    <s v="Sinar Harapan"/>
    <x v="1"/>
    <x v="9"/>
    <x v="1"/>
    <n v="4"/>
    <n v="687090.00000000012"/>
    <n v="509374.18378378375"/>
    <n v="109625.81621621625"/>
    <n v="16491.965217391305"/>
    <x v="3"/>
    <x v="3"/>
    <n v="35000"/>
    <n v="6250"/>
    <n v="0"/>
    <n v="41250"/>
    <n v="13741.800000000001"/>
    <n v="38142.05099882494"/>
  </r>
  <r>
    <x v="7"/>
    <s v="SO.AV.2026.08.00517"/>
    <s v="Khanza Bangunan"/>
    <x v="7"/>
    <x v="6"/>
    <x v="0"/>
    <n v="24"/>
    <n v="1658340"/>
    <n v="1255408.6054054054"/>
    <n v="238591.39459459437"/>
    <n v="25610.434782608696"/>
    <x v="0"/>
    <x v="1"/>
    <n v="0"/>
    <n v="0"/>
    <n v="0"/>
    <n v="0"/>
    <n v="33166.799999999996"/>
    <n v="179814.15981198568"/>
  </r>
  <r>
    <x v="7"/>
    <s v="SO.AV.2026.08.00518"/>
    <s v="Iklas"/>
    <x v="8"/>
    <x v="9"/>
    <x v="1"/>
    <n v="8"/>
    <n v="1374180.0000000002"/>
    <n v="1018748.3675675675"/>
    <n v="219251.6324324325"/>
    <n v="32983.930434782611"/>
    <x v="3"/>
    <x v="4"/>
    <n v="70000"/>
    <n v="0"/>
    <n v="0"/>
    <n v="70000"/>
    <n v="27483.600000000002"/>
    <n v="88784.101997649879"/>
  </r>
  <r>
    <x v="7"/>
    <s v="SO.AV.2026.08.00519"/>
    <s v="Sinar Harapan"/>
    <x v="1"/>
    <x v="6"/>
    <x v="0"/>
    <n v="24"/>
    <n v="1658340"/>
    <n v="1255408.6054054054"/>
    <n v="238591.39459459437"/>
    <n v="15610.434782608694"/>
    <x v="0"/>
    <x v="0"/>
    <n v="0"/>
    <n v="6250"/>
    <n v="0"/>
    <n v="6250"/>
    <n v="33166.799999999996"/>
    <n v="183564.15981198568"/>
  </r>
  <r>
    <x v="7"/>
    <s v="SO.AV.2026.08.00520"/>
    <s v="Alam Jaya"/>
    <x v="4"/>
    <x v="6"/>
    <x v="0"/>
    <n v="24"/>
    <n v="1658340"/>
    <n v="1255408.6054054054"/>
    <n v="238591.39459459437"/>
    <n v="15610.434782608694"/>
    <x v="0"/>
    <x v="0"/>
    <n v="0"/>
    <n v="16666.666666666668"/>
    <n v="0"/>
    <n v="16666.666666666668"/>
    <n v="33166.799999999996"/>
    <n v="173147.49314531902"/>
  </r>
  <r>
    <x v="7"/>
    <s v="SO.AV.2026.08.00521"/>
    <s v="Mapan Jaya"/>
    <x v="2"/>
    <x v="1"/>
    <x v="1"/>
    <n v="24"/>
    <n v="335405"/>
    <n v="259309.36216216208"/>
    <n v="42857.304504504544"/>
    <n v="2662.95652173913"/>
    <x v="0"/>
    <x v="0"/>
    <n v="0"/>
    <n v="6250"/>
    <n v="0"/>
    <n v="6250"/>
    <n v="6708.1"/>
    <n v="27236.247982765417"/>
  </r>
  <r>
    <x v="7"/>
    <s v="SO.AV.2026.08.00521"/>
    <s v="Mapan Jaya"/>
    <x v="2"/>
    <x v="21"/>
    <x v="1"/>
    <n v="6"/>
    <n v="571094.99999999988"/>
    <n v="435417.85945945943"/>
    <n v="79082.140540540451"/>
    <n v="4954.0173913043482"/>
    <x v="0"/>
    <x v="0"/>
    <n v="0"/>
    <n v="6250"/>
    <n v="0"/>
    <n v="6250"/>
    <n v="11421.9"/>
    <n v="56456.223149236095"/>
  </r>
  <r>
    <x v="7"/>
    <s v="SO.AV.2026.08.00522"/>
    <s v="Alan Jaya"/>
    <x v="6"/>
    <x v="28"/>
    <x v="0"/>
    <n v="4"/>
    <n v="605320"/>
    <n v="444354.24864864862"/>
    <n v="100979.08468468464"/>
    <n v="16008.347826086958"/>
    <x v="0"/>
    <x v="1"/>
    <n v="0"/>
    <n v="0"/>
    <n v="0"/>
    <n v="0"/>
    <n v="12106.4"/>
    <n v="72864.336858597686"/>
  </r>
  <r>
    <x v="7"/>
    <s v="SO.AV.2026.08.00523"/>
    <s v="Boy Jaya Baru"/>
    <x v="9"/>
    <x v="94"/>
    <x v="1"/>
    <n v="2"/>
    <n v="476745"/>
    <n v="364234.89729729726"/>
    <n v="65265.102702702687"/>
    <n v="6677.2869565217397"/>
    <x v="0"/>
    <x v="0"/>
    <n v="0"/>
    <n v="8064.5161290322585"/>
    <n v="0"/>
    <n v="8064.5161290322585"/>
    <n v="9534.9"/>
    <n v="40988.399617148687"/>
  </r>
  <r>
    <x v="7"/>
    <s v="SO.AV.2026.08.00524"/>
    <s v="Bunga Mas Jaya"/>
    <x v="0"/>
    <x v="9"/>
    <x v="1"/>
    <n v="8"/>
    <n v="1374180.0000000002"/>
    <n v="1018748.3675675675"/>
    <n v="219251.6324324325"/>
    <n v="32983.930434782611"/>
    <x v="3"/>
    <x v="3"/>
    <n v="70000"/>
    <n v="10000"/>
    <n v="0"/>
    <n v="80000"/>
    <n v="27483.600000000002"/>
    <n v="78784.101997649879"/>
  </r>
  <r>
    <x v="7"/>
    <s v="SO.AV.2026.08.00525"/>
    <s v="Pak Tani"/>
    <x v="8"/>
    <x v="28"/>
    <x v="0"/>
    <n v="8"/>
    <n v="1210640"/>
    <n v="888708.49729729723"/>
    <n v="201958.16936936928"/>
    <n v="32016.695652173916"/>
    <x v="0"/>
    <x v="0"/>
    <n v="0"/>
    <n v="12500"/>
    <n v="0"/>
    <n v="12500"/>
    <n v="24212.799999999999"/>
    <n v="133228.67371719537"/>
  </r>
  <r>
    <x v="7"/>
    <s v="SO.AV.2026.08.00526"/>
    <s v="Sumber Rezeki (Sungai Gelam)"/>
    <x v="9"/>
    <x v="50"/>
    <x v="1"/>
    <n v="6"/>
    <n v="500055.00000000006"/>
    <n v="380412.84324324323"/>
    <n v="70087.156756756769"/>
    <n v="4830.0521739130436"/>
    <x v="0"/>
    <x v="1"/>
    <n v="0"/>
    <n v="0"/>
    <n v="0"/>
    <n v="0"/>
    <n v="10001.1"/>
    <n v="55256.004582843729"/>
  </r>
  <r>
    <x v="7"/>
    <s v="SO.AV.2026.08.00527"/>
    <s v="Simpang Baru SPA"/>
    <x v="8"/>
    <x v="20"/>
    <x v="0"/>
    <n v="4"/>
    <n v="1149220"/>
    <n v="872068.32432432426"/>
    <n v="163265.00900900899"/>
    <n v="12978.08695652174"/>
    <x v="4"/>
    <x v="4"/>
    <n v="40000"/>
    <n v="0"/>
    <n v="0"/>
    <n v="40000"/>
    <n v="22984.399999999998"/>
    <n v="87302.522052487271"/>
  </r>
  <r>
    <x v="7"/>
    <s v="SO.AV.2026.08.00528"/>
    <s v="Usaha Indah"/>
    <x v="3"/>
    <x v="3"/>
    <x v="1"/>
    <n v="24"/>
    <n v="2215560"/>
    <n v="1702844.3675675672"/>
    <n v="293155.63243243261"/>
    <n v="22589.217391304348"/>
    <x v="5"/>
    <x v="3"/>
    <n v="50000"/>
    <n v="7142.8571428571431"/>
    <n v="0"/>
    <n v="57142.857142857145"/>
    <n v="44311.199999999997"/>
    <n v="169112.35789827118"/>
  </r>
  <r>
    <x v="7"/>
    <s v="SO.AV.2026.08.00529"/>
    <s v="BuildXpert Mart"/>
    <x v="12"/>
    <x v="42"/>
    <x v="0"/>
    <n v="1"/>
    <n v="99530"/>
    <n v="76190.421621621615"/>
    <n v="13476.245045045041"/>
    <n v="772.94608695652175"/>
    <x v="0"/>
    <x v="1"/>
    <n v="0"/>
    <n v="0"/>
    <n v="0"/>
    <n v="0"/>
    <n v="1990.6000000000001"/>
    <n v="10712.69895808852"/>
  </r>
  <r>
    <x v="7"/>
    <s v="SO.AV.2026.08.00530"/>
    <s v="MAYANG KERAMIK"/>
    <x v="0"/>
    <x v="95"/>
    <x v="1"/>
    <n v="2"/>
    <n v="2539125"/>
    <n v="1921477.7513513512"/>
    <n v="366022.24864864885"/>
    <n v="32751.304347826084"/>
    <x v="0"/>
    <x v="0"/>
    <n v="0"/>
    <n v="13636.363636363636"/>
    <n v="0"/>
    <n v="13636.363636363636"/>
    <n v="50782.500000000007"/>
    <n v="268852.08066445909"/>
  </r>
  <r>
    <x v="7"/>
    <s v="SO.AV.2026.08.00531"/>
    <s v="Bangunan Baru ( Kenali )"/>
    <x v="0"/>
    <x v="10"/>
    <x v="1"/>
    <n v="1"/>
    <n v="810300"/>
    <n v="598738.07567567565"/>
    <n v="131261.92432432424"/>
    <n v="19910.956521739132"/>
    <x v="3"/>
    <x v="3"/>
    <n v="35000"/>
    <n v="14285.714285714286"/>
    <n v="0"/>
    <n v="49285.71428571429"/>
    <n v="16206"/>
    <n v="45859.253516870813"/>
  </r>
  <r>
    <x v="7"/>
    <s v="SO.AV.2026.08.00533"/>
    <s v="Ira Jaya"/>
    <x v="6"/>
    <x v="53"/>
    <x v="2"/>
    <n v="20"/>
    <n v="4753575"/>
    <n v="3115872.3891891893"/>
    <n v="1166627.6108108107"/>
    <n v="322156.52173913043"/>
    <x v="0"/>
    <x v="0"/>
    <n v="0"/>
    <n v="33333.333333333336"/>
    <n v="0"/>
    <n v="33333.333333333336"/>
    <n v="95071.500000000015"/>
    <n v="716066.25573834695"/>
  </r>
  <r>
    <x v="7"/>
    <s v="SO.AV.2026.08.00534"/>
    <s v="Heri Karya Baru (Kuamang Kuning)"/>
    <x v="8"/>
    <x v="10"/>
    <x v="1"/>
    <n v="5"/>
    <n v="4051500"/>
    <n v="2993690.3783783782"/>
    <n v="656309.62162162131"/>
    <n v="99554.782608695648"/>
    <x v="3"/>
    <x v="3"/>
    <n v="175000"/>
    <n v="20000"/>
    <n v="0"/>
    <n v="195000"/>
    <n v="81029.999999999985"/>
    <n v="280724.83901292563"/>
  </r>
  <r>
    <x v="7"/>
    <s v="SO.AV.2026.08.00535"/>
    <s v="Heri Karya Baru (Kuamang Kuning)"/>
    <x v="8"/>
    <x v="3"/>
    <x v="1"/>
    <n v="24"/>
    <n v="2215560"/>
    <n v="1702844.3675675672"/>
    <n v="293155.63243243261"/>
    <n v="22589.217391304348"/>
    <x v="5"/>
    <x v="3"/>
    <n v="50000"/>
    <n v="20000"/>
    <n v="0"/>
    <n v="70000"/>
    <n v="44311.199999999997"/>
    <n v="156255.21504112828"/>
  </r>
  <r>
    <x v="7"/>
    <s v="SO.AV.2026.08.00536"/>
    <s v="PALMERAH JAYA"/>
    <x v="9"/>
    <x v="5"/>
    <x v="0"/>
    <n v="4"/>
    <n v="304140"/>
    <n v="230805.36216216214"/>
    <n v="43194.637837837858"/>
    <n v="3336.3478260869565"/>
    <x v="0"/>
    <x v="1"/>
    <n v="0"/>
    <n v="0"/>
    <n v="0"/>
    <n v="0"/>
    <n v="6082.8"/>
    <n v="33775.490011750895"/>
  </r>
  <r>
    <x v="7"/>
    <s v="SO.AV.2026.08.00537"/>
    <s v="Hisanah"/>
    <x v="7"/>
    <x v="96"/>
    <x v="0"/>
    <n v="8"/>
    <n v="2121876"/>
    <n v="1626299.5718918918"/>
    <n v="285300.42810810823"/>
    <n v="41291.408695652179"/>
    <x v="0"/>
    <x v="0"/>
    <n v="0"/>
    <n v="16666.666666666668"/>
    <n v="0"/>
    <n v="16666.666666666668"/>
    <n v="42437.520000000004"/>
    <n v="184904.83274578938"/>
  </r>
  <r>
    <x v="7"/>
    <s v="SO.AV.2026.08.00539"/>
    <s v="Baja Prima (Rimbo Bujang-Unit 5)"/>
    <x v="13"/>
    <x v="9"/>
    <x v="1"/>
    <n v="8"/>
    <n v="1374180.0000000002"/>
    <n v="1018748.3675675675"/>
    <n v="219251.6324324325"/>
    <n v="32983.930434782611"/>
    <x v="3"/>
    <x v="4"/>
    <n v="70000"/>
    <n v="0"/>
    <n v="0"/>
    <n v="70000"/>
    <n v="27483.600000000002"/>
    <n v="88784.101997649879"/>
  </r>
  <r>
    <x v="7"/>
    <s v="SO.AV.2026.08.00540"/>
    <s v="Steven Jaya"/>
    <x v="4"/>
    <x v="1"/>
    <x v="1"/>
    <n v="12"/>
    <n v="167702.5"/>
    <n v="129654.68108108104"/>
    <n v="21428.652252252272"/>
    <n v="1331.478260869565"/>
    <x v="0"/>
    <x v="1"/>
    <n v="0"/>
    <n v="0"/>
    <n v="0"/>
    <n v="0"/>
    <n v="3354.05"/>
    <n v="16743.123991382708"/>
  </r>
  <r>
    <x v="7"/>
    <s v="SO.AV.2026.08.00540"/>
    <s v="Steven Jaya"/>
    <x v="4"/>
    <x v="97"/>
    <x v="0"/>
    <n v="2"/>
    <n v="65305"/>
    <n v="48379.762162162158"/>
    <n v="10453.57117117117"/>
    <n v="1259.5478260869565"/>
    <x v="0"/>
    <x v="1"/>
    <n v="0"/>
    <n v="0"/>
    <n v="0"/>
    <n v="0"/>
    <n v="1306.0999999999999"/>
    <n v="7887.923345084213"/>
  </r>
  <r>
    <x v="7"/>
    <s v="SO.AV.2026.08.00541"/>
    <s v="Sumber Kiat Sentosa"/>
    <x v="3"/>
    <x v="3"/>
    <x v="1"/>
    <n v="4"/>
    <n v="369260"/>
    <n v="283807.39459459455"/>
    <n v="48859.272072072083"/>
    <n v="3764.8695652173915"/>
    <x v="0"/>
    <x v="0"/>
    <n v="0"/>
    <n v="2777.7777777777778"/>
    <n v="0"/>
    <n v="2777.7777777777778"/>
    <n v="7385.2000000000007"/>
    <n v="34931.424729076913"/>
  </r>
  <r>
    <x v="7"/>
    <s v="SO.AV.2026.08.00542"/>
    <s v="Sinar Bangunan"/>
    <x v="0"/>
    <x v="15"/>
    <x v="0"/>
    <n v="10"/>
    <n v="499500"/>
    <n v="376715.02702702704"/>
    <n v="73284.972972972901"/>
    <n v="8294.95652173913"/>
    <x v="0"/>
    <x v="0"/>
    <n v="0"/>
    <n v="13636.363636363636"/>
    <n v="0"/>
    <n v="13636.363636363636"/>
    <n v="9989.9999999999982"/>
    <n v="41363.652814870133"/>
  </r>
  <r>
    <x v="7"/>
    <s v="SO.AV.2026.08.00543"/>
    <s v="MVM Jaya"/>
    <x v="11"/>
    <x v="1"/>
    <x v="1"/>
    <n v="144"/>
    <n v="2012430.0000000002"/>
    <n v="1555856.1729729725"/>
    <n v="257143.8270270275"/>
    <n v="15977.739130434782"/>
    <x v="0"/>
    <x v="1"/>
    <n v="0"/>
    <n v="0"/>
    <n v="0"/>
    <n v="0"/>
    <n v="40248.600000000006"/>
    <n v="200917.48789659271"/>
  </r>
  <r>
    <x v="7"/>
    <s v="SO.AV.2026.08.00544"/>
    <s v="Persia Bangunan"/>
    <x v="9"/>
    <x v="20"/>
    <x v="0"/>
    <n v="4"/>
    <n v="1149220"/>
    <n v="872068.32432432426"/>
    <n v="163265.00900900899"/>
    <n v="12978.08695652174"/>
    <x v="4"/>
    <x v="3"/>
    <n v="40000"/>
    <n v="3846.1538461538462"/>
    <n v="0"/>
    <n v="43846.153846153844"/>
    <n v="22984.399999999998"/>
    <n v="83456.368206333427"/>
  </r>
  <r>
    <x v="7"/>
    <s v="SO.AV.2026.08.00545"/>
    <s v="Rul Bangunan"/>
    <x v="8"/>
    <x v="98"/>
    <x v="5"/>
    <n v="60"/>
    <n v="587300.99999999988"/>
    <n v="439115.67567567562"/>
    <n v="89984.324324324261"/>
    <n v="2203.8260869565215"/>
    <x v="0"/>
    <x v="1"/>
    <n v="0"/>
    <n v="0"/>
    <n v="0"/>
    <n v="0"/>
    <n v="0"/>
    <n v="87780.498237367734"/>
  </r>
  <r>
    <x v="7"/>
    <s v="SO.AV.2026.08.00545"/>
    <s v="Rul Bangunan"/>
    <x v="8"/>
    <x v="70"/>
    <x v="5"/>
    <n v="20"/>
    <n v="243867"/>
    <n v="181809.29729729728"/>
    <n v="37890.702702702692"/>
    <n v="1056.0000000000002"/>
    <x v="0"/>
    <x v="1"/>
    <n v="0"/>
    <n v="0"/>
    <n v="0"/>
    <n v="0"/>
    <n v="0"/>
    <n v="36834.702702702692"/>
  </r>
  <r>
    <x v="7"/>
    <s v="SO.AV.2026.08.00547"/>
    <s v="Rul Bangunan"/>
    <x v="8"/>
    <x v="32"/>
    <x v="1"/>
    <n v="9"/>
    <n v="0"/>
    <n v="0"/>
    <n v="0"/>
    <n v="1480.695652173913"/>
    <x v="0"/>
    <x v="0"/>
    <n v="0"/>
    <n v="12500"/>
    <n v="0"/>
    <n v="12500"/>
    <n v="0"/>
    <n v="-13980.695652173912"/>
  </r>
  <r>
    <x v="7"/>
    <s v="SO.AV.2026.08.00547"/>
    <s v="Rul Bangunan"/>
    <x v="8"/>
    <x v="33"/>
    <x v="1"/>
    <n v="9"/>
    <n v="697635.00000000012"/>
    <n v="534565.55675675662"/>
    <n v="93934.443243243382"/>
    <n v="1480.695652173913"/>
    <x v="0"/>
    <x v="0"/>
    <n v="0"/>
    <n v="12500"/>
    <n v="0"/>
    <n v="12500"/>
    <n v="13952.7"/>
    <n v="66001.047591069466"/>
  </r>
  <r>
    <x v="7"/>
    <s v="SO.AV.2026.08.00548"/>
    <s v="Rul Bangunan"/>
    <x v="8"/>
    <x v="3"/>
    <x v="1"/>
    <n v="24"/>
    <n v="2215560"/>
    <n v="1702844.3675675672"/>
    <n v="293155.63243243261"/>
    <n v="22589.217391304348"/>
    <x v="5"/>
    <x v="3"/>
    <n v="50000"/>
    <n v="12500"/>
    <n v="0"/>
    <n v="62500"/>
    <n v="44311.199999999997"/>
    <n v="163755.21504112828"/>
  </r>
  <r>
    <x v="7"/>
    <s v="SO.AV.2026.08.00549"/>
    <s v="Rul Bangunan"/>
    <x v="8"/>
    <x v="9"/>
    <x v="1"/>
    <n v="4"/>
    <n v="687090.00000000012"/>
    <n v="509374.18378378375"/>
    <n v="109625.81621621625"/>
    <n v="16491.965217391305"/>
    <x v="3"/>
    <x v="3"/>
    <n v="35000"/>
    <n v="12500"/>
    <n v="0"/>
    <n v="47500"/>
    <n v="13741.800000000001"/>
    <n v="31892.05099882494"/>
  </r>
  <r>
    <x v="7"/>
    <s v="SO.AV.2026.08.00550"/>
    <s v="Atma Jaya"/>
    <x v="11"/>
    <x v="74"/>
    <x v="4"/>
    <n v="1"/>
    <n v="171587.5"/>
    <n v="130425.05945945944"/>
    <n v="24158.27387387387"/>
    <n v="1121.808695652174"/>
    <x v="0"/>
    <x v="1"/>
    <n v="0"/>
    <n v="0"/>
    <n v="0"/>
    <n v="0"/>
    <n v="3431.75"/>
    <n v="19604.715178221697"/>
  </r>
  <r>
    <x v="7"/>
    <s v="SO.AV.2026.08.00550"/>
    <s v="Atma Jaya"/>
    <x v="11"/>
    <x v="99"/>
    <x v="4"/>
    <n v="1"/>
    <n v="324767.5"/>
    <n v="248292.95135135131"/>
    <n v="44290.381981982006"/>
    <n v="957.28695652173906"/>
    <x v="0"/>
    <x v="1"/>
    <n v="0"/>
    <n v="0"/>
    <n v="0"/>
    <n v="0"/>
    <n v="6495.3499999999995"/>
    <n v="36837.745025460266"/>
  </r>
  <r>
    <x v="7"/>
    <s v="SO.AV.2026.08.00550"/>
    <s v="Atma Jaya"/>
    <x v="11"/>
    <x v="100"/>
    <x v="4"/>
    <n v="1"/>
    <n v="280367.5"/>
    <n v="214088.15135135132"/>
    <n v="38495.181981981994"/>
    <n v="1248.0695652173913"/>
    <x v="0"/>
    <x v="1"/>
    <n v="0"/>
    <n v="0"/>
    <n v="0"/>
    <n v="0"/>
    <n v="5607.3499999999995"/>
    <n v="31639.762416764606"/>
  </r>
  <r>
    <x v="7"/>
    <s v="SO.AV.2026.08.00550"/>
    <s v="Atma Jaya"/>
    <x v="11"/>
    <x v="101"/>
    <x v="4"/>
    <n v="1"/>
    <n v="329577.5"/>
    <n v="258384.90810810809"/>
    <n v="38531.758558558533"/>
    <n v="1661.2869565217388"/>
    <x v="0"/>
    <x v="1"/>
    <n v="0"/>
    <n v="0"/>
    <n v="0"/>
    <n v="0"/>
    <n v="6591.55"/>
    <n v="30278.921602036793"/>
  </r>
  <r>
    <x v="7"/>
    <s v="SO.AV.2026.08.00551"/>
    <s v="Atma Jaya"/>
    <x v="11"/>
    <x v="3"/>
    <x v="1"/>
    <n v="6"/>
    <n v="553890"/>
    <n v="425711.09189189179"/>
    <n v="73288.908108108153"/>
    <n v="5647.304347826087"/>
    <x v="0"/>
    <x v="1"/>
    <n v="0"/>
    <n v="0"/>
    <n v="0"/>
    <n v="0"/>
    <n v="11077.8"/>
    <n v="56563.80376028207"/>
  </r>
  <r>
    <x v="7"/>
    <s v="SO.GM.2026.08.00056"/>
    <s v="Naga Terang"/>
    <x v="2"/>
    <x v="53"/>
    <x v="2"/>
    <n v="2"/>
    <n v="475357.50000000006"/>
    <n v="311587.23891891894"/>
    <n v="116662.76108108106"/>
    <n v="32215.652173913044"/>
    <x v="0"/>
    <x v="0"/>
    <n v="0"/>
    <n v="7142.8571428571431"/>
    <n v="0"/>
    <n v="7142.8571428571431"/>
    <n v="9507.1500000000015"/>
    <n v="67797.101764310879"/>
  </r>
  <r>
    <x v="7"/>
    <s v="SO.GM.2026.08.00057"/>
    <s v="Ira Jaya"/>
    <x v="6"/>
    <x v="22"/>
    <x v="2"/>
    <n v="2"/>
    <n v="528175"/>
    <n v="346208.04324324324"/>
    <n v="129625.29009009007"/>
    <n v="32185.043478260868"/>
    <x v="0"/>
    <x v="0"/>
    <n v="0"/>
    <n v="33333.333333333336"/>
    <n v="0"/>
    <n v="33333.333333333336"/>
    <n v="10563.5"/>
    <n v="53543.413278495871"/>
  </r>
  <r>
    <x v="7"/>
    <s v="SO.GM.2026.08.00058"/>
    <s v="Persia Bangunan"/>
    <x v="9"/>
    <x v="24"/>
    <x v="2"/>
    <n v="4"/>
    <n v="255411.00000000003"/>
    <n v="169452.42810810811"/>
    <n v="60647.571891891886"/>
    <n v="16375.652173913042"/>
    <x v="0"/>
    <x v="0"/>
    <n v="0"/>
    <n v="3846.1538461538462"/>
    <n v="0"/>
    <n v="3846.1538461538462"/>
    <n v="5108.22"/>
    <n v="35317.545871825001"/>
  </r>
  <r>
    <x v="7"/>
    <s v="SO.GM.2026.08.00059"/>
    <s v="Mutiara Hijau"/>
    <x v="2"/>
    <x v="23"/>
    <x v="2"/>
    <n v="4"/>
    <n v="283790"/>
    <n v="188280.47567567567"/>
    <n v="67386.190990990988"/>
    <n v="15885.913043478264"/>
    <x v="0"/>
    <x v="0"/>
    <n v="0"/>
    <n v="7142.8571428571431"/>
    <n v="0"/>
    <n v="7142.8571428571431"/>
    <n v="5675.8"/>
    <n v="38681.620804655577"/>
  </r>
  <r>
    <x v="7"/>
    <s v="SO.GM.2026.08.00061"/>
    <s v="BuildXpert Mart"/>
    <x v="12"/>
    <x v="53"/>
    <x v="2"/>
    <n v="1"/>
    <n v="237678.75000000003"/>
    <n v="155793.61945945947"/>
    <n v="58331.380540540529"/>
    <n v="16107.826086956522"/>
    <x v="0"/>
    <x v="1"/>
    <n v="0"/>
    <n v="0"/>
    <n v="0"/>
    <n v="0"/>
    <n v="4753.5750000000007"/>
    <n v="37469.979453584005"/>
  </r>
  <r>
    <x v="7"/>
    <s v="SO.GM.2026.08.00062"/>
    <s v="Khanza Bangunan"/>
    <x v="7"/>
    <x v="53"/>
    <x v="2"/>
    <n v="4"/>
    <n v="950715.00000000012"/>
    <n v="623174.47783783788"/>
    <n v="233325.52216216212"/>
    <n v="104431.30434782608"/>
    <x v="0"/>
    <x v="1"/>
    <n v="0"/>
    <n v="0"/>
    <n v="0"/>
    <n v="0"/>
    <n v="19014.300000000003"/>
    <n v="109879.91781433603"/>
  </r>
  <r>
    <x v="7"/>
    <s v="SO.GM.2026.08.00063"/>
    <s v="Pemayung Indah"/>
    <x v="1"/>
    <x v="53"/>
    <x v="2"/>
    <n v="1"/>
    <n v="237678.75000000003"/>
    <n v="155793.61945945947"/>
    <n v="58331.380540540529"/>
    <n v="16107.826086956522"/>
    <x v="0"/>
    <x v="0"/>
    <n v="0"/>
    <n v="2941.1764705882351"/>
    <n v="0"/>
    <n v="2941.1764705882351"/>
    <n v="4753.5750000000007"/>
    <n v="34528.802982995767"/>
  </r>
  <r>
    <x v="7"/>
    <s v="SO.GM.2026.08.00064"/>
    <s v="BuildXpert Mart"/>
    <x v="12"/>
    <x v="23"/>
    <x v="2"/>
    <n v="4"/>
    <n v="283790"/>
    <n v="188280.47567567567"/>
    <n v="67386.190990990988"/>
    <n v="15885.913043478264"/>
    <x v="0"/>
    <x v="1"/>
    <n v="0"/>
    <n v="0"/>
    <n v="0"/>
    <n v="0"/>
    <n v="5675.8"/>
    <n v="45824.477947512722"/>
  </r>
  <r>
    <x v="8"/>
    <s v="SO.AV.2026.08.00538"/>
    <s v="Baja Prima (Rimbo Bujang-Unit 5)"/>
    <x v="13"/>
    <x v="17"/>
    <x v="0"/>
    <n v="24"/>
    <n v="1618380.0000000002"/>
    <n v="1236364.8518918916"/>
    <n v="221635.14810810843"/>
    <n v="16565.426086956522"/>
    <x v="0"/>
    <x v="1"/>
    <n v="0"/>
    <n v="0"/>
    <n v="0"/>
    <n v="0"/>
    <n v="32367.600000000002"/>
    <n v="172702.12202115191"/>
  </r>
  <r>
    <x v="8"/>
    <s v="SO.AV.2026.08.00546"/>
    <s v="Sinar Mas (Avi)"/>
    <x v="3"/>
    <x v="43"/>
    <x v="0"/>
    <n v="1"/>
    <n v="707347.50000000012"/>
    <n v="516692.77837837825"/>
    <n v="120557.22162162175"/>
    <n v="19903.304347826088"/>
    <x v="0"/>
    <x v="1"/>
    <n v="0"/>
    <n v="0"/>
    <n v="0"/>
    <n v="0"/>
    <n v="14146.95"/>
    <n v="86506.967273795672"/>
  </r>
  <r>
    <x v="8"/>
    <s v="SO.AV.2026.08.00552"/>
    <s v="MADANIA (Rimbo Bujang)"/>
    <x v="13"/>
    <x v="9"/>
    <x v="1"/>
    <n v="4"/>
    <n v="687090.00000000012"/>
    <n v="509374.18378378375"/>
    <n v="109625.81621621625"/>
    <n v="16491.965217391305"/>
    <x v="3"/>
    <x v="3"/>
    <n v="35000"/>
    <n v="13636.363636363636"/>
    <n v="0"/>
    <n v="48636.363636363632"/>
    <n v="13741.800000000001"/>
    <n v="30755.687362461307"/>
  </r>
  <r>
    <x v="8"/>
    <s v="SO.AV.2026.08.00553"/>
    <s v="Sumber Kiat Sentosa"/>
    <x v="3"/>
    <x v="39"/>
    <x v="1"/>
    <n v="4"/>
    <n v="183150.00000000003"/>
    <n v="137435.50270270268"/>
    <n v="27564.497297297319"/>
    <n v="3336.3478260869565"/>
    <x v="0"/>
    <x v="0"/>
    <n v="0"/>
    <n v="2777.7777777777778"/>
    <n v="0"/>
    <n v="2777.7777777777778"/>
    <n v="3663.0000000000005"/>
    <n v="17787.371693432586"/>
  </r>
  <r>
    <x v="8"/>
    <s v="SO.AV.2026.08.00553"/>
    <s v="Sumber Kiat Sentosa"/>
    <x v="3"/>
    <x v="67"/>
    <x v="0"/>
    <n v="4"/>
    <n v="133940"/>
    <n v="98916.583783783775"/>
    <n v="21750.082882882882"/>
    <n v="3336.3478260869565"/>
    <x v="0"/>
    <x v="0"/>
    <n v="0"/>
    <n v="2777.7777777777778"/>
    <n v="0"/>
    <n v="2777.7777777777778"/>
    <n v="2678.7999999999997"/>
    <n v="12957.157279018149"/>
  </r>
  <r>
    <x v="8"/>
    <s v="SO.AV.2026.08.00554"/>
    <s v="PT. Tayang Sari"/>
    <x v="2"/>
    <x v="10"/>
    <x v="1"/>
    <n v="1"/>
    <n v="810300"/>
    <n v="598738.07567567565"/>
    <n v="131261.92432432424"/>
    <n v="19910.956521739132"/>
    <x v="3"/>
    <x v="3"/>
    <n v="35000"/>
    <n v="3571.4285714285716"/>
    <n v="0"/>
    <n v="38571.428571428572"/>
    <n v="16206"/>
    <n v="56573.539231156537"/>
  </r>
  <r>
    <x v="8"/>
    <s v="SO.AV.2026.08.00555"/>
    <s v="Sinar Bangunan"/>
    <x v="0"/>
    <x v="3"/>
    <x v="1"/>
    <n v="24"/>
    <n v="2215560"/>
    <n v="1702844.3675675672"/>
    <n v="293155.63243243261"/>
    <n v="22589.217391304348"/>
    <x v="5"/>
    <x v="3"/>
    <n v="50000"/>
    <n v="13636.363636363636"/>
    <n v="0"/>
    <n v="63636.363636363632"/>
    <n v="44311.199999999997"/>
    <n v="162618.85140476463"/>
  </r>
  <r>
    <x v="8"/>
    <s v="SO.AV.2026.08.00556"/>
    <s v="Bangunan Baru ( Kenali )"/>
    <x v="0"/>
    <x v="18"/>
    <x v="0"/>
    <n v="1"/>
    <n v="399970"/>
    <n v="290047.45945945941"/>
    <n v="70285.873873873905"/>
    <n v="14416.695652173912"/>
    <x v="0"/>
    <x v="0"/>
    <n v="0"/>
    <n v="14285.714285714286"/>
    <n v="0"/>
    <n v="14285.714285714286"/>
    <n v="7999.4"/>
    <n v="33584.063935985709"/>
  </r>
  <r>
    <x v="8"/>
    <s v="SO.AV.2026.08.00557"/>
    <s v="Maju Jaya ( Sipin )"/>
    <x v="0"/>
    <x v="5"/>
    <x v="0"/>
    <n v="2"/>
    <n v="152070"/>
    <n v="115402.68108108107"/>
    <n v="21597.318918918929"/>
    <n v="1668.1739130434783"/>
    <x v="0"/>
    <x v="0"/>
    <n v="0"/>
    <n v="8333.3333333333339"/>
    <n v="0"/>
    <n v="8333.3333333333339"/>
    <n v="3041.4"/>
    <n v="8554.4116725421154"/>
  </r>
  <r>
    <x v="8"/>
    <s v="SO.AV.2026.08.00558"/>
    <s v="Star Iron"/>
    <x v="9"/>
    <x v="102"/>
    <x v="1"/>
    <n v="2"/>
    <n v="528360"/>
    <n v="400750.83243243239"/>
    <n v="75249.167567567551"/>
    <n v="6088.0695652173918"/>
    <x v="0"/>
    <x v="0"/>
    <n v="0"/>
    <n v="6250"/>
    <n v="0"/>
    <n v="6250"/>
    <n v="10567.199999999999"/>
    <n v="52343.898002350164"/>
  </r>
  <r>
    <x v="8"/>
    <s v="SO.AV.2026.08.00559"/>
    <s v="Kurnia Usaha"/>
    <x v="13"/>
    <x v="9"/>
    <x v="1"/>
    <n v="4"/>
    <n v="687090.00000000012"/>
    <n v="509374.18378378375"/>
    <n v="109625.81621621625"/>
    <n v="16491.965217391305"/>
    <x v="3"/>
    <x v="4"/>
    <n v="35000"/>
    <n v="0"/>
    <n v="0"/>
    <n v="35000"/>
    <n v="13741.800000000001"/>
    <n v="44392.05099882494"/>
  </r>
  <r>
    <x v="8"/>
    <s v="SO.AV.2026.08.00561"/>
    <s v="Chandra"/>
    <x v="4"/>
    <x v="13"/>
    <x v="0"/>
    <n v="2"/>
    <n v="207385"/>
    <n v="148683.02702702701"/>
    <n v="38150.306306306302"/>
    <n v="7162.434782608696"/>
    <x v="0"/>
    <x v="1"/>
    <n v="0"/>
    <n v="0"/>
    <n v="0"/>
    <n v="0"/>
    <n v="4147.7"/>
    <n v="26840.171523697605"/>
  </r>
  <r>
    <x v="8"/>
    <s v="SO.AV.2026.08.00562"/>
    <s v="MADANIA (Rimbo Bujang)"/>
    <x v="13"/>
    <x v="3"/>
    <x v="1"/>
    <n v="24"/>
    <n v="2215560"/>
    <n v="1702844.3675675672"/>
    <n v="293155.63243243261"/>
    <n v="22589.217391304348"/>
    <x v="5"/>
    <x v="3"/>
    <n v="50000"/>
    <n v="13636.363636363636"/>
    <n v="0"/>
    <n v="63636.363636363632"/>
    <n v="44311.199999999997"/>
    <n v="162618.85140476463"/>
  </r>
  <r>
    <x v="8"/>
    <s v="SO.AV.2026.08.00563"/>
    <s v="Ken Jaya"/>
    <x v="3"/>
    <x v="103"/>
    <x v="0"/>
    <n v="1"/>
    <n v="813630"/>
    <n v="611372.28108108102"/>
    <n v="121627.71891891886"/>
    <n v="16138.434782608696"/>
    <x v="0"/>
    <x v="0"/>
    <n v="0"/>
    <n v="7142.8571428571431"/>
    <n v="0"/>
    <n v="7142.8571428571431"/>
    <n v="16272.599999999999"/>
    <n v="82073.826993453025"/>
  </r>
  <r>
    <x v="8"/>
    <s v="SO.AV.2026.08.00564"/>
    <s v="PANCA WARNA"/>
    <x v="2"/>
    <x v="3"/>
    <x v="1"/>
    <n v="14"/>
    <n v="1292410"/>
    <n v="993325.88108108088"/>
    <n v="171007.45225225238"/>
    <n v="13177.04347826087"/>
    <x v="1"/>
    <x v="2"/>
    <n v="0"/>
    <n v="0"/>
    <n v="103392.8"/>
    <n v="103392.8"/>
    <n v="0"/>
    <n v="54437.608773991509"/>
  </r>
  <r>
    <x v="8"/>
    <s v="SO.AV.2026.08.00565"/>
    <s v="Persia Bangunan"/>
    <x v="9"/>
    <x v="9"/>
    <x v="1"/>
    <n v="4"/>
    <n v="687090.00000000012"/>
    <n v="509374.18378378375"/>
    <n v="109625.81621621625"/>
    <n v="16491.965217391305"/>
    <x v="3"/>
    <x v="3"/>
    <n v="35000"/>
    <n v="3846.1538461538462"/>
    <n v="0"/>
    <n v="38846.153846153844"/>
    <n v="13741.800000000001"/>
    <n v="40545.897152671096"/>
  </r>
  <r>
    <x v="8"/>
    <s v="SO.AV.2026.08.00566"/>
    <s v="Sumber Bangunan (Marene)"/>
    <x v="6"/>
    <x v="43"/>
    <x v="0"/>
    <n v="2"/>
    <n v="1414695.0000000002"/>
    <n v="1033385.5567567565"/>
    <n v="241114.4432432435"/>
    <n v="39806.608695652176"/>
    <x v="0"/>
    <x v="1"/>
    <n v="0"/>
    <n v="0"/>
    <n v="0"/>
    <n v="0"/>
    <n v="28293.9"/>
    <n v="173013.93454759134"/>
  </r>
  <r>
    <x v="8"/>
    <s v="SO.AV.2026.08.00567"/>
    <s v="Terbit"/>
    <x v="5"/>
    <x v="9"/>
    <x v="1"/>
    <n v="2"/>
    <n v="343545.00000000006"/>
    <n v="254687.09189189188"/>
    <n v="54812.908108108124"/>
    <n v="8245.9826086956527"/>
    <x v="0"/>
    <x v="0"/>
    <n v="0"/>
    <n v="15000"/>
    <n v="0"/>
    <n v="15000"/>
    <n v="6870.9000000000005"/>
    <n v="24696.02549941247"/>
  </r>
  <r>
    <x v="8"/>
    <s v="SO.AV.2026.08.00569"/>
    <s v="PANCA WARNA"/>
    <x v="2"/>
    <x v="3"/>
    <x v="1"/>
    <n v="24"/>
    <n v="2215560"/>
    <n v="1702844.3675675672"/>
    <n v="293155.63243243261"/>
    <n v="22589.217391304348"/>
    <x v="1"/>
    <x v="2"/>
    <n v="0"/>
    <n v="0"/>
    <n v="177244.79999999999"/>
    <n v="177244.79999999999"/>
    <n v="0"/>
    <n v="93321.615041128302"/>
  </r>
  <r>
    <x v="8"/>
    <s v="SO.AV.2026.08.00570"/>
    <s v="PANCA WARNA"/>
    <x v="2"/>
    <x v="21"/>
    <x v="1"/>
    <n v="45"/>
    <n v="4283212.5"/>
    <n v="3265633.9459459456"/>
    <n v="593116.05405405397"/>
    <n v="37155.130434782608"/>
    <x v="1"/>
    <x v="2"/>
    <n v="0"/>
    <n v="0"/>
    <n v="342656.99999999994"/>
    <n v="342656.99999999994"/>
    <n v="0"/>
    <n v="213303.92361927143"/>
  </r>
  <r>
    <x v="8"/>
    <s v="SO.AV.2026.08.00571"/>
    <s v="PANCA WARNA"/>
    <x v="2"/>
    <x v="50"/>
    <x v="1"/>
    <n v="5"/>
    <n v="416712.5"/>
    <n v="317010.70270270272"/>
    <n v="58405.963963963906"/>
    <n v="4025.0434782608695"/>
    <x v="1"/>
    <x v="2"/>
    <n v="0"/>
    <n v="0"/>
    <n v="33337"/>
    <n v="33337"/>
    <n v="0"/>
    <n v="21043.920485703035"/>
  </r>
  <r>
    <x v="8"/>
    <s v="SO.AV.2026.08.00572"/>
    <s v="Tb Mandiri Jaya"/>
    <x v="9"/>
    <x v="3"/>
    <x v="1"/>
    <n v="24"/>
    <n v="2215560"/>
    <n v="1702844.3675675672"/>
    <n v="293155.63243243261"/>
    <n v="22589.217391304348"/>
    <x v="5"/>
    <x v="3"/>
    <n v="50000"/>
    <n v="10000"/>
    <n v="0"/>
    <n v="60000"/>
    <n v="44311.199999999997"/>
    <n v="166255.21504112828"/>
  </r>
  <r>
    <x v="8"/>
    <s v="SO.AV.2026.08.00573"/>
    <s v="Tb Mandiri Jaya"/>
    <x v="9"/>
    <x v="2"/>
    <x v="1"/>
    <n v="36"/>
    <n v="929347.5"/>
    <n v="716914.11891891877"/>
    <n v="120335.88108108111"/>
    <n v="6758.3908173913032"/>
    <x v="0"/>
    <x v="0"/>
    <n v="0"/>
    <n v="10000"/>
    <n v="0"/>
    <n v="10000"/>
    <n v="18586.949999999997"/>
    <n v="84990.540263689807"/>
  </r>
  <r>
    <x v="8"/>
    <s v="SO.AV.2026.08.00574"/>
    <s v="Bintang Baru/Bintang Baru Jaya"/>
    <x v="4"/>
    <x v="9"/>
    <x v="1"/>
    <n v="2"/>
    <n v="343545.00000000006"/>
    <n v="254687.09189189188"/>
    <n v="54812.908108108124"/>
    <n v="8245.9826086956527"/>
    <x v="1"/>
    <x v="2"/>
    <n v="0"/>
    <n v="0"/>
    <n v="12024.075000000003"/>
    <n v="12024.075000000003"/>
    <n v="6870.9000000000005"/>
    <n v="27671.950499412465"/>
  </r>
  <r>
    <x v="8"/>
    <s v="SO.AV.2026.08.00574"/>
    <s v="Bintang Baru/Bintang Baru Jaya"/>
    <x v="4"/>
    <x v="20"/>
    <x v="0"/>
    <n v="2"/>
    <n v="574610"/>
    <n v="436034.16216216213"/>
    <n v="81632.504504504497"/>
    <n v="6489.04347826087"/>
    <x v="1"/>
    <x v="2"/>
    <n v="0"/>
    <n v="0"/>
    <n v="20111.350000000002"/>
    <n v="20111.350000000002"/>
    <n v="11492.199999999999"/>
    <n v="43539.91102624363"/>
  </r>
  <r>
    <x v="8"/>
    <s v="SO.AV.2026.08.00575"/>
    <s v="Mutiara Hijau"/>
    <x v="2"/>
    <x v="5"/>
    <x v="0"/>
    <n v="16"/>
    <n v="1216560"/>
    <n v="923221.44864864857"/>
    <n v="172778.55135135143"/>
    <n v="13345.391304347826"/>
    <x v="0"/>
    <x v="0"/>
    <n v="0"/>
    <n v="7142.8571428571431"/>
    <n v="0"/>
    <n v="7142.8571428571431"/>
    <n v="24331.200000000001"/>
    <n v="127959.10290414646"/>
  </r>
  <r>
    <x v="8"/>
    <s v="SO.AV.2026.08.00576"/>
    <s v="Aman Jaya"/>
    <x v="6"/>
    <x v="3"/>
    <x v="1"/>
    <n v="24"/>
    <n v="2215560"/>
    <n v="1702844.3675675672"/>
    <n v="293155.63243243261"/>
    <n v="22589.217391304348"/>
    <x v="5"/>
    <x v="3"/>
    <n v="50000"/>
    <n v="5882.3529411764703"/>
    <n v="0"/>
    <n v="55882.352941176468"/>
    <n v="44311.199999999997"/>
    <n v="170372.86209995183"/>
  </r>
  <r>
    <x v="8"/>
    <s v="SO.AV.2026.08.00577"/>
    <s v="Mutiara Hijau"/>
    <x v="2"/>
    <x v="1"/>
    <x v="1"/>
    <n v="24"/>
    <n v="335405"/>
    <n v="259309.36216216208"/>
    <n v="42857.304504504544"/>
    <n v="2662.95652173913"/>
    <x v="0"/>
    <x v="0"/>
    <n v="0"/>
    <n v="7142.8571428571431"/>
    <n v="0"/>
    <n v="7142.8571428571431"/>
    <n v="6708.1"/>
    <n v="26343.390839908272"/>
  </r>
  <r>
    <x v="8"/>
    <s v="SO.AV.2026.08.00578"/>
    <s v="Aman Jaya"/>
    <x v="6"/>
    <x v="39"/>
    <x v="1"/>
    <n v="6"/>
    <n v="274725"/>
    <n v="206153.25405405404"/>
    <n v="41346.745945945964"/>
    <n v="5004.5217391304359"/>
    <x v="0"/>
    <x v="0"/>
    <n v="0"/>
    <n v="5882.3529411764703"/>
    <n v="0"/>
    <n v="5882.3529411764703"/>
    <n v="5494.5000000000009"/>
    <n v="24965.371265639063"/>
  </r>
  <r>
    <x v="8"/>
    <s v="SO.AV.2026.08.00579"/>
    <s v="Hendra Jaya"/>
    <x v="2"/>
    <x v="21"/>
    <x v="1"/>
    <n v="9"/>
    <n v="856642.5"/>
    <n v="653126.78918918909"/>
    <n v="118623.21081081079"/>
    <n v="7431.0260869565218"/>
    <x v="0"/>
    <x v="0"/>
    <n v="0"/>
    <n v="6250"/>
    <n v="0"/>
    <n v="6250"/>
    <n v="17132.849999999999"/>
    <n v="87809.334723854263"/>
  </r>
  <r>
    <x v="8"/>
    <s v="SO.AV.2026.08.00580"/>
    <s v="Surya Mandiri Jaya"/>
    <x v="3"/>
    <x v="9"/>
    <x v="1"/>
    <n v="4"/>
    <n v="687090.00000000012"/>
    <n v="509374.18378378375"/>
    <n v="109625.81621621625"/>
    <n v="16491.965217391305"/>
    <x v="3"/>
    <x v="3"/>
    <n v="35000"/>
    <n v="9090.9090909090901"/>
    <n v="0"/>
    <n v="44090.909090909088"/>
    <n v="13741.800000000001"/>
    <n v="35301.141907915851"/>
  </r>
  <r>
    <x v="8"/>
    <s v="SO.AV.2026.08.00581"/>
    <s v="Sekawan Jaya"/>
    <x v="3"/>
    <x v="9"/>
    <x v="1"/>
    <n v="4"/>
    <n v="687090.00000000012"/>
    <n v="509374.18378378375"/>
    <n v="109625.81621621625"/>
    <n v="16491.965217391305"/>
    <x v="3"/>
    <x v="3"/>
    <n v="35000"/>
    <n v="8333.3333333333339"/>
    <n v="0"/>
    <n v="43333.333333333336"/>
    <n v="13741.800000000001"/>
    <n v="36058.717665491604"/>
  </r>
  <r>
    <x v="8"/>
    <s v="SO.AV.2026.08.00582"/>
    <s v="Subur"/>
    <x v="4"/>
    <x v="0"/>
    <x v="0"/>
    <n v="2"/>
    <n v="183150.00000000003"/>
    <n v="129423.56756756756"/>
    <n v="35576.432432432441"/>
    <n v="7254.260869565217"/>
    <x v="0"/>
    <x v="1"/>
    <n v="0"/>
    <n v="0"/>
    <n v="0"/>
    <n v="0"/>
    <n v="3663.0000000000005"/>
    <n v="24659.171562867225"/>
  </r>
  <r>
    <x v="8"/>
    <s v="SO.AV.2026.08.00583"/>
    <s v="Samson"/>
    <x v="0"/>
    <x v="0"/>
    <x v="0"/>
    <n v="4"/>
    <n v="366300.00000000006"/>
    <n v="258847.13513513512"/>
    <n v="71152.864864864881"/>
    <n v="14508.521739130434"/>
    <x v="0"/>
    <x v="0"/>
    <n v="0"/>
    <n v="12500"/>
    <n v="0"/>
    <n v="12500"/>
    <n v="7326.0000000000009"/>
    <n v="36818.343125734449"/>
  </r>
  <r>
    <x v="8"/>
    <s v="SO.AV.2026.08.00583"/>
    <s v="Samson"/>
    <x v="0"/>
    <x v="92"/>
    <x v="0"/>
    <n v="4"/>
    <n v="329670"/>
    <n v="232962.42162162162"/>
    <n v="64037.578378378385"/>
    <n v="14508.521739130434"/>
    <x v="0"/>
    <x v="0"/>
    <n v="0"/>
    <n v="12500"/>
    <n v="0"/>
    <n v="12500"/>
    <n v="6593.4000000000005"/>
    <n v="30435.656639247951"/>
  </r>
  <r>
    <x v="8"/>
    <s v="SO.AV.2026.08.00584"/>
    <s v="Naga Terang"/>
    <x v="2"/>
    <x v="9"/>
    <x v="1"/>
    <n v="4"/>
    <n v="687090.00000000012"/>
    <n v="509374.18378378375"/>
    <n v="109625.81621621625"/>
    <n v="16491.965217391305"/>
    <x v="3"/>
    <x v="3"/>
    <n v="35000"/>
    <n v="7142.8571428571431"/>
    <n v="0"/>
    <n v="42142.857142857145"/>
    <n v="13741.800000000001"/>
    <n v="37249.193855967795"/>
  </r>
  <r>
    <x v="8"/>
    <s v="SO.AV.2026.08.00585"/>
    <s v="PT. MITRA MAJU KREASINDO"/>
    <x v="4"/>
    <x v="17"/>
    <x v="0"/>
    <n v="6"/>
    <n v="404595.00000000006"/>
    <n v="309091.21297297289"/>
    <n v="55408.787027027109"/>
    <n v="4141.3565217391306"/>
    <x v="0"/>
    <x v="0"/>
    <n v="0"/>
    <n v="5555.5555555555557"/>
    <n v="0"/>
    <n v="5555.5555555555557"/>
    <n v="8091.9000000000005"/>
    <n v="37619.974949732423"/>
  </r>
  <r>
    <x v="8"/>
    <s v="SO.AV.2026.08.00586"/>
    <s v="H. Apeng"/>
    <x v="11"/>
    <x v="10"/>
    <x v="1"/>
    <n v="3"/>
    <n v="2430899.9999999995"/>
    <n v="1796214.2270270269"/>
    <n v="393785.7729729726"/>
    <n v="59732.869565217392"/>
    <x v="3"/>
    <x v="3"/>
    <n v="105000"/>
    <n v="10526.315789473685"/>
    <n v="0"/>
    <n v="115526.31578947368"/>
    <n v="48617.999999999993"/>
    <n v="169908.58761828151"/>
  </r>
  <r>
    <x v="8"/>
    <s v="SO.AV.2026.08.00587"/>
    <s v="H. Apeng"/>
    <x v="11"/>
    <x v="20"/>
    <x v="0"/>
    <n v="4"/>
    <n v="1149220"/>
    <n v="872068.32432432426"/>
    <n v="163265.00900900899"/>
    <n v="12978.08695652174"/>
    <x v="4"/>
    <x v="3"/>
    <n v="40000"/>
    <n v="10526.315789473685"/>
    <n v="0"/>
    <n v="50526.315789473687"/>
    <n v="22984.399999999998"/>
    <n v="76776.206263013592"/>
  </r>
  <r>
    <x v="8"/>
    <s v="SO.AV.2026.08.00588"/>
    <s v="Terbit"/>
    <x v="5"/>
    <x v="71"/>
    <x v="1"/>
    <n v="8"/>
    <n v="1283160"/>
    <n v="959583.30810810812"/>
    <n v="196416.69189189188"/>
    <n v="25956.17391304348"/>
    <x v="0"/>
    <x v="0"/>
    <n v="0"/>
    <n v="15000"/>
    <n v="0"/>
    <n v="15000"/>
    <n v="25663.200000000001"/>
    <n v="129797.3179788484"/>
  </r>
  <r>
    <x v="8"/>
    <s v="SO.AV.2026.08.00589"/>
    <s v="Berkat Bintang 2 (P. Lumut)"/>
    <x v="5"/>
    <x v="13"/>
    <x v="0"/>
    <n v="4"/>
    <n v="414770"/>
    <n v="297366.05405405402"/>
    <n v="76300.612612612604"/>
    <n v="14324.869565217392"/>
    <x v="0"/>
    <x v="0"/>
    <n v="0"/>
    <n v="7142.8571428571431"/>
    <n v="0"/>
    <n v="7142.8571428571431"/>
    <n v="8295.4"/>
    <n v="46537.485904538065"/>
  </r>
  <r>
    <x v="8"/>
    <s v="SO.AV.2026.08.00590"/>
    <s v="Ken Jaya"/>
    <x v="3"/>
    <x v="3"/>
    <x v="1"/>
    <n v="24"/>
    <n v="2215560"/>
    <n v="1702844.3675675672"/>
    <n v="293155.63243243261"/>
    <n v="22589.217391304348"/>
    <x v="5"/>
    <x v="3"/>
    <n v="50000"/>
    <n v="7142.8571428571431"/>
    <n v="0"/>
    <n v="57142.857142857145"/>
    <n v="44311.199999999997"/>
    <n v="169112.35789827118"/>
  </r>
  <r>
    <x v="8"/>
    <s v="SO.AV.2026.08.00591"/>
    <s v="Multi Jaya"/>
    <x v="9"/>
    <x v="54"/>
    <x v="0"/>
    <n v="1"/>
    <n v="581455"/>
    <n v="425557.0162162162"/>
    <n v="98276.317117117113"/>
    <n v="16375.652173913042"/>
    <x v="0"/>
    <x v="0"/>
    <n v="0"/>
    <n v="2777.7777777777778"/>
    <n v="0"/>
    <n v="2777.7777777777778"/>
    <n v="11629.1"/>
    <n v="67493.787165426285"/>
  </r>
  <r>
    <x v="8"/>
    <s v="SO.AV.2026.08.00591"/>
    <s v="Multi Jaya"/>
    <x v="9"/>
    <x v="5"/>
    <x v="0"/>
    <n v="4"/>
    <n v="304140"/>
    <n v="230805.36216216214"/>
    <n v="43194.637837837858"/>
    <n v="3336.3478260869565"/>
    <x v="0"/>
    <x v="0"/>
    <n v="0"/>
    <n v="2777.7777777777778"/>
    <n v="0"/>
    <n v="2777.7777777777778"/>
    <n v="6082.8"/>
    <n v="30997.712233973118"/>
  </r>
  <r>
    <x v="8"/>
    <s v="SO.AV.2026.08.00592"/>
    <s v="Anna Bangunan (Margoyoso)"/>
    <x v="10"/>
    <x v="2"/>
    <x v="1"/>
    <n v="24"/>
    <n v="619565"/>
    <n v="477942.74594594585"/>
    <n v="80223.92072072078"/>
    <n v="14505.593878260868"/>
    <x v="0"/>
    <x v="0"/>
    <n v="0"/>
    <n v="10000"/>
    <n v="0"/>
    <n v="10000"/>
    <n v="12391.3"/>
    <n v="43327.026842459905"/>
  </r>
  <r>
    <x v="8"/>
    <s v="SO.AV.2026.08.00592"/>
    <s v="Anna Bangunan (Margoyoso)"/>
    <x v="10"/>
    <x v="17"/>
    <x v="0"/>
    <n v="72"/>
    <n v="4855140"/>
    <n v="3709094.5556756752"/>
    <n v="664905.44432432484"/>
    <n v="79696.278260869571"/>
    <x v="0"/>
    <x v="0"/>
    <n v="0"/>
    <n v="10000"/>
    <n v="0"/>
    <n v="10000"/>
    <n v="97102.8"/>
    <n v="478106.36606345529"/>
  </r>
  <r>
    <x v="8"/>
    <s v="SO.AV.2026.08.00593"/>
    <s v="Anna Bangunan (Margoyoso)"/>
    <x v="10"/>
    <x v="30"/>
    <x v="3"/>
    <n v="4"/>
    <n v="373800"/>
    <n v="281637.42342342337"/>
    <n v="55119.333333333372"/>
    <n v="24324.869565217392"/>
    <x v="0"/>
    <x v="0"/>
    <n v="0"/>
    <n v="10000"/>
    <n v="0"/>
    <n v="10000"/>
    <n v="7476.0000000000009"/>
    <n v="13318.46376811598"/>
  </r>
  <r>
    <x v="8"/>
    <s v="SO.AV.2026.08.00594"/>
    <s v="Ria Usaha (Rimbo Bujang)"/>
    <x v="13"/>
    <x v="5"/>
    <x v="0"/>
    <n v="24"/>
    <n v="1824840.0000000002"/>
    <n v="1384832.172972973"/>
    <n v="259167.82702702703"/>
    <n v="20018.086956521744"/>
    <x v="0"/>
    <x v="0"/>
    <n v="0"/>
    <n v="16666.666666666668"/>
    <n v="0"/>
    <n v="16666.666666666668"/>
    <n v="36496.800000000003"/>
    <n v="185986.27340383863"/>
  </r>
  <r>
    <x v="8"/>
    <s v="SO.AV.2026.08.00595"/>
    <s v="Sinar Bangunan"/>
    <x v="0"/>
    <x v="3"/>
    <x v="1"/>
    <n v="24"/>
    <n v="2215560"/>
    <n v="1702844.3675675672"/>
    <n v="293155.63243243261"/>
    <n v="22589.217391304348"/>
    <x v="5"/>
    <x v="3"/>
    <n v="50000"/>
    <n v="13636.363636363636"/>
    <n v="0"/>
    <n v="63636.363636363632"/>
    <n v="44311.199999999997"/>
    <n v="162618.85140476463"/>
  </r>
  <r>
    <x v="8"/>
    <s v="SO.AV.2026.08.00596"/>
    <s v="Robin Jaya"/>
    <x v="9"/>
    <x v="17"/>
    <x v="0"/>
    <n v="4"/>
    <n v="269730"/>
    <n v="206060.80864864861"/>
    <n v="36939.191351351386"/>
    <n v="2760.9043478260869"/>
    <x v="0"/>
    <x v="1"/>
    <n v="0"/>
    <n v="0"/>
    <n v="0"/>
    <n v="0"/>
    <n v="5394.6"/>
    <n v="28783.687003525301"/>
  </r>
  <r>
    <x v="8"/>
    <s v="SO.AV.2026.08.00597"/>
    <s v="Wijaya (Kerinci)"/>
    <x v="7"/>
    <x v="13"/>
    <x v="0"/>
    <n v="12"/>
    <n v="1244310"/>
    <n v="892098.16216216213"/>
    <n v="228901.83783783787"/>
    <n v="72974.608695652176"/>
    <x v="0"/>
    <x v="1"/>
    <n v="0"/>
    <n v="0"/>
    <n v="0"/>
    <n v="0"/>
    <n v="24886.2"/>
    <n v="131041.02914218571"/>
  </r>
  <r>
    <x v="8"/>
    <s v="SO.AV.2026.08.00598"/>
    <s v="AS"/>
    <x v="8"/>
    <x v="9"/>
    <x v="1"/>
    <n v="8"/>
    <n v="1374180.0000000002"/>
    <n v="1018748.3675675675"/>
    <n v="219251.6324324325"/>
    <n v="32983.930434782611"/>
    <x v="3"/>
    <x v="3"/>
    <n v="70000"/>
    <n v="10000"/>
    <n v="0"/>
    <n v="80000"/>
    <n v="27483.600000000002"/>
    <n v="78784.101997649879"/>
  </r>
  <r>
    <x v="8"/>
    <s v="SO.AV.2026.08.00599"/>
    <s v="Ndang Jaya"/>
    <x v="8"/>
    <x v="17"/>
    <x v="0"/>
    <n v="48"/>
    <n v="3236760.0000000005"/>
    <n v="2472729.7037837831"/>
    <n v="443270.29621621687"/>
    <n v="33130.852173913045"/>
    <x v="0"/>
    <x v="1"/>
    <n v="0"/>
    <n v="0"/>
    <n v="0"/>
    <n v="0"/>
    <n v="64735.200000000004"/>
    <n v="345404.24404230382"/>
  </r>
  <r>
    <x v="8"/>
    <s v="SO.AV.2026.08.00600"/>
    <s v="Syahana (Kerinci)"/>
    <x v="7"/>
    <x v="18"/>
    <x v="0"/>
    <n v="3"/>
    <n v="1199910"/>
    <n v="870142.37837837823"/>
    <n v="210857.62162162177"/>
    <n v="73250.086956521729"/>
    <x v="0"/>
    <x v="0"/>
    <n v="0"/>
    <n v="8333.3333333333339"/>
    <n v="0"/>
    <n v="8333.3333333333339"/>
    <n v="23998.2"/>
    <n v="105276.00133176672"/>
  </r>
  <r>
    <x v="8"/>
    <s v="SO.AV.2026.08.00600"/>
    <s v="Syahana (Kerinci)"/>
    <x v="7"/>
    <x v="54"/>
    <x v="0"/>
    <n v="3"/>
    <n v="1744365.0000000002"/>
    <n v="1276671.0486486487"/>
    <n v="294828.95135135134"/>
    <n v="79126.956521739121"/>
    <x v="0"/>
    <x v="0"/>
    <n v="0"/>
    <n v="8333.3333333333339"/>
    <n v="0"/>
    <n v="8333.3333333333339"/>
    <n v="34887.300000000003"/>
    <n v="172481.36149627884"/>
  </r>
  <r>
    <x v="8"/>
    <s v="SO.AV.2026.08.00601"/>
    <s v="Sinar Rengas"/>
    <x v="1"/>
    <x v="1"/>
    <x v="1"/>
    <n v="24"/>
    <n v="335405"/>
    <n v="259309.36216216208"/>
    <n v="42857.304504504544"/>
    <n v="2662.95652173913"/>
    <x v="0"/>
    <x v="0"/>
    <n v="0"/>
    <n v="8333.3333333333339"/>
    <n v="0"/>
    <n v="8333.3333333333339"/>
    <n v="6708.1"/>
    <n v="25152.914649432081"/>
  </r>
  <r>
    <x v="8"/>
    <s v="SO.AV.2026.08.00601"/>
    <s v="Sinar Rengas"/>
    <x v="1"/>
    <x v="2"/>
    <x v="1"/>
    <n v="36"/>
    <n v="929347.5"/>
    <n v="716914.11891891877"/>
    <n v="120335.88108108111"/>
    <n v="6758.3908173913032"/>
    <x v="0"/>
    <x v="0"/>
    <n v="0"/>
    <n v="8333.3333333333339"/>
    <n v="0"/>
    <n v="8333.3333333333339"/>
    <n v="18586.949999999997"/>
    <n v="86657.206930356479"/>
  </r>
  <r>
    <x v="8"/>
    <s v="SO.AV.2026.08.00602"/>
    <s v="Central Bangun Jaya"/>
    <x v="6"/>
    <x v="10"/>
    <x v="1"/>
    <n v="6"/>
    <n v="4861799.9999999991"/>
    <n v="3592428.4540540539"/>
    <n v="787571.5459459452"/>
    <n v="119465.73913043478"/>
    <x v="3"/>
    <x v="3"/>
    <n v="210000"/>
    <n v="30000"/>
    <n v="0"/>
    <n v="240000"/>
    <n v="97235.999999999985"/>
    <n v="330869.80681551038"/>
  </r>
  <r>
    <x v="8"/>
    <s v="SO.AV.2026.08.00603"/>
    <s v="Bangun Jaya"/>
    <x v="6"/>
    <x v="9"/>
    <x v="1"/>
    <n v="4"/>
    <n v="687090.00000000012"/>
    <n v="509374.18378378375"/>
    <n v="109625.81621621625"/>
    <n v="16491.965217391305"/>
    <x v="3"/>
    <x v="4"/>
    <n v="35000"/>
    <n v="0"/>
    <n v="0"/>
    <n v="35000"/>
    <n v="13741.800000000001"/>
    <n v="44392.05099882494"/>
  </r>
  <r>
    <x v="8"/>
    <s v="SO.AV.2026.08.00604"/>
    <s v="Bangun Jaya"/>
    <x v="6"/>
    <x v="21"/>
    <x v="1"/>
    <n v="15"/>
    <n v="1427737.4999999998"/>
    <n v="1088544.6486486485"/>
    <n v="197705.35135135124"/>
    <n v="12385.04347826087"/>
    <x v="0"/>
    <x v="1"/>
    <n v="0"/>
    <n v="0"/>
    <n v="0"/>
    <n v="0"/>
    <n v="28554.75"/>
    <n v="156765.55787309038"/>
  </r>
  <r>
    <x v="8"/>
    <s v="SO.AV.2026.08.00605"/>
    <s v="Sri Jaya (WTC)"/>
    <x v="4"/>
    <x v="20"/>
    <x v="0"/>
    <n v="8"/>
    <n v="2298440"/>
    <n v="1744136.6486486485"/>
    <n v="326530.01801801799"/>
    <n v="25956.17391304348"/>
    <x v="4"/>
    <x v="3"/>
    <n v="80000"/>
    <n v="23333.333333333332"/>
    <n v="0"/>
    <n v="103333.33333333333"/>
    <n v="45968.799999999996"/>
    <n v="151271.7107716412"/>
  </r>
  <r>
    <x v="8"/>
    <s v="SO.AV.2026.08.00606"/>
    <s v="Putra Tunggal"/>
    <x v="0"/>
    <x v="10"/>
    <x v="1"/>
    <n v="2"/>
    <n v="1620600"/>
    <n v="1197476.1513513513"/>
    <n v="262523.84864864848"/>
    <n v="39821.913043478264"/>
    <x v="3"/>
    <x v="4"/>
    <n v="70000"/>
    <n v="0"/>
    <n v="0"/>
    <n v="70000"/>
    <n v="32412"/>
    <n v="120289.93560517021"/>
  </r>
  <r>
    <x v="8"/>
    <s v="SO.AV.2026.08.00607"/>
    <s v="PANCA WARNA"/>
    <x v="2"/>
    <x v="3"/>
    <x v="1"/>
    <n v="24"/>
    <n v="2215560"/>
    <n v="1702844.3675675672"/>
    <n v="293155.63243243261"/>
    <n v="22589.217391304348"/>
    <x v="1"/>
    <x v="2"/>
    <n v="0"/>
    <n v="0"/>
    <n v="177244.79999999999"/>
    <n v="177244.79999999999"/>
    <n v="0"/>
    <n v="93321.615041128302"/>
  </r>
  <r>
    <x v="8"/>
    <s v="SO.AV.2026.08.00608"/>
    <s v="Surya Mandiri Jaya"/>
    <x v="3"/>
    <x v="20"/>
    <x v="0"/>
    <n v="4"/>
    <n v="1149220"/>
    <n v="872068.32432432426"/>
    <n v="163265.00900900899"/>
    <n v="12978.08695652174"/>
    <x v="4"/>
    <x v="3"/>
    <n v="40000"/>
    <n v="9090.9090909090901"/>
    <n v="0"/>
    <n v="49090.909090909088"/>
    <n v="22984.399999999998"/>
    <n v="78211.612961578183"/>
  </r>
  <r>
    <x v="8"/>
    <s v="SO.AV.2026.08.00610"/>
    <s v="Mowi Jaya"/>
    <x v="1"/>
    <x v="20"/>
    <x v="0"/>
    <n v="4"/>
    <n v="1149220"/>
    <n v="872068.32432432426"/>
    <n v="163265.00900900899"/>
    <n v="12978.08695652174"/>
    <x v="4"/>
    <x v="4"/>
    <n v="40000"/>
    <n v="0"/>
    <n v="0"/>
    <n v="40000"/>
    <n v="22984.399999999998"/>
    <n v="87302.522052487271"/>
  </r>
  <r>
    <x v="8"/>
    <s v="SO.AV.2026.08.00611"/>
    <s v="REFI"/>
    <x v="13"/>
    <x v="10"/>
    <x v="1"/>
    <n v="1"/>
    <n v="810300"/>
    <n v="598738.07567567565"/>
    <n v="131261.92432432424"/>
    <n v="19910.956521739132"/>
    <x v="3"/>
    <x v="3"/>
    <n v="35000"/>
    <n v="12500"/>
    <n v="0"/>
    <n v="47500"/>
    <n v="16206"/>
    <n v="47644.967802585103"/>
  </r>
  <r>
    <x v="8"/>
    <s v="SO.AV.2026.08.00612"/>
    <s v="Surya Mandiri"/>
    <x v="8"/>
    <x v="9"/>
    <x v="1"/>
    <n v="8"/>
    <n v="1374180.0000000002"/>
    <n v="1018748.3675675675"/>
    <n v="219251.6324324325"/>
    <n v="32983.930434782611"/>
    <x v="3"/>
    <x v="3"/>
    <n v="70000"/>
    <n v="20000"/>
    <n v="0"/>
    <n v="90000"/>
    <n v="27483.600000000002"/>
    <n v="68784.101997649879"/>
  </r>
  <r>
    <x v="8"/>
    <s v="SO.AV.2026.08.00613"/>
    <s v="Sumber Kiat Sentosa"/>
    <x v="3"/>
    <x v="9"/>
    <x v="1"/>
    <n v="4"/>
    <n v="687090.00000000012"/>
    <n v="509374.18378378375"/>
    <n v="109625.81621621625"/>
    <n v="16491.965217391305"/>
    <x v="3"/>
    <x v="3"/>
    <n v="35000"/>
    <n v="2777.7777777777778"/>
    <n v="0"/>
    <n v="37777.777777777781"/>
    <n v="13741.800000000001"/>
    <n v="41614.273221047159"/>
  </r>
  <r>
    <x v="8"/>
    <s v="SO.AV.2026.08.00614"/>
    <s v="Suryadi / Empat Saudara"/>
    <x v="1"/>
    <x v="1"/>
    <x v="1"/>
    <n v="72"/>
    <n v="1006215.0000000001"/>
    <n v="777928.08648648625"/>
    <n v="128571.91351351375"/>
    <n v="7988.869565217391"/>
    <x v="0"/>
    <x v="0"/>
    <n v="0"/>
    <n v="6250"/>
    <n v="0"/>
    <n v="6250"/>
    <n v="20124.300000000003"/>
    <n v="94208.743948296353"/>
  </r>
  <r>
    <x v="8"/>
    <s v="SO.AV.2026.08.00615"/>
    <s v="Sumber Rejeki Baru"/>
    <x v="5"/>
    <x v="3"/>
    <x v="1"/>
    <n v="12"/>
    <n v="1107780"/>
    <n v="851422.18378378358"/>
    <n v="146577.81621621631"/>
    <n v="11294.608695652174"/>
    <x v="0"/>
    <x v="0"/>
    <n v="0"/>
    <n v="8333.3333333333339"/>
    <n v="0"/>
    <n v="8333.3333333333339"/>
    <n v="22155.599999999999"/>
    <n v="104794.27418723083"/>
  </r>
  <r>
    <x v="8"/>
    <s v="SO.AV.2026.08.00615"/>
    <s v="Sumber Rejeki Baru"/>
    <x v="5"/>
    <x v="18"/>
    <x v="0"/>
    <n v="3"/>
    <n v="1199910"/>
    <n v="870142.37837837823"/>
    <n v="210857.62162162177"/>
    <n v="43250.086956521736"/>
    <x v="0"/>
    <x v="0"/>
    <n v="0"/>
    <n v="8333.3333333333339"/>
    <n v="0"/>
    <n v="8333.3333333333339"/>
    <n v="23998.2"/>
    <n v="135276.00133176669"/>
  </r>
  <r>
    <x v="8"/>
    <s v="SO.GM.2026.08.00065"/>
    <s v="Sumber Maju Jaya"/>
    <x v="4"/>
    <x v="24"/>
    <x v="2"/>
    <n v="8"/>
    <n v="510822.00000000006"/>
    <n v="338904.85621621623"/>
    <n v="121295.14378378377"/>
    <n v="32751.304347826084"/>
    <x v="0"/>
    <x v="1"/>
    <n v="0"/>
    <n v="0"/>
    <n v="0"/>
    <n v="0"/>
    <n v="10216.44"/>
    <n v="78327.39943595769"/>
  </r>
  <r>
    <x v="8"/>
    <s v="SO.GM.2026.08.00066"/>
    <s v="Yanmar"/>
    <x v="5"/>
    <x v="24"/>
    <x v="2"/>
    <n v="8"/>
    <n v="510822.00000000006"/>
    <n v="338904.85621621623"/>
    <n v="121295.14378378377"/>
    <n v="32751.304347826084"/>
    <x v="0"/>
    <x v="1"/>
    <n v="0"/>
    <n v="0"/>
    <n v="0"/>
    <n v="0"/>
    <n v="10216.44"/>
    <n v="78327.39943595769"/>
  </r>
  <r>
    <x v="8"/>
    <s v="SO.GM.2026.08.00067"/>
    <s v="Bangun Jaya Sentosa"/>
    <x v="6"/>
    <x v="23"/>
    <x v="2"/>
    <n v="12"/>
    <n v="851370.00000000012"/>
    <n v="564841.42702702701"/>
    <n v="202158.57297297299"/>
    <n v="47657.739130434784"/>
    <x v="0"/>
    <x v="1"/>
    <n v="0"/>
    <n v="0"/>
    <n v="0"/>
    <n v="0"/>
    <n v="17027.400000000001"/>
    <n v="137473.43384253822"/>
  </r>
  <r>
    <x v="8"/>
    <s v="SO.GM.2026.08.00067"/>
    <s v="Bangun Jaya Sentosa"/>
    <x v="6"/>
    <x v="24"/>
    <x v="2"/>
    <n v="4"/>
    <n v="255411.00000000003"/>
    <n v="169452.42810810811"/>
    <n v="60647.571891891886"/>
    <n v="16375.652173913042"/>
    <x v="0"/>
    <x v="1"/>
    <n v="0"/>
    <n v="0"/>
    <n v="0"/>
    <n v="0"/>
    <n v="5108.22"/>
    <n v="39163.699717978845"/>
  </r>
  <r>
    <x v="8"/>
    <s v="SO.GM.2026.08.00068"/>
    <s v="Naga Terang"/>
    <x v="2"/>
    <x v="24"/>
    <x v="2"/>
    <n v="4"/>
    <n v="255411.00000000003"/>
    <n v="169452.42810810811"/>
    <n v="60647.571891891886"/>
    <n v="16375.652173913042"/>
    <x v="0"/>
    <x v="0"/>
    <n v="0"/>
    <n v="7142.8571428571431"/>
    <n v="0"/>
    <n v="7142.8571428571431"/>
    <n v="5108.22"/>
    <n v="32020.8425751217"/>
  </r>
  <r>
    <x v="8"/>
    <s v="SO.GM.2026.08.00069"/>
    <s v="Anna Bangunan (Margoyoso)"/>
    <x v="10"/>
    <x v="53"/>
    <x v="2"/>
    <n v="3"/>
    <n v="713036.25000000012"/>
    <n v="467380.85837837844"/>
    <n v="174994.14162162156"/>
    <n v="78323.478260869568"/>
    <x v="0"/>
    <x v="0"/>
    <n v="0"/>
    <n v="10000"/>
    <n v="0"/>
    <n v="10000"/>
    <n v="14260.725"/>
    <n v="72409.938360751985"/>
  </r>
  <r>
    <x v="8"/>
    <s v="SO.GM.2026.08.00071"/>
    <s v="Hisanah"/>
    <x v="7"/>
    <x v="24"/>
    <x v="2"/>
    <n v="16"/>
    <n v="1021644.0000000001"/>
    <n v="677809.71243243245"/>
    <n v="242590.28756756755"/>
    <n v="105502.60869565216"/>
    <x v="0"/>
    <x v="0"/>
    <n v="0"/>
    <n v="16666.666666666668"/>
    <n v="0"/>
    <n v="16666.666666666668"/>
    <n v="20432.88"/>
    <n v="99988.132205248708"/>
  </r>
  <r>
    <x v="8"/>
    <s v="SO.GM.2026.08.00072"/>
    <s v="PANCA WARNA"/>
    <x v="2"/>
    <x v="23"/>
    <x v="2"/>
    <n v="16"/>
    <n v="1135160"/>
    <n v="753121.90270270268"/>
    <n v="269544.76396396395"/>
    <n v="63543.652173913055"/>
    <x v="1"/>
    <x v="2"/>
    <n v="0"/>
    <n v="0"/>
    <n v="90812.800000000003"/>
    <n v="90812.800000000003"/>
    <n v="0"/>
    <n v="115188.3117900509"/>
  </r>
  <r>
    <x v="8"/>
    <s v="SO.GM.2026.08.00073"/>
    <s v="PANCA WARNA"/>
    <x v="2"/>
    <x v="23"/>
    <x v="2"/>
    <n v="2"/>
    <n v="141895"/>
    <n v="94140.237837837834"/>
    <n v="33693.095495495494"/>
    <n v="7942.9565217391319"/>
    <x v="1"/>
    <x v="2"/>
    <n v="0"/>
    <n v="0"/>
    <n v="11351.6"/>
    <n v="11351.6"/>
    <n v="0"/>
    <n v="14398.538973756362"/>
  </r>
  <r>
    <x v="8"/>
    <s v="SO.GM.2026.08.00073"/>
    <s v="PANCA WARNA"/>
    <x v="2"/>
    <x v="24"/>
    <x v="2"/>
    <n v="2"/>
    <n v="127705.50000000001"/>
    <n v="84726.214054054057"/>
    <n v="30323.785945945943"/>
    <n v="8187.8260869565211"/>
    <x v="1"/>
    <x v="2"/>
    <n v="0"/>
    <n v="0"/>
    <n v="10216.44"/>
    <n v="10216.44"/>
    <n v="0"/>
    <n v="11919.519858989423"/>
  </r>
  <r>
    <x v="9"/>
    <s v="SO.AV.2026.08.00616"/>
    <s v="Alif Bangunan"/>
    <x v="1"/>
    <x v="17"/>
    <x v="0"/>
    <n v="42"/>
    <n v="2832165.0000000005"/>
    <n v="2163638.4908108106"/>
    <n v="387861.50918918941"/>
    <n v="28989.495652173911"/>
    <x v="0"/>
    <x v="0"/>
    <n v="0"/>
    <n v="16666.666666666668"/>
    <n v="0"/>
    <n v="16666.666666666668"/>
    <n v="56643.3"/>
    <n v="285562.0468703488"/>
  </r>
  <r>
    <x v="9"/>
    <s v="SO.AV.2026.08.00617"/>
    <s v="REFI"/>
    <x v="13"/>
    <x v="3"/>
    <x v="1"/>
    <n v="24"/>
    <n v="2215560"/>
    <n v="1702844.3675675672"/>
    <n v="293155.63243243261"/>
    <n v="22589.217391304348"/>
    <x v="5"/>
    <x v="3"/>
    <n v="50000"/>
    <n v="12500"/>
    <n v="0"/>
    <n v="62500"/>
    <n v="44311.199999999997"/>
    <n v="163755.21504112828"/>
  </r>
  <r>
    <x v="9"/>
    <s v="SO.AV.2026.08.00618"/>
    <s v="Ari Bangunan"/>
    <x v="5"/>
    <x v="13"/>
    <x v="0"/>
    <n v="4"/>
    <n v="414770"/>
    <n v="297366.05405405402"/>
    <n v="76300.612612612604"/>
    <n v="14324.869565217392"/>
    <x v="0"/>
    <x v="1"/>
    <n v="0"/>
    <n v="0"/>
    <n v="0"/>
    <n v="0"/>
    <n v="8295.4"/>
    <n v="53680.34304739521"/>
  </r>
  <r>
    <x v="9"/>
    <s v="SO.AV.2026.08.00618"/>
    <s v="Ari Bangunan"/>
    <x v="5"/>
    <x v="28"/>
    <x v="0"/>
    <n v="4"/>
    <n v="605320"/>
    <n v="444354.24864864862"/>
    <n v="100979.08468468464"/>
    <n v="16008.347826086958"/>
    <x v="0"/>
    <x v="1"/>
    <n v="0"/>
    <n v="0"/>
    <n v="0"/>
    <n v="0"/>
    <n v="12106.4"/>
    <n v="72864.336858597686"/>
  </r>
  <r>
    <x v="9"/>
    <s v="SO.AV.2026.08.00619"/>
    <s v="Omanda Tani"/>
    <x v="8"/>
    <x v="18"/>
    <x v="0"/>
    <n v="2"/>
    <n v="799940"/>
    <n v="580094.91891891882"/>
    <n v="140571.74774774781"/>
    <n v="28833.391304347824"/>
    <x v="0"/>
    <x v="1"/>
    <n v="0"/>
    <n v="0"/>
    <n v="0"/>
    <n v="0"/>
    <n v="15998.8"/>
    <n v="95739.556443399983"/>
  </r>
  <r>
    <x v="9"/>
    <s v="SO.AV.2026.08.00620"/>
    <s v="Naga Mas Jaya"/>
    <x v="0"/>
    <x v="3"/>
    <x v="1"/>
    <n v="24"/>
    <n v="2215560"/>
    <n v="1702844.3675675672"/>
    <n v="293155.63243243261"/>
    <n v="22589.217391304348"/>
    <x v="5"/>
    <x v="4"/>
    <n v="50000"/>
    <n v="0"/>
    <n v="0"/>
    <n v="50000"/>
    <n v="44311.199999999997"/>
    <n v="176255.21504112828"/>
  </r>
  <r>
    <x v="9"/>
    <s v="SO.AV.2026.08.00621"/>
    <s v="MAYANG KERAMIK"/>
    <x v="0"/>
    <x v="9"/>
    <x v="1"/>
    <n v="2"/>
    <n v="343545.00000000006"/>
    <n v="254687.09189189188"/>
    <n v="54812.908108108124"/>
    <n v="8245.9826086956527"/>
    <x v="0"/>
    <x v="0"/>
    <n v="0"/>
    <n v="13636.363636363636"/>
    <n v="0"/>
    <n v="13636.363636363636"/>
    <n v="6870.9000000000005"/>
    <n v="26059.66186304883"/>
  </r>
  <r>
    <x v="9"/>
    <s v="SO.AV.2026.08.00622"/>
    <s v="Chandra"/>
    <x v="4"/>
    <x v="13"/>
    <x v="0"/>
    <n v="2"/>
    <n v="207385"/>
    <n v="148683.02702702701"/>
    <n v="38150.306306306302"/>
    <n v="7162.434782608696"/>
    <x v="0"/>
    <x v="1"/>
    <n v="0"/>
    <n v="0"/>
    <n v="0"/>
    <n v="0"/>
    <n v="4147.7"/>
    <n v="26840.171523697605"/>
  </r>
  <r>
    <x v="9"/>
    <s v="SO.AV.2026.08.00623"/>
    <s v="Karya Sejati"/>
    <x v="2"/>
    <x v="3"/>
    <x v="1"/>
    <n v="24"/>
    <n v="2215560"/>
    <n v="1702844.3675675672"/>
    <n v="293155.63243243261"/>
    <n v="22589.217391304348"/>
    <x v="5"/>
    <x v="3"/>
    <n v="50000"/>
    <n v="12500"/>
    <n v="0"/>
    <n v="62500"/>
    <n v="44311.199999999997"/>
    <n v="163755.21504112828"/>
  </r>
  <r>
    <x v="9"/>
    <s v="SO.AV.2026.08.00624"/>
    <s v="Murni Jaya"/>
    <x v="3"/>
    <x v="54"/>
    <x v="0"/>
    <n v="1"/>
    <n v="581455"/>
    <n v="425557.0162162162"/>
    <n v="98276.317117117113"/>
    <n v="16375.652173913042"/>
    <x v="0"/>
    <x v="0"/>
    <n v="0"/>
    <n v="6250"/>
    <n v="0"/>
    <n v="6250"/>
    <n v="11629.1"/>
    <n v="64021.564943204074"/>
  </r>
  <r>
    <x v="9"/>
    <s v="SO.AV.2026.08.00625"/>
    <s v="Surya Budi Berlian"/>
    <x v="3"/>
    <x v="39"/>
    <x v="1"/>
    <n v="6"/>
    <n v="274725"/>
    <n v="206153.25405405404"/>
    <n v="41346.745945945964"/>
    <n v="5004.5217391304359"/>
    <x v="0"/>
    <x v="0"/>
    <n v="0"/>
    <n v="7142.8571428571431"/>
    <n v="0"/>
    <n v="7142.8571428571431"/>
    <n v="5494.5000000000009"/>
    <n v="23704.867063958387"/>
  </r>
  <r>
    <x v="9"/>
    <s v="SO.AV.2026.08.00626"/>
    <s v="Mitra Jaya ( Tungkal )"/>
    <x v="5"/>
    <x v="14"/>
    <x v="0"/>
    <n v="1"/>
    <n v="1321085"/>
    <n v="995097.75135135127"/>
    <n v="195068.91531531524"/>
    <n v="16153.739130434782"/>
    <x v="1"/>
    <x v="2"/>
    <n v="0"/>
    <n v="0"/>
    <n v="52843.4"/>
    <n v="52843.4"/>
    <n v="26421.7"/>
    <n v="99650.076184880469"/>
  </r>
  <r>
    <x v="9"/>
    <s v="SO.AV.2026.08.00627"/>
    <s v="Mitra Bangunan (Unit 3)"/>
    <x v="13"/>
    <x v="17"/>
    <x v="0"/>
    <n v="24"/>
    <n v="1618380.0000000002"/>
    <n v="1236364.8518918916"/>
    <n v="221635.14810810843"/>
    <n v="16565.426086956522"/>
    <x v="0"/>
    <x v="0"/>
    <n v="0"/>
    <n v="16666.666666666668"/>
    <n v="0"/>
    <n v="16666.666666666668"/>
    <n v="32367.600000000002"/>
    <n v="156035.45535448525"/>
  </r>
  <r>
    <x v="9"/>
    <s v="SO.AV.2026.08.00628"/>
    <s v="Mantap Jaya Bangunan"/>
    <x v="9"/>
    <x v="9"/>
    <x v="1"/>
    <n v="2"/>
    <n v="343545.00000000006"/>
    <n v="254687.09189189188"/>
    <n v="54812.908108108124"/>
    <n v="8245.9826086956527"/>
    <x v="0"/>
    <x v="1"/>
    <n v="0"/>
    <n v="0"/>
    <n v="0"/>
    <n v="0"/>
    <n v="6870.9000000000005"/>
    <n v="39696.02549941247"/>
  </r>
  <r>
    <x v="9"/>
    <s v="SO.AV.2026.08.00629"/>
    <s v="Sumber Rezeki Baru (Talang Belido)"/>
    <x v="9"/>
    <x v="104"/>
    <x v="0"/>
    <n v="1"/>
    <n v="317682"/>
    <n v="223810.32648648648"/>
    <n v="62389.673513513524"/>
    <n v="14546.782608695654"/>
    <x v="0"/>
    <x v="1"/>
    <n v="0"/>
    <n v="0"/>
    <n v="0"/>
    <n v="0"/>
    <n v="6353.64"/>
    <n v="41489.250904817869"/>
  </r>
  <r>
    <x v="9"/>
    <s v="SO.AV.2026.08.00630"/>
    <s v="Sumber Maju Jaya"/>
    <x v="4"/>
    <x v="1"/>
    <x v="1"/>
    <n v="24"/>
    <n v="335405"/>
    <n v="259309.36216216208"/>
    <n v="42857.304504504544"/>
    <n v="2662.95652173913"/>
    <x v="1"/>
    <x v="2"/>
    <n v="0"/>
    <n v="0"/>
    <n v="13416.2"/>
    <n v="13416.2"/>
    <n v="6708.1"/>
    <n v="20070.047982765413"/>
  </r>
  <r>
    <x v="9"/>
    <s v="SO.AV.2026.08.00630"/>
    <s v="Sumber Maju Jaya"/>
    <x v="4"/>
    <x v="2"/>
    <x v="1"/>
    <n v="24"/>
    <n v="619565"/>
    <n v="477942.74594594585"/>
    <n v="80223.92072072078"/>
    <n v="4505.5938782608691"/>
    <x v="1"/>
    <x v="2"/>
    <n v="0"/>
    <n v="0"/>
    <n v="24782.6"/>
    <n v="24782.6"/>
    <n v="12391.3"/>
    <n v="38544.426842459914"/>
  </r>
  <r>
    <x v="9"/>
    <s v="SO.AV.2026.08.00630"/>
    <s v="Sumber Maju Jaya"/>
    <x v="4"/>
    <x v="41"/>
    <x v="1"/>
    <n v="4"/>
    <n v="190180"/>
    <n v="144522.98378378377"/>
    <n v="26810.349549549544"/>
    <n v="1720.2086956521741"/>
    <x v="1"/>
    <x v="2"/>
    <n v="0"/>
    <n v="0"/>
    <n v="7607.2000000000007"/>
    <n v="7607.2000000000007"/>
    <n v="3803.6000000000004"/>
    <n v="13679.340853897369"/>
  </r>
  <r>
    <x v="9"/>
    <s v="SO.AV.2026.08.00631"/>
    <s v="Berkah Mandiri"/>
    <x v="1"/>
    <x v="10"/>
    <x v="1"/>
    <n v="1"/>
    <n v="810300"/>
    <n v="598738.07567567565"/>
    <n v="131261.92432432424"/>
    <n v="19910.956521739132"/>
    <x v="0"/>
    <x v="0"/>
    <n v="0"/>
    <n v="16666.666666666668"/>
    <n v="0"/>
    <n v="16666.666666666668"/>
    <n v="16206"/>
    <n v="78478.301135918431"/>
  </r>
  <r>
    <x v="9"/>
    <s v="SO.AV.2026.08.00632"/>
    <s v="Abadi Makmur (Kenali)"/>
    <x v="0"/>
    <x v="105"/>
    <x v="0"/>
    <n v="3"/>
    <n v="587661.75"/>
    <n v="449700.67459459451"/>
    <n v="79724.325405405485"/>
    <n v="5830.95652173913"/>
    <x v="0"/>
    <x v="1"/>
    <n v="0"/>
    <n v="0"/>
    <n v="0"/>
    <n v="0"/>
    <n v="11753.235000000001"/>
    <n v="62140.133883666349"/>
  </r>
  <r>
    <x v="9"/>
    <s v="SO.AV.2026.08.00633"/>
    <s v="Sumber Rezeki Baru (Talang Belido)"/>
    <x v="9"/>
    <x v="0"/>
    <x v="0"/>
    <n v="2"/>
    <n v="183150.00000000003"/>
    <n v="129423.56756756756"/>
    <n v="35576.432432432441"/>
    <n v="7254.260869565217"/>
    <x v="0"/>
    <x v="1"/>
    <n v="0"/>
    <n v="0"/>
    <n v="0"/>
    <n v="0"/>
    <n v="3663.0000000000005"/>
    <n v="24659.171562867225"/>
  </r>
  <r>
    <x v="9"/>
    <s v="SO.AV.2026.08.00634"/>
    <s v="Setia Makmur (Rantau Rasau)"/>
    <x v="11"/>
    <x v="9"/>
    <x v="1"/>
    <n v="8"/>
    <n v="1374180.0000000002"/>
    <n v="1018748.3675675675"/>
    <n v="219251.6324324325"/>
    <n v="32983.930434782611"/>
    <x v="0"/>
    <x v="0"/>
    <n v="0"/>
    <n v="5555.5555555555557"/>
    <n v="0"/>
    <n v="5555.5555555555557"/>
    <n v="27483.600000000002"/>
    <n v="153228.54644209432"/>
  </r>
  <r>
    <x v="9"/>
    <s v="SO.AV.2026.08.00635"/>
    <s v="Mandiri Sukses"/>
    <x v="0"/>
    <x v="39"/>
    <x v="1"/>
    <n v="6"/>
    <n v="274725"/>
    <n v="206153.25405405404"/>
    <n v="41346.745945945964"/>
    <n v="5004.5217391304359"/>
    <x v="0"/>
    <x v="1"/>
    <n v="0"/>
    <n v="0"/>
    <n v="0"/>
    <n v="0"/>
    <n v="5494.5000000000009"/>
    <n v="30847.724206815532"/>
  </r>
  <r>
    <x v="9"/>
    <s v="SO.AV.2026.08.00636"/>
    <s v="Han Jaya"/>
    <x v="4"/>
    <x v="3"/>
    <x v="1"/>
    <n v="28"/>
    <n v="2584820"/>
    <n v="1986651.7621621618"/>
    <n v="342014.90450450475"/>
    <n v="26354.08695652174"/>
    <x v="5"/>
    <x v="3"/>
    <n v="50000"/>
    <n v="11111.111111111111"/>
    <n v="0"/>
    <n v="61111.111111111109"/>
    <n v="51696.4"/>
    <n v="202853.30643687191"/>
  </r>
  <r>
    <x v="9"/>
    <s v="SO.AV.2026.08.00637"/>
    <s v="Pelita Abadi"/>
    <x v="2"/>
    <x v="10"/>
    <x v="1"/>
    <n v="1"/>
    <n v="810300"/>
    <n v="598738.07567567565"/>
    <n v="131261.92432432424"/>
    <n v="19910.956521739132"/>
    <x v="0"/>
    <x v="0"/>
    <n v="0"/>
    <n v="3333.3333333333335"/>
    <n v="0"/>
    <n v="3333.3333333333335"/>
    <n v="16206"/>
    <n v="91811.634469251774"/>
  </r>
  <r>
    <x v="9"/>
    <s v="SO.AV.2026.08.00637"/>
    <s v="Pelita Abadi"/>
    <x v="2"/>
    <x v="17"/>
    <x v="0"/>
    <n v="3"/>
    <n v="202297.50000000003"/>
    <n v="154545.60648648645"/>
    <n v="27704.393513513554"/>
    <n v="2070.6782608695653"/>
    <x v="0"/>
    <x v="0"/>
    <n v="0"/>
    <n v="3333.3333333333335"/>
    <n v="0"/>
    <n v="3333.3333333333335"/>
    <n v="4045.9500000000003"/>
    <n v="18254.431919310657"/>
  </r>
  <r>
    <x v="9"/>
    <s v="SO.AV.2026.08.00638"/>
    <s v="Sumber Kiat Sentosa"/>
    <x v="3"/>
    <x v="1"/>
    <x v="1"/>
    <n v="12"/>
    <n v="167702.5"/>
    <n v="129654.68108108104"/>
    <n v="21428.652252252272"/>
    <n v="1331.478260869565"/>
    <x v="0"/>
    <x v="0"/>
    <n v="0"/>
    <n v="2777.7777777777778"/>
    <n v="0"/>
    <n v="2777.7777777777778"/>
    <n v="3354.05"/>
    <n v="13965.346213604931"/>
  </r>
  <r>
    <x v="9"/>
    <s v="SO.AV.2026.08.00639"/>
    <s v="Pinang Jaya"/>
    <x v="8"/>
    <x v="9"/>
    <x v="1"/>
    <n v="58"/>
    <n v="9962805"/>
    <n v="7385925.6648648642"/>
    <n v="1589574.3351351358"/>
    <n v="239133.49565217394"/>
    <x v="1"/>
    <x v="2"/>
    <n v="0"/>
    <n v="0"/>
    <n v="498140.25000000006"/>
    <n v="498140.25000000006"/>
    <n v="199256.1"/>
    <n v="653044.48948296194"/>
  </r>
  <r>
    <x v="9"/>
    <s v="SO.AV.2026.08.00639"/>
    <s v="Pinang Jaya"/>
    <x v="8"/>
    <x v="10"/>
    <x v="1"/>
    <n v="8"/>
    <n v="6482400"/>
    <n v="4789904.6054054052"/>
    <n v="1050095.3945945939"/>
    <n v="159287.65217391305"/>
    <x v="1"/>
    <x v="2"/>
    <n v="0"/>
    <n v="0"/>
    <n v="324119.99999999994"/>
    <n v="324119.99999999994"/>
    <n v="129648"/>
    <n v="437039.74242068082"/>
  </r>
  <r>
    <x v="9"/>
    <s v="SO.AV.2026.08.00640"/>
    <s v="Sejahtera Abadi"/>
    <x v="3"/>
    <x v="80"/>
    <x v="1"/>
    <n v="1"/>
    <n v="812705"/>
    <n v="606750.01081081072"/>
    <n v="125416.6558558559"/>
    <n v="16153.739130434782"/>
    <x v="0"/>
    <x v="1"/>
    <n v="0"/>
    <n v="0"/>
    <n v="0"/>
    <n v="0"/>
    <n v="16254.1"/>
    <n v="93008.816725421115"/>
  </r>
  <r>
    <x v="9"/>
    <s v="SO.AV.2026.08.00641"/>
    <s v="Maju Jaya Mendalo"/>
    <x v="2"/>
    <x v="3"/>
    <x v="1"/>
    <n v="24"/>
    <n v="2215560"/>
    <n v="1702844.3675675672"/>
    <n v="293155.63243243261"/>
    <n v="22589.217391304348"/>
    <x v="5"/>
    <x v="3"/>
    <n v="50000"/>
    <n v="16666.666666666668"/>
    <n v="0"/>
    <n v="66666.666666666672"/>
    <n v="44311.199999999997"/>
    <n v="159588.54837446165"/>
  </r>
  <r>
    <x v="9"/>
    <s v="SO.AV.2026.08.00642"/>
    <s v="Bintang Baru/Bintang Baru Jaya"/>
    <x v="4"/>
    <x v="20"/>
    <x v="0"/>
    <n v="2"/>
    <n v="574610"/>
    <n v="436034.16216216213"/>
    <n v="81632.504504504497"/>
    <n v="6489.04347826087"/>
    <x v="1"/>
    <x v="2"/>
    <n v="0"/>
    <n v="0"/>
    <n v="20111.350000000002"/>
    <n v="20111.350000000002"/>
    <n v="11492.199999999999"/>
    <n v="43539.91102624363"/>
  </r>
  <r>
    <x v="9"/>
    <s v="SO.AV.2026.08.00643"/>
    <s v="Sekawan Jaya"/>
    <x v="3"/>
    <x v="9"/>
    <x v="1"/>
    <n v="3"/>
    <n v="515317.50000000006"/>
    <n v="382030.6378378378"/>
    <n v="82219.362162162201"/>
    <n v="12368.973913043479"/>
    <x v="0"/>
    <x v="0"/>
    <n v="0"/>
    <n v="8333.3333333333339"/>
    <n v="0"/>
    <n v="8333.3333333333339"/>
    <n v="10306.35"/>
    <n v="51210.704915785391"/>
  </r>
  <r>
    <x v="9"/>
    <s v="SO.AV.2026.08.00644"/>
    <s v="Sumatera (Tungkal)"/>
    <x v="5"/>
    <x v="106"/>
    <x v="0"/>
    <n v="12"/>
    <n v="289709.99999999994"/>
    <n v="204304.34594594594"/>
    <n v="56695.654054054001"/>
    <n v="9182.608695652174"/>
    <x v="0"/>
    <x v="1"/>
    <n v="0"/>
    <n v="0"/>
    <n v="0"/>
    <n v="0"/>
    <n v="5794.2"/>
    <n v="41718.845358401828"/>
  </r>
  <r>
    <x v="9"/>
    <s v="SO.AV.2026.08.00645"/>
    <s v="Sumatera (Tungkal)"/>
    <x v="5"/>
    <x v="13"/>
    <x v="0"/>
    <n v="4"/>
    <n v="414770"/>
    <n v="297366.05405405402"/>
    <n v="76300.612612612604"/>
    <n v="14324.869565217392"/>
    <x v="0"/>
    <x v="1"/>
    <n v="0"/>
    <n v="0"/>
    <n v="0"/>
    <n v="0"/>
    <n v="8295.4"/>
    <n v="53680.34304739521"/>
  </r>
  <r>
    <x v="9"/>
    <s v="SO.AV.2026.08.00646"/>
    <s v="Ria Usaha (Rimbo Bujang)"/>
    <x v="13"/>
    <x v="3"/>
    <x v="1"/>
    <n v="24"/>
    <n v="2215560"/>
    <n v="1702844.3675675672"/>
    <n v="293155.63243243261"/>
    <n v="22589.217391304348"/>
    <x v="5"/>
    <x v="3"/>
    <n v="50000"/>
    <n v="16666.666666666668"/>
    <n v="0"/>
    <n v="66666.666666666672"/>
    <n v="44311.199999999997"/>
    <n v="159588.54837446165"/>
  </r>
  <r>
    <x v="9"/>
    <s v="SO.AV.2026.08.00647"/>
    <s v="PANCA WARNA"/>
    <x v="2"/>
    <x v="3"/>
    <x v="1"/>
    <n v="18"/>
    <n v="1661670"/>
    <n v="1277133.2756756754"/>
    <n v="219866.7243243244"/>
    <n v="16941.91304347826"/>
    <x v="1"/>
    <x v="2"/>
    <n v="0"/>
    <n v="0"/>
    <n v="132933.6"/>
    <n v="132933.6"/>
    <n v="0"/>
    <n v="69991.211280846124"/>
  </r>
  <r>
    <x v="9"/>
    <s v="SO.AV.2026.08.00648"/>
    <s v="Mitra Jaya ( Tungkal )"/>
    <x v="5"/>
    <x v="14"/>
    <x v="0"/>
    <n v="2"/>
    <n v="2642170"/>
    <n v="1990195.5027027025"/>
    <n v="390137.83063063049"/>
    <n v="32307.478260869564"/>
    <x v="1"/>
    <x v="2"/>
    <n v="0"/>
    <n v="0"/>
    <n v="105686.8"/>
    <n v="105686.8"/>
    <n v="52843.4"/>
    <n v="199300.15236976094"/>
  </r>
  <r>
    <x v="9"/>
    <s v="SO.AV.2026.08.00649"/>
    <s v="Dimas Bangunan"/>
    <x v="7"/>
    <x v="17"/>
    <x v="0"/>
    <n v="24"/>
    <n v="1618380.0000000002"/>
    <n v="1236364.8518918916"/>
    <n v="221635.14810810843"/>
    <n v="26565.426086956522"/>
    <x v="0"/>
    <x v="0"/>
    <n v="0"/>
    <n v="14285.714285714286"/>
    <n v="0"/>
    <n v="14285.714285714286"/>
    <n v="32367.600000000002"/>
    <n v="148416.40773543762"/>
  </r>
  <r>
    <x v="9"/>
    <s v="SO.AV.2026.08.00649"/>
    <s v="Dimas Bangunan"/>
    <x v="7"/>
    <x v="13"/>
    <x v="0"/>
    <n v="8"/>
    <n v="829540"/>
    <n v="594732.10810810805"/>
    <n v="152601.22522522521"/>
    <n v="48649.739130434784"/>
    <x v="0"/>
    <x v="0"/>
    <n v="0"/>
    <n v="14285.714285714286"/>
    <n v="0"/>
    <n v="14285.714285714286"/>
    <n v="16590.8"/>
    <n v="73074.971809076131"/>
  </r>
  <r>
    <x v="9"/>
    <s v="SO.AV.2026.08.00650"/>
    <s v="Makmur Jaya (Geragai)"/>
    <x v="11"/>
    <x v="39"/>
    <x v="1"/>
    <n v="2"/>
    <n v="91575.000000000015"/>
    <n v="68717.75135135134"/>
    <n v="13782.24864864866"/>
    <n v="1668.1739130434783"/>
    <x v="0"/>
    <x v="1"/>
    <n v="0"/>
    <n v="0"/>
    <n v="0"/>
    <n v="0"/>
    <n v="1831.5000000000002"/>
    <n v="10282.574735605182"/>
  </r>
  <r>
    <x v="9"/>
    <s v="SO.AV.2026.08.00650"/>
    <s v="Makmur Jaya (Geragai)"/>
    <x v="11"/>
    <x v="3"/>
    <x v="1"/>
    <n v="6"/>
    <n v="553890"/>
    <n v="425711.09189189179"/>
    <n v="73288.908108108153"/>
    <n v="5647.304347826087"/>
    <x v="0"/>
    <x v="1"/>
    <n v="0"/>
    <n v="0"/>
    <n v="0"/>
    <n v="0"/>
    <n v="11077.8"/>
    <n v="56563.80376028207"/>
  </r>
  <r>
    <x v="9"/>
    <s v="SO.AV.2026.08.00651"/>
    <s v="Tiga Putra ( Karya )"/>
    <x v="3"/>
    <x v="17"/>
    <x v="0"/>
    <n v="12"/>
    <n v="809190.00000000012"/>
    <n v="618182.42594594578"/>
    <n v="110817.57405405422"/>
    <n v="8282.7130434782612"/>
    <x v="0"/>
    <x v="1"/>
    <n v="0"/>
    <n v="0"/>
    <n v="0"/>
    <n v="0"/>
    <n v="16183.800000000001"/>
    <n v="86351.061010575955"/>
  </r>
  <r>
    <x v="9"/>
    <s v="SO.AV.2026.08.00652"/>
    <s v="Sumber Bangunan (Marene)"/>
    <x v="6"/>
    <x v="43"/>
    <x v="0"/>
    <n v="2"/>
    <n v="1414695.0000000002"/>
    <n v="1033385.5567567565"/>
    <n v="241114.4432432435"/>
    <n v="39806.608695652176"/>
    <x v="0"/>
    <x v="1"/>
    <n v="0"/>
    <n v="0"/>
    <n v="0"/>
    <n v="0"/>
    <n v="28293.9"/>
    <n v="173013.93454759134"/>
  </r>
  <r>
    <x v="9"/>
    <s v="SO.AV.2026.08.00653"/>
    <s v="Han Jaya"/>
    <x v="4"/>
    <x v="5"/>
    <x v="0"/>
    <n v="2"/>
    <n v="152070"/>
    <n v="115402.68108108107"/>
    <n v="21597.318918918929"/>
    <n v="1668.1739130434783"/>
    <x v="0"/>
    <x v="0"/>
    <n v="0"/>
    <n v="11111.111111111111"/>
    <n v="0"/>
    <n v="11111.111111111111"/>
    <n v="3041.4"/>
    <n v="5776.633894764338"/>
  </r>
  <r>
    <x v="9"/>
    <s v="SO.AV.2026.08.00654"/>
    <s v="Langgeng"/>
    <x v="10"/>
    <x v="3"/>
    <x v="1"/>
    <n v="48"/>
    <n v="4431120"/>
    <n v="3405688.7351351343"/>
    <n v="586311.26486486522"/>
    <n v="65178.434782608696"/>
    <x v="5"/>
    <x v="4"/>
    <n v="100000"/>
    <n v="0"/>
    <n v="0"/>
    <n v="100000"/>
    <n v="88622.399999999994"/>
    <n v="332510.43008225656"/>
  </r>
  <r>
    <x v="9"/>
    <s v="SO.AV.2026.08.00655"/>
    <s v="Bintang Baru/Bintang Baru Jaya"/>
    <x v="4"/>
    <x v="107"/>
    <x v="1"/>
    <n v="2"/>
    <n v="95090"/>
    <n v="71645.189189189186"/>
    <n v="14021.477477477471"/>
    <n v="1603.895652173913"/>
    <x v="1"/>
    <x v="2"/>
    <n v="0"/>
    <n v="0"/>
    <n v="3328.1500000000005"/>
    <n v="3328.1500000000005"/>
    <n v="1901.8000000000002"/>
    <n v="7187.6318253035561"/>
  </r>
  <r>
    <x v="9"/>
    <s v="SO.AV.2026.08.00655"/>
    <s v="Bintang Baru/Bintang Baru Jaya"/>
    <x v="4"/>
    <x v="39"/>
    <x v="1"/>
    <n v="4"/>
    <n v="183150.00000000003"/>
    <n v="137435.50270270268"/>
    <n v="27564.497297297319"/>
    <n v="3336.3478260869565"/>
    <x v="1"/>
    <x v="2"/>
    <n v="0"/>
    <n v="0"/>
    <n v="6410.2500000000018"/>
    <n v="6410.2500000000018"/>
    <n v="3663.0000000000005"/>
    <n v="14154.899471210359"/>
  </r>
  <r>
    <x v="9"/>
    <s v="SO.AV.2026.08.00656"/>
    <s v="Jaya Bersama"/>
    <x v="0"/>
    <x v="17"/>
    <x v="0"/>
    <n v="2"/>
    <n v="134865"/>
    <n v="103030.40432432431"/>
    <n v="18469.595675675693"/>
    <n v="1380.4521739130435"/>
    <x v="0"/>
    <x v="0"/>
    <n v="0"/>
    <n v="3125"/>
    <n v="0"/>
    <n v="3125"/>
    <n v="2697.3"/>
    <n v="11266.843501762651"/>
  </r>
  <r>
    <x v="9"/>
    <s v="SO.AV.2026.08.00657"/>
    <s v="Sumber Alam"/>
    <x v="6"/>
    <x v="108"/>
    <x v="5"/>
    <n v="6"/>
    <n v="361205.1"/>
    <n v="272713.94594594592"/>
    <n v="52696.054054054024"/>
    <n v="2089.0434782608695"/>
    <x v="0"/>
    <x v="1"/>
    <n v="0"/>
    <n v="0"/>
    <n v="0"/>
    <n v="0"/>
    <n v="0"/>
    <n v="50607.010575793152"/>
  </r>
  <r>
    <x v="9"/>
    <s v="SO.AV.2026.08.00658"/>
    <s v="Agha Putra (Rimbo Bujang)"/>
    <x v="13"/>
    <x v="9"/>
    <x v="1"/>
    <n v="4"/>
    <n v="687090.00000000012"/>
    <n v="509374.18378378375"/>
    <n v="109625.81621621625"/>
    <n v="16491.965217391305"/>
    <x v="0"/>
    <x v="0"/>
    <n v="0"/>
    <n v="5555.5555555555557"/>
    <n v="0"/>
    <n v="5555.5555555555557"/>
    <n v="13741.800000000001"/>
    <n v="73836.495443269378"/>
  </r>
  <r>
    <x v="9"/>
    <s v="SO.AV.2026.08.00658"/>
    <s v="Agha Putra (Rimbo Bujang)"/>
    <x v="13"/>
    <x v="56"/>
    <x v="0"/>
    <n v="4"/>
    <n v="685980.00000000012"/>
    <n v="504135.6108108107"/>
    <n v="113864.3891891893"/>
    <n v="12794.434782608696"/>
    <x v="0"/>
    <x v="0"/>
    <n v="0"/>
    <n v="5555.5555555555557"/>
    <n v="0"/>
    <n v="5555.5555555555557"/>
    <n v="13719.6"/>
    <n v="81794.798851025029"/>
  </r>
  <r>
    <x v="9"/>
    <s v="SO.AV.2026.08.00659"/>
    <s v="Akbar Mandiri"/>
    <x v="1"/>
    <x v="3"/>
    <x v="1"/>
    <n v="3"/>
    <n v="276945"/>
    <n v="212855.54594594589"/>
    <n v="36644.454054054077"/>
    <n v="2823.6521739130435"/>
    <x v="0"/>
    <x v="0"/>
    <n v="0"/>
    <n v="2500"/>
    <n v="0"/>
    <n v="2500"/>
    <n v="5538.9"/>
    <n v="25781.901880141035"/>
  </r>
  <r>
    <x v="9"/>
    <s v="SO.AV.2026.08.00660"/>
    <s v="Rul Sinar Kaca"/>
    <x v="13"/>
    <x v="17"/>
    <x v="0"/>
    <n v="24"/>
    <n v="1618380.0000000002"/>
    <n v="1236364.8518918916"/>
    <n v="221635.14810810843"/>
    <n v="16565.426086956522"/>
    <x v="0"/>
    <x v="0"/>
    <n v="0"/>
    <n v="15625"/>
    <n v="0"/>
    <n v="15625"/>
    <n v="32367.600000000002"/>
    <n v="157077.12202115191"/>
  </r>
  <r>
    <x v="9"/>
    <s v="SO.AV.2026.08.00661"/>
    <s v="Usaha Jaya 2"/>
    <x v="5"/>
    <x v="9"/>
    <x v="1"/>
    <n v="4"/>
    <n v="687090.00000000012"/>
    <n v="509374.18378378375"/>
    <n v="109625.81621621625"/>
    <n v="16491.965217391305"/>
    <x v="0"/>
    <x v="0"/>
    <n v="0"/>
    <n v="7500"/>
    <n v="0"/>
    <n v="7500"/>
    <n v="13741.800000000001"/>
    <n v="71892.05099882494"/>
  </r>
  <r>
    <x v="9"/>
    <s v="SO.AV.2026.08.00661"/>
    <s v="Usaha Jaya 2"/>
    <x v="5"/>
    <x v="5"/>
    <x v="0"/>
    <n v="6"/>
    <n v="456210.00000000006"/>
    <n v="346208.04324324324"/>
    <n v="64791.956756756757"/>
    <n v="5004.5217391304359"/>
    <x v="0"/>
    <x v="0"/>
    <n v="0"/>
    <n v="7500"/>
    <n v="0"/>
    <n v="7500"/>
    <n v="9124.2000000000007"/>
    <n v="43163.235017626328"/>
  </r>
  <r>
    <x v="9"/>
    <s v="SO.AV.2026.08.00662"/>
    <s v="Rul Sinar Kaca"/>
    <x v="13"/>
    <x v="3"/>
    <x v="1"/>
    <n v="24"/>
    <n v="2215560"/>
    <n v="1702844.3675675672"/>
    <n v="293155.63243243261"/>
    <n v="22589.217391304348"/>
    <x v="5"/>
    <x v="3"/>
    <n v="50000"/>
    <n v="15625"/>
    <n v="0"/>
    <n v="65625"/>
    <n v="44311.199999999997"/>
    <n v="160630.21504112828"/>
  </r>
  <r>
    <x v="9"/>
    <s v="SO.AV.2026.08.00663"/>
    <s v="Rul Sinar Kaca"/>
    <x v="13"/>
    <x v="21"/>
    <x v="1"/>
    <n v="36"/>
    <n v="3426570"/>
    <n v="2612507.1567567564"/>
    <n v="474492.84324324317"/>
    <n v="29724.104347826087"/>
    <x v="0"/>
    <x v="0"/>
    <n v="0"/>
    <n v="15625"/>
    <n v="0"/>
    <n v="15625"/>
    <n v="68531.399999999994"/>
    <n v="360612.33889541705"/>
  </r>
  <r>
    <x v="9"/>
    <s v="SO.AV.2026.08.00664"/>
    <s v="Jaya Bersama"/>
    <x v="0"/>
    <x v="5"/>
    <x v="0"/>
    <n v="4"/>
    <n v="304140"/>
    <n v="230805.36216216214"/>
    <n v="43194.637837837858"/>
    <n v="3336.3478260869565"/>
    <x v="0"/>
    <x v="0"/>
    <n v="0"/>
    <n v="3125"/>
    <n v="0"/>
    <n v="3125"/>
    <n v="6082.8"/>
    <n v="30650.490011750899"/>
  </r>
  <r>
    <x v="9"/>
    <s v="SO.AV.2026.08.00665"/>
    <s v="Sejati ( Tungkal )"/>
    <x v="5"/>
    <x v="9"/>
    <x v="1"/>
    <n v="8"/>
    <n v="1374180.0000000002"/>
    <n v="1018748.3675675675"/>
    <n v="219251.6324324325"/>
    <n v="32983.930434782611"/>
    <x v="0"/>
    <x v="0"/>
    <n v="0"/>
    <n v="5882.3529411764703"/>
    <n v="0"/>
    <n v="5882.3529411764703"/>
    <n v="27483.600000000002"/>
    <n v="152901.7490564734"/>
  </r>
  <r>
    <x v="9"/>
    <s v="SO.AV.2026.08.00665"/>
    <s v="Sejati ( Tungkal )"/>
    <x v="5"/>
    <x v="91"/>
    <x v="0"/>
    <n v="8"/>
    <n v="1089576"/>
    <n v="800946.99243243237"/>
    <n v="180653.00756756752"/>
    <n v="31465.739130434784"/>
    <x v="0"/>
    <x v="0"/>
    <n v="0"/>
    <n v="5882.3529411764703"/>
    <n v="0"/>
    <n v="5882.3529411764703"/>
    <n v="21791.519999999997"/>
    <n v="121513.39549595627"/>
  </r>
  <r>
    <x v="9"/>
    <s v="SO.AV.2026.08.00666"/>
    <s v="Rul Sinar Kaca"/>
    <x v="13"/>
    <x v="16"/>
    <x v="1"/>
    <n v="12"/>
    <n v="1169940"/>
    <n v="893022.61621621612"/>
    <n v="160977.38378378388"/>
    <n v="10339.617391304348"/>
    <x v="0"/>
    <x v="0"/>
    <n v="0"/>
    <n v="15625"/>
    <n v="0"/>
    <n v="15625"/>
    <n v="23398.800000000003"/>
    <n v="111613.96639247953"/>
  </r>
  <r>
    <x v="9"/>
    <s v="SO.AV.2026.08.00667"/>
    <s v="Berkat Bintang 2 (P. Lumut)"/>
    <x v="5"/>
    <x v="13"/>
    <x v="0"/>
    <n v="8"/>
    <n v="829540"/>
    <n v="594732.10810810805"/>
    <n v="152601.22522522521"/>
    <n v="28649.739130434784"/>
    <x v="0"/>
    <x v="0"/>
    <n v="0"/>
    <n v="7142.8571428571431"/>
    <n v="0"/>
    <n v="7142.8571428571431"/>
    <n v="16590.8"/>
    <n v="100217.82895193328"/>
  </r>
  <r>
    <x v="9"/>
    <s v="SO.AV.2026.08.00668"/>
    <s v="Andrea Bangunan (Sungai Tutung)"/>
    <x v="7"/>
    <x v="0"/>
    <x v="0"/>
    <n v="7"/>
    <n v="641025"/>
    <n v="452982.48648648645"/>
    <n v="124517.51351351355"/>
    <n v="45389.913043478256"/>
    <x v="0"/>
    <x v="1"/>
    <n v="0"/>
    <n v="0"/>
    <n v="0"/>
    <n v="0"/>
    <n v="12820.500000000002"/>
    <n v="66307.100470035293"/>
  </r>
  <r>
    <x v="9"/>
    <s v="SO.AV.2026.08.00668"/>
    <s v="Andrea Bangunan (Sungai Tutung)"/>
    <x v="7"/>
    <x v="92"/>
    <x v="0"/>
    <n v="1"/>
    <n v="82417.5"/>
    <n v="58240.605405405404"/>
    <n v="16009.394594594596"/>
    <n v="13627.130434782608"/>
    <x v="0"/>
    <x v="1"/>
    <n v="0"/>
    <n v="0"/>
    <n v="0"/>
    <n v="0"/>
    <n v="1648.3500000000001"/>
    <n v="733.91415981198793"/>
  </r>
  <r>
    <x v="9"/>
    <s v="SO.AV.2026.08.00668"/>
    <s v="Andrea Bangunan (Sungai Tutung)"/>
    <x v="7"/>
    <x v="17"/>
    <x v="0"/>
    <n v="12"/>
    <n v="809190.00000000012"/>
    <n v="618182.42594594578"/>
    <n v="110817.57405405422"/>
    <n v="18282.713043478259"/>
    <x v="0"/>
    <x v="1"/>
    <n v="0"/>
    <n v="0"/>
    <n v="0"/>
    <n v="0"/>
    <n v="16183.800000000001"/>
    <n v="76351.061010575955"/>
  </r>
  <r>
    <x v="9"/>
    <s v="SO.AV.2026.08.00669"/>
    <s v="Jaya Bersama"/>
    <x v="0"/>
    <x v="26"/>
    <x v="1"/>
    <n v="2"/>
    <n v="546453"/>
    <n v="406713.56108108105"/>
    <n v="85586.438918918953"/>
    <n v="7985.8086956521738"/>
    <x v="0"/>
    <x v="0"/>
    <n v="0"/>
    <n v="3125"/>
    <n v="0"/>
    <n v="3125"/>
    <n v="10929.060000000001"/>
    <n v="63546.570223266783"/>
  </r>
  <r>
    <x v="9"/>
    <s v="SO.AV.2026.08.00670"/>
    <s v="BARRAS"/>
    <x v="5"/>
    <x v="28"/>
    <x v="0"/>
    <n v="4"/>
    <n v="605320"/>
    <n v="444354.24864864862"/>
    <n v="100979.08468468464"/>
    <n v="16008.347826086958"/>
    <x v="0"/>
    <x v="1"/>
    <n v="0"/>
    <n v="0"/>
    <n v="0"/>
    <n v="0"/>
    <n v="12106.4"/>
    <n v="72864.336858597686"/>
  </r>
  <r>
    <x v="9"/>
    <s v="SO.AV.2026.08.00671"/>
    <s v="Rizki Jaya Bangunan"/>
    <x v="13"/>
    <x v="71"/>
    <x v="1"/>
    <n v="4"/>
    <n v="641580"/>
    <n v="479791.65405405406"/>
    <n v="98208.345945945941"/>
    <n v="12978.08695652174"/>
    <x v="0"/>
    <x v="0"/>
    <n v="0"/>
    <n v="14285.714285714286"/>
    <n v="0"/>
    <n v="14285.714285714286"/>
    <n v="12831.6"/>
    <n v="58112.944703709909"/>
  </r>
  <r>
    <x v="9"/>
    <s v="SO.AV.2026.08.00671"/>
    <s v="Rizki Jaya Bangunan"/>
    <x v="13"/>
    <x v="80"/>
    <x v="1"/>
    <n v="2"/>
    <n v="1625410"/>
    <n v="1213500.0216216214"/>
    <n v="250833.31171171181"/>
    <n v="32307.478260869564"/>
    <x v="0"/>
    <x v="0"/>
    <n v="0"/>
    <n v="14285.714285714286"/>
    <n v="0"/>
    <n v="14285.714285714286"/>
    <n v="32508.2"/>
    <n v="171731.91916512794"/>
  </r>
  <r>
    <x v="9"/>
    <s v="SO.AV.2026.08.00671"/>
    <s v="Rizki Jaya Bangunan"/>
    <x v="13"/>
    <x v="9"/>
    <x v="1"/>
    <n v="20"/>
    <n v="3435450.0000000005"/>
    <n v="2546870.9189189188"/>
    <n v="548129.08108108118"/>
    <n v="82459.826086956527"/>
    <x v="0"/>
    <x v="0"/>
    <n v="0"/>
    <n v="14285.714285714286"/>
    <n v="0"/>
    <n v="14285.714285714286"/>
    <n v="68709"/>
    <n v="382674.54070841038"/>
  </r>
  <r>
    <x v="9"/>
    <s v="SO.AV.2026.08.00671"/>
    <s v="Rizki Jaya Bangunan"/>
    <x v="13"/>
    <x v="28"/>
    <x v="0"/>
    <n v="4"/>
    <n v="605320"/>
    <n v="444354.24864864862"/>
    <n v="100979.08468468464"/>
    <n v="16008.347826086958"/>
    <x v="0"/>
    <x v="0"/>
    <n v="0"/>
    <n v="14285.714285714286"/>
    <n v="0"/>
    <n v="14285.714285714286"/>
    <n v="12106.4"/>
    <n v="58578.622572883389"/>
  </r>
  <r>
    <x v="9"/>
    <s v="SO.AV.2026.08.00671"/>
    <s v="Rizki Jaya Bangunan"/>
    <x v="13"/>
    <x v="54"/>
    <x v="0"/>
    <n v="2"/>
    <n v="1162910"/>
    <n v="851114.0324324324"/>
    <n v="196552.63423423423"/>
    <n v="32751.304347826084"/>
    <x v="0"/>
    <x v="0"/>
    <n v="0"/>
    <n v="14285.714285714286"/>
    <n v="0"/>
    <n v="14285.714285714286"/>
    <n v="23258.2"/>
    <n v="126257.41560069386"/>
  </r>
  <r>
    <x v="9"/>
    <s v="SO.AV.2026.08.00672"/>
    <s v="Mulya Indah (Simpang Niam)"/>
    <x v="8"/>
    <x v="3"/>
    <x v="1"/>
    <n v="8"/>
    <n v="738520"/>
    <n v="567614.78918918909"/>
    <n v="97718.544144144165"/>
    <n v="7529.739130434783"/>
    <x v="0"/>
    <x v="1"/>
    <n v="0"/>
    <n v="0"/>
    <n v="0"/>
    <n v="0"/>
    <n v="14770.400000000001"/>
    <n v="75418.405013709387"/>
  </r>
  <r>
    <x v="9"/>
    <s v="SO.AV.2026.08.00673"/>
    <s v="Eko Jaya"/>
    <x v="11"/>
    <x v="21"/>
    <x v="1"/>
    <n v="18"/>
    <n v="1713285"/>
    <n v="1306253.5783783782"/>
    <n v="237246.42162162159"/>
    <n v="14862.052173913044"/>
    <x v="0"/>
    <x v="0"/>
    <n v="0"/>
    <n v="16666.666666666668"/>
    <n v="0"/>
    <n v="16666.666666666668"/>
    <n v="34265.699999999997"/>
    <n v="171452.0027810419"/>
  </r>
  <r>
    <x v="9"/>
    <s v="SO.AV.2026.08.00676"/>
    <s v="Rizki Jaya Bangunan"/>
    <x v="13"/>
    <x v="98"/>
    <x v="5"/>
    <n v="24"/>
    <n v="234920.4"/>
    <n v="175646.27027027024"/>
    <n v="35993.729729729734"/>
    <n v="881.53043478260884"/>
    <x v="0"/>
    <x v="1"/>
    <n v="0"/>
    <n v="0"/>
    <n v="0"/>
    <n v="0"/>
    <n v="0"/>
    <n v="35112.199294947124"/>
  </r>
  <r>
    <x v="9"/>
    <s v="SO.AV.2026.08.00676"/>
    <s v="Rizki Jaya Bangunan"/>
    <x v="13"/>
    <x v="108"/>
    <x v="5"/>
    <n v="11"/>
    <n v="662209.35"/>
    <n v="499975.56756756752"/>
    <n v="96609.432432432368"/>
    <n v="3829.913043478261"/>
    <x v="0"/>
    <x v="1"/>
    <n v="0"/>
    <n v="0"/>
    <n v="0"/>
    <n v="0"/>
    <n v="0"/>
    <n v="92779.519388954111"/>
  </r>
  <r>
    <x v="9"/>
    <s v="SO.GM.2026.08.00074"/>
    <s v="BuildXpert Mart"/>
    <x v="12"/>
    <x v="23"/>
    <x v="2"/>
    <n v="2"/>
    <n v="141895"/>
    <n v="94140.237837837834"/>
    <n v="33693.095495495494"/>
    <n v="7942.9565217391319"/>
    <x v="0"/>
    <x v="1"/>
    <n v="0"/>
    <n v="0"/>
    <n v="0"/>
    <n v="0"/>
    <n v="2837.9"/>
    <n v="22912.238973756361"/>
  </r>
  <r>
    <x v="9"/>
    <s v="SO.GM.2026.08.00075"/>
    <s v="PANCA WARNA"/>
    <x v="2"/>
    <x v="53"/>
    <x v="2"/>
    <n v="3"/>
    <n v="713036.25000000012"/>
    <n v="467380.85837837844"/>
    <n v="174994.14162162156"/>
    <n v="48323.478260869575"/>
    <x v="1"/>
    <x v="2"/>
    <n v="0"/>
    <n v="0"/>
    <n v="57042.9"/>
    <n v="57042.9"/>
    <n v="0"/>
    <n v="69627.763360751997"/>
  </r>
  <r>
    <x v="9"/>
    <s v="SO.GM.2026.08.00076"/>
    <s v="PANCA WARNA"/>
    <x v="2"/>
    <x v="53"/>
    <x v="2"/>
    <n v="6"/>
    <n v="1426072.5000000002"/>
    <n v="934761.71675675688"/>
    <n v="349988.28324324312"/>
    <n v="96646.95652173915"/>
    <x v="1"/>
    <x v="2"/>
    <n v="0"/>
    <n v="0"/>
    <n v="114085.8"/>
    <n v="114085.8"/>
    <n v="0"/>
    <n v="139255.52672150399"/>
  </r>
  <r>
    <x v="9"/>
    <s v="SO.GM.2026.08.00077"/>
    <s v="Hendra Jaya"/>
    <x v="2"/>
    <x v="23"/>
    <x v="2"/>
    <n v="6"/>
    <n v="425685.00000000006"/>
    <n v="282420.7135135135"/>
    <n v="101079.2864864865"/>
    <n v="23828.869565217392"/>
    <x v="0"/>
    <x v="0"/>
    <n v="0"/>
    <n v="6250"/>
    <n v="0"/>
    <n v="6250"/>
    <n v="8513.7000000000007"/>
    <n v="62486.716921269108"/>
  </r>
  <r>
    <x v="9"/>
    <s v="SO.GM.2026.08.00078"/>
    <s v="PANCA WARNA"/>
    <x v="2"/>
    <x v="24"/>
    <x v="2"/>
    <n v="8"/>
    <n v="510822.00000000006"/>
    <n v="338904.85621621623"/>
    <n v="121295.14378378377"/>
    <n v="32751.304347826084"/>
    <x v="1"/>
    <x v="2"/>
    <n v="0"/>
    <n v="0"/>
    <n v="40865.760000000002"/>
    <n v="40865.760000000002"/>
    <n v="0"/>
    <n v="47678.07943595769"/>
  </r>
  <r>
    <x v="9"/>
    <s v="SO.GM.2026.08.00079"/>
    <s v="Akbar Mandiri"/>
    <x v="1"/>
    <x v="23"/>
    <x v="2"/>
    <n v="2"/>
    <n v="141895"/>
    <n v="94140.237837837834"/>
    <n v="33693.095495495494"/>
    <n v="7942.9565217391319"/>
    <x v="0"/>
    <x v="0"/>
    <n v="0"/>
    <n v="2500"/>
    <n v="0"/>
    <n v="2500"/>
    <n v="2837.9"/>
    <n v="20412.238973756361"/>
  </r>
  <r>
    <x v="9"/>
    <s v="SO.GM.2026.08.00079"/>
    <s v="Akbar Mandiri"/>
    <x v="1"/>
    <x v="24"/>
    <x v="2"/>
    <n v="4"/>
    <n v="255411.00000000003"/>
    <n v="169452.42810810811"/>
    <n v="60647.571891891886"/>
    <n v="16375.652173913042"/>
    <x v="0"/>
    <x v="0"/>
    <n v="0"/>
    <n v="2500"/>
    <n v="0"/>
    <n v="2500"/>
    <n v="5108.22"/>
    <n v="36663.699717978845"/>
  </r>
  <r>
    <x v="9"/>
    <s v="SO.GM.2026.08.00080"/>
    <s v="Usaha Jaya 2"/>
    <x v="5"/>
    <x v="23"/>
    <x v="2"/>
    <n v="4"/>
    <n v="283790"/>
    <n v="188280.47567567567"/>
    <n v="67386.190990990988"/>
    <n v="15885.913043478264"/>
    <x v="0"/>
    <x v="0"/>
    <n v="0"/>
    <n v="7500"/>
    <n v="0"/>
    <n v="7500"/>
    <n v="5675.8"/>
    <n v="38324.477947512722"/>
  </r>
  <r>
    <x v="9"/>
    <s v="SO.GM.2026.08.00080"/>
    <s v="Usaha Jaya 2"/>
    <x v="5"/>
    <x v="24"/>
    <x v="2"/>
    <n v="8"/>
    <n v="510822.00000000006"/>
    <n v="338904.85621621623"/>
    <n v="121295.14378378377"/>
    <n v="32751.304347826084"/>
    <x v="0"/>
    <x v="0"/>
    <n v="0"/>
    <n v="7500"/>
    <n v="0"/>
    <n v="7500"/>
    <n v="10216.44"/>
    <n v="70827.39943595769"/>
  </r>
  <r>
    <x v="9"/>
    <s v="SO.GM.2026.08.00081"/>
    <s v="Sejati ( Tungkal )"/>
    <x v="5"/>
    <x v="24"/>
    <x v="2"/>
    <n v="8"/>
    <n v="510822.00000000006"/>
    <n v="338904.85621621623"/>
    <n v="121295.14378378377"/>
    <n v="32751.304347826084"/>
    <x v="0"/>
    <x v="0"/>
    <n v="0"/>
    <n v="5882.3529411764703"/>
    <n v="0"/>
    <n v="5882.3529411764703"/>
    <n v="10216.44"/>
    <n v="72445.046494781214"/>
  </r>
  <r>
    <x v="9"/>
    <s v="SO.GM.2026.08.00083"/>
    <s v="Rizki Jaya Bangunan"/>
    <x v="13"/>
    <x v="109"/>
    <x v="6"/>
    <n v="36"/>
    <n v="648018"/>
    <n v="539696.27675675671"/>
    <n v="44103.723243243294"/>
    <n v="1193.7391212521738"/>
    <x v="0"/>
    <x v="1"/>
    <n v="0"/>
    <n v="0"/>
    <n v="0"/>
    <n v="0"/>
    <n v="0"/>
    <n v="42909.984121991118"/>
  </r>
  <r>
    <x v="9"/>
    <s v="SO.GM.2026.08.00083"/>
    <s v="Rizki Jaya Bangunan"/>
    <x v="13"/>
    <x v="110"/>
    <x v="6"/>
    <n v="36"/>
    <n v="933399.00000000012"/>
    <n v="777373.41405405384"/>
    <n v="63526.585945946164"/>
    <n v="1492.1739222260871"/>
    <x v="0"/>
    <x v="1"/>
    <n v="0"/>
    <n v="0"/>
    <n v="0"/>
    <n v="0"/>
    <n v="0"/>
    <n v="62034.412023720077"/>
  </r>
  <r>
    <x v="9"/>
    <s v="SO.GM.2026.08.00083"/>
    <s v="Rizki Jaya Bangunan"/>
    <x v="13"/>
    <x v="111"/>
    <x v="6"/>
    <n v="48"/>
    <n v="154068"/>
    <n v="128314.22270270268"/>
    <n v="10485.777297297318"/>
    <n v="2295.6521739130435"/>
    <x v="0"/>
    <x v="1"/>
    <n v="0"/>
    <n v="0"/>
    <n v="0"/>
    <n v="0"/>
    <n v="0"/>
    <n v="8190.125123384274"/>
  </r>
  <r>
    <x v="9"/>
    <s v="SO.GM.2026.08.00083"/>
    <s v="Rizki Jaya Bangunan"/>
    <x v="13"/>
    <x v="112"/>
    <x v="6"/>
    <n v="9"/>
    <n v="307442.24999999994"/>
    <n v="256050.66162162158"/>
    <n v="20924.338378378365"/>
    <n v="1721.7391304347825"/>
    <x v="0"/>
    <x v="1"/>
    <n v="0"/>
    <n v="0"/>
    <n v="0"/>
    <n v="0"/>
    <n v="0"/>
    <n v="19202.599247943581"/>
  </r>
  <r>
    <x v="10"/>
    <s v="SO.AV.2026.08.00675"/>
    <s v="Anto Jaya"/>
    <x v="2"/>
    <x v="56"/>
    <x v="0"/>
    <n v="2"/>
    <n v="342990.00000000006"/>
    <n v="252067.80540540535"/>
    <n v="56932.19459459465"/>
    <n v="6397.217391304348"/>
    <x v="1"/>
    <x v="2"/>
    <n v="0"/>
    <n v="0"/>
    <n v="10289.700000000001"/>
    <n v="10289.700000000001"/>
    <n v="6859.8"/>
    <n v="33385.477203290298"/>
  </r>
  <r>
    <x v="10"/>
    <s v="SO.AV.2026.08.00677"/>
    <s v="Putra Mandiri"/>
    <x v="9"/>
    <x v="12"/>
    <x v="0"/>
    <n v="2"/>
    <n v="705960.00000000012"/>
    <n v="497356.28108108102"/>
    <n v="138643.71891891898"/>
    <n v="29093.565217391308"/>
    <x v="0"/>
    <x v="1"/>
    <n v="0"/>
    <n v="0"/>
    <n v="0"/>
    <n v="0"/>
    <n v="14119.2"/>
    <n v="95430.953701527673"/>
  </r>
  <r>
    <x v="10"/>
    <s v="SO.AV.2026.08.00678"/>
    <s v="Eko Jaya"/>
    <x v="11"/>
    <x v="10"/>
    <x v="1"/>
    <n v="3"/>
    <n v="2430899.9999999995"/>
    <n v="1796214.2270270269"/>
    <n v="393785.7729729726"/>
    <n v="59732.869565217392"/>
    <x v="6"/>
    <x v="3"/>
    <n v="45000"/>
    <n v="16666.666666666668"/>
    <n v="0"/>
    <n v="61666.666666666672"/>
    <n v="48617.999999999993"/>
    <n v="223768.23674108851"/>
  </r>
  <r>
    <x v="10"/>
    <s v="SO.AV.2026.08.00679"/>
    <s v="Mapan Jaya"/>
    <x v="2"/>
    <x v="3"/>
    <x v="1"/>
    <n v="24"/>
    <n v="2215560"/>
    <n v="1702844.3675675672"/>
    <n v="293155.63243243261"/>
    <n v="22589.217391304348"/>
    <x v="5"/>
    <x v="3"/>
    <n v="50000"/>
    <n v="6250"/>
    <n v="0"/>
    <n v="56250"/>
    <n v="44311.199999999997"/>
    <n v="170005.21504112828"/>
  </r>
  <r>
    <x v="10"/>
    <s v="SO.AV.2026.08.00680"/>
    <s v="Berkah Mandiri"/>
    <x v="1"/>
    <x v="9"/>
    <x v="1"/>
    <n v="12"/>
    <n v="2061270.0000000002"/>
    <n v="1528122.5513513512"/>
    <n v="328877.4486486488"/>
    <n v="49475.895652173916"/>
    <x v="6"/>
    <x v="3"/>
    <n v="45000"/>
    <n v="16666.666666666668"/>
    <n v="0"/>
    <n v="61666.666666666672"/>
    <n v="41225.4"/>
    <n v="176509.48632980825"/>
  </r>
  <r>
    <x v="10"/>
    <s v="SO.AV.2026.08.00680"/>
    <s v="Berkah Mandiri"/>
    <x v="1"/>
    <x v="10"/>
    <x v="1"/>
    <n v="3"/>
    <n v="2430899.9999999995"/>
    <n v="1796214.2270270269"/>
    <n v="393785.7729729726"/>
    <n v="59732.869565217392"/>
    <x v="6"/>
    <x v="3"/>
    <n v="45000"/>
    <n v="16666.666666666668"/>
    <n v="0"/>
    <n v="61666.666666666672"/>
    <n v="48617.999999999993"/>
    <n v="223768.23674108851"/>
  </r>
  <r>
    <x v="10"/>
    <s v="SO.AV.2026.08.00681"/>
    <s v="Bangunan Baru ( Kenali )"/>
    <x v="0"/>
    <x v="10"/>
    <x v="1"/>
    <n v="3"/>
    <n v="2430899.9999999995"/>
    <n v="1796214.2270270269"/>
    <n v="393785.7729729726"/>
    <n v="59732.869565217392"/>
    <x v="6"/>
    <x v="3"/>
    <n v="45000"/>
    <n v="14285.714285714286"/>
    <n v="0"/>
    <n v="59285.71428571429"/>
    <n v="48617.999999999993"/>
    <n v="226149.18912204093"/>
  </r>
  <r>
    <x v="10"/>
    <s v="SO.AV.2026.08.00682"/>
    <s v="Usaha Indah"/>
    <x v="3"/>
    <x v="21"/>
    <x v="1"/>
    <n v="10"/>
    <n v="951825"/>
    <n v="725696.43243243231"/>
    <n v="131803.56756756757"/>
    <n v="8256.6956521739121"/>
    <x v="0"/>
    <x v="0"/>
    <n v="0"/>
    <n v="7142.8571428571431"/>
    <n v="0"/>
    <n v="7142.8571428571431"/>
    <n v="19036.499999999996"/>
    <n v="97367.51477253651"/>
  </r>
  <r>
    <x v="10"/>
    <s v="SO.AV.2026.08.00682"/>
    <s v="Usaha Indah"/>
    <x v="3"/>
    <x v="50"/>
    <x v="1"/>
    <n v="2"/>
    <n v="166685"/>
    <n v="126804.28108108108"/>
    <n v="23362.38558558558"/>
    <n v="1610.0173913043477"/>
    <x v="0"/>
    <x v="0"/>
    <n v="0"/>
    <n v="7142.8571428571431"/>
    <n v="0"/>
    <n v="7142.8571428571431"/>
    <n v="3333.7"/>
    <n v="11275.811051424091"/>
  </r>
  <r>
    <x v="10"/>
    <s v="SO.AV.2026.08.00683"/>
    <s v="Bunga Mas Jaya"/>
    <x v="0"/>
    <x v="71"/>
    <x v="1"/>
    <n v="2"/>
    <n v="320790"/>
    <n v="239895.82702702703"/>
    <n v="49104.17297297297"/>
    <n v="6489.04347826087"/>
    <x v="0"/>
    <x v="0"/>
    <n v="0"/>
    <n v="10000"/>
    <n v="0"/>
    <n v="10000"/>
    <n v="6415.8"/>
    <n v="26199.329494712099"/>
  </r>
  <r>
    <x v="10"/>
    <s v="SO.AV.2026.08.00683"/>
    <s v="Bunga Mas Jaya"/>
    <x v="0"/>
    <x v="17"/>
    <x v="0"/>
    <n v="6"/>
    <n v="404595.00000000006"/>
    <n v="309091.21297297289"/>
    <n v="55408.787027027109"/>
    <n v="4141.3565217391306"/>
    <x v="0"/>
    <x v="0"/>
    <n v="0"/>
    <n v="10000"/>
    <n v="0"/>
    <n v="10000"/>
    <n v="8091.9000000000005"/>
    <n v="33175.530505287978"/>
  </r>
  <r>
    <x v="10"/>
    <s v="SO.AV.2026.08.00684"/>
    <s v="PANCA WARNA"/>
    <x v="2"/>
    <x v="97"/>
    <x v="0"/>
    <n v="6"/>
    <n v="195915.00000000003"/>
    <n v="145139.28648648647"/>
    <n v="31360.713513513532"/>
    <n v="3778.6434782608694"/>
    <x v="1"/>
    <x v="2"/>
    <n v="0"/>
    <n v="0"/>
    <n v="15673.2"/>
    <n v="15673.2"/>
    <n v="0"/>
    <n v="11908.870035252661"/>
  </r>
  <r>
    <x v="10"/>
    <s v="SO.AV.2026.08.00685"/>
    <s v="Karunia"/>
    <x v="6"/>
    <x v="20"/>
    <x v="0"/>
    <n v="4"/>
    <n v="1149220"/>
    <n v="872068.32432432426"/>
    <n v="163265.00900900899"/>
    <n v="12978.08695652174"/>
    <x v="4"/>
    <x v="4"/>
    <n v="40000"/>
    <n v="0"/>
    <n v="0"/>
    <n v="40000"/>
    <n v="22984.399999999998"/>
    <n v="87302.522052487271"/>
  </r>
  <r>
    <x v="10"/>
    <s v="SO.AV.2026.08.00686"/>
    <s v="Pinang Jaya"/>
    <x v="8"/>
    <x v="21"/>
    <x v="1"/>
    <n v="48"/>
    <n v="4568759.9999999991"/>
    <n v="3483342.8756756755"/>
    <n v="632657.12432432361"/>
    <n v="39632.139130434785"/>
    <x v="1"/>
    <x v="2"/>
    <n v="0"/>
    <n v="0"/>
    <n v="228438"/>
    <n v="228438"/>
    <n v="91375.2"/>
    <n v="273211.78519388876"/>
  </r>
  <r>
    <x v="10"/>
    <s v="SO.AV.2026.08.00687"/>
    <s v="Anto Jaya"/>
    <x v="2"/>
    <x v="17"/>
    <x v="0"/>
    <n v="6"/>
    <n v="404595.00000000006"/>
    <n v="309091.21297297289"/>
    <n v="55408.787027027109"/>
    <n v="4141.3565217391306"/>
    <x v="1"/>
    <x v="2"/>
    <n v="0"/>
    <n v="0"/>
    <n v="12137.85"/>
    <n v="12137.85"/>
    <n v="8091.9000000000005"/>
    <n v="31037.680505287979"/>
  </r>
  <r>
    <x v="10"/>
    <s v="SO.AV.2026.08.00689"/>
    <s v="Bunga Mas Jaya"/>
    <x v="0"/>
    <x v="3"/>
    <x v="1"/>
    <n v="24"/>
    <n v="2215560"/>
    <n v="1702844.3675675672"/>
    <n v="293155.63243243261"/>
    <n v="22589.217391304348"/>
    <x v="5"/>
    <x v="3"/>
    <n v="50000"/>
    <n v="10000"/>
    <n v="0"/>
    <n v="60000"/>
    <n v="44311.199999999997"/>
    <n v="166255.21504112828"/>
  </r>
  <r>
    <x v="10"/>
    <s v="SO.AV.2026.08.00690"/>
    <s v="Mandiri (Alam Barajo)"/>
    <x v="2"/>
    <x v="17"/>
    <x v="0"/>
    <n v="4"/>
    <n v="269730"/>
    <n v="206060.80864864861"/>
    <n v="36939.191351351386"/>
    <n v="2760.9043478260869"/>
    <x v="0"/>
    <x v="1"/>
    <n v="0"/>
    <n v="0"/>
    <n v="0"/>
    <n v="0"/>
    <n v="5394.6"/>
    <n v="28783.687003525301"/>
  </r>
  <r>
    <x v="10"/>
    <s v="SO.AV.2026.08.00691"/>
    <s v="Anto Jaya"/>
    <x v="2"/>
    <x v="113"/>
    <x v="1"/>
    <n v="4"/>
    <n v="400340"/>
    <n v="305686.14054054051"/>
    <n v="54980.526126126118"/>
    <n v="3070.0521739130431"/>
    <x v="1"/>
    <x v="2"/>
    <n v="0"/>
    <n v="0"/>
    <n v="12010.199999999999"/>
    <n v="12010.199999999999"/>
    <n v="8006.8"/>
    <n v="31893.47395221308"/>
  </r>
  <r>
    <x v="10"/>
    <s v="SO.AV.2026.08.00692"/>
    <s v="Jaya Bersama"/>
    <x v="0"/>
    <x v="72"/>
    <x v="3"/>
    <n v="2"/>
    <n v="173425"/>
    <n v="129582.39999999999"/>
    <n v="26656.338738738734"/>
    <n v="7162.434782608696"/>
    <x v="0"/>
    <x v="0"/>
    <n v="0"/>
    <n v="3125"/>
    <n v="0"/>
    <n v="3125"/>
    <n v="3468.5"/>
    <n v="12900.403956130038"/>
  </r>
  <r>
    <x v="10"/>
    <s v="SO.AV.2026.08.00693"/>
    <s v="Bangsal Essay"/>
    <x v="5"/>
    <x v="2"/>
    <x v="1"/>
    <n v="12"/>
    <n v="309782.5"/>
    <n v="238971.37297297292"/>
    <n v="40111.96036036039"/>
    <n v="2252.7969391304346"/>
    <x v="0"/>
    <x v="1"/>
    <n v="0"/>
    <n v="0"/>
    <n v="0"/>
    <n v="0"/>
    <n v="6195.65"/>
    <n v="31663.513421229953"/>
  </r>
  <r>
    <x v="10"/>
    <s v="SO.AV.2026.08.00693"/>
    <s v="Bangsal Essay"/>
    <x v="5"/>
    <x v="17"/>
    <x v="0"/>
    <n v="15"/>
    <n v="1011487.5000000001"/>
    <n v="772728.03243243229"/>
    <n v="138521.96756756771"/>
    <n v="10353.391304347826"/>
    <x v="0"/>
    <x v="1"/>
    <n v="0"/>
    <n v="0"/>
    <n v="0"/>
    <n v="0"/>
    <n v="20229.75"/>
    <n v="107938.82626321989"/>
  </r>
  <r>
    <x v="10"/>
    <s v="SO.AV.2026.08.00694"/>
    <s v="Bunga Mas Jaya"/>
    <x v="0"/>
    <x v="17"/>
    <x v="0"/>
    <n v="8"/>
    <n v="539460"/>
    <n v="412121.61729729723"/>
    <n v="73878.382702702773"/>
    <n v="5521.8086956521738"/>
    <x v="0"/>
    <x v="0"/>
    <n v="0"/>
    <n v="10000"/>
    <n v="0"/>
    <n v="10000"/>
    <n v="10789.2"/>
    <n v="47567.374007050603"/>
  </r>
  <r>
    <x v="10"/>
    <s v="SO.AV.2026.08.00695"/>
    <s v="Surya Jaya"/>
    <x v="3"/>
    <x v="1"/>
    <x v="1"/>
    <n v="12"/>
    <n v="167702.5"/>
    <n v="129654.68108108104"/>
    <n v="21428.652252252272"/>
    <n v="1331.478260869565"/>
    <x v="0"/>
    <x v="0"/>
    <n v="0"/>
    <n v="5555.5555555555557"/>
    <n v="0"/>
    <n v="5555.5555555555557"/>
    <n v="3354.05"/>
    <n v="11187.568435827154"/>
  </r>
  <r>
    <x v="10"/>
    <s v="SO.AV.2026.08.00696"/>
    <s v="Jaya Bersama (Kp. Laut)"/>
    <x v="11"/>
    <x v="6"/>
    <x v="0"/>
    <n v="48"/>
    <n v="3316680"/>
    <n v="2510817.2108108108"/>
    <n v="477182.78918918874"/>
    <n v="31220.869565217388"/>
    <x v="0"/>
    <x v="0"/>
    <n v="0"/>
    <n v="16666.666666666668"/>
    <n v="0"/>
    <n v="16666.666666666668"/>
    <n v="66333.599999999991"/>
    <n v="362961.65295730467"/>
  </r>
  <r>
    <x v="10"/>
    <s v="SO.AV.2026.08.00697"/>
    <s v="Jaya Bersama (Kp. Laut)"/>
    <x v="11"/>
    <x v="3"/>
    <x v="1"/>
    <n v="48"/>
    <n v="4431120"/>
    <n v="3405688.7351351343"/>
    <n v="586311.26486486522"/>
    <n v="45178.434782608696"/>
    <x v="5"/>
    <x v="3"/>
    <n v="100000"/>
    <n v="16666.666666666668"/>
    <n v="0"/>
    <n v="116666.66666666667"/>
    <n v="88622.399999999994"/>
    <n v="335843.76341558993"/>
  </r>
  <r>
    <x v="10"/>
    <s v="SO.AV.2026.08.00698"/>
    <s v="Yolan &amp; Aysila (Bangko)"/>
    <x v="10"/>
    <x v="2"/>
    <x v="1"/>
    <n v="168"/>
    <n v="4336955"/>
    <n v="3345599.2216216209"/>
    <n v="561567.44504504511"/>
    <n v="61539.157147826088"/>
    <x v="0"/>
    <x v="0"/>
    <n v="0"/>
    <n v="28571.428571428572"/>
    <n v="0"/>
    <n v="28571.428571428572"/>
    <n v="86739.1"/>
    <n v="384717.75932579045"/>
  </r>
  <r>
    <x v="10"/>
    <s v="SO.AV.2026.08.00699"/>
    <s v="Boy Jaya Baru"/>
    <x v="9"/>
    <x v="16"/>
    <x v="1"/>
    <n v="4"/>
    <n v="389980"/>
    <n v="297674.20540540537"/>
    <n v="53659.127927927941"/>
    <n v="3446.5391304347822"/>
    <x v="0"/>
    <x v="0"/>
    <n v="0"/>
    <n v="8064.5161290322585"/>
    <n v="0"/>
    <n v="8064.5161290322585"/>
    <n v="7799.6"/>
    <n v="34348.472668460905"/>
  </r>
  <r>
    <x v="10"/>
    <s v="SO.AV.2026.08.00700"/>
    <s v="Sinar Bangko"/>
    <x v="10"/>
    <x v="17"/>
    <x v="0"/>
    <n v="72"/>
    <n v="4855140"/>
    <n v="3709094.5556756752"/>
    <n v="664905.44432432484"/>
    <n v="79696.278260869571"/>
    <x v="0"/>
    <x v="0"/>
    <n v="0"/>
    <n v="25000"/>
    <n v="0"/>
    <n v="25000"/>
    <n v="97102.8"/>
    <n v="463106.36606345529"/>
  </r>
  <r>
    <x v="10"/>
    <s v="SO.AV.2026.08.00701"/>
    <s v="Mutiara Hijau"/>
    <x v="2"/>
    <x v="3"/>
    <x v="1"/>
    <n v="24"/>
    <n v="2215560"/>
    <n v="1702844.3675675672"/>
    <n v="293155.63243243261"/>
    <n v="22589.217391304348"/>
    <x v="5"/>
    <x v="3"/>
    <n v="50000"/>
    <n v="7142.8571428571431"/>
    <n v="0"/>
    <n v="57142.857142857145"/>
    <n v="44311.199999999997"/>
    <n v="169112.35789827118"/>
  </r>
  <r>
    <x v="10"/>
    <s v="SO.AV.2026.08.00702"/>
    <s v="Bintang Baru/Bintang Baru Jaya"/>
    <x v="4"/>
    <x v="13"/>
    <x v="0"/>
    <n v="4"/>
    <n v="414770"/>
    <n v="297366.05405405402"/>
    <n v="76300.612612612604"/>
    <n v="14324.869565217392"/>
    <x v="1"/>
    <x v="2"/>
    <n v="0"/>
    <n v="0"/>
    <n v="14516.950000000003"/>
    <n v="14516.950000000003"/>
    <n v="8295.4"/>
    <n v="39163.393047395206"/>
  </r>
  <r>
    <x v="10"/>
    <s v="SO.AV.2026.08.00703"/>
    <s v="Chandra Mandiri"/>
    <x v="4"/>
    <x v="3"/>
    <x v="1"/>
    <n v="2"/>
    <n v="184630"/>
    <n v="141903.69729729727"/>
    <n v="24429.636036036041"/>
    <n v="1882.4347826086957"/>
    <x v="0"/>
    <x v="1"/>
    <n v="0"/>
    <n v="0"/>
    <n v="0"/>
    <n v="0"/>
    <n v="3692.6000000000004"/>
    <n v="18854.601253427347"/>
  </r>
  <r>
    <x v="10"/>
    <s v="SO.AV.2026.08.00704"/>
    <s v="Akbar Mandiri"/>
    <x v="1"/>
    <x v="59"/>
    <x v="0"/>
    <n v="12"/>
    <n v="244588.49999999997"/>
    <n v="188519.29297297294"/>
    <n v="31830.707027027005"/>
    <n v="2038.5391304347827"/>
    <x v="0"/>
    <x v="0"/>
    <n v="0"/>
    <n v="2500"/>
    <n v="0"/>
    <n v="2500"/>
    <n v="4891.7699999999995"/>
    <n v="22400.397896592222"/>
  </r>
  <r>
    <x v="10"/>
    <s v="SO.AV.2026.08.00705"/>
    <s v="Rudi Jaya"/>
    <x v="0"/>
    <x v="50"/>
    <x v="1"/>
    <n v="2"/>
    <n v="166685"/>
    <n v="126804.28108108108"/>
    <n v="23362.38558558558"/>
    <n v="1610.0173913043477"/>
    <x v="0"/>
    <x v="1"/>
    <n v="0"/>
    <n v="0"/>
    <n v="0"/>
    <n v="0"/>
    <n v="3333.7"/>
    <n v="18418.668194281232"/>
  </r>
  <r>
    <x v="10"/>
    <s v="SO.AV.2026.08.00705"/>
    <s v="Rudi Jaya"/>
    <x v="0"/>
    <x v="41"/>
    <x v="1"/>
    <n v="2"/>
    <n v="95090"/>
    <n v="72261.491891891885"/>
    <n v="13405.174774774772"/>
    <n v="860.10434782608706"/>
    <x v="0"/>
    <x v="1"/>
    <n v="0"/>
    <n v="0"/>
    <n v="0"/>
    <n v="0"/>
    <n v="1901.8000000000002"/>
    <n v="10643.270426948686"/>
  </r>
  <r>
    <x v="10"/>
    <s v="SO.AV.2026.08.00706"/>
    <s v="Boy Jaya Baru"/>
    <x v="9"/>
    <x v="14"/>
    <x v="0"/>
    <n v="1"/>
    <n v="1321085"/>
    <n v="995097.75135135127"/>
    <n v="195068.91531531524"/>
    <n v="16153.739130434782"/>
    <x v="4"/>
    <x v="3"/>
    <n v="40000"/>
    <n v="8064.5161290322585"/>
    <n v="0"/>
    <n v="48064.516129032258"/>
    <n v="26421.7"/>
    <n v="104428.96005584821"/>
  </r>
  <r>
    <x v="10"/>
    <s v="SO.AV.2026.08.00708"/>
    <s v="Dewi Eka Jaya Abadi"/>
    <x v="6"/>
    <x v="3"/>
    <x v="1"/>
    <n v="6"/>
    <n v="553890"/>
    <n v="425711.09189189179"/>
    <n v="73288.908108108153"/>
    <n v="5647.304347826087"/>
    <x v="0"/>
    <x v="1"/>
    <n v="0"/>
    <n v="0"/>
    <n v="0"/>
    <n v="0"/>
    <n v="11077.8"/>
    <n v="56563.80376028207"/>
  </r>
  <r>
    <x v="10"/>
    <s v="SO.AV.2026.08.00709"/>
    <s v="Bintang Baru (Rambahan)"/>
    <x v="11"/>
    <x v="114"/>
    <x v="1"/>
    <n v="5"/>
    <n v="381099.99999999994"/>
    <n v="289277.08108108107"/>
    <n v="54056.25225225219"/>
    <n v="3523.826086956522"/>
    <x v="0"/>
    <x v="1"/>
    <n v="0"/>
    <n v="0"/>
    <n v="0"/>
    <n v="0"/>
    <n v="7621.9999999999991"/>
    <n v="42910.42616529567"/>
  </r>
  <r>
    <x v="10"/>
    <s v="SO.AV.2026.08.00710"/>
    <s v="Serasi Jaya Bangunan"/>
    <x v="13"/>
    <x v="17"/>
    <x v="0"/>
    <n v="12"/>
    <n v="809190.00000000012"/>
    <n v="618182.42594594578"/>
    <n v="110817.57405405422"/>
    <n v="8282.7130434782612"/>
    <x v="0"/>
    <x v="1"/>
    <n v="0"/>
    <n v="0"/>
    <n v="0"/>
    <n v="0"/>
    <n v="16183.800000000001"/>
    <n v="86351.061010575955"/>
  </r>
  <r>
    <x v="10"/>
    <s v="SO.AV.2026.08.00711"/>
    <s v="Panca logam"/>
    <x v="6"/>
    <x v="17"/>
    <x v="0"/>
    <n v="9"/>
    <n v="606892.5"/>
    <n v="463636.8194594594"/>
    <n v="83113.180540540605"/>
    <n v="6212.0347826086963"/>
    <x v="0"/>
    <x v="1"/>
    <n v="0"/>
    <n v="0"/>
    <n v="0"/>
    <n v="0"/>
    <n v="12137.85"/>
    <n v="64763.295757931912"/>
  </r>
  <r>
    <x v="10"/>
    <s v="SO.AV.2026.08.00712"/>
    <s v="Bangunan Baru ( Kenali )"/>
    <x v="0"/>
    <x v="18"/>
    <x v="0"/>
    <n v="1"/>
    <n v="399970"/>
    <n v="290047.45945945941"/>
    <n v="70285.873873873905"/>
    <n v="14416.695652173912"/>
    <x v="0"/>
    <x v="0"/>
    <n v="0"/>
    <n v="14285.714285714286"/>
    <n v="0"/>
    <n v="14285.714285714286"/>
    <n v="7999.4"/>
    <n v="33584.063935985709"/>
  </r>
  <r>
    <x v="10"/>
    <s v="SO.AV.2026.08.00713"/>
    <s v="BuildXpert Mart"/>
    <x v="12"/>
    <x v="39"/>
    <x v="1"/>
    <n v="2"/>
    <n v="91575.000000000015"/>
    <n v="68717.75135135134"/>
    <n v="13782.24864864866"/>
    <n v="1668.1739130434783"/>
    <x v="0"/>
    <x v="1"/>
    <n v="0"/>
    <n v="0"/>
    <n v="0"/>
    <n v="0"/>
    <n v="1831.5000000000002"/>
    <n v="10282.574735605182"/>
  </r>
  <r>
    <x v="10"/>
    <s v="SO.AV.2026.08.00714"/>
    <s v="Azzahra"/>
    <x v="1"/>
    <x v="17"/>
    <x v="0"/>
    <n v="19"/>
    <n v="1281217.5"/>
    <n v="978788.84108108096"/>
    <n v="175461.15891891904"/>
    <n v="13114.295652173914"/>
    <x v="0"/>
    <x v="1"/>
    <n v="0"/>
    <n v="0"/>
    <n v="0"/>
    <n v="0"/>
    <n v="25624.350000000002"/>
    <n v="136722.51326674511"/>
  </r>
  <r>
    <x v="10"/>
    <s v="SO.AV.2026.08.00715"/>
    <s v="Sinar Loka"/>
    <x v="9"/>
    <x v="9"/>
    <x v="1"/>
    <n v="4"/>
    <n v="687090.00000000012"/>
    <n v="509374.18378378375"/>
    <n v="109625.81621621625"/>
    <n v="16491.965217391305"/>
    <x v="6"/>
    <x v="4"/>
    <n v="15000"/>
    <n v="0"/>
    <n v="0"/>
    <n v="15000"/>
    <n v="13741.800000000001"/>
    <n v="64392.05099882494"/>
  </r>
  <r>
    <x v="10"/>
    <s v="SO.AV.2026.08.00716"/>
    <s v="Azzahra"/>
    <x v="1"/>
    <x v="92"/>
    <x v="0"/>
    <n v="4"/>
    <n v="329670"/>
    <n v="232962.42162162162"/>
    <n v="64037.578378378385"/>
    <n v="14508.521739130434"/>
    <x v="0"/>
    <x v="1"/>
    <n v="0"/>
    <n v="0"/>
    <n v="0"/>
    <n v="0"/>
    <n v="6593.4000000000005"/>
    <n v="42935.656639247951"/>
  </r>
  <r>
    <x v="10"/>
    <s v="SO.AV.2026.08.00716"/>
    <s v="Azzahra"/>
    <x v="1"/>
    <x v="13"/>
    <x v="0"/>
    <n v="2"/>
    <n v="207385"/>
    <n v="148683.02702702701"/>
    <n v="38150.306306306302"/>
    <n v="7162.434782608696"/>
    <x v="0"/>
    <x v="1"/>
    <n v="0"/>
    <n v="0"/>
    <n v="0"/>
    <n v="0"/>
    <n v="4147.7"/>
    <n v="26840.171523697605"/>
  </r>
  <r>
    <x v="10"/>
    <s v="SO.AV.2026.08.00717"/>
    <s v="Berkah Bangunan (Kerinci)"/>
    <x v="7"/>
    <x v="3"/>
    <x v="1"/>
    <n v="48"/>
    <n v="4431120"/>
    <n v="3405688.7351351343"/>
    <n v="586311.26486486522"/>
    <n v="65178.434782608696"/>
    <x v="5"/>
    <x v="4"/>
    <n v="100000"/>
    <n v="0"/>
    <n v="0"/>
    <n v="100000"/>
    <n v="88622.399999999994"/>
    <n v="332510.43008225656"/>
  </r>
  <r>
    <x v="10"/>
    <s v="SO.AV.2026.08.00718"/>
    <s v="Aman (Tebo)"/>
    <x v="8"/>
    <x v="17"/>
    <x v="0"/>
    <n v="48"/>
    <n v="3236760.0000000005"/>
    <n v="2472729.7037837831"/>
    <n v="443270.29621621687"/>
    <n v="33130.852173913045"/>
    <x v="0"/>
    <x v="0"/>
    <n v="0"/>
    <n v="12500"/>
    <n v="0"/>
    <n v="12500"/>
    <n v="64735.200000000004"/>
    <n v="332904.24404230382"/>
  </r>
  <r>
    <x v="10"/>
    <s v="SO.AV.2026.08.00719"/>
    <s v="Anto Jaya"/>
    <x v="2"/>
    <x v="3"/>
    <x v="1"/>
    <n v="8"/>
    <n v="738520"/>
    <n v="567614.78918918909"/>
    <n v="97718.544144144165"/>
    <n v="7529.739130434783"/>
    <x v="1"/>
    <x v="2"/>
    <n v="0"/>
    <n v="0"/>
    <n v="22155.599999999999"/>
    <n v="22155.599999999999"/>
    <n v="14770.400000000001"/>
    <n v="53262.805013709374"/>
  </r>
  <r>
    <x v="10"/>
    <s v="SO.AV.2026.08.00720"/>
    <s v="Maju Tb"/>
    <x v="1"/>
    <x v="3"/>
    <x v="1"/>
    <n v="24"/>
    <n v="2215560"/>
    <n v="1702844.3675675672"/>
    <n v="293155.63243243261"/>
    <n v="22589.217391304348"/>
    <x v="5"/>
    <x v="3"/>
    <n v="50000"/>
    <n v="7142.8571428571431"/>
    <n v="0"/>
    <n v="57142.857142857145"/>
    <n v="44311.199999999997"/>
    <n v="169112.35789827118"/>
  </r>
  <r>
    <x v="10"/>
    <s v="SO.AV.2026.08.00722"/>
    <s v="BuildXpert Mart"/>
    <x v="12"/>
    <x v="25"/>
    <x v="0"/>
    <n v="1"/>
    <n v="111277.5"/>
    <n v="80581.57837837837"/>
    <n v="19668.421621621615"/>
    <n v="3933.217391304348"/>
    <x v="0"/>
    <x v="1"/>
    <n v="0"/>
    <n v="0"/>
    <n v="0"/>
    <n v="0"/>
    <n v="2225.5499999999997"/>
    <n v="13509.654230317268"/>
  </r>
  <r>
    <x v="10"/>
    <s v="SO.GM.2026.08.00082"/>
    <s v="Persia Bangunan"/>
    <x v="9"/>
    <x v="23"/>
    <x v="2"/>
    <n v="4"/>
    <n v="283790"/>
    <n v="188280.47567567567"/>
    <n v="67386.190990990988"/>
    <n v="15885.913043478264"/>
    <x v="0"/>
    <x v="0"/>
    <n v="0"/>
    <n v="3846.1538461538462"/>
    <n v="0"/>
    <n v="3846.1538461538462"/>
    <n v="5675.8"/>
    <n v="41978.324101358878"/>
  </r>
  <r>
    <x v="10"/>
    <s v="SO.GM.2026.08.00084"/>
    <s v="Bintang Baru/Bintang Baru Jaya"/>
    <x v="4"/>
    <x v="24"/>
    <x v="2"/>
    <n v="4"/>
    <n v="255411.00000000003"/>
    <n v="169452.42810810811"/>
    <n v="60647.571891891886"/>
    <n v="16375.652173913042"/>
    <x v="0"/>
    <x v="1"/>
    <n v="0"/>
    <n v="0"/>
    <n v="0"/>
    <n v="0"/>
    <n v="5108.22"/>
    <n v="39163.699717978845"/>
  </r>
  <r>
    <x v="10"/>
    <s v="SO.GM.2026.08.00085"/>
    <s v="Azzahra"/>
    <x v="1"/>
    <x v="24"/>
    <x v="2"/>
    <n v="4"/>
    <n v="255411.00000000003"/>
    <n v="169452.42810810811"/>
    <n v="60647.571891891886"/>
    <n v="16375.652173913042"/>
    <x v="0"/>
    <x v="1"/>
    <n v="0"/>
    <n v="0"/>
    <n v="0"/>
    <n v="0"/>
    <n v="5108.22"/>
    <n v="39163.699717978845"/>
  </r>
  <r>
    <x v="10"/>
    <s v="SO.GM.2026.08.00086"/>
    <s v="Anto Jaya"/>
    <x v="2"/>
    <x v="23"/>
    <x v="2"/>
    <n v="6"/>
    <n v="425685.00000000006"/>
    <n v="282420.7135135135"/>
    <n v="101079.2864864865"/>
    <n v="23828.869565217392"/>
    <x v="0"/>
    <x v="1"/>
    <n v="0"/>
    <n v="0"/>
    <n v="0"/>
    <n v="0"/>
    <n v="8513.7000000000007"/>
    <n v="68736.716921269108"/>
  </r>
  <r>
    <x v="10"/>
    <s v="SO.GM.2026.08.00087"/>
    <s v="Pemayung Indah"/>
    <x v="1"/>
    <x v="24"/>
    <x v="2"/>
    <n v="4"/>
    <n v="255411.00000000003"/>
    <n v="169452.42810810811"/>
    <n v="60647.571891891886"/>
    <n v="16375.652173913042"/>
    <x v="0"/>
    <x v="0"/>
    <n v="0"/>
    <n v="2941.1764705882351"/>
    <n v="0"/>
    <n v="2941.1764705882351"/>
    <n v="5108.22"/>
    <n v="36222.523247390607"/>
  </r>
  <r>
    <x v="10"/>
    <s v="SO.GM.2026.08.00088"/>
    <s v="Daffa Jaya Plafon"/>
    <x v="1"/>
    <x v="22"/>
    <x v="2"/>
    <n v="2"/>
    <n v="528175"/>
    <n v="346208.04324324324"/>
    <n v="129625.29009009007"/>
    <n v="32185.043478260868"/>
    <x v="0"/>
    <x v="1"/>
    <n v="0"/>
    <n v="0"/>
    <n v="0"/>
    <n v="0"/>
    <n v="10563.5"/>
    <n v="86876.746611829207"/>
  </r>
  <r>
    <x v="11"/>
    <s v="SO.AV.2026.08.00723"/>
    <s v="Pak Tani"/>
    <x v="8"/>
    <x v="13"/>
    <x v="0"/>
    <n v="24"/>
    <n v="2488620"/>
    <n v="1784196.3243243243"/>
    <n v="457803.67567567574"/>
    <n v="85949.217391304352"/>
    <x v="0"/>
    <x v="0"/>
    <n v="0"/>
    <n v="12500"/>
    <n v="0"/>
    <n v="12500"/>
    <n v="49772.4"/>
    <n v="309582.05828437139"/>
  </r>
  <r>
    <x v="11"/>
    <s v="SO.AV.2026.08.00724"/>
    <s v="Maju Jaya ( Sipin )"/>
    <x v="0"/>
    <x v="95"/>
    <x v="1"/>
    <n v="2"/>
    <n v="2539125"/>
    <n v="1921477.7513513512"/>
    <n v="366022.24864864885"/>
    <n v="32751.304347826084"/>
    <x v="0"/>
    <x v="0"/>
    <n v="0"/>
    <n v="8333.3333333333339"/>
    <n v="0"/>
    <n v="8333.3333333333339"/>
    <n v="50782.500000000007"/>
    <n v="274155.11096748943"/>
  </r>
  <r>
    <x v="11"/>
    <s v="SO.AV.2026.08.00725"/>
    <s v="Rumah Material"/>
    <x v="0"/>
    <x v="9"/>
    <x v="1"/>
    <n v="8"/>
    <n v="1374180.0000000002"/>
    <n v="1018748.3675675675"/>
    <n v="219251.6324324325"/>
    <n v="32983.930434782611"/>
    <x v="6"/>
    <x v="3"/>
    <n v="30000"/>
    <n v="4545.454545454545"/>
    <n v="0"/>
    <n v="34545.454545454544"/>
    <n v="27483.600000000002"/>
    <n v="124238.64745219532"/>
  </r>
  <r>
    <x v="11"/>
    <s v="SO.AV.2026.08.00726"/>
    <s v="PT. Tayang Sari"/>
    <x v="2"/>
    <x v="10"/>
    <x v="1"/>
    <n v="2"/>
    <n v="1620600"/>
    <n v="1197476.1513513513"/>
    <n v="262523.84864864848"/>
    <n v="39821.913043478264"/>
    <x v="6"/>
    <x v="3"/>
    <n v="30000"/>
    <n v="3571.4285714285716"/>
    <n v="0"/>
    <n v="33571.428571428572"/>
    <n v="32412"/>
    <n v="156718.50703374163"/>
  </r>
  <r>
    <x v="11"/>
    <s v="SO.AV.2026.08.00727"/>
    <s v="PANCA WARNA"/>
    <x v="2"/>
    <x v="11"/>
    <x v="1"/>
    <n v="1"/>
    <n v="1020737.5"/>
    <n v="764061.27567567572"/>
    <n v="155522.05765765754"/>
    <n v="19903.304347826088"/>
    <x v="1"/>
    <x v="2"/>
    <n v="0"/>
    <n v="0"/>
    <n v="81659"/>
    <n v="81659"/>
    <n v="0"/>
    <n v="53959.75330983146"/>
  </r>
  <r>
    <x v="11"/>
    <s v="SO.AV.2026.08.00728"/>
    <s v="HR Jaya"/>
    <x v="9"/>
    <x v="71"/>
    <x v="1"/>
    <n v="4"/>
    <n v="641580"/>
    <n v="479791.65405405406"/>
    <n v="98208.345945945941"/>
    <n v="12978.08695652174"/>
    <x v="0"/>
    <x v="0"/>
    <n v="0"/>
    <n v="8333.3333333333339"/>
    <n v="0"/>
    <n v="8333.3333333333339"/>
    <n v="12831.6"/>
    <n v="64065.32565609087"/>
  </r>
  <r>
    <x v="11"/>
    <s v="SO.AV.2026.08.00729"/>
    <s v="Naga Terang"/>
    <x v="2"/>
    <x v="13"/>
    <x v="0"/>
    <n v="4"/>
    <n v="414770"/>
    <n v="297366.05405405402"/>
    <n v="76300.612612612604"/>
    <n v="14324.869565217392"/>
    <x v="0"/>
    <x v="0"/>
    <n v="0"/>
    <n v="7142.8571428571431"/>
    <n v="0"/>
    <n v="7142.8571428571431"/>
    <n v="8295.4"/>
    <n v="46537.485904538065"/>
  </r>
  <r>
    <x v="11"/>
    <s v="SO.AV.2026.08.00730"/>
    <s v="Kumpeh Jaya Makmur"/>
    <x v="6"/>
    <x v="11"/>
    <x v="1"/>
    <n v="1"/>
    <n v="1020737.5"/>
    <n v="764061.27567567572"/>
    <n v="155522.05765765754"/>
    <n v="19903.304347826088"/>
    <x v="0"/>
    <x v="1"/>
    <n v="0"/>
    <n v="0"/>
    <n v="0"/>
    <n v="0"/>
    <n v="20414.75"/>
    <n v="115204.00330983146"/>
  </r>
  <r>
    <x v="11"/>
    <s v="SO.AV.2026.08.00731"/>
    <s v="Pinang Jaya"/>
    <x v="8"/>
    <x v="3"/>
    <x v="1"/>
    <n v="48"/>
    <n v="4431120"/>
    <n v="3405688.7351351343"/>
    <n v="586311.26486486522"/>
    <n v="45178.434782608696"/>
    <x v="1"/>
    <x v="2"/>
    <n v="0"/>
    <n v="0"/>
    <n v="221556.00000000003"/>
    <n v="221556.00000000003"/>
    <n v="88622.399999999994"/>
    <n v="230954.43008225659"/>
  </r>
  <r>
    <x v="11"/>
    <s v="SO.AV.2026.08.00731"/>
    <s v="Pinang Jaya"/>
    <x v="8"/>
    <x v="5"/>
    <x v="0"/>
    <n v="24"/>
    <n v="1824840.0000000002"/>
    <n v="1384832.172972973"/>
    <n v="259167.82702702703"/>
    <n v="20018.086956521744"/>
    <x v="1"/>
    <x v="2"/>
    <n v="0"/>
    <n v="0"/>
    <n v="91242.000000000015"/>
    <n v="91242.000000000015"/>
    <n v="36496.800000000003"/>
    <n v="111410.9400705053"/>
  </r>
  <r>
    <x v="11"/>
    <s v="SO.AV.2026.08.00732"/>
    <s v="Bangunan Baru (Simp.Acai)"/>
    <x v="9"/>
    <x v="20"/>
    <x v="0"/>
    <n v="4"/>
    <n v="1149220"/>
    <n v="872068.32432432426"/>
    <n v="163265.00900900899"/>
    <n v="12978.08695652174"/>
    <x v="4"/>
    <x v="3"/>
    <n v="40000"/>
    <n v="6666.666666666667"/>
    <n v="0"/>
    <n v="46666.666666666664"/>
    <n v="22984.399999999998"/>
    <n v="80635.8553858206"/>
  </r>
  <r>
    <x v="11"/>
    <s v="SO.AV.2026.08.00733"/>
    <s v="Bangunan Baru (Simp.Acai)"/>
    <x v="9"/>
    <x v="3"/>
    <x v="1"/>
    <n v="24"/>
    <n v="2215560"/>
    <n v="1702844.3675675672"/>
    <n v="293155.63243243261"/>
    <n v="22589.217391304348"/>
    <x v="5"/>
    <x v="3"/>
    <n v="50000"/>
    <n v="6666.666666666667"/>
    <n v="0"/>
    <n v="56666.666666666664"/>
    <n v="44311.199999999997"/>
    <n v="169588.54837446165"/>
  </r>
  <r>
    <x v="11"/>
    <s v="SO.AV.2026.08.00734"/>
    <s v="Rezeki TB"/>
    <x v="6"/>
    <x v="14"/>
    <x v="0"/>
    <n v="1"/>
    <n v="1321085"/>
    <n v="995097.75135135127"/>
    <n v="195068.91531531524"/>
    <n v="16153.739130434782"/>
    <x v="4"/>
    <x v="3"/>
    <n v="40000"/>
    <n v="15384.615384615385"/>
    <n v="0"/>
    <n v="55384.615384615383"/>
    <n v="26421.7"/>
    <n v="97108.860800265073"/>
  </r>
  <r>
    <x v="11"/>
    <s v="SO.AV.2026.08.00735"/>
    <s v="Sumber Harapan Jaya (SHJ)"/>
    <x v="3"/>
    <x v="10"/>
    <x v="1"/>
    <n v="2"/>
    <n v="1620600"/>
    <n v="1197476.1513513513"/>
    <n v="262523.84864864848"/>
    <n v="39821.913043478264"/>
    <x v="6"/>
    <x v="3"/>
    <n v="30000"/>
    <n v="9090.9090909090901"/>
    <n v="0"/>
    <n v="39090.909090909088"/>
    <n v="32412"/>
    <n v="151199.02651426112"/>
  </r>
  <r>
    <x v="11"/>
    <s v="SO.AV.2026.08.00736"/>
    <s v="Alan Jaya"/>
    <x v="6"/>
    <x v="28"/>
    <x v="0"/>
    <n v="4"/>
    <n v="605320"/>
    <n v="444354.24864864862"/>
    <n v="100979.08468468464"/>
    <n v="16008.347826086958"/>
    <x v="0"/>
    <x v="1"/>
    <n v="0"/>
    <n v="0"/>
    <n v="0"/>
    <n v="0"/>
    <n v="12106.4"/>
    <n v="72864.336858597686"/>
  </r>
  <r>
    <x v="11"/>
    <s v="SO.AV.2026.08.00737"/>
    <s v="Boy Jaya Baru"/>
    <x v="9"/>
    <x v="94"/>
    <x v="1"/>
    <n v="1"/>
    <n v="238372.5"/>
    <n v="182117.44864864863"/>
    <n v="32632.551351351343"/>
    <n v="3338.6434782608699"/>
    <x v="0"/>
    <x v="0"/>
    <n v="0"/>
    <n v="8064.5161290322585"/>
    <n v="0"/>
    <n v="8064.5161290322585"/>
    <n v="4767.45"/>
    <n v="16461.941744058215"/>
  </r>
  <r>
    <x v="11"/>
    <s v="SO.AV.2026.08.00737"/>
    <s v="Boy Jaya Baru"/>
    <x v="9"/>
    <x v="3"/>
    <x v="1"/>
    <n v="7"/>
    <n v="646205"/>
    <n v="496662.94054054044"/>
    <n v="85503.726126126188"/>
    <n v="6588.521739130435"/>
    <x v="0"/>
    <x v="0"/>
    <n v="0"/>
    <n v="8064.5161290322585"/>
    <n v="0"/>
    <n v="8064.5161290322585"/>
    <n v="12924.1"/>
    <n v="57926.5882579635"/>
  </r>
  <r>
    <x v="11"/>
    <s v="SO.AV.2026.08.00737"/>
    <s v="Boy Jaya Baru"/>
    <x v="9"/>
    <x v="5"/>
    <x v="0"/>
    <n v="2"/>
    <n v="152070"/>
    <n v="115402.68108108107"/>
    <n v="21597.318918918929"/>
    <n v="1668.1739130434783"/>
    <x v="0"/>
    <x v="0"/>
    <n v="0"/>
    <n v="8064.5161290322585"/>
    <n v="0"/>
    <n v="8064.5161290322585"/>
    <n v="3041.4"/>
    <n v="8823.2288768431918"/>
  </r>
  <r>
    <x v="11"/>
    <s v="SO.AV.2026.08.00738"/>
    <s v="Sinar Cahaya / Sinar Makmur"/>
    <x v="0"/>
    <x v="9"/>
    <x v="1"/>
    <n v="4"/>
    <n v="687090.00000000012"/>
    <n v="509374.18378378375"/>
    <n v="109625.81621621625"/>
    <n v="16491.965217391305"/>
    <x v="6"/>
    <x v="3"/>
    <n v="15000"/>
    <n v="5769.2307692307695"/>
    <n v="0"/>
    <n v="20769.23076923077"/>
    <n v="13741.800000000001"/>
    <n v="58622.820229594174"/>
  </r>
  <r>
    <x v="11"/>
    <s v="SO.AV.2026.08.00739"/>
    <s v="Inti Bangunan"/>
    <x v="4"/>
    <x v="3"/>
    <x v="1"/>
    <n v="6"/>
    <n v="553890"/>
    <n v="425711.09189189179"/>
    <n v="73288.908108108153"/>
    <n v="5647.304347826087"/>
    <x v="0"/>
    <x v="0"/>
    <n v="0"/>
    <n v="3846.1538461538462"/>
    <n v="0"/>
    <n v="3846.1538461538462"/>
    <n v="11077.8"/>
    <n v="52717.649914128226"/>
  </r>
  <r>
    <x v="11"/>
    <s v="SO.AV.2026.08.00740"/>
    <s v="Mowi Jaya"/>
    <x v="1"/>
    <x v="3"/>
    <x v="1"/>
    <n v="24"/>
    <n v="2215560"/>
    <n v="1702844.3675675672"/>
    <n v="293155.63243243261"/>
    <n v="22589.217391304348"/>
    <x v="5"/>
    <x v="4"/>
    <n v="50000"/>
    <n v="0"/>
    <n v="0"/>
    <n v="50000"/>
    <n v="44311.199999999997"/>
    <n v="176255.21504112828"/>
  </r>
  <r>
    <x v="11"/>
    <s v="SO.AV.2026.08.00742"/>
    <s v="Boy Jaya Baru"/>
    <x v="9"/>
    <x v="9"/>
    <x v="1"/>
    <n v="2"/>
    <n v="343545.00000000006"/>
    <n v="254687.09189189188"/>
    <n v="54812.908108108124"/>
    <n v="8245.9826086956527"/>
    <x v="0"/>
    <x v="0"/>
    <n v="0"/>
    <n v="8064.5161290322585"/>
    <n v="0"/>
    <n v="8064.5161290322585"/>
    <n v="6870.9000000000005"/>
    <n v="31631.509370380212"/>
  </r>
  <r>
    <x v="11"/>
    <s v="SO.AV.2026.08.00743"/>
    <s v="Farid Putra (Rimbo Ilir)"/>
    <x v="13"/>
    <x v="3"/>
    <x v="1"/>
    <n v="24"/>
    <n v="2215560"/>
    <n v="1702844.3675675672"/>
    <n v="293155.63243243261"/>
    <n v="22589.217391304348"/>
    <x v="5"/>
    <x v="3"/>
    <n v="50000"/>
    <n v="16666.666666666668"/>
    <n v="0"/>
    <n v="66666.666666666672"/>
    <n v="44311.199999999997"/>
    <n v="159588.54837446165"/>
  </r>
  <r>
    <x v="11"/>
    <s v="SO.AV.2026.08.00744"/>
    <s v="Bangunan Baru (Simp.Acai)"/>
    <x v="9"/>
    <x v="3"/>
    <x v="1"/>
    <n v="6"/>
    <n v="553890"/>
    <n v="425711.09189189179"/>
    <n v="73288.908108108153"/>
    <n v="5647.304347826087"/>
    <x v="0"/>
    <x v="0"/>
    <n v="0"/>
    <n v="6666.666666666667"/>
    <n v="0"/>
    <n v="6666.666666666667"/>
    <n v="11077.8"/>
    <n v="49897.137093615413"/>
  </r>
  <r>
    <x v="11"/>
    <s v="SO.AV.2026.08.00745"/>
    <s v="CITRA BANGUNAN"/>
    <x v="11"/>
    <x v="4"/>
    <x v="1"/>
    <n v="6"/>
    <n v="315795"/>
    <n v="240358.05405405402"/>
    <n v="44141.945945945976"/>
    <n v="2851.2"/>
    <x v="0"/>
    <x v="1"/>
    <n v="0"/>
    <n v="0"/>
    <n v="0"/>
    <n v="0"/>
    <n v="6315.9000000000005"/>
    <n v="34974.845945945977"/>
  </r>
  <r>
    <x v="11"/>
    <s v="SO.AV.2026.08.00746"/>
    <s v="Naga Terang"/>
    <x v="2"/>
    <x v="3"/>
    <x v="1"/>
    <n v="24"/>
    <n v="2215560"/>
    <n v="1702844.3675675672"/>
    <n v="293155.63243243261"/>
    <n v="22589.217391304348"/>
    <x v="5"/>
    <x v="3"/>
    <n v="50000"/>
    <n v="7142.8571428571431"/>
    <n v="0"/>
    <n v="57142.857142857145"/>
    <n v="44311.199999999997"/>
    <n v="169112.35789827118"/>
  </r>
  <r>
    <x v="11"/>
    <s v="SO.AV.2026.08.00747"/>
    <s v="Berkat Bintang 2 (P. Lumut)"/>
    <x v="5"/>
    <x v="80"/>
    <x v="1"/>
    <n v="1"/>
    <n v="812705"/>
    <n v="606750.01081081072"/>
    <n v="125416.6558558559"/>
    <n v="16153.739130434782"/>
    <x v="0"/>
    <x v="0"/>
    <n v="0"/>
    <n v="7142.8571428571431"/>
    <n v="0"/>
    <n v="7142.8571428571431"/>
    <n v="16254.1"/>
    <n v="85865.95958256397"/>
  </r>
  <r>
    <x v="11"/>
    <s v="SO.AV.2026.08.00747"/>
    <s v="Berkat Bintang 2 (P. Lumut)"/>
    <x v="5"/>
    <x v="115"/>
    <x v="0"/>
    <n v="1"/>
    <n v="345580"/>
    <n v="227646.81081081077"/>
    <n v="83686.522522522544"/>
    <n v="19979.82608695652"/>
    <x v="0"/>
    <x v="0"/>
    <n v="0"/>
    <n v="7142.8571428571431"/>
    <n v="0"/>
    <n v="7142.8571428571431"/>
    <n v="6911.6"/>
    <n v="49652.23929270888"/>
  </r>
  <r>
    <x v="11"/>
    <s v="SO.AV.2026.08.00748"/>
    <s v="Berkah Mandiri"/>
    <x v="1"/>
    <x v="3"/>
    <x v="1"/>
    <n v="24"/>
    <n v="2215560"/>
    <n v="1702844.3675675672"/>
    <n v="293155.63243243261"/>
    <n v="22589.217391304348"/>
    <x v="5"/>
    <x v="3"/>
    <n v="50000"/>
    <n v="16666.666666666668"/>
    <n v="0"/>
    <n v="66666.666666666672"/>
    <n v="44311.199999999997"/>
    <n v="159588.54837446165"/>
  </r>
  <r>
    <x v="11"/>
    <s v="SO.AV.2026.08.00749"/>
    <s v="Sinar Cahaya / Sinar Makmur"/>
    <x v="0"/>
    <x v="5"/>
    <x v="0"/>
    <n v="6"/>
    <n v="456210.00000000006"/>
    <n v="346208.04324324324"/>
    <n v="64791.956756756757"/>
    <n v="5004.5217391304359"/>
    <x v="0"/>
    <x v="0"/>
    <n v="0"/>
    <n v="5769.2307692307695"/>
    <n v="0"/>
    <n v="5769.2307692307695"/>
    <n v="9124.2000000000007"/>
    <n v="44894.004248395562"/>
  </r>
  <r>
    <x v="11"/>
    <s v="SO.AV.2026.08.00751"/>
    <s v="Rohid Bangunan"/>
    <x v="7"/>
    <x v="10"/>
    <x v="1"/>
    <n v="1"/>
    <n v="810300"/>
    <n v="598738.07567567565"/>
    <n v="131261.92432432424"/>
    <n v="29910.956521739132"/>
    <x v="6"/>
    <x v="4"/>
    <n v="15000"/>
    <n v="0"/>
    <n v="0"/>
    <n v="15000"/>
    <n v="16206"/>
    <n v="70144.967802585103"/>
  </r>
  <r>
    <x v="11"/>
    <s v="SO.AV.2026.08.00752"/>
    <s v="Jaya Mukti"/>
    <x v="11"/>
    <x v="116"/>
    <x v="3"/>
    <n v="1"/>
    <n v="532525"/>
    <n v="403047.96036036033"/>
    <n v="76704.291891891859"/>
    <n v="16375.652173913042"/>
    <x v="0"/>
    <x v="1"/>
    <n v="0"/>
    <n v="0"/>
    <n v="0"/>
    <n v="0"/>
    <n v="10650.5"/>
    <n v="49678.139717978818"/>
  </r>
  <r>
    <x v="11"/>
    <s v="SO.AV.2026.08.00752"/>
    <s v="Jaya Mukti"/>
    <x v="11"/>
    <x v="117"/>
    <x v="3"/>
    <n v="1"/>
    <n v="513012.5"/>
    <n v="386923.12342342339"/>
    <n v="75250.299999999988"/>
    <n v="16375.652173913042"/>
    <x v="0"/>
    <x v="1"/>
    <n v="0"/>
    <n v="0"/>
    <n v="0"/>
    <n v="0"/>
    <n v="10260.25"/>
    <n v="48614.397826086948"/>
  </r>
  <r>
    <x v="11"/>
    <s v="SO.AV.2026.08.00752"/>
    <s v="Jaya Mukti"/>
    <x v="11"/>
    <x v="118"/>
    <x v="3"/>
    <n v="1"/>
    <n v="491400"/>
    <n v="370798.28648648644"/>
    <n v="71904.416216216225"/>
    <n v="16375.652173913042"/>
    <x v="0"/>
    <x v="1"/>
    <n v="0"/>
    <n v="0"/>
    <n v="0"/>
    <n v="0"/>
    <n v="9828"/>
    <n v="45700.764042303184"/>
  </r>
  <r>
    <x v="11"/>
    <s v="SO.AV.2026.08.00753"/>
    <s v="Yanmar"/>
    <x v="5"/>
    <x v="3"/>
    <x v="1"/>
    <n v="24"/>
    <n v="2215560"/>
    <n v="1702844.3675675672"/>
    <n v="293155.63243243261"/>
    <n v="22589.217391304348"/>
    <x v="1"/>
    <x v="2"/>
    <n v="0"/>
    <n v="0"/>
    <n v="110778.00000000001"/>
    <n v="110778.00000000001"/>
    <n v="44311.199999999997"/>
    <n v="115477.21504112829"/>
  </r>
  <r>
    <x v="11"/>
    <s v="SO.AV.2026.08.00754"/>
    <s v="Sinar Cahaya / Sinar Makmur"/>
    <x v="0"/>
    <x v="10"/>
    <x v="1"/>
    <n v="1"/>
    <n v="810300"/>
    <n v="598738.07567567565"/>
    <n v="131261.92432432424"/>
    <n v="19910.956521739132"/>
    <x v="0"/>
    <x v="0"/>
    <n v="0"/>
    <n v="5769.2307692307695"/>
    <n v="0"/>
    <n v="5769.2307692307695"/>
    <n v="16206"/>
    <n v="89375.737033354337"/>
  </r>
  <r>
    <x v="11"/>
    <s v="SO.AV.2026.08.00755"/>
    <s v="Tb Mandiri Jaya"/>
    <x v="9"/>
    <x v="20"/>
    <x v="0"/>
    <n v="4"/>
    <n v="1149220"/>
    <n v="872068.32432432426"/>
    <n v="163265.00900900899"/>
    <n v="12978.08695652174"/>
    <x v="4"/>
    <x v="3"/>
    <n v="40000"/>
    <n v="10000"/>
    <n v="0"/>
    <n v="50000"/>
    <n v="22984.399999999998"/>
    <n v="77302.522052487271"/>
  </r>
  <r>
    <x v="11"/>
    <s v="SO.AV.2026.08.00756"/>
    <s v="Jaya Bersama"/>
    <x v="0"/>
    <x v="119"/>
    <x v="1"/>
    <n v="2"/>
    <n v="55611.000000000007"/>
    <n v="40768.423783783779"/>
    <n v="9331.5762162162209"/>
    <n v="1606.9565217391305"/>
    <x v="0"/>
    <x v="0"/>
    <n v="0"/>
    <n v="3125"/>
    <n v="0"/>
    <n v="3125"/>
    <n v="1112.22"/>
    <n v="3487.3996944770906"/>
  </r>
  <r>
    <x v="11"/>
    <s v="SO.AV.2026.08.00757"/>
    <s v="Jaya Bersama"/>
    <x v="0"/>
    <x v="120"/>
    <x v="3"/>
    <n v="2"/>
    <n v="63349.999999999993"/>
    <n v="46842.286486486482"/>
    <n v="10229.785585585581"/>
    <n v="1515.1304347826087"/>
    <x v="0"/>
    <x v="0"/>
    <n v="0"/>
    <n v="3125"/>
    <n v="0"/>
    <n v="3125"/>
    <n v="1267"/>
    <n v="4322.6551508029734"/>
  </r>
  <r>
    <x v="11"/>
    <s v="SO.AV.2026.08.00759"/>
    <s v="Tugu Mas Keramik 2 (Pondok Meja)"/>
    <x v="1"/>
    <x v="20"/>
    <x v="0"/>
    <n v="8"/>
    <n v="2298440"/>
    <n v="1744136.6486486485"/>
    <n v="326530.01801801799"/>
    <n v="25956.17391304348"/>
    <x v="4"/>
    <x v="3"/>
    <n v="80000"/>
    <n v="12500"/>
    <n v="0"/>
    <n v="92500"/>
    <n v="45968.799999999996"/>
    <n v="162105.04410497454"/>
  </r>
  <r>
    <x v="11"/>
    <s v="SO.AV.2026.08.00760"/>
    <s v="Sinar Bangko"/>
    <x v="10"/>
    <x v="21"/>
    <x v="1"/>
    <n v="72"/>
    <n v="6853140"/>
    <n v="5225014.3135135127"/>
    <n v="948985.68648648635"/>
    <n v="89448.208695652167"/>
    <x v="0"/>
    <x v="0"/>
    <n v="0"/>
    <n v="25000"/>
    <n v="0"/>
    <n v="25000"/>
    <n v="137062.79999999999"/>
    <n v="697474.6777908341"/>
  </r>
  <r>
    <x v="11"/>
    <s v="SO.AV.2026.08.00760"/>
    <s v="Sinar Bangko"/>
    <x v="10"/>
    <x v="5"/>
    <x v="0"/>
    <n v="10"/>
    <n v="760350.00000000012"/>
    <n v="577013.40540540533"/>
    <n v="107986.59459459467"/>
    <n v="18340.869565217392"/>
    <x v="0"/>
    <x v="0"/>
    <n v="0"/>
    <n v="25000"/>
    <n v="0"/>
    <n v="25000"/>
    <n v="15207.000000000002"/>
    <n v="49438.725029377281"/>
  </r>
  <r>
    <x v="11"/>
    <s v="SO.AV.2026.08.00761"/>
    <s v="PANCA WARNA"/>
    <x v="2"/>
    <x v="71"/>
    <x v="1"/>
    <n v="4"/>
    <n v="641580"/>
    <n v="479791.65405405406"/>
    <n v="98208.345945945941"/>
    <n v="12978.08695652174"/>
    <x v="1"/>
    <x v="2"/>
    <n v="0"/>
    <n v="0"/>
    <n v="51326.400000000001"/>
    <n v="51326.400000000001"/>
    <n v="0"/>
    <n v="33903.858989424196"/>
  </r>
  <r>
    <x v="11"/>
    <s v="SO.AV.2026.08.00761"/>
    <s v="PANCA WARNA"/>
    <x v="2"/>
    <x v="3"/>
    <x v="1"/>
    <n v="28"/>
    <n v="2584820"/>
    <n v="1986651.7621621618"/>
    <n v="342014.90450450475"/>
    <n v="26354.08695652174"/>
    <x v="1"/>
    <x v="2"/>
    <n v="0"/>
    <n v="0"/>
    <n v="206785.6"/>
    <n v="206785.6"/>
    <n v="0"/>
    <n v="108875.21754798302"/>
  </r>
  <r>
    <x v="11"/>
    <s v="SO.AV.2026.08.00762"/>
    <s v="Immanuel Jaya Abadi"/>
    <x v="6"/>
    <x v="3"/>
    <x v="1"/>
    <n v="2"/>
    <n v="184630"/>
    <n v="141903.69729729727"/>
    <n v="24429.636036036041"/>
    <n v="1882.4347826086957"/>
    <x v="0"/>
    <x v="1"/>
    <n v="0"/>
    <n v="0"/>
    <n v="0"/>
    <n v="0"/>
    <n v="3692.6000000000004"/>
    <n v="18854.601253427347"/>
  </r>
  <r>
    <x v="11"/>
    <s v="SO.AV.2026.08.00763"/>
    <s v="Maju Tb"/>
    <x v="1"/>
    <x v="9"/>
    <x v="1"/>
    <n v="4"/>
    <n v="687090.00000000012"/>
    <n v="509374.18378378375"/>
    <n v="109625.81621621625"/>
    <n v="16491.965217391305"/>
    <x v="6"/>
    <x v="3"/>
    <n v="15000"/>
    <n v="7142.8571428571431"/>
    <n v="0"/>
    <n v="22142.857142857145"/>
    <n v="13741.800000000001"/>
    <n v="57249.193855967795"/>
  </r>
  <r>
    <x v="11"/>
    <s v="SO.AV.2026.08.00764"/>
    <s v="Mitra Jaya ( Tungkal )"/>
    <x v="5"/>
    <x v="3"/>
    <x v="1"/>
    <n v="15"/>
    <n v="1384724.9999999998"/>
    <n v="1064277.7297297295"/>
    <n v="183222.2702702703"/>
    <n v="14118.260869565218"/>
    <x v="1"/>
    <x v="2"/>
    <n v="0"/>
    <n v="0"/>
    <n v="55389"/>
    <n v="55389"/>
    <n v="27694.5"/>
    <n v="86020.509400705079"/>
  </r>
  <r>
    <x v="11"/>
    <s v="SO.AV.2026.08.00764"/>
    <s v="Mitra Jaya ( Tungkal )"/>
    <x v="5"/>
    <x v="17"/>
    <x v="0"/>
    <n v="12"/>
    <n v="809190.00000000012"/>
    <n v="618182.42594594578"/>
    <n v="110817.57405405422"/>
    <n v="8282.7130434782612"/>
    <x v="1"/>
    <x v="2"/>
    <n v="0"/>
    <n v="0"/>
    <n v="32367.600000000002"/>
    <n v="32367.600000000002"/>
    <n v="16183.800000000001"/>
    <n v="53983.461010575949"/>
  </r>
  <r>
    <x v="11"/>
    <s v="SO.AV.2026.08.00764"/>
    <s v="Mitra Jaya ( Tungkal )"/>
    <x v="5"/>
    <x v="96"/>
    <x v="0"/>
    <n v="3"/>
    <n v="795703.50000000012"/>
    <n v="609862.33945945941"/>
    <n v="106987.66054054059"/>
    <n v="7984.2782608695661"/>
    <x v="1"/>
    <x v="2"/>
    <n v="0"/>
    <n v="0"/>
    <n v="31828.140000000003"/>
    <n v="31828.140000000003"/>
    <n v="15914.070000000002"/>
    <n v="51261.172279671016"/>
  </r>
  <r>
    <x v="11"/>
    <s v="SO.AV.2026.08.00765"/>
    <s v="Bintang Baru/Bintang Baru Jaya"/>
    <x v="4"/>
    <x v="4"/>
    <x v="1"/>
    <n v="4"/>
    <n v="210530"/>
    <n v="160238.70270270269"/>
    <n v="29427.963963963964"/>
    <n v="1900.8"/>
    <x v="1"/>
    <x v="2"/>
    <n v="0"/>
    <n v="0"/>
    <n v="7368.5500000000011"/>
    <n v="7368.5500000000011"/>
    <n v="4210.6000000000004"/>
    <n v="15948.013963963966"/>
  </r>
  <r>
    <x v="11"/>
    <s v="SO.AV.2026.08.00765"/>
    <s v="Bintang Baru/Bintang Baru Jaya"/>
    <x v="4"/>
    <x v="31"/>
    <x v="1"/>
    <n v="2"/>
    <n v="106930"/>
    <n v="81814.183783783781"/>
    <n v="14519.149549549547"/>
    <n v="879.99999999999989"/>
    <x v="1"/>
    <x v="2"/>
    <n v="0"/>
    <n v="0"/>
    <n v="3742.5500000000006"/>
    <n v="3742.5500000000006"/>
    <n v="2138.6"/>
    <n v="7757.9995495495459"/>
  </r>
  <r>
    <x v="11"/>
    <s v="SO.AV.2026.08.00765"/>
    <s v="Bintang Baru/Bintang Baru Jaya"/>
    <x v="4"/>
    <x v="121"/>
    <x v="0"/>
    <n v="2"/>
    <n v="97679.999999999985"/>
    <n v="73648.172972972956"/>
    <n v="14351.82702702703"/>
    <n v="1714.0869565217395"/>
    <x v="1"/>
    <x v="2"/>
    <n v="0"/>
    <n v="0"/>
    <n v="3418.8"/>
    <n v="3418.8"/>
    <n v="1953.6"/>
    <n v="7265.34007050529"/>
  </r>
  <r>
    <x v="11"/>
    <s v="SO.AV.2026.08.00766"/>
    <s v="Boy Jaya Baru"/>
    <x v="9"/>
    <x v="39"/>
    <x v="1"/>
    <n v="3"/>
    <n v="137362.5"/>
    <n v="103076.62702702702"/>
    <n v="20673.372972972982"/>
    <n v="2502.2608695652179"/>
    <x v="0"/>
    <x v="0"/>
    <n v="0"/>
    <n v="8064.5161290322585"/>
    <n v="0"/>
    <n v="8064.5161290322585"/>
    <n v="2747.2500000000005"/>
    <n v="7359.3459743755084"/>
  </r>
  <r>
    <x v="11"/>
    <s v="SO.AV.2026.08.00767"/>
    <s v="Kumpeh Jaya Makmur"/>
    <x v="6"/>
    <x v="17"/>
    <x v="0"/>
    <n v="10"/>
    <n v="674325.00000000012"/>
    <n v="515152.02162162156"/>
    <n v="92347.978378378437"/>
    <n v="6902.260869565217"/>
    <x v="0"/>
    <x v="1"/>
    <n v="0"/>
    <n v="0"/>
    <n v="0"/>
    <n v="0"/>
    <n v="13486.500000000002"/>
    <n v="71959.217508813221"/>
  </r>
  <r>
    <x v="11"/>
    <s v="SO.AV.2026.08.00768"/>
    <s v="Sri Jaya (WTC)"/>
    <x v="4"/>
    <x v="14"/>
    <x v="0"/>
    <n v="1"/>
    <n v="1321085"/>
    <n v="995097.75135135127"/>
    <n v="195068.91531531524"/>
    <n v="16153.739130434782"/>
    <x v="4"/>
    <x v="3"/>
    <n v="40000"/>
    <n v="23333.333333333332"/>
    <n v="0"/>
    <n v="63333.333333333328"/>
    <n v="26421.7"/>
    <n v="89160.142851547134"/>
  </r>
  <r>
    <x v="11"/>
    <s v="SO.AV.2026.08.00769"/>
    <s v="Kawan Kita"/>
    <x v="11"/>
    <x v="9"/>
    <x v="1"/>
    <n v="8"/>
    <n v="1374180.0000000002"/>
    <n v="1018748.3675675675"/>
    <n v="219251.6324324325"/>
    <n v="32983.930434782611"/>
    <x v="6"/>
    <x v="3"/>
    <n v="30000"/>
    <n v="7142.8571428571431"/>
    <n v="0"/>
    <n v="37142.857142857145"/>
    <n v="27483.600000000002"/>
    <n v="121641.24485479275"/>
  </r>
  <r>
    <x v="11"/>
    <s v="SO.AV.2026.08.00770"/>
    <s v="Garuda"/>
    <x v="4"/>
    <x v="9"/>
    <x v="1"/>
    <n v="16"/>
    <n v="2748360.0000000005"/>
    <n v="2037496.735135135"/>
    <n v="438503.26486486499"/>
    <n v="65967.860869565222"/>
    <x v="6"/>
    <x v="3"/>
    <n v="60000"/>
    <n v="16666.666666666668"/>
    <n v="0"/>
    <n v="76666.666666666672"/>
    <n v="54967.200000000004"/>
    <n v="240901.53732863307"/>
  </r>
  <r>
    <x v="11"/>
    <s v="SO.AV.2026.08.00771"/>
    <s v="Kawan Kita"/>
    <x v="11"/>
    <x v="28"/>
    <x v="0"/>
    <n v="4"/>
    <n v="605320"/>
    <n v="444354.24864864862"/>
    <n v="100979.08468468464"/>
    <n v="16008.347826086958"/>
    <x v="0"/>
    <x v="0"/>
    <n v="0"/>
    <n v="7142.8571428571431"/>
    <n v="0"/>
    <n v="7142.8571428571431"/>
    <n v="12106.4"/>
    <n v="65721.479715740541"/>
  </r>
  <r>
    <x v="11"/>
    <s v="SO.AV.2026.08.00772"/>
    <s v="Sumitro"/>
    <x v="12"/>
    <x v="10"/>
    <x v="1"/>
    <n v="3"/>
    <n v="2430899.9999999995"/>
    <n v="1796214.2270270269"/>
    <n v="393785.7729729726"/>
    <n v="59732.869565217392"/>
    <x v="0"/>
    <x v="1"/>
    <n v="0"/>
    <n v="0"/>
    <n v="0"/>
    <n v="0"/>
    <n v="48617.999999999993"/>
    <n v="285434.90340775519"/>
  </r>
  <r>
    <x v="11"/>
    <s v="SO.AV.2026.08.00773"/>
    <s v="Sekawan Jaya"/>
    <x v="3"/>
    <x v="10"/>
    <x v="1"/>
    <n v="1"/>
    <n v="810300"/>
    <n v="598738.07567567565"/>
    <n v="131261.92432432424"/>
    <n v="19910.956521739132"/>
    <x v="6"/>
    <x v="3"/>
    <n v="15000"/>
    <n v="8333.3333333333339"/>
    <n v="0"/>
    <n v="23333.333333333336"/>
    <n v="16206"/>
    <n v="71811.634469251774"/>
  </r>
  <r>
    <x v="11"/>
    <s v="SO.AV.2026.08.00774"/>
    <s v="A en D"/>
    <x v="10"/>
    <x v="21"/>
    <x v="1"/>
    <n v="12"/>
    <n v="1142189.9999999998"/>
    <n v="870835.71891891886"/>
    <n v="158164.2810810809"/>
    <n v="19908.034782608695"/>
    <x v="0"/>
    <x v="1"/>
    <n v="0"/>
    <n v="0"/>
    <n v="0"/>
    <n v="0"/>
    <n v="22843.8"/>
    <n v="115412.44629847222"/>
  </r>
  <r>
    <x v="11"/>
    <s v="SO.AV.2026.08.00775"/>
    <s v="Star Jaya"/>
    <x v="3"/>
    <x v="20"/>
    <x v="0"/>
    <n v="4"/>
    <n v="1149220"/>
    <n v="872068.32432432426"/>
    <n v="163265.00900900899"/>
    <n v="12978.08695652174"/>
    <x v="4"/>
    <x v="3"/>
    <n v="40000"/>
    <n v="5000"/>
    <n v="0"/>
    <n v="45000"/>
    <n v="22984.399999999998"/>
    <n v="82302.522052487271"/>
  </r>
  <r>
    <x v="11"/>
    <s v="SO.AV.2026.08.00776"/>
    <s v="Sumber Kiat Sentosa"/>
    <x v="3"/>
    <x v="20"/>
    <x v="0"/>
    <n v="4"/>
    <n v="1149220"/>
    <n v="872068.32432432426"/>
    <n v="163265.00900900899"/>
    <n v="12978.08695652174"/>
    <x v="4"/>
    <x v="3"/>
    <n v="40000"/>
    <n v="2777.7777777777778"/>
    <n v="0"/>
    <n v="42777.777777777781"/>
    <n v="22984.399999999998"/>
    <n v="84524.74427470949"/>
  </r>
  <r>
    <x v="11"/>
    <s v="SO.AV.2026.08.00777"/>
    <s v="Dimas Bangunan"/>
    <x v="7"/>
    <x v="20"/>
    <x v="0"/>
    <n v="4"/>
    <n v="1149220"/>
    <n v="872068.32432432426"/>
    <n v="163265.00900900899"/>
    <n v="22978.08695652174"/>
    <x v="4"/>
    <x v="3"/>
    <n v="40000"/>
    <n v="14285.714285714286"/>
    <n v="0"/>
    <n v="54285.71428571429"/>
    <n v="22984.399999999998"/>
    <n v="63016.807766772981"/>
  </r>
  <r>
    <x v="11"/>
    <s v="SO.AV.2026.08.00778"/>
    <s v="Sumber Kiat Sentosa"/>
    <x v="3"/>
    <x v="13"/>
    <x v="0"/>
    <n v="4"/>
    <n v="414770"/>
    <n v="297366.05405405402"/>
    <n v="76300.612612612604"/>
    <n v="14324.869565217392"/>
    <x v="0"/>
    <x v="0"/>
    <n v="0"/>
    <n v="2777.7777777777778"/>
    <n v="0"/>
    <n v="2777.7777777777778"/>
    <n v="8295.4"/>
    <n v="50902.565269617429"/>
  </r>
  <r>
    <x v="11"/>
    <s v="SO.AV.2026.08.00779"/>
    <s v="Garuda"/>
    <x v="4"/>
    <x v="20"/>
    <x v="0"/>
    <n v="8"/>
    <n v="2298440"/>
    <n v="1744136.6486486485"/>
    <n v="326530.01801801799"/>
    <n v="25956.17391304348"/>
    <x v="4"/>
    <x v="3"/>
    <n v="80000"/>
    <n v="16666.666666666668"/>
    <n v="0"/>
    <n v="96666.666666666672"/>
    <n v="45968.799999999996"/>
    <n v="157938.37743830789"/>
  </r>
  <r>
    <x v="11"/>
    <s v="SO.AV.2026.08.00780"/>
    <s v="Garuda"/>
    <x v="4"/>
    <x v="5"/>
    <x v="0"/>
    <n v="4"/>
    <n v="304140"/>
    <n v="230805.36216216214"/>
    <n v="43194.637837837858"/>
    <n v="3336.3478260869565"/>
    <x v="0"/>
    <x v="0"/>
    <n v="0"/>
    <n v="16666.666666666668"/>
    <n v="0"/>
    <n v="16666.666666666668"/>
    <n v="6082.8"/>
    <n v="17108.823345084231"/>
  </r>
  <r>
    <x v="11"/>
    <s v="SO.AV.2026.08.00781"/>
    <s v="Ambia"/>
    <x v="7"/>
    <x v="9"/>
    <x v="1"/>
    <n v="4"/>
    <n v="687090.00000000012"/>
    <n v="509374.18378378375"/>
    <n v="109625.81621621625"/>
    <n v="26491.965217391305"/>
    <x v="6"/>
    <x v="4"/>
    <n v="15000"/>
    <n v="0"/>
    <n v="0"/>
    <n v="15000"/>
    <n v="13741.800000000001"/>
    <n v="54392.05099882494"/>
  </r>
  <r>
    <x v="11"/>
    <s v="SO.AV.2026.08.00782"/>
    <s v="Inti Bangunan"/>
    <x v="4"/>
    <x v="20"/>
    <x v="0"/>
    <n v="4"/>
    <n v="1149220"/>
    <n v="872068.32432432426"/>
    <n v="163265.00900900899"/>
    <n v="12978.08695652174"/>
    <x v="4"/>
    <x v="3"/>
    <n v="40000"/>
    <n v="3846.1538461538462"/>
    <n v="0"/>
    <n v="43846.153846153844"/>
    <n v="22984.399999999998"/>
    <n v="83456.368206333427"/>
  </r>
  <r>
    <x v="11"/>
    <s v="SO.AV.2026.08.00784"/>
    <s v="Sinar Jaya Makmur"/>
    <x v="4"/>
    <x v="14"/>
    <x v="0"/>
    <n v="2"/>
    <n v="2642170"/>
    <n v="1990195.5027027025"/>
    <n v="390137.83063063049"/>
    <n v="32307.478260869564"/>
    <x v="4"/>
    <x v="3"/>
    <n v="80000"/>
    <n v="13636.363636363636"/>
    <n v="0"/>
    <n v="93636.363636363632"/>
    <n v="52843.4"/>
    <n v="211350.58873339728"/>
  </r>
  <r>
    <x v="11"/>
    <s v="SO.AV.2026.08.00787"/>
    <s v="Bangunan Baru ( Kenali )"/>
    <x v="0"/>
    <x v="10"/>
    <x v="1"/>
    <n v="1"/>
    <n v="810300"/>
    <n v="598738.07567567565"/>
    <n v="131261.92432432424"/>
    <n v="19910.956521739132"/>
    <x v="6"/>
    <x v="3"/>
    <n v="15000"/>
    <n v="14285.714285714286"/>
    <n v="0"/>
    <n v="29285.714285714286"/>
    <n v="16206"/>
    <n v="65859.253516870813"/>
  </r>
  <r>
    <x v="11"/>
    <s v="SO.AV.2026.08.00790"/>
    <s v="Tri Jaya Kusuma"/>
    <x v="6"/>
    <x v="20"/>
    <x v="0"/>
    <n v="4"/>
    <n v="1149220"/>
    <n v="872068.32432432426"/>
    <n v="163265.00900900899"/>
    <n v="12978.08695652174"/>
    <x v="4"/>
    <x v="3"/>
    <n v="40000"/>
    <n v="12500"/>
    <n v="0"/>
    <n v="52500"/>
    <n v="22984.399999999998"/>
    <n v="74802.522052487271"/>
  </r>
  <r>
    <x v="11"/>
    <s v="SO.AV.2026.08.00792"/>
    <s v="Tri Jaya Kusuma"/>
    <x v="6"/>
    <x v="14"/>
    <x v="0"/>
    <n v="1"/>
    <n v="1321085"/>
    <n v="995097.75135135127"/>
    <n v="195068.91531531524"/>
    <n v="16153.739130434782"/>
    <x v="4"/>
    <x v="3"/>
    <n v="40000"/>
    <n v="12500"/>
    <n v="0"/>
    <n v="52500"/>
    <n v="26421.7"/>
    <n v="99993.476184880463"/>
  </r>
  <r>
    <x v="11"/>
    <s v="SO.GM.2026.08.00089"/>
    <s v="Rohid Bangunan"/>
    <x v="7"/>
    <x v="24"/>
    <x v="2"/>
    <n v="8"/>
    <n v="510822.00000000006"/>
    <n v="338904.85621621623"/>
    <n v="121295.14378378377"/>
    <n v="52751.304347826081"/>
    <x v="0"/>
    <x v="1"/>
    <n v="0"/>
    <n v="0"/>
    <n v="0"/>
    <n v="0"/>
    <n v="10216.44"/>
    <n v="58327.39943595769"/>
  </r>
  <r>
    <x v="11"/>
    <s v="SO.GM.2026.08.00090"/>
    <s v="PANCA WARNA"/>
    <x v="2"/>
    <x v="23"/>
    <x v="2"/>
    <n v="4"/>
    <n v="283790"/>
    <n v="188280.47567567567"/>
    <n v="67386.190990990988"/>
    <n v="15885.913043478264"/>
    <x v="1"/>
    <x v="2"/>
    <n v="0"/>
    <n v="0"/>
    <n v="22703.200000000001"/>
    <n v="22703.200000000001"/>
    <n v="0"/>
    <n v="28797.077947512724"/>
  </r>
  <r>
    <x v="11"/>
    <s v="SO.GM.2026.08.00091"/>
    <s v="Maju Tb"/>
    <x v="1"/>
    <x v="22"/>
    <x v="2"/>
    <n v="1"/>
    <n v="264087.5"/>
    <n v="173104.02162162162"/>
    <n v="64812.645045045036"/>
    <n v="16092.521739130434"/>
    <x v="0"/>
    <x v="0"/>
    <n v="0"/>
    <n v="7142.8571428571431"/>
    <n v="0"/>
    <n v="7142.8571428571431"/>
    <n v="5281.75"/>
    <n v="36295.516163057458"/>
  </r>
  <r>
    <x v="12"/>
    <s v="SO.AV.2026.08.00783"/>
    <s v="Tiga Saudara (Bakung)"/>
    <x v="6"/>
    <x v="9"/>
    <x v="1"/>
    <n v="4"/>
    <n v="687090.00000000012"/>
    <n v="509374.18378378375"/>
    <n v="109625.81621621625"/>
    <n v="16491.965217391305"/>
    <x v="6"/>
    <x v="4"/>
    <n v="15000"/>
    <n v="0"/>
    <n v="0"/>
    <n v="15000"/>
    <n v="13741.800000000001"/>
    <n v="64392.05099882494"/>
  </r>
  <r>
    <x v="12"/>
    <s v="SO.AV.2026.08.00785"/>
    <s v="Intan Jaya"/>
    <x v="1"/>
    <x v="18"/>
    <x v="0"/>
    <n v="5"/>
    <n v="1999850"/>
    <n v="1450237.297297297"/>
    <n v="351429.36936936947"/>
    <n v="72083.478260869568"/>
    <x v="0"/>
    <x v="0"/>
    <n v="0"/>
    <n v="8333.3333333333339"/>
    <n v="0"/>
    <n v="8333.3333333333339"/>
    <n v="39997"/>
    <n v="231015.55777516658"/>
  </r>
  <r>
    <x v="12"/>
    <s v="SO.AV.2026.08.00786"/>
    <s v="Sederhana (Kuamang Unit 10)"/>
    <x v="8"/>
    <x v="3"/>
    <x v="1"/>
    <n v="24"/>
    <n v="2215560"/>
    <n v="1702844.3675675672"/>
    <n v="293155.63243243261"/>
    <n v="22589.217391304348"/>
    <x v="5"/>
    <x v="3"/>
    <n v="50000"/>
    <n v="7142.8571428571431"/>
    <n v="0"/>
    <n v="57142.857142857145"/>
    <n v="44311.199999999997"/>
    <n v="169112.35789827118"/>
  </r>
  <r>
    <x v="12"/>
    <s v="SO.AV.2026.08.00788"/>
    <s v="Jaya Kampung Tengah"/>
    <x v="1"/>
    <x v="9"/>
    <x v="1"/>
    <n v="4"/>
    <n v="687090.00000000012"/>
    <n v="509374.18378378375"/>
    <n v="109625.81621621625"/>
    <n v="16491.965217391305"/>
    <x v="6"/>
    <x v="4"/>
    <n v="15000"/>
    <n v="0"/>
    <n v="0"/>
    <n v="15000"/>
    <n v="13741.800000000001"/>
    <n v="64392.05099882494"/>
  </r>
  <r>
    <x v="12"/>
    <s v="SO.AV.2026.08.00789"/>
    <s v="Jaya Kampung Tengah"/>
    <x v="1"/>
    <x v="13"/>
    <x v="0"/>
    <n v="4"/>
    <n v="414770"/>
    <n v="297366.05405405402"/>
    <n v="76300.612612612604"/>
    <n v="14324.869565217392"/>
    <x v="0"/>
    <x v="1"/>
    <n v="0"/>
    <n v="0"/>
    <n v="0"/>
    <n v="0"/>
    <n v="8295.4"/>
    <n v="53680.34304739521"/>
  </r>
  <r>
    <x v="12"/>
    <s v="SO.AV.2026.08.00791"/>
    <s v="Ira Jaya"/>
    <x v="6"/>
    <x v="53"/>
    <x v="2"/>
    <n v="50"/>
    <n v="11883937.500000002"/>
    <n v="7789680.9729729732"/>
    <n v="2916569.0270270268"/>
    <n v="805391.30434782605"/>
    <x v="0"/>
    <x v="0"/>
    <n v="0"/>
    <n v="33333.333333333336"/>
    <n v="0"/>
    <n v="33333.333333333336"/>
    <n v="237678.75000000003"/>
    <n v="1840165.6393458673"/>
  </r>
  <r>
    <x v="12"/>
    <s v="SO.AV.2026.08.00793"/>
    <s v="Sun Jaya Mandiri"/>
    <x v="3"/>
    <x v="20"/>
    <x v="0"/>
    <n v="2"/>
    <n v="574610"/>
    <n v="436034.16216216213"/>
    <n v="81632.504504504497"/>
    <n v="6489.04347826087"/>
    <x v="0"/>
    <x v="1"/>
    <n v="0"/>
    <n v="0"/>
    <n v="0"/>
    <n v="0"/>
    <n v="11492.199999999999"/>
    <n v="63651.261026243636"/>
  </r>
  <r>
    <x v="12"/>
    <s v="SO.AV.2026.08.00794"/>
    <s v="Mitra Jaya ( Tungkal )"/>
    <x v="5"/>
    <x v="4"/>
    <x v="1"/>
    <n v="4"/>
    <n v="210530"/>
    <n v="160238.70270270269"/>
    <n v="29427.963963963964"/>
    <n v="1900.8"/>
    <x v="1"/>
    <x v="2"/>
    <n v="0"/>
    <n v="0"/>
    <n v="8421.2000000000007"/>
    <n v="8421.2000000000007"/>
    <n v="4210.6000000000004"/>
    <n v="14895.363963963964"/>
  </r>
  <r>
    <x v="12"/>
    <s v="SO.AV.2026.08.00795"/>
    <s v="Nuri Jaya"/>
    <x v="9"/>
    <x v="5"/>
    <x v="0"/>
    <n v="12"/>
    <n v="912420.00000000012"/>
    <n v="692416.08648648649"/>
    <n v="129583.91351351351"/>
    <n v="10009.043478260872"/>
    <x v="0"/>
    <x v="1"/>
    <n v="0"/>
    <n v="0"/>
    <n v="0"/>
    <n v="0"/>
    <n v="18248.400000000001"/>
    <n v="101326.47003525266"/>
  </r>
  <r>
    <x v="12"/>
    <s v="SO.AV.2026.08.00796"/>
    <s v="Yanmar"/>
    <x v="5"/>
    <x v="17"/>
    <x v="0"/>
    <n v="12"/>
    <n v="809190.00000000012"/>
    <n v="618182.42594594578"/>
    <n v="110817.57405405422"/>
    <n v="8282.7130434782612"/>
    <x v="1"/>
    <x v="2"/>
    <n v="0"/>
    <n v="0"/>
    <n v="40459.5"/>
    <n v="40459.5"/>
    <n v="16183.800000000001"/>
    <n v="45891.561010575955"/>
  </r>
  <r>
    <x v="12"/>
    <s v="SO.AV.2026.08.00797"/>
    <s v="Garuda"/>
    <x v="4"/>
    <x v="3"/>
    <x v="1"/>
    <n v="24"/>
    <n v="2215560"/>
    <n v="1702844.3675675672"/>
    <n v="293155.63243243261"/>
    <n v="22589.217391304348"/>
    <x v="5"/>
    <x v="3"/>
    <n v="50000"/>
    <n v="16666.666666666668"/>
    <n v="0"/>
    <n v="66666.666666666672"/>
    <n v="44311.199999999997"/>
    <n v="159588.54837446165"/>
  </r>
  <r>
    <x v="12"/>
    <s v="SO.AV.2026.08.00798"/>
    <s v="Garuda"/>
    <x v="4"/>
    <x v="21"/>
    <x v="1"/>
    <n v="24"/>
    <n v="2284379.9999999995"/>
    <n v="1741671.4378378377"/>
    <n v="316328.5621621618"/>
    <n v="19816.069565217393"/>
    <x v="0"/>
    <x v="0"/>
    <n v="0"/>
    <n v="16666.666666666668"/>
    <n v="0"/>
    <n v="16666.666666666668"/>
    <n v="45687.6"/>
    <n v="234158.22593027769"/>
  </r>
  <r>
    <x v="12"/>
    <s v="SO.AV.2026.08.00799"/>
    <s v="Han Jaya"/>
    <x v="4"/>
    <x v="9"/>
    <x v="1"/>
    <n v="4"/>
    <n v="687090.00000000012"/>
    <n v="509374.18378378375"/>
    <n v="109625.81621621625"/>
    <n v="16491.965217391305"/>
    <x v="6"/>
    <x v="3"/>
    <n v="15000"/>
    <n v="11111.111111111111"/>
    <n v="0"/>
    <n v="26111.111111111109"/>
    <n v="13741.800000000001"/>
    <n v="53280.93988771383"/>
  </r>
  <r>
    <x v="12"/>
    <s v="SO.AV.2026.08.00800"/>
    <s v="Sumber Maju Jaya"/>
    <x v="4"/>
    <x v="39"/>
    <x v="1"/>
    <n v="6"/>
    <n v="274725"/>
    <n v="206153.25405405404"/>
    <n v="41346.745945945964"/>
    <n v="5004.5217391304359"/>
    <x v="1"/>
    <x v="2"/>
    <n v="0"/>
    <n v="0"/>
    <n v="10989.000000000002"/>
    <n v="10989.000000000002"/>
    <n v="5494.5000000000009"/>
    <n v="19858.724206815532"/>
  </r>
  <r>
    <x v="12"/>
    <s v="SO.AV.2026.08.00800"/>
    <s v="Sumber Maju Jaya"/>
    <x v="4"/>
    <x v="20"/>
    <x v="0"/>
    <n v="4"/>
    <n v="1149220"/>
    <n v="872068.32432432426"/>
    <n v="163265.00900900899"/>
    <n v="12978.08695652174"/>
    <x v="1"/>
    <x v="2"/>
    <n v="0"/>
    <n v="0"/>
    <n v="45968.799999999996"/>
    <n v="45968.799999999996"/>
    <n v="22984.399999999998"/>
    <n v="81333.722052487283"/>
  </r>
  <r>
    <x v="12"/>
    <s v="SO.AV.2026.08.00801"/>
    <s v="Iklas"/>
    <x v="8"/>
    <x v="80"/>
    <x v="1"/>
    <n v="4"/>
    <n v="3250820"/>
    <n v="2427000.0432432429"/>
    <n v="501666.62342342362"/>
    <n v="64614.956521739128"/>
    <x v="0"/>
    <x v="1"/>
    <n v="0"/>
    <n v="0"/>
    <n v="0"/>
    <n v="0"/>
    <n v="65016.4"/>
    <n v="372035.26690168446"/>
  </r>
  <r>
    <x v="12"/>
    <s v="SO.AV.2026.08.00802"/>
    <s v="Sumber Lestari (Kuamang Unit 4)"/>
    <x v="8"/>
    <x v="7"/>
    <x v="1"/>
    <n v="8"/>
    <n v="1716060"/>
    <n v="1286223.7405405403"/>
    <n v="259776.25945945946"/>
    <n v="32016.695652173916"/>
    <x v="0"/>
    <x v="0"/>
    <n v="0"/>
    <n v="8333.3333333333339"/>
    <n v="0"/>
    <n v="8333.3333333333339"/>
    <n v="34321.199999999997"/>
    <n v="185105.03047395218"/>
  </r>
  <r>
    <x v="12"/>
    <s v="SO.AV.2026.08.00802"/>
    <s v="Sumber Lestari (Kuamang Unit 4)"/>
    <x v="8"/>
    <x v="3"/>
    <x v="1"/>
    <n v="12"/>
    <n v="1107780"/>
    <n v="851422.18378378358"/>
    <n v="146577.81621621631"/>
    <n v="11294.608695652174"/>
    <x v="0"/>
    <x v="0"/>
    <n v="0"/>
    <n v="8333.3333333333339"/>
    <n v="0"/>
    <n v="8333.3333333333339"/>
    <n v="22155.599999999999"/>
    <n v="104794.27418723083"/>
  </r>
  <r>
    <x v="12"/>
    <s v="SO.AV.2026.08.00802"/>
    <s v="Sumber Lestari (Kuamang Unit 4)"/>
    <x v="8"/>
    <x v="21"/>
    <x v="1"/>
    <n v="12"/>
    <n v="1142189.9999999998"/>
    <n v="870835.71891891886"/>
    <n v="158164.2810810809"/>
    <n v="9908.0347826086963"/>
    <x v="0"/>
    <x v="0"/>
    <n v="0"/>
    <n v="8333.3333333333339"/>
    <n v="0"/>
    <n v="8333.3333333333339"/>
    <n v="22843.8"/>
    <n v="117079.11296513885"/>
  </r>
  <r>
    <x v="12"/>
    <s v="SO.AV.2026.08.00803"/>
    <s v="Andeslint"/>
    <x v="8"/>
    <x v="21"/>
    <x v="1"/>
    <n v="6"/>
    <n v="571094.99999999988"/>
    <n v="435417.85945945943"/>
    <n v="79082.140540540451"/>
    <n v="4954.0173913043482"/>
    <x v="0"/>
    <x v="0"/>
    <n v="0"/>
    <n v="8333.3333333333339"/>
    <n v="0"/>
    <n v="8333.3333333333339"/>
    <n v="11421.9"/>
    <n v="54372.889815902767"/>
  </r>
  <r>
    <x v="12"/>
    <s v="SO.AV.2026.08.00803"/>
    <s v="Andeslint"/>
    <x v="8"/>
    <x v="31"/>
    <x v="1"/>
    <n v="6"/>
    <n v="320790"/>
    <n v="245442.55135135134"/>
    <n v="43557.448648648657"/>
    <n v="2640"/>
    <x v="0"/>
    <x v="0"/>
    <n v="0"/>
    <n v="8333.3333333333339"/>
    <n v="0"/>
    <n v="8333.3333333333339"/>
    <n v="6415.8"/>
    <n v="26168.315315315322"/>
  </r>
  <r>
    <x v="12"/>
    <s v="SO.AV.2026.08.00804"/>
    <s v="Karunia"/>
    <x v="6"/>
    <x v="20"/>
    <x v="0"/>
    <n v="4"/>
    <n v="1149220"/>
    <n v="872068.32432432426"/>
    <n v="163265.00900900899"/>
    <n v="12978.08695652174"/>
    <x v="0"/>
    <x v="1"/>
    <n v="0"/>
    <n v="0"/>
    <n v="0"/>
    <n v="0"/>
    <n v="22984.399999999998"/>
    <n v="127302.52205248727"/>
  </r>
  <r>
    <x v="12"/>
    <s v="SO.AV.2026.08.00805"/>
    <s v="Tb Mandiri Jaya"/>
    <x v="9"/>
    <x v="17"/>
    <x v="0"/>
    <n v="3"/>
    <n v="202297.50000000003"/>
    <n v="154545.60648648645"/>
    <n v="27704.393513513554"/>
    <n v="2070.6782608695653"/>
    <x v="0"/>
    <x v="0"/>
    <n v="0"/>
    <n v="10000"/>
    <n v="0"/>
    <n v="10000"/>
    <n v="4045.9500000000003"/>
    <n v="11587.765252643989"/>
  </r>
  <r>
    <x v="12"/>
    <s v="SO.AV.2026.08.00806"/>
    <s v="Farid Putra (Rimbo Ilir)"/>
    <x v="13"/>
    <x v="3"/>
    <x v="1"/>
    <n v="24"/>
    <n v="2215560"/>
    <n v="1702844.3675675672"/>
    <n v="293155.63243243261"/>
    <n v="22589.217391304348"/>
    <x v="5"/>
    <x v="3"/>
    <n v="50000"/>
    <n v="16666.666666666668"/>
    <n v="0"/>
    <n v="66666.666666666672"/>
    <n v="44311.199999999997"/>
    <n v="159588.54837446165"/>
  </r>
  <r>
    <x v="12"/>
    <s v="SO.AV.2026.08.00807"/>
    <s v="Mitra Jaya ( Tungkal )"/>
    <x v="5"/>
    <x v="3"/>
    <x v="1"/>
    <n v="4"/>
    <n v="369260"/>
    <n v="283807.39459459455"/>
    <n v="48859.272072072083"/>
    <n v="3764.8695652173915"/>
    <x v="1"/>
    <x v="2"/>
    <n v="0"/>
    <n v="0"/>
    <n v="14770.400000000001"/>
    <n v="14770.400000000001"/>
    <n v="7385.2000000000007"/>
    <n v="22938.802506854689"/>
  </r>
  <r>
    <x v="12"/>
    <s v="SO.AV.2026.08.00808"/>
    <s v="Setia Makmur (Rantau Rasau)"/>
    <x v="11"/>
    <x v="3"/>
    <x v="1"/>
    <n v="10"/>
    <n v="923149.99999999988"/>
    <n v="709518.48648648639"/>
    <n v="122148.18018018012"/>
    <n v="9412.173913043478"/>
    <x v="0"/>
    <x v="0"/>
    <n v="0"/>
    <n v="5555.5555555555557"/>
    <n v="0"/>
    <n v="5555.5555555555557"/>
    <n v="18463"/>
    <n v="88717.450711581085"/>
  </r>
  <r>
    <x v="12"/>
    <s v="SO.AV.2026.08.00809"/>
    <s v="Surya Mandiri Jaya"/>
    <x v="3"/>
    <x v="10"/>
    <x v="1"/>
    <n v="1"/>
    <n v="810300"/>
    <n v="598738.07567567565"/>
    <n v="131261.92432432424"/>
    <n v="19910.956521739132"/>
    <x v="6"/>
    <x v="3"/>
    <n v="15000"/>
    <n v="9090.9090909090901"/>
    <n v="0"/>
    <n v="24090.909090909088"/>
    <n v="16206"/>
    <n v="71054.058711676014"/>
  </r>
  <r>
    <x v="12"/>
    <s v="SO.AV.2026.08.00810"/>
    <s v="Bintang Baru/Bintang Baru Jaya"/>
    <x v="4"/>
    <x v="6"/>
    <x v="0"/>
    <n v="6"/>
    <n v="414585"/>
    <n v="313852.15135135135"/>
    <n v="59647.848648648593"/>
    <n v="3902.6086956521735"/>
    <x v="1"/>
    <x v="2"/>
    <n v="0"/>
    <n v="0"/>
    <n v="14510.475000000002"/>
    <n v="14510.475000000002"/>
    <n v="8291.6999999999989"/>
    <n v="32943.064952996414"/>
  </r>
  <r>
    <x v="12"/>
    <s v="SO.AV.2026.08.00811"/>
    <s v="Tugu Mas Keramik 2 (Pondok Meja)"/>
    <x v="1"/>
    <x v="3"/>
    <x v="1"/>
    <n v="24"/>
    <n v="2215560"/>
    <n v="1702844.3675675672"/>
    <n v="293155.63243243261"/>
    <n v="22589.217391304348"/>
    <x v="5"/>
    <x v="3"/>
    <n v="50000"/>
    <n v="12500"/>
    <n v="0"/>
    <n v="62500"/>
    <n v="44311.199999999997"/>
    <n v="163755.21504112828"/>
  </r>
  <r>
    <x v="12"/>
    <s v="SO.AV.2026.08.00812"/>
    <s v="Murni Jaya"/>
    <x v="3"/>
    <x v="5"/>
    <x v="0"/>
    <n v="6"/>
    <n v="456210.00000000006"/>
    <n v="346208.04324324324"/>
    <n v="64791.956756756757"/>
    <n v="5004.5217391304359"/>
    <x v="0"/>
    <x v="0"/>
    <n v="0"/>
    <n v="6250"/>
    <n v="0"/>
    <n v="6250"/>
    <n v="9124.2000000000007"/>
    <n v="44413.235017626328"/>
  </r>
  <r>
    <x v="12"/>
    <s v="SO.AV.2026.08.00813"/>
    <s v="Semoga Jaya"/>
    <x v="11"/>
    <x v="9"/>
    <x v="1"/>
    <n v="36"/>
    <n v="6183810.0000000009"/>
    <n v="4584367.6540540541"/>
    <n v="986632.34594594594"/>
    <n v="148427.68695652173"/>
    <x v="6"/>
    <x v="3"/>
    <n v="135000"/>
    <n v="29411.764705882353"/>
    <n v="0"/>
    <n v="164411.76470588235"/>
    <n v="123676.20000000001"/>
    <n v="550116.69428354176"/>
  </r>
  <r>
    <x v="12"/>
    <s v="SO.AV.2026.08.00813"/>
    <s v="Semoga Jaya"/>
    <x v="11"/>
    <x v="10"/>
    <x v="1"/>
    <n v="9"/>
    <n v="7292700"/>
    <n v="5388642.6810810808"/>
    <n v="1181357.3189189183"/>
    <n v="179198.60869565216"/>
    <x v="6"/>
    <x v="3"/>
    <n v="135000"/>
    <n v="29411.764705882353"/>
    <n v="0"/>
    <n v="164411.76470588235"/>
    <n v="145853.99999999997"/>
    <n v="691892.94551738375"/>
  </r>
  <r>
    <x v="12"/>
    <s v="SO.AV.2026.08.00814"/>
    <s v="Rul Sinar Kaca"/>
    <x v="13"/>
    <x v="56"/>
    <x v="0"/>
    <n v="8"/>
    <n v="1371960.0000000002"/>
    <n v="1008271.2216216214"/>
    <n v="227728.7783783786"/>
    <n v="25588.869565217392"/>
    <x v="0"/>
    <x v="0"/>
    <n v="0"/>
    <n v="15625"/>
    <n v="0"/>
    <n v="15625"/>
    <n v="27439.200000000001"/>
    <n v="159075.70881316118"/>
  </r>
  <r>
    <x v="12"/>
    <s v="SO.AV.2026.08.00815"/>
    <s v="Bima Suci"/>
    <x v="8"/>
    <x v="13"/>
    <x v="0"/>
    <n v="8"/>
    <n v="829540"/>
    <n v="594732.10810810805"/>
    <n v="152601.22522522521"/>
    <n v="28649.739130434784"/>
    <x v="0"/>
    <x v="0"/>
    <n v="0"/>
    <n v="12500"/>
    <n v="0"/>
    <n v="12500"/>
    <n v="16590.8"/>
    <n v="94860.686094790421"/>
  </r>
  <r>
    <x v="12"/>
    <s v="SO.AV.2026.08.00816"/>
    <s v="MADANIA (Rimbo Bujang)"/>
    <x v="13"/>
    <x v="56"/>
    <x v="0"/>
    <n v="4"/>
    <n v="685980.00000000012"/>
    <n v="504135.6108108107"/>
    <n v="113864.3891891893"/>
    <n v="12794.434782608696"/>
    <x v="0"/>
    <x v="0"/>
    <n v="0"/>
    <n v="13636.363636363636"/>
    <n v="0"/>
    <n v="13636.363636363636"/>
    <n v="13719.6"/>
    <n v="73713.990770216958"/>
  </r>
  <r>
    <x v="12"/>
    <s v="SO.AV.2026.08.00817"/>
    <s v="SKB Jaya Mandiri"/>
    <x v="11"/>
    <x v="69"/>
    <x v="1"/>
    <n v="1"/>
    <n v="1099362.5"/>
    <n v="818449.98918918916"/>
    <n v="171966.67747747747"/>
    <n v="16077.21739130435"/>
    <x v="0"/>
    <x v="1"/>
    <n v="0"/>
    <n v="0"/>
    <n v="0"/>
    <n v="0"/>
    <n v="21987.25"/>
    <n v="133902.21008617312"/>
  </r>
  <r>
    <x v="12"/>
    <s v="SO.AV.2026.08.00818"/>
    <s v="Setia Makmur (Rantau Rasau)"/>
    <x v="11"/>
    <x v="3"/>
    <x v="1"/>
    <n v="24"/>
    <n v="2215560"/>
    <n v="1702844.3675675672"/>
    <n v="293155.63243243261"/>
    <n v="22589.217391304348"/>
    <x v="5"/>
    <x v="3"/>
    <n v="50000"/>
    <n v="5555.5555555555557"/>
    <n v="0"/>
    <n v="55555.555555555555"/>
    <n v="44311.199999999997"/>
    <n v="170699.65948557272"/>
  </r>
  <r>
    <x v="12"/>
    <s v="SO.AV.2026.08.00819"/>
    <s v="H. Apeng"/>
    <x v="11"/>
    <x v="14"/>
    <x v="0"/>
    <n v="1"/>
    <n v="1321085"/>
    <n v="995097.75135135127"/>
    <n v="195068.91531531524"/>
    <n v="16153.739130434782"/>
    <x v="0"/>
    <x v="0"/>
    <n v="0"/>
    <n v="10526.315789473685"/>
    <n v="0"/>
    <n v="10526.315789473685"/>
    <n v="26421.7"/>
    <n v="141967.16039540677"/>
  </r>
  <r>
    <x v="12"/>
    <s v="SO.AV.2026.08.00821"/>
    <s v="Bima Suci"/>
    <x v="8"/>
    <x v="9"/>
    <x v="1"/>
    <n v="8"/>
    <n v="1374180.0000000002"/>
    <n v="1018748.3675675675"/>
    <n v="219251.6324324325"/>
    <n v="32983.930434782611"/>
    <x v="6"/>
    <x v="3"/>
    <n v="30000"/>
    <n v="12500"/>
    <n v="0"/>
    <n v="42500"/>
    <n v="27483.600000000002"/>
    <n v="116284.10199764988"/>
  </r>
  <r>
    <x v="12"/>
    <s v="SO.AV.2026.08.00822"/>
    <s v="Voni Bangunan"/>
    <x v="7"/>
    <x v="9"/>
    <x v="1"/>
    <n v="20"/>
    <n v="3435450.0000000005"/>
    <n v="2546870.9189189188"/>
    <n v="548129.08108108118"/>
    <n v="132459.82608695654"/>
    <x v="6"/>
    <x v="3"/>
    <n v="75000"/>
    <n v="12500"/>
    <n v="0"/>
    <n v="87500"/>
    <n v="68709"/>
    <n v="259460.25499412464"/>
  </r>
  <r>
    <x v="12"/>
    <s v="SO.AV.2026.08.00823"/>
    <s v="Mikayla Jaya"/>
    <x v="2"/>
    <x v="4"/>
    <x v="1"/>
    <n v="12"/>
    <n v="631590"/>
    <n v="480716.10810810805"/>
    <n v="88283.891891891952"/>
    <n v="5702.4"/>
    <x v="0"/>
    <x v="0"/>
    <n v="0"/>
    <n v="10000"/>
    <n v="0"/>
    <n v="10000"/>
    <n v="12631.800000000001"/>
    <n v="59949.691891891955"/>
  </r>
  <r>
    <x v="12"/>
    <s v="SO.AV.2026.08.00824"/>
    <s v="HR Jaya"/>
    <x v="9"/>
    <x v="3"/>
    <x v="1"/>
    <n v="24"/>
    <n v="2215560"/>
    <n v="1702844.3675675672"/>
    <n v="293155.63243243261"/>
    <n v="22589.217391304348"/>
    <x v="5"/>
    <x v="3"/>
    <n v="50000"/>
    <n v="8333.3333333333339"/>
    <n v="0"/>
    <n v="58333.333333333336"/>
    <n v="44311.199999999997"/>
    <n v="167921.88170779496"/>
  </r>
  <r>
    <x v="12"/>
    <s v="SO.AV.2026.08.00825"/>
    <s v="Sinar Terang (Simpang Kawat)"/>
    <x v="3"/>
    <x v="3"/>
    <x v="1"/>
    <n v="6"/>
    <n v="553890"/>
    <n v="425711.09189189179"/>
    <n v="73288.908108108153"/>
    <n v="5647.304347826087"/>
    <x v="0"/>
    <x v="1"/>
    <n v="0"/>
    <n v="0"/>
    <n v="0"/>
    <n v="0"/>
    <n v="11077.8"/>
    <n v="56563.80376028207"/>
  </r>
  <r>
    <x v="12"/>
    <s v="SO.AV.2026.08.00826"/>
    <s v="Sinar Terang (Simpang Kawat)"/>
    <x v="3"/>
    <x v="21"/>
    <x v="1"/>
    <n v="6"/>
    <n v="571094.99999999988"/>
    <n v="435417.85945945943"/>
    <n v="79082.140540540451"/>
    <n v="4954.0173913043482"/>
    <x v="0"/>
    <x v="1"/>
    <n v="0"/>
    <n v="0"/>
    <n v="0"/>
    <n v="0"/>
    <n v="11421.9"/>
    <n v="62706.223149236095"/>
  </r>
  <r>
    <x v="12"/>
    <s v="SO.AV.2026.08.00827"/>
    <s v="Bunga Mas Jaya"/>
    <x v="0"/>
    <x v="5"/>
    <x v="0"/>
    <n v="6"/>
    <n v="456210.00000000006"/>
    <n v="346208.04324324324"/>
    <n v="64791.956756756757"/>
    <n v="5004.5217391304359"/>
    <x v="0"/>
    <x v="0"/>
    <n v="0"/>
    <n v="10000"/>
    <n v="0"/>
    <n v="10000"/>
    <n v="9124.2000000000007"/>
    <n v="40663.235017626328"/>
  </r>
  <r>
    <x v="12"/>
    <s v="SO.AV.2026.08.00828"/>
    <s v="Sumber Alam"/>
    <x v="6"/>
    <x v="21"/>
    <x v="1"/>
    <n v="5"/>
    <n v="475912.5"/>
    <n v="362848.21621621615"/>
    <n v="65901.783783783787"/>
    <n v="4128.347826086956"/>
    <x v="0"/>
    <x v="0"/>
    <n v="0"/>
    <n v="7692.3076923076924"/>
    <n v="0"/>
    <n v="7692.3076923076924"/>
    <n v="9518.2499999999982"/>
    <n v="44562.878265389132"/>
  </r>
  <r>
    <x v="12"/>
    <s v="SO.AV.2026.08.00829"/>
    <s v="Sri Jaya (WTC)"/>
    <x v="4"/>
    <x v="3"/>
    <x v="1"/>
    <n v="24"/>
    <n v="2215560"/>
    <n v="1702844.3675675672"/>
    <n v="293155.63243243261"/>
    <n v="22589.217391304348"/>
    <x v="5"/>
    <x v="3"/>
    <n v="50000"/>
    <n v="23333.333333333332"/>
    <n v="0"/>
    <n v="73333.333333333328"/>
    <n v="44311.199999999997"/>
    <n v="152921.88170779496"/>
  </r>
  <r>
    <x v="12"/>
    <s v="SO.AV.2026.08.00830"/>
    <s v="Han Jaya"/>
    <x v="4"/>
    <x v="71"/>
    <x v="1"/>
    <n v="4"/>
    <n v="641580"/>
    <n v="479791.65405405406"/>
    <n v="98208.345945945941"/>
    <n v="12978.08695652174"/>
    <x v="0"/>
    <x v="0"/>
    <n v="0"/>
    <n v="11111.111111111111"/>
    <n v="0"/>
    <n v="11111.111111111111"/>
    <n v="12831.6"/>
    <n v="61287.547878313089"/>
  </r>
  <r>
    <x v="12"/>
    <s v="SO.AV.2026.08.00831"/>
    <s v="Sumber Maju Jaya"/>
    <x v="4"/>
    <x v="40"/>
    <x v="0"/>
    <n v="15"/>
    <n v="147074.99999999997"/>
    <n v="110934.48648648646"/>
    <n v="21565.513513513506"/>
    <n v="672.6260869565217"/>
    <x v="1"/>
    <x v="2"/>
    <n v="0"/>
    <n v="0"/>
    <n v="5882.9999999999991"/>
    <n v="5882.9999999999991"/>
    <n v="2941.4999999999995"/>
    <n v="12068.387426556983"/>
  </r>
  <r>
    <x v="12"/>
    <s v="SO.AV.2026.08.00831"/>
    <s v="Sumber Maju Jaya"/>
    <x v="4"/>
    <x v="83"/>
    <x v="0"/>
    <n v="15"/>
    <n v="252525.00000000003"/>
    <n v="182579.67567567568"/>
    <n v="44920.32432432432"/>
    <n v="470.60869565217394"/>
    <x v="1"/>
    <x v="2"/>
    <n v="0"/>
    <n v="0"/>
    <n v="10101"/>
    <n v="10101"/>
    <n v="5050.5"/>
    <n v="29298.215628672144"/>
  </r>
  <r>
    <x v="12"/>
    <s v="SO.AV.2026.08.00832"/>
    <s v="PT. Tayang Sari"/>
    <x v="2"/>
    <x v="122"/>
    <x v="1"/>
    <n v="3"/>
    <n v="83416.500000000015"/>
    <n v="61152.635675675672"/>
    <n v="13997.364324324328"/>
    <n v="2410.434782608696"/>
    <x v="0"/>
    <x v="0"/>
    <n v="0"/>
    <n v="3571.4285714285716"/>
    <n v="0"/>
    <n v="3571.4285714285716"/>
    <n v="1668.3300000000002"/>
    <n v="6347.1709702870603"/>
  </r>
  <r>
    <x v="12"/>
    <s v="SO.AV.2026.08.00833"/>
    <s v="Boru Tompul"/>
    <x v="10"/>
    <x v="3"/>
    <x v="1"/>
    <n v="24"/>
    <n v="2215560"/>
    <n v="1702844.3675675672"/>
    <n v="293155.63243243261"/>
    <n v="32589.217391304348"/>
    <x v="5"/>
    <x v="3"/>
    <n v="50000"/>
    <n v="16666.666666666668"/>
    <n v="0"/>
    <n v="66666.666666666672"/>
    <n v="44311.199999999997"/>
    <n v="149588.54837446159"/>
  </r>
  <r>
    <x v="12"/>
    <s v="SO.AV.2026.08.00834"/>
    <s v="Cahaya Terang (Limbur Tembesi)"/>
    <x v="10"/>
    <x v="17"/>
    <x v="0"/>
    <n v="24"/>
    <n v="1618380.0000000002"/>
    <n v="1236364.8518918916"/>
    <n v="221635.14810810843"/>
    <n v="26565.426086956522"/>
    <x v="0"/>
    <x v="1"/>
    <n v="0"/>
    <n v="0"/>
    <n v="0"/>
    <n v="0"/>
    <n v="32367.600000000002"/>
    <n v="162702.12202115191"/>
  </r>
  <r>
    <x v="12"/>
    <s v="SO.AV.2026.08.00835"/>
    <s v="Agung Wijaya"/>
    <x v="2"/>
    <x v="3"/>
    <x v="1"/>
    <n v="24"/>
    <n v="2215560"/>
    <n v="1702844.3675675672"/>
    <n v="293155.63243243261"/>
    <n v="22589.217391304348"/>
    <x v="5"/>
    <x v="3"/>
    <n v="50000"/>
    <n v="10000"/>
    <n v="0"/>
    <n v="60000"/>
    <n v="44311.199999999997"/>
    <n v="166255.21504112828"/>
  </r>
  <r>
    <x v="12"/>
    <s v="SO.AV.2026.08.00836"/>
    <s v="Bunga Mas Jaya"/>
    <x v="0"/>
    <x v="3"/>
    <x v="1"/>
    <n v="48"/>
    <n v="4431120"/>
    <n v="3405688.7351351343"/>
    <n v="586311.26486486522"/>
    <n v="45178.434782608696"/>
    <x v="5"/>
    <x v="3"/>
    <n v="100000"/>
    <n v="10000"/>
    <n v="0"/>
    <n v="110000"/>
    <n v="88622.399999999994"/>
    <n v="342510.43008225656"/>
  </r>
  <r>
    <x v="12"/>
    <s v="SO.AV.2026.08.00837"/>
    <s v="Star Jaya"/>
    <x v="3"/>
    <x v="3"/>
    <x v="1"/>
    <n v="4"/>
    <n v="369260"/>
    <n v="283807.39459459455"/>
    <n v="48859.272072072083"/>
    <n v="3764.8695652173915"/>
    <x v="0"/>
    <x v="0"/>
    <n v="0"/>
    <n v="5000"/>
    <n v="0"/>
    <n v="5000"/>
    <n v="7385.2000000000007"/>
    <n v="32709.20250685469"/>
  </r>
  <r>
    <x v="12"/>
    <s v="SO.AV.2026.08.00838"/>
    <s v="Mantap Jaya Bangunan"/>
    <x v="9"/>
    <x v="9"/>
    <x v="1"/>
    <n v="4"/>
    <n v="687090.00000000012"/>
    <n v="509374.18378378375"/>
    <n v="109625.81621621625"/>
    <n v="16491.965217391305"/>
    <x v="6"/>
    <x v="4"/>
    <n v="15000"/>
    <n v="0"/>
    <n v="0"/>
    <n v="15000"/>
    <n v="13741.800000000001"/>
    <n v="64392.05099882494"/>
  </r>
  <r>
    <x v="12"/>
    <s v="SO.AV.2026.08.00839"/>
    <s v="Sri Jaya Kusuma"/>
    <x v="9"/>
    <x v="3"/>
    <x v="1"/>
    <n v="24"/>
    <n v="2215560"/>
    <n v="1702844.3675675672"/>
    <n v="293155.63243243261"/>
    <n v="22589.217391304348"/>
    <x v="5"/>
    <x v="3"/>
    <n v="50000"/>
    <n v="5000"/>
    <n v="0"/>
    <n v="55000"/>
    <n v="44311.199999999997"/>
    <n v="171255.21504112828"/>
  </r>
  <r>
    <x v="12"/>
    <s v="SO.AV.2026.08.00840"/>
    <s v="Sinar Cahaya / Sinar Makmur"/>
    <x v="0"/>
    <x v="17"/>
    <x v="0"/>
    <n v="4"/>
    <n v="269730"/>
    <n v="206060.80864864861"/>
    <n v="36939.191351351386"/>
    <n v="2760.9043478260869"/>
    <x v="0"/>
    <x v="0"/>
    <n v="0"/>
    <n v="5769.2307692307695"/>
    <n v="0"/>
    <n v="5769.2307692307695"/>
    <n v="5394.6"/>
    <n v="23014.456234294528"/>
  </r>
  <r>
    <x v="12"/>
    <s v="SO.AV.2026.08.00841"/>
    <s v="Kiki"/>
    <x v="6"/>
    <x v="9"/>
    <x v="1"/>
    <n v="4"/>
    <n v="687090.00000000012"/>
    <n v="509374.18378378375"/>
    <n v="109625.81621621625"/>
    <n v="16491.965217391305"/>
    <x v="6"/>
    <x v="4"/>
    <n v="15000"/>
    <n v="0"/>
    <n v="0"/>
    <n v="15000"/>
    <n v="13741.800000000001"/>
    <n v="64392.05099882494"/>
  </r>
  <r>
    <x v="12"/>
    <s v="SO.AV.2026.08.00842"/>
    <s v="Bintang Baru/Bintang Baru Jaya"/>
    <x v="4"/>
    <x v="39"/>
    <x v="1"/>
    <n v="4"/>
    <n v="183150.00000000003"/>
    <n v="137435.50270270268"/>
    <n v="27564.497297297319"/>
    <n v="3336.3478260869565"/>
    <x v="1"/>
    <x v="2"/>
    <n v="0"/>
    <n v="0"/>
    <n v="6410.2500000000018"/>
    <n v="6410.2500000000018"/>
    <n v="3663.0000000000005"/>
    <n v="14154.899471210359"/>
  </r>
  <r>
    <x v="12"/>
    <s v="SO.AV.2026.08.00842"/>
    <s v="Bintang Baru/Bintang Baru Jaya"/>
    <x v="4"/>
    <x v="6"/>
    <x v="0"/>
    <n v="2"/>
    <n v="138195"/>
    <n v="104617.38378378378"/>
    <n v="19882.616216216207"/>
    <n v="1300.8695652173913"/>
    <x v="1"/>
    <x v="2"/>
    <n v="0"/>
    <n v="0"/>
    <n v="4836.8250000000007"/>
    <n v="4836.8250000000007"/>
    <n v="2763.8999999999996"/>
    <n v="10981.021650998815"/>
  </r>
  <r>
    <x v="12"/>
    <s v="SO.AV.2026.08.00844"/>
    <s v="Arde Putra Perkasa"/>
    <x v="6"/>
    <x v="3"/>
    <x v="1"/>
    <n v="12"/>
    <n v="1107780"/>
    <n v="851422.18378378358"/>
    <n v="146577.81621621631"/>
    <n v="11294.608695652174"/>
    <x v="0"/>
    <x v="1"/>
    <n v="0"/>
    <n v="0"/>
    <n v="0"/>
    <n v="0"/>
    <n v="22155.599999999999"/>
    <n v="113127.60752056414"/>
  </r>
  <r>
    <x v="12"/>
    <s v="SO.GM.2026.08.00092"/>
    <s v="Jaya Kampung Tengah"/>
    <x v="1"/>
    <x v="24"/>
    <x v="2"/>
    <n v="4"/>
    <n v="255411.00000000003"/>
    <n v="169452.42810810811"/>
    <n v="60647.571891891886"/>
    <n v="16375.652173913042"/>
    <x v="0"/>
    <x v="1"/>
    <n v="0"/>
    <n v="0"/>
    <n v="0"/>
    <n v="0"/>
    <n v="5108.22"/>
    <n v="39163.699717978845"/>
  </r>
  <r>
    <x v="12"/>
    <s v="SO.GM.2026.08.00093"/>
    <s v="PANCA WARNA"/>
    <x v="2"/>
    <x v="24"/>
    <x v="2"/>
    <n v="4"/>
    <n v="255411.00000000003"/>
    <n v="169452.42810810811"/>
    <n v="60647.571891891886"/>
    <n v="16375.652173913042"/>
    <x v="1"/>
    <x v="2"/>
    <n v="0"/>
    <n v="0"/>
    <n v="20432.88"/>
    <n v="20432.88"/>
    <n v="0"/>
    <n v="23839.039717978845"/>
  </r>
  <r>
    <x v="12"/>
    <s v="SO.GM.2026.08.00094"/>
    <s v="Naga Terang"/>
    <x v="2"/>
    <x v="24"/>
    <x v="2"/>
    <n v="4"/>
    <n v="255411.00000000003"/>
    <n v="169452.42810810811"/>
    <n v="60647.571891891886"/>
    <n v="16375.652173913042"/>
    <x v="0"/>
    <x v="0"/>
    <n v="0"/>
    <n v="7142.8571428571431"/>
    <n v="0"/>
    <n v="7142.8571428571431"/>
    <n v="5108.22"/>
    <n v="32020.8425751217"/>
  </r>
  <r>
    <x v="12"/>
    <s v="SO.GM.2026.08.00095"/>
    <s v="Kiki"/>
    <x v="6"/>
    <x v="24"/>
    <x v="2"/>
    <n v="4"/>
    <n v="255411.00000000003"/>
    <n v="169452.42810810811"/>
    <n v="60647.571891891886"/>
    <n v="16375.652173913042"/>
    <x v="0"/>
    <x v="1"/>
    <n v="0"/>
    <n v="0"/>
    <n v="0"/>
    <n v="0"/>
    <n v="5108.22"/>
    <n v="39163.699717978845"/>
  </r>
  <r>
    <x v="13"/>
    <s v="SO.AV.2026.08.00845"/>
    <s v="Jaya Bersama"/>
    <x v="0"/>
    <x v="123"/>
    <x v="1"/>
    <n v="2"/>
    <n v="2407257"/>
    <n v="1783965.2108108103"/>
    <n v="384734.78918918967"/>
    <n v="35980.521739130432"/>
    <x v="0"/>
    <x v="0"/>
    <n v="0"/>
    <n v="3125"/>
    <n v="0"/>
    <n v="3125"/>
    <n v="48145.140000000007"/>
    <n v="297484.12745005923"/>
  </r>
  <r>
    <x v="13"/>
    <s v="SO.AV.2026.08.00845"/>
    <s v="Jaya Bersama"/>
    <x v="0"/>
    <x v="124"/>
    <x v="1"/>
    <n v="10"/>
    <n v="0"/>
    <n v="0"/>
    <n v="0"/>
    <n v="3849.0434782608695"/>
    <x v="0"/>
    <x v="0"/>
    <n v="0"/>
    <n v="3125"/>
    <n v="0"/>
    <n v="3125"/>
    <n v="0"/>
    <n v="-6974.04347826087"/>
  </r>
  <r>
    <x v="13"/>
    <s v="SO.AV.2026.08.00846"/>
    <s v="Surya Mandiri"/>
    <x v="8"/>
    <x v="1"/>
    <x v="1"/>
    <n v="60"/>
    <n v="838512.5"/>
    <n v="648273.40540540521"/>
    <n v="107143.26126126142"/>
    <n v="6657.3913043478251"/>
    <x v="0"/>
    <x v="0"/>
    <n v="0"/>
    <n v="20000"/>
    <n v="0"/>
    <n v="20000"/>
    <n v="16770.25"/>
    <n v="63715.619956913593"/>
  </r>
  <r>
    <x v="13"/>
    <s v="SO.AV.2026.08.00848"/>
    <s v="PANCA WARNA"/>
    <x v="2"/>
    <x v="11"/>
    <x v="1"/>
    <n v="1"/>
    <n v="1020737.5"/>
    <n v="764061.27567567572"/>
    <n v="155522.05765765754"/>
    <n v="19903.304347826088"/>
    <x v="1"/>
    <x v="2"/>
    <n v="0"/>
    <n v="0"/>
    <n v="81659"/>
    <n v="81659"/>
    <n v="0"/>
    <n v="53959.75330983146"/>
  </r>
  <r>
    <x v="13"/>
    <s v="SO.AV.2026.08.00849"/>
    <s v="Anto Jaya"/>
    <x v="2"/>
    <x v="3"/>
    <x v="1"/>
    <n v="12"/>
    <n v="1107780"/>
    <n v="851422.18378378358"/>
    <n v="146577.81621621631"/>
    <n v="11294.608695652174"/>
    <x v="1"/>
    <x v="2"/>
    <n v="0"/>
    <n v="0"/>
    <n v="33233.4"/>
    <n v="33233.4"/>
    <n v="22155.599999999999"/>
    <n v="79894.207520564145"/>
  </r>
  <r>
    <x v="13"/>
    <s v="SO.AV.2026.08.00850"/>
    <s v="Ken Jaya"/>
    <x v="3"/>
    <x v="43"/>
    <x v="0"/>
    <n v="1"/>
    <n v="707347.50000000012"/>
    <n v="516692.77837837825"/>
    <n v="120557.22162162175"/>
    <n v="19903.304347826088"/>
    <x v="0"/>
    <x v="0"/>
    <n v="0"/>
    <n v="7142.8571428571431"/>
    <n v="0"/>
    <n v="7142.8571428571431"/>
    <n v="14146.95"/>
    <n v="79364.110130938527"/>
  </r>
  <r>
    <x v="13"/>
    <s v="SO.AV.2026.08.00851"/>
    <s v="Surya Jaya"/>
    <x v="3"/>
    <x v="1"/>
    <x v="1"/>
    <n v="12"/>
    <n v="167702.5"/>
    <n v="129654.68108108104"/>
    <n v="21428.652252252272"/>
    <n v="1331.478260869565"/>
    <x v="0"/>
    <x v="0"/>
    <n v="0"/>
    <n v="5555.5555555555557"/>
    <n v="0"/>
    <n v="5555.5555555555557"/>
    <n v="3354.05"/>
    <n v="11187.568435827154"/>
  </r>
  <r>
    <x v="13"/>
    <s v="SO.AV.2026.08.00852"/>
    <s v="Sinar Maju"/>
    <x v="5"/>
    <x v="3"/>
    <x v="1"/>
    <n v="24"/>
    <n v="2215560"/>
    <n v="1702844.3675675672"/>
    <n v="293155.63243243261"/>
    <n v="22589.217391304348"/>
    <x v="5"/>
    <x v="3"/>
    <n v="50000"/>
    <n v="12500"/>
    <n v="0"/>
    <n v="62500"/>
    <n v="44311.199999999997"/>
    <n v="163755.21504112828"/>
  </r>
  <r>
    <x v="13"/>
    <s v="SO.AV.2026.08.00853"/>
    <s v="Sinar Maju"/>
    <x v="5"/>
    <x v="2"/>
    <x v="1"/>
    <n v="24"/>
    <n v="619565"/>
    <n v="477942.74594594585"/>
    <n v="80223.92072072078"/>
    <n v="4505.5938782608691"/>
    <x v="0"/>
    <x v="0"/>
    <n v="0"/>
    <n v="12500"/>
    <n v="0"/>
    <n v="12500"/>
    <n v="12391.3"/>
    <n v="50827.026842459905"/>
  </r>
  <r>
    <x v="13"/>
    <s v="SO.AV.2026.08.00854"/>
    <s v="Mitra Jaya ( Tungkal )"/>
    <x v="5"/>
    <x v="20"/>
    <x v="0"/>
    <n v="8"/>
    <n v="2298440"/>
    <n v="1744136.6486486485"/>
    <n v="326530.01801801799"/>
    <n v="25956.17391304348"/>
    <x v="1"/>
    <x v="2"/>
    <n v="0"/>
    <n v="0"/>
    <n v="91937.599999999991"/>
    <n v="91937.599999999991"/>
    <n v="45968.799999999996"/>
    <n v="162667.44410497457"/>
  </r>
  <r>
    <x v="13"/>
    <s v="SO.AV.2026.08.00855"/>
    <s v="Multi Jaya"/>
    <x v="9"/>
    <x v="7"/>
    <x v="1"/>
    <n v="4"/>
    <n v="858030"/>
    <n v="643111.87027027016"/>
    <n v="129888.12972972973"/>
    <n v="16008.347826086958"/>
    <x v="0"/>
    <x v="0"/>
    <n v="0"/>
    <n v="2777.7777777777778"/>
    <n v="0"/>
    <n v="2777.7777777777778"/>
    <n v="17160.599999999999"/>
    <n v="93941.404125864996"/>
  </r>
  <r>
    <x v="13"/>
    <s v="SO.AV.2026.08.00855"/>
    <s v="Multi Jaya"/>
    <x v="9"/>
    <x v="13"/>
    <x v="0"/>
    <n v="2"/>
    <n v="207385"/>
    <n v="148683.02702702701"/>
    <n v="38150.306306306302"/>
    <n v="7162.434782608696"/>
    <x v="0"/>
    <x v="0"/>
    <n v="0"/>
    <n v="2777.7777777777778"/>
    <n v="0"/>
    <n v="2777.7777777777778"/>
    <n v="4147.7"/>
    <n v="24062.393745919828"/>
  </r>
  <r>
    <x v="13"/>
    <s v="SO.AV.2026.08.00856"/>
    <s v="Terbit"/>
    <x v="5"/>
    <x v="20"/>
    <x v="0"/>
    <n v="4"/>
    <n v="1149220"/>
    <n v="872068.32432432426"/>
    <n v="163265.00900900899"/>
    <n v="12978.08695652174"/>
    <x v="0"/>
    <x v="0"/>
    <n v="0"/>
    <n v="15000"/>
    <n v="0"/>
    <n v="15000"/>
    <n v="22984.399999999998"/>
    <n v="112302.52205248727"/>
  </r>
  <r>
    <x v="13"/>
    <s v="SO.AV.2026.08.00857"/>
    <s v="Bintang Baru/Bintang Baru Jaya"/>
    <x v="4"/>
    <x v="9"/>
    <x v="1"/>
    <n v="4"/>
    <n v="687090.00000000012"/>
    <n v="509374.18378378375"/>
    <n v="109625.81621621625"/>
    <n v="16491.965217391305"/>
    <x v="1"/>
    <x v="2"/>
    <n v="0"/>
    <n v="0"/>
    <n v="24048.150000000005"/>
    <n v="24048.150000000005"/>
    <n v="13741.800000000001"/>
    <n v="55343.900998824931"/>
  </r>
  <r>
    <x v="13"/>
    <s v="SO.AV.2026.08.00857"/>
    <s v="Bintang Baru/Bintang Baru Jaya"/>
    <x v="4"/>
    <x v="3"/>
    <x v="1"/>
    <n v="10"/>
    <n v="923149.99999999988"/>
    <n v="709518.48648648639"/>
    <n v="122148.18018018012"/>
    <n v="9412.173913043478"/>
    <x v="1"/>
    <x v="2"/>
    <n v="0"/>
    <n v="0"/>
    <n v="32310.25"/>
    <n v="32310.25"/>
    <n v="18463"/>
    <n v="61962.756267136647"/>
  </r>
  <r>
    <x v="13"/>
    <s v="SO.AV.2026.08.00857"/>
    <s v="Bintang Baru/Bintang Baru Jaya"/>
    <x v="4"/>
    <x v="1"/>
    <x v="1"/>
    <n v="12"/>
    <n v="167702.5"/>
    <n v="129654.68108108104"/>
    <n v="21428.652252252272"/>
    <n v="1331.478260869565"/>
    <x v="1"/>
    <x v="2"/>
    <n v="0"/>
    <n v="0"/>
    <n v="5869.5874999999996"/>
    <n v="5869.5874999999996"/>
    <n v="3354.05"/>
    <n v="10873.536491382707"/>
  </r>
  <r>
    <x v="13"/>
    <s v="SO.AV.2026.08.00858"/>
    <s v="Sinar Cahaya / Sinar Makmur"/>
    <x v="0"/>
    <x v="2"/>
    <x v="1"/>
    <n v="24"/>
    <n v="619565"/>
    <n v="477942.74594594585"/>
    <n v="80223.92072072078"/>
    <n v="4505.5938782608691"/>
    <x v="0"/>
    <x v="0"/>
    <n v="0"/>
    <n v="5769.2307692307695"/>
    <n v="0"/>
    <n v="5769.2307692307695"/>
    <n v="12391.3"/>
    <n v="57557.796073229139"/>
  </r>
  <r>
    <x v="13"/>
    <s v="SO.AV.2026.08.00858"/>
    <s v="Sinar Cahaya / Sinar Makmur"/>
    <x v="0"/>
    <x v="6"/>
    <x v="0"/>
    <n v="12"/>
    <n v="829170"/>
    <n v="627704.3027027027"/>
    <n v="119295.69729729719"/>
    <n v="7805.2173913043471"/>
    <x v="0"/>
    <x v="0"/>
    <n v="0"/>
    <n v="5769.2307692307695"/>
    <n v="0"/>
    <n v="5769.2307692307695"/>
    <n v="16583.399999999998"/>
    <n v="89137.849136762074"/>
  </r>
  <r>
    <x v="13"/>
    <s v="SO.AV.2026.08.00859"/>
    <s v="PANCA WARNA"/>
    <x v="2"/>
    <x v="3"/>
    <x v="1"/>
    <n v="16"/>
    <n v="1477040"/>
    <n v="1135229.5783783782"/>
    <n v="195437.08828828833"/>
    <n v="15059.478260869566"/>
    <x v="1"/>
    <x v="2"/>
    <n v="0"/>
    <n v="0"/>
    <n v="118163.20000000001"/>
    <n v="118163.20000000001"/>
    <n v="0"/>
    <n v="62214.410027418751"/>
  </r>
  <r>
    <x v="13"/>
    <s v="SO.AV.2026.08.00860"/>
    <s v="Aman Jaya"/>
    <x v="6"/>
    <x v="10"/>
    <x v="1"/>
    <n v="2"/>
    <n v="1620600"/>
    <n v="1197476.1513513513"/>
    <n v="262523.84864864848"/>
    <n v="39821.913043478264"/>
    <x v="6"/>
    <x v="3"/>
    <n v="30000"/>
    <n v="5882.3529411764703"/>
    <n v="0"/>
    <n v="35882.352941176468"/>
    <n v="32412"/>
    <n v="154407.58266399373"/>
  </r>
  <r>
    <x v="13"/>
    <s v="SO.AV.2026.08.00861"/>
    <s v="Pinang Jaya"/>
    <x v="8"/>
    <x v="3"/>
    <x v="1"/>
    <n v="48"/>
    <n v="4431120"/>
    <n v="3405688.7351351343"/>
    <n v="586311.26486486522"/>
    <n v="45178.434782608696"/>
    <x v="1"/>
    <x v="2"/>
    <n v="0"/>
    <n v="0"/>
    <n v="221556.00000000003"/>
    <n v="221556.00000000003"/>
    <n v="88622.399999999994"/>
    <n v="230954.43008225659"/>
  </r>
  <r>
    <x v="13"/>
    <s v="SO.AV.2026.08.00862"/>
    <s v="Berkah Mandiri"/>
    <x v="1"/>
    <x v="3"/>
    <x v="1"/>
    <n v="24"/>
    <n v="2215560"/>
    <n v="1702844.3675675672"/>
    <n v="293155.63243243261"/>
    <n v="22589.217391304348"/>
    <x v="5"/>
    <x v="3"/>
    <n v="50000"/>
    <n v="16666.666666666668"/>
    <n v="0"/>
    <n v="66666.666666666672"/>
    <n v="44311.199999999997"/>
    <n v="159588.54837446165"/>
  </r>
  <r>
    <x v="13"/>
    <s v="SO.AV.2026.08.00863"/>
    <s v="Tembesi Lamo"/>
    <x v="1"/>
    <x v="21"/>
    <x v="1"/>
    <n v="24"/>
    <n v="2284379.9999999995"/>
    <n v="1741671.4378378377"/>
    <n v="316328.5621621618"/>
    <n v="19816.069565217393"/>
    <x v="7"/>
    <x v="4"/>
    <n v="50000"/>
    <n v="0"/>
    <n v="0"/>
    <n v="50000"/>
    <n v="45687.6"/>
    <n v="200824.89259694438"/>
  </r>
  <r>
    <x v="13"/>
    <s v="SO.AV.2026.08.00864"/>
    <s v="Mantap Jaya Bangunan"/>
    <x v="9"/>
    <x v="17"/>
    <x v="0"/>
    <n v="3"/>
    <n v="202297.50000000003"/>
    <n v="154545.60648648645"/>
    <n v="27704.393513513554"/>
    <n v="2070.6782608695653"/>
    <x v="0"/>
    <x v="1"/>
    <n v="0"/>
    <n v="0"/>
    <n v="0"/>
    <n v="0"/>
    <n v="4045.9500000000003"/>
    <n v="21587.765252643989"/>
  </r>
  <r>
    <x v="13"/>
    <s v="SO.AV.2026.08.00864"/>
    <s v="Mantap Jaya Bangunan"/>
    <x v="9"/>
    <x v="13"/>
    <x v="0"/>
    <n v="2"/>
    <n v="207385"/>
    <n v="148683.02702702701"/>
    <n v="38150.306306306302"/>
    <n v="7162.434782608696"/>
    <x v="0"/>
    <x v="1"/>
    <n v="0"/>
    <n v="0"/>
    <n v="0"/>
    <n v="0"/>
    <n v="4147.7"/>
    <n v="26840.171523697605"/>
  </r>
  <r>
    <x v="13"/>
    <s v="SO.AV.2026.08.00865"/>
    <s v="PT. Tayang Sari"/>
    <x v="2"/>
    <x v="17"/>
    <x v="0"/>
    <n v="6"/>
    <n v="404595.00000000006"/>
    <n v="309091.21297297289"/>
    <n v="55408.787027027109"/>
    <n v="4141.3565217391306"/>
    <x v="0"/>
    <x v="0"/>
    <n v="0"/>
    <n v="3571.4285714285716"/>
    <n v="0"/>
    <n v="3571.4285714285716"/>
    <n v="8091.9000000000005"/>
    <n v="39604.101933859405"/>
  </r>
  <r>
    <x v="13"/>
    <s v="SO.AV.2026.08.00866"/>
    <s v="Bangunan Baru (Simp.Acai)"/>
    <x v="9"/>
    <x v="3"/>
    <x v="1"/>
    <n v="6"/>
    <n v="553890"/>
    <n v="425711.09189189179"/>
    <n v="73288.908108108153"/>
    <n v="5647.304347826087"/>
    <x v="0"/>
    <x v="0"/>
    <n v="0"/>
    <n v="6666.666666666667"/>
    <n v="0"/>
    <n v="6666.666666666667"/>
    <n v="11077.8"/>
    <n v="49897.137093615413"/>
  </r>
  <r>
    <x v="13"/>
    <s v="SO.AV.2026.08.00867"/>
    <s v="Bangunan Baru (Simp.Acai)"/>
    <x v="9"/>
    <x v="10"/>
    <x v="1"/>
    <n v="1"/>
    <n v="810300"/>
    <n v="598738.07567567565"/>
    <n v="131261.92432432424"/>
    <n v="19910.956521739132"/>
    <x v="6"/>
    <x v="3"/>
    <n v="15000"/>
    <n v="6666.666666666667"/>
    <n v="0"/>
    <n v="21666.666666666668"/>
    <n v="16206"/>
    <n v="73478.301135918431"/>
  </r>
  <r>
    <x v="13"/>
    <s v="SO.AV.2026.08.00868"/>
    <s v="Tony Jaya (Bagan Pete)"/>
    <x v="3"/>
    <x v="3"/>
    <x v="1"/>
    <n v="72"/>
    <n v="6646680"/>
    <n v="5108533.1027027015"/>
    <n v="879466.8972972976"/>
    <n v="67767.65217391304"/>
    <x v="5"/>
    <x v="3"/>
    <n v="150000"/>
    <n v="13636.363636363636"/>
    <n v="0"/>
    <n v="163636.36363636365"/>
    <n v="132933.6"/>
    <n v="515129.2814870209"/>
  </r>
  <r>
    <x v="13"/>
    <s v="SO.AV.2026.08.00869"/>
    <s v="Star Jaya"/>
    <x v="3"/>
    <x v="2"/>
    <x v="1"/>
    <n v="24"/>
    <n v="619565"/>
    <n v="477942.74594594585"/>
    <n v="80223.92072072078"/>
    <n v="4505.5938782608691"/>
    <x v="0"/>
    <x v="0"/>
    <n v="0"/>
    <n v="5000"/>
    <n v="0"/>
    <n v="5000"/>
    <n v="12391.3"/>
    <n v="58327.026842459905"/>
  </r>
  <r>
    <x v="13"/>
    <s v="SO.AV.2026.08.00870"/>
    <s v="Sumber Alam"/>
    <x v="6"/>
    <x v="14"/>
    <x v="0"/>
    <n v="1"/>
    <n v="1321085"/>
    <n v="995097.75135135127"/>
    <n v="195068.91531531524"/>
    <n v="16153.739130434782"/>
    <x v="0"/>
    <x v="0"/>
    <n v="0"/>
    <n v="7692.3076923076924"/>
    <n v="0"/>
    <n v="7692.3076923076924"/>
    <n v="26421.7"/>
    <n v="144801.16849257276"/>
  </r>
  <r>
    <x v="13"/>
    <s v="SO.AV.2026.08.00871"/>
    <s v="Berkah Mandiri"/>
    <x v="1"/>
    <x v="9"/>
    <x v="1"/>
    <n v="4"/>
    <n v="687090.00000000012"/>
    <n v="509374.18378378375"/>
    <n v="109625.81621621625"/>
    <n v="16491.965217391305"/>
    <x v="6"/>
    <x v="3"/>
    <n v="15000"/>
    <n v="16666.666666666668"/>
    <n v="0"/>
    <n v="31666.666666666668"/>
    <n v="13741.800000000001"/>
    <n v="47725.384332158268"/>
  </r>
  <r>
    <x v="13"/>
    <s v="SO.AV.2026.08.00872"/>
    <s v="Eko Jaya"/>
    <x v="11"/>
    <x v="125"/>
    <x v="0"/>
    <n v="12"/>
    <n v="1026750.0000000001"/>
    <n v="781163.67567567562"/>
    <n v="143836.32432432438"/>
    <n v="10440.626086956521"/>
    <x v="0"/>
    <x v="0"/>
    <n v="0"/>
    <n v="16666.666666666668"/>
    <n v="0"/>
    <n v="16666.666666666668"/>
    <n v="20535"/>
    <n v="96194.031570701176"/>
  </r>
  <r>
    <x v="13"/>
    <s v="SO.AV.2026.08.00873"/>
    <s v="Semoga Jaya"/>
    <x v="11"/>
    <x v="125"/>
    <x v="0"/>
    <n v="12"/>
    <n v="1026750.0000000001"/>
    <n v="781163.67567567562"/>
    <n v="143836.32432432438"/>
    <n v="10440.626086956521"/>
    <x v="0"/>
    <x v="0"/>
    <n v="0"/>
    <n v="29411.764705882353"/>
    <n v="0"/>
    <n v="29411.764705882353"/>
    <n v="20535"/>
    <n v="83448.933531485498"/>
  </r>
  <r>
    <x v="13"/>
    <s v="SO.AV.2026.08.00874"/>
    <s v="Setia Makmur (Rantau Rasau)"/>
    <x v="11"/>
    <x v="125"/>
    <x v="0"/>
    <n v="6"/>
    <n v="513375.00000000006"/>
    <n v="390581.83783783781"/>
    <n v="71918.162162162189"/>
    <n v="5220.3130434782606"/>
    <x v="0"/>
    <x v="0"/>
    <n v="0"/>
    <n v="5555.5555555555557"/>
    <n v="0"/>
    <n v="5555.5555555555557"/>
    <n v="10267.5"/>
    <n v="50874.793563128369"/>
  </r>
  <r>
    <x v="13"/>
    <s v="SO.AV.2026.08.00875"/>
    <s v="Surya Budi Berlian"/>
    <x v="3"/>
    <x v="10"/>
    <x v="1"/>
    <n v="1"/>
    <n v="810300"/>
    <n v="598738.07567567565"/>
    <n v="131261.92432432424"/>
    <n v="19910.956521739132"/>
    <x v="6"/>
    <x v="3"/>
    <n v="15000"/>
    <n v="7142.8571428571431"/>
    <n v="0"/>
    <n v="22142.857142857145"/>
    <n v="16206"/>
    <n v="73002.110659727958"/>
  </r>
  <r>
    <x v="13"/>
    <s v="SO.AV.2026.08.00876"/>
    <s v="Tri Jaya Kusuma"/>
    <x v="6"/>
    <x v="3"/>
    <x v="1"/>
    <n v="24"/>
    <n v="2215560"/>
    <n v="1702844.3675675672"/>
    <n v="293155.63243243261"/>
    <n v="22589.217391304348"/>
    <x v="5"/>
    <x v="3"/>
    <n v="50000"/>
    <n v="12500"/>
    <n v="0"/>
    <n v="62500"/>
    <n v="44311.199999999997"/>
    <n v="163755.21504112828"/>
  </r>
  <r>
    <x v="13"/>
    <s v="SO.AV.2026.08.00877"/>
    <s v="Star Iron"/>
    <x v="9"/>
    <x v="14"/>
    <x v="0"/>
    <n v="1"/>
    <n v="1321085"/>
    <n v="995097.75135135127"/>
    <n v="195068.91531531524"/>
    <n v="16153.739130434782"/>
    <x v="0"/>
    <x v="0"/>
    <n v="0"/>
    <n v="6250"/>
    <n v="0"/>
    <n v="6250"/>
    <n v="26421.7"/>
    <n v="146243.47618488045"/>
  </r>
  <r>
    <x v="13"/>
    <s v="SO.AV.2026.08.00878"/>
    <s v="Anto Jaya"/>
    <x v="2"/>
    <x v="17"/>
    <x v="0"/>
    <n v="6"/>
    <n v="404595.00000000006"/>
    <n v="309091.21297297289"/>
    <n v="55408.787027027109"/>
    <n v="4141.3565217391306"/>
    <x v="1"/>
    <x v="2"/>
    <n v="0"/>
    <n v="0"/>
    <n v="12137.85"/>
    <n v="12137.85"/>
    <n v="8091.9000000000005"/>
    <n v="31037.680505287979"/>
  </r>
  <r>
    <x v="13"/>
    <s v="SO.AV.2026.08.00879"/>
    <s v="Surya Budi Berlian"/>
    <x v="3"/>
    <x v="9"/>
    <x v="1"/>
    <n v="4"/>
    <n v="687090.00000000012"/>
    <n v="509374.18378378375"/>
    <n v="109625.81621621625"/>
    <n v="16491.965217391305"/>
    <x v="6"/>
    <x v="3"/>
    <n v="15000"/>
    <n v="7142.8571428571431"/>
    <n v="0"/>
    <n v="22142.857142857145"/>
    <n v="13741.800000000001"/>
    <n v="57249.193855967795"/>
  </r>
  <r>
    <x v="13"/>
    <s v="SO.AV.2026.08.00880"/>
    <s v="Hendra Jaya"/>
    <x v="2"/>
    <x v="43"/>
    <x v="0"/>
    <n v="2"/>
    <n v="1414695.0000000002"/>
    <n v="1033385.5567567565"/>
    <n v="241114.4432432435"/>
    <n v="39806.608695652176"/>
    <x v="0"/>
    <x v="0"/>
    <n v="0"/>
    <n v="6250"/>
    <n v="0"/>
    <n v="6250"/>
    <n v="28293.9"/>
    <n v="166763.93454759134"/>
  </r>
  <r>
    <x v="13"/>
    <s v="SO.AV.2026.08.00881"/>
    <s v="Bintang Baru/Bintang Baru Jaya"/>
    <x v="4"/>
    <x v="126"/>
    <x v="0"/>
    <n v="2"/>
    <n v="0"/>
    <n v="0"/>
    <n v="0"/>
    <n v="1408"/>
    <x v="1"/>
    <x v="1"/>
    <n v="0"/>
    <n v="0"/>
    <n v="0"/>
    <n v="0"/>
    <n v="0"/>
    <n v="-1408"/>
  </r>
  <r>
    <x v="13"/>
    <s v="SO.AV.2026.08.00881"/>
    <s v="Bintang Baru/Bintang Baru Jaya"/>
    <x v="4"/>
    <x v="127"/>
    <x v="0"/>
    <n v="2"/>
    <n v="548710"/>
    <n v="420164.3675675675"/>
    <n v="74168.96576576581"/>
    <n v="1408"/>
    <x v="1"/>
    <x v="2"/>
    <n v="0"/>
    <n v="0"/>
    <n v="19204.850000000002"/>
    <n v="19204.850000000002"/>
    <n v="10974.2"/>
    <n v="42581.915765765807"/>
  </r>
  <r>
    <x v="13"/>
    <s v="SO.AV.2026.08.00882"/>
    <s v="Mikayla Jaya"/>
    <x v="2"/>
    <x v="125"/>
    <x v="0"/>
    <n v="6"/>
    <n v="513375.00000000006"/>
    <n v="390581.83783783781"/>
    <n v="71918.162162162189"/>
    <n v="5220.3130434782606"/>
    <x v="0"/>
    <x v="0"/>
    <n v="0"/>
    <n v="10000"/>
    <n v="0"/>
    <n v="10000"/>
    <n v="10267.5"/>
    <n v="46430.349118683924"/>
  </r>
  <r>
    <x v="13"/>
    <s v="SO.AV.2026.08.00883"/>
    <s v="Bangunan Baru ( Kenali )"/>
    <x v="0"/>
    <x v="10"/>
    <x v="1"/>
    <n v="3"/>
    <n v="2430899.9999999995"/>
    <n v="1796214.2270270269"/>
    <n v="393785.7729729726"/>
    <n v="59732.869565217392"/>
    <x v="6"/>
    <x v="3"/>
    <n v="45000"/>
    <n v="14285.714285714286"/>
    <n v="0"/>
    <n v="59285.71428571429"/>
    <n v="48617.999999999993"/>
    <n v="226149.18912204093"/>
  </r>
  <r>
    <x v="13"/>
    <s v="SO.AV.2026.08.00884"/>
    <s v="Bangun Jaya"/>
    <x v="6"/>
    <x v="1"/>
    <x v="1"/>
    <n v="24"/>
    <n v="335405"/>
    <n v="259309.36216216208"/>
    <n v="42857.304504504544"/>
    <n v="2662.95652173913"/>
    <x v="0"/>
    <x v="1"/>
    <n v="0"/>
    <n v="0"/>
    <n v="0"/>
    <n v="0"/>
    <n v="6708.1"/>
    <n v="33486.247982765417"/>
  </r>
  <r>
    <x v="13"/>
    <s v="SO.AV.2026.08.00885"/>
    <s v="MANTAP"/>
    <x v="7"/>
    <x v="5"/>
    <x v="0"/>
    <n v="24"/>
    <n v="1824840.0000000002"/>
    <n v="1384832.172972973"/>
    <n v="259167.82702702703"/>
    <n v="30018.086956521744"/>
    <x v="0"/>
    <x v="0"/>
    <n v="0"/>
    <n v="50000"/>
    <n v="0"/>
    <n v="50000"/>
    <n v="36496.800000000003"/>
    <n v="142652.94007050531"/>
  </r>
  <r>
    <x v="13"/>
    <s v="SO.AV.2026.08.00885"/>
    <s v="MANTAP"/>
    <x v="7"/>
    <x v="14"/>
    <x v="0"/>
    <n v="6"/>
    <n v="7926510"/>
    <n v="5970586.5081081074"/>
    <n v="1170413.4918918917"/>
    <n v="156922.4347826087"/>
    <x v="0"/>
    <x v="0"/>
    <n v="0"/>
    <n v="50000"/>
    <n v="0"/>
    <n v="50000"/>
    <n v="158530.19999999998"/>
    <n v="804960.8571092831"/>
  </r>
  <r>
    <x v="13"/>
    <s v="SO.AV.2026.08.00886"/>
    <s v="Ujang Bangunan"/>
    <x v="13"/>
    <x v="56"/>
    <x v="0"/>
    <n v="4"/>
    <n v="685980.00000000012"/>
    <n v="504135.6108108107"/>
    <n v="113864.3891891893"/>
    <n v="12794.434782608696"/>
    <x v="0"/>
    <x v="0"/>
    <n v="0"/>
    <n v="18181.81818181818"/>
    <n v="0"/>
    <n v="18181.81818181818"/>
    <n v="13719.6"/>
    <n v="69168.536224762414"/>
  </r>
  <r>
    <x v="13"/>
    <s v="SO.AV.2026.08.00887"/>
    <s v="PANCA WARNA"/>
    <x v="2"/>
    <x v="3"/>
    <x v="1"/>
    <n v="6"/>
    <n v="553890"/>
    <n v="425711.09189189179"/>
    <n v="73288.908108108153"/>
    <n v="5647.304347826087"/>
    <x v="1"/>
    <x v="2"/>
    <n v="0"/>
    <n v="0"/>
    <n v="44311.199999999997"/>
    <n v="44311.199999999997"/>
    <n v="0"/>
    <n v="23330.403760282075"/>
  </r>
  <r>
    <x v="13"/>
    <s v="SO.AV.2026.08.00888"/>
    <s v="Pak Tani"/>
    <x v="8"/>
    <x v="43"/>
    <x v="0"/>
    <n v="2"/>
    <n v="1414695.0000000002"/>
    <n v="1033385.5567567565"/>
    <n v="241114.4432432435"/>
    <n v="39806.608695652176"/>
    <x v="0"/>
    <x v="0"/>
    <n v="0"/>
    <n v="12500"/>
    <n v="0"/>
    <n v="12500"/>
    <n v="28293.9"/>
    <n v="160513.93454759134"/>
  </r>
  <r>
    <x v="13"/>
    <s v="SO.AV.2026.08.00889"/>
    <s v="Mapan Jaya"/>
    <x v="2"/>
    <x v="19"/>
    <x v="1"/>
    <n v="2"/>
    <n v="725940.00000000012"/>
    <n v="558832.47567567555"/>
    <n v="95167.524324324448"/>
    <n v="6485.9826086956527"/>
    <x v="0"/>
    <x v="0"/>
    <n v="0"/>
    <n v="6250"/>
    <n v="0"/>
    <n v="6250"/>
    <n v="14518.800000000001"/>
    <n v="67912.741715628785"/>
  </r>
  <r>
    <x v="13"/>
    <s v="SO.AV.2026.08.00890"/>
    <s v="Sumber Harapan Jaya (SHJ)"/>
    <x v="3"/>
    <x v="3"/>
    <x v="1"/>
    <n v="24"/>
    <n v="2215560"/>
    <n v="1702844.3675675672"/>
    <n v="293155.63243243261"/>
    <n v="22589.217391304348"/>
    <x v="5"/>
    <x v="3"/>
    <n v="50000"/>
    <n v="9090.9090909090901"/>
    <n v="0"/>
    <n v="59090.909090909088"/>
    <n v="44311.199999999997"/>
    <n v="167164.30595021922"/>
  </r>
  <r>
    <x v="13"/>
    <s v="SO.AV.2026.08.00891"/>
    <s v="Ujang Bangunan"/>
    <x v="13"/>
    <x v="21"/>
    <x v="1"/>
    <n v="24"/>
    <n v="2284379.9999999995"/>
    <n v="1741671.4378378377"/>
    <n v="316328.5621621618"/>
    <n v="19816.069565217393"/>
    <x v="7"/>
    <x v="3"/>
    <n v="50000"/>
    <n v="18181.81818181818"/>
    <n v="0"/>
    <n v="68181.818181818177"/>
    <n v="45687.6"/>
    <n v="182643.0744151262"/>
  </r>
  <r>
    <x v="13"/>
    <s v="SO.AV.2026.08.00892"/>
    <s v="Ujang Bangunan"/>
    <x v="13"/>
    <x v="9"/>
    <x v="1"/>
    <n v="16"/>
    <n v="2748360.0000000005"/>
    <n v="2037496.735135135"/>
    <n v="438503.26486486499"/>
    <n v="65967.860869565222"/>
    <x v="6"/>
    <x v="3"/>
    <n v="60000"/>
    <n v="18181.81818181818"/>
    <n v="0"/>
    <n v="78181.818181818177"/>
    <n v="54967.200000000004"/>
    <n v="239386.38581348158"/>
  </r>
  <r>
    <x v="13"/>
    <s v="SO.AV.2026.08.00893"/>
    <s v="Sinar Jaya Makmur"/>
    <x v="4"/>
    <x v="3"/>
    <x v="1"/>
    <n v="6"/>
    <n v="553890"/>
    <n v="425711.09189189179"/>
    <n v="73288.908108108153"/>
    <n v="5647.304347826087"/>
    <x v="0"/>
    <x v="0"/>
    <n v="0"/>
    <n v="13636.363636363636"/>
    <n v="0"/>
    <n v="13636.363636363636"/>
    <n v="11077.8"/>
    <n v="42927.440123918437"/>
  </r>
  <r>
    <x v="13"/>
    <s v="SO.AV.2026.08.00894"/>
    <s v="Bangun Jaya"/>
    <x v="6"/>
    <x v="2"/>
    <x v="1"/>
    <n v="24"/>
    <n v="619565"/>
    <n v="477942.74594594585"/>
    <n v="80223.92072072078"/>
    <n v="4505.5938782608691"/>
    <x v="0"/>
    <x v="1"/>
    <n v="0"/>
    <n v="0"/>
    <n v="0"/>
    <n v="0"/>
    <n v="12391.3"/>
    <n v="63327.026842459905"/>
  </r>
  <r>
    <x v="13"/>
    <s v="SO.AV.2026.08.00895"/>
    <s v="Aman Jaya"/>
    <x v="6"/>
    <x v="56"/>
    <x v="0"/>
    <n v="4"/>
    <n v="685980.00000000012"/>
    <n v="504135.6108108107"/>
    <n v="113864.3891891893"/>
    <n v="12794.434782608696"/>
    <x v="0"/>
    <x v="0"/>
    <n v="0"/>
    <n v="5882.3529411764703"/>
    <n v="0"/>
    <n v="5882.3529411764703"/>
    <n v="13719.6"/>
    <n v="81468.001465404115"/>
  </r>
  <r>
    <x v="13"/>
    <s v="SO.AV.2026.08.00896"/>
    <s v="PT. TALATA HALIN PERSADA"/>
    <x v="10"/>
    <x v="3"/>
    <x v="1"/>
    <n v="48"/>
    <n v="4431120"/>
    <n v="3405688.7351351343"/>
    <n v="586311.26486486522"/>
    <n v="65178.434782608696"/>
    <x v="5"/>
    <x v="3"/>
    <n v="100000"/>
    <n v="45454.545454545456"/>
    <n v="0"/>
    <n v="145454.54545454547"/>
    <n v="88622.399999999994"/>
    <n v="287055.88462771103"/>
  </r>
  <r>
    <x v="13"/>
    <s v="SO.AV.2026.08.00897"/>
    <s v="Sri Jaya (WTC)"/>
    <x v="4"/>
    <x v="9"/>
    <x v="1"/>
    <n v="8"/>
    <n v="1374180.0000000002"/>
    <n v="1018748.3675675675"/>
    <n v="219251.6324324325"/>
    <n v="32983.930434782611"/>
    <x v="6"/>
    <x v="3"/>
    <n v="30000"/>
    <n v="23333.333333333332"/>
    <n v="0"/>
    <n v="53333.333333333328"/>
    <n v="27483.600000000002"/>
    <n v="105450.76866431654"/>
  </r>
  <r>
    <x v="13"/>
    <s v="SO.AV.2026.08.00898"/>
    <s v="PT. TALATA HALIN PERSADA"/>
    <x v="10"/>
    <x v="21"/>
    <x v="1"/>
    <n v="24"/>
    <n v="2284379.9999999995"/>
    <n v="1741671.4378378377"/>
    <n v="316328.5621621618"/>
    <n v="29816.069565217393"/>
    <x v="7"/>
    <x v="3"/>
    <n v="50000"/>
    <n v="45454.545454545456"/>
    <n v="0"/>
    <n v="95454.545454545456"/>
    <n v="45687.6"/>
    <n v="145370.34714239891"/>
  </r>
  <r>
    <x v="13"/>
    <s v="SO.AV.2026.08.00899"/>
    <s v="Anna Bangunan (Margoyoso)"/>
    <x v="10"/>
    <x v="17"/>
    <x v="0"/>
    <n v="24"/>
    <n v="1618380.0000000002"/>
    <n v="1236364.8518918916"/>
    <n v="221635.14810810843"/>
    <n v="26565.426086956522"/>
    <x v="0"/>
    <x v="0"/>
    <n v="0"/>
    <n v="10000"/>
    <n v="0"/>
    <n v="10000"/>
    <n v="32367.600000000002"/>
    <n v="152702.12202115191"/>
  </r>
  <r>
    <x v="13"/>
    <s v="SO.AV.2026.08.00900"/>
    <s v="Anna Bangunan (Margoyoso)"/>
    <x v="10"/>
    <x v="128"/>
    <x v="3"/>
    <n v="4"/>
    <n v="360150"/>
    <n v="270255.18558558554"/>
    <n v="54204.27387387387"/>
    <n v="24324.869565217392"/>
    <x v="0"/>
    <x v="0"/>
    <n v="0"/>
    <n v="10000"/>
    <n v="0"/>
    <n v="10000"/>
    <n v="7203"/>
    <n v="12676.404308656478"/>
  </r>
  <r>
    <x v="13"/>
    <s v="SO.AV.2026.08.00900"/>
    <s v="Anna Bangunan (Margoyoso)"/>
    <x v="10"/>
    <x v="129"/>
    <x v="3"/>
    <n v="3"/>
    <n v="1014825"/>
    <n v="758232.15135135129"/>
    <n v="156024.6054054054"/>
    <n v="69588.521739130432"/>
    <x v="0"/>
    <x v="0"/>
    <n v="0"/>
    <n v="10000"/>
    <n v="0"/>
    <n v="10000"/>
    <n v="20296.5"/>
    <n v="56139.583666274964"/>
  </r>
  <r>
    <x v="13"/>
    <s v="SO.AV.2026.08.00900"/>
    <s v="Anna Bangunan (Margoyoso)"/>
    <x v="10"/>
    <x v="130"/>
    <x v="3"/>
    <n v="3"/>
    <n v="2196337.5"/>
    <n v="1701206.7783783781"/>
    <n v="277475.65405405406"/>
    <n v="88585.043478260865"/>
    <x v="0"/>
    <x v="0"/>
    <n v="0"/>
    <n v="10000"/>
    <n v="0"/>
    <n v="10000"/>
    <n v="43926.75"/>
    <n v="134963.86057579319"/>
  </r>
  <r>
    <x v="13"/>
    <s v="SO.AV.2026.08.00900"/>
    <s v="Anna Bangunan (Margoyoso)"/>
    <x v="10"/>
    <x v="131"/>
    <x v="3"/>
    <n v="1"/>
    <n v="704550"/>
    <n v="544377.41351351351"/>
    <n v="90352.31621621619"/>
    <n v="29145.739130434784"/>
    <x v="0"/>
    <x v="0"/>
    <n v="0"/>
    <n v="10000"/>
    <n v="0"/>
    <n v="10000"/>
    <n v="14091.000000000002"/>
    <n v="37115.577085781406"/>
  </r>
  <r>
    <x v="13"/>
    <s v="SO.AV.2026.08.00900"/>
    <s v="Anna Bangunan (Margoyoso)"/>
    <x v="10"/>
    <x v="132"/>
    <x v="3"/>
    <n v="2"/>
    <n v="1826475"/>
    <n v="1447295.3189189187"/>
    <n v="198177.65405405406"/>
    <n v="59041.391304347824"/>
    <x v="0"/>
    <x v="0"/>
    <n v="0"/>
    <n v="10000"/>
    <n v="0"/>
    <n v="10000"/>
    <n v="36529.499999999993"/>
    <n v="92606.76274970622"/>
  </r>
  <r>
    <x v="13"/>
    <s v="SO.AV.2026.08.00901"/>
    <s v="Sinar Bangko"/>
    <x v="10"/>
    <x v="133"/>
    <x v="0"/>
    <n v="48"/>
    <n v="2357639.9999999995"/>
    <n v="1752764.8864864865"/>
    <n v="371235.113513513"/>
    <n v="57061.00869565217"/>
    <x v="0"/>
    <x v="0"/>
    <n v="0"/>
    <n v="25000"/>
    <n v="0"/>
    <n v="25000"/>
    <n v="47152.799999999996"/>
    <n v="242021.30481786083"/>
  </r>
  <r>
    <x v="13"/>
    <s v="SO.AV.2026.08.00902"/>
    <s v="MAYANG KERAMIK"/>
    <x v="0"/>
    <x v="3"/>
    <x v="1"/>
    <n v="24"/>
    <n v="2215560"/>
    <n v="1702844.3675675672"/>
    <n v="293155.63243243261"/>
    <n v="22589.217391304348"/>
    <x v="5"/>
    <x v="3"/>
    <n v="50000"/>
    <n v="13636.363636363636"/>
    <n v="0"/>
    <n v="63636.363636363632"/>
    <n v="44311.199999999997"/>
    <n v="162618.85140476463"/>
  </r>
  <r>
    <x v="13"/>
    <s v="SO.AV.2026.08.00903"/>
    <s v="Mulia Bangunan"/>
    <x v="10"/>
    <x v="20"/>
    <x v="0"/>
    <n v="4"/>
    <n v="1149220"/>
    <n v="872068.32432432426"/>
    <n v="163265.00900900899"/>
    <n v="22978.08695652174"/>
    <x v="0"/>
    <x v="0"/>
    <n v="0"/>
    <n v="25000"/>
    <n v="0"/>
    <n v="25000"/>
    <n v="22984.399999999998"/>
    <n v="92302.522052487271"/>
  </r>
  <r>
    <x v="13"/>
    <s v="SO.AV.2026.08.00904"/>
    <s v="Sri Jaya (WTC)"/>
    <x v="4"/>
    <x v="21"/>
    <x v="1"/>
    <n v="24"/>
    <n v="2284379.9999999995"/>
    <n v="1741671.4378378377"/>
    <n v="316328.5621621618"/>
    <n v="19816.069565217393"/>
    <x v="7"/>
    <x v="3"/>
    <n v="50000"/>
    <n v="23333.333333333332"/>
    <n v="0"/>
    <n v="73333.333333333328"/>
    <n v="45687.6"/>
    <n v="177491.55926361104"/>
  </r>
  <r>
    <x v="13"/>
    <s v="SO.AV.2026.08.00905"/>
    <s v="Sinar Bangko"/>
    <x v="10"/>
    <x v="17"/>
    <x v="0"/>
    <n v="12"/>
    <n v="809190.00000000012"/>
    <n v="618182.42594594578"/>
    <n v="110817.57405405422"/>
    <n v="18282.713043478259"/>
    <x v="0"/>
    <x v="0"/>
    <n v="0"/>
    <n v="25000"/>
    <n v="0"/>
    <n v="25000"/>
    <n v="16183.800000000001"/>
    <n v="51351.061010575955"/>
  </r>
  <r>
    <x v="13"/>
    <s v="SO.AV.2026.08.00906"/>
    <s v="PANCA WARNA"/>
    <x v="2"/>
    <x v="3"/>
    <x v="1"/>
    <n v="8"/>
    <n v="738520"/>
    <n v="567614.78918918909"/>
    <n v="97718.544144144165"/>
    <n v="7529.739130434783"/>
    <x v="1"/>
    <x v="2"/>
    <n v="0"/>
    <n v="0"/>
    <n v="59081.600000000006"/>
    <n v="59081.600000000006"/>
    <n v="0"/>
    <n v="31107.205013709376"/>
  </r>
  <r>
    <x v="13"/>
    <s v="SO.AV.2026.08.00907"/>
    <s v="Mapan Jaya"/>
    <x v="2"/>
    <x v="19"/>
    <x v="1"/>
    <n v="2"/>
    <n v="725940.00000000012"/>
    <n v="558832.47567567555"/>
    <n v="95167.524324324448"/>
    <n v="6485.9826086956527"/>
    <x v="0"/>
    <x v="0"/>
    <n v="0"/>
    <n v="6250"/>
    <n v="0"/>
    <n v="6250"/>
    <n v="14518.800000000001"/>
    <n v="67912.741715628785"/>
  </r>
  <r>
    <x v="13"/>
    <s v="SO.AV.2026.08.00908"/>
    <s v="Sumitro"/>
    <x v="12"/>
    <x v="10"/>
    <x v="1"/>
    <n v="1"/>
    <n v="810300"/>
    <n v="598738.07567567565"/>
    <n v="131261.92432432424"/>
    <n v="19910.956521739132"/>
    <x v="0"/>
    <x v="1"/>
    <n v="0"/>
    <n v="0"/>
    <n v="0"/>
    <n v="0"/>
    <n v="16206"/>
    <n v="95144.967802585103"/>
  </r>
  <r>
    <x v="13"/>
    <s v="SO.AV.2026.08.00910"/>
    <s v="CITRA BANGUNAN"/>
    <x v="11"/>
    <x v="3"/>
    <x v="1"/>
    <n v="4"/>
    <n v="369260"/>
    <n v="283807.39459459455"/>
    <n v="48859.272072072083"/>
    <n v="3764.8695652173915"/>
    <x v="0"/>
    <x v="1"/>
    <n v="0"/>
    <n v="0"/>
    <n v="0"/>
    <n v="0"/>
    <n v="7385.2000000000007"/>
    <n v="37709.202506854694"/>
  </r>
  <r>
    <x v="13"/>
    <s v="SO.AV.2026.08.00911"/>
    <s v="Sumber Maju Jaya"/>
    <x v="4"/>
    <x v="39"/>
    <x v="1"/>
    <n v="2"/>
    <n v="91575.000000000015"/>
    <n v="68717.75135135134"/>
    <n v="13782.24864864866"/>
    <n v="1668.1739130434783"/>
    <x v="1"/>
    <x v="2"/>
    <n v="0"/>
    <n v="0"/>
    <n v="3663.0000000000005"/>
    <n v="3663.0000000000005"/>
    <n v="1831.5000000000002"/>
    <n v="6619.5747356051816"/>
  </r>
  <r>
    <x v="13"/>
    <s v="SO.AV.2026.08.00911"/>
    <s v="Sumber Maju Jaya"/>
    <x v="4"/>
    <x v="3"/>
    <x v="1"/>
    <n v="16"/>
    <n v="1477040"/>
    <n v="1135229.5783783782"/>
    <n v="195437.08828828833"/>
    <n v="15059.478260869566"/>
    <x v="1"/>
    <x v="2"/>
    <n v="0"/>
    <n v="0"/>
    <n v="59081.600000000006"/>
    <n v="59081.600000000006"/>
    <n v="29540.800000000003"/>
    <n v="91755.210027418754"/>
  </r>
  <r>
    <x v="13"/>
    <s v="SO.AV.2026.08.00911"/>
    <s v="Sumber Maju Jaya"/>
    <x v="4"/>
    <x v="20"/>
    <x v="0"/>
    <n v="2"/>
    <n v="574610"/>
    <n v="436034.16216216213"/>
    <n v="81632.504504504497"/>
    <n v="6489.04347826087"/>
    <x v="1"/>
    <x v="2"/>
    <n v="0"/>
    <n v="0"/>
    <n v="22984.399999999998"/>
    <n v="22984.399999999998"/>
    <n v="11492.199999999999"/>
    <n v="40666.861026243641"/>
  </r>
  <r>
    <x v="13"/>
    <s v="SO.AV.2026.08.00912"/>
    <s v="Jaya Bersama"/>
    <x v="0"/>
    <x v="90"/>
    <x v="0"/>
    <n v="1"/>
    <n v="414955"/>
    <n v="298983.84864864859"/>
    <n v="74849.484684684721"/>
    <n v="16375.652173913042"/>
    <x v="0"/>
    <x v="0"/>
    <n v="0"/>
    <n v="3125"/>
    <n v="0"/>
    <n v="3125"/>
    <n v="8299.1"/>
    <n v="47049.732510771682"/>
  </r>
  <r>
    <x v="13"/>
    <s v="SO.AV.2026.08.00913"/>
    <s v="Sinar Rengas"/>
    <x v="1"/>
    <x v="9"/>
    <x v="1"/>
    <n v="4"/>
    <n v="687090.00000000012"/>
    <n v="509374.18378378375"/>
    <n v="109625.81621621625"/>
    <n v="16491.965217391305"/>
    <x v="6"/>
    <x v="3"/>
    <n v="15000"/>
    <n v="8333.3333333333339"/>
    <n v="0"/>
    <n v="23333.333333333336"/>
    <n v="13741.800000000001"/>
    <n v="56058.717665491611"/>
  </r>
  <r>
    <x v="13"/>
    <s v="SO.AV.2026.08.00914"/>
    <s v="Berkah Jaya 2"/>
    <x v="6"/>
    <x v="3"/>
    <x v="1"/>
    <n v="24"/>
    <n v="2215560"/>
    <n v="1702844.3675675672"/>
    <n v="293155.63243243261"/>
    <n v="22589.217391304348"/>
    <x v="5"/>
    <x v="3"/>
    <n v="50000"/>
    <n v="10000"/>
    <n v="0"/>
    <n v="60000"/>
    <n v="44311.199999999997"/>
    <n v="166255.21504112828"/>
  </r>
  <r>
    <x v="13"/>
    <s v="SO.AV.2026.08.00915"/>
    <s v="Boy Jaya Baru"/>
    <x v="9"/>
    <x v="10"/>
    <x v="1"/>
    <n v="1"/>
    <n v="810300"/>
    <n v="598738.07567567565"/>
    <n v="131261.92432432424"/>
    <n v="19910.956521739132"/>
    <x v="6"/>
    <x v="3"/>
    <n v="15000"/>
    <n v="8064.5161290322585"/>
    <n v="0"/>
    <n v="23064.516129032258"/>
    <n v="16206"/>
    <n v="72080.451673552845"/>
  </r>
  <r>
    <x v="13"/>
    <s v="SO.AV.2026.08.00916"/>
    <s v="Cahaya (OKP)"/>
    <x v="6"/>
    <x v="3"/>
    <x v="1"/>
    <n v="24"/>
    <n v="2215560"/>
    <n v="1702844.3675675672"/>
    <n v="293155.63243243261"/>
    <n v="22589.217391304348"/>
    <x v="5"/>
    <x v="4"/>
    <n v="50000"/>
    <n v="0"/>
    <n v="0"/>
    <n v="50000"/>
    <n v="44311.199999999997"/>
    <n v="176255.21504112828"/>
  </r>
  <r>
    <x v="13"/>
    <s v="SO.AV.2026.08.00917"/>
    <s v="Dimas Jaya (Kenali)"/>
    <x v="0"/>
    <x v="17"/>
    <x v="0"/>
    <n v="3"/>
    <n v="202297.50000000003"/>
    <n v="154545.60648648645"/>
    <n v="27704.393513513554"/>
    <n v="2070.6782608695653"/>
    <x v="0"/>
    <x v="1"/>
    <n v="0"/>
    <n v="0"/>
    <n v="0"/>
    <n v="0"/>
    <n v="4045.9500000000003"/>
    <n v="21587.765252643989"/>
  </r>
  <r>
    <x v="13"/>
    <s v="SO.AV.2026.08.00918"/>
    <s v="Mulya Indah (Simpang Niam)"/>
    <x v="8"/>
    <x v="3"/>
    <x v="1"/>
    <n v="4"/>
    <n v="369260"/>
    <n v="283807.39459459455"/>
    <n v="48859.272072072083"/>
    <n v="3764.8695652173915"/>
    <x v="0"/>
    <x v="1"/>
    <n v="0"/>
    <n v="0"/>
    <n v="0"/>
    <n v="0"/>
    <n v="7385.2000000000007"/>
    <n v="37709.202506854694"/>
  </r>
  <r>
    <x v="13"/>
    <s v="SO.AV.2026.08.00919"/>
    <s v="Jaya Bangunan (Babeko)"/>
    <x v="8"/>
    <x v="3"/>
    <x v="1"/>
    <n v="24"/>
    <n v="2215560"/>
    <n v="1702844.3675675672"/>
    <n v="293155.63243243261"/>
    <n v="22589.217391304348"/>
    <x v="5"/>
    <x v="4"/>
    <n v="50000"/>
    <n v="0"/>
    <n v="0"/>
    <n v="50000"/>
    <n v="44311.199999999997"/>
    <n v="176255.21504112828"/>
  </r>
  <r>
    <x v="13"/>
    <s v="SO.AV.2026.08.00920"/>
    <s v="MADANIA (Rimbo Bujang)"/>
    <x v="13"/>
    <x v="9"/>
    <x v="1"/>
    <n v="4"/>
    <n v="687090.00000000012"/>
    <n v="509374.18378378375"/>
    <n v="109625.81621621625"/>
    <n v="16491.965217391305"/>
    <x v="6"/>
    <x v="3"/>
    <n v="15000"/>
    <n v="13636.363636363636"/>
    <n v="0"/>
    <n v="28636.363636363636"/>
    <n v="13741.800000000001"/>
    <n v="50755.687362461307"/>
  </r>
  <r>
    <x v="13"/>
    <s v="SO.AV.2026.08.00921"/>
    <s v="Sinar Maju"/>
    <x v="5"/>
    <x v="3"/>
    <x v="1"/>
    <n v="24"/>
    <n v="2215560"/>
    <n v="1702844.3675675672"/>
    <n v="293155.63243243261"/>
    <n v="22589.217391304348"/>
    <x v="5"/>
    <x v="3"/>
    <n v="50000"/>
    <n v="12500"/>
    <n v="0"/>
    <n v="62500"/>
    <n v="44311.199999999997"/>
    <n v="163755.21504112828"/>
  </r>
  <r>
    <x v="13"/>
    <s v="SO.AV.2026.08.00922"/>
    <s v="Sumber Rezeki ( Amui )"/>
    <x v="6"/>
    <x v="134"/>
    <x v="0"/>
    <n v="6"/>
    <n v="0"/>
    <n v="0"/>
    <n v="0"/>
    <n v="1010.0869565217391"/>
    <x v="0"/>
    <x v="1"/>
    <n v="0"/>
    <n v="0"/>
    <n v="0"/>
    <n v="0"/>
    <n v="0"/>
    <n v="-1010.0869565217391"/>
  </r>
  <r>
    <x v="13"/>
    <s v="SO.AV.2026.08.00922"/>
    <s v="Sumber Rezeki ( Amui )"/>
    <x v="6"/>
    <x v="135"/>
    <x v="0"/>
    <n v="6"/>
    <n v="404595"/>
    <n v="309692.10810810805"/>
    <n v="54807.891891891893"/>
    <n v="1010.0869565217391"/>
    <x v="0"/>
    <x v="1"/>
    <n v="0"/>
    <n v="0"/>
    <n v="0"/>
    <n v="0"/>
    <n v="8091.9"/>
    <n v="45705.904935370156"/>
  </r>
  <r>
    <x v="13"/>
    <s v="SO.AV.2026.08.00923"/>
    <s v="MADANIA (Rimbo Bujang)"/>
    <x v="13"/>
    <x v="21"/>
    <x v="1"/>
    <n v="24"/>
    <n v="2284379.9999999995"/>
    <n v="1741671.4378378377"/>
    <n v="316328.5621621618"/>
    <n v="19816.069565217393"/>
    <x v="7"/>
    <x v="3"/>
    <n v="50000"/>
    <n v="13636.363636363636"/>
    <n v="0"/>
    <n v="63636.363636363632"/>
    <n v="45687.6"/>
    <n v="187188.52896058073"/>
  </r>
  <r>
    <x v="13"/>
    <s v="SO.AV.2026.08.00924"/>
    <s v="Pemayung Indah"/>
    <x v="1"/>
    <x v="21"/>
    <x v="1"/>
    <n v="6"/>
    <n v="571094.99999999988"/>
    <n v="435417.85945945943"/>
    <n v="79082.140540540451"/>
    <n v="4954.0173913043482"/>
    <x v="0"/>
    <x v="0"/>
    <n v="0"/>
    <n v="2941.1764705882351"/>
    <n v="0"/>
    <n v="2941.1764705882351"/>
    <n v="11421.9"/>
    <n v="59765.046678647857"/>
  </r>
  <r>
    <x v="13"/>
    <s v="SO.AV.2026.08.00926"/>
    <s v="Riahma"/>
    <x v="10"/>
    <x v="3"/>
    <x v="1"/>
    <n v="24"/>
    <n v="2215560"/>
    <n v="1702844.3675675672"/>
    <n v="293155.63243243261"/>
    <n v="32589.217391304348"/>
    <x v="5"/>
    <x v="4"/>
    <n v="50000"/>
    <n v="0"/>
    <n v="0"/>
    <n v="50000"/>
    <n v="44311.199999999997"/>
    <n v="166255.21504112828"/>
  </r>
  <r>
    <x v="13"/>
    <s v="SO.AV.2026.08.00930"/>
    <s v="Rul Sinar Kaca"/>
    <x v="13"/>
    <x v="3"/>
    <x v="1"/>
    <n v="48"/>
    <n v="4431120"/>
    <n v="3405688.7351351343"/>
    <n v="586311.26486486522"/>
    <n v="45178.434782608696"/>
    <x v="5"/>
    <x v="3"/>
    <n v="100000"/>
    <n v="15625"/>
    <n v="0"/>
    <n v="115625"/>
    <n v="88622.399999999994"/>
    <n v="336885.43008225656"/>
  </r>
  <r>
    <x v="13"/>
    <s v="SO.GM.2026.08.00097"/>
    <s v="Bintang Baru/Bintang Baru Jaya"/>
    <x v="4"/>
    <x v="22"/>
    <x v="2"/>
    <n v="2"/>
    <n v="528175"/>
    <n v="346208.04324324324"/>
    <n v="129625.29009009007"/>
    <n v="32185.043478260868"/>
    <x v="0"/>
    <x v="1"/>
    <n v="0"/>
    <n v="0"/>
    <n v="0"/>
    <n v="0"/>
    <n v="10563.5"/>
    <n v="86876.746611829207"/>
  </r>
  <r>
    <x v="13"/>
    <s v="SO.GM.2026.08.00098"/>
    <s v="Inti Terang Steel"/>
    <x v="2"/>
    <x v="22"/>
    <x v="2"/>
    <n v="1"/>
    <n v="264087.5"/>
    <n v="173104.02162162162"/>
    <n v="64812.645045045036"/>
    <n v="16092.521739130434"/>
    <x v="0"/>
    <x v="1"/>
    <n v="0"/>
    <n v="0"/>
    <n v="0"/>
    <n v="0"/>
    <n v="5281.75"/>
    <n v="43438.373305914603"/>
  </r>
  <r>
    <x v="13"/>
    <s v="SO.GM.2026.08.00099"/>
    <s v="PANCA WARNA"/>
    <x v="2"/>
    <x v="22"/>
    <x v="2"/>
    <n v="2"/>
    <n v="528175"/>
    <n v="346208.04324324324"/>
    <n v="129625.29009009007"/>
    <n v="32185.043478260868"/>
    <x v="1"/>
    <x v="2"/>
    <n v="0"/>
    <n v="0"/>
    <n v="42254"/>
    <n v="42254"/>
    <n v="0"/>
    <n v="55186.246611829207"/>
  </r>
  <r>
    <x v="13"/>
    <s v="SO.GM.2026.08.00100"/>
    <s v="Tony Jaya (Bagan Pete)"/>
    <x v="3"/>
    <x v="23"/>
    <x v="2"/>
    <n v="8"/>
    <n v="567580"/>
    <n v="376560.95135135134"/>
    <n v="134772.38198198198"/>
    <n v="31771.826086956527"/>
    <x v="0"/>
    <x v="0"/>
    <n v="0"/>
    <n v="13636.363636363636"/>
    <n v="0"/>
    <n v="13636.363636363636"/>
    <n v="11351.6"/>
    <n v="78012.592258661811"/>
  </r>
  <r>
    <x v="13"/>
    <s v="SO.GM.2026.08.00101"/>
    <s v="Mutiara Hijau"/>
    <x v="2"/>
    <x v="24"/>
    <x v="2"/>
    <n v="4"/>
    <n v="255411.00000000003"/>
    <n v="169452.42810810811"/>
    <n v="60647.571891891886"/>
    <n v="16375.652173913042"/>
    <x v="0"/>
    <x v="0"/>
    <n v="0"/>
    <n v="7142.8571428571431"/>
    <n v="0"/>
    <n v="7142.8571428571431"/>
    <n v="5108.22"/>
    <n v="32020.8425751217"/>
  </r>
  <r>
    <x v="14"/>
    <s v="SO.AV.2026.08.00925"/>
    <s v="Naga Terang"/>
    <x v="2"/>
    <x v="18"/>
    <x v="0"/>
    <n v="1"/>
    <n v="399970"/>
    <n v="290047.45945945941"/>
    <n v="70285.873873873905"/>
    <n v="14416.695652173912"/>
    <x v="0"/>
    <x v="0"/>
    <n v="0"/>
    <n v="7142.8571428571431"/>
    <n v="0"/>
    <n v="7142.8571428571431"/>
    <n v="7999.4"/>
    <n v="40726.921078842846"/>
  </r>
  <r>
    <x v="14"/>
    <s v="SO.AV.2026.08.00927"/>
    <s v="Ira Jaya"/>
    <x v="6"/>
    <x v="53"/>
    <x v="2"/>
    <n v="10"/>
    <n v="2376787.5"/>
    <n v="1557936.1945945946"/>
    <n v="583313.80540540535"/>
    <n v="161078.26086956522"/>
    <x v="0"/>
    <x v="0"/>
    <n v="0"/>
    <n v="33333.333333333336"/>
    <n v="0"/>
    <n v="33333.333333333336"/>
    <n v="47535.750000000007"/>
    <n v="341366.46120250685"/>
  </r>
  <r>
    <x v="14"/>
    <s v="SO.AV.2026.08.00928"/>
    <s v="Intan Jaya"/>
    <x v="1"/>
    <x v="128"/>
    <x v="3"/>
    <n v="8"/>
    <n v="720300"/>
    <n v="540510.37117117108"/>
    <n v="108408.54774774774"/>
    <n v="28649.739130434784"/>
    <x v="0"/>
    <x v="0"/>
    <n v="0"/>
    <n v="8333.3333333333339"/>
    <n v="0"/>
    <n v="8333.3333333333339"/>
    <n v="14406"/>
    <n v="57019.475283979627"/>
  </r>
  <r>
    <x v="14"/>
    <s v="SO.AV.2026.08.00931"/>
    <s v="BuildXpert Mart"/>
    <x v="12"/>
    <x v="3"/>
    <x v="1"/>
    <n v="1"/>
    <n v="92315"/>
    <n v="70951.848648648636"/>
    <n v="12214.818018018021"/>
    <n v="941.21739130434787"/>
    <x v="0"/>
    <x v="1"/>
    <n v="0"/>
    <n v="0"/>
    <n v="0"/>
    <n v="0"/>
    <n v="1846.3000000000002"/>
    <n v="9427.3006267136734"/>
  </r>
  <r>
    <x v="14"/>
    <s v="SO.AV.2026.08.00931"/>
    <s v="BuildXpert Mart"/>
    <x v="12"/>
    <x v="4"/>
    <x v="1"/>
    <n v="1"/>
    <n v="52632.5"/>
    <n v="40059.675675675673"/>
    <n v="7356.9909909909911"/>
    <n v="475.2"/>
    <x v="0"/>
    <x v="1"/>
    <n v="0"/>
    <n v="0"/>
    <n v="0"/>
    <n v="0"/>
    <n v="1052.6500000000001"/>
    <n v="5829.1409909909908"/>
  </r>
  <r>
    <x v="14"/>
    <s v="SO.AV.2026.08.00931"/>
    <s v="BuildXpert Mart"/>
    <x v="12"/>
    <x v="25"/>
    <x v="0"/>
    <n v="1"/>
    <n v="111277.5"/>
    <n v="80581.57837837837"/>
    <n v="19668.421621621615"/>
    <n v="3933.217391304348"/>
    <x v="0"/>
    <x v="1"/>
    <n v="0"/>
    <n v="0"/>
    <n v="0"/>
    <n v="0"/>
    <n v="2225.5499999999997"/>
    <n v="13509.654230317268"/>
  </r>
  <r>
    <x v="14"/>
    <s v="SO.AV.2026.08.00932"/>
    <s v="PANCA WARNA"/>
    <x v="2"/>
    <x v="5"/>
    <x v="0"/>
    <n v="6"/>
    <n v="456210.00000000006"/>
    <n v="346208.04324324324"/>
    <n v="64791.956756756757"/>
    <n v="5004.5217391304359"/>
    <x v="1"/>
    <x v="2"/>
    <n v="0"/>
    <n v="0"/>
    <n v="36496.800000000003"/>
    <n v="36496.800000000003"/>
    <n v="0"/>
    <n v="23290.635017626322"/>
  </r>
  <r>
    <x v="14"/>
    <s v="SO.AV.2026.08.00933"/>
    <s v="Tri Jaya Kusuma"/>
    <x v="6"/>
    <x v="3"/>
    <x v="1"/>
    <n v="24"/>
    <n v="2215560"/>
    <n v="1702844.3675675672"/>
    <n v="293155.63243243261"/>
    <n v="22589.217391304348"/>
    <x v="0"/>
    <x v="0"/>
    <n v="0"/>
    <n v="12500"/>
    <n v="0"/>
    <n v="12500"/>
    <n v="44311.199999999997"/>
    <n v="213755.21504112828"/>
  </r>
  <r>
    <x v="14"/>
    <s v="SO.AV.2026.08.00934"/>
    <s v="Boy Jaya Baru"/>
    <x v="9"/>
    <x v="43"/>
    <x v="0"/>
    <n v="1"/>
    <n v="707347.50000000012"/>
    <n v="516692.77837837825"/>
    <n v="120557.22162162175"/>
    <n v="19903.304347826088"/>
    <x v="0"/>
    <x v="0"/>
    <n v="0"/>
    <n v="8064.5161290322585"/>
    <n v="0"/>
    <n v="8064.5161290322585"/>
    <n v="14146.95"/>
    <n v="78442.451144763414"/>
  </r>
  <r>
    <x v="14"/>
    <s v="SO.AV.2026.08.00935"/>
    <s v="Star Iron"/>
    <x v="9"/>
    <x v="9"/>
    <x v="1"/>
    <n v="4"/>
    <n v="687090.00000000012"/>
    <n v="509374.18378378375"/>
    <n v="109625.81621621625"/>
    <n v="16491.965217391305"/>
    <x v="6"/>
    <x v="3"/>
    <n v="15000"/>
    <n v="6250"/>
    <n v="0"/>
    <n v="21250"/>
    <n v="13741.800000000001"/>
    <n v="58142.05099882494"/>
  </r>
  <r>
    <x v="14"/>
    <s v="SO.AV.2026.08.00936"/>
    <s v="Papua Tb"/>
    <x v="9"/>
    <x v="21"/>
    <x v="1"/>
    <n v="6"/>
    <n v="571094.99999999988"/>
    <n v="435417.85945945943"/>
    <n v="79082.140540540451"/>
    <n v="4954.0173913043482"/>
    <x v="0"/>
    <x v="1"/>
    <n v="0"/>
    <n v="0"/>
    <n v="0"/>
    <n v="0"/>
    <n v="11421.9"/>
    <n v="62706.223149236095"/>
  </r>
  <r>
    <x v="14"/>
    <s v="SO.AV.2026.08.00936"/>
    <s v="Papua Tb"/>
    <x v="9"/>
    <x v="17"/>
    <x v="0"/>
    <n v="24"/>
    <n v="1618380.0000000002"/>
    <n v="1236364.8518918916"/>
    <n v="221635.14810810843"/>
    <n v="16565.426086956522"/>
    <x v="0"/>
    <x v="1"/>
    <n v="0"/>
    <n v="0"/>
    <n v="0"/>
    <n v="0"/>
    <n v="32367.600000000002"/>
    <n v="172702.12202115191"/>
  </r>
  <r>
    <x v="14"/>
    <s v="SO.AV.2026.08.00937"/>
    <s v="Alam Jaya"/>
    <x v="4"/>
    <x v="7"/>
    <x v="1"/>
    <n v="8"/>
    <n v="1716060"/>
    <n v="1286223.7405405403"/>
    <n v="259776.25945945946"/>
    <n v="32016.695652173916"/>
    <x v="8"/>
    <x v="3"/>
    <n v="50000"/>
    <n v="16666.666666666668"/>
    <n v="0"/>
    <n v="66666.666666666672"/>
    <n v="34321.199999999997"/>
    <n v="126771.69714061888"/>
  </r>
  <r>
    <x v="14"/>
    <s v="SO.AV.2026.08.00938"/>
    <s v="Alam Jaya"/>
    <x v="4"/>
    <x v="20"/>
    <x v="0"/>
    <n v="8"/>
    <n v="2298440"/>
    <n v="1744136.6486486485"/>
    <n v="326530.01801801799"/>
    <n v="25956.17391304348"/>
    <x v="0"/>
    <x v="0"/>
    <n v="0"/>
    <n v="16666.666666666668"/>
    <n v="0"/>
    <n v="16666.666666666668"/>
    <n v="45968.799999999996"/>
    <n v="237938.37743830786"/>
  </r>
  <r>
    <x v="14"/>
    <s v="SO.AV.2026.08.00939"/>
    <s v="Sumber Maju Jaya"/>
    <x v="4"/>
    <x v="3"/>
    <x v="1"/>
    <n v="6"/>
    <n v="553890"/>
    <n v="425711.09189189179"/>
    <n v="73288.908108108153"/>
    <n v="5647.304347826087"/>
    <x v="1"/>
    <x v="2"/>
    <n v="0"/>
    <n v="0"/>
    <n v="22155.599999999999"/>
    <n v="22155.599999999999"/>
    <n v="11077.8"/>
    <n v="34408.203760282078"/>
  </r>
  <r>
    <x v="14"/>
    <s v="SO.AV.2026.08.00940"/>
    <s v="Bunga Mas Jaya"/>
    <x v="0"/>
    <x v="5"/>
    <x v="0"/>
    <n v="14"/>
    <n v="1064490"/>
    <n v="807818.76756756753"/>
    <n v="151181.23243243247"/>
    <n v="11677.21739130435"/>
    <x v="0"/>
    <x v="0"/>
    <n v="0"/>
    <n v="10000"/>
    <n v="0"/>
    <n v="10000"/>
    <n v="21289.800000000003"/>
    <n v="108214.21504112812"/>
  </r>
  <r>
    <x v="14"/>
    <s v="SO.AV.2026.08.00941"/>
    <s v="Sinar Cahaya / Sinar Makmur"/>
    <x v="0"/>
    <x v="9"/>
    <x v="1"/>
    <n v="4"/>
    <n v="687090.00000000012"/>
    <n v="509374.18378378375"/>
    <n v="109625.81621621625"/>
    <n v="16491.965217391305"/>
    <x v="6"/>
    <x v="3"/>
    <n v="15000"/>
    <n v="5769.2307692307695"/>
    <n v="0"/>
    <n v="20769.23076923077"/>
    <n v="13741.800000000001"/>
    <n v="58622.820229594174"/>
  </r>
  <r>
    <x v="14"/>
    <s v="SO.AV.2026.08.00942"/>
    <s v="Andeslint"/>
    <x v="8"/>
    <x v="3"/>
    <x v="1"/>
    <n v="6"/>
    <n v="553890"/>
    <n v="425711.09189189179"/>
    <n v="73288.908108108153"/>
    <n v="5647.304347826087"/>
    <x v="0"/>
    <x v="0"/>
    <n v="0"/>
    <n v="8333.3333333333339"/>
    <n v="0"/>
    <n v="8333.3333333333339"/>
    <n v="11077.8"/>
    <n v="48230.470426948741"/>
  </r>
  <r>
    <x v="14"/>
    <s v="SO.AV.2026.08.00943"/>
    <s v="Bangunan Baru (Simp.Acai)"/>
    <x v="9"/>
    <x v="3"/>
    <x v="1"/>
    <n v="6"/>
    <n v="553890"/>
    <n v="425711.09189189179"/>
    <n v="73288.908108108153"/>
    <n v="5647.304347826087"/>
    <x v="0"/>
    <x v="0"/>
    <n v="0"/>
    <n v="6666.666666666667"/>
    <n v="0"/>
    <n v="6666.666666666667"/>
    <n v="11077.8"/>
    <n v="49897.137093615413"/>
  </r>
  <r>
    <x v="14"/>
    <s v="SO.AV.2026.08.00944"/>
    <s v="Multi Jaya"/>
    <x v="9"/>
    <x v="43"/>
    <x v="0"/>
    <n v="1"/>
    <n v="707347.50000000012"/>
    <n v="516692.77837837825"/>
    <n v="120557.22162162175"/>
    <n v="19903.304347826088"/>
    <x v="0"/>
    <x v="0"/>
    <n v="0"/>
    <n v="2777.7777777777778"/>
    <n v="0"/>
    <n v="2777.7777777777778"/>
    <n v="14146.95"/>
    <n v="83729.189496017891"/>
  </r>
  <r>
    <x v="14"/>
    <s v="SO.AV.2026.08.00945"/>
    <s v="Tiga Saudara (Bakung)"/>
    <x v="6"/>
    <x v="56"/>
    <x v="0"/>
    <n v="6"/>
    <n v="1028970.0000000001"/>
    <n v="756203.41621621605"/>
    <n v="170796.58378378395"/>
    <n v="19191.652173913044"/>
    <x v="0"/>
    <x v="1"/>
    <n v="0"/>
    <n v="0"/>
    <n v="0"/>
    <n v="0"/>
    <n v="20579.400000000001"/>
    <n v="131025.5316098709"/>
  </r>
  <r>
    <x v="14"/>
    <s v="SO.AV.2026.08.00946"/>
    <s v="Star Iron"/>
    <x v="9"/>
    <x v="10"/>
    <x v="1"/>
    <n v="2"/>
    <n v="1620600"/>
    <n v="1197476.1513513513"/>
    <n v="262523.84864864848"/>
    <n v="39821.913043478264"/>
    <x v="6"/>
    <x v="3"/>
    <n v="30000"/>
    <n v="6250"/>
    <n v="0"/>
    <n v="36250"/>
    <n v="32412"/>
    <n v="154039.93560517021"/>
  </r>
  <r>
    <x v="14"/>
    <s v="SO.AV.2026.08.00947"/>
    <s v="Star Iron"/>
    <x v="9"/>
    <x v="3"/>
    <x v="1"/>
    <n v="6"/>
    <n v="553890"/>
    <n v="425711.09189189179"/>
    <n v="73288.908108108153"/>
    <n v="5647.304347826087"/>
    <x v="0"/>
    <x v="0"/>
    <n v="0"/>
    <n v="6250"/>
    <n v="0"/>
    <n v="6250"/>
    <n v="11077.8"/>
    <n v="50313.80376028207"/>
  </r>
  <r>
    <x v="14"/>
    <s v="SO.AV.2026.08.00948"/>
    <s v="Hendra Jaya"/>
    <x v="2"/>
    <x v="9"/>
    <x v="1"/>
    <n v="4"/>
    <n v="687090.00000000012"/>
    <n v="509374.18378378375"/>
    <n v="109625.81621621625"/>
    <n v="16491.965217391305"/>
    <x v="6"/>
    <x v="3"/>
    <n v="15000"/>
    <n v="6250"/>
    <n v="0"/>
    <n v="21250"/>
    <n v="13741.800000000001"/>
    <n v="58142.05099882494"/>
  </r>
  <r>
    <x v="14"/>
    <s v="SO.AV.2026.08.00949"/>
    <s v="Jaya Bersama"/>
    <x v="0"/>
    <x v="136"/>
    <x v="3"/>
    <n v="2"/>
    <n v="631925"/>
    <n v="471049.53513513511"/>
    <n v="98252.266666666663"/>
    <n v="29093.565217391308"/>
    <x v="0"/>
    <x v="0"/>
    <n v="0"/>
    <n v="3125"/>
    <n v="0"/>
    <n v="3125"/>
    <n v="12638.5"/>
    <n v="53395.201449275351"/>
  </r>
  <r>
    <x v="14"/>
    <s v="SO.AV.2026.08.00951"/>
    <s v="Sun Jaya Mandiri"/>
    <x v="3"/>
    <x v="3"/>
    <x v="1"/>
    <n v="3"/>
    <n v="276945"/>
    <n v="212855.54594594589"/>
    <n v="36644.454054054077"/>
    <n v="2823.6521739130435"/>
    <x v="0"/>
    <x v="1"/>
    <n v="0"/>
    <n v="0"/>
    <n v="0"/>
    <n v="0"/>
    <n v="5538.9"/>
    <n v="28281.901880141035"/>
  </r>
  <r>
    <x v="14"/>
    <s v="SO.AV.2026.08.00951"/>
    <s v="Sun Jaya Mandiri"/>
    <x v="3"/>
    <x v="17"/>
    <x v="0"/>
    <n v="3"/>
    <n v="202297.50000000003"/>
    <n v="154545.60648648645"/>
    <n v="27704.393513513554"/>
    <n v="2070.6782608695653"/>
    <x v="0"/>
    <x v="1"/>
    <n v="0"/>
    <n v="0"/>
    <n v="0"/>
    <n v="0"/>
    <n v="4045.9500000000003"/>
    <n v="21587.765252643989"/>
  </r>
  <r>
    <x v="14"/>
    <s v="SO.AV.2026.08.00952"/>
    <s v="MANTAP"/>
    <x v="7"/>
    <x v="9"/>
    <x v="1"/>
    <n v="20"/>
    <n v="3435450.0000000005"/>
    <n v="2546870.9189189188"/>
    <n v="548129.08108108118"/>
    <n v="132459.82608695654"/>
    <x v="6"/>
    <x v="3"/>
    <n v="75000"/>
    <n v="50000"/>
    <n v="0"/>
    <n v="125000"/>
    <n v="68709"/>
    <n v="221960.25499412464"/>
  </r>
  <r>
    <x v="14"/>
    <s v="SO.AV.2026.08.00953"/>
    <s v="Robin Jaya"/>
    <x v="9"/>
    <x v="17"/>
    <x v="0"/>
    <n v="8"/>
    <n v="539460"/>
    <n v="412121.61729729723"/>
    <n v="73878.382702702773"/>
    <n v="5521.8086956521738"/>
    <x v="0"/>
    <x v="1"/>
    <n v="0"/>
    <n v="0"/>
    <n v="0"/>
    <n v="0"/>
    <n v="10789.2"/>
    <n v="57567.374007050603"/>
  </r>
  <r>
    <x v="14"/>
    <s v="SO.AV.2026.08.00954"/>
    <s v="Naga Mas Jaya"/>
    <x v="0"/>
    <x v="1"/>
    <x v="1"/>
    <n v="36"/>
    <n v="503107.50000000006"/>
    <n v="388964.04324324313"/>
    <n v="64285.956756756874"/>
    <n v="3994.4347826086955"/>
    <x v="0"/>
    <x v="1"/>
    <n v="0"/>
    <n v="0"/>
    <n v="0"/>
    <n v="0"/>
    <n v="10062.150000000001"/>
    <n v="50229.371974148176"/>
  </r>
  <r>
    <x v="14"/>
    <s v="SO.AV.2026.08.00955"/>
    <s v="Usaha Jaya"/>
    <x v="5"/>
    <x v="9"/>
    <x v="1"/>
    <n v="4"/>
    <n v="687090.00000000012"/>
    <n v="509374.18378378375"/>
    <n v="109625.81621621625"/>
    <n v="16491.965217391305"/>
    <x v="6"/>
    <x v="3"/>
    <n v="15000"/>
    <n v="6250"/>
    <n v="0"/>
    <n v="21250"/>
    <n v="13741.800000000001"/>
    <n v="58142.05099882494"/>
  </r>
  <r>
    <x v="14"/>
    <s v="SO.AV.2026.08.00956"/>
    <s v="Jaya Bersama"/>
    <x v="0"/>
    <x v="26"/>
    <x v="1"/>
    <n v="2"/>
    <n v="546453"/>
    <n v="406713.56108108105"/>
    <n v="85586.438918918953"/>
    <n v="7985.8086956521738"/>
    <x v="0"/>
    <x v="0"/>
    <n v="0"/>
    <n v="3125"/>
    <n v="0"/>
    <n v="3125"/>
    <n v="10929.060000000001"/>
    <n v="63546.570223266783"/>
  </r>
  <r>
    <x v="14"/>
    <s v="SO.AV.2026.08.00957"/>
    <s v="Pinang Jaya"/>
    <x v="8"/>
    <x v="9"/>
    <x v="1"/>
    <n v="36"/>
    <n v="6183810.0000000009"/>
    <n v="4584367.6540540541"/>
    <n v="986632.34594594594"/>
    <n v="148427.68695652173"/>
    <x v="1"/>
    <x v="2"/>
    <n v="0"/>
    <n v="0"/>
    <n v="309190.5"/>
    <n v="309190.5"/>
    <n v="123676.20000000001"/>
    <n v="405337.95898942422"/>
  </r>
  <r>
    <x v="14"/>
    <s v="SO.AV.2026.08.00958"/>
    <s v="Bersaudara"/>
    <x v="11"/>
    <x v="137"/>
    <x v="0"/>
    <n v="4"/>
    <n v="564990"/>
    <n v="417853.23243243241"/>
    <n v="91146.767567567527"/>
    <n v="11453.773913043478"/>
    <x v="0"/>
    <x v="1"/>
    <n v="0"/>
    <n v="0"/>
    <n v="0"/>
    <n v="0"/>
    <n v="11299.8"/>
    <n v="68393.193654524046"/>
  </r>
  <r>
    <x v="14"/>
    <s v="SO.AV.2026.08.00959"/>
    <s v="Eko Jaya 2 (Rantau Rasau)"/>
    <x v="11"/>
    <x v="3"/>
    <x v="1"/>
    <n v="12"/>
    <n v="1107780"/>
    <n v="851422.18378378358"/>
    <n v="146577.81621621631"/>
    <n v="11294.608695652174"/>
    <x v="0"/>
    <x v="1"/>
    <n v="0"/>
    <n v="0"/>
    <n v="0"/>
    <n v="0"/>
    <n v="22155.599999999999"/>
    <n v="113127.60752056414"/>
  </r>
  <r>
    <x v="14"/>
    <s v="SO.AV.2026.08.00959"/>
    <s v="Eko Jaya 2 (Rantau Rasau)"/>
    <x v="11"/>
    <x v="2"/>
    <x v="1"/>
    <n v="36"/>
    <n v="929347.5"/>
    <n v="716914.11891891877"/>
    <n v="120335.88108108111"/>
    <n v="6758.3908173913032"/>
    <x v="0"/>
    <x v="1"/>
    <n v="0"/>
    <n v="0"/>
    <n v="0"/>
    <n v="0"/>
    <n v="18586.949999999997"/>
    <n v="94990.540263689807"/>
  </r>
  <r>
    <x v="14"/>
    <s v="SO.AV.2026.08.00960"/>
    <s v="Setia Makmur (Rantau Rasau)"/>
    <x v="11"/>
    <x v="60"/>
    <x v="1"/>
    <n v="2"/>
    <n v="0"/>
    <n v="0"/>
    <n v="0"/>
    <n v="1418.7130434782607"/>
    <x v="0"/>
    <x v="0"/>
    <n v="0"/>
    <n v="5555.5555555555557"/>
    <n v="0"/>
    <n v="5555.5555555555557"/>
    <n v="0"/>
    <n v="-6974.2685990338159"/>
  </r>
  <r>
    <x v="14"/>
    <s v="SO.AV.2026.08.00960"/>
    <s v="Setia Makmur (Rantau Rasau)"/>
    <x v="11"/>
    <x v="61"/>
    <x v="1"/>
    <n v="2"/>
    <n v="643985"/>
    <n v="494274.76756756747"/>
    <n v="85891.899099099159"/>
    <n v="1418.7130434782607"/>
    <x v="0"/>
    <x v="0"/>
    <n v="0"/>
    <n v="5555.5555555555557"/>
    <n v="0"/>
    <n v="5555.5555555555557"/>
    <n v="12879.699999999999"/>
    <n v="66037.93050006534"/>
  </r>
  <r>
    <x v="14"/>
    <s v="SO.AV.2026.08.00960"/>
    <s v="Setia Makmur (Rantau Rasau)"/>
    <x v="11"/>
    <x v="63"/>
    <x v="0"/>
    <n v="1"/>
    <n v="0"/>
    <n v="0"/>
    <n v="0"/>
    <n v="1327.6521739130435"/>
    <x v="0"/>
    <x v="0"/>
    <n v="0"/>
    <n v="5555.5555555555557"/>
    <n v="0"/>
    <n v="5555.5555555555557"/>
    <n v="0"/>
    <n v="-6883.2077294685987"/>
  </r>
  <r>
    <x v="14"/>
    <s v="SO.AV.2026.08.00960"/>
    <s v="Setia Makmur (Rantau Rasau)"/>
    <x v="11"/>
    <x v="64"/>
    <x v="0"/>
    <n v="1"/>
    <n v="300902.5"/>
    <n v="231190.55135135131"/>
    <n v="39892.781981982"/>
    <n v="1327.6521739130435"/>
    <x v="0"/>
    <x v="0"/>
    <n v="0"/>
    <n v="5555.5555555555557"/>
    <n v="0"/>
    <n v="5555.5555555555557"/>
    <n v="6018.05"/>
    <n v="26991.524252513405"/>
  </r>
  <r>
    <x v="14"/>
    <s v="SO.AV.2026.08.00961"/>
    <s v="Jesica"/>
    <x v="11"/>
    <x v="1"/>
    <x v="1"/>
    <n v="36"/>
    <n v="503107.50000000006"/>
    <n v="388964.04324324313"/>
    <n v="64285.956756756874"/>
    <n v="3994.4347826086955"/>
    <x v="0"/>
    <x v="1"/>
    <n v="0"/>
    <n v="0"/>
    <n v="0"/>
    <n v="0"/>
    <n v="10062.150000000001"/>
    <n v="50229.371974148176"/>
  </r>
  <r>
    <x v="14"/>
    <s v="SO.AV.2026.08.00962"/>
    <s v="Persia Bangunan"/>
    <x v="9"/>
    <x v="12"/>
    <x v="0"/>
    <n v="1"/>
    <n v="352980.00000000006"/>
    <n v="248678.14054054051"/>
    <n v="69321.859459459491"/>
    <n v="14546.782608695654"/>
    <x v="0"/>
    <x v="0"/>
    <n v="0"/>
    <n v="3846.1538461538462"/>
    <n v="0"/>
    <n v="3846.1538461538462"/>
    <n v="7059.6"/>
    <n v="43869.323004609992"/>
  </r>
  <r>
    <x v="14"/>
    <s v="SO.AV.2026.08.00963"/>
    <s v="Indah Lestari"/>
    <x v="9"/>
    <x v="9"/>
    <x v="1"/>
    <n v="4"/>
    <n v="687090.00000000012"/>
    <n v="509374.18378378375"/>
    <n v="109625.81621621625"/>
    <n v="16491.965217391305"/>
    <x v="6"/>
    <x v="4"/>
    <n v="15000"/>
    <n v="0"/>
    <n v="0"/>
    <n v="15000"/>
    <n v="13741.800000000001"/>
    <n v="64392.05099882494"/>
  </r>
  <r>
    <x v="14"/>
    <s v="SO.AV.2026.08.00964"/>
    <s v="Duta Andalas"/>
    <x v="13"/>
    <x v="138"/>
    <x v="0"/>
    <n v="6"/>
    <n v="193139.99999999997"/>
    <n v="144214.83243243239"/>
    <n v="29785.16756756758"/>
    <n v="1510.5391304347827"/>
    <x v="0"/>
    <x v="1"/>
    <n v="0"/>
    <n v="0"/>
    <n v="0"/>
    <n v="0"/>
    <n v="3862.7999999999997"/>
    <n v="24411.828437132797"/>
  </r>
  <r>
    <x v="14"/>
    <s v="SO.AV.2026.08.00964"/>
    <s v="Duta Andalas"/>
    <x v="13"/>
    <x v="139"/>
    <x v="0"/>
    <n v="6"/>
    <n v="193139.99999999997"/>
    <n v="144214.83243243239"/>
    <n v="29785.16756756758"/>
    <n v="1510.5391304347827"/>
    <x v="0"/>
    <x v="1"/>
    <n v="0"/>
    <n v="0"/>
    <n v="0"/>
    <n v="0"/>
    <n v="3862.7999999999997"/>
    <n v="24411.828437132797"/>
  </r>
  <r>
    <x v="14"/>
    <s v="SO.AV.2026.08.00964"/>
    <s v="Duta Andalas"/>
    <x v="13"/>
    <x v="140"/>
    <x v="0"/>
    <n v="6"/>
    <n v="193139.99999999997"/>
    <n v="144214.83243243239"/>
    <n v="29785.16756756758"/>
    <n v="1510.5391304347827"/>
    <x v="0"/>
    <x v="1"/>
    <n v="0"/>
    <n v="0"/>
    <n v="0"/>
    <n v="0"/>
    <n v="3862.7999999999997"/>
    <n v="24411.828437132797"/>
  </r>
  <r>
    <x v="14"/>
    <s v="SO.AV.2026.08.00964"/>
    <s v="Duta Andalas"/>
    <x v="13"/>
    <x v="141"/>
    <x v="0"/>
    <n v="6"/>
    <n v="193139.99999999997"/>
    <n v="144214.83243243239"/>
    <n v="29785.16756756758"/>
    <n v="1510.5391304347827"/>
    <x v="0"/>
    <x v="1"/>
    <n v="0"/>
    <n v="0"/>
    <n v="0"/>
    <n v="0"/>
    <n v="3862.7999999999997"/>
    <n v="24411.828437132797"/>
  </r>
  <r>
    <x v="14"/>
    <s v="SO.AV.2026.08.00964"/>
    <s v="Duta Andalas"/>
    <x v="13"/>
    <x v="46"/>
    <x v="0"/>
    <n v="6"/>
    <n v="193139.99999999997"/>
    <n v="144214.83243243239"/>
    <n v="29785.16756756758"/>
    <n v="1510.5391304347827"/>
    <x v="0"/>
    <x v="1"/>
    <n v="0"/>
    <n v="0"/>
    <n v="0"/>
    <n v="0"/>
    <n v="3862.7999999999997"/>
    <n v="24411.828437132797"/>
  </r>
  <r>
    <x v="14"/>
    <s v="SO.AV.2026.08.00965"/>
    <s v="Indah Lestari"/>
    <x v="9"/>
    <x v="3"/>
    <x v="1"/>
    <n v="6"/>
    <n v="553890"/>
    <n v="425711.09189189179"/>
    <n v="73288.908108108153"/>
    <n v="5647.304347826087"/>
    <x v="0"/>
    <x v="1"/>
    <n v="0"/>
    <n v="0"/>
    <n v="0"/>
    <n v="0"/>
    <n v="11077.8"/>
    <n v="56563.80376028207"/>
  </r>
  <r>
    <x v="14"/>
    <s v="SO.AV.2026.08.00966"/>
    <s v="Usaha Jaya 2"/>
    <x v="5"/>
    <x v="9"/>
    <x v="1"/>
    <n v="4"/>
    <n v="687090.00000000012"/>
    <n v="509374.18378378375"/>
    <n v="109625.81621621625"/>
    <n v="16491.965217391305"/>
    <x v="6"/>
    <x v="3"/>
    <n v="15000"/>
    <n v="7500"/>
    <n v="0"/>
    <n v="22500"/>
    <n v="13741.800000000001"/>
    <n v="56892.05099882494"/>
  </r>
  <r>
    <x v="14"/>
    <s v="SO.AV.2026.08.00967"/>
    <s v="Sinar Loka"/>
    <x v="9"/>
    <x v="9"/>
    <x v="1"/>
    <n v="4"/>
    <n v="687090.00000000012"/>
    <n v="509374.18378378375"/>
    <n v="109625.81621621625"/>
    <n v="16491.965217391305"/>
    <x v="6"/>
    <x v="4"/>
    <n v="15000"/>
    <n v="0"/>
    <n v="0"/>
    <n v="15000"/>
    <n v="13741.800000000001"/>
    <n v="64392.05099882494"/>
  </r>
  <r>
    <x v="14"/>
    <s v="SO.AV.2026.08.00968"/>
    <s v="Cahaya Bangunan (Niaso)"/>
    <x v="11"/>
    <x v="3"/>
    <x v="1"/>
    <n v="12"/>
    <n v="1107780"/>
    <n v="851422.18378378358"/>
    <n v="146577.81621621631"/>
    <n v="11294.608695652174"/>
    <x v="0"/>
    <x v="1"/>
    <n v="0"/>
    <n v="0"/>
    <n v="0"/>
    <n v="0"/>
    <n v="22155.599999999999"/>
    <n v="113127.60752056414"/>
  </r>
  <r>
    <x v="14"/>
    <s v="SO.AV.2026.08.00969"/>
    <s v="Restu Bangunan (Ps.Ma.Tebo)"/>
    <x v="8"/>
    <x v="3"/>
    <x v="1"/>
    <n v="24"/>
    <n v="2215560"/>
    <n v="1702844.3675675672"/>
    <n v="293155.63243243261"/>
    <n v="22589.217391304348"/>
    <x v="0"/>
    <x v="0"/>
    <n v="0"/>
    <n v="16666.666666666668"/>
    <n v="0"/>
    <n v="16666.666666666668"/>
    <n v="44311.199999999997"/>
    <n v="209588.54837446165"/>
  </r>
  <r>
    <x v="14"/>
    <s v="SO.AV.2026.08.00970"/>
    <s v="Restu Bangunan (Ps.Ma.Tebo)"/>
    <x v="8"/>
    <x v="9"/>
    <x v="1"/>
    <n v="4"/>
    <n v="687090.00000000012"/>
    <n v="509374.18378378375"/>
    <n v="109625.81621621625"/>
    <n v="16491.965217391305"/>
    <x v="6"/>
    <x v="3"/>
    <n v="15000"/>
    <n v="16666.666666666668"/>
    <n v="0"/>
    <n v="31666.666666666668"/>
    <n v="13741.800000000001"/>
    <n v="47725.384332158268"/>
  </r>
  <r>
    <x v="14"/>
    <s v="SO.AV.2026.08.00971"/>
    <s v="Suka Damai"/>
    <x v="4"/>
    <x v="134"/>
    <x v="0"/>
    <n v="1"/>
    <n v="0"/>
    <n v="0"/>
    <n v="0"/>
    <n v="168.34782608695653"/>
    <x v="0"/>
    <x v="1"/>
    <n v="0"/>
    <n v="0"/>
    <n v="0"/>
    <n v="0"/>
    <n v="0"/>
    <n v="-168.34782608695653"/>
  </r>
  <r>
    <x v="14"/>
    <s v="SO.AV.2026.08.00971"/>
    <s v="Suka Damai"/>
    <x v="4"/>
    <x v="135"/>
    <x v="0"/>
    <n v="1"/>
    <n v="67432.5"/>
    <n v="51615.351351351346"/>
    <n v="9134.6486486486465"/>
    <n v="168.34782608695653"/>
    <x v="0"/>
    <x v="1"/>
    <n v="0"/>
    <n v="0"/>
    <n v="0"/>
    <n v="0"/>
    <n v="1348.6499999999999"/>
    <n v="7617.6508225616908"/>
  </r>
  <r>
    <x v="14"/>
    <s v="SO.AV.2026.08.00971"/>
    <s v="Suka Damai"/>
    <x v="4"/>
    <x v="3"/>
    <x v="1"/>
    <n v="6"/>
    <n v="553890"/>
    <n v="425711.09189189179"/>
    <n v="73288.908108108153"/>
    <n v="5647.304347826087"/>
    <x v="0"/>
    <x v="1"/>
    <n v="0"/>
    <n v="0"/>
    <n v="0"/>
    <n v="0"/>
    <n v="11077.8"/>
    <n v="56563.80376028207"/>
  </r>
  <r>
    <x v="14"/>
    <s v="SO.AV.2026.08.00972"/>
    <s v="Sumber Maju Jaya"/>
    <x v="4"/>
    <x v="5"/>
    <x v="0"/>
    <n v="4"/>
    <n v="304140"/>
    <n v="230805.36216216214"/>
    <n v="43194.637837837858"/>
    <n v="3336.3478260869565"/>
    <x v="1"/>
    <x v="2"/>
    <n v="0"/>
    <n v="0"/>
    <n v="12165.6"/>
    <n v="12165.6"/>
    <n v="6082.8"/>
    <n v="21609.8900117509"/>
  </r>
  <r>
    <x v="14"/>
    <s v="SO.AV.2026.08.00973"/>
    <s v="Manunggal Jaya"/>
    <x v="4"/>
    <x v="14"/>
    <x v="0"/>
    <n v="2"/>
    <n v="2642170"/>
    <n v="1990195.5027027025"/>
    <n v="390137.83063063049"/>
    <n v="32307.478260869564"/>
    <x v="0"/>
    <x v="1"/>
    <n v="0"/>
    <n v="0"/>
    <n v="0"/>
    <n v="0"/>
    <n v="52843.4"/>
    <n v="304986.9523697609"/>
  </r>
  <r>
    <x v="14"/>
    <s v="SO.AV.2026.08.00974"/>
    <s v="Bintang Baru/Bintang Baru Jaya"/>
    <x v="4"/>
    <x v="134"/>
    <x v="0"/>
    <n v="4"/>
    <n v="0"/>
    <n v="0"/>
    <n v="0"/>
    <n v="673.39130434782612"/>
    <x v="1"/>
    <x v="1"/>
    <n v="0"/>
    <n v="0"/>
    <n v="0"/>
    <n v="0"/>
    <n v="0"/>
    <n v="-673.39130434782612"/>
  </r>
  <r>
    <x v="14"/>
    <s v="SO.AV.2026.08.00974"/>
    <s v="Bintang Baru/Bintang Baru Jaya"/>
    <x v="4"/>
    <x v="135"/>
    <x v="0"/>
    <n v="4"/>
    <n v="269730"/>
    <n v="206461.40540540538"/>
    <n v="36538.594594594586"/>
    <n v="673.39130434782612"/>
    <x v="1"/>
    <x v="2"/>
    <n v="0"/>
    <n v="0"/>
    <n v="9440.5500000000011"/>
    <n v="9440.5500000000011"/>
    <n v="5394.5999999999995"/>
    <n v="21030.05329024676"/>
  </r>
  <r>
    <x v="14"/>
    <s v="SO.AV.2026.08.00974"/>
    <s v="Bintang Baru/Bintang Baru Jaya"/>
    <x v="4"/>
    <x v="6"/>
    <x v="0"/>
    <n v="4"/>
    <n v="276390"/>
    <n v="209234.76756756756"/>
    <n v="39765.232432432414"/>
    <n v="2601.7391304347825"/>
    <x v="1"/>
    <x v="2"/>
    <n v="0"/>
    <n v="0"/>
    <n v="9673.6500000000015"/>
    <n v="9673.6500000000015"/>
    <n v="5527.7999999999993"/>
    <n v="21962.04330199763"/>
  </r>
  <r>
    <x v="14"/>
    <s v="SO.AV.2026.08.00975"/>
    <s v="Sinar Cahaya / Sinar Makmur"/>
    <x v="0"/>
    <x v="3"/>
    <x v="1"/>
    <n v="6"/>
    <n v="553890"/>
    <n v="425711.09189189179"/>
    <n v="73288.908108108153"/>
    <n v="5647.304347826087"/>
    <x v="0"/>
    <x v="0"/>
    <n v="0"/>
    <n v="5769.2307692307695"/>
    <n v="0"/>
    <n v="5769.2307692307695"/>
    <n v="11077.8"/>
    <n v="50794.572991051304"/>
  </r>
  <r>
    <x v="14"/>
    <s v="SO.AV.2026.08.00976"/>
    <s v="Abadi (Margoyoso)"/>
    <x v="10"/>
    <x v="3"/>
    <x v="1"/>
    <n v="24"/>
    <n v="2215560"/>
    <n v="1702844.3675675672"/>
    <n v="293155.63243243261"/>
    <n v="32589.217391304348"/>
    <x v="0"/>
    <x v="0"/>
    <n v="0"/>
    <n v="12500"/>
    <n v="0"/>
    <n v="12500"/>
    <n v="44311.199999999997"/>
    <n v="203755.21504112828"/>
  </r>
  <r>
    <x v="14"/>
    <s v="SO.AV.2026.08.00976"/>
    <s v="Abadi (Margoyoso)"/>
    <x v="10"/>
    <x v="1"/>
    <x v="1"/>
    <n v="48"/>
    <n v="670810"/>
    <n v="518618.72432432417"/>
    <n v="85714.609009009087"/>
    <n v="15325.91304347826"/>
    <x v="0"/>
    <x v="0"/>
    <n v="0"/>
    <n v="12500"/>
    <n v="0"/>
    <n v="12500"/>
    <n v="13416.2"/>
    <n v="44472.495965530834"/>
  </r>
  <r>
    <x v="14"/>
    <s v="SO.AV.2026.08.00977"/>
    <s v="Mustika Jaya (Sarolangun)"/>
    <x v="10"/>
    <x v="9"/>
    <x v="1"/>
    <n v="8"/>
    <n v="1374180.0000000002"/>
    <n v="1018748.3675675675"/>
    <n v="219251.6324324325"/>
    <n v="52983.930434782611"/>
    <x v="6"/>
    <x v="4"/>
    <n v="30000"/>
    <n v="0"/>
    <n v="0"/>
    <n v="30000"/>
    <n v="27483.600000000002"/>
    <n v="108784.10199764988"/>
  </r>
  <r>
    <x v="14"/>
    <s v="SO.AV.2026.08.00978"/>
    <s v="Mustika Jaya (Sarolangun)"/>
    <x v="10"/>
    <x v="20"/>
    <x v="0"/>
    <n v="4"/>
    <n v="1149220"/>
    <n v="872068.32432432426"/>
    <n v="163265.00900900899"/>
    <n v="22978.08695652174"/>
    <x v="0"/>
    <x v="1"/>
    <n v="0"/>
    <n v="0"/>
    <n v="0"/>
    <n v="0"/>
    <n v="22984.399999999998"/>
    <n v="117302.52205248727"/>
  </r>
  <r>
    <x v="14"/>
    <s v="SO.AV.2026.08.00979"/>
    <s v="Sejati ( Tungkal )"/>
    <x v="5"/>
    <x v="125"/>
    <x v="0"/>
    <n v="24"/>
    <n v="2053500.0000000002"/>
    <n v="1562327.3513513512"/>
    <n v="287672.64864864876"/>
    <n v="20881.252173913042"/>
    <x v="0"/>
    <x v="0"/>
    <n v="0"/>
    <n v="5882.3529411764703"/>
    <n v="0"/>
    <n v="5882.3529411764703"/>
    <n v="41070"/>
    <n v="219839.04353355922"/>
  </r>
  <r>
    <x v="14"/>
    <s v="SO.AV.2026.08.00980"/>
    <s v="Sumber Rejeki Baru"/>
    <x v="5"/>
    <x v="9"/>
    <x v="1"/>
    <n v="4"/>
    <n v="687090.00000000012"/>
    <n v="509374.18378378375"/>
    <n v="109625.81621621625"/>
    <n v="16491.965217391305"/>
    <x v="6"/>
    <x v="3"/>
    <n v="15000"/>
    <n v="8333.3333333333339"/>
    <n v="0"/>
    <n v="23333.333333333336"/>
    <n v="13741.800000000001"/>
    <n v="56058.717665491611"/>
  </r>
  <r>
    <x v="14"/>
    <s v="SO.AV.2026.08.00981"/>
    <s v="Sumber Rejeki Baru"/>
    <x v="5"/>
    <x v="3"/>
    <x v="1"/>
    <n v="6"/>
    <n v="553890"/>
    <n v="425711.09189189179"/>
    <n v="73288.908108108153"/>
    <n v="5647.304347826087"/>
    <x v="0"/>
    <x v="0"/>
    <n v="0"/>
    <n v="8333.3333333333339"/>
    <n v="0"/>
    <n v="8333.3333333333339"/>
    <n v="11077.8"/>
    <n v="48230.470426948741"/>
  </r>
  <r>
    <x v="14"/>
    <s v="SO.AV.2026.08.00982"/>
    <s v="Boy Jaya Baru"/>
    <x v="9"/>
    <x v="14"/>
    <x v="0"/>
    <n v="1"/>
    <n v="1321085"/>
    <n v="995097.75135135127"/>
    <n v="195068.91531531524"/>
    <n v="16153.739130434782"/>
    <x v="0"/>
    <x v="0"/>
    <n v="0"/>
    <n v="8064.5161290322585"/>
    <n v="0"/>
    <n v="8064.5161290322585"/>
    <n v="26421.7"/>
    <n v="144428.96005584818"/>
  </r>
  <r>
    <x v="14"/>
    <s v="SO.AV.2026.08.00983"/>
    <s v="Ken Jaya"/>
    <x v="3"/>
    <x v="20"/>
    <x v="0"/>
    <n v="4"/>
    <n v="1149220"/>
    <n v="872068.32432432426"/>
    <n v="163265.00900900899"/>
    <n v="12978.08695652174"/>
    <x v="0"/>
    <x v="0"/>
    <n v="0"/>
    <n v="7142.8571428571431"/>
    <n v="0"/>
    <n v="7142.8571428571431"/>
    <n v="22984.399999999998"/>
    <n v="120159.66490963014"/>
  </r>
  <r>
    <x v="14"/>
    <s v="SO.AV.2026.08.00984"/>
    <s v="MANTAP"/>
    <x v="7"/>
    <x v="3"/>
    <x v="1"/>
    <n v="24"/>
    <n v="2215560"/>
    <n v="1702844.3675675672"/>
    <n v="293155.63243243261"/>
    <n v="32589.217391304348"/>
    <x v="0"/>
    <x v="0"/>
    <n v="0"/>
    <n v="50000"/>
    <n v="0"/>
    <n v="50000"/>
    <n v="44311.199999999997"/>
    <n v="166255.21504112828"/>
  </r>
  <r>
    <x v="14"/>
    <s v="SO.AV.2026.08.00985"/>
    <s v="Sinar Jaya (Eka Jaya)"/>
    <x v="6"/>
    <x v="5"/>
    <x v="0"/>
    <n v="10"/>
    <n v="760350.00000000012"/>
    <n v="577013.40540540533"/>
    <n v="107986.59459459467"/>
    <n v="8340.8695652173919"/>
    <x v="0"/>
    <x v="1"/>
    <n v="0"/>
    <n v="0"/>
    <n v="0"/>
    <n v="0"/>
    <n v="15207.000000000002"/>
    <n v="84438.725029377281"/>
  </r>
  <r>
    <x v="14"/>
    <s v="SO.AV.2026.08.00985"/>
    <s v="Sinar Jaya (Eka Jaya)"/>
    <x v="6"/>
    <x v="20"/>
    <x v="0"/>
    <n v="2"/>
    <n v="574610"/>
    <n v="436034.16216216213"/>
    <n v="81632.504504504497"/>
    <n v="6489.04347826087"/>
    <x v="0"/>
    <x v="1"/>
    <n v="0"/>
    <n v="0"/>
    <n v="0"/>
    <n v="0"/>
    <n v="11492.199999999999"/>
    <n v="63651.261026243636"/>
  </r>
  <r>
    <x v="14"/>
    <s v="SO.AV.2026.08.00986"/>
    <s v="Sinar Jaya (Eka Jaya)"/>
    <x v="6"/>
    <x v="39"/>
    <x v="1"/>
    <n v="4"/>
    <n v="183150.00000000003"/>
    <n v="137435.50270270268"/>
    <n v="27564.497297297319"/>
    <n v="3336.3478260869565"/>
    <x v="0"/>
    <x v="1"/>
    <n v="0"/>
    <n v="0"/>
    <n v="0"/>
    <n v="0"/>
    <n v="3663.0000000000005"/>
    <n v="20565.149471210363"/>
  </r>
  <r>
    <x v="14"/>
    <s v="SO.AV.2026.08.00986"/>
    <s v="Sinar Jaya (Eka Jaya)"/>
    <x v="6"/>
    <x v="9"/>
    <x v="1"/>
    <n v="2"/>
    <n v="343545.00000000006"/>
    <n v="254687.09189189188"/>
    <n v="54812.908108108124"/>
    <n v="8245.9826086956527"/>
    <x v="0"/>
    <x v="1"/>
    <n v="0"/>
    <n v="0"/>
    <n v="0"/>
    <n v="0"/>
    <n v="6870.9000000000005"/>
    <n v="39696.02549941247"/>
  </r>
  <r>
    <x v="14"/>
    <s v="SO.AV.2026.08.00987"/>
    <s v="Sejati ( Tungkal )"/>
    <x v="5"/>
    <x v="39"/>
    <x v="1"/>
    <n v="15"/>
    <n v="686812.50000000012"/>
    <n v="515383.13513513503"/>
    <n v="103366.86486486497"/>
    <n v="12511.304347826088"/>
    <x v="0"/>
    <x v="0"/>
    <n v="0"/>
    <n v="5882.3529411764703"/>
    <n v="0"/>
    <n v="5882.3529411764703"/>
    <n v="13736.250000000002"/>
    <n v="71236.957575862412"/>
  </r>
  <r>
    <x v="14"/>
    <s v="SO.AV.2026.08.00987"/>
    <s v="Sejati ( Tungkal )"/>
    <x v="5"/>
    <x v="142"/>
    <x v="0"/>
    <n v="15"/>
    <n v="1252912.5"/>
    <n v="942943.13513513503"/>
    <n v="185806.86486486497"/>
    <n v="12029.217391304348"/>
    <x v="0"/>
    <x v="0"/>
    <n v="0"/>
    <n v="5882.3529411764703"/>
    <n v="0"/>
    <n v="5882.3529411764703"/>
    <n v="25058.250000000004"/>
    <n v="142837.04453238414"/>
  </r>
  <r>
    <x v="14"/>
    <s v="SO.AV.2026.08.00988"/>
    <s v="Rul Sinar Kaca"/>
    <x v="13"/>
    <x v="21"/>
    <x v="1"/>
    <n v="24"/>
    <n v="2284379.9999999995"/>
    <n v="1741671.4378378377"/>
    <n v="316328.5621621618"/>
    <n v="19816.069565217393"/>
    <x v="7"/>
    <x v="3"/>
    <n v="50000"/>
    <n v="15625"/>
    <n v="0"/>
    <n v="65625"/>
    <n v="45687.6"/>
    <n v="185199.89259694438"/>
  </r>
  <r>
    <x v="14"/>
    <s v="SO.AV.2026.08.00989"/>
    <s v="Boy Jaya Baru"/>
    <x v="9"/>
    <x v="3"/>
    <x v="1"/>
    <n v="6"/>
    <n v="553890"/>
    <n v="425711.09189189179"/>
    <n v="73288.908108108153"/>
    <n v="5647.304347826087"/>
    <x v="0"/>
    <x v="0"/>
    <n v="0"/>
    <n v="8064.5161290322585"/>
    <n v="0"/>
    <n v="8064.5161290322585"/>
    <n v="11077.8"/>
    <n v="48499.287631249812"/>
  </r>
  <r>
    <x v="14"/>
    <s v="SO.AV.2026.08.00990"/>
    <s v="Terbit"/>
    <x v="5"/>
    <x v="63"/>
    <x v="0"/>
    <n v="18"/>
    <n v="0"/>
    <n v="0"/>
    <n v="0"/>
    <n v="23897.739130434784"/>
    <x v="0"/>
    <x v="0"/>
    <n v="0"/>
    <n v="15000"/>
    <n v="0"/>
    <n v="15000"/>
    <n v="0"/>
    <n v="-38897.739130434784"/>
  </r>
  <r>
    <x v="14"/>
    <s v="SO.AV.2026.08.00990"/>
    <s v="Terbit"/>
    <x v="5"/>
    <x v="64"/>
    <x v="0"/>
    <n v="18"/>
    <n v="5416245.0000000009"/>
    <n v="4161429.9243243234"/>
    <n v="718070.07567567658"/>
    <n v="23897.739130434784"/>
    <x v="0"/>
    <x v="0"/>
    <n v="0"/>
    <n v="15000"/>
    <n v="0"/>
    <n v="15000"/>
    <n v="108324.90000000001"/>
    <n v="570847.43654524174"/>
  </r>
  <r>
    <x v="14"/>
    <s v="SO.AV.2026.08.00990"/>
    <s v="Terbit"/>
    <x v="5"/>
    <x v="125"/>
    <x v="0"/>
    <n v="12"/>
    <n v="1026750.0000000001"/>
    <n v="781163.67567567562"/>
    <n v="143836.32432432438"/>
    <n v="10440.626086956521"/>
    <x v="0"/>
    <x v="0"/>
    <n v="0"/>
    <n v="15000"/>
    <n v="0"/>
    <n v="15000"/>
    <n v="20535"/>
    <n v="97860.698237367847"/>
  </r>
  <r>
    <x v="14"/>
    <s v="SO.AV.2026.08.00991"/>
    <s v="Sejati ( Tungkal )"/>
    <x v="5"/>
    <x v="5"/>
    <x v="0"/>
    <n v="6"/>
    <n v="456210.00000000006"/>
    <n v="346208.04324324324"/>
    <n v="64791.956756756757"/>
    <n v="5004.5217391304359"/>
    <x v="0"/>
    <x v="0"/>
    <n v="0"/>
    <n v="5882.3529411764703"/>
    <n v="0"/>
    <n v="5882.3529411764703"/>
    <n v="9124.2000000000007"/>
    <n v="44780.882076449852"/>
  </r>
  <r>
    <x v="14"/>
    <s v="SO.AV.2026.08.00992"/>
    <s v="PANCA WARNA"/>
    <x v="2"/>
    <x v="10"/>
    <x v="1"/>
    <n v="1"/>
    <n v="810300"/>
    <n v="598738.07567567565"/>
    <n v="131261.92432432424"/>
    <n v="19910.956521739132"/>
    <x v="1"/>
    <x v="2"/>
    <n v="0"/>
    <n v="0"/>
    <n v="64824"/>
    <n v="64824"/>
    <n v="0"/>
    <n v="46526.967802585103"/>
  </r>
  <r>
    <x v="14"/>
    <s v="SO.AV.2026.08.00993"/>
    <s v="Akbar Mandiri"/>
    <x v="1"/>
    <x v="3"/>
    <x v="1"/>
    <n v="3"/>
    <n v="276945"/>
    <n v="212855.54594594589"/>
    <n v="36644.454054054077"/>
    <n v="2823.6521739130435"/>
    <x v="0"/>
    <x v="0"/>
    <n v="0"/>
    <n v="2500"/>
    <n v="0"/>
    <n v="2500"/>
    <n v="5538.9"/>
    <n v="25781.901880141035"/>
  </r>
  <r>
    <x v="14"/>
    <s v="SO.AV.2026.08.00994"/>
    <s v="Usaha Jaya 2"/>
    <x v="5"/>
    <x v="10"/>
    <x v="1"/>
    <n v="3"/>
    <n v="2430899.9999999995"/>
    <n v="1796214.2270270269"/>
    <n v="393785.7729729726"/>
    <n v="59732.869565217392"/>
    <x v="6"/>
    <x v="3"/>
    <n v="45000"/>
    <n v="7500"/>
    <n v="0"/>
    <n v="52500"/>
    <n v="48617.999999999993"/>
    <n v="232934.90340775519"/>
  </r>
  <r>
    <x v="14"/>
    <s v="SO.AV.2026.08.00995"/>
    <s v="Sumber Maju Jaya"/>
    <x v="4"/>
    <x v="4"/>
    <x v="1"/>
    <n v="4"/>
    <n v="210530"/>
    <n v="160238.70270270269"/>
    <n v="29427.963963963964"/>
    <n v="1900.8"/>
    <x v="1"/>
    <x v="2"/>
    <n v="0"/>
    <n v="0"/>
    <n v="8421.2000000000007"/>
    <n v="8421.2000000000007"/>
    <n v="4210.6000000000004"/>
    <n v="14895.363963963964"/>
  </r>
  <r>
    <x v="14"/>
    <s v="SO.AV.2026.08.00997"/>
    <s v="Usaha Jaya 2"/>
    <x v="5"/>
    <x v="3"/>
    <x v="1"/>
    <n v="24"/>
    <n v="2215560"/>
    <n v="1702844.3675675672"/>
    <n v="293155.63243243261"/>
    <n v="22589.217391304348"/>
    <x v="0"/>
    <x v="0"/>
    <n v="0"/>
    <n v="7500"/>
    <n v="0"/>
    <n v="7500"/>
    <n v="44311.199999999997"/>
    <n v="218755.21504112828"/>
  </r>
  <r>
    <x v="14"/>
    <s v="SO.AV.2026.08.00997"/>
    <s v="Usaha Jaya 2"/>
    <x v="5"/>
    <x v="1"/>
    <x v="1"/>
    <n v="24"/>
    <n v="335405"/>
    <n v="259309.36216216208"/>
    <n v="42857.304504504544"/>
    <n v="2662.95652173913"/>
    <x v="0"/>
    <x v="0"/>
    <n v="0"/>
    <n v="7500"/>
    <n v="0"/>
    <n v="7500"/>
    <n v="6708.1"/>
    <n v="25986.247982765417"/>
  </r>
  <r>
    <x v="14"/>
    <s v="SO.AV.2026.08.00997"/>
    <s v="Usaha Jaya 2"/>
    <x v="5"/>
    <x v="2"/>
    <x v="1"/>
    <n v="24"/>
    <n v="619565"/>
    <n v="477942.74594594585"/>
    <n v="80223.92072072078"/>
    <n v="4505.5938782608691"/>
    <x v="0"/>
    <x v="0"/>
    <n v="0"/>
    <n v="7500"/>
    <n v="0"/>
    <n v="7500"/>
    <n v="12391.3"/>
    <n v="55827.026842459905"/>
  </r>
  <r>
    <x v="14"/>
    <s v="SO.AV.2026.08.00997"/>
    <s v="Usaha Jaya 2"/>
    <x v="5"/>
    <x v="5"/>
    <x v="0"/>
    <n v="12"/>
    <n v="912420.00000000012"/>
    <n v="692416.08648648649"/>
    <n v="129583.91351351351"/>
    <n v="10009.043478260872"/>
    <x v="0"/>
    <x v="0"/>
    <n v="0"/>
    <n v="7500"/>
    <n v="0"/>
    <n v="7500"/>
    <n v="18248.400000000001"/>
    <n v="93826.470035252656"/>
  </r>
  <r>
    <x v="14"/>
    <s v="SO.AV.2026.08.00998"/>
    <s v="Sejati ( Tungkal )"/>
    <x v="5"/>
    <x v="21"/>
    <x v="1"/>
    <n v="9"/>
    <n v="856642.5"/>
    <n v="653126.78918918909"/>
    <n v="118623.21081081079"/>
    <n v="7431.0260869565218"/>
    <x v="0"/>
    <x v="0"/>
    <n v="0"/>
    <n v="5882.3529411764703"/>
    <n v="0"/>
    <n v="5882.3529411764703"/>
    <n v="17132.849999999999"/>
    <n v="88176.981782677787"/>
  </r>
  <r>
    <x v="14"/>
    <s v="SO.AV.2026.08.00998"/>
    <s v="Sejati ( Tungkal )"/>
    <x v="5"/>
    <x v="50"/>
    <x v="1"/>
    <n v="3"/>
    <n v="250027.50000000003"/>
    <n v="190206.42162162162"/>
    <n v="35043.578378378385"/>
    <n v="2415.0260869565218"/>
    <x v="0"/>
    <x v="0"/>
    <n v="0"/>
    <n v="5882.3529411764703"/>
    <n v="0"/>
    <n v="5882.3529411764703"/>
    <n v="5000.55"/>
    <n v="21745.649350245392"/>
  </r>
  <r>
    <x v="14"/>
    <s v="SO.AV.2026.08.00999"/>
    <s v="MANDIRI (Talang Bakung)"/>
    <x v="4"/>
    <x v="9"/>
    <x v="1"/>
    <n v="4"/>
    <n v="687090.00000000012"/>
    <n v="509374.18378378375"/>
    <n v="109625.81621621625"/>
    <n v="16491.965217391305"/>
    <x v="6"/>
    <x v="4"/>
    <n v="15000"/>
    <n v="0"/>
    <n v="0"/>
    <n v="15000"/>
    <n v="13741.800000000001"/>
    <n v="64392.05099882494"/>
  </r>
  <r>
    <x v="14"/>
    <s v="SO.GM.2026.08.00102"/>
    <s v="PT. Tayang Sari"/>
    <x v="2"/>
    <x v="22"/>
    <x v="2"/>
    <n v="2"/>
    <n v="528175"/>
    <n v="346208.04324324324"/>
    <n v="129625.29009009007"/>
    <n v="32185.043478260868"/>
    <x v="0"/>
    <x v="0"/>
    <n v="0"/>
    <n v="3571.4285714285716"/>
    <n v="0"/>
    <n v="3571.4285714285716"/>
    <n v="10563.5"/>
    <n v="83305.318040400642"/>
  </r>
  <r>
    <x v="14"/>
    <s v="SO.GM.2026.08.00103"/>
    <s v="MANTAP"/>
    <x v="7"/>
    <x v="24"/>
    <x v="2"/>
    <n v="40"/>
    <n v="2554110"/>
    <n v="1694524.2810810811"/>
    <n v="606475.71891891886"/>
    <n v="263756.52173913043"/>
    <x v="0"/>
    <x v="0"/>
    <n v="0"/>
    <n v="50000"/>
    <n v="0"/>
    <n v="50000"/>
    <n v="51082.200000000004"/>
    <n v="241636.99717978842"/>
  </r>
  <r>
    <x v="14"/>
    <s v="SO.GM.2026.08.00104"/>
    <s v="Tiga Putra ( Karya )"/>
    <x v="3"/>
    <x v="53"/>
    <x v="2"/>
    <n v="5"/>
    <n v="1188393.75"/>
    <n v="778968.09729729732"/>
    <n v="291656.90270270268"/>
    <n v="80539.130434782608"/>
    <x v="0"/>
    <x v="1"/>
    <n v="0"/>
    <n v="0"/>
    <n v="0"/>
    <n v="0"/>
    <n v="23767.875000000004"/>
    <n v="187349.89726792008"/>
  </r>
  <r>
    <x v="14"/>
    <s v="SO.GM.2026.08.00105"/>
    <s v="Restu Bangunan (Ps.Ma.Tebo)"/>
    <x v="8"/>
    <x v="52"/>
    <x v="5"/>
    <n v="10"/>
    <n v="1027675"/>
    <n v="708748.10810810793"/>
    <n v="217085.22522522532"/>
    <n v="153778.08695652173"/>
    <x v="0"/>
    <x v="1"/>
    <n v="0"/>
    <n v="0"/>
    <n v="0"/>
    <n v="0"/>
    <n v="0"/>
    <n v="63307.138268703595"/>
  </r>
  <r>
    <x v="14"/>
    <s v="SO.GM.2026.08.00106"/>
    <s v="Persia Bangunan"/>
    <x v="9"/>
    <x v="22"/>
    <x v="2"/>
    <n v="2"/>
    <n v="528175"/>
    <n v="346208.04324324324"/>
    <n v="129625.29009009007"/>
    <n v="32185.043478260868"/>
    <x v="0"/>
    <x v="0"/>
    <n v="0"/>
    <n v="3846.1538461538462"/>
    <n v="0"/>
    <n v="3846.1538461538462"/>
    <n v="10563.5"/>
    <n v="83030.592765675363"/>
  </r>
  <r>
    <x v="14"/>
    <s v="SO.GM.2026.08.00107"/>
    <s v="Boy Jaya Baru"/>
    <x v="9"/>
    <x v="53"/>
    <x v="2"/>
    <n v="10"/>
    <n v="2376787.5"/>
    <n v="1557936.1945945946"/>
    <n v="583313.80540540535"/>
    <n v="161078.26086956522"/>
    <x v="0"/>
    <x v="0"/>
    <n v="0"/>
    <n v="8064.5161290322585"/>
    <n v="0"/>
    <n v="8064.5161290322585"/>
    <n v="47535.750000000007"/>
    <n v="366635.27840680792"/>
  </r>
  <r>
    <x v="14"/>
    <s v="SO.GM.2026.08.00108"/>
    <s v="Bangunan Baru (Simp.Acai)"/>
    <x v="9"/>
    <x v="24"/>
    <x v="2"/>
    <n v="8"/>
    <n v="510822.00000000006"/>
    <n v="338904.85621621623"/>
    <n v="121295.14378378377"/>
    <n v="32751.304347826084"/>
    <x v="0"/>
    <x v="0"/>
    <n v="0"/>
    <n v="6666.666666666667"/>
    <n v="0"/>
    <n v="6666.666666666667"/>
    <n v="10216.44"/>
    <n v="71660.732769291018"/>
  </r>
  <r>
    <x v="14"/>
    <s v="SO.GM.2026.08.00109"/>
    <s v="PANCA WARNA"/>
    <x v="2"/>
    <x v="53"/>
    <x v="2"/>
    <n v="5"/>
    <n v="1188393.75"/>
    <n v="778968.09729729732"/>
    <n v="291656.90270270268"/>
    <n v="80539.130434782608"/>
    <x v="1"/>
    <x v="2"/>
    <n v="0"/>
    <n v="0"/>
    <n v="95071.500000000015"/>
    <n v="95071.500000000015"/>
    <n v="0"/>
    <n v="116046.27226792007"/>
  </r>
  <r>
    <x v="14"/>
    <s v="SO.GM.2026.08.00110"/>
    <s v="Akbar Mandiri"/>
    <x v="1"/>
    <x v="23"/>
    <x v="2"/>
    <n v="4"/>
    <n v="283790"/>
    <n v="188280.47567567567"/>
    <n v="67386.190990990988"/>
    <n v="15885.913043478264"/>
    <x v="0"/>
    <x v="0"/>
    <n v="0"/>
    <n v="2500"/>
    <n v="0"/>
    <n v="2500"/>
    <n v="5675.8"/>
    <n v="43324.477947512722"/>
  </r>
  <r>
    <x v="14"/>
    <s v="SO.GM.2026.08.00110"/>
    <s v="Akbar Mandiri"/>
    <x v="1"/>
    <x v="24"/>
    <x v="2"/>
    <n v="4"/>
    <n v="255411.00000000003"/>
    <n v="169452.42810810811"/>
    <n v="60647.571891891886"/>
    <n v="16375.652173913042"/>
    <x v="0"/>
    <x v="0"/>
    <n v="0"/>
    <n v="2500"/>
    <n v="0"/>
    <n v="2500"/>
    <n v="5108.22"/>
    <n v="36663.699717978845"/>
  </r>
  <r>
    <x v="14"/>
    <s v="SO.GM.2026.08.00110"/>
    <s v="Akbar Mandiri"/>
    <x v="1"/>
    <x v="22"/>
    <x v="2"/>
    <n v="1"/>
    <n v="264087.5"/>
    <n v="173104.02162162162"/>
    <n v="64812.645045045036"/>
    <n v="16092.521739130434"/>
    <x v="0"/>
    <x v="0"/>
    <n v="0"/>
    <n v="2500"/>
    <n v="0"/>
    <n v="2500"/>
    <n v="5281.75"/>
    <n v="40938.373305914603"/>
  </r>
  <r>
    <x v="14"/>
    <s v="SO.GM.2026.08.00111"/>
    <s v="Usaha Jaya 2"/>
    <x v="5"/>
    <x v="23"/>
    <x v="2"/>
    <n v="8"/>
    <n v="567580"/>
    <n v="376560.95135135134"/>
    <n v="134772.38198198198"/>
    <n v="31771.826086956527"/>
    <x v="0"/>
    <x v="0"/>
    <n v="0"/>
    <n v="7500"/>
    <n v="0"/>
    <n v="7500"/>
    <n v="11351.6"/>
    <n v="84148.955895025443"/>
  </r>
  <r>
    <x v="14"/>
    <s v="SO.GM.2026.08.00112"/>
    <s v="Usaha Jaya 2"/>
    <x v="5"/>
    <x v="51"/>
    <x v="5"/>
    <n v="12"/>
    <n v="361860.00000000006"/>
    <n v="263469.40540540533"/>
    <n v="62530.594594594673"/>
    <n v="46197.704347826089"/>
    <x v="0"/>
    <x v="1"/>
    <n v="0"/>
    <n v="0"/>
    <n v="0"/>
    <n v="0"/>
    <n v="0"/>
    <n v="16332.890246768584"/>
  </r>
  <r>
    <x v="14"/>
    <s v="SO.GM.2026.08.00113"/>
    <s v="Bangsal Essay"/>
    <x v="5"/>
    <x v="52"/>
    <x v="5"/>
    <n v="15"/>
    <n v="1541512.5000000002"/>
    <n v="1063122.1621621619"/>
    <n v="325627.8378378381"/>
    <n v="230667.13043478259"/>
    <x v="0"/>
    <x v="1"/>
    <n v="0"/>
    <n v="0"/>
    <n v="0"/>
    <n v="0"/>
    <n v="0"/>
    <n v="94960.707403055509"/>
  </r>
  <r>
    <x v="14"/>
    <s v="SO.GM.2026.08.00114"/>
    <s v="Bengkinang Material"/>
    <x v="5"/>
    <x v="52"/>
    <x v="5"/>
    <n v="10"/>
    <n v="1027675"/>
    <n v="708748.10810810793"/>
    <n v="217085.22522522532"/>
    <n v="153778.08695652173"/>
    <x v="0"/>
    <x v="1"/>
    <n v="0"/>
    <n v="0"/>
    <n v="0"/>
    <n v="0"/>
    <n v="0"/>
    <n v="63307.138268703595"/>
  </r>
  <r>
    <x v="14"/>
    <s v="SO.GM.2026.08.00115"/>
    <s v="Duta Andalas"/>
    <x v="13"/>
    <x v="23"/>
    <x v="2"/>
    <n v="8"/>
    <n v="567580"/>
    <n v="376560.95135135134"/>
    <n v="134772.38198198198"/>
    <n v="31771.826086956527"/>
    <x v="0"/>
    <x v="1"/>
    <n v="0"/>
    <n v="0"/>
    <n v="0"/>
    <n v="0"/>
    <n v="11351.6"/>
    <n v="91648.955895025443"/>
  </r>
  <r>
    <x v="14"/>
    <s v="SO.GM.2026.08.00116"/>
    <s v="Sejati ( Tungkal )"/>
    <x v="5"/>
    <x v="53"/>
    <x v="2"/>
    <n v="5"/>
    <n v="1188393.75"/>
    <n v="778968.09729729732"/>
    <n v="291656.90270270268"/>
    <n v="80539.130434782608"/>
    <x v="0"/>
    <x v="0"/>
    <n v="0"/>
    <n v="5882.3529411764703"/>
    <n v="0"/>
    <n v="5882.3529411764703"/>
    <n v="23767.875000000004"/>
    <n v="181467.54432674361"/>
  </r>
  <r>
    <x v="15"/>
    <s v="SO.AV.2026.08.01001"/>
    <s v="Azzahra"/>
    <x v="1"/>
    <x v="104"/>
    <x v="0"/>
    <n v="1"/>
    <n v="317682"/>
    <n v="223810.32648648648"/>
    <n v="62389.673513513524"/>
    <n v="14546.782608695654"/>
    <x v="0"/>
    <x v="1"/>
    <n v="0"/>
    <n v="0"/>
    <n v="0"/>
    <n v="0"/>
    <n v="6353.64"/>
    <n v="41489.250904817869"/>
  </r>
  <r>
    <x v="15"/>
    <s v="SO.AV.2026.08.01002"/>
    <s v="Boy Jaya Baru"/>
    <x v="9"/>
    <x v="3"/>
    <x v="1"/>
    <n v="6"/>
    <n v="553890"/>
    <n v="425711.09189189179"/>
    <n v="73288.908108108153"/>
    <n v="5647.304347826087"/>
    <x v="0"/>
    <x v="0"/>
    <n v="0"/>
    <n v="8064.5161290322585"/>
    <n v="0"/>
    <n v="8064.5161290322585"/>
    <n v="11077.8"/>
    <n v="48499.287631249812"/>
  </r>
  <r>
    <x v="15"/>
    <s v="SO.AV.2026.08.01003"/>
    <s v="HR Jaya"/>
    <x v="9"/>
    <x v="63"/>
    <x v="0"/>
    <n v="3"/>
    <n v="0"/>
    <n v="0"/>
    <n v="0"/>
    <n v="3982.9565217391305"/>
    <x v="0"/>
    <x v="0"/>
    <n v="0"/>
    <n v="8333.3333333333339"/>
    <n v="0"/>
    <n v="8333.3333333333339"/>
    <n v="0"/>
    <n v="-12316.289855072464"/>
  </r>
  <r>
    <x v="15"/>
    <s v="SO.AV.2026.08.01003"/>
    <s v="HR Jaya"/>
    <x v="9"/>
    <x v="64"/>
    <x v="0"/>
    <n v="3"/>
    <n v="902707.50000000012"/>
    <n v="693571.65405405394"/>
    <n v="119678.34594594606"/>
    <n v="3982.9565217391305"/>
    <x v="0"/>
    <x v="0"/>
    <n v="0"/>
    <n v="8333.3333333333339"/>
    <n v="0"/>
    <n v="8333.3333333333339"/>
    <n v="18054.150000000001"/>
    <n v="89307.906090873585"/>
  </r>
  <r>
    <x v="15"/>
    <s v="SO.AV.2026.08.01004"/>
    <s v="Surya Mandiri Jaya"/>
    <x v="3"/>
    <x v="10"/>
    <x v="1"/>
    <n v="1"/>
    <n v="810300"/>
    <n v="598738.07567567565"/>
    <n v="131261.92432432424"/>
    <n v="19910.956521739132"/>
    <x v="6"/>
    <x v="3"/>
    <n v="15000"/>
    <n v="9090.9090909090901"/>
    <n v="0"/>
    <n v="24090.909090909088"/>
    <n v="16206"/>
    <n v="71054.058711676014"/>
  </r>
  <r>
    <x v="15"/>
    <s v="SO.AV.2026.08.01005"/>
    <s v="Robin Jaya"/>
    <x v="9"/>
    <x v="83"/>
    <x v="0"/>
    <n v="15"/>
    <n v="252525.00000000003"/>
    <n v="182579.67567567568"/>
    <n v="44920.32432432432"/>
    <n v="470.60869565217394"/>
    <x v="0"/>
    <x v="1"/>
    <n v="0"/>
    <n v="0"/>
    <n v="0"/>
    <n v="0"/>
    <n v="5050.5"/>
    <n v="39399.215628672144"/>
  </r>
  <r>
    <x v="15"/>
    <s v="SO.AV.2026.08.01006"/>
    <s v="Nova/Wendo Usaha Jaya (Rimbo Bujang)"/>
    <x v="13"/>
    <x v="43"/>
    <x v="0"/>
    <n v="1"/>
    <n v="707347.50000000012"/>
    <n v="516692.77837837825"/>
    <n v="120557.22162162175"/>
    <n v="19903.304347826088"/>
    <x v="0"/>
    <x v="1"/>
    <n v="0"/>
    <n v="0"/>
    <n v="0"/>
    <n v="0"/>
    <n v="14146.95"/>
    <n v="86506.967273795672"/>
  </r>
  <r>
    <x v="15"/>
    <s v="SO.AV.2026.08.01007"/>
    <s v="BuildXpert Mart"/>
    <x v="12"/>
    <x v="3"/>
    <x v="1"/>
    <n v="2"/>
    <n v="184630"/>
    <n v="141903.69729729727"/>
    <n v="24429.636036036041"/>
    <n v="1882.4347826086957"/>
    <x v="0"/>
    <x v="1"/>
    <n v="0"/>
    <n v="0"/>
    <n v="0"/>
    <n v="0"/>
    <n v="3692.6000000000004"/>
    <n v="18854.601253427347"/>
  </r>
  <r>
    <x v="15"/>
    <s v="SO.AV.2026.08.01008"/>
    <s v="Adi Wijaya"/>
    <x v="0"/>
    <x v="10"/>
    <x v="1"/>
    <n v="1"/>
    <n v="810300"/>
    <n v="598738.07567567565"/>
    <n v="131261.92432432424"/>
    <n v="19910.956521739132"/>
    <x v="6"/>
    <x v="3"/>
    <n v="15000"/>
    <n v="6250"/>
    <n v="0"/>
    <n v="21250"/>
    <n v="16206"/>
    <n v="73894.967802585103"/>
  </r>
  <r>
    <x v="15"/>
    <s v="SO.AV.2026.08.01009"/>
    <s v="Sumber Alam"/>
    <x v="6"/>
    <x v="3"/>
    <x v="1"/>
    <n v="3"/>
    <n v="276945"/>
    <n v="212855.54594594589"/>
    <n v="36644.454054054077"/>
    <n v="2823.6521739130435"/>
    <x v="0"/>
    <x v="0"/>
    <n v="0"/>
    <n v="7692.3076923076924"/>
    <n v="0"/>
    <n v="7692.3076923076924"/>
    <n v="5538.9"/>
    <n v="20589.594187833347"/>
  </r>
  <r>
    <x v="15"/>
    <s v="SO.AV.2026.08.01009"/>
    <s v="Sumber Alam"/>
    <x v="6"/>
    <x v="21"/>
    <x v="1"/>
    <n v="2"/>
    <n v="190364.99999999997"/>
    <n v="145139.28648648647"/>
    <n v="26360.713513513503"/>
    <n v="1651.3391304347824"/>
    <x v="0"/>
    <x v="0"/>
    <n v="0"/>
    <n v="7692.3076923076924"/>
    <n v="0"/>
    <n v="7692.3076923076924"/>
    <n v="3807.2999999999997"/>
    <n v="13209.76669077103"/>
  </r>
  <r>
    <x v="15"/>
    <s v="SO.AV.2026.08.01010"/>
    <s v="Makmur (Sei. Bengkal)"/>
    <x v="8"/>
    <x v="20"/>
    <x v="0"/>
    <n v="3"/>
    <n v="861915.00000000012"/>
    <n v="654051.2432432432"/>
    <n v="122448.7567567568"/>
    <n v="9733.565217391304"/>
    <x v="0"/>
    <x v="0"/>
    <n v="0"/>
    <n v="16666.666666666668"/>
    <n v="0"/>
    <n v="16666.666666666668"/>
    <n v="17238.300000000003"/>
    <n v="78810.224872698833"/>
  </r>
  <r>
    <x v="15"/>
    <s v="SO.AV.2026.08.01011"/>
    <s v="Mitra Usaha (Tebo)"/>
    <x v="8"/>
    <x v="9"/>
    <x v="1"/>
    <n v="20"/>
    <n v="3435450.0000000005"/>
    <n v="2546870.9189189188"/>
    <n v="548129.08108108118"/>
    <n v="82459.826086956527"/>
    <x v="6"/>
    <x v="3"/>
    <n v="75000"/>
    <n v="30000"/>
    <n v="0"/>
    <n v="105000"/>
    <n v="68709"/>
    <n v="291960.25499412464"/>
  </r>
  <r>
    <x v="15"/>
    <s v="SO.AV.2026.08.01012"/>
    <s v="PANCA WARNA"/>
    <x v="2"/>
    <x v="3"/>
    <x v="1"/>
    <n v="8"/>
    <n v="738520"/>
    <n v="567614.78918918909"/>
    <n v="97718.544144144165"/>
    <n v="7529.739130434783"/>
    <x v="1"/>
    <x v="2"/>
    <n v="0"/>
    <n v="0"/>
    <n v="59081.600000000006"/>
    <n v="59081.600000000006"/>
    <n v="0"/>
    <n v="31107.205013709376"/>
  </r>
  <r>
    <x v="15"/>
    <s v="SO.AV.2026.08.01013"/>
    <s v="Makmur (Sei. Bengkal)"/>
    <x v="8"/>
    <x v="143"/>
    <x v="3"/>
    <n v="1"/>
    <n v="279650"/>
    <n v="214730.29459459457"/>
    <n v="37206.642342342355"/>
    <n v="2946.086956521739"/>
    <x v="0"/>
    <x v="0"/>
    <n v="0"/>
    <n v="16666.666666666668"/>
    <n v="0"/>
    <n v="16666.666666666668"/>
    <n v="5593.0000000000009"/>
    <n v="12000.888719153951"/>
  </r>
  <r>
    <x v="15"/>
    <s v="SO.AV.2026.08.01014"/>
    <s v="MANTAP"/>
    <x v="7"/>
    <x v="3"/>
    <x v="1"/>
    <n v="72"/>
    <n v="6646680"/>
    <n v="5108533.1027027015"/>
    <n v="879466.8972972976"/>
    <n v="97767.65217391304"/>
    <x v="0"/>
    <x v="0"/>
    <n v="0"/>
    <n v="50000"/>
    <n v="0"/>
    <n v="50000"/>
    <n v="132933.6"/>
    <n v="598765.64512338454"/>
  </r>
  <r>
    <x v="15"/>
    <s v="SO.AV.2026.08.01015"/>
    <s v="H. Apeng"/>
    <x v="11"/>
    <x v="14"/>
    <x v="0"/>
    <n v="1"/>
    <n v="1321085"/>
    <n v="995097.75135135127"/>
    <n v="195068.91531531524"/>
    <n v="16153.739130434782"/>
    <x v="0"/>
    <x v="0"/>
    <n v="0"/>
    <n v="10526.315789473685"/>
    <n v="0"/>
    <n v="10526.315789473685"/>
    <n v="26421.7"/>
    <n v="141967.16039540677"/>
  </r>
  <r>
    <x v="15"/>
    <s v="SO.AV.2026.08.01016"/>
    <s v="Makmur Jaya (Geragai)"/>
    <x v="11"/>
    <x v="17"/>
    <x v="0"/>
    <n v="12"/>
    <n v="809190.00000000012"/>
    <n v="618182.42594594578"/>
    <n v="110817.57405405422"/>
    <n v="8282.7130434782612"/>
    <x v="0"/>
    <x v="1"/>
    <n v="0"/>
    <n v="0"/>
    <n v="0"/>
    <n v="0"/>
    <n v="16183.800000000001"/>
    <n v="86351.061010575955"/>
  </r>
  <r>
    <x v="15"/>
    <s v="SO.AV.2026.08.01017"/>
    <s v="Savona Bangunan"/>
    <x v="7"/>
    <x v="71"/>
    <x v="1"/>
    <n v="6"/>
    <n v="962370.00000000012"/>
    <n v="719687.48108108109"/>
    <n v="147312.51891891891"/>
    <n v="39467.130434782608"/>
    <x v="0"/>
    <x v="1"/>
    <n v="0"/>
    <n v="0"/>
    <n v="0"/>
    <n v="0"/>
    <n v="19247.400000000001"/>
    <n v="88597.988484136295"/>
  </r>
  <r>
    <x v="15"/>
    <s v="SO.AV.2026.08.01018"/>
    <s v="PANCA WARNA"/>
    <x v="2"/>
    <x v="10"/>
    <x v="1"/>
    <n v="2"/>
    <n v="1620600"/>
    <n v="1197476.1513513513"/>
    <n v="262523.84864864848"/>
    <n v="39821.913043478264"/>
    <x v="1"/>
    <x v="2"/>
    <n v="0"/>
    <n v="0"/>
    <n v="129648"/>
    <n v="129648"/>
    <n v="0"/>
    <n v="93053.935605170205"/>
  </r>
  <r>
    <x v="15"/>
    <s v="SO.AV.2026.08.01019"/>
    <s v="Aman Jaya"/>
    <x v="6"/>
    <x v="5"/>
    <x v="0"/>
    <n v="2"/>
    <n v="152070"/>
    <n v="115402.68108108107"/>
    <n v="21597.318918918929"/>
    <n v="1668.1739130434783"/>
    <x v="0"/>
    <x v="0"/>
    <n v="0"/>
    <n v="5882.3529411764703"/>
    <n v="0"/>
    <n v="5882.3529411764703"/>
    <n v="3041.4"/>
    <n v="11005.392064698979"/>
  </r>
  <r>
    <x v="15"/>
    <s v="SO.AV.2026.08.01020"/>
    <s v="Yakin Tb"/>
    <x v="6"/>
    <x v="59"/>
    <x v="0"/>
    <n v="24"/>
    <n v="489176.99999999994"/>
    <n v="377038.58594594587"/>
    <n v="63661.41405405401"/>
    <n v="4077.0782608695654"/>
    <x v="0"/>
    <x v="1"/>
    <n v="0"/>
    <n v="0"/>
    <n v="0"/>
    <n v="0"/>
    <n v="9783.5399999999991"/>
    <n v="49800.795793184443"/>
  </r>
  <r>
    <x v="15"/>
    <s v="SO.AV.2026.08.01021"/>
    <s v="Murni Jaya"/>
    <x v="3"/>
    <x v="3"/>
    <x v="1"/>
    <n v="6"/>
    <n v="553890"/>
    <n v="425711.09189189179"/>
    <n v="73288.908108108153"/>
    <n v="5647.304347826087"/>
    <x v="0"/>
    <x v="0"/>
    <n v="0"/>
    <n v="6250"/>
    <n v="0"/>
    <n v="6250"/>
    <n v="11077.8"/>
    <n v="50313.80376028207"/>
  </r>
  <r>
    <x v="15"/>
    <s v="SO.AV.2026.08.01022"/>
    <s v="Mulia Bangunan"/>
    <x v="10"/>
    <x v="3"/>
    <x v="1"/>
    <n v="48"/>
    <n v="4431120"/>
    <n v="3405688.7351351343"/>
    <n v="586311.26486486522"/>
    <n v="65178.434782608696"/>
    <x v="0"/>
    <x v="0"/>
    <n v="0"/>
    <n v="25000"/>
    <n v="0"/>
    <n v="25000"/>
    <n v="88622.399999999994"/>
    <n v="407510.43008225656"/>
  </r>
  <r>
    <x v="15"/>
    <s v="SO.AV.2026.08.01023"/>
    <s v="BuildXpert Mart"/>
    <x v="12"/>
    <x v="121"/>
    <x v="0"/>
    <n v="2"/>
    <n v="97679.999999999985"/>
    <n v="73648.172972972956"/>
    <n v="14351.82702702703"/>
    <n v="1714.0869565217395"/>
    <x v="0"/>
    <x v="1"/>
    <n v="0"/>
    <n v="0"/>
    <n v="0"/>
    <n v="0"/>
    <n v="1953.6"/>
    <n v="10684.140070505289"/>
  </r>
  <r>
    <x v="15"/>
    <s v="SO.AV.2026.08.01024"/>
    <s v="Berkah Jaya 2"/>
    <x v="6"/>
    <x v="10"/>
    <x v="1"/>
    <n v="3"/>
    <n v="2430899.9999999995"/>
    <n v="1796214.2270270269"/>
    <n v="393785.7729729726"/>
    <n v="59732.869565217392"/>
    <x v="6"/>
    <x v="3"/>
    <n v="45000"/>
    <n v="10000"/>
    <n v="0"/>
    <n v="55000"/>
    <n v="48617.999999999993"/>
    <n v="230434.90340775519"/>
  </r>
  <r>
    <x v="15"/>
    <s v="SO.AV.2026.08.01025"/>
    <s v="Cahaya Harapan"/>
    <x v="6"/>
    <x v="134"/>
    <x v="0"/>
    <n v="2"/>
    <n v="0"/>
    <n v="0"/>
    <n v="0"/>
    <n v="336.69565217391306"/>
    <x v="0"/>
    <x v="1"/>
    <n v="0"/>
    <n v="0"/>
    <n v="0"/>
    <n v="0"/>
    <n v="0"/>
    <n v="-336.69565217391306"/>
  </r>
  <r>
    <x v="15"/>
    <s v="SO.AV.2026.08.01025"/>
    <s v="Cahaya Harapan"/>
    <x v="6"/>
    <x v="135"/>
    <x v="0"/>
    <n v="2"/>
    <n v="134865"/>
    <n v="103230.70270270269"/>
    <n v="18269.297297297293"/>
    <n v="336.69565217391306"/>
    <x v="0"/>
    <x v="1"/>
    <n v="0"/>
    <n v="0"/>
    <n v="0"/>
    <n v="0"/>
    <n v="2697.2999999999997"/>
    <n v="15235.301645123382"/>
  </r>
  <r>
    <x v="15"/>
    <s v="SO.AV.2026.08.01026"/>
    <s v="AS"/>
    <x v="8"/>
    <x v="9"/>
    <x v="1"/>
    <n v="8"/>
    <n v="1374180.0000000002"/>
    <n v="1018748.3675675675"/>
    <n v="219251.6324324325"/>
    <n v="32983.930434782611"/>
    <x v="0"/>
    <x v="0"/>
    <n v="0"/>
    <n v="10000"/>
    <n v="0"/>
    <n v="10000"/>
    <n v="27483.600000000002"/>
    <n v="148784.10199764988"/>
  </r>
  <r>
    <x v="15"/>
    <s v="SO.AV.2026.08.01028"/>
    <s v="Steven"/>
    <x v="4"/>
    <x v="5"/>
    <x v="0"/>
    <n v="2"/>
    <n v="152070"/>
    <n v="115402.68108108107"/>
    <n v="21597.318918918929"/>
    <n v="1668.1739130434783"/>
    <x v="0"/>
    <x v="1"/>
    <n v="0"/>
    <n v="0"/>
    <n v="0"/>
    <n v="0"/>
    <n v="3041.4"/>
    <n v="16887.745005875448"/>
  </r>
  <r>
    <x v="15"/>
    <s v="SO.AV.2026.08.01029"/>
    <s v="Agha Putra (Rimbo Bujang)"/>
    <x v="13"/>
    <x v="10"/>
    <x v="1"/>
    <n v="1"/>
    <n v="810300"/>
    <n v="598738.07567567565"/>
    <n v="131261.92432432424"/>
    <n v="19910.956521739132"/>
    <x v="6"/>
    <x v="3"/>
    <n v="15000"/>
    <n v="5555.5555555555557"/>
    <n v="0"/>
    <n v="20555.555555555555"/>
    <n v="16206"/>
    <n v="74589.412247029541"/>
  </r>
  <r>
    <x v="15"/>
    <s v="SO.AV.2026.08.01030"/>
    <s v="Agha Putra (Rimbo Bujang)"/>
    <x v="13"/>
    <x v="39"/>
    <x v="1"/>
    <n v="12"/>
    <n v="549450"/>
    <n v="412306.50810810807"/>
    <n v="82693.491891891928"/>
    <n v="10009.043478260872"/>
    <x v="0"/>
    <x v="0"/>
    <n v="0"/>
    <n v="5555.5555555555557"/>
    <n v="0"/>
    <n v="5555.5555555555557"/>
    <n v="10989.000000000002"/>
    <n v="56139.892858075502"/>
  </r>
  <r>
    <x v="15"/>
    <s v="SO.AV.2026.08.01030"/>
    <s v="Agha Putra (Rimbo Bujang)"/>
    <x v="13"/>
    <x v="67"/>
    <x v="0"/>
    <n v="12"/>
    <n v="401820.00000000006"/>
    <n v="296749.75135135133"/>
    <n v="65250.248648648674"/>
    <n v="10009.043478260872"/>
    <x v="0"/>
    <x v="0"/>
    <n v="0"/>
    <n v="5555.5555555555557"/>
    <n v="0"/>
    <n v="5555.5555555555557"/>
    <n v="8036.4000000000005"/>
    <n v="41649.249614832246"/>
  </r>
  <r>
    <x v="15"/>
    <s v="SO.AV.2026.08.01031"/>
    <s v="MANDIRI (Talang Bakung)"/>
    <x v="4"/>
    <x v="3"/>
    <x v="1"/>
    <n v="6"/>
    <n v="553890"/>
    <n v="425711.09189189179"/>
    <n v="73288.908108108153"/>
    <n v="5647.304347826087"/>
    <x v="0"/>
    <x v="1"/>
    <n v="0"/>
    <n v="0"/>
    <n v="0"/>
    <n v="0"/>
    <n v="11077.8"/>
    <n v="56563.80376028207"/>
  </r>
  <r>
    <x v="15"/>
    <s v="SO.AV.2026.08.01032"/>
    <s v="Sekawan Jaya"/>
    <x v="3"/>
    <x v="3"/>
    <x v="1"/>
    <n v="12"/>
    <n v="1107780"/>
    <n v="851422.18378378358"/>
    <n v="146577.81621621631"/>
    <n v="11294.608695652174"/>
    <x v="0"/>
    <x v="0"/>
    <n v="0"/>
    <n v="8333.3333333333339"/>
    <n v="0"/>
    <n v="8333.3333333333339"/>
    <n v="22155.599999999999"/>
    <n v="104794.27418723083"/>
  </r>
  <r>
    <x v="15"/>
    <s v="SO.AV.2026.08.01033"/>
    <s v="Berkat Usaha (Bangko)"/>
    <x v="10"/>
    <x v="68"/>
    <x v="1"/>
    <n v="12"/>
    <n v="334565.09999999998"/>
    <n v="259919.5018378378"/>
    <n v="41490.498162162141"/>
    <n v="11166.191304347825"/>
    <x v="0"/>
    <x v="0"/>
    <n v="0"/>
    <n v="28571.428571428572"/>
    <n v="0"/>
    <n v="28571.428571428572"/>
    <n v="6691.3019999999997"/>
    <n v="-4938.4237136142583"/>
  </r>
  <r>
    <x v="15"/>
    <s v="SO.AV.2026.08.01033"/>
    <s v="Berkat Usaha (Bangko)"/>
    <x v="10"/>
    <x v="56"/>
    <x v="0"/>
    <n v="19"/>
    <n v="3258405.0000000005"/>
    <n v="2394644.1513513508"/>
    <n v="540855.84864864917"/>
    <n v="110773.5652173913"/>
    <x v="0"/>
    <x v="0"/>
    <n v="0"/>
    <n v="28571.428571428572"/>
    <n v="0"/>
    <n v="28571.428571428572"/>
    <n v="65168.100000000006"/>
    <n v="336342.75485982932"/>
  </r>
  <r>
    <x v="15"/>
    <s v="SO.AV.2026.08.01034"/>
    <s v="Mawan Jaya (Simpang Karmeo)"/>
    <x v="1"/>
    <x v="3"/>
    <x v="1"/>
    <n v="12"/>
    <n v="1107780"/>
    <n v="851422.18378378358"/>
    <n v="146577.81621621631"/>
    <n v="11294.608695652174"/>
    <x v="0"/>
    <x v="1"/>
    <n v="0"/>
    <n v="0"/>
    <n v="0"/>
    <n v="0"/>
    <n v="22155.599999999999"/>
    <n v="113127.60752056414"/>
  </r>
  <r>
    <x v="15"/>
    <s v="SO.AV.2026.08.01034"/>
    <s v="Mawan Jaya (Simpang Karmeo)"/>
    <x v="1"/>
    <x v="4"/>
    <x v="1"/>
    <n v="36"/>
    <n v="1894770.0000000002"/>
    <n v="1442148.3243243243"/>
    <n v="264851.67567567574"/>
    <n v="17107.2"/>
    <x v="0"/>
    <x v="1"/>
    <n v="0"/>
    <n v="0"/>
    <n v="0"/>
    <n v="0"/>
    <n v="37895.4"/>
    <n v="209849.07567567573"/>
  </r>
  <r>
    <x v="15"/>
    <s v="SO.AV.2026.08.01035"/>
    <s v="Azzahra"/>
    <x v="1"/>
    <x v="46"/>
    <x v="0"/>
    <n v="6"/>
    <n v="193139.99999999997"/>
    <n v="144214.83243243239"/>
    <n v="29785.16756756758"/>
    <n v="1510.5391304347827"/>
    <x v="0"/>
    <x v="1"/>
    <n v="0"/>
    <n v="0"/>
    <n v="0"/>
    <n v="0"/>
    <n v="3862.7999999999997"/>
    <n v="24411.828437132797"/>
  </r>
  <r>
    <x v="15"/>
    <s v="SO.AV.2026.08.01036"/>
    <s v="Jaya Bersama"/>
    <x v="0"/>
    <x v="144"/>
    <x v="3"/>
    <n v="2"/>
    <n v="82600"/>
    <n v="65083.052252252244"/>
    <n v="9331.3621621621642"/>
    <n v="1882.4347826086957"/>
    <x v="0"/>
    <x v="0"/>
    <n v="0"/>
    <n v="3125"/>
    <n v="0"/>
    <n v="3125"/>
    <n v="1652"/>
    <n v="2671.9273795534682"/>
  </r>
  <r>
    <x v="15"/>
    <s v="SO.AV.2026.08.01037"/>
    <s v="Semoga Jaya"/>
    <x v="11"/>
    <x v="9"/>
    <x v="1"/>
    <n v="4"/>
    <n v="687090.00000000012"/>
    <n v="509374.18378378375"/>
    <n v="109625.81621621625"/>
    <n v="16491.965217391305"/>
    <x v="6"/>
    <x v="3"/>
    <n v="15000"/>
    <n v="29411.764705882353"/>
    <n v="0"/>
    <n v="44411.76470588235"/>
    <n v="13741.800000000001"/>
    <n v="34980.28629294259"/>
  </r>
  <r>
    <x v="15"/>
    <s v="SO.AV.2026.08.01038"/>
    <s v="Semoga Jaya"/>
    <x v="11"/>
    <x v="50"/>
    <x v="1"/>
    <n v="12"/>
    <n v="1000110.0000000001"/>
    <n v="760825.68648648646"/>
    <n v="140174.31351351354"/>
    <n v="9660.1043478260872"/>
    <x v="0"/>
    <x v="0"/>
    <n v="0"/>
    <n v="29411.764705882353"/>
    <n v="0"/>
    <n v="29411.764705882353"/>
    <n v="20002.2"/>
    <n v="81100.244459805108"/>
  </r>
  <r>
    <x v="15"/>
    <s v="SO.AV.2026.08.01038"/>
    <s v="Semoga Jaya"/>
    <x v="11"/>
    <x v="145"/>
    <x v="1"/>
    <n v="4"/>
    <n v="955710"/>
    <n v="717376.34594594582"/>
    <n v="143623.65405405406"/>
    <n v="12947.478260869568"/>
    <x v="0"/>
    <x v="0"/>
    <n v="0"/>
    <n v="29411.764705882353"/>
    <n v="0"/>
    <n v="29411.764705882353"/>
    <n v="19114.199999999997"/>
    <n v="82150.211087302145"/>
  </r>
  <r>
    <x v="15"/>
    <s v="SO.AV.2026.08.01038"/>
    <s v="Semoga Jaya"/>
    <x v="11"/>
    <x v="5"/>
    <x v="0"/>
    <n v="12"/>
    <n v="912420.00000000012"/>
    <n v="692416.08648648649"/>
    <n v="129583.91351351351"/>
    <n v="10009.043478260872"/>
    <x v="0"/>
    <x v="0"/>
    <n v="0"/>
    <n v="29411.764705882353"/>
    <n v="0"/>
    <n v="29411.764705882353"/>
    <n v="18248.400000000001"/>
    <n v="71914.705329370307"/>
  </r>
  <r>
    <x v="15"/>
    <s v="SO.AV.2026.08.01039"/>
    <s v="Tiga Putra ( Karya )"/>
    <x v="3"/>
    <x v="17"/>
    <x v="0"/>
    <n v="12"/>
    <n v="809190.00000000012"/>
    <n v="618182.42594594578"/>
    <n v="110817.57405405422"/>
    <n v="8282.7130434782612"/>
    <x v="0"/>
    <x v="1"/>
    <n v="0"/>
    <n v="0"/>
    <n v="0"/>
    <n v="0"/>
    <n v="16183.800000000001"/>
    <n v="86351.061010575955"/>
  </r>
  <r>
    <x v="15"/>
    <s v="SO.AV.2026.08.01040"/>
    <s v="Akbar Mandiri"/>
    <x v="1"/>
    <x v="21"/>
    <x v="1"/>
    <n v="2"/>
    <n v="190364.99999999997"/>
    <n v="145139.28648648647"/>
    <n v="26360.713513513503"/>
    <n v="1651.3391304347824"/>
    <x v="0"/>
    <x v="0"/>
    <n v="0"/>
    <n v="2500"/>
    <n v="0"/>
    <n v="2500"/>
    <n v="3807.2999999999997"/>
    <n v="18402.074383078721"/>
  </r>
  <r>
    <x v="15"/>
    <s v="SO.AV.2026.08.01040"/>
    <s v="Akbar Mandiri"/>
    <x v="1"/>
    <x v="17"/>
    <x v="0"/>
    <n v="4"/>
    <n v="269730"/>
    <n v="206060.80864864861"/>
    <n v="36939.191351351386"/>
    <n v="2760.9043478260869"/>
    <x v="0"/>
    <x v="0"/>
    <n v="0"/>
    <n v="2500"/>
    <n v="0"/>
    <n v="2500"/>
    <n v="5394.6"/>
    <n v="26283.687003525301"/>
  </r>
  <r>
    <x v="15"/>
    <s v="SO.AV.2026.08.01041"/>
    <s v="Central Bangun Jaya"/>
    <x v="6"/>
    <x v="11"/>
    <x v="1"/>
    <n v="2"/>
    <n v="2041475"/>
    <n v="1528122.5513513514"/>
    <n v="311044.11531531508"/>
    <n v="39806.608695652176"/>
    <x v="8"/>
    <x v="3"/>
    <n v="50000"/>
    <n v="30000"/>
    <n v="0"/>
    <n v="80000"/>
    <n v="40829.5"/>
    <n v="150408.00661966292"/>
  </r>
  <r>
    <x v="15"/>
    <s v="SO.AV.2026.08.01042"/>
    <s v="Riahma"/>
    <x v="10"/>
    <x v="13"/>
    <x v="0"/>
    <n v="12"/>
    <n v="1244310"/>
    <n v="892098.16216216213"/>
    <n v="228901.83783783787"/>
    <n v="72974.608695652176"/>
    <x v="0"/>
    <x v="1"/>
    <n v="0"/>
    <n v="0"/>
    <n v="0"/>
    <n v="0"/>
    <n v="24886.2"/>
    <n v="131041.02914218571"/>
  </r>
  <r>
    <x v="15"/>
    <s v="SO.AV.2026.08.01043"/>
    <s v="Harapan Baru"/>
    <x v="2"/>
    <x v="3"/>
    <x v="1"/>
    <n v="6"/>
    <n v="553890"/>
    <n v="425711.09189189179"/>
    <n v="73288.908108108153"/>
    <n v="5647.304347826087"/>
    <x v="0"/>
    <x v="1"/>
    <n v="0"/>
    <n v="0"/>
    <n v="0"/>
    <n v="0"/>
    <n v="11077.8"/>
    <n v="56563.80376028207"/>
  </r>
  <r>
    <x v="15"/>
    <s v="SO.AV.2026.08.01044"/>
    <s v="Mitra Jaya ( Tungkal )"/>
    <x v="5"/>
    <x v="59"/>
    <x v="0"/>
    <n v="12"/>
    <n v="244588.49999999997"/>
    <n v="188519.29297297294"/>
    <n v="31830.707027027005"/>
    <n v="2038.5391304347827"/>
    <x v="1"/>
    <x v="2"/>
    <n v="0"/>
    <n v="0"/>
    <n v="9783.5399999999991"/>
    <n v="9783.5399999999991"/>
    <n v="4891.7699999999995"/>
    <n v="15116.857896592224"/>
  </r>
  <r>
    <x v="15"/>
    <s v="SO.AV.2026.08.01045"/>
    <s v="Surya Mandiri Jaya"/>
    <x v="3"/>
    <x v="20"/>
    <x v="0"/>
    <n v="4"/>
    <n v="1149220"/>
    <n v="872068.32432432426"/>
    <n v="163265.00900900899"/>
    <n v="12978.08695652174"/>
    <x v="0"/>
    <x v="0"/>
    <n v="0"/>
    <n v="9090.9090909090901"/>
    <n v="0"/>
    <n v="9090.9090909090901"/>
    <n v="22984.399999999998"/>
    <n v="118211.61296157818"/>
  </r>
  <r>
    <x v="15"/>
    <s v="SO.AV.2026.08.01046"/>
    <s v="Naga Mas Jaya"/>
    <x v="0"/>
    <x v="17"/>
    <x v="0"/>
    <n v="6"/>
    <n v="404595.00000000006"/>
    <n v="309091.21297297289"/>
    <n v="55408.787027027109"/>
    <n v="4141.3565217391306"/>
    <x v="0"/>
    <x v="1"/>
    <n v="0"/>
    <n v="0"/>
    <n v="0"/>
    <n v="0"/>
    <n v="8091.9000000000005"/>
    <n v="43175.530505287978"/>
  </r>
  <r>
    <x v="15"/>
    <s v="SO.AV.2026.08.01047"/>
    <s v="Mikayla Jaya"/>
    <x v="2"/>
    <x v="9"/>
    <x v="1"/>
    <n v="4"/>
    <n v="687090.00000000012"/>
    <n v="509374.18378378375"/>
    <n v="109625.81621621625"/>
    <n v="16491.965217391305"/>
    <x v="6"/>
    <x v="3"/>
    <n v="15000"/>
    <n v="10000"/>
    <n v="0"/>
    <n v="25000"/>
    <n v="13741.800000000001"/>
    <n v="54392.05099882494"/>
  </r>
  <r>
    <x v="15"/>
    <s v="SO.AV.2026.08.01048"/>
    <s v="Sinar Surya"/>
    <x v="1"/>
    <x v="3"/>
    <x v="1"/>
    <n v="24"/>
    <n v="2215560"/>
    <n v="1702844.3675675672"/>
    <n v="293155.63243243261"/>
    <n v="22589.217391304348"/>
    <x v="0"/>
    <x v="0"/>
    <n v="0"/>
    <n v="25000"/>
    <n v="0"/>
    <n v="25000"/>
    <n v="44311.199999999997"/>
    <n v="201255.21504112828"/>
  </r>
  <r>
    <x v="15"/>
    <s v="SO.AV.2026.08.01048"/>
    <s v="Sinar Surya"/>
    <x v="1"/>
    <x v="19"/>
    <x v="1"/>
    <n v="8"/>
    <n v="2903760.0000000005"/>
    <n v="2235329.9027027022"/>
    <n v="380670.09729729779"/>
    <n v="25943.930434782611"/>
    <x v="0"/>
    <x v="0"/>
    <n v="0"/>
    <n v="25000"/>
    <n v="0"/>
    <n v="25000"/>
    <n v="58075.200000000004"/>
    <n v="271650.96686251514"/>
  </r>
  <r>
    <x v="15"/>
    <s v="SO.AV.2026.08.01049"/>
    <s v="Yanmar"/>
    <x v="5"/>
    <x v="3"/>
    <x v="1"/>
    <n v="5"/>
    <n v="461574.99999999994"/>
    <n v="354759.2432432432"/>
    <n v="61074.09009009006"/>
    <n v="4706.086956521739"/>
    <x v="1"/>
    <x v="2"/>
    <n v="0"/>
    <n v="0"/>
    <n v="23078.75"/>
    <n v="23078.75"/>
    <n v="9231.5"/>
    <n v="24057.753133568323"/>
  </r>
  <r>
    <x v="15"/>
    <s v="SO.GM.2026.08.00117"/>
    <s v="Anto Jaya"/>
    <x v="2"/>
    <x v="22"/>
    <x v="2"/>
    <n v="2"/>
    <n v="528175"/>
    <n v="346208.04324324324"/>
    <n v="129625.29009009007"/>
    <n v="32185.043478260868"/>
    <x v="0"/>
    <x v="1"/>
    <n v="0"/>
    <n v="0"/>
    <n v="0"/>
    <n v="0"/>
    <n v="10563.5"/>
    <n v="86876.746611829207"/>
  </r>
  <r>
    <x v="15"/>
    <s v="SO.GM.2026.08.00118"/>
    <s v="Bangsal Essay"/>
    <x v="5"/>
    <x v="53"/>
    <x v="2"/>
    <n v="5"/>
    <n v="1188393.75"/>
    <n v="778968.09729729732"/>
    <n v="291656.90270270268"/>
    <n v="80539.130434782608"/>
    <x v="0"/>
    <x v="1"/>
    <n v="0"/>
    <n v="0"/>
    <n v="0"/>
    <n v="0"/>
    <n v="23767.875000000004"/>
    <n v="187349.89726792008"/>
  </r>
  <r>
    <x v="15"/>
    <s v="SO.GM.2026.08.00119"/>
    <s v="REFI"/>
    <x v="13"/>
    <x v="52"/>
    <x v="5"/>
    <n v="5"/>
    <n v="513837.5"/>
    <n v="354374.05405405397"/>
    <n v="108542.61261261266"/>
    <n v="76889.043478260865"/>
    <x v="0"/>
    <x v="1"/>
    <n v="0"/>
    <n v="0"/>
    <n v="0"/>
    <n v="0"/>
    <n v="0"/>
    <n v="31653.569134351797"/>
  </r>
  <r>
    <x v="15"/>
    <s v="SO.GM.2026.08.00120"/>
    <s v="Mawan Jaya (Simpang Karmeo)"/>
    <x v="1"/>
    <x v="53"/>
    <x v="2"/>
    <n v="2"/>
    <n v="475357.50000000006"/>
    <n v="311587.23891891894"/>
    <n v="116662.76108108106"/>
    <n v="32215.652173913044"/>
    <x v="0"/>
    <x v="1"/>
    <n v="0"/>
    <n v="0"/>
    <n v="0"/>
    <n v="0"/>
    <n v="9507.1500000000015"/>
    <n v="74939.958907168009"/>
  </r>
  <r>
    <x v="15"/>
    <s v="SO.GM.2026.08.00121"/>
    <s v="Pelita (Pattimura)"/>
    <x v="2"/>
    <x v="146"/>
    <x v="6"/>
    <n v="12"/>
    <n v="107892"/>
    <n v="89856.934054054043"/>
    <n v="7343.0659459459421"/>
    <n v="210.43478566956523"/>
    <x v="0"/>
    <x v="1"/>
    <n v="0"/>
    <n v="0"/>
    <n v="0"/>
    <n v="0"/>
    <n v="0"/>
    <n v="7132.6311602763772"/>
  </r>
  <r>
    <x v="15"/>
    <s v="SO.GM.2026.08.00121"/>
    <s v="Pelita (Pattimura)"/>
    <x v="2"/>
    <x v="147"/>
    <x v="6"/>
    <n v="12"/>
    <n v="127983"/>
    <n v="106589.55243243242"/>
    <n v="8710.447567567564"/>
    <n v="293.33332925217394"/>
    <x v="0"/>
    <x v="1"/>
    <n v="0"/>
    <n v="0"/>
    <n v="0"/>
    <n v="0"/>
    <n v="0"/>
    <n v="8417.1142383153892"/>
  </r>
  <r>
    <x v="15"/>
    <s v="SO.GM.2026.08.00121"/>
    <s v="Pelita (Pattimura)"/>
    <x v="2"/>
    <x v="109"/>
    <x v="6"/>
    <n v="12"/>
    <n v="216006.00000000003"/>
    <n v="179898.7589189189"/>
    <n v="14701.241081081098"/>
    <n v="397.9130404173913"/>
    <x v="0"/>
    <x v="1"/>
    <n v="0"/>
    <n v="0"/>
    <n v="0"/>
    <n v="0"/>
    <n v="0"/>
    <n v="14303.328040663706"/>
  </r>
  <r>
    <x v="15"/>
    <s v="SO.GM.2026.08.00121"/>
    <s v="Pelita (Pattimura)"/>
    <x v="2"/>
    <x v="110"/>
    <x v="6"/>
    <n v="12"/>
    <n v="311133"/>
    <n v="259124.4713513513"/>
    <n v="21175.528648648702"/>
    <n v="497.39130740869564"/>
    <x v="0"/>
    <x v="1"/>
    <n v="0"/>
    <n v="0"/>
    <n v="0"/>
    <n v="0"/>
    <n v="0"/>
    <n v="20678.137341240006"/>
  </r>
  <r>
    <x v="15"/>
    <s v="SO.GM.2026.08.00121"/>
    <s v="Pelita (Pattimura)"/>
    <x v="2"/>
    <x v="111"/>
    <x v="6"/>
    <n v="12"/>
    <n v="38517"/>
    <n v="32078.55567567567"/>
    <n v="2621.4443243243295"/>
    <n v="573.91304347826087"/>
    <x v="0"/>
    <x v="1"/>
    <n v="0"/>
    <n v="0"/>
    <n v="0"/>
    <n v="0"/>
    <n v="0"/>
    <n v="2047.5312808460685"/>
  </r>
  <r>
    <x v="15"/>
    <s v="SO.GM.2026.08.00121"/>
    <s v="Pelita (Pattimura)"/>
    <x v="2"/>
    <x v="148"/>
    <x v="6"/>
    <n v="12"/>
    <n v="58053.000000000007"/>
    <n v="48348.947027027025"/>
    <n v="3951.0529729729751"/>
    <n v="1020.289854052174"/>
    <x v="0"/>
    <x v="1"/>
    <n v="0"/>
    <n v="0"/>
    <n v="0"/>
    <n v="0"/>
    <n v="0"/>
    <n v="2930.7631189208014"/>
  </r>
  <r>
    <x v="15"/>
    <s v="SO.GM.2026.08.00122"/>
    <s v="Akbar Mandiri"/>
    <x v="1"/>
    <x v="23"/>
    <x v="2"/>
    <n v="4"/>
    <n v="283790"/>
    <n v="188280.47567567567"/>
    <n v="67386.190990990988"/>
    <n v="15885.913043478264"/>
    <x v="0"/>
    <x v="0"/>
    <n v="0"/>
    <n v="2500"/>
    <n v="0"/>
    <n v="2500"/>
    <n v="5675.8"/>
    <n v="43324.477947512722"/>
  </r>
  <r>
    <x v="15"/>
    <s v="SO.GM.2026.08.00123"/>
    <s v="Naga Terang"/>
    <x v="2"/>
    <x v="24"/>
    <x v="2"/>
    <n v="8"/>
    <n v="510822.00000000006"/>
    <n v="338904.85621621623"/>
    <n v="121295.14378378377"/>
    <n v="32751.304347826084"/>
    <x v="0"/>
    <x v="0"/>
    <n v="0"/>
    <n v="7142.8571428571431"/>
    <n v="0"/>
    <n v="7142.8571428571431"/>
    <n v="10216.44"/>
    <n v="71184.542293100545"/>
  </r>
  <r>
    <x v="15"/>
    <s v="SO.GM.2026.08.00124"/>
    <s v="Tembesi Lamo"/>
    <x v="1"/>
    <x v="24"/>
    <x v="2"/>
    <n v="12"/>
    <n v="766233.00000000012"/>
    <n v="508357.28432432434"/>
    <n v="181942.71567567566"/>
    <n v="49126.956521739121"/>
    <x v="0"/>
    <x v="1"/>
    <n v="0"/>
    <n v="0"/>
    <n v="0"/>
    <n v="0"/>
    <n v="15324.660000000002"/>
    <n v="117491.09915393652"/>
  </r>
  <r>
    <x v="15"/>
    <s v="SO.GM.2026.08.00125"/>
    <s v="Tembesi Lamo"/>
    <x v="1"/>
    <x v="23"/>
    <x v="2"/>
    <n v="4"/>
    <n v="283790"/>
    <n v="188280.47567567567"/>
    <n v="67386.190990990988"/>
    <n v="15885.913043478264"/>
    <x v="0"/>
    <x v="1"/>
    <n v="0"/>
    <n v="0"/>
    <n v="0"/>
    <n v="0"/>
    <n v="5675.8"/>
    <n v="45824.477947512722"/>
  </r>
  <r>
    <x v="15"/>
    <s v="SO.GM.2026.08.00125"/>
    <s v="Tembesi Lamo"/>
    <x v="1"/>
    <x v="23"/>
    <x v="2"/>
    <n v="12"/>
    <n v="851370.00000000012"/>
    <n v="564841.42702702701"/>
    <n v="202158.57297297299"/>
    <n v="47657.739130434784"/>
    <x v="0"/>
    <x v="1"/>
    <n v="0"/>
    <n v="0"/>
    <n v="0"/>
    <n v="0"/>
    <n v="17027.400000000001"/>
    <n v="137473.43384253822"/>
  </r>
  <r>
    <x v="16"/>
    <s v="SO.AV.2026.08.01050"/>
    <s v="Suryadi / Empat Saudara"/>
    <x v="1"/>
    <x v="17"/>
    <x v="0"/>
    <n v="24"/>
    <n v="1618380.0000000002"/>
    <n v="1236364.8518918916"/>
    <n v="221635.14810810843"/>
    <n v="16565.426086956522"/>
    <x v="0"/>
    <x v="0"/>
    <n v="0"/>
    <n v="6250"/>
    <n v="0"/>
    <n v="6250"/>
    <n v="32367.600000000002"/>
    <n v="166452.12202115191"/>
  </r>
  <r>
    <x v="16"/>
    <s v="SO.AV.2026.08.01050"/>
    <s v="Suryadi / Empat Saudara"/>
    <x v="1"/>
    <x v="59"/>
    <x v="0"/>
    <n v="24"/>
    <n v="489176.99999999994"/>
    <n v="377038.58594594587"/>
    <n v="63661.41405405401"/>
    <n v="4077.0782608695654"/>
    <x v="0"/>
    <x v="0"/>
    <n v="0"/>
    <n v="6250"/>
    <n v="0"/>
    <n v="6250"/>
    <n v="9783.5399999999991"/>
    <n v="43550.795793184443"/>
  </r>
  <r>
    <x v="16"/>
    <s v="SO.AV.2026.08.01051"/>
    <s v="King Elektric"/>
    <x v="5"/>
    <x v="70"/>
    <x v="5"/>
    <n v="50"/>
    <n v="609667.49999999988"/>
    <n v="454523.2432432432"/>
    <n v="94726.756756756688"/>
    <n v="2640"/>
    <x v="0"/>
    <x v="1"/>
    <n v="0"/>
    <n v="0"/>
    <n v="0"/>
    <n v="0"/>
    <n v="0"/>
    <n v="92086.756756756688"/>
  </r>
  <r>
    <x v="16"/>
    <s v="SO.AV.2026.08.01052"/>
    <s v="Hendi Jaya"/>
    <x v="2"/>
    <x v="21"/>
    <x v="1"/>
    <n v="24"/>
    <n v="2284379.9999999995"/>
    <n v="1741671.4378378377"/>
    <n v="316328.5621621618"/>
    <n v="19816.069565217393"/>
    <x v="7"/>
    <x v="3"/>
    <n v="50000"/>
    <n v="38461.538461538461"/>
    <n v="0"/>
    <n v="88461.538461538468"/>
    <n v="45687.6"/>
    <n v="162363.35413540591"/>
  </r>
  <r>
    <x v="16"/>
    <s v="SO.AV.2026.08.01053"/>
    <s v="Inti Bangunan"/>
    <x v="4"/>
    <x v="14"/>
    <x v="0"/>
    <n v="1"/>
    <n v="1321085"/>
    <n v="995097.75135135127"/>
    <n v="195068.91531531524"/>
    <n v="16153.739130434782"/>
    <x v="0"/>
    <x v="0"/>
    <n v="0"/>
    <n v="3846.1538461538462"/>
    <n v="0"/>
    <n v="3846.1538461538462"/>
    <n v="26421.7"/>
    <n v="148647.3223387266"/>
  </r>
  <r>
    <x v="16"/>
    <s v="SO.AV.2026.08.01054"/>
    <s v="Yolan &amp; Aysila (Bangko)"/>
    <x v="10"/>
    <x v="3"/>
    <x v="1"/>
    <n v="48"/>
    <n v="4431120"/>
    <n v="3405688.7351351343"/>
    <n v="586311.26486486522"/>
    <n v="65178.434782608696"/>
    <x v="0"/>
    <x v="0"/>
    <n v="0"/>
    <n v="28571.428571428572"/>
    <n v="0"/>
    <n v="28571.428571428572"/>
    <n v="88622.399999999994"/>
    <n v="403939.00151082792"/>
  </r>
  <r>
    <x v="16"/>
    <s v="SO.AV.2026.08.01055"/>
    <s v="Wiguna"/>
    <x v="5"/>
    <x v="3"/>
    <x v="1"/>
    <n v="6"/>
    <n v="553890"/>
    <n v="425711.09189189179"/>
    <n v="73288.908108108153"/>
    <n v="5647.304347826087"/>
    <x v="0"/>
    <x v="1"/>
    <n v="0"/>
    <n v="0"/>
    <n v="0"/>
    <n v="0"/>
    <n v="11077.8"/>
    <n v="56563.80376028207"/>
  </r>
  <r>
    <x v="16"/>
    <s v="SO.AV.2026.08.01056"/>
    <s v="Sekawan Jaya"/>
    <x v="3"/>
    <x v="9"/>
    <x v="1"/>
    <n v="2"/>
    <n v="343545.00000000006"/>
    <n v="254687.09189189188"/>
    <n v="54812.908108108124"/>
    <n v="8245.9826086956527"/>
    <x v="6"/>
    <x v="0"/>
    <n v="0"/>
    <n v="8333.3333333333339"/>
    <n v="0"/>
    <n v="8333.3333333333339"/>
    <n v="6870.9000000000005"/>
    <n v="31362.692166079134"/>
  </r>
  <r>
    <x v="16"/>
    <s v="SO.AV.2026.08.01056"/>
    <s v="Sekawan Jaya"/>
    <x v="3"/>
    <x v="10"/>
    <x v="1"/>
    <n v="2"/>
    <n v="1620600"/>
    <n v="1197476.1513513513"/>
    <n v="262523.84864864848"/>
    <n v="39821.913043478264"/>
    <x v="6"/>
    <x v="3"/>
    <n v="30000"/>
    <n v="8333.3333333333339"/>
    <n v="0"/>
    <n v="38333.333333333336"/>
    <n v="32412"/>
    <n v="151956.60227183686"/>
  </r>
  <r>
    <x v="16"/>
    <s v="SO.AV.2026.08.01057"/>
    <s v="Sumber Maju Jaya"/>
    <x v="4"/>
    <x v="9"/>
    <x v="1"/>
    <n v="2"/>
    <n v="343545.00000000006"/>
    <n v="254687.09189189188"/>
    <n v="54812.908108108124"/>
    <n v="8245.9826086956527"/>
    <x v="1"/>
    <x v="2"/>
    <n v="0"/>
    <n v="0"/>
    <n v="13741.800000000001"/>
    <n v="13741.800000000001"/>
    <n v="6870.9000000000005"/>
    <n v="25954.225499412467"/>
  </r>
  <r>
    <x v="16"/>
    <s v="SO.AV.2026.08.01058"/>
    <s v="Hijau Bahari"/>
    <x v="4"/>
    <x v="9"/>
    <x v="1"/>
    <n v="4"/>
    <n v="687090.00000000012"/>
    <n v="509374.18378378375"/>
    <n v="109625.81621621625"/>
    <n v="16491.965217391305"/>
    <x v="0"/>
    <x v="1"/>
    <n v="0"/>
    <n v="0"/>
    <n v="0"/>
    <n v="0"/>
    <n v="13741.800000000001"/>
    <n v="79392.05099882494"/>
  </r>
  <r>
    <x v="16"/>
    <s v="SO.AV.2026.08.01061"/>
    <s v="Bintang Baru/Bintang Baru Jaya"/>
    <x v="4"/>
    <x v="18"/>
    <x v="0"/>
    <n v="1"/>
    <n v="399970"/>
    <n v="290047.45945945941"/>
    <n v="70285.873873873905"/>
    <n v="14416.695652173912"/>
    <x v="1"/>
    <x v="2"/>
    <n v="0"/>
    <n v="0"/>
    <n v="13998.950000000003"/>
    <n v="13998.950000000003"/>
    <n v="7999.4"/>
    <n v="33870.828221699987"/>
  </r>
  <r>
    <x v="16"/>
    <s v="SO.AV.2026.08.01063"/>
    <s v="Mutiara ( Popo )"/>
    <x v="11"/>
    <x v="3"/>
    <x v="1"/>
    <n v="2"/>
    <n v="184630"/>
    <n v="141903.69729729727"/>
    <n v="24429.636036036041"/>
    <n v="1882.4347826086957"/>
    <x v="0"/>
    <x v="1"/>
    <n v="0"/>
    <n v="0"/>
    <n v="0"/>
    <n v="0"/>
    <n v="3692.6000000000004"/>
    <n v="18854.601253427347"/>
  </r>
  <r>
    <x v="16"/>
    <s v="SO.AV.2026.08.01063"/>
    <s v="Mutiara ( Popo )"/>
    <x v="11"/>
    <x v="17"/>
    <x v="0"/>
    <n v="4"/>
    <n v="269730"/>
    <n v="206060.80864864861"/>
    <n v="36939.191351351386"/>
    <n v="2760.9043478260869"/>
    <x v="0"/>
    <x v="1"/>
    <n v="0"/>
    <n v="0"/>
    <n v="0"/>
    <n v="0"/>
    <n v="5394.6"/>
    <n v="28783.687003525301"/>
  </r>
  <r>
    <x v="16"/>
    <s v="SO.AV.2026.08.01064"/>
    <s v="PANCA WARNA"/>
    <x v="2"/>
    <x v="7"/>
    <x v="1"/>
    <n v="2"/>
    <n v="429015"/>
    <n v="321555.93513513508"/>
    <n v="64944.064864864864"/>
    <n v="8004.1739130434789"/>
    <x v="1"/>
    <x v="2"/>
    <n v="0"/>
    <n v="0"/>
    <n v="34321.199999999997"/>
    <n v="34321.199999999997"/>
    <n v="0"/>
    <n v="22618.690951821387"/>
  </r>
  <r>
    <x v="16"/>
    <s v="SO.AV.2026.08.01065"/>
    <s v="Chandra"/>
    <x v="4"/>
    <x v="1"/>
    <x v="1"/>
    <n v="12"/>
    <n v="167702.5"/>
    <n v="129654.68108108104"/>
    <n v="21428.652252252272"/>
    <n v="1331.478260869565"/>
    <x v="0"/>
    <x v="1"/>
    <n v="0"/>
    <n v="0"/>
    <n v="0"/>
    <n v="0"/>
    <n v="3354.05"/>
    <n v="16743.123991382708"/>
  </r>
  <r>
    <x v="16"/>
    <s v="SO.AV.2026.08.01065"/>
    <s v="Chandra"/>
    <x v="4"/>
    <x v="2"/>
    <x v="1"/>
    <n v="12"/>
    <n v="309782.5"/>
    <n v="238971.37297297292"/>
    <n v="40111.96036036039"/>
    <n v="2252.7969391304346"/>
    <x v="0"/>
    <x v="1"/>
    <n v="0"/>
    <n v="0"/>
    <n v="0"/>
    <n v="0"/>
    <n v="6195.65"/>
    <n v="31663.513421229953"/>
  </r>
  <r>
    <x v="16"/>
    <s v="SO.AV.2026.08.01066"/>
    <s v="Tugu Mas Keramik 2 (Pondok Meja)"/>
    <x v="1"/>
    <x v="9"/>
    <x v="1"/>
    <n v="12"/>
    <n v="2061270.0000000002"/>
    <n v="1528122.5513513512"/>
    <n v="328877.4486486488"/>
    <n v="49475.895652173916"/>
    <x v="6"/>
    <x v="3"/>
    <n v="45000"/>
    <n v="12500"/>
    <n v="0"/>
    <n v="57500"/>
    <n v="41225.4"/>
    <n v="180676.15299647491"/>
  </r>
  <r>
    <x v="16"/>
    <s v="SO.AV.2026.08.01067"/>
    <s v="Pemayung Indah"/>
    <x v="1"/>
    <x v="59"/>
    <x v="0"/>
    <n v="12"/>
    <n v="244588.49999999997"/>
    <n v="188519.29297297294"/>
    <n v="31830.707027027005"/>
    <n v="2038.5391304347827"/>
    <x v="0"/>
    <x v="0"/>
    <n v="0"/>
    <n v="2941.1764705882351"/>
    <n v="0"/>
    <n v="2941.1764705882351"/>
    <n v="4891.7699999999995"/>
    <n v="21959.221426003987"/>
  </r>
  <r>
    <x v="16"/>
    <s v="SO.AV.2026.08.01068"/>
    <s v="CITRA BANGUNAN"/>
    <x v="11"/>
    <x v="3"/>
    <x v="1"/>
    <n v="3"/>
    <n v="276945"/>
    <n v="212855.54594594589"/>
    <n v="36644.454054054077"/>
    <n v="2823.6521739130435"/>
    <x v="0"/>
    <x v="1"/>
    <n v="0"/>
    <n v="0"/>
    <n v="0"/>
    <n v="0"/>
    <n v="5538.9"/>
    <n v="28281.901880141035"/>
  </r>
  <r>
    <x v="16"/>
    <s v="SO.AV.2026.08.01068"/>
    <s v="CITRA BANGUNAN"/>
    <x v="11"/>
    <x v="17"/>
    <x v="0"/>
    <n v="3"/>
    <n v="202297.50000000003"/>
    <n v="154545.60648648645"/>
    <n v="27704.393513513554"/>
    <n v="2070.6782608695653"/>
    <x v="0"/>
    <x v="1"/>
    <n v="0"/>
    <n v="0"/>
    <n v="0"/>
    <n v="0"/>
    <n v="4045.9500000000003"/>
    <n v="21587.765252643989"/>
  </r>
  <r>
    <x v="16"/>
    <s v="SO.AV.2026.08.01069"/>
    <s v="CITRA BANGUNAN"/>
    <x v="11"/>
    <x v="9"/>
    <x v="1"/>
    <n v="4"/>
    <n v="687090.00000000012"/>
    <n v="509374.18378378375"/>
    <n v="109625.81621621625"/>
    <n v="16491.965217391305"/>
    <x v="6"/>
    <x v="4"/>
    <n v="15000"/>
    <n v="0"/>
    <n v="0"/>
    <n v="15000"/>
    <n v="13741.800000000001"/>
    <n v="64392.05099882494"/>
  </r>
  <r>
    <x v="16"/>
    <s v="SO.AV.2026.08.01070"/>
    <s v="Abadi Jaya Makmur"/>
    <x v="1"/>
    <x v="3"/>
    <x v="1"/>
    <n v="24"/>
    <n v="2215560"/>
    <n v="1702844.3675675672"/>
    <n v="293155.63243243261"/>
    <n v="22589.217391304348"/>
    <x v="0"/>
    <x v="0"/>
    <n v="0"/>
    <n v="16666.666666666668"/>
    <n v="0"/>
    <n v="16666.666666666668"/>
    <n v="44311.199999999997"/>
    <n v="209588.54837446165"/>
  </r>
  <r>
    <x v="16"/>
    <s v="SO.AV.2026.08.01071"/>
    <s v="Pemayung Indah"/>
    <x v="1"/>
    <x v="59"/>
    <x v="0"/>
    <n v="12"/>
    <n v="244588.49999999997"/>
    <n v="188519.29297297294"/>
    <n v="31830.707027027005"/>
    <n v="2038.5391304347827"/>
    <x v="0"/>
    <x v="0"/>
    <n v="0"/>
    <n v="2941.1764705882351"/>
    <n v="0"/>
    <n v="2941.1764705882351"/>
    <n v="4891.7699999999995"/>
    <n v="21959.221426003987"/>
  </r>
  <r>
    <x v="16"/>
    <s v="SO.AV.2026.08.01072"/>
    <s v="Usaha Jaya"/>
    <x v="5"/>
    <x v="3"/>
    <x v="1"/>
    <n v="12"/>
    <n v="1107780"/>
    <n v="851422.18378378358"/>
    <n v="146577.81621621631"/>
    <n v="11294.608695652174"/>
    <x v="0"/>
    <x v="0"/>
    <n v="0"/>
    <n v="6250"/>
    <n v="0"/>
    <n v="6250"/>
    <n v="22155.599999999999"/>
    <n v="106877.60752056414"/>
  </r>
  <r>
    <x v="16"/>
    <s v="SO.AV.2026.08.01073"/>
    <s v="Han Jaya"/>
    <x v="4"/>
    <x v="21"/>
    <x v="1"/>
    <n v="24"/>
    <n v="2284379.9999999995"/>
    <n v="1741671.4378378377"/>
    <n v="316328.5621621618"/>
    <n v="19816.069565217393"/>
    <x v="7"/>
    <x v="3"/>
    <n v="50000"/>
    <n v="11111.111111111111"/>
    <n v="0"/>
    <n v="61111.111111111109"/>
    <n v="45687.6"/>
    <n v="189713.78148583326"/>
  </r>
  <r>
    <x v="16"/>
    <s v="SO.AV.2026.08.01074"/>
    <s v="Adi Wijaya"/>
    <x v="0"/>
    <x v="6"/>
    <x v="0"/>
    <n v="6"/>
    <n v="414585"/>
    <n v="313852.15135135135"/>
    <n v="59647.848648648593"/>
    <n v="3902.6086956521735"/>
    <x v="0"/>
    <x v="0"/>
    <n v="0"/>
    <n v="6250"/>
    <n v="0"/>
    <n v="6250"/>
    <n v="8291.6999999999989"/>
    <n v="41203.53995299642"/>
  </r>
  <r>
    <x v="16"/>
    <s v="SO.AV.2026.08.01075"/>
    <s v="Pemayung Indah"/>
    <x v="1"/>
    <x v="31"/>
    <x v="1"/>
    <n v="6"/>
    <n v="320790"/>
    <n v="245442.55135135134"/>
    <n v="43557.448648648657"/>
    <n v="2640"/>
    <x v="0"/>
    <x v="0"/>
    <n v="0"/>
    <n v="2941.1764705882351"/>
    <n v="0"/>
    <n v="2941.1764705882351"/>
    <n v="6415.8"/>
    <n v="31560.47217806042"/>
  </r>
  <r>
    <x v="16"/>
    <s v="SO.AV.2026.08.01076"/>
    <s v="Usaha Indah"/>
    <x v="3"/>
    <x v="3"/>
    <x v="1"/>
    <n v="12"/>
    <n v="1107780"/>
    <n v="851422.18378378358"/>
    <n v="146577.81621621631"/>
    <n v="11294.608695652174"/>
    <x v="0"/>
    <x v="0"/>
    <n v="0"/>
    <n v="7142.8571428571431"/>
    <n v="0"/>
    <n v="7142.8571428571431"/>
    <n v="22155.599999999999"/>
    <n v="105984.75037770701"/>
  </r>
  <r>
    <x v="16"/>
    <s v="SO.AV.2026.08.01077"/>
    <s v="Rezeki TB"/>
    <x v="6"/>
    <x v="3"/>
    <x v="1"/>
    <n v="2"/>
    <n v="184630"/>
    <n v="141903.69729729727"/>
    <n v="24429.636036036041"/>
    <n v="1882.4347826086957"/>
    <x v="0"/>
    <x v="0"/>
    <n v="0"/>
    <n v="15384.615384615385"/>
    <n v="0"/>
    <n v="15384.615384615385"/>
    <n v="3692.6000000000004"/>
    <n v="3469.9858688119602"/>
  </r>
  <r>
    <x v="16"/>
    <s v="SO.AV.2026.08.01077"/>
    <s v="Rezeki TB"/>
    <x v="6"/>
    <x v="43"/>
    <x v="0"/>
    <n v="4"/>
    <n v="2829390.0000000005"/>
    <n v="2066771.113513513"/>
    <n v="482228.886486487"/>
    <n v="79613.217391304352"/>
    <x v="0"/>
    <x v="0"/>
    <n v="0"/>
    <n v="15384.615384615385"/>
    <n v="0"/>
    <n v="15384.615384615385"/>
    <n v="56587.8"/>
    <n v="330643.25371056731"/>
  </r>
  <r>
    <x v="16"/>
    <s v="SO.AV.2026.08.01078"/>
    <s v="Aman Jaya"/>
    <x v="6"/>
    <x v="39"/>
    <x v="1"/>
    <n v="4"/>
    <n v="183150.00000000003"/>
    <n v="137435.50270270268"/>
    <n v="27564.497297297319"/>
    <n v="3336.3478260869565"/>
    <x v="0"/>
    <x v="0"/>
    <n v="0"/>
    <n v="5882.3529411764703"/>
    <n v="0"/>
    <n v="5882.3529411764703"/>
    <n v="3663.0000000000005"/>
    <n v="14682.796530033891"/>
  </r>
  <r>
    <x v="16"/>
    <s v="SO.AV.2026.08.01079"/>
    <s v="Boy Jaya Baru"/>
    <x v="9"/>
    <x v="14"/>
    <x v="0"/>
    <n v="1"/>
    <n v="1321085"/>
    <n v="995097.75135135127"/>
    <n v="195068.91531531524"/>
    <n v="16153.739130434782"/>
    <x v="0"/>
    <x v="0"/>
    <n v="0"/>
    <n v="8064.5161290322585"/>
    <n v="0"/>
    <n v="8064.5161290322585"/>
    <n v="26421.7"/>
    <n v="144428.96005584818"/>
  </r>
  <r>
    <x v="16"/>
    <s v="SO.AV.2026.08.01081"/>
    <s v="Tb Mandiri Jaya"/>
    <x v="9"/>
    <x v="17"/>
    <x v="0"/>
    <n v="10"/>
    <n v="674325.00000000012"/>
    <n v="515152.02162162156"/>
    <n v="92347.978378378437"/>
    <n v="6902.260869565217"/>
    <x v="0"/>
    <x v="0"/>
    <n v="0"/>
    <n v="10000"/>
    <n v="0"/>
    <n v="10000"/>
    <n v="13486.500000000002"/>
    <n v="61959.217508813221"/>
  </r>
  <r>
    <x v="16"/>
    <s v="SO.AV.2026.08.01082"/>
    <s v="Star Iron"/>
    <x v="9"/>
    <x v="3"/>
    <x v="1"/>
    <n v="4"/>
    <n v="369260"/>
    <n v="283807.39459459455"/>
    <n v="48859.272072072083"/>
    <n v="3764.8695652173915"/>
    <x v="0"/>
    <x v="0"/>
    <n v="0"/>
    <n v="6250"/>
    <n v="0"/>
    <n v="6250"/>
    <n v="7385.2000000000007"/>
    <n v="31459.20250685469"/>
  </r>
  <r>
    <x v="16"/>
    <s v="SO.AV.2026.08.01083"/>
    <s v="SKB Bangunan"/>
    <x v="8"/>
    <x v="9"/>
    <x v="1"/>
    <n v="8"/>
    <n v="1374180.0000000002"/>
    <n v="1018748.3675675675"/>
    <n v="219251.6324324325"/>
    <n v="32983.930434782611"/>
    <x v="6"/>
    <x v="4"/>
    <n v="30000"/>
    <n v="0"/>
    <n v="0"/>
    <n v="30000"/>
    <n v="27483.600000000002"/>
    <n v="128784.10199764988"/>
  </r>
  <r>
    <x v="16"/>
    <s v="SO.AV.2026.08.01084"/>
    <s v="PALMERAH JAYA"/>
    <x v="9"/>
    <x v="3"/>
    <x v="1"/>
    <n v="24"/>
    <n v="2215560"/>
    <n v="1702844.3675675672"/>
    <n v="293155.63243243261"/>
    <n v="22589.217391304348"/>
    <x v="0"/>
    <x v="1"/>
    <n v="0"/>
    <n v="0"/>
    <n v="0"/>
    <n v="0"/>
    <n v="44311.199999999997"/>
    <n v="226255.21504112828"/>
  </r>
  <r>
    <x v="16"/>
    <s v="SO.AV.2026.08.01085"/>
    <s v="Bangunan Baru (Simp.Acai)"/>
    <x v="9"/>
    <x v="3"/>
    <x v="1"/>
    <n v="15"/>
    <n v="1384724.9999999998"/>
    <n v="1064277.7297297295"/>
    <n v="183222.2702702703"/>
    <n v="14118.260869565218"/>
    <x v="0"/>
    <x v="0"/>
    <n v="0"/>
    <n v="6666.666666666667"/>
    <n v="0"/>
    <n v="6666.666666666667"/>
    <n v="27694.5"/>
    <n v="134742.84273403842"/>
  </r>
  <r>
    <x v="16"/>
    <s v="SO.AV.2026.08.01086"/>
    <s v="Maju Tb"/>
    <x v="1"/>
    <x v="19"/>
    <x v="1"/>
    <n v="4"/>
    <n v="1451880.0000000002"/>
    <n v="1117664.9513513511"/>
    <n v="190335.0486486489"/>
    <n v="12971.965217391305"/>
    <x v="0"/>
    <x v="0"/>
    <n v="0"/>
    <n v="7142.8571428571431"/>
    <n v="0"/>
    <n v="7142.8571428571431"/>
    <n v="29037.600000000002"/>
    <n v="141182.62628840044"/>
  </r>
  <r>
    <x v="16"/>
    <s v="SO.AV.2026.08.01087"/>
    <s v="Anto Jaya"/>
    <x v="2"/>
    <x v="149"/>
    <x v="0"/>
    <n v="6"/>
    <n v="421245"/>
    <n v="314314.37837837834"/>
    <n v="65185.621621621598"/>
    <n v="5004.5217391304359"/>
    <x v="1"/>
    <x v="2"/>
    <n v="0"/>
    <n v="0"/>
    <n v="12637.349999999999"/>
    <n v="12637.349999999999"/>
    <n v="8424.9"/>
    <n v="39118.849882491166"/>
  </r>
  <r>
    <x v="16"/>
    <s v="SO.AV.2026.08.01088"/>
    <s v="Sugianto"/>
    <x v="3"/>
    <x v="11"/>
    <x v="1"/>
    <n v="1"/>
    <n v="1020737.5"/>
    <n v="764061.27567567572"/>
    <n v="155522.05765765754"/>
    <n v="19903.304347826088"/>
    <x v="8"/>
    <x v="4"/>
    <n v="25000"/>
    <n v="0"/>
    <n v="0"/>
    <n v="25000"/>
    <n v="20414.75"/>
    <n v="90204.00330983146"/>
  </r>
  <r>
    <x v="16"/>
    <s v="SO.AV.2026.08.01089"/>
    <s v="Sekawan Jaya"/>
    <x v="3"/>
    <x v="9"/>
    <x v="1"/>
    <n v="4"/>
    <n v="687090.00000000012"/>
    <n v="509374.18378378375"/>
    <n v="109625.81621621625"/>
    <n v="16491.965217391305"/>
    <x v="6"/>
    <x v="3"/>
    <n v="15000"/>
    <n v="8333.3333333333339"/>
    <n v="0"/>
    <n v="23333.333333333336"/>
    <n v="13741.800000000001"/>
    <n v="56058.717665491611"/>
  </r>
  <r>
    <x v="16"/>
    <s v="SO.AV.2026.08.01091"/>
    <s v="Sederhana (Kuamang Unit 10)"/>
    <x v="8"/>
    <x v="9"/>
    <x v="1"/>
    <n v="4"/>
    <n v="687090.00000000012"/>
    <n v="509374.18378378375"/>
    <n v="109625.81621621625"/>
    <n v="16491.965217391305"/>
    <x v="6"/>
    <x v="3"/>
    <n v="15000"/>
    <n v="7142.8571428571431"/>
    <n v="0"/>
    <n v="22142.857142857145"/>
    <n v="13741.800000000001"/>
    <n v="57249.193855967795"/>
  </r>
  <r>
    <x v="16"/>
    <s v="SO.AV.2026.08.01092"/>
    <s v="Sederhana (Kuamang Unit 10)"/>
    <x v="8"/>
    <x v="3"/>
    <x v="1"/>
    <n v="14"/>
    <n v="1292410"/>
    <n v="993325.88108108088"/>
    <n v="171007.45225225238"/>
    <n v="13177.04347826087"/>
    <x v="0"/>
    <x v="0"/>
    <n v="0"/>
    <n v="7142.8571428571431"/>
    <n v="0"/>
    <n v="7142.8571428571431"/>
    <n v="25848.2"/>
    <n v="124839.35163113438"/>
  </r>
  <r>
    <x v="16"/>
    <s v="SO.AV.2026.08.01093"/>
    <s v="Andeslint"/>
    <x v="8"/>
    <x v="9"/>
    <x v="1"/>
    <n v="8"/>
    <n v="1374180.0000000002"/>
    <n v="1018748.3675675675"/>
    <n v="219251.6324324325"/>
    <n v="32983.930434782611"/>
    <x v="6"/>
    <x v="3"/>
    <n v="30000"/>
    <n v="8333.3333333333339"/>
    <n v="0"/>
    <n v="38333.333333333336"/>
    <n v="27483.600000000002"/>
    <n v="120450.76866431654"/>
  </r>
  <r>
    <x v="16"/>
    <s v="SO.AV.2026.08.01094"/>
    <s v="Moro Ziadah (Sekernan)"/>
    <x v="5"/>
    <x v="10"/>
    <x v="1"/>
    <n v="2"/>
    <n v="1620600"/>
    <n v="1197476.1513513513"/>
    <n v="262523.84864864848"/>
    <n v="39821.913043478264"/>
    <x v="6"/>
    <x v="4"/>
    <n v="30000"/>
    <n v="0"/>
    <n v="0"/>
    <n v="30000"/>
    <n v="32412"/>
    <n v="160289.93560517021"/>
  </r>
  <r>
    <x v="16"/>
    <s v="SO.AV.2026.08.01095"/>
    <s v="Irwandi / H.Majid Tb"/>
    <x v="11"/>
    <x v="9"/>
    <x v="1"/>
    <n v="4"/>
    <n v="687090.00000000012"/>
    <n v="509374.18378378375"/>
    <n v="109625.81621621625"/>
    <n v="16491.965217391305"/>
    <x v="6"/>
    <x v="4"/>
    <n v="15000"/>
    <n v="0"/>
    <n v="0"/>
    <n v="15000"/>
    <n v="13741.800000000001"/>
    <n v="64392.05099882494"/>
  </r>
  <r>
    <x v="16"/>
    <s v="SO.AV.2026.08.01096"/>
    <s v="Eko Bangunan (Arema)"/>
    <x v="13"/>
    <x v="3"/>
    <x v="1"/>
    <n v="24"/>
    <n v="2215560"/>
    <n v="1702844.3675675672"/>
    <n v="293155.63243243261"/>
    <n v="22589.217391304348"/>
    <x v="0"/>
    <x v="1"/>
    <n v="0"/>
    <n v="0"/>
    <n v="0"/>
    <n v="0"/>
    <n v="44311.199999999997"/>
    <n v="226255.21504112828"/>
  </r>
  <r>
    <x v="16"/>
    <s v="SO.AV.2026.08.01097"/>
    <s v="Tri Jaya Kusuma"/>
    <x v="6"/>
    <x v="3"/>
    <x v="1"/>
    <n v="6"/>
    <n v="553890"/>
    <n v="425711.09189189179"/>
    <n v="73288.908108108153"/>
    <n v="5647.304347826087"/>
    <x v="0"/>
    <x v="0"/>
    <n v="0"/>
    <n v="12500"/>
    <n v="0"/>
    <n v="12500"/>
    <n v="11077.8"/>
    <n v="44063.80376028207"/>
  </r>
  <r>
    <x v="16"/>
    <s v="SO.AV.2026.08.01098"/>
    <s v="Tri Jaya Kusuma"/>
    <x v="6"/>
    <x v="9"/>
    <x v="1"/>
    <n v="4"/>
    <n v="687090.00000000012"/>
    <n v="509374.18378378375"/>
    <n v="109625.81621621625"/>
    <n v="16491.965217391305"/>
    <x v="6"/>
    <x v="3"/>
    <n v="15000"/>
    <n v="12500"/>
    <n v="0"/>
    <n v="27500"/>
    <n v="13741.800000000001"/>
    <n v="51892.05099882494"/>
  </r>
  <r>
    <x v="16"/>
    <s v="SO.AV.2026.08.01099"/>
    <s v="Anto Jaya"/>
    <x v="2"/>
    <x v="150"/>
    <x v="1"/>
    <n v="3"/>
    <n v="273615"/>
    <n v="205691.02702702698"/>
    <n v="40808.972972972988"/>
    <n v="2247.4434782608696"/>
    <x v="1"/>
    <x v="2"/>
    <n v="0"/>
    <n v="0"/>
    <n v="8208.4499999999989"/>
    <n v="8208.4499999999989"/>
    <n v="5472.2999999999993"/>
    <n v="24880.779494712118"/>
  </r>
  <r>
    <x v="16"/>
    <s v="SO.AV.2026.08.01100"/>
    <s v="Hendi Jaya"/>
    <x v="2"/>
    <x v="9"/>
    <x v="1"/>
    <n v="12"/>
    <n v="2061270.0000000002"/>
    <n v="1528122.5513513512"/>
    <n v="328877.4486486488"/>
    <n v="49475.895652173916"/>
    <x v="6"/>
    <x v="3"/>
    <n v="45000"/>
    <n v="38461.538461538461"/>
    <n v="0"/>
    <n v="83461.538461538468"/>
    <n v="41225.4"/>
    <n v="154714.61453493644"/>
  </r>
  <r>
    <x v="16"/>
    <s v="SO.AV.2026.08.01101"/>
    <s v="Suryadi / Empat Saudara"/>
    <x v="1"/>
    <x v="1"/>
    <x v="1"/>
    <n v="48"/>
    <n v="670810"/>
    <n v="518618.72432432417"/>
    <n v="85714.609009009087"/>
    <n v="5325.9130434782601"/>
    <x v="0"/>
    <x v="0"/>
    <n v="0"/>
    <n v="6250"/>
    <n v="0"/>
    <n v="6250"/>
    <n v="13416.2"/>
    <n v="60722.495965530834"/>
  </r>
  <r>
    <x v="16"/>
    <s v="SO.AV.2026.08.01102"/>
    <s v="KIM BANGUN JAYA"/>
    <x v="1"/>
    <x v="39"/>
    <x v="1"/>
    <n v="7"/>
    <n v="320512.5"/>
    <n v="240512.1297297297"/>
    <n v="48237.870270270301"/>
    <n v="5838.6086956521749"/>
    <x v="0"/>
    <x v="1"/>
    <n v="0"/>
    <n v="0"/>
    <n v="0"/>
    <n v="0"/>
    <n v="6410.2500000000009"/>
    <n v="35989.011574618125"/>
  </r>
  <r>
    <x v="16"/>
    <s v="SO.GM.2026.08.00126"/>
    <s v="PANCA WARNA"/>
    <x v="2"/>
    <x v="53"/>
    <x v="2"/>
    <n v="20"/>
    <n v="4753575"/>
    <n v="3115872.3891891893"/>
    <n v="1166627.6108108107"/>
    <n v="322156.52173913043"/>
    <x v="1"/>
    <x v="2"/>
    <n v="0"/>
    <n v="0"/>
    <n v="380286.00000000006"/>
    <n v="380286.00000000006"/>
    <n v="0"/>
    <n v="464185.08907168027"/>
  </r>
  <r>
    <x v="16"/>
    <s v="SO.GM.2026.08.00127"/>
    <s v="Itaza Building (Rantau Panjang)"/>
    <x v="10"/>
    <x v="24"/>
    <x v="2"/>
    <n v="20"/>
    <n v="1277055"/>
    <n v="847262.14054054057"/>
    <n v="303237.85945945943"/>
    <n v="131878.26086956522"/>
    <x v="0"/>
    <x v="0"/>
    <n v="0"/>
    <n v="16666.666666666668"/>
    <n v="0"/>
    <n v="16666.666666666668"/>
    <n v="25541.100000000002"/>
    <n v="129151.83192322755"/>
  </r>
  <r>
    <x v="16"/>
    <s v="SO.GM.2026.08.00127"/>
    <s v="Itaza Building (Rantau Panjang)"/>
    <x v="10"/>
    <x v="53"/>
    <x v="2"/>
    <n v="3"/>
    <n v="713036.25000000012"/>
    <n v="467380.85837837844"/>
    <n v="174994.14162162156"/>
    <n v="78323.478260869568"/>
    <x v="0"/>
    <x v="0"/>
    <n v="0"/>
    <n v="16666.666666666668"/>
    <n v="0"/>
    <n v="16666.666666666668"/>
    <n v="14260.725"/>
    <n v="65743.271694085313"/>
  </r>
  <r>
    <x v="16"/>
    <s v="SO.GM.2026.08.00128"/>
    <s v="Sumber Maju Jaya"/>
    <x v="4"/>
    <x v="52"/>
    <x v="5"/>
    <n v="2"/>
    <n v="205535"/>
    <n v="141749.6216216216"/>
    <n v="43417.045045045059"/>
    <n v="30755.617391304349"/>
    <x v="0"/>
    <x v="1"/>
    <n v="0"/>
    <n v="0"/>
    <n v="0"/>
    <n v="0"/>
    <n v="0"/>
    <n v="12661.42765374071"/>
  </r>
  <r>
    <x v="16"/>
    <s v="SO.GM.2026.08.00129"/>
    <s v="Ken Jaya"/>
    <x v="3"/>
    <x v="24"/>
    <x v="2"/>
    <n v="4"/>
    <n v="255411.00000000003"/>
    <n v="169452.42810810811"/>
    <n v="60647.571891891886"/>
    <n v="16375.652173913042"/>
    <x v="0"/>
    <x v="0"/>
    <n v="0"/>
    <n v="7142.8571428571431"/>
    <n v="0"/>
    <n v="7142.8571428571431"/>
    <n v="5108.22"/>
    <n v="32020.8425751217"/>
  </r>
  <r>
    <x v="16"/>
    <s v="SO.GM.2026.08.00130"/>
    <s v="Aman Jaya"/>
    <x v="6"/>
    <x v="53"/>
    <x v="2"/>
    <n v="5"/>
    <n v="1188393.75"/>
    <n v="778968.09729729732"/>
    <n v="291656.90270270268"/>
    <n v="80539.130434782608"/>
    <x v="0"/>
    <x v="0"/>
    <n v="0"/>
    <n v="5882.3529411764703"/>
    <n v="0"/>
    <n v="5882.3529411764703"/>
    <n v="23767.875000000004"/>
    <n v="181467.54432674361"/>
  </r>
  <r>
    <x v="16"/>
    <s v="SO.GM.2026.08.00131"/>
    <s v="Pelita (Pattimura)"/>
    <x v="2"/>
    <x v="53"/>
    <x v="2"/>
    <n v="2"/>
    <n v="475357.50000000006"/>
    <n v="311587.23891891894"/>
    <n v="116662.76108108106"/>
    <n v="32215.652173913044"/>
    <x v="0"/>
    <x v="1"/>
    <n v="0"/>
    <n v="0"/>
    <n v="0"/>
    <n v="0"/>
    <n v="9507.1500000000015"/>
    <n v="74939.958907168009"/>
  </r>
  <r>
    <x v="16"/>
    <s v="SO.GM.2026.08.00132"/>
    <s v="MANTAP"/>
    <x v="7"/>
    <x v="53"/>
    <x v="2"/>
    <n v="50"/>
    <n v="11883937.500000002"/>
    <n v="7789680.9729729732"/>
    <n v="2916569.0270270268"/>
    <n v="1305391.3043478262"/>
    <x v="0"/>
    <x v="0"/>
    <n v="0"/>
    <n v="50000"/>
    <n v="0"/>
    <n v="50000"/>
    <n v="237678.75000000003"/>
    <n v="1323498.9726792006"/>
  </r>
  <r>
    <x v="16"/>
    <s v="SO.GM.2026.08.00133"/>
    <s v="Bangunan Baru (Simp.Acai)"/>
    <x v="9"/>
    <x v="53"/>
    <x v="2"/>
    <n v="1"/>
    <n v="237678.75000000003"/>
    <n v="155793.61945945947"/>
    <n v="58331.380540540529"/>
    <n v="16107.826086956522"/>
    <x v="0"/>
    <x v="0"/>
    <n v="0"/>
    <n v="6666.666666666667"/>
    <n v="0"/>
    <n v="6666.666666666667"/>
    <n v="4753.5750000000007"/>
    <n v="30803.312786917344"/>
  </r>
  <r>
    <x v="17"/>
    <s v="SO.AV.2026.08.01103"/>
    <s v="Tony Jaya (Bagan Pete)"/>
    <x v="3"/>
    <x v="67"/>
    <x v="0"/>
    <n v="2"/>
    <n v="66970"/>
    <n v="49458.291891891888"/>
    <n v="10875.041441441441"/>
    <n v="1668.1739130434783"/>
    <x v="0"/>
    <x v="0"/>
    <n v="0"/>
    <n v="13636.363636363636"/>
    <n v="0"/>
    <n v="13636.363636363636"/>
    <n v="1339.3999999999999"/>
    <n v="-5768.8961079656729"/>
  </r>
  <r>
    <x v="17"/>
    <s v="SO.AV.2026.08.01104"/>
    <s v="BuildXpert Mart"/>
    <x v="12"/>
    <x v="31"/>
    <x v="1"/>
    <n v="2"/>
    <n v="106930"/>
    <n v="81814.183783783781"/>
    <n v="14519.149549549547"/>
    <n v="879.99999999999989"/>
    <x v="0"/>
    <x v="1"/>
    <n v="0"/>
    <n v="0"/>
    <n v="0"/>
    <n v="0"/>
    <n v="2138.6"/>
    <n v="11500.549549549547"/>
  </r>
  <r>
    <x v="17"/>
    <s v="SO.AV.2026.08.01105"/>
    <s v="Rezeki TB"/>
    <x v="6"/>
    <x v="9"/>
    <x v="1"/>
    <n v="8"/>
    <n v="1374180.0000000002"/>
    <n v="1018748.3675675675"/>
    <n v="219251.6324324325"/>
    <n v="32983.930434782611"/>
    <x v="0"/>
    <x v="0"/>
    <n v="0"/>
    <n v="15384.615384615385"/>
    <n v="0"/>
    <n v="15384.615384615385"/>
    <n v="27483.600000000002"/>
    <n v="143399.4866130345"/>
  </r>
  <r>
    <x v="17"/>
    <s v="SO.AV.2026.08.01106"/>
    <s v="Mandiri Sukses"/>
    <x v="0"/>
    <x v="3"/>
    <x v="1"/>
    <n v="24"/>
    <n v="2215560"/>
    <n v="1702844.3675675672"/>
    <n v="293155.63243243261"/>
    <n v="22589.217391304348"/>
    <x v="0"/>
    <x v="1"/>
    <n v="0"/>
    <n v="0"/>
    <n v="0"/>
    <n v="0"/>
    <n v="44311.199999999997"/>
    <n v="226255.21504112828"/>
  </r>
  <r>
    <x v="17"/>
    <s v="SO.AV.2026.08.01107"/>
    <s v="Sumber Rejeki Baru"/>
    <x v="5"/>
    <x v="10"/>
    <x v="1"/>
    <n v="4"/>
    <n v="3241200"/>
    <n v="2394952.3027027026"/>
    <n v="525047.69729729695"/>
    <n v="79643.826086956527"/>
    <x v="0"/>
    <x v="0"/>
    <n v="0"/>
    <n v="8333.3333333333339"/>
    <n v="0"/>
    <n v="8333.3333333333339"/>
    <n v="64824"/>
    <n v="372246.5378770071"/>
  </r>
  <r>
    <x v="17"/>
    <s v="SO.AV.2026.08.01108"/>
    <s v="Usaha Jaya"/>
    <x v="5"/>
    <x v="20"/>
    <x v="0"/>
    <n v="4"/>
    <n v="1149220"/>
    <n v="872068.32432432426"/>
    <n v="163265.00900900899"/>
    <n v="12978.08695652174"/>
    <x v="0"/>
    <x v="0"/>
    <n v="0"/>
    <n v="6250"/>
    <n v="0"/>
    <n v="6250"/>
    <n v="22984.399999999998"/>
    <n v="121052.52205248727"/>
  </r>
  <r>
    <x v="17"/>
    <s v="SO.AV.2026.08.01109"/>
    <s v="Wiguna"/>
    <x v="5"/>
    <x v="5"/>
    <x v="0"/>
    <n v="12"/>
    <n v="912420.00000000012"/>
    <n v="692416.08648648649"/>
    <n v="129583.91351351351"/>
    <n v="10009.043478260872"/>
    <x v="0"/>
    <x v="1"/>
    <n v="0"/>
    <n v="0"/>
    <n v="0"/>
    <n v="0"/>
    <n v="18248.400000000001"/>
    <n v="101326.47003525266"/>
  </r>
  <r>
    <x v="17"/>
    <s v="SO.AV.2026.08.01110"/>
    <s v="Irwandi / H.Majid Tb"/>
    <x v="11"/>
    <x v="3"/>
    <x v="1"/>
    <n v="24"/>
    <n v="2215560"/>
    <n v="1702844.3675675672"/>
    <n v="293155.63243243261"/>
    <n v="22589.217391304348"/>
    <x v="0"/>
    <x v="1"/>
    <n v="0"/>
    <n v="0"/>
    <n v="0"/>
    <n v="0"/>
    <n v="44311.199999999997"/>
    <n v="226255.21504112828"/>
  </r>
  <r>
    <x v="17"/>
    <s v="SO.AV.2026.08.01111"/>
    <s v="Semoga Jaya"/>
    <x v="11"/>
    <x v="3"/>
    <x v="1"/>
    <n v="24"/>
    <n v="2215560"/>
    <n v="1702844.3675675672"/>
    <n v="293155.63243243261"/>
    <n v="22589.217391304348"/>
    <x v="0"/>
    <x v="0"/>
    <n v="0"/>
    <n v="29411.764705882353"/>
    <n v="0"/>
    <n v="29411.764705882353"/>
    <n v="44311.199999999997"/>
    <n v="196843.45033524593"/>
  </r>
  <r>
    <x v="17"/>
    <s v="SO.AV.2026.08.01112"/>
    <s v="Pelita Abadi"/>
    <x v="2"/>
    <x v="20"/>
    <x v="0"/>
    <n v="2"/>
    <n v="574610"/>
    <n v="436034.16216216213"/>
    <n v="81632.504504504497"/>
    <n v="6489.04347826087"/>
    <x v="0"/>
    <x v="0"/>
    <n v="0"/>
    <n v="3333.3333333333335"/>
    <n v="0"/>
    <n v="3333.3333333333335"/>
    <n v="11492.199999999999"/>
    <n v="60317.927692910307"/>
  </r>
  <r>
    <x v="17"/>
    <s v="SO.AV.2026.08.01113"/>
    <s v="Syahana (Kerinci)"/>
    <x v="7"/>
    <x v="151"/>
    <x v="3"/>
    <n v="1"/>
    <n v="1238212.5"/>
    <n v="942463.88558558549"/>
    <n v="173042.87117117119"/>
    <n v="25656.347826086956"/>
    <x v="0"/>
    <x v="0"/>
    <n v="0"/>
    <n v="8333.3333333333339"/>
    <n v="0"/>
    <n v="8333.3333333333339"/>
    <n v="24764.25"/>
    <n v="114288.94001175091"/>
  </r>
  <r>
    <x v="17"/>
    <s v="SO.AV.2026.08.01114"/>
    <s v="Aman Jaya"/>
    <x v="6"/>
    <x v="3"/>
    <x v="1"/>
    <n v="6"/>
    <n v="553890"/>
    <n v="425711.09189189179"/>
    <n v="73288.908108108153"/>
    <n v="5647.304347826087"/>
    <x v="0"/>
    <x v="0"/>
    <n v="0"/>
    <n v="5882.3529411764703"/>
    <n v="0"/>
    <n v="5882.3529411764703"/>
    <n v="11077.8"/>
    <n v="50681.450819105608"/>
  </r>
  <r>
    <x v="17"/>
    <s v="SO.AV.2026.08.01115"/>
    <s v="Mantap Jaya Bangunan"/>
    <x v="9"/>
    <x v="18"/>
    <x v="0"/>
    <n v="1"/>
    <n v="399970"/>
    <n v="290047.45945945941"/>
    <n v="70285.873873873905"/>
    <n v="14416.695652173912"/>
    <x v="0"/>
    <x v="1"/>
    <n v="0"/>
    <n v="0"/>
    <n v="0"/>
    <n v="0"/>
    <n v="7999.4"/>
    <n v="47869.778221699991"/>
  </r>
  <r>
    <x v="17"/>
    <s v="SO.AV.2026.08.01116"/>
    <s v="Robin Jaya"/>
    <x v="9"/>
    <x v="17"/>
    <x v="0"/>
    <n v="10"/>
    <n v="674325.00000000012"/>
    <n v="515152.02162162156"/>
    <n v="92347.978378378437"/>
    <n v="6902.260869565217"/>
    <x v="0"/>
    <x v="1"/>
    <n v="0"/>
    <n v="0"/>
    <n v="0"/>
    <n v="0"/>
    <n v="13486.500000000002"/>
    <n v="71959.217508813221"/>
  </r>
  <r>
    <x v="17"/>
    <s v="SO.AV.2026.08.01118"/>
    <s v="BuildXpert Mart"/>
    <x v="12"/>
    <x v="152"/>
    <x v="1"/>
    <n v="1"/>
    <n v="63177.5"/>
    <n v="48071.610810810802"/>
    <n v="8845.0558558558623"/>
    <n v="834.08695652173913"/>
    <x v="0"/>
    <x v="1"/>
    <n v="0"/>
    <n v="0"/>
    <n v="0"/>
    <n v="0"/>
    <n v="1263.55"/>
    <n v="6747.4188993341231"/>
  </r>
  <r>
    <x v="17"/>
    <s v="SO.AV.2026.08.01119"/>
    <s v="Surya Mandiri Jaya"/>
    <x v="3"/>
    <x v="14"/>
    <x v="0"/>
    <n v="1"/>
    <n v="1321085"/>
    <n v="995097.75135135127"/>
    <n v="195068.91531531524"/>
    <n v="16153.739130434782"/>
    <x v="0"/>
    <x v="0"/>
    <n v="0"/>
    <n v="9090.9090909090901"/>
    <n v="0"/>
    <n v="9090.9090909090901"/>
    <n v="26421.7"/>
    <n v="143402.56709397136"/>
  </r>
  <r>
    <x v="17"/>
    <s v="SO.AV.2026.08.01120"/>
    <s v="Surya Jaya"/>
    <x v="3"/>
    <x v="5"/>
    <x v="0"/>
    <n v="18"/>
    <n v="1368630.0000000002"/>
    <n v="1038624.1297297296"/>
    <n v="194375.87027027039"/>
    <n v="15013.565217391304"/>
    <x v="0"/>
    <x v="0"/>
    <n v="0"/>
    <n v="5555.5555555555557"/>
    <n v="0"/>
    <n v="5555.5555555555557"/>
    <n v="27372.600000000002"/>
    <n v="146434.14949732352"/>
  </r>
  <r>
    <x v="17"/>
    <s v="SO.AV.2026.08.01120"/>
    <s v="Surya Jaya"/>
    <x v="3"/>
    <x v="20"/>
    <x v="0"/>
    <n v="4"/>
    <n v="1149220"/>
    <n v="872068.32432432426"/>
    <n v="163265.00900900899"/>
    <n v="12978.08695652174"/>
    <x v="0"/>
    <x v="0"/>
    <n v="0"/>
    <n v="5555.5555555555557"/>
    <n v="0"/>
    <n v="5555.5555555555557"/>
    <n v="22984.399999999998"/>
    <n v="121746.96649693171"/>
  </r>
  <r>
    <x v="17"/>
    <s v="SO.AV.2026.08.01121"/>
    <s v="Voni Bangunan"/>
    <x v="7"/>
    <x v="3"/>
    <x v="1"/>
    <n v="24"/>
    <n v="2215560"/>
    <n v="1702844.3675675672"/>
    <n v="293155.63243243261"/>
    <n v="32589.217391304348"/>
    <x v="0"/>
    <x v="0"/>
    <n v="0"/>
    <n v="12500"/>
    <n v="0"/>
    <n v="12500"/>
    <n v="44311.199999999997"/>
    <n v="203755.21504112828"/>
  </r>
  <r>
    <x v="17"/>
    <s v="SO.AV.2026.08.01122"/>
    <s v="Latansa (Pamenang)"/>
    <x v="10"/>
    <x v="3"/>
    <x v="1"/>
    <n v="24"/>
    <n v="2215560"/>
    <n v="1702844.3675675672"/>
    <n v="293155.63243243261"/>
    <n v="32589.217391304348"/>
    <x v="0"/>
    <x v="1"/>
    <n v="0"/>
    <n v="0"/>
    <n v="0"/>
    <n v="0"/>
    <n v="44311.199999999997"/>
    <n v="216255.21504112828"/>
  </r>
  <r>
    <x v="17"/>
    <s v="SO.AV.2026.08.01123"/>
    <s v="Karya Sejati"/>
    <x v="2"/>
    <x v="9"/>
    <x v="1"/>
    <n v="8"/>
    <n v="1374180.0000000002"/>
    <n v="1018748.3675675675"/>
    <n v="219251.6324324325"/>
    <n v="32983.930434782611"/>
    <x v="0"/>
    <x v="0"/>
    <n v="0"/>
    <n v="12500"/>
    <n v="0"/>
    <n v="12500"/>
    <n v="27483.600000000002"/>
    <n v="146284.10199764988"/>
  </r>
  <r>
    <x v="17"/>
    <s v="SO.AV.2026.08.01124"/>
    <s v="Persia Bangunan"/>
    <x v="9"/>
    <x v="9"/>
    <x v="1"/>
    <n v="2"/>
    <n v="343545.00000000006"/>
    <n v="254687.09189189188"/>
    <n v="54812.908108108124"/>
    <n v="8245.9826086956527"/>
    <x v="0"/>
    <x v="0"/>
    <n v="0"/>
    <n v="3846.1538461538462"/>
    <n v="0"/>
    <n v="3846.1538461538462"/>
    <n v="6870.9000000000005"/>
    <n v="35849.871653258626"/>
  </r>
  <r>
    <x v="17"/>
    <s v="SO.AV.2026.08.01125"/>
    <s v="Mayang Jaya"/>
    <x v="0"/>
    <x v="3"/>
    <x v="1"/>
    <n v="24"/>
    <n v="2215560"/>
    <n v="1702844.3675675672"/>
    <n v="293155.63243243261"/>
    <n v="22589.217391304348"/>
    <x v="0"/>
    <x v="1"/>
    <n v="0"/>
    <n v="0"/>
    <n v="0"/>
    <n v="0"/>
    <n v="44311.199999999997"/>
    <n v="226255.21504112828"/>
  </r>
  <r>
    <x v="17"/>
    <s v="SO.AV.2026.08.01126"/>
    <s v="Robin Jaya"/>
    <x v="9"/>
    <x v="17"/>
    <x v="0"/>
    <n v="10"/>
    <n v="674325.00000000012"/>
    <n v="515152.02162162156"/>
    <n v="92347.978378378437"/>
    <n v="6902.260869565217"/>
    <x v="0"/>
    <x v="1"/>
    <n v="0"/>
    <n v="0"/>
    <n v="0"/>
    <n v="0"/>
    <n v="13486.500000000002"/>
    <n v="71959.217508813221"/>
  </r>
  <r>
    <x v="17"/>
    <s v="SO.AV.2026.08.01128"/>
    <s v="Sri Jaya (WTC)"/>
    <x v="4"/>
    <x v="10"/>
    <x v="1"/>
    <n v="3"/>
    <n v="2430899.9999999995"/>
    <n v="1796214.2270270269"/>
    <n v="393785.7729729726"/>
    <n v="59732.869565217392"/>
    <x v="0"/>
    <x v="0"/>
    <n v="0"/>
    <n v="23333.333333333332"/>
    <n v="0"/>
    <n v="23333.333333333332"/>
    <n v="48617.999999999993"/>
    <n v="262101.57007442188"/>
  </r>
  <r>
    <x v="17"/>
    <s v="SO.AV.2026.08.01129"/>
    <s v="Ahan"/>
    <x v="9"/>
    <x v="153"/>
    <x v="0"/>
    <n v="2"/>
    <n v="635364"/>
    <n v="447620.65297297295"/>
    <n v="124779.34702702705"/>
    <n v="29093.565217391308"/>
    <x v="0"/>
    <x v="1"/>
    <n v="0"/>
    <n v="0"/>
    <n v="0"/>
    <n v="0"/>
    <n v="12707.28"/>
    <n v="82978.501809635738"/>
  </r>
  <r>
    <x v="17"/>
    <s v="SO.AV.2026.08.01130"/>
    <s v="Sun Jaya Mandiri"/>
    <x v="3"/>
    <x v="5"/>
    <x v="0"/>
    <n v="3"/>
    <n v="228105.00000000003"/>
    <n v="173104.02162162162"/>
    <n v="32395.978378378379"/>
    <n v="2502.2608695652179"/>
    <x v="0"/>
    <x v="1"/>
    <n v="0"/>
    <n v="0"/>
    <n v="0"/>
    <n v="0"/>
    <n v="4562.1000000000004"/>
    <n v="25331.617508813164"/>
  </r>
  <r>
    <x v="17"/>
    <s v="SO.AV.2026.08.01132"/>
    <s v="Berkat Jaya Keramik"/>
    <x v="6"/>
    <x v="43"/>
    <x v="0"/>
    <n v="1"/>
    <n v="707347.50000000012"/>
    <n v="516692.77837837825"/>
    <n v="120557.22162162175"/>
    <n v="19903.304347826088"/>
    <x v="0"/>
    <x v="1"/>
    <n v="0"/>
    <n v="0"/>
    <n v="0"/>
    <n v="0"/>
    <n v="14146.95"/>
    <n v="86506.967273795672"/>
  </r>
  <r>
    <x v="17"/>
    <s v="SO.AV.2026.08.01133"/>
    <s v="MAYANG KERAMIK"/>
    <x v="0"/>
    <x v="5"/>
    <x v="0"/>
    <n v="3"/>
    <n v="228105.00000000003"/>
    <n v="173104.02162162162"/>
    <n v="32395.978378378379"/>
    <n v="2502.2608695652179"/>
    <x v="0"/>
    <x v="0"/>
    <n v="0"/>
    <n v="13636.363636363636"/>
    <n v="0"/>
    <n v="13636.363636363636"/>
    <n v="4562.1000000000004"/>
    <n v="11695.253872449526"/>
  </r>
  <r>
    <x v="17"/>
    <s v="SO.AV.2026.08.01134"/>
    <s v="Bintang Baru/Bintang Baru Jaya"/>
    <x v="4"/>
    <x v="5"/>
    <x v="0"/>
    <n v="6"/>
    <n v="456210.00000000006"/>
    <n v="346208.04324324324"/>
    <n v="64791.956756756757"/>
    <n v="5004.5217391304359"/>
    <x v="1"/>
    <x v="2"/>
    <n v="0"/>
    <n v="0"/>
    <n v="15967.350000000004"/>
    <n v="15967.350000000004"/>
    <n v="9124.2000000000007"/>
    <n v="34695.885017626322"/>
  </r>
  <r>
    <x v="17"/>
    <s v="SO.AV.2026.08.01135"/>
    <s v="Putra Berlian"/>
    <x v="2"/>
    <x v="3"/>
    <x v="1"/>
    <n v="3"/>
    <n v="276945"/>
    <n v="212855.54594594589"/>
    <n v="36644.454054054077"/>
    <n v="2823.6521739130435"/>
    <x v="0"/>
    <x v="0"/>
    <n v="0"/>
    <n v="5882.3529411764703"/>
    <n v="0"/>
    <n v="5882.3529411764703"/>
    <n v="5538.9"/>
    <n v="22399.548938964566"/>
  </r>
  <r>
    <x v="17"/>
    <s v="SO.AV.2026.08.01135"/>
    <s v="Putra Berlian"/>
    <x v="2"/>
    <x v="14"/>
    <x v="0"/>
    <n v="1"/>
    <n v="1321085"/>
    <n v="995097.75135135127"/>
    <n v="195068.91531531524"/>
    <n v="16153.739130434782"/>
    <x v="0"/>
    <x v="0"/>
    <n v="0"/>
    <n v="5882.3529411764703"/>
    <n v="0"/>
    <n v="5882.3529411764703"/>
    <n v="26421.7"/>
    <n v="146611.12324370397"/>
  </r>
  <r>
    <x v="17"/>
    <s v="SO.AV.2026.08.01136"/>
    <s v="Putra Berlian"/>
    <x v="2"/>
    <x v="3"/>
    <x v="1"/>
    <n v="2"/>
    <n v="184630"/>
    <n v="141903.69729729727"/>
    <n v="24429.636036036041"/>
    <n v="1882.4347826086957"/>
    <x v="0"/>
    <x v="0"/>
    <n v="0"/>
    <n v="5882.3529411764703"/>
    <n v="0"/>
    <n v="5882.3529411764703"/>
    <n v="3692.6000000000004"/>
    <n v="12972.248312250877"/>
  </r>
  <r>
    <x v="17"/>
    <s v="SO.AV.2026.08.01137"/>
    <s v="Rachel"/>
    <x v="7"/>
    <x v="9"/>
    <x v="1"/>
    <n v="4"/>
    <n v="687090.00000000012"/>
    <n v="509374.18378378375"/>
    <n v="109625.81621621625"/>
    <n v="26491.965217391305"/>
    <x v="0"/>
    <x v="1"/>
    <n v="0"/>
    <n v="0"/>
    <n v="0"/>
    <n v="0"/>
    <n v="13741.800000000001"/>
    <n v="69392.05099882494"/>
  </r>
  <r>
    <x v="17"/>
    <s v="SO.AV.2026.08.01138"/>
    <s v="Sinar Cahaya / Sinar Makmur"/>
    <x v="0"/>
    <x v="9"/>
    <x v="1"/>
    <n v="4"/>
    <n v="687090.00000000012"/>
    <n v="509374.18378378375"/>
    <n v="109625.81621621625"/>
    <n v="16491.965217391305"/>
    <x v="0"/>
    <x v="0"/>
    <n v="0"/>
    <n v="5769.2307692307695"/>
    <n v="0"/>
    <n v="5769.2307692307695"/>
    <n v="13741.800000000001"/>
    <n v="73622.820229594174"/>
  </r>
  <r>
    <x v="17"/>
    <s v="SO.AV.2026.08.01139"/>
    <s v="Sri Jaya Kusuma"/>
    <x v="9"/>
    <x v="154"/>
    <x v="0"/>
    <n v="8"/>
    <n v="659340"/>
    <n v="465924.84324324323"/>
    <n v="128075.15675675677"/>
    <n v="29017.043478260868"/>
    <x v="0"/>
    <x v="0"/>
    <n v="0"/>
    <n v="5000"/>
    <n v="0"/>
    <n v="5000"/>
    <n v="13186.800000000001"/>
    <n v="80871.313278495902"/>
  </r>
  <r>
    <x v="17"/>
    <s v="SO.AV.2026.08.01140"/>
    <s v="Mandiri (Alam Barajo)"/>
    <x v="2"/>
    <x v="155"/>
    <x v="1"/>
    <n v="4"/>
    <n v="253820"/>
    <n v="192286.44324324321"/>
    <n v="36380.223423423449"/>
    <n v="3336.3478260869565"/>
    <x v="0"/>
    <x v="1"/>
    <n v="0"/>
    <n v="0"/>
    <n v="0"/>
    <n v="0"/>
    <n v="5076.4000000000005"/>
    <n v="27967.475597336488"/>
  </r>
  <r>
    <x v="17"/>
    <s v="SO.AV.2026.08.01141"/>
    <s v="Sri Jaya Kusuma"/>
    <x v="9"/>
    <x v="0"/>
    <x v="0"/>
    <n v="4"/>
    <n v="366300.00000000006"/>
    <n v="258847.13513513512"/>
    <n v="71152.864864864881"/>
    <n v="14508.521739130434"/>
    <x v="0"/>
    <x v="0"/>
    <n v="0"/>
    <n v="5000"/>
    <n v="0"/>
    <n v="5000"/>
    <n v="7326.0000000000009"/>
    <n v="44318.343125734449"/>
  </r>
  <r>
    <x v="17"/>
    <s v="SO.AV.2026.08.01142"/>
    <s v="Aman Jaya"/>
    <x v="6"/>
    <x v="59"/>
    <x v="0"/>
    <n v="24"/>
    <n v="489176.99999999994"/>
    <n v="377038.58594594587"/>
    <n v="63661.41405405401"/>
    <n v="4077.0782608695654"/>
    <x v="0"/>
    <x v="0"/>
    <n v="0"/>
    <n v="5882.3529411764703"/>
    <n v="0"/>
    <n v="5882.3529411764703"/>
    <n v="9783.5399999999991"/>
    <n v="43918.442852007975"/>
  </r>
  <r>
    <x v="17"/>
    <s v="SO.AV.2026.08.01143"/>
    <s v="Sumitro"/>
    <x v="12"/>
    <x v="14"/>
    <x v="0"/>
    <n v="2"/>
    <n v="2642170"/>
    <n v="1990195.5027027025"/>
    <n v="390137.83063063049"/>
    <n v="32307.478260869564"/>
    <x v="0"/>
    <x v="1"/>
    <n v="0"/>
    <n v="0"/>
    <n v="0"/>
    <n v="0"/>
    <n v="52843.4"/>
    <n v="304986.9523697609"/>
  </r>
  <r>
    <x v="17"/>
    <s v="SO.AV.2026.08.01144"/>
    <s v="ANDRIAN S"/>
    <x v="8"/>
    <x v="3"/>
    <x v="1"/>
    <n v="24"/>
    <n v="2215560"/>
    <n v="1702844.3675675672"/>
    <n v="293155.63243243261"/>
    <n v="22589.217391304348"/>
    <x v="0"/>
    <x v="0"/>
    <n v="0"/>
    <n v="20000"/>
    <n v="0"/>
    <n v="20000"/>
    <n v="44311.199999999997"/>
    <n v="206255.21504112828"/>
  </r>
  <r>
    <x v="17"/>
    <s v="SO.AV.2026.08.01145"/>
    <s v="Aman Jaya"/>
    <x v="6"/>
    <x v="3"/>
    <x v="1"/>
    <n v="4"/>
    <n v="369260"/>
    <n v="283807.39459459455"/>
    <n v="48859.272072072083"/>
    <n v="3764.8695652173915"/>
    <x v="0"/>
    <x v="0"/>
    <n v="0"/>
    <n v="5882.3529411764703"/>
    <n v="0"/>
    <n v="5882.3529411764703"/>
    <n v="7385.2000000000007"/>
    <n v="31826.849565678222"/>
  </r>
  <r>
    <x v="17"/>
    <s v="SO.GM.2026.08.00134"/>
    <s v="Pelita Abadi"/>
    <x v="2"/>
    <x v="146"/>
    <x v="6"/>
    <n v="12"/>
    <n v="107892"/>
    <n v="89856.934054054043"/>
    <n v="7343.0659459459421"/>
    <n v="210.43478566956523"/>
    <x v="0"/>
    <x v="1"/>
    <n v="0"/>
    <n v="0"/>
    <n v="0"/>
    <n v="0"/>
    <n v="0"/>
    <n v="7132.6311602763772"/>
  </r>
  <r>
    <x v="17"/>
    <s v="SO.GM.2026.08.00134"/>
    <s v="Pelita Abadi"/>
    <x v="2"/>
    <x v="85"/>
    <x v="6"/>
    <n v="12"/>
    <n v="102231"/>
    <n v="85142.218378378369"/>
    <n v="6957.7816216216161"/>
    <n v="191.30434782608697"/>
    <x v="0"/>
    <x v="1"/>
    <n v="0"/>
    <n v="0"/>
    <n v="0"/>
    <n v="0"/>
    <n v="0"/>
    <n v="6766.4772737955291"/>
  </r>
  <r>
    <x v="17"/>
    <s v="SO.GM.2026.08.00135"/>
    <s v="Dua Putra"/>
    <x v="7"/>
    <x v="24"/>
    <x v="2"/>
    <n v="8"/>
    <n v="510822.00000000006"/>
    <n v="338904.85621621623"/>
    <n v="121295.14378378377"/>
    <n v="52751.304347826081"/>
    <x v="0"/>
    <x v="1"/>
    <n v="0"/>
    <n v="0"/>
    <n v="0"/>
    <n v="0"/>
    <n v="10216.44"/>
    <n v="58327.39943595769"/>
  </r>
  <r>
    <x v="17"/>
    <s v="SO.GM.2026.08.00136"/>
    <s v="PT. Tayang Sari"/>
    <x v="2"/>
    <x v="53"/>
    <x v="2"/>
    <n v="3"/>
    <n v="713036.25000000012"/>
    <n v="467380.85837837844"/>
    <n v="174994.14162162156"/>
    <n v="48323.478260869575"/>
    <x v="0"/>
    <x v="0"/>
    <n v="0"/>
    <n v="3571.4285714285716"/>
    <n v="0"/>
    <n v="3571.4285714285716"/>
    <n v="14260.725"/>
    <n v="108838.50978932342"/>
  </r>
  <r>
    <x v="17"/>
    <s v="SO.GM.2026.08.00137"/>
    <s v="Bangunan Baru (Simp.Acai)"/>
    <x v="9"/>
    <x v="53"/>
    <x v="2"/>
    <n v="4"/>
    <n v="950715.00000000012"/>
    <n v="623174.47783783788"/>
    <n v="233325.52216216212"/>
    <n v="64431.304347826088"/>
    <x v="0"/>
    <x v="0"/>
    <n v="0"/>
    <n v="6666.666666666667"/>
    <n v="0"/>
    <n v="6666.666666666667"/>
    <n v="19014.300000000003"/>
    <n v="143213.25114766939"/>
  </r>
  <r>
    <x v="17"/>
    <s v="SO.GM.2026.08.00138"/>
    <s v="Citra Baru II (Unit 10 Rimbo Ulu)"/>
    <x v="13"/>
    <x v="52"/>
    <x v="5"/>
    <n v="10"/>
    <n v="1027675"/>
    <n v="708748.10810810793"/>
    <n v="217085.22522522532"/>
    <n v="153778.08695652173"/>
    <x v="0"/>
    <x v="1"/>
    <n v="0"/>
    <n v="0"/>
    <n v="0"/>
    <n v="0"/>
    <n v="0"/>
    <n v="63307.138268703595"/>
  </r>
  <r>
    <x v="17"/>
    <s v="SO.GM.2026.08.00139"/>
    <s v="Ken Jaya"/>
    <x v="3"/>
    <x v="22"/>
    <x v="2"/>
    <n v="2"/>
    <n v="528175"/>
    <n v="346208.04324324324"/>
    <n v="129625.29009009007"/>
    <n v="32185.043478260868"/>
    <x v="0"/>
    <x v="0"/>
    <n v="0"/>
    <n v="7142.8571428571431"/>
    <n v="0"/>
    <n v="7142.8571428571431"/>
    <n v="10563.5"/>
    <n v="79733.889468972062"/>
  </r>
  <r>
    <x v="18"/>
    <s v="SO.AV.2026.08.01146"/>
    <s v="Iklas"/>
    <x v="8"/>
    <x v="9"/>
    <x v="1"/>
    <n v="8"/>
    <n v="1374180.0000000002"/>
    <n v="1018748.3675675675"/>
    <n v="219251.6324324325"/>
    <n v="32983.930434782611"/>
    <x v="0"/>
    <x v="1"/>
    <n v="0"/>
    <n v="0"/>
    <n v="0"/>
    <n v="0"/>
    <n v="27483.600000000002"/>
    <n v="158784.10199764988"/>
  </r>
  <r>
    <x v="18"/>
    <s v="SO.AV.2026.08.01146"/>
    <s v="Iklas"/>
    <x v="8"/>
    <x v="20"/>
    <x v="0"/>
    <n v="8"/>
    <n v="2298440"/>
    <n v="1744136.6486486485"/>
    <n v="326530.01801801799"/>
    <n v="25956.17391304348"/>
    <x v="0"/>
    <x v="1"/>
    <n v="0"/>
    <n v="0"/>
    <n v="0"/>
    <n v="0"/>
    <n v="45968.799999999996"/>
    <n v="254605.04410497454"/>
  </r>
  <r>
    <x v="18"/>
    <s v="SO.AV.2026.08.01147"/>
    <s v="Inti Bangunan (Bungo)"/>
    <x v="8"/>
    <x v="10"/>
    <x v="1"/>
    <n v="2"/>
    <n v="1620600"/>
    <n v="1197476.1513513513"/>
    <n v="262523.84864864848"/>
    <n v="39821.913043478264"/>
    <x v="0"/>
    <x v="1"/>
    <n v="0"/>
    <n v="0"/>
    <n v="0"/>
    <n v="0"/>
    <n v="32412"/>
    <n v="190289.93560517021"/>
  </r>
  <r>
    <x v="18"/>
    <s v="SO.AV.2026.08.01148"/>
    <s v="TB Sukses Jaya"/>
    <x v="1"/>
    <x v="3"/>
    <x v="1"/>
    <n v="16"/>
    <n v="1477040"/>
    <n v="1135229.5783783782"/>
    <n v="195437.08828828833"/>
    <n v="15059.478260869566"/>
    <x v="0"/>
    <x v="1"/>
    <n v="0"/>
    <n v="0"/>
    <n v="0"/>
    <n v="0"/>
    <n v="29540.800000000003"/>
    <n v="150836.81002741877"/>
  </r>
  <r>
    <x v="18"/>
    <s v="SO.AV.2026.08.01149"/>
    <s v="TB Sukses Jaya"/>
    <x v="1"/>
    <x v="13"/>
    <x v="0"/>
    <n v="4"/>
    <n v="414770"/>
    <n v="297366.05405405402"/>
    <n v="76300.612612612604"/>
    <n v="14324.869565217392"/>
    <x v="0"/>
    <x v="1"/>
    <n v="0"/>
    <n v="0"/>
    <n v="0"/>
    <n v="0"/>
    <n v="8295.4"/>
    <n v="53680.34304739521"/>
  </r>
  <r>
    <x v="18"/>
    <s v="SO.AV.2026.08.01150"/>
    <s v="Anto Jaya"/>
    <x v="2"/>
    <x v="3"/>
    <x v="1"/>
    <n v="10"/>
    <n v="923149.99999999988"/>
    <n v="709518.48648648639"/>
    <n v="122148.18018018012"/>
    <n v="9412.173913043478"/>
    <x v="1"/>
    <x v="2"/>
    <n v="0"/>
    <n v="0"/>
    <n v="27694.499999999993"/>
    <n v="27694.499999999993"/>
    <n v="18463"/>
    <n v="66578.506267136661"/>
  </r>
  <r>
    <x v="18"/>
    <s v="SO.AV.2026.08.01151"/>
    <s v="Mantap Jaya Bangunan"/>
    <x v="9"/>
    <x v="13"/>
    <x v="0"/>
    <n v="2"/>
    <n v="207385"/>
    <n v="148683.02702702701"/>
    <n v="38150.306306306302"/>
    <n v="7162.434782608696"/>
    <x v="0"/>
    <x v="1"/>
    <n v="0"/>
    <n v="0"/>
    <n v="0"/>
    <n v="0"/>
    <n v="4147.7"/>
    <n v="26840.171523697605"/>
  </r>
  <r>
    <x v="18"/>
    <s v="SO.AV.2026.08.01152"/>
    <s v="Mandiri (Alam Barajo)"/>
    <x v="2"/>
    <x v="9"/>
    <x v="1"/>
    <n v="2"/>
    <n v="343545.00000000006"/>
    <n v="254687.09189189188"/>
    <n v="54812.908108108124"/>
    <n v="8245.9826086956527"/>
    <x v="0"/>
    <x v="1"/>
    <n v="0"/>
    <n v="0"/>
    <n v="0"/>
    <n v="0"/>
    <n v="6870.9000000000005"/>
    <n v="39696.02549941247"/>
  </r>
  <r>
    <x v="18"/>
    <s v="SO.AV.2026.08.01153"/>
    <s v="PANCA WARNA"/>
    <x v="2"/>
    <x v="3"/>
    <x v="1"/>
    <n v="12"/>
    <n v="1107780"/>
    <n v="851422.18378378358"/>
    <n v="146577.81621621631"/>
    <n v="11294.608695652174"/>
    <x v="1"/>
    <x v="2"/>
    <n v="0"/>
    <n v="0"/>
    <n v="88622.399999999994"/>
    <n v="88622.399999999994"/>
    <n v="0"/>
    <n v="46660.807520564151"/>
  </r>
  <r>
    <x v="18"/>
    <s v="SO.AV.2026.08.01154"/>
    <s v="Pelita Abadi"/>
    <x v="2"/>
    <x v="17"/>
    <x v="0"/>
    <n v="3"/>
    <n v="202297.50000000003"/>
    <n v="154545.60648648645"/>
    <n v="27704.393513513554"/>
    <n v="2070.6782608695653"/>
    <x v="0"/>
    <x v="0"/>
    <n v="0"/>
    <n v="3333.3333333333335"/>
    <n v="0"/>
    <n v="3333.3333333333335"/>
    <n v="4045.9500000000003"/>
    <n v="18254.431919310657"/>
  </r>
  <r>
    <x v="18"/>
    <s v="SO.AV.2026.08.01155"/>
    <s v="PANCA WARNA"/>
    <x v="2"/>
    <x v="3"/>
    <x v="1"/>
    <n v="4"/>
    <n v="369260"/>
    <n v="283807.39459459455"/>
    <n v="48859.272072072083"/>
    <n v="3764.8695652173915"/>
    <x v="1"/>
    <x v="2"/>
    <n v="0"/>
    <n v="0"/>
    <n v="29540.800000000003"/>
    <n v="29540.800000000003"/>
    <n v="0"/>
    <n v="15553.602506854688"/>
  </r>
  <r>
    <x v="18"/>
    <s v="SO.AV.2026.08.01156"/>
    <s v="Multi Jaya"/>
    <x v="9"/>
    <x v="5"/>
    <x v="0"/>
    <n v="4"/>
    <n v="304140"/>
    <n v="230805.36216216214"/>
    <n v="43194.637837837858"/>
    <n v="3336.3478260869565"/>
    <x v="0"/>
    <x v="0"/>
    <n v="0"/>
    <n v="2777.7777777777778"/>
    <n v="0"/>
    <n v="2777.7777777777778"/>
    <n v="6082.8"/>
    <n v="30997.712233973118"/>
  </r>
  <r>
    <x v="18"/>
    <s v="SO.AV.2026.08.01156"/>
    <s v="Multi Jaya"/>
    <x v="9"/>
    <x v="6"/>
    <x v="0"/>
    <n v="2"/>
    <n v="138195"/>
    <n v="104617.38378378378"/>
    <n v="19882.616216216207"/>
    <n v="1300.8695652173913"/>
    <x v="0"/>
    <x v="0"/>
    <n v="0"/>
    <n v="2777.7777777777778"/>
    <n v="0"/>
    <n v="2777.7777777777778"/>
    <n v="2763.8999999999996"/>
    <n v="13040.068873221038"/>
  </r>
  <r>
    <x v="18"/>
    <s v="SO.AV.2026.08.01157"/>
    <s v="Pelita Abadi"/>
    <x v="2"/>
    <x v="17"/>
    <x v="0"/>
    <n v="2"/>
    <n v="134865"/>
    <n v="103030.40432432431"/>
    <n v="18469.595675675693"/>
    <n v="1380.4521739130435"/>
    <x v="0"/>
    <x v="0"/>
    <n v="0"/>
    <n v="3333.3333333333335"/>
    <n v="0"/>
    <n v="3333.3333333333335"/>
    <n v="2697.3"/>
    <n v="11058.510168429315"/>
  </r>
  <r>
    <x v="18"/>
    <s v="SO.AV.2026.08.01159"/>
    <s v="Ken Jaya"/>
    <x v="3"/>
    <x v="19"/>
    <x v="1"/>
    <n v="2"/>
    <n v="725940.00000000012"/>
    <n v="558832.47567567555"/>
    <n v="95167.524324324448"/>
    <n v="6485.9826086956527"/>
    <x v="0"/>
    <x v="0"/>
    <n v="0"/>
    <n v="7142.8571428571431"/>
    <n v="0"/>
    <n v="7142.8571428571431"/>
    <n v="14518.800000000001"/>
    <n v="67019.88457277164"/>
  </r>
  <r>
    <x v="18"/>
    <s v="SO.AV.2026.08.01160"/>
    <s v="Rumah Material"/>
    <x v="0"/>
    <x v="4"/>
    <x v="1"/>
    <n v="6"/>
    <n v="315795"/>
    <n v="240358.05405405402"/>
    <n v="44141.945945945976"/>
    <n v="2851.2"/>
    <x v="0"/>
    <x v="0"/>
    <n v="0"/>
    <n v="4545.454545454545"/>
    <n v="0"/>
    <n v="4545.454545454545"/>
    <n v="6315.9000000000005"/>
    <n v="30429.391400491433"/>
  </r>
  <r>
    <x v="18"/>
    <s v="SO.AV.2026.08.01160"/>
    <s v="Rumah Material"/>
    <x v="0"/>
    <x v="17"/>
    <x v="0"/>
    <n v="10"/>
    <n v="674325.00000000012"/>
    <n v="515152.02162162156"/>
    <n v="92347.978378378437"/>
    <n v="6902.260869565217"/>
    <x v="0"/>
    <x v="0"/>
    <n v="0"/>
    <n v="4545.454545454545"/>
    <n v="0"/>
    <n v="4545.454545454545"/>
    <n v="13486.500000000002"/>
    <n v="67413.762963358677"/>
  </r>
  <r>
    <x v="18"/>
    <s v="SO.AV.2026.08.01160"/>
    <s v="Rumah Material"/>
    <x v="0"/>
    <x v="5"/>
    <x v="0"/>
    <n v="4"/>
    <n v="304140"/>
    <n v="230805.36216216214"/>
    <n v="43194.637837837858"/>
    <n v="3336.3478260869565"/>
    <x v="0"/>
    <x v="0"/>
    <n v="0"/>
    <n v="4545.454545454545"/>
    <n v="0"/>
    <n v="4545.454545454545"/>
    <n v="6082.8"/>
    <n v="29230.035466296355"/>
  </r>
  <r>
    <x v="18"/>
    <s v="SO.AV.2026.08.01160"/>
    <s v="Rumah Material"/>
    <x v="0"/>
    <x v="6"/>
    <x v="0"/>
    <n v="6"/>
    <n v="414585"/>
    <n v="313852.15135135135"/>
    <n v="59647.848648648593"/>
    <n v="3902.6086956521735"/>
    <x v="0"/>
    <x v="0"/>
    <n v="0"/>
    <n v="4545.454545454545"/>
    <n v="0"/>
    <n v="4545.454545454545"/>
    <n v="8291.6999999999989"/>
    <n v="42908.085407541876"/>
  </r>
  <r>
    <x v="18"/>
    <s v="SO.AV.2026.08.01161"/>
    <s v="Usaha Indah"/>
    <x v="3"/>
    <x v="3"/>
    <x v="1"/>
    <n v="6"/>
    <n v="553890"/>
    <n v="425711.09189189179"/>
    <n v="73288.908108108153"/>
    <n v="5647.304347826087"/>
    <x v="0"/>
    <x v="0"/>
    <n v="0"/>
    <n v="7142.8571428571431"/>
    <n v="0"/>
    <n v="7142.8571428571431"/>
    <n v="11077.8"/>
    <n v="49420.946617424925"/>
  </r>
  <r>
    <x v="18"/>
    <s v="SO.AV.2026.08.01162"/>
    <s v="Naga Mas Jaya"/>
    <x v="0"/>
    <x v="17"/>
    <x v="0"/>
    <n v="12"/>
    <n v="809190.00000000012"/>
    <n v="618182.42594594578"/>
    <n v="110817.57405405422"/>
    <n v="8282.7130434782612"/>
    <x v="0"/>
    <x v="1"/>
    <n v="0"/>
    <n v="0"/>
    <n v="0"/>
    <n v="0"/>
    <n v="16183.800000000001"/>
    <n v="86351.061010575955"/>
  </r>
  <r>
    <x v="18"/>
    <s v="SO.AV.2026.08.01163"/>
    <s v="Star Jaya"/>
    <x v="3"/>
    <x v="13"/>
    <x v="0"/>
    <n v="2"/>
    <n v="207385"/>
    <n v="148683.02702702701"/>
    <n v="38150.306306306302"/>
    <n v="7162.434782608696"/>
    <x v="0"/>
    <x v="0"/>
    <n v="0"/>
    <n v="5000"/>
    <n v="0"/>
    <n v="5000"/>
    <n v="4147.7"/>
    <n v="21840.171523697605"/>
  </r>
  <r>
    <x v="18"/>
    <s v="SO.AV.2026.08.01164"/>
    <s v="Mikayla Jaya"/>
    <x v="2"/>
    <x v="1"/>
    <x v="1"/>
    <n v="12"/>
    <n v="167702.5"/>
    <n v="129654.68108108104"/>
    <n v="21428.652252252272"/>
    <n v="1331.478260869565"/>
    <x v="0"/>
    <x v="0"/>
    <n v="0"/>
    <n v="10000"/>
    <n v="0"/>
    <n v="10000"/>
    <n v="3354.05"/>
    <n v="6743.1239913827076"/>
  </r>
  <r>
    <x v="18"/>
    <s v="SO.AV.2026.08.01164"/>
    <s v="Mikayla Jaya"/>
    <x v="2"/>
    <x v="2"/>
    <x v="1"/>
    <n v="12"/>
    <n v="309782.5"/>
    <n v="238971.37297297292"/>
    <n v="40111.96036036039"/>
    <n v="2252.7969391304346"/>
    <x v="0"/>
    <x v="0"/>
    <n v="0"/>
    <n v="10000"/>
    <n v="0"/>
    <n v="10000"/>
    <n v="6195.65"/>
    <n v="21663.513421229953"/>
  </r>
  <r>
    <x v="18"/>
    <s v="SO.AV.2026.08.01165"/>
    <s v="PANCA WARNA"/>
    <x v="2"/>
    <x v="10"/>
    <x v="1"/>
    <n v="1"/>
    <n v="810300"/>
    <n v="598738.07567567565"/>
    <n v="131261.92432432424"/>
    <n v="19910.956521739132"/>
    <x v="1"/>
    <x v="2"/>
    <n v="0"/>
    <n v="0"/>
    <n v="64824"/>
    <n v="64824"/>
    <n v="0"/>
    <n v="46526.967802585103"/>
  </r>
  <r>
    <x v="18"/>
    <s v="SO.AV.2026.08.01166"/>
    <s v="Tony Jaya (Bagan Pete)"/>
    <x v="3"/>
    <x v="20"/>
    <x v="0"/>
    <n v="8"/>
    <n v="2298440"/>
    <n v="1744136.6486486485"/>
    <n v="326530.01801801799"/>
    <n v="25956.17391304348"/>
    <x v="0"/>
    <x v="0"/>
    <n v="0"/>
    <n v="13636.363636363636"/>
    <n v="0"/>
    <n v="13636.363636363636"/>
    <n v="45968.799999999996"/>
    <n v="240968.6804686109"/>
  </r>
  <r>
    <x v="18"/>
    <s v="SO.AV.2026.08.01167"/>
    <s v="Agung Wijaya"/>
    <x v="2"/>
    <x v="3"/>
    <x v="1"/>
    <n v="5"/>
    <n v="461574.99999999994"/>
    <n v="354759.2432432432"/>
    <n v="61074.09009009006"/>
    <n v="4706.086956521739"/>
    <x v="0"/>
    <x v="0"/>
    <n v="0"/>
    <n v="10000"/>
    <n v="0"/>
    <n v="10000"/>
    <n v="9231.5"/>
    <n v="37136.503133568323"/>
  </r>
  <r>
    <x v="18"/>
    <s v="SO.AV.2026.08.01168"/>
    <s v="Karunia"/>
    <x v="6"/>
    <x v="3"/>
    <x v="1"/>
    <n v="12"/>
    <n v="1107780"/>
    <n v="851422.18378378358"/>
    <n v="146577.81621621631"/>
    <n v="11294.608695652174"/>
    <x v="0"/>
    <x v="1"/>
    <n v="0"/>
    <n v="0"/>
    <n v="0"/>
    <n v="0"/>
    <n v="22155.599999999999"/>
    <n v="113127.60752056414"/>
  </r>
  <r>
    <x v="18"/>
    <s v="SO.AV.2026.08.01169"/>
    <s v="Surya Mandiri Jaya"/>
    <x v="3"/>
    <x v="14"/>
    <x v="0"/>
    <n v="1"/>
    <n v="1321085"/>
    <n v="995097.75135135127"/>
    <n v="195068.91531531524"/>
    <n v="16153.739130434782"/>
    <x v="0"/>
    <x v="0"/>
    <n v="0"/>
    <n v="9090.9090909090901"/>
    <n v="0"/>
    <n v="9090.9090909090901"/>
    <n v="26421.7"/>
    <n v="143402.56709397136"/>
  </r>
  <r>
    <x v="18"/>
    <s v="SO.AV.2026.08.01170"/>
    <s v="Sekawan Jaya"/>
    <x v="3"/>
    <x v="3"/>
    <x v="1"/>
    <n v="6"/>
    <n v="553890"/>
    <n v="425711.09189189179"/>
    <n v="73288.908108108153"/>
    <n v="5647.304347826087"/>
    <x v="0"/>
    <x v="0"/>
    <n v="0"/>
    <n v="8333.3333333333339"/>
    <n v="0"/>
    <n v="8333.3333333333339"/>
    <n v="11077.8"/>
    <n v="48230.470426948741"/>
  </r>
  <r>
    <x v="18"/>
    <s v="SO.AV.2026.08.01170"/>
    <s v="Sekawan Jaya"/>
    <x v="3"/>
    <x v="14"/>
    <x v="0"/>
    <n v="1"/>
    <n v="1321085"/>
    <n v="995097.75135135127"/>
    <n v="195068.91531531524"/>
    <n v="16153.739130434782"/>
    <x v="0"/>
    <x v="0"/>
    <n v="0"/>
    <n v="8333.3333333333339"/>
    <n v="0"/>
    <n v="8333.3333333333339"/>
    <n v="26421.7"/>
    <n v="144160.14285154711"/>
  </r>
  <r>
    <x v="18"/>
    <s v="SO.AV.2026.08.01171"/>
    <s v="Putra jaya"/>
    <x v="7"/>
    <x v="3"/>
    <x v="1"/>
    <n v="24"/>
    <n v="2215560"/>
    <n v="1702844.3675675672"/>
    <n v="293155.63243243261"/>
    <n v="32589.217391304348"/>
    <x v="0"/>
    <x v="1"/>
    <n v="0"/>
    <n v="0"/>
    <n v="0"/>
    <n v="0"/>
    <n v="44311.199999999997"/>
    <n v="216255.21504112828"/>
  </r>
  <r>
    <x v="18"/>
    <s v="SO.AV.2026.08.01172"/>
    <s v="Dimas Jaya (Kenali)"/>
    <x v="0"/>
    <x v="3"/>
    <x v="1"/>
    <n v="2"/>
    <n v="184630"/>
    <n v="141903.69729729727"/>
    <n v="24429.636036036041"/>
    <n v="1882.4347826086957"/>
    <x v="0"/>
    <x v="1"/>
    <n v="0"/>
    <n v="0"/>
    <n v="0"/>
    <n v="0"/>
    <n v="3692.6000000000004"/>
    <n v="18854.601253427347"/>
  </r>
  <r>
    <x v="18"/>
    <s v="SO.AV.2026.08.01172"/>
    <s v="Dimas Jaya (Kenali)"/>
    <x v="0"/>
    <x v="17"/>
    <x v="0"/>
    <n v="2"/>
    <n v="134865"/>
    <n v="103030.40432432431"/>
    <n v="18469.595675675693"/>
    <n v="1380.4521739130435"/>
    <x v="0"/>
    <x v="1"/>
    <n v="0"/>
    <n v="0"/>
    <n v="0"/>
    <n v="0"/>
    <n v="2697.3"/>
    <n v="14391.843501762651"/>
  </r>
  <r>
    <x v="18"/>
    <s v="SO.AV.2026.08.01173"/>
    <s v="Pemayung Indah"/>
    <x v="1"/>
    <x v="104"/>
    <x v="0"/>
    <n v="1"/>
    <n v="317682"/>
    <n v="223810.32648648648"/>
    <n v="62389.673513513524"/>
    <n v="14546.782608695654"/>
    <x v="0"/>
    <x v="0"/>
    <n v="0"/>
    <n v="2941.1764705882351"/>
    <n v="0"/>
    <n v="2941.1764705882351"/>
    <n v="6353.64"/>
    <n v="38548.074434229631"/>
  </r>
  <r>
    <x v="18"/>
    <s v="SO.AV.2026.08.01174"/>
    <s v="Ken Jaya"/>
    <x v="3"/>
    <x v="3"/>
    <x v="1"/>
    <n v="6"/>
    <n v="553890"/>
    <n v="425711.09189189179"/>
    <n v="73288.908108108153"/>
    <n v="5647.304347826087"/>
    <x v="0"/>
    <x v="0"/>
    <n v="0"/>
    <n v="7142.8571428571431"/>
    <n v="0"/>
    <n v="7142.8571428571431"/>
    <n v="11077.8"/>
    <n v="49420.946617424925"/>
  </r>
  <r>
    <x v="18"/>
    <s v="SO.AV.2026.08.01175"/>
    <s v="PT. Duta Mulia Distribusindo"/>
    <x v="2"/>
    <x v="9"/>
    <x v="1"/>
    <n v="8"/>
    <n v="1374180.0000000002"/>
    <n v="1018748.3675675675"/>
    <n v="219251.6324324325"/>
    <n v="32983.930434782611"/>
    <x v="0"/>
    <x v="1"/>
    <n v="0"/>
    <n v="0"/>
    <n v="0"/>
    <n v="0"/>
    <n v="27483.600000000002"/>
    <n v="158784.10199764988"/>
  </r>
  <r>
    <x v="18"/>
    <s v="SO.AV.2026.08.01175"/>
    <s v="PT. Duta Mulia Distribusindo"/>
    <x v="2"/>
    <x v="21"/>
    <x v="1"/>
    <n v="8"/>
    <n v="761459.99999999988"/>
    <n v="580557.14594594587"/>
    <n v="105442.85405405401"/>
    <n v="6605.3565217391297"/>
    <x v="0"/>
    <x v="1"/>
    <n v="0"/>
    <n v="0"/>
    <n v="0"/>
    <n v="0"/>
    <n v="15229.199999999999"/>
    <n v="83608.297532314886"/>
  </r>
  <r>
    <x v="18"/>
    <s v="SO.AV.2026.08.01176"/>
    <s v="KGM Mart"/>
    <x v="0"/>
    <x v="5"/>
    <x v="0"/>
    <n v="12"/>
    <n v="912420.00000000012"/>
    <n v="692416.08648648649"/>
    <n v="129583.91351351351"/>
    <n v="10009.043478260872"/>
    <x v="0"/>
    <x v="1"/>
    <n v="0"/>
    <n v="0"/>
    <n v="0"/>
    <n v="0"/>
    <n v="18248.400000000001"/>
    <n v="101326.47003525266"/>
  </r>
  <r>
    <x v="18"/>
    <s v="SO.AV.2026.08.01176"/>
    <s v="KGM Mart"/>
    <x v="0"/>
    <x v="20"/>
    <x v="0"/>
    <n v="4"/>
    <n v="1149220"/>
    <n v="872068.32432432426"/>
    <n v="163265.00900900899"/>
    <n v="12978.08695652174"/>
    <x v="0"/>
    <x v="1"/>
    <n v="0"/>
    <n v="0"/>
    <n v="0"/>
    <n v="0"/>
    <n v="22984.399999999998"/>
    <n v="127302.52205248727"/>
  </r>
  <r>
    <x v="18"/>
    <s v="SO.AV.2026.08.01177"/>
    <s v="KGM Mart"/>
    <x v="0"/>
    <x v="21"/>
    <x v="1"/>
    <n v="12"/>
    <n v="1142189.9999999998"/>
    <n v="870835.71891891886"/>
    <n v="158164.2810810809"/>
    <n v="9908.0347826086963"/>
    <x v="0"/>
    <x v="1"/>
    <n v="0"/>
    <n v="0"/>
    <n v="0"/>
    <n v="0"/>
    <n v="22843.8"/>
    <n v="125412.44629847219"/>
  </r>
  <r>
    <x v="18"/>
    <s v="SO.AV.2026.08.01177"/>
    <s v="KGM Mart"/>
    <x v="0"/>
    <x v="50"/>
    <x v="1"/>
    <n v="3"/>
    <n v="250027.50000000003"/>
    <n v="190206.42162162162"/>
    <n v="35043.578378378385"/>
    <n v="2415.0260869565218"/>
    <x v="0"/>
    <x v="1"/>
    <n v="0"/>
    <n v="0"/>
    <n v="0"/>
    <n v="0"/>
    <n v="5000.55"/>
    <n v="27628.002291421864"/>
  </r>
  <r>
    <x v="18"/>
    <s v="SO.AV.2026.08.01178"/>
    <s v="Jaya Bersama"/>
    <x v="0"/>
    <x v="0"/>
    <x v="0"/>
    <n v="2"/>
    <n v="183150.00000000003"/>
    <n v="129423.56756756756"/>
    <n v="35576.432432432441"/>
    <n v="7254.260869565217"/>
    <x v="0"/>
    <x v="0"/>
    <n v="0"/>
    <n v="3125"/>
    <n v="0"/>
    <n v="3125"/>
    <n v="3663.0000000000005"/>
    <n v="21534.171562867225"/>
  </r>
  <r>
    <x v="18"/>
    <s v="SO.AV.2026.08.01178"/>
    <s v="Jaya Bersama"/>
    <x v="0"/>
    <x v="17"/>
    <x v="0"/>
    <n v="4"/>
    <n v="269730"/>
    <n v="206060.80864864861"/>
    <n v="36939.191351351386"/>
    <n v="2760.9043478260869"/>
    <x v="0"/>
    <x v="0"/>
    <n v="0"/>
    <n v="3125"/>
    <n v="0"/>
    <n v="3125"/>
    <n v="5394.6"/>
    <n v="25658.687003525301"/>
  </r>
  <r>
    <x v="18"/>
    <s v="SO.AV.2026.08.01179"/>
    <s v="Jaya Bersama"/>
    <x v="0"/>
    <x v="48"/>
    <x v="0"/>
    <n v="2"/>
    <n v="275095"/>
    <n v="213240.73513513512"/>
    <n v="34592.598198198189"/>
    <n v="8004.1739130434789"/>
    <x v="0"/>
    <x v="0"/>
    <n v="0"/>
    <n v="3125"/>
    <n v="0"/>
    <n v="3125"/>
    <n v="5501.9"/>
    <n v="17961.524285154708"/>
  </r>
  <r>
    <x v="18"/>
    <s v="SO.AV.2026.08.01179"/>
    <s v="Jaya Bersama"/>
    <x v="0"/>
    <x v="35"/>
    <x v="0"/>
    <n v="2"/>
    <n v="264735"/>
    <n v="204458.42162162162"/>
    <n v="34041.578378378355"/>
    <n v="8004.1739130434789"/>
    <x v="0"/>
    <x v="0"/>
    <n v="0"/>
    <n v="3125"/>
    <n v="0"/>
    <n v="3125"/>
    <n v="5294.7"/>
    <n v="17617.704465334875"/>
  </r>
  <r>
    <x v="18"/>
    <s v="SO.AV.2026.08.01180"/>
    <s v="MAYANG KERAMIK"/>
    <x v="0"/>
    <x v="9"/>
    <x v="1"/>
    <n v="2"/>
    <n v="343545.00000000006"/>
    <n v="254687.09189189188"/>
    <n v="54812.908108108124"/>
    <n v="8245.9826086956527"/>
    <x v="0"/>
    <x v="0"/>
    <n v="0"/>
    <n v="13636.363636363636"/>
    <n v="0"/>
    <n v="13636.363636363636"/>
    <n v="6870.9000000000005"/>
    <n v="26059.66186304883"/>
  </r>
  <r>
    <x v="18"/>
    <s v="SO.AV.2026.08.01180"/>
    <s v="MAYANG KERAMIK"/>
    <x v="0"/>
    <x v="10"/>
    <x v="1"/>
    <n v="1"/>
    <n v="810300"/>
    <n v="598738.07567567565"/>
    <n v="131261.92432432424"/>
    <n v="19910.956521739132"/>
    <x v="0"/>
    <x v="0"/>
    <n v="0"/>
    <n v="13636.363636363636"/>
    <n v="0"/>
    <n v="13636.363636363636"/>
    <n v="16206"/>
    <n v="81508.60416622147"/>
  </r>
  <r>
    <x v="18"/>
    <s v="SO.AV.2026.08.01180"/>
    <s v="MAYANG KERAMIK"/>
    <x v="0"/>
    <x v="20"/>
    <x v="0"/>
    <n v="2"/>
    <n v="574610"/>
    <n v="436034.16216216213"/>
    <n v="81632.504504504497"/>
    <n v="6489.04347826087"/>
    <x v="0"/>
    <x v="0"/>
    <n v="0"/>
    <n v="13636.363636363636"/>
    <n v="0"/>
    <n v="13636.363636363636"/>
    <n v="11492.199999999999"/>
    <n v="50014.897389880003"/>
  </r>
  <r>
    <x v="18"/>
    <s v="SO.AV.2026.08.01182"/>
    <s v="Anto Jaya"/>
    <x v="2"/>
    <x v="55"/>
    <x v="0"/>
    <n v="4"/>
    <n v="750730"/>
    <n v="566690.3351351351"/>
    <n v="109642.99819819815"/>
    <n v="12987.269565217393"/>
    <x v="1"/>
    <x v="2"/>
    <n v="0"/>
    <n v="0"/>
    <n v="22521.899999999998"/>
    <n v="22521.899999999998"/>
    <n v="15014.6"/>
    <n v="59119.228632980761"/>
  </r>
  <r>
    <x v="18"/>
    <s v="SO.AV.2026.08.01183"/>
    <s v="Maju Jaya ( Sipin )"/>
    <x v="0"/>
    <x v="149"/>
    <x v="0"/>
    <n v="4"/>
    <n v="280830"/>
    <n v="209542.91891891891"/>
    <n v="43457.081081081065"/>
    <n v="3336.3478260869565"/>
    <x v="0"/>
    <x v="0"/>
    <n v="0"/>
    <n v="8333.3333333333339"/>
    <n v="0"/>
    <n v="8333.3333333333339"/>
    <n v="5616.5999999999995"/>
    <n v="26170.799921660771"/>
  </r>
  <r>
    <x v="18"/>
    <s v="SO.AV.2026.08.01184"/>
    <s v="Mitra Jaya ( Tungkal )"/>
    <x v="5"/>
    <x v="14"/>
    <x v="0"/>
    <n v="5"/>
    <n v="6605424.9999999991"/>
    <n v="4975488.7567567565"/>
    <n v="975344.57657657564"/>
    <n v="80768.695652173919"/>
    <x v="1"/>
    <x v="2"/>
    <n v="0"/>
    <n v="0"/>
    <n v="264216.99999999994"/>
    <n v="264216.99999999994"/>
    <n v="132108.49999999997"/>
    <n v="498250.3809244018"/>
  </r>
  <r>
    <x v="18"/>
    <s v="SO.AV.2026.08.01185"/>
    <s v="Sinar Jaya (Hitam Ulu)"/>
    <x v="10"/>
    <x v="3"/>
    <x v="1"/>
    <n v="36"/>
    <n v="3323340"/>
    <n v="2554266.5513513507"/>
    <n v="439733.4486486488"/>
    <n v="53883.82608695652"/>
    <x v="0"/>
    <x v="0"/>
    <n v="0"/>
    <n v="16666.666666666668"/>
    <n v="0"/>
    <n v="16666.666666666668"/>
    <n v="66466.8"/>
    <n v="302716.15589502559"/>
  </r>
  <r>
    <x v="18"/>
    <s v="SO.AV.2026.08.01185"/>
    <s v="Sinar Jaya (Hitam Ulu)"/>
    <x v="10"/>
    <x v="20"/>
    <x v="0"/>
    <n v="8"/>
    <n v="2298440"/>
    <n v="1744136.6486486485"/>
    <n v="326530.01801801799"/>
    <n v="45956.17391304348"/>
    <x v="0"/>
    <x v="0"/>
    <n v="0"/>
    <n v="16666.666666666668"/>
    <n v="0"/>
    <n v="16666.666666666668"/>
    <n v="45968.799999999996"/>
    <n v="217938.37743830786"/>
  </r>
  <r>
    <x v="18"/>
    <s v="SO.AV.2026.08.01186"/>
    <s v="Baja Berlian"/>
    <x v="13"/>
    <x v="3"/>
    <x v="1"/>
    <n v="24"/>
    <n v="2215560"/>
    <n v="1702844.3675675672"/>
    <n v="293155.63243243261"/>
    <n v="22589.217391304348"/>
    <x v="0"/>
    <x v="0"/>
    <n v="0"/>
    <n v="16666.666666666668"/>
    <n v="0"/>
    <n v="16666.666666666668"/>
    <n v="44311.199999999997"/>
    <n v="209588.54837446165"/>
  </r>
  <r>
    <x v="18"/>
    <s v="SO.AV.2026.08.01187"/>
    <s v="Alan Jaya"/>
    <x v="6"/>
    <x v="5"/>
    <x v="0"/>
    <n v="3"/>
    <n v="228105.00000000003"/>
    <n v="173104.02162162162"/>
    <n v="32395.978378378379"/>
    <n v="2502.2608695652179"/>
    <x v="0"/>
    <x v="1"/>
    <n v="0"/>
    <n v="0"/>
    <n v="0"/>
    <n v="0"/>
    <n v="4562.1000000000004"/>
    <n v="25331.617508813164"/>
  </r>
  <r>
    <x v="18"/>
    <s v="SO.AV.2026.08.01188"/>
    <s v="Berkah Jaya (Parit Culum)"/>
    <x v="11"/>
    <x v="31"/>
    <x v="1"/>
    <n v="12"/>
    <n v="641580"/>
    <n v="490885.10270270269"/>
    <n v="87114.897297297313"/>
    <n v="5280"/>
    <x v="0"/>
    <x v="1"/>
    <n v="0"/>
    <n v="0"/>
    <n v="0"/>
    <n v="0"/>
    <n v="12831.6"/>
    <n v="69003.297297297308"/>
  </r>
  <r>
    <x v="18"/>
    <s v="SO.AV.2026.08.01188"/>
    <s v="Berkah Jaya (Parit Culum)"/>
    <x v="11"/>
    <x v="28"/>
    <x v="0"/>
    <n v="4"/>
    <n v="605320"/>
    <n v="444354.24864864862"/>
    <n v="100979.08468468464"/>
    <n v="16008.347826086958"/>
    <x v="0"/>
    <x v="1"/>
    <n v="0"/>
    <n v="0"/>
    <n v="0"/>
    <n v="0"/>
    <n v="12106.4"/>
    <n v="72864.336858597686"/>
  </r>
  <r>
    <x v="18"/>
    <s v="SO.AV.2026.08.01189"/>
    <s v="Ken Jaya"/>
    <x v="3"/>
    <x v="19"/>
    <x v="1"/>
    <n v="1"/>
    <n v="362970.00000000006"/>
    <n v="279416.23783783778"/>
    <n v="47583.762162162224"/>
    <n v="3242.9913043478264"/>
    <x v="0"/>
    <x v="0"/>
    <n v="0"/>
    <n v="7142.8571428571431"/>
    <n v="0"/>
    <n v="7142.8571428571431"/>
    <n v="7259.4000000000005"/>
    <n v="29938.513714957247"/>
  </r>
  <r>
    <x v="18"/>
    <s v="SO.AV.2026.08.01190"/>
    <s v="Ujang Bangunan"/>
    <x v="13"/>
    <x v="13"/>
    <x v="0"/>
    <n v="4"/>
    <n v="414770"/>
    <n v="297366.05405405402"/>
    <n v="76300.612612612604"/>
    <n v="14324.869565217392"/>
    <x v="0"/>
    <x v="0"/>
    <n v="0"/>
    <n v="18181.81818181818"/>
    <n v="0"/>
    <n v="18181.81818181818"/>
    <n v="8295.4"/>
    <n v="35498.524865577034"/>
  </r>
  <r>
    <x v="18"/>
    <s v="SO.AV.2026.08.01191"/>
    <s v="Tri Jaya Kusuma"/>
    <x v="6"/>
    <x v="3"/>
    <x v="1"/>
    <n v="14"/>
    <n v="1292410"/>
    <n v="993325.88108108088"/>
    <n v="171007.45225225238"/>
    <n v="13177.04347826087"/>
    <x v="0"/>
    <x v="0"/>
    <n v="0"/>
    <n v="12500"/>
    <n v="0"/>
    <n v="12500"/>
    <n v="25848.2"/>
    <n v="119482.20877399152"/>
  </r>
  <r>
    <x v="18"/>
    <s v="SO.AV.2026.08.01192"/>
    <s v="Dayana FF 2"/>
    <x v="11"/>
    <x v="116"/>
    <x v="3"/>
    <n v="1"/>
    <n v="532525"/>
    <n v="403047.96036036033"/>
    <n v="76704.291891891859"/>
    <n v="16375.652173913042"/>
    <x v="0"/>
    <x v="0"/>
    <n v="0"/>
    <n v="6250"/>
    <n v="0"/>
    <n v="6250"/>
    <n v="10650.5"/>
    <n v="43428.139717978818"/>
  </r>
  <r>
    <x v="18"/>
    <s v="SO.AV.2026.08.01192"/>
    <s v="Dayana FF 2"/>
    <x v="11"/>
    <x v="36"/>
    <x v="3"/>
    <n v="1"/>
    <n v="658787.5"/>
    <n v="489363.26396396389"/>
    <n v="104138.9882882883"/>
    <n v="19903.304347826088"/>
    <x v="0"/>
    <x v="0"/>
    <n v="0"/>
    <n v="6250"/>
    <n v="0"/>
    <n v="6250"/>
    <n v="13175.75"/>
    <n v="64809.933940462215"/>
  </r>
  <r>
    <x v="18"/>
    <s v="SO.AV.2026.08.01193"/>
    <s v="Inti Bangunan"/>
    <x v="4"/>
    <x v="20"/>
    <x v="0"/>
    <n v="4"/>
    <n v="1149220"/>
    <n v="872068.32432432426"/>
    <n v="163265.00900900899"/>
    <n v="12978.08695652174"/>
    <x v="0"/>
    <x v="0"/>
    <n v="0"/>
    <n v="3846.1538461538462"/>
    <n v="0"/>
    <n v="3846.1538461538462"/>
    <n v="22984.399999999998"/>
    <n v="123456.36820633343"/>
  </r>
  <r>
    <x v="18"/>
    <s v="SO.AV.2026.08.01194"/>
    <s v="Sinar Terang (Simpang Kawat)"/>
    <x v="3"/>
    <x v="5"/>
    <x v="0"/>
    <n v="12"/>
    <n v="912420.00000000012"/>
    <n v="692416.08648648649"/>
    <n v="129583.91351351351"/>
    <n v="10009.043478260872"/>
    <x v="0"/>
    <x v="1"/>
    <n v="0"/>
    <n v="0"/>
    <n v="0"/>
    <n v="0"/>
    <n v="18248.400000000001"/>
    <n v="101326.47003525266"/>
  </r>
  <r>
    <x v="18"/>
    <s v="SO.AV.2026.08.01195"/>
    <s v="Era Baru (Parit Culum)"/>
    <x v="11"/>
    <x v="9"/>
    <x v="1"/>
    <n v="4"/>
    <n v="687090.00000000012"/>
    <n v="509374.18378378375"/>
    <n v="109625.81621621625"/>
    <n v="16491.965217391305"/>
    <x v="0"/>
    <x v="0"/>
    <n v="0"/>
    <n v="8333.3333333333339"/>
    <n v="0"/>
    <n v="8333.3333333333339"/>
    <n v="13741.800000000001"/>
    <n v="71058.717665491611"/>
  </r>
  <r>
    <x v="18"/>
    <s v="SO.AV.2026.08.01195"/>
    <s v="Era Baru (Parit Culum)"/>
    <x v="11"/>
    <x v="3"/>
    <x v="1"/>
    <n v="18"/>
    <n v="1661670"/>
    <n v="1277133.2756756754"/>
    <n v="219866.7243243244"/>
    <n v="16941.91304347826"/>
    <x v="0"/>
    <x v="0"/>
    <n v="0"/>
    <n v="8333.3333333333339"/>
    <n v="0"/>
    <n v="8333.3333333333339"/>
    <n v="33233.4"/>
    <n v="161358.07794751279"/>
  </r>
  <r>
    <x v="18"/>
    <s v="SO.AV.2026.08.01196"/>
    <s v="Pinang Jaya"/>
    <x v="8"/>
    <x v="9"/>
    <x v="1"/>
    <n v="16"/>
    <n v="2748360.0000000005"/>
    <n v="2037496.735135135"/>
    <n v="438503.26486486499"/>
    <n v="65967.860869565222"/>
    <x v="1"/>
    <x v="2"/>
    <n v="0"/>
    <n v="0"/>
    <n v="137418"/>
    <n v="137418"/>
    <n v="54967.200000000004"/>
    <n v="180150.20399529976"/>
  </r>
  <r>
    <x v="18"/>
    <s v="SO.AV.2026.08.01196"/>
    <s v="Pinang Jaya"/>
    <x v="8"/>
    <x v="3"/>
    <x v="1"/>
    <n v="144"/>
    <n v="13293360"/>
    <n v="10217066.205405403"/>
    <n v="1758933.7945945952"/>
    <n v="135535.30434782608"/>
    <x v="1"/>
    <x v="2"/>
    <n v="0"/>
    <n v="0"/>
    <n v="664667.99999999988"/>
    <n v="664667.99999999988"/>
    <n v="265867.2"/>
    <n v="692863.29024676909"/>
  </r>
  <r>
    <x v="18"/>
    <s v="SO.AV.2026.08.01197"/>
    <s v="Sumber Alam"/>
    <x v="6"/>
    <x v="3"/>
    <x v="1"/>
    <n v="6"/>
    <n v="553890"/>
    <n v="425711.09189189179"/>
    <n v="73288.908108108153"/>
    <n v="5647.304347826087"/>
    <x v="0"/>
    <x v="0"/>
    <n v="0"/>
    <n v="7692.3076923076924"/>
    <n v="0"/>
    <n v="7692.3076923076924"/>
    <n v="11077.8"/>
    <n v="48871.496067974382"/>
  </r>
  <r>
    <x v="18"/>
    <s v="SO.AV.2026.08.01197"/>
    <s v="Sumber Alam"/>
    <x v="6"/>
    <x v="20"/>
    <x v="0"/>
    <n v="4"/>
    <n v="1149220"/>
    <n v="872068.32432432426"/>
    <n v="163265.00900900899"/>
    <n v="12978.08695652174"/>
    <x v="0"/>
    <x v="0"/>
    <n v="0"/>
    <n v="7692.3076923076924"/>
    <n v="0"/>
    <n v="7692.3076923076924"/>
    <n v="22984.399999999998"/>
    <n v="119610.21436017958"/>
  </r>
  <r>
    <x v="18"/>
    <s v="SO.AV.2026.08.01198"/>
    <s v="Mantap Jaya Bangunan"/>
    <x v="9"/>
    <x v="3"/>
    <x v="1"/>
    <n v="5"/>
    <n v="461574.99999999994"/>
    <n v="354759.2432432432"/>
    <n v="61074.09009009006"/>
    <n v="4706.086956521739"/>
    <x v="0"/>
    <x v="1"/>
    <n v="0"/>
    <n v="0"/>
    <n v="0"/>
    <n v="0"/>
    <n v="9231.5"/>
    <n v="47136.503133568323"/>
  </r>
  <r>
    <x v="18"/>
    <s v="SO.AV.2026.08.01199"/>
    <s v="Eko Jaya"/>
    <x v="11"/>
    <x v="9"/>
    <x v="1"/>
    <n v="4"/>
    <n v="687090.00000000012"/>
    <n v="509374.18378378375"/>
    <n v="109625.81621621625"/>
    <n v="16491.965217391305"/>
    <x v="0"/>
    <x v="0"/>
    <n v="0"/>
    <n v="16666.666666666668"/>
    <n v="0"/>
    <n v="16666.666666666668"/>
    <n v="13741.800000000001"/>
    <n v="62725.384332158268"/>
  </r>
  <r>
    <x v="18"/>
    <s v="SO.AV.2026.08.01200"/>
    <s v="Eko Jaya"/>
    <x v="11"/>
    <x v="3"/>
    <x v="1"/>
    <n v="24"/>
    <n v="2215560"/>
    <n v="1702844.3675675672"/>
    <n v="293155.63243243261"/>
    <n v="22589.217391304348"/>
    <x v="9"/>
    <x v="3"/>
    <n v="25000"/>
    <n v="16666.666666666668"/>
    <n v="0"/>
    <n v="41666.666666666672"/>
    <n v="44311.199999999997"/>
    <n v="184588.54837446165"/>
  </r>
  <r>
    <x v="18"/>
    <s v="SO.AV.2026.08.01201"/>
    <s v="Sinar Cahaya / Sinar Makmur"/>
    <x v="0"/>
    <x v="9"/>
    <x v="1"/>
    <n v="4"/>
    <n v="687090.00000000012"/>
    <n v="509374.18378378375"/>
    <n v="109625.81621621625"/>
    <n v="16491.965217391305"/>
    <x v="0"/>
    <x v="0"/>
    <n v="0"/>
    <n v="5769.2307692307695"/>
    <n v="0"/>
    <n v="5769.2307692307695"/>
    <n v="13741.800000000001"/>
    <n v="73622.820229594174"/>
  </r>
  <r>
    <x v="18"/>
    <s v="SO.AV.2026.08.01202"/>
    <s v="Putra jaya"/>
    <x v="7"/>
    <x v="13"/>
    <x v="0"/>
    <n v="8"/>
    <n v="829540"/>
    <n v="594732.10810810805"/>
    <n v="152601.22522522521"/>
    <n v="48649.739130434784"/>
    <x v="0"/>
    <x v="1"/>
    <n v="0"/>
    <n v="0"/>
    <n v="0"/>
    <n v="0"/>
    <n v="16590.8"/>
    <n v="87360.686094790421"/>
  </r>
  <r>
    <x v="18"/>
    <s v="SO.AV.2026.08.01203"/>
    <s v="Sinar Jaya Makmur"/>
    <x v="4"/>
    <x v="3"/>
    <x v="1"/>
    <n v="24"/>
    <n v="2215560"/>
    <n v="1702844.3675675672"/>
    <n v="293155.63243243261"/>
    <n v="22589.217391304348"/>
    <x v="9"/>
    <x v="3"/>
    <n v="25000"/>
    <n v="13636.363636363636"/>
    <n v="0"/>
    <n v="38636.363636363632"/>
    <n v="44311.199999999997"/>
    <n v="187618.85140476463"/>
  </r>
  <r>
    <x v="18"/>
    <s v="SO.AV.2026.08.01204"/>
    <s v="Sumber Maju Jaya"/>
    <x v="4"/>
    <x v="3"/>
    <x v="1"/>
    <n v="4"/>
    <n v="369260"/>
    <n v="283807.39459459455"/>
    <n v="48859.272072072083"/>
    <n v="3764.8695652173915"/>
    <x v="1"/>
    <x v="2"/>
    <n v="0"/>
    <n v="0"/>
    <n v="14770.400000000001"/>
    <n v="14770.400000000001"/>
    <n v="7385.2000000000007"/>
    <n v="22938.802506854689"/>
  </r>
  <r>
    <x v="18"/>
    <s v="SO.AV.2026.08.01205"/>
    <s v="Pinang Jaya"/>
    <x v="8"/>
    <x v="21"/>
    <x v="1"/>
    <n v="22"/>
    <n v="2094015"/>
    <n v="1596532.1513513511"/>
    <n v="289967.84864864871"/>
    <n v="18164.730434782607"/>
    <x v="1"/>
    <x v="2"/>
    <n v="0"/>
    <n v="0"/>
    <n v="104700.75000000001"/>
    <n v="104700.75000000001"/>
    <n v="41880.299999999996"/>
    <n v="125222.06821386609"/>
  </r>
  <r>
    <x v="18"/>
    <s v="SO.AV.2026.08.01205"/>
    <s v="Pinang Jaya"/>
    <x v="8"/>
    <x v="14"/>
    <x v="0"/>
    <n v="2"/>
    <n v="2642170"/>
    <n v="1990195.5027027025"/>
    <n v="390137.83063063049"/>
    <n v="32307.478260869564"/>
    <x v="1"/>
    <x v="2"/>
    <n v="0"/>
    <n v="0"/>
    <n v="132108.5"/>
    <n v="132108.5"/>
    <n v="52843.4"/>
    <n v="172878.45236976093"/>
  </r>
  <r>
    <x v="18"/>
    <s v="SO.AV.2026.08.01206"/>
    <s v="Mitra Jaya ( Tungkal )"/>
    <x v="5"/>
    <x v="59"/>
    <x v="0"/>
    <n v="12"/>
    <n v="244588.49999999997"/>
    <n v="188519.29297297294"/>
    <n v="31830.707027027005"/>
    <n v="2038.5391304347827"/>
    <x v="1"/>
    <x v="2"/>
    <n v="0"/>
    <n v="0"/>
    <n v="9783.5399999999991"/>
    <n v="9783.5399999999991"/>
    <n v="4891.7699999999995"/>
    <n v="15116.857896592224"/>
  </r>
  <r>
    <x v="18"/>
    <s v="SO.AV.2026.08.01207"/>
    <s v="Sri Jaya (WTC)"/>
    <x v="4"/>
    <x v="10"/>
    <x v="1"/>
    <n v="2"/>
    <n v="1620600"/>
    <n v="1197476.1513513513"/>
    <n v="262523.84864864848"/>
    <n v="39821.913043478264"/>
    <x v="0"/>
    <x v="0"/>
    <n v="0"/>
    <n v="23333.333333333332"/>
    <n v="0"/>
    <n v="23333.333333333332"/>
    <n v="32412"/>
    <n v="166956.60227183686"/>
  </r>
  <r>
    <x v="18"/>
    <s v="SO.AV.2026.08.01208"/>
    <s v="Ujang Bangunan"/>
    <x v="13"/>
    <x v="9"/>
    <x v="1"/>
    <n v="20"/>
    <n v="3435450.0000000005"/>
    <n v="2546870.9189189188"/>
    <n v="548129.08108108118"/>
    <n v="82459.826086956527"/>
    <x v="0"/>
    <x v="0"/>
    <n v="0"/>
    <n v="18181.81818181818"/>
    <n v="0"/>
    <n v="18181.81818181818"/>
    <n v="68709"/>
    <n v="378778.43681230646"/>
  </r>
  <r>
    <x v="18"/>
    <s v="SO.AV.2026.08.01209"/>
    <s v="Bintang Baru/Bintang Baru Jaya"/>
    <x v="4"/>
    <x v="10"/>
    <x v="1"/>
    <n v="5"/>
    <n v="4051500"/>
    <n v="2993690.3783783782"/>
    <n v="656309.62162162131"/>
    <n v="99554.782608695648"/>
    <x v="1"/>
    <x v="2"/>
    <n v="0"/>
    <n v="0"/>
    <n v="141802.5"/>
    <n v="141802.5"/>
    <n v="81029.999999999985"/>
    <n v="333922.33901292563"/>
  </r>
  <r>
    <x v="18"/>
    <s v="SO.AV.2026.08.01210"/>
    <s v="Rul Bangunan"/>
    <x v="8"/>
    <x v="9"/>
    <x v="1"/>
    <n v="4"/>
    <n v="687090.00000000012"/>
    <n v="509374.18378378375"/>
    <n v="109625.81621621625"/>
    <n v="16491.965217391305"/>
    <x v="0"/>
    <x v="0"/>
    <n v="0"/>
    <n v="12500"/>
    <n v="0"/>
    <n v="12500"/>
    <n v="13741.800000000001"/>
    <n v="66892.05099882494"/>
  </r>
  <r>
    <x v="18"/>
    <s v="SO.AV.2026.08.01210"/>
    <s v="Rul Bangunan"/>
    <x v="8"/>
    <x v="13"/>
    <x v="0"/>
    <n v="12"/>
    <n v="1244310"/>
    <n v="892098.16216216213"/>
    <n v="228901.83783783787"/>
    <n v="42974.608695652176"/>
    <x v="0"/>
    <x v="0"/>
    <n v="0"/>
    <n v="12500"/>
    <n v="0"/>
    <n v="12500"/>
    <n v="24886.2"/>
    <n v="148541.0291421857"/>
  </r>
  <r>
    <x v="18"/>
    <s v="SO.AV.2026.08.01210"/>
    <s v="Rul Bangunan"/>
    <x v="8"/>
    <x v="18"/>
    <x v="0"/>
    <n v="2"/>
    <n v="799940"/>
    <n v="580094.91891891882"/>
    <n v="140571.74774774781"/>
    <n v="28833.391304347824"/>
    <x v="0"/>
    <x v="0"/>
    <n v="0"/>
    <n v="12500"/>
    <n v="0"/>
    <n v="12500"/>
    <n v="15998.8"/>
    <n v="83239.556443399983"/>
  </r>
  <r>
    <x v="18"/>
    <s v="SO.AV.2026.08.01210"/>
    <s v="Rul Bangunan"/>
    <x v="8"/>
    <x v="43"/>
    <x v="0"/>
    <n v="1"/>
    <n v="707347.50000000012"/>
    <n v="516692.77837837825"/>
    <n v="120557.22162162175"/>
    <n v="19903.304347826088"/>
    <x v="0"/>
    <x v="0"/>
    <n v="0"/>
    <n v="12500"/>
    <n v="0"/>
    <n v="12500"/>
    <n v="14146.95"/>
    <n v="74006.967273795672"/>
  </r>
  <r>
    <x v="18"/>
    <s v="SO.AV.2026.08.01210"/>
    <s v="Rul Bangunan"/>
    <x v="8"/>
    <x v="20"/>
    <x v="0"/>
    <n v="8"/>
    <n v="2298440"/>
    <n v="1744136.6486486485"/>
    <n v="326530.01801801799"/>
    <n v="25956.17391304348"/>
    <x v="0"/>
    <x v="0"/>
    <n v="0"/>
    <n v="12500"/>
    <n v="0"/>
    <n v="12500"/>
    <n v="45968.799999999996"/>
    <n v="242105.04410497454"/>
  </r>
  <r>
    <x v="18"/>
    <s v="SO.AV.2026.08.01211"/>
    <s v="BuildXpert Mart"/>
    <x v="12"/>
    <x v="90"/>
    <x v="0"/>
    <n v="1"/>
    <n v="414955"/>
    <n v="298983.84864864859"/>
    <n v="74849.484684684721"/>
    <n v="16375.652173913042"/>
    <x v="0"/>
    <x v="1"/>
    <n v="0"/>
    <n v="0"/>
    <n v="0"/>
    <n v="0"/>
    <n v="8299.1"/>
    <n v="50174.732510771682"/>
  </r>
  <r>
    <x v="18"/>
    <s v="SO.AV.2026.08.01212"/>
    <s v="MVM Jaya"/>
    <x v="11"/>
    <x v="13"/>
    <x v="0"/>
    <n v="8"/>
    <n v="829540"/>
    <n v="594732.10810810805"/>
    <n v="152601.22522522521"/>
    <n v="28649.739130434784"/>
    <x v="0"/>
    <x v="1"/>
    <n v="0"/>
    <n v="0"/>
    <n v="0"/>
    <n v="0"/>
    <n v="16590.8"/>
    <n v="107360.68609479042"/>
  </r>
  <r>
    <x v="18"/>
    <s v="SO.AV.2026.08.01213"/>
    <s v="MVM Jaya"/>
    <x v="11"/>
    <x v="9"/>
    <x v="1"/>
    <n v="4"/>
    <n v="687090.00000000012"/>
    <n v="509374.18378378375"/>
    <n v="109625.81621621625"/>
    <n v="16491.965217391305"/>
    <x v="0"/>
    <x v="1"/>
    <n v="0"/>
    <n v="0"/>
    <n v="0"/>
    <n v="0"/>
    <n v="13741.800000000001"/>
    <n v="79392.05099882494"/>
  </r>
  <r>
    <x v="18"/>
    <s v="SO.AV.2026.08.01213"/>
    <s v="MVM Jaya"/>
    <x v="11"/>
    <x v="1"/>
    <x v="1"/>
    <n v="48"/>
    <n v="670810"/>
    <n v="518618.72432432417"/>
    <n v="85714.609009009087"/>
    <n v="5325.9130434782601"/>
    <x v="0"/>
    <x v="1"/>
    <n v="0"/>
    <n v="0"/>
    <n v="0"/>
    <n v="0"/>
    <n v="13416.2"/>
    <n v="66972.495965530834"/>
  </r>
  <r>
    <x v="18"/>
    <s v="SO.AV.2026.08.01214"/>
    <s v="Atma Jaya"/>
    <x v="11"/>
    <x v="1"/>
    <x v="1"/>
    <n v="36"/>
    <n v="503107.50000000006"/>
    <n v="388964.04324324313"/>
    <n v="64285.956756756874"/>
    <n v="3994.4347826086955"/>
    <x v="0"/>
    <x v="1"/>
    <n v="0"/>
    <n v="0"/>
    <n v="0"/>
    <n v="0"/>
    <n v="10062.150000000001"/>
    <n v="50229.371974148176"/>
  </r>
  <r>
    <x v="18"/>
    <s v="SO.GM.2026.08.00140"/>
    <s v="Pelita Abadi"/>
    <x v="2"/>
    <x v="156"/>
    <x v="6"/>
    <n v="25"/>
    <n v="88106.249999999985"/>
    <n v="73378.540540540533"/>
    <n v="5996.4594594594528"/>
    <n v="55.478260869565219"/>
    <x v="0"/>
    <x v="1"/>
    <n v="0"/>
    <n v="0"/>
    <n v="0"/>
    <n v="0"/>
    <n v="0"/>
    <n v="5940.9811985898878"/>
  </r>
  <r>
    <x v="18"/>
    <s v="SO.GM.2026.08.00140"/>
    <s v="Pelita Abadi"/>
    <x v="2"/>
    <x v="157"/>
    <x v="6"/>
    <n v="25"/>
    <n v="88106.249999999985"/>
    <n v="73378.540540540533"/>
    <n v="5996.4594594594528"/>
    <n v="53.565217391304344"/>
    <x v="0"/>
    <x v="1"/>
    <n v="0"/>
    <n v="0"/>
    <n v="0"/>
    <n v="0"/>
    <n v="0"/>
    <n v="5942.8942420681487"/>
  </r>
  <r>
    <x v="18"/>
    <s v="SO.GM.2026.08.00141"/>
    <s v="Anto Jaya"/>
    <x v="2"/>
    <x v="22"/>
    <x v="2"/>
    <n v="2"/>
    <n v="528175"/>
    <n v="346208.04324324324"/>
    <n v="129625.29009009007"/>
    <n v="32185.043478260868"/>
    <x v="0"/>
    <x v="1"/>
    <n v="0"/>
    <n v="0"/>
    <n v="0"/>
    <n v="0"/>
    <n v="10563.5"/>
    <n v="86876.746611829207"/>
  </r>
  <r>
    <x v="18"/>
    <s v="SO.GM.2026.08.00142"/>
    <s v="Bengkinang Material"/>
    <x v="5"/>
    <x v="22"/>
    <x v="2"/>
    <n v="1"/>
    <n v="264087.5"/>
    <n v="173104.02162162162"/>
    <n v="64812.645045045036"/>
    <n v="16092.521739130434"/>
    <x v="0"/>
    <x v="1"/>
    <n v="0"/>
    <n v="0"/>
    <n v="0"/>
    <n v="0"/>
    <n v="5281.75"/>
    <n v="43438.373305914603"/>
  </r>
  <r>
    <x v="18"/>
    <s v="SO.GM.2026.08.00143"/>
    <s v="Berkah Jaya (Parit Culum)"/>
    <x v="11"/>
    <x v="24"/>
    <x v="2"/>
    <n v="8"/>
    <n v="510822.00000000006"/>
    <n v="338904.85621621623"/>
    <n v="121295.14378378377"/>
    <n v="32751.304347826084"/>
    <x v="0"/>
    <x v="1"/>
    <n v="0"/>
    <n v="0"/>
    <n v="0"/>
    <n v="0"/>
    <n v="10216.44"/>
    <n v="78327.39943595769"/>
  </r>
  <r>
    <x v="18"/>
    <s v="SO.GM.2026.08.00144"/>
    <s v="Sumber Maju Jaya"/>
    <x v="4"/>
    <x v="52"/>
    <x v="5"/>
    <n v="2"/>
    <n v="205535"/>
    <n v="141749.6216216216"/>
    <n v="43417.045045045059"/>
    <n v="30755.617391304349"/>
    <x v="0"/>
    <x v="1"/>
    <n v="0"/>
    <n v="0"/>
    <n v="0"/>
    <n v="0"/>
    <n v="0"/>
    <n v="12661.42765374071"/>
  </r>
  <r>
    <x v="18"/>
    <s v="SO.GM.2026.08.00145"/>
    <s v="Rul Bangunan"/>
    <x v="8"/>
    <x v="51"/>
    <x v="5"/>
    <n v="12"/>
    <n v="361860.00000000006"/>
    <n v="263469.40540540533"/>
    <n v="62530.594594594673"/>
    <n v="46197.704347826089"/>
    <x v="0"/>
    <x v="1"/>
    <n v="0"/>
    <n v="0"/>
    <n v="0"/>
    <n v="0"/>
    <n v="0"/>
    <n v="16332.890246768584"/>
  </r>
  <r>
    <x v="18"/>
    <s v="SO.GM.2026.08.00145"/>
    <s v="Rul Bangunan"/>
    <x v="8"/>
    <x v="52"/>
    <x v="5"/>
    <n v="5"/>
    <n v="513837.5"/>
    <n v="354374.05405405397"/>
    <n v="108542.61261261266"/>
    <n v="76889.043478260865"/>
    <x v="0"/>
    <x v="1"/>
    <n v="0"/>
    <n v="0"/>
    <n v="0"/>
    <n v="0"/>
    <n v="0"/>
    <n v="31653.569134351797"/>
  </r>
  <r>
    <x v="18"/>
    <s v="SO.GM.2026.08.00146"/>
    <s v="MVM Jaya"/>
    <x v="11"/>
    <x v="24"/>
    <x v="2"/>
    <n v="8"/>
    <n v="510822.00000000006"/>
    <n v="338904.85621621623"/>
    <n v="121295.14378378377"/>
    <n v="32751.304347826084"/>
    <x v="0"/>
    <x v="1"/>
    <n v="0"/>
    <n v="0"/>
    <n v="0"/>
    <n v="0"/>
    <n v="10216.44"/>
    <n v="78327.39943595769"/>
  </r>
  <r>
    <x v="19"/>
    <s v="SO.AV.2026.08.01215"/>
    <s v="Putra Berlian"/>
    <x v="2"/>
    <x v="10"/>
    <x v="1"/>
    <n v="1"/>
    <n v="810300"/>
    <n v="598738.07567567565"/>
    <n v="131261.92432432424"/>
    <n v="19910.956521739132"/>
    <x v="0"/>
    <x v="0"/>
    <n v="0"/>
    <n v="5882.3529411764703"/>
    <n v="0"/>
    <n v="5882.3529411764703"/>
    <n v="16206"/>
    <n v="89262.614861408627"/>
  </r>
  <r>
    <x v="19"/>
    <s v="SO.AV.2026.08.01215"/>
    <s v="Putra Berlian"/>
    <x v="2"/>
    <x v="13"/>
    <x v="0"/>
    <n v="4"/>
    <n v="414770"/>
    <n v="297366.05405405402"/>
    <n v="76300.612612612604"/>
    <n v="14324.869565217392"/>
    <x v="0"/>
    <x v="0"/>
    <n v="0"/>
    <n v="5882.3529411764703"/>
    <n v="0"/>
    <n v="5882.3529411764703"/>
    <n v="8295.4"/>
    <n v="47797.990106218742"/>
  </r>
  <r>
    <x v="19"/>
    <s v="SO.AV.2026.08.01216"/>
    <s v="Tri Jaya Kusuma"/>
    <x v="6"/>
    <x v="3"/>
    <x v="1"/>
    <n v="24"/>
    <n v="2215560"/>
    <n v="1702844.3675675672"/>
    <n v="293155.63243243261"/>
    <n v="22589.217391304348"/>
    <x v="9"/>
    <x v="3"/>
    <n v="25000"/>
    <n v="12500"/>
    <n v="0"/>
    <n v="37500"/>
    <n v="44311.199999999997"/>
    <n v="188755.21504112828"/>
  </r>
  <r>
    <x v="19"/>
    <s v="SO.AV.2026.08.01217"/>
    <s v="MADANIA (Rimbo Bujang)"/>
    <x v="13"/>
    <x v="3"/>
    <x v="1"/>
    <n v="24"/>
    <n v="2215560"/>
    <n v="1702844.3675675672"/>
    <n v="293155.63243243261"/>
    <n v="22589.217391304348"/>
    <x v="9"/>
    <x v="3"/>
    <n v="25000"/>
    <n v="13636.363636363636"/>
    <n v="0"/>
    <n v="38636.363636363632"/>
    <n v="44311.199999999997"/>
    <n v="187618.85140476463"/>
  </r>
  <r>
    <x v="19"/>
    <s v="SO.AV.2026.08.01218"/>
    <s v="MADANIA (Rimbo Bujang)"/>
    <x v="13"/>
    <x v="9"/>
    <x v="1"/>
    <n v="4"/>
    <n v="687090.00000000012"/>
    <n v="509374.18378378375"/>
    <n v="109625.81621621625"/>
    <n v="16491.965217391305"/>
    <x v="0"/>
    <x v="0"/>
    <n v="0"/>
    <n v="13636.363636363636"/>
    <n v="0"/>
    <n v="13636.363636363636"/>
    <n v="13741.800000000001"/>
    <n v="65755.687362461307"/>
  </r>
  <r>
    <x v="19"/>
    <s v="SO.AV.2026.08.01218"/>
    <s v="MADANIA (Rimbo Bujang)"/>
    <x v="13"/>
    <x v="10"/>
    <x v="1"/>
    <n v="2"/>
    <n v="1620600"/>
    <n v="1197476.1513513513"/>
    <n v="262523.84864864848"/>
    <n v="39821.913043478264"/>
    <x v="0"/>
    <x v="0"/>
    <n v="0"/>
    <n v="13636.363636363636"/>
    <n v="0"/>
    <n v="13636.363636363636"/>
    <n v="32412"/>
    <n v="176653.57196880656"/>
  </r>
  <r>
    <x v="19"/>
    <s v="SO.AV.2026.08.01218"/>
    <s v="MADANIA (Rimbo Bujang)"/>
    <x v="13"/>
    <x v="1"/>
    <x v="1"/>
    <n v="24"/>
    <n v="335405"/>
    <n v="259309.36216216208"/>
    <n v="42857.304504504544"/>
    <n v="2662.95652173913"/>
    <x v="0"/>
    <x v="0"/>
    <n v="0"/>
    <n v="13636.363636363636"/>
    <n v="0"/>
    <n v="13636.363636363636"/>
    <n v="6708.1"/>
    <n v="19849.884346401777"/>
  </r>
  <r>
    <x v="19"/>
    <s v="SO.AV.2026.08.01219"/>
    <s v="Star Iron"/>
    <x v="9"/>
    <x v="39"/>
    <x v="1"/>
    <n v="4"/>
    <n v="183150.00000000003"/>
    <n v="137435.50270270268"/>
    <n v="27564.497297297319"/>
    <n v="3336.3478260869565"/>
    <x v="0"/>
    <x v="0"/>
    <n v="0"/>
    <n v="6250"/>
    <n v="0"/>
    <n v="6250"/>
    <n v="3663.0000000000005"/>
    <n v="14315.149471210363"/>
  </r>
  <r>
    <x v="19"/>
    <s v="SO.AV.2026.08.01219"/>
    <s v="Star Iron"/>
    <x v="9"/>
    <x v="9"/>
    <x v="1"/>
    <n v="4"/>
    <n v="687090.00000000012"/>
    <n v="509374.18378378375"/>
    <n v="109625.81621621625"/>
    <n v="16491.965217391305"/>
    <x v="0"/>
    <x v="0"/>
    <n v="0"/>
    <n v="6250"/>
    <n v="0"/>
    <n v="6250"/>
    <n v="13741.800000000001"/>
    <n v="73142.05099882494"/>
  </r>
  <r>
    <x v="19"/>
    <s v="SO.AV.2026.08.01220"/>
    <s v="BuildXpert Mart"/>
    <x v="12"/>
    <x v="5"/>
    <x v="0"/>
    <n v="2"/>
    <n v="152070"/>
    <n v="115402.68108108107"/>
    <n v="21597.318918918929"/>
    <n v="1668.1739130434783"/>
    <x v="0"/>
    <x v="1"/>
    <n v="0"/>
    <n v="0"/>
    <n v="0"/>
    <n v="0"/>
    <n v="3041.4"/>
    <n v="16887.745005875448"/>
  </r>
  <r>
    <x v="19"/>
    <s v="SO.AV.2026.08.01221"/>
    <s v="Star Jaya"/>
    <x v="3"/>
    <x v="13"/>
    <x v="0"/>
    <n v="2"/>
    <n v="207385"/>
    <n v="148683.02702702701"/>
    <n v="38150.306306306302"/>
    <n v="7162.434782608696"/>
    <x v="0"/>
    <x v="0"/>
    <n v="0"/>
    <n v="5000"/>
    <n v="0"/>
    <n v="5000"/>
    <n v="4147.7"/>
    <n v="21840.171523697605"/>
  </r>
  <r>
    <x v="19"/>
    <s v="SO.AV.2026.08.01222"/>
    <s v="Sumber Harapan Jaya (SHJ)"/>
    <x v="3"/>
    <x v="9"/>
    <x v="1"/>
    <n v="4"/>
    <n v="687090.00000000012"/>
    <n v="509374.18378378375"/>
    <n v="109625.81621621625"/>
    <n v="16491.965217391305"/>
    <x v="0"/>
    <x v="0"/>
    <n v="0"/>
    <n v="9090.9090909090901"/>
    <n v="0"/>
    <n v="9090.9090909090901"/>
    <n v="13741.800000000001"/>
    <n v="70301.141907915851"/>
  </r>
  <r>
    <x v="19"/>
    <s v="SO.AV.2026.08.01222"/>
    <s v="Sumber Harapan Jaya (SHJ)"/>
    <x v="3"/>
    <x v="10"/>
    <x v="1"/>
    <n v="1"/>
    <n v="810300"/>
    <n v="598738.07567567565"/>
    <n v="131261.92432432424"/>
    <n v="19910.956521739132"/>
    <x v="0"/>
    <x v="0"/>
    <n v="0"/>
    <n v="9090.9090909090901"/>
    <n v="0"/>
    <n v="9090.9090909090901"/>
    <n v="16206"/>
    <n v="86054.058711676014"/>
  </r>
  <r>
    <x v="19"/>
    <s v="SO.AV.2026.08.01223"/>
    <s v="Boy Jaya Baru"/>
    <x v="9"/>
    <x v="9"/>
    <x v="1"/>
    <n v="4"/>
    <n v="687090.00000000012"/>
    <n v="509374.18378378375"/>
    <n v="109625.81621621625"/>
    <n v="16491.965217391305"/>
    <x v="0"/>
    <x v="0"/>
    <n v="0"/>
    <n v="8064.5161290322585"/>
    <n v="0"/>
    <n v="8064.5161290322585"/>
    <n v="13741.800000000001"/>
    <n v="71327.534869792682"/>
  </r>
  <r>
    <x v="19"/>
    <s v="SO.AV.2026.08.01224"/>
    <s v="Surya Jaya"/>
    <x v="3"/>
    <x v="17"/>
    <x v="0"/>
    <n v="6"/>
    <n v="404595.00000000006"/>
    <n v="309091.21297297289"/>
    <n v="55408.787027027109"/>
    <n v="4141.3565217391306"/>
    <x v="0"/>
    <x v="0"/>
    <n v="0"/>
    <n v="5555.5555555555557"/>
    <n v="0"/>
    <n v="5555.5555555555557"/>
    <n v="8091.9000000000005"/>
    <n v="37619.974949732423"/>
  </r>
  <r>
    <x v="19"/>
    <s v="SO.AV.2026.08.01225"/>
    <s v="Bangunan Baru (Simp.Acai)"/>
    <x v="9"/>
    <x v="3"/>
    <x v="1"/>
    <n v="6"/>
    <n v="553890"/>
    <n v="425711.09189189179"/>
    <n v="73288.908108108153"/>
    <n v="5647.304347826087"/>
    <x v="0"/>
    <x v="0"/>
    <n v="0"/>
    <n v="6666.666666666667"/>
    <n v="0"/>
    <n v="6666.666666666667"/>
    <n v="11077.8"/>
    <n v="49897.137093615413"/>
  </r>
  <r>
    <x v="19"/>
    <s v="SO.AV.2026.08.01226"/>
    <s v="Anto Jaya"/>
    <x v="2"/>
    <x v="15"/>
    <x v="0"/>
    <n v="6"/>
    <n v="299699.99999999994"/>
    <n v="226029.0162162162"/>
    <n v="43970.98378378374"/>
    <n v="4976.9739130434782"/>
    <x v="1"/>
    <x v="2"/>
    <n v="0"/>
    <n v="0"/>
    <n v="8990.9999999999982"/>
    <n v="8990.9999999999982"/>
    <n v="5993.9999999999991"/>
    <n v="24009.009870740265"/>
  </r>
  <r>
    <x v="19"/>
    <s v="SO.AV.2026.08.01226"/>
    <s v="Anto Jaya"/>
    <x v="2"/>
    <x v="6"/>
    <x v="0"/>
    <n v="10"/>
    <n v="690974.99999999988"/>
    <n v="523086.91891891888"/>
    <n v="99413.081081081007"/>
    <n v="6504.347826086956"/>
    <x v="1"/>
    <x v="2"/>
    <n v="0"/>
    <n v="0"/>
    <n v="20729.249999999996"/>
    <n v="20729.249999999996"/>
    <n v="13819.5"/>
    <n v="58359.983254994047"/>
  </r>
  <r>
    <x v="19"/>
    <s v="SO.AV.2026.08.01227"/>
    <s v="Savona Bangunan"/>
    <x v="7"/>
    <x v="10"/>
    <x v="1"/>
    <n v="2"/>
    <n v="1620600"/>
    <n v="1197476.1513513513"/>
    <n v="262523.84864864848"/>
    <n v="59821.913043478264"/>
    <x v="0"/>
    <x v="1"/>
    <n v="0"/>
    <n v="0"/>
    <n v="0"/>
    <n v="0"/>
    <n v="32412"/>
    <n v="170289.93560517021"/>
  </r>
  <r>
    <x v="19"/>
    <s v="SO.AV.2026.08.01228"/>
    <s v="Sumber Alam"/>
    <x v="6"/>
    <x v="3"/>
    <x v="1"/>
    <n v="12"/>
    <n v="1107780"/>
    <n v="851422.18378378358"/>
    <n v="146577.81621621631"/>
    <n v="11294.608695652174"/>
    <x v="0"/>
    <x v="0"/>
    <n v="0"/>
    <n v="7692.3076923076924"/>
    <n v="0"/>
    <n v="7692.3076923076924"/>
    <n v="22155.599999999999"/>
    <n v="105435.29982825645"/>
  </r>
  <r>
    <x v="19"/>
    <s v="SO.AV.2026.08.01229"/>
    <s v="Hisanah"/>
    <x v="7"/>
    <x v="3"/>
    <x v="1"/>
    <n v="24"/>
    <n v="2215560"/>
    <n v="1702844.3675675672"/>
    <n v="293155.63243243261"/>
    <n v="32589.217391304348"/>
    <x v="9"/>
    <x v="3"/>
    <n v="25000"/>
    <n v="16666.666666666668"/>
    <n v="0"/>
    <n v="41666.666666666672"/>
    <n v="44311.199999999997"/>
    <n v="174588.54837446159"/>
  </r>
  <r>
    <x v="19"/>
    <s v="SO.AV.2026.08.01230"/>
    <s v="Jaya Bersama"/>
    <x v="0"/>
    <x v="62"/>
    <x v="3"/>
    <n v="2"/>
    <n v="63349.999999999993"/>
    <n v="46842.286486486482"/>
    <n v="10229.785585585581"/>
    <n v="1637.5652173913043"/>
    <x v="0"/>
    <x v="0"/>
    <n v="0"/>
    <n v="3125"/>
    <n v="0"/>
    <n v="3125"/>
    <n v="1267"/>
    <n v="4200.2203681942774"/>
  </r>
  <r>
    <x v="19"/>
    <s v="SO.AV.2026.08.01231"/>
    <s v="Sinar Cahaya / Sinar Makmur"/>
    <x v="0"/>
    <x v="3"/>
    <x v="1"/>
    <n v="24"/>
    <n v="2215560"/>
    <n v="1702844.3675675672"/>
    <n v="293155.63243243261"/>
    <n v="22589.217391304348"/>
    <x v="9"/>
    <x v="3"/>
    <n v="25000"/>
    <n v="5769.2307692307695"/>
    <n v="0"/>
    <n v="30769.23076923077"/>
    <n v="44311.199999999997"/>
    <n v="195485.98427189753"/>
  </r>
  <r>
    <x v="19"/>
    <s v="SO.AV.2026.08.01232"/>
    <s v="Samson"/>
    <x v="0"/>
    <x v="1"/>
    <x v="1"/>
    <n v="24"/>
    <n v="335405"/>
    <n v="259309.36216216208"/>
    <n v="42857.304504504544"/>
    <n v="2662.95652173913"/>
    <x v="0"/>
    <x v="0"/>
    <n v="0"/>
    <n v="12500"/>
    <n v="0"/>
    <n v="12500"/>
    <n v="6708.1"/>
    <n v="20986.247982765417"/>
  </r>
  <r>
    <x v="19"/>
    <s v="SO.AV.2026.08.01233"/>
    <s v="Sinar Jaya Makmur"/>
    <x v="4"/>
    <x v="14"/>
    <x v="0"/>
    <n v="2"/>
    <n v="2642170"/>
    <n v="1990195.5027027025"/>
    <n v="390137.83063063049"/>
    <n v="32307.478260869564"/>
    <x v="0"/>
    <x v="0"/>
    <n v="0"/>
    <n v="13636.363636363636"/>
    <n v="0"/>
    <n v="13636.363636363636"/>
    <n v="52843.4"/>
    <n v="291350.58873339725"/>
  </r>
  <r>
    <x v="19"/>
    <s v="SO.AV.2026.08.01234"/>
    <s v="SJT ( Swandi )"/>
    <x v="4"/>
    <x v="3"/>
    <x v="1"/>
    <n v="56"/>
    <n v="5169640"/>
    <n v="3973303.5243243235"/>
    <n v="684029.80900900951"/>
    <n v="52708.17391304348"/>
    <x v="9"/>
    <x v="3"/>
    <n v="50000"/>
    <n v="18750"/>
    <n v="0"/>
    <n v="68750"/>
    <n v="103392.8"/>
    <n v="459178.83509596606"/>
  </r>
  <r>
    <x v="19"/>
    <s v="SO.AV.2026.08.01235"/>
    <s v="Boy Jaya Baru"/>
    <x v="9"/>
    <x v="10"/>
    <x v="1"/>
    <n v="1"/>
    <n v="810300"/>
    <n v="598738.07567567565"/>
    <n v="131261.92432432424"/>
    <n v="19910.956521739132"/>
    <x v="0"/>
    <x v="0"/>
    <n v="0"/>
    <n v="8064.5161290322585"/>
    <n v="0"/>
    <n v="8064.5161290322585"/>
    <n v="16206"/>
    <n v="87080.451673552845"/>
  </r>
  <r>
    <x v="19"/>
    <s v="SO.AV.2026.08.01236"/>
    <s v="Yanmar"/>
    <x v="5"/>
    <x v="17"/>
    <x v="0"/>
    <n v="24"/>
    <n v="1618380.0000000002"/>
    <n v="1236364.8518918916"/>
    <n v="221635.14810810843"/>
    <n v="16565.426086956522"/>
    <x v="1"/>
    <x v="2"/>
    <n v="0"/>
    <n v="0"/>
    <n v="80919"/>
    <n v="80919"/>
    <n v="32367.600000000002"/>
    <n v="91783.12202115191"/>
  </r>
  <r>
    <x v="19"/>
    <s v="SO.AV.2026.08.01238"/>
    <s v="Sumber Harapan Jaya (SHJ)"/>
    <x v="3"/>
    <x v="21"/>
    <x v="1"/>
    <n v="1"/>
    <n v="95182.499999999985"/>
    <n v="72569.643243243234"/>
    <n v="13180.356756756752"/>
    <n v="825.66956521739121"/>
    <x v="0"/>
    <x v="0"/>
    <n v="0"/>
    <n v="9090.9090909090901"/>
    <n v="0"/>
    <n v="9090.9090909090901"/>
    <n v="1903.6499999999999"/>
    <n v="1360.1281006302704"/>
  </r>
  <r>
    <x v="19"/>
    <s v="SO.AV.2026.08.01238"/>
    <s v="Sumber Harapan Jaya (SHJ)"/>
    <x v="3"/>
    <x v="50"/>
    <x v="1"/>
    <n v="3"/>
    <n v="250027.50000000003"/>
    <n v="190206.42162162162"/>
    <n v="35043.578378378385"/>
    <n v="2415.0260869565218"/>
    <x v="0"/>
    <x v="0"/>
    <n v="0"/>
    <n v="9090.9090909090901"/>
    <n v="0"/>
    <n v="9090.9090909090901"/>
    <n v="5000.55"/>
    <n v="18537.093200512772"/>
  </r>
  <r>
    <x v="19"/>
    <s v="SO.AV.2026.08.01238"/>
    <s v="Sumber Harapan Jaya (SHJ)"/>
    <x v="3"/>
    <x v="31"/>
    <x v="1"/>
    <n v="9"/>
    <n v="481185.00000000006"/>
    <n v="368163.82702702703"/>
    <n v="65336.17297297297"/>
    <n v="3960"/>
    <x v="0"/>
    <x v="0"/>
    <n v="0"/>
    <n v="9090.9090909090901"/>
    <n v="0"/>
    <n v="9090.9090909090901"/>
    <n v="9623.7000000000007"/>
    <n v="42661.563882063885"/>
  </r>
  <r>
    <x v="19"/>
    <s v="SO.AV.2026.08.01239"/>
    <s v="Panca logam"/>
    <x v="6"/>
    <x v="158"/>
    <x v="5"/>
    <n v="6"/>
    <n v="135875.1"/>
    <n v="103076.62702702702"/>
    <n v="19333.372972972968"/>
    <n v="679.51304347826078"/>
    <x v="0"/>
    <x v="1"/>
    <n v="0"/>
    <n v="0"/>
    <n v="0"/>
    <n v="0"/>
    <n v="0"/>
    <n v="18653.859929494705"/>
  </r>
  <r>
    <x v="19"/>
    <s v="SO.AV.2026.08.01239"/>
    <s v="Panca logam"/>
    <x v="6"/>
    <x v="70"/>
    <x v="5"/>
    <n v="10"/>
    <n v="121933.5"/>
    <n v="90904.648648648639"/>
    <n v="18945.351351351346"/>
    <n v="528.00000000000011"/>
    <x v="0"/>
    <x v="1"/>
    <n v="0"/>
    <n v="0"/>
    <n v="0"/>
    <n v="0"/>
    <n v="0"/>
    <n v="18417.351351351346"/>
  </r>
  <r>
    <x v="19"/>
    <s v="SO.AV.2026.08.01240"/>
    <s v="Tri Jaya Kusuma"/>
    <x v="6"/>
    <x v="83"/>
    <x v="0"/>
    <n v="30"/>
    <n v="505050.00000000006"/>
    <n v="365159.35135135136"/>
    <n v="89840.648648648639"/>
    <n v="941.21739130434787"/>
    <x v="0"/>
    <x v="0"/>
    <n v="0"/>
    <n v="12500"/>
    <n v="0"/>
    <n v="12500"/>
    <n v="10101"/>
    <n v="66298.431257344288"/>
  </r>
  <r>
    <x v="19"/>
    <s v="SO.AV.2026.08.01241"/>
    <s v="Ari Bangunan"/>
    <x v="5"/>
    <x v="70"/>
    <x v="5"/>
    <n v="40"/>
    <n v="487734"/>
    <n v="363618.59459459456"/>
    <n v="75781.405405405385"/>
    <n v="2112.0000000000005"/>
    <x v="0"/>
    <x v="1"/>
    <n v="0"/>
    <n v="0"/>
    <n v="0"/>
    <n v="0"/>
    <n v="0"/>
    <n v="73669.405405405385"/>
  </r>
  <r>
    <x v="19"/>
    <s v="SO.AV.2026.08.01242"/>
    <s v="H. Apeng"/>
    <x v="11"/>
    <x v="9"/>
    <x v="1"/>
    <n v="8"/>
    <n v="1374180.0000000002"/>
    <n v="1018748.3675675675"/>
    <n v="219251.6324324325"/>
    <n v="32983.930434782611"/>
    <x v="0"/>
    <x v="0"/>
    <n v="0"/>
    <n v="10526.315789473685"/>
    <n v="0"/>
    <n v="10526.315789473685"/>
    <n v="27483.600000000002"/>
    <n v="148257.7862081762"/>
  </r>
  <r>
    <x v="19"/>
    <s v="SO.AV.2026.08.01242"/>
    <s v="H. Apeng"/>
    <x v="11"/>
    <x v="10"/>
    <x v="1"/>
    <n v="1"/>
    <n v="810300"/>
    <n v="598738.07567567565"/>
    <n v="131261.92432432424"/>
    <n v="19910.956521739132"/>
    <x v="0"/>
    <x v="0"/>
    <n v="0"/>
    <n v="10526.315789473685"/>
    <n v="0"/>
    <n v="10526.315789473685"/>
    <n v="16206"/>
    <n v="84618.652013111423"/>
  </r>
  <r>
    <x v="19"/>
    <s v="SO.AV.2026.08.01243"/>
    <s v="Anto Jaya"/>
    <x v="2"/>
    <x v="13"/>
    <x v="0"/>
    <n v="12"/>
    <n v="1244310"/>
    <n v="892098.16216216213"/>
    <n v="228901.83783783787"/>
    <n v="42974.608695652176"/>
    <x v="1"/>
    <x v="2"/>
    <n v="0"/>
    <n v="0"/>
    <n v="37329.300000000003"/>
    <n v="37329.300000000003"/>
    <n v="24886.2"/>
    <n v="123711.72914218572"/>
  </r>
  <r>
    <x v="19"/>
    <s v="SO.AV.2026.08.01244"/>
    <s v="Sumber Maju Jaya"/>
    <x v="4"/>
    <x v="39"/>
    <x v="1"/>
    <n v="2"/>
    <n v="91575.000000000015"/>
    <n v="68717.75135135134"/>
    <n v="13782.24864864866"/>
    <n v="1668.1739130434783"/>
    <x v="1"/>
    <x v="2"/>
    <n v="0"/>
    <n v="0"/>
    <n v="3663.0000000000005"/>
    <n v="3663.0000000000005"/>
    <n v="1831.5000000000002"/>
    <n v="6619.5747356051816"/>
  </r>
  <r>
    <x v="19"/>
    <s v="SO.AV.2026.08.01244"/>
    <s v="Sumber Maju Jaya"/>
    <x v="4"/>
    <x v="3"/>
    <x v="1"/>
    <n v="6"/>
    <n v="553890"/>
    <n v="425711.09189189179"/>
    <n v="73288.908108108153"/>
    <n v="5647.304347826087"/>
    <x v="1"/>
    <x v="2"/>
    <n v="0"/>
    <n v="0"/>
    <n v="22155.599999999999"/>
    <n v="22155.599999999999"/>
    <n v="11077.8"/>
    <n v="34408.203760282078"/>
  </r>
  <r>
    <x v="19"/>
    <s v="SO.AV.2026.08.01245"/>
    <s v="Sinar Sejahtera"/>
    <x v="9"/>
    <x v="3"/>
    <x v="1"/>
    <n v="24"/>
    <n v="2215560"/>
    <n v="1702844.3675675672"/>
    <n v="293155.63243243261"/>
    <n v="22589.217391304348"/>
    <x v="9"/>
    <x v="4"/>
    <n v="25000"/>
    <n v="0"/>
    <n v="0"/>
    <n v="25000"/>
    <n v="44311.199999999997"/>
    <n v="201255.21504112828"/>
  </r>
  <r>
    <x v="19"/>
    <s v="SO.AV.2026.08.01246"/>
    <s v="Boy Jaya Baru"/>
    <x v="9"/>
    <x v="14"/>
    <x v="0"/>
    <n v="1"/>
    <n v="1321085"/>
    <n v="995097.75135135127"/>
    <n v="195068.91531531524"/>
    <n v="16153.739130434782"/>
    <x v="0"/>
    <x v="0"/>
    <n v="0"/>
    <n v="8064.5161290322585"/>
    <n v="0"/>
    <n v="8064.5161290322585"/>
    <n v="26421.7"/>
    <n v="144428.96005584818"/>
  </r>
  <r>
    <x v="19"/>
    <s v="SO.AV.2026.08.01247"/>
    <s v="Dimas Bangunan"/>
    <x v="7"/>
    <x v="13"/>
    <x v="0"/>
    <n v="8"/>
    <n v="829540"/>
    <n v="594732.10810810805"/>
    <n v="152601.22522522521"/>
    <n v="48649.739130434784"/>
    <x v="0"/>
    <x v="0"/>
    <n v="0"/>
    <n v="14285.714285714286"/>
    <n v="0"/>
    <n v="14285.714285714286"/>
    <n v="16590.8"/>
    <n v="73074.971809076131"/>
  </r>
  <r>
    <x v="19"/>
    <s v="SO.AV.2026.08.01248"/>
    <s v="Sumber Motor"/>
    <x v="11"/>
    <x v="159"/>
    <x v="1"/>
    <n v="4"/>
    <n v="2049430"/>
    <n v="1574037.1027027024"/>
    <n v="272296.23063063086"/>
    <n v="16498.08695652174"/>
    <x v="0"/>
    <x v="1"/>
    <n v="0"/>
    <n v="0"/>
    <n v="0"/>
    <n v="0"/>
    <n v="40988.6"/>
    <n v="214809.54367410913"/>
  </r>
  <r>
    <x v="19"/>
    <s v="SO.AV.2026.08.01248"/>
    <s v="Sumber Motor"/>
    <x v="11"/>
    <x v="160"/>
    <x v="0"/>
    <n v="4"/>
    <n v="1666850"/>
    <n v="1248012.9729729728"/>
    <n v="253653.69369369373"/>
    <n v="21273.043478260868"/>
    <x v="0"/>
    <x v="1"/>
    <n v="0"/>
    <n v="0"/>
    <n v="0"/>
    <n v="0"/>
    <n v="33337"/>
    <n v="199043.65021543286"/>
  </r>
  <r>
    <x v="19"/>
    <s v="SO.AV.2026.08.01249"/>
    <s v="Sumber Kiat Sentosa"/>
    <x v="3"/>
    <x v="2"/>
    <x v="1"/>
    <n v="12"/>
    <n v="309782.5"/>
    <n v="238971.37297297292"/>
    <n v="40111.96036036039"/>
    <n v="2252.7969391304346"/>
    <x v="0"/>
    <x v="0"/>
    <n v="0"/>
    <n v="2777.7777777777778"/>
    <n v="0"/>
    <n v="2777.7777777777778"/>
    <n v="6195.65"/>
    <n v="28885.735643452172"/>
  </r>
  <r>
    <x v="19"/>
    <s v="SO.AV.2026.08.01250"/>
    <s v="PANCA WARNA"/>
    <x v="2"/>
    <x v="11"/>
    <x v="1"/>
    <n v="2"/>
    <n v="2041475"/>
    <n v="1528122.5513513514"/>
    <n v="311044.11531531508"/>
    <n v="39806.608695652176"/>
    <x v="1"/>
    <x v="2"/>
    <n v="0"/>
    <n v="0"/>
    <n v="163318"/>
    <n v="163318"/>
    <n v="0"/>
    <n v="107919.50661966292"/>
  </r>
  <r>
    <x v="19"/>
    <s v="SO.AV.2026.08.01251"/>
    <s v="Mitra Bangunan (Unit 3)"/>
    <x v="13"/>
    <x v="3"/>
    <x v="1"/>
    <n v="24"/>
    <n v="2215560"/>
    <n v="1702844.3675675672"/>
    <n v="293155.63243243261"/>
    <n v="22589.217391304348"/>
    <x v="9"/>
    <x v="3"/>
    <n v="25000"/>
    <n v="16666.666666666668"/>
    <n v="0"/>
    <n v="41666.666666666672"/>
    <n v="44311.199999999997"/>
    <n v="184588.54837446165"/>
  </r>
  <r>
    <x v="19"/>
    <s v="SO.AV.2026.08.01252"/>
    <s v="Sinar Bangunan"/>
    <x v="0"/>
    <x v="3"/>
    <x v="1"/>
    <n v="48"/>
    <n v="4431120"/>
    <n v="3405688.7351351343"/>
    <n v="586311.26486486522"/>
    <n v="45178.434782608696"/>
    <x v="9"/>
    <x v="3"/>
    <n v="50000"/>
    <n v="13636.363636363636"/>
    <n v="0"/>
    <n v="63636.363636363632"/>
    <n v="88622.399999999994"/>
    <n v="388874.06644589291"/>
  </r>
  <r>
    <x v="19"/>
    <s v="SO.AV.2026.08.01253"/>
    <s v="Abadi (Margoyoso)"/>
    <x v="10"/>
    <x v="28"/>
    <x v="0"/>
    <n v="8"/>
    <n v="1210640"/>
    <n v="888708.49729729723"/>
    <n v="201958.16936936928"/>
    <n v="52016.695652173919"/>
    <x v="0"/>
    <x v="0"/>
    <n v="0"/>
    <n v="12500"/>
    <n v="0"/>
    <n v="12500"/>
    <n v="24212.799999999999"/>
    <n v="113228.67371719536"/>
  </r>
  <r>
    <x v="19"/>
    <s v="SO.AV.2026.08.01253"/>
    <s v="Abadi (Margoyoso)"/>
    <x v="10"/>
    <x v="54"/>
    <x v="0"/>
    <n v="2"/>
    <n v="1162910"/>
    <n v="851114.0324324324"/>
    <n v="196552.63423423423"/>
    <n v="52751.304347826081"/>
    <x v="0"/>
    <x v="0"/>
    <n v="0"/>
    <n v="12500"/>
    <n v="0"/>
    <n v="12500"/>
    <n v="23258.2"/>
    <n v="108043.12988640815"/>
  </r>
  <r>
    <x v="19"/>
    <s v="SO.AV.2026.08.01254"/>
    <s v="Sinar Rengas"/>
    <x v="1"/>
    <x v="3"/>
    <x v="1"/>
    <n v="24"/>
    <n v="2215560"/>
    <n v="1702844.3675675672"/>
    <n v="293155.63243243261"/>
    <n v="22589.217391304348"/>
    <x v="9"/>
    <x v="3"/>
    <n v="25000"/>
    <n v="8333.3333333333339"/>
    <n v="0"/>
    <n v="33333.333333333336"/>
    <n v="44311.199999999997"/>
    <n v="192921.88170779496"/>
  </r>
  <r>
    <x v="19"/>
    <s v="SO.AV.2026.08.01255"/>
    <s v="Sinar Rengas"/>
    <x v="1"/>
    <x v="13"/>
    <x v="0"/>
    <n v="8"/>
    <n v="829540"/>
    <n v="594732.10810810805"/>
    <n v="152601.22522522521"/>
    <n v="28649.739130434784"/>
    <x v="0"/>
    <x v="0"/>
    <n v="0"/>
    <n v="8333.3333333333339"/>
    <n v="0"/>
    <n v="8333.3333333333339"/>
    <n v="16590.8"/>
    <n v="99027.352761457092"/>
  </r>
  <r>
    <x v="19"/>
    <s v="SO.AV.2026.08.01256"/>
    <s v="Heri Karya Baru (Kuamang Kuning)"/>
    <x v="8"/>
    <x v="3"/>
    <x v="1"/>
    <n v="24"/>
    <n v="2215560"/>
    <n v="1702844.3675675672"/>
    <n v="293155.63243243261"/>
    <n v="22589.217391304348"/>
    <x v="9"/>
    <x v="3"/>
    <n v="25000"/>
    <n v="20000"/>
    <n v="0"/>
    <n v="45000"/>
    <n v="44311.199999999997"/>
    <n v="181255.21504112828"/>
  </r>
  <r>
    <x v="19"/>
    <s v="SO.AV.2026.08.01257"/>
    <s v="Heri Karya Baru (Kuamang Kuning)"/>
    <x v="8"/>
    <x v="2"/>
    <x v="1"/>
    <n v="24"/>
    <n v="619565"/>
    <n v="477942.74594594585"/>
    <n v="80223.92072072078"/>
    <n v="4505.5938782608691"/>
    <x v="0"/>
    <x v="0"/>
    <n v="0"/>
    <n v="20000"/>
    <n v="0"/>
    <n v="20000"/>
    <n v="12391.3"/>
    <n v="43327.026842459905"/>
  </r>
  <r>
    <x v="19"/>
    <s v="SO.AV.2026.08.01258"/>
    <s v="Sumber Maju Jaya"/>
    <x v="4"/>
    <x v="3"/>
    <x v="1"/>
    <n v="4"/>
    <n v="369260"/>
    <n v="283807.39459459455"/>
    <n v="48859.272072072083"/>
    <n v="3764.8695652173915"/>
    <x v="1"/>
    <x v="2"/>
    <n v="0"/>
    <n v="0"/>
    <n v="14770.400000000001"/>
    <n v="14770.400000000001"/>
    <n v="7385.2000000000007"/>
    <n v="22938.802506854689"/>
  </r>
  <r>
    <x v="19"/>
    <s v="SO.AV.2026.08.01259"/>
    <s v="HARAPAN UTAMA INDAH (Guntung)"/>
    <x v="5"/>
    <x v="9"/>
    <x v="1"/>
    <n v="4"/>
    <n v="687090.00000000012"/>
    <n v="509374.18378378375"/>
    <n v="109625.81621621625"/>
    <n v="16491.965217391305"/>
    <x v="0"/>
    <x v="0"/>
    <n v="0"/>
    <n v="16666.666666666668"/>
    <n v="0"/>
    <n v="16666.666666666668"/>
    <n v="13741.800000000001"/>
    <n v="62725.384332158268"/>
  </r>
  <r>
    <x v="19"/>
    <s v="SO.AV.2026.08.01259"/>
    <s v="HARAPAN UTAMA INDAH (Guntung)"/>
    <x v="5"/>
    <x v="10"/>
    <x v="1"/>
    <n v="4"/>
    <n v="3241200"/>
    <n v="2394952.3027027026"/>
    <n v="525047.69729729695"/>
    <n v="79643.826086956527"/>
    <x v="0"/>
    <x v="0"/>
    <n v="0"/>
    <n v="16666.666666666668"/>
    <n v="0"/>
    <n v="16666.666666666668"/>
    <n v="64824"/>
    <n v="363913.20454367372"/>
  </r>
  <r>
    <x v="19"/>
    <s v="SO.AV.2026.08.01259"/>
    <s v="HARAPAN UTAMA INDAH (Guntung)"/>
    <x v="5"/>
    <x v="13"/>
    <x v="0"/>
    <n v="4"/>
    <n v="414770"/>
    <n v="297366.05405405402"/>
    <n v="76300.612612612604"/>
    <n v="14324.869565217392"/>
    <x v="0"/>
    <x v="0"/>
    <n v="0"/>
    <n v="16666.666666666668"/>
    <n v="0"/>
    <n v="16666.666666666668"/>
    <n v="8295.4"/>
    <n v="37013.676380728539"/>
  </r>
  <r>
    <x v="19"/>
    <s v="SO.AV.2026.08.01259"/>
    <s v="HARAPAN UTAMA INDAH (Guntung)"/>
    <x v="5"/>
    <x v="5"/>
    <x v="0"/>
    <n v="24"/>
    <n v="1824840.0000000002"/>
    <n v="1384832.172972973"/>
    <n v="259167.82702702703"/>
    <n v="20018.086956521744"/>
    <x v="0"/>
    <x v="0"/>
    <n v="0"/>
    <n v="16666.666666666668"/>
    <n v="0"/>
    <n v="16666.666666666668"/>
    <n v="36496.800000000003"/>
    <n v="185986.27340383863"/>
  </r>
  <r>
    <x v="19"/>
    <s v="SO.AV.2026.08.01259"/>
    <s v="HARAPAN UTAMA INDAH (Guntung)"/>
    <x v="5"/>
    <x v="20"/>
    <x v="0"/>
    <n v="12"/>
    <n v="3447660.0000000005"/>
    <n v="2616204.9729729728"/>
    <n v="489795.02702702722"/>
    <n v="38934.260869565216"/>
    <x v="0"/>
    <x v="0"/>
    <n v="0"/>
    <n v="16666.666666666668"/>
    <n v="0"/>
    <n v="16666.666666666668"/>
    <n v="68953.200000000012"/>
    <n v="365240.89949079533"/>
  </r>
  <r>
    <x v="19"/>
    <s v="SO.AV.2026.08.01259"/>
    <s v="HARAPAN UTAMA INDAH (Guntung)"/>
    <x v="5"/>
    <x v="142"/>
    <x v="0"/>
    <n v="12"/>
    <n v="1002330.0000000001"/>
    <n v="754354.50810810807"/>
    <n v="148645.49189189193"/>
    <n v="9623.3739130434788"/>
    <x v="0"/>
    <x v="0"/>
    <n v="0"/>
    <n v="16666.666666666668"/>
    <n v="0"/>
    <n v="16666.666666666668"/>
    <n v="20046.600000000002"/>
    <n v="102308.85131218178"/>
  </r>
  <r>
    <x v="19"/>
    <s v="SO.AV.2026.08.01260"/>
    <s v="Setia Makmur (Rantau Rasau)"/>
    <x v="11"/>
    <x v="3"/>
    <x v="1"/>
    <n v="24"/>
    <n v="2215560"/>
    <n v="1702844.3675675672"/>
    <n v="293155.63243243261"/>
    <n v="22589.217391304348"/>
    <x v="9"/>
    <x v="3"/>
    <n v="25000"/>
    <n v="5555.5555555555557"/>
    <n v="0"/>
    <n v="30555.555555555555"/>
    <n v="44311.199999999997"/>
    <n v="195699.65948557272"/>
  </r>
  <r>
    <x v="19"/>
    <s v="SO.AV.2026.08.01261"/>
    <s v="Jaya Bersama"/>
    <x v="0"/>
    <x v="54"/>
    <x v="0"/>
    <n v="2"/>
    <n v="1162910"/>
    <n v="851114.0324324324"/>
    <n v="196552.63423423423"/>
    <n v="32751.304347826084"/>
    <x v="0"/>
    <x v="0"/>
    <n v="0"/>
    <n v="3125"/>
    <n v="0"/>
    <n v="3125"/>
    <n v="23258.2"/>
    <n v="137418.12988640813"/>
  </r>
  <r>
    <x v="19"/>
    <s v="SO.AV.2026.08.01262"/>
    <s v="REFI"/>
    <x v="13"/>
    <x v="0"/>
    <x v="0"/>
    <n v="14"/>
    <n v="1282050"/>
    <n v="905964.9729729729"/>
    <n v="249035.0270270271"/>
    <n v="50779.82608695652"/>
    <x v="0"/>
    <x v="0"/>
    <n v="0"/>
    <n v="12500"/>
    <n v="0"/>
    <n v="12500"/>
    <n v="25641.000000000004"/>
    <n v="160114.20094007059"/>
  </r>
  <r>
    <x v="19"/>
    <s v="SO.AV.2026.08.01262"/>
    <s v="REFI"/>
    <x v="13"/>
    <x v="92"/>
    <x v="0"/>
    <n v="3"/>
    <n v="247252.50000000003"/>
    <n v="174721.81621621622"/>
    <n v="48028.183783783781"/>
    <n v="10881.391304347826"/>
    <x v="0"/>
    <x v="0"/>
    <n v="0"/>
    <n v="12500"/>
    <n v="0"/>
    <n v="12500"/>
    <n v="4945.05"/>
    <n v="19701.742479435958"/>
  </r>
  <r>
    <x v="19"/>
    <s v="SO.AV.2026.08.01263"/>
    <s v="REFI"/>
    <x v="13"/>
    <x v="9"/>
    <x v="1"/>
    <n v="16"/>
    <n v="2748360.0000000005"/>
    <n v="2037496.735135135"/>
    <n v="438503.26486486499"/>
    <n v="65967.860869565222"/>
    <x v="0"/>
    <x v="0"/>
    <n v="0"/>
    <n v="12500"/>
    <n v="0"/>
    <n v="12500"/>
    <n v="54967.200000000004"/>
    <n v="305068.20399529976"/>
  </r>
  <r>
    <x v="19"/>
    <s v="SO.AV.2026.08.01265"/>
    <s v="Surya Jaya"/>
    <x v="3"/>
    <x v="28"/>
    <x v="0"/>
    <n v="4"/>
    <n v="605320"/>
    <n v="444354.24864864862"/>
    <n v="100979.08468468464"/>
    <n v="16008.347826086958"/>
    <x v="0"/>
    <x v="0"/>
    <n v="0"/>
    <n v="5555.5555555555557"/>
    <n v="0"/>
    <n v="5555.5555555555557"/>
    <n v="12106.4"/>
    <n v="67308.781303042124"/>
  </r>
  <r>
    <x v="19"/>
    <s v="SO.AV.2026.08.01266"/>
    <s v="Kawan Kita"/>
    <x v="11"/>
    <x v="10"/>
    <x v="1"/>
    <n v="1"/>
    <n v="810300"/>
    <n v="598738.07567567565"/>
    <n v="131261.92432432424"/>
    <n v="19910.956521739132"/>
    <x v="0"/>
    <x v="0"/>
    <n v="0"/>
    <n v="7142.8571428571431"/>
    <n v="0"/>
    <n v="7142.8571428571431"/>
    <n v="16206"/>
    <n v="88002.110659727958"/>
  </r>
  <r>
    <x v="19"/>
    <s v="SO.GM.2026.08.00147"/>
    <s v="Anto Jaya"/>
    <x v="2"/>
    <x v="23"/>
    <x v="2"/>
    <n v="4"/>
    <n v="283790"/>
    <n v="188280.47567567567"/>
    <n v="67386.190990990988"/>
    <n v="15885.913043478264"/>
    <x v="0"/>
    <x v="1"/>
    <n v="0"/>
    <n v="0"/>
    <n v="0"/>
    <n v="0"/>
    <n v="5675.8"/>
    <n v="45824.477947512722"/>
  </r>
  <r>
    <x v="19"/>
    <s v="SO.GM.2026.08.00147"/>
    <s v="Anto Jaya"/>
    <x v="2"/>
    <x v="24"/>
    <x v="2"/>
    <n v="4"/>
    <n v="255411.00000000003"/>
    <n v="169452.42810810811"/>
    <n v="60647.571891891886"/>
    <n v="16375.652173913042"/>
    <x v="0"/>
    <x v="1"/>
    <n v="0"/>
    <n v="0"/>
    <n v="0"/>
    <n v="0"/>
    <n v="5108.22"/>
    <n v="39163.699717978845"/>
  </r>
  <r>
    <x v="19"/>
    <s v="SO.GM.2026.08.00148"/>
    <s v="Star Iron"/>
    <x v="9"/>
    <x v="22"/>
    <x v="2"/>
    <n v="2"/>
    <n v="528175"/>
    <n v="346208.04324324324"/>
    <n v="129625.29009009007"/>
    <n v="32185.043478260868"/>
    <x v="0"/>
    <x v="0"/>
    <n v="0"/>
    <n v="6250"/>
    <n v="0"/>
    <n v="6250"/>
    <n v="10563.5"/>
    <n v="80626.746611829207"/>
  </r>
  <r>
    <x v="19"/>
    <s v="SO.GM.2026.08.00149"/>
    <s v="SJT ( Swandi )"/>
    <x v="4"/>
    <x v="23"/>
    <x v="2"/>
    <n v="4"/>
    <n v="283790"/>
    <n v="188280.47567567567"/>
    <n v="67386.190990990988"/>
    <n v="15885.913043478264"/>
    <x v="0"/>
    <x v="0"/>
    <n v="0"/>
    <n v="18750"/>
    <n v="0"/>
    <n v="18750"/>
    <n v="5675.8"/>
    <n v="27074.477947512725"/>
  </r>
  <r>
    <x v="19"/>
    <s v="SO.GM.2026.08.00149"/>
    <s v="SJT ( Swandi )"/>
    <x v="4"/>
    <x v="23"/>
    <x v="2"/>
    <n v="24"/>
    <n v="1702740.0000000002"/>
    <n v="1129682.854054054"/>
    <n v="404317.14594594599"/>
    <n v="95315.478260869568"/>
    <x v="0"/>
    <x v="0"/>
    <n v="0"/>
    <n v="18750"/>
    <n v="0"/>
    <n v="18750"/>
    <n v="34054.800000000003"/>
    <n v="256196.86768507643"/>
  </r>
  <r>
    <x v="19"/>
    <s v="SO.GM.2026.08.00150"/>
    <s v="SJT ( Swandi )"/>
    <x v="4"/>
    <x v="52"/>
    <x v="5"/>
    <n v="15"/>
    <n v="1541512.5000000002"/>
    <n v="1063122.1621621619"/>
    <n v="325627.8378378381"/>
    <n v="230667.13043478259"/>
    <x v="0"/>
    <x v="1"/>
    <n v="0"/>
    <n v="0"/>
    <n v="0"/>
    <n v="0"/>
    <n v="0"/>
    <n v="94960.707403055509"/>
  </r>
  <r>
    <x v="19"/>
    <s v="SO.GM.2026.08.00151"/>
    <s v="Sumber Maju Jaya"/>
    <x v="4"/>
    <x v="52"/>
    <x v="5"/>
    <n v="3"/>
    <n v="308302.5"/>
    <n v="212624.4324324324"/>
    <n v="65125.567567567603"/>
    <n v="46133.426086956519"/>
    <x v="0"/>
    <x v="1"/>
    <n v="0"/>
    <n v="0"/>
    <n v="0"/>
    <n v="0"/>
    <n v="0"/>
    <n v="18992.141480611084"/>
  </r>
  <r>
    <x v="20"/>
    <s v="SO.AV.2026.08.01267"/>
    <s v="Berkat Usaha (Teluk NIlau)"/>
    <x v="5"/>
    <x v="3"/>
    <x v="1"/>
    <n v="12"/>
    <n v="1107780"/>
    <n v="851422.18378378358"/>
    <n v="146577.81621621631"/>
    <n v="11294.608695652174"/>
    <x v="0"/>
    <x v="1"/>
    <n v="0"/>
    <n v="0"/>
    <n v="0"/>
    <n v="0"/>
    <n v="22155.599999999999"/>
    <n v="113127.60752056414"/>
  </r>
  <r>
    <x v="20"/>
    <s v="SO.AV.2026.08.01267"/>
    <s v="Berkat Usaha (Teluk NIlau)"/>
    <x v="5"/>
    <x v="1"/>
    <x v="1"/>
    <n v="12"/>
    <n v="167702.5"/>
    <n v="129654.68108108104"/>
    <n v="21428.652252252272"/>
    <n v="1331.478260869565"/>
    <x v="0"/>
    <x v="1"/>
    <n v="0"/>
    <n v="0"/>
    <n v="0"/>
    <n v="0"/>
    <n v="3354.05"/>
    <n v="16743.123991382708"/>
  </r>
  <r>
    <x v="20"/>
    <s v="SO.AV.2026.08.01267"/>
    <s v="Berkat Usaha (Teluk NIlau)"/>
    <x v="5"/>
    <x v="31"/>
    <x v="1"/>
    <n v="18"/>
    <n v="962370.00000000012"/>
    <n v="736327.65405405406"/>
    <n v="130672.34594594594"/>
    <n v="7920"/>
    <x v="0"/>
    <x v="1"/>
    <n v="0"/>
    <n v="0"/>
    <n v="0"/>
    <n v="0"/>
    <n v="19247.400000000001"/>
    <n v="103504.94594594595"/>
  </r>
  <r>
    <x v="20"/>
    <s v="SO.AV.2026.08.01268"/>
    <s v="Sejati ( Tungkal )"/>
    <x v="5"/>
    <x v="39"/>
    <x v="1"/>
    <n v="6"/>
    <n v="274725"/>
    <n v="206153.25405405404"/>
    <n v="41346.745945945964"/>
    <n v="5004.5217391304359"/>
    <x v="0"/>
    <x v="0"/>
    <n v="0"/>
    <n v="5882.3529411764703"/>
    <n v="0"/>
    <n v="5882.3529411764703"/>
    <n v="5494.5000000000009"/>
    <n v="24965.371265639063"/>
  </r>
  <r>
    <x v="20"/>
    <s v="SO.AV.2026.08.01269"/>
    <s v="Anto Jaya"/>
    <x v="2"/>
    <x v="18"/>
    <x v="0"/>
    <n v="2"/>
    <n v="799940"/>
    <n v="580094.91891891882"/>
    <n v="140571.74774774781"/>
    <n v="28833.391304347824"/>
    <x v="1"/>
    <x v="2"/>
    <n v="0"/>
    <n v="0"/>
    <n v="23998.199999999997"/>
    <n v="23998.199999999997"/>
    <n v="15998.8"/>
    <n v="71741.356443399985"/>
  </r>
  <r>
    <x v="20"/>
    <s v="SO.AV.2026.08.01270"/>
    <s v="Hendra Jaya"/>
    <x v="2"/>
    <x v="43"/>
    <x v="0"/>
    <n v="3"/>
    <n v="2122042.5"/>
    <n v="1550078.3351351349"/>
    <n v="361671.66486486513"/>
    <n v="59709.913043478264"/>
    <x v="0"/>
    <x v="0"/>
    <n v="0"/>
    <n v="6250"/>
    <n v="0"/>
    <n v="6250"/>
    <n v="42440.850000000006"/>
    <n v="253270.90182138685"/>
  </r>
  <r>
    <x v="20"/>
    <s v="SO.AV.2026.08.01271"/>
    <s v="Mikayla Jaya"/>
    <x v="2"/>
    <x v="1"/>
    <x v="1"/>
    <n v="12"/>
    <n v="167702.5"/>
    <n v="129654.68108108104"/>
    <n v="21428.652252252272"/>
    <n v="1331.478260869565"/>
    <x v="0"/>
    <x v="0"/>
    <n v="0"/>
    <n v="10000"/>
    <n v="0"/>
    <n v="10000"/>
    <n v="3354.05"/>
    <n v="6743.1239913827076"/>
  </r>
  <r>
    <x v="20"/>
    <s v="SO.AV.2026.08.01271"/>
    <s v="Mikayla Jaya"/>
    <x v="2"/>
    <x v="2"/>
    <x v="1"/>
    <n v="12"/>
    <n v="309782.5"/>
    <n v="238971.37297297292"/>
    <n v="40111.96036036039"/>
    <n v="2252.7969391304346"/>
    <x v="0"/>
    <x v="0"/>
    <n v="0"/>
    <n v="10000"/>
    <n v="0"/>
    <n v="10000"/>
    <n v="6195.65"/>
    <n v="21663.513421229953"/>
  </r>
  <r>
    <x v="20"/>
    <s v="SO.AV.2026.08.01272"/>
    <s v="Surya Jaya"/>
    <x v="3"/>
    <x v="161"/>
    <x v="1"/>
    <n v="20"/>
    <n v="1544750"/>
    <n v="1170975.1351351349"/>
    <n v="220691.5315315316"/>
    <n v="17248"/>
    <x v="0"/>
    <x v="0"/>
    <n v="0"/>
    <n v="5555.5555555555557"/>
    <n v="0"/>
    <n v="5555.5555555555557"/>
    <n v="30895"/>
    <n v="166992.97597597603"/>
  </r>
  <r>
    <x v="20"/>
    <s v="SO.AV.2026.08.01273"/>
    <s v="Usaha Indah"/>
    <x v="3"/>
    <x v="28"/>
    <x v="0"/>
    <n v="4"/>
    <n v="605320"/>
    <n v="444354.24864864862"/>
    <n v="100979.08468468464"/>
    <n v="16008.347826086958"/>
    <x v="0"/>
    <x v="0"/>
    <n v="0"/>
    <n v="7142.8571428571431"/>
    <n v="0"/>
    <n v="7142.8571428571431"/>
    <n v="12106.4"/>
    <n v="65721.479715740541"/>
  </r>
  <r>
    <x v="20"/>
    <s v="SO.AV.2026.08.01274"/>
    <s v="Putra Berlian"/>
    <x v="2"/>
    <x v="9"/>
    <x v="1"/>
    <n v="2"/>
    <n v="343545.00000000006"/>
    <n v="254687.09189189188"/>
    <n v="54812.908108108124"/>
    <n v="8245.9826086956527"/>
    <x v="0"/>
    <x v="0"/>
    <n v="0"/>
    <n v="5882.3529411764703"/>
    <n v="0"/>
    <n v="5882.3529411764703"/>
    <n v="6870.9000000000005"/>
    <n v="33813.672558236001"/>
  </r>
  <r>
    <x v="20"/>
    <s v="SO.AV.2026.08.01275"/>
    <s v="Mikayla Jaya"/>
    <x v="2"/>
    <x v="3"/>
    <x v="1"/>
    <n v="24"/>
    <n v="2215560"/>
    <n v="1702844.3675675672"/>
    <n v="293155.63243243261"/>
    <n v="22589.217391304348"/>
    <x v="9"/>
    <x v="3"/>
    <n v="25000"/>
    <n v="10000"/>
    <n v="0"/>
    <n v="35000"/>
    <n v="44311.199999999997"/>
    <n v="191255.21504112828"/>
  </r>
  <r>
    <x v="20"/>
    <s v="SO.AV.2026.08.01276"/>
    <s v="Star Iron"/>
    <x v="9"/>
    <x v="10"/>
    <x v="1"/>
    <n v="1"/>
    <n v="810300"/>
    <n v="598738.07567567565"/>
    <n v="131261.92432432424"/>
    <n v="19910.956521739132"/>
    <x v="0"/>
    <x v="0"/>
    <n v="0"/>
    <n v="6250"/>
    <n v="0"/>
    <n v="6250"/>
    <n v="16206"/>
    <n v="88894.967802585103"/>
  </r>
  <r>
    <x v="20"/>
    <s v="SO.AV.2026.08.01277"/>
    <s v="Sinar Maju"/>
    <x v="5"/>
    <x v="2"/>
    <x v="1"/>
    <n v="72"/>
    <n v="1858695"/>
    <n v="1433828.2378378375"/>
    <n v="240671.76216216222"/>
    <n v="13516.781634782606"/>
    <x v="0"/>
    <x v="0"/>
    <n v="0"/>
    <n v="12500"/>
    <n v="0"/>
    <n v="12500"/>
    <n v="37173.899999999994"/>
    <n v="177481.08052737961"/>
  </r>
  <r>
    <x v="20"/>
    <s v="SO.AV.2026.08.01278"/>
    <s v="Star Iron"/>
    <x v="9"/>
    <x v="3"/>
    <x v="1"/>
    <n v="24"/>
    <n v="2215560"/>
    <n v="1702844.3675675672"/>
    <n v="293155.63243243261"/>
    <n v="22589.217391304348"/>
    <x v="9"/>
    <x v="3"/>
    <n v="25000"/>
    <n v="6250"/>
    <n v="0"/>
    <n v="31250"/>
    <n v="44311.199999999997"/>
    <n v="195005.21504112828"/>
  </r>
  <r>
    <x v="20"/>
    <s v="SO.AV.2026.08.01279"/>
    <s v="SJT ( Swandi )"/>
    <x v="4"/>
    <x v="3"/>
    <x v="1"/>
    <n v="48"/>
    <n v="4431120"/>
    <n v="3405688.7351351343"/>
    <n v="586311.26486486522"/>
    <n v="45178.434782608696"/>
    <x v="9"/>
    <x v="3"/>
    <n v="50000"/>
    <n v="18750"/>
    <n v="0"/>
    <n v="68750"/>
    <n v="88622.399999999994"/>
    <n v="383760.43008225656"/>
  </r>
  <r>
    <x v="20"/>
    <s v="SO.AV.2026.08.01280"/>
    <s v="Aman Jaya"/>
    <x v="6"/>
    <x v="9"/>
    <x v="1"/>
    <n v="2"/>
    <n v="343545.00000000006"/>
    <n v="254687.09189189188"/>
    <n v="54812.908108108124"/>
    <n v="8245.9826086956527"/>
    <x v="0"/>
    <x v="0"/>
    <n v="0"/>
    <n v="5882.3529411764703"/>
    <n v="0"/>
    <n v="5882.3529411764703"/>
    <n v="6870.9000000000005"/>
    <n v="33813.672558236001"/>
  </r>
  <r>
    <x v="20"/>
    <s v="SO.AV.2026.08.01281"/>
    <s v="MAYANG KERAMIK"/>
    <x v="0"/>
    <x v="10"/>
    <x v="1"/>
    <n v="2"/>
    <n v="1620600"/>
    <n v="1197476.1513513513"/>
    <n v="262523.84864864848"/>
    <n v="39821.913043478264"/>
    <x v="0"/>
    <x v="0"/>
    <n v="0"/>
    <n v="13636.363636363636"/>
    <n v="0"/>
    <n v="13636.363636363636"/>
    <n v="32412"/>
    <n v="176653.57196880656"/>
  </r>
  <r>
    <x v="20"/>
    <s v="SO.AV.2026.08.01282"/>
    <s v="SJT ( Swandi )"/>
    <x v="4"/>
    <x v="2"/>
    <x v="1"/>
    <n v="72"/>
    <n v="1858695"/>
    <n v="1433828.2378378375"/>
    <n v="240671.76216216222"/>
    <n v="13516.781634782606"/>
    <x v="0"/>
    <x v="0"/>
    <n v="0"/>
    <n v="18750"/>
    <n v="0"/>
    <n v="18750"/>
    <n v="37173.899999999994"/>
    <n v="171231.08052737961"/>
  </r>
  <r>
    <x v="20"/>
    <s v="SO.AV.2026.08.01282"/>
    <s v="SJT ( Swandi )"/>
    <x v="4"/>
    <x v="161"/>
    <x v="1"/>
    <n v="12"/>
    <n v="926850.00000000012"/>
    <n v="702585.08108108095"/>
    <n v="132414.91891891905"/>
    <n v="10348.800000000001"/>
    <x v="0"/>
    <x v="0"/>
    <n v="0"/>
    <n v="18750"/>
    <n v="0"/>
    <n v="18750"/>
    <n v="18537"/>
    <n v="84779.118918919048"/>
  </r>
  <r>
    <x v="20"/>
    <s v="SO.AV.2026.08.01283"/>
    <s v="SJT ( Swandi )"/>
    <x v="4"/>
    <x v="13"/>
    <x v="0"/>
    <n v="16"/>
    <n v="1659080"/>
    <n v="1189464.2162162161"/>
    <n v="305202.45045045041"/>
    <n v="57299.478260869568"/>
    <x v="0"/>
    <x v="0"/>
    <n v="0"/>
    <n v="18750"/>
    <n v="0"/>
    <n v="18750"/>
    <n v="33181.599999999999"/>
    <n v="195971.37218958084"/>
  </r>
  <r>
    <x v="20"/>
    <s v="SO.AV.2026.08.01284"/>
    <s v="Syahana (Kerinci)"/>
    <x v="7"/>
    <x v="18"/>
    <x v="0"/>
    <n v="4"/>
    <n v="1599880"/>
    <n v="1160189.8378378376"/>
    <n v="281143.49549549562"/>
    <n v="97666.782608695648"/>
    <x v="0"/>
    <x v="0"/>
    <n v="0"/>
    <n v="8333.3333333333339"/>
    <n v="0"/>
    <n v="8333.3333333333339"/>
    <n v="31997.599999999999"/>
    <n v="143145.77955346662"/>
  </r>
  <r>
    <x v="20"/>
    <s v="SO.AV.2026.08.01285"/>
    <s v="SJT ( Swandi )"/>
    <x v="4"/>
    <x v="13"/>
    <x v="0"/>
    <n v="5"/>
    <n v="518462.49999999994"/>
    <n v="371707.56756756752"/>
    <n v="95375.76576576574"/>
    <n v="17906.086956521736"/>
    <x v="0"/>
    <x v="0"/>
    <n v="0"/>
    <n v="18750"/>
    <n v="0"/>
    <n v="18750"/>
    <n v="10369.25"/>
    <n v="48350.428809244011"/>
  </r>
  <r>
    <x v="20"/>
    <s v="SO.AV.2026.08.01286"/>
    <s v="Sumber Kiat Sentosa"/>
    <x v="3"/>
    <x v="3"/>
    <x v="1"/>
    <n v="6"/>
    <n v="553890"/>
    <n v="425711.09189189179"/>
    <n v="73288.908108108153"/>
    <n v="5647.304347826087"/>
    <x v="0"/>
    <x v="0"/>
    <n v="0"/>
    <n v="2777.7777777777778"/>
    <n v="0"/>
    <n v="2777.7777777777778"/>
    <n v="11077.8"/>
    <n v="53786.025982504289"/>
  </r>
  <r>
    <x v="20"/>
    <s v="SO.AV.2026.08.01286"/>
    <s v="Sumber Kiat Sentosa"/>
    <x v="3"/>
    <x v="4"/>
    <x v="1"/>
    <n v="3"/>
    <n v="157897.5"/>
    <n v="120179.02702702701"/>
    <n v="22070.972972972988"/>
    <n v="1425.6"/>
    <x v="0"/>
    <x v="0"/>
    <n v="0"/>
    <n v="2777.7777777777778"/>
    <n v="0"/>
    <n v="2777.7777777777778"/>
    <n v="3157.9500000000003"/>
    <n v="14709.645195195211"/>
  </r>
  <r>
    <x v="20"/>
    <s v="SO.AV.2026.08.01287"/>
    <s v="Bintang Baru/Bintang Baru Jaya"/>
    <x v="4"/>
    <x v="67"/>
    <x v="0"/>
    <n v="1"/>
    <n v="33485"/>
    <n v="24729.145945945944"/>
    <n v="5437.5207207207204"/>
    <n v="834.08695652173913"/>
    <x v="1"/>
    <x v="2"/>
    <n v="0"/>
    <n v="0"/>
    <n v="1171.9749999999999"/>
    <n v="1171.9749999999999"/>
    <n v="669.69999999999993"/>
    <n v="2761.7587641989817"/>
  </r>
  <r>
    <x v="20"/>
    <s v="SO.AV.2026.08.01287"/>
    <s v="Bintang Baru/Bintang Baru Jaya"/>
    <x v="4"/>
    <x v="13"/>
    <x v="0"/>
    <n v="1"/>
    <n v="103692.5"/>
    <n v="74341.513513513506"/>
    <n v="19075.153153153151"/>
    <n v="3581.217391304348"/>
    <x v="1"/>
    <x v="2"/>
    <n v="0"/>
    <n v="0"/>
    <n v="3629.2375000000006"/>
    <n v="3629.2375000000006"/>
    <n v="2073.85"/>
    <n v="9790.8482618488015"/>
  </r>
  <r>
    <x v="20"/>
    <s v="SO.AV.2026.08.01287"/>
    <s v="Bintang Baru/Bintang Baru Jaya"/>
    <x v="4"/>
    <x v="5"/>
    <x v="0"/>
    <n v="10"/>
    <n v="760350.00000000012"/>
    <n v="577013.40540540533"/>
    <n v="107986.59459459467"/>
    <n v="8340.8695652173919"/>
    <x v="1"/>
    <x v="2"/>
    <n v="0"/>
    <n v="0"/>
    <n v="26612.250000000007"/>
    <n v="26612.250000000007"/>
    <n v="15207.000000000002"/>
    <n v="57826.475029377267"/>
  </r>
  <r>
    <x v="20"/>
    <s v="SO.AV.2026.08.01287"/>
    <s v="Bintang Baru/Bintang Baru Jaya"/>
    <x v="4"/>
    <x v="20"/>
    <x v="0"/>
    <n v="1"/>
    <n v="287305"/>
    <n v="218017.08108108107"/>
    <n v="40816.252252252249"/>
    <n v="3244.521739130435"/>
    <x v="1"/>
    <x v="2"/>
    <n v="0"/>
    <n v="0"/>
    <n v="10055.675000000001"/>
    <n v="10055.675000000001"/>
    <n v="5746.0999999999995"/>
    <n v="21769.955513121815"/>
  </r>
  <r>
    <x v="20"/>
    <s v="SO.AV.2026.08.01288"/>
    <s v="Star Iron"/>
    <x v="9"/>
    <x v="18"/>
    <x v="0"/>
    <n v="2"/>
    <n v="799940"/>
    <n v="580094.91891891882"/>
    <n v="140571.74774774781"/>
    <n v="28833.391304347824"/>
    <x v="0"/>
    <x v="0"/>
    <n v="0"/>
    <n v="6250"/>
    <n v="0"/>
    <n v="6250"/>
    <n v="15998.8"/>
    <n v="89489.556443399983"/>
  </r>
  <r>
    <x v="20"/>
    <s v="SO.AV.2026.08.01289"/>
    <s v="Jaya Bersama"/>
    <x v="0"/>
    <x v="31"/>
    <x v="1"/>
    <n v="2"/>
    <n v="106930"/>
    <n v="81814.183783783781"/>
    <n v="14519.149549549547"/>
    <n v="879.99999999999989"/>
    <x v="0"/>
    <x v="0"/>
    <n v="0"/>
    <n v="3125"/>
    <n v="0"/>
    <n v="3125"/>
    <n v="2138.6"/>
    <n v="8375.549549549547"/>
  </r>
  <r>
    <x v="20"/>
    <s v="SO.AV.2026.08.01290"/>
    <s v="Sri Jaya Kusuma"/>
    <x v="9"/>
    <x v="1"/>
    <x v="1"/>
    <n v="12"/>
    <n v="167702.5"/>
    <n v="129654.68108108104"/>
    <n v="21428.652252252272"/>
    <n v="1331.478260869565"/>
    <x v="0"/>
    <x v="0"/>
    <n v="0"/>
    <n v="5000"/>
    <n v="0"/>
    <n v="5000"/>
    <n v="3354.05"/>
    <n v="11743.123991382708"/>
  </r>
  <r>
    <x v="20"/>
    <s v="SO.AV.2026.08.01290"/>
    <s v="Sri Jaya Kusuma"/>
    <x v="9"/>
    <x v="2"/>
    <x v="1"/>
    <n v="12"/>
    <n v="309782.5"/>
    <n v="238971.37297297292"/>
    <n v="40111.96036036039"/>
    <n v="2252.7969391304346"/>
    <x v="0"/>
    <x v="0"/>
    <n v="0"/>
    <n v="5000"/>
    <n v="0"/>
    <n v="5000"/>
    <n v="6195.65"/>
    <n v="26663.513421229953"/>
  </r>
  <r>
    <x v="20"/>
    <s v="SO.AV.2026.08.01290"/>
    <s v="Sri Jaya Kusuma"/>
    <x v="9"/>
    <x v="20"/>
    <x v="0"/>
    <n v="2"/>
    <n v="574610"/>
    <n v="436034.16216216213"/>
    <n v="81632.504504504497"/>
    <n v="6489.04347826087"/>
    <x v="0"/>
    <x v="0"/>
    <n v="0"/>
    <n v="5000"/>
    <n v="0"/>
    <n v="5000"/>
    <n v="11492.199999999999"/>
    <n v="58651.261026243636"/>
  </r>
  <r>
    <x v="20"/>
    <s v="SO.AV.2026.08.01291"/>
    <s v="Jaya ( Tungkal )"/>
    <x v="5"/>
    <x v="162"/>
    <x v="0"/>
    <n v="2"/>
    <n v="3559030"/>
    <n v="2740081.816216216"/>
    <n v="466251.51711711707"/>
    <n v="24196.17391304348"/>
    <x v="0"/>
    <x v="1"/>
    <n v="0"/>
    <n v="0"/>
    <n v="0"/>
    <n v="0"/>
    <n v="71180.600000000006"/>
    <n v="370874.74320407363"/>
  </r>
  <r>
    <x v="20"/>
    <s v="SO.AV.2026.08.01292"/>
    <s v="Chandra Mandiri"/>
    <x v="4"/>
    <x v="163"/>
    <x v="3"/>
    <n v="2"/>
    <n v="76300"/>
    <n v="59829.711711711701"/>
    <n v="8909.0270270270266"/>
    <n v="1882.4347826086957"/>
    <x v="0"/>
    <x v="1"/>
    <n v="0"/>
    <n v="0"/>
    <n v="0"/>
    <n v="0"/>
    <n v="1526"/>
    <n v="5500.5922444183307"/>
  </r>
  <r>
    <x v="20"/>
    <s v="SO.AV.2026.08.01293"/>
    <s v="Sumber Kiat Sentosa"/>
    <x v="3"/>
    <x v="3"/>
    <x v="1"/>
    <n v="6"/>
    <n v="553890"/>
    <n v="425711.09189189179"/>
    <n v="73288.908108108153"/>
    <n v="5647.304347826087"/>
    <x v="0"/>
    <x v="0"/>
    <n v="0"/>
    <n v="2777.7777777777778"/>
    <n v="0"/>
    <n v="2777.7777777777778"/>
    <n v="11077.8"/>
    <n v="53786.025982504289"/>
  </r>
  <r>
    <x v="20"/>
    <s v="SO.AV.2026.08.01294"/>
    <s v="Rizky Jaya (Kp.Singkep)"/>
    <x v="11"/>
    <x v="2"/>
    <x v="1"/>
    <n v="72"/>
    <n v="1858695"/>
    <n v="1433828.2378378375"/>
    <n v="240671.76216216222"/>
    <n v="13516.781634782606"/>
    <x v="0"/>
    <x v="1"/>
    <n v="0"/>
    <n v="0"/>
    <n v="0"/>
    <n v="0"/>
    <n v="37173.899999999994"/>
    <n v="189981.08052737961"/>
  </r>
  <r>
    <x v="20"/>
    <s v="SO.AV.2026.08.01295"/>
    <s v="Rul Sinar Kaca"/>
    <x v="13"/>
    <x v="10"/>
    <x v="1"/>
    <n v="2"/>
    <n v="1620600"/>
    <n v="1197476.1513513513"/>
    <n v="262523.84864864848"/>
    <n v="39821.913043478264"/>
    <x v="0"/>
    <x v="0"/>
    <n v="0"/>
    <n v="15625"/>
    <n v="0"/>
    <n v="15625"/>
    <n v="32412"/>
    <n v="174664.93560517021"/>
  </r>
  <r>
    <x v="20"/>
    <s v="SO.AV.2026.08.01296"/>
    <s v="Jaya Bersama (Kp. Laut)"/>
    <x v="11"/>
    <x v="39"/>
    <x v="1"/>
    <n v="12"/>
    <n v="549450"/>
    <n v="412306.50810810807"/>
    <n v="82693.491891891928"/>
    <n v="10009.043478260872"/>
    <x v="0"/>
    <x v="0"/>
    <n v="0"/>
    <n v="16666.666666666668"/>
    <n v="0"/>
    <n v="16666.666666666668"/>
    <n v="10989.000000000002"/>
    <n v="45028.781746964392"/>
  </r>
  <r>
    <x v="20"/>
    <s v="SO.AV.2026.08.01296"/>
    <s v="Jaya Bersama (Kp. Laut)"/>
    <x v="11"/>
    <x v="9"/>
    <x v="1"/>
    <n v="8"/>
    <n v="1374180.0000000002"/>
    <n v="1018748.3675675675"/>
    <n v="219251.6324324325"/>
    <n v="32983.930434782611"/>
    <x v="0"/>
    <x v="0"/>
    <n v="0"/>
    <n v="16666.666666666668"/>
    <n v="0"/>
    <n v="16666.666666666668"/>
    <n v="27483.600000000002"/>
    <n v="142117.43533098322"/>
  </r>
  <r>
    <x v="20"/>
    <s v="SO.AV.2026.08.01297"/>
    <s v="Abadi Jaya Makmur"/>
    <x v="1"/>
    <x v="3"/>
    <x v="1"/>
    <n v="24"/>
    <n v="2215560"/>
    <n v="1702844.3675675672"/>
    <n v="293155.63243243261"/>
    <n v="22589.217391304348"/>
    <x v="9"/>
    <x v="3"/>
    <n v="25000"/>
    <n v="16666.666666666668"/>
    <n v="0"/>
    <n v="41666.666666666672"/>
    <n v="44311.199999999997"/>
    <n v="184588.54837446165"/>
  </r>
  <r>
    <x v="20"/>
    <s v="SO.AV.2026.08.01298"/>
    <s v="Intan Mulia"/>
    <x v="4"/>
    <x v="3"/>
    <x v="1"/>
    <n v="6"/>
    <n v="553890"/>
    <n v="425711.09189189179"/>
    <n v="73288.908108108153"/>
    <n v="5647.304347826087"/>
    <x v="0"/>
    <x v="0"/>
    <n v="0"/>
    <n v="6250"/>
    <n v="0"/>
    <n v="6250"/>
    <n v="11077.8"/>
    <n v="50313.80376028207"/>
  </r>
  <r>
    <x v="20"/>
    <s v="SO.AV.2026.08.01299"/>
    <s v="Mutiara Hijau"/>
    <x v="2"/>
    <x v="9"/>
    <x v="1"/>
    <n v="1"/>
    <n v="171772.50000000003"/>
    <n v="127343.54594594594"/>
    <n v="27406.454054054062"/>
    <n v="4122.9913043478264"/>
    <x v="0"/>
    <x v="0"/>
    <n v="0"/>
    <n v="7142.8571428571431"/>
    <n v="0"/>
    <n v="7142.8571428571431"/>
    <n v="3435.4500000000003"/>
    <n v="12705.155606849092"/>
  </r>
  <r>
    <x v="20"/>
    <s v="SO.AV.2026.08.01299"/>
    <s v="Mutiara Hijau"/>
    <x v="2"/>
    <x v="10"/>
    <x v="1"/>
    <n v="1"/>
    <n v="810300"/>
    <n v="598738.07567567565"/>
    <n v="131261.92432432424"/>
    <n v="19910.956521739132"/>
    <x v="0"/>
    <x v="0"/>
    <n v="0"/>
    <n v="7142.8571428571431"/>
    <n v="0"/>
    <n v="7142.8571428571431"/>
    <n v="16206"/>
    <n v="88002.110659727958"/>
  </r>
  <r>
    <x v="20"/>
    <s v="SO.AV.2026.08.01300"/>
    <s v="Ari Bangunan"/>
    <x v="5"/>
    <x v="18"/>
    <x v="0"/>
    <n v="2"/>
    <n v="799940"/>
    <n v="580094.91891891882"/>
    <n v="140571.74774774781"/>
    <n v="28833.391304347824"/>
    <x v="0"/>
    <x v="1"/>
    <n v="0"/>
    <n v="0"/>
    <n v="0"/>
    <n v="0"/>
    <n v="15998.8"/>
    <n v="95739.556443399983"/>
  </r>
  <r>
    <x v="20"/>
    <s v="SO.AV.2026.08.01301"/>
    <s v="Star Iron"/>
    <x v="9"/>
    <x v="13"/>
    <x v="0"/>
    <n v="4"/>
    <n v="414770"/>
    <n v="297366.05405405402"/>
    <n v="76300.612612612604"/>
    <n v="14324.869565217392"/>
    <x v="0"/>
    <x v="0"/>
    <n v="0"/>
    <n v="6250"/>
    <n v="0"/>
    <n v="6250"/>
    <n v="8295.4"/>
    <n v="47430.34304739521"/>
  </r>
  <r>
    <x v="20"/>
    <s v="SO.AV.2026.08.01302"/>
    <s v="Mitra Usaha (Tebo)"/>
    <x v="8"/>
    <x v="9"/>
    <x v="1"/>
    <n v="20"/>
    <n v="3435450.0000000005"/>
    <n v="2546870.9189189188"/>
    <n v="548129.08108108118"/>
    <n v="82459.826086956527"/>
    <x v="0"/>
    <x v="0"/>
    <n v="0"/>
    <n v="30000"/>
    <n v="0"/>
    <n v="30000"/>
    <n v="68709"/>
    <n v="366960.25499412464"/>
  </r>
  <r>
    <x v="20"/>
    <s v="SO.AV.2026.08.01303"/>
    <s v="Mitra Usaha (Tebo)"/>
    <x v="8"/>
    <x v="3"/>
    <x v="1"/>
    <n v="24"/>
    <n v="2215560"/>
    <n v="1702844.3675675672"/>
    <n v="293155.63243243261"/>
    <n v="22589.217391304348"/>
    <x v="9"/>
    <x v="3"/>
    <n v="25000"/>
    <n v="30000"/>
    <n v="0"/>
    <n v="55000"/>
    <n v="44311.199999999997"/>
    <n v="171255.21504112828"/>
  </r>
  <r>
    <x v="20"/>
    <s v="SO.AV.2026.08.01304"/>
    <s v="FAZ (Bangko)"/>
    <x v="10"/>
    <x v="3"/>
    <x v="1"/>
    <n v="19"/>
    <n v="1753985"/>
    <n v="1348085.1243243241"/>
    <n v="232081.54234234244"/>
    <n v="27883.130434782608"/>
    <x v="0"/>
    <x v="1"/>
    <n v="0"/>
    <n v="0"/>
    <n v="0"/>
    <n v="0"/>
    <n v="35079.700000000004"/>
    <n v="169118.71190755983"/>
  </r>
  <r>
    <x v="20"/>
    <s v="SO.AV.2026.08.01304"/>
    <s v="FAZ (Bangko)"/>
    <x v="10"/>
    <x v="161"/>
    <x v="1"/>
    <n v="28"/>
    <n v="2162650"/>
    <n v="1639365.1891891889"/>
    <n v="308968.14414414437"/>
    <n v="44147.199999999997"/>
    <x v="0"/>
    <x v="1"/>
    <n v="0"/>
    <n v="0"/>
    <n v="0"/>
    <n v="0"/>
    <n v="43253"/>
    <n v="221567.94414414436"/>
  </r>
  <r>
    <x v="20"/>
    <s v="SO.AV.2026.08.01305"/>
    <s v="Ria Usaha (Rimbo Bujang)"/>
    <x v="13"/>
    <x v="9"/>
    <x v="1"/>
    <n v="8"/>
    <n v="1374180.0000000002"/>
    <n v="1018748.3675675675"/>
    <n v="219251.6324324325"/>
    <n v="32983.930434782611"/>
    <x v="0"/>
    <x v="0"/>
    <n v="0"/>
    <n v="16666.666666666668"/>
    <n v="0"/>
    <n v="16666.666666666668"/>
    <n v="27483.600000000002"/>
    <n v="142117.43533098322"/>
  </r>
  <r>
    <x v="20"/>
    <s v="SO.AV.2026.08.01306"/>
    <s v="Ria Usaha (Rimbo Bujang)"/>
    <x v="13"/>
    <x v="3"/>
    <x v="1"/>
    <n v="24"/>
    <n v="2215560"/>
    <n v="1702844.3675675672"/>
    <n v="293155.63243243261"/>
    <n v="22589.217391304348"/>
    <x v="9"/>
    <x v="3"/>
    <n v="25000"/>
    <n v="16666.666666666668"/>
    <n v="0"/>
    <n v="41666.666666666672"/>
    <n v="44311.199999999997"/>
    <n v="184588.54837446165"/>
  </r>
  <r>
    <x v="20"/>
    <s v="SO.AV.2026.08.01307"/>
    <s v="Dimas Bangunan"/>
    <x v="7"/>
    <x v="20"/>
    <x v="0"/>
    <n v="4"/>
    <n v="1149220"/>
    <n v="872068.32432432426"/>
    <n v="163265.00900900899"/>
    <n v="22978.08695652174"/>
    <x v="0"/>
    <x v="0"/>
    <n v="0"/>
    <n v="14285.714285714286"/>
    <n v="0"/>
    <n v="14285.714285714286"/>
    <n v="22984.399999999998"/>
    <n v="103016.80776677298"/>
  </r>
  <r>
    <x v="20"/>
    <s v="SO.AV.2026.08.01308"/>
    <s v="Ria Usaha (Rimbo Bujang)"/>
    <x v="13"/>
    <x v="21"/>
    <x v="1"/>
    <n v="24"/>
    <n v="2284379.9999999995"/>
    <n v="1741671.4378378377"/>
    <n v="316328.5621621618"/>
    <n v="19816.069565217393"/>
    <x v="7"/>
    <x v="3"/>
    <n v="50000"/>
    <n v="16666.666666666668"/>
    <n v="0"/>
    <n v="66666.666666666672"/>
    <n v="45687.6"/>
    <n v="184158.22593027772"/>
  </r>
  <r>
    <x v="20"/>
    <s v="SO.AV.2026.08.01309"/>
    <s v="PT. TALATA HALIN PERSADA"/>
    <x v="10"/>
    <x v="1"/>
    <x v="1"/>
    <n v="120"/>
    <n v="1677025"/>
    <n v="1296546.8108108104"/>
    <n v="214286.52252252284"/>
    <n v="23314.782608695648"/>
    <x v="0"/>
    <x v="0"/>
    <n v="0"/>
    <n v="45454.545454545456"/>
    <n v="0"/>
    <n v="45454.545454545456"/>
    <n v="33540.5"/>
    <n v="111976.69445928175"/>
  </r>
  <r>
    <x v="20"/>
    <s v="SO.AV.2026.08.01310"/>
    <s v="Bintang Baru (Rambahan)"/>
    <x v="11"/>
    <x v="17"/>
    <x v="0"/>
    <n v="12"/>
    <n v="809190.00000000012"/>
    <n v="618182.42594594578"/>
    <n v="110817.57405405422"/>
    <n v="8282.7130434782612"/>
    <x v="0"/>
    <x v="1"/>
    <n v="0"/>
    <n v="0"/>
    <n v="0"/>
    <n v="0"/>
    <n v="16183.800000000001"/>
    <n v="86351.061010575955"/>
  </r>
  <r>
    <x v="20"/>
    <s v="SO.AV.2026.08.01311"/>
    <s v="Pinang Jaya"/>
    <x v="8"/>
    <x v="3"/>
    <x v="1"/>
    <n v="48"/>
    <n v="4431120"/>
    <n v="3405688.7351351343"/>
    <n v="586311.26486486522"/>
    <n v="45178.434782608696"/>
    <x v="1"/>
    <x v="2"/>
    <n v="0"/>
    <n v="0"/>
    <n v="221556.00000000003"/>
    <n v="221556.00000000003"/>
    <n v="88622.399999999994"/>
    <n v="230954.43008225659"/>
  </r>
  <r>
    <x v="20"/>
    <s v="SO.AV.2026.08.01312"/>
    <s v="Dimas Bangunan"/>
    <x v="7"/>
    <x v="151"/>
    <x v="3"/>
    <n v="1"/>
    <n v="1238212.5"/>
    <n v="942463.88558558549"/>
    <n v="173042.87117117119"/>
    <n v="25656.347826086956"/>
    <x v="0"/>
    <x v="0"/>
    <n v="0"/>
    <n v="14285.714285714286"/>
    <n v="0"/>
    <n v="14285.714285714286"/>
    <n v="24764.25"/>
    <n v="108336.55905936996"/>
  </r>
  <r>
    <x v="20"/>
    <s v="SO.AV.2026.08.01313"/>
    <s v="Iman Jaya Sabak"/>
    <x v="11"/>
    <x v="104"/>
    <x v="0"/>
    <n v="3"/>
    <n v="953046.00000000012"/>
    <n v="671430.97945945943"/>
    <n v="187169.02054054057"/>
    <n v="43640.34782608696"/>
    <x v="0"/>
    <x v="1"/>
    <n v="0"/>
    <n v="0"/>
    <n v="0"/>
    <n v="0"/>
    <n v="19060.920000000002"/>
    <n v="124467.7527144536"/>
  </r>
  <r>
    <x v="20"/>
    <s v="SO.AV.2026.08.01314"/>
    <s v="Jaya Bersama"/>
    <x v="0"/>
    <x v="74"/>
    <x v="4"/>
    <n v="1"/>
    <n v="171587.5"/>
    <n v="130425.05945945944"/>
    <n v="24158.27387387387"/>
    <n v="1121.808695652174"/>
    <x v="0"/>
    <x v="0"/>
    <n v="0"/>
    <n v="3125"/>
    <n v="0"/>
    <n v="3125"/>
    <n v="3431.75"/>
    <n v="16479.715178221697"/>
  </r>
  <r>
    <x v="20"/>
    <s v="SO.AV.2026.08.01316"/>
    <s v="Yakin Tb"/>
    <x v="6"/>
    <x v="17"/>
    <x v="0"/>
    <n v="5"/>
    <n v="337162.50000000006"/>
    <n v="257576.01081081078"/>
    <n v="46173.989189189218"/>
    <n v="3451.1304347826085"/>
    <x v="0"/>
    <x v="1"/>
    <n v="0"/>
    <n v="0"/>
    <n v="0"/>
    <n v="0"/>
    <n v="6743.2500000000009"/>
    <n v="35979.60875440661"/>
  </r>
  <r>
    <x v="20"/>
    <s v="SO.AV.2026.08.01317"/>
    <s v="Ken Jaya"/>
    <x v="3"/>
    <x v="3"/>
    <x v="1"/>
    <n v="12"/>
    <n v="1107780"/>
    <n v="851422.18378378358"/>
    <n v="146577.81621621631"/>
    <n v="11294.608695652174"/>
    <x v="0"/>
    <x v="0"/>
    <n v="0"/>
    <n v="7142.8571428571431"/>
    <n v="0"/>
    <n v="7142.8571428571431"/>
    <n v="22155.599999999999"/>
    <n v="105984.75037770701"/>
  </r>
  <r>
    <x v="20"/>
    <s v="SO.AV.2026.08.01318"/>
    <s v="Bunga Mas Jaya"/>
    <x v="0"/>
    <x v="9"/>
    <x v="1"/>
    <n v="4"/>
    <n v="687090.00000000012"/>
    <n v="509374.18378378375"/>
    <n v="109625.81621621625"/>
    <n v="16491.965217391305"/>
    <x v="0"/>
    <x v="0"/>
    <n v="0"/>
    <n v="10000"/>
    <n v="0"/>
    <n v="10000"/>
    <n v="13741.800000000001"/>
    <n v="69392.05099882494"/>
  </r>
  <r>
    <x v="20"/>
    <s v="SO.AV.2026.08.01319"/>
    <s v="Jaya Bersama"/>
    <x v="0"/>
    <x v="101"/>
    <x v="4"/>
    <n v="1"/>
    <n v="329577.5"/>
    <n v="258384.90810810809"/>
    <n v="38531.758558558533"/>
    <n v="1661.2869565217388"/>
    <x v="0"/>
    <x v="0"/>
    <n v="0"/>
    <n v="3125"/>
    <n v="0"/>
    <n v="3125"/>
    <n v="6591.55"/>
    <n v="27153.921602036793"/>
  </r>
  <r>
    <x v="20"/>
    <s v="SO.AV.2026.08.01320"/>
    <s v="Mandiri (Alam Barajo)"/>
    <x v="2"/>
    <x v="15"/>
    <x v="0"/>
    <n v="4"/>
    <n v="199799.99999999997"/>
    <n v="150686.01081081081"/>
    <n v="29313.98918918916"/>
    <n v="3317.9826086956523"/>
    <x v="0"/>
    <x v="1"/>
    <n v="0"/>
    <n v="0"/>
    <n v="0"/>
    <n v="0"/>
    <n v="3996"/>
    <n v="22000.006580493507"/>
  </r>
  <r>
    <x v="20"/>
    <s v="SO.AV.2026.08.01321"/>
    <s v="Maju Tb"/>
    <x v="1"/>
    <x v="3"/>
    <x v="1"/>
    <n v="24"/>
    <n v="2215560"/>
    <n v="1702844.3675675672"/>
    <n v="293155.63243243261"/>
    <n v="22589.217391304348"/>
    <x v="9"/>
    <x v="3"/>
    <n v="25000"/>
    <n v="7142.8571428571431"/>
    <n v="0"/>
    <n v="32142.857142857145"/>
    <n v="44311.199999999997"/>
    <n v="194112.35789827118"/>
  </r>
  <r>
    <x v="20"/>
    <s v="SO.AV.2026.08.01322"/>
    <s v="Sinar Jaya Makmur"/>
    <x v="4"/>
    <x v="3"/>
    <x v="1"/>
    <n v="12"/>
    <n v="1107780"/>
    <n v="851422.18378378358"/>
    <n v="146577.81621621631"/>
    <n v="11294.608695652174"/>
    <x v="0"/>
    <x v="0"/>
    <n v="0"/>
    <n v="13636.363636363636"/>
    <n v="0"/>
    <n v="13636.363636363636"/>
    <n v="22155.599999999999"/>
    <n v="99491.243884200521"/>
  </r>
  <r>
    <x v="20"/>
    <s v="SO.AV.2026.08.01323"/>
    <s v="Mitra Jaya ( Tungkal )"/>
    <x v="5"/>
    <x v="3"/>
    <x v="1"/>
    <n v="12"/>
    <n v="1107780"/>
    <n v="851422.18378378358"/>
    <n v="146577.81621621631"/>
    <n v="11294.608695652174"/>
    <x v="1"/>
    <x v="2"/>
    <n v="0"/>
    <n v="0"/>
    <n v="44311.199999999997"/>
    <n v="44311.199999999997"/>
    <n v="22155.599999999999"/>
    <n v="68816.407520564157"/>
  </r>
  <r>
    <x v="20"/>
    <s v="SO.AV.2026.08.01323"/>
    <s v="Mitra Jaya ( Tungkal )"/>
    <x v="5"/>
    <x v="2"/>
    <x v="1"/>
    <n v="36"/>
    <n v="929347.5"/>
    <n v="716914.11891891877"/>
    <n v="120335.88108108111"/>
    <n v="6758.3908173913032"/>
    <x v="1"/>
    <x v="2"/>
    <n v="0"/>
    <n v="0"/>
    <n v="37173.899999999994"/>
    <n v="37173.899999999994"/>
    <n v="18586.949999999997"/>
    <n v="57816.640263689813"/>
  </r>
  <r>
    <x v="20"/>
    <s v="SO.AV.2026.08.01323"/>
    <s v="Mitra Jaya ( Tungkal )"/>
    <x v="5"/>
    <x v="21"/>
    <x v="1"/>
    <n v="2"/>
    <n v="190364.99999999997"/>
    <n v="145139.28648648647"/>
    <n v="26360.713513513503"/>
    <n v="1651.3391304347824"/>
    <x v="1"/>
    <x v="2"/>
    <n v="0"/>
    <n v="0"/>
    <n v="7614.5999999999995"/>
    <n v="7614.5999999999995"/>
    <n v="3807.2999999999997"/>
    <n v="13287.474383078723"/>
  </r>
  <r>
    <x v="20"/>
    <s v="SO.AV.2026.08.01323"/>
    <s v="Mitra Jaya ( Tungkal )"/>
    <x v="5"/>
    <x v="50"/>
    <x v="1"/>
    <n v="2"/>
    <n v="166685"/>
    <n v="126804.28108108108"/>
    <n v="23362.38558558558"/>
    <n v="1610.0173913043477"/>
    <x v="1"/>
    <x v="2"/>
    <n v="0"/>
    <n v="0"/>
    <n v="6667.4"/>
    <n v="6667.4"/>
    <n v="3333.7"/>
    <n v="11751.268194281234"/>
  </r>
  <r>
    <x v="20"/>
    <s v="SO.AV.2026.08.01324"/>
    <s v="Mitra Jaya ( Tungkal )"/>
    <x v="5"/>
    <x v="13"/>
    <x v="0"/>
    <n v="4"/>
    <n v="414770"/>
    <n v="297366.05405405402"/>
    <n v="76300.612612612604"/>
    <n v="14324.869565217392"/>
    <x v="1"/>
    <x v="2"/>
    <n v="0"/>
    <n v="0"/>
    <n v="16590.8"/>
    <n v="16590.8"/>
    <n v="8295.4"/>
    <n v="37089.543047395207"/>
  </r>
  <r>
    <x v="20"/>
    <s v="SO.AV.2026.08.01324"/>
    <s v="Mitra Jaya ( Tungkal )"/>
    <x v="5"/>
    <x v="20"/>
    <x v="0"/>
    <n v="10"/>
    <n v="2873050"/>
    <n v="2180170.8108108109"/>
    <n v="408162.52252252214"/>
    <n v="32445.217391304352"/>
    <x v="1"/>
    <x v="2"/>
    <n v="0"/>
    <n v="0"/>
    <n v="114922"/>
    <n v="114922"/>
    <n v="57461"/>
    <n v="203334.30513121781"/>
  </r>
  <r>
    <x v="20"/>
    <s v="SO.AV.2026.08.01325"/>
    <s v="Sinar Cahaya / Sinar Makmur"/>
    <x v="0"/>
    <x v="17"/>
    <x v="0"/>
    <n v="10"/>
    <n v="674325.00000000012"/>
    <n v="515152.02162162156"/>
    <n v="92347.978378378437"/>
    <n v="6902.260869565217"/>
    <x v="0"/>
    <x v="0"/>
    <n v="0"/>
    <n v="5769.2307692307695"/>
    <n v="0"/>
    <n v="5769.2307692307695"/>
    <n v="13486.500000000002"/>
    <n v="66189.986739582455"/>
  </r>
  <r>
    <x v="20"/>
    <s v="SO.AV.2026.08.01326"/>
    <s v="Rul Sinar Kaca"/>
    <x v="13"/>
    <x v="3"/>
    <x v="1"/>
    <n v="24"/>
    <n v="2215560"/>
    <n v="1702844.3675675672"/>
    <n v="293155.63243243261"/>
    <n v="22589.217391304348"/>
    <x v="9"/>
    <x v="3"/>
    <n v="25000"/>
    <n v="15625"/>
    <n v="0"/>
    <n v="40625"/>
    <n v="44311.199999999997"/>
    <n v="185630.21504112828"/>
  </r>
  <r>
    <x v="20"/>
    <s v="SO.AV.2026.08.01327"/>
    <s v="Rul Sinar Kaca"/>
    <x v="13"/>
    <x v="6"/>
    <x v="0"/>
    <n v="12"/>
    <n v="829170"/>
    <n v="627704.3027027027"/>
    <n v="119295.69729729719"/>
    <n v="7805.2173913043471"/>
    <x v="0"/>
    <x v="0"/>
    <n v="0"/>
    <n v="15625"/>
    <n v="0"/>
    <n v="15625"/>
    <n v="16583.399999999998"/>
    <n v="79282.079905992839"/>
  </r>
  <r>
    <x v="20"/>
    <s v="SO.AV.2026.08.01328"/>
    <s v="Sejati"/>
    <x v="6"/>
    <x v="3"/>
    <x v="1"/>
    <n v="6"/>
    <n v="553890"/>
    <n v="425711.09189189179"/>
    <n v="73288.908108108153"/>
    <n v="5647.304347826087"/>
    <x v="0"/>
    <x v="1"/>
    <n v="0"/>
    <n v="0"/>
    <n v="0"/>
    <n v="0"/>
    <n v="11077.8"/>
    <n v="56563.80376028207"/>
  </r>
  <r>
    <x v="20"/>
    <s v="SO.AV.2026.08.01329"/>
    <s v="Kylea Berkah"/>
    <x v="11"/>
    <x v="59"/>
    <x v="0"/>
    <n v="24"/>
    <n v="489176.99999999994"/>
    <n v="377038.58594594587"/>
    <n v="63661.41405405401"/>
    <n v="4077.0782608695654"/>
    <x v="0"/>
    <x v="1"/>
    <n v="0"/>
    <n v="0"/>
    <n v="0"/>
    <n v="0"/>
    <n v="9783.5399999999991"/>
    <n v="49800.795793184443"/>
  </r>
  <r>
    <x v="20"/>
    <s v="SO.AV.2026.08.01330"/>
    <s v="Han Jaya"/>
    <x v="4"/>
    <x v="3"/>
    <x v="1"/>
    <n v="24"/>
    <n v="2215560"/>
    <n v="1702844.3675675672"/>
    <n v="293155.63243243261"/>
    <n v="22589.217391304348"/>
    <x v="9"/>
    <x v="3"/>
    <n v="25000"/>
    <n v="11111.111111111111"/>
    <n v="0"/>
    <n v="36111.111111111109"/>
    <n v="44311.199999999997"/>
    <n v="190144.10393001715"/>
  </r>
  <r>
    <x v="20"/>
    <s v="SO.AV.2026.08.01331"/>
    <s v="Intan Jaya"/>
    <x v="1"/>
    <x v="1"/>
    <x v="1"/>
    <n v="24"/>
    <n v="335405"/>
    <n v="259309.36216216208"/>
    <n v="42857.304504504544"/>
    <n v="2662.95652173913"/>
    <x v="0"/>
    <x v="0"/>
    <n v="0"/>
    <n v="8333.3333333333339"/>
    <n v="0"/>
    <n v="8333.3333333333339"/>
    <n v="6708.1"/>
    <n v="25152.914649432081"/>
  </r>
  <r>
    <x v="20"/>
    <s v="SO.AV.2026.08.01331"/>
    <s v="Intan Jaya"/>
    <x v="1"/>
    <x v="164"/>
    <x v="0"/>
    <n v="6"/>
    <n v="797534.99999999988"/>
    <n v="608752.99459459446"/>
    <n v="109747.00540540542"/>
    <n v="4499.478260869565"/>
    <x v="0"/>
    <x v="0"/>
    <n v="0"/>
    <n v="8333.3333333333339"/>
    <n v="0"/>
    <n v="8333.3333333333339"/>
    <n v="15950.699999999999"/>
    <n v="80963.493811202527"/>
  </r>
  <r>
    <x v="20"/>
    <s v="SO.GM.2026.08.00152"/>
    <s v="Amanah (Kumpeh)"/>
    <x v="6"/>
    <x v="165"/>
    <x v="6"/>
    <n v="25"/>
    <n v="88106.249999999985"/>
    <n v="73378.540540540533"/>
    <n v="5996.4594594594528"/>
    <n v="34.434782608695649"/>
    <x v="0"/>
    <x v="1"/>
    <n v="0"/>
    <n v="0"/>
    <n v="0"/>
    <n v="0"/>
    <n v="0"/>
    <n v="5962.0246768507568"/>
  </r>
  <r>
    <x v="20"/>
    <s v="SO.GM.2026.08.00152"/>
    <s v="Amanah (Kumpeh)"/>
    <x v="6"/>
    <x v="166"/>
    <x v="6"/>
    <n v="25"/>
    <n v="88106.249999999985"/>
    <n v="73378.540540540533"/>
    <n v="5996.4594594594528"/>
    <n v="28.695652173913043"/>
    <x v="0"/>
    <x v="1"/>
    <n v="0"/>
    <n v="0"/>
    <n v="0"/>
    <n v="0"/>
    <n v="0"/>
    <n v="5967.7638072855398"/>
  </r>
  <r>
    <x v="20"/>
    <s v="SO.GM.2026.08.00152"/>
    <s v="Amanah (Kumpeh)"/>
    <x v="6"/>
    <x v="167"/>
    <x v="6"/>
    <n v="25"/>
    <n v="88106.249999999985"/>
    <n v="73378.540540540533"/>
    <n v="5996.4594594594528"/>
    <n v="24.869565217391305"/>
    <x v="0"/>
    <x v="1"/>
    <n v="0"/>
    <n v="0"/>
    <n v="0"/>
    <n v="0"/>
    <n v="0"/>
    <n v="5971.5898942420617"/>
  </r>
  <r>
    <x v="20"/>
    <s v="SO.GM.2026.08.00153"/>
    <s v="Barokah"/>
    <x v="1"/>
    <x v="23"/>
    <x v="2"/>
    <n v="4"/>
    <n v="283790"/>
    <n v="188280.47567567567"/>
    <n v="67386.190990990988"/>
    <n v="15885.913043478264"/>
    <x v="0"/>
    <x v="1"/>
    <n v="0"/>
    <n v="0"/>
    <n v="0"/>
    <n v="0"/>
    <n v="5675.8"/>
    <n v="45824.477947512722"/>
  </r>
  <r>
    <x v="20"/>
    <s v="SO.GM.2026.08.00154"/>
    <s v="Putra Material"/>
    <x v="5"/>
    <x v="52"/>
    <x v="5"/>
    <n v="10"/>
    <n v="1027675"/>
    <n v="708748.10810810793"/>
    <n v="217085.22522522532"/>
    <n v="153778.08695652173"/>
    <x v="0"/>
    <x v="1"/>
    <n v="0"/>
    <n v="0"/>
    <n v="0"/>
    <n v="0"/>
    <n v="0"/>
    <n v="63307.138268703595"/>
  </r>
  <r>
    <x v="21"/>
    <s v="SO.AV.2026.08.01332"/>
    <s v="Cahaya Bangunan (Niaso)"/>
    <x v="11"/>
    <x v="3"/>
    <x v="1"/>
    <n v="6"/>
    <n v="553890"/>
    <n v="425711.09189189179"/>
    <n v="73288.908108108153"/>
    <n v="5647.304347826087"/>
    <x v="0"/>
    <x v="1"/>
    <n v="0"/>
    <n v="0"/>
    <n v="0"/>
    <n v="0"/>
    <n v="11077.8"/>
    <n v="56563.80376028207"/>
  </r>
  <r>
    <x v="21"/>
    <s v="SO.AV.2026.08.01332"/>
    <s v="Cahaya Bangunan (Niaso)"/>
    <x v="11"/>
    <x v="19"/>
    <x v="1"/>
    <n v="2"/>
    <n v="725940.00000000012"/>
    <n v="558832.47567567555"/>
    <n v="95167.524324324448"/>
    <n v="6485.9826086956527"/>
    <x v="0"/>
    <x v="1"/>
    <n v="0"/>
    <n v="0"/>
    <n v="0"/>
    <n v="0"/>
    <n v="14518.800000000001"/>
    <n v="74162.741715628785"/>
  </r>
  <r>
    <x v="21"/>
    <s v="SO.AV.2026.08.01333"/>
    <s v="Pemayung Indah"/>
    <x v="1"/>
    <x v="31"/>
    <x v="1"/>
    <n v="2"/>
    <n v="106930"/>
    <n v="81814.183783783781"/>
    <n v="14519.149549549547"/>
    <n v="879.99999999999989"/>
    <x v="0"/>
    <x v="0"/>
    <n v="0"/>
    <n v="2941.1764705882351"/>
    <n v="0"/>
    <n v="2941.1764705882351"/>
    <n v="2138.6"/>
    <n v="8559.3730789613128"/>
  </r>
  <r>
    <x v="21"/>
    <s v="SO.AV.2026.08.01333"/>
    <s v="Pemayung Indah"/>
    <x v="1"/>
    <x v="6"/>
    <x v="0"/>
    <n v="33"/>
    <n v="2280217.5"/>
    <n v="1726186.8324324323"/>
    <n v="328063.16756756743"/>
    <n v="21464.347826086956"/>
    <x v="0"/>
    <x v="0"/>
    <n v="0"/>
    <n v="2941.1764705882351"/>
    <n v="0"/>
    <n v="2941.1764705882351"/>
    <n v="45604.35"/>
    <n v="258053.2932708922"/>
  </r>
  <r>
    <x v="21"/>
    <s v="SO.AV.2026.08.01334"/>
    <s v="Multi Jaya"/>
    <x v="9"/>
    <x v="3"/>
    <x v="1"/>
    <n v="2"/>
    <n v="184630"/>
    <n v="141903.69729729727"/>
    <n v="24429.636036036041"/>
    <n v="1882.4347826086957"/>
    <x v="0"/>
    <x v="0"/>
    <n v="0"/>
    <n v="2777.7777777777778"/>
    <n v="0"/>
    <n v="2777.7777777777778"/>
    <n v="3692.6000000000004"/>
    <n v="16076.823475649568"/>
  </r>
  <r>
    <x v="21"/>
    <s v="SO.AV.2026.08.01334"/>
    <s v="Multi Jaya"/>
    <x v="9"/>
    <x v="17"/>
    <x v="0"/>
    <n v="2"/>
    <n v="134865"/>
    <n v="103030.40432432431"/>
    <n v="18469.595675675693"/>
    <n v="1380.4521739130435"/>
    <x v="0"/>
    <x v="0"/>
    <n v="0"/>
    <n v="2777.7777777777778"/>
    <n v="0"/>
    <n v="2777.7777777777778"/>
    <n v="2697.3"/>
    <n v="11614.065723984873"/>
  </r>
  <r>
    <x v="21"/>
    <s v="SO.AV.2026.08.01335"/>
    <s v="PANCA WARNA"/>
    <x v="2"/>
    <x v="9"/>
    <x v="1"/>
    <n v="12"/>
    <n v="2061270.0000000002"/>
    <n v="1528122.5513513512"/>
    <n v="328877.4486486488"/>
    <n v="49475.895652173916"/>
    <x v="1"/>
    <x v="2"/>
    <n v="0"/>
    <n v="0"/>
    <n v="164901.6"/>
    <n v="164901.6"/>
    <n v="0"/>
    <n v="114499.95299647489"/>
  </r>
  <r>
    <x v="21"/>
    <s v="SO.AV.2026.08.01336"/>
    <s v="Berkah Abadi Jaya"/>
    <x v="5"/>
    <x v="17"/>
    <x v="0"/>
    <n v="30"/>
    <n v="2022975.0000000002"/>
    <n v="1545456.0648648646"/>
    <n v="277043.93513513543"/>
    <n v="20706.782608695652"/>
    <x v="0"/>
    <x v="1"/>
    <n v="0"/>
    <n v="0"/>
    <n v="0"/>
    <n v="0"/>
    <n v="40459.5"/>
    <n v="215877.65252643978"/>
  </r>
  <r>
    <x v="21"/>
    <s v="SO.AV.2026.08.01336"/>
    <s v="Berkah Abadi Jaya"/>
    <x v="5"/>
    <x v="13"/>
    <x v="0"/>
    <n v="8"/>
    <n v="829540"/>
    <n v="594732.10810810805"/>
    <n v="152601.22522522521"/>
    <n v="28649.739130434784"/>
    <x v="0"/>
    <x v="1"/>
    <n v="0"/>
    <n v="0"/>
    <n v="0"/>
    <n v="0"/>
    <n v="16590.8"/>
    <n v="107360.68609479042"/>
  </r>
  <r>
    <x v="21"/>
    <s v="SO.AV.2026.08.01338"/>
    <s v="PT. MITRA MAJU KREASINDO"/>
    <x v="4"/>
    <x v="18"/>
    <x v="0"/>
    <n v="1"/>
    <n v="399970"/>
    <n v="290047.45945945941"/>
    <n v="70285.873873873905"/>
    <n v="14416.695652173912"/>
    <x v="0"/>
    <x v="0"/>
    <n v="0"/>
    <n v="5555.5555555555557"/>
    <n v="0"/>
    <n v="5555.5555555555557"/>
    <n v="7999.4"/>
    <n v="42314.222666144437"/>
  </r>
  <r>
    <x v="21"/>
    <s v="SO.AV.2026.08.01339"/>
    <s v="PT. MITRA MAJU KREASINDO"/>
    <x v="4"/>
    <x v="36"/>
    <x v="3"/>
    <n v="1"/>
    <n v="658787.5"/>
    <n v="489363.26396396389"/>
    <n v="104138.9882882883"/>
    <n v="19903.304347826088"/>
    <x v="0"/>
    <x v="0"/>
    <n v="0"/>
    <n v="5555.5555555555557"/>
    <n v="0"/>
    <n v="5555.5555555555557"/>
    <n v="13175.75"/>
    <n v="65504.378384906653"/>
  </r>
  <r>
    <x v="21"/>
    <s v="SO.AV.2026.08.01340"/>
    <s v="Boy Jaya Baru"/>
    <x v="9"/>
    <x v="54"/>
    <x v="0"/>
    <n v="1"/>
    <n v="581455"/>
    <n v="425557.0162162162"/>
    <n v="98276.317117117113"/>
    <n v="16375.652173913042"/>
    <x v="0"/>
    <x v="0"/>
    <n v="0"/>
    <n v="8064.5161290322585"/>
    <n v="0"/>
    <n v="8064.5161290322585"/>
    <n v="11629.1"/>
    <n v="62207.048814171816"/>
  </r>
  <r>
    <x v="21"/>
    <s v="SO.AV.2026.08.01341"/>
    <s v="Rizki Bangunan (Kerinci)"/>
    <x v="7"/>
    <x v="17"/>
    <x v="0"/>
    <n v="48"/>
    <n v="3236760.0000000005"/>
    <n v="2472729.7037837831"/>
    <n v="443270.29621621687"/>
    <n v="53130.852173913045"/>
    <x v="0"/>
    <x v="0"/>
    <n v="0"/>
    <n v="16666.666666666668"/>
    <n v="0"/>
    <n v="16666.666666666668"/>
    <n v="64735.200000000004"/>
    <n v="308737.57737563713"/>
  </r>
  <r>
    <x v="21"/>
    <s v="SO.AV.2026.08.01342"/>
    <s v="Jaya Bersama"/>
    <x v="0"/>
    <x v="116"/>
    <x v="3"/>
    <n v="2"/>
    <n v="1065050"/>
    <n v="806095.92072072066"/>
    <n v="153408.58378378372"/>
    <n v="32751.304347826084"/>
    <x v="0"/>
    <x v="0"/>
    <n v="0"/>
    <n v="3125"/>
    <n v="0"/>
    <n v="3125"/>
    <n v="21301"/>
    <n v="96231.279435957636"/>
  </r>
  <r>
    <x v="21"/>
    <s v="SO.AV.2026.08.01342"/>
    <s v="Jaya Bersama"/>
    <x v="0"/>
    <x v="117"/>
    <x v="3"/>
    <n v="1"/>
    <n v="513012.5"/>
    <n v="386923.12342342339"/>
    <n v="75250.299999999988"/>
    <n v="16375.652173913042"/>
    <x v="0"/>
    <x v="0"/>
    <n v="0"/>
    <n v="3125"/>
    <n v="0"/>
    <n v="3125"/>
    <n v="10260.25"/>
    <n v="45489.397826086948"/>
  </r>
  <r>
    <x v="21"/>
    <s v="SO.AV.2026.08.01343"/>
    <s v="Usaha Jaya"/>
    <x v="5"/>
    <x v="71"/>
    <x v="1"/>
    <n v="8"/>
    <n v="1283160"/>
    <n v="959583.30810810812"/>
    <n v="196416.69189189188"/>
    <n v="25956.17391304348"/>
    <x v="0"/>
    <x v="0"/>
    <n v="0"/>
    <n v="6250"/>
    <n v="0"/>
    <n v="6250"/>
    <n v="25663.200000000001"/>
    <n v="138547.31797884838"/>
  </r>
  <r>
    <x v="21"/>
    <s v="SO.AV.2026.08.01344"/>
    <s v="Sinar Cahaya / Sinar Makmur"/>
    <x v="0"/>
    <x v="59"/>
    <x v="0"/>
    <n v="12"/>
    <n v="244588.49999999997"/>
    <n v="188519.29297297294"/>
    <n v="31830.707027027005"/>
    <n v="2038.5391304347827"/>
    <x v="0"/>
    <x v="0"/>
    <n v="0"/>
    <n v="5769.2307692307695"/>
    <n v="0"/>
    <n v="5769.2307692307695"/>
    <n v="4891.7699999999995"/>
    <n v="19131.167127361452"/>
  </r>
  <r>
    <x v="21"/>
    <s v="SO.AV.2026.08.01345"/>
    <s v="Jaya Bersama"/>
    <x v="0"/>
    <x v="90"/>
    <x v="0"/>
    <n v="1"/>
    <n v="414955"/>
    <n v="298983.84864864859"/>
    <n v="74849.484684684721"/>
    <n v="16375.652173913042"/>
    <x v="0"/>
    <x v="0"/>
    <n v="0"/>
    <n v="3125"/>
    <n v="0"/>
    <n v="3125"/>
    <n v="8299.1"/>
    <n v="47049.732510771682"/>
  </r>
  <r>
    <x v="21"/>
    <s v="SO.AV.2026.08.01346"/>
    <s v="REFI"/>
    <x v="13"/>
    <x v="0"/>
    <x v="0"/>
    <n v="4"/>
    <n v="366300.00000000006"/>
    <n v="258847.13513513512"/>
    <n v="71152.864864864881"/>
    <n v="14508.521739130434"/>
    <x v="0"/>
    <x v="0"/>
    <n v="0"/>
    <n v="12500"/>
    <n v="0"/>
    <n v="12500"/>
    <n v="7326.0000000000009"/>
    <n v="36818.343125734449"/>
  </r>
  <r>
    <x v="21"/>
    <s v="SO.AV.2026.08.01348"/>
    <s v="Bintang Baru/Bintang Baru Jaya"/>
    <x v="4"/>
    <x v="54"/>
    <x v="0"/>
    <n v="1"/>
    <n v="581455"/>
    <n v="425557.0162162162"/>
    <n v="98276.317117117113"/>
    <n v="16375.652173913042"/>
    <x v="1"/>
    <x v="2"/>
    <n v="0"/>
    <n v="0"/>
    <n v="20350.925000000003"/>
    <n v="20350.925000000003"/>
    <n v="11629.1"/>
    <n v="49920.639943204071"/>
  </r>
  <r>
    <x v="21"/>
    <s v="SO.AV.2026.08.01348"/>
    <s v="Bintang Baru/Bintang Baru Jaya"/>
    <x v="4"/>
    <x v="43"/>
    <x v="0"/>
    <n v="1"/>
    <n v="707347.50000000012"/>
    <n v="516692.77837837825"/>
    <n v="120557.22162162175"/>
    <n v="19903.304347826088"/>
    <x v="1"/>
    <x v="2"/>
    <n v="0"/>
    <n v="0"/>
    <n v="24757.162500000006"/>
    <n v="24757.162500000006"/>
    <n v="14146.95"/>
    <n v="61749.804773795666"/>
  </r>
  <r>
    <x v="21"/>
    <s v="SO.AV.2026.08.01349"/>
    <s v="Anto Jaya"/>
    <x v="2"/>
    <x v="168"/>
    <x v="0"/>
    <n v="1"/>
    <n v="267232.5"/>
    <n v="199065.77297297295"/>
    <n v="41684.227027027024"/>
    <n v="3225.391304347826"/>
    <x v="1"/>
    <x v="2"/>
    <n v="0"/>
    <n v="0"/>
    <n v="8016.9749999999995"/>
    <n v="8016.9749999999995"/>
    <n v="5344.65"/>
    <n v="25097.2107226792"/>
  </r>
  <r>
    <x v="21"/>
    <s v="SO.AV.2026.08.01349"/>
    <s v="Anto Jaya"/>
    <x v="2"/>
    <x v="169"/>
    <x v="0"/>
    <n v="1"/>
    <n v="1228492.5"/>
    <n v="913129.49189189181"/>
    <n v="193620.50810810819"/>
    <n v="16077.21739130435"/>
    <x v="1"/>
    <x v="2"/>
    <n v="0"/>
    <n v="0"/>
    <n v="36854.775000000001"/>
    <n v="36854.775000000001"/>
    <n v="24569.850000000002"/>
    <n v="116118.66571680384"/>
  </r>
  <r>
    <x v="21"/>
    <s v="SO.AV.2026.08.01350"/>
    <s v="Ken Jaya"/>
    <x v="3"/>
    <x v="19"/>
    <x v="1"/>
    <n v="2"/>
    <n v="725940.00000000012"/>
    <n v="558832.47567567555"/>
    <n v="95167.524324324448"/>
    <n v="6485.9826086956527"/>
    <x v="0"/>
    <x v="0"/>
    <n v="0"/>
    <n v="7142.8571428571431"/>
    <n v="0"/>
    <n v="7142.8571428571431"/>
    <n v="14518.800000000001"/>
    <n v="67019.88457277164"/>
  </r>
  <r>
    <x v="21"/>
    <s v="SO.AV.2026.08.01351"/>
    <s v="CITRA BANGUNAN"/>
    <x v="11"/>
    <x v="39"/>
    <x v="1"/>
    <n v="2"/>
    <n v="91575.000000000015"/>
    <n v="68717.75135135134"/>
    <n v="13782.24864864866"/>
    <n v="1668.1739130434783"/>
    <x v="0"/>
    <x v="1"/>
    <n v="0"/>
    <n v="0"/>
    <n v="0"/>
    <n v="0"/>
    <n v="1831.5000000000002"/>
    <n v="10282.574735605182"/>
  </r>
  <r>
    <x v="21"/>
    <s v="SO.AV.2026.08.01351"/>
    <s v="CITRA BANGUNAN"/>
    <x v="11"/>
    <x v="3"/>
    <x v="1"/>
    <n v="4"/>
    <n v="369260"/>
    <n v="283807.39459459455"/>
    <n v="48859.272072072083"/>
    <n v="3764.8695652173915"/>
    <x v="0"/>
    <x v="1"/>
    <n v="0"/>
    <n v="0"/>
    <n v="0"/>
    <n v="0"/>
    <n v="7385.2000000000007"/>
    <n v="37709.202506854694"/>
  </r>
  <r>
    <x v="21"/>
    <s v="SO.AV.2026.08.01351"/>
    <s v="CITRA BANGUNAN"/>
    <x v="11"/>
    <x v="63"/>
    <x v="0"/>
    <n v="2"/>
    <n v="0"/>
    <n v="0"/>
    <n v="0"/>
    <n v="2655.304347826087"/>
    <x v="0"/>
    <x v="1"/>
    <n v="0"/>
    <n v="0"/>
    <n v="0"/>
    <n v="0"/>
    <n v="0"/>
    <n v="-2655.304347826087"/>
  </r>
  <r>
    <x v="21"/>
    <s v="SO.AV.2026.08.01351"/>
    <s v="CITRA BANGUNAN"/>
    <x v="11"/>
    <x v="64"/>
    <x v="0"/>
    <n v="2"/>
    <n v="601805"/>
    <n v="462381.10270270263"/>
    <n v="79785.563963963999"/>
    <n v="2655.304347826087"/>
    <x v="0"/>
    <x v="1"/>
    <n v="0"/>
    <n v="0"/>
    <n v="0"/>
    <n v="0"/>
    <n v="12036.1"/>
    <n v="65094.15961613792"/>
  </r>
  <r>
    <x v="21"/>
    <s v="SO.AV.2026.08.01352"/>
    <s v="Jaya Mukti"/>
    <x v="11"/>
    <x v="9"/>
    <x v="1"/>
    <n v="8"/>
    <n v="1374180.0000000002"/>
    <n v="1018748.3675675675"/>
    <n v="219251.6324324325"/>
    <n v="32983.930434782611"/>
    <x v="0"/>
    <x v="1"/>
    <n v="0"/>
    <n v="0"/>
    <n v="0"/>
    <n v="0"/>
    <n v="27483.600000000002"/>
    <n v="158784.10199764988"/>
  </r>
  <r>
    <x v="21"/>
    <s v="SO.AV.2026.08.01353"/>
    <s v="Adi Wijaya"/>
    <x v="0"/>
    <x v="3"/>
    <x v="1"/>
    <n v="24"/>
    <n v="2215560"/>
    <n v="1702844.3675675672"/>
    <n v="293155.63243243261"/>
    <n v="22589.217391304348"/>
    <x v="9"/>
    <x v="3"/>
    <n v="25000"/>
    <n v="6250"/>
    <n v="0"/>
    <n v="31250"/>
    <n v="44311.199999999997"/>
    <n v="195005.21504112828"/>
  </r>
  <r>
    <x v="21"/>
    <s v="SO.AV.2026.08.01354"/>
    <s v="Berkah Abadi Jaya"/>
    <x v="5"/>
    <x v="21"/>
    <x v="1"/>
    <n v="10"/>
    <n v="951825"/>
    <n v="725696.43243243231"/>
    <n v="131803.56756756757"/>
    <n v="8256.6956521739121"/>
    <x v="0"/>
    <x v="1"/>
    <n v="0"/>
    <n v="0"/>
    <n v="0"/>
    <n v="0"/>
    <n v="19036.499999999996"/>
    <n v="104510.37191539365"/>
  </r>
  <r>
    <x v="21"/>
    <s v="SO.AV.2026.08.01355"/>
    <s v="Sinar Maju"/>
    <x v="5"/>
    <x v="2"/>
    <x v="1"/>
    <n v="24"/>
    <n v="619565"/>
    <n v="477942.74594594585"/>
    <n v="80223.92072072078"/>
    <n v="4505.5938782608691"/>
    <x v="0"/>
    <x v="0"/>
    <n v="0"/>
    <n v="12500"/>
    <n v="0"/>
    <n v="12500"/>
    <n v="12391.3"/>
    <n v="50827.026842459905"/>
  </r>
  <r>
    <x v="21"/>
    <s v="SO.AV.2026.08.01356"/>
    <s v="Adi Wijaya"/>
    <x v="0"/>
    <x v="15"/>
    <x v="0"/>
    <n v="4"/>
    <n v="199799.99999999997"/>
    <n v="150686.01081081081"/>
    <n v="29313.98918918916"/>
    <n v="3317.9826086956523"/>
    <x v="0"/>
    <x v="0"/>
    <n v="0"/>
    <n v="6250"/>
    <n v="0"/>
    <n v="6250"/>
    <n v="3996"/>
    <n v="15750.006580493507"/>
  </r>
  <r>
    <x v="21"/>
    <s v="SO.AV.2026.08.01356"/>
    <s v="Adi Wijaya"/>
    <x v="0"/>
    <x v="5"/>
    <x v="0"/>
    <n v="14"/>
    <n v="1064490"/>
    <n v="807818.76756756753"/>
    <n v="151181.23243243247"/>
    <n v="11677.21739130435"/>
    <x v="0"/>
    <x v="0"/>
    <n v="0"/>
    <n v="6250"/>
    <n v="0"/>
    <n v="6250"/>
    <n v="21289.800000000003"/>
    <n v="111964.21504112812"/>
  </r>
  <r>
    <x v="21"/>
    <s v="SO.AV.2026.08.01357"/>
    <s v="Star Jaya"/>
    <x v="3"/>
    <x v="9"/>
    <x v="1"/>
    <n v="2"/>
    <n v="343545.00000000006"/>
    <n v="254687.09189189188"/>
    <n v="54812.908108108124"/>
    <n v="8245.9826086956527"/>
    <x v="0"/>
    <x v="0"/>
    <n v="0"/>
    <n v="5000"/>
    <n v="0"/>
    <n v="5000"/>
    <n v="6870.9000000000005"/>
    <n v="34696.02549941247"/>
  </r>
  <r>
    <x v="21"/>
    <s v="SO.AV.2026.08.01358"/>
    <s v="Iklas"/>
    <x v="8"/>
    <x v="10"/>
    <x v="1"/>
    <n v="8"/>
    <n v="6482400"/>
    <n v="4789904.6054054052"/>
    <n v="1050095.3945945939"/>
    <n v="159287.65217391305"/>
    <x v="0"/>
    <x v="1"/>
    <n v="0"/>
    <n v="0"/>
    <n v="0"/>
    <n v="0"/>
    <n v="129648"/>
    <n v="761159.74242068082"/>
  </r>
  <r>
    <x v="21"/>
    <s v="SO.AV.2026.08.01358"/>
    <s v="Iklas"/>
    <x v="8"/>
    <x v="20"/>
    <x v="0"/>
    <n v="8"/>
    <n v="2298440"/>
    <n v="1744136.6486486485"/>
    <n v="326530.01801801799"/>
    <n v="25956.17391304348"/>
    <x v="0"/>
    <x v="1"/>
    <n v="0"/>
    <n v="0"/>
    <n v="0"/>
    <n v="0"/>
    <n v="45968.799999999996"/>
    <n v="254605.04410497454"/>
  </r>
  <r>
    <x v="21"/>
    <s v="SO.AV.2026.08.01359"/>
    <s v="Dimas Jaya (Kenali)"/>
    <x v="0"/>
    <x v="3"/>
    <x v="1"/>
    <n v="2"/>
    <n v="184630"/>
    <n v="141903.69729729727"/>
    <n v="24429.636036036041"/>
    <n v="1882.4347826086957"/>
    <x v="0"/>
    <x v="1"/>
    <n v="0"/>
    <n v="0"/>
    <n v="0"/>
    <n v="0"/>
    <n v="3692.6000000000004"/>
    <n v="18854.601253427347"/>
  </r>
  <r>
    <x v="21"/>
    <s v="SO.AV.2026.08.01360"/>
    <s v="MANDIRI (Talang Bakung)"/>
    <x v="4"/>
    <x v="3"/>
    <x v="1"/>
    <n v="6"/>
    <n v="553890"/>
    <n v="425711.09189189179"/>
    <n v="73288.908108108153"/>
    <n v="5647.304347826087"/>
    <x v="0"/>
    <x v="1"/>
    <n v="0"/>
    <n v="0"/>
    <n v="0"/>
    <n v="0"/>
    <n v="11077.8"/>
    <n v="56563.80376028207"/>
  </r>
  <r>
    <x v="21"/>
    <s v="SO.AV.2026.08.01361"/>
    <s v="Sumber Rezeki (SK 1)"/>
    <x v="11"/>
    <x v="9"/>
    <x v="1"/>
    <n v="4"/>
    <n v="687090.00000000012"/>
    <n v="509374.18378378375"/>
    <n v="109625.81621621625"/>
    <n v="16491.965217391305"/>
    <x v="0"/>
    <x v="1"/>
    <n v="0"/>
    <n v="0"/>
    <n v="0"/>
    <n v="0"/>
    <n v="13741.800000000001"/>
    <n v="79392.05099882494"/>
  </r>
  <r>
    <x v="21"/>
    <s v="SO.AV.2026.08.01361"/>
    <s v="Sumber Rezeki (SK 1)"/>
    <x v="11"/>
    <x v="10"/>
    <x v="1"/>
    <n v="1"/>
    <n v="810300"/>
    <n v="598738.07567567565"/>
    <n v="131261.92432432424"/>
    <n v="19910.956521739132"/>
    <x v="0"/>
    <x v="1"/>
    <n v="0"/>
    <n v="0"/>
    <n v="0"/>
    <n v="0"/>
    <n v="16206"/>
    <n v="95144.967802585103"/>
  </r>
  <r>
    <x v="21"/>
    <s v="SO.AV.2026.08.01362"/>
    <s v="Tri Jaya Kusuma"/>
    <x v="6"/>
    <x v="9"/>
    <x v="1"/>
    <n v="4"/>
    <n v="687090.00000000012"/>
    <n v="509374.18378378375"/>
    <n v="109625.81621621625"/>
    <n v="16491.965217391305"/>
    <x v="0"/>
    <x v="0"/>
    <n v="0"/>
    <n v="12500"/>
    <n v="0"/>
    <n v="12500"/>
    <n v="13741.800000000001"/>
    <n v="66892.05099882494"/>
  </r>
  <r>
    <x v="21"/>
    <s v="SO.AV.2026.08.01362"/>
    <s v="Tri Jaya Kusuma"/>
    <x v="6"/>
    <x v="10"/>
    <x v="1"/>
    <n v="2"/>
    <n v="1620600"/>
    <n v="1197476.1513513513"/>
    <n v="262523.84864864848"/>
    <n v="39821.913043478264"/>
    <x v="0"/>
    <x v="0"/>
    <n v="0"/>
    <n v="12500"/>
    <n v="0"/>
    <n v="12500"/>
    <n v="32412"/>
    <n v="177789.93560517021"/>
  </r>
  <r>
    <x v="21"/>
    <s v="SO.AV.2026.08.01363"/>
    <s v="Prima Jaya Sakura"/>
    <x v="5"/>
    <x v="28"/>
    <x v="0"/>
    <n v="8"/>
    <n v="1210640"/>
    <n v="888708.49729729723"/>
    <n v="201958.16936936928"/>
    <n v="32016.695652173916"/>
    <x v="0"/>
    <x v="1"/>
    <n v="0"/>
    <n v="0"/>
    <n v="0"/>
    <n v="0"/>
    <n v="24212.799999999999"/>
    <n v="145728.67371719537"/>
  </r>
  <r>
    <x v="21"/>
    <s v="SO.AV.2026.08.01364"/>
    <s v="Adi Mandiri (Kerinci)"/>
    <x v="7"/>
    <x v="21"/>
    <x v="1"/>
    <n v="24"/>
    <n v="2284379.9999999995"/>
    <n v="1741671.4378378377"/>
    <n v="316328.5621621618"/>
    <n v="29816.069565217393"/>
    <x v="7"/>
    <x v="4"/>
    <n v="50000"/>
    <n v="0"/>
    <n v="0"/>
    <n v="50000"/>
    <n v="45687.6"/>
    <n v="190824.89259694438"/>
  </r>
  <r>
    <x v="21"/>
    <s v="SO.AV.2026.08.01365"/>
    <s v="Jaya Bersama"/>
    <x v="0"/>
    <x v="18"/>
    <x v="0"/>
    <n v="3"/>
    <n v="1199910"/>
    <n v="870142.37837837823"/>
    <n v="210857.62162162177"/>
    <n v="43250.086956521736"/>
    <x v="0"/>
    <x v="0"/>
    <n v="0"/>
    <n v="3125"/>
    <n v="0"/>
    <n v="3125"/>
    <n v="23998.2"/>
    <n v="140484.33466510003"/>
  </r>
  <r>
    <x v="21"/>
    <s v="SO.AV.2026.08.01366"/>
    <s v="Farid Putra (Rimbo Ilir)"/>
    <x v="13"/>
    <x v="3"/>
    <x v="1"/>
    <n v="7"/>
    <n v="646205"/>
    <n v="496662.94054054044"/>
    <n v="85503.726126126188"/>
    <n v="6588.521739130435"/>
    <x v="0"/>
    <x v="0"/>
    <n v="0"/>
    <n v="16666.666666666668"/>
    <n v="0"/>
    <n v="16666.666666666668"/>
    <n v="12924.1"/>
    <n v="49324.437720329086"/>
  </r>
  <r>
    <x v="21"/>
    <s v="SO.AV.2026.08.01367"/>
    <s v="Alif Bangunan"/>
    <x v="1"/>
    <x v="17"/>
    <x v="0"/>
    <n v="24"/>
    <n v="1618380.0000000002"/>
    <n v="1236364.8518918916"/>
    <n v="221635.14810810843"/>
    <n v="16565.426086956522"/>
    <x v="0"/>
    <x v="0"/>
    <n v="0"/>
    <n v="16666.666666666668"/>
    <n v="0"/>
    <n v="16666.666666666668"/>
    <n v="32367.600000000002"/>
    <n v="156035.45535448525"/>
  </r>
  <r>
    <x v="21"/>
    <s v="SO.AV.2026.08.01368"/>
    <s v="Star Iron"/>
    <x v="9"/>
    <x v="13"/>
    <x v="0"/>
    <n v="4"/>
    <n v="414770"/>
    <n v="297366.05405405402"/>
    <n v="76300.612612612604"/>
    <n v="14324.869565217392"/>
    <x v="0"/>
    <x v="0"/>
    <n v="0"/>
    <n v="6250"/>
    <n v="0"/>
    <n v="6250"/>
    <n v="8295.4"/>
    <n v="47430.34304739521"/>
  </r>
  <r>
    <x v="21"/>
    <s v="SO.AV.2026.08.01369"/>
    <s v="Tb BJ Abadi"/>
    <x v="10"/>
    <x v="3"/>
    <x v="1"/>
    <n v="24"/>
    <n v="2215560"/>
    <n v="1702844.3675675672"/>
    <n v="293155.63243243261"/>
    <n v="32589.217391304348"/>
    <x v="0"/>
    <x v="1"/>
    <n v="0"/>
    <n v="0"/>
    <n v="0"/>
    <n v="0"/>
    <n v="44311.199999999997"/>
    <n v="216255.21504112828"/>
  </r>
  <r>
    <x v="21"/>
    <s v="SO.AV.2026.08.01370"/>
    <s v="Berkat Jaya Keramik"/>
    <x v="6"/>
    <x v="17"/>
    <x v="0"/>
    <n v="4"/>
    <n v="269730"/>
    <n v="206060.80864864861"/>
    <n v="36939.191351351386"/>
    <n v="2760.9043478260869"/>
    <x v="0"/>
    <x v="1"/>
    <n v="0"/>
    <n v="0"/>
    <n v="0"/>
    <n v="0"/>
    <n v="5394.6"/>
    <n v="28783.687003525301"/>
  </r>
  <r>
    <x v="21"/>
    <s v="SO.AV.2026.08.01371"/>
    <s v="Robin Jaya"/>
    <x v="9"/>
    <x v="28"/>
    <x v="0"/>
    <n v="2"/>
    <n v="302660"/>
    <n v="222177.12432432431"/>
    <n v="50489.54234234232"/>
    <n v="8004.1739130434789"/>
    <x v="0"/>
    <x v="1"/>
    <n v="0"/>
    <n v="0"/>
    <n v="0"/>
    <n v="0"/>
    <n v="6053.2"/>
    <n v="36432.168429298843"/>
  </r>
  <r>
    <x v="21"/>
    <s v="SO.AV.2026.08.01372"/>
    <s v="Sinar Mas (Avi)"/>
    <x v="3"/>
    <x v="17"/>
    <x v="0"/>
    <n v="6"/>
    <n v="404595.00000000006"/>
    <n v="309091.21297297289"/>
    <n v="55408.787027027109"/>
    <n v="4141.3565217391306"/>
    <x v="0"/>
    <x v="1"/>
    <n v="0"/>
    <n v="0"/>
    <n v="0"/>
    <n v="0"/>
    <n v="8091.9000000000005"/>
    <n v="43175.530505287978"/>
  </r>
  <r>
    <x v="21"/>
    <s v="SO.AV.2026.08.01373"/>
    <s v="Putra Berlian"/>
    <x v="2"/>
    <x v="10"/>
    <x v="1"/>
    <n v="1"/>
    <n v="810300"/>
    <n v="598738.07567567565"/>
    <n v="131261.92432432424"/>
    <n v="19910.956521739132"/>
    <x v="0"/>
    <x v="0"/>
    <n v="0"/>
    <n v="5882.3529411764703"/>
    <n v="0"/>
    <n v="5882.3529411764703"/>
    <n v="16206"/>
    <n v="89262.614861408627"/>
  </r>
  <r>
    <x v="21"/>
    <s v="SO.AV.2026.08.01373"/>
    <s v="Putra Berlian"/>
    <x v="2"/>
    <x v="18"/>
    <x v="0"/>
    <n v="1"/>
    <n v="399970"/>
    <n v="290047.45945945941"/>
    <n v="70285.873873873905"/>
    <n v="14416.695652173912"/>
    <x v="0"/>
    <x v="0"/>
    <n v="0"/>
    <n v="5882.3529411764703"/>
    <n v="0"/>
    <n v="5882.3529411764703"/>
    <n v="7999.4"/>
    <n v="41987.425280523523"/>
  </r>
  <r>
    <x v="21"/>
    <s v="SO.AV.2026.08.01374"/>
    <s v="Tony Jaya (Bagan Pete)"/>
    <x v="3"/>
    <x v="10"/>
    <x v="1"/>
    <n v="2"/>
    <n v="1620600"/>
    <n v="1197476.1513513513"/>
    <n v="262523.84864864848"/>
    <n v="39821.913043478264"/>
    <x v="0"/>
    <x v="0"/>
    <n v="0"/>
    <n v="13636.363636363636"/>
    <n v="0"/>
    <n v="13636.363636363636"/>
    <n v="32412"/>
    <n v="176653.57196880656"/>
  </r>
  <r>
    <x v="21"/>
    <s v="SO.AV.2026.08.01375"/>
    <s v="Mulya Indah (Simpang Niam)"/>
    <x v="8"/>
    <x v="43"/>
    <x v="0"/>
    <n v="1"/>
    <n v="707347.50000000012"/>
    <n v="516692.77837837825"/>
    <n v="120557.22162162175"/>
    <n v="19903.304347826088"/>
    <x v="0"/>
    <x v="1"/>
    <n v="0"/>
    <n v="0"/>
    <n v="0"/>
    <n v="0"/>
    <n v="14146.95"/>
    <n v="86506.967273795672"/>
  </r>
  <r>
    <x v="21"/>
    <s v="SO.AV.2026.08.01376"/>
    <s v="Sumber Kiat Sentosa"/>
    <x v="3"/>
    <x v="18"/>
    <x v="0"/>
    <n v="2"/>
    <n v="799940"/>
    <n v="580094.91891891882"/>
    <n v="140571.74774774781"/>
    <n v="28833.391304347824"/>
    <x v="0"/>
    <x v="0"/>
    <n v="0"/>
    <n v="2777.7777777777778"/>
    <n v="0"/>
    <n v="2777.7777777777778"/>
    <n v="15998.8"/>
    <n v="92961.778665622202"/>
  </r>
  <r>
    <x v="21"/>
    <s v="SO.AV.2026.08.01377"/>
    <s v="Hidayah (Sabak)"/>
    <x v="11"/>
    <x v="10"/>
    <x v="1"/>
    <n v="2"/>
    <n v="1620600"/>
    <n v="1197476.1513513513"/>
    <n v="262523.84864864848"/>
    <n v="39821.913043478264"/>
    <x v="0"/>
    <x v="1"/>
    <n v="0"/>
    <n v="0"/>
    <n v="0"/>
    <n v="0"/>
    <n v="32412"/>
    <n v="190289.93560517021"/>
  </r>
  <r>
    <x v="21"/>
    <s v="SO.AV.2026.08.01378"/>
    <s v="Jaya Bersama (Kp. Laut)"/>
    <x v="11"/>
    <x v="170"/>
    <x v="1"/>
    <n v="30"/>
    <n v="0"/>
    <n v="0"/>
    <n v="0"/>
    <n v="10238.608695652174"/>
    <x v="0"/>
    <x v="0"/>
    <n v="0"/>
    <n v="16666.666666666668"/>
    <n v="0"/>
    <n v="16666.666666666668"/>
    <n v="0"/>
    <n v="-26905.27536231884"/>
  </r>
  <r>
    <x v="21"/>
    <s v="SO.AV.2026.08.01378"/>
    <s v="Jaya Bersama (Kp. Laut)"/>
    <x v="11"/>
    <x v="171"/>
    <x v="1"/>
    <n v="30"/>
    <n v="2192250"/>
    <n v="1677884.1081081079"/>
    <n v="297115.89189189184"/>
    <n v="10238.608695652174"/>
    <x v="0"/>
    <x v="0"/>
    <n v="0"/>
    <n v="16666.666666666668"/>
    <n v="0"/>
    <n v="16666.666666666668"/>
    <n v="43844.999999999993"/>
    <n v="226365.61652957299"/>
  </r>
  <r>
    <x v="21"/>
    <s v="SO.AV.2026.08.01379"/>
    <s v="Mitra Bangunan (Unit 9)"/>
    <x v="13"/>
    <x v="28"/>
    <x v="0"/>
    <n v="4"/>
    <n v="605320"/>
    <n v="444354.24864864862"/>
    <n v="100979.08468468464"/>
    <n v="16008.347826086958"/>
    <x v="0"/>
    <x v="1"/>
    <n v="0"/>
    <n v="0"/>
    <n v="0"/>
    <n v="0"/>
    <n v="12106.4"/>
    <n v="72864.336858597686"/>
  </r>
  <r>
    <x v="21"/>
    <s v="SO.AV.2026.08.01379"/>
    <s v="Mitra Bangunan (Unit 9)"/>
    <x v="13"/>
    <x v="5"/>
    <x v="0"/>
    <n v="6"/>
    <n v="456210.00000000006"/>
    <n v="346208.04324324324"/>
    <n v="64791.956756756757"/>
    <n v="5004.5217391304359"/>
    <x v="0"/>
    <x v="1"/>
    <n v="0"/>
    <n v="0"/>
    <n v="0"/>
    <n v="0"/>
    <n v="9124.2000000000007"/>
    <n v="50663.235017626328"/>
  </r>
  <r>
    <x v="21"/>
    <s v="SO.AV.2026.08.01380"/>
    <s v="SKB Jaya Mandiri"/>
    <x v="11"/>
    <x v="69"/>
    <x v="1"/>
    <n v="1"/>
    <n v="1099362.5"/>
    <n v="818449.98918918916"/>
    <n v="171966.67747747747"/>
    <n v="16077.21739130435"/>
    <x v="0"/>
    <x v="1"/>
    <n v="0"/>
    <n v="0"/>
    <n v="0"/>
    <n v="0"/>
    <n v="21987.25"/>
    <n v="133902.21008617312"/>
  </r>
  <r>
    <x v="21"/>
    <s v="SO.AV.2026.08.01381"/>
    <s v="H. Apeng"/>
    <x v="11"/>
    <x v="9"/>
    <x v="1"/>
    <n v="8"/>
    <n v="1374180.0000000002"/>
    <n v="1018748.3675675675"/>
    <n v="219251.6324324325"/>
    <n v="32983.930434782611"/>
    <x v="0"/>
    <x v="0"/>
    <n v="0"/>
    <n v="10526.315789473685"/>
    <n v="0"/>
    <n v="10526.315789473685"/>
    <n v="27483.600000000002"/>
    <n v="148257.7862081762"/>
  </r>
  <r>
    <x v="21"/>
    <s v="SO.AV.2026.08.01382"/>
    <s v="Mulya Indah (Simpang Niam)"/>
    <x v="8"/>
    <x v="28"/>
    <x v="0"/>
    <n v="4"/>
    <n v="605320"/>
    <n v="444354.24864864862"/>
    <n v="100979.08468468464"/>
    <n v="16008.347826086958"/>
    <x v="0"/>
    <x v="1"/>
    <n v="0"/>
    <n v="0"/>
    <n v="0"/>
    <n v="0"/>
    <n v="12106.4"/>
    <n v="72864.336858597686"/>
  </r>
  <r>
    <x v="21"/>
    <s v="SO.AV.2026.08.01383"/>
    <s v="Mantap Jaya Bangunan"/>
    <x v="9"/>
    <x v="17"/>
    <x v="0"/>
    <n v="3"/>
    <n v="202297.50000000003"/>
    <n v="154545.60648648645"/>
    <n v="27704.393513513554"/>
    <n v="2070.6782608695653"/>
    <x v="0"/>
    <x v="1"/>
    <n v="0"/>
    <n v="0"/>
    <n v="0"/>
    <n v="0"/>
    <n v="4045.9500000000003"/>
    <n v="21587.765252643989"/>
  </r>
  <r>
    <x v="21"/>
    <s v="SO.AV.2026.08.01383"/>
    <s v="Mantap Jaya Bangunan"/>
    <x v="9"/>
    <x v="5"/>
    <x v="0"/>
    <n v="2"/>
    <n v="152070"/>
    <n v="115402.68108108107"/>
    <n v="21597.318918918929"/>
    <n v="1668.1739130434783"/>
    <x v="0"/>
    <x v="1"/>
    <n v="0"/>
    <n v="0"/>
    <n v="0"/>
    <n v="0"/>
    <n v="3041.4"/>
    <n v="16887.745005875448"/>
  </r>
  <r>
    <x v="21"/>
    <s v="SO.AV.2026.08.01384"/>
    <s v="Berkah Jaya 2"/>
    <x v="6"/>
    <x v="3"/>
    <x v="1"/>
    <n v="6"/>
    <n v="553890"/>
    <n v="425711.09189189179"/>
    <n v="73288.908108108153"/>
    <n v="5647.304347826087"/>
    <x v="0"/>
    <x v="0"/>
    <n v="0"/>
    <n v="10000"/>
    <n v="0"/>
    <n v="10000"/>
    <n v="11077.8"/>
    <n v="46563.80376028207"/>
  </r>
  <r>
    <x v="21"/>
    <s v="SO.AV.2026.08.01385"/>
    <s v="HR Jaya"/>
    <x v="9"/>
    <x v="5"/>
    <x v="0"/>
    <n v="10"/>
    <n v="760350.00000000012"/>
    <n v="577013.40540540533"/>
    <n v="107986.59459459467"/>
    <n v="8340.8695652173919"/>
    <x v="0"/>
    <x v="0"/>
    <n v="0"/>
    <n v="8333.3333333333339"/>
    <n v="0"/>
    <n v="8333.3333333333339"/>
    <n v="15207.000000000002"/>
    <n v="76105.391696043953"/>
  </r>
  <r>
    <x v="21"/>
    <s v="SO.AV.2026.08.01386"/>
    <s v="Sumber Harapan Jaya (SHJ)"/>
    <x v="3"/>
    <x v="18"/>
    <x v="0"/>
    <n v="2"/>
    <n v="799940"/>
    <n v="580094.91891891882"/>
    <n v="140571.74774774781"/>
    <n v="28833.391304347824"/>
    <x v="0"/>
    <x v="0"/>
    <n v="0"/>
    <n v="9090.9090909090901"/>
    <n v="0"/>
    <n v="9090.9090909090901"/>
    <n v="15998.8"/>
    <n v="86648.647352490894"/>
  </r>
  <r>
    <x v="21"/>
    <s v="SO.AV.2026.08.01387"/>
    <s v="Mitra Jaya ( Tungkal )"/>
    <x v="5"/>
    <x v="4"/>
    <x v="1"/>
    <n v="3"/>
    <n v="157897.5"/>
    <n v="120179.02702702701"/>
    <n v="22070.972972972988"/>
    <n v="1425.6"/>
    <x v="1"/>
    <x v="2"/>
    <n v="0"/>
    <n v="0"/>
    <n v="6315.9000000000005"/>
    <n v="6315.9000000000005"/>
    <n v="3157.9500000000003"/>
    <n v="11171.522972972987"/>
  </r>
  <r>
    <x v="21"/>
    <s v="SO.AV.2026.08.01388"/>
    <s v="BuildXpert Mart"/>
    <x v="12"/>
    <x v="6"/>
    <x v="0"/>
    <n v="1"/>
    <n v="69097.5"/>
    <n v="52308.691891891889"/>
    <n v="9941.3081081081036"/>
    <n v="650.43478260869563"/>
    <x v="0"/>
    <x v="1"/>
    <n v="0"/>
    <n v="0"/>
    <n v="0"/>
    <n v="0"/>
    <n v="1381.9499999999998"/>
    <n v="7908.9233254994078"/>
  </r>
  <r>
    <x v="21"/>
    <s v="SO.AV.2026.08.01389"/>
    <s v="Mikayla Jaya"/>
    <x v="2"/>
    <x v="5"/>
    <x v="0"/>
    <n v="4"/>
    <n v="304140"/>
    <n v="230805.36216216214"/>
    <n v="43194.637837837858"/>
    <n v="3336.3478260869565"/>
    <x v="0"/>
    <x v="0"/>
    <n v="0"/>
    <n v="10000"/>
    <n v="0"/>
    <n v="10000"/>
    <n v="6082.8"/>
    <n v="23775.490011750899"/>
  </r>
  <r>
    <x v="21"/>
    <s v="SO.AV.2026.08.01390"/>
    <s v="Akbar Mandiri"/>
    <x v="1"/>
    <x v="3"/>
    <x v="1"/>
    <n v="3"/>
    <n v="276945"/>
    <n v="212855.54594594589"/>
    <n v="36644.454054054077"/>
    <n v="2823.6521739130435"/>
    <x v="0"/>
    <x v="0"/>
    <n v="0"/>
    <n v="2500"/>
    <n v="0"/>
    <n v="2500"/>
    <n v="5538.9"/>
    <n v="25781.901880141035"/>
  </r>
  <r>
    <x v="21"/>
    <s v="SO.GM.2026.08.00155"/>
    <s v="Pemayung Indah"/>
    <x v="1"/>
    <x v="23"/>
    <x v="2"/>
    <n v="2"/>
    <n v="141895"/>
    <n v="94140.237837837834"/>
    <n v="33693.095495495494"/>
    <n v="7942.9565217391319"/>
    <x v="0"/>
    <x v="0"/>
    <n v="0"/>
    <n v="2941.1764705882351"/>
    <n v="0"/>
    <n v="2941.1764705882351"/>
    <n v="2837.9"/>
    <n v="19971.062503168127"/>
  </r>
  <r>
    <x v="21"/>
    <s v="SO.GM.2026.08.00155"/>
    <s v="Pemayung Indah"/>
    <x v="1"/>
    <x v="23"/>
    <x v="2"/>
    <n v="20"/>
    <n v="1418950"/>
    <n v="941402.37837837834"/>
    <n v="336930.95495495491"/>
    <n v="79429.565217391326"/>
    <x v="0"/>
    <x v="0"/>
    <n v="0"/>
    <n v="2941.1764705882351"/>
    <n v="0"/>
    <n v="2941.1764705882351"/>
    <n v="28379"/>
    <n v="226181.21326697536"/>
  </r>
  <r>
    <x v="21"/>
    <s v="SO.GM.2026.08.00156"/>
    <s v="PANCA WARNA"/>
    <x v="2"/>
    <x v="23"/>
    <x v="2"/>
    <n v="3"/>
    <n v="212842.50000000003"/>
    <n v="141210.35675675675"/>
    <n v="50539.643243243248"/>
    <n v="11914.434782608696"/>
    <x v="1"/>
    <x v="2"/>
    <n v="0"/>
    <n v="0"/>
    <n v="17027.400000000001"/>
    <n v="17027.400000000001"/>
    <n v="0"/>
    <n v="21597.808460634551"/>
  </r>
  <r>
    <x v="21"/>
    <s v="SO.GM.2026.08.00157"/>
    <s v="Rizki Bangunan (Kerinci)"/>
    <x v="7"/>
    <x v="24"/>
    <x v="2"/>
    <n v="20"/>
    <n v="1277055"/>
    <n v="847262.14054054057"/>
    <n v="303237.85945945943"/>
    <n v="131878.26086956522"/>
    <x v="0"/>
    <x v="0"/>
    <n v="0"/>
    <n v="16666.666666666668"/>
    <n v="0"/>
    <n v="16666.666666666668"/>
    <n v="25541.100000000002"/>
    <n v="129151.83192322755"/>
  </r>
  <r>
    <x v="21"/>
    <s v="SO.GM.2026.08.00158"/>
    <s v="Berkah Abadi Jaya"/>
    <x v="5"/>
    <x v="52"/>
    <x v="5"/>
    <n v="10"/>
    <n v="1027675"/>
    <n v="708748.10810810793"/>
    <n v="217085.22522522532"/>
    <n v="153778.08695652173"/>
    <x v="0"/>
    <x v="1"/>
    <n v="0"/>
    <n v="0"/>
    <n v="0"/>
    <n v="0"/>
    <n v="0"/>
    <n v="63307.138268703595"/>
  </r>
  <r>
    <x v="21"/>
    <s v="SO.GM.2026.08.00159"/>
    <s v="Akbar Mandiri"/>
    <x v="1"/>
    <x v="23"/>
    <x v="2"/>
    <n v="6"/>
    <n v="425685.00000000006"/>
    <n v="282420.7135135135"/>
    <n v="101079.2864864865"/>
    <n v="23828.869565217392"/>
    <x v="0"/>
    <x v="0"/>
    <n v="0"/>
    <n v="2500"/>
    <n v="0"/>
    <n v="2500"/>
    <n v="8513.7000000000007"/>
    <n v="66236.716921269108"/>
  </r>
  <r>
    <x v="21"/>
    <s v="SO.GM.2026.08.00159"/>
    <s v="Akbar Mandiri"/>
    <x v="1"/>
    <x v="22"/>
    <x v="2"/>
    <n v="3"/>
    <n v="792262.50000000012"/>
    <n v="519312.06486486486"/>
    <n v="194437.93513513514"/>
    <n v="48277.565217391304"/>
    <x v="0"/>
    <x v="0"/>
    <n v="0"/>
    <n v="2500"/>
    <n v="0"/>
    <n v="2500"/>
    <n v="15845.250000000002"/>
    <n v="127815.11991774384"/>
  </r>
  <r>
    <x v="21"/>
    <s v="SO.GM.2026.08.00160"/>
    <s v="Akbar Mandiri"/>
    <x v="1"/>
    <x v="52"/>
    <x v="5"/>
    <n v="10"/>
    <n v="1027675"/>
    <n v="708748.10810810793"/>
    <n v="217085.22522522532"/>
    <n v="153778.08695652173"/>
    <x v="0"/>
    <x v="1"/>
    <n v="0"/>
    <n v="0"/>
    <n v="0"/>
    <n v="0"/>
    <n v="0"/>
    <n v="63307.138268703595"/>
  </r>
  <r>
    <x v="22"/>
    <s v="SO.AV.2026.08.01391"/>
    <s v="Anto Jaya"/>
    <x v="2"/>
    <x v="14"/>
    <x v="0"/>
    <n v="1"/>
    <n v="1321085"/>
    <n v="995097.75135135127"/>
    <n v="195068.91531531524"/>
    <n v="16153.739130434782"/>
    <x v="1"/>
    <x v="2"/>
    <n v="0"/>
    <n v="0"/>
    <n v="39632.549999999996"/>
    <n v="39632.549999999996"/>
    <n v="26421.7"/>
    <n v="112860.92618488047"/>
  </r>
  <r>
    <x v="22"/>
    <s v="SO.AV.2026.08.01392"/>
    <s v="Anto Jaya"/>
    <x v="2"/>
    <x v="5"/>
    <x v="0"/>
    <n v="14"/>
    <n v="1064490"/>
    <n v="807818.76756756753"/>
    <n v="151181.23243243247"/>
    <n v="11677.21739130435"/>
    <x v="1"/>
    <x v="2"/>
    <n v="0"/>
    <n v="0"/>
    <n v="31934.700000000004"/>
    <n v="31934.700000000004"/>
    <n v="21289.800000000003"/>
    <n v="86279.515041128107"/>
  </r>
  <r>
    <x v="22"/>
    <s v="SO.AV.2026.08.01392"/>
    <s v="Anto Jaya"/>
    <x v="2"/>
    <x v="20"/>
    <x v="0"/>
    <n v="4"/>
    <n v="1149220"/>
    <n v="872068.32432432426"/>
    <n v="163265.00900900899"/>
    <n v="12978.08695652174"/>
    <x v="1"/>
    <x v="2"/>
    <n v="0"/>
    <n v="0"/>
    <n v="34476.6"/>
    <n v="34476.6"/>
    <n v="22984.399999999998"/>
    <n v="92825.922052487265"/>
  </r>
  <r>
    <x v="22"/>
    <s v="SO.AV.2026.08.01393"/>
    <s v="JAYA BANGUN UTAMA"/>
    <x v="2"/>
    <x v="5"/>
    <x v="0"/>
    <n v="10"/>
    <n v="760350.00000000012"/>
    <n v="577013.40540540533"/>
    <n v="107986.59459459467"/>
    <n v="8340.8695652173919"/>
    <x v="0"/>
    <x v="0"/>
    <n v="0"/>
    <n v="8333.3333333333339"/>
    <n v="0"/>
    <n v="8333.3333333333339"/>
    <n v="15207.000000000002"/>
    <n v="76105.391696043953"/>
  </r>
  <r>
    <x v="22"/>
    <s v="SO.AV.2026.08.01393"/>
    <s v="JAYA BANGUN UTAMA"/>
    <x v="2"/>
    <x v="20"/>
    <x v="0"/>
    <n v="4"/>
    <n v="1149220"/>
    <n v="872068.32432432426"/>
    <n v="163265.00900900899"/>
    <n v="12978.08695652174"/>
    <x v="0"/>
    <x v="0"/>
    <n v="0"/>
    <n v="8333.3333333333339"/>
    <n v="0"/>
    <n v="8333.3333333333339"/>
    <n v="22984.399999999998"/>
    <n v="118969.18871915393"/>
  </r>
  <r>
    <x v="22"/>
    <s v="SO.AV.2026.08.01394"/>
    <s v="Intan Mulia"/>
    <x v="4"/>
    <x v="55"/>
    <x v="0"/>
    <n v="2"/>
    <n v="375365"/>
    <n v="283345.16756756755"/>
    <n v="54821.499099099077"/>
    <n v="6493.6347826086967"/>
    <x v="0"/>
    <x v="0"/>
    <n v="0"/>
    <n v="6250"/>
    <n v="0"/>
    <n v="6250"/>
    <n v="7507.3"/>
    <n v="34570.564316490374"/>
  </r>
  <r>
    <x v="22"/>
    <s v="SO.AV.2026.08.01394"/>
    <s v="Intan Mulia"/>
    <x v="4"/>
    <x v="20"/>
    <x v="0"/>
    <n v="2"/>
    <n v="574610"/>
    <n v="436034.16216216213"/>
    <n v="81632.504504504497"/>
    <n v="6489.04347826087"/>
    <x v="0"/>
    <x v="0"/>
    <n v="0"/>
    <n v="6250"/>
    <n v="0"/>
    <n v="6250"/>
    <n v="11492.199999999999"/>
    <n v="57401.261026243636"/>
  </r>
  <r>
    <x v="22"/>
    <s v="SO.AV.2026.08.01395"/>
    <s v="Mandiri (Alam Barajo)"/>
    <x v="2"/>
    <x v="17"/>
    <x v="0"/>
    <n v="4"/>
    <n v="269730"/>
    <n v="206060.80864864861"/>
    <n v="36939.191351351386"/>
    <n v="2760.9043478260869"/>
    <x v="0"/>
    <x v="1"/>
    <n v="0"/>
    <n v="0"/>
    <n v="0"/>
    <n v="0"/>
    <n v="5394.6"/>
    <n v="28783.687003525301"/>
  </r>
  <r>
    <x v="22"/>
    <s v="SO.AV.2026.08.01396"/>
    <s v="BuildXpert Mart"/>
    <x v="12"/>
    <x v="4"/>
    <x v="1"/>
    <n v="2"/>
    <n v="105265"/>
    <n v="80119.351351351346"/>
    <n v="14713.981981981982"/>
    <n v="950.4"/>
    <x v="0"/>
    <x v="1"/>
    <n v="0"/>
    <n v="0"/>
    <n v="0"/>
    <n v="0"/>
    <n v="2105.3000000000002"/>
    <n v="11658.281981981982"/>
  </r>
  <r>
    <x v="22"/>
    <s v="SO.AV.2026.08.01396"/>
    <s v="BuildXpert Mart"/>
    <x v="12"/>
    <x v="25"/>
    <x v="0"/>
    <n v="1"/>
    <n v="111277.5"/>
    <n v="80581.57837837837"/>
    <n v="19668.421621621615"/>
    <n v="3933.217391304348"/>
    <x v="0"/>
    <x v="1"/>
    <n v="0"/>
    <n v="0"/>
    <n v="0"/>
    <n v="0"/>
    <n v="2225.5499999999997"/>
    <n v="13509.654230317268"/>
  </r>
  <r>
    <x v="22"/>
    <s v="SO.AV.2026.08.01397"/>
    <s v="PANCA WARNA"/>
    <x v="2"/>
    <x v="9"/>
    <x v="1"/>
    <n v="3"/>
    <n v="515317.50000000006"/>
    <n v="382030.6378378378"/>
    <n v="82219.362162162201"/>
    <n v="12368.973913043479"/>
    <x v="1"/>
    <x v="2"/>
    <n v="0"/>
    <n v="0"/>
    <n v="41225.4"/>
    <n v="41225.4"/>
    <n v="0"/>
    <n v="28624.988249118724"/>
  </r>
  <r>
    <x v="22"/>
    <s v="SO.AV.2026.08.01397"/>
    <s v="PANCA WARNA"/>
    <x v="2"/>
    <x v="13"/>
    <x v="0"/>
    <n v="1"/>
    <n v="103692.5"/>
    <n v="74341.513513513506"/>
    <n v="19075.153153153151"/>
    <n v="3581.217391304348"/>
    <x v="1"/>
    <x v="2"/>
    <n v="0"/>
    <n v="0"/>
    <n v="8295.4"/>
    <n v="8295.4"/>
    <n v="0"/>
    <n v="7198.5357618488033"/>
  </r>
  <r>
    <x v="22"/>
    <s v="SO.AV.2026.08.01398"/>
    <s v="Jaya Bersama"/>
    <x v="0"/>
    <x v="54"/>
    <x v="0"/>
    <n v="1"/>
    <n v="581455"/>
    <n v="425557.0162162162"/>
    <n v="98276.317117117113"/>
    <n v="16375.652173913042"/>
    <x v="0"/>
    <x v="0"/>
    <n v="0"/>
    <n v="3125"/>
    <n v="0"/>
    <n v="3125"/>
    <n v="11629.1"/>
    <n v="67146.564943204066"/>
  </r>
  <r>
    <x v="22"/>
    <s v="SO.AV.2026.08.01399"/>
    <s v="Rul Sinar Kaca"/>
    <x v="13"/>
    <x v="56"/>
    <x v="0"/>
    <n v="8"/>
    <n v="1371960.0000000002"/>
    <n v="1008271.2216216214"/>
    <n v="227728.7783783786"/>
    <n v="25588.869565217392"/>
    <x v="0"/>
    <x v="0"/>
    <n v="0"/>
    <n v="15625"/>
    <n v="0"/>
    <n v="15625"/>
    <n v="27439.200000000001"/>
    <n v="159075.70881316118"/>
  </r>
  <r>
    <x v="22"/>
    <s v="SO.AV.2026.08.01400"/>
    <s v="Star Iron"/>
    <x v="9"/>
    <x v="39"/>
    <x v="1"/>
    <n v="6"/>
    <n v="274725"/>
    <n v="206153.25405405404"/>
    <n v="41346.745945945964"/>
    <n v="5004.5217391304359"/>
    <x v="0"/>
    <x v="0"/>
    <n v="0"/>
    <n v="6250"/>
    <n v="0"/>
    <n v="6250"/>
    <n v="5494.5000000000009"/>
    <n v="24597.724206815532"/>
  </r>
  <r>
    <x v="22"/>
    <s v="SO.AV.2026.08.01400"/>
    <s v="Star Iron"/>
    <x v="9"/>
    <x v="9"/>
    <x v="1"/>
    <n v="2"/>
    <n v="343545.00000000006"/>
    <n v="254687.09189189188"/>
    <n v="54812.908108108124"/>
    <n v="8245.9826086956527"/>
    <x v="0"/>
    <x v="0"/>
    <n v="0"/>
    <n v="6250"/>
    <n v="0"/>
    <n v="6250"/>
    <n v="6870.9000000000005"/>
    <n v="33446.02549941247"/>
  </r>
  <r>
    <x v="22"/>
    <s v="SO.AV.2026.08.01400"/>
    <s v="Star Iron"/>
    <x v="9"/>
    <x v="5"/>
    <x v="0"/>
    <n v="3"/>
    <n v="228105.00000000003"/>
    <n v="173104.02162162162"/>
    <n v="32395.978378378379"/>
    <n v="2502.2608695652179"/>
    <x v="0"/>
    <x v="0"/>
    <n v="0"/>
    <n v="6250"/>
    <n v="0"/>
    <n v="6250"/>
    <n v="4562.1000000000004"/>
    <n v="19081.617508813164"/>
  </r>
  <r>
    <x v="22"/>
    <s v="SO.AV.2026.08.01401"/>
    <s v="Kawan Kita"/>
    <x v="11"/>
    <x v="26"/>
    <x v="1"/>
    <n v="5"/>
    <n v="1366132.5000000002"/>
    <n v="1016783.9027027027"/>
    <n v="213966.09729729732"/>
    <n v="19964.521739130436"/>
    <x v="0"/>
    <x v="0"/>
    <n v="0"/>
    <n v="7142.8571428571431"/>
    <n v="0"/>
    <n v="7142.8571428571431"/>
    <n v="27322.65"/>
    <n v="159536.06841530977"/>
  </r>
  <r>
    <x v="22"/>
    <s v="SO.AV.2026.08.01401"/>
    <s v="Kawan Kita"/>
    <x v="11"/>
    <x v="123"/>
    <x v="1"/>
    <n v="1"/>
    <n v="1203628.5"/>
    <n v="891982.60540540516"/>
    <n v="192367.39459459484"/>
    <n v="17990.260869565216"/>
    <x v="0"/>
    <x v="0"/>
    <n v="0"/>
    <n v="7142.8571428571431"/>
    <n v="0"/>
    <n v="7142.8571428571431"/>
    <n v="24072.570000000003"/>
    <n v="143161.70658217248"/>
  </r>
  <r>
    <x v="22"/>
    <s v="SO.AV.2026.08.01401"/>
    <s v="Kawan Kita"/>
    <x v="11"/>
    <x v="124"/>
    <x v="1"/>
    <n v="5"/>
    <n v="0"/>
    <n v="0"/>
    <n v="0"/>
    <n v="1924.5217391304348"/>
    <x v="0"/>
    <x v="0"/>
    <n v="0"/>
    <n v="7142.8571428571431"/>
    <n v="0"/>
    <n v="7142.8571428571431"/>
    <n v="0"/>
    <n v="-9067.3788819875772"/>
  </r>
  <r>
    <x v="22"/>
    <s v="SO.AV.2026.08.01403"/>
    <s v="Sri Jaya (WTC)"/>
    <x v="4"/>
    <x v="3"/>
    <x v="1"/>
    <n v="78"/>
    <n v="7200570"/>
    <n v="5534244.1945945937"/>
    <n v="952755.80540540535"/>
    <n v="73414.956521739135"/>
    <x v="9"/>
    <x v="3"/>
    <n v="75000"/>
    <n v="23333.333333333332"/>
    <n v="0"/>
    <n v="98333.333333333328"/>
    <n v="144011.4"/>
    <n v="636996.11555033282"/>
  </r>
  <r>
    <x v="22"/>
    <s v="SO.AV.2026.08.01404"/>
    <s v="Tony Jaya (Bagan Pete)"/>
    <x v="3"/>
    <x v="6"/>
    <x v="0"/>
    <n v="24"/>
    <n v="1658340"/>
    <n v="1255408.6054054054"/>
    <n v="238591.39459459437"/>
    <n v="15610.434782608694"/>
    <x v="0"/>
    <x v="0"/>
    <n v="0"/>
    <n v="13636.363636363636"/>
    <n v="0"/>
    <n v="13636.363636363636"/>
    <n v="33166.799999999996"/>
    <n v="176177.79617562203"/>
  </r>
  <r>
    <x v="22"/>
    <s v="SO.AV.2026.08.01405"/>
    <s v="Hendi Jaya"/>
    <x v="2"/>
    <x v="5"/>
    <x v="0"/>
    <n v="4"/>
    <n v="304140"/>
    <n v="230805.36216216214"/>
    <n v="43194.637837837858"/>
    <n v="3336.3478260869565"/>
    <x v="0"/>
    <x v="0"/>
    <n v="0"/>
    <n v="38461.538461538461"/>
    <n v="0"/>
    <n v="38461.538461538461"/>
    <n v="6082.8"/>
    <n v="-4686.0484497875632"/>
  </r>
  <r>
    <x v="22"/>
    <s v="SO.AV.2026.08.01406"/>
    <s v="Ken Jaya"/>
    <x v="3"/>
    <x v="3"/>
    <x v="1"/>
    <n v="6"/>
    <n v="553890"/>
    <n v="425711.09189189179"/>
    <n v="73288.908108108153"/>
    <n v="5647.304347826087"/>
    <x v="0"/>
    <x v="0"/>
    <n v="0"/>
    <n v="7142.8571428571431"/>
    <n v="0"/>
    <n v="7142.8571428571431"/>
    <n v="11077.8"/>
    <n v="49420.946617424925"/>
  </r>
  <r>
    <x v="22"/>
    <s v="SO.AV.2026.08.01407"/>
    <s v="Mantap Jaya Bangunan"/>
    <x v="3"/>
    <x v="17"/>
    <x v="0"/>
    <n v="2"/>
    <n v="134865"/>
    <n v="103030.40432432431"/>
    <n v="18469.595675675693"/>
    <n v="1380.4521739130435"/>
    <x v="0"/>
    <x v="1"/>
    <n v="0"/>
    <n v="0"/>
    <n v="0"/>
    <n v="0"/>
    <n v="2697.3"/>
    <n v="14391.843501762651"/>
  </r>
  <r>
    <x v="22"/>
    <s v="SO.AV.2026.08.01408"/>
    <s v="Sinar Cahaya / Sinar Makmur"/>
    <x v="0"/>
    <x v="5"/>
    <x v="0"/>
    <n v="10"/>
    <n v="760350.00000000012"/>
    <n v="577013.40540540533"/>
    <n v="107986.59459459467"/>
    <n v="8340.8695652173919"/>
    <x v="0"/>
    <x v="0"/>
    <n v="0"/>
    <n v="5769.2307692307695"/>
    <n v="0"/>
    <n v="5769.2307692307695"/>
    <n v="15207.000000000002"/>
    <n v="78669.494260146515"/>
  </r>
  <r>
    <x v="22"/>
    <s v="SO.AV.2026.08.01409"/>
    <s v="Sinar Cahaya / Sinar Makmur"/>
    <x v="0"/>
    <x v="17"/>
    <x v="0"/>
    <n v="4"/>
    <n v="269730"/>
    <n v="206060.80864864861"/>
    <n v="36939.191351351386"/>
    <n v="2760.9043478260869"/>
    <x v="0"/>
    <x v="0"/>
    <n v="0"/>
    <n v="5769.2307692307695"/>
    <n v="0"/>
    <n v="5769.2307692307695"/>
    <n v="5394.6"/>
    <n v="23014.456234294528"/>
  </r>
  <r>
    <x v="22"/>
    <s v="SO.AV.2026.08.01410"/>
    <s v="Maju Jaya ( Sipin )"/>
    <x v="0"/>
    <x v="20"/>
    <x v="0"/>
    <n v="4"/>
    <n v="1149220"/>
    <n v="872068.32432432426"/>
    <n v="163265.00900900899"/>
    <n v="12978.08695652174"/>
    <x v="0"/>
    <x v="0"/>
    <n v="0"/>
    <n v="8333.3333333333339"/>
    <n v="0"/>
    <n v="8333.3333333333339"/>
    <n v="22984.399999999998"/>
    <n v="118969.18871915393"/>
  </r>
  <r>
    <x v="22"/>
    <s v="SO.AV.2026.08.01411"/>
    <s v="PANCA WARNA"/>
    <x v="2"/>
    <x v="5"/>
    <x v="0"/>
    <n v="7"/>
    <n v="532245"/>
    <n v="403909.38378378376"/>
    <n v="75590.616216216236"/>
    <n v="5838.6086956521749"/>
    <x v="1"/>
    <x v="2"/>
    <n v="0"/>
    <n v="0"/>
    <n v="42579.600000000006"/>
    <n v="42579.600000000006"/>
    <n v="0"/>
    <n v="27172.407520564055"/>
  </r>
  <r>
    <x v="22"/>
    <s v="SO.AV.2026.08.01411"/>
    <s v="PANCA WARNA"/>
    <x v="2"/>
    <x v="20"/>
    <x v="0"/>
    <n v="12"/>
    <n v="3447660.0000000005"/>
    <n v="2616204.9729729728"/>
    <n v="489795.02702702722"/>
    <n v="38934.260869565216"/>
    <x v="1"/>
    <x v="2"/>
    <n v="0"/>
    <n v="0"/>
    <n v="275812.80000000005"/>
    <n v="275812.80000000005"/>
    <n v="0"/>
    <n v="175047.96615746198"/>
  </r>
  <r>
    <x v="22"/>
    <s v="SO.AV.2026.08.01412"/>
    <s v="KIM BANGUN JAYA"/>
    <x v="1"/>
    <x v="10"/>
    <x v="1"/>
    <n v="4"/>
    <n v="3241200"/>
    <n v="2394952.3027027026"/>
    <n v="525047.69729729695"/>
    <n v="79643.826086956527"/>
    <x v="0"/>
    <x v="1"/>
    <n v="0"/>
    <n v="0"/>
    <n v="0"/>
    <n v="0"/>
    <n v="64824"/>
    <n v="380579.87121034041"/>
  </r>
  <r>
    <x v="22"/>
    <s v="SO.AV.2026.08.01413"/>
    <s v="Suryadi / Empat Saudara"/>
    <x v="1"/>
    <x v="1"/>
    <x v="1"/>
    <n v="12"/>
    <n v="167702.5"/>
    <n v="129654.68108108104"/>
    <n v="21428.652252252272"/>
    <n v="1331.478260869565"/>
    <x v="0"/>
    <x v="0"/>
    <n v="0"/>
    <n v="6250"/>
    <n v="0"/>
    <n v="6250"/>
    <n v="3354.05"/>
    <n v="10493.123991382708"/>
  </r>
  <r>
    <x v="22"/>
    <s v="SO.AV.2026.08.01413"/>
    <s v="Suryadi / Empat Saudara"/>
    <x v="1"/>
    <x v="17"/>
    <x v="0"/>
    <n v="15"/>
    <n v="1011487.5000000001"/>
    <n v="772728.03243243229"/>
    <n v="138521.96756756771"/>
    <n v="10353.391304347826"/>
    <x v="0"/>
    <x v="0"/>
    <n v="0"/>
    <n v="6250"/>
    <n v="0"/>
    <n v="6250"/>
    <n v="20229.75"/>
    <n v="101688.82626321989"/>
  </r>
  <r>
    <x v="22"/>
    <s v="SO.AV.2026.08.01414"/>
    <s v="Pelita (Pattimura)"/>
    <x v="2"/>
    <x v="5"/>
    <x v="0"/>
    <n v="3"/>
    <n v="228105.00000000003"/>
    <n v="173104.02162162162"/>
    <n v="32395.978378378379"/>
    <n v="2502.2608695652179"/>
    <x v="0"/>
    <x v="1"/>
    <n v="0"/>
    <n v="0"/>
    <n v="0"/>
    <n v="0"/>
    <n v="4562.1000000000004"/>
    <n v="25331.617508813164"/>
  </r>
  <r>
    <x v="22"/>
    <s v="SO.AV.2026.08.01415"/>
    <s v="Yanmar"/>
    <x v="5"/>
    <x v="32"/>
    <x v="1"/>
    <n v="300"/>
    <n v="0"/>
    <n v="0"/>
    <n v="0"/>
    <n v="49356.521739130432"/>
    <x v="1"/>
    <x v="1"/>
    <n v="0"/>
    <n v="0"/>
    <n v="0"/>
    <n v="0"/>
    <n v="0"/>
    <n v="-49356.521739130432"/>
  </r>
  <r>
    <x v="22"/>
    <s v="SO.AV.2026.08.01415"/>
    <s v="Yanmar"/>
    <x v="5"/>
    <x v="33"/>
    <x v="1"/>
    <n v="300"/>
    <n v="23254500.000000004"/>
    <n v="17818851.891891889"/>
    <n v="3131148.1081081107"/>
    <n v="49356.521739130432"/>
    <x v="1"/>
    <x v="2"/>
    <n v="0"/>
    <n v="0"/>
    <n v="1162725"/>
    <n v="1162725"/>
    <n v="465090.00000000006"/>
    <n v="1453976.5863689804"/>
  </r>
  <r>
    <x v="22"/>
    <s v="SO.AV.2026.08.01416"/>
    <s v="Dimas Bangunan"/>
    <x v="7"/>
    <x v="9"/>
    <x v="1"/>
    <n v="16"/>
    <n v="2748360.0000000005"/>
    <n v="2037496.735135135"/>
    <n v="438503.26486486499"/>
    <n v="105967.86086956522"/>
    <x v="0"/>
    <x v="0"/>
    <n v="0"/>
    <n v="14285.714285714286"/>
    <n v="0"/>
    <n v="14285.714285714286"/>
    <n v="54967.200000000004"/>
    <n v="263282.4897095855"/>
  </r>
  <r>
    <x v="22"/>
    <s v="SO.AV.2026.08.01416"/>
    <s v="Dimas Bangunan"/>
    <x v="7"/>
    <x v="6"/>
    <x v="0"/>
    <n v="24"/>
    <n v="1658340"/>
    <n v="1255408.6054054054"/>
    <n v="238591.39459459437"/>
    <n v="25610.434782608696"/>
    <x v="0"/>
    <x v="0"/>
    <n v="0"/>
    <n v="14285.714285714286"/>
    <n v="0"/>
    <n v="14285.714285714286"/>
    <n v="33166.799999999996"/>
    <n v="165528.44552627139"/>
  </r>
  <r>
    <x v="22"/>
    <s v="SO.AV.2026.08.01417"/>
    <s v="Sinar Cahaya / Sinar Makmur"/>
    <x v="0"/>
    <x v="9"/>
    <x v="1"/>
    <n v="2"/>
    <n v="343545.00000000006"/>
    <n v="254687.09189189188"/>
    <n v="54812.908108108124"/>
    <n v="8245.9826086956527"/>
    <x v="0"/>
    <x v="0"/>
    <n v="0"/>
    <n v="5769.2307692307695"/>
    <n v="0"/>
    <n v="5769.2307692307695"/>
    <n v="6870.9000000000005"/>
    <n v="33926.794730181697"/>
  </r>
  <r>
    <x v="22"/>
    <s v="SO.AV.2026.08.01418"/>
    <s v="PT. Tayang Sari"/>
    <x v="2"/>
    <x v="20"/>
    <x v="0"/>
    <n v="2"/>
    <n v="574610"/>
    <n v="436034.16216216213"/>
    <n v="81632.504504504497"/>
    <n v="6489.04347826087"/>
    <x v="0"/>
    <x v="0"/>
    <n v="0"/>
    <n v="3571.4285714285716"/>
    <n v="0"/>
    <n v="3571.4285714285716"/>
    <n v="11492.199999999999"/>
    <n v="60079.83245481507"/>
  </r>
  <r>
    <x v="22"/>
    <s v="SO.AV.2026.08.01419"/>
    <s v="Boy Jaya Baru"/>
    <x v="9"/>
    <x v="14"/>
    <x v="0"/>
    <n v="3"/>
    <n v="3963255"/>
    <n v="2985293.2540540537"/>
    <n v="585206.74594594585"/>
    <n v="48461.217391304352"/>
    <x v="0"/>
    <x v="0"/>
    <n v="0"/>
    <n v="8064.5161290322585"/>
    <n v="0"/>
    <n v="8064.5161290322585"/>
    <n v="79265.099999999991"/>
    <n v="449415.91242560931"/>
  </r>
  <r>
    <x v="22"/>
    <s v="SO.AV.2026.08.01420"/>
    <s v="Naga Terang"/>
    <x v="2"/>
    <x v="13"/>
    <x v="0"/>
    <n v="4"/>
    <n v="414770"/>
    <n v="297366.05405405402"/>
    <n v="76300.612612612604"/>
    <n v="14324.869565217392"/>
    <x v="0"/>
    <x v="0"/>
    <n v="0"/>
    <n v="7142.8571428571431"/>
    <n v="0"/>
    <n v="7142.8571428571431"/>
    <n v="8295.4"/>
    <n v="46537.485904538065"/>
  </r>
  <r>
    <x v="22"/>
    <s v="SO.AV.2026.08.01420"/>
    <s v="Naga Terang"/>
    <x v="2"/>
    <x v="20"/>
    <x v="0"/>
    <n v="1"/>
    <n v="287305"/>
    <n v="218017.08108108107"/>
    <n v="40816.252252252249"/>
    <n v="3244.521739130435"/>
    <x v="0"/>
    <x v="0"/>
    <n v="0"/>
    <n v="7142.8571428571431"/>
    <n v="0"/>
    <n v="7142.8571428571431"/>
    <n v="5746.0999999999995"/>
    <n v="24682.773370264673"/>
  </r>
  <r>
    <x v="22"/>
    <s v="SO.AV.2026.08.01421"/>
    <s v="Awi/Ayong (Utama)"/>
    <x v="11"/>
    <x v="32"/>
    <x v="1"/>
    <n v="75"/>
    <n v="0"/>
    <n v="0"/>
    <n v="0"/>
    <n v="12339.130434782608"/>
    <x v="0"/>
    <x v="0"/>
    <n v="0"/>
    <n v="12500"/>
    <n v="0"/>
    <n v="12500"/>
    <n v="0"/>
    <n v="-24839.130434782608"/>
  </r>
  <r>
    <x v="22"/>
    <s v="SO.AV.2026.08.01421"/>
    <s v="Awi/Ayong (Utama)"/>
    <x v="11"/>
    <x v="33"/>
    <x v="1"/>
    <n v="75"/>
    <n v="5813625.0000000009"/>
    <n v="4454712.9729729723"/>
    <n v="782787.02702702768"/>
    <n v="12339.130434782608"/>
    <x v="0"/>
    <x v="0"/>
    <n v="0"/>
    <n v="12500"/>
    <n v="0"/>
    <n v="12500"/>
    <n v="116272.50000000001"/>
    <n v="641675.39659224509"/>
  </r>
  <r>
    <x v="22"/>
    <s v="SO.AV.2026.08.01422"/>
    <s v="Rezeki TB"/>
    <x v="6"/>
    <x v="43"/>
    <x v="0"/>
    <n v="4"/>
    <n v="2829390.0000000005"/>
    <n v="2066771.113513513"/>
    <n v="482228.886486487"/>
    <n v="79613.217391304352"/>
    <x v="0"/>
    <x v="0"/>
    <n v="0"/>
    <n v="15384.615384615385"/>
    <n v="0"/>
    <n v="15384.615384615385"/>
    <n v="56587.8"/>
    <n v="330643.25371056731"/>
  </r>
  <r>
    <x v="22"/>
    <s v="SO.AV.2026.08.01423"/>
    <s v="Intan Mulia"/>
    <x v="4"/>
    <x v="55"/>
    <x v="0"/>
    <n v="2"/>
    <n v="375365"/>
    <n v="283345.16756756755"/>
    <n v="54821.499099099077"/>
    <n v="6493.6347826086967"/>
    <x v="0"/>
    <x v="0"/>
    <n v="0"/>
    <n v="6250"/>
    <n v="0"/>
    <n v="6250"/>
    <n v="7507.3"/>
    <n v="34570.564316490374"/>
  </r>
  <r>
    <x v="22"/>
    <s v="SO.AV.2026.08.01424"/>
    <s v="Intan Mulia"/>
    <x v="4"/>
    <x v="43"/>
    <x v="0"/>
    <n v="1"/>
    <n v="707347.50000000012"/>
    <n v="516692.77837837825"/>
    <n v="120557.22162162175"/>
    <n v="19903.304347826088"/>
    <x v="0"/>
    <x v="0"/>
    <n v="0"/>
    <n v="6250"/>
    <n v="0"/>
    <n v="6250"/>
    <n v="14146.95"/>
    <n v="80256.967273795672"/>
  </r>
  <r>
    <x v="22"/>
    <s v="SO.AV.2026.08.01425"/>
    <s v="Tina Bangunan"/>
    <x v="8"/>
    <x v="13"/>
    <x v="0"/>
    <n v="12"/>
    <n v="1244310"/>
    <n v="892098.16216216213"/>
    <n v="228901.83783783787"/>
    <n v="42974.608695652176"/>
    <x v="0"/>
    <x v="1"/>
    <n v="0"/>
    <n v="0"/>
    <n v="0"/>
    <n v="0"/>
    <n v="24886.2"/>
    <n v="161041.0291421857"/>
  </r>
  <r>
    <x v="22"/>
    <s v="SO.AV.2026.08.01426"/>
    <s v="Sederhana (Kuamang Unit 10)"/>
    <x v="8"/>
    <x v="9"/>
    <x v="1"/>
    <n v="4"/>
    <n v="687090.00000000012"/>
    <n v="509374.18378378375"/>
    <n v="109625.81621621625"/>
    <n v="16491.965217391305"/>
    <x v="0"/>
    <x v="0"/>
    <n v="0"/>
    <n v="7142.8571428571431"/>
    <n v="0"/>
    <n v="7142.8571428571431"/>
    <n v="13741.800000000001"/>
    <n v="72249.193855967795"/>
  </r>
  <r>
    <x v="22"/>
    <s v="SO.AV.2026.08.01426"/>
    <s v="Sederhana (Kuamang Unit 10)"/>
    <x v="8"/>
    <x v="5"/>
    <x v="0"/>
    <n v="4"/>
    <n v="304140"/>
    <n v="230805.36216216214"/>
    <n v="43194.637837837858"/>
    <n v="3336.3478260869565"/>
    <x v="0"/>
    <x v="0"/>
    <n v="0"/>
    <n v="7142.8571428571431"/>
    <n v="0"/>
    <n v="7142.8571428571431"/>
    <n v="6082.8"/>
    <n v="26632.632868893754"/>
  </r>
  <r>
    <x v="22"/>
    <s v="SO.AV.2026.08.01427"/>
    <s v="Sinar Bangunan"/>
    <x v="0"/>
    <x v="172"/>
    <x v="3"/>
    <n v="4"/>
    <n v="738500"/>
    <n v="584871.91351351351"/>
    <n v="80443.401801801752"/>
    <n v="15396.173913043478"/>
    <x v="0"/>
    <x v="0"/>
    <n v="0"/>
    <n v="13636.363636363636"/>
    <n v="0"/>
    <n v="13636.363636363636"/>
    <n v="14770"/>
    <n v="36640.864252394633"/>
  </r>
  <r>
    <x v="22"/>
    <s v="SO.AV.2026.08.01427"/>
    <s v="Sinar Bangunan"/>
    <x v="0"/>
    <x v="173"/>
    <x v="3"/>
    <n v="4"/>
    <n v="709100"/>
    <n v="560356.32432432426"/>
    <n v="78472.504504504497"/>
    <n v="14477.913043478264"/>
    <x v="0"/>
    <x v="0"/>
    <n v="0"/>
    <n v="13636.363636363636"/>
    <n v="0"/>
    <n v="13636.363636363636"/>
    <n v="14182"/>
    <n v="36176.227824662594"/>
  </r>
  <r>
    <x v="22"/>
    <s v="SO.AV.2026.08.01428"/>
    <s v="Simpang Sirkuit"/>
    <x v="11"/>
    <x v="3"/>
    <x v="1"/>
    <n v="8"/>
    <n v="738520"/>
    <n v="567614.78918918909"/>
    <n v="97718.544144144165"/>
    <n v="7529.739130434783"/>
    <x v="0"/>
    <x v="1"/>
    <n v="0"/>
    <n v="0"/>
    <n v="0"/>
    <n v="0"/>
    <n v="14770.400000000001"/>
    <n v="75418.405013709387"/>
  </r>
  <r>
    <x v="22"/>
    <s v="SO.AV.2026.08.01429"/>
    <s v="Berkat Bintang 2 (P. Lumut)"/>
    <x v="5"/>
    <x v="3"/>
    <x v="1"/>
    <n v="24"/>
    <n v="2215560"/>
    <n v="1702844.3675675672"/>
    <n v="293155.63243243261"/>
    <n v="22589.217391304348"/>
    <x v="9"/>
    <x v="3"/>
    <n v="25000"/>
    <n v="7142.8571428571431"/>
    <n v="0"/>
    <n v="32142.857142857145"/>
    <n v="44311.199999999997"/>
    <n v="194112.35789827118"/>
  </r>
  <r>
    <x v="22"/>
    <s v="SO.AV.2026.08.01431"/>
    <s v="Sumber Meranti Sejahtera"/>
    <x v="6"/>
    <x v="3"/>
    <x v="1"/>
    <n v="24"/>
    <n v="2215560"/>
    <n v="1702844.3675675672"/>
    <n v="293155.63243243261"/>
    <n v="22589.217391304348"/>
    <x v="9"/>
    <x v="3"/>
    <n v="25000"/>
    <n v="7142.8571428571431"/>
    <n v="0"/>
    <n v="32142.857142857145"/>
    <n v="44311.199999999997"/>
    <n v="194112.35789827118"/>
  </r>
  <r>
    <x v="22"/>
    <s v="SO.GM.2026.08.00161"/>
    <s v="Inti Terang Steel"/>
    <x v="2"/>
    <x v="23"/>
    <x v="2"/>
    <n v="2"/>
    <n v="141895"/>
    <n v="94140.237837837834"/>
    <n v="33693.095495495494"/>
    <n v="7942.9565217391319"/>
    <x v="0"/>
    <x v="1"/>
    <n v="0"/>
    <n v="0"/>
    <n v="0"/>
    <n v="0"/>
    <n v="2837.9"/>
    <n v="22912.238973756361"/>
  </r>
  <r>
    <x v="22"/>
    <s v="SO.GM.2026.08.00162"/>
    <s v="PANCA WARNA"/>
    <x v="2"/>
    <x v="24"/>
    <x v="2"/>
    <n v="12"/>
    <n v="766233.00000000012"/>
    <n v="508357.28432432434"/>
    <n v="181942.71567567566"/>
    <n v="49126.956521739121"/>
    <x v="1"/>
    <x v="2"/>
    <n v="0"/>
    <n v="0"/>
    <n v="61298.640000000007"/>
    <n v="61298.640000000007"/>
    <n v="0"/>
    <n v="71517.11915393651"/>
  </r>
  <r>
    <x v="22"/>
    <s v="SO.GM.2026.08.00163"/>
    <s v="Abadi Makmur (Kenali)"/>
    <x v="0"/>
    <x v="22"/>
    <x v="2"/>
    <n v="3"/>
    <n v="792262.50000000012"/>
    <n v="519312.06486486486"/>
    <n v="194437.93513513514"/>
    <n v="48277.565217391304"/>
    <x v="0"/>
    <x v="1"/>
    <n v="0"/>
    <n v="0"/>
    <n v="0"/>
    <n v="0"/>
    <n v="15845.250000000002"/>
    <n v="130315.11991774384"/>
  </r>
  <r>
    <x v="22"/>
    <s v="SO.GM.2026.08.00164"/>
    <s v="Rohid Bangunan"/>
    <x v="7"/>
    <x v="24"/>
    <x v="2"/>
    <n v="4"/>
    <n v="255411.00000000003"/>
    <n v="169452.42810810811"/>
    <n v="60647.571891891886"/>
    <n v="26375.65217391304"/>
    <x v="0"/>
    <x v="1"/>
    <n v="0"/>
    <n v="0"/>
    <n v="0"/>
    <n v="0"/>
    <n v="5108.22"/>
    <n v="29163.699717978845"/>
  </r>
  <r>
    <x v="23"/>
    <s v="SO.AV.2026.08.01430"/>
    <s v="Jaya Murni"/>
    <x v="5"/>
    <x v="32"/>
    <x v="1"/>
    <n v="75"/>
    <n v="0"/>
    <n v="0"/>
    <n v="0"/>
    <n v="12339.130434782608"/>
    <x v="0"/>
    <x v="0"/>
    <n v="0"/>
    <n v="25000"/>
    <n v="0"/>
    <n v="25000"/>
    <n v="0"/>
    <n v="-37339.130434782608"/>
  </r>
  <r>
    <x v="23"/>
    <s v="SO.AV.2026.08.01430"/>
    <s v="Jaya Murni"/>
    <x v="5"/>
    <x v="33"/>
    <x v="1"/>
    <n v="75"/>
    <n v="5813625.0000000009"/>
    <n v="4454712.9729729723"/>
    <n v="782787.02702702768"/>
    <n v="12339.130434782608"/>
    <x v="0"/>
    <x v="0"/>
    <n v="0"/>
    <n v="25000"/>
    <n v="0"/>
    <n v="25000"/>
    <n v="116272.50000000001"/>
    <n v="629175.39659224509"/>
  </r>
  <r>
    <x v="23"/>
    <s v="SO.AV.2026.08.01432"/>
    <s v="Moro Ziadah (Sekernan)"/>
    <x v="5"/>
    <x v="155"/>
    <x v="1"/>
    <n v="24"/>
    <n v="1522920.0000000002"/>
    <n v="1153718.6594594591"/>
    <n v="218281.34054054087"/>
    <n v="20018.086956521744"/>
    <x v="0"/>
    <x v="1"/>
    <n v="0"/>
    <n v="0"/>
    <n v="0"/>
    <n v="0"/>
    <n v="30458.400000000001"/>
    <n v="167804.85358401915"/>
  </r>
  <r>
    <x v="23"/>
    <s v="SO.AV.2026.08.01433"/>
    <s v="Mapan Jaya"/>
    <x v="2"/>
    <x v="5"/>
    <x v="0"/>
    <n v="4"/>
    <n v="304140"/>
    <n v="230805.36216216214"/>
    <n v="43194.637837837858"/>
    <n v="3336.3478260869565"/>
    <x v="0"/>
    <x v="0"/>
    <n v="0"/>
    <n v="6250"/>
    <n v="0"/>
    <n v="6250"/>
    <n v="6082.8"/>
    <n v="27525.490011750899"/>
  </r>
  <r>
    <x v="23"/>
    <s v="SO.AV.2026.08.01434"/>
    <s v="Pelita Abadi"/>
    <x v="2"/>
    <x v="5"/>
    <x v="0"/>
    <n v="4"/>
    <n v="304140"/>
    <n v="230805.36216216214"/>
    <n v="43194.637837837858"/>
    <n v="3336.3478260869565"/>
    <x v="0"/>
    <x v="0"/>
    <n v="0"/>
    <n v="3333.3333333333335"/>
    <n v="0"/>
    <n v="3333.3333333333335"/>
    <n v="6082.8"/>
    <n v="30442.156678417563"/>
  </r>
  <r>
    <x v="23"/>
    <s v="SO.AV.2026.08.01435"/>
    <s v="Bangun Jaya"/>
    <x v="6"/>
    <x v="2"/>
    <x v="1"/>
    <n v="12"/>
    <n v="309782.5"/>
    <n v="238971.37297297292"/>
    <n v="40111.96036036039"/>
    <n v="2252.7969391304346"/>
    <x v="0"/>
    <x v="1"/>
    <n v="0"/>
    <n v="0"/>
    <n v="0"/>
    <n v="0"/>
    <n v="6195.65"/>
    <n v="31663.513421229953"/>
  </r>
  <r>
    <x v="23"/>
    <s v="SO.AV.2026.08.01436"/>
    <s v="Umran Jaya Abadi"/>
    <x v="1"/>
    <x v="19"/>
    <x v="1"/>
    <n v="4"/>
    <n v="1451880.0000000002"/>
    <n v="1117664.9513513511"/>
    <n v="190335.0486486489"/>
    <n v="12971.965217391305"/>
    <x v="0"/>
    <x v="1"/>
    <n v="0"/>
    <n v="0"/>
    <n v="0"/>
    <n v="0"/>
    <n v="29037.600000000002"/>
    <n v="148325.48343125757"/>
  </r>
  <r>
    <x v="23"/>
    <s v="SO.AV.2026.08.01437"/>
    <s v="Boy Jaya Baru"/>
    <x v="9"/>
    <x v="54"/>
    <x v="0"/>
    <n v="1"/>
    <n v="581455"/>
    <n v="425557.0162162162"/>
    <n v="98276.317117117113"/>
    <n v="16375.652173913042"/>
    <x v="0"/>
    <x v="0"/>
    <n v="0"/>
    <n v="8064.5161290322585"/>
    <n v="0"/>
    <n v="8064.5161290322585"/>
    <n v="11629.1"/>
    <n v="62207.048814171816"/>
  </r>
  <r>
    <x v="23"/>
    <s v="SO.AV.2026.08.01438"/>
    <s v="Yolan &amp; Aysila (Bangko)"/>
    <x v="10"/>
    <x v="3"/>
    <x v="1"/>
    <n v="96"/>
    <n v="8862240"/>
    <n v="6811377.4702702686"/>
    <n v="1172622.5297297304"/>
    <n v="130356.86956521739"/>
    <x v="9"/>
    <x v="3"/>
    <n v="100000"/>
    <n v="28571.428571428572"/>
    <n v="0"/>
    <n v="128571.42857142858"/>
    <n v="177244.79999999999"/>
    <n v="736449.43159308448"/>
  </r>
  <r>
    <x v="23"/>
    <s v="SO.AV.2026.08.01439"/>
    <s v="Yolan &amp; Aysila (Bangko)"/>
    <x v="10"/>
    <x v="3"/>
    <x v="1"/>
    <n v="12"/>
    <n v="1107780"/>
    <n v="851422.18378378358"/>
    <n v="146577.81621621631"/>
    <n v="21294.608695652176"/>
    <x v="0"/>
    <x v="0"/>
    <n v="0"/>
    <n v="28571.428571428572"/>
    <n v="0"/>
    <n v="28571.428571428572"/>
    <n v="22155.599999999999"/>
    <n v="74556.178949135559"/>
  </r>
  <r>
    <x v="23"/>
    <s v="SO.AV.2026.08.01439"/>
    <s v="Yolan &amp; Aysila (Bangko)"/>
    <x v="10"/>
    <x v="1"/>
    <x v="1"/>
    <n v="12"/>
    <n v="167702.5"/>
    <n v="129654.68108108104"/>
    <n v="21428.652252252272"/>
    <n v="11331.478260869564"/>
    <x v="0"/>
    <x v="0"/>
    <n v="0"/>
    <n v="28571.428571428572"/>
    <n v="0"/>
    <n v="28571.428571428572"/>
    <n v="3354.05"/>
    <n v="-21828.304580045864"/>
  </r>
  <r>
    <x v="23"/>
    <s v="SO.AV.2026.08.01441"/>
    <s v="Semoga Jaya"/>
    <x v="11"/>
    <x v="3"/>
    <x v="1"/>
    <n v="72"/>
    <n v="6646680"/>
    <n v="5108533.1027027015"/>
    <n v="879466.8972972976"/>
    <n v="67767.65217391304"/>
    <x v="9"/>
    <x v="3"/>
    <n v="75000"/>
    <n v="29411.764705882353"/>
    <n v="0"/>
    <n v="104411.76470588235"/>
    <n v="132933.6"/>
    <n v="574353.88041750214"/>
  </r>
  <r>
    <x v="23"/>
    <s v="SO.AV.2026.08.01442"/>
    <s v="Usaha Jaya"/>
    <x v="5"/>
    <x v="9"/>
    <x v="1"/>
    <n v="4"/>
    <n v="687090.00000000012"/>
    <n v="509374.18378378375"/>
    <n v="109625.81621621625"/>
    <n v="16491.965217391305"/>
    <x v="0"/>
    <x v="0"/>
    <n v="0"/>
    <n v="6250"/>
    <n v="0"/>
    <n v="6250"/>
    <n v="13741.800000000001"/>
    <n v="73142.05099882494"/>
  </r>
  <r>
    <x v="23"/>
    <s v="SO.AV.2026.08.01443"/>
    <s v="Terbit"/>
    <x v="5"/>
    <x v="32"/>
    <x v="1"/>
    <n v="30"/>
    <n v="0"/>
    <n v="0"/>
    <n v="0"/>
    <n v="4935.652173913044"/>
    <x v="0"/>
    <x v="0"/>
    <n v="0"/>
    <n v="15000"/>
    <n v="0"/>
    <n v="15000"/>
    <n v="0"/>
    <n v="-19935.652173913044"/>
  </r>
  <r>
    <x v="23"/>
    <s v="SO.AV.2026.08.01443"/>
    <s v="Terbit"/>
    <x v="5"/>
    <x v="33"/>
    <x v="1"/>
    <n v="30"/>
    <n v="2325450"/>
    <n v="1781885.1891891889"/>
    <n v="313114.81081081089"/>
    <n v="4935.652173913044"/>
    <x v="0"/>
    <x v="0"/>
    <n v="0"/>
    <n v="15000"/>
    <n v="0"/>
    <n v="15000"/>
    <n v="46508.999999999993"/>
    <n v="246670.15863689786"/>
  </r>
  <r>
    <x v="23"/>
    <s v="SO.AV.2026.08.01444"/>
    <s v="HELMY"/>
    <x v="5"/>
    <x v="18"/>
    <x v="0"/>
    <n v="3"/>
    <n v="1199910"/>
    <n v="870142.37837837823"/>
    <n v="210857.62162162177"/>
    <n v="43250.086956521736"/>
    <x v="0"/>
    <x v="0"/>
    <n v="0"/>
    <n v="10000"/>
    <n v="0"/>
    <n v="10000"/>
    <n v="23998.2"/>
    <n v="133609.33466510003"/>
  </r>
  <r>
    <x v="23"/>
    <s v="SO.AV.2026.08.01445"/>
    <s v="Cahaya Makmur"/>
    <x v="5"/>
    <x v="1"/>
    <x v="1"/>
    <n v="48"/>
    <n v="670810"/>
    <n v="518618.72432432417"/>
    <n v="85714.609009009087"/>
    <n v="5325.9130434782601"/>
    <x v="0"/>
    <x v="1"/>
    <n v="0"/>
    <n v="0"/>
    <n v="0"/>
    <n v="0"/>
    <n v="13416.2"/>
    <n v="66972.495965530834"/>
  </r>
  <r>
    <x v="23"/>
    <s v="SO.AV.2026.08.01445"/>
    <s v="Cahaya Makmur"/>
    <x v="5"/>
    <x v="2"/>
    <x v="1"/>
    <n v="24"/>
    <n v="619565"/>
    <n v="477942.74594594585"/>
    <n v="80223.92072072078"/>
    <n v="4505.5938782608691"/>
    <x v="0"/>
    <x v="1"/>
    <n v="0"/>
    <n v="0"/>
    <n v="0"/>
    <n v="0"/>
    <n v="12391.3"/>
    <n v="63327.026842459905"/>
  </r>
  <r>
    <x v="23"/>
    <s v="SO.AV.2026.08.01446"/>
    <s v="PT. Tayang Sari"/>
    <x v="2"/>
    <x v="12"/>
    <x v="0"/>
    <n v="1"/>
    <n v="352980.00000000006"/>
    <n v="248678.14054054051"/>
    <n v="69321.859459459491"/>
    <n v="14546.782608695654"/>
    <x v="0"/>
    <x v="0"/>
    <n v="0"/>
    <n v="3571.4285714285716"/>
    <n v="0"/>
    <n v="3571.4285714285716"/>
    <n v="7059.6"/>
    <n v="44144.048279335264"/>
  </r>
  <r>
    <x v="23"/>
    <s v="SO.AV.2026.08.01447"/>
    <s v="Bangun Jaya"/>
    <x v="6"/>
    <x v="10"/>
    <x v="1"/>
    <n v="1"/>
    <n v="810300"/>
    <n v="598738.07567567565"/>
    <n v="131261.92432432424"/>
    <n v="19910.956521739132"/>
    <x v="0"/>
    <x v="1"/>
    <n v="0"/>
    <n v="0"/>
    <n v="0"/>
    <n v="0"/>
    <n v="16206"/>
    <n v="95144.967802585103"/>
  </r>
  <r>
    <x v="23"/>
    <s v="SO.AV.2026.08.01448"/>
    <s v="Bintang Baru/Bintang Baru Jaya"/>
    <x v="4"/>
    <x v="3"/>
    <x v="1"/>
    <n v="4"/>
    <n v="369260"/>
    <n v="283807.39459459455"/>
    <n v="48859.272072072083"/>
    <n v="3764.8695652173915"/>
    <x v="1"/>
    <x v="2"/>
    <n v="0"/>
    <n v="0"/>
    <n v="12924.100000000002"/>
    <n v="12924.100000000002"/>
    <n v="7385.2000000000007"/>
    <n v="24785.102506854688"/>
  </r>
  <r>
    <x v="23"/>
    <s v="SO.AV.2026.08.01448"/>
    <s v="Bintang Baru/Bintang Baru Jaya"/>
    <x v="4"/>
    <x v="6"/>
    <x v="0"/>
    <n v="4"/>
    <n v="276390"/>
    <n v="209234.76756756756"/>
    <n v="39765.232432432414"/>
    <n v="2601.7391304347825"/>
    <x v="1"/>
    <x v="2"/>
    <n v="0"/>
    <n v="0"/>
    <n v="9673.6500000000015"/>
    <n v="9673.6500000000015"/>
    <n v="5527.7999999999993"/>
    <n v="21962.04330199763"/>
  </r>
  <r>
    <x v="23"/>
    <s v="SO.AV.2026.08.01449"/>
    <s v="BuildXpert Mart"/>
    <x v="12"/>
    <x v="25"/>
    <x v="0"/>
    <n v="1"/>
    <n v="111277.5"/>
    <n v="80581.57837837837"/>
    <n v="19668.421621621615"/>
    <n v="3933.217391304348"/>
    <x v="0"/>
    <x v="1"/>
    <n v="0"/>
    <n v="0"/>
    <n v="0"/>
    <n v="0"/>
    <n v="2225.5499999999997"/>
    <n v="13509.654230317268"/>
  </r>
  <r>
    <x v="23"/>
    <s v="SO.AV.2026.08.01450"/>
    <s v="Mutiara Hijau"/>
    <x v="2"/>
    <x v="5"/>
    <x v="0"/>
    <n v="6"/>
    <n v="456210.00000000006"/>
    <n v="346208.04324324324"/>
    <n v="64791.956756756757"/>
    <n v="5004.5217391304359"/>
    <x v="0"/>
    <x v="0"/>
    <n v="0"/>
    <n v="7142.8571428571431"/>
    <n v="0"/>
    <n v="7142.8571428571431"/>
    <n v="9124.2000000000007"/>
    <n v="43520.377874769183"/>
  </r>
  <r>
    <x v="23"/>
    <s v="SO.AV.2026.08.01451"/>
    <s v="Star Iron"/>
    <x v="9"/>
    <x v="9"/>
    <x v="1"/>
    <n v="4"/>
    <n v="687090.00000000012"/>
    <n v="509374.18378378375"/>
    <n v="109625.81621621625"/>
    <n v="16491.965217391305"/>
    <x v="0"/>
    <x v="0"/>
    <n v="0"/>
    <n v="6250"/>
    <n v="0"/>
    <n v="6250"/>
    <n v="13741.800000000001"/>
    <n v="73142.05099882494"/>
  </r>
  <r>
    <x v="23"/>
    <s v="SO.AV.2026.08.01452"/>
    <s v="Chandra Mandiri"/>
    <x v="4"/>
    <x v="174"/>
    <x v="3"/>
    <n v="2"/>
    <n v="520450"/>
    <n v="396481.28468468465"/>
    <n v="72392.589189189195"/>
    <n v="6137.04347826087"/>
    <x v="0"/>
    <x v="1"/>
    <n v="0"/>
    <n v="0"/>
    <n v="0"/>
    <n v="0"/>
    <n v="10409.000000000002"/>
    <n v="55846.545710928331"/>
  </r>
  <r>
    <x v="23"/>
    <s v="SO.AV.2026.08.01453"/>
    <s v="Mutiara Hijau"/>
    <x v="2"/>
    <x v="20"/>
    <x v="0"/>
    <n v="7"/>
    <n v="2011135"/>
    <n v="1526119.5675675673"/>
    <n v="285713.76576576591"/>
    <n v="22711.652173913044"/>
    <x v="0"/>
    <x v="0"/>
    <n v="0"/>
    <n v="7142.8571428571431"/>
    <n v="0"/>
    <n v="7142.8571428571431"/>
    <n v="40222.700000000004"/>
    <n v="215636.55644899575"/>
  </r>
  <r>
    <x v="23"/>
    <s v="SO.AV.2026.08.01454"/>
    <s v="Mutiara Hijau"/>
    <x v="2"/>
    <x v="14"/>
    <x v="0"/>
    <n v="1"/>
    <n v="1321085"/>
    <n v="995097.75135135127"/>
    <n v="195068.91531531524"/>
    <n v="16153.739130434782"/>
    <x v="0"/>
    <x v="0"/>
    <n v="0"/>
    <n v="7142.8571428571431"/>
    <n v="0"/>
    <n v="7142.8571428571431"/>
    <n v="26421.7"/>
    <n v="145350.61904202332"/>
  </r>
  <r>
    <x v="23"/>
    <s v="SO.AV.2026.08.01455"/>
    <s v="Surya Mandiri Jaya"/>
    <x v="3"/>
    <x v="20"/>
    <x v="0"/>
    <n v="4"/>
    <n v="1149220"/>
    <n v="872068.32432432426"/>
    <n v="163265.00900900899"/>
    <n v="12978.08695652174"/>
    <x v="0"/>
    <x v="0"/>
    <n v="0"/>
    <n v="9090.9090909090901"/>
    <n v="0"/>
    <n v="9090.9090909090901"/>
    <n v="22984.399999999998"/>
    <n v="118211.61296157818"/>
  </r>
  <r>
    <x v="23"/>
    <s v="SO.AV.2026.08.01456"/>
    <s v="Andeslint"/>
    <x v="8"/>
    <x v="3"/>
    <x v="1"/>
    <n v="24"/>
    <n v="2215560"/>
    <n v="1702844.3675675672"/>
    <n v="293155.63243243261"/>
    <n v="22589.217391304348"/>
    <x v="9"/>
    <x v="3"/>
    <n v="25000"/>
    <n v="8333.3333333333339"/>
    <n v="0"/>
    <n v="33333.333333333336"/>
    <n v="44311.199999999997"/>
    <n v="192921.88170779496"/>
  </r>
  <r>
    <x v="23"/>
    <s v="SO.AV.2026.08.01457"/>
    <s v="Jaya Bersama"/>
    <x v="0"/>
    <x v="116"/>
    <x v="3"/>
    <n v="1"/>
    <n v="532525"/>
    <n v="403047.96036036033"/>
    <n v="76704.291891891859"/>
    <n v="16375.652173913042"/>
    <x v="0"/>
    <x v="0"/>
    <n v="0"/>
    <n v="3125"/>
    <n v="0"/>
    <n v="3125"/>
    <n v="10650.5"/>
    <n v="46553.139717978818"/>
  </r>
  <r>
    <x v="23"/>
    <s v="SO.AV.2026.08.01458"/>
    <s v="Via Usaha"/>
    <x v="13"/>
    <x v="9"/>
    <x v="1"/>
    <n v="4"/>
    <n v="687090.00000000012"/>
    <n v="509374.18378378375"/>
    <n v="109625.81621621625"/>
    <n v="16491.965217391305"/>
    <x v="0"/>
    <x v="1"/>
    <n v="0"/>
    <n v="0"/>
    <n v="0"/>
    <n v="0"/>
    <n v="13741.800000000001"/>
    <n v="79392.05099882494"/>
  </r>
  <r>
    <x v="23"/>
    <s v="SO.AV.2026.08.01459"/>
    <s v="Sinar Family"/>
    <x v="8"/>
    <x v="3"/>
    <x v="1"/>
    <n v="24"/>
    <n v="2215560"/>
    <n v="1702844.3675675672"/>
    <n v="293155.63243243261"/>
    <n v="22589.217391304348"/>
    <x v="9"/>
    <x v="3"/>
    <n v="25000"/>
    <n v="14285.714285714286"/>
    <n v="0"/>
    <n v="39285.71428571429"/>
    <n v="44311.199999999997"/>
    <n v="186969.50075541402"/>
  </r>
  <r>
    <x v="23"/>
    <s v="SO.AV.2026.08.01460"/>
    <s v="Aman Jaya"/>
    <x v="6"/>
    <x v="9"/>
    <x v="1"/>
    <n v="2"/>
    <n v="343545.00000000006"/>
    <n v="254687.09189189188"/>
    <n v="54812.908108108124"/>
    <n v="8245.9826086956527"/>
    <x v="0"/>
    <x v="0"/>
    <n v="0"/>
    <n v="5882.3529411764703"/>
    <n v="0"/>
    <n v="5882.3529411764703"/>
    <n v="6870.9000000000005"/>
    <n v="33813.672558236001"/>
  </r>
  <r>
    <x v="23"/>
    <s v="SO.AV.2026.08.01460"/>
    <s v="Aman Jaya"/>
    <x v="6"/>
    <x v="3"/>
    <x v="1"/>
    <n v="4"/>
    <n v="369260"/>
    <n v="283807.39459459455"/>
    <n v="48859.272072072083"/>
    <n v="3764.8695652173915"/>
    <x v="0"/>
    <x v="0"/>
    <n v="0"/>
    <n v="5882.3529411764703"/>
    <n v="0"/>
    <n v="5882.3529411764703"/>
    <n v="7385.2000000000007"/>
    <n v="31826.849565678222"/>
  </r>
  <r>
    <x v="23"/>
    <s v="SO.AV.2026.08.01461"/>
    <s v="Sinar Family"/>
    <x v="8"/>
    <x v="50"/>
    <x v="1"/>
    <n v="24"/>
    <n v="2000220.0000000002"/>
    <n v="1521651.3729729729"/>
    <n v="280348.62702702708"/>
    <n v="19320.208695652174"/>
    <x v="0"/>
    <x v="0"/>
    <n v="0"/>
    <n v="14285.714285714286"/>
    <n v="0"/>
    <n v="14285.714285714286"/>
    <n v="40004.400000000001"/>
    <n v="206738.30404566062"/>
  </r>
  <r>
    <x v="23"/>
    <s v="SO.AV.2026.08.01461"/>
    <s v="Sinar Family"/>
    <x v="8"/>
    <x v="5"/>
    <x v="0"/>
    <n v="6"/>
    <n v="456210.00000000006"/>
    <n v="346208.04324324324"/>
    <n v="64791.956756756757"/>
    <n v="5004.5217391304359"/>
    <x v="0"/>
    <x v="0"/>
    <n v="0"/>
    <n v="14285.714285714286"/>
    <n v="0"/>
    <n v="14285.714285714286"/>
    <n v="9124.2000000000007"/>
    <n v="36377.520731912038"/>
  </r>
  <r>
    <x v="23"/>
    <s v="SO.AV.2026.08.01462"/>
    <s v="Dimas Bangunan"/>
    <x v="7"/>
    <x v="9"/>
    <x v="1"/>
    <n v="16"/>
    <n v="2748360.0000000005"/>
    <n v="2037496.735135135"/>
    <n v="438503.26486486499"/>
    <n v="105967.86086956522"/>
    <x v="0"/>
    <x v="0"/>
    <n v="0"/>
    <n v="14285.714285714286"/>
    <n v="0"/>
    <n v="14285.714285714286"/>
    <n v="54967.200000000004"/>
    <n v="263282.4897095855"/>
  </r>
  <r>
    <x v="23"/>
    <s v="SO.AV.2026.08.01463"/>
    <s v="Dimas Bangunan"/>
    <x v="7"/>
    <x v="3"/>
    <x v="1"/>
    <n v="24"/>
    <n v="2215560"/>
    <n v="1702844.3675675672"/>
    <n v="293155.63243243261"/>
    <n v="32589.217391304348"/>
    <x v="9"/>
    <x v="3"/>
    <n v="25000"/>
    <n v="14285.714285714286"/>
    <n v="0"/>
    <n v="39285.71428571429"/>
    <n v="44311.199999999997"/>
    <n v="176969.50075541396"/>
  </r>
  <r>
    <x v="23"/>
    <s v="SO.AV.2026.08.01465"/>
    <s v="Multi Jaya"/>
    <x v="9"/>
    <x v="9"/>
    <x v="1"/>
    <n v="2"/>
    <n v="343545.00000000006"/>
    <n v="254687.09189189188"/>
    <n v="54812.908108108124"/>
    <n v="8245.9826086956527"/>
    <x v="0"/>
    <x v="0"/>
    <n v="0"/>
    <n v="2777.7777777777778"/>
    <n v="0"/>
    <n v="2777.7777777777778"/>
    <n v="6870.9000000000005"/>
    <n v="36918.247721634689"/>
  </r>
  <r>
    <x v="23"/>
    <s v="SO.AV.2026.08.01466"/>
    <s v="Tony Jaya (Bagan Pete)"/>
    <x v="2"/>
    <x v="20"/>
    <x v="0"/>
    <n v="4"/>
    <n v="1149220"/>
    <n v="872068.32432432426"/>
    <n v="163265.00900900899"/>
    <n v="12978.08695652174"/>
    <x v="0"/>
    <x v="0"/>
    <n v="0"/>
    <n v="13636.363636363636"/>
    <n v="0"/>
    <n v="13636.363636363636"/>
    <n v="22984.399999999998"/>
    <n v="113666.15841612362"/>
  </r>
  <r>
    <x v="23"/>
    <s v="SO.AV.2026.08.01467"/>
    <s v="Abadi Makmur (Kenali)"/>
    <x v="0"/>
    <x v="3"/>
    <x v="1"/>
    <n v="24"/>
    <n v="2215560"/>
    <n v="1702844.3675675672"/>
    <n v="293155.63243243261"/>
    <n v="22589.217391304348"/>
    <x v="9"/>
    <x v="4"/>
    <n v="25000"/>
    <n v="0"/>
    <n v="0"/>
    <n v="25000"/>
    <n v="44311.199999999997"/>
    <n v="201255.21504112828"/>
  </r>
  <r>
    <x v="23"/>
    <s v="SO.AV.2026.08.01468"/>
    <s v="Inti Bangunan"/>
    <x v="4"/>
    <x v="3"/>
    <x v="1"/>
    <n v="10"/>
    <n v="923149.99999999988"/>
    <n v="709518.48648648639"/>
    <n v="122148.18018018012"/>
    <n v="9412.173913043478"/>
    <x v="0"/>
    <x v="0"/>
    <n v="0"/>
    <n v="3846.1538461538462"/>
    <n v="0"/>
    <n v="3846.1538461538462"/>
    <n v="18463"/>
    <n v="90426.852420982803"/>
  </r>
  <r>
    <x v="23"/>
    <s v="SO.AV.2026.08.01469"/>
    <s v="PT. Tayang Sari"/>
    <x v="2"/>
    <x v="10"/>
    <x v="1"/>
    <n v="1"/>
    <n v="810300"/>
    <n v="598738.07567567565"/>
    <n v="131261.92432432424"/>
    <n v="19910.956521739132"/>
    <x v="0"/>
    <x v="0"/>
    <n v="0"/>
    <n v="3571.4285714285716"/>
    <n v="0"/>
    <n v="3571.4285714285716"/>
    <n v="16206"/>
    <n v="91573.539231156537"/>
  </r>
  <r>
    <x v="23"/>
    <s v="SO.AV.2026.08.01469"/>
    <s v="PT. Tayang Sari"/>
    <x v="2"/>
    <x v="155"/>
    <x v="1"/>
    <n v="2"/>
    <n v="126910"/>
    <n v="96143.221621621604"/>
    <n v="18190.111711711725"/>
    <n v="1668.1739130434783"/>
    <x v="0"/>
    <x v="0"/>
    <n v="0"/>
    <n v="3571.4285714285716"/>
    <n v="0"/>
    <n v="3571.4285714285716"/>
    <n v="2538.2000000000003"/>
    <n v="10412.309227239672"/>
  </r>
  <r>
    <x v="23"/>
    <s v="SO.AV.2026.08.01470"/>
    <s v="Karya Sejati"/>
    <x v="2"/>
    <x v="20"/>
    <x v="0"/>
    <n v="3"/>
    <n v="861915.00000000012"/>
    <n v="654051.2432432432"/>
    <n v="122448.7567567568"/>
    <n v="9733.565217391304"/>
    <x v="0"/>
    <x v="0"/>
    <n v="0"/>
    <n v="12500"/>
    <n v="0"/>
    <n v="12500"/>
    <n v="17238.300000000003"/>
    <n v="82976.891539365504"/>
  </r>
  <r>
    <x v="23"/>
    <s v="SO.AV.2026.08.01472"/>
    <s v="Sinar Bangunan"/>
    <x v="0"/>
    <x v="175"/>
    <x v="3"/>
    <n v="8"/>
    <n v="1241100"/>
    <n v="964863.54594594589"/>
    <n v="153244.56216216204"/>
    <n v="31404.521739130436"/>
    <x v="0"/>
    <x v="0"/>
    <n v="0"/>
    <n v="13636.363636363636"/>
    <n v="0"/>
    <n v="13636.363636363636"/>
    <n v="24822"/>
    <n v="83381.676786667973"/>
  </r>
  <r>
    <x v="23"/>
    <s v="SO.AV.2026.08.01473"/>
    <s v="Agung Wijaya"/>
    <x v="2"/>
    <x v="5"/>
    <x v="0"/>
    <n v="24"/>
    <n v="1824840.0000000002"/>
    <n v="1384832.172972973"/>
    <n v="259167.82702702703"/>
    <n v="20018.086956521744"/>
    <x v="0"/>
    <x v="0"/>
    <n v="0"/>
    <n v="10000"/>
    <n v="0"/>
    <n v="10000"/>
    <n v="36496.800000000003"/>
    <n v="192652.94007050531"/>
  </r>
  <r>
    <x v="23"/>
    <s v="SO.AV.2026.08.01474"/>
    <s v="Tri Jaya Kusuma"/>
    <x v="6"/>
    <x v="3"/>
    <x v="1"/>
    <n v="24"/>
    <n v="2215560"/>
    <n v="1702844.3675675672"/>
    <n v="293155.63243243261"/>
    <n v="22589.217391304348"/>
    <x v="9"/>
    <x v="3"/>
    <n v="25000"/>
    <n v="12500"/>
    <n v="0"/>
    <n v="37500"/>
    <n v="44311.199999999997"/>
    <n v="188755.21504112828"/>
  </r>
  <r>
    <x v="23"/>
    <s v="SO.AV.2026.08.01475"/>
    <s v="WIJAYA ABADI"/>
    <x v="3"/>
    <x v="5"/>
    <x v="0"/>
    <n v="6"/>
    <n v="456210.00000000006"/>
    <n v="346208.04324324324"/>
    <n v="64791.956756756757"/>
    <n v="5004.5217391304359"/>
    <x v="0"/>
    <x v="1"/>
    <n v="0"/>
    <n v="0"/>
    <n v="0"/>
    <n v="0"/>
    <n v="9124.2000000000007"/>
    <n v="50663.235017626328"/>
  </r>
  <r>
    <x v="23"/>
    <s v="SO.AV.2026.08.01476"/>
    <s v="Star Iron"/>
    <x v="9"/>
    <x v="10"/>
    <x v="1"/>
    <n v="2"/>
    <n v="1620600"/>
    <n v="1197476.1513513513"/>
    <n v="262523.84864864848"/>
    <n v="39821.913043478264"/>
    <x v="0"/>
    <x v="0"/>
    <n v="0"/>
    <n v="6250"/>
    <n v="0"/>
    <n v="6250"/>
    <n v="32412"/>
    <n v="184039.93560517021"/>
  </r>
  <r>
    <x v="23"/>
    <s v="SO.AV.2026.08.01477"/>
    <s v="Star Iron"/>
    <x v="9"/>
    <x v="20"/>
    <x v="0"/>
    <n v="2"/>
    <n v="574610"/>
    <n v="436034.16216216213"/>
    <n v="81632.504504504497"/>
    <n v="6489.04347826087"/>
    <x v="0"/>
    <x v="0"/>
    <n v="0"/>
    <n v="6250"/>
    <n v="0"/>
    <n v="6250"/>
    <n v="11492.199999999999"/>
    <n v="57401.261026243636"/>
  </r>
  <r>
    <x v="23"/>
    <s v="SO.AV.2026.08.01478"/>
    <s v="UKM JAYA"/>
    <x v="5"/>
    <x v="0"/>
    <x v="0"/>
    <n v="4"/>
    <n v="366300.00000000006"/>
    <n v="258847.13513513512"/>
    <n v="71152.864864864881"/>
    <n v="14508.521739130434"/>
    <x v="0"/>
    <x v="1"/>
    <n v="0"/>
    <n v="0"/>
    <n v="0"/>
    <n v="0"/>
    <n v="7326.0000000000009"/>
    <n v="49318.343125734449"/>
  </r>
  <r>
    <x v="23"/>
    <s v="SO.AV.2026.08.01478"/>
    <s v="UKM JAYA"/>
    <x v="5"/>
    <x v="5"/>
    <x v="0"/>
    <n v="8"/>
    <n v="608280"/>
    <n v="461610.72432432428"/>
    <n v="86389.275675675715"/>
    <n v="6672.695652173913"/>
    <x v="0"/>
    <x v="1"/>
    <n v="0"/>
    <n v="0"/>
    <n v="0"/>
    <n v="0"/>
    <n v="12165.6"/>
    <n v="67550.98002350179"/>
  </r>
  <r>
    <x v="23"/>
    <s v="SO.AV.2026.08.01478"/>
    <s v="UKM JAYA"/>
    <x v="5"/>
    <x v="34"/>
    <x v="0"/>
    <n v="3"/>
    <n v="290265"/>
    <n v="219557.83783783781"/>
    <n v="41942.16216216216"/>
    <n v="2112.0000000000005"/>
    <x v="0"/>
    <x v="1"/>
    <n v="0"/>
    <n v="0"/>
    <n v="0"/>
    <n v="0"/>
    <n v="5805.2999999999993"/>
    <n v="34024.862162162157"/>
  </r>
  <r>
    <x v="23"/>
    <s v="SO.AV.2026.08.01479"/>
    <s v="PANCA WARNA"/>
    <x v="2"/>
    <x v="18"/>
    <x v="0"/>
    <n v="2"/>
    <n v="799940"/>
    <n v="580094.91891891882"/>
    <n v="140571.74774774781"/>
    <n v="28833.391304347824"/>
    <x v="1"/>
    <x v="2"/>
    <n v="0"/>
    <n v="0"/>
    <n v="63995.199999999997"/>
    <n v="63995.199999999997"/>
    <n v="0"/>
    <n v="47743.156443399988"/>
  </r>
  <r>
    <x v="23"/>
    <s v="SO.AV.2026.08.01480"/>
    <s v="Jaya Bersama"/>
    <x v="0"/>
    <x v="17"/>
    <x v="0"/>
    <n v="10"/>
    <n v="674325.00000000012"/>
    <n v="515152.02162162156"/>
    <n v="92347.978378378437"/>
    <n v="6902.260869565217"/>
    <x v="0"/>
    <x v="0"/>
    <n v="0"/>
    <n v="3125"/>
    <n v="0"/>
    <n v="3125"/>
    <n v="13486.500000000002"/>
    <n v="68834.217508813221"/>
  </r>
  <r>
    <x v="23"/>
    <s v="SO.AV.2026.08.01481"/>
    <s v="Hidayah Baut"/>
    <x v="2"/>
    <x v="17"/>
    <x v="0"/>
    <n v="4"/>
    <n v="269730"/>
    <n v="206060.80864864861"/>
    <n v="36939.191351351386"/>
    <n v="2760.9043478260869"/>
    <x v="0"/>
    <x v="1"/>
    <n v="0"/>
    <n v="0"/>
    <n v="0"/>
    <n v="0"/>
    <n v="5394.6"/>
    <n v="28783.687003525301"/>
  </r>
  <r>
    <x v="23"/>
    <s v="SO.AV.2026.08.01482"/>
    <s v="Ken Jaya"/>
    <x v="3"/>
    <x v="83"/>
    <x v="0"/>
    <n v="15"/>
    <n v="252525.00000000003"/>
    <n v="182579.67567567568"/>
    <n v="44920.32432432432"/>
    <n v="470.60869565217394"/>
    <x v="0"/>
    <x v="0"/>
    <n v="0"/>
    <n v="7142.8571428571431"/>
    <n v="0"/>
    <n v="7142.8571428571431"/>
    <n v="5050.5"/>
    <n v="32256.358485814999"/>
  </r>
  <r>
    <x v="23"/>
    <s v="SO.AV.2026.08.01483"/>
    <s v="Putra Berlian"/>
    <x v="2"/>
    <x v="5"/>
    <x v="0"/>
    <n v="6"/>
    <n v="456210.00000000006"/>
    <n v="346208.04324324324"/>
    <n v="64791.956756756757"/>
    <n v="5004.5217391304359"/>
    <x v="0"/>
    <x v="0"/>
    <n v="0"/>
    <n v="5882.3529411764703"/>
    <n v="0"/>
    <n v="5882.3529411764703"/>
    <n v="9124.2000000000007"/>
    <n v="44780.882076449852"/>
  </r>
  <r>
    <x v="23"/>
    <s v="SO.AV.2026.08.01484"/>
    <s v="Sumber Kiat Sentosa"/>
    <x v="3"/>
    <x v="3"/>
    <x v="1"/>
    <n v="5"/>
    <n v="461574.99999999994"/>
    <n v="354759.2432432432"/>
    <n v="61074.09009009006"/>
    <n v="4706.086956521739"/>
    <x v="0"/>
    <x v="0"/>
    <n v="0"/>
    <n v="2777.7777777777778"/>
    <n v="0"/>
    <n v="2777.7777777777778"/>
    <n v="9231.5"/>
    <n v="44358.725355790542"/>
  </r>
  <r>
    <x v="23"/>
    <s v="SO.AV.2026.08.01485"/>
    <s v="Hidayah Baut"/>
    <x v="2"/>
    <x v="17"/>
    <x v="0"/>
    <n v="4"/>
    <n v="269730"/>
    <n v="206060.80864864861"/>
    <n v="36939.191351351386"/>
    <n v="2760.9043478260869"/>
    <x v="0"/>
    <x v="1"/>
    <n v="0"/>
    <n v="0"/>
    <n v="0"/>
    <n v="0"/>
    <n v="5394.6"/>
    <n v="28783.687003525301"/>
  </r>
  <r>
    <x v="23"/>
    <s v="SO.AV.2026.08.01486"/>
    <s v="Anto Jaya"/>
    <x v="2"/>
    <x v="67"/>
    <x v="0"/>
    <n v="21"/>
    <n v="703185.00000000012"/>
    <n v="519312.06486486481"/>
    <n v="114187.93513513519"/>
    <n v="17515.82608695652"/>
    <x v="1"/>
    <x v="2"/>
    <n v="0"/>
    <n v="0"/>
    <n v="21095.550000000003"/>
    <n v="21095.550000000003"/>
    <n v="14063.7"/>
    <n v="61512.859048178681"/>
  </r>
  <r>
    <x v="23"/>
    <s v="SO.AV.2026.08.01486"/>
    <s v="Anto Jaya"/>
    <x v="2"/>
    <x v="13"/>
    <x v="0"/>
    <n v="7"/>
    <n v="725847.5"/>
    <n v="520390.59459459456"/>
    <n v="133526.07207207207"/>
    <n v="25068.521739130436"/>
    <x v="1"/>
    <x v="2"/>
    <n v="0"/>
    <n v="0"/>
    <n v="21775.424999999999"/>
    <n v="21775.424999999999"/>
    <n v="14516.95"/>
    <n v="72165.175332941639"/>
  </r>
  <r>
    <x v="23"/>
    <s v="SO.AV.2026.08.01486"/>
    <s v="Anto Jaya"/>
    <x v="2"/>
    <x v="18"/>
    <x v="0"/>
    <n v="2"/>
    <n v="799940"/>
    <n v="580094.91891891882"/>
    <n v="140571.74774774781"/>
    <n v="28833.391304347824"/>
    <x v="1"/>
    <x v="2"/>
    <n v="0"/>
    <n v="0"/>
    <n v="23998.199999999997"/>
    <n v="23998.199999999997"/>
    <n v="15998.8"/>
    <n v="71741.356443399985"/>
  </r>
  <r>
    <x v="23"/>
    <s v="SO.AV.2026.08.01487"/>
    <s v="Usaha Jaya 2"/>
    <x v="5"/>
    <x v="9"/>
    <x v="1"/>
    <n v="2"/>
    <n v="343545.00000000006"/>
    <n v="254687.09189189188"/>
    <n v="54812.908108108124"/>
    <n v="8245.9826086956527"/>
    <x v="0"/>
    <x v="0"/>
    <n v="0"/>
    <n v="7500"/>
    <n v="0"/>
    <n v="7500"/>
    <n v="6870.9000000000005"/>
    <n v="32196.02549941247"/>
  </r>
  <r>
    <x v="23"/>
    <s v="SO.AV.2026.08.01487"/>
    <s v="Usaha Jaya 2"/>
    <x v="5"/>
    <x v="3"/>
    <x v="1"/>
    <n v="6"/>
    <n v="553890"/>
    <n v="425711.09189189179"/>
    <n v="73288.908108108153"/>
    <n v="5647.304347826087"/>
    <x v="0"/>
    <x v="0"/>
    <n v="0"/>
    <n v="7500"/>
    <n v="0"/>
    <n v="7500"/>
    <n v="11077.8"/>
    <n v="49063.80376028207"/>
  </r>
  <r>
    <x v="23"/>
    <s v="SO.AV.2026.08.01487"/>
    <s v="Usaha Jaya 2"/>
    <x v="5"/>
    <x v="5"/>
    <x v="0"/>
    <n v="6"/>
    <n v="456210.00000000006"/>
    <n v="346208.04324324324"/>
    <n v="64791.956756756757"/>
    <n v="5004.5217391304359"/>
    <x v="0"/>
    <x v="0"/>
    <n v="0"/>
    <n v="7500"/>
    <n v="0"/>
    <n v="7500"/>
    <n v="9124.2000000000007"/>
    <n v="43163.235017626328"/>
  </r>
  <r>
    <x v="23"/>
    <s v="SO.AV.2026.08.01488"/>
    <s v="Tugu Mas Keramik 2 (Pondok Meja)"/>
    <x v="1"/>
    <x v="3"/>
    <x v="1"/>
    <n v="24"/>
    <n v="2215560"/>
    <n v="1702844.3675675672"/>
    <n v="293155.63243243261"/>
    <n v="22589.217391304348"/>
    <x v="9"/>
    <x v="3"/>
    <n v="25000"/>
    <n v="12500"/>
    <n v="0"/>
    <n v="37500"/>
    <n v="44311.199999999997"/>
    <n v="188755.21504112828"/>
  </r>
  <r>
    <x v="23"/>
    <s v="SO.AV.2026.08.01489"/>
    <s v="Faras Jaya"/>
    <x v="3"/>
    <x v="3"/>
    <x v="1"/>
    <n v="2"/>
    <n v="184630"/>
    <n v="141903.69729729727"/>
    <n v="24429.636036036041"/>
    <n v="1882.4347826086957"/>
    <x v="0"/>
    <x v="1"/>
    <n v="0"/>
    <n v="0"/>
    <n v="0"/>
    <n v="0"/>
    <n v="3692.6000000000004"/>
    <n v="18854.601253427347"/>
  </r>
  <r>
    <x v="23"/>
    <s v="SO.GM.2026.08.00165"/>
    <s v="Cahaya Makmur"/>
    <x v="5"/>
    <x v="23"/>
    <x v="2"/>
    <n v="8"/>
    <n v="567580"/>
    <n v="376560.95135135134"/>
    <n v="134772.38198198198"/>
    <n v="31771.826086956527"/>
    <x v="0"/>
    <x v="1"/>
    <n v="0"/>
    <n v="0"/>
    <n v="0"/>
    <n v="0"/>
    <n v="11351.6"/>
    <n v="91648.955895025443"/>
  </r>
  <r>
    <x v="23"/>
    <s v="SO.GM.2026.08.00165"/>
    <s v="Cahaya Makmur"/>
    <x v="5"/>
    <x v="24"/>
    <x v="2"/>
    <n v="12"/>
    <n v="766233.00000000012"/>
    <n v="508357.28432432434"/>
    <n v="181942.71567567566"/>
    <n v="49126.956521739121"/>
    <x v="0"/>
    <x v="1"/>
    <n v="0"/>
    <n v="0"/>
    <n v="0"/>
    <n v="0"/>
    <n v="15324.660000000002"/>
    <n v="117491.09915393652"/>
  </r>
  <r>
    <x v="23"/>
    <s v="SO.GM.2026.08.00166"/>
    <s v="Inti Terang Steel"/>
    <x v="2"/>
    <x v="23"/>
    <x v="2"/>
    <n v="1"/>
    <n v="70947.5"/>
    <n v="47070.118918918917"/>
    <n v="16846.547747747747"/>
    <n v="3971.4782608695659"/>
    <x v="0"/>
    <x v="1"/>
    <n v="0"/>
    <n v="0"/>
    <n v="0"/>
    <n v="0"/>
    <n v="1418.95"/>
    <n v="11456.11948687818"/>
  </r>
  <r>
    <x v="23"/>
    <s v="SO.GM.2026.08.00167"/>
    <s v="Sinar Family"/>
    <x v="8"/>
    <x v="24"/>
    <x v="2"/>
    <n v="20"/>
    <n v="1277055"/>
    <n v="847262.14054054057"/>
    <n v="303237.85945945943"/>
    <n v="81878.260869565216"/>
    <x v="0"/>
    <x v="0"/>
    <n v="0"/>
    <n v="14285.714285714286"/>
    <n v="0"/>
    <n v="14285.714285714286"/>
    <n v="25541.100000000002"/>
    <n v="181532.78430417992"/>
  </r>
  <r>
    <x v="23"/>
    <s v="SO.GM.2026.08.00168"/>
    <s v="Hidayah Baut"/>
    <x v="2"/>
    <x v="176"/>
    <x v="6"/>
    <n v="12"/>
    <n v="32634.000000000004"/>
    <n v="27178.949189189185"/>
    <n v="2221.0508108108152"/>
    <n v="191.30434782608697"/>
    <x v="0"/>
    <x v="1"/>
    <n v="0"/>
    <n v="0"/>
    <n v="0"/>
    <n v="0"/>
    <n v="0"/>
    <n v="2029.7464629847282"/>
  </r>
  <r>
    <x v="23"/>
    <s v="SO.GM.2026.08.00168"/>
    <s v="Hidayah Baut"/>
    <x v="2"/>
    <x v="177"/>
    <x v="6"/>
    <n v="12"/>
    <n v="48840.000000000007"/>
    <n v="40675.978378378371"/>
    <n v="3324.0216216216286"/>
    <n v="255.07246376811594"/>
    <x v="0"/>
    <x v="1"/>
    <n v="0"/>
    <n v="0"/>
    <n v="0"/>
    <n v="0"/>
    <n v="0"/>
    <n v="3068.9491578535126"/>
  </r>
  <r>
    <x v="23"/>
    <s v="SO.GM.2026.08.00169"/>
    <s v="Usaha Jaya 2"/>
    <x v="5"/>
    <x v="23"/>
    <x v="2"/>
    <n v="4"/>
    <n v="283790"/>
    <n v="188280.47567567567"/>
    <n v="67386.190990990988"/>
    <n v="15885.913043478264"/>
    <x v="0"/>
    <x v="0"/>
    <n v="0"/>
    <n v="7500"/>
    <n v="0"/>
    <n v="7500"/>
    <n v="5675.8"/>
    <n v="38324.477947512722"/>
  </r>
  <r>
    <x v="23"/>
    <s v="SO.GM.2026.08.00169"/>
    <s v="Usaha Jaya 2"/>
    <x v="5"/>
    <x v="24"/>
    <x v="2"/>
    <n v="8"/>
    <n v="510822.00000000006"/>
    <n v="338904.85621621623"/>
    <n v="121295.14378378377"/>
    <n v="32751.304347826084"/>
    <x v="0"/>
    <x v="0"/>
    <n v="0"/>
    <n v="7500"/>
    <n v="0"/>
    <n v="7500"/>
    <n v="10216.44"/>
    <n v="70827.39943595769"/>
  </r>
  <r>
    <x v="24"/>
    <s v="SO.AV.2026.08.01464"/>
    <s v="Harapan Baru"/>
    <x v="2"/>
    <x v="5"/>
    <x v="0"/>
    <n v="6"/>
    <n v="456210.00000000006"/>
    <n v="346208.04324324324"/>
    <n v="64791.956756756757"/>
    <n v="5004.5217391304359"/>
    <x v="0"/>
    <x v="1"/>
    <n v="0"/>
    <n v="0"/>
    <n v="0"/>
    <n v="0"/>
    <n v="9124.2000000000007"/>
    <n v="50663.235017626328"/>
  </r>
  <r>
    <x v="24"/>
    <s v="SO.AV.2026.08.01490"/>
    <s v="Hendi Jaya"/>
    <x v="2"/>
    <x v="39"/>
    <x v="1"/>
    <n v="24"/>
    <n v="1098900"/>
    <n v="824613.01621621614"/>
    <n v="165386.98378378386"/>
    <n v="20018.086956521744"/>
    <x v="0"/>
    <x v="0"/>
    <n v="0"/>
    <n v="38461.538461538461"/>
    <n v="0"/>
    <n v="38461.538461538461"/>
    <n v="21978.000000000004"/>
    <n v="84929.35836572366"/>
  </r>
  <r>
    <x v="24"/>
    <s v="SO.AV.2026.08.01490"/>
    <s v="Hendi Jaya"/>
    <x v="2"/>
    <x v="9"/>
    <x v="1"/>
    <n v="72"/>
    <n v="12367620.000000002"/>
    <n v="9168735.3081081081"/>
    <n v="1973264.6918918919"/>
    <n v="296855.37391304347"/>
    <x v="0"/>
    <x v="0"/>
    <n v="0"/>
    <n v="38461.538461538461"/>
    <n v="0"/>
    <n v="38461.538461538461"/>
    <n v="247352.40000000002"/>
    <n v="1390595.3795173098"/>
  </r>
  <r>
    <x v="24"/>
    <s v="SO.AV.2026.08.01490"/>
    <s v="Hendi Jaya"/>
    <x v="2"/>
    <x v="10"/>
    <x v="1"/>
    <n v="18"/>
    <n v="14585400"/>
    <n v="10777285.362162162"/>
    <n v="2362714.6378378365"/>
    <n v="358397.21739130432"/>
    <x v="0"/>
    <x v="0"/>
    <n v="0"/>
    <n v="38461.538461538461"/>
    <n v="0"/>
    <n v="38461.538461538461"/>
    <n v="291707.99999999994"/>
    <n v="1674147.8819849938"/>
  </r>
  <r>
    <x v="24"/>
    <s v="SO.AV.2026.08.01491"/>
    <s v="Hendi Jaya"/>
    <x v="2"/>
    <x v="5"/>
    <x v="0"/>
    <n v="30"/>
    <n v="2281050"/>
    <n v="1731040.2162162161"/>
    <n v="323959.7837837839"/>
    <n v="25022.608695652176"/>
    <x v="0"/>
    <x v="0"/>
    <n v="0"/>
    <n v="38461.538461538461"/>
    <n v="0"/>
    <n v="38461.538461538461"/>
    <n v="45621.000000000007"/>
    <n v="214854.63662659327"/>
  </r>
  <r>
    <x v="24"/>
    <s v="SO.AV.2026.08.01491"/>
    <s v="Hendi Jaya"/>
    <x v="2"/>
    <x v="14"/>
    <x v="0"/>
    <n v="4"/>
    <n v="5284340"/>
    <n v="3980391.0054054051"/>
    <n v="780275.66126126098"/>
    <n v="64614.956521739128"/>
    <x v="0"/>
    <x v="0"/>
    <n v="0"/>
    <n v="38461.538461538461"/>
    <n v="0"/>
    <n v="38461.538461538461"/>
    <n v="105686.8"/>
    <n v="571512.3662779833"/>
  </r>
  <r>
    <x v="24"/>
    <s v="SO.AV.2026.08.01492"/>
    <s v="MAX ON"/>
    <x v="14"/>
    <x v="11"/>
    <x v="1"/>
    <n v="50"/>
    <n v="51036875"/>
    <n v="38203063.783783786"/>
    <n v="7776102.8828828782"/>
    <n v="995165.21739130432"/>
    <x v="1"/>
    <x v="2"/>
    <n v="0"/>
    <n v="0"/>
    <n v="2551843.7500000005"/>
    <n v="2551843.7500000005"/>
    <n v="0"/>
    <n v="4229093.9154915735"/>
  </r>
  <r>
    <x v="24"/>
    <s v="SO.AV.2026.08.01493"/>
    <s v="Hendi Jaya"/>
    <x v="2"/>
    <x v="3"/>
    <x v="1"/>
    <n v="24"/>
    <n v="2215560"/>
    <n v="1702844.3675675672"/>
    <n v="293155.63243243261"/>
    <n v="22589.217391304348"/>
    <x v="9"/>
    <x v="3"/>
    <n v="25000"/>
    <n v="38461.538461538461"/>
    <n v="0"/>
    <n v="63461.538461538461"/>
    <n v="44311.199999999997"/>
    <n v="162793.67657958984"/>
  </r>
  <r>
    <x v="24"/>
    <s v="SO.AV.2026.08.01494"/>
    <s v="Awi/Ayong (Utama)"/>
    <x v="11"/>
    <x v="60"/>
    <x v="1"/>
    <n v="2"/>
    <n v="0"/>
    <n v="0"/>
    <n v="0"/>
    <n v="1418.7130434782607"/>
    <x v="0"/>
    <x v="0"/>
    <n v="0"/>
    <n v="12500"/>
    <n v="0"/>
    <n v="12500"/>
    <n v="0"/>
    <n v="-13918.713043478261"/>
  </r>
  <r>
    <x v="24"/>
    <s v="SO.AV.2026.08.01494"/>
    <s v="Awi/Ayong (Utama)"/>
    <x v="11"/>
    <x v="61"/>
    <x v="1"/>
    <n v="2"/>
    <n v="643985"/>
    <n v="494274.76756756747"/>
    <n v="85891.899099099159"/>
    <n v="1418.7130434782607"/>
    <x v="0"/>
    <x v="0"/>
    <n v="0"/>
    <n v="12500"/>
    <n v="0"/>
    <n v="12500"/>
    <n v="12879.699999999999"/>
    <n v="59093.486055620902"/>
  </r>
  <r>
    <x v="24"/>
    <s v="SO.AV.2026.08.01495"/>
    <s v="Hendi Jaya"/>
    <x v="2"/>
    <x v="3"/>
    <x v="1"/>
    <n v="24"/>
    <n v="2215560"/>
    <n v="1702844.3675675672"/>
    <n v="293155.63243243261"/>
    <n v="22589.217391304348"/>
    <x v="9"/>
    <x v="3"/>
    <n v="25000"/>
    <n v="38461.538461538461"/>
    <n v="0"/>
    <n v="63461.538461538461"/>
    <n v="44311.199999999997"/>
    <n v="162793.67657958984"/>
  </r>
  <r>
    <x v="24"/>
    <s v="SO.AV.2026.08.01496"/>
    <s v="PANCA WARNA"/>
    <x v="2"/>
    <x v="3"/>
    <x v="1"/>
    <n v="18"/>
    <n v="1661670"/>
    <n v="1277133.2756756754"/>
    <n v="219866.7243243244"/>
    <n v="16941.91304347826"/>
    <x v="1"/>
    <x v="2"/>
    <n v="0"/>
    <n v="0"/>
    <n v="132933.6"/>
    <n v="132933.6"/>
    <n v="0"/>
    <n v="69991.211280846124"/>
  </r>
  <r>
    <x v="24"/>
    <s v="SO.AV.2026.08.01497"/>
    <s v="Persia Bangunan"/>
    <x v="9"/>
    <x v="104"/>
    <x v="0"/>
    <n v="1"/>
    <n v="317682"/>
    <n v="223810.32648648648"/>
    <n v="62389.673513513524"/>
    <n v="14546.782608695654"/>
    <x v="0"/>
    <x v="0"/>
    <n v="0"/>
    <n v="3846.1538461538462"/>
    <n v="0"/>
    <n v="3846.1538461538462"/>
    <n v="6353.64"/>
    <n v="37643.097058664025"/>
  </r>
  <r>
    <x v="24"/>
    <s v="SO.AV.2026.08.01497"/>
    <s v="Persia Bangunan"/>
    <x v="9"/>
    <x v="17"/>
    <x v="0"/>
    <n v="6"/>
    <n v="404595.00000000006"/>
    <n v="309091.21297297289"/>
    <n v="55408.787027027109"/>
    <n v="4141.3565217391306"/>
    <x v="0"/>
    <x v="0"/>
    <n v="0"/>
    <n v="3846.1538461538462"/>
    <n v="0"/>
    <n v="3846.1538461538462"/>
    <n v="8091.9000000000005"/>
    <n v="39329.376659134134"/>
  </r>
  <r>
    <x v="24"/>
    <s v="SO.AV.2026.08.01498"/>
    <s v="Sumber Sarana"/>
    <x v="8"/>
    <x v="3"/>
    <x v="1"/>
    <n v="24"/>
    <n v="2215560"/>
    <n v="1702844.3675675672"/>
    <n v="293155.63243243261"/>
    <n v="22589.217391304348"/>
    <x v="9"/>
    <x v="3"/>
    <n v="25000"/>
    <n v="12500"/>
    <n v="0"/>
    <n v="37500"/>
    <n v="44311.199999999997"/>
    <n v="188755.21504112828"/>
  </r>
  <r>
    <x v="24"/>
    <s v="SO.AV.2026.08.01500"/>
    <s v="CV Jaya Inti Mandiri"/>
    <x v="4"/>
    <x v="3"/>
    <x v="1"/>
    <n v="24"/>
    <n v="2215560"/>
    <n v="1702844.3675675672"/>
    <n v="293155.63243243261"/>
    <n v="22589.217391304348"/>
    <x v="9"/>
    <x v="4"/>
    <n v="25000"/>
    <n v="0"/>
    <n v="0"/>
    <n v="25000"/>
    <n v="44311.199999999997"/>
    <n v="201255.21504112828"/>
  </r>
  <r>
    <x v="24"/>
    <s v="SO.AV.2026.08.01502"/>
    <s v="Sumber Lestari (Kuamang Unit 4)"/>
    <x v="8"/>
    <x v="3"/>
    <x v="1"/>
    <n v="8"/>
    <n v="738520"/>
    <n v="567614.78918918909"/>
    <n v="97718.544144144165"/>
    <n v="7529.739130434783"/>
    <x v="0"/>
    <x v="0"/>
    <n v="0"/>
    <n v="8333.3333333333339"/>
    <n v="0"/>
    <n v="8333.3333333333339"/>
    <n v="14770.400000000001"/>
    <n v="67085.071680376044"/>
  </r>
  <r>
    <x v="24"/>
    <s v="SO.AV.2026.08.01502"/>
    <s v="Sumber Lestari (Kuamang Unit 4)"/>
    <x v="8"/>
    <x v="2"/>
    <x v="1"/>
    <n v="24"/>
    <n v="619565"/>
    <n v="477942.74594594585"/>
    <n v="80223.92072072078"/>
    <n v="4505.5938782608691"/>
    <x v="0"/>
    <x v="0"/>
    <n v="0"/>
    <n v="8333.3333333333339"/>
    <n v="0"/>
    <n v="8333.3333333333339"/>
    <n v="12391.3"/>
    <n v="54993.693509126577"/>
  </r>
  <r>
    <x v="24"/>
    <s v="SO.AV.2026.08.01502"/>
    <s v="Sumber Lestari (Kuamang Unit 4)"/>
    <x v="8"/>
    <x v="13"/>
    <x v="0"/>
    <n v="4"/>
    <n v="414770"/>
    <n v="297366.05405405402"/>
    <n v="76300.612612612604"/>
    <n v="14324.869565217392"/>
    <x v="0"/>
    <x v="0"/>
    <n v="0"/>
    <n v="8333.3333333333339"/>
    <n v="0"/>
    <n v="8333.3333333333339"/>
    <n v="8295.4"/>
    <n v="45347.009714061875"/>
  </r>
  <r>
    <x v="24"/>
    <s v="SO.AV.2026.08.01503"/>
    <s v="Sri Jaya (WTC)"/>
    <x v="4"/>
    <x v="3"/>
    <x v="1"/>
    <n v="24"/>
    <n v="2215560"/>
    <n v="1702844.3675675672"/>
    <n v="293155.63243243261"/>
    <n v="22589.217391304348"/>
    <x v="9"/>
    <x v="3"/>
    <n v="25000"/>
    <n v="23333.333333333332"/>
    <n v="0"/>
    <n v="48333.333333333328"/>
    <n v="44311.199999999997"/>
    <n v="177921.88170779496"/>
  </r>
  <r>
    <x v="24"/>
    <s v="SO.AV.2026.08.01504"/>
    <s v="Sumber Baru (Kuamang)"/>
    <x v="8"/>
    <x v="9"/>
    <x v="1"/>
    <n v="8"/>
    <n v="1374180.0000000002"/>
    <n v="1018748.3675675675"/>
    <n v="219251.6324324325"/>
    <n v="32983.930434782611"/>
    <x v="0"/>
    <x v="1"/>
    <n v="0"/>
    <n v="0"/>
    <n v="0"/>
    <n v="0"/>
    <n v="27483.600000000002"/>
    <n v="158784.10199764988"/>
  </r>
  <r>
    <x v="24"/>
    <s v="SO.AV.2026.08.01505"/>
    <s v="Star Jaya"/>
    <x v="3"/>
    <x v="28"/>
    <x v="0"/>
    <n v="2"/>
    <n v="302660"/>
    <n v="222177.12432432431"/>
    <n v="50489.54234234232"/>
    <n v="8004.1739130434789"/>
    <x v="0"/>
    <x v="0"/>
    <n v="0"/>
    <n v="5000"/>
    <n v="0"/>
    <n v="5000"/>
    <n v="6053.2"/>
    <n v="31432.168429298839"/>
  </r>
  <r>
    <x v="24"/>
    <s v="SO.AV.2026.08.01506"/>
    <s v="Pelita Abadi"/>
    <x v="2"/>
    <x v="13"/>
    <x v="0"/>
    <n v="2"/>
    <n v="207385"/>
    <n v="148683.02702702701"/>
    <n v="38150.306306306302"/>
    <n v="7162.434782608696"/>
    <x v="0"/>
    <x v="0"/>
    <n v="0"/>
    <n v="3333.3333333333335"/>
    <n v="0"/>
    <n v="3333.3333333333335"/>
    <n v="4147.7"/>
    <n v="23506.838190364273"/>
  </r>
  <r>
    <x v="24"/>
    <s v="SO.AV.2026.08.01507"/>
    <s v="Semoga Jaya"/>
    <x v="11"/>
    <x v="3"/>
    <x v="1"/>
    <n v="24"/>
    <n v="2215560"/>
    <n v="1702844.3675675672"/>
    <n v="293155.63243243261"/>
    <n v="22589.217391304348"/>
    <x v="9"/>
    <x v="3"/>
    <n v="25000"/>
    <n v="29411.764705882353"/>
    <n v="0"/>
    <n v="54411.76470588235"/>
    <n v="44311.199999999997"/>
    <n v="171843.45033524593"/>
  </r>
  <r>
    <x v="24"/>
    <s v="SO.AV.2026.08.01508"/>
    <s v="Aman Jaya"/>
    <x v="6"/>
    <x v="20"/>
    <x v="0"/>
    <n v="4"/>
    <n v="1149220"/>
    <n v="872068.32432432426"/>
    <n v="163265.00900900899"/>
    <n v="12978.08695652174"/>
    <x v="0"/>
    <x v="0"/>
    <n v="0"/>
    <n v="5882.3529411764703"/>
    <n v="0"/>
    <n v="5882.3529411764703"/>
    <n v="22984.399999999998"/>
    <n v="121420.1691113108"/>
  </r>
  <r>
    <x v="24"/>
    <s v="SO.AV.2026.08.01509"/>
    <s v="Bintang Baru/Bintang Baru Jaya"/>
    <x v="4"/>
    <x v="149"/>
    <x v="0"/>
    <n v="4"/>
    <n v="280830"/>
    <n v="209542.91891891891"/>
    <n v="43457.081081081065"/>
    <n v="3336.3478260869565"/>
    <x v="1"/>
    <x v="2"/>
    <n v="0"/>
    <n v="0"/>
    <n v="9829.0500000000011"/>
    <n v="9829.0500000000011"/>
    <n v="5616.5999999999995"/>
    <n v="24675.083254994104"/>
  </r>
  <r>
    <x v="24"/>
    <s v="SO.AV.2026.08.01509"/>
    <s v="Bintang Baru/Bintang Baru Jaya"/>
    <x v="4"/>
    <x v="56"/>
    <x v="0"/>
    <n v="4"/>
    <n v="685980.00000000012"/>
    <n v="504135.6108108107"/>
    <n v="113864.3891891893"/>
    <n v="12794.434782608696"/>
    <x v="1"/>
    <x v="2"/>
    <n v="0"/>
    <n v="0"/>
    <n v="24009.300000000007"/>
    <n v="24009.300000000007"/>
    <n v="13719.6"/>
    <n v="63341.054406580595"/>
  </r>
  <r>
    <x v="24"/>
    <s v="SO.AV.2026.08.01510"/>
    <s v="Hijau Bahari"/>
    <x v="4"/>
    <x v="10"/>
    <x v="1"/>
    <n v="1"/>
    <n v="810300"/>
    <n v="598738.07567567565"/>
    <n v="131261.92432432424"/>
    <n v="19910.956521739132"/>
    <x v="0"/>
    <x v="1"/>
    <n v="0"/>
    <n v="0"/>
    <n v="0"/>
    <n v="0"/>
    <n v="16206"/>
    <n v="95144.967802585103"/>
  </r>
  <r>
    <x v="24"/>
    <s v="SO.AV.2026.08.01511"/>
    <s v="Inti Bangunan"/>
    <x v="3"/>
    <x v="9"/>
    <x v="1"/>
    <n v="2"/>
    <n v="343545.00000000006"/>
    <n v="254687.09189189188"/>
    <n v="54812.908108108124"/>
    <n v="8245.9826086956527"/>
    <x v="0"/>
    <x v="0"/>
    <n v="0"/>
    <n v="3846.1538461538462"/>
    <n v="0"/>
    <n v="3846.1538461538462"/>
    <n v="6870.9000000000005"/>
    <n v="35849.871653258626"/>
  </r>
  <r>
    <x v="24"/>
    <s v="SO.AV.2026.08.01511"/>
    <s v="Inti Bangunan"/>
    <x v="3"/>
    <x v="3"/>
    <x v="1"/>
    <n v="4"/>
    <n v="369260"/>
    <n v="283807.39459459455"/>
    <n v="48859.272072072083"/>
    <n v="3764.8695652173915"/>
    <x v="0"/>
    <x v="0"/>
    <n v="0"/>
    <n v="3846.1538461538462"/>
    <n v="0"/>
    <n v="3846.1538461538462"/>
    <n v="7385.2000000000007"/>
    <n v="33863.04866070085"/>
  </r>
  <r>
    <x v="24"/>
    <s v="SO.AV.2026.08.01512"/>
    <s v="Mulia Bangunan"/>
    <x v="10"/>
    <x v="3"/>
    <x v="1"/>
    <n v="48"/>
    <n v="4431120"/>
    <n v="3405688.7351351343"/>
    <n v="586311.26486486522"/>
    <n v="65178.434782608696"/>
    <x v="9"/>
    <x v="3"/>
    <n v="50000"/>
    <n v="25000"/>
    <n v="0"/>
    <n v="75000"/>
    <n v="88622.399999999994"/>
    <n v="357510.43008225656"/>
  </r>
  <r>
    <x v="24"/>
    <s v="SO.AV.2026.08.01513"/>
    <s v="H. Apeng"/>
    <x v="11"/>
    <x v="9"/>
    <x v="1"/>
    <n v="12"/>
    <n v="2061270.0000000002"/>
    <n v="1528122.5513513512"/>
    <n v="328877.4486486488"/>
    <n v="49475.895652173916"/>
    <x v="0"/>
    <x v="0"/>
    <n v="0"/>
    <n v="10526.315789473685"/>
    <n v="0"/>
    <n v="10526.315789473685"/>
    <n v="41225.4"/>
    <n v="227649.8372070012"/>
  </r>
  <r>
    <x v="24"/>
    <s v="SO.AV.2026.08.01513"/>
    <s v="H. Apeng"/>
    <x v="11"/>
    <x v="10"/>
    <x v="1"/>
    <n v="1"/>
    <n v="810300"/>
    <n v="598738.07567567565"/>
    <n v="131261.92432432424"/>
    <n v="19910.956521739132"/>
    <x v="0"/>
    <x v="0"/>
    <n v="0"/>
    <n v="10526.315789473685"/>
    <n v="0"/>
    <n v="10526.315789473685"/>
    <n v="16206"/>
    <n v="84618.652013111423"/>
  </r>
  <r>
    <x v="24"/>
    <s v="SO.AV.2026.08.01513"/>
    <s v="H. Apeng"/>
    <x v="11"/>
    <x v="2"/>
    <x v="1"/>
    <n v="12"/>
    <n v="309782.5"/>
    <n v="238971.37297297292"/>
    <n v="40111.96036036039"/>
    <n v="2252.7969391304346"/>
    <x v="0"/>
    <x v="0"/>
    <n v="0"/>
    <n v="10526.315789473685"/>
    <n v="0"/>
    <n v="10526.315789473685"/>
    <n v="6195.65"/>
    <n v="21137.197631756266"/>
  </r>
  <r>
    <x v="24"/>
    <s v="SO.AV.2026.08.01514"/>
    <s v="Alexy Jaya"/>
    <x v="9"/>
    <x v="17"/>
    <x v="0"/>
    <n v="6"/>
    <n v="404595.00000000006"/>
    <n v="309091.21297297289"/>
    <n v="55408.787027027109"/>
    <n v="4141.3565217391306"/>
    <x v="0"/>
    <x v="1"/>
    <n v="0"/>
    <n v="0"/>
    <n v="0"/>
    <n v="0"/>
    <n v="8091.9000000000005"/>
    <n v="43175.530505287978"/>
  </r>
  <r>
    <x v="24"/>
    <s v="SO.AV.2026.08.01515"/>
    <s v="BARRAS"/>
    <x v="5"/>
    <x v="98"/>
    <x v="5"/>
    <n v="60"/>
    <n v="587300.99999999988"/>
    <n v="439115.67567567562"/>
    <n v="89984.324324324261"/>
    <n v="2203.8260869565215"/>
    <x v="0"/>
    <x v="1"/>
    <n v="0"/>
    <n v="0"/>
    <n v="0"/>
    <n v="0"/>
    <n v="0"/>
    <n v="87780.498237367734"/>
  </r>
  <r>
    <x v="24"/>
    <s v="SO.AV.2026.08.01516"/>
    <s v="Usaha Indah"/>
    <x v="3"/>
    <x v="43"/>
    <x v="0"/>
    <n v="1"/>
    <n v="707347.50000000012"/>
    <n v="516692.77837837825"/>
    <n v="120557.22162162175"/>
    <n v="19903.304347826088"/>
    <x v="0"/>
    <x v="0"/>
    <n v="0"/>
    <n v="7142.8571428571431"/>
    <n v="0"/>
    <n v="7142.8571428571431"/>
    <n v="14146.95"/>
    <n v="79364.110130938527"/>
  </r>
  <r>
    <x v="24"/>
    <s v="SO.AV.2026.08.01517"/>
    <s v="Berkat Usaha (Bangko)"/>
    <x v="10"/>
    <x v="3"/>
    <x v="1"/>
    <n v="48"/>
    <n v="4431120"/>
    <n v="3405688.7351351343"/>
    <n v="586311.26486486522"/>
    <n v="65178.434782608696"/>
    <x v="0"/>
    <x v="0"/>
    <n v="0"/>
    <n v="28571.428571428572"/>
    <n v="0"/>
    <n v="28571.428571428572"/>
    <n v="88622.399999999994"/>
    <n v="403939.00151082792"/>
  </r>
  <r>
    <x v="24"/>
    <s v="SO.AV.2026.08.01518"/>
    <s v="Sumber Maju Jaya"/>
    <x v="4"/>
    <x v="5"/>
    <x v="0"/>
    <n v="4"/>
    <n v="304140"/>
    <n v="230805.36216216214"/>
    <n v="43194.637837837858"/>
    <n v="3336.3478260869565"/>
    <x v="1"/>
    <x v="2"/>
    <n v="0"/>
    <n v="0"/>
    <n v="12165.6"/>
    <n v="12165.6"/>
    <n v="6082.8"/>
    <n v="21609.8900117509"/>
  </r>
  <r>
    <x v="24"/>
    <s v="SO.AV.2026.08.01519"/>
    <s v="Sinar Maju"/>
    <x v="5"/>
    <x v="1"/>
    <x v="1"/>
    <n v="36"/>
    <n v="503107.50000000006"/>
    <n v="388964.04324324313"/>
    <n v="64285.956756756874"/>
    <n v="3994.4347826086955"/>
    <x v="0"/>
    <x v="0"/>
    <n v="0"/>
    <n v="12500"/>
    <n v="0"/>
    <n v="12500"/>
    <n v="10062.150000000001"/>
    <n v="37729.371974148176"/>
  </r>
  <r>
    <x v="24"/>
    <s v="SO.AV.2026.08.01519"/>
    <s v="Sinar Maju"/>
    <x v="5"/>
    <x v="2"/>
    <x v="1"/>
    <n v="48"/>
    <n v="1239130"/>
    <n v="955885.4918918917"/>
    <n v="160447.84144144156"/>
    <n v="9011.1877565217383"/>
    <x v="0"/>
    <x v="0"/>
    <n v="0"/>
    <n v="12500"/>
    <n v="0"/>
    <n v="12500"/>
    <n v="24782.6"/>
    <n v="114154.05368491981"/>
  </r>
  <r>
    <x v="24"/>
    <s v="SO.AV.2026.08.01520"/>
    <s v="Sinar Family"/>
    <x v="8"/>
    <x v="21"/>
    <x v="1"/>
    <n v="24"/>
    <n v="2284379.9999999995"/>
    <n v="1741671.4378378377"/>
    <n v="316328.5621621618"/>
    <n v="19816.069565217393"/>
    <x v="0"/>
    <x v="0"/>
    <n v="0"/>
    <n v="14285.714285714286"/>
    <n v="0"/>
    <n v="14285.714285714286"/>
    <n v="45687.6"/>
    <n v="236539.17831123012"/>
  </r>
  <r>
    <x v="24"/>
    <s v="SO.AV.2026.08.01521"/>
    <s v="Berkah Jaya 2"/>
    <x v="6"/>
    <x v="9"/>
    <x v="1"/>
    <n v="2"/>
    <n v="343545.00000000006"/>
    <n v="254687.09189189188"/>
    <n v="54812.908108108124"/>
    <n v="8245.9826086956527"/>
    <x v="0"/>
    <x v="0"/>
    <n v="0"/>
    <n v="10000"/>
    <n v="0"/>
    <n v="10000"/>
    <n v="6870.9000000000005"/>
    <n v="29696.02549941247"/>
  </r>
  <r>
    <x v="24"/>
    <s v="SO.AV.2026.08.01521"/>
    <s v="Berkah Jaya 2"/>
    <x v="6"/>
    <x v="20"/>
    <x v="0"/>
    <n v="2"/>
    <n v="574610"/>
    <n v="436034.16216216213"/>
    <n v="81632.504504504497"/>
    <n v="6489.04347826087"/>
    <x v="0"/>
    <x v="0"/>
    <n v="0"/>
    <n v="10000"/>
    <n v="0"/>
    <n v="10000"/>
    <n v="11492.199999999999"/>
    <n v="53651.261026243636"/>
  </r>
  <r>
    <x v="24"/>
    <s v="SO.AV.2026.08.01522"/>
    <s v="Sinar Family"/>
    <x v="8"/>
    <x v="3"/>
    <x v="1"/>
    <n v="24"/>
    <n v="2215560"/>
    <n v="1702844.3675675672"/>
    <n v="293155.63243243261"/>
    <n v="22589.217391304348"/>
    <x v="9"/>
    <x v="3"/>
    <n v="25000"/>
    <n v="14285.714285714286"/>
    <n v="0"/>
    <n v="39285.71428571429"/>
    <n v="44311.199999999997"/>
    <n v="186969.50075541402"/>
  </r>
  <r>
    <x v="24"/>
    <s v="SO.AV.2026.08.01523"/>
    <s v="Sederhana (Kuamang Unit 10)"/>
    <x v="8"/>
    <x v="9"/>
    <x v="1"/>
    <n v="4"/>
    <n v="687090.00000000012"/>
    <n v="509374.18378378375"/>
    <n v="109625.81621621625"/>
    <n v="16491.965217391305"/>
    <x v="0"/>
    <x v="0"/>
    <n v="0"/>
    <n v="7142.8571428571431"/>
    <n v="0"/>
    <n v="7142.8571428571431"/>
    <n v="13741.800000000001"/>
    <n v="72249.193855967795"/>
  </r>
  <r>
    <x v="24"/>
    <s v="SO.AV.2026.08.01523"/>
    <s v="Sederhana (Kuamang Unit 10)"/>
    <x v="8"/>
    <x v="5"/>
    <x v="0"/>
    <n v="4"/>
    <n v="304140"/>
    <n v="230805.36216216214"/>
    <n v="43194.637837837858"/>
    <n v="3336.3478260869565"/>
    <x v="0"/>
    <x v="0"/>
    <n v="0"/>
    <n v="7142.8571428571431"/>
    <n v="0"/>
    <n v="7142.8571428571431"/>
    <n v="6082.8"/>
    <n v="26632.632868893754"/>
  </r>
  <r>
    <x v="24"/>
    <s v="SO.AV.2026.08.01524"/>
    <s v="UKM JAYA"/>
    <x v="5"/>
    <x v="98"/>
    <x v="5"/>
    <n v="60"/>
    <n v="587300.99999999988"/>
    <n v="439115.67567567562"/>
    <n v="89984.324324324261"/>
    <n v="2203.8260869565215"/>
    <x v="0"/>
    <x v="1"/>
    <n v="0"/>
    <n v="0"/>
    <n v="0"/>
    <n v="0"/>
    <n v="0"/>
    <n v="87780.498237367734"/>
  </r>
  <r>
    <x v="24"/>
    <s v="SO.AV.2026.08.01525"/>
    <s v="UKM JAYA"/>
    <x v="5"/>
    <x v="5"/>
    <x v="0"/>
    <n v="8"/>
    <n v="608280"/>
    <n v="461610.72432432428"/>
    <n v="86389.275675675715"/>
    <n v="6672.695652173913"/>
    <x v="0"/>
    <x v="1"/>
    <n v="0"/>
    <n v="0"/>
    <n v="0"/>
    <n v="0"/>
    <n v="12165.6"/>
    <n v="67550.98002350179"/>
  </r>
  <r>
    <x v="24"/>
    <s v="SO.AV.2026.08.01526"/>
    <s v="Restu Bangunan (Ps.Ma.Tebo)"/>
    <x v="8"/>
    <x v="3"/>
    <x v="1"/>
    <n v="24"/>
    <n v="2215560"/>
    <n v="1702844.3675675672"/>
    <n v="293155.63243243261"/>
    <n v="22589.217391304348"/>
    <x v="9"/>
    <x v="3"/>
    <n v="25000"/>
    <n v="16666.666666666668"/>
    <n v="0"/>
    <n v="41666.666666666672"/>
    <n v="44311.199999999997"/>
    <n v="184588.54837446165"/>
  </r>
  <r>
    <x v="24"/>
    <s v="SO.AV.2026.08.01527"/>
    <s v="Citra Baru II (Unit 10 Rimbo Ulu)"/>
    <x v="13"/>
    <x v="21"/>
    <x v="1"/>
    <n v="12"/>
    <n v="1142189.9999999998"/>
    <n v="870835.71891891886"/>
    <n v="158164.2810810809"/>
    <n v="9908.0347826086963"/>
    <x v="0"/>
    <x v="1"/>
    <n v="0"/>
    <n v="0"/>
    <n v="0"/>
    <n v="0"/>
    <n v="22843.8"/>
    <n v="125412.44629847219"/>
  </r>
  <r>
    <x v="24"/>
    <s v="SO.AV.2026.08.01528"/>
    <s v="Semoga Jaya"/>
    <x v="11"/>
    <x v="3"/>
    <x v="1"/>
    <n v="24"/>
    <n v="2215560"/>
    <n v="1702844.3675675672"/>
    <n v="293155.63243243261"/>
    <n v="22589.217391304348"/>
    <x v="9"/>
    <x v="3"/>
    <n v="25000"/>
    <n v="29411.764705882353"/>
    <n v="0"/>
    <n v="54411.76470588235"/>
    <n v="44311.199999999997"/>
    <n v="171843.45033524593"/>
  </r>
  <r>
    <x v="24"/>
    <s v="SO.AV.2026.08.01529"/>
    <s v="Dewi Eka Jaya Abadi"/>
    <x v="6"/>
    <x v="9"/>
    <x v="1"/>
    <n v="4"/>
    <n v="687090.00000000012"/>
    <n v="509374.18378378375"/>
    <n v="109625.81621621625"/>
    <n v="16491.965217391305"/>
    <x v="0"/>
    <x v="1"/>
    <n v="0"/>
    <n v="0"/>
    <n v="0"/>
    <n v="0"/>
    <n v="13741.800000000001"/>
    <n v="79392.05099882494"/>
  </r>
  <r>
    <x v="24"/>
    <s v="SO.AV.2026.08.01530"/>
    <s v="Mikayla Jaya"/>
    <x v="2"/>
    <x v="9"/>
    <x v="1"/>
    <n v="8"/>
    <n v="1374180.0000000002"/>
    <n v="1018748.3675675675"/>
    <n v="219251.6324324325"/>
    <n v="32983.930434782611"/>
    <x v="0"/>
    <x v="0"/>
    <n v="0"/>
    <n v="10000"/>
    <n v="0"/>
    <n v="10000"/>
    <n v="27483.600000000002"/>
    <n v="148784.10199764988"/>
  </r>
  <r>
    <x v="24"/>
    <s v="SO.AV.2026.08.01531"/>
    <s v="Bangunan Baru ( Kenali )"/>
    <x v="0"/>
    <x v="10"/>
    <x v="1"/>
    <n v="5"/>
    <n v="4051500"/>
    <n v="2993690.3783783782"/>
    <n v="656309.62162162131"/>
    <n v="99554.782608695648"/>
    <x v="0"/>
    <x v="0"/>
    <n v="0"/>
    <n v="14285.714285714286"/>
    <n v="0"/>
    <n v="14285.714285714286"/>
    <n v="81029.999999999985"/>
    <n v="461439.12472721131"/>
  </r>
  <r>
    <x v="24"/>
    <s v="SO.AV.2026.08.01532"/>
    <s v="BARRAS"/>
    <x v="5"/>
    <x v="21"/>
    <x v="1"/>
    <n v="4"/>
    <n v="380729.99999999994"/>
    <n v="290278.57297297294"/>
    <n v="52721.427027027006"/>
    <n v="3302.6782608695648"/>
    <x v="0"/>
    <x v="1"/>
    <n v="0"/>
    <n v="0"/>
    <n v="0"/>
    <n v="0"/>
    <n v="7614.5999999999995"/>
    <n v="41804.148766157443"/>
  </r>
  <r>
    <x v="24"/>
    <s v="SO.AV.2026.08.01533"/>
    <s v="Jesica"/>
    <x v="11"/>
    <x v="3"/>
    <x v="1"/>
    <n v="6"/>
    <n v="553890"/>
    <n v="425711.09189189179"/>
    <n v="73288.908108108153"/>
    <n v="5647.304347826087"/>
    <x v="0"/>
    <x v="1"/>
    <n v="0"/>
    <n v="0"/>
    <n v="0"/>
    <n v="0"/>
    <n v="11077.8"/>
    <n v="56563.80376028207"/>
  </r>
  <r>
    <x v="24"/>
    <s v="SO.AV.2026.08.01533"/>
    <s v="Jesica"/>
    <x v="11"/>
    <x v="1"/>
    <x v="1"/>
    <n v="12"/>
    <n v="167702.5"/>
    <n v="129654.68108108104"/>
    <n v="21428.652252252272"/>
    <n v="1331.478260869565"/>
    <x v="0"/>
    <x v="1"/>
    <n v="0"/>
    <n v="0"/>
    <n v="0"/>
    <n v="0"/>
    <n v="3354.05"/>
    <n v="16743.123991382708"/>
  </r>
  <r>
    <x v="24"/>
    <s v="SO.AV.2026.08.01534"/>
    <s v="Inti Bangunan"/>
    <x v="3"/>
    <x v="134"/>
    <x v="0"/>
    <n v="2"/>
    <n v="0"/>
    <n v="0"/>
    <n v="0"/>
    <n v="336.69565217391306"/>
    <x v="0"/>
    <x v="0"/>
    <n v="0"/>
    <n v="3846.1538461538462"/>
    <n v="0"/>
    <n v="3846.1538461538462"/>
    <n v="0"/>
    <n v="-4182.8494983277596"/>
  </r>
  <r>
    <x v="24"/>
    <s v="SO.AV.2026.08.01534"/>
    <s v="Inti Bangunan"/>
    <x v="3"/>
    <x v="135"/>
    <x v="0"/>
    <n v="2"/>
    <n v="134865"/>
    <n v="103230.70270270269"/>
    <n v="18269.297297297293"/>
    <n v="336.69565217391306"/>
    <x v="0"/>
    <x v="0"/>
    <n v="0"/>
    <n v="3846.1538461538462"/>
    <n v="0"/>
    <n v="3846.1538461538462"/>
    <n v="2697.2999999999997"/>
    <n v="11389.147798969536"/>
  </r>
  <r>
    <x v="24"/>
    <s v="SO.AV.2026.08.01535"/>
    <s v="Berkah (Petaling)"/>
    <x v="9"/>
    <x v="17"/>
    <x v="0"/>
    <n v="12"/>
    <n v="809190.00000000012"/>
    <n v="618182.42594594578"/>
    <n v="110817.57405405422"/>
    <n v="8282.7130434782612"/>
    <x v="0"/>
    <x v="1"/>
    <n v="0"/>
    <n v="0"/>
    <n v="0"/>
    <n v="0"/>
    <n v="16183.800000000001"/>
    <n v="86351.061010575955"/>
  </r>
  <r>
    <x v="24"/>
    <s v="SO.AV.2026.08.01536"/>
    <s v="Era Baru (Parit Culum)"/>
    <x v="11"/>
    <x v="10"/>
    <x v="1"/>
    <n v="1"/>
    <n v="810300"/>
    <n v="598738.07567567565"/>
    <n v="131261.92432432424"/>
    <n v="19910.956521739132"/>
    <x v="0"/>
    <x v="0"/>
    <n v="0"/>
    <n v="8333.3333333333339"/>
    <n v="0"/>
    <n v="8333.3333333333339"/>
    <n v="16206"/>
    <n v="86811.634469251774"/>
  </r>
  <r>
    <x v="24"/>
    <s v="SO.AV.2026.08.01536"/>
    <s v="Era Baru (Parit Culum)"/>
    <x v="11"/>
    <x v="3"/>
    <x v="1"/>
    <n v="18"/>
    <n v="1661670"/>
    <n v="1277133.2756756754"/>
    <n v="219866.7243243244"/>
    <n v="16941.91304347826"/>
    <x v="0"/>
    <x v="0"/>
    <n v="0"/>
    <n v="8333.3333333333339"/>
    <n v="0"/>
    <n v="8333.3333333333339"/>
    <n v="33233.4"/>
    <n v="161358.07794751279"/>
  </r>
  <r>
    <x v="24"/>
    <s v="SO.AV.2026.08.01537"/>
    <s v="Rul Bangunan"/>
    <x v="8"/>
    <x v="3"/>
    <x v="1"/>
    <n v="48"/>
    <n v="4431120"/>
    <n v="3405688.7351351343"/>
    <n v="586311.26486486522"/>
    <n v="45178.434782608696"/>
    <x v="9"/>
    <x v="3"/>
    <n v="50000"/>
    <n v="12500"/>
    <n v="0"/>
    <n v="62500"/>
    <n v="88622.399999999994"/>
    <n v="390010.43008225656"/>
  </r>
  <r>
    <x v="24"/>
    <s v="SO.AV.2026.08.01538"/>
    <s v="Sumber Meranti Sejahtera"/>
    <x v="6"/>
    <x v="3"/>
    <x v="1"/>
    <n v="24"/>
    <n v="2215560"/>
    <n v="1702844.3675675672"/>
    <n v="293155.63243243261"/>
    <n v="22589.217391304348"/>
    <x v="9"/>
    <x v="3"/>
    <n v="25000"/>
    <n v="7142.8571428571431"/>
    <n v="0"/>
    <n v="32142.857142857145"/>
    <n v="44311.199999999997"/>
    <n v="194112.35789827118"/>
  </r>
  <r>
    <x v="24"/>
    <s v="SO.AV.2026.08.01539"/>
    <s v="Jaya Bersama"/>
    <x v="0"/>
    <x v="178"/>
    <x v="4"/>
    <n v="1"/>
    <n v="321807.5"/>
    <n v="245904.77837837837"/>
    <n v="44011.888288288261"/>
    <n v="999.3739130434783"/>
    <x v="0"/>
    <x v="0"/>
    <n v="0"/>
    <n v="3125"/>
    <n v="0"/>
    <n v="3125"/>
    <n v="6436.1500000000005"/>
    <n v="33451.364375244782"/>
  </r>
  <r>
    <x v="24"/>
    <s v="SO.AV.2026.08.01540"/>
    <s v="Surya Budi Berlian"/>
    <x v="0"/>
    <x v="3"/>
    <x v="1"/>
    <n v="24"/>
    <n v="2215560"/>
    <n v="1702844.3675675672"/>
    <n v="293155.63243243261"/>
    <n v="22589.217391304348"/>
    <x v="9"/>
    <x v="3"/>
    <n v="25000"/>
    <n v="7142.8571428571431"/>
    <n v="0"/>
    <n v="32142.857142857145"/>
    <n v="44311.199999999997"/>
    <n v="194112.35789827118"/>
  </r>
  <r>
    <x v="24"/>
    <s v="SO.AV.2026.08.01541"/>
    <s v="Syahana (Kerinci)"/>
    <x v="7"/>
    <x v="179"/>
    <x v="3"/>
    <n v="2"/>
    <n v="1757175"/>
    <n v="1389362.6468468467"/>
    <n v="193677.89369369368"/>
    <n v="58276.17391304348"/>
    <x v="0"/>
    <x v="0"/>
    <n v="0"/>
    <n v="8333.3333333333339"/>
    <n v="0"/>
    <n v="8333.3333333333339"/>
    <n v="35143.5"/>
    <n v="91924.886447316865"/>
  </r>
  <r>
    <x v="24"/>
    <s v="SO.AV.2026.08.01542"/>
    <s v="Voni Bangunan"/>
    <x v="7"/>
    <x v="6"/>
    <x v="0"/>
    <n v="24"/>
    <n v="1658340"/>
    <n v="1255408.6054054054"/>
    <n v="238591.39459459437"/>
    <n v="25610.434782608696"/>
    <x v="0"/>
    <x v="0"/>
    <n v="0"/>
    <n v="12500"/>
    <n v="0"/>
    <n v="12500"/>
    <n v="33166.799999999996"/>
    <n v="167314.15981198568"/>
  </r>
  <r>
    <x v="24"/>
    <s v="SO.AV.2026.08.01543"/>
    <s v="Mitra Jaya ( OKP )"/>
    <x v="6"/>
    <x v="3"/>
    <x v="1"/>
    <n v="24"/>
    <n v="2215560"/>
    <n v="1702844.3675675672"/>
    <n v="293155.63243243261"/>
    <n v="22589.217391304348"/>
    <x v="9"/>
    <x v="4"/>
    <n v="25000"/>
    <n v="0"/>
    <n v="0"/>
    <n v="25000"/>
    <n v="44311.199999999997"/>
    <n v="201255.21504112828"/>
  </r>
  <r>
    <x v="24"/>
    <s v="SO.AV.2026.08.01544"/>
    <s v="ALIANG"/>
    <x v="0"/>
    <x v="11"/>
    <x v="1"/>
    <n v="1"/>
    <n v="1020737.5"/>
    <n v="764061.27567567572"/>
    <n v="155522.05765765754"/>
    <n v="19903.304347826088"/>
    <x v="0"/>
    <x v="1"/>
    <n v="0"/>
    <n v="0"/>
    <n v="0"/>
    <n v="0"/>
    <n v="20414.75"/>
    <n v="115204.00330983146"/>
  </r>
  <r>
    <x v="24"/>
    <s v="SO.AV.2026.08.01545"/>
    <s v="Sun Jaya Mandiri"/>
    <x v="2"/>
    <x v="5"/>
    <x v="0"/>
    <n v="6"/>
    <n v="456210.00000000006"/>
    <n v="346208.04324324324"/>
    <n v="64791.956756756757"/>
    <n v="5004.5217391304359"/>
    <x v="0"/>
    <x v="1"/>
    <n v="0"/>
    <n v="0"/>
    <n v="0"/>
    <n v="0"/>
    <n v="9124.2000000000007"/>
    <n v="50663.235017626328"/>
  </r>
  <r>
    <x v="24"/>
    <s v="SO.AV.2026.08.01546"/>
    <s v="Sinar Cahaya / Sinar Makmur"/>
    <x v="0"/>
    <x v="9"/>
    <x v="1"/>
    <n v="2"/>
    <n v="343545.00000000006"/>
    <n v="254687.09189189188"/>
    <n v="54812.908108108124"/>
    <n v="8245.9826086956527"/>
    <x v="0"/>
    <x v="0"/>
    <n v="0"/>
    <n v="5769.2307692307695"/>
    <n v="0"/>
    <n v="5769.2307692307695"/>
    <n v="6870.9000000000005"/>
    <n v="33926.794730181697"/>
  </r>
  <r>
    <x v="24"/>
    <s v="SO.AV.2026.08.01547"/>
    <s v="Sinar Loka"/>
    <x v="9"/>
    <x v="5"/>
    <x v="0"/>
    <n v="16"/>
    <n v="1216560"/>
    <n v="923221.44864864857"/>
    <n v="172778.55135135143"/>
    <n v="13345.391304347826"/>
    <x v="0"/>
    <x v="1"/>
    <n v="0"/>
    <n v="0"/>
    <n v="0"/>
    <n v="0"/>
    <n v="24331.200000000001"/>
    <n v="135101.96004700358"/>
  </r>
  <r>
    <x v="24"/>
    <s v="SO.AV.2026.08.01548"/>
    <s v="Maju Jaya Mendalo"/>
    <x v="2"/>
    <x v="3"/>
    <x v="1"/>
    <n v="24"/>
    <n v="2215560"/>
    <n v="1702844.3675675672"/>
    <n v="293155.63243243261"/>
    <n v="22589.217391304348"/>
    <x v="9"/>
    <x v="3"/>
    <n v="25000"/>
    <n v="16666.666666666668"/>
    <n v="0"/>
    <n v="41666.666666666672"/>
    <n v="44311.199999999997"/>
    <n v="184588.54837446165"/>
  </r>
  <r>
    <x v="24"/>
    <s v="SO.AV.2026.08.01549"/>
    <s v="Dayana FF 2"/>
    <x v="11"/>
    <x v="93"/>
    <x v="0"/>
    <n v="4"/>
    <n v="572020"/>
    <n v="444354.24864864862"/>
    <n v="70979.084684684698"/>
    <n v="16008.347826086958"/>
    <x v="0"/>
    <x v="0"/>
    <n v="0"/>
    <n v="6250"/>
    <n v="0"/>
    <n v="6250"/>
    <n v="11440.4"/>
    <n v="37280.336858597737"/>
  </r>
  <r>
    <x v="24"/>
    <s v="SO.AV.2026.08.01550"/>
    <s v="Sumber Alam"/>
    <x v="6"/>
    <x v="5"/>
    <x v="0"/>
    <n v="6"/>
    <n v="456210.00000000006"/>
    <n v="346208.04324324324"/>
    <n v="64791.956756756757"/>
    <n v="5004.5217391304359"/>
    <x v="0"/>
    <x v="0"/>
    <n v="0"/>
    <n v="7692.3076923076924"/>
    <n v="0"/>
    <n v="7692.3076923076924"/>
    <n v="9124.2000000000007"/>
    <n v="42970.927325318626"/>
  </r>
  <r>
    <x v="24"/>
    <s v="SO.AV.2026.08.01550"/>
    <s v="Sumber Alam"/>
    <x v="6"/>
    <x v="20"/>
    <x v="0"/>
    <n v="4"/>
    <n v="1149220"/>
    <n v="872068.32432432426"/>
    <n v="163265.00900900899"/>
    <n v="12978.08695652174"/>
    <x v="0"/>
    <x v="0"/>
    <n v="0"/>
    <n v="7692.3076923076924"/>
    <n v="0"/>
    <n v="7692.3076923076924"/>
    <n v="22984.399999999998"/>
    <n v="119610.21436017958"/>
  </r>
  <r>
    <x v="24"/>
    <s v="SO.AV.2026.08.01551"/>
    <s v="Hendra Jaya"/>
    <x v="2"/>
    <x v="9"/>
    <x v="1"/>
    <n v="4"/>
    <n v="687090.00000000012"/>
    <n v="509374.18378378375"/>
    <n v="109625.81621621625"/>
    <n v="16491.965217391305"/>
    <x v="0"/>
    <x v="0"/>
    <n v="0"/>
    <n v="6250"/>
    <n v="0"/>
    <n v="6250"/>
    <n v="13741.800000000001"/>
    <n v="73142.05099882494"/>
  </r>
  <r>
    <x v="24"/>
    <s v="SO.AV.2026.08.01552"/>
    <s v="Surya Kaca"/>
    <x v="8"/>
    <x v="17"/>
    <x v="0"/>
    <n v="24"/>
    <n v="1618380.0000000002"/>
    <n v="1236364.8518918916"/>
    <n v="221635.14810810843"/>
    <n v="16565.426086956522"/>
    <x v="0"/>
    <x v="1"/>
    <n v="0"/>
    <n v="0"/>
    <n v="0"/>
    <n v="0"/>
    <n v="32367.600000000002"/>
    <n v="172702.12202115191"/>
  </r>
  <r>
    <x v="24"/>
    <s v="SO.AV.2026.08.01553"/>
    <s v="Ria Usaha (Rimbo Bujang)"/>
    <x v="13"/>
    <x v="9"/>
    <x v="1"/>
    <n v="4"/>
    <n v="687090.00000000012"/>
    <n v="509374.18378378375"/>
    <n v="109625.81621621625"/>
    <n v="16491.965217391305"/>
    <x v="0"/>
    <x v="0"/>
    <n v="0"/>
    <n v="16666.666666666668"/>
    <n v="0"/>
    <n v="16666.666666666668"/>
    <n v="13741.800000000001"/>
    <n v="62725.384332158268"/>
  </r>
  <r>
    <x v="24"/>
    <s v="SO.AV.2026.08.01554"/>
    <s v="Star Iron"/>
    <x v="9"/>
    <x v="3"/>
    <x v="1"/>
    <n v="6"/>
    <n v="553890"/>
    <n v="425711.09189189179"/>
    <n v="73288.908108108153"/>
    <n v="5647.304347826087"/>
    <x v="0"/>
    <x v="0"/>
    <n v="0"/>
    <n v="6250"/>
    <n v="0"/>
    <n v="6250"/>
    <n v="11077.8"/>
    <n v="50313.80376028207"/>
  </r>
  <r>
    <x v="24"/>
    <s v="SO.AV.2026.08.01554"/>
    <s v="Star Iron"/>
    <x v="9"/>
    <x v="21"/>
    <x v="1"/>
    <n v="2"/>
    <n v="190364.99999999997"/>
    <n v="145139.28648648647"/>
    <n v="26360.713513513503"/>
    <n v="1651.3391304347824"/>
    <x v="0"/>
    <x v="0"/>
    <n v="0"/>
    <n v="6250"/>
    <n v="0"/>
    <n v="6250"/>
    <n v="3807.2999999999997"/>
    <n v="14652.074383078721"/>
  </r>
  <r>
    <x v="24"/>
    <s v="SO.AV.2026.08.01554"/>
    <s v="Star Iron"/>
    <x v="9"/>
    <x v="31"/>
    <x v="1"/>
    <n v="6"/>
    <n v="320790"/>
    <n v="245442.55135135134"/>
    <n v="43557.448648648657"/>
    <n v="2640"/>
    <x v="0"/>
    <x v="0"/>
    <n v="0"/>
    <n v="6250"/>
    <n v="0"/>
    <n v="6250"/>
    <n v="6415.8"/>
    <n v="28251.648648648657"/>
  </r>
  <r>
    <x v="24"/>
    <s v="SO.AV.2026.08.01554"/>
    <s v="Star Iron"/>
    <x v="9"/>
    <x v="17"/>
    <x v="0"/>
    <n v="3"/>
    <n v="202297.50000000003"/>
    <n v="154545.60648648645"/>
    <n v="27704.393513513554"/>
    <n v="2070.6782608695653"/>
    <x v="0"/>
    <x v="0"/>
    <n v="0"/>
    <n v="6250"/>
    <n v="0"/>
    <n v="6250"/>
    <n v="4045.9500000000003"/>
    <n v="15337.765252643989"/>
  </r>
  <r>
    <x v="24"/>
    <s v="SO.AV.2026.08.01555"/>
    <s v="Intan Mulia"/>
    <x v="4"/>
    <x v="9"/>
    <x v="1"/>
    <n v="4"/>
    <n v="687090.00000000012"/>
    <n v="509374.18378378375"/>
    <n v="109625.81621621625"/>
    <n v="16491.965217391305"/>
    <x v="0"/>
    <x v="0"/>
    <n v="0"/>
    <n v="6250"/>
    <n v="0"/>
    <n v="6250"/>
    <n v="13741.800000000001"/>
    <n v="73142.05099882494"/>
  </r>
  <r>
    <x v="24"/>
    <s v="SO.AV.2026.08.01555"/>
    <s v="Intan Mulia"/>
    <x v="4"/>
    <x v="3"/>
    <x v="1"/>
    <n v="10"/>
    <n v="923149.99999999988"/>
    <n v="709518.48648648639"/>
    <n v="122148.18018018012"/>
    <n v="9412.173913043478"/>
    <x v="0"/>
    <x v="0"/>
    <n v="0"/>
    <n v="6250"/>
    <n v="0"/>
    <n v="6250"/>
    <n v="18463"/>
    <n v="88023.006267136647"/>
  </r>
  <r>
    <x v="24"/>
    <s v="SO.AV.2026.08.01556"/>
    <s v="ANDRIAN S"/>
    <x v="8"/>
    <x v="3"/>
    <x v="1"/>
    <n v="24"/>
    <n v="2215560"/>
    <n v="1702844.3675675672"/>
    <n v="293155.63243243261"/>
    <n v="22589.217391304348"/>
    <x v="9"/>
    <x v="3"/>
    <n v="25000"/>
    <n v="20000"/>
    <n v="0"/>
    <n v="45000"/>
    <n v="44311.199999999997"/>
    <n v="181255.21504112828"/>
  </r>
  <r>
    <x v="24"/>
    <s v="SO.AV.2026.08.01557"/>
    <s v="PT. TALATA HALIN PERSADA"/>
    <x v="10"/>
    <x v="3"/>
    <x v="1"/>
    <n v="48"/>
    <n v="4431120"/>
    <n v="3405688.7351351343"/>
    <n v="586311.26486486522"/>
    <n v="65178.434782608696"/>
    <x v="9"/>
    <x v="3"/>
    <n v="50000"/>
    <n v="45454.545454545456"/>
    <n v="0"/>
    <n v="95454.545454545456"/>
    <n v="88622.399999999994"/>
    <n v="337055.88462771103"/>
  </r>
  <r>
    <x v="24"/>
    <s v="SO.AV.2026.08.01558"/>
    <s v="ANDRIAN S"/>
    <x v="8"/>
    <x v="18"/>
    <x v="0"/>
    <n v="2"/>
    <n v="799940"/>
    <n v="580094.91891891882"/>
    <n v="140571.74774774781"/>
    <n v="28833.391304347824"/>
    <x v="0"/>
    <x v="0"/>
    <n v="0"/>
    <n v="20000"/>
    <n v="0"/>
    <n v="20000"/>
    <n v="15998.8"/>
    <n v="75739.556443399983"/>
  </r>
  <r>
    <x v="24"/>
    <s v="SO.AV.2026.08.01559"/>
    <s v="Mitra Usaha (Tebo)"/>
    <x v="8"/>
    <x v="3"/>
    <x v="1"/>
    <n v="24"/>
    <n v="2215560"/>
    <n v="1702844.3675675672"/>
    <n v="293155.63243243261"/>
    <n v="22589.217391304348"/>
    <x v="9"/>
    <x v="3"/>
    <n v="25000"/>
    <n v="30000"/>
    <n v="0"/>
    <n v="55000"/>
    <n v="44311.199999999997"/>
    <n v="171255.21504112828"/>
  </r>
  <r>
    <x v="24"/>
    <s v="SO.AV.2026.08.01560"/>
    <s v="Ujang Bangunan"/>
    <x v="13"/>
    <x v="3"/>
    <x v="1"/>
    <n v="24"/>
    <n v="2215560"/>
    <n v="1702844.3675675672"/>
    <n v="293155.63243243261"/>
    <n v="22589.217391304348"/>
    <x v="9"/>
    <x v="3"/>
    <n v="25000"/>
    <n v="18181.81818181818"/>
    <n v="0"/>
    <n v="43181.818181818177"/>
    <n v="44311.199999999997"/>
    <n v="183073.3968593101"/>
  </r>
  <r>
    <x v="24"/>
    <s v="SO.AV.2026.08.01563"/>
    <s v="Rul Sinar Kaca"/>
    <x v="13"/>
    <x v="29"/>
    <x v="0"/>
    <n v="12"/>
    <n v="1234320"/>
    <n v="939245.31891891884"/>
    <n v="172754.68108108116"/>
    <n v="9182.608695652174"/>
    <x v="0"/>
    <x v="0"/>
    <n v="0"/>
    <n v="15625"/>
    <n v="0"/>
    <n v="15625"/>
    <n v="24686.400000000001"/>
    <n v="123260.672385429"/>
  </r>
  <r>
    <x v="24"/>
    <s v="SO.AV.2026.08.01564"/>
    <s v="Jaya Bersama"/>
    <x v="0"/>
    <x v="180"/>
    <x v="3"/>
    <n v="2"/>
    <n v="63349.999999999993"/>
    <n v="46842.286486486482"/>
    <n v="10229.785585585581"/>
    <n v="1576.3478260869565"/>
    <x v="0"/>
    <x v="0"/>
    <n v="0"/>
    <n v="3125"/>
    <n v="0"/>
    <n v="3125"/>
    <n v="1267"/>
    <n v="4261.4377594986254"/>
  </r>
  <r>
    <x v="24"/>
    <s v="SO.AV.2026.08.01564"/>
    <s v="Jaya Bersama"/>
    <x v="0"/>
    <x v="120"/>
    <x v="3"/>
    <n v="2"/>
    <n v="63349.999999999993"/>
    <n v="46842.286486486482"/>
    <n v="10229.785585585581"/>
    <n v="1515.1304347826087"/>
    <x v="0"/>
    <x v="0"/>
    <n v="0"/>
    <n v="3125"/>
    <n v="0"/>
    <n v="3125"/>
    <n v="1267"/>
    <n v="4322.6551508029734"/>
  </r>
  <r>
    <x v="24"/>
    <s v="SO.AV.2026.08.01565"/>
    <s v="Djoni"/>
    <x v="12"/>
    <x v="63"/>
    <x v="0"/>
    <n v="2"/>
    <n v="0"/>
    <n v="0"/>
    <n v="0"/>
    <n v="2655.304347826087"/>
    <x v="0"/>
    <x v="1"/>
    <n v="0"/>
    <n v="0"/>
    <n v="0"/>
    <n v="0"/>
    <n v="0"/>
    <n v="-2655.304347826087"/>
  </r>
  <r>
    <x v="24"/>
    <s v="SO.AV.2026.08.01565"/>
    <s v="Djoni"/>
    <x v="12"/>
    <x v="64"/>
    <x v="0"/>
    <n v="2"/>
    <n v="601805"/>
    <n v="462381.10270270263"/>
    <n v="79785.563963963999"/>
    <n v="2655.304347826087"/>
    <x v="0"/>
    <x v="1"/>
    <n v="0"/>
    <n v="0"/>
    <n v="0"/>
    <n v="0"/>
    <n v="12036.1"/>
    <n v="65094.15961613792"/>
  </r>
  <r>
    <x v="24"/>
    <s v="SO.AV.2026.08.01566"/>
    <s v="Mitra Jaya ( Tungkal )"/>
    <x v="5"/>
    <x v="9"/>
    <x v="1"/>
    <n v="12"/>
    <n v="2061270.0000000002"/>
    <n v="1528122.5513513512"/>
    <n v="328877.4486486488"/>
    <n v="49475.895652173916"/>
    <x v="1"/>
    <x v="2"/>
    <n v="0"/>
    <n v="0"/>
    <n v="82450.8"/>
    <n v="82450.8"/>
    <n v="41225.4"/>
    <n v="155725.35299647492"/>
  </r>
  <r>
    <x v="24"/>
    <s v="SO.AV.2026.08.01566"/>
    <s v="Mitra Jaya ( Tungkal )"/>
    <x v="5"/>
    <x v="3"/>
    <x v="1"/>
    <n v="6"/>
    <n v="553890"/>
    <n v="425711.09189189179"/>
    <n v="73288.908108108153"/>
    <n v="5647.304347826087"/>
    <x v="1"/>
    <x v="2"/>
    <n v="0"/>
    <n v="0"/>
    <n v="22155.599999999999"/>
    <n v="22155.599999999999"/>
    <n v="11077.8"/>
    <n v="34408.203760282078"/>
  </r>
  <r>
    <x v="24"/>
    <s v="SO.AV.2026.08.01566"/>
    <s v="Mitra Jaya ( Tungkal )"/>
    <x v="5"/>
    <x v="13"/>
    <x v="0"/>
    <n v="8"/>
    <n v="829540"/>
    <n v="594732.10810810805"/>
    <n v="152601.22522522521"/>
    <n v="28649.739130434784"/>
    <x v="1"/>
    <x v="2"/>
    <n v="0"/>
    <n v="0"/>
    <n v="33181.599999999999"/>
    <n v="33181.599999999999"/>
    <n v="16590.8"/>
    <n v="74179.086094790415"/>
  </r>
  <r>
    <x v="24"/>
    <s v="SO.AV.2026.08.01566"/>
    <s v="Mitra Jaya ( Tungkal )"/>
    <x v="5"/>
    <x v="25"/>
    <x v="0"/>
    <n v="12"/>
    <n v="1335329.9999999998"/>
    <n v="966978.9405405405"/>
    <n v="236021.05945945927"/>
    <n v="47198.608695652169"/>
    <x v="1"/>
    <x v="2"/>
    <n v="0"/>
    <n v="0"/>
    <n v="53413.2"/>
    <n v="53413.2"/>
    <n v="26706.6"/>
    <n v="108702.65076380709"/>
  </r>
  <r>
    <x v="24"/>
    <s v="SO.AV.2026.08.01566"/>
    <s v="Mitra Jaya ( Tungkal )"/>
    <x v="5"/>
    <x v="14"/>
    <x v="0"/>
    <n v="2"/>
    <n v="2642170"/>
    <n v="1990195.5027027025"/>
    <n v="390137.83063063049"/>
    <n v="32307.478260869564"/>
    <x v="1"/>
    <x v="2"/>
    <n v="0"/>
    <n v="0"/>
    <n v="105686.8"/>
    <n v="105686.8"/>
    <n v="52843.4"/>
    <n v="199300.15236976094"/>
  </r>
  <r>
    <x v="24"/>
    <s v="SO.AV.2026.08.01566"/>
    <s v="Mitra Jaya ( Tungkal )"/>
    <x v="5"/>
    <x v="56"/>
    <x v="0"/>
    <n v="6"/>
    <n v="1028970.0000000001"/>
    <n v="756203.41621621605"/>
    <n v="170796.58378378395"/>
    <n v="19191.652173913044"/>
    <x v="1"/>
    <x v="2"/>
    <n v="0"/>
    <n v="0"/>
    <n v="41158.800000000003"/>
    <n v="41158.800000000003"/>
    <n v="20579.400000000001"/>
    <n v="89866.731609870883"/>
  </r>
  <r>
    <x v="24"/>
    <s v="SO.AV.2026.08.01567"/>
    <s v="PANCA WARNA"/>
    <x v="2"/>
    <x v="3"/>
    <x v="1"/>
    <n v="144"/>
    <n v="13293360"/>
    <n v="10217066.205405403"/>
    <n v="1758933.7945945952"/>
    <n v="135535.30434782608"/>
    <x v="1"/>
    <x v="2"/>
    <n v="0"/>
    <n v="0"/>
    <n v="1063468.8"/>
    <n v="1063468.8"/>
    <n v="0"/>
    <n v="559929.69024676899"/>
  </r>
  <r>
    <x v="24"/>
    <s v="SO.AV.2026.08.01567"/>
    <s v="PANCA WARNA"/>
    <x v="2"/>
    <x v="21"/>
    <x v="1"/>
    <n v="21"/>
    <n v="1998832.5"/>
    <n v="1523962.5081081078"/>
    <n v="276787.49189189193"/>
    <n v="17339.060869565215"/>
    <x v="1"/>
    <x v="2"/>
    <n v="0"/>
    <n v="0"/>
    <n v="159906.59999999998"/>
    <n v="159906.59999999998"/>
    <n v="0"/>
    <n v="99541.831022326747"/>
  </r>
  <r>
    <x v="24"/>
    <s v="SO.AV.2026.08.01568"/>
    <s v="Eko Jaya"/>
    <x v="11"/>
    <x v="3"/>
    <x v="1"/>
    <n v="48"/>
    <n v="4431120"/>
    <n v="3405688.7351351343"/>
    <n v="586311.26486486522"/>
    <n v="45178.434782608696"/>
    <x v="9"/>
    <x v="3"/>
    <n v="50000"/>
    <n v="16666.666666666668"/>
    <n v="0"/>
    <n v="66666.666666666672"/>
    <n v="88622.399999999994"/>
    <n v="385843.76341558993"/>
  </r>
  <r>
    <x v="24"/>
    <s v="SO.AV.2026.08.01569"/>
    <s v="Abadi Jaya Makmur"/>
    <x v="1"/>
    <x v="10"/>
    <x v="1"/>
    <n v="2"/>
    <n v="1620600"/>
    <n v="1197476.1513513513"/>
    <n v="262523.84864864848"/>
    <n v="39821.913043478264"/>
    <x v="0"/>
    <x v="0"/>
    <n v="0"/>
    <n v="16666.666666666668"/>
    <n v="0"/>
    <n v="16666.666666666668"/>
    <n v="32412"/>
    <n v="173623.26893850355"/>
  </r>
  <r>
    <x v="24"/>
    <s v="SO.AV.2026.08.01570"/>
    <s v="Alam Jaya"/>
    <x v="4"/>
    <x v="20"/>
    <x v="0"/>
    <n v="7"/>
    <n v="2011135"/>
    <n v="1526119.5675675673"/>
    <n v="285713.76576576591"/>
    <n v="22711.652173913044"/>
    <x v="0"/>
    <x v="0"/>
    <n v="0"/>
    <n v="16666.666666666668"/>
    <n v="0"/>
    <n v="16666.666666666668"/>
    <n v="40222.700000000004"/>
    <n v="206112.74692518622"/>
  </r>
  <r>
    <x v="24"/>
    <s v="SO.AV.2026.08.01571"/>
    <s v="Pelita Abadi"/>
    <x v="2"/>
    <x v="39"/>
    <x v="1"/>
    <n v="5"/>
    <n v="228937.50000000003"/>
    <n v="171794.37837837834"/>
    <n v="34455.621621621656"/>
    <n v="4170.434782608696"/>
    <x v="0"/>
    <x v="0"/>
    <n v="0"/>
    <n v="3333.3333333333335"/>
    <n v="0"/>
    <n v="3333.3333333333335"/>
    <n v="4578.75"/>
    <n v="22373.103505679628"/>
  </r>
  <r>
    <x v="24"/>
    <s v="SO.AV.2026.08.01571"/>
    <s v="Pelita Abadi"/>
    <x v="2"/>
    <x v="17"/>
    <x v="0"/>
    <n v="2"/>
    <n v="134865"/>
    <n v="103030.40432432431"/>
    <n v="18469.595675675693"/>
    <n v="1380.4521739130435"/>
    <x v="0"/>
    <x v="0"/>
    <n v="0"/>
    <n v="3333.3333333333335"/>
    <n v="0"/>
    <n v="3333.3333333333335"/>
    <n v="2697.3"/>
    <n v="11058.510168429315"/>
  </r>
  <r>
    <x v="24"/>
    <s v="SO.AV.2026.08.01571"/>
    <s v="Pelita Abadi"/>
    <x v="2"/>
    <x v="13"/>
    <x v="0"/>
    <n v="2"/>
    <n v="207385"/>
    <n v="148683.02702702701"/>
    <n v="38150.306306306302"/>
    <n v="7162.434782608696"/>
    <x v="0"/>
    <x v="0"/>
    <n v="0"/>
    <n v="3333.3333333333335"/>
    <n v="0"/>
    <n v="3333.3333333333335"/>
    <n v="4147.7"/>
    <n v="23506.838190364273"/>
  </r>
  <r>
    <x v="24"/>
    <s v="SO.AV.2026.08.01572"/>
    <s v="Rizki Bangunan (Mentawak)"/>
    <x v="10"/>
    <x v="21"/>
    <x v="1"/>
    <n v="24"/>
    <n v="2284379.9999999995"/>
    <n v="1741671.4378378377"/>
    <n v="316328.5621621618"/>
    <n v="29816.069565217393"/>
    <x v="0"/>
    <x v="1"/>
    <n v="0"/>
    <n v="0"/>
    <n v="0"/>
    <n v="0"/>
    <n v="45687.6"/>
    <n v="240824.89259694438"/>
  </r>
  <r>
    <x v="24"/>
    <s v="SO.AV.2026.08.01573"/>
    <s v="Bangunan Baru (Simp.Acai)"/>
    <x v="9"/>
    <x v="150"/>
    <x v="1"/>
    <n v="6"/>
    <n v="547230"/>
    <n v="411382.05405405397"/>
    <n v="81617.945945945976"/>
    <n v="4494.8869565217392"/>
    <x v="0"/>
    <x v="0"/>
    <n v="0"/>
    <n v="6666.666666666667"/>
    <n v="0"/>
    <n v="6666.666666666667"/>
    <n v="10944.599999999999"/>
    <n v="59511.792322757559"/>
  </r>
  <r>
    <x v="24"/>
    <s v="SO.AV.2026.08.01574"/>
    <s v="Karya Sejati"/>
    <x v="2"/>
    <x v="9"/>
    <x v="1"/>
    <n v="4"/>
    <n v="687090.00000000012"/>
    <n v="509374.18378378375"/>
    <n v="109625.81621621625"/>
    <n v="16491.965217391305"/>
    <x v="0"/>
    <x v="0"/>
    <n v="0"/>
    <n v="12500"/>
    <n v="0"/>
    <n v="12500"/>
    <n v="13741.800000000001"/>
    <n v="66892.05099882494"/>
  </r>
  <r>
    <x v="24"/>
    <s v="SO.AV.2026.08.01575"/>
    <s v="Boy Jaya Baru"/>
    <x v="9"/>
    <x v="5"/>
    <x v="0"/>
    <n v="8"/>
    <n v="608280"/>
    <n v="461610.72432432428"/>
    <n v="86389.275675675715"/>
    <n v="6672.695652173913"/>
    <x v="0"/>
    <x v="0"/>
    <n v="0"/>
    <n v="8064.5161290322585"/>
    <n v="0"/>
    <n v="8064.5161290322585"/>
    <n v="12165.6"/>
    <n v="59486.46389446954"/>
  </r>
  <r>
    <x v="24"/>
    <s v="SO.AV.2026.08.01576"/>
    <s v="Sumber Kiat Sentosa"/>
    <x v="3"/>
    <x v="7"/>
    <x v="1"/>
    <n v="2"/>
    <n v="429015"/>
    <n v="321555.93513513508"/>
    <n v="64944.064864864864"/>
    <n v="8004.1739130434789"/>
    <x v="0"/>
    <x v="0"/>
    <n v="0"/>
    <n v="2777.7777777777778"/>
    <n v="0"/>
    <n v="2777.7777777777778"/>
    <n v="8580.2999999999993"/>
    <n v="45581.813174043607"/>
  </r>
  <r>
    <x v="24"/>
    <s v="SO.AV.2026.08.01576"/>
    <s v="Sumber Kiat Sentosa"/>
    <x v="3"/>
    <x v="3"/>
    <x v="1"/>
    <n v="6"/>
    <n v="553890"/>
    <n v="425711.09189189179"/>
    <n v="73288.908108108153"/>
    <n v="5647.304347826087"/>
    <x v="0"/>
    <x v="0"/>
    <n v="0"/>
    <n v="2777.7777777777778"/>
    <n v="0"/>
    <n v="2777.7777777777778"/>
    <n v="11077.8"/>
    <n v="53786.025982504289"/>
  </r>
  <r>
    <x v="24"/>
    <s v="SO.AV.2026.08.01577"/>
    <s v="Tony Jaya (Bagan Pete)"/>
    <x v="2"/>
    <x v="20"/>
    <x v="0"/>
    <n v="8"/>
    <n v="2298440"/>
    <n v="1744136.6486486485"/>
    <n v="326530.01801801799"/>
    <n v="25956.17391304348"/>
    <x v="0"/>
    <x v="0"/>
    <n v="0"/>
    <n v="13636.363636363636"/>
    <n v="0"/>
    <n v="13636.363636363636"/>
    <n v="45968.799999999996"/>
    <n v="240968.6804686109"/>
  </r>
  <r>
    <x v="24"/>
    <s v="SO.AV.2026.08.01578"/>
    <s v="Boru Tompul"/>
    <x v="10"/>
    <x v="3"/>
    <x v="1"/>
    <n v="24"/>
    <n v="2215560"/>
    <n v="1702844.3675675672"/>
    <n v="293155.63243243261"/>
    <n v="32589.217391304348"/>
    <x v="9"/>
    <x v="3"/>
    <n v="25000"/>
    <n v="16666.666666666668"/>
    <n v="0"/>
    <n v="41666.666666666672"/>
    <n v="44311.199999999997"/>
    <n v="174588.54837446159"/>
  </r>
  <r>
    <x v="24"/>
    <s v="SO.AV.2026.08.01579"/>
    <s v="Makmur (Sei. Bengkal)"/>
    <x v="8"/>
    <x v="3"/>
    <x v="1"/>
    <n v="48"/>
    <n v="4431120"/>
    <n v="3405688.7351351343"/>
    <n v="586311.26486486522"/>
    <n v="45178.434782608696"/>
    <x v="9"/>
    <x v="3"/>
    <n v="50000"/>
    <n v="16666.666666666668"/>
    <n v="0"/>
    <n v="66666.666666666672"/>
    <n v="88622.399999999994"/>
    <n v="385843.76341558993"/>
  </r>
  <r>
    <x v="24"/>
    <s v="SO.AV.2026.08.01581"/>
    <s v="Chandra Mandiri"/>
    <x v="4"/>
    <x v="3"/>
    <x v="1"/>
    <n v="6"/>
    <n v="553890"/>
    <n v="425711.09189189179"/>
    <n v="73288.908108108153"/>
    <n v="5647.304347826087"/>
    <x v="0"/>
    <x v="1"/>
    <n v="0"/>
    <n v="0"/>
    <n v="0"/>
    <n v="0"/>
    <n v="11077.8"/>
    <n v="56563.80376028207"/>
  </r>
  <r>
    <x v="24"/>
    <s v="SO.AV.2026.08.01582"/>
    <s v="Aman (Tebo)"/>
    <x v="8"/>
    <x v="9"/>
    <x v="1"/>
    <n v="4"/>
    <n v="687090.00000000012"/>
    <n v="509374.18378378375"/>
    <n v="109625.81621621625"/>
    <n v="16491.965217391305"/>
    <x v="0"/>
    <x v="0"/>
    <n v="0"/>
    <n v="12500"/>
    <n v="0"/>
    <n v="12500"/>
    <n v="13741.800000000001"/>
    <n v="66892.05099882494"/>
  </r>
  <r>
    <x v="24"/>
    <s v="SO.AV.2026.08.01582"/>
    <s v="Aman (Tebo)"/>
    <x v="8"/>
    <x v="2"/>
    <x v="1"/>
    <n v="12"/>
    <n v="309782.5"/>
    <n v="238971.37297297292"/>
    <n v="40111.96036036039"/>
    <n v="2252.7969391304346"/>
    <x v="0"/>
    <x v="0"/>
    <n v="0"/>
    <n v="12500"/>
    <n v="0"/>
    <n v="12500"/>
    <n v="6195.65"/>
    <n v="19163.513421229953"/>
  </r>
  <r>
    <x v="24"/>
    <s v="SO.AV.2026.08.01582"/>
    <s v="Aman (Tebo)"/>
    <x v="8"/>
    <x v="121"/>
    <x v="0"/>
    <n v="24"/>
    <n v="1172159.9999999998"/>
    <n v="883778.07567567541"/>
    <n v="172221.92432432435"/>
    <n v="20569.043478260868"/>
    <x v="0"/>
    <x v="0"/>
    <n v="0"/>
    <n v="12500"/>
    <n v="0"/>
    <n v="12500"/>
    <n v="23443.199999999997"/>
    <n v="115709.68084606349"/>
  </r>
  <r>
    <x v="24"/>
    <s v="SO.AV.2026.08.01583"/>
    <s v="Bintang Baru/Bintang Baru Jaya"/>
    <x v="4"/>
    <x v="54"/>
    <x v="0"/>
    <n v="1"/>
    <n v="581455"/>
    <n v="425557.0162162162"/>
    <n v="98276.317117117113"/>
    <n v="16375.652173913042"/>
    <x v="1"/>
    <x v="2"/>
    <n v="0"/>
    <n v="0"/>
    <n v="20350.925000000003"/>
    <n v="20350.925000000003"/>
    <n v="11629.1"/>
    <n v="49920.639943204071"/>
  </r>
  <r>
    <x v="24"/>
    <s v="SO.AV.2026.08.01584"/>
    <s v="Anto Jaya"/>
    <x v="2"/>
    <x v="21"/>
    <x v="1"/>
    <n v="32"/>
    <n v="3045839.9999999995"/>
    <n v="2322228.5837837835"/>
    <n v="421771.41621621605"/>
    <n v="26421.426086956519"/>
    <x v="1"/>
    <x v="2"/>
    <n v="0"/>
    <n v="0"/>
    <n v="91375.2"/>
    <n v="91375.2"/>
    <n v="60916.799999999996"/>
    <n v="243057.99012925953"/>
  </r>
  <r>
    <x v="24"/>
    <s v="SO.AV.2026.08.01584"/>
    <s v="Anto Jaya"/>
    <x v="2"/>
    <x v="50"/>
    <x v="1"/>
    <n v="6"/>
    <n v="500055.00000000006"/>
    <n v="380412.84324324323"/>
    <n v="70087.156756756769"/>
    <n v="4830.0521739130436"/>
    <x v="1"/>
    <x v="2"/>
    <n v="0"/>
    <n v="0"/>
    <n v="15001.650000000001"/>
    <n v="15001.650000000001"/>
    <n v="10001.1"/>
    <n v="40254.354582843727"/>
  </r>
  <r>
    <x v="24"/>
    <s v="SO.AV.2026.08.01584"/>
    <s v="Anto Jaya"/>
    <x v="2"/>
    <x v="31"/>
    <x v="1"/>
    <n v="32"/>
    <n v="1710880"/>
    <n v="1309026.9405405405"/>
    <n v="232306.39279279276"/>
    <n v="14079.999999999998"/>
    <x v="1"/>
    <x v="2"/>
    <n v="0"/>
    <n v="0"/>
    <n v="51326.399999999994"/>
    <n v="51326.399999999994"/>
    <n v="34217.599999999999"/>
    <n v="132682.39279279276"/>
  </r>
  <r>
    <x v="24"/>
    <s v="SO.AV.2026.08.01584"/>
    <s v="Anto Jaya"/>
    <x v="2"/>
    <x v="145"/>
    <x v="1"/>
    <n v="13"/>
    <n v="3106057.4999999995"/>
    <n v="2331473.1243243241"/>
    <n v="466776.87567567546"/>
    <n v="42079.304347826095"/>
    <x v="1"/>
    <x v="2"/>
    <n v="0"/>
    <n v="0"/>
    <n v="93181.724999999991"/>
    <n v="93181.724999999991"/>
    <n v="62121.149999999994"/>
    <n v="269394.69632784941"/>
  </r>
  <r>
    <x v="24"/>
    <s v="SO.AV.2026.08.01584"/>
    <s v="Anto Jaya"/>
    <x v="2"/>
    <x v="69"/>
    <x v="1"/>
    <n v="3"/>
    <n v="3298087.5000000005"/>
    <n v="2455349.9675675677"/>
    <n v="515900.03243243229"/>
    <n v="48231.65217391304"/>
    <x v="1"/>
    <x v="2"/>
    <n v="0"/>
    <n v="0"/>
    <n v="98942.625000000015"/>
    <n v="98942.625000000015"/>
    <n v="65961.75"/>
    <n v="302764.00525851926"/>
  </r>
  <r>
    <x v="24"/>
    <s v="SO.AV.2026.08.01584"/>
    <s v="Anto Jaya"/>
    <x v="2"/>
    <x v="15"/>
    <x v="0"/>
    <n v="16"/>
    <n v="799199.99999999988"/>
    <n v="602744.04324324324"/>
    <n v="117255.95675675664"/>
    <n v="13271.930434782609"/>
    <x v="1"/>
    <x v="2"/>
    <n v="0"/>
    <n v="0"/>
    <n v="23975.999999999996"/>
    <n v="23975.999999999996"/>
    <n v="15984"/>
    <n v="64024.02632197403"/>
  </r>
  <r>
    <x v="24"/>
    <s v="SO.AV.2026.08.01584"/>
    <s v="Anto Jaya"/>
    <x v="2"/>
    <x v="55"/>
    <x v="0"/>
    <n v="8"/>
    <n v="1501460"/>
    <n v="1133380.6702702702"/>
    <n v="219285.99639639631"/>
    <n v="25974.539130434787"/>
    <x v="1"/>
    <x v="2"/>
    <n v="0"/>
    <n v="0"/>
    <n v="45043.799999999996"/>
    <n v="45043.799999999996"/>
    <n v="30029.200000000001"/>
    <n v="118238.45726596152"/>
  </r>
  <r>
    <x v="24"/>
    <s v="SO.AV.2026.08.01584"/>
    <s v="Anto Jaya"/>
    <x v="2"/>
    <x v="6"/>
    <x v="0"/>
    <n v="15"/>
    <n v="1036462.5"/>
    <n v="784630.37837837834"/>
    <n v="149119.62162162154"/>
    <n v="9756.5217391304341"/>
    <x v="1"/>
    <x v="2"/>
    <n v="0"/>
    <n v="0"/>
    <n v="31093.875"/>
    <n v="31093.875"/>
    <n v="20729.249999999996"/>
    <n v="87539.974882491108"/>
  </r>
  <r>
    <x v="24"/>
    <s v="SO.AV.2026.08.01585"/>
    <s v="Sinar Harapan"/>
    <x v="1"/>
    <x v="3"/>
    <x v="1"/>
    <n v="24"/>
    <n v="2215560"/>
    <n v="1702844.3675675672"/>
    <n v="293155.63243243261"/>
    <n v="22589.217391304348"/>
    <x v="9"/>
    <x v="3"/>
    <n v="25000"/>
    <n v="6250"/>
    <n v="0"/>
    <n v="31250"/>
    <n v="44311.199999999997"/>
    <n v="195005.21504112828"/>
  </r>
  <r>
    <x v="24"/>
    <s v="SO.AV.2026.08.01586"/>
    <s v="Sinar Bangko"/>
    <x v="10"/>
    <x v="5"/>
    <x v="0"/>
    <n v="24"/>
    <n v="1824840.0000000002"/>
    <n v="1384832.172972973"/>
    <n v="259167.82702702703"/>
    <n v="30018.086956521744"/>
    <x v="0"/>
    <x v="0"/>
    <n v="0"/>
    <n v="25000"/>
    <n v="0"/>
    <n v="25000"/>
    <n v="36496.800000000003"/>
    <n v="167652.94007050531"/>
  </r>
  <r>
    <x v="24"/>
    <s v="SO.AV.2026.08.01587"/>
    <s v="Yolan &amp; Aysila (Bangko)"/>
    <x v="10"/>
    <x v="175"/>
    <x v="3"/>
    <n v="20"/>
    <n v="3102750"/>
    <n v="2412158.8648648649"/>
    <n v="383111.40540540498"/>
    <n v="128511.30434782608"/>
    <x v="0"/>
    <x v="0"/>
    <n v="0"/>
    <n v="28571.428571428572"/>
    <n v="0"/>
    <n v="28571.428571428572"/>
    <n v="62055"/>
    <n v="163973.67248615032"/>
  </r>
  <r>
    <x v="24"/>
    <s v="SO.AV.2026.08.01587"/>
    <s v="Yolan &amp; Aysila (Bangko)"/>
    <x v="10"/>
    <x v="130"/>
    <x v="3"/>
    <n v="3"/>
    <n v="2196337.5"/>
    <n v="1701206.7783783781"/>
    <n v="277475.65405405406"/>
    <n v="88585.043478260865"/>
    <x v="0"/>
    <x v="0"/>
    <n v="0"/>
    <n v="28571.428571428572"/>
    <n v="0"/>
    <n v="28571.428571428572"/>
    <n v="43926.75"/>
    <n v="116392.43200436461"/>
  </r>
  <r>
    <x v="24"/>
    <s v="SO.AV.2026.08.01588"/>
    <s v="Berkat Bintang 2 (P. Lumut)"/>
    <x v="5"/>
    <x v="13"/>
    <x v="0"/>
    <n v="14"/>
    <n v="1451695"/>
    <n v="1040781.1891891891"/>
    <n v="267052.14414414414"/>
    <n v="50137.043478260872"/>
    <x v="0"/>
    <x v="0"/>
    <n v="0"/>
    <n v="7142.8571428571431"/>
    <n v="0"/>
    <n v="7142.8571428571431"/>
    <n v="29033.9"/>
    <n v="180738.34352302615"/>
  </r>
  <r>
    <x v="24"/>
    <s v="SO.AV.2026.08.01589"/>
    <s v="Anto Jaya"/>
    <x v="2"/>
    <x v="3"/>
    <x v="1"/>
    <n v="48"/>
    <n v="4431120"/>
    <n v="3405688.7351351343"/>
    <n v="586311.26486486522"/>
    <n v="45178.434782608696"/>
    <x v="1"/>
    <x v="2"/>
    <n v="0"/>
    <n v="0"/>
    <n v="132933.6"/>
    <n v="132933.6"/>
    <n v="88622.399999999994"/>
    <n v="319576.83008225658"/>
  </r>
  <r>
    <x v="24"/>
    <s v="SO.AV.2026.08.01589"/>
    <s v="Anto Jaya"/>
    <x v="2"/>
    <x v="28"/>
    <x v="0"/>
    <n v="20"/>
    <n v="3026599.9999999995"/>
    <n v="2221771.2432432431"/>
    <n v="504895.42342342297"/>
    <n v="80041.739130434784"/>
    <x v="1"/>
    <x v="2"/>
    <n v="0"/>
    <n v="0"/>
    <n v="90797.999999999985"/>
    <n v="90797.999999999985"/>
    <n v="60531.999999999993"/>
    <n v="273523.68429298815"/>
  </r>
  <r>
    <x v="24"/>
    <s v="SO.AV.2026.08.01589"/>
    <s v="Anto Jaya"/>
    <x v="2"/>
    <x v="54"/>
    <x v="0"/>
    <n v="5"/>
    <n v="2907275"/>
    <n v="2127785.0810810812"/>
    <n v="491381.58558558533"/>
    <n v="81878.260869565216"/>
    <x v="1"/>
    <x v="2"/>
    <n v="0"/>
    <n v="0"/>
    <n v="87218.249999999985"/>
    <n v="87218.249999999985"/>
    <n v="58145.5"/>
    <n v="264139.57471602014"/>
  </r>
  <r>
    <x v="24"/>
    <s v="SO.AV.2026.08.01589"/>
    <s v="Anto Jaya"/>
    <x v="2"/>
    <x v="43"/>
    <x v="0"/>
    <n v="5"/>
    <n v="3536737.5000000005"/>
    <n v="2583463.8918918911"/>
    <n v="602786.10810810886"/>
    <n v="99516.521739130447"/>
    <x v="1"/>
    <x v="2"/>
    <n v="0"/>
    <n v="0"/>
    <n v="106102.12500000001"/>
    <n v="106102.12500000001"/>
    <n v="70734.75"/>
    <n v="326432.71136897843"/>
  </r>
  <r>
    <x v="24"/>
    <s v="SO.AV.2026.08.01590"/>
    <s v="Berkat Bintang 2 (P. Lumut)"/>
    <x v="5"/>
    <x v="98"/>
    <x v="5"/>
    <n v="24"/>
    <n v="234920.4"/>
    <n v="175646.27027027024"/>
    <n v="35993.729729729734"/>
    <n v="881.53043478260884"/>
    <x v="0"/>
    <x v="1"/>
    <n v="0"/>
    <n v="0"/>
    <n v="0"/>
    <n v="0"/>
    <n v="0"/>
    <n v="35112.199294947124"/>
  </r>
  <r>
    <x v="24"/>
    <s v="SO.AV.2026.08.01591"/>
    <s v="Sri Jaya Kusuma"/>
    <x v="9"/>
    <x v="0"/>
    <x v="0"/>
    <n v="4"/>
    <n v="366300.00000000006"/>
    <n v="258847.13513513512"/>
    <n v="71152.864864864881"/>
    <n v="14508.521739130434"/>
    <x v="0"/>
    <x v="0"/>
    <n v="0"/>
    <n v="5000"/>
    <n v="0"/>
    <n v="5000"/>
    <n v="7326.0000000000009"/>
    <n v="44318.343125734449"/>
  </r>
  <r>
    <x v="24"/>
    <s v="SO.AV.2026.08.01591"/>
    <s v="Sri Jaya Kusuma"/>
    <x v="9"/>
    <x v="5"/>
    <x v="0"/>
    <n v="2"/>
    <n v="152070"/>
    <n v="115402.68108108107"/>
    <n v="21597.318918918929"/>
    <n v="1668.1739130434783"/>
    <x v="0"/>
    <x v="0"/>
    <n v="0"/>
    <n v="5000"/>
    <n v="0"/>
    <n v="5000"/>
    <n v="3041.4"/>
    <n v="11887.745005875449"/>
  </r>
  <r>
    <x v="24"/>
    <s v="SO.AV.2026.08.01591"/>
    <s v="Sri Jaya Kusuma"/>
    <x v="9"/>
    <x v="20"/>
    <x v="0"/>
    <n v="1"/>
    <n v="287305"/>
    <n v="218017.08108108107"/>
    <n v="40816.252252252249"/>
    <n v="3244.521739130435"/>
    <x v="0"/>
    <x v="0"/>
    <n v="0"/>
    <n v="5000"/>
    <n v="0"/>
    <n v="5000"/>
    <n v="5746.0999999999995"/>
    <n v="26825.630513121818"/>
  </r>
  <r>
    <x v="24"/>
    <s v="SO.AV.2026.08.01592"/>
    <s v="Boy Jaya Baru"/>
    <x v="9"/>
    <x v="5"/>
    <x v="0"/>
    <n v="4"/>
    <n v="304140"/>
    <n v="230805.36216216214"/>
    <n v="43194.637837837858"/>
    <n v="3336.3478260869565"/>
    <x v="0"/>
    <x v="0"/>
    <n v="0"/>
    <n v="8064.5161290322585"/>
    <n v="0"/>
    <n v="8064.5161290322585"/>
    <n v="6082.8"/>
    <n v="25710.973882718641"/>
  </r>
  <r>
    <x v="24"/>
    <s v="SO.AV.2026.08.01592"/>
    <s v="Boy Jaya Baru"/>
    <x v="9"/>
    <x v="20"/>
    <x v="0"/>
    <n v="4"/>
    <n v="1149220"/>
    <n v="872068.32432432426"/>
    <n v="163265.00900900899"/>
    <n v="12978.08695652174"/>
    <x v="0"/>
    <x v="0"/>
    <n v="0"/>
    <n v="8064.5161290322585"/>
    <n v="0"/>
    <n v="8064.5161290322585"/>
    <n v="22984.399999999998"/>
    <n v="119238.005923455"/>
  </r>
  <r>
    <x v="24"/>
    <s v="SO.AV.2026.08.01593"/>
    <s v="Ken Jaya"/>
    <x v="2"/>
    <x v="9"/>
    <x v="1"/>
    <n v="4"/>
    <n v="687090.00000000012"/>
    <n v="509374.18378378375"/>
    <n v="109625.81621621625"/>
    <n v="16491.965217391305"/>
    <x v="0"/>
    <x v="0"/>
    <n v="0"/>
    <n v="7142.8571428571431"/>
    <n v="0"/>
    <n v="7142.8571428571431"/>
    <n v="13741.800000000001"/>
    <n v="72249.193855967795"/>
  </r>
  <r>
    <x v="24"/>
    <s v="SO.AV.2026.08.01594"/>
    <s v="Surya Jaya"/>
    <x v="2"/>
    <x v="20"/>
    <x v="0"/>
    <n v="4"/>
    <n v="1149220"/>
    <n v="872068.32432432426"/>
    <n v="163265.00900900899"/>
    <n v="12978.08695652174"/>
    <x v="0"/>
    <x v="0"/>
    <n v="0"/>
    <n v="5555.5555555555557"/>
    <n v="0"/>
    <n v="5555.5555555555557"/>
    <n v="22984.399999999998"/>
    <n v="121746.96649693171"/>
  </r>
  <r>
    <x v="24"/>
    <s v="SO.AV.2026.08.01594"/>
    <s v="Surya Jaya"/>
    <x v="2"/>
    <x v="14"/>
    <x v="0"/>
    <n v="1"/>
    <n v="1321085"/>
    <n v="995097.75135135127"/>
    <n v="195068.91531531524"/>
    <n v="16153.739130434782"/>
    <x v="0"/>
    <x v="0"/>
    <n v="0"/>
    <n v="5555.5555555555557"/>
    <n v="0"/>
    <n v="5555.5555555555557"/>
    <n v="26421.7"/>
    <n v="146937.92062932489"/>
  </r>
  <r>
    <x v="24"/>
    <s v="SO.AV.2026.08.01595"/>
    <s v="MAYANG KERAMIK"/>
    <x v="0"/>
    <x v="3"/>
    <x v="1"/>
    <n v="24"/>
    <n v="2215560"/>
    <n v="1702844.3675675672"/>
    <n v="293155.63243243261"/>
    <n v="22589.217391304348"/>
    <x v="9"/>
    <x v="3"/>
    <n v="25000"/>
    <n v="13636.363636363636"/>
    <n v="0"/>
    <n v="38636.363636363632"/>
    <n v="44311.199999999997"/>
    <n v="187618.85140476463"/>
  </r>
  <r>
    <x v="24"/>
    <s v="SO.AV.2026.08.01596"/>
    <s v="MADANIA (Rimbo Bujang)"/>
    <x v="13"/>
    <x v="3"/>
    <x v="1"/>
    <n v="24"/>
    <n v="2215560"/>
    <n v="1702844.3675675672"/>
    <n v="293155.63243243261"/>
    <n v="22589.217391304348"/>
    <x v="9"/>
    <x v="3"/>
    <n v="25000"/>
    <n v="13636.363636363636"/>
    <n v="0"/>
    <n v="38636.363636363632"/>
    <n v="44311.199999999997"/>
    <n v="187618.85140476463"/>
  </r>
  <r>
    <x v="24"/>
    <s v="SO.AV.2026.08.01597"/>
    <s v="Sumber Harapan Jaya (SHJ)"/>
    <x v="2"/>
    <x v="20"/>
    <x v="0"/>
    <n v="4"/>
    <n v="1149220"/>
    <n v="872068.32432432426"/>
    <n v="163265.00900900899"/>
    <n v="12978.08695652174"/>
    <x v="0"/>
    <x v="0"/>
    <n v="0"/>
    <n v="9090.9090909090901"/>
    <n v="0"/>
    <n v="9090.9090909090901"/>
    <n v="22984.399999999998"/>
    <n v="118211.61296157818"/>
  </r>
  <r>
    <x v="24"/>
    <s v="SO.AV.2026.08.01598"/>
    <s v="Central Bangun Jaya"/>
    <x v="6"/>
    <x v="3"/>
    <x v="1"/>
    <n v="48"/>
    <n v="4431120"/>
    <n v="3405688.7351351343"/>
    <n v="586311.26486486522"/>
    <n v="45178.434782608696"/>
    <x v="9"/>
    <x v="3"/>
    <n v="50000"/>
    <n v="30000"/>
    <n v="0"/>
    <n v="80000"/>
    <n v="88622.399999999994"/>
    <n v="372510.43008225656"/>
  </r>
  <r>
    <x v="24"/>
    <s v="SO.AV.2026.08.01599"/>
    <s v="Yanmar"/>
    <x v="5"/>
    <x v="2"/>
    <x v="1"/>
    <n v="60"/>
    <n v="1548912.5"/>
    <n v="1194856.8648648646"/>
    <n v="200559.80180180189"/>
    <n v="11263.984695652172"/>
    <x v="1"/>
    <x v="2"/>
    <n v="0"/>
    <n v="0"/>
    <n v="77445.625"/>
    <n v="77445.625"/>
    <n v="30978.25"/>
    <n v="80871.942106149712"/>
  </r>
  <r>
    <x v="24"/>
    <s v="SO.AV.2026.08.01600"/>
    <s v="Rezeki TB"/>
    <x v="6"/>
    <x v="3"/>
    <x v="1"/>
    <n v="24"/>
    <n v="2215560"/>
    <n v="1702844.3675675672"/>
    <n v="293155.63243243261"/>
    <n v="22589.217391304348"/>
    <x v="9"/>
    <x v="3"/>
    <n v="25000"/>
    <n v="15384.615384615385"/>
    <n v="0"/>
    <n v="40384.615384615383"/>
    <n v="44311.199999999997"/>
    <n v="185870.5996565129"/>
  </r>
  <r>
    <x v="24"/>
    <s v="SO.AV.2026.08.01601"/>
    <s v="Anto Jaya"/>
    <x v="2"/>
    <x v="3"/>
    <x v="1"/>
    <n v="12"/>
    <n v="1107780"/>
    <n v="851422.18378378358"/>
    <n v="146577.81621621631"/>
    <n v="11294.608695652174"/>
    <x v="1"/>
    <x v="2"/>
    <n v="0"/>
    <n v="0"/>
    <n v="33233.4"/>
    <n v="33233.4"/>
    <n v="22155.599999999999"/>
    <n v="79894.207520564145"/>
  </r>
  <r>
    <x v="24"/>
    <s v="SO.AV.2026.08.01602"/>
    <s v="Surya Mandiri"/>
    <x v="8"/>
    <x v="3"/>
    <x v="1"/>
    <n v="24"/>
    <n v="2215560"/>
    <n v="1702844.3675675672"/>
    <n v="293155.63243243261"/>
    <n v="22589.217391304348"/>
    <x v="9"/>
    <x v="3"/>
    <n v="25000"/>
    <n v="20000"/>
    <n v="0"/>
    <n v="45000"/>
    <n v="44311.199999999997"/>
    <n v="181255.21504112828"/>
  </r>
  <r>
    <x v="24"/>
    <s v="SO.AV.2026.08.01603"/>
    <s v="Surya Mandiri"/>
    <x v="8"/>
    <x v="3"/>
    <x v="1"/>
    <n v="24"/>
    <n v="2215560"/>
    <n v="1702844.3675675672"/>
    <n v="293155.63243243261"/>
    <n v="22589.217391304348"/>
    <x v="9"/>
    <x v="3"/>
    <n v="25000"/>
    <n v="20000"/>
    <n v="0"/>
    <n v="45000"/>
    <n v="44311.199999999997"/>
    <n v="181255.21504112828"/>
  </r>
  <r>
    <x v="24"/>
    <s v="SO.AV.2026.08.01604"/>
    <s v="Atma Jaya"/>
    <x v="11"/>
    <x v="181"/>
    <x v="3"/>
    <n v="2"/>
    <n v="587300"/>
    <n v="433400.59459459456"/>
    <n v="95698.504504504497"/>
    <n v="29093.565217391308"/>
    <x v="0"/>
    <x v="1"/>
    <n v="0"/>
    <n v="0"/>
    <n v="0"/>
    <n v="0"/>
    <n v="11746"/>
    <n v="54858.939287113186"/>
  </r>
  <r>
    <x v="24"/>
    <s v="SO.AV.2026.08.01605"/>
    <s v="Atma Jaya"/>
    <x v="11"/>
    <x v="182"/>
    <x v="3"/>
    <n v="4"/>
    <n v="331450"/>
    <n v="268795.9243243243"/>
    <n v="29807.679279279255"/>
    <n v="3244.521739130435"/>
    <x v="0"/>
    <x v="1"/>
    <n v="0"/>
    <n v="0"/>
    <n v="0"/>
    <n v="0"/>
    <n v="6628.9999999999991"/>
    <n v="19934.157540148819"/>
  </r>
  <r>
    <x v="24"/>
    <s v="SO.AV.2026.08.01605"/>
    <s v="Atma Jaya"/>
    <x v="11"/>
    <x v="183"/>
    <x v="3"/>
    <n v="4"/>
    <n v="318850"/>
    <n v="257997.39099099097"/>
    <n v="29254.861261261278"/>
    <n v="3030.2608695652175"/>
    <x v="0"/>
    <x v="1"/>
    <n v="0"/>
    <n v="0"/>
    <n v="0"/>
    <n v="0"/>
    <n v="6377.0000000000009"/>
    <n v="19847.600391696062"/>
  </r>
  <r>
    <x v="24"/>
    <s v="SO.AV.2026.08.01606"/>
    <s v="Bangunan Baru (Simp.Acai)"/>
    <x v="9"/>
    <x v="21"/>
    <x v="1"/>
    <n v="1"/>
    <n v="95182.499999999985"/>
    <n v="72569.643243243234"/>
    <n v="13180.356756756752"/>
    <n v="825.66956521739121"/>
    <x v="0"/>
    <x v="0"/>
    <n v="0"/>
    <n v="6666.666666666667"/>
    <n v="0"/>
    <n v="6666.666666666667"/>
    <n v="1903.6499999999999"/>
    <n v="3784.3705248726937"/>
  </r>
  <r>
    <x v="24"/>
    <s v="SO.AV.2026.08.01606"/>
    <s v="Bangunan Baru (Simp.Acai)"/>
    <x v="9"/>
    <x v="150"/>
    <x v="1"/>
    <n v="3"/>
    <n v="273615"/>
    <n v="205691.02702702698"/>
    <n v="40808.972972972988"/>
    <n v="2247.4434782608696"/>
    <x v="0"/>
    <x v="0"/>
    <n v="0"/>
    <n v="6666.666666666667"/>
    <n v="0"/>
    <n v="6666.666666666667"/>
    <n v="5472.2999999999993"/>
    <n v="26422.562828045448"/>
  </r>
  <r>
    <x v="24"/>
    <s v="SO.AV.2026.08.01606"/>
    <s v="Bangunan Baru (Simp.Acai)"/>
    <x v="9"/>
    <x v="149"/>
    <x v="0"/>
    <n v="1"/>
    <n v="70207.5"/>
    <n v="52385.729729729726"/>
    <n v="10864.270270270266"/>
    <n v="834.08695652173913"/>
    <x v="0"/>
    <x v="0"/>
    <n v="0"/>
    <n v="6666.666666666667"/>
    <n v="0"/>
    <n v="6666.666666666667"/>
    <n v="1404.1499999999999"/>
    <n v="1959.3666470818596"/>
  </r>
  <r>
    <x v="24"/>
    <s v="SO.AV.2026.08.01607"/>
    <s v="Surya Mandiri"/>
    <x v="8"/>
    <x v="9"/>
    <x v="1"/>
    <n v="20"/>
    <n v="3435450.0000000005"/>
    <n v="2546870.9189189188"/>
    <n v="548129.08108108118"/>
    <n v="82459.826086956527"/>
    <x v="0"/>
    <x v="0"/>
    <n v="0"/>
    <n v="20000"/>
    <n v="0"/>
    <n v="20000"/>
    <n v="68709"/>
    <n v="376960.25499412464"/>
  </r>
  <r>
    <x v="24"/>
    <s v="SO.AV.2026.08.01608"/>
    <s v="MAX ON"/>
    <x v="14"/>
    <x v="3"/>
    <x v="1"/>
    <n v="465"/>
    <n v="42926474.999999993"/>
    <n v="32992609.621621616"/>
    <n v="5679890.3783783764"/>
    <n v="437666.08695652179"/>
    <x v="1"/>
    <x v="2"/>
    <n v="0"/>
    <n v="0"/>
    <n v="2146323.75"/>
    <n v="2146323.75"/>
    <n v="0"/>
    <n v="3095900.5414218549"/>
  </r>
  <r>
    <x v="24"/>
    <s v="SO.AV.2026.08.01608"/>
    <s v="MAX ON"/>
    <x v="14"/>
    <x v="17"/>
    <x v="0"/>
    <n v="108"/>
    <n v="7282710.0000000009"/>
    <n v="5563641.8335135123"/>
    <n v="997358.16648648772"/>
    <n v="74544.417391304349"/>
    <x v="1"/>
    <x v="2"/>
    <n v="0"/>
    <n v="0"/>
    <n v="364135.50000000006"/>
    <n v="364135.50000000006"/>
    <n v="0"/>
    <n v="558678.24909518333"/>
  </r>
  <r>
    <x v="24"/>
    <s v="SO.AV.2026.08.01609"/>
    <s v="Surya Jaya"/>
    <x v="2"/>
    <x v="20"/>
    <x v="0"/>
    <n v="4"/>
    <n v="1149220"/>
    <n v="872068.32432432426"/>
    <n v="163265.00900900899"/>
    <n v="12978.08695652174"/>
    <x v="0"/>
    <x v="0"/>
    <n v="0"/>
    <n v="5555.5555555555557"/>
    <n v="0"/>
    <n v="5555.5555555555557"/>
    <n v="22984.399999999998"/>
    <n v="121746.96649693171"/>
  </r>
  <r>
    <x v="24"/>
    <s v="SO.AV.2026.08.01610"/>
    <s v="Ken Jaya"/>
    <x v="2"/>
    <x v="14"/>
    <x v="0"/>
    <n v="1"/>
    <n v="1321085"/>
    <n v="995097.75135135127"/>
    <n v="195068.91531531524"/>
    <n v="16153.739130434782"/>
    <x v="0"/>
    <x v="0"/>
    <n v="0"/>
    <n v="7142.8571428571431"/>
    <n v="0"/>
    <n v="7142.8571428571431"/>
    <n v="26421.7"/>
    <n v="145350.61904202332"/>
  </r>
  <r>
    <x v="24"/>
    <s v="SO.AV.2026.08.01611"/>
    <s v="Baja Berlian"/>
    <x v="13"/>
    <x v="3"/>
    <x v="1"/>
    <n v="24"/>
    <n v="2215560"/>
    <n v="1702844.3675675672"/>
    <n v="293155.63243243261"/>
    <n v="22589.217391304348"/>
    <x v="9"/>
    <x v="3"/>
    <n v="25000"/>
    <n v="16666.666666666668"/>
    <n v="0"/>
    <n v="41666.666666666672"/>
    <n v="44311.199999999997"/>
    <n v="184588.54837446165"/>
  </r>
  <r>
    <x v="24"/>
    <s v="SO.AV.2026.08.01612"/>
    <s v="Pemayung Indah"/>
    <x v="1"/>
    <x v="56"/>
    <x v="0"/>
    <n v="2"/>
    <n v="342990.00000000006"/>
    <n v="252067.80540540535"/>
    <n v="56932.19459459465"/>
    <n v="6397.217391304348"/>
    <x v="0"/>
    <x v="0"/>
    <n v="0"/>
    <n v="2941.1764705882351"/>
    <n v="0"/>
    <n v="2941.1764705882351"/>
    <n v="6859.8"/>
    <n v="40734.000732702058"/>
  </r>
  <r>
    <x v="24"/>
    <s v="SO.AV.2026.08.01612"/>
    <s v="Pemayung Indah"/>
    <x v="1"/>
    <x v="6"/>
    <x v="0"/>
    <n v="3"/>
    <n v="207292.5"/>
    <n v="156926.07567567567"/>
    <n v="29823.924324324296"/>
    <n v="1951.3043478260868"/>
    <x v="0"/>
    <x v="0"/>
    <n v="0"/>
    <n v="2941.1764705882351"/>
    <n v="0"/>
    <n v="2941.1764705882351"/>
    <n v="4145.8499999999995"/>
    <n v="20785.593505909976"/>
  </r>
  <r>
    <x v="24"/>
    <s v="SO.AV.2026.08.01613"/>
    <s v="PT. MITRA MAJU KREASINDO"/>
    <x v="4"/>
    <x v="36"/>
    <x v="3"/>
    <n v="4"/>
    <n v="2635150"/>
    <n v="1957453.0558558556"/>
    <n v="416555.95315315318"/>
    <n v="79613.217391304352"/>
    <x v="0"/>
    <x v="0"/>
    <n v="0"/>
    <n v="5555.5555555555557"/>
    <n v="0"/>
    <n v="5555.5555555555557"/>
    <n v="52703"/>
    <n v="278684.1802062933"/>
  </r>
  <r>
    <x v="24"/>
    <s v="SO.AV.2026.08.01614"/>
    <s v="PT. MITRA MAJU KREASINDO"/>
    <x v="4"/>
    <x v="95"/>
    <x v="1"/>
    <n v="1"/>
    <n v="1269562.5"/>
    <n v="960738.87567567558"/>
    <n v="183011.12432432442"/>
    <n v="16375.652173913042"/>
    <x v="0"/>
    <x v="0"/>
    <n v="0"/>
    <n v="5555.5555555555557"/>
    <n v="0"/>
    <n v="5555.5555555555557"/>
    <n v="25391.250000000004"/>
    <n v="135688.66659485581"/>
  </r>
  <r>
    <x v="24"/>
    <s v="SO.AV.2026.08.01615"/>
    <s v="Baja Berlian"/>
    <x v="13"/>
    <x v="9"/>
    <x v="1"/>
    <n v="8"/>
    <n v="1374180.0000000002"/>
    <n v="1018748.3675675675"/>
    <n v="219251.6324324325"/>
    <n v="32983.930434782611"/>
    <x v="0"/>
    <x v="0"/>
    <n v="0"/>
    <n v="16666.666666666668"/>
    <n v="0"/>
    <n v="16666.666666666668"/>
    <n v="27483.600000000002"/>
    <n v="142117.43533098322"/>
  </r>
  <r>
    <x v="24"/>
    <s v="SO.AV.2026.08.01616"/>
    <s v="Rul Sinar Kaca"/>
    <x v="13"/>
    <x v="21"/>
    <x v="1"/>
    <n v="6"/>
    <n v="571094.99999999988"/>
    <n v="435417.85945945943"/>
    <n v="79082.140540540451"/>
    <n v="4954.0173913043482"/>
    <x v="0"/>
    <x v="0"/>
    <n v="0"/>
    <n v="15625"/>
    <n v="0"/>
    <n v="15625"/>
    <n v="11421.9"/>
    <n v="47081.223149236095"/>
  </r>
  <r>
    <x v="24"/>
    <s v="SO.GM.2026.08.00170"/>
    <s v="BuildXpert Mart"/>
    <x v="12"/>
    <x v="53"/>
    <x v="2"/>
    <n v="1"/>
    <n v="237678.75000000003"/>
    <n v="155793.61945945947"/>
    <n v="58331.380540540529"/>
    <n v="16107.826086956522"/>
    <x v="0"/>
    <x v="1"/>
    <n v="0"/>
    <n v="0"/>
    <n v="0"/>
    <n v="0"/>
    <n v="4753.5750000000007"/>
    <n v="37469.979453584005"/>
  </r>
  <r>
    <x v="24"/>
    <s v="SO.GM.2026.08.00171"/>
    <s v="Sumber Lestari (Kuamang Unit 4)"/>
    <x v="8"/>
    <x v="176"/>
    <x v="6"/>
    <n v="24"/>
    <n v="65268.000000000007"/>
    <n v="54357.89837837837"/>
    <n v="4442.1016216216303"/>
    <n v="382.60869565217394"/>
    <x v="0"/>
    <x v="1"/>
    <n v="0"/>
    <n v="0"/>
    <n v="0"/>
    <n v="0"/>
    <n v="0"/>
    <n v="4059.4929259694563"/>
  </r>
  <r>
    <x v="24"/>
    <s v="SO.GM.2026.08.00171"/>
    <s v="Sumber Lestari (Kuamang Unit 4)"/>
    <x v="8"/>
    <x v="85"/>
    <x v="6"/>
    <n v="24"/>
    <n v="204462"/>
    <n v="170284.43675675674"/>
    <n v="13915.563243243232"/>
    <n v="382.60869565217394"/>
    <x v="0"/>
    <x v="1"/>
    <n v="0"/>
    <n v="0"/>
    <n v="0"/>
    <n v="0"/>
    <n v="0"/>
    <n v="13532.954547591058"/>
  </r>
  <r>
    <x v="24"/>
    <s v="SO.GM.2026.08.00172"/>
    <s v="H. Apeng"/>
    <x v="11"/>
    <x v="24"/>
    <x v="2"/>
    <n v="12"/>
    <n v="766233.00000000012"/>
    <n v="508357.28432432434"/>
    <n v="181942.71567567566"/>
    <n v="49126.956521739121"/>
    <x v="0"/>
    <x v="0"/>
    <n v="0"/>
    <n v="10526.315789473685"/>
    <n v="0"/>
    <n v="10526.315789473685"/>
    <n v="15324.660000000002"/>
    <n v="106964.78336446284"/>
  </r>
  <r>
    <x v="24"/>
    <s v="SO.GM.2026.08.00172"/>
    <s v="H. Apeng"/>
    <x v="11"/>
    <x v="22"/>
    <x v="2"/>
    <n v="1"/>
    <n v="264087.5"/>
    <n v="173104.02162162162"/>
    <n v="64812.645045045036"/>
    <n v="16092.521739130434"/>
    <x v="0"/>
    <x v="0"/>
    <n v="0"/>
    <n v="10526.315789473685"/>
    <n v="0"/>
    <n v="10526.315789473685"/>
    <n v="5281.75"/>
    <n v="32912.057516440917"/>
  </r>
  <r>
    <x v="24"/>
    <s v="SO.GM.2026.08.00173"/>
    <s v="Bengkinang Material"/>
    <x v="5"/>
    <x v="22"/>
    <x v="2"/>
    <n v="1"/>
    <n v="264087.5"/>
    <n v="173104.02162162162"/>
    <n v="64812.645045045036"/>
    <n v="16092.521739130434"/>
    <x v="0"/>
    <x v="1"/>
    <n v="0"/>
    <n v="0"/>
    <n v="0"/>
    <n v="0"/>
    <n v="5281.75"/>
    <n v="43438.373305914603"/>
  </r>
  <r>
    <x v="24"/>
    <s v="SO.GM.2026.08.00173"/>
    <s v="Bengkinang Material"/>
    <x v="5"/>
    <x v="53"/>
    <x v="2"/>
    <n v="2"/>
    <n v="475357.50000000006"/>
    <n v="311587.23891891894"/>
    <n v="116662.76108108106"/>
    <n v="32215.652173913044"/>
    <x v="0"/>
    <x v="1"/>
    <n v="0"/>
    <n v="0"/>
    <n v="0"/>
    <n v="0"/>
    <n v="9507.1500000000015"/>
    <n v="74939.958907168009"/>
  </r>
  <r>
    <x v="24"/>
    <s v="SO.GM.2026.08.00174"/>
    <s v="H. Apeng"/>
    <x v="11"/>
    <x v="22"/>
    <x v="2"/>
    <n v="1"/>
    <n v="264087.5"/>
    <n v="173104.02162162162"/>
    <n v="64812.645045045036"/>
    <n v="16092.521739130434"/>
    <x v="0"/>
    <x v="0"/>
    <n v="0"/>
    <n v="10526.315789473685"/>
    <n v="0"/>
    <n v="10526.315789473685"/>
    <n v="5281.75"/>
    <n v="32912.057516440917"/>
  </r>
  <r>
    <x v="24"/>
    <s v="SO.GM.2026.08.00174"/>
    <s v="H. Apeng"/>
    <x v="11"/>
    <x v="53"/>
    <x v="2"/>
    <n v="2"/>
    <n v="475357.50000000006"/>
    <n v="311587.23891891894"/>
    <n v="116662.76108108106"/>
    <n v="32215.652173913044"/>
    <x v="0"/>
    <x v="0"/>
    <n v="0"/>
    <n v="10526.315789473685"/>
    <n v="0"/>
    <n v="10526.315789473685"/>
    <n v="9507.1500000000015"/>
    <n v="64413.643117694337"/>
  </r>
  <r>
    <x v="24"/>
    <s v="SO.GM.2026.08.00175"/>
    <s v="PANCA WARNA"/>
    <x v="2"/>
    <x v="53"/>
    <x v="2"/>
    <n v="6"/>
    <n v="1426072.5000000002"/>
    <n v="934761.71675675688"/>
    <n v="349988.28324324312"/>
    <n v="96646.95652173915"/>
    <x v="1"/>
    <x v="2"/>
    <n v="0"/>
    <n v="0"/>
    <n v="114085.8"/>
    <n v="114085.8"/>
    <n v="0"/>
    <n v="139255.52672150399"/>
  </r>
  <r>
    <x v="24"/>
    <s v="SO.GM.2026.08.00176"/>
    <s v="Mowi Jaya"/>
    <x v="1"/>
    <x v="24"/>
    <x v="2"/>
    <n v="12"/>
    <n v="766233.00000000012"/>
    <n v="508357.28432432434"/>
    <n v="181942.71567567566"/>
    <n v="49126.956521739121"/>
    <x v="0"/>
    <x v="1"/>
    <n v="0"/>
    <n v="0"/>
    <n v="0"/>
    <n v="0"/>
    <n v="15324.660000000002"/>
    <n v="117491.09915393652"/>
  </r>
  <r>
    <x v="24"/>
    <s v="SO.GM.2026.08.00177"/>
    <s v="Candika Baru"/>
    <x v="11"/>
    <x v="53"/>
    <x v="2"/>
    <n v="3"/>
    <n v="713036.25000000012"/>
    <n v="467380.85837837844"/>
    <n v="174994.14162162156"/>
    <n v="48323.478260869575"/>
    <x v="0"/>
    <x v="1"/>
    <n v="0"/>
    <n v="0"/>
    <n v="0"/>
    <n v="0"/>
    <n v="14260.725"/>
    <n v="112409.93836075198"/>
  </r>
  <r>
    <x v="24"/>
    <s v="SO.GM.2026.08.00178"/>
    <s v="Naga Terang"/>
    <x v="2"/>
    <x v="24"/>
    <x v="2"/>
    <n v="8"/>
    <n v="510822.00000000006"/>
    <n v="338904.85621621623"/>
    <n v="121295.14378378377"/>
    <n v="32751.304347826084"/>
    <x v="0"/>
    <x v="0"/>
    <n v="0"/>
    <n v="7142.8571428571431"/>
    <n v="0"/>
    <n v="7142.8571428571431"/>
    <n v="10216.44"/>
    <n v="71184.542293100545"/>
  </r>
  <r>
    <x v="24"/>
    <s v="SO.GM.2026.08.00179"/>
    <s v="Voni Bangunan"/>
    <x v="7"/>
    <x v="53"/>
    <x v="2"/>
    <n v="5"/>
    <n v="1188393.75"/>
    <n v="778968.09729729732"/>
    <n v="291656.90270270268"/>
    <n v="130539.13043478261"/>
    <x v="0"/>
    <x v="0"/>
    <n v="0"/>
    <n v="12500"/>
    <n v="0"/>
    <n v="12500"/>
    <n v="23767.875000000004"/>
    <n v="124849.89726792008"/>
  </r>
  <r>
    <x v="24"/>
    <s v="SO.GM.2026.08.00180"/>
    <s v="Restu Bangunan (Ps.Ma.Tebo)"/>
    <x v="8"/>
    <x v="51"/>
    <x v="5"/>
    <n v="30"/>
    <n v="904650"/>
    <n v="658673.51351351338"/>
    <n v="156326.48648648651"/>
    <n v="115494.2608695652"/>
    <x v="0"/>
    <x v="1"/>
    <n v="0"/>
    <n v="0"/>
    <n v="0"/>
    <n v="0"/>
    <n v="0"/>
    <n v="40832.225616921307"/>
  </r>
  <r>
    <x v="24"/>
    <s v="SO.GM.2026.08.00181"/>
    <s v="H. Apeng"/>
    <x v="11"/>
    <x v="52"/>
    <x v="5"/>
    <n v="20"/>
    <n v="2055350"/>
    <n v="1417496.2162162159"/>
    <n v="434170.45045045065"/>
    <n v="307556.17391304346"/>
    <x v="0"/>
    <x v="1"/>
    <n v="0"/>
    <n v="0"/>
    <n v="0"/>
    <n v="0"/>
    <n v="0"/>
    <n v="126614.27653740719"/>
  </r>
  <r>
    <x v="24"/>
    <s v="SO.GM.2026.08.00182"/>
    <s v="Mapan Jaya"/>
    <x v="2"/>
    <x v="24"/>
    <x v="2"/>
    <n v="8"/>
    <n v="510822.00000000006"/>
    <n v="338904.85621621623"/>
    <n v="121295.14378378377"/>
    <n v="32751.304347826084"/>
    <x v="0"/>
    <x v="0"/>
    <n v="0"/>
    <n v="6250"/>
    <n v="0"/>
    <n v="6250"/>
    <n v="10216.44"/>
    <n v="72077.39943595769"/>
  </r>
  <r>
    <x v="24"/>
    <s v="SO.GM.2026.08.00183"/>
    <s v="PANCA WARNA"/>
    <x v="2"/>
    <x v="53"/>
    <x v="2"/>
    <n v="20"/>
    <n v="4753575"/>
    <n v="3115872.3891891893"/>
    <n v="1166627.6108108107"/>
    <n v="322156.52173913043"/>
    <x v="1"/>
    <x v="2"/>
    <n v="0"/>
    <n v="0"/>
    <n v="380286.00000000006"/>
    <n v="380286.00000000006"/>
    <n v="0"/>
    <n v="464185.08907168027"/>
  </r>
  <r>
    <x v="24"/>
    <s v="SO.GM.2026.08.00184"/>
    <s v="PANCA WARNA"/>
    <x v="2"/>
    <x v="22"/>
    <x v="2"/>
    <n v="20"/>
    <n v="5281750"/>
    <n v="3462080.4324324327"/>
    <n v="1296252.9009009004"/>
    <n v="321850.4347826087"/>
    <x v="1"/>
    <x v="2"/>
    <n v="0"/>
    <n v="0"/>
    <n v="422540"/>
    <n v="422540"/>
    <n v="0"/>
    <n v="551862.46611829172"/>
  </r>
  <r>
    <x v="24"/>
    <s v="SO.GM.2026.08.00185"/>
    <s v="PANCA WARNA"/>
    <x v="2"/>
    <x v="24"/>
    <x v="2"/>
    <n v="20"/>
    <n v="1277055"/>
    <n v="847262.14054054057"/>
    <n v="303237.85945945943"/>
    <n v="81878.260869565216"/>
    <x v="1"/>
    <x v="2"/>
    <n v="0"/>
    <n v="0"/>
    <n v="102164.40000000001"/>
    <n v="102164.40000000001"/>
    <n v="0"/>
    <n v="119195.19858989421"/>
  </r>
  <r>
    <x v="24"/>
    <s v="SO.GM.2026.08.00186"/>
    <s v="UKM JAYA"/>
    <x v="5"/>
    <x v="52"/>
    <x v="5"/>
    <n v="10"/>
    <n v="1027675"/>
    <n v="708748.10810810793"/>
    <n v="217085.22522522532"/>
    <n v="153778.08695652173"/>
    <x v="0"/>
    <x v="1"/>
    <n v="0"/>
    <n v="0"/>
    <n v="0"/>
    <n v="0"/>
    <n v="0"/>
    <n v="63307.138268703595"/>
  </r>
  <r>
    <x v="24"/>
    <s v="SO.GM.2026.08.00187"/>
    <s v="Ira Jaya"/>
    <x v="6"/>
    <x v="23"/>
    <x v="2"/>
    <n v="16"/>
    <n v="1135160"/>
    <n v="753121.90270270268"/>
    <n v="269544.76396396395"/>
    <n v="63543.652173913055"/>
    <x v="0"/>
    <x v="0"/>
    <n v="0"/>
    <n v="33333.333333333336"/>
    <n v="0"/>
    <n v="33333.333333333336"/>
    <n v="22703.200000000001"/>
    <n v="149964.57845671754"/>
  </r>
  <r>
    <x v="24"/>
    <s v="SO.GM.2026.08.00188"/>
    <s v="Mowi Jaya"/>
    <x v="1"/>
    <x v="24"/>
    <x v="2"/>
    <n v="8"/>
    <n v="510822.00000000006"/>
    <n v="338904.85621621623"/>
    <n v="121295.14378378377"/>
    <n v="32751.304347826084"/>
    <x v="0"/>
    <x v="1"/>
    <n v="0"/>
    <n v="0"/>
    <n v="0"/>
    <n v="0"/>
    <n v="10216.44"/>
    <n v="78327.39943595769"/>
  </r>
  <r>
    <x v="24"/>
    <s v="SO.GM.2026.08.00189"/>
    <s v="Sumber Material"/>
    <x v="1"/>
    <x v="22"/>
    <x v="2"/>
    <n v="1"/>
    <n v="264087.5"/>
    <n v="173104.02162162162"/>
    <n v="64812.645045045036"/>
    <n v="16092.521739130434"/>
    <x v="0"/>
    <x v="1"/>
    <n v="0"/>
    <n v="0"/>
    <n v="0"/>
    <n v="0"/>
    <n v="5281.75"/>
    <n v="43438.373305914603"/>
  </r>
  <r>
    <x v="24"/>
    <s v="SO.GM.2026.08.00190"/>
    <s v="Pemayung Indah"/>
    <x v="1"/>
    <x v="51"/>
    <x v="5"/>
    <n v="6"/>
    <n v="180930.00000000003"/>
    <n v="131734.70270270266"/>
    <n v="31265.297297297337"/>
    <n v="23098.852173913045"/>
    <x v="0"/>
    <x v="1"/>
    <n v="0"/>
    <n v="0"/>
    <n v="0"/>
    <n v="0"/>
    <n v="0"/>
    <n v="8166.4451233842919"/>
  </r>
  <r>
    <x v="24"/>
    <s v="SO.GM.2026.08.00191"/>
    <s v="Pemayung Indah"/>
    <x v="1"/>
    <x v="53"/>
    <x v="2"/>
    <n v="1"/>
    <n v="237678.75000000003"/>
    <n v="155793.61945945947"/>
    <n v="58331.380540540529"/>
    <n v="16107.826086956522"/>
    <x v="0"/>
    <x v="0"/>
    <n v="0"/>
    <n v="2941.1764705882351"/>
    <n v="0"/>
    <n v="2941.1764705882351"/>
    <n v="4753.5750000000007"/>
    <n v="34528.8029829957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93D93-4B1A-42A4-B8E4-A9438F991FFD}" name="PivotTable2"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E13:G29" firstHeaderRow="0"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axis="axisRow" compact="0" outline="0" showAll="0" sortType="descending">
      <items count="16">
        <item x="12"/>
        <item x="14"/>
        <item x="2"/>
        <item x="0"/>
        <item x="6"/>
        <item x="4"/>
        <item x="1"/>
        <item x="5"/>
        <item x="11"/>
        <item x="10"/>
        <item x="7"/>
        <item x="3"/>
        <item x="9"/>
        <item x="13"/>
        <item x="8"/>
        <item t="default"/>
      </items>
      <autoSortScope>
        <pivotArea dataOnly="0" outline="0" fieldPosition="0">
          <references count="1">
            <reference field="4294967294" count="1" selected="0">
              <x v="1"/>
            </reference>
          </references>
        </pivotArea>
      </autoSortScope>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Fields count="1">
    <field x="3"/>
  </rowFields>
  <rowItems count="16">
    <i>
      <x v="2"/>
    </i>
    <i>
      <x v="7"/>
    </i>
    <i>
      <x v="14"/>
    </i>
    <i>
      <x v="8"/>
    </i>
    <i>
      <x v="9"/>
    </i>
    <i>
      <x v="5"/>
    </i>
    <i>
      <x v="4"/>
    </i>
    <i>
      <x v="3"/>
    </i>
    <i>
      <x v="13"/>
    </i>
    <i>
      <x v="6"/>
    </i>
    <i>
      <x v="11"/>
    </i>
    <i>
      <x v="10"/>
    </i>
    <i>
      <x v="12"/>
    </i>
    <i>
      <x v="1"/>
    </i>
    <i>
      <x/>
    </i>
    <i t="grand">
      <x/>
    </i>
  </rowItems>
  <colFields count="1">
    <field x="-2"/>
  </colFields>
  <colItems count="2">
    <i>
      <x/>
    </i>
    <i i="1">
      <x v="1"/>
    </i>
  </colItems>
  <dataFields count="2">
    <dataField name="Sum of HJ Total" fld="7" baseField="0" baseItem="0" numFmtId="169"/>
    <dataField name="Sum of Margin Akhir" fld="18" baseField="0" baseItem="0" numFmtId="169"/>
  </dataFields>
  <chartFormats count="2">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8860B-2B0C-49FB-8DB6-0B3961D5B15A}" name="PivotTable7"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K3:L29" firstHeaderRow="1" firstDataRow="1" firstDataCol="1"/>
  <pivotFields count="19">
    <pivotField axis="axisRow"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compact="0" numFmtId="169" outline="0"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HJ Total" fld="7" baseField="0" baseItem="0" numFmtId="169"/>
  </dataFields>
  <chartFormats count="5">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225E36-12A0-49A4-B324-C53AD81F8658}" name="PivotTable5"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2">
  <location ref="A8:C34" firstHeaderRow="0" firstDataRow="1" firstDataCol="1"/>
  <pivotFields count="19">
    <pivotField axis="axisRow"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HJ Total" fld="7" baseField="0" baseItem="0" numFmtId="169"/>
    <dataField name="Sum of Margin Akhir" fld="18" baseField="0" baseItem="0" numFmtId="169"/>
  </dataFields>
  <chartFormats count="4">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DD7BBF-14B2-4D41-8779-92B4FE5FC9FF}" name="PivotTable3"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compact="0" numFmtId="169" outline="0" showAll="0"/>
  </pivotFields>
  <rowItems count="1">
    <i/>
  </rowItems>
  <colItems count="1">
    <i/>
  </colItems>
  <dataFields count="1">
    <dataField name="Sum of HJ Total" fld="7" baseField="0" baseItem="0" numFmtId="169"/>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6910A1-1564-41C5-854D-E1C83F8964F4}" name="PivotTable9" cacheId="175"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40:N47" firstHeaderRow="1"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compact="0" numFmtId="169" outline="0" showAll="0"/>
    <pivotField compact="0" numFmtId="169" outline="0" showAll="0"/>
    <pivotField dataField="1" compact="0" numFmtId="169" outline="0" showAll="0"/>
    <pivotField dataField="1" compact="0" numFmtId="169" outline="0" showAll="0"/>
    <pivotField compact="0" outline="0" showAll="0"/>
    <pivotField compact="0" outline="0" showAll="0">
      <items count="6">
        <item x="2"/>
        <item x="0"/>
        <item x="3"/>
        <item x="4"/>
        <item x="1"/>
        <item t="default"/>
      </items>
    </pivotField>
    <pivotField dataField="1" compact="0" numFmtId="165" outline="0" showAll="0"/>
    <pivotField dataField="1" compact="0" numFmtId="165" outline="0" showAll="0"/>
    <pivotField dataField="1" compact="0" numFmtId="165" outline="0" showAll="0"/>
    <pivotField compact="0" numFmtId="165" outline="0" showAll="0"/>
    <pivotField dataField="1" compact="0" numFmtId="169" outline="0" showAll="0"/>
    <pivotField dataField="1" compact="0" numFmtId="169" outline="0" showAll="0"/>
  </pivotFields>
  <rowFields count="1">
    <field x="-2"/>
  </rowFields>
  <rowItems count="7">
    <i>
      <x/>
    </i>
    <i i="1">
      <x v="1"/>
    </i>
    <i i="2">
      <x v="2"/>
    </i>
    <i i="3">
      <x v="3"/>
    </i>
    <i i="4">
      <x v="4"/>
    </i>
    <i i="5">
      <x v="5"/>
    </i>
    <i i="6">
      <x v="6"/>
    </i>
  </rowItems>
  <colItems count="1">
    <i/>
  </colItems>
  <dataFields count="7">
    <dataField name="Sum of Margin awal" fld="9" baseField="0" baseItem="0" numFmtId="169"/>
    <dataField name="Sum of CB Promo" fld="13" baseField="0" baseItem="0" numFmtId="165"/>
    <dataField name="Sum of Gathering" fld="14" baseField="0" baseItem="0" numFmtId="165"/>
    <dataField name="Sum of Kontrak" fld="15" baseField="0" baseItem="0" numFmtId="165"/>
    <dataField name="Sum of 2%" fld="17" baseField="0" baseItem="0" numFmtId="169"/>
    <dataField name="Sum of biaya pengiriman" fld="10" baseField="0" baseItem="0" numFmtId="169"/>
    <dataField name="Sum of Margin Akhir" fld="18" baseField="0" baseItem="0" numFmtId="169"/>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51A698-B6F7-4025-8D2A-A12FAF5A181C}" name="PivotTable1"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F9" firstHeaderRow="1"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compact="0" numFmtId="169" outline="0" showAll="0"/>
    <pivotField compact="0" numFmtId="169" outline="0" showAll="0"/>
    <pivotField compact="0" numFmtId="169" outline="0" showAll="0"/>
    <pivotField compact="0" numFmtId="169" outline="0" showAll="0"/>
    <pivotField compact="0" outline="0" showAll="0"/>
    <pivotField axis="axisRow" compact="0" outline="0" showAll="0">
      <items count="6">
        <item x="2"/>
        <item x="0"/>
        <item x="1"/>
        <item x="3"/>
        <item x="4"/>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Fields count="1">
    <field x="12"/>
  </rowFields>
  <rowItems count="6">
    <i>
      <x/>
    </i>
    <i>
      <x v="1"/>
    </i>
    <i>
      <x v="2"/>
    </i>
    <i>
      <x v="3"/>
    </i>
    <i>
      <x v="4"/>
    </i>
    <i t="grand">
      <x/>
    </i>
  </rowItems>
  <colItems count="1">
    <i/>
  </colItems>
  <dataFields count="1">
    <dataField name="Sum of Margin Akhir" fld="18"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E525EE-9B9B-464B-8F7E-2E4FD6AD1A58}" name="PivotTable14"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40:K51" firstHeaderRow="0"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axis="axisRow" compact="0" outline="0" showAll="0">
      <items count="11">
        <item x="2"/>
        <item x="3"/>
        <item x="4"/>
        <item x="5"/>
        <item x="6"/>
        <item x="8"/>
        <item x="7"/>
        <item x="9"/>
        <item x="1"/>
        <item x="0"/>
        <item t="default"/>
      </items>
    </pivotField>
    <pivotField compact="0" outline="0" showAll="0">
      <items count="6">
        <item x="2"/>
        <item x="0"/>
        <item x="3"/>
        <item x="4"/>
        <item x="1"/>
        <item t="default"/>
      </items>
    </pivotField>
    <pivotField dataField="1" compact="0" numFmtId="165" outline="0" showAll="0"/>
    <pivotField compact="0" numFmtId="165" outline="0" showAll="0"/>
    <pivotField dataField="1" compact="0" numFmtId="165" outline="0" showAll="0"/>
    <pivotField compact="0" numFmtId="165" outline="0" showAll="0"/>
    <pivotField compact="0" numFmtId="169" outline="0" showAll="0"/>
    <pivotField dataField="1" compact="0" numFmtId="169" outline="0" showAll="0"/>
  </pivotFields>
  <rowFields count="1">
    <field x="1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HJ Total" fld="7" baseField="0" baseItem="0" numFmtId="169"/>
    <dataField name="Sum of Kontrak" fld="15" baseField="0" baseItem="0" numFmtId="165"/>
    <dataField name="Sum of CB Promo" fld="13" baseField="0" baseItem="0" numFmtId="165"/>
    <dataField name="Sum of Margin Akhir" fld="18" baseField="0" baseItem="0" numFmtId="169"/>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DAE958-72F0-4CF3-B345-C8315F620F1D}" name="PivotTable4"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3:B4" firstHeaderRow="1" firstDataRow="1" firstDataCol="0"/>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Items count="1">
    <i/>
  </rowItems>
  <colItems count="1">
    <i/>
  </colItems>
  <dataFields count="1">
    <dataField name="Sum of Margin Akhir" fld="18"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84EB5E-30E1-473B-A40F-E04D2A7D38CD}" name="PivotTable6" cacheId="175"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C3:C4" firstHeaderRow="1" firstDataRow="1" firstDataCol="0"/>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items count="16">
        <item x="12"/>
        <item x="14"/>
        <item x="2"/>
        <item x="0"/>
        <item x="6"/>
        <item x="4"/>
        <item x="1"/>
        <item x="5"/>
        <item x="11"/>
        <item x="10"/>
        <item x="7"/>
        <item x="3"/>
        <item x="9"/>
        <item x="13"/>
        <item x="8"/>
        <item t="default"/>
      </items>
    </pivotField>
    <pivotField compact="0" outline="0" showAll="0">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pivotField>
    <pivotField compact="0" outline="0" showAll="0">
      <items count="8">
        <item x="5"/>
        <item x="1"/>
        <item x="2"/>
        <item x="0"/>
        <item x="4"/>
        <item x="6"/>
        <item x="3"/>
        <item t="default"/>
      </items>
    </pivotField>
    <pivotField compact="0" outline="0" showAll="0"/>
    <pivotField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dataField="1" compact="0" numFmtId="165" outline="0" showAll="0"/>
    <pivotField compact="0" numFmtId="169" outline="0" showAll="0"/>
    <pivotField compact="0" numFmtId="169" outline="0" showAll="0"/>
  </pivotFields>
  <rowItems count="1">
    <i/>
  </rowItems>
  <colItems count="1">
    <i/>
  </colItems>
  <dataFields count="1">
    <dataField name="Sum of Biaya Promo"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C68C51-14D0-4341-9ADD-B521376B778C}" name="PivotTable8" cacheId="1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A40:C51" firstHeaderRow="0" firstDataRow="1" firstDataCol="1"/>
  <pivotFields count="19">
    <pivotField compact="0" numFmtId="14" outline="0"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compact="0" outline="0" showAll="0"/>
    <pivotField compact="0" outline="0" showAll="0"/>
    <pivotField compact="0" outline="0" showAll="0" sortType="descending">
      <items count="16">
        <item x="12"/>
        <item x="14"/>
        <item x="2"/>
        <item x="0"/>
        <item x="6"/>
        <item x="4"/>
        <item x="1"/>
        <item x="5"/>
        <item x="11"/>
        <item x="10"/>
        <item x="7"/>
        <item x="3"/>
        <item x="9"/>
        <item x="13"/>
        <item x="8"/>
        <item t="default"/>
      </items>
      <autoSortScope>
        <pivotArea dataOnly="0" outline="0" fieldPosition="0">
          <references count="1">
            <reference field="4294967294" count="1" selected="0">
              <x v="1"/>
            </reference>
          </references>
        </pivotArea>
      </autoSortScope>
    </pivotField>
    <pivotField axis="axisRow" compact="0" outline="0" showAll="0" measureFilter="1" sortType="descending">
      <items count="185">
        <item x="8"/>
        <item x="119"/>
        <item x="122"/>
        <item x="0"/>
        <item x="154"/>
        <item x="92"/>
        <item x="12"/>
        <item x="153"/>
        <item x="136"/>
        <item x="181"/>
        <item x="104"/>
        <item x="17"/>
        <item x="105"/>
        <item x="96"/>
        <item x="59"/>
        <item x="121"/>
        <item x="160"/>
        <item x="67"/>
        <item x="62"/>
        <item x="180"/>
        <item x="120"/>
        <item x="13"/>
        <item x="30"/>
        <item x="128"/>
        <item x="72"/>
        <item x="18"/>
        <item x="129"/>
        <item x="115"/>
        <item x="23"/>
        <item x="24"/>
        <item x="22"/>
        <item x="53"/>
        <item x="107"/>
        <item x="71"/>
        <item x="80"/>
        <item x="68"/>
        <item x="39"/>
        <item x="144"/>
        <item x="163"/>
        <item x="9"/>
        <item x="175"/>
        <item x="10"/>
        <item x="130"/>
        <item x="131"/>
        <item x="29"/>
        <item x="81"/>
        <item x="82"/>
        <item x="79"/>
        <item x="159"/>
        <item x="152"/>
        <item x="7"/>
        <item x="172"/>
        <item x="173"/>
        <item x="11"/>
        <item x="132"/>
        <item x="179"/>
        <item x="113"/>
        <item x="42"/>
        <item x="26"/>
        <item x="123"/>
        <item x="124"/>
        <item x="60"/>
        <item x="126"/>
        <item x="127"/>
        <item x="61"/>
        <item x="32"/>
        <item x="134"/>
        <item x="135"/>
        <item x="33"/>
        <item x="63"/>
        <item x="64"/>
        <item x="65"/>
        <item x="170"/>
        <item x="171"/>
        <item x="66"/>
        <item x="95"/>
        <item x="94"/>
        <item x="3"/>
        <item x="182"/>
        <item x="183"/>
        <item x="19"/>
        <item x="1"/>
        <item x="2"/>
        <item x="4"/>
        <item x="114"/>
        <item x="91"/>
        <item x="25"/>
        <item x="90"/>
        <item x="28"/>
        <item x="93"/>
        <item x="48"/>
        <item x="35"/>
        <item x="54"/>
        <item x="116"/>
        <item x="117"/>
        <item x="118"/>
        <item x="43"/>
        <item x="36"/>
        <item x="37"/>
        <item x="161"/>
        <item x="102"/>
        <item x="21"/>
        <item x="50"/>
        <item x="16"/>
        <item x="31"/>
        <item x="41"/>
        <item x="51"/>
        <item x="52"/>
        <item x="73"/>
        <item x="176"/>
        <item x="177"/>
        <item x="146"/>
        <item x="147"/>
        <item x="109"/>
        <item x="110"/>
        <item x="111"/>
        <item x="148"/>
        <item x="85"/>
        <item x="86"/>
        <item x="87"/>
        <item x="88"/>
        <item x="89"/>
        <item x="112"/>
        <item x="165"/>
        <item x="156"/>
        <item x="157"/>
        <item x="166"/>
        <item x="167"/>
        <item x="84"/>
        <item x="164"/>
        <item x="74"/>
        <item x="99"/>
        <item x="49"/>
        <item x="75"/>
        <item x="100"/>
        <item x="101"/>
        <item x="76"/>
        <item x="178"/>
        <item x="77"/>
        <item x="162"/>
        <item x="155"/>
        <item x="145"/>
        <item x="69"/>
        <item x="15"/>
        <item x="55"/>
        <item x="103"/>
        <item x="27"/>
        <item x="133"/>
        <item x="38"/>
        <item x="5"/>
        <item x="20"/>
        <item x="174"/>
        <item x="143"/>
        <item x="14"/>
        <item x="151"/>
        <item x="58"/>
        <item x="40"/>
        <item x="149"/>
        <item x="168"/>
        <item x="169"/>
        <item x="57"/>
        <item x="150"/>
        <item x="83"/>
        <item x="34"/>
        <item x="106"/>
        <item x="138"/>
        <item x="139"/>
        <item x="44"/>
        <item x="140"/>
        <item x="45"/>
        <item x="141"/>
        <item x="46"/>
        <item x="47"/>
        <item x="125"/>
        <item x="98"/>
        <item x="70"/>
        <item x="158"/>
        <item x="108"/>
        <item x="142"/>
        <item x="97"/>
        <item x="137"/>
        <item x="56"/>
        <item x="78"/>
        <item x="6"/>
        <item t="default"/>
      </items>
      <autoSortScope>
        <pivotArea dataOnly="0" outline="0" fieldPosition="0">
          <references count="1">
            <reference field="4294967294" count="1" selected="0">
              <x v="1"/>
            </reference>
          </references>
        </pivotArea>
      </autoSortScope>
    </pivotField>
    <pivotField compact="0" outline="0" showAll="0">
      <items count="8">
        <item x="5"/>
        <item x="1"/>
        <item x="2"/>
        <item x="0"/>
        <item x="4"/>
        <item x="6"/>
        <item x="3"/>
        <item t="default"/>
      </items>
    </pivotField>
    <pivotField compact="0" outline="0" showAll="0"/>
    <pivotField dataField="1" compact="0" numFmtId="169" outline="0" showAll="0"/>
    <pivotField compact="0" numFmtId="169" outline="0" showAll="0"/>
    <pivotField compact="0" numFmtId="169" outline="0" showAll="0"/>
    <pivotField compact="0" numFmtId="169" outline="0" showAll="0"/>
    <pivotField compact="0" outline="0" showAll="0"/>
    <pivotField compact="0" outline="0" showAll="0">
      <items count="6">
        <item x="2"/>
        <item x="0"/>
        <item x="3"/>
        <item x="4"/>
        <item x="1"/>
        <item t="default"/>
      </items>
    </pivotField>
    <pivotField compact="0" numFmtId="165" outline="0" showAll="0"/>
    <pivotField compact="0" numFmtId="165" outline="0" showAll="0"/>
    <pivotField compact="0" numFmtId="165" outline="0" showAll="0"/>
    <pivotField compact="0" numFmtId="165" outline="0" showAll="0"/>
    <pivotField compact="0" numFmtId="169" outline="0" showAll="0"/>
    <pivotField dataField="1" compact="0" numFmtId="169" outline="0" showAll="0"/>
  </pivotFields>
  <rowFields count="1">
    <field x="4"/>
  </rowFields>
  <rowItems count="11">
    <i>
      <x v="77"/>
    </i>
    <i>
      <x v="39"/>
    </i>
    <i>
      <x v="41"/>
    </i>
    <i>
      <x v="11"/>
    </i>
    <i>
      <x v="153"/>
    </i>
    <i>
      <x v="150"/>
    </i>
    <i>
      <x v="101"/>
    </i>
    <i>
      <x v="31"/>
    </i>
    <i>
      <x v="149"/>
    </i>
    <i>
      <x v="53"/>
    </i>
    <i t="grand">
      <x/>
    </i>
  </rowItems>
  <colFields count="1">
    <field x="-2"/>
  </colFields>
  <colItems count="2">
    <i>
      <x/>
    </i>
    <i i="1">
      <x v="1"/>
    </i>
  </colItems>
  <dataFields count="2">
    <dataField name="Sum of HJ Total" fld="7" baseField="0" baseItem="0" numFmtId="169"/>
    <dataField name="Sum of Margin Akhir" fld="18" baseField="4" baseItem="77" numFmtId="169"/>
  </dataFields>
  <chartFormats count="4">
    <chartFormat chart="0" format="0"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1"/>
          </reference>
        </references>
      </pivotArea>
    </chartFormat>
    <chartFormat chart="17"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 xr10:uid="{846BB0B8-B062-4853-B29E-DC85CF97D8A6}" sourceName="Tanggal">
  <pivotTables>
    <pivotTable tabId="19" name="PivotTable3"/>
    <pivotTable tabId="19" name="PivotTable1"/>
    <pivotTable tabId="19" name="PivotTable2"/>
    <pivotTable tabId="19" name="PivotTable4"/>
    <pivotTable tabId="19" name="PivotTable6"/>
    <pivotTable tabId="19" name="PivotTable5"/>
    <pivotTable tabId="19" name="PivotTable7"/>
    <pivotTable tabId="19" name="PivotTable8"/>
    <pivotTable tabId="19" name="PivotTable9"/>
    <pivotTable tabId="19" name="PivotTable14"/>
  </pivotTables>
  <data>
    <tabular pivotCacheId="1861505964">
      <items count="25">
        <i x="0" s="1"/>
        <i x="1" s="1"/>
        <i x="2" s="1"/>
        <i x="3" s="1"/>
        <i x="4" s="1"/>
        <i x="5" s="1"/>
        <i x="6" s="1"/>
        <i x="7" s="1"/>
        <i x="8" s="1"/>
        <i x="9" s="1"/>
        <i x="10" s="1"/>
        <i x="11" s="1"/>
        <i x="12" s="1"/>
        <i x="13" s="1"/>
        <i x="14" s="1"/>
        <i x="15" s="1"/>
        <i x="16" s="1"/>
        <i x="17" s="1"/>
        <i x="18" s="1"/>
        <i x="19" s="1"/>
        <i x="20" s="1"/>
        <i x="21" s="1"/>
        <i x="22" s="1"/>
        <i x="23" s="1"/>
        <i x="2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719173AC-959D-4B04-890E-6D5DA6BFE8FC}" sourceName="SALES">
  <pivotTables>
    <pivotTable tabId="19" name="PivotTable6"/>
    <pivotTable tabId="19" name="PivotTable4"/>
    <pivotTable tabId="19" name="PivotTable3"/>
    <pivotTable tabId="19" name="PivotTable2"/>
    <pivotTable tabId="19" name="PivotTable1"/>
    <pivotTable tabId="19" name="PivotTable5"/>
    <pivotTable tabId="19" name="PivotTable7"/>
    <pivotTable tabId="19" name="PivotTable8"/>
    <pivotTable tabId="19" name="PivotTable9"/>
    <pivotTable tabId="19" name="PivotTable14"/>
  </pivotTables>
  <data>
    <tabular pivotCacheId="1861505964">
      <items count="15">
        <i x="12" s="1"/>
        <i x="14" s="1"/>
        <i x="2" s="1"/>
        <i x="0" s="1"/>
        <i x="6" s="1"/>
        <i x="4" s="1"/>
        <i x="1" s="1"/>
        <i x="5" s="1"/>
        <i x="11" s="1"/>
        <i x="10" s="1"/>
        <i x="7" s="1"/>
        <i x="3" s="1"/>
        <i x="9" s="1"/>
        <i x="13"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ID" xr10:uid="{D0C1F902-A3C5-4669-9F90-B85A7EC1EC21}" sourceName="Promo ID">
  <pivotTables>
    <pivotTable tabId="19" name="PivotTable6"/>
    <pivotTable tabId="19" name="PivotTable4"/>
    <pivotTable tabId="19" name="PivotTable3"/>
    <pivotTable tabId="19" name="PivotTable2"/>
    <pivotTable tabId="19" name="PivotTable1"/>
    <pivotTable tabId="19" name="PivotTable5"/>
    <pivotTable tabId="19" name="PivotTable7"/>
    <pivotTable tabId="19" name="PivotTable8"/>
    <pivotTable tabId="19" name="PivotTable9"/>
    <pivotTable tabId="19" name="PivotTable14"/>
  </pivotTables>
  <data>
    <tabular pivotCacheId="1861505964">
      <items count="5">
        <i x="2" s="1"/>
        <i x="0"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3727FCF-1EBC-4CC9-BBE9-4CE5ED38DF46}" sourceName="Brand">
  <pivotTables>
    <pivotTable tabId="19" name="PivotTable1"/>
    <pivotTable tabId="19" name="PivotTable2"/>
    <pivotTable tabId="19" name="PivotTable3"/>
    <pivotTable tabId="19" name="PivotTable4"/>
    <pivotTable tabId="19" name="PivotTable6"/>
    <pivotTable tabId="19" name="PivotTable5"/>
    <pivotTable tabId="19" name="PivotTable7"/>
    <pivotTable tabId="19" name="PivotTable8"/>
    <pivotTable tabId="19" name="PivotTable9"/>
    <pivotTable tabId="19" name="PivotTable14"/>
  </pivotTables>
  <data>
    <tabular pivotCacheId="1861505964">
      <items count="184">
        <i x="8" s="1"/>
        <i x="119" s="1"/>
        <i x="122" s="1"/>
        <i x="0" s="1"/>
        <i x="154" s="1"/>
        <i x="92" s="1"/>
        <i x="12" s="1"/>
        <i x="153" s="1"/>
        <i x="136" s="1"/>
        <i x="181" s="1"/>
        <i x="104" s="1"/>
        <i x="17" s="1"/>
        <i x="105" s="1"/>
        <i x="96" s="1"/>
        <i x="59" s="1"/>
        <i x="121" s="1"/>
        <i x="160" s="1"/>
        <i x="67" s="1"/>
        <i x="62" s="1"/>
        <i x="180" s="1"/>
        <i x="120" s="1"/>
        <i x="13" s="1"/>
        <i x="30" s="1"/>
        <i x="128" s="1"/>
        <i x="72" s="1"/>
        <i x="18" s="1"/>
        <i x="129" s="1"/>
        <i x="115" s="1"/>
        <i x="23" s="1"/>
        <i x="24" s="1"/>
        <i x="22" s="1"/>
        <i x="53" s="1"/>
        <i x="107" s="1"/>
        <i x="71" s="1"/>
        <i x="80" s="1"/>
        <i x="68" s="1"/>
        <i x="39" s="1"/>
        <i x="144" s="1"/>
        <i x="163" s="1"/>
        <i x="9" s="1"/>
        <i x="175" s="1"/>
        <i x="10" s="1"/>
        <i x="130" s="1"/>
        <i x="131" s="1"/>
        <i x="29" s="1"/>
        <i x="81" s="1"/>
        <i x="82" s="1"/>
        <i x="79" s="1"/>
        <i x="159" s="1"/>
        <i x="152" s="1"/>
        <i x="7" s="1"/>
        <i x="172" s="1"/>
        <i x="173" s="1"/>
        <i x="11" s="1"/>
        <i x="132" s="1"/>
        <i x="179" s="1"/>
        <i x="113" s="1"/>
        <i x="42" s="1"/>
        <i x="26" s="1"/>
        <i x="123" s="1"/>
        <i x="124" s="1"/>
        <i x="60" s="1"/>
        <i x="126" s="1"/>
        <i x="127" s="1"/>
        <i x="61" s="1"/>
        <i x="32" s="1"/>
        <i x="134" s="1"/>
        <i x="135" s="1"/>
        <i x="33" s="1"/>
        <i x="63" s="1"/>
        <i x="64" s="1"/>
        <i x="65" s="1"/>
        <i x="170" s="1"/>
        <i x="171" s="1"/>
        <i x="66" s="1"/>
        <i x="95" s="1"/>
        <i x="94" s="1"/>
        <i x="3" s="1"/>
        <i x="182" s="1"/>
        <i x="183" s="1"/>
        <i x="19" s="1"/>
        <i x="1" s="1"/>
        <i x="2" s="1"/>
        <i x="4" s="1"/>
        <i x="114" s="1"/>
        <i x="91" s="1"/>
        <i x="25" s="1"/>
        <i x="90" s="1"/>
        <i x="28" s="1"/>
        <i x="93" s="1"/>
        <i x="48" s="1"/>
        <i x="35" s="1"/>
        <i x="54" s="1"/>
        <i x="116" s="1"/>
        <i x="117" s="1"/>
        <i x="118" s="1"/>
        <i x="43" s="1"/>
        <i x="36" s="1"/>
        <i x="37" s="1"/>
        <i x="161" s="1"/>
        <i x="102" s="1"/>
        <i x="21" s="1"/>
        <i x="50" s="1"/>
        <i x="16" s="1"/>
        <i x="31" s="1"/>
        <i x="41" s="1"/>
        <i x="51" s="1"/>
        <i x="52" s="1"/>
        <i x="73" s="1"/>
        <i x="176" s="1"/>
        <i x="177" s="1"/>
        <i x="146" s="1"/>
        <i x="147" s="1"/>
        <i x="109" s="1"/>
        <i x="110" s="1"/>
        <i x="111" s="1"/>
        <i x="148" s="1"/>
        <i x="85" s="1"/>
        <i x="86" s="1"/>
        <i x="87" s="1"/>
        <i x="88" s="1"/>
        <i x="89" s="1"/>
        <i x="112" s="1"/>
        <i x="165" s="1"/>
        <i x="156" s="1"/>
        <i x="157" s="1"/>
        <i x="166" s="1"/>
        <i x="167" s="1"/>
        <i x="84" s="1"/>
        <i x="164" s="1"/>
        <i x="74" s="1"/>
        <i x="99" s="1"/>
        <i x="49" s="1"/>
        <i x="75" s="1"/>
        <i x="100" s="1"/>
        <i x="101" s="1"/>
        <i x="76" s="1"/>
        <i x="178" s="1"/>
        <i x="77" s="1"/>
        <i x="162" s="1"/>
        <i x="155" s="1"/>
        <i x="145" s="1"/>
        <i x="69" s="1"/>
        <i x="15" s="1"/>
        <i x="55" s="1"/>
        <i x="103" s="1"/>
        <i x="27" s="1"/>
        <i x="133" s="1"/>
        <i x="38" s="1"/>
        <i x="5" s="1"/>
        <i x="20" s="1"/>
        <i x="174" s="1"/>
        <i x="143" s="1"/>
        <i x="14" s="1"/>
        <i x="151" s="1"/>
        <i x="58" s="1"/>
        <i x="40" s="1"/>
        <i x="149" s="1"/>
        <i x="168" s="1"/>
        <i x="169" s="1"/>
        <i x="57" s="1"/>
        <i x="150" s="1"/>
        <i x="83" s="1"/>
        <i x="34" s="1"/>
        <i x="106" s="1"/>
        <i x="138" s="1"/>
        <i x="139" s="1"/>
        <i x="44" s="1"/>
        <i x="140" s="1"/>
        <i x="45" s="1"/>
        <i x="141" s="1"/>
        <i x="46" s="1"/>
        <i x="47" s="1"/>
        <i x="125" s="1"/>
        <i x="98" s="1"/>
        <i x="70" s="1"/>
        <i x="158" s="1"/>
        <i x="108" s="1"/>
        <i x="142" s="1"/>
        <i x="97" s="1"/>
        <i x="137" s="1"/>
        <i x="56" s="1"/>
        <i x="78"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 xr10:uid="{CED6CED0-D063-49CE-8A0E-601F87EC1F64}" sourceName="Divisi">
  <pivotTables>
    <pivotTable tabId="19" name="PivotTable3"/>
    <pivotTable tabId="19" name="PivotTable1"/>
    <pivotTable tabId="19" name="PivotTable14"/>
    <pivotTable tabId="19" name="PivotTable2"/>
    <pivotTable tabId="19" name="PivotTable4"/>
    <pivotTable tabId="19" name="PivotTable5"/>
    <pivotTable tabId="19" name="PivotTable6"/>
    <pivotTable tabId="19" name="PivotTable7"/>
    <pivotTable tabId="19" name="PivotTable8"/>
    <pivotTable tabId="19" name="PivotTable9"/>
  </pivotTables>
  <data>
    <tabular pivotCacheId="1861505964">
      <items count="7">
        <i x="5" s="1"/>
        <i x="1" s="1"/>
        <i x="2" s="1"/>
        <i x="0" s="1"/>
        <i x="4"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nggal 1" xr10:uid="{EDD2BE71-1D5B-455B-8A0B-58C0CAFCBB0B}" cache="Slicer_Tanggal" caption="Tanggal" startItem="6" style="SlicerStyleDark2" rowHeight="241300"/>
  <slicer name="SALES" xr10:uid="{39B2074D-4C0C-45BB-BEF3-877B38777E10}" cache="Slicer_SALES" caption="SALES" columnCount="2" style="SlicerStyleLight2" rowHeight="228600"/>
  <slicer name="Promo ID" xr10:uid="{6444933C-8C13-4CFD-AE0F-B090968B0B01}" cache="Slicer_Promo_ID" caption="Promo ID" style="SlicerStyleLight2" rowHeight="228600"/>
  <slicer name="Brand" xr10:uid="{0C01ED7F-77F1-49BD-B1D7-055A26235F0F}" cache="Slicer_Brand" caption="Brand" startItem="74" columnCount="2" style="SlicerStyleLight2" rowHeight="228600"/>
  <slicer name="Divisi" xr10:uid="{34EA088D-87E5-47DD-876D-6947B27703DB}" cache="Slicer_Divisi" caption="Divisi" startItem="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2AEB25-ECB0-4574-BA5D-AF2D06BCE843}" name="Table1" displayName="Table1" ref="A3:Q2158" totalsRowShown="0">
  <autoFilter ref="A3:Q2158" xr:uid="{7B2AEB25-ECB0-4574-BA5D-AF2D06BCE843}"/>
  <tableColumns count="17">
    <tableColumn id="1" xr3:uid="{1DE4B93E-61C0-4E6E-980C-AE17B43D7013}" name="Tanggal" dataDxfId="1"/>
    <tableColumn id="2" xr3:uid="{D98BB3A8-BFB6-47CE-834B-87C167CE6FEF}" name="Nomor Faktur"/>
    <tableColumn id="4" xr3:uid="{97D49911-6C14-4138-B442-0F9846DDEDC5}" name="SALES"/>
    <tableColumn id="5" xr3:uid="{717AA417-9C6C-4AB4-9661-43A38E557576}" name="Brand"/>
    <tableColumn id="6" xr3:uid="{A81B90CC-9803-441B-A352-C8A17F17BADC}" name="Divisi"/>
    <tableColumn id="7" xr3:uid="{F94EA1F8-4BBF-4A25-96EC-7F04FE321EEA}" name="Kuantitas"/>
    <tableColumn id="8" xr3:uid="{DE86ABA1-C0D4-4671-8BA0-D77EF6858190}" name="HJ Total"/>
    <tableColumn id="9" xr3:uid="{F0DEFC66-CE53-4FA5-BBD9-4675F2D87482}" name="HB Total"/>
    <tableColumn id="10" xr3:uid="{B7E1A533-7AC1-4C74-B735-5195B0DFC033}" name="Margin awal"/>
    <tableColumn id="11" xr3:uid="{655C2942-1DEB-43D1-A01B-5BEE71B9331B}" name="biaya pengiriman"/>
    <tableColumn id="12" xr3:uid="{C4B7A176-F7AA-4C57-8969-8A3AD9635FFE}" name="Status"/>
    <tableColumn id="13" xr3:uid="{DD51046E-70C9-4C8B-9744-4EB6D997BE77}" name="Promo ID"/>
    <tableColumn id="14" xr3:uid="{A40E3794-F802-4C8A-8492-D9E87F116616}" name="CB Promo"/>
    <tableColumn id="15" xr3:uid="{0785C488-64DF-4FE0-92CC-4BAEB961A680}" name="Gathering"/>
    <tableColumn id="16" xr3:uid="{881DA0D6-5C7C-44EE-8830-2AB09A668BC2}" name="Kontrak"/>
    <tableColumn id="17" xr3:uid="{8DCCBFDA-1F29-4B75-9507-52CBDB9F9E74}" name="2%"/>
    <tableColumn id="18" xr3:uid="{A1FA9517-D8F8-400C-93A4-0334F87AE572}" name="Margin Akhi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8BDE8-8772-4CCA-B439-D1ADA9E91B21}">
  <sheetPr filterMode="1"/>
  <dimension ref="A1:R3877"/>
  <sheetViews>
    <sheetView topLeftCell="D1" workbookViewId="0">
      <selection activeCell="Q253" sqref="Q253:R254"/>
    </sheetView>
  </sheetViews>
  <sheetFormatPr defaultRowHeight="15"/>
  <cols>
    <col min="1" max="1" width="18.140625" bestFit="1" customWidth="1"/>
    <col min="2" max="2" width="17" bestFit="1" customWidth="1"/>
    <col min="3" max="3" width="42.7109375" bestFit="1" customWidth="1"/>
    <col min="4" max="4" width="11.42578125" bestFit="1" customWidth="1"/>
    <col min="5" max="5" width="14.28515625" bestFit="1" customWidth="1"/>
    <col min="6" max="6" width="12.7109375" bestFit="1" customWidth="1"/>
    <col min="7" max="7" width="13.85546875" bestFit="1" customWidth="1"/>
    <col min="8" max="8" width="17.28515625" bestFit="1" customWidth="1"/>
    <col min="9" max="9" width="15" style="2" bestFit="1" customWidth="1"/>
    <col min="10" max="10" width="14.140625" style="2" bestFit="1" customWidth="1"/>
    <col min="11" max="11" width="15" style="2" bestFit="1" customWidth="1"/>
    <col min="12" max="12" width="14.85546875" style="2" bestFit="1" customWidth="1"/>
    <col min="13" max="13" width="16.28515625" style="2" hidden="1" customWidth="1"/>
    <col min="14" max="14" width="16.140625" style="2" hidden="1" customWidth="1"/>
    <col min="15" max="15" width="15" style="2" hidden="1" customWidth="1"/>
    <col min="16" max="16" width="16.140625" style="2" hidden="1" customWidth="1"/>
    <col min="17" max="17" width="15" bestFit="1" customWidth="1"/>
    <col min="18" max="18" width="14.28515625" bestFit="1" customWidth="1"/>
  </cols>
  <sheetData>
    <row r="1" spans="1:18" s="6" customFormat="1" ht="31.5">
      <c r="A1" s="7" t="s">
        <v>0</v>
      </c>
      <c r="B1" s="7" t="s">
        <v>1</v>
      </c>
      <c r="C1" s="7" t="s">
        <v>2</v>
      </c>
      <c r="D1" s="7" t="s">
        <v>3</v>
      </c>
      <c r="E1" s="7" t="s">
        <v>4</v>
      </c>
      <c r="F1" s="7" t="s">
        <v>5</v>
      </c>
      <c r="G1" s="7" t="s">
        <v>6</v>
      </c>
      <c r="H1" s="7" t="s">
        <v>7</v>
      </c>
      <c r="I1" s="8" t="s">
        <v>8</v>
      </c>
      <c r="J1" s="8" t="s">
        <v>9</v>
      </c>
      <c r="K1" s="9" t="s">
        <v>10</v>
      </c>
      <c r="L1" s="9" t="s">
        <v>11</v>
      </c>
      <c r="M1" s="9" t="s">
        <v>12</v>
      </c>
      <c r="N1" s="9" t="s">
        <v>13</v>
      </c>
      <c r="O1" s="9" t="s">
        <v>14</v>
      </c>
      <c r="P1" s="9" t="s">
        <v>15</v>
      </c>
      <c r="Q1" s="9" t="s">
        <v>16</v>
      </c>
      <c r="R1" s="9" t="s">
        <v>17</v>
      </c>
    </row>
    <row r="2" spans="1:18" hidden="1">
      <c r="A2" s="4" t="s">
        <v>18</v>
      </c>
      <c r="B2" s="10" t="str">
        <f t="shared" ref="B2:B58" si="0">LEFT(A2,7)</f>
        <v>ABEM001</v>
      </c>
      <c r="C2" s="4" t="s">
        <v>19</v>
      </c>
      <c r="D2" s="4" t="s">
        <v>20</v>
      </c>
      <c r="E2" s="4" t="s">
        <v>21</v>
      </c>
      <c r="F2" s="4">
        <v>1.05</v>
      </c>
      <c r="G2" s="4">
        <v>24</v>
      </c>
      <c r="H2" s="4" t="s">
        <v>22</v>
      </c>
      <c r="I2" s="3"/>
      <c r="J2" s="3"/>
      <c r="K2" s="3"/>
      <c r="L2" s="3"/>
      <c r="M2" s="3"/>
      <c r="N2" s="3"/>
      <c r="O2" s="3">
        <v>28000</v>
      </c>
      <c r="P2" s="3">
        <v>31900</v>
      </c>
      <c r="Q2" s="11">
        <v>29400</v>
      </c>
      <c r="R2" s="11">
        <v>33400</v>
      </c>
    </row>
    <row r="3" spans="1:18" hidden="1">
      <c r="A3" s="4" t="s">
        <v>23</v>
      </c>
      <c r="B3" s="10" t="str">
        <f t="shared" si="0"/>
        <v>ABEM001</v>
      </c>
      <c r="C3" s="4" t="s">
        <v>24</v>
      </c>
      <c r="D3" s="4" t="s">
        <v>20</v>
      </c>
      <c r="E3" s="4" t="s">
        <v>21</v>
      </c>
      <c r="F3" s="4">
        <v>1.05</v>
      </c>
      <c r="G3" s="4">
        <v>24</v>
      </c>
      <c r="H3" s="4" t="s">
        <v>22</v>
      </c>
      <c r="I3" s="3"/>
      <c r="J3" s="3"/>
      <c r="K3" s="3"/>
      <c r="L3" s="3"/>
      <c r="M3" s="3"/>
      <c r="N3" s="3"/>
      <c r="O3" s="3">
        <v>28000</v>
      </c>
      <c r="P3" s="3">
        <v>31900</v>
      </c>
      <c r="Q3" s="11">
        <v>29400</v>
      </c>
      <c r="R3" s="11">
        <v>33400</v>
      </c>
    </row>
    <row r="4" spans="1:18" hidden="1">
      <c r="A4" s="4" t="s">
        <v>25</v>
      </c>
      <c r="B4" s="10" t="str">
        <f t="shared" si="0"/>
        <v>ABEM001</v>
      </c>
      <c r="C4" s="4" t="s">
        <v>26</v>
      </c>
      <c r="D4" s="4" t="s">
        <v>20</v>
      </c>
      <c r="E4" s="4" t="s">
        <v>21</v>
      </c>
      <c r="F4" s="4">
        <v>1.05</v>
      </c>
      <c r="G4" s="4">
        <v>24</v>
      </c>
      <c r="H4" s="4" t="s">
        <v>22</v>
      </c>
      <c r="I4" s="3"/>
      <c r="J4" s="3"/>
      <c r="K4" s="3"/>
      <c r="L4" s="3"/>
      <c r="M4" s="3"/>
      <c r="N4" s="3"/>
      <c r="O4" s="3">
        <v>28000</v>
      </c>
      <c r="P4" s="3">
        <v>31900</v>
      </c>
      <c r="Q4" s="11">
        <v>29400</v>
      </c>
      <c r="R4" s="11">
        <v>33400</v>
      </c>
    </row>
    <row r="5" spans="1:18" hidden="1">
      <c r="A5" s="4" t="s">
        <v>27</v>
      </c>
      <c r="B5" s="10" t="str">
        <f t="shared" si="0"/>
        <v>ABEM001</v>
      </c>
      <c r="C5" s="4" t="s">
        <v>28</v>
      </c>
      <c r="D5" s="4" t="s">
        <v>20</v>
      </c>
      <c r="E5" s="4" t="s">
        <v>21</v>
      </c>
      <c r="F5" s="4">
        <v>1.05</v>
      </c>
      <c r="G5" s="4">
        <v>24</v>
      </c>
      <c r="H5" s="4" t="s">
        <v>22</v>
      </c>
      <c r="I5" s="3"/>
      <c r="J5" s="3"/>
      <c r="K5" s="3"/>
      <c r="L5" s="3"/>
      <c r="M5" s="3"/>
      <c r="N5" s="3"/>
      <c r="O5" s="3">
        <v>28000</v>
      </c>
      <c r="P5" s="3">
        <v>31900</v>
      </c>
      <c r="Q5" s="11">
        <v>29400</v>
      </c>
      <c r="R5" s="11">
        <v>33400</v>
      </c>
    </row>
    <row r="6" spans="1:18" hidden="1">
      <c r="A6" s="4" t="s">
        <v>29</v>
      </c>
      <c r="B6" s="10" t="str">
        <f t="shared" si="0"/>
        <v>ABEM001</v>
      </c>
      <c r="C6" s="4" t="s">
        <v>30</v>
      </c>
      <c r="D6" s="4" t="s">
        <v>20</v>
      </c>
      <c r="E6" s="4" t="s">
        <v>21</v>
      </c>
      <c r="F6" s="4">
        <v>1.05</v>
      </c>
      <c r="G6" s="4">
        <v>24</v>
      </c>
      <c r="H6" s="4" t="s">
        <v>22</v>
      </c>
      <c r="I6" s="3"/>
      <c r="J6" s="3"/>
      <c r="K6" s="3"/>
      <c r="L6" s="3"/>
      <c r="M6" s="3"/>
      <c r="N6" s="3"/>
      <c r="O6" s="3">
        <v>28000</v>
      </c>
      <c r="P6" s="3">
        <v>31900</v>
      </c>
      <c r="Q6" s="11">
        <v>29400</v>
      </c>
      <c r="R6" s="11">
        <v>33400</v>
      </c>
    </row>
    <row r="7" spans="1:18" hidden="1">
      <c r="A7" s="4" t="s">
        <v>31</v>
      </c>
      <c r="B7" s="10" t="str">
        <f t="shared" si="0"/>
        <v>ABEM001</v>
      </c>
      <c r="C7" s="4" t="s">
        <v>32</v>
      </c>
      <c r="D7" s="4" t="s">
        <v>20</v>
      </c>
      <c r="E7" s="4" t="s">
        <v>21</v>
      </c>
      <c r="F7" s="4">
        <v>1.05</v>
      </c>
      <c r="G7" s="4">
        <v>24</v>
      </c>
      <c r="H7" s="4" t="s">
        <v>22</v>
      </c>
      <c r="I7" s="3"/>
      <c r="J7" s="3"/>
      <c r="K7" s="3"/>
      <c r="L7" s="3"/>
      <c r="M7" s="3"/>
      <c r="N7" s="3"/>
      <c r="O7" s="3">
        <v>28000</v>
      </c>
      <c r="P7" s="3">
        <v>31900</v>
      </c>
      <c r="Q7" s="11">
        <v>29400</v>
      </c>
      <c r="R7" s="11">
        <v>33400</v>
      </c>
    </row>
    <row r="8" spans="1:18" hidden="1">
      <c r="A8" s="4" t="s">
        <v>33</v>
      </c>
      <c r="B8" s="10" t="str">
        <f t="shared" si="0"/>
        <v>ABEM001</v>
      </c>
      <c r="C8" s="4" t="s">
        <v>34</v>
      </c>
      <c r="D8" s="4" t="s">
        <v>20</v>
      </c>
      <c r="E8" s="4" t="s">
        <v>21</v>
      </c>
      <c r="F8" s="4">
        <v>1.05</v>
      </c>
      <c r="G8" s="4">
        <v>24</v>
      </c>
      <c r="H8" s="4" t="s">
        <v>22</v>
      </c>
      <c r="I8" s="3"/>
      <c r="J8" s="3"/>
      <c r="K8" s="3"/>
      <c r="L8" s="3"/>
      <c r="M8" s="3"/>
      <c r="N8" s="3"/>
      <c r="O8" s="3">
        <v>28000</v>
      </c>
      <c r="P8" s="3">
        <v>31900</v>
      </c>
      <c r="Q8" s="11">
        <v>29400</v>
      </c>
      <c r="R8" s="11">
        <v>33400</v>
      </c>
    </row>
    <row r="9" spans="1:18" hidden="1">
      <c r="A9" s="4" t="s">
        <v>35</v>
      </c>
      <c r="B9" s="10" t="str">
        <f t="shared" si="0"/>
        <v>ABEM001</v>
      </c>
      <c r="C9" s="4" t="s">
        <v>36</v>
      </c>
      <c r="D9" s="4" t="s">
        <v>20</v>
      </c>
      <c r="E9" s="4" t="s">
        <v>21</v>
      </c>
      <c r="F9" s="4">
        <v>1.05</v>
      </c>
      <c r="G9" s="4">
        <v>24</v>
      </c>
      <c r="H9" s="4" t="s">
        <v>22</v>
      </c>
      <c r="I9" s="3"/>
      <c r="J9" s="3"/>
      <c r="K9" s="3"/>
      <c r="L9" s="3"/>
      <c r="M9" s="3"/>
      <c r="N9" s="3"/>
      <c r="O9" s="3">
        <v>28000</v>
      </c>
      <c r="P9" s="3">
        <v>31900</v>
      </c>
      <c r="Q9" s="11">
        <v>29400</v>
      </c>
      <c r="R9" s="11">
        <v>33400</v>
      </c>
    </row>
    <row r="10" spans="1:18" hidden="1">
      <c r="A10" s="4" t="s">
        <v>37</v>
      </c>
      <c r="B10" s="10" t="str">
        <f t="shared" si="0"/>
        <v>ABEM001</v>
      </c>
      <c r="C10" s="4" t="s">
        <v>38</v>
      </c>
      <c r="D10" s="4" t="s">
        <v>20</v>
      </c>
      <c r="E10" s="4" t="s">
        <v>21</v>
      </c>
      <c r="F10" s="4">
        <v>1.05</v>
      </c>
      <c r="G10" s="4">
        <v>24</v>
      </c>
      <c r="H10" s="4" t="s">
        <v>22</v>
      </c>
      <c r="I10" s="3"/>
      <c r="J10" s="3"/>
      <c r="K10" s="3"/>
      <c r="L10" s="3"/>
      <c r="M10" s="3"/>
      <c r="N10" s="3"/>
      <c r="O10" s="3">
        <v>28000</v>
      </c>
      <c r="P10" s="3">
        <v>31900</v>
      </c>
      <c r="Q10" s="11">
        <v>29400</v>
      </c>
      <c r="R10" s="11">
        <v>33400</v>
      </c>
    </row>
    <row r="11" spans="1:18" hidden="1">
      <c r="A11" s="4" t="s">
        <v>39</v>
      </c>
      <c r="B11" s="10" t="str">
        <f t="shared" si="0"/>
        <v>ABEM001</v>
      </c>
      <c r="C11" s="4" t="s">
        <v>40</v>
      </c>
      <c r="D11" s="4" t="s">
        <v>20</v>
      </c>
      <c r="E11" s="4" t="s">
        <v>21</v>
      </c>
      <c r="F11" s="4">
        <v>1.05</v>
      </c>
      <c r="G11" s="4">
        <v>24</v>
      </c>
      <c r="H11" s="4" t="s">
        <v>22</v>
      </c>
      <c r="I11" s="3"/>
      <c r="J11" s="3"/>
      <c r="K11" s="3"/>
      <c r="L11" s="3"/>
      <c r="M11" s="3"/>
      <c r="N11" s="3"/>
      <c r="O11" s="3">
        <v>28000</v>
      </c>
      <c r="P11" s="3">
        <v>31900</v>
      </c>
      <c r="Q11" s="11">
        <v>29400</v>
      </c>
      <c r="R11" s="11">
        <v>33400</v>
      </c>
    </row>
    <row r="12" spans="1:18" hidden="1">
      <c r="A12" s="4" t="s">
        <v>41</v>
      </c>
      <c r="B12" s="10" t="str">
        <f t="shared" si="0"/>
        <v>ABEM001</v>
      </c>
      <c r="C12" s="4" t="s">
        <v>42</v>
      </c>
      <c r="D12" s="4" t="s">
        <v>20</v>
      </c>
      <c r="E12" s="4" t="s">
        <v>21</v>
      </c>
      <c r="F12" s="4">
        <v>1.05</v>
      </c>
      <c r="G12" s="4">
        <v>24</v>
      </c>
      <c r="H12" s="4" t="s">
        <v>22</v>
      </c>
      <c r="I12" s="3"/>
      <c r="J12" s="3"/>
      <c r="K12" s="3"/>
      <c r="L12" s="3"/>
      <c r="M12" s="3"/>
      <c r="N12" s="3"/>
      <c r="O12" s="3">
        <v>28000</v>
      </c>
      <c r="P12" s="3">
        <v>31900</v>
      </c>
      <c r="Q12" s="11">
        <v>29400</v>
      </c>
      <c r="R12" s="11">
        <v>33400</v>
      </c>
    </row>
    <row r="13" spans="1:18" hidden="1">
      <c r="A13" s="4" t="s">
        <v>43</v>
      </c>
      <c r="B13" s="10" t="str">
        <f t="shared" si="0"/>
        <v>ABEM001</v>
      </c>
      <c r="C13" s="4" t="s">
        <v>44</v>
      </c>
      <c r="D13" s="4" t="s">
        <v>20</v>
      </c>
      <c r="E13" s="4" t="s">
        <v>21</v>
      </c>
      <c r="F13" s="4">
        <v>1.05</v>
      </c>
      <c r="G13" s="4">
        <v>24</v>
      </c>
      <c r="H13" s="4" t="s">
        <v>22</v>
      </c>
      <c r="I13" s="3"/>
      <c r="J13" s="3"/>
      <c r="K13" s="3"/>
      <c r="L13" s="3"/>
      <c r="M13" s="3"/>
      <c r="N13" s="3"/>
      <c r="O13" s="3">
        <v>28000</v>
      </c>
      <c r="P13" s="3">
        <v>31900</v>
      </c>
      <c r="Q13" s="11">
        <v>29400</v>
      </c>
      <c r="R13" s="11">
        <v>33400</v>
      </c>
    </row>
    <row r="14" spans="1:18" hidden="1">
      <c r="A14" s="4" t="s">
        <v>45</v>
      </c>
      <c r="B14" s="10" t="str">
        <f t="shared" si="0"/>
        <v>ABEM001</v>
      </c>
      <c r="C14" s="4" t="s">
        <v>46</v>
      </c>
      <c r="D14" s="4" t="s">
        <v>20</v>
      </c>
      <c r="E14" s="4" t="s">
        <v>21</v>
      </c>
      <c r="F14" s="4">
        <v>1.05</v>
      </c>
      <c r="G14" s="4">
        <v>24</v>
      </c>
      <c r="H14" s="4" t="s">
        <v>22</v>
      </c>
      <c r="I14" s="3"/>
      <c r="J14" s="3"/>
      <c r="K14" s="3"/>
      <c r="L14" s="3"/>
      <c r="M14" s="3"/>
      <c r="N14" s="3"/>
      <c r="O14" s="3">
        <v>28000</v>
      </c>
      <c r="P14" s="3">
        <v>31900</v>
      </c>
      <c r="Q14" s="11">
        <v>29400</v>
      </c>
      <c r="R14" s="11">
        <v>33400</v>
      </c>
    </row>
    <row r="15" spans="1:18" hidden="1">
      <c r="A15" s="4" t="s">
        <v>47</v>
      </c>
      <c r="B15" s="10" t="str">
        <f t="shared" si="0"/>
        <v>ABEM001</v>
      </c>
      <c r="C15" s="4" t="s">
        <v>48</v>
      </c>
      <c r="D15" s="4" t="s">
        <v>20</v>
      </c>
      <c r="E15" s="4" t="s">
        <v>21</v>
      </c>
      <c r="F15" s="4">
        <v>1.05</v>
      </c>
      <c r="G15" s="4">
        <v>24</v>
      </c>
      <c r="H15" s="4" t="s">
        <v>22</v>
      </c>
      <c r="I15" s="3"/>
      <c r="J15" s="3"/>
      <c r="K15" s="3"/>
      <c r="L15" s="3"/>
      <c r="M15" s="3"/>
      <c r="N15" s="3"/>
      <c r="O15" s="3">
        <v>28000</v>
      </c>
      <c r="P15" s="3">
        <v>31900</v>
      </c>
      <c r="Q15" s="11">
        <v>29400</v>
      </c>
      <c r="R15" s="11">
        <v>33400</v>
      </c>
    </row>
    <row r="16" spans="1:18" hidden="1">
      <c r="A16" s="4" t="s">
        <v>49</v>
      </c>
      <c r="B16" s="10" t="str">
        <f t="shared" si="0"/>
        <v>ABEM001</v>
      </c>
      <c r="C16" s="4" t="s">
        <v>50</v>
      </c>
      <c r="D16" s="4" t="s">
        <v>20</v>
      </c>
      <c r="E16" s="4" t="s">
        <v>21</v>
      </c>
      <c r="F16" s="4">
        <v>1.05</v>
      </c>
      <c r="G16" s="4">
        <v>24</v>
      </c>
      <c r="H16" s="4" t="s">
        <v>22</v>
      </c>
      <c r="I16" s="3"/>
      <c r="J16" s="3"/>
      <c r="K16" s="3"/>
      <c r="L16" s="3"/>
      <c r="M16" s="3"/>
      <c r="N16" s="3"/>
      <c r="O16" s="3">
        <v>28000</v>
      </c>
      <c r="P16" s="3">
        <v>31900</v>
      </c>
      <c r="Q16" s="11">
        <v>29400</v>
      </c>
      <c r="R16" s="11">
        <v>33400</v>
      </c>
    </row>
    <row r="17" spans="1:18" hidden="1">
      <c r="A17" s="4" t="s">
        <v>51</v>
      </c>
      <c r="B17" s="10" t="str">
        <f t="shared" si="0"/>
        <v>ABEM001</v>
      </c>
      <c r="C17" s="4" t="s">
        <v>52</v>
      </c>
      <c r="D17" s="4" t="s">
        <v>20</v>
      </c>
      <c r="E17" s="4" t="s">
        <v>21</v>
      </c>
      <c r="F17" s="4">
        <v>1.05</v>
      </c>
      <c r="G17" s="4">
        <v>24</v>
      </c>
      <c r="H17" s="4" t="s">
        <v>22</v>
      </c>
      <c r="I17" s="3"/>
      <c r="J17" s="3"/>
      <c r="K17" s="3"/>
      <c r="L17" s="3"/>
      <c r="M17" s="3"/>
      <c r="N17" s="3"/>
      <c r="O17" s="3">
        <v>28000</v>
      </c>
      <c r="P17" s="3">
        <v>31900</v>
      </c>
      <c r="Q17" s="11">
        <v>29400</v>
      </c>
      <c r="R17" s="11">
        <v>33400</v>
      </c>
    </row>
    <row r="18" spans="1:18" hidden="1">
      <c r="A18" s="4" t="s">
        <v>53</v>
      </c>
      <c r="B18" s="10" t="str">
        <f t="shared" si="0"/>
        <v>ABEM001</v>
      </c>
      <c r="C18" s="4" t="s">
        <v>54</v>
      </c>
      <c r="D18" s="4" t="s">
        <v>20</v>
      </c>
      <c r="E18" s="4" t="s">
        <v>21</v>
      </c>
      <c r="F18" s="4">
        <v>1.05</v>
      </c>
      <c r="G18" s="4">
        <v>24</v>
      </c>
      <c r="H18" s="4" t="s">
        <v>22</v>
      </c>
      <c r="I18" s="3"/>
      <c r="J18" s="3"/>
      <c r="K18" s="3"/>
      <c r="L18" s="3"/>
      <c r="M18" s="3"/>
      <c r="N18" s="3"/>
      <c r="O18" s="3">
        <v>28000</v>
      </c>
      <c r="P18" s="3">
        <v>31900</v>
      </c>
      <c r="Q18" s="11">
        <v>29400</v>
      </c>
      <c r="R18" s="11">
        <v>33400</v>
      </c>
    </row>
    <row r="19" spans="1:18" hidden="1">
      <c r="A19" s="4" t="s">
        <v>55</v>
      </c>
      <c r="B19" s="10" t="str">
        <f t="shared" si="0"/>
        <v>ABEM001</v>
      </c>
      <c r="C19" s="4" t="s">
        <v>56</v>
      </c>
      <c r="D19" s="4" t="s">
        <v>20</v>
      </c>
      <c r="E19" s="4" t="s">
        <v>21</v>
      </c>
      <c r="F19" s="4">
        <v>1.05</v>
      </c>
      <c r="G19" s="4">
        <v>24</v>
      </c>
      <c r="H19" s="4" t="s">
        <v>22</v>
      </c>
      <c r="I19" s="3"/>
      <c r="J19" s="3"/>
      <c r="K19" s="3"/>
      <c r="L19" s="3"/>
      <c r="M19" s="3"/>
      <c r="N19" s="3"/>
      <c r="O19" s="3">
        <v>28000</v>
      </c>
      <c r="P19" s="3">
        <v>31900</v>
      </c>
      <c r="Q19" s="11">
        <v>29400</v>
      </c>
      <c r="R19" s="11">
        <v>33400</v>
      </c>
    </row>
    <row r="20" spans="1:18" hidden="1">
      <c r="A20" s="4" t="s">
        <v>57</v>
      </c>
      <c r="B20" s="10" t="str">
        <f t="shared" si="0"/>
        <v>ABEM001</v>
      </c>
      <c r="C20" s="4" t="s">
        <v>58</v>
      </c>
      <c r="D20" s="4" t="s">
        <v>20</v>
      </c>
      <c r="E20" s="4" t="s">
        <v>21</v>
      </c>
      <c r="F20" s="4">
        <v>1.05</v>
      </c>
      <c r="G20" s="4">
        <v>24</v>
      </c>
      <c r="H20" s="4" t="s">
        <v>22</v>
      </c>
      <c r="I20" s="3"/>
      <c r="J20" s="3"/>
      <c r="K20" s="3"/>
      <c r="L20" s="3"/>
      <c r="M20" s="3"/>
      <c r="N20" s="3"/>
      <c r="O20" s="3">
        <v>28000</v>
      </c>
      <c r="P20" s="3">
        <v>31900</v>
      </c>
      <c r="Q20" s="11">
        <v>29400</v>
      </c>
      <c r="R20" s="11">
        <v>33400</v>
      </c>
    </row>
    <row r="21" spans="1:18" hidden="1">
      <c r="A21" s="4" t="s">
        <v>59</v>
      </c>
      <c r="B21" s="10" t="str">
        <f t="shared" si="0"/>
        <v>ABEM001</v>
      </c>
      <c r="C21" s="4" t="s">
        <v>60</v>
      </c>
      <c r="D21" s="4" t="s">
        <v>20</v>
      </c>
      <c r="E21" s="4" t="s">
        <v>21</v>
      </c>
      <c r="F21" s="4">
        <v>1.05</v>
      </c>
      <c r="G21" s="4">
        <v>24</v>
      </c>
      <c r="H21" s="4" t="s">
        <v>22</v>
      </c>
      <c r="I21" s="3"/>
      <c r="J21" s="3"/>
      <c r="K21" s="3"/>
      <c r="L21" s="3"/>
      <c r="M21" s="3"/>
      <c r="N21" s="3"/>
      <c r="O21" s="3">
        <v>28000</v>
      </c>
      <c r="P21" s="3">
        <v>31900</v>
      </c>
      <c r="Q21" s="11">
        <v>29400</v>
      </c>
      <c r="R21" s="11">
        <v>33400</v>
      </c>
    </row>
    <row r="22" spans="1:18" hidden="1">
      <c r="A22" s="4" t="s">
        <v>61</v>
      </c>
      <c r="B22" s="10" t="str">
        <f t="shared" si="0"/>
        <v>ABEM001</v>
      </c>
      <c r="C22" s="4" t="s">
        <v>62</v>
      </c>
      <c r="D22" s="4" t="s">
        <v>20</v>
      </c>
      <c r="E22" s="4" t="s">
        <v>21</v>
      </c>
      <c r="F22" s="4">
        <v>1.05</v>
      </c>
      <c r="G22" s="4">
        <v>24</v>
      </c>
      <c r="H22" s="4" t="s">
        <v>22</v>
      </c>
      <c r="I22" s="3"/>
      <c r="J22" s="3"/>
      <c r="K22" s="3"/>
      <c r="L22" s="3"/>
      <c r="M22" s="3"/>
      <c r="N22" s="3"/>
      <c r="O22" s="3">
        <v>28000</v>
      </c>
      <c r="P22" s="3">
        <v>31900</v>
      </c>
      <c r="Q22" s="11">
        <v>29400</v>
      </c>
      <c r="R22" s="11">
        <v>33400</v>
      </c>
    </row>
    <row r="23" spans="1:18" hidden="1">
      <c r="A23" s="4" t="s">
        <v>63</v>
      </c>
      <c r="B23" s="10" t="str">
        <f t="shared" si="0"/>
        <v>ABEM001</v>
      </c>
      <c r="C23" s="4" t="s">
        <v>64</v>
      </c>
      <c r="D23" s="4" t="s">
        <v>20</v>
      </c>
      <c r="E23" s="4" t="s">
        <v>21</v>
      </c>
      <c r="F23" s="4">
        <v>1.05</v>
      </c>
      <c r="G23" s="4">
        <v>24</v>
      </c>
      <c r="H23" s="4" t="s">
        <v>22</v>
      </c>
      <c r="I23" s="3"/>
      <c r="J23" s="3"/>
      <c r="K23" s="3"/>
      <c r="L23" s="3"/>
      <c r="M23" s="3"/>
      <c r="N23" s="3"/>
      <c r="O23" s="3">
        <v>28000</v>
      </c>
      <c r="P23" s="3">
        <v>31900</v>
      </c>
      <c r="Q23" s="11">
        <v>29400</v>
      </c>
      <c r="R23" s="11">
        <v>33400</v>
      </c>
    </row>
    <row r="24" spans="1:18" hidden="1">
      <c r="A24" s="4" t="s">
        <v>65</v>
      </c>
      <c r="B24" s="10" t="str">
        <f t="shared" si="0"/>
        <v>ABEM001</v>
      </c>
      <c r="C24" s="4" t="s">
        <v>66</v>
      </c>
      <c r="D24" s="4" t="s">
        <v>20</v>
      </c>
      <c r="E24" s="4" t="s">
        <v>21</v>
      </c>
      <c r="F24" s="4">
        <v>1.05</v>
      </c>
      <c r="G24" s="4">
        <v>24</v>
      </c>
      <c r="H24" s="4" t="s">
        <v>22</v>
      </c>
      <c r="I24" s="3"/>
      <c r="J24" s="3"/>
      <c r="K24" s="3"/>
      <c r="L24" s="3"/>
      <c r="M24" s="3"/>
      <c r="N24" s="3"/>
      <c r="O24" s="3">
        <v>28000</v>
      </c>
      <c r="P24" s="3">
        <v>31900</v>
      </c>
      <c r="Q24" s="11">
        <v>29400</v>
      </c>
      <c r="R24" s="11">
        <v>33400</v>
      </c>
    </row>
    <row r="25" spans="1:18" hidden="1">
      <c r="A25" s="4" t="s">
        <v>67</v>
      </c>
      <c r="B25" s="10" t="str">
        <f t="shared" si="0"/>
        <v>ABEM001</v>
      </c>
      <c r="C25" s="4" t="s">
        <v>68</v>
      </c>
      <c r="D25" s="4" t="s">
        <v>20</v>
      </c>
      <c r="E25" s="4" t="s">
        <v>21</v>
      </c>
      <c r="F25" s="4">
        <v>1.05</v>
      </c>
      <c r="G25" s="4">
        <v>24</v>
      </c>
      <c r="H25" s="4" t="s">
        <v>22</v>
      </c>
      <c r="I25" s="3"/>
      <c r="J25" s="3"/>
      <c r="K25" s="3"/>
      <c r="L25" s="3"/>
      <c r="M25" s="3"/>
      <c r="N25" s="3"/>
      <c r="O25" s="3">
        <v>28000</v>
      </c>
      <c r="P25" s="3">
        <v>31900</v>
      </c>
      <c r="Q25" s="11">
        <v>29400</v>
      </c>
      <c r="R25" s="11">
        <v>33400</v>
      </c>
    </row>
    <row r="26" spans="1:18" hidden="1">
      <c r="A26" s="4" t="s">
        <v>69</v>
      </c>
      <c r="B26" s="4" t="s">
        <v>69</v>
      </c>
      <c r="C26" s="4" t="s">
        <v>70</v>
      </c>
      <c r="D26" s="4" t="s">
        <v>20</v>
      </c>
      <c r="E26" s="4" t="s">
        <v>21</v>
      </c>
      <c r="F26" s="4">
        <v>1.05</v>
      </c>
      <c r="G26" s="4">
        <v>24</v>
      </c>
      <c r="H26" s="4" t="s">
        <v>22</v>
      </c>
      <c r="I26" s="3"/>
      <c r="J26" s="3"/>
      <c r="K26" s="3"/>
      <c r="L26" s="3"/>
      <c r="M26" s="3"/>
      <c r="N26" s="3"/>
      <c r="O26" s="3">
        <v>28000</v>
      </c>
      <c r="P26" s="3">
        <v>31900</v>
      </c>
      <c r="Q26" s="11">
        <v>29400</v>
      </c>
      <c r="R26" s="11">
        <v>33400</v>
      </c>
    </row>
    <row r="27" spans="1:18" hidden="1">
      <c r="A27" s="4" t="s">
        <v>71</v>
      </c>
      <c r="B27" s="10" t="str">
        <f t="shared" si="0"/>
        <v>ABEM001</v>
      </c>
      <c r="C27" s="4" t="s">
        <v>72</v>
      </c>
      <c r="D27" s="4" t="s">
        <v>20</v>
      </c>
      <c r="E27" s="4" t="s">
        <v>21</v>
      </c>
      <c r="F27" s="4">
        <v>1.05</v>
      </c>
      <c r="G27" s="4">
        <v>24</v>
      </c>
      <c r="H27" s="4" t="s">
        <v>22</v>
      </c>
      <c r="I27" s="3"/>
      <c r="J27" s="3"/>
      <c r="K27" s="3"/>
      <c r="L27" s="3"/>
      <c r="M27" s="3"/>
      <c r="N27" s="3"/>
      <c r="O27" s="3">
        <v>28000</v>
      </c>
      <c r="P27" s="3">
        <v>31900</v>
      </c>
      <c r="Q27" s="11">
        <v>29400</v>
      </c>
      <c r="R27" s="11">
        <v>33400</v>
      </c>
    </row>
    <row r="28" spans="1:18" hidden="1">
      <c r="A28" s="4" t="s">
        <v>73</v>
      </c>
      <c r="B28" s="4" t="s">
        <v>73</v>
      </c>
      <c r="C28" s="4" t="s">
        <v>74</v>
      </c>
      <c r="D28" s="4" t="s">
        <v>75</v>
      </c>
      <c r="E28" s="4" t="s">
        <v>21</v>
      </c>
      <c r="F28" s="4">
        <v>1.05</v>
      </c>
      <c r="G28" s="4">
        <v>24</v>
      </c>
      <c r="H28" s="4" t="s">
        <v>22</v>
      </c>
      <c r="I28" s="3"/>
      <c r="J28" s="3"/>
      <c r="K28" s="3"/>
      <c r="L28" s="3"/>
      <c r="M28" s="3"/>
      <c r="N28" s="3"/>
      <c r="O28" s="3">
        <v>28000</v>
      </c>
      <c r="P28" s="3">
        <v>30100</v>
      </c>
      <c r="Q28" s="11">
        <v>29400</v>
      </c>
      <c r="R28" s="11">
        <v>31500</v>
      </c>
    </row>
    <row r="29" spans="1:18" hidden="1">
      <c r="A29" s="4" t="s">
        <v>76</v>
      </c>
      <c r="B29" s="4" t="s">
        <v>76</v>
      </c>
      <c r="C29" s="4" t="s">
        <v>77</v>
      </c>
      <c r="D29" s="4" t="s">
        <v>75</v>
      </c>
      <c r="E29" s="4" t="s">
        <v>21</v>
      </c>
      <c r="F29" s="4">
        <v>1.05</v>
      </c>
      <c r="G29" s="4">
        <v>24</v>
      </c>
      <c r="H29" s="4" t="s">
        <v>22</v>
      </c>
      <c r="I29" s="3"/>
      <c r="J29" s="3"/>
      <c r="K29" s="3"/>
      <c r="L29" s="3"/>
      <c r="M29" s="3"/>
      <c r="N29" s="3"/>
      <c r="O29" s="3">
        <v>25800</v>
      </c>
      <c r="P29" s="3">
        <v>27900</v>
      </c>
      <c r="Q29" s="11">
        <v>27000</v>
      </c>
      <c r="R29" s="11">
        <v>29100</v>
      </c>
    </row>
    <row r="30" spans="1:18" hidden="1">
      <c r="A30" s="4" t="s">
        <v>78</v>
      </c>
      <c r="B30" s="10" t="str">
        <f t="shared" si="0"/>
        <v>ABEM001</v>
      </c>
      <c r="C30" s="4" t="s">
        <v>79</v>
      </c>
      <c r="D30" s="4" t="s">
        <v>20</v>
      </c>
      <c r="E30" s="4" t="s">
        <v>21</v>
      </c>
      <c r="F30" s="4">
        <v>1.05</v>
      </c>
      <c r="G30" s="4">
        <v>24</v>
      </c>
      <c r="H30" s="4" t="s">
        <v>22</v>
      </c>
      <c r="I30" s="3"/>
      <c r="J30" s="3"/>
      <c r="K30" s="3"/>
      <c r="L30" s="3"/>
      <c r="M30" s="3"/>
      <c r="N30" s="3"/>
      <c r="O30" s="3">
        <v>28000</v>
      </c>
      <c r="P30" s="3">
        <v>31900</v>
      </c>
      <c r="Q30" s="11">
        <v>29400</v>
      </c>
      <c r="R30" s="11">
        <v>33400</v>
      </c>
    </row>
    <row r="31" spans="1:18" hidden="1">
      <c r="A31" s="4" t="s">
        <v>80</v>
      </c>
      <c r="B31" s="4" t="s">
        <v>80</v>
      </c>
      <c r="C31" s="4" t="s">
        <v>81</v>
      </c>
      <c r="D31" s="4" t="s">
        <v>20</v>
      </c>
      <c r="E31" s="4" t="s">
        <v>21</v>
      </c>
      <c r="F31" s="4">
        <v>1.05</v>
      </c>
      <c r="G31" s="4">
        <v>24</v>
      </c>
      <c r="H31" s="4" t="s">
        <v>22</v>
      </c>
      <c r="I31" s="3"/>
      <c r="J31" s="3"/>
      <c r="K31" s="3"/>
      <c r="L31" s="3"/>
      <c r="M31" s="3"/>
      <c r="N31" s="3"/>
      <c r="O31" s="3">
        <v>28000</v>
      </c>
      <c r="P31" s="3">
        <v>31900</v>
      </c>
      <c r="Q31" s="11">
        <v>29400</v>
      </c>
      <c r="R31" s="11">
        <v>33400</v>
      </c>
    </row>
    <row r="32" spans="1:18" hidden="1">
      <c r="A32" s="10" t="s">
        <v>82</v>
      </c>
      <c r="B32" s="10" t="str">
        <f t="shared" si="0"/>
        <v>ABEM005</v>
      </c>
      <c r="C32" s="4" t="s">
        <v>83</v>
      </c>
      <c r="D32" s="4" t="s">
        <v>84</v>
      </c>
      <c r="E32" s="4" t="s">
        <v>85</v>
      </c>
      <c r="F32" s="4">
        <v>4.74</v>
      </c>
      <c r="G32" s="4">
        <v>4</v>
      </c>
      <c r="H32" s="4" t="s">
        <v>22</v>
      </c>
      <c r="I32" s="3">
        <v>65300</v>
      </c>
      <c r="J32" s="11">
        <v>79900</v>
      </c>
      <c r="K32" s="3">
        <v>67600</v>
      </c>
      <c r="L32" s="3">
        <v>82400</v>
      </c>
      <c r="M32" s="3">
        <v>69000</v>
      </c>
      <c r="N32" s="3">
        <v>82400</v>
      </c>
      <c r="O32" s="11">
        <v>80000</v>
      </c>
      <c r="P32" s="11">
        <v>94700</v>
      </c>
      <c r="Q32" s="11">
        <v>84000</v>
      </c>
      <c r="R32" s="11">
        <v>99000</v>
      </c>
    </row>
    <row r="33" spans="1:18" hidden="1">
      <c r="A33" s="10" t="s">
        <v>86</v>
      </c>
      <c r="B33" s="10" t="str">
        <f t="shared" si="0"/>
        <v>ABEM005</v>
      </c>
      <c r="C33" s="4" t="s">
        <v>87</v>
      </c>
      <c r="D33" s="4" t="s">
        <v>84</v>
      </c>
      <c r="E33" s="4" t="s">
        <v>85</v>
      </c>
      <c r="F33" s="4">
        <v>4.74</v>
      </c>
      <c r="G33" s="4">
        <v>4</v>
      </c>
      <c r="H33" s="4" t="s">
        <v>22</v>
      </c>
      <c r="I33" s="3">
        <v>65300</v>
      </c>
      <c r="J33" s="11">
        <v>79900</v>
      </c>
      <c r="K33" s="3">
        <v>67600</v>
      </c>
      <c r="L33" s="3">
        <v>82400</v>
      </c>
      <c r="M33" s="3">
        <v>69000</v>
      </c>
      <c r="N33" s="3">
        <v>82400</v>
      </c>
      <c r="O33" s="11">
        <v>80000</v>
      </c>
      <c r="P33" s="11">
        <v>94700</v>
      </c>
      <c r="Q33" s="11">
        <v>84000</v>
      </c>
      <c r="R33" s="11">
        <v>99000</v>
      </c>
    </row>
    <row r="34" spans="1:18" hidden="1">
      <c r="A34" s="10" t="s">
        <v>88</v>
      </c>
      <c r="B34" s="10" t="str">
        <f t="shared" si="0"/>
        <v>ABEM005</v>
      </c>
      <c r="C34" s="4" t="s">
        <v>89</v>
      </c>
      <c r="D34" s="4" t="s">
        <v>84</v>
      </c>
      <c r="E34" s="4" t="s">
        <v>85</v>
      </c>
      <c r="F34" s="4">
        <v>4.74</v>
      </c>
      <c r="G34" s="4">
        <v>4</v>
      </c>
      <c r="H34" s="4" t="s">
        <v>22</v>
      </c>
      <c r="I34" s="3">
        <v>65300</v>
      </c>
      <c r="J34" s="11">
        <v>79900</v>
      </c>
      <c r="K34" s="3">
        <v>67600</v>
      </c>
      <c r="L34" s="3">
        <v>82400</v>
      </c>
      <c r="M34" s="3">
        <v>69000</v>
      </c>
      <c r="N34" s="3">
        <v>82400</v>
      </c>
      <c r="O34" s="11">
        <v>80000</v>
      </c>
      <c r="P34" s="11">
        <v>94700</v>
      </c>
      <c r="Q34" s="11">
        <v>84000</v>
      </c>
      <c r="R34" s="11">
        <v>99000</v>
      </c>
    </row>
    <row r="35" spans="1:18" hidden="1">
      <c r="A35" s="10" t="s">
        <v>90</v>
      </c>
      <c r="B35" s="10" t="str">
        <f t="shared" si="0"/>
        <v>ABEM005</v>
      </c>
      <c r="C35" s="4" t="s">
        <v>91</v>
      </c>
      <c r="D35" s="4" t="s">
        <v>84</v>
      </c>
      <c r="E35" s="4" t="s">
        <v>85</v>
      </c>
      <c r="F35" s="4">
        <v>4.74</v>
      </c>
      <c r="G35" s="4">
        <v>4</v>
      </c>
      <c r="H35" s="4" t="s">
        <v>22</v>
      </c>
      <c r="I35" s="3">
        <v>65300</v>
      </c>
      <c r="J35" s="11">
        <v>79900</v>
      </c>
      <c r="K35" s="3">
        <v>67600</v>
      </c>
      <c r="L35" s="3">
        <v>82400</v>
      </c>
      <c r="M35" s="3">
        <v>69000</v>
      </c>
      <c r="N35" s="3">
        <v>82400</v>
      </c>
      <c r="O35" s="11">
        <v>80000</v>
      </c>
      <c r="P35" s="11">
        <v>94700</v>
      </c>
      <c r="Q35" s="11">
        <v>84000</v>
      </c>
      <c r="R35" s="11">
        <v>99000</v>
      </c>
    </row>
    <row r="36" spans="1:18" hidden="1">
      <c r="A36" s="10" t="s">
        <v>92</v>
      </c>
      <c r="B36" s="10" t="str">
        <f t="shared" si="0"/>
        <v>ABEM005</v>
      </c>
      <c r="C36" s="4" t="s">
        <v>93</v>
      </c>
      <c r="D36" s="4" t="s">
        <v>84</v>
      </c>
      <c r="E36" s="4" t="s">
        <v>85</v>
      </c>
      <c r="F36" s="4">
        <v>4.74</v>
      </c>
      <c r="G36" s="4">
        <v>4</v>
      </c>
      <c r="H36" s="4" t="s">
        <v>22</v>
      </c>
      <c r="I36" s="3">
        <v>65300</v>
      </c>
      <c r="J36" s="11">
        <v>79900</v>
      </c>
      <c r="K36" s="3">
        <v>67600</v>
      </c>
      <c r="L36" s="3">
        <v>82400</v>
      </c>
      <c r="M36" s="3">
        <v>69000</v>
      </c>
      <c r="N36" s="3">
        <v>82400</v>
      </c>
      <c r="O36" s="11">
        <v>80000</v>
      </c>
      <c r="P36" s="11">
        <v>94700</v>
      </c>
      <c r="Q36" s="11">
        <v>84000</v>
      </c>
      <c r="R36" s="11">
        <v>99000</v>
      </c>
    </row>
    <row r="37" spans="1:18" hidden="1">
      <c r="A37" s="10" t="s">
        <v>94</v>
      </c>
      <c r="B37" s="10" t="str">
        <f t="shared" si="0"/>
        <v>ABEM005</v>
      </c>
      <c r="C37" s="4" t="s">
        <v>95</v>
      </c>
      <c r="D37" s="4" t="s">
        <v>84</v>
      </c>
      <c r="E37" s="4" t="s">
        <v>85</v>
      </c>
      <c r="F37" s="4">
        <v>4.74</v>
      </c>
      <c r="G37" s="4">
        <v>4</v>
      </c>
      <c r="H37" s="4" t="s">
        <v>22</v>
      </c>
      <c r="I37" s="3">
        <v>65300</v>
      </c>
      <c r="J37" s="11">
        <v>79900</v>
      </c>
      <c r="K37" s="3">
        <v>67600</v>
      </c>
      <c r="L37" s="3">
        <v>82400</v>
      </c>
      <c r="M37" s="3">
        <v>69000</v>
      </c>
      <c r="N37" s="3">
        <v>82400</v>
      </c>
      <c r="O37" s="11">
        <v>80000</v>
      </c>
      <c r="P37" s="11">
        <v>94700</v>
      </c>
      <c r="Q37" s="11">
        <v>84000</v>
      </c>
      <c r="R37" s="11">
        <v>99000</v>
      </c>
    </row>
    <row r="38" spans="1:18" hidden="1">
      <c r="A38" s="10" t="s">
        <v>96</v>
      </c>
      <c r="B38" s="10" t="str">
        <f t="shared" si="0"/>
        <v>ABEM005</v>
      </c>
      <c r="C38" s="4" t="s">
        <v>97</v>
      </c>
      <c r="D38" s="4" t="s">
        <v>84</v>
      </c>
      <c r="E38" s="4" t="s">
        <v>85</v>
      </c>
      <c r="F38" s="4">
        <v>4.74</v>
      </c>
      <c r="G38" s="4">
        <v>4</v>
      </c>
      <c r="H38" s="4" t="s">
        <v>22</v>
      </c>
      <c r="I38" s="3">
        <v>65300</v>
      </c>
      <c r="J38" s="11">
        <v>79900</v>
      </c>
      <c r="K38" s="3">
        <v>67600</v>
      </c>
      <c r="L38" s="3">
        <v>82400</v>
      </c>
      <c r="M38" s="3">
        <v>69000</v>
      </c>
      <c r="N38" s="3">
        <v>82400</v>
      </c>
      <c r="O38" s="11">
        <v>80000</v>
      </c>
      <c r="P38" s="11">
        <v>94700</v>
      </c>
      <c r="Q38" s="11">
        <v>84000</v>
      </c>
      <c r="R38" s="11">
        <v>99000</v>
      </c>
    </row>
    <row r="39" spans="1:18" hidden="1">
      <c r="A39" s="10" t="s">
        <v>98</v>
      </c>
      <c r="B39" s="10" t="str">
        <f t="shared" si="0"/>
        <v>ABEM005</v>
      </c>
      <c r="C39" s="4" t="s">
        <v>99</v>
      </c>
      <c r="D39" s="4" t="s">
        <v>84</v>
      </c>
      <c r="E39" s="4" t="s">
        <v>85</v>
      </c>
      <c r="F39" s="4">
        <v>4.74</v>
      </c>
      <c r="G39" s="4">
        <v>4</v>
      </c>
      <c r="H39" s="4" t="s">
        <v>22</v>
      </c>
      <c r="I39" s="3">
        <v>65300</v>
      </c>
      <c r="J39" s="11">
        <v>79900</v>
      </c>
      <c r="K39" s="3">
        <v>67600</v>
      </c>
      <c r="L39" s="3">
        <v>82400</v>
      </c>
      <c r="M39" s="3">
        <v>69000</v>
      </c>
      <c r="N39" s="3">
        <v>82400</v>
      </c>
      <c r="O39" s="11">
        <v>80000</v>
      </c>
      <c r="P39" s="11">
        <v>94700</v>
      </c>
      <c r="Q39" s="11">
        <v>84000</v>
      </c>
      <c r="R39" s="11">
        <v>99000</v>
      </c>
    </row>
    <row r="40" spans="1:18" hidden="1">
      <c r="A40" s="10" t="s">
        <v>100</v>
      </c>
      <c r="B40" s="10" t="str">
        <f t="shared" si="0"/>
        <v>ABEM005</v>
      </c>
      <c r="C40" s="4" t="s">
        <v>101</v>
      </c>
      <c r="D40" s="4" t="s">
        <v>84</v>
      </c>
      <c r="E40" s="4" t="s">
        <v>85</v>
      </c>
      <c r="F40" s="4">
        <v>4.74</v>
      </c>
      <c r="G40" s="4">
        <v>4</v>
      </c>
      <c r="H40" s="4" t="s">
        <v>22</v>
      </c>
      <c r="I40" s="3">
        <v>65300</v>
      </c>
      <c r="J40" s="11">
        <v>79900</v>
      </c>
      <c r="K40" s="3">
        <v>67600</v>
      </c>
      <c r="L40" s="3">
        <v>82400</v>
      </c>
      <c r="M40" s="3">
        <v>69000</v>
      </c>
      <c r="N40" s="3">
        <v>82400</v>
      </c>
      <c r="O40" s="11">
        <v>80000</v>
      </c>
      <c r="P40" s="11">
        <v>94700</v>
      </c>
      <c r="Q40" s="11">
        <v>84000</v>
      </c>
      <c r="R40" s="11">
        <v>99000</v>
      </c>
    </row>
    <row r="41" spans="1:18" hidden="1">
      <c r="A41" s="10" t="s">
        <v>102</v>
      </c>
      <c r="B41" s="10" t="str">
        <f t="shared" si="0"/>
        <v>ABEM005</v>
      </c>
      <c r="C41" s="4" t="s">
        <v>103</v>
      </c>
      <c r="D41" s="4" t="s">
        <v>84</v>
      </c>
      <c r="E41" s="4" t="s">
        <v>85</v>
      </c>
      <c r="F41" s="4">
        <v>4.74</v>
      </c>
      <c r="G41" s="4">
        <v>4</v>
      </c>
      <c r="H41" s="4" t="s">
        <v>22</v>
      </c>
      <c r="I41" s="3">
        <v>65300</v>
      </c>
      <c r="J41" s="11">
        <v>79900</v>
      </c>
      <c r="K41" s="3">
        <v>67600</v>
      </c>
      <c r="L41" s="3">
        <v>82400</v>
      </c>
      <c r="M41" s="3">
        <v>69000</v>
      </c>
      <c r="N41" s="3">
        <v>82400</v>
      </c>
      <c r="O41" s="11">
        <v>80000</v>
      </c>
      <c r="P41" s="11">
        <v>94700</v>
      </c>
      <c r="Q41" s="11">
        <v>84000</v>
      </c>
      <c r="R41" s="11">
        <v>99000</v>
      </c>
    </row>
    <row r="42" spans="1:18" hidden="1">
      <c r="A42" s="10" t="s">
        <v>104</v>
      </c>
      <c r="B42" s="10" t="str">
        <f t="shared" si="0"/>
        <v>ABEM005</v>
      </c>
      <c r="C42" s="4" t="s">
        <v>105</v>
      </c>
      <c r="D42" s="4" t="s">
        <v>84</v>
      </c>
      <c r="E42" s="4" t="s">
        <v>85</v>
      </c>
      <c r="F42" s="4">
        <v>4.74</v>
      </c>
      <c r="G42" s="4">
        <v>4</v>
      </c>
      <c r="H42" s="4" t="s">
        <v>22</v>
      </c>
      <c r="I42" s="3">
        <v>65300</v>
      </c>
      <c r="J42" s="11">
        <v>79900</v>
      </c>
      <c r="K42" s="3">
        <v>67600</v>
      </c>
      <c r="L42" s="3">
        <v>82400</v>
      </c>
      <c r="M42" s="3">
        <v>69000</v>
      </c>
      <c r="N42" s="3">
        <v>82400</v>
      </c>
      <c r="O42" s="11">
        <v>80000</v>
      </c>
      <c r="P42" s="11">
        <v>94700</v>
      </c>
      <c r="Q42" s="11">
        <v>84000</v>
      </c>
      <c r="R42" s="11">
        <v>99000</v>
      </c>
    </row>
    <row r="43" spans="1:18" hidden="1">
      <c r="A43" s="10" t="s">
        <v>106</v>
      </c>
      <c r="B43" s="10" t="str">
        <f t="shared" si="0"/>
        <v>ABEM005</v>
      </c>
      <c r="C43" s="4" t="s">
        <v>107</v>
      </c>
      <c r="D43" s="4" t="s">
        <v>84</v>
      </c>
      <c r="E43" s="4" t="s">
        <v>85</v>
      </c>
      <c r="F43" s="4">
        <v>4.74</v>
      </c>
      <c r="G43" s="4">
        <v>4</v>
      </c>
      <c r="H43" s="4" t="s">
        <v>22</v>
      </c>
      <c r="I43" s="3">
        <v>65300</v>
      </c>
      <c r="J43" s="11">
        <v>79900</v>
      </c>
      <c r="K43" s="3">
        <v>67600</v>
      </c>
      <c r="L43" s="3">
        <v>82400</v>
      </c>
      <c r="M43" s="3">
        <v>69000</v>
      </c>
      <c r="N43" s="3">
        <v>82400</v>
      </c>
      <c r="O43" s="11">
        <v>80000</v>
      </c>
      <c r="P43" s="11">
        <v>94700</v>
      </c>
      <c r="Q43" s="11">
        <v>84000</v>
      </c>
      <c r="R43" s="11">
        <v>99000</v>
      </c>
    </row>
    <row r="44" spans="1:18" hidden="1">
      <c r="A44" s="10" t="s">
        <v>108</v>
      </c>
      <c r="B44" s="10" t="str">
        <f t="shared" si="0"/>
        <v>ABEM005</v>
      </c>
      <c r="C44" s="4" t="s">
        <v>109</v>
      </c>
      <c r="D44" s="4" t="s">
        <v>84</v>
      </c>
      <c r="E44" s="4" t="s">
        <v>85</v>
      </c>
      <c r="F44" s="4">
        <v>4.74</v>
      </c>
      <c r="G44" s="4">
        <v>4</v>
      </c>
      <c r="H44" s="4" t="s">
        <v>22</v>
      </c>
      <c r="I44" s="3">
        <v>65300</v>
      </c>
      <c r="J44" s="11">
        <v>79900</v>
      </c>
      <c r="K44" s="3">
        <v>67600</v>
      </c>
      <c r="L44" s="3">
        <v>82400</v>
      </c>
      <c r="M44" s="3">
        <v>69000</v>
      </c>
      <c r="N44" s="3">
        <v>82400</v>
      </c>
      <c r="O44" s="11">
        <v>80000</v>
      </c>
      <c r="P44" s="11">
        <v>94700</v>
      </c>
      <c r="Q44" s="11">
        <v>84000</v>
      </c>
      <c r="R44" s="11">
        <v>99000</v>
      </c>
    </row>
    <row r="45" spans="1:18" hidden="1">
      <c r="A45" s="10" t="s">
        <v>110</v>
      </c>
      <c r="B45" s="10" t="str">
        <f t="shared" si="0"/>
        <v>ABEM005</v>
      </c>
      <c r="C45" s="4" t="s">
        <v>111</v>
      </c>
      <c r="D45" s="4" t="s">
        <v>84</v>
      </c>
      <c r="E45" s="4" t="s">
        <v>85</v>
      </c>
      <c r="F45" s="4">
        <v>4.74</v>
      </c>
      <c r="G45" s="4">
        <v>4</v>
      </c>
      <c r="H45" s="4" t="s">
        <v>22</v>
      </c>
      <c r="I45" s="3">
        <v>65300</v>
      </c>
      <c r="J45" s="11">
        <v>79900</v>
      </c>
      <c r="K45" s="3">
        <v>67600</v>
      </c>
      <c r="L45" s="3">
        <v>82400</v>
      </c>
      <c r="M45" s="3">
        <v>69000</v>
      </c>
      <c r="N45" s="3">
        <v>82400</v>
      </c>
      <c r="O45" s="11">
        <v>80000</v>
      </c>
      <c r="P45" s="11">
        <v>94700</v>
      </c>
      <c r="Q45" s="11">
        <v>84000</v>
      </c>
      <c r="R45" s="11">
        <v>99000</v>
      </c>
    </row>
    <row r="46" spans="1:18" hidden="1">
      <c r="A46" s="10" t="s">
        <v>112</v>
      </c>
      <c r="B46" s="10" t="str">
        <f t="shared" si="0"/>
        <v>ABEM005</v>
      </c>
      <c r="C46" s="4" t="s">
        <v>113</v>
      </c>
      <c r="D46" s="4" t="s">
        <v>84</v>
      </c>
      <c r="E46" s="4" t="s">
        <v>85</v>
      </c>
      <c r="F46" s="4">
        <v>4.74</v>
      </c>
      <c r="G46" s="4">
        <v>4</v>
      </c>
      <c r="H46" s="4" t="s">
        <v>22</v>
      </c>
      <c r="I46" s="3">
        <v>65300</v>
      </c>
      <c r="J46" s="11">
        <v>79900</v>
      </c>
      <c r="K46" s="3">
        <v>67600</v>
      </c>
      <c r="L46" s="3">
        <v>82400</v>
      </c>
      <c r="M46" s="3">
        <v>69000</v>
      </c>
      <c r="N46" s="3">
        <v>82400</v>
      </c>
      <c r="O46" s="11">
        <v>80000</v>
      </c>
      <c r="P46" s="11">
        <v>94700</v>
      </c>
      <c r="Q46" s="11">
        <v>84000</v>
      </c>
      <c r="R46" s="11">
        <v>99000</v>
      </c>
    </row>
    <row r="47" spans="1:18" hidden="1">
      <c r="A47" s="10" t="s">
        <v>114</v>
      </c>
      <c r="B47" s="10" t="str">
        <f t="shared" si="0"/>
        <v>ABEM005</v>
      </c>
      <c r="C47" s="4" t="s">
        <v>115</v>
      </c>
      <c r="D47" s="4" t="s">
        <v>84</v>
      </c>
      <c r="E47" s="4" t="s">
        <v>85</v>
      </c>
      <c r="F47" s="4">
        <v>4.74</v>
      </c>
      <c r="G47" s="4">
        <v>4</v>
      </c>
      <c r="H47" s="4" t="s">
        <v>22</v>
      </c>
      <c r="I47" s="3">
        <v>65300</v>
      </c>
      <c r="J47" s="11">
        <v>79900</v>
      </c>
      <c r="K47" s="3">
        <v>67600</v>
      </c>
      <c r="L47" s="3">
        <v>82400</v>
      </c>
      <c r="M47" s="3">
        <v>69000</v>
      </c>
      <c r="N47" s="3">
        <v>82400</v>
      </c>
      <c r="O47" s="11">
        <v>80000</v>
      </c>
      <c r="P47" s="11">
        <v>94700</v>
      </c>
      <c r="Q47" s="11">
        <v>84000</v>
      </c>
      <c r="R47" s="11">
        <v>99000</v>
      </c>
    </row>
    <row r="48" spans="1:18" hidden="1">
      <c r="A48" s="10" t="s">
        <v>116</v>
      </c>
      <c r="B48" s="10" t="str">
        <f t="shared" si="0"/>
        <v>ABEM005</v>
      </c>
      <c r="C48" s="4" t="s">
        <v>117</v>
      </c>
      <c r="D48" s="4" t="s">
        <v>84</v>
      </c>
      <c r="E48" s="4" t="s">
        <v>85</v>
      </c>
      <c r="F48" s="4">
        <v>4.74</v>
      </c>
      <c r="G48" s="4">
        <v>4</v>
      </c>
      <c r="H48" s="4" t="s">
        <v>22</v>
      </c>
      <c r="I48" s="3">
        <v>65300</v>
      </c>
      <c r="J48" s="11">
        <v>79900</v>
      </c>
      <c r="K48" s="3">
        <v>67600</v>
      </c>
      <c r="L48" s="3">
        <v>82400</v>
      </c>
      <c r="M48" s="3">
        <v>69000</v>
      </c>
      <c r="N48" s="3">
        <v>82400</v>
      </c>
      <c r="O48" s="11">
        <v>80000</v>
      </c>
      <c r="P48" s="11">
        <v>94700</v>
      </c>
      <c r="Q48" s="11">
        <v>84000</v>
      </c>
      <c r="R48" s="11">
        <v>99000</v>
      </c>
    </row>
    <row r="49" spans="1:18" hidden="1">
      <c r="A49" s="10" t="s">
        <v>118</v>
      </c>
      <c r="B49" s="10" t="str">
        <f t="shared" si="0"/>
        <v>ABEM005</v>
      </c>
      <c r="C49" s="4" t="s">
        <v>119</v>
      </c>
      <c r="D49" s="4" t="s">
        <v>84</v>
      </c>
      <c r="E49" s="4" t="s">
        <v>85</v>
      </c>
      <c r="F49" s="4">
        <v>4.74</v>
      </c>
      <c r="G49" s="4">
        <v>4</v>
      </c>
      <c r="H49" s="4" t="s">
        <v>22</v>
      </c>
      <c r="I49" s="3">
        <v>65300</v>
      </c>
      <c r="J49" s="11">
        <v>79900</v>
      </c>
      <c r="K49" s="3">
        <v>67600</v>
      </c>
      <c r="L49" s="3">
        <v>82400</v>
      </c>
      <c r="M49" s="3">
        <v>69000</v>
      </c>
      <c r="N49" s="3">
        <v>82400</v>
      </c>
      <c r="O49" s="11">
        <v>80000</v>
      </c>
      <c r="P49" s="11">
        <v>94700</v>
      </c>
      <c r="Q49" s="11">
        <v>84000</v>
      </c>
      <c r="R49" s="11">
        <v>99000</v>
      </c>
    </row>
    <row r="50" spans="1:18" hidden="1">
      <c r="A50" s="10" t="s">
        <v>120</v>
      </c>
      <c r="B50" s="10" t="str">
        <f t="shared" si="0"/>
        <v>ABEM005</v>
      </c>
      <c r="C50" s="4" t="s">
        <v>121</v>
      </c>
      <c r="D50" s="4" t="s">
        <v>84</v>
      </c>
      <c r="E50" s="4" t="s">
        <v>85</v>
      </c>
      <c r="F50" s="4">
        <v>4.74</v>
      </c>
      <c r="G50" s="4">
        <v>4</v>
      </c>
      <c r="H50" s="4" t="s">
        <v>22</v>
      </c>
      <c r="I50" s="3">
        <v>65300</v>
      </c>
      <c r="J50" s="11">
        <v>79900</v>
      </c>
      <c r="K50" s="3">
        <v>67600</v>
      </c>
      <c r="L50" s="3">
        <v>82400</v>
      </c>
      <c r="M50" s="3">
        <v>69000</v>
      </c>
      <c r="N50" s="3">
        <v>82400</v>
      </c>
      <c r="O50" s="11">
        <v>80000</v>
      </c>
      <c r="P50" s="11">
        <v>94700</v>
      </c>
      <c r="Q50" s="11">
        <v>84000</v>
      </c>
      <c r="R50" s="11">
        <v>99000</v>
      </c>
    </row>
    <row r="51" spans="1:18" hidden="1">
      <c r="A51" s="10" t="s">
        <v>122</v>
      </c>
      <c r="B51" s="10" t="str">
        <f t="shared" si="0"/>
        <v>ABEM005</v>
      </c>
      <c r="C51" s="4" t="s">
        <v>123</v>
      </c>
      <c r="D51" s="4" t="s">
        <v>84</v>
      </c>
      <c r="E51" s="4" t="s">
        <v>85</v>
      </c>
      <c r="F51" s="4">
        <v>4.74</v>
      </c>
      <c r="G51" s="4">
        <v>4</v>
      </c>
      <c r="H51" s="4" t="s">
        <v>22</v>
      </c>
      <c r="I51" s="3">
        <v>65300</v>
      </c>
      <c r="J51" s="11">
        <v>79900</v>
      </c>
      <c r="K51" s="3">
        <v>67600</v>
      </c>
      <c r="L51" s="3">
        <v>82400</v>
      </c>
      <c r="M51" s="3">
        <v>69000</v>
      </c>
      <c r="N51" s="3">
        <v>82400</v>
      </c>
      <c r="O51" s="11">
        <v>80000</v>
      </c>
      <c r="P51" s="11">
        <v>94700</v>
      </c>
      <c r="Q51" s="11">
        <v>84000</v>
      </c>
      <c r="R51" s="11">
        <v>99000</v>
      </c>
    </row>
    <row r="52" spans="1:18" hidden="1">
      <c r="A52" s="10" t="s">
        <v>124</v>
      </c>
      <c r="B52" s="10" t="str">
        <f t="shared" si="0"/>
        <v>ABEM005</v>
      </c>
      <c r="C52" s="4" t="s">
        <v>125</v>
      </c>
      <c r="D52" s="4" t="s">
        <v>84</v>
      </c>
      <c r="E52" s="4" t="s">
        <v>85</v>
      </c>
      <c r="F52" s="4">
        <v>4.74</v>
      </c>
      <c r="G52" s="4">
        <v>4</v>
      </c>
      <c r="H52" s="4" t="s">
        <v>22</v>
      </c>
      <c r="I52" s="3">
        <v>65300</v>
      </c>
      <c r="J52" s="11">
        <v>79900</v>
      </c>
      <c r="K52" s="3">
        <v>67600</v>
      </c>
      <c r="L52" s="3">
        <v>82400</v>
      </c>
      <c r="M52" s="3">
        <v>69000</v>
      </c>
      <c r="N52" s="3">
        <v>82400</v>
      </c>
      <c r="O52" s="11">
        <v>80000</v>
      </c>
      <c r="P52" s="11">
        <v>94700</v>
      </c>
      <c r="Q52" s="11">
        <v>84000</v>
      </c>
      <c r="R52" s="11">
        <v>99000</v>
      </c>
    </row>
    <row r="53" spans="1:18" hidden="1">
      <c r="A53" s="10" t="s">
        <v>126</v>
      </c>
      <c r="B53" s="10" t="str">
        <f t="shared" si="0"/>
        <v>ABEM005</v>
      </c>
      <c r="C53" s="4" t="s">
        <v>127</v>
      </c>
      <c r="D53" s="4" t="s">
        <v>84</v>
      </c>
      <c r="E53" s="4" t="s">
        <v>85</v>
      </c>
      <c r="F53" s="4">
        <v>4.74</v>
      </c>
      <c r="G53" s="4">
        <v>4</v>
      </c>
      <c r="H53" s="4" t="s">
        <v>22</v>
      </c>
      <c r="I53" s="3">
        <v>65300</v>
      </c>
      <c r="J53" s="11">
        <v>79900</v>
      </c>
      <c r="K53" s="3">
        <v>67600</v>
      </c>
      <c r="L53" s="3">
        <v>82400</v>
      </c>
      <c r="M53" s="3">
        <v>69000</v>
      </c>
      <c r="N53" s="3">
        <v>82400</v>
      </c>
      <c r="O53" s="11">
        <v>80000</v>
      </c>
      <c r="P53" s="11">
        <v>94700</v>
      </c>
      <c r="Q53" s="11">
        <v>84000</v>
      </c>
      <c r="R53" s="11">
        <v>99000</v>
      </c>
    </row>
    <row r="54" spans="1:18" hidden="1">
      <c r="A54" s="10" t="s">
        <v>128</v>
      </c>
      <c r="B54" s="10" t="str">
        <f t="shared" si="0"/>
        <v>ABEM005</v>
      </c>
      <c r="C54" s="4" t="s">
        <v>129</v>
      </c>
      <c r="D54" s="4" t="s">
        <v>84</v>
      </c>
      <c r="E54" s="4" t="s">
        <v>85</v>
      </c>
      <c r="F54" s="4">
        <v>4.74</v>
      </c>
      <c r="G54" s="4">
        <v>4</v>
      </c>
      <c r="H54" s="4" t="s">
        <v>22</v>
      </c>
      <c r="I54" s="3">
        <v>65300</v>
      </c>
      <c r="J54" s="11">
        <v>79900</v>
      </c>
      <c r="K54" s="3">
        <v>67600</v>
      </c>
      <c r="L54" s="3">
        <v>82400</v>
      </c>
      <c r="M54" s="3">
        <v>69000</v>
      </c>
      <c r="N54" s="3">
        <v>82400</v>
      </c>
      <c r="O54" s="11">
        <v>80000</v>
      </c>
      <c r="P54" s="11">
        <v>94700</v>
      </c>
      <c r="Q54" s="11">
        <v>84000</v>
      </c>
      <c r="R54" s="11">
        <v>99000</v>
      </c>
    </row>
    <row r="55" spans="1:18" hidden="1">
      <c r="A55" s="10" t="s">
        <v>130</v>
      </c>
      <c r="B55" s="10" t="str">
        <f t="shared" si="0"/>
        <v>ABEM005</v>
      </c>
      <c r="C55" s="4" t="s">
        <v>131</v>
      </c>
      <c r="D55" s="4" t="s">
        <v>84</v>
      </c>
      <c r="E55" s="4" t="s">
        <v>85</v>
      </c>
      <c r="F55" s="4">
        <v>4.74</v>
      </c>
      <c r="G55" s="4">
        <v>4</v>
      </c>
      <c r="H55" s="4" t="s">
        <v>22</v>
      </c>
      <c r="I55" s="3">
        <v>65300</v>
      </c>
      <c r="J55" s="11">
        <v>79900</v>
      </c>
      <c r="K55" s="3">
        <v>67600</v>
      </c>
      <c r="L55" s="3">
        <v>82400</v>
      </c>
      <c r="M55" s="3">
        <v>69000</v>
      </c>
      <c r="N55" s="3">
        <v>82400</v>
      </c>
      <c r="O55" s="11">
        <v>80000</v>
      </c>
      <c r="P55" s="11">
        <v>94700</v>
      </c>
      <c r="Q55" s="11">
        <v>84000</v>
      </c>
      <c r="R55" s="11">
        <v>99000</v>
      </c>
    </row>
    <row r="56" spans="1:18" hidden="1">
      <c r="A56" s="10" t="s">
        <v>132</v>
      </c>
      <c r="B56" s="10" t="s">
        <v>132</v>
      </c>
      <c r="C56" s="4" t="s">
        <v>133</v>
      </c>
      <c r="D56" s="4" t="s">
        <v>84</v>
      </c>
      <c r="E56" s="4" t="s">
        <v>85</v>
      </c>
      <c r="F56" s="4">
        <v>4.74</v>
      </c>
      <c r="G56" s="4">
        <v>4</v>
      </c>
      <c r="H56" s="4" t="s">
        <v>22</v>
      </c>
      <c r="I56" s="3">
        <v>65300</v>
      </c>
      <c r="J56" s="11">
        <v>79900</v>
      </c>
      <c r="K56" s="3">
        <v>67600</v>
      </c>
      <c r="L56" s="3">
        <v>82400</v>
      </c>
      <c r="M56" s="3">
        <v>69000</v>
      </c>
      <c r="N56" s="3">
        <v>82400</v>
      </c>
      <c r="O56" s="11">
        <v>80000</v>
      </c>
      <c r="P56" s="11">
        <v>94700</v>
      </c>
      <c r="Q56" s="11">
        <v>84000</v>
      </c>
      <c r="R56" s="11">
        <v>99000</v>
      </c>
    </row>
    <row r="57" spans="1:18" hidden="1">
      <c r="A57" s="10" t="s">
        <v>134</v>
      </c>
      <c r="B57" s="10" t="str">
        <f t="shared" si="0"/>
        <v>ABEM005</v>
      </c>
      <c r="C57" s="4" t="s">
        <v>135</v>
      </c>
      <c r="D57" s="4" t="s">
        <v>84</v>
      </c>
      <c r="E57" s="4" t="s">
        <v>85</v>
      </c>
      <c r="F57" s="4">
        <v>4.74</v>
      </c>
      <c r="G57" s="4">
        <v>4</v>
      </c>
      <c r="H57" s="4" t="s">
        <v>22</v>
      </c>
      <c r="I57" s="3">
        <v>65300</v>
      </c>
      <c r="J57" s="11">
        <v>79900</v>
      </c>
      <c r="K57" s="3">
        <v>67600</v>
      </c>
      <c r="L57" s="3">
        <v>82400</v>
      </c>
      <c r="M57" s="3">
        <v>69000</v>
      </c>
      <c r="N57" s="3">
        <v>82400</v>
      </c>
      <c r="O57" s="11">
        <v>80000</v>
      </c>
      <c r="P57" s="11">
        <v>94700</v>
      </c>
      <c r="Q57" s="11">
        <v>84000</v>
      </c>
      <c r="R57" s="11">
        <v>99000</v>
      </c>
    </row>
    <row r="58" spans="1:18" hidden="1">
      <c r="A58" s="10" t="s">
        <v>136</v>
      </c>
      <c r="B58" s="10" t="str">
        <f t="shared" si="0"/>
        <v>ABEM005</v>
      </c>
      <c r="C58" s="4" t="s">
        <v>137</v>
      </c>
      <c r="D58" s="4" t="s">
        <v>84</v>
      </c>
      <c r="E58" s="4" t="s">
        <v>85</v>
      </c>
      <c r="F58" s="4">
        <v>4.74</v>
      </c>
      <c r="G58" s="4">
        <v>4</v>
      </c>
      <c r="H58" s="4" t="s">
        <v>22</v>
      </c>
      <c r="I58" s="3">
        <v>65300</v>
      </c>
      <c r="J58" s="11">
        <v>79900</v>
      </c>
      <c r="K58" s="3">
        <v>67600</v>
      </c>
      <c r="L58" s="3">
        <v>82400</v>
      </c>
      <c r="M58" s="3">
        <v>69000</v>
      </c>
      <c r="N58" s="3">
        <v>82400</v>
      </c>
      <c r="O58" s="11">
        <v>80000</v>
      </c>
      <c r="P58" s="11">
        <v>94700</v>
      </c>
      <c r="Q58" s="11">
        <v>84000</v>
      </c>
      <c r="R58" s="11">
        <v>99000</v>
      </c>
    </row>
    <row r="59" spans="1:18" hidden="1">
      <c r="A59" s="10" t="s">
        <v>138</v>
      </c>
      <c r="B59" s="10" t="s">
        <v>138</v>
      </c>
      <c r="C59" s="4" t="s">
        <v>139</v>
      </c>
      <c r="D59" s="4" t="s">
        <v>84</v>
      </c>
      <c r="E59" s="4" t="s">
        <v>85</v>
      </c>
      <c r="F59" s="4">
        <v>4.74</v>
      </c>
      <c r="G59" s="4">
        <v>4</v>
      </c>
      <c r="H59" s="4" t="s">
        <v>22</v>
      </c>
      <c r="I59" s="3">
        <v>65300</v>
      </c>
      <c r="J59" s="11">
        <v>79900</v>
      </c>
      <c r="K59" s="3">
        <v>67600</v>
      </c>
      <c r="L59" s="3">
        <v>82400</v>
      </c>
      <c r="M59" s="3">
        <v>69000</v>
      </c>
      <c r="N59" s="3">
        <v>82400</v>
      </c>
      <c r="O59" s="11">
        <v>80000</v>
      </c>
      <c r="P59" s="11">
        <v>94700</v>
      </c>
      <c r="Q59" s="11">
        <v>84000</v>
      </c>
      <c r="R59" s="11">
        <v>99000</v>
      </c>
    </row>
    <row r="60" spans="1:18" hidden="1">
      <c r="A60" s="4" t="s">
        <v>140</v>
      </c>
      <c r="B60" s="4" t="s">
        <v>140</v>
      </c>
      <c r="C60" s="4" t="s">
        <v>141</v>
      </c>
      <c r="D60" s="4" t="s">
        <v>75</v>
      </c>
      <c r="E60" s="4" t="s">
        <v>142</v>
      </c>
      <c r="F60" s="4">
        <v>4.13</v>
      </c>
      <c r="G60" s="4">
        <v>4</v>
      </c>
      <c r="H60" s="4" t="s">
        <v>22</v>
      </c>
      <c r="I60" s="3"/>
      <c r="J60" s="3"/>
      <c r="K60" s="3"/>
      <c r="L60" s="3"/>
      <c r="M60" s="3"/>
      <c r="N60" s="3"/>
      <c r="O60" s="3">
        <v>80000</v>
      </c>
      <c r="P60" s="3">
        <v>89600</v>
      </c>
      <c r="Q60" s="11">
        <v>84000</v>
      </c>
      <c r="R60" s="11">
        <v>93600</v>
      </c>
    </row>
    <row r="61" spans="1:18" hidden="1">
      <c r="A61" s="4" t="s">
        <v>143</v>
      </c>
      <c r="B61" s="4" t="s">
        <v>143</v>
      </c>
      <c r="C61" s="4" t="s">
        <v>144</v>
      </c>
      <c r="D61" s="4" t="s">
        <v>75</v>
      </c>
      <c r="E61" s="4" t="s">
        <v>142</v>
      </c>
      <c r="F61" s="4">
        <v>4.13</v>
      </c>
      <c r="G61" s="4">
        <v>4</v>
      </c>
      <c r="H61" s="4" t="s">
        <v>22</v>
      </c>
      <c r="I61" s="3"/>
      <c r="J61" s="3"/>
      <c r="K61" s="3"/>
      <c r="L61" s="3"/>
      <c r="M61" s="3"/>
      <c r="N61" s="3"/>
      <c r="O61" s="3">
        <v>73600</v>
      </c>
      <c r="P61" s="3">
        <v>83200</v>
      </c>
      <c r="Q61" s="11">
        <v>77300</v>
      </c>
      <c r="R61" s="11">
        <v>86900</v>
      </c>
    </row>
    <row r="62" spans="1:18" hidden="1">
      <c r="A62" s="10" t="s">
        <v>145</v>
      </c>
      <c r="B62" s="10" t="str">
        <f t="shared" ref="B62:B88" si="1">LEFT(A62,7)</f>
        <v>ABEM020</v>
      </c>
      <c r="C62" s="4" t="s">
        <v>83</v>
      </c>
      <c r="D62" s="4" t="s">
        <v>84</v>
      </c>
      <c r="E62" s="4" t="s">
        <v>146</v>
      </c>
      <c r="F62" s="4">
        <v>19.010000000000002</v>
      </c>
      <c r="G62" s="4">
        <v>1</v>
      </c>
      <c r="H62" s="4" t="s">
        <v>147</v>
      </c>
      <c r="I62" s="3">
        <v>251000</v>
      </c>
      <c r="J62" s="11">
        <v>308300</v>
      </c>
      <c r="K62" s="3">
        <v>259800</v>
      </c>
      <c r="L62" s="3">
        <v>317800</v>
      </c>
      <c r="M62" s="3">
        <v>265000</v>
      </c>
      <c r="N62" s="3">
        <v>317800</v>
      </c>
      <c r="O62" s="11">
        <v>307400</v>
      </c>
      <c r="P62" s="11">
        <v>365300</v>
      </c>
      <c r="Q62" s="11">
        <v>322800</v>
      </c>
      <c r="R62" s="11">
        <v>381600</v>
      </c>
    </row>
    <row r="63" spans="1:18" hidden="1">
      <c r="A63" s="10" t="s">
        <v>148</v>
      </c>
      <c r="B63" s="10" t="str">
        <f t="shared" si="1"/>
        <v>ABEM020</v>
      </c>
      <c r="C63" s="4" t="s">
        <v>87</v>
      </c>
      <c r="D63" s="4" t="s">
        <v>84</v>
      </c>
      <c r="E63" s="4" t="s">
        <v>146</v>
      </c>
      <c r="F63" s="4">
        <v>19.010000000000002</v>
      </c>
      <c r="G63" s="4">
        <v>1</v>
      </c>
      <c r="H63" s="4" t="s">
        <v>147</v>
      </c>
      <c r="I63" s="3">
        <v>251000</v>
      </c>
      <c r="J63" s="11">
        <v>308300</v>
      </c>
      <c r="K63" s="3">
        <v>259800</v>
      </c>
      <c r="L63" s="3">
        <v>317800</v>
      </c>
      <c r="M63" s="3">
        <v>265000</v>
      </c>
      <c r="N63" s="3">
        <v>317800</v>
      </c>
      <c r="O63" s="11">
        <v>307400</v>
      </c>
      <c r="P63" s="11">
        <v>365300</v>
      </c>
      <c r="Q63" s="11">
        <v>322800</v>
      </c>
      <c r="R63" s="11">
        <v>381600</v>
      </c>
    </row>
    <row r="64" spans="1:18" hidden="1">
      <c r="A64" s="10" t="s">
        <v>149</v>
      </c>
      <c r="B64" s="10" t="str">
        <f t="shared" si="1"/>
        <v>ABEM020</v>
      </c>
      <c r="C64" s="4" t="s">
        <v>89</v>
      </c>
      <c r="D64" s="4" t="s">
        <v>84</v>
      </c>
      <c r="E64" s="4" t="s">
        <v>146</v>
      </c>
      <c r="F64" s="4">
        <v>19.010000000000002</v>
      </c>
      <c r="G64" s="4">
        <v>1</v>
      </c>
      <c r="H64" s="4" t="s">
        <v>147</v>
      </c>
      <c r="I64" s="3">
        <v>251000</v>
      </c>
      <c r="J64" s="11">
        <v>308300</v>
      </c>
      <c r="K64" s="3">
        <v>259800</v>
      </c>
      <c r="L64" s="3">
        <v>317800</v>
      </c>
      <c r="M64" s="3">
        <v>265000</v>
      </c>
      <c r="N64" s="3">
        <v>317800</v>
      </c>
      <c r="O64" s="11">
        <v>307400</v>
      </c>
      <c r="P64" s="11">
        <v>365300</v>
      </c>
      <c r="Q64" s="11">
        <v>322800</v>
      </c>
      <c r="R64" s="11">
        <v>381600</v>
      </c>
    </row>
    <row r="65" spans="1:18" hidden="1">
      <c r="A65" s="10" t="s">
        <v>150</v>
      </c>
      <c r="B65" s="10" t="str">
        <f t="shared" si="1"/>
        <v>ABEM020</v>
      </c>
      <c r="C65" s="4" t="s">
        <v>91</v>
      </c>
      <c r="D65" s="4" t="s">
        <v>84</v>
      </c>
      <c r="E65" s="4" t="s">
        <v>146</v>
      </c>
      <c r="F65" s="4">
        <v>19.010000000000002</v>
      </c>
      <c r="G65" s="4">
        <v>1</v>
      </c>
      <c r="H65" s="4" t="s">
        <v>147</v>
      </c>
      <c r="I65" s="3">
        <v>251000</v>
      </c>
      <c r="J65" s="11">
        <v>308300</v>
      </c>
      <c r="K65" s="3">
        <v>259800</v>
      </c>
      <c r="L65" s="3">
        <v>317800</v>
      </c>
      <c r="M65" s="3">
        <v>265000</v>
      </c>
      <c r="N65" s="3">
        <v>317800</v>
      </c>
      <c r="O65" s="11">
        <v>307400</v>
      </c>
      <c r="P65" s="11">
        <v>365300</v>
      </c>
      <c r="Q65" s="11">
        <v>322800</v>
      </c>
      <c r="R65" s="11">
        <v>381600</v>
      </c>
    </row>
    <row r="66" spans="1:18" hidden="1">
      <c r="A66" s="10" t="s">
        <v>151</v>
      </c>
      <c r="B66" s="10" t="str">
        <f t="shared" si="1"/>
        <v>ABEM020</v>
      </c>
      <c r="C66" s="4" t="s">
        <v>93</v>
      </c>
      <c r="D66" s="4" t="s">
        <v>84</v>
      </c>
      <c r="E66" s="4" t="s">
        <v>146</v>
      </c>
      <c r="F66" s="4">
        <v>19.010000000000002</v>
      </c>
      <c r="G66" s="4">
        <v>1</v>
      </c>
      <c r="H66" s="4" t="s">
        <v>147</v>
      </c>
      <c r="I66" s="3">
        <v>251000</v>
      </c>
      <c r="J66" s="11">
        <v>308300</v>
      </c>
      <c r="K66" s="3">
        <v>259800</v>
      </c>
      <c r="L66" s="3">
        <v>317800</v>
      </c>
      <c r="M66" s="3">
        <v>265000</v>
      </c>
      <c r="N66" s="3">
        <v>317800</v>
      </c>
      <c r="O66" s="11">
        <v>307400</v>
      </c>
      <c r="P66" s="11">
        <v>365300</v>
      </c>
      <c r="Q66" s="11">
        <v>322800</v>
      </c>
      <c r="R66" s="11">
        <v>381600</v>
      </c>
    </row>
    <row r="67" spans="1:18" hidden="1">
      <c r="A67" s="10" t="s">
        <v>152</v>
      </c>
      <c r="B67" s="10" t="str">
        <f t="shared" si="1"/>
        <v>ABEM020</v>
      </c>
      <c r="C67" s="4" t="s">
        <v>95</v>
      </c>
      <c r="D67" s="4" t="s">
        <v>84</v>
      </c>
      <c r="E67" s="4" t="s">
        <v>146</v>
      </c>
      <c r="F67" s="4">
        <v>19.010000000000002</v>
      </c>
      <c r="G67" s="4">
        <v>1</v>
      </c>
      <c r="H67" s="4" t="s">
        <v>147</v>
      </c>
      <c r="I67" s="3">
        <v>251000</v>
      </c>
      <c r="J67" s="11">
        <v>308300</v>
      </c>
      <c r="K67" s="3">
        <v>259800</v>
      </c>
      <c r="L67" s="3">
        <v>317800</v>
      </c>
      <c r="M67" s="3">
        <v>265000</v>
      </c>
      <c r="N67" s="3">
        <v>317800</v>
      </c>
      <c r="O67" s="11">
        <v>307400</v>
      </c>
      <c r="P67" s="11">
        <v>365300</v>
      </c>
      <c r="Q67" s="11">
        <v>322800</v>
      </c>
      <c r="R67" s="11">
        <v>381600</v>
      </c>
    </row>
    <row r="68" spans="1:18" hidden="1">
      <c r="A68" s="10" t="s">
        <v>153</v>
      </c>
      <c r="B68" s="10" t="str">
        <f t="shared" si="1"/>
        <v>ABEM020</v>
      </c>
      <c r="C68" s="4" t="s">
        <v>97</v>
      </c>
      <c r="D68" s="4" t="s">
        <v>84</v>
      </c>
      <c r="E68" s="4" t="s">
        <v>146</v>
      </c>
      <c r="F68" s="4">
        <v>19.010000000000002</v>
      </c>
      <c r="G68" s="4">
        <v>1</v>
      </c>
      <c r="H68" s="4" t="s">
        <v>147</v>
      </c>
      <c r="I68" s="3">
        <v>251000</v>
      </c>
      <c r="J68" s="11">
        <v>308300</v>
      </c>
      <c r="K68" s="3">
        <v>259800</v>
      </c>
      <c r="L68" s="3">
        <v>317800</v>
      </c>
      <c r="M68" s="3">
        <v>265000</v>
      </c>
      <c r="N68" s="3">
        <v>317800</v>
      </c>
      <c r="O68" s="11">
        <v>307400</v>
      </c>
      <c r="P68" s="11">
        <v>365300</v>
      </c>
      <c r="Q68" s="11">
        <v>322800</v>
      </c>
      <c r="R68" s="11">
        <v>381600</v>
      </c>
    </row>
    <row r="69" spans="1:18" hidden="1">
      <c r="A69" s="10" t="s">
        <v>154</v>
      </c>
      <c r="B69" s="10" t="str">
        <f t="shared" si="1"/>
        <v>ABEM020</v>
      </c>
      <c r="C69" s="4" t="s">
        <v>99</v>
      </c>
      <c r="D69" s="4" t="s">
        <v>84</v>
      </c>
      <c r="E69" s="4" t="s">
        <v>146</v>
      </c>
      <c r="F69" s="4">
        <v>19.010000000000002</v>
      </c>
      <c r="G69" s="4">
        <v>1</v>
      </c>
      <c r="H69" s="4" t="s">
        <v>147</v>
      </c>
      <c r="I69" s="3">
        <v>251000</v>
      </c>
      <c r="J69" s="11">
        <v>308300</v>
      </c>
      <c r="K69" s="3">
        <v>259800</v>
      </c>
      <c r="L69" s="3">
        <v>317800</v>
      </c>
      <c r="M69" s="3">
        <v>265000</v>
      </c>
      <c r="N69" s="3">
        <v>317800</v>
      </c>
      <c r="O69" s="11">
        <v>307400</v>
      </c>
      <c r="P69" s="11">
        <v>365300</v>
      </c>
      <c r="Q69" s="11">
        <v>322800</v>
      </c>
      <c r="R69" s="11">
        <v>381600</v>
      </c>
    </row>
    <row r="70" spans="1:18" hidden="1">
      <c r="A70" s="10" t="s">
        <v>155</v>
      </c>
      <c r="B70" s="10" t="str">
        <f t="shared" si="1"/>
        <v>ABEM020</v>
      </c>
      <c r="C70" s="4" t="s">
        <v>101</v>
      </c>
      <c r="D70" s="4" t="s">
        <v>84</v>
      </c>
      <c r="E70" s="4" t="s">
        <v>146</v>
      </c>
      <c r="F70" s="4">
        <v>19.010000000000002</v>
      </c>
      <c r="G70" s="4">
        <v>1</v>
      </c>
      <c r="H70" s="4" t="s">
        <v>147</v>
      </c>
      <c r="I70" s="3">
        <v>251000</v>
      </c>
      <c r="J70" s="11">
        <v>308300</v>
      </c>
      <c r="K70" s="3">
        <v>259800</v>
      </c>
      <c r="L70" s="3">
        <v>317800</v>
      </c>
      <c r="M70" s="3">
        <v>265000</v>
      </c>
      <c r="N70" s="3">
        <v>317800</v>
      </c>
      <c r="O70" s="11">
        <v>307400</v>
      </c>
      <c r="P70" s="11">
        <v>365300</v>
      </c>
      <c r="Q70" s="11">
        <v>322800</v>
      </c>
      <c r="R70" s="11">
        <v>381600</v>
      </c>
    </row>
    <row r="71" spans="1:18" hidden="1">
      <c r="A71" s="10" t="s">
        <v>156</v>
      </c>
      <c r="B71" s="10" t="str">
        <f t="shared" si="1"/>
        <v>ABEM020</v>
      </c>
      <c r="C71" s="4" t="s">
        <v>103</v>
      </c>
      <c r="D71" s="4" t="s">
        <v>84</v>
      </c>
      <c r="E71" s="4" t="s">
        <v>146</v>
      </c>
      <c r="F71" s="4">
        <v>19.010000000000002</v>
      </c>
      <c r="G71" s="4">
        <v>1</v>
      </c>
      <c r="H71" s="4" t="s">
        <v>147</v>
      </c>
      <c r="I71" s="3">
        <v>251000</v>
      </c>
      <c r="J71" s="11">
        <v>308300</v>
      </c>
      <c r="K71" s="3">
        <v>259800</v>
      </c>
      <c r="L71" s="3">
        <v>317800</v>
      </c>
      <c r="M71" s="3">
        <v>265000</v>
      </c>
      <c r="N71" s="3">
        <v>317800</v>
      </c>
      <c r="O71" s="11">
        <v>307400</v>
      </c>
      <c r="P71" s="11">
        <v>365300</v>
      </c>
      <c r="Q71" s="11">
        <v>322800</v>
      </c>
      <c r="R71" s="11">
        <v>381600</v>
      </c>
    </row>
    <row r="72" spans="1:18" hidden="1">
      <c r="A72" s="10" t="s">
        <v>157</v>
      </c>
      <c r="B72" s="10" t="str">
        <f t="shared" si="1"/>
        <v>ABEM020</v>
      </c>
      <c r="C72" s="4" t="s">
        <v>105</v>
      </c>
      <c r="D72" s="4" t="s">
        <v>84</v>
      </c>
      <c r="E72" s="4" t="s">
        <v>146</v>
      </c>
      <c r="F72" s="4">
        <v>19.010000000000002</v>
      </c>
      <c r="G72" s="4">
        <v>1</v>
      </c>
      <c r="H72" s="4" t="s">
        <v>147</v>
      </c>
      <c r="I72" s="3">
        <v>251000</v>
      </c>
      <c r="J72" s="11">
        <v>308300</v>
      </c>
      <c r="K72" s="3">
        <v>259800</v>
      </c>
      <c r="L72" s="3">
        <v>317800</v>
      </c>
      <c r="M72" s="3">
        <v>265000</v>
      </c>
      <c r="N72" s="3">
        <v>317800</v>
      </c>
      <c r="O72" s="11">
        <v>307400</v>
      </c>
      <c r="P72" s="11">
        <v>365300</v>
      </c>
      <c r="Q72" s="11">
        <v>322800</v>
      </c>
      <c r="R72" s="11">
        <v>381600</v>
      </c>
    </row>
    <row r="73" spans="1:18" hidden="1">
      <c r="A73" s="10" t="s">
        <v>158</v>
      </c>
      <c r="B73" s="10" t="str">
        <f t="shared" si="1"/>
        <v>ABEM020</v>
      </c>
      <c r="C73" s="4" t="s">
        <v>107</v>
      </c>
      <c r="D73" s="4" t="s">
        <v>84</v>
      </c>
      <c r="E73" s="4" t="s">
        <v>146</v>
      </c>
      <c r="F73" s="4">
        <v>19.010000000000002</v>
      </c>
      <c r="G73" s="4">
        <v>1</v>
      </c>
      <c r="H73" s="4" t="s">
        <v>147</v>
      </c>
      <c r="I73" s="3">
        <v>251000</v>
      </c>
      <c r="J73" s="11">
        <v>308300</v>
      </c>
      <c r="K73" s="3">
        <v>259800</v>
      </c>
      <c r="L73" s="3">
        <v>317800</v>
      </c>
      <c r="M73" s="3">
        <v>265000</v>
      </c>
      <c r="N73" s="3">
        <v>317800</v>
      </c>
      <c r="O73" s="11">
        <v>307400</v>
      </c>
      <c r="P73" s="11">
        <v>365300</v>
      </c>
      <c r="Q73" s="11">
        <v>322800</v>
      </c>
      <c r="R73" s="11">
        <v>381600</v>
      </c>
    </row>
    <row r="74" spans="1:18" hidden="1">
      <c r="A74" s="10" t="s">
        <v>159</v>
      </c>
      <c r="B74" s="10" t="str">
        <f t="shared" si="1"/>
        <v>ABEM020</v>
      </c>
      <c r="C74" s="4" t="s">
        <v>109</v>
      </c>
      <c r="D74" s="4" t="s">
        <v>84</v>
      </c>
      <c r="E74" s="4" t="s">
        <v>146</v>
      </c>
      <c r="F74" s="4">
        <v>19.010000000000002</v>
      </c>
      <c r="G74" s="4">
        <v>1</v>
      </c>
      <c r="H74" s="4" t="s">
        <v>147</v>
      </c>
      <c r="I74" s="3">
        <v>251000</v>
      </c>
      <c r="J74" s="11">
        <v>308300</v>
      </c>
      <c r="K74" s="3">
        <v>259800</v>
      </c>
      <c r="L74" s="3">
        <v>317800</v>
      </c>
      <c r="M74" s="3">
        <v>265000</v>
      </c>
      <c r="N74" s="3">
        <v>317800</v>
      </c>
      <c r="O74" s="11">
        <v>307400</v>
      </c>
      <c r="P74" s="11">
        <v>365300</v>
      </c>
      <c r="Q74" s="11">
        <v>322800</v>
      </c>
      <c r="R74" s="11">
        <v>381600</v>
      </c>
    </row>
    <row r="75" spans="1:18" hidden="1">
      <c r="A75" s="10" t="s">
        <v>160</v>
      </c>
      <c r="B75" s="10" t="str">
        <f t="shared" si="1"/>
        <v>ABEM020</v>
      </c>
      <c r="C75" s="4" t="s">
        <v>111</v>
      </c>
      <c r="D75" s="4" t="s">
        <v>84</v>
      </c>
      <c r="E75" s="4" t="s">
        <v>146</v>
      </c>
      <c r="F75" s="4">
        <v>19.010000000000002</v>
      </c>
      <c r="G75" s="4">
        <v>1</v>
      </c>
      <c r="H75" s="4" t="s">
        <v>147</v>
      </c>
      <c r="I75" s="3">
        <v>251000</v>
      </c>
      <c r="J75" s="11">
        <v>308300</v>
      </c>
      <c r="K75" s="3">
        <v>259800</v>
      </c>
      <c r="L75" s="3">
        <v>317800</v>
      </c>
      <c r="M75" s="3">
        <v>265000</v>
      </c>
      <c r="N75" s="3">
        <v>317800</v>
      </c>
      <c r="O75" s="11">
        <v>307400</v>
      </c>
      <c r="P75" s="11">
        <v>365300</v>
      </c>
      <c r="Q75" s="11">
        <v>322800</v>
      </c>
      <c r="R75" s="11">
        <v>381600</v>
      </c>
    </row>
    <row r="76" spans="1:18" hidden="1">
      <c r="A76" s="10" t="s">
        <v>161</v>
      </c>
      <c r="B76" s="10" t="str">
        <f t="shared" si="1"/>
        <v>ABEM020</v>
      </c>
      <c r="C76" s="4" t="s">
        <v>113</v>
      </c>
      <c r="D76" s="4" t="s">
        <v>84</v>
      </c>
      <c r="E76" s="4" t="s">
        <v>146</v>
      </c>
      <c r="F76" s="4">
        <v>19.010000000000002</v>
      </c>
      <c r="G76" s="4">
        <v>1</v>
      </c>
      <c r="H76" s="4" t="s">
        <v>147</v>
      </c>
      <c r="I76" s="3">
        <v>251000</v>
      </c>
      <c r="J76" s="11">
        <v>308300</v>
      </c>
      <c r="K76" s="3">
        <v>259800</v>
      </c>
      <c r="L76" s="3">
        <v>317800</v>
      </c>
      <c r="M76" s="3">
        <v>265000</v>
      </c>
      <c r="N76" s="3">
        <v>317800</v>
      </c>
      <c r="O76" s="11">
        <v>307400</v>
      </c>
      <c r="P76" s="11">
        <v>365300</v>
      </c>
      <c r="Q76" s="11">
        <v>322800</v>
      </c>
      <c r="R76" s="11">
        <v>381600</v>
      </c>
    </row>
    <row r="77" spans="1:18" hidden="1">
      <c r="A77" s="10" t="s">
        <v>162</v>
      </c>
      <c r="B77" s="10" t="str">
        <f t="shared" si="1"/>
        <v>ABEM020</v>
      </c>
      <c r="C77" s="4" t="s">
        <v>115</v>
      </c>
      <c r="D77" s="4" t="s">
        <v>84</v>
      </c>
      <c r="E77" s="4" t="s">
        <v>146</v>
      </c>
      <c r="F77" s="4">
        <v>19.010000000000002</v>
      </c>
      <c r="G77" s="4">
        <v>1</v>
      </c>
      <c r="H77" s="4" t="s">
        <v>147</v>
      </c>
      <c r="I77" s="3">
        <v>251000</v>
      </c>
      <c r="J77" s="11">
        <v>308300</v>
      </c>
      <c r="K77" s="3">
        <v>259800</v>
      </c>
      <c r="L77" s="3">
        <v>317800</v>
      </c>
      <c r="M77" s="3">
        <v>265000</v>
      </c>
      <c r="N77" s="3">
        <v>317800</v>
      </c>
      <c r="O77" s="11">
        <v>307400</v>
      </c>
      <c r="P77" s="11">
        <v>365300</v>
      </c>
      <c r="Q77" s="11">
        <v>322800</v>
      </c>
      <c r="R77" s="11">
        <v>381600</v>
      </c>
    </row>
    <row r="78" spans="1:18" hidden="1">
      <c r="A78" s="10" t="s">
        <v>163</v>
      </c>
      <c r="B78" s="10" t="str">
        <f t="shared" si="1"/>
        <v>ABEM020</v>
      </c>
      <c r="C78" s="4" t="s">
        <v>117</v>
      </c>
      <c r="D78" s="4" t="s">
        <v>84</v>
      </c>
      <c r="E78" s="4" t="s">
        <v>146</v>
      </c>
      <c r="F78" s="4">
        <v>19.010000000000002</v>
      </c>
      <c r="G78" s="4">
        <v>1</v>
      </c>
      <c r="H78" s="4" t="s">
        <v>147</v>
      </c>
      <c r="I78" s="3">
        <v>251000</v>
      </c>
      <c r="J78" s="11">
        <v>308300</v>
      </c>
      <c r="K78" s="3">
        <v>259800</v>
      </c>
      <c r="L78" s="3">
        <v>317800</v>
      </c>
      <c r="M78" s="3">
        <v>265000</v>
      </c>
      <c r="N78" s="3">
        <v>317800</v>
      </c>
      <c r="O78" s="11">
        <v>307400</v>
      </c>
      <c r="P78" s="11">
        <v>365300</v>
      </c>
      <c r="Q78" s="11">
        <v>322800</v>
      </c>
      <c r="R78" s="11">
        <v>381600</v>
      </c>
    </row>
    <row r="79" spans="1:18" hidden="1">
      <c r="A79" s="10" t="s">
        <v>164</v>
      </c>
      <c r="B79" s="10" t="str">
        <f t="shared" si="1"/>
        <v>ABEM020</v>
      </c>
      <c r="C79" s="4" t="s">
        <v>119</v>
      </c>
      <c r="D79" s="4" t="s">
        <v>84</v>
      </c>
      <c r="E79" s="4" t="s">
        <v>146</v>
      </c>
      <c r="F79" s="4">
        <v>19.010000000000002</v>
      </c>
      <c r="G79" s="4">
        <v>1</v>
      </c>
      <c r="H79" s="4" t="s">
        <v>147</v>
      </c>
      <c r="I79" s="3">
        <v>251000</v>
      </c>
      <c r="J79" s="11">
        <v>308300</v>
      </c>
      <c r="K79" s="3">
        <v>259800</v>
      </c>
      <c r="L79" s="3">
        <v>317800</v>
      </c>
      <c r="M79" s="3">
        <v>265000</v>
      </c>
      <c r="N79" s="3">
        <v>317800</v>
      </c>
      <c r="O79" s="11">
        <v>307400</v>
      </c>
      <c r="P79" s="11">
        <v>365300</v>
      </c>
      <c r="Q79" s="11">
        <v>322800</v>
      </c>
      <c r="R79" s="11">
        <v>381600</v>
      </c>
    </row>
    <row r="80" spans="1:18" hidden="1">
      <c r="A80" s="10" t="s">
        <v>165</v>
      </c>
      <c r="B80" s="10" t="str">
        <f t="shared" si="1"/>
        <v>ABEM020</v>
      </c>
      <c r="C80" s="4" t="s">
        <v>121</v>
      </c>
      <c r="D80" s="4" t="s">
        <v>84</v>
      </c>
      <c r="E80" s="4" t="s">
        <v>146</v>
      </c>
      <c r="F80" s="4">
        <v>19.010000000000002</v>
      </c>
      <c r="G80" s="4">
        <v>1</v>
      </c>
      <c r="H80" s="4" t="s">
        <v>147</v>
      </c>
      <c r="I80" s="3">
        <v>251000</v>
      </c>
      <c r="J80" s="11">
        <v>308300</v>
      </c>
      <c r="K80" s="3">
        <v>259800</v>
      </c>
      <c r="L80" s="3">
        <v>317800</v>
      </c>
      <c r="M80" s="3">
        <v>265000</v>
      </c>
      <c r="N80" s="3">
        <v>317800</v>
      </c>
      <c r="O80" s="11">
        <v>307400</v>
      </c>
      <c r="P80" s="11">
        <v>365300</v>
      </c>
      <c r="Q80" s="11">
        <v>322800</v>
      </c>
      <c r="R80" s="11">
        <v>381600</v>
      </c>
    </row>
    <row r="81" spans="1:18" hidden="1">
      <c r="A81" s="10" t="s">
        <v>166</v>
      </c>
      <c r="B81" s="10" t="str">
        <f t="shared" si="1"/>
        <v>ABEM020</v>
      </c>
      <c r="C81" s="4" t="s">
        <v>123</v>
      </c>
      <c r="D81" s="4" t="s">
        <v>84</v>
      </c>
      <c r="E81" s="4" t="s">
        <v>146</v>
      </c>
      <c r="F81" s="4">
        <v>19.010000000000002</v>
      </c>
      <c r="G81" s="4">
        <v>1</v>
      </c>
      <c r="H81" s="4" t="s">
        <v>147</v>
      </c>
      <c r="I81" s="3">
        <v>251000</v>
      </c>
      <c r="J81" s="11">
        <v>308300</v>
      </c>
      <c r="K81" s="3">
        <v>259800</v>
      </c>
      <c r="L81" s="3">
        <v>317800</v>
      </c>
      <c r="M81" s="3">
        <v>265000</v>
      </c>
      <c r="N81" s="3">
        <v>317800</v>
      </c>
      <c r="O81" s="11">
        <v>307400</v>
      </c>
      <c r="P81" s="11">
        <v>365300</v>
      </c>
      <c r="Q81" s="11">
        <v>322800</v>
      </c>
      <c r="R81" s="11">
        <v>381600</v>
      </c>
    </row>
    <row r="82" spans="1:18" hidden="1">
      <c r="A82" s="10" t="s">
        <v>167</v>
      </c>
      <c r="B82" s="10" t="str">
        <f t="shared" si="1"/>
        <v>ABEM020</v>
      </c>
      <c r="C82" s="4" t="s">
        <v>125</v>
      </c>
      <c r="D82" s="4" t="s">
        <v>84</v>
      </c>
      <c r="E82" s="4" t="s">
        <v>146</v>
      </c>
      <c r="F82" s="4">
        <v>19.010000000000002</v>
      </c>
      <c r="G82" s="4">
        <v>1</v>
      </c>
      <c r="H82" s="4" t="s">
        <v>147</v>
      </c>
      <c r="I82" s="3">
        <v>251000</v>
      </c>
      <c r="J82" s="11">
        <v>308300</v>
      </c>
      <c r="K82" s="3">
        <v>259800</v>
      </c>
      <c r="L82" s="3">
        <v>317800</v>
      </c>
      <c r="M82" s="3">
        <v>265000</v>
      </c>
      <c r="N82" s="3">
        <v>317800</v>
      </c>
      <c r="O82" s="11">
        <v>307400</v>
      </c>
      <c r="P82" s="11">
        <v>365300</v>
      </c>
      <c r="Q82" s="11">
        <v>322800</v>
      </c>
      <c r="R82" s="11">
        <v>381600</v>
      </c>
    </row>
    <row r="83" spans="1:18" hidden="1">
      <c r="A83" s="10" t="s">
        <v>168</v>
      </c>
      <c r="B83" s="10" t="str">
        <f t="shared" si="1"/>
        <v>ABEM020</v>
      </c>
      <c r="C83" s="4" t="s">
        <v>127</v>
      </c>
      <c r="D83" s="4" t="s">
        <v>84</v>
      </c>
      <c r="E83" s="4" t="s">
        <v>146</v>
      </c>
      <c r="F83" s="4">
        <v>19.010000000000002</v>
      </c>
      <c r="G83" s="4">
        <v>1</v>
      </c>
      <c r="H83" s="4" t="s">
        <v>147</v>
      </c>
      <c r="I83" s="3">
        <v>251000</v>
      </c>
      <c r="J83" s="11">
        <v>308300</v>
      </c>
      <c r="K83" s="3">
        <v>259800</v>
      </c>
      <c r="L83" s="3">
        <v>317800</v>
      </c>
      <c r="M83" s="3">
        <v>265000</v>
      </c>
      <c r="N83" s="3">
        <v>317800</v>
      </c>
      <c r="O83" s="11">
        <v>307400</v>
      </c>
      <c r="P83" s="11">
        <v>365300</v>
      </c>
      <c r="Q83" s="11">
        <v>322800</v>
      </c>
      <c r="R83" s="11">
        <v>381600</v>
      </c>
    </row>
    <row r="84" spans="1:18" hidden="1">
      <c r="A84" s="10" t="s">
        <v>169</v>
      </c>
      <c r="B84" s="10" t="str">
        <f t="shared" si="1"/>
        <v>ABEM020</v>
      </c>
      <c r="C84" s="4" t="s">
        <v>129</v>
      </c>
      <c r="D84" s="4" t="s">
        <v>84</v>
      </c>
      <c r="E84" s="4" t="s">
        <v>146</v>
      </c>
      <c r="F84" s="4">
        <v>19.010000000000002</v>
      </c>
      <c r="G84" s="4">
        <v>1</v>
      </c>
      <c r="H84" s="4" t="s">
        <v>147</v>
      </c>
      <c r="I84" s="3">
        <v>251000</v>
      </c>
      <c r="J84" s="11">
        <v>308300</v>
      </c>
      <c r="K84" s="3">
        <v>259800</v>
      </c>
      <c r="L84" s="3">
        <v>317800</v>
      </c>
      <c r="M84" s="3">
        <v>265000</v>
      </c>
      <c r="N84" s="3">
        <v>317800</v>
      </c>
      <c r="O84" s="11">
        <v>307400</v>
      </c>
      <c r="P84" s="11">
        <v>365300</v>
      </c>
      <c r="Q84" s="11">
        <v>322800</v>
      </c>
      <c r="R84" s="11">
        <v>381600</v>
      </c>
    </row>
    <row r="85" spans="1:18" hidden="1">
      <c r="A85" s="10" t="s">
        <v>170</v>
      </c>
      <c r="B85" s="10" t="str">
        <f t="shared" si="1"/>
        <v>ABEM020</v>
      </c>
      <c r="C85" s="4" t="s">
        <v>131</v>
      </c>
      <c r="D85" s="4" t="s">
        <v>84</v>
      </c>
      <c r="E85" s="4" t="s">
        <v>146</v>
      </c>
      <c r="F85" s="4">
        <v>19.010000000000002</v>
      </c>
      <c r="G85" s="4">
        <v>1</v>
      </c>
      <c r="H85" s="4" t="s">
        <v>147</v>
      </c>
      <c r="I85" s="3">
        <v>251000</v>
      </c>
      <c r="J85" s="11">
        <v>308300</v>
      </c>
      <c r="K85" s="3">
        <v>259800</v>
      </c>
      <c r="L85" s="3">
        <v>317800</v>
      </c>
      <c r="M85" s="3">
        <v>265000</v>
      </c>
      <c r="N85" s="3">
        <v>317800</v>
      </c>
      <c r="O85" s="11">
        <v>307400</v>
      </c>
      <c r="P85" s="11">
        <v>365300</v>
      </c>
      <c r="Q85" s="11">
        <v>322800</v>
      </c>
      <c r="R85" s="11">
        <v>381600</v>
      </c>
    </row>
    <row r="86" spans="1:18" hidden="1">
      <c r="A86" s="10" t="s">
        <v>171</v>
      </c>
      <c r="B86" s="10" t="s">
        <v>171</v>
      </c>
      <c r="C86" s="4" t="s">
        <v>133</v>
      </c>
      <c r="D86" s="4" t="s">
        <v>84</v>
      </c>
      <c r="E86" s="4" t="s">
        <v>146</v>
      </c>
      <c r="F86" s="4">
        <v>19.010000000000002</v>
      </c>
      <c r="G86" s="4">
        <v>1</v>
      </c>
      <c r="H86" s="4" t="s">
        <v>147</v>
      </c>
      <c r="I86" s="3">
        <v>251000</v>
      </c>
      <c r="J86" s="11">
        <v>308300</v>
      </c>
      <c r="K86" s="3">
        <v>259800</v>
      </c>
      <c r="L86" s="3">
        <v>317800</v>
      </c>
      <c r="M86" s="3">
        <v>265000</v>
      </c>
      <c r="N86" s="3">
        <v>317800</v>
      </c>
      <c r="O86" s="11">
        <v>307400</v>
      </c>
      <c r="P86" s="11">
        <v>365300</v>
      </c>
      <c r="Q86" s="11">
        <v>322800</v>
      </c>
      <c r="R86" s="11">
        <v>381600</v>
      </c>
    </row>
    <row r="87" spans="1:18" hidden="1">
      <c r="A87" s="12" t="s">
        <v>172</v>
      </c>
      <c r="B87" s="10" t="str">
        <f t="shared" si="1"/>
        <v>ABEM020</v>
      </c>
      <c r="C87" s="4" t="s">
        <v>135</v>
      </c>
      <c r="D87" s="4" t="s">
        <v>84</v>
      </c>
      <c r="E87" s="4" t="s">
        <v>146</v>
      </c>
      <c r="F87" s="4">
        <v>19.010000000000002</v>
      </c>
      <c r="G87" s="4">
        <v>1</v>
      </c>
      <c r="H87" s="4" t="s">
        <v>147</v>
      </c>
      <c r="I87" s="13">
        <v>251000</v>
      </c>
      <c r="J87" s="11">
        <v>308300</v>
      </c>
      <c r="K87" s="3">
        <v>259800</v>
      </c>
      <c r="L87" s="3">
        <v>317800</v>
      </c>
      <c r="M87" s="3">
        <v>265000</v>
      </c>
      <c r="N87" s="3">
        <v>317800</v>
      </c>
      <c r="O87" s="11">
        <v>307400</v>
      </c>
      <c r="P87" s="11">
        <v>365300</v>
      </c>
      <c r="Q87" s="11">
        <v>322800</v>
      </c>
      <c r="R87" s="11">
        <v>381600</v>
      </c>
    </row>
    <row r="88" spans="1:18" hidden="1">
      <c r="A88" s="10" t="s">
        <v>173</v>
      </c>
      <c r="B88" s="10" t="str">
        <f t="shared" si="1"/>
        <v>ABEM020</v>
      </c>
      <c r="C88" s="4" t="s">
        <v>137</v>
      </c>
      <c r="D88" s="4" t="s">
        <v>84</v>
      </c>
      <c r="E88" s="4" t="s">
        <v>146</v>
      </c>
      <c r="F88" s="4">
        <v>19.010000000000002</v>
      </c>
      <c r="G88" s="4">
        <v>1</v>
      </c>
      <c r="H88" s="4" t="s">
        <v>147</v>
      </c>
      <c r="I88" s="3">
        <v>251000</v>
      </c>
      <c r="J88" s="11">
        <v>308300</v>
      </c>
      <c r="K88" s="3">
        <v>259800</v>
      </c>
      <c r="L88" s="3">
        <v>317800</v>
      </c>
      <c r="M88" s="3">
        <v>265000</v>
      </c>
      <c r="N88" s="3">
        <v>317800</v>
      </c>
      <c r="O88" s="11">
        <v>307400</v>
      </c>
      <c r="P88" s="11">
        <v>365300</v>
      </c>
      <c r="Q88" s="11">
        <v>322800</v>
      </c>
      <c r="R88" s="11">
        <v>381600</v>
      </c>
    </row>
    <row r="89" spans="1:18" hidden="1">
      <c r="A89" s="10" t="s">
        <v>174</v>
      </c>
      <c r="B89" s="10" t="s">
        <v>174</v>
      </c>
      <c r="C89" s="4" t="s">
        <v>139</v>
      </c>
      <c r="D89" s="4" t="s">
        <v>84</v>
      </c>
      <c r="E89" s="4" t="s">
        <v>146</v>
      </c>
      <c r="F89" s="4">
        <v>19.010000000000002</v>
      </c>
      <c r="G89" s="4">
        <v>1</v>
      </c>
      <c r="H89" s="4" t="s">
        <v>147</v>
      </c>
      <c r="I89" s="3">
        <v>251000</v>
      </c>
      <c r="J89" s="11">
        <v>308300</v>
      </c>
      <c r="K89" s="3">
        <v>259800</v>
      </c>
      <c r="L89" s="3">
        <v>317800</v>
      </c>
      <c r="M89" s="3">
        <v>265000</v>
      </c>
      <c r="N89" s="3">
        <v>317800</v>
      </c>
      <c r="O89" s="11">
        <v>307400</v>
      </c>
      <c r="P89" s="11">
        <v>365300</v>
      </c>
      <c r="Q89" s="11">
        <v>322800</v>
      </c>
      <c r="R89" s="11">
        <v>381600</v>
      </c>
    </row>
    <row r="90" spans="1:18" hidden="1">
      <c r="A90" s="4" t="s">
        <v>175</v>
      </c>
      <c r="B90" s="4" t="s">
        <v>175</v>
      </c>
      <c r="C90" s="4" t="s">
        <v>176</v>
      </c>
      <c r="D90" s="4" t="s">
        <v>20</v>
      </c>
      <c r="E90" s="4" t="s">
        <v>21</v>
      </c>
      <c r="F90" s="4">
        <v>1.05</v>
      </c>
      <c r="G90" s="4">
        <v>24</v>
      </c>
      <c r="H90" s="4" t="s">
        <v>22</v>
      </c>
      <c r="I90" s="3"/>
      <c r="J90" s="3"/>
      <c r="K90" s="3"/>
      <c r="L90" s="3"/>
      <c r="M90" s="3"/>
      <c r="N90" s="3"/>
      <c r="O90" s="3">
        <v>48300</v>
      </c>
      <c r="P90" s="3">
        <v>53300</v>
      </c>
      <c r="Q90" s="3">
        <v>48300</v>
      </c>
      <c r="R90" s="3">
        <v>53300</v>
      </c>
    </row>
    <row r="91" spans="1:18" hidden="1">
      <c r="A91" s="4" t="s">
        <v>177</v>
      </c>
      <c r="B91" s="4" t="s">
        <v>177</v>
      </c>
      <c r="C91" s="4" t="s">
        <v>178</v>
      </c>
      <c r="D91" s="4" t="s">
        <v>20</v>
      </c>
      <c r="E91" s="4" t="s">
        <v>142</v>
      </c>
      <c r="F91" s="4">
        <v>4.18</v>
      </c>
      <c r="G91" s="4">
        <v>4</v>
      </c>
      <c r="H91" s="4" t="s">
        <v>22</v>
      </c>
      <c r="I91" s="3"/>
      <c r="J91" s="3"/>
      <c r="K91" s="3"/>
      <c r="L91" s="3"/>
      <c r="M91" s="3"/>
      <c r="N91" s="3"/>
      <c r="O91" s="3">
        <v>233200</v>
      </c>
      <c r="P91" s="3">
        <v>257600</v>
      </c>
      <c r="Q91" s="3">
        <v>233200</v>
      </c>
      <c r="R91" s="3">
        <v>257600</v>
      </c>
    </row>
    <row r="92" spans="1:18" hidden="1">
      <c r="A92" s="10" t="s">
        <v>179</v>
      </c>
      <c r="B92" s="10" t="str">
        <f t="shared" ref="B92:B126" si="2">LEFT(A92,7)</f>
        <v>ACSY001</v>
      </c>
      <c r="C92" s="4" t="s">
        <v>180</v>
      </c>
      <c r="D92" s="4" t="s">
        <v>84</v>
      </c>
      <c r="E92" s="4" t="s">
        <v>181</v>
      </c>
      <c r="F92" s="4">
        <v>0.90200000000000002</v>
      </c>
      <c r="G92" s="4">
        <v>24</v>
      </c>
      <c r="H92" s="4" t="s">
        <v>22</v>
      </c>
      <c r="I92" s="3">
        <v>61600</v>
      </c>
      <c r="J92" s="11">
        <v>68300</v>
      </c>
      <c r="K92" s="11">
        <v>62500</v>
      </c>
      <c r="L92" s="11">
        <v>69300</v>
      </c>
      <c r="M92" s="3">
        <v>63100</v>
      </c>
      <c r="N92" s="3">
        <v>69300</v>
      </c>
      <c r="O92" s="11">
        <v>69400</v>
      </c>
      <c r="P92" s="11">
        <v>75700</v>
      </c>
      <c r="Q92" s="11">
        <v>74300</v>
      </c>
      <c r="R92" s="11">
        <v>81000</v>
      </c>
    </row>
    <row r="93" spans="1:18" hidden="1">
      <c r="A93" s="10" t="s">
        <v>182</v>
      </c>
      <c r="B93" s="10" t="str">
        <f t="shared" si="2"/>
        <v>ACSY001</v>
      </c>
      <c r="C93" s="4" t="s">
        <v>183</v>
      </c>
      <c r="D93" s="4" t="s">
        <v>84</v>
      </c>
      <c r="E93" s="4" t="s">
        <v>181</v>
      </c>
      <c r="F93" s="4">
        <v>0.97</v>
      </c>
      <c r="G93" s="4">
        <v>24</v>
      </c>
      <c r="H93" s="4" t="s">
        <v>22</v>
      </c>
      <c r="I93" s="3">
        <v>61600</v>
      </c>
      <c r="J93" s="11">
        <v>68300</v>
      </c>
      <c r="K93" s="11">
        <v>62500</v>
      </c>
      <c r="L93" s="11">
        <v>69300</v>
      </c>
      <c r="M93" s="3">
        <v>63100</v>
      </c>
      <c r="N93" s="3">
        <v>69300</v>
      </c>
      <c r="O93" s="11">
        <v>69400</v>
      </c>
      <c r="P93" s="11">
        <v>75700</v>
      </c>
      <c r="Q93" s="11">
        <v>74300</v>
      </c>
      <c r="R93" s="11">
        <v>81000</v>
      </c>
    </row>
    <row r="94" spans="1:18" hidden="1">
      <c r="A94" s="10" t="s">
        <v>184</v>
      </c>
      <c r="B94" s="10" t="str">
        <f t="shared" si="2"/>
        <v>ACSY001</v>
      </c>
      <c r="C94" s="4" t="s">
        <v>185</v>
      </c>
      <c r="D94" s="4" t="s">
        <v>84</v>
      </c>
      <c r="E94" s="4" t="s">
        <v>181</v>
      </c>
      <c r="F94" s="4">
        <v>0.96150000000000002</v>
      </c>
      <c r="G94" s="4">
        <v>24</v>
      </c>
      <c r="H94" s="4" t="s">
        <v>22</v>
      </c>
      <c r="I94" s="3">
        <v>61600</v>
      </c>
      <c r="J94" s="11">
        <v>68300</v>
      </c>
      <c r="K94" s="11">
        <v>62500</v>
      </c>
      <c r="L94" s="11">
        <v>69300</v>
      </c>
      <c r="M94" s="3">
        <v>63100</v>
      </c>
      <c r="N94" s="3">
        <v>69300</v>
      </c>
      <c r="O94" s="11">
        <v>69400</v>
      </c>
      <c r="P94" s="11">
        <v>75700</v>
      </c>
      <c r="Q94" s="11">
        <v>74300</v>
      </c>
      <c r="R94" s="11">
        <v>81000</v>
      </c>
    </row>
    <row r="95" spans="1:18" hidden="1">
      <c r="A95" s="10" t="s">
        <v>186</v>
      </c>
      <c r="B95" s="10" t="str">
        <f t="shared" si="2"/>
        <v>ACSY001</v>
      </c>
      <c r="C95" s="4" t="s">
        <v>187</v>
      </c>
      <c r="D95" s="4" t="s">
        <v>84</v>
      </c>
      <c r="E95" s="4" t="s">
        <v>181</v>
      </c>
      <c r="F95" s="4">
        <v>0.91049999999999998</v>
      </c>
      <c r="G95" s="4">
        <v>24</v>
      </c>
      <c r="H95" s="4" t="s">
        <v>22</v>
      </c>
      <c r="I95" s="3">
        <v>61600</v>
      </c>
      <c r="J95" s="11">
        <v>68300</v>
      </c>
      <c r="K95" s="11">
        <v>62500</v>
      </c>
      <c r="L95" s="11">
        <v>69300</v>
      </c>
      <c r="M95" s="3">
        <v>63100</v>
      </c>
      <c r="N95" s="3">
        <v>69300</v>
      </c>
      <c r="O95" s="11">
        <v>69400</v>
      </c>
      <c r="P95" s="11">
        <v>75700</v>
      </c>
      <c r="Q95" s="11">
        <v>74300</v>
      </c>
      <c r="R95" s="11">
        <v>81000</v>
      </c>
    </row>
    <row r="96" spans="1:18" hidden="1">
      <c r="A96" s="10" t="s">
        <v>188</v>
      </c>
      <c r="B96" s="10" t="str">
        <f t="shared" si="2"/>
        <v>ACSY001</v>
      </c>
      <c r="C96" s="4" t="s">
        <v>189</v>
      </c>
      <c r="D96" s="4" t="s">
        <v>84</v>
      </c>
      <c r="E96" s="4" t="s">
        <v>181</v>
      </c>
      <c r="F96" s="4">
        <v>0.95299999999999996</v>
      </c>
      <c r="G96" s="4">
        <v>24</v>
      </c>
      <c r="H96" s="4" t="s">
        <v>22</v>
      </c>
      <c r="I96" s="3">
        <v>61600</v>
      </c>
      <c r="J96" s="11">
        <v>68300</v>
      </c>
      <c r="K96" s="11">
        <v>62500</v>
      </c>
      <c r="L96" s="11">
        <v>69300</v>
      </c>
      <c r="M96" s="3">
        <v>63100</v>
      </c>
      <c r="N96" s="3">
        <v>69300</v>
      </c>
      <c r="O96" s="11">
        <v>69400</v>
      </c>
      <c r="P96" s="11">
        <v>75700</v>
      </c>
      <c r="Q96" s="11">
        <v>74300</v>
      </c>
      <c r="R96" s="11">
        <v>81000</v>
      </c>
    </row>
    <row r="97" spans="1:18" hidden="1">
      <c r="A97" s="10" t="s">
        <v>190</v>
      </c>
      <c r="B97" s="10" t="str">
        <f t="shared" si="2"/>
        <v>ACSY001</v>
      </c>
      <c r="C97" s="4" t="s">
        <v>191</v>
      </c>
      <c r="D97" s="4" t="s">
        <v>84</v>
      </c>
      <c r="E97" s="4" t="s">
        <v>181</v>
      </c>
      <c r="F97" s="4">
        <v>0.93600000000000005</v>
      </c>
      <c r="G97" s="4">
        <v>24</v>
      </c>
      <c r="H97" s="4" t="s">
        <v>22</v>
      </c>
      <c r="I97" s="3">
        <v>61600</v>
      </c>
      <c r="J97" s="11">
        <v>68300</v>
      </c>
      <c r="K97" s="11">
        <v>62500</v>
      </c>
      <c r="L97" s="11">
        <v>69300</v>
      </c>
      <c r="M97" s="3">
        <v>63100</v>
      </c>
      <c r="N97" s="3">
        <v>69300</v>
      </c>
      <c r="O97" s="11">
        <v>69400</v>
      </c>
      <c r="P97" s="11">
        <v>75700</v>
      </c>
      <c r="Q97" s="11">
        <v>74300</v>
      </c>
      <c r="R97" s="11">
        <v>81000</v>
      </c>
    </row>
    <row r="98" spans="1:18" hidden="1">
      <c r="A98" s="10" t="s">
        <v>192</v>
      </c>
      <c r="B98" s="10" t="str">
        <f t="shared" si="2"/>
        <v>ACSY001</v>
      </c>
      <c r="C98" s="4" t="s">
        <v>193</v>
      </c>
      <c r="D98" s="4" t="s">
        <v>84</v>
      </c>
      <c r="E98" s="4" t="s">
        <v>181</v>
      </c>
      <c r="F98" s="4">
        <v>0.91900000000000004</v>
      </c>
      <c r="G98" s="4">
        <v>24</v>
      </c>
      <c r="H98" s="4" t="s">
        <v>22</v>
      </c>
      <c r="I98" s="3">
        <v>61600</v>
      </c>
      <c r="J98" s="11">
        <v>68300</v>
      </c>
      <c r="K98" s="11">
        <v>62500</v>
      </c>
      <c r="L98" s="11">
        <v>69300</v>
      </c>
      <c r="M98" s="3">
        <v>63100</v>
      </c>
      <c r="N98" s="3">
        <v>69300</v>
      </c>
      <c r="O98" s="11">
        <v>69400</v>
      </c>
      <c r="P98" s="11">
        <v>75700</v>
      </c>
      <c r="Q98" s="11">
        <v>74300</v>
      </c>
      <c r="R98" s="11">
        <v>81000</v>
      </c>
    </row>
    <row r="99" spans="1:18" hidden="1">
      <c r="A99" s="10" t="s">
        <v>194</v>
      </c>
      <c r="B99" s="10" t="str">
        <f t="shared" si="2"/>
        <v>ACSY001</v>
      </c>
      <c r="C99" s="4" t="s">
        <v>195</v>
      </c>
      <c r="D99" s="4" t="s">
        <v>84</v>
      </c>
      <c r="E99" s="4" t="s">
        <v>181</v>
      </c>
      <c r="F99" s="4">
        <v>0.91049999999999998</v>
      </c>
      <c r="G99" s="4">
        <v>24</v>
      </c>
      <c r="H99" s="4" t="s">
        <v>22</v>
      </c>
      <c r="I99" s="3">
        <v>61600</v>
      </c>
      <c r="J99" s="11">
        <v>68300</v>
      </c>
      <c r="K99" s="11">
        <v>62500</v>
      </c>
      <c r="L99" s="11">
        <v>69300</v>
      </c>
      <c r="M99" s="3">
        <v>63100</v>
      </c>
      <c r="N99" s="3">
        <v>69300</v>
      </c>
      <c r="O99" s="11">
        <v>69400</v>
      </c>
      <c r="P99" s="11">
        <v>75700</v>
      </c>
      <c r="Q99" s="11">
        <v>74300</v>
      </c>
      <c r="R99" s="11">
        <v>81000</v>
      </c>
    </row>
    <row r="100" spans="1:18" hidden="1">
      <c r="A100" s="10" t="s">
        <v>196</v>
      </c>
      <c r="B100" s="10" t="str">
        <f t="shared" si="2"/>
        <v>ACSY001</v>
      </c>
      <c r="C100" s="4" t="s">
        <v>197</v>
      </c>
      <c r="D100" s="4" t="s">
        <v>84</v>
      </c>
      <c r="E100" s="4" t="s">
        <v>181</v>
      </c>
      <c r="F100" s="4">
        <v>0.93600000000000005</v>
      </c>
      <c r="G100" s="4">
        <v>24</v>
      </c>
      <c r="H100" s="4" t="s">
        <v>22</v>
      </c>
      <c r="I100" s="3">
        <v>61600</v>
      </c>
      <c r="J100" s="11">
        <v>68300</v>
      </c>
      <c r="K100" s="11">
        <v>62500</v>
      </c>
      <c r="L100" s="11">
        <v>69300</v>
      </c>
      <c r="M100" s="3">
        <v>63100</v>
      </c>
      <c r="N100" s="3">
        <v>69300</v>
      </c>
      <c r="O100" s="11">
        <v>69400</v>
      </c>
      <c r="P100" s="11">
        <v>75700</v>
      </c>
      <c r="Q100" s="11">
        <v>74300</v>
      </c>
      <c r="R100" s="11">
        <v>81000</v>
      </c>
    </row>
    <row r="101" spans="1:18" hidden="1">
      <c r="A101" s="10" t="s">
        <v>198</v>
      </c>
      <c r="B101" s="10" t="str">
        <f t="shared" si="2"/>
        <v>ACSY001</v>
      </c>
      <c r="C101" s="4" t="s">
        <v>199</v>
      </c>
      <c r="D101" s="4" t="s">
        <v>84</v>
      </c>
      <c r="E101" s="4" t="s">
        <v>181</v>
      </c>
      <c r="F101" s="4">
        <v>0.93600000000000005</v>
      </c>
      <c r="G101" s="4">
        <v>24</v>
      </c>
      <c r="H101" s="4" t="s">
        <v>22</v>
      </c>
      <c r="I101" s="3">
        <v>61600</v>
      </c>
      <c r="J101" s="11">
        <v>68300</v>
      </c>
      <c r="K101" s="11">
        <v>62500</v>
      </c>
      <c r="L101" s="11">
        <v>69300</v>
      </c>
      <c r="M101" s="3">
        <v>63100</v>
      </c>
      <c r="N101" s="3">
        <v>69300</v>
      </c>
      <c r="O101" s="11">
        <v>69400</v>
      </c>
      <c r="P101" s="11">
        <v>75700</v>
      </c>
      <c r="Q101" s="11">
        <v>74300</v>
      </c>
      <c r="R101" s="11">
        <v>81000</v>
      </c>
    </row>
    <row r="102" spans="1:18" hidden="1">
      <c r="A102" s="10" t="s">
        <v>200</v>
      </c>
      <c r="B102" s="10" t="str">
        <f t="shared" si="2"/>
        <v>ACSY001</v>
      </c>
      <c r="C102" s="4" t="s">
        <v>201</v>
      </c>
      <c r="D102" s="4" t="s">
        <v>84</v>
      </c>
      <c r="E102" s="4" t="s">
        <v>181</v>
      </c>
      <c r="F102" s="4">
        <v>0.97850000000000004</v>
      </c>
      <c r="G102" s="4">
        <v>24</v>
      </c>
      <c r="H102" s="4" t="s">
        <v>22</v>
      </c>
      <c r="I102" s="3">
        <v>61600</v>
      </c>
      <c r="J102" s="11">
        <v>68300</v>
      </c>
      <c r="K102" s="11">
        <v>62500</v>
      </c>
      <c r="L102" s="11">
        <v>69300</v>
      </c>
      <c r="M102" s="3">
        <v>63100</v>
      </c>
      <c r="N102" s="3">
        <v>69300</v>
      </c>
      <c r="O102" s="11">
        <v>69400</v>
      </c>
      <c r="P102" s="11">
        <v>75700</v>
      </c>
      <c r="Q102" s="11">
        <v>74300</v>
      </c>
      <c r="R102" s="11">
        <v>81000</v>
      </c>
    </row>
    <row r="103" spans="1:18" hidden="1">
      <c r="A103" s="10" t="s">
        <v>202</v>
      </c>
      <c r="B103" s="10" t="str">
        <f t="shared" si="2"/>
        <v>ACSY001</v>
      </c>
      <c r="C103" s="4" t="s">
        <v>203</v>
      </c>
      <c r="D103" s="4" t="s">
        <v>84</v>
      </c>
      <c r="E103" s="4" t="s">
        <v>181</v>
      </c>
      <c r="F103" s="4">
        <v>0.94450000000000001</v>
      </c>
      <c r="G103" s="4">
        <v>24</v>
      </c>
      <c r="H103" s="4" t="s">
        <v>22</v>
      </c>
      <c r="I103" s="3">
        <v>61600</v>
      </c>
      <c r="J103" s="11">
        <v>68300</v>
      </c>
      <c r="K103" s="11">
        <v>62500</v>
      </c>
      <c r="L103" s="11">
        <v>69300</v>
      </c>
      <c r="M103" s="3">
        <v>63100</v>
      </c>
      <c r="N103" s="3">
        <v>69300</v>
      </c>
      <c r="O103" s="11">
        <v>69400</v>
      </c>
      <c r="P103" s="11">
        <v>75700</v>
      </c>
      <c r="Q103" s="11">
        <v>74300</v>
      </c>
      <c r="R103" s="11">
        <v>81000</v>
      </c>
    </row>
    <row r="104" spans="1:18" hidden="1">
      <c r="A104" s="10" t="s">
        <v>204</v>
      </c>
      <c r="B104" s="10" t="str">
        <f t="shared" si="2"/>
        <v>ACSY001</v>
      </c>
      <c r="C104" s="4" t="s">
        <v>205</v>
      </c>
      <c r="D104" s="4" t="s">
        <v>84</v>
      </c>
      <c r="E104" s="4" t="s">
        <v>181</v>
      </c>
      <c r="F104" s="4">
        <v>0.97850000000000004</v>
      </c>
      <c r="G104" s="4">
        <v>24</v>
      </c>
      <c r="H104" s="4" t="s">
        <v>22</v>
      </c>
      <c r="I104" s="3">
        <v>61600</v>
      </c>
      <c r="J104" s="11">
        <v>68300</v>
      </c>
      <c r="K104" s="11">
        <v>62500</v>
      </c>
      <c r="L104" s="11">
        <v>69300</v>
      </c>
      <c r="M104" s="3">
        <v>63100</v>
      </c>
      <c r="N104" s="3">
        <v>69300</v>
      </c>
      <c r="O104" s="11">
        <v>69400</v>
      </c>
      <c r="P104" s="11">
        <v>75700</v>
      </c>
      <c r="Q104" s="11">
        <v>74300</v>
      </c>
      <c r="R104" s="11">
        <v>81000</v>
      </c>
    </row>
    <row r="105" spans="1:18" hidden="1">
      <c r="A105" s="10" t="s">
        <v>206</v>
      </c>
      <c r="B105" s="10" t="str">
        <f t="shared" si="2"/>
        <v>ACSY001</v>
      </c>
      <c r="C105" s="4" t="s">
        <v>207</v>
      </c>
      <c r="D105" s="4" t="s">
        <v>84</v>
      </c>
      <c r="E105" s="4" t="s">
        <v>181</v>
      </c>
      <c r="F105" s="4">
        <v>0.94450000000000001</v>
      </c>
      <c r="G105" s="4">
        <v>24</v>
      </c>
      <c r="H105" s="4" t="s">
        <v>22</v>
      </c>
      <c r="I105" s="3">
        <v>61600</v>
      </c>
      <c r="J105" s="11">
        <v>68300</v>
      </c>
      <c r="K105" s="11">
        <v>62500</v>
      </c>
      <c r="L105" s="11">
        <v>69300</v>
      </c>
      <c r="M105" s="3">
        <v>63100</v>
      </c>
      <c r="N105" s="3">
        <v>69300</v>
      </c>
      <c r="O105" s="11">
        <v>69400</v>
      </c>
      <c r="P105" s="11">
        <v>75700</v>
      </c>
      <c r="Q105" s="11">
        <v>74300</v>
      </c>
      <c r="R105" s="11">
        <v>81000</v>
      </c>
    </row>
    <row r="106" spans="1:18" hidden="1">
      <c r="A106" s="10" t="s">
        <v>208</v>
      </c>
      <c r="B106" s="10" t="str">
        <f t="shared" si="2"/>
        <v>ACSY001</v>
      </c>
      <c r="C106" s="4" t="s">
        <v>209</v>
      </c>
      <c r="D106" s="4" t="s">
        <v>84</v>
      </c>
      <c r="E106" s="4" t="s">
        <v>181</v>
      </c>
      <c r="F106" s="4">
        <v>0.97850000000000004</v>
      </c>
      <c r="G106" s="4">
        <v>24</v>
      </c>
      <c r="H106" s="4" t="s">
        <v>22</v>
      </c>
      <c r="I106" s="3">
        <v>61600</v>
      </c>
      <c r="J106" s="11">
        <v>68300</v>
      </c>
      <c r="K106" s="11">
        <v>62500</v>
      </c>
      <c r="L106" s="11">
        <v>69300</v>
      </c>
      <c r="M106" s="3">
        <v>63100</v>
      </c>
      <c r="N106" s="3">
        <v>69300</v>
      </c>
      <c r="O106" s="11">
        <v>69400</v>
      </c>
      <c r="P106" s="11">
        <v>75700</v>
      </c>
      <c r="Q106" s="11">
        <v>74300</v>
      </c>
      <c r="R106" s="11">
        <v>81000</v>
      </c>
    </row>
    <row r="107" spans="1:18" hidden="1">
      <c r="A107" s="10" t="s">
        <v>210</v>
      </c>
      <c r="B107" s="10" t="str">
        <f t="shared" si="2"/>
        <v>ACSY001</v>
      </c>
      <c r="C107" s="4" t="s">
        <v>211</v>
      </c>
      <c r="D107" s="4" t="s">
        <v>84</v>
      </c>
      <c r="E107" s="4" t="s">
        <v>181</v>
      </c>
      <c r="F107" s="4">
        <v>0.93600000000000005</v>
      </c>
      <c r="G107" s="4">
        <v>24</v>
      </c>
      <c r="H107" s="4" t="s">
        <v>22</v>
      </c>
      <c r="I107" s="3">
        <v>61600</v>
      </c>
      <c r="J107" s="11">
        <v>68300</v>
      </c>
      <c r="K107" s="11">
        <v>62500</v>
      </c>
      <c r="L107" s="11">
        <v>69300</v>
      </c>
      <c r="M107" s="3">
        <v>63100</v>
      </c>
      <c r="N107" s="3">
        <v>69300</v>
      </c>
      <c r="O107" s="11">
        <v>69400</v>
      </c>
      <c r="P107" s="11">
        <v>75700</v>
      </c>
      <c r="Q107" s="11">
        <v>74300</v>
      </c>
      <c r="R107" s="11">
        <v>81000</v>
      </c>
    </row>
    <row r="108" spans="1:18" hidden="1">
      <c r="A108" s="10" t="s">
        <v>212</v>
      </c>
      <c r="B108" s="10" t="str">
        <f t="shared" si="2"/>
        <v>ACSY001</v>
      </c>
      <c r="C108" s="4" t="s">
        <v>213</v>
      </c>
      <c r="D108" s="4" t="s">
        <v>84</v>
      </c>
      <c r="E108" s="4" t="s">
        <v>181</v>
      </c>
      <c r="F108" s="4">
        <v>0.96150000000000002</v>
      </c>
      <c r="G108" s="4">
        <v>24</v>
      </c>
      <c r="H108" s="4" t="s">
        <v>22</v>
      </c>
      <c r="I108" s="3">
        <v>61600</v>
      </c>
      <c r="J108" s="11">
        <v>68300</v>
      </c>
      <c r="K108" s="11">
        <v>62500</v>
      </c>
      <c r="L108" s="11">
        <v>69300</v>
      </c>
      <c r="M108" s="3">
        <v>63100</v>
      </c>
      <c r="N108" s="3">
        <v>69300</v>
      </c>
      <c r="O108" s="11">
        <v>69400</v>
      </c>
      <c r="P108" s="11">
        <v>75700</v>
      </c>
      <c r="Q108" s="11">
        <v>74300</v>
      </c>
      <c r="R108" s="11">
        <v>81000</v>
      </c>
    </row>
    <row r="109" spans="1:18" hidden="1">
      <c r="A109" s="10" t="s">
        <v>214</v>
      </c>
      <c r="B109" s="10" t="str">
        <f t="shared" si="2"/>
        <v>ACSY001</v>
      </c>
      <c r="C109" s="4" t="s">
        <v>215</v>
      </c>
      <c r="D109" s="4" t="s">
        <v>84</v>
      </c>
      <c r="E109" s="4" t="s">
        <v>181</v>
      </c>
      <c r="F109" s="4">
        <v>0.93600000000000005</v>
      </c>
      <c r="G109" s="4">
        <v>24</v>
      </c>
      <c r="H109" s="4" t="s">
        <v>22</v>
      </c>
      <c r="I109" s="3">
        <v>61600</v>
      </c>
      <c r="J109" s="11">
        <v>68300</v>
      </c>
      <c r="K109" s="11">
        <v>62500</v>
      </c>
      <c r="L109" s="11">
        <v>69300</v>
      </c>
      <c r="M109" s="3">
        <v>63100</v>
      </c>
      <c r="N109" s="3">
        <v>69300</v>
      </c>
      <c r="O109" s="11">
        <v>69400</v>
      </c>
      <c r="P109" s="11">
        <v>75700</v>
      </c>
      <c r="Q109" s="11">
        <v>74300</v>
      </c>
      <c r="R109" s="11">
        <v>81000</v>
      </c>
    </row>
    <row r="110" spans="1:18" hidden="1">
      <c r="A110" s="10" t="s">
        <v>216</v>
      </c>
      <c r="B110" s="10" t="str">
        <f t="shared" si="2"/>
        <v>ACSY001</v>
      </c>
      <c r="C110" s="4" t="s">
        <v>217</v>
      </c>
      <c r="D110" s="4" t="s">
        <v>84</v>
      </c>
      <c r="E110" s="4" t="s">
        <v>181</v>
      </c>
      <c r="F110" s="4">
        <v>0.95299999999999996</v>
      </c>
      <c r="G110" s="4">
        <v>24</v>
      </c>
      <c r="H110" s="4" t="s">
        <v>22</v>
      </c>
      <c r="I110" s="3">
        <v>61600</v>
      </c>
      <c r="J110" s="11">
        <v>68300</v>
      </c>
      <c r="K110" s="11">
        <v>62500</v>
      </c>
      <c r="L110" s="11">
        <v>69300</v>
      </c>
      <c r="M110" s="3">
        <v>63100</v>
      </c>
      <c r="N110" s="3">
        <v>69300</v>
      </c>
      <c r="O110" s="11">
        <v>69400</v>
      </c>
      <c r="P110" s="11">
        <v>75700</v>
      </c>
      <c r="Q110" s="11">
        <v>74300</v>
      </c>
      <c r="R110" s="11">
        <v>81000</v>
      </c>
    </row>
    <row r="111" spans="1:18" hidden="1">
      <c r="A111" s="10" t="s">
        <v>218</v>
      </c>
      <c r="B111" s="10" t="str">
        <f t="shared" si="2"/>
        <v>ACSY001</v>
      </c>
      <c r="C111" s="4" t="s">
        <v>219</v>
      </c>
      <c r="D111" s="4" t="s">
        <v>84</v>
      </c>
      <c r="E111" s="4" t="s">
        <v>181</v>
      </c>
      <c r="F111" s="4">
        <v>0.97</v>
      </c>
      <c r="G111" s="4">
        <v>24</v>
      </c>
      <c r="H111" s="4" t="s">
        <v>22</v>
      </c>
      <c r="I111" s="3">
        <v>61600</v>
      </c>
      <c r="J111" s="11">
        <v>68300</v>
      </c>
      <c r="K111" s="11">
        <v>62500</v>
      </c>
      <c r="L111" s="11">
        <v>69300</v>
      </c>
      <c r="M111" s="3">
        <v>63100</v>
      </c>
      <c r="N111" s="3">
        <v>69300</v>
      </c>
      <c r="O111" s="11">
        <v>69400</v>
      </c>
      <c r="P111" s="11">
        <v>75700</v>
      </c>
      <c r="Q111" s="11">
        <v>74300</v>
      </c>
      <c r="R111" s="11">
        <v>81000</v>
      </c>
    </row>
    <row r="112" spans="1:18" hidden="1">
      <c r="A112" s="10" t="s">
        <v>220</v>
      </c>
      <c r="B112" s="10" t="str">
        <f t="shared" si="2"/>
        <v>ACSY001</v>
      </c>
      <c r="C112" s="4" t="s">
        <v>221</v>
      </c>
      <c r="D112" s="4" t="s">
        <v>84</v>
      </c>
      <c r="E112" s="4" t="s">
        <v>181</v>
      </c>
      <c r="F112" s="4">
        <v>0.94450000000000001</v>
      </c>
      <c r="G112" s="4">
        <v>24</v>
      </c>
      <c r="H112" s="4" t="s">
        <v>22</v>
      </c>
      <c r="I112" s="3">
        <v>61600</v>
      </c>
      <c r="J112" s="11">
        <v>68300</v>
      </c>
      <c r="K112" s="11">
        <v>62500</v>
      </c>
      <c r="L112" s="11">
        <v>69300</v>
      </c>
      <c r="M112" s="3">
        <v>63100</v>
      </c>
      <c r="N112" s="3">
        <v>69300</v>
      </c>
      <c r="O112" s="11">
        <v>69400</v>
      </c>
      <c r="P112" s="11">
        <v>75700</v>
      </c>
      <c r="Q112" s="11">
        <v>74300</v>
      </c>
      <c r="R112" s="11">
        <v>81000</v>
      </c>
    </row>
    <row r="113" spans="1:18" hidden="1">
      <c r="A113" s="10" t="s">
        <v>222</v>
      </c>
      <c r="B113" s="10" t="str">
        <f t="shared" si="2"/>
        <v>ACSY001</v>
      </c>
      <c r="C113" s="4" t="s">
        <v>223</v>
      </c>
      <c r="D113" s="4" t="s">
        <v>84</v>
      </c>
      <c r="E113" s="4" t="s">
        <v>181</v>
      </c>
      <c r="F113" s="4">
        <v>0.90200000000000002</v>
      </c>
      <c r="G113" s="4">
        <v>24</v>
      </c>
      <c r="H113" s="4" t="s">
        <v>22</v>
      </c>
      <c r="I113" s="3">
        <v>61600</v>
      </c>
      <c r="J113" s="11">
        <v>68300</v>
      </c>
      <c r="K113" s="11">
        <v>62500</v>
      </c>
      <c r="L113" s="11">
        <v>69300</v>
      </c>
      <c r="M113" s="3">
        <v>63100</v>
      </c>
      <c r="N113" s="3">
        <v>69300</v>
      </c>
      <c r="O113" s="11">
        <v>69400</v>
      </c>
      <c r="P113" s="11">
        <v>75700</v>
      </c>
      <c r="Q113" s="11">
        <v>74300</v>
      </c>
      <c r="R113" s="11">
        <v>81000</v>
      </c>
    </row>
    <row r="114" spans="1:18" hidden="1">
      <c r="A114" s="10" t="s">
        <v>224</v>
      </c>
      <c r="B114" s="10" t="str">
        <f t="shared" si="2"/>
        <v>ACSY001</v>
      </c>
      <c r="C114" s="4" t="s">
        <v>225</v>
      </c>
      <c r="D114" s="4" t="s">
        <v>84</v>
      </c>
      <c r="E114" s="4" t="s">
        <v>181</v>
      </c>
      <c r="F114" s="4">
        <v>0.93600000000000005</v>
      </c>
      <c r="G114" s="4">
        <v>24</v>
      </c>
      <c r="H114" s="4" t="s">
        <v>22</v>
      </c>
      <c r="I114" s="3">
        <v>61600</v>
      </c>
      <c r="J114" s="11">
        <v>68300</v>
      </c>
      <c r="K114" s="11">
        <v>62500</v>
      </c>
      <c r="L114" s="11">
        <v>69300</v>
      </c>
      <c r="M114" s="3">
        <v>63100</v>
      </c>
      <c r="N114" s="3">
        <v>69300</v>
      </c>
      <c r="O114" s="11">
        <v>69400</v>
      </c>
      <c r="P114" s="11">
        <v>75700</v>
      </c>
      <c r="Q114" s="11">
        <v>74300</v>
      </c>
      <c r="R114" s="11">
        <v>81000</v>
      </c>
    </row>
    <row r="115" spans="1:18" hidden="1">
      <c r="A115" s="10" t="s">
        <v>226</v>
      </c>
      <c r="B115" s="10" t="str">
        <f t="shared" si="2"/>
        <v>ACSY001</v>
      </c>
      <c r="C115" s="4" t="s">
        <v>227</v>
      </c>
      <c r="D115" s="4" t="s">
        <v>84</v>
      </c>
      <c r="E115" s="4" t="s">
        <v>181</v>
      </c>
      <c r="F115" s="4">
        <v>0.91900000000000004</v>
      </c>
      <c r="G115" s="4">
        <v>24</v>
      </c>
      <c r="H115" s="4" t="s">
        <v>22</v>
      </c>
      <c r="I115" s="3">
        <v>61600</v>
      </c>
      <c r="J115" s="11">
        <v>68300</v>
      </c>
      <c r="K115" s="11">
        <v>62500</v>
      </c>
      <c r="L115" s="11">
        <v>69300</v>
      </c>
      <c r="M115" s="3">
        <v>63100</v>
      </c>
      <c r="N115" s="3">
        <v>69300</v>
      </c>
      <c r="O115" s="11">
        <v>69400</v>
      </c>
      <c r="P115" s="11">
        <v>75700</v>
      </c>
      <c r="Q115" s="11">
        <v>74300</v>
      </c>
      <c r="R115" s="11">
        <v>81000</v>
      </c>
    </row>
    <row r="116" spans="1:18" hidden="1">
      <c r="A116" s="10" t="s">
        <v>228</v>
      </c>
      <c r="B116" s="10" t="str">
        <f t="shared" si="2"/>
        <v>ACSY001</v>
      </c>
      <c r="C116" s="4" t="s">
        <v>229</v>
      </c>
      <c r="D116" s="4" t="s">
        <v>84</v>
      </c>
      <c r="E116" s="4" t="s">
        <v>181</v>
      </c>
      <c r="F116" s="4">
        <v>0.93600000000000005</v>
      </c>
      <c r="G116" s="4">
        <v>24</v>
      </c>
      <c r="H116" s="4" t="s">
        <v>22</v>
      </c>
      <c r="I116" s="3">
        <v>61600</v>
      </c>
      <c r="J116" s="11">
        <v>68300</v>
      </c>
      <c r="K116" s="11">
        <v>62500</v>
      </c>
      <c r="L116" s="11">
        <v>69300</v>
      </c>
      <c r="M116" s="3">
        <v>63100</v>
      </c>
      <c r="N116" s="3">
        <v>69300</v>
      </c>
      <c r="O116" s="11">
        <v>69400</v>
      </c>
      <c r="P116" s="11">
        <v>75700</v>
      </c>
      <c r="Q116" s="11">
        <v>74300</v>
      </c>
      <c r="R116" s="11">
        <v>81000</v>
      </c>
    </row>
    <row r="117" spans="1:18" hidden="1">
      <c r="A117" s="10" t="s">
        <v>230</v>
      </c>
      <c r="B117" s="10" t="str">
        <f t="shared" si="2"/>
        <v>ACSY001</v>
      </c>
      <c r="C117" s="4" t="s">
        <v>231</v>
      </c>
      <c r="D117" s="4" t="s">
        <v>84</v>
      </c>
      <c r="E117" s="4" t="s">
        <v>181</v>
      </c>
      <c r="F117" s="4">
        <v>0.94450000000000001</v>
      </c>
      <c r="G117" s="4">
        <v>24</v>
      </c>
      <c r="H117" s="4" t="s">
        <v>22</v>
      </c>
      <c r="I117" s="3">
        <v>61600</v>
      </c>
      <c r="J117" s="11">
        <v>68300</v>
      </c>
      <c r="K117" s="11">
        <v>62500</v>
      </c>
      <c r="L117" s="11">
        <v>69300</v>
      </c>
      <c r="M117" s="3">
        <v>63100</v>
      </c>
      <c r="N117" s="3">
        <v>69300</v>
      </c>
      <c r="O117" s="11">
        <v>69400</v>
      </c>
      <c r="P117" s="11">
        <v>75700</v>
      </c>
      <c r="Q117" s="11">
        <v>74300</v>
      </c>
      <c r="R117" s="11">
        <v>81000</v>
      </c>
    </row>
    <row r="118" spans="1:18" hidden="1">
      <c r="A118" s="10" t="s">
        <v>232</v>
      </c>
      <c r="B118" s="10" t="str">
        <f t="shared" si="2"/>
        <v>ACSY001</v>
      </c>
      <c r="C118" s="4" t="s">
        <v>233</v>
      </c>
      <c r="D118" s="4" t="s">
        <v>84</v>
      </c>
      <c r="E118" s="4" t="s">
        <v>181</v>
      </c>
      <c r="F118" s="4">
        <v>0.94450000000000001</v>
      </c>
      <c r="G118" s="4">
        <v>24</v>
      </c>
      <c r="H118" s="4" t="s">
        <v>22</v>
      </c>
      <c r="I118" s="3">
        <v>61600</v>
      </c>
      <c r="J118" s="11">
        <v>68300</v>
      </c>
      <c r="K118" s="11">
        <v>62500</v>
      </c>
      <c r="L118" s="11">
        <v>69300</v>
      </c>
      <c r="M118" s="3">
        <v>63100</v>
      </c>
      <c r="N118" s="3">
        <v>69300</v>
      </c>
      <c r="O118" s="11">
        <v>69400</v>
      </c>
      <c r="P118" s="11">
        <v>75700</v>
      </c>
      <c r="Q118" s="11">
        <v>74300</v>
      </c>
      <c r="R118" s="11">
        <v>81000</v>
      </c>
    </row>
    <row r="119" spans="1:18" hidden="1">
      <c r="A119" s="10" t="s">
        <v>234</v>
      </c>
      <c r="B119" s="10" t="str">
        <f t="shared" si="2"/>
        <v>ACSY001</v>
      </c>
      <c r="C119" s="4" t="s">
        <v>235</v>
      </c>
      <c r="D119" s="4" t="s">
        <v>84</v>
      </c>
      <c r="E119" s="4" t="s">
        <v>181</v>
      </c>
      <c r="F119" s="4">
        <v>1.038</v>
      </c>
      <c r="G119" s="4">
        <v>24</v>
      </c>
      <c r="H119" s="4" t="s">
        <v>22</v>
      </c>
      <c r="I119" s="3">
        <v>61600</v>
      </c>
      <c r="J119" s="11">
        <v>68300</v>
      </c>
      <c r="K119" s="11">
        <v>62500</v>
      </c>
      <c r="L119" s="11">
        <v>69300</v>
      </c>
      <c r="M119" s="3">
        <v>63100</v>
      </c>
      <c r="N119" s="3">
        <v>69300</v>
      </c>
      <c r="O119" s="11">
        <v>69400</v>
      </c>
      <c r="P119" s="11">
        <v>75700</v>
      </c>
      <c r="Q119" s="11">
        <v>74300</v>
      </c>
      <c r="R119" s="11">
        <v>81000</v>
      </c>
    </row>
    <row r="120" spans="1:18" hidden="1">
      <c r="A120" s="10" t="s">
        <v>236</v>
      </c>
      <c r="B120" s="10" t="str">
        <f t="shared" si="2"/>
        <v>ACSY001</v>
      </c>
      <c r="C120" s="4" t="s">
        <v>237</v>
      </c>
      <c r="D120" s="4" t="s">
        <v>84</v>
      </c>
      <c r="E120" s="4" t="s">
        <v>181</v>
      </c>
      <c r="F120" s="4">
        <v>0.95299999999999996</v>
      </c>
      <c r="G120" s="4">
        <v>24</v>
      </c>
      <c r="H120" s="4" t="s">
        <v>22</v>
      </c>
      <c r="I120" s="3">
        <v>61600</v>
      </c>
      <c r="J120" s="11">
        <v>68300</v>
      </c>
      <c r="K120" s="11">
        <v>62500</v>
      </c>
      <c r="L120" s="11">
        <v>69300</v>
      </c>
      <c r="M120" s="3">
        <v>63100</v>
      </c>
      <c r="N120" s="3">
        <v>69300</v>
      </c>
      <c r="O120" s="11">
        <v>69400</v>
      </c>
      <c r="P120" s="11">
        <v>75700</v>
      </c>
      <c r="Q120" s="11">
        <v>74300</v>
      </c>
      <c r="R120" s="11">
        <v>81000</v>
      </c>
    </row>
    <row r="121" spans="1:18" hidden="1">
      <c r="A121" s="10" t="s">
        <v>238</v>
      </c>
      <c r="B121" s="10" t="str">
        <f t="shared" si="2"/>
        <v>ACSY001</v>
      </c>
      <c r="C121" s="4" t="s">
        <v>239</v>
      </c>
      <c r="D121" s="4" t="s">
        <v>84</v>
      </c>
      <c r="E121" s="4" t="s">
        <v>181</v>
      </c>
      <c r="F121" s="4">
        <v>0.94450000000000001</v>
      </c>
      <c r="G121" s="4">
        <v>24</v>
      </c>
      <c r="H121" s="4" t="s">
        <v>22</v>
      </c>
      <c r="I121" s="3">
        <v>61600</v>
      </c>
      <c r="J121" s="11">
        <v>68300</v>
      </c>
      <c r="K121" s="11">
        <v>62500</v>
      </c>
      <c r="L121" s="11">
        <v>69300</v>
      </c>
      <c r="M121" s="3">
        <v>63100</v>
      </c>
      <c r="N121" s="3">
        <v>69300</v>
      </c>
      <c r="O121" s="11">
        <v>69400</v>
      </c>
      <c r="P121" s="11">
        <v>75700</v>
      </c>
      <c r="Q121" s="11">
        <v>74300</v>
      </c>
      <c r="R121" s="11">
        <v>81000</v>
      </c>
    </row>
    <row r="122" spans="1:18" hidden="1">
      <c r="A122" s="10" t="s">
        <v>240</v>
      </c>
      <c r="B122" s="10" t="str">
        <f t="shared" si="2"/>
        <v>ACSY001</v>
      </c>
      <c r="C122" s="4" t="s">
        <v>241</v>
      </c>
      <c r="D122" s="4" t="s">
        <v>84</v>
      </c>
      <c r="E122" s="4" t="s">
        <v>181</v>
      </c>
      <c r="F122" s="4">
        <v>0.92749999999999999</v>
      </c>
      <c r="G122" s="4">
        <v>24</v>
      </c>
      <c r="H122" s="4" t="s">
        <v>22</v>
      </c>
      <c r="I122" s="3">
        <v>61600</v>
      </c>
      <c r="J122" s="11">
        <v>68300</v>
      </c>
      <c r="K122" s="11">
        <v>62500</v>
      </c>
      <c r="L122" s="11">
        <v>69300</v>
      </c>
      <c r="M122" s="3">
        <v>63100</v>
      </c>
      <c r="N122" s="3">
        <v>69300</v>
      </c>
      <c r="O122" s="11">
        <v>69400</v>
      </c>
      <c r="P122" s="11">
        <v>75700</v>
      </c>
      <c r="Q122" s="11">
        <v>74300</v>
      </c>
      <c r="R122" s="11">
        <v>81000</v>
      </c>
    </row>
    <row r="123" spans="1:18" hidden="1">
      <c r="A123" s="10" t="s">
        <v>242</v>
      </c>
      <c r="B123" s="10" t="str">
        <f t="shared" si="2"/>
        <v>ACSY001</v>
      </c>
      <c r="C123" s="4" t="s">
        <v>243</v>
      </c>
      <c r="D123" s="4" t="s">
        <v>84</v>
      </c>
      <c r="E123" s="4" t="s">
        <v>181</v>
      </c>
      <c r="F123" s="4">
        <v>0.91049999999999998</v>
      </c>
      <c r="G123" s="4">
        <v>24</v>
      </c>
      <c r="H123" s="4" t="s">
        <v>22</v>
      </c>
      <c r="I123" s="3">
        <v>61600</v>
      </c>
      <c r="J123" s="11">
        <v>68300</v>
      </c>
      <c r="K123" s="11">
        <v>62500</v>
      </c>
      <c r="L123" s="11">
        <v>69300</v>
      </c>
      <c r="M123" s="3">
        <v>63100</v>
      </c>
      <c r="N123" s="3">
        <v>69300</v>
      </c>
      <c r="O123" s="11">
        <v>69400</v>
      </c>
      <c r="P123" s="11">
        <v>75700</v>
      </c>
      <c r="Q123" s="11">
        <v>74300</v>
      </c>
      <c r="R123" s="11">
        <v>81000</v>
      </c>
    </row>
    <row r="124" spans="1:18" hidden="1">
      <c r="A124" s="10" t="s">
        <v>244</v>
      </c>
      <c r="B124" s="10" t="str">
        <f t="shared" si="2"/>
        <v>ACSY001</v>
      </c>
      <c r="C124" s="4" t="s">
        <v>245</v>
      </c>
      <c r="D124" s="4" t="s">
        <v>84</v>
      </c>
      <c r="E124" s="4" t="s">
        <v>181</v>
      </c>
      <c r="F124" s="4">
        <v>1.0295000000000001</v>
      </c>
      <c r="G124" s="4">
        <v>24</v>
      </c>
      <c r="H124" s="4" t="s">
        <v>22</v>
      </c>
      <c r="I124" s="3">
        <v>61600</v>
      </c>
      <c r="J124" s="11">
        <v>68300</v>
      </c>
      <c r="K124" s="11">
        <v>62500</v>
      </c>
      <c r="L124" s="11">
        <v>69300</v>
      </c>
      <c r="M124" s="3">
        <v>63100</v>
      </c>
      <c r="N124" s="3">
        <v>69300</v>
      </c>
      <c r="O124" s="11">
        <v>69400</v>
      </c>
      <c r="P124" s="11">
        <v>75700</v>
      </c>
      <c r="Q124" s="11">
        <v>74300</v>
      </c>
      <c r="R124" s="11">
        <v>81000</v>
      </c>
    </row>
    <row r="125" spans="1:18" hidden="1">
      <c r="A125" s="10" t="s">
        <v>246</v>
      </c>
      <c r="B125" s="10" t="str">
        <f t="shared" si="2"/>
        <v>ACSY001</v>
      </c>
      <c r="C125" s="4" t="s">
        <v>247</v>
      </c>
      <c r="D125" s="4" t="s">
        <v>84</v>
      </c>
      <c r="E125" s="4" t="s">
        <v>181</v>
      </c>
      <c r="F125" s="4">
        <v>0.99550000000000005</v>
      </c>
      <c r="G125" s="4">
        <v>24</v>
      </c>
      <c r="H125" s="4" t="s">
        <v>22</v>
      </c>
      <c r="I125" s="3">
        <v>61600</v>
      </c>
      <c r="J125" s="11">
        <v>68300</v>
      </c>
      <c r="K125" s="11">
        <v>62500</v>
      </c>
      <c r="L125" s="11">
        <v>69300</v>
      </c>
      <c r="M125" s="3">
        <v>63100</v>
      </c>
      <c r="N125" s="3">
        <v>69300</v>
      </c>
      <c r="O125" s="11">
        <v>69400</v>
      </c>
      <c r="P125" s="11">
        <v>75700</v>
      </c>
      <c r="Q125" s="11">
        <v>74300</v>
      </c>
      <c r="R125" s="11">
        <v>81000</v>
      </c>
    </row>
    <row r="126" spans="1:18" hidden="1">
      <c r="A126" s="10" t="s">
        <v>248</v>
      </c>
      <c r="B126" s="10" t="str">
        <f t="shared" si="2"/>
        <v>ACSY001</v>
      </c>
      <c r="C126" s="4" t="s">
        <v>249</v>
      </c>
      <c r="D126" s="4" t="s">
        <v>84</v>
      </c>
      <c r="E126" s="4" t="s">
        <v>181</v>
      </c>
      <c r="F126" s="4">
        <v>1.1315</v>
      </c>
      <c r="G126" s="4">
        <v>24</v>
      </c>
      <c r="H126" s="4" t="s">
        <v>22</v>
      </c>
      <c r="I126" s="3">
        <v>61600</v>
      </c>
      <c r="J126" s="11">
        <v>68300</v>
      </c>
      <c r="K126" s="11">
        <v>62500</v>
      </c>
      <c r="L126" s="11">
        <v>69300</v>
      </c>
      <c r="M126" s="3">
        <v>63100</v>
      </c>
      <c r="N126" s="3">
        <v>69300</v>
      </c>
      <c r="O126" s="11">
        <v>69400</v>
      </c>
      <c r="P126" s="11">
        <v>75700</v>
      </c>
      <c r="Q126" s="11">
        <v>74300</v>
      </c>
      <c r="R126" s="11">
        <v>81000</v>
      </c>
    </row>
    <row r="127" spans="1:18" hidden="1">
      <c r="A127" s="12" t="s">
        <v>250</v>
      </c>
      <c r="B127" s="10" t="str">
        <f t="shared" ref="B127:B144" si="3">LEFT(A127,9)</f>
        <v>ACSY001KW</v>
      </c>
      <c r="C127" s="4" t="s">
        <v>251</v>
      </c>
      <c r="D127" s="4" t="s">
        <v>84</v>
      </c>
      <c r="E127" s="4" t="s">
        <v>181</v>
      </c>
      <c r="F127" s="14">
        <v>0.94</v>
      </c>
      <c r="G127" s="4">
        <v>24</v>
      </c>
      <c r="H127" s="4" t="s">
        <v>22</v>
      </c>
      <c r="I127" s="13">
        <v>72000</v>
      </c>
      <c r="J127" s="3">
        <v>79500</v>
      </c>
      <c r="K127" s="11">
        <v>73100</v>
      </c>
      <c r="L127" s="11">
        <v>80700</v>
      </c>
      <c r="M127" s="3">
        <v>73800</v>
      </c>
      <c r="N127" s="3">
        <v>80700</v>
      </c>
      <c r="O127" s="11">
        <v>81200</v>
      </c>
      <c r="P127" s="11">
        <v>88100</v>
      </c>
      <c r="Q127" s="11">
        <v>85300</v>
      </c>
      <c r="R127" s="11">
        <v>92500</v>
      </c>
    </row>
    <row r="128" spans="1:18" hidden="1">
      <c r="A128" s="12" t="s">
        <v>252</v>
      </c>
      <c r="B128" s="10" t="str">
        <f t="shared" si="3"/>
        <v>ACSY001KW</v>
      </c>
      <c r="C128" s="4" t="s">
        <v>253</v>
      </c>
      <c r="D128" s="4" t="s">
        <v>84</v>
      </c>
      <c r="E128" s="4" t="s">
        <v>181</v>
      </c>
      <c r="F128" s="14">
        <v>0.94</v>
      </c>
      <c r="G128" s="4">
        <v>24</v>
      </c>
      <c r="H128" s="4" t="s">
        <v>22</v>
      </c>
      <c r="I128" s="13">
        <v>72000</v>
      </c>
      <c r="J128" s="3">
        <v>79500</v>
      </c>
      <c r="K128" s="11">
        <v>73100</v>
      </c>
      <c r="L128" s="11">
        <v>80700</v>
      </c>
      <c r="M128" s="3">
        <v>73800</v>
      </c>
      <c r="N128" s="3">
        <v>80700</v>
      </c>
      <c r="O128" s="11">
        <v>81200</v>
      </c>
      <c r="P128" s="11">
        <v>88100</v>
      </c>
      <c r="Q128" s="11">
        <v>85300</v>
      </c>
      <c r="R128" s="11">
        <v>92500</v>
      </c>
    </row>
    <row r="129" spans="1:18" hidden="1">
      <c r="A129" s="12" t="s">
        <v>254</v>
      </c>
      <c r="B129" s="10" t="str">
        <f t="shared" si="3"/>
        <v>ACSY001KW</v>
      </c>
      <c r="C129" s="4" t="s">
        <v>255</v>
      </c>
      <c r="D129" s="4" t="s">
        <v>84</v>
      </c>
      <c r="E129" s="4" t="s">
        <v>181</v>
      </c>
      <c r="F129" s="14">
        <v>0.94</v>
      </c>
      <c r="G129" s="4">
        <v>24</v>
      </c>
      <c r="H129" s="4" t="s">
        <v>22</v>
      </c>
      <c r="I129" s="13">
        <v>72000</v>
      </c>
      <c r="J129" s="3">
        <v>79500</v>
      </c>
      <c r="K129" s="11">
        <v>73100</v>
      </c>
      <c r="L129" s="11">
        <v>80700</v>
      </c>
      <c r="M129" s="3">
        <v>73800</v>
      </c>
      <c r="N129" s="3">
        <v>80700</v>
      </c>
      <c r="O129" s="11">
        <v>81200</v>
      </c>
      <c r="P129" s="11">
        <v>88100</v>
      </c>
      <c r="Q129" s="11">
        <v>85300</v>
      </c>
      <c r="R129" s="11">
        <v>92500</v>
      </c>
    </row>
    <row r="130" spans="1:18" hidden="1">
      <c r="A130" s="12" t="s">
        <v>256</v>
      </c>
      <c r="B130" s="10" t="str">
        <f t="shared" si="3"/>
        <v>ACSY001KW</v>
      </c>
      <c r="C130" s="4" t="s">
        <v>257</v>
      </c>
      <c r="D130" s="4" t="s">
        <v>84</v>
      </c>
      <c r="E130" s="4" t="s">
        <v>181</v>
      </c>
      <c r="F130" s="14">
        <v>0.94</v>
      </c>
      <c r="G130" s="4">
        <v>24</v>
      </c>
      <c r="H130" s="4" t="s">
        <v>22</v>
      </c>
      <c r="I130" s="13">
        <v>72000</v>
      </c>
      <c r="J130" s="3">
        <v>79500</v>
      </c>
      <c r="K130" s="11">
        <v>73100</v>
      </c>
      <c r="L130" s="11">
        <v>80700</v>
      </c>
      <c r="M130" s="3">
        <v>73800</v>
      </c>
      <c r="N130" s="3">
        <v>80700</v>
      </c>
      <c r="O130" s="11">
        <v>81200</v>
      </c>
      <c r="P130" s="11">
        <v>88100</v>
      </c>
      <c r="Q130" s="11">
        <v>85300</v>
      </c>
      <c r="R130" s="11">
        <v>92500</v>
      </c>
    </row>
    <row r="131" spans="1:18" hidden="1">
      <c r="A131" s="12" t="s">
        <v>258</v>
      </c>
      <c r="B131" s="10" t="str">
        <f t="shared" si="3"/>
        <v>ACSY001KW</v>
      </c>
      <c r="C131" s="4" t="s">
        <v>259</v>
      </c>
      <c r="D131" s="4" t="s">
        <v>84</v>
      </c>
      <c r="E131" s="4" t="s">
        <v>181</v>
      </c>
      <c r="F131" s="14">
        <v>0.94</v>
      </c>
      <c r="G131" s="4">
        <v>24</v>
      </c>
      <c r="H131" s="4" t="s">
        <v>22</v>
      </c>
      <c r="I131" s="13">
        <v>72000</v>
      </c>
      <c r="J131" s="3">
        <v>79500</v>
      </c>
      <c r="K131" s="11">
        <v>73100</v>
      </c>
      <c r="L131" s="11">
        <v>80700</v>
      </c>
      <c r="M131" s="3">
        <v>73800</v>
      </c>
      <c r="N131" s="3">
        <v>80700</v>
      </c>
      <c r="O131" s="11">
        <v>81200</v>
      </c>
      <c r="P131" s="11">
        <v>88100</v>
      </c>
      <c r="Q131" s="11">
        <v>85300</v>
      </c>
      <c r="R131" s="11">
        <v>92500</v>
      </c>
    </row>
    <row r="132" spans="1:18" hidden="1">
      <c r="A132" s="12" t="s">
        <v>260</v>
      </c>
      <c r="B132" s="10" t="str">
        <f t="shared" si="3"/>
        <v>ACSY001KW</v>
      </c>
      <c r="C132" s="4" t="s">
        <v>261</v>
      </c>
      <c r="D132" s="4" t="s">
        <v>84</v>
      </c>
      <c r="E132" s="4" t="s">
        <v>181</v>
      </c>
      <c r="F132" s="14">
        <v>0.94</v>
      </c>
      <c r="G132" s="4">
        <v>24</v>
      </c>
      <c r="H132" s="4" t="s">
        <v>22</v>
      </c>
      <c r="I132" s="13">
        <v>72000</v>
      </c>
      <c r="J132" s="3">
        <v>79500</v>
      </c>
      <c r="K132" s="11">
        <v>73100</v>
      </c>
      <c r="L132" s="11">
        <v>80700</v>
      </c>
      <c r="M132" s="3">
        <v>73800</v>
      </c>
      <c r="N132" s="3">
        <v>80700</v>
      </c>
      <c r="O132" s="11">
        <v>81200</v>
      </c>
      <c r="P132" s="11">
        <v>88100</v>
      </c>
      <c r="Q132" s="11">
        <v>85300</v>
      </c>
      <c r="R132" s="11">
        <v>92500</v>
      </c>
    </row>
    <row r="133" spans="1:18" hidden="1">
      <c r="A133" s="12" t="s">
        <v>262</v>
      </c>
      <c r="B133" s="10" t="str">
        <f t="shared" si="3"/>
        <v>ACSY001KW</v>
      </c>
      <c r="C133" s="4" t="s">
        <v>263</v>
      </c>
      <c r="D133" s="4" t="s">
        <v>84</v>
      </c>
      <c r="E133" s="4" t="s">
        <v>181</v>
      </c>
      <c r="F133" s="14">
        <v>0.94</v>
      </c>
      <c r="G133" s="4">
        <v>24</v>
      </c>
      <c r="H133" s="4" t="s">
        <v>22</v>
      </c>
      <c r="I133" s="13">
        <v>72000</v>
      </c>
      <c r="J133" s="3">
        <v>79500</v>
      </c>
      <c r="K133" s="11">
        <v>73100</v>
      </c>
      <c r="L133" s="11">
        <v>80700</v>
      </c>
      <c r="M133" s="3">
        <v>73800</v>
      </c>
      <c r="N133" s="3">
        <v>80700</v>
      </c>
      <c r="O133" s="11">
        <v>81200</v>
      </c>
      <c r="P133" s="11">
        <v>88100</v>
      </c>
      <c r="Q133" s="11">
        <v>85300</v>
      </c>
      <c r="R133" s="11">
        <v>92500</v>
      </c>
    </row>
    <row r="134" spans="1:18" hidden="1">
      <c r="A134" s="12" t="s">
        <v>264</v>
      </c>
      <c r="B134" s="10" t="str">
        <f t="shared" si="3"/>
        <v>ACSY001KW</v>
      </c>
      <c r="C134" s="4" t="s">
        <v>265</v>
      </c>
      <c r="D134" s="4" t="s">
        <v>84</v>
      </c>
      <c r="E134" s="4" t="s">
        <v>181</v>
      </c>
      <c r="F134" s="14">
        <v>0.94</v>
      </c>
      <c r="G134" s="4">
        <v>24</v>
      </c>
      <c r="H134" s="4" t="s">
        <v>22</v>
      </c>
      <c r="I134" s="13">
        <v>72000</v>
      </c>
      <c r="J134" s="3">
        <v>79500</v>
      </c>
      <c r="K134" s="11">
        <v>73100</v>
      </c>
      <c r="L134" s="11">
        <v>80700</v>
      </c>
      <c r="M134" s="3">
        <v>73800</v>
      </c>
      <c r="N134" s="3">
        <v>80700</v>
      </c>
      <c r="O134" s="11">
        <v>81200</v>
      </c>
      <c r="P134" s="11">
        <v>88100</v>
      </c>
      <c r="Q134" s="11">
        <v>85300</v>
      </c>
      <c r="R134" s="11">
        <v>92500</v>
      </c>
    </row>
    <row r="135" spans="1:18" hidden="1">
      <c r="A135" s="12" t="s">
        <v>266</v>
      </c>
      <c r="B135" s="10" t="str">
        <f t="shared" si="3"/>
        <v>ACSY001KW</v>
      </c>
      <c r="C135" s="4" t="s">
        <v>267</v>
      </c>
      <c r="D135" s="4" t="s">
        <v>84</v>
      </c>
      <c r="E135" s="4" t="s">
        <v>181</v>
      </c>
      <c r="F135" s="14">
        <v>0.94</v>
      </c>
      <c r="G135" s="4">
        <v>24</v>
      </c>
      <c r="H135" s="4" t="s">
        <v>22</v>
      </c>
      <c r="I135" s="13">
        <v>72000</v>
      </c>
      <c r="J135" s="3">
        <v>79500</v>
      </c>
      <c r="K135" s="11">
        <v>73100</v>
      </c>
      <c r="L135" s="11">
        <v>80700</v>
      </c>
      <c r="M135" s="3">
        <v>73800</v>
      </c>
      <c r="N135" s="3">
        <v>80700</v>
      </c>
      <c r="O135" s="11">
        <v>81200</v>
      </c>
      <c r="P135" s="11">
        <v>88100</v>
      </c>
      <c r="Q135" s="11">
        <v>85300</v>
      </c>
      <c r="R135" s="11">
        <v>92500</v>
      </c>
    </row>
    <row r="136" spans="1:18" hidden="1">
      <c r="A136" s="12" t="s">
        <v>268</v>
      </c>
      <c r="B136" s="10" t="str">
        <f t="shared" si="3"/>
        <v>ACSY001KW</v>
      </c>
      <c r="C136" s="4" t="s">
        <v>269</v>
      </c>
      <c r="D136" s="4" t="s">
        <v>84</v>
      </c>
      <c r="E136" s="4" t="s">
        <v>181</v>
      </c>
      <c r="F136" s="14">
        <v>0.94</v>
      </c>
      <c r="G136" s="4">
        <v>24</v>
      </c>
      <c r="H136" s="4" t="s">
        <v>22</v>
      </c>
      <c r="I136" s="13">
        <v>72000</v>
      </c>
      <c r="J136" s="3">
        <v>79500</v>
      </c>
      <c r="K136" s="11">
        <v>73100</v>
      </c>
      <c r="L136" s="11">
        <v>80700</v>
      </c>
      <c r="M136" s="3">
        <v>73800</v>
      </c>
      <c r="N136" s="3">
        <v>80700</v>
      </c>
      <c r="O136" s="11">
        <v>81200</v>
      </c>
      <c r="P136" s="11">
        <v>88100</v>
      </c>
      <c r="Q136" s="11">
        <v>85300</v>
      </c>
      <c r="R136" s="11">
        <v>92500</v>
      </c>
    </row>
    <row r="137" spans="1:18" hidden="1">
      <c r="A137" s="12" t="s">
        <v>270</v>
      </c>
      <c r="B137" s="10" t="str">
        <f t="shared" si="3"/>
        <v>ACSY001KW</v>
      </c>
      <c r="C137" s="4" t="s">
        <v>271</v>
      </c>
      <c r="D137" s="4" t="s">
        <v>84</v>
      </c>
      <c r="E137" s="4" t="s">
        <v>181</v>
      </c>
      <c r="F137" s="14">
        <v>0.94</v>
      </c>
      <c r="G137" s="4">
        <v>24</v>
      </c>
      <c r="H137" s="4" t="s">
        <v>22</v>
      </c>
      <c r="I137" s="13">
        <v>72000</v>
      </c>
      <c r="J137" s="3">
        <v>79500</v>
      </c>
      <c r="K137" s="11">
        <v>73100</v>
      </c>
      <c r="L137" s="11">
        <v>80700</v>
      </c>
      <c r="M137" s="3">
        <v>73800</v>
      </c>
      <c r="N137" s="3">
        <v>80700</v>
      </c>
      <c r="O137" s="11">
        <v>81200</v>
      </c>
      <c r="P137" s="11">
        <v>88100</v>
      </c>
      <c r="Q137" s="11">
        <v>85300</v>
      </c>
      <c r="R137" s="11">
        <v>92500</v>
      </c>
    </row>
    <row r="138" spans="1:18" hidden="1">
      <c r="A138" s="12" t="s">
        <v>272</v>
      </c>
      <c r="B138" s="10" t="str">
        <f t="shared" si="3"/>
        <v>ACSY001KW</v>
      </c>
      <c r="C138" s="4" t="s">
        <v>273</v>
      </c>
      <c r="D138" s="4" t="s">
        <v>84</v>
      </c>
      <c r="E138" s="4" t="s">
        <v>181</v>
      </c>
      <c r="F138" s="14">
        <v>0.94</v>
      </c>
      <c r="G138" s="4">
        <v>24</v>
      </c>
      <c r="H138" s="4" t="s">
        <v>22</v>
      </c>
      <c r="I138" s="13">
        <v>72000</v>
      </c>
      <c r="J138" s="3">
        <v>79500</v>
      </c>
      <c r="K138" s="11">
        <v>73100</v>
      </c>
      <c r="L138" s="11">
        <v>80700</v>
      </c>
      <c r="M138" s="3">
        <v>73800</v>
      </c>
      <c r="N138" s="3">
        <v>80700</v>
      </c>
      <c r="O138" s="11">
        <v>81200</v>
      </c>
      <c r="P138" s="11">
        <v>88100</v>
      </c>
      <c r="Q138" s="11">
        <v>85300</v>
      </c>
      <c r="R138" s="11">
        <v>92500</v>
      </c>
    </row>
    <row r="139" spans="1:18" hidden="1">
      <c r="A139" s="12" t="s">
        <v>274</v>
      </c>
      <c r="B139" s="10" t="str">
        <f t="shared" si="3"/>
        <v>ACSY001KW</v>
      </c>
      <c r="C139" s="4" t="s">
        <v>275</v>
      </c>
      <c r="D139" s="4" t="s">
        <v>84</v>
      </c>
      <c r="E139" s="4" t="s">
        <v>181</v>
      </c>
      <c r="F139" s="14">
        <v>0.94</v>
      </c>
      <c r="G139" s="4">
        <v>24</v>
      </c>
      <c r="H139" s="4" t="s">
        <v>22</v>
      </c>
      <c r="I139" s="13">
        <v>72000</v>
      </c>
      <c r="J139" s="3">
        <v>79500</v>
      </c>
      <c r="K139" s="11">
        <v>73100</v>
      </c>
      <c r="L139" s="11">
        <v>80700</v>
      </c>
      <c r="M139" s="3">
        <v>73800</v>
      </c>
      <c r="N139" s="3">
        <v>80700</v>
      </c>
      <c r="O139" s="11">
        <v>81200</v>
      </c>
      <c r="P139" s="11">
        <v>88100</v>
      </c>
      <c r="Q139" s="11">
        <v>85300</v>
      </c>
      <c r="R139" s="11">
        <v>92500</v>
      </c>
    </row>
    <row r="140" spans="1:18" hidden="1">
      <c r="A140" s="12" t="s">
        <v>276</v>
      </c>
      <c r="B140" s="10" t="str">
        <f t="shared" si="3"/>
        <v>ACSY001KW</v>
      </c>
      <c r="C140" s="4" t="s">
        <v>277</v>
      </c>
      <c r="D140" s="4" t="s">
        <v>84</v>
      </c>
      <c r="E140" s="4" t="s">
        <v>181</v>
      </c>
      <c r="F140" s="14">
        <v>0.94</v>
      </c>
      <c r="G140" s="4">
        <v>24</v>
      </c>
      <c r="H140" s="4" t="s">
        <v>22</v>
      </c>
      <c r="I140" s="13">
        <v>72000</v>
      </c>
      <c r="J140" s="3">
        <v>79500</v>
      </c>
      <c r="K140" s="11">
        <v>73100</v>
      </c>
      <c r="L140" s="11">
        <v>80700</v>
      </c>
      <c r="M140" s="3">
        <v>73800</v>
      </c>
      <c r="N140" s="3">
        <v>80700</v>
      </c>
      <c r="O140" s="11">
        <v>81200</v>
      </c>
      <c r="P140" s="11">
        <v>88100</v>
      </c>
      <c r="Q140" s="11">
        <v>85300</v>
      </c>
      <c r="R140" s="11">
        <v>92500</v>
      </c>
    </row>
    <row r="141" spans="1:18" hidden="1">
      <c r="A141" s="12" t="s">
        <v>278</v>
      </c>
      <c r="B141" s="10" t="str">
        <f t="shared" si="3"/>
        <v>ACSY001KW</v>
      </c>
      <c r="C141" s="4" t="s">
        <v>279</v>
      </c>
      <c r="D141" s="4" t="s">
        <v>84</v>
      </c>
      <c r="E141" s="4" t="s">
        <v>181</v>
      </c>
      <c r="F141" s="14">
        <v>0.94</v>
      </c>
      <c r="G141" s="4">
        <v>24</v>
      </c>
      <c r="H141" s="4" t="s">
        <v>22</v>
      </c>
      <c r="I141" s="13">
        <v>72000</v>
      </c>
      <c r="J141" s="3">
        <v>79500</v>
      </c>
      <c r="K141" s="11">
        <v>73100</v>
      </c>
      <c r="L141" s="11">
        <v>80700</v>
      </c>
      <c r="M141" s="3">
        <v>73800</v>
      </c>
      <c r="N141" s="3">
        <v>80700</v>
      </c>
      <c r="O141" s="11">
        <v>81200</v>
      </c>
      <c r="P141" s="11">
        <v>88100</v>
      </c>
      <c r="Q141" s="11">
        <v>85300</v>
      </c>
      <c r="R141" s="11">
        <v>92500</v>
      </c>
    </row>
    <row r="142" spans="1:18" hidden="1">
      <c r="A142" s="12" t="s">
        <v>280</v>
      </c>
      <c r="B142" s="10" t="str">
        <f t="shared" si="3"/>
        <v>ACSY001KW</v>
      </c>
      <c r="C142" s="4" t="s">
        <v>281</v>
      </c>
      <c r="D142" s="4" t="s">
        <v>84</v>
      </c>
      <c r="E142" s="4" t="s">
        <v>181</v>
      </c>
      <c r="F142" s="14">
        <v>0.94</v>
      </c>
      <c r="G142" s="4">
        <v>24</v>
      </c>
      <c r="H142" s="4" t="s">
        <v>22</v>
      </c>
      <c r="I142" s="13">
        <v>72000</v>
      </c>
      <c r="J142" s="3">
        <v>79500</v>
      </c>
      <c r="K142" s="11">
        <v>73100</v>
      </c>
      <c r="L142" s="11">
        <v>80700</v>
      </c>
      <c r="M142" s="3">
        <v>73800</v>
      </c>
      <c r="N142" s="3">
        <v>80700</v>
      </c>
      <c r="O142" s="11">
        <v>81200</v>
      </c>
      <c r="P142" s="11">
        <v>88100</v>
      </c>
      <c r="Q142" s="11">
        <v>85300</v>
      </c>
      <c r="R142" s="11">
        <v>92500</v>
      </c>
    </row>
    <row r="143" spans="1:18" hidden="1">
      <c r="A143" s="12" t="s">
        <v>282</v>
      </c>
      <c r="B143" s="10" t="str">
        <f t="shared" si="3"/>
        <v>ACSY001KW</v>
      </c>
      <c r="C143" s="4" t="s">
        <v>283</v>
      </c>
      <c r="D143" s="4" t="s">
        <v>84</v>
      </c>
      <c r="E143" s="4" t="s">
        <v>181</v>
      </c>
      <c r="F143" s="14">
        <v>0.94</v>
      </c>
      <c r="G143" s="4">
        <v>24</v>
      </c>
      <c r="H143" s="4" t="s">
        <v>22</v>
      </c>
      <c r="I143" s="13">
        <v>72000</v>
      </c>
      <c r="J143" s="3">
        <v>79500</v>
      </c>
      <c r="K143" s="11">
        <v>73100</v>
      </c>
      <c r="L143" s="11">
        <v>80700</v>
      </c>
      <c r="M143" s="3">
        <v>73800</v>
      </c>
      <c r="N143" s="3">
        <v>80700</v>
      </c>
      <c r="O143" s="11">
        <v>81200</v>
      </c>
      <c r="P143" s="11">
        <v>88100</v>
      </c>
      <c r="Q143" s="11">
        <v>85300</v>
      </c>
      <c r="R143" s="11">
        <v>92500</v>
      </c>
    </row>
    <row r="144" spans="1:18" hidden="1">
      <c r="A144" s="12" t="s">
        <v>284</v>
      </c>
      <c r="B144" s="10" t="str">
        <f t="shared" si="3"/>
        <v>ACSY001KW</v>
      </c>
      <c r="C144" s="4" t="s">
        <v>285</v>
      </c>
      <c r="D144" s="4" t="s">
        <v>84</v>
      </c>
      <c r="E144" s="4" t="s">
        <v>181</v>
      </c>
      <c r="F144" s="14">
        <v>0.94</v>
      </c>
      <c r="G144" s="4">
        <v>24</v>
      </c>
      <c r="H144" s="4" t="s">
        <v>22</v>
      </c>
      <c r="I144" s="13">
        <v>72000</v>
      </c>
      <c r="J144" s="3">
        <v>79500</v>
      </c>
      <c r="K144" s="11">
        <v>73100</v>
      </c>
      <c r="L144" s="11">
        <v>80700</v>
      </c>
      <c r="M144" s="3">
        <v>73800</v>
      </c>
      <c r="N144" s="3">
        <v>80700</v>
      </c>
      <c r="O144" s="11">
        <v>81200</v>
      </c>
      <c r="P144" s="11">
        <v>88100</v>
      </c>
      <c r="Q144" s="11">
        <v>85300</v>
      </c>
      <c r="R144" s="11">
        <v>92500</v>
      </c>
    </row>
    <row r="145" spans="1:18" hidden="1">
      <c r="A145" s="10" t="s">
        <v>286</v>
      </c>
      <c r="B145" s="10" t="str">
        <f t="shared" ref="B145:B208" si="4">LEFT(A145,7)</f>
        <v>ACSY004</v>
      </c>
      <c r="C145" s="4" t="s">
        <v>180</v>
      </c>
      <c r="D145" s="4" t="s">
        <v>84</v>
      </c>
      <c r="E145" s="4" t="s">
        <v>287</v>
      </c>
      <c r="F145" s="4">
        <v>3.4780000000000002</v>
      </c>
      <c r="G145" s="4">
        <v>4</v>
      </c>
      <c r="H145" s="4" t="s">
        <v>22</v>
      </c>
      <c r="I145" s="3">
        <v>242900</v>
      </c>
      <c r="J145" s="11">
        <v>269200</v>
      </c>
      <c r="K145" s="11">
        <v>246600</v>
      </c>
      <c r="L145" s="11">
        <v>273200</v>
      </c>
      <c r="M145" s="3">
        <v>249100</v>
      </c>
      <c r="N145" s="3">
        <v>273200</v>
      </c>
      <c r="O145" s="11">
        <v>274000</v>
      </c>
      <c r="P145" s="11">
        <v>298200</v>
      </c>
      <c r="Q145" s="11">
        <v>293200</v>
      </c>
      <c r="R145" s="11">
        <v>318600</v>
      </c>
    </row>
    <row r="146" spans="1:18" hidden="1">
      <c r="A146" s="10" t="s">
        <v>288</v>
      </c>
      <c r="B146" s="10" t="str">
        <f t="shared" si="4"/>
        <v>ACSY004</v>
      </c>
      <c r="C146" s="4" t="s">
        <v>187</v>
      </c>
      <c r="D146" s="4" t="s">
        <v>84</v>
      </c>
      <c r="E146" s="4" t="s">
        <v>287</v>
      </c>
      <c r="F146" s="4">
        <v>3.512</v>
      </c>
      <c r="G146" s="4">
        <v>4</v>
      </c>
      <c r="H146" s="4" t="s">
        <v>22</v>
      </c>
      <c r="I146" s="3">
        <v>242900</v>
      </c>
      <c r="J146" s="11">
        <v>269200</v>
      </c>
      <c r="K146" s="11">
        <v>246600</v>
      </c>
      <c r="L146" s="11">
        <v>273200</v>
      </c>
      <c r="M146" s="3">
        <v>249100</v>
      </c>
      <c r="N146" s="3">
        <v>273200</v>
      </c>
      <c r="O146" s="11">
        <v>274000</v>
      </c>
      <c r="P146" s="11">
        <v>298200</v>
      </c>
      <c r="Q146" s="11">
        <v>293200</v>
      </c>
      <c r="R146" s="11">
        <v>318600</v>
      </c>
    </row>
    <row r="147" spans="1:18" hidden="1">
      <c r="A147" s="10" t="s">
        <v>289</v>
      </c>
      <c r="B147" s="10" t="str">
        <f t="shared" si="4"/>
        <v>ACSY004</v>
      </c>
      <c r="C147" s="4" t="s">
        <v>189</v>
      </c>
      <c r="D147" s="4" t="s">
        <v>84</v>
      </c>
      <c r="E147" s="4" t="s">
        <v>287</v>
      </c>
      <c r="F147" s="4">
        <v>3.6819999999999999</v>
      </c>
      <c r="G147" s="4">
        <v>4</v>
      </c>
      <c r="H147" s="4" t="s">
        <v>22</v>
      </c>
      <c r="I147" s="3">
        <v>242900</v>
      </c>
      <c r="J147" s="11">
        <v>269200</v>
      </c>
      <c r="K147" s="11">
        <v>246600</v>
      </c>
      <c r="L147" s="11">
        <v>273200</v>
      </c>
      <c r="M147" s="3">
        <v>249100</v>
      </c>
      <c r="N147" s="3">
        <v>273200</v>
      </c>
      <c r="O147" s="11">
        <v>274000</v>
      </c>
      <c r="P147" s="11">
        <v>298200</v>
      </c>
      <c r="Q147" s="11">
        <v>293200</v>
      </c>
      <c r="R147" s="11">
        <v>318600</v>
      </c>
    </row>
    <row r="148" spans="1:18" hidden="1">
      <c r="A148" s="10" t="s">
        <v>290</v>
      </c>
      <c r="B148" s="10" t="str">
        <f t="shared" si="4"/>
        <v>ACSY004</v>
      </c>
      <c r="C148" s="4" t="s">
        <v>191</v>
      </c>
      <c r="D148" s="4" t="s">
        <v>84</v>
      </c>
      <c r="E148" s="4" t="s">
        <v>287</v>
      </c>
      <c r="F148" s="4">
        <v>3.6139999999999999</v>
      </c>
      <c r="G148" s="4">
        <v>4</v>
      </c>
      <c r="H148" s="4" t="s">
        <v>22</v>
      </c>
      <c r="I148" s="3">
        <v>242900</v>
      </c>
      <c r="J148" s="11">
        <v>269200</v>
      </c>
      <c r="K148" s="11">
        <v>246600</v>
      </c>
      <c r="L148" s="11">
        <v>273200</v>
      </c>
      <c r="M148" s="3">
        <v>249100</v>
      </c>
      <c r="N148" s="3">
        <v>273200</v>
      </c>
      <c r="O148" s="11">
        <v>274000</v>
      </c>
      <c r="P148" s="11">
        <v>298200</v>
      </c>
      <c r="Q148" s="11">
        <v>293200</v>
      </c>
      <c r="R148" s="11">
        <v>318600</v>
      </c>
    </row>
    <row r="149" spans="1:18" hidden="1">
      <c r="A149" s="10" t="s">
        <v>291</v>
      </c>
      <c r="B149" s="10" t="str">
        <f t="shared" si="4"/>
        <v>ACSY004</v>
      </c>
      <c r="C149" s="4" t="s">
        <v>197</v>
      </c>
      <c r="D149" s="4" t="s">
        <v>84</v>
      </c>
      <c r="E149" s="4" t="s">
        <v>287</v>
      </c>
      <c r="F149" s="4">
        <v>3.6139999999999999</v>
      </c>
      <c r="G149" s="4">
        <v>4</v>
      </c>
      <c r="H149" s="4" t="s">
        <v>22</v>
      </c>
      <c r="I149" s="3">
        <v>242900</v>
      </c>
      <c r="J149" s="11">
        <v>269200</v>
      </c>
      <c r="K149" s="11">
        <v>246600</v>
      </c>
      <c r="L149" s="11">
        <v>273200</v>
      </c>
      <c r="M149" s="3">
        <v>249100</v>
      </c>
      <c r="N149" s="3">
        <v>273200</v>
      </c>
      <c r="O149" s="11">
        <v>274000</v>
      </c>
      <c r="P149" s="11">
        <v>298200</v>
      </c>
      <c r="Q149" s="11">
        <v>293200</v>
      </c>
      <c r="R149" s="11">
        <v>318600</v>
      </c>
    </row>
    <row r="150" spans="1:18" hidden="1">
      <c r="A150" s="10" t="s">
        <v>292</v>
      </c>
      <c r="B150" s="10" t="str">
        <f t="shared" si="4"/>
        <v>ACSY004</v>
      </c>
      <c r="C150" s="4" t="s">
        <v>201</v>
      </c>
      <c r="D150" s="4" t="s">
        <v>84</v>
      </c>
      <c r="E150" s="4" t="s">
        <v>287</v>
      </c>
      <c r="F150" s="4">
        <v>3.7839999999999998</v>
      </c>
      <c r="G150" s="4">
        <v>4</v>
      </c>
      <c r="H150" s="4" t="s">
        <v>22</v>
      </c>
      <c r="I150" s="3">
        <v>242900</v>
      </c>
      <c r="J150" s="11">
        <v>269200</v>
      </c>
      <c r="K150" s="11">
        <v>246600</v>
      </c>
      <c r="L150" s="11">
        <v>273200</v>
      </c>
      <c r="M150" s="3">
        <v>249100</v>
      </c>
      <c r="N150" s="3">
        <v>273200</v>
      </c>
      <c r="O150" s="11">
        <v>274000</v>
      </c>
      <c r="P150" s="11">
        <v>298200</v>
      </c>
      <c r="Q150" s="11">
        <v>293200</v>
      </c>
      <c r="R150" s="11">
        <v>318600</v>
      </c>
    </row>
    <row r="151" spans="1:18" hidden="1">
      <c r="A151" s="10" t="s">
        <v>293</v>
      </c>
      <c r="B151" s="10" t="str">
        <f t="shared" si="4"/>
        <v>ACSY004</v>
      </c>
      <c r="C151" s="4" t="s">
        <v>205</v>
      </c>
      <c r="D151" s="4" t="s">
        <v>84</v>
      </c>
      <c r="E151" s="4" t="s">
        <v>287</v>
      </c>
      <c r="F151" s="4">
        <v>3.7839999999999998</v>
      </c>
      <c r="G151" s="4">
        <v>4</v>
      </c>
      <c r="H151" s="4" t="s">
        <v>22</v>
      </c>
      <c r="I151" s="3">
        <v>242900</v>
      </c>
      <c r="J151" s="11">
        <v>269200</v>
      </c>
      <c r="K151" s="11">
        <v>246600</v>
      </c>
      <c r="L151" s="11">
        <v>273200</v>
      </c>
      <c r="M151" s="3">
        <v>249100</v>
      </c>
      <c r="N151" s="3">
        <v>273200</v>
      </c>
      <c r="O151" s="11">
        <v>274000</v>
      </c>
      <c r="P151" s="11">
        <v>298200</v>
      </c>
      <c r="Q151" s="11">
        <v>293200</v>
      </c>
      <c r="R151" s="11">
        <v>318600</v>
      </c>
    </row>
    <row r="152" spans="1:18" hidden="1">
      <c r="A152" s="10" t="s">
        <v>294</v>
      </c>
      <c r="B152" s="10" t="str">
        <f t="shared" si="4"/>
        <v>ACSY004</v>
      </c>
      <c r="C152" s="4" t="s">
        <v>213</v>
      </c>
      <c r="D152" s="4" t="s">
        <v>84</v>
      </c>
      <c r="E152" s="4" t="s">
        <v>287</v>
      </c>
      <c r="F152" s="4">
        <v>3.7160000000000002</v>
      </c>
      <c r="G152" s="4">
        <v>4</v>
      </c>
      <c r="H152" s="4" t="s">
        <v>22</v>
      </c>
      <c r="I152" s="3">
        <v>242900</v>
      </c>
      <c r="J152" s="11">
        <v>269200</v>
      </c>
      <c r="K152" s="11">
        <v>246600</v>
      </c>
      <c r="L152" s="11">
        <v>273200</v>
      </c>
      <c r="M152" s="3">
        <v>249100</v>
      </c>
      <c r="N152" s="3">
        <v>273200</v>
      </c>
      <c r="O152" s="11">
        <v>274000</v>
      </c>
      <c r="P152" s="11">
        <v>298200</v>
      </c>
      <c r="Q152" s="11">
        <v>293200</v>
      </c>
      <c r="R152" s="11">
        <v>318600</v>
      </c>
    </row>
    <row r="153" spans="1:18" hidden="1">
      <c r="A153" s="10" t="s">
        <v>295</v>
      </c>
      <c r="B153" s="10" t="str">
        <f t="shared" si="4"/>
        <v>ACSY004</v>
      </c>
      <c r="C153" s="4" t="s">
        <v>215</v>
      </c>
      <c r="D153" s="4" t="s">
        <v>84</v>
      </c>
      <c r="E153" s="4" t="s">
        <v>287</v>
      </c>
      <c r="F153" s="4">
        <v>3.6139999999999999</v>
      </c>
      <c r="G153" s="4">
        <v>4</v>
      </c>
      <c r="H153" s="4" t="s">
        <v>22</v>
      </c>
      <c r="I153" s="3">
        <v>242900</v>
      </c>
      <c r="J153" s="11">
        <v>269200</v>
      </c>
      <c r="K153" s="11">
        <v>246600</v>
      </c>
      <c r="L153" s="11">
        <v>273200</v>
      </c>
      <c r="M153" s="3">
        <v>249100</v>
      </c>
      <c r="N153" s="3">
        <v>273200</v>
      </c>
      <c r="O153" s="11">
        <v>274000</v>
      </c>
      <c r="P153" s="11">
        <v>298200</v>
      </c>
      <c r="Q153" s="11">
        <v>293200</v>
      </c>
      <c r="R153" s="11">
        <v>318600</v>
      </c>
    </row>
    <row r="154" spans="1:18" hidden="1">
      <c r="A154" s="10" t="s">
        <v>296</v>
      </c>
      <c r="B154" s="10" t="str">
        <f t="shared" si="4"/>
        <v>ACSY004</v>
      </c>
      <c r="C154" s="4" t="s">
        <v>227</v>
      </c>
      <c r="D154" s="4" t="s">
        <v>84</v>
      </c>
      <c r="E154" s="4" t="s">
        <v>287</v>
      </c>
      <c r="F154" s="4">
        <v>3.5459999999999998</v>
      </c>
      <c r="G154" s="4">
        <v>4</v>
      </c>
      <c r="H154" s="4" t="s">
        <v>22</v>
      </c>
      <c r="I154" s="3">
        <v>242900</v>
      </c>
      <c r="J154" s="11">
        <v>269200</v>
      </c>
      <c r="K154" s="11">
        <v>246600</v>
      </c>
      <c r="L154" s="11">
        <v>273200</v>
      </c>
      <c r="M154" s="3">
        <v>249100</v>
      </c>
      <c r="N154" s="3">
        <v>273200</v>
      </c>
      <c r="O154" s="11">
        <v>274000</v>
      </c>
      <c r="P154" s="11">
        <v>298200</v>
      </c>
      <c r="Q154" s="11">
        <v>293200</v>
      </c>
      <c r="R154" s="11">
        <v>318600</v>
      </c>
    </row>
    <row r="155" spans="1:18" hidden="1">
      <c r="A155" s="10" t="s">
        <v>297</v>
      </c>
      <c r="B155" s="10" t="str">
        <f t="shared" si="4"/>
        <v>ACSY004</v>
      </c>
      <c r="C155" s="4" t="s">
        <v>229</v>
      </c>
      <c r="D155" s="4" t="s">
        <v>84</v>
      </c>
      <c r="E155" s="4" t="s">
        <v>287</v>
      </c>
      <c r="F155" s="4">
        <v>3.6139999999999999</v>
      </c>
      <c r="G155" s="4">
        <v>4</v>
      </c>
      <c r="H155" s="4" t="s">
        <v>22</v>
      </c>
      <c r="I155" s="3">
        <v>242900</v>
      </c>
      <c r="J155" s="11">
        <v>269200</v>
      </c>
      <c r="K155" s="11">
        <v>246600</v>
      </c>
      <c r="L155" s="11">
        <v>273200</v>
      </c>
      <c r="M155" s="3">
        <v>249100</v>
      </c>
      <c r="N155" s="3">
        <v>273200</v>
      </c>
      <c r="O155" s="11">
        <v>274000</v>
      </c>
      <c r="P155" s="11">
        <v>298200</v>
      </c>
      <c r="Q155" s="11">
        <v>293200</v>
      </c>
      <c r="R155" s="11">
        <v>318600</v>
      </c>
    </row>
    <row r="156" spans="1:18" hidden="1">
      <c r="A156" s="10" t="s">
        <v>298</v>
      </c>
      <c r="B156" s="10" t="str">
        <f t="shared" si="4"/>
        <v>ACSY004</v>
      </c>
      <c r="C156" s="4" t="s">
        <v>233</v>
      </c>
      <c r="D156" s="4" t="s">
        <v>84</v>
      </c>
      <c r="E156" s="4" t="s">
        <v>287</v>
      </c>
      <c r="F156" s="4">
        <v>3.6480000000000001</v>
      </c>
      <c r="G156" s="4">
        <v>4</v>
      </c>
      <c r="H156" s="4" t="s">
        <v>22</v>
      </c>
      <c r="I156" s="3">
        <v>242900</v>
      </c>
      <c r="J156" s="11">
        <v>269200</v>
      </c>
      <c r="K156" s="11">
        <v>246600</v>
      </c>
      <c r="L156" s="11">
        <v>273200</v>
      </c>
      <c r="M156" s="3">
        <v>249100</v>
      </c>
      <c r="N156" s="3">
        <v>273200</v>
      </c>
      <c r="O156" s="11">
        <v>274000</v>
      </c>
      <c r="P156" s="11">
        <v>298200</v>
      </c>
      <c r="Q156" s="11">
        <v>293200</v>
      </c>
      <c r="R156" s="11">
        <v>318600</v>
      </c>
    </row>
    <row r="157" spans="1:18" hidden="1">
      <c r="A157" s="10" t="s">
        <v>299</v>
      </c>
      <c r="B157" s="10" t="str">
        <f t="shared" si="4"/>
        <v>ACSY004</v>
      </c>
      <c r="C157" s="4" t="s">
        <v>235</v>
      </c>
      <c r="D157" s="4" t="s">
        <v>84</v>
      </c>
      <c r="E157" s="4" t="s">
        <v>287</v>
      </c>
      <c r="F157" s="4">
        <v>4.0220000000000002</v>
      </c>
      <c r="G157" s="4">
        <v>4</v>
      </c>
      <c r="H157" s="4" t="s">
        <v>22</v>
      </c>
      <c r="I157" s="3">
        <v>242900</v>
      </c>
      <c r="J157" s="11">
        <v>269200</v>
      </c>
      <c r="K157" s="11">
        <v>246600</v>
      </c>
      <c r="L157" s="11">
        <v>273200</v>
      </c>
      <c r="M157" s="3">
        <v>249100</v>
      </c>
      <c r="N157" s="3">
        <v>273200</v>
      </c>
      <c r="O157" s="11">
        <v>274000</v>
      </c>
      <c r="P157" s="11">
        <v>298200</v>
      </c>
      <c r="Q157" s="11">
        <v>293200</v>
      </c>
      <c r="R157" s="11">
        <v>318600</v>
      </c>
    </row>
    <row r="158" spans="1:18" hidden="1">
      <c r="A158" s="10" t="s">
        <v>300</v>
      </c>
      <c r="B158" s="10" t="str">
        <f t="shared" si="4"/>
        <v>ACSY004</v>
      </c>
      <c r="C158" s="4" t="s">
        <v>239</v>
      </c>
      <c r="D158" s="4" t="s">
        <v>84</v>
      </c>
      <c r="E158" s="4" t="s">
        <v>287</v>
      </c>
      <c r="F158" s="4">
        <v>3.6480000000000001</v>
      </c>
      <c r="G158" s="4">
        <v>4</v>
      </c>
      <c r="H158" s="4" t="s">
        <v>22</v>
      </c>
      <c r="I158" s="3">
        <v>242900</v>
      </c>
      <c r="J158" s="11">
        <v>269200</v>
      </c>
      <c r="K158" s="11">
        <v>246600</v>
      </c>
      <c r="L158" s="11">
        <v>273200</v>
      </c>
      <c r="M158" s="3">
        <v>249100</v>
      </c>
      <c r="N158" s="3">
        <v>273200</v>
      </c>
      <c r="O158" s="11">
        <v>274000</v>
      </c>
      <c r="P158" s="11">
        <v>298200</v>
      </c>
      <c r="Q158" s="11">
        <v>293200</v>
      </c>
      <c r="R158" s="11">
        <v>318600</v>
      </c>
    </row>
    <row r="159" spans="1:18" hidden="1">
      <c r="A159" s="10" t="s">
        <v>301</v>
      </c>
      <c r="B159" s="10" t="str">
        <f t="shared" si="4"/>
        <v>ACSY004</v>
      </c>
      <c r="C159" s="4" t="s">
        <v>243</v>
      </c>
      <c r="D159" s="4" t="s">
        <v>84</v>
      </c>
      <c r="E159" s="4" t="s">
        <v>287</v>
      </c>
      <c r="F159" s="4">
        <v>3.512</v>
      </c>
      <c r="G159" s="4">
        <v>4</v>
      </c>
      <c r="H159" s="4" t="s">
        <v>22</v>
      </c>
      <c r="I159" s="3">
        <v>242900</v>
      </c>
      <c r="J159" s="11">
        <v>269200</v>
      </c>
      <c r="K159" s="11">
        <v>246600</v>
      </c>
      <c r="L159" s="11">
        <v>273200</v>
      </c>
      <c r="M159" s="3">
        <v>249100</v>
      </c>
      <c r="N159" s="3">
        <v>273200</v>
      </c>
      <c r="O159" s="11">
        <v>274000</v>
      </c>
      <c r="P159" s="11">
        <v>298200</v>
      </c>
      <c r="Q159" s="11">
        <v>293200</v>
      </c>
      <c r="R159" s="11">
        <v>318600</v>
      </c>
    </row>
    <row r="160" spans="1:18" hidden="1">
      <c r="A160" s="10" t="s">
        <v>302</v>
      </c>
      <c r="B160" s="10" t="str">
        <f t="shared" si="4"/>
        <v>ACSY004</v>
      </c>
      <c r="C160" s="4" t="s">
        <v>245</v>
      </c>
      <c r="D160" s="4" t="s">
        <v>84</v>
      </c>
      <c r="E160" s="4" t="s">
        <v>287</v>
      </c>
      <c r="F160" s="4">
        <v>3.988</v>
      </c>
      <c r="G160" s="4">
        <v>4</v>
      </c>
      <c r="H160" s="4" t="s">
        <v>22</v>
      </c>
      <c r="I160" s="3">
        <v>242900</v>
      </c>
      <c r="J160" s="11">
        <v>269200</v>
      </c>
      <c r="K160" s="11">
        <v>246600</v>
      </c>
      <c r="L160" s="11">
        <v>273200</v>
      </c>
      <c r="M160" s="3">
        <v>249100</v>
      </c>
      <c r="N160" s="3">
        <v>273200</v>
      </c>
      <c r="O160" s="11">
        <v>274000</v>
      </c>
      <c r="P160" s="11">
        <v>298200</v>
      </c>
      <c r="Q160" s="11">
        <v>293200</v>
      </c>
      <c r="R160" s="11">
        <v>318600</v>
      </c>
    </row>
    <row r="161" spans="1:18" hidden="1">
      <c r="A161" s="10" t="s">
        <v>303</v>
      </c>
      <c r="B161" s="10" t="str">
        <f t="shared" si="4"/>
        <v>ACSY004</v>
      </c>
      <c r="C161" s="4" t="s">
        <v>247</v>
      </c>
      <c r="D161" s="4" t="s">
        <v>84</v>
      </c>
      <c r="E161" s="4" t="s">
        <v>287</v>
      </c>
      <c r="F161" s="4">
        <v>3.8519999999999999</v>
      </c>
      <c r="G161" s="4">
        <v>4</v>
      </c>
      <c r="H161" s="4" t="s">
        <v>22</v>
      </c>
      <c r="I161" s="3">
        <v>242900</v>
      </c>
      <c r="J161" s="11">
        <v>269200</v>
      </c>
      <c r="K161" s="11">
        <v>246600</v>
      </c>
      <c r="L161" s="11">
        <v>273200</v>
      </c>
      <c r="M161" s="3">
        <v>249100</v>
      </c>
      <c r="N161" s="3">
        <v>273200</v>
      </c>
      <c r="O161" s="11">
        <v>274000</v>
      </c>
      <c r="P161" s="11">
        <v>298200</v>
      </c>
      <c r="Q161" s="11">
        <v>293200</v>
      </c>
      <c r="R161" s="11">
        <v>318600</v>
      </c>
    </row>
    <row r="162" spans="1:18" hidden="1">
      <c r="A162" s="10" t="s">
        <v>304</v>
      </c>
      <c r="B162" s="10" t="str">
        <f t="shared" si="4"/>
        <v>ACSY004</v>
      </c>
      <c r="C162" s="4" t="s">
        <v>249</v>
      </c>
      <c r="D162" s="4" t="s">
        <v>84</v>
      </c>
      <c r="E162" s="4" t="s">
        <v>287</v>
      </c>
      <c r="F162" s="4">
        <v>4.3959999999999999</v>
      </c>
      <c r="G162" s="4">
        <v>4</v>
      </c>
      <c r="H162" s="4" t="s">
        <v>22</v>
      </c>
      <c r="I162" s="3">
        <v>242900</v>
      </c>
      <c r="J162" s="11">
        <v>269200</v>
      </c>
      <c r="K162" s="11">
        <v>246600</v>
      </c>
      <c r="L162" s="11">
        <v>273200</v>
      </c>
      <c r="M162" s="3">
        <v>249100</v>
      </c>
      <c r="N162" s="3">
        <v>273200</v>
      </c>
      <c r="O162" s="11">
        <v>274000</v>
      </c>
      <c r="P162" s="11">
        <v>298200</v>
      </c>
      <c r="Q162" s="11">
        <v>293200</v>
      </c>
      <c r="R162" s="11">
        <v>318600</v>
      </c>
    </row>
    <row r="163" spans="1:18" hidden="1">
      <c r="A163" s="10" t="s">
        <v>305</v>
      </c>
      <c r="B163" s="10" t="str">
        <f t="shared" si="4"/>
        <v>ACSY020</v>
      </c>
      <c r="C163" s="4" t="s">
        <v>180</v>
      </c>
      <c r="D163" s="4" t="s">
        <v>84</v>
      </c>
      <c r="E163" s="4" t="s">
        <v>306</v>
      </c>
      <c r="F163" s="4">
        <v>17.149999999999999</v>
      </c>
      <c r="G163" s="4">
        <v>1</v>
      </c>
      <c r="H163" s="4" t="s">
        <v>147</v>
      </c>
      <c r="I163" s="3">
        <v>1202300</v>
      </c>
      <c r="J163" s="11">
        <v>1332600</v>
      </c>
      <c r="K163" s="11">
        <v>1220300</v>
      </c>
      <c r="L163" s="11">
        <v>1352100</v>
      </c>
      <c r="M163" s="3">
        <v>1232500</v>
      </c>
      <c r="N163" s="3">
        <v>1352100</v>
      </c>
      <c r="O163" s="11">
        <v>1355800</v>
      </c>
      <c r="P163" s="11">
        <v>1475700</v>
      </c>
      <c r="Q163" s="11">
        <v>1450700</v>
      </c>
      <c r="R163" s="11">
        <v>1576400</v>
      </c>
    </row>
    <row r="164" spans="1:18" hidden="1">
      <c r="A164" s="10" t="s">
        <v>307</v>
      </c>
      <c r="B164" s="10" t="str">
        <f t="shared" si="4"/>
        <v>ACSY020</v>
      </c>
      <c r="C164" s="4" t="s">
        <v>187</v>
      </c>
      <c r="D164" s="4" t="s">
        <v>84</v>
      </c>
      <c r="E164" s="4" t="s">
        <v>306</v>
      </c>
      <c r="F164" s="4">
        <v>17.32</v>
      </c>
      <c r="G164" s="4">
        <v>1</v>
      </c>
      <c r="H164" s="4" t="s">
        <v>147</v>
      </c>
      <c r="I164" s="3">
        <v>1202300</v>
      </c>
      <c r="J164" s="11">
        <v>1332600</v>
      </c>
      <c r="K164" s="11">
        <v>1220300</v>
      </c>
      <c r="L164" s="11">
        <v>1352100</v>
      </c>
      <c r="M164" s="3">
        <v>1232500</v>
      </c>
      <c r="N164" s="3">
        <v>1352100</v>
      </c>
      <c r="O164" s="11">
        <v>1355800</v>
      </c>
      <c r="P164" s="11">
        <v>1475700</v>
      </c>
      <c r="Q164" s="11">
        <v>1450700</v>
      </c>
      <c r="R164" s="11">
        <v>1576400</v>
      </c>
    </row>
    <row r="165" spans="1:18" hidden="1">
      <c r="A165" s="10" t="s">
        <v>308</v>
      </c>
      <c r="B165" s="10" t="str">
        <f t="shared" si="4"/>
        <v>ACSY020</v>
      </c>
      <c r="C165" s="4" t="s">
        <v>189</v>
      </c>
      <c r="D165" s="4" t="s">
        <v>84</v>
      </c>
      <c r="E165" s="4" t="s">
        <v>306</v>
      </c>
      <c r="F165" s="4">
        <v>18.170000000000002</v>
      </c>
      <c r="G165" s="4">
        <v>1</v>
      </c>
      <c r="H165" s="4" t="s">
        <v>147</v>
      </c>
      <c r="I165" s="3">
        <v>1202300</v>
      </c>
      <c r="J165" s="11">
        <v>1332600</v>
      </c>
      <c r="K165" s="11">
        <v>1220300</v>
      </c>
      <c r="L165" s="11">
        <v>1352100</v>
      </c>
      <c r="M165" s="3">
        <v>1232500</v>
      </c>
      <c r="N165" s="3">
        <v>1352100</v>
      </c>
      <c r="O165" s="11">
        <v>1355800</v>
      </c>
      <c r="P165" s="11">
        <v>1475700</v>
      </c>
      <c r="Q165" s="11">
        <v>1450700</v>
      </c>
      <c r="R165" s="11">
        <v>1576400</v>
      </c>
    </row>
    <row r="166" spans="1:18" hidden="1">
      <c r="A166" s="10" t="s">
        <v>309</v>
      </c>
      <c r="B166" s="10" t="str">
        <f t="shared" si="4"/>
        <v>ACSY020</v>
      </c>
      <c r="C166" s="4" t="s">
        <v>191</v>
      </c>
      <c r="D166" s="4" t="s">
        <v>84</v>
      </c>
      <c r="E166" s="4" t="s">
        <v>306</v>
      </c>
      <c r="F166" s="4">
        <v>17.829999999999998</v>
      </c>
      <c r="G166" s="4">
        <v>1</v>
      </c>
      <c r="H166" s="4" t="s">
        <v>147</v>
      </c>
      <c r="I166" s="3">
        <v>1202300</v>
      </c>
      <c r="J166" s="11">
        <v>1332600</v>
      </c>
      <c r="K166" s="11">
        <v>1220300</v>
      </c>
      <c r="L166" s="11">
        <v>1352100</v>
      </c>
      <c r="M166" s="3">
        <v>1232500</v>
      </c>
      <c r="N166" s="3">
        <v>1352100</v>
      </c>
      <c r="O166" s="11">
        <v>1355800</v>
      </c>
      <c r="P166" s="11">
        <v>1475700</v>
      </c>
      <c r="Q166" s="11">
        <v>1450700</v>
      </c>
      <c r="R166" s="11">
        <v>1576400</v>
      </c>
    </row>
    <row r="167" spans="1:18" hidden="1">
      <c r="A167" s="10" t="s">
        <v>310</v>
      </c>
      <c r="B167" s="10" t="str">
        <f t="shared" si="4"/>
        <v>ACSY020</v>
      </c>
      <c r="C167" s="4" t="s">
        <v>197</v>
      </c>
      <c r="D167" s="4" t="s">
        <v>84</v>
      </c>
      <c r="E167" s="4" t="s">
        <v>306</v>
      </c>
      <c r="F167" s="4">
        <v>17.829999999999998</v>
      </c>
      <c r="G167" s="4">
        <v>1</v>
      </c>
      <c r="H167" s="4" t="s">
        <v>147</v>
      </c>
      <c r="I167" s="3">
        <v>1202300</v>
      </c>
      <c r="J167" s="11">
        <v>1332600</v>
      </c>
      <c r="K167" s="11">
        <v>1220300</v>
      </c>
      <c r="L167" s="11">
        <v>1352100</v>
      </c>
      <c r="M167" s="3">
        <v>1232500</v>
      </c>
      <c r="N167" s="3">
        <v>1352100</v>
      </c>
      <c r="O167" s="11">
        <v>1355800</v>
      </c>
      <c r="P167" s="11">
        <v>1475700</v>
      </c>
      <c r="Q167" s="11">
        <v>1450700</v>
      </c>
      <c r="R167" s="11">
        <v>1576400</v>
      </c>
    </row>
    <row r="168" spans="1:18" hidden="1">
      <c r="A168" s="10" t="s">
        <v>311</v>
      </c>
      <c r="B168" s="10" t="str">
        <f t="shared" si="4"/>
        <v>ACSY020</v>
      </c>
      <c r="C168" s="4" t="s">
        <v>201</v>
      </c>
      <c r="D168" s="4" t="s">
        <v>84</v>
      </c>
      <c r="E168" s="4" t="s">
        <v>306</v>
      </c>
      <c r="F168" s="4">
        <v>18.68</v>
      </c>
      <c r="G168" s="4">
        <v>1</v>
      </c>
      <c r="H168" s="4" t="s">
        <v>147</v>
      </c>
      <c r="I168" s="3">
        <v>1202300</v>
      </c>
      <c r="J168" s="11">
        <v>1332600</v>
      </c>
      <c r="K168" s="11">
        <v>1220300</v>
      </c>
      <c r="L168" s="11">
        <v>1352100</v>
      </c>
      <c r="M168" s="3">
        <v>1232500</v>
      </c>
      <c r="N168" s="3">
        <v>1352100</v>
      </c>
      <c r="O168" s="11">
        <v>1355800</v>
      </c>
      <c r="P168" s="11">
        <v>1475700</v>
      </c>
      <c r="Q168" s="11">
        <v>1450700</v>
      </c>
      <c r="R168" s="11">
        <v>1576400</v>
      </c>
    </row>
    <row r="169" spans="1:18" hidden="1">
      <c r="A169" s="12" t="s">
        <v>312</v>
      </c>
      <c r="B169" s="10" t="str">
        <f t="shared" si="4"/>
        <v>ACSY020</v>
      </c>
      <c r="C169" s="4" t="s">
        <v>203</v>
      </c>
      <c r="D169" s="4" t="s">
        <v>84</v>
      </c>
      <c r="E169" s="4" t="s">
        <v>306</v>
      </c>
      <c r="F169" s="14">
        <v>17.91</v>
      </c>
      <c r="G169" s="4">
        <v>1</v>
      </c>
      <c r="H169" s="4" t="s">
        <v>147</v>
      </c>
      <c r="I169" s="13">
        <v>1202300</v>
      </c>
      <c r="J169" s="11">
        <v>1332600</v>
      </c>
      <c r="K169" s="11">
        <v>1220300</v>
      </c>
      <c r="L169" s="11">
        <v>1352100</v>
      </c>
      <c r="M169" s="3">
        <v>1232500</v>
      </c>
      <c r="N169" s="3">
        <v>1352100</v>
      </c>
      <c r="O169" s="11">
        <v>1355800</v>
      </c>
      <c r="P169" s="11">
        <v>1475700</v>
      </c>
      <c r="Q169" s="11">
        <v>1450700</v>
      </c>
      <c r="R169" s="11">
        <v>1576400</v>
      </c>
    </row>
    <row r="170" spans="1:18" hidden="1">
      <c r="A170" s="10" t="s">
        <v>313</v>
      </c>
      <c r="B170" s="10" t="str">
        <f t="shared" si="4"/>
        <v>ACSY020</v>
      </c>
      <c r="C170" s="4" t="s">
        <v>205</v>
      </c>
      <c r="D170" s="4" t="s">
        <v>84</v>
      </c>
      <c r="E170" s="4" t="s">
        <v>306</v>
      </c>
      <c r="F170" s="4">
        <v>18.68</v>
      </c>
      <c r="G170" s="4">
        <v>1</v>
      </c>
      <c r="H170" s="4" t="s">
        <v>147</v>
      </c>
      <c r="I170" s="3">
        <v>1202300</v>
      </c>
      <c r="J170" s="11">
        <v>1332600</v>
      </c>
      <c r="K170" s="11">
        <v>1220300</v>
      </c>
      <c r="L170" s="11">
        <v>1352100</v>
      </c>
      <c r="M170" s="3">
        <v>1232500</v>
      </c>
      <c r="N170" s="3">
        <v>1352100</v>
      </c>
      <c r="O170" s="11">
        <v>1355800</v>
      </c>
      <c r="P170" s="11">
        <v>1475700</v>
      </c>
      <c r="Q170" s="11">
        <v>1450700</v>
      </c>
      <c r="R170" s="11">
        <v>1576400</v>
      </c>
    </row>
    <row r="171" spans="1:18" hidden="1">
      <c r="A171" s="10" t="s">
        <v>314</v>
      </c>
      <c r="B171" s="10" t="str">
        <f t="shared" si="4"/>
        <v>ACSY020</v>
      </c>
      <c r="C171" s="4" t="s">
        <v>213</v>
      </c>
      <c r="D171" s="4" t="s">
        <v>84</v>
      </c>
      <c r="E171" s="4" t="s">
        <v>306</v>
      </c>
      <c r="F171" s="4">
        <v>18.34</v>
      </c>
      <c r="G171" s="4">
        <v>1</v>
      </c>
      <c r="H171" s="4" t="s">
        <v>147</v>
      </c>
      <c r="I171" s="3">
        <v>1202300</v>
      </c>
      <c r="J171" s="11">
        <v>1332600</v>
      </c>
      <c r="K171" s="11">
        <v>1220300</v>
      </c>
      <c r="L171" s="11">
        <v>1352100</v>
      </c>
      <c r="M171" s="3">
        <v>1232500</v>
      </c>
      <c r="N171" s="3">
        <v>1352100</v>
      </c>
      <c r="O171" s="11">
        <v>1355800</v>
      </c>
      <c r="P171" s="11">
        <v>1475700</v>
      </c>
      <c r="Q171" s="11">
        <v>1450700</v>
      </c>
      <c r="R171" s="11">
        <v>1576400</v>
      </c>
    </row>
    <row r="172" spans="1:18" hidden="1">
      <c r="A172" s="10" t="s">
        <v>315</v>
      </c>
      <c r="B172" s="10" t="str">
        <f t="shared" si="4"/>
        <v>ACSY020</v>
      </c>
      <c r="C172" s="4" t="s">
        <v>215</v>
      </c>
      <c r="D172" s="4" t="s">
        <v>84</v>
      </c>
      <c r="E172" s="4" t="s">
        <v>306</v>
      </c>
      <c r="F172" s="4">
        <v>17.829999999999998</v>
      </c>
      <c r="G172" s="4">
        <v>1</v>
      </c>
      <c r="H172" s="4" t="s">
        <v>147</v>
      </c>
      <c r="I172" s="3">
        <v>1202300</v>
      </c>
      <c r="J172" s="11">
        <v>1332600</v>
      </c>
      <c r="K172" s="11">
        <v>1220300</v>
      </c>
      <c r="L172" s="11">
        <v>1352100</v>
      </c>
      <c r="M172" s="3">
        <v>1232500</v>
      </c>
      <c r="N172" s="3">
        <v>1352100</v>
      </c>
      <c r="O172" s="11">
        <v>1355800</v>
      </c>
      <c r="P172" s="11">
        <v>1475700</v>
      </c>
      <c r="Q172" s="11">
        <v>1450700</v>
      </c>
      <c r="R172" s="11">
        <v>1576400</v>
      </c>
    </row>
    <row r="173" spans="1:18" hidden="1">
      <c r="A173" s="10" t="s">
        <v>316</v>
      </c>
      <c r="B173" s="10" t="str">
        <f t="shared" si="4"/>
        <v>ACSY020</v>
      </c>
      <c r="C173" s="4" t="s">
        <v>227</v>
      </c>
      <c r="D173" s="4" t="s">
        <v>84</v>
      </c>
      <c r="E173" s="4" t="s">
        <v>306</v>
      </c>
      <c r="F173" s="4">
        <v>17.489999999999998</v>
      </c>
      <c r="G173" s="4">
        <v>1</v>
      </c>
      <c r="H173" s="4" t="s">
        <v>147</v>
      </c>
      <c r="I173" s="3">
        <v>1202300</v>
      </c>
      <c r="J173" s="11">
        <v>1332600</v>
      </c>
      <c r="K173" s="11">
        <v>1220300</v>
      </c>
      <c r="L173" s="11">
        <v>1352100</v>
      </c>
      <c r="M173" s="3">
        <v>1232500</v>
      </c>
      <c r="N173" s="3">
        <v>1352100</v>
      </c>
      <c r="O173" s="11">
        <v>1355800</v>
      </c>
      <c r="P173" s="11">
        <v>1475700</v>
      </c>
      <c r="Q173" s="11">
        <v>1450700</v>
      </c>
      <c r="R173" s="11">
        <v>1576400</v>
      </c>
    </row>
    <row r="174" spans="1:18" hidden="1">
      <c r="A174" s="10" t="s">
        <v>317</v>
      </c>
      <c r="B174" s="10" t="str">
        <f t="shared" si="4"/>
        <v>ACSY020</v>
      </c>
      <c r="C174" s="4" t="s">
        <v>229</v>
      </c>
      <c r="D174" s="4" t="s">
        <v>84</v>
      </c>
      <c r="E174" s="4" t="s">
        <v>306</v>
      </c>
      <c r="F174" s="4">
        <v>17.829999999999998</v>
      </c>
      <c r="G174" s="4">
        <v>1</v>
      </c>
      <c r="H174" s="4" t="s">
        <v>147</v>
      </c>
      <c r="I174" s="3">
        <v>1202300</v>
      </c>
      <c r="J174" s="11">
        <v>1332600</v>
      </c>
      <c r="K174" s="11">
        <v>1220300</v>
      </c>
      <c r="L174" s="11">
        <v>1352100</v>
      </c>
      <c r="M174" s="3">
        <v>1232500</v>
      </c>
      <c r="N174" s="3">
        <v>1352100</v>
      </c>
      <c r="O174" s="11">
        <v>1355800</v>
      </c>
      <c r="P174" s="11">
        <v>1475700</v>
      </c>
      <c r="Q174" s="11">
        <v>1450700</v>
      </c>
      <c r="R174" s="11">
        <v>1576400</v>
      </c>
    </row>
    <row r="175" spans="1:18" hidden="1">
      <c r="A175" s="10" t="s">
        <v>318</v>
      </c>
      <c r="B175" s="10" t="str">
        <f t="shared" si="4"/>
        <v>ACSY020</v>
      </c>
      <c r="C175" s="4" t="s">
        <v>233</v>
      </c>
      <c r="D175" s="4" t="s">
        <v>84</v>
      </c>
      <c r="E175" s="4" t="s">
        <v>306</v>
      </c>
      <c r="F175" s="4">
        <v>18</v>
      </c>
      <c r="G175" s="4">
        <v>1</v>
      </c>
      <c r="H175" s="4" t="s">
        <v>147</v>
      </c>
      <c r="I175" s="3">
        <v>1202300</v>
      </c>
      <c r="J175" s="11">
        <v>1332600</v>
      </c>
      <c r="K175" s="11">
        <v>1220300</v>
      </c>
      <c r="L175" s="11">
        <v>1352100</v>
      </c>
      <c r="M175" s="3">
        <v>1232500</v>
      </c>
      <c r="N175" s="3">
        <v>1352100</v>
      </c>
      <c r="O175" s="11">
        <v>1355800</v>
      </c>
      <c r="P175" s="11">
        <v>1475700</v>
      </c>
      <c r="Q175" s="11">
        <v>1450700</v>
      </c>
      <c r="R175" s="11">
        <v>1576400</v>
      </c>
    </row>
    <row r="176" spans="1:18" hidden="1">
      <c r="A176" s="10" t="s">
        <v>319</v>
      </c>
      <c r="B176" s="10" t="str">
        <f t="shared" si="4"/>
        <v>ACSY020</v>
      </c>
      <c r="C176" s="4" t="s">
        <v>235</v>
      </c>
      <c r="D176" s="4" t="s">
        <v>84</v>
      </c>
      <c r="E176" s="4" t="s">
        <v>306</v>
      </c>
      <c r="F176" s="4">
        <v>19.87</v>
      </c>
      <c r="G176" s="4">
        <v>1</v>
      </c>
      <c r="H176" s="4" t="s">
        <v>147</v>
      </c>
      <c r="I176" s="3">
        <v>1202300</v>
      </c>
      <c r="J176" s="11">
        <v>1332600</v>
      </c>
      <c r="K176" s="11">
        <v>1220300</v>
      </c>
      <c r="L176" s="11">
        <v>1352100</v>
      </c>
      <c r="M176" s="3">
        <v>1232500</v>
      </c>
      <c r="N176" s="3">
        <v>1352100</v>
      </c>
      <c r="O176" s="11">
        <v>1355800</v>
      </c>
      <c r="P176" s="11">
        <v>1475700</v>
      </c>
      <c r="Q176" s="11">
        <v>1450700</v>
      </c>
      <c r="R176" s="11">
        <v>1576400</v>
      </c>
    </row>
    <row r="177" spans="1:18" hidden="1">
      <c r="A177" s="10" t="s">
        <v>320</v>
      </c>
      <c r="B177" s="10" t="str">
        <f t="shared" si="4"/>
        <v>ACSY020</v>
      </c>
      <c r="C177" s="4" t="s">
        <v>239</v>
      </c>
      <c r="D177" s="4" t="s">
        <v>84</v>
      </c>
      <c r="E177" s="4" t="s">
        <v>306</v>
      </c>
      <c r="F177" s="4">
        <v>18</v>
      </c>
      <c r="G177" s="4">
        <v>1</v>
      </c>
      <c r="H177" s="4" t="s">
        <v>147</v>
      </c>
      <c r="I177" s="3">
        <v>1202300</v>
      </c>
      <c r="J177" s="11">
        <v>1332600</v>
      </c>
      <c r="K177" s="11">
        <v>1220300</v>
      </c>
      <c r="L177" s="11">
        <v>1352100</v>
      </c>
      <c r="M177" s="3">
        <v>1232500</v>
      </c>
      <c r="N177" s="3">
        <v>1352100</v>
      </c>
      <c r="O177" s="11">
        <v>1355800</v>
      </c>
      <c r="P177" s="11">
        <v>1475700</v>
      </c>
      <c r="Q177" s="11">
        <v>1450700</v>
      </c>
      <c r="R177" s="11">
        <v>1576400</v>
      </c>
    </row>
    <row r="178" spans="1:18" hidden="1">
      <c r="A178" s="12" t="s">
        <v>321</v>
      </c>
      <c r="B178" s="10" t="str">
        <f t="shared" si="4"/>
        <v>ACSY020</v>
      </c>
      <c r="C178" s="4" t="s">
        <v>241</v>
      </c>
      <c r="D178" s="4" t="s">
        <v>84</v>
      </c>
      <c r="E178" s="4" t="s">
        <v>306</v>
      </c>
      <c r="F178" s="14">
        <v>17.193999999999999</v>
      </c>
      <c r="G178" s="4">
        <v>1</v>
      </c>
      <c r="H178" s="4" t="s">
        <v>147</v>
      </c>
      <c r="I178" s="13">
        <v>1202300</v>
      </c>
      <c r="J178" s="11">
        <v>1332600</v>
      </c>
      <c r="K178" s="11">
        <v>1220300</v>
      </c>
      <c r="L178" s="11">
        <v>1352100</v>
      </c>
      <c r="M178" s="3">
        <v>1232500</v>
      </c>
      <c r="N178" s="3">
        <v>1352100</v>
      </c>
      <c r="O178" s="11">
        <v>1355800</v>
      </c>
      <c r="P178" s="11">
        <v>1475700</v>
      </c>
      <c r="Q178" s="11">
        <v>1450700</v>
      </c>
      <c r="R178" s="11">
        <v>1576400</v>
      </c>
    </row>
    <row r="179" spans="1:18" hidden="1">
      <c r="A179" s="10" t="s">
        <v>322</v>
      </c>
      <c r="B179" s="10" t="str">
        <f t="shared" si="4"/>
        <v>ACSY020</v>
      </c>
      <c r="C179" s="4" t="s">
        <v>243</v>
      </c>
      <c r="D179" s="4" t="s">
        <v>84</v>
      </c>
      <c r="E179" s="4" t="s">
        <v>306</v>
      </c>
      <c r="F179" s="4">
        <v>17.32</v>
      </c>
      <c r="G179" s="4">
        <v>1</v>
      </c>
      <c r="H179" s="4" t="s">
        <v>147</v>
      </c>
      <c r="I179" s="3">
        <v>1202300</v>
      </c>
      <c r="J179" s="11">
        <v>1332600</v>
      </c>
      <c r="K179" s="11">
        <v>1220300</v>
      </c>
      <c r="L179" s="11">
        <v>1352100</v>
      </c>
      <c r="M179" s="3">
        <v>1232500</v>
      </c>
      <c r="N179" s="3">
        <v>1352100</v>
      </c>
      <c r="O179" s="11">
        <v>1355800</v>
      </c>
      <c r="P179" s="11">
        <v>1475700</v>
      </c>
      <c r="Q179" s="11">
        <v>1450700</v>
      </c>
      <c r="R179" s="11">
        <v>1576400</v>
      </c>
    </row>
    <row r="180" spans="1:18" hidden="1">
      <c r="A180" s="10" t="s">
        <v>323</v>
      </c>
      <c r="B180" s="10" t="str">
        <f t="shared" si="4"/>
        <v>ACSY020</v>
      </c>
      <c r="C180" s="4" t="s">
        <v>245</v>
      </c>
      <c r="D180" s="4" t="s">
        <v>84</v>
      </c>
      <c r="E180" s="4" t="s">
        <v>306</v>
      </c>
      <c r="F180" s="4">
        <v>19.7</v>
      </c>
      <c r="G180" s="4">
        <v>1</v>
      </c>
      <c r="H180" s="4" t="s">
        <v>147</v>
      </c>
      <c r="I180" s="3">
        <v>1202300</v>
      </c>
      <c r="J180" s="11">
        <v>1332600</v>
      </c>
      <c r="K180" s="11">
        <v>1220300</v>
      </c>
      <c r="L180" s="11">
        <v>1352100</v>
      </c>
      <c r="M180" s="3">
        <v>1232500</v>
      </c>
      <c r="N180" s="3">
        <v>1352100</v>
      </c>
      <c r="O180" s="11">
        <v>1355800</v>
      </c>
      <c r="P180" s="11">
        <v>1475700</v>
      </c>
      <c r="Q180" s="11">
        <v>1450700</v>
      </c>
      <c r="R180" s="11">
        <v>1576400</v>
      </c>
    </row>
    <row r="181" spans="1:18" hidden="1">
      <c r="A181" s="10" t="s">
        <v>324</v>
      </c>
      <c r="B181" s="10" t="str">
        <f t="shared" si="4"/>
        <v>ACSY020</v>
      </c>
      <c r="C181" s="4" t="s">
        <v>247</v>
      </c>
      <c r="D181" s="4" t="s">
        <v>84</v>
      </c>
      <c r="E181" s="4" t="s">
        <v>306</v>
      </c>
      <c r="F181" s="4">
        <v>19.02</v>
      </c>
      <c r="G181" s="4">
        <v>1</v>
      </c>
      <c r="H181" s="4" t="s">
        <v>147</v>
      </c>
      <c r="I181" s="3">
        <v>1202300</v>
      </c>
      <c r="J181" s="11">
        <v>1332600</v>
      </c>
      <c r="K181" s="11">
        <v>1220300</v>
      </c>
      <c r="L181" s="11">
        <v>1352100</v>
      </c>
      <c r="M181" s="3">
        <v>1232500</v>
      </c>
      <c r="N181" s="3">
        <v>1352100</v>
      </c>
      <c r="O181" s="11">
        <v>1355800</v>
      </c>
      <c r="P181" s="11">
        <v>1475700</v>
      </c>
      <c r="Q181" s="11">
        <v>1450700</v>
      </c>
      <c r="R181" s="11">
        <v>1576400</v>
      </c>
    </row>
    <row r="182" spans="1:18" hidden="1">
      <c r="A182" s="10" t="s">
        <v>325</v>
      </c>
      <c r="B182" s="10" t="str">
        <f t="shared" si="4"/>
        <v>ACSY020</v>
      </c>
      <c r="C182" s="4" t="s">
        <v>249</v>
      </c>
      <c r="D182" s="4" t="s">
        <v>84</v>
      </c>
      <c r="E182" s="4" t="s">
        <v>306</v>
      </c>
      <c r="F182" s="4">
        <v>21.74</v>
      </c>
      <c r="G182" s="4">
        <v>1</v>
      </c>
      <c r="H182" s="4" t="s">
        <v>147</v>
      </c>
      <c r="I182" s="3">
        <v>1202300</v>
      </c>
      <c r="J182" s="11">
        <v>1332600</v>
      </c>
      <c r="K182" s="11">
        <v>1220300</v>
      </c>
      <c r="L182" s="11">
        <v>1352100</v>
      </c>
      <c r="M182" s="3">
        <v>1232500</v>
      </c>
      <c r="N182" s="3">
        <v>1352100</v>
      </c>
      <c r="O182" s="11">
        <v>1355800</v>
      </c>
      <c r="P182" s="11">
        <v>1475700</v>
      </c>
      <c r="Q182" s="11">
        <v>1450700</v>
      </c>
      <c r="R182" s="11">
        <v>1576400</v>
      </c>
    </row>
    <row r="183" spans="1:18" hidden="1">
      <c r="A183" s="12" t="s">
        <v>326</v>
      </c>
      <c r="B183" s="10" t="str">
        <f t="shared" si="4"/>
        <v>ACSY200</v>
      </c>
      <c r="C183" s="4" t="s">
        <v>180</v>
      </c>
      <c r="D183" s="4" t="s">
        <v>84</v>
      </c>
      <c r="E183" s="4" t="s">
        <v>327</v>
      </c>
      <c r="F183" s="4">
        <v>0.222</v>
      </c>
      <c r="G183" s="4">
        <v>72</v>
      </c>
      <c r="H183" s="4" t="s">
        <v>22</v>
      </c>
      <c r="I183" s="13">
        <v>18600</v>
      </c>
      <c r="J183" s="3">
        <v>20500</v>
      </c>
      <c r="K183" s="11">
        <v>19058</v>
      </c>
      <c r="L183" s="11">
        <v>20992</v>
      </c>
      <c r="M183" s="3">
        <f t="shared" ref="M183:M200" si="5">231000/12</f>
        <v>19250</v>
      </c>
      <c r="N183" s="3">
        <v>20992</v>
      </c>
      <c r="O183" s="11">
        <v>21175</v>
      </c>
      <c r="P183" s="11">
        <v>22908</v>
      </c>
      <c r="Q183" s="3">
        <v>22658.333333333332</v>
      </c>
      <c r="R183" s="3">
        <v>24483.333333333332</v>
      </c>
    </row>
    <row r="184" spans="1:18" hidden="1">
      <c r="A184" s="12" t="s">
        <v>328</v>
      </c>
      <c r="B184" s="10" t="str">
        <f t="shared" si="4"/>
        <v>ACSY200</v>
      </c>
      <c r="C184" s="4" t="s">
        <v>187</v>
      </c>
      <c r="D184" s="4" t="s">
        <v>84</v>
      </c>
      <c r="E184" s="4" t="s">
        <v>327</v>
      </c>
      <c r="F184" s="4">
        <v>0.224</v>
      </c>
      <c r="G184" s="4">
        <v>72</v>
      </c>
      <c r="H184" s="4" t="s">
        <v>22</v>
      </c>
      <c r="I184" s="13">
        <v>18600</v>
      </c>
      <c r="J184" s="3">
        <v>20500</v>
      </c>
      <c r="K184" s="11">
        <v>19058</v>
      </c>
      <c r="L184" s="11">
        <v>20992</v>
      </c>
      <c r="M184" s="3">
        <f t="shared" si="5"/>
        <v>19250</v>
      </c>
      <c r="N184" s="3">
        <v>20992</v>
      </c>
      <c r="O184" s="11">
        <v>21175</v>
      </c>
      <c r="P184" s="11">
        <v>22908</v>
      </c>
      <c r="Q184" s="3">
        <v>22658.333333333332</v>
      </c>
      <c r="R184" s="3">
        <v>24483.333333333332</v>
      </c>
    </row>
    <row r="185" spans="1:18" hidden="1">
      <c r="A185" s="12" t="s">
        <v>329</v>
      </c>
      <c r="B185" s="10" t="str">
        <f t="shared" si="4"/>
        <v>ACSY200</v>
      </c>
      <c r="C185" s="4" t="s">
        <v>189</v>
      </c>
      <c r="D185" s="4" t="s">
        <v>84</v>
      </c>
      <c r="E185" s="4" t="s">
        <v>327</v>
      </c>
      <c r="F185" s="4">
        <v>0.23400000000000001</v>
      </c>
      <c r="G185" s="4">
        <v>72</v>
      </c>
      <c r="H185" s="4" t="s">
        <v>22</v>
      </c>
      <c r="I185" s="13">
        <v>18600</v>
      </c>
      <c r="J185" s="3">
        <v>20500</v>
      </c>
      <c r="K185" s="11">
        <v>19058</v>
      </c>
      <c r="L185" s="11">
        <v>20992</v>
      </c>
      <c r="M185" s="3">
        <f t="shared" si="5"/>
        <v>19250</v>
      </c>
      <c r="N185" s="3">
        <v>20992</v>
      </c>
      <c r="O185" s="11">
        <v>21175</v>
      </c>
      <c r="P185" s="11">
        <v>22908</v>
      </c>
      <c r="Q185" s="3">
        <v>22658.333333333332</v>
      </c>
      <c r="R185" s="3">
        <v>24483.333333333332</v>
      </c>
    </row>
    <row r="186" spans="1:18" hidden="1">
      <c r="A186" s="12" t="s">
        <v>330</v>
      </c>
      <c r="B186" s="10" t="str">
        <f t="shared" si="4"/>
        <v>ACSY200</v>
      </c>
      <c r="C186" s="4" t="s">
        <v>191</v>
      </c>
      <c r="D186" s="4" t="s">
        <v>84</v>
      </c>
      <c r="E186" s="4" t="s">
        <v>327</v>
      </c>
      <c r="F186" s="4">
        <v>0.23</v>
      </c>
      <c r="G186" s="4">
        <v>72</v>
      </c>
      <c r="H186" s="4" t="s">
        <v>22</v>
      </c>
      <c r="I186" s="13">
        <v>18600</v>
      </c>
      <c r="J186" s="3">
        <v>20500</v>
      </c>
      <c r="K186" s="11">
        <v>19058</v>
      </c>
      <c r="L186" s="11">
        <v>20992</v>
      </c>
      <c r="M186" s="3">
        <f t="shared" si="5"/>
        <v>19250</v>
      </c>
      <c r="N186" s="3">
        <v>20992</v>
      </c>
      <c r="O186" s="11">
        <v>21175</v>
      </c>
      <c r="P186" s="11">
        <v>22908</v>
      </c>
      <c r="Q186" s="3">
        <v>22658.333333333332</v>
      </c>
      <c r="R186" s="3">
        <v>24483.333333333332</v>
      </c>
    </row>
    <row r="187" spans="1:18" hidden="1">
      <c r="A187" s="12" t="s">
        <v>331</v>
      </c>
      <c r="B187" s="10" t="str">
        <f t="shared" si="4"/>
        <v>ACSY200</v>
      </c>
      <c r="C187" s="4" t="s">
        <v>193</v>
      </c>
      <c r="D187" s="4" t="s">
        <v>84</v>
      </c>
      <c r="E187" s="4" t="s">
        <v>327</v>
      </c>
      <c r="F187" s="4">
        <v>0.22600000000000001</v>
      </c>
      <c r="G187" s="4">
        <v>72</v>
      </c>
      <c r="H187" s="4" t="s">
        <v>22</v>
      </c>
      <c r="I187" s="13">
        <v>18600</v>
      </c>
      <c r="J187" s="3">
        <v>20500</v>
      </c>
      <c r="K187" s="11">
        <v>19058</v>
      </c>
      <c r="L187" s="11">
        <v>20992</v>
      </c>
      <c r="M187" s="3">
        <f t="shared" si="5"/>
        <v>19250</v>
      </c>
      <c r="N187" s="3">
        <v>20992</v>
      </c>
      <c r="O187" s="11">
        <v>21175</v>
      </c>
      <c r="P187" s="11">
        <v>22908</v>
      </c>
      <c r="Q187" s="3">
        <v>22658.333333333332</v>
      </c>
      <c r="R187" s="3">
        <v>24483.333333333332</v>
      </c>
    </row>
    <row r="188" spans="1:18" hidden="1">
      <c r="A188" s="12" t="s">
        <v>332</v>
      </c>
      <c r="B188" s="10" t="str">
        <f t="shared" si="4"/>
        <v>ACSY200</v>
      </c>
      <c r="C188" s="4" t="s">
        <v>197</v>
      </c>
      <c r="D188" s="4" t="s">
        <v>84</v>
      </c>
      <c r="E188" s="4" t="s">
        <v>327</v>
      </c>
      <c r="F188" s="4">
        <v>0.23</v>
      </c>
      <c r="G188" s="4">
        <v>72</v>
      </c>
      <c r="H188" s="4" t="s">
        <v>22</v>
      </c>
      <c r="I188" s="13">
        <v>18600</v>
      </c>
      <c r="J188" s="3">
        <v>20500</v>
      </c>
      <c r="K188" s="11">
        <v>19058</v>
      </c>
      <c r="L188" s="11">
        <v>20992</v>
      </c>
      <c r="M188" s="3">
        <f t="shared" si="5"/>
        <v>19250</v>
      </c>
      <c r="N188" s="3">
        <v>20992</v>
      </c>
      <c r="O188" s="11">
        <v>21175</v>
      </c>
      <c r="P188" s="11">
        <v>22908</v>
      </c>
      <c r="Q188" s="3">
        <v>22658.333333333332</v>
      </c>
      <c r="R188" s="3">
        <v>24483.333333333332</v>
      </c>
    </row>
    <row r="189" spans="1:18" hidden="1">
      <c r="A189" s="12" t="s">
        <v>333</v>
      </c>
      <c r="B189" s="10" t="str">
        <f t="shared" si="4"/>
        <v>ACSY200</v>
      </c>
      <c r="C189" s="4" t="s">
        <v>201</v>
      </c>
      <c r="D189" s="4" t="s">
        <v>84</v>
      </c>
      <c r="E189" s="4" t="s">
        <v>327</v>
      </c>
      <c r="F189" s="4">
        <v>0.24</v>
      </c>
      <c r="G189" s="4">
        <v>72</v>
      </c>
      <c r="H189" s="4" t="s">
        <v>22</v>
      </c>
      <c r="I189" s="13">
        <v>18600</v>
      </c>
      <c r="J189" s="3">
        <v>20500</v>
      </c>
      <c r="K189" s="11">
        <v>19058</v>
      </c>
      <c r="L189" s="11">
        <v>20992</v>
      </c>
      <c r="M189" s="3">
        <f t="shared" si="5"/>
        <v>19250</v>
      </c>
      <c r="N189" s="3">
        <v>20992</v>
      </c>
      <c r="O189" s="11">
        <v>21175</v>
      </c>
      <c r="P189" s="11">
        <v>22908</v>
      </c>
      <c r="Q189" s="3">
        <v>22658.333333333332</v>
      </c>
      <c r="R189" s="3">
        <v>24483.333333333332</v>
      </c>
    </row>
    <row r="190" spans="1:18" hidden="1">
      <c r="A190" s="12" t="s">
        <v>334</v>
      </c>
      <c r="B190" s="10" t="str">
        <f t="shared" si="4"/>
        <v>ACSY200</v>
      </c>
      <c r="C190" s="4" t="s">
        <v>209</v>
      </c>
      <c r="D190" s="4" t="s">
        <v>84</v>
      </c>
      <c r="E190" s="4" t="s">
        <v>327</v>
      </c>
      <c r="F190" s="4">
        <v>0.24</v>
      </c>
      <c r="G190" s="4">
        <v>72</v>
      </c>
      <c r="H190" s="4" t="s">
        <v>22</v>
      </c>
      <c r="I190" s="13">
        <v>18600</v>
      </c>
      <c r="J190" s="3">
        <v>20500</v>
      </c>
      <c r="K190" s="11">
        <v>19058</v>
      </c>
      <c r="L190" s="11">
        <v>20992</v>
      </c>
      <c r="M190" s="3">
        <f t="shared" si="5"/>
        <v>19250</v>
      </c>
      <c r="N190" s="3">
        <v>20992</v>
      </c>
      <c r="O190" s="11">
        <v>21175</v>
      </c>
      <c r="P190" s="11">
        <v>22908</v>
      </c>
      <c r="Q190" s="3">
        <v>22658.333333333332</v>
      </c>
      <c r="R190" s="3">
        <v>24483.333333333332</v>
      </c>
    </row>
    <row r="191" spans="1:18" hidden="1">
      <c r="A191" s="12" t="s">
        <v>335</v>
      </c>
      <c r="B191" s="10" t="str">
        <f t="shared" si="4"/>
        <v>ACSY200</v>
      </c>
      <c r="C191" s="4" t="s">
        <v>213</v>
      </c>
      <c r="D191" s="4" t="s">
        <v>84</v>
      </c>
      <c r="E191" s="4" t="s">
        <v>327</v>
      </c>
      <c r="F191" s="4">
        <v>0.23599999999999999</v>
      </c>
      <c r="G191" s="4">
        <v>72</v>
      </c>
      <c r="H191" s="4" t="s">
        <v>22</v>
      </c>
      <c r="I191" s="13">
        <v>18600</v>
      </c>
      <c r="J191" s="3">
        <v>20500</v>
      </c>
      <c r="K191" s="11">
        <v>19058</v>
      </c>
      <c r="L191" s="11">
        <v>20992</v>
      </c>
      <c r="M191" s="3">
        <f t="shared" si="5"/>
        <v>19250</v>
      </c>
      <c r="N191" s="3">
        <v>20992</v>
      </c>
      <c r="O191" s="11">
        <v>21175</v>
      </c>
      <c r="P191" s="11">
        <v>22908</v>
      </c>
      <c r="Q191" s="3">
        <v>22658.333333333332</v>
      </c>
      <c r="R191" s="3">
        <v>24483.333333333332</v>
      </c>
    </row>
    <row r="192" spans="1:18" hidden="1">
      <c r="A192" s="12" t="s">
        <v>336</v>
      </c>
      <c r="B192" s="10" t="str">
        <f t="shared" si="4"/>
        <v>ACSY200</v>
      </c>
      <c r="C192" s="4" t="s">
        <v>215</v>
      </c>
      <c r="D192" s="4" t="s">
        <v>84</v>
      </c>
      <c r="E192" s="4" t="s">
        <v>327</v>
      </c>
      <c r="F192" s="4">
        <v>0.23</v>
      </c>
      <c r="G192" s="4">
        <v>72</v>
      </c>
      <c r="H192" s="4" t="s">
        <v>22</v>
      </c>
      <c r="I192" s="13">
        <v>18600</v>
      </c>
      <c r="J192" s="3">
        <v>20500</v>
      </c>
      <c r="K192" s="11">
        <v>19058</v>
      </c>
      <c r="L192" s="11">
        <v>20992</v>
      </c>
      <c r="M192" s="3">
        <f t="shared" si="5"/>
        <v>19250</v>
      </c>
      <c r="N192" s="3">
        <v>20992</v>
      </c>
      <c r="O192" s="11">
        <v>21175</v>
      </c>
      <c r="P192" s="11">
        <v>22908</v>
      </c>
      <c r="Q192" s="3">
        <v>22658.333333333332</v>
      </c>
      <c r="R192" s="3">
        <v>24483.333333333332</v>
      </c>
    </row>
    <row r="193" spans="1:18" hidden="1">
      <c r="A193" s="12" t="s">
        <v>337</v>
      </c>
      <c r="B193" s="10" t="str">
        <f t="shared" si="4"/>
        <v>ACSY200</v>
      </c>
      <c r="C193" s="4" t="s">
        <v>227</v>
      </c>
      <c r="D193" s="4" t="s">
        <v>84</v>
      </c>
      <c r="E193" s="4" t="s">
        <v>327</v>
      </c>
      <c r="F193" s="4">
        <v>0.22600000000000001</v>
      </c>
      <c r="G193" s="4">
        <v>72</v>
      </c>
      <c r="H193" s="4" t="s">
        <v>22</v>
      </c>
      <c r="I193" s="13">
        <v>18600</v>
      </c>
      <c r="J193" s="3">
        <v>20500</v>
      </c>
      <c r="K193" s="11">
        <v>19058</v>
      </c>
      <c r="L193" s="11">
        <v>20992</v>
      </c>
      <c r="M193" s="3">
        <f t="shared" si="5"/>
        <v>19250</v>
      </c>
      <c r="N193" s="3">
        <v>20992</v>
      </c>
      <c r="O193" s="11">
        <v>21175</v>
      </c>
      <c r="P193" s="11">
        <v>22908</v>
      </c>
      <c r="Q193" s="3">
        <v>22658.333333333332</v>
      </c>
      <c r="R193" s="3">
        <v>24483.333333333332</v>
      </c>
    </row>
    <row r="194" spans="1:18" hidden="1">
      <c r="A194" s="12" t="s">
        <v>338</v>
      </c>
      <c r="B194" s="10" t="str">
        <f t="shared" si="4"/>
        <v>ACSY200</v>
      </c>
      <c r="C194" s="4" t="s">
        <v>233</v>
      </c>
      <c r="D194" s="4" t="s">
        <v>84</v>
      </c>
      <c r="E194" s="4" t="s">
        <v>327</v>
      </c>
      <c r="F194" s="4">
        <v>0.23200000000000001</v>
      </c>
      <c r="G194" s="4">
        <v>72</v>
      </c>
      <c r="H194" s="4" t="s">
        <v>22</v>
      </c>
      <c r="I194" s="13">
        <v>18600</v>
      </c>
      <c r="J194" s="3">
        <v>20500</v>
      </c>
      <c r="K194" s="11">
        <v>19058</v>
      </c>
      <c r="L194" s="11">
        <v>20992</v>
      </c>
      <c r="M194" s="3">
        <f t="shared" si="5"/>
        <v>19250</v>
      </c>
      <c r="N194" s="3">
        <v>20992</v>
      </c>
      <c r="O194" s="11">
        <v>21175</v>
      </c>
      <c r="P194" s="11">
        <v>22908</v>
      </c>
      <c r="Q194" s="3">
        <v>22658.333333333332</v>
      </c>
      <c r="R194" s="3">
        <v>24483.333333333332</v>
      </c>
    </row>
    <row r="195" spans="1:18" hidden="1">
      <c r="A195" s="12" t="s">
        <v>339</v>
      </c>
      <c r="B195" s="10" t="str">
        <f t="shared" si="4"/>
        <v>ACSY200</v>
      </c>
      <c r="C195" s="4" t="s">
        <v>235</v>
      </c>
      <c r="D195" s="4" t="s">
        <v>84</v>
      </c>
      <c r="E195" s="4" t="s">
        <v>327</v>
      </c>
      <c r="F195" s="4">
        <v>0.254</v>
      </c>
      <c r="G195" s="4">
        <v>72</v>
      </c>
      <c r="H195" s="4" t="s">
        <v>22</v>
      </c>
      <c r="I195" s="13">
        <v>18600</v>
      </c>
      <c r="J195" s="3">
        <v>20500</v>
      </c>
      <c r="K195" s="11">
        <v>19058</v>
      </c>
      <c r="L195" s="11">
        <v>20992</v>
      </c>
      <c r="M195" s="3">
        <f t="shared" si="5"/>
        <v>19250</v>
      </c>
      <c r="N195" s="3">
        <v>20992</v>
      </c>
      <c r="O195" s="11">
        <v>21175</v>
      </c>
      <c r="P195" s="11">
        <v>22908</v>
      </c>
      <c r="Q195" s="3">
        <v>22658.333333333332</v>
      </c>
      <c r="R195" s="3">
        <v>24483.333333333332</v>
      </c>
    </row>
    <row r="196" spans="1:18" hidden="1">
      <c r="A196" s="12" t="s">
        <v>340</v>
      </c>
      <c r="B196" s="10" t="str">
        <f t="shared" si="4"/>
        <v>ACSY200</v>
      </c>
      <c r="C196" s="4" t="s">
        <v>239</v>
      </c>
      <c r="D196" s="4" t="s">
        <v>84</v>
      </c>
      <c r="E196" s="4" t="s">
        <v>327</v>
      </c>
      <c r="F196" s="4">
        <v>0.23200000000000001</v>
      </c>
      <c r="G196" s="4">
        <v>72</v>
      </c>
      <c r="H196" s="4" t="s">
        <v>22</v>
      </c>
      <c r="I196" s="13">
        <v>18600</v>
      </c>
      <c r="J196" s="3">
        <v>20500</v>
      </c>
      <c r="K196" s="11">
        <v>19058</v>
      </c>
      <c r="L196" s="11">
        <v>20992</v>
      </c>
      <c r="M196" s="3">
        <f t="shared" si="5"/>
        <v>19250</v>
      </c>
      <c r="N196" s="3">
        <v>20992</v>
      </c>
      <c r="O196" s="11">
        <v>21175</v>
      </c>
      <c r="P196" s="11">
        <v>22908</v>
      </c>
      <c r="Q196" s="3">
        <v>22658.333333333332</v>
      </c>
      <c r="R196" s="3">
        <v>24483.333333333332</v>
      </c>
    </row>
    <row r="197" spans="1:18" hidden="1">
      <c r="A197" s="12" t="s">
        <v>341</v>
      </c>
      <c r="B197" s="10" t="str">
        <f t="shared" si="4"/>
        <v>ACSY200</v>
      </c>
      <c r="C197" s="4" t="s">
        <v>342</v>
      </c>
      <c r="D197" s="4" t="s">
        <v>84</v>
      </c>
      <c r="E197" s="4" t="s">
        <v>343</v>
      </c>
      <c r="F197" s="4">
        <v>0.23300000000000001</v>
      </c>
      <c r="G197" s="4">
        <v>120</v>
      </c>
      <c r="H197" s="4" t="s">
        <v>22</v>
      </c>
      <c r="I197" s="3">
        <v>18600</v>
      </c>
      <c r="J197" s="3">
        <v>20500</v>
      </c>
      <c r="K197" s="11">
        <v>19058</v>
      </c>
      <c r="L197" s="11">
        <v>20992</v>
      </c>
      <c r="M197" s="3">
        <f t="shared" si="5"/>
        <v>19250</v>
      </c>
      <c r="N197" s="3">
        <v>20992</v>
      </c>
      <c r="O197" s="11">
        <v>21175</v>
      </c>
      <c r="P197" s="11">
        <v>22908</v>
      </c>
      <c r="Q197" s="3">
        <v>22658.333333333332</v>
      </c>
      <c r="R197" s="3">
        <v>24483.333333333332</v>
      </c>
    </row>
    <row r="198" spans="1:18" hidden="1">
      <c r="A198" s="12" t="s">
        <v>344</v>
      </c>
      <c r="B198" s="10" t="str">
        <f t="shared" si="4"/>
        <v>ACSY200</v>
      </c>
      <c r="C198" s="4" t="s">
        <v>245</v>
      </c>
      <c r="D198" s="4" t="s">
        <v>84</v>
      </c>
      <c r="E198" s="4" t="s">
        <v>327</v>
      </c>
      <c r="F198" s="4">
        <v>0.252</v>
      </c>
      <c r="G198" s="4">
        <v>72</v>
      </c>
      <c r="H198" s="4" t="s">
        <v>22</v>
      </c>
      <c r="I198" s="13">
        <v>18600</v>
      </c>
      <c r="J198" s="3">
        <v>20500</v>
      </c>
      <c r="K198" s="11">
        <v>19058</v>
      </c>
      <c r="L198" s="11">
        <v>20992</v>
      </c>
      <c r="M198" s="3">
        <f t="shared" si="5"/>
        <v>19250</v>
      </c>
      <c r="N198" s="3">
        <v>20992</v>
      </c>
      <c r="O198" s="11">
        <v>21175</v>
      </c>
      <c r="P198" s="11">
        <v>22908</v>
      </c>
      <c r="Q198" s="3">
        <v>22658.333333333332</v>
      </c>
      <c r="R198" s="3">
        <v>24483.333333333332</v>
      </c>
    </row>
    <row r="199" spans="1:18" hidden="1">
      <c r="A199" s="12" t="s">
        <v>345</v>
      </c>
      <c r="B199" s="10" t="str">
        <f t="shared" si="4"/>
        <v>ACSY200</v>
      </c>
      <c r="C199" s="4" t="s">
        <v>346</v>
      </c>
      <c r="D199" s="4" t="s">
        <v>84</v>
      </c>
      <c r="E199" s="4" t="s">
        <v>327</v>
      </c>
      <c r="F199" s="4">
        <v>0.23300000000000001</v>
      </c>
      <c r="G199" s="4">
        <v>120</v>
      </c>
      <c r="H199" s="4" t="s">
        <v>22</v>
      </c>
      <c r="I199" s="3">
        <v>18600</v>
      </c>
      <c r="J199" s="3">
        <v>20500</v>
      </c>
      <c r="K199" s="11">
        <v>19058</v>
      </c>
      <c r="L199" s="11">
        <v>20992</v>
      </c>
      <c r="M199" s="3">
        <f t="shared" si="5"/>
        <v>19250</v>
      </c>
      <c r="N199" s="3">
        <v>20992</v>
      </c>
      <c r="O199" s="11">
        <v>21175</v>
      </c>
      <c r="P199" s="11">
        <v>22908</v>
      </c>
      <c r="Q199" s="3">
        <v>22658.333333333332</v>
      </c>
      <c r="R199" s="3">
        <v>24483.333333333332</v>
      </c>
    </row>
    <row r="200" spans="1:18" hidden="1">
      <c r="A200" s="12" t="s">
        <v>347</v>
      </c>
      <c r="B200" s="10" t="str">
        <f t="shared" si="4"/>
        <v>ACSY200</v>
      </c>
      <c r="C200" s="4" t="s">
        <v>249</v>
      </c>
      <c r="D200" s="4" t="s">
        <v>84</v>
      </c>
      <c r="E200" s="4" t="s">
        <v>327</v>
      </c>
      <c r="F200" s="4">
        <v>0.27600000000000002</v>
      </c>
      <c r="G200" s="4">
        <v>72</v>
      </c>
      <c r="H200" s="4" t="s">
        <v>22</v>
      </c>
      <c r="I200" s="13">
        <v>18600</v>
      </c>
      <c r="J200" s="3">
        <v>20500</v>
      </c>
      <c r="K200" s="11">
        <v>19058</v>
      </c>
      <c r="L200" s="11">
        <v>20992</v>
      </c>
      <c r="M200" s="3">
        <f t="shared" si="5"/>
        <v>19250</v>
      </c>
      <c r="N200" s="3">
        <v>20992</v>
      </c>
      <c r="O200" s="11">
        <v>21175</v>
      </c>
      <c r="P200" s="11">
        <v>22908</v>
      </c>
      <c r="Q200" s="3">
        <v>22658.333333333332</v>
      </c>
      <c r="R200" s="3">
        <v>24483.333333333332</v>
      </c>
    </row>
    <row r="201" spans="1:18" hidden="1">
      <c r="A201" s="4" t="s">
        <v>348</v>
      </c>
      <c r="B201" s="10" t="str">
        <f t="shared" si="4"/>
        <v>ACTO001</v>
      </c>
      <c r="C201" s="4" t="s">
        <v>349</v>
      </c>
      <c r="D201" s="4" t="s">
        <v>84</v>
      </c>
      <c r="E201" s="4" t="s">
        <v>21</v>
      </c>
      <c r="F201" s="4">
        <v>1.127</v>
      </c>
      <c r="G201" s="4">
        <v>24</v>
      </c>
      <c r="H201" s="4" t="s">
        <v>22</v>
      </c>
      <c r="I201" s="3"/>
      <c r="J201" s="3"/>
      <c r="K201" s="3"/>
      <c r="L201" s="3"/>
      <c r="M201" s="3"/>
      <c r="N201" s="3"/>
      <c r="O201" s="3">
        <v>76300</v>
      </c>
      <c r="P201" s="3">
        <v>82500</v>
      </c>
      <c r="Q201" s="3">
        <v>81600</v>
      </c>
      <c r="R201" s="11">
        <v>88100</v>
      </c>
    </row>
    <row r="202" spans="1:18" hidden="1">
      <c r="A202" s="4" t="s">
        <v>350</v>
      </c>
      <c r="B202" s="10" t="str">
        <f t="shared" si="4"/>
        <v>ACTO001</v>
      </c>
      <c r="C202" s="4" t="s">
        <v>351</v>
      </c>
      <c r="D202" s="4" t="s">
        <v>84</v>
      </c>
      <c r="E202" s="4" t="s">
        <v>21</v>
      </c>
      <c r="F202" s="4">
        <v>1.127</v>
      </c>
      <c r="G202" s="4">
        <v>24</v>
      </c>
      <c r="H202" s="4" t="s">
        <v>22</v>
      </c>
      <c r="I202" s="3"/>
      <c r="J202" s="3"/>
      <c r="K202" s="3"/>
      <c r="L202" s="3"/>
      <c r="M202" s="3"/>
      <c r="N202" s="3"/>
      <c r="O202" s="3">
        <v>76300</v>
      </c>
      <c r="P202" s="3">
        <v>82500</v>
      </c>
      <c r="Q202" s="3">
        <v>81600</v>
      </c>
      <c r="R202" s="11">
        <v>88100</v>
      </c>
    </row>
    <row r="203" spans="1:18" hidden="1">
      <c r="A203" s="4" t="s">
        <v>352</v>
      </c>
      <c r="B203" s="10" t="str">
        <f t="shared" si="4"/>
        <v>ACTO001</v>
      </c>
      <c r="C203" s="4" t="s">
        <v>353</v>
      </c>
      <c r="D203" s="4" t="s">
        <v>84</v>
      </c>
      <c r="E203" s="4" t="s">
        <v>21</v>
      </c>
      <c r="F203" s="4">
        <v>1.127</v>
      </c>
      <c r="G203" s="4">
        <v>24</v>
      </c>
      <c r="H203" s="4" t="s">
        <v>22</v>
      </c>
      <c r="I203" s="3"/>
      <c r="J203" s="3"/>
      <c r="K203" s="3"/>
      <c r="L203" s="3"/>
      <c r="M203" s="3"/>
      <c r="N203" s="3"/>
      <c r="O203" s="3">
        <v>76300</v>
      </c>
      <c r="P203" s="3">
        <v>82500</v>
      </c>
      <c r="Q203" s="3">
        <v>81600</v>
      </c>
      <c r="R203" s="11">
        <v>88100</v>
      </c>
    </row>
    <row r="204" spans="1:18" hidden="1">
      <c r="A204" s="4" t="s">
        <v>354</v>
      </c>
      <c r="B204" s="10" t="str">
        <f t="shared" si="4"/>
        <v>ACTO001</v>
      </c>
      <c r="C204" s="4" t="s">
        <v>355</v>
      </c>
      <c r="D204" s="4" t="s">
        <v>84</v>
      </c>
      <c r="E204" s="4" t="s">
        <v>21</v>
      </c>
      <c r="F204" s="4">
        <v>1.127</v>
      </c>
      <c r="G204" s="4">
        <v>24</v>
      </c>
      <c r="H204" s="4" t="s">
        <v>22</v>
      </c>
      <c r="I204" s="3"/>
      <c r="J204" s="3"/>
      <c r="K204" s="3"/>
      <c r="L204" s="3"/>
      <c r="M204" s="3"/>
      <c r="N204" s="3"/>
      <c r="O204" s="3">
        <v>76300</v>
      </c>
      <c r="P204" s="3">
        <v>82500</v>
      </c>
      <c r="Q204" s="3">
        <v>81600</v>
      </c>
      <c r="R204" s="11">
        <v>88100</v>
      </c>
    </row>
    <row r="205" spans="1:18" hidden="1">
      <c r="A205" s="4" t="s">
        <v>356</v>
      </c>
      <c r="B205" s="10" t="str">
        <f t="shared" si="4"/>
        <v>ACTO001</v>
      </c>
      <c r="C205" s="4" t="s">
        <v>357</v>
      </c>
      <c r="D205" s="4" t="s">
        <v>84</v>
      </c>
      <c r="E205" s="4" t="s">
        <v>21</v>
      </c>
      <c r="F205" s="4">
        <v>1.127</v>
      </c>
      <c r="G205" s="4">
        <v>24</v>
      </c>
      <c r="H205" s="4" t="s">
        <v>22</v>
      </c>
      <c r="I205" s="3"/>
      <c r="J205" s="3"/>
      <c r="K205" s="3"/>
      <c r="L205" s="3"/>
      <c r="M205" s="3"/>
      <c r="N205" s="3"/>
      <c r="O205" s="3">
        <v>76300</v>
      </c>
      <c r="P205" s="3">
        <v>82500</v>
      </c>
      <c r="Q205" s="3">
        <v>81600</v>
      </c>
      <c r="R205" s="11">
        <v>88100</v>
      </c>
    </row>
    <row r="206" spans="1:18" hidden="1">
      <c r="A206" s="4" t="s">
        <v>358</v>
      </c>
      <c r="B206" s="10" t="str">
        <f t="shared" si="4"/>
        <v>ACTO001</v>
      </c>
      <c r="C206" s="4" t="s">
        <v>359</v>
      </c>
      <c r="D206" s="4" t="s">
        <v>84</v>
      </c>
      <c r="E206" s="4" t="s">
        <v>21</v>
      </c>
      <c r="F206" s="4">
        <v>1.127</v>
      </c>
      <c r="G206" s="4">
        <v>24</v>
      </c>
      <c r="H206" s="4" t="s">
        <v>22</v>
      </c>
      <c r="I206" s="3"/>
      <c r="J206" s="3"/>
      <c r="K206" s="3"/>
      <c r="L206" s="3"/>
      <c r="M206" s="3"/>
      <c r="N206" s="3"/>
      <c r="O206" s="3">
        <v>76300</v>
      </c>
      <c r="P206" s="3">
        <v>82500</v>
      </c>
      <c r="Q206" s="3">
        <v>81600</v>
      </c>
      <c r="R206" s="11">
        <v>88100</v>
      </c>
    </row>
    <row r="207" spans="1:18" hidden="1">
      <c r="A207" s="4" t="s">
        <v>360</v>
      </c>
      <c r="B207" s="10" t="str">
        <f t="shared" si="4"/>
        <v>ACTO001</v>
      </c>
      <c r="C207" s="4" t="s">
        <v>361</v>
      </c>
      <c r="D207" s="4" t="s">
        <v>84</v>
      </c>
      <c r="E207" s="4" t="s">
        <v>21</v>
      </c>
      <c r="F207" s="4">
        <v>1.127</v>
      </c>
      <c r="G207" s="4">
        <v>24</v>
      </c>
      <c r="H207" s="4" t="s">
        <v>22</v>
      </c>
      <c r="I207" s="3"/>
      <c r="J207" s="3"/>
      <c r="K207" s="3"/>
      <c r="L207" s="3"/>
      <c r="M207" s="3"/>
      <c r="N207" s="3"/>
      <c r="O207" s="3">
        <v>76300</v>
      </c>
      <c r="P207" s="3">
        <v>82500</v>
      </c>
      <c r="Q207" s="3">
        <v>81600</v>
      </c>
      <c r="R207" s="11">
        <v>88100</v>
      </c>
    </row>
    <row r="208" spans="1:18" hidden="1">
      <c r="A208" s="4" t="s">
        <v>362</v>
      </c>
      <c r="B208" s="10" t="str">
        <f t="shared" si="4"/>
        <v>ACTO001</v>
      </c>
      <c r="C208" s="4" t="s">
        <v>363</v>
      </c>
      <c r="D208" s="4" t="s">
        <v>84</v>
      </c>
      <c r="E208" s="4" t="s">
        <v>21</v>
      </c>
      <c r="F208" s="4">
        <v>1.127</v>
      </c>
      <c r="G208" s="4">
        <v>24</v>
      </c>
      <c r="H208" s="4" t="s">
        <v>22</v>
      </c>
      <c r="I208" s="3"/>
      <c r="J208" s="3"/>
      <c r="K208" s="3"/>
      <c r="L208" s="3"/>
      <c r="M208" s="3"/>
      <c r="N208" s="3"/>
      <c r="O208" s="3">
        <v>76300</v>
      </c>
      <c r="P208" s="3">
        <v>82500</v>
      </c>
      <c r="Q208" s="3">
        <v>81600</v>
      </c>
      <c r="R208" s="11">
        <v>88100</v>
      </c>
    </row>
    <row r="209" spans="1:18" hidden="1">
      <c r="A209" s="4" t="s">
        <v>364</v>
      </c>
      <c r="B209" s="10" t="str">
        <f t="shared" ref="B209:B272" si="6">LEFT(A209,7)</f>
        <v>ACTO001</v>
      </c>
      <c r="C209" s="4" t="s">
        <v>365</v>
      </c>
      <c r="D209" s="4" t="s">
        <v>84</v>
      </c>
      <c r="E209" s="4" t="s">
        <v>21</v>
      </c>
      <c r="F209" s="4">
        <v>1.127</v>
      </c>
      <c r="G209" s="4">
        <v>24</v>
      </c>
      <c r="H209" s="4" t="s">
        <v>22</v>
      </c>
      <c r="I209" s="3"/>
      <c r="J209" s="3"/>
      <c r="K209" s="3"/>
      <c r="L209" s="3"/>
      <c r="M209" s="3"/>
      <c r="N209" s="3"/>
      <c r="O209" s="3">
        <v>76300</v>
      </c>
      <c r="P209" s="3">
        <v>82500</v>
      </c>
      <c r="Q209" s="3">
        <v>81600</v>
      </c>
      <c r="R209" s="11">
        <v>88100</v>
      </c>
    </row>
    <row r="210" spans="1:18" hidden="1">
      <c r="A210" s="4" t="s">
        <v>366</v>
      </c>
      <c r="B210" s="10" t="str">
        <f t="shared" si="6"/>
        <v>ACTO001</v>
      </c>
      <c r="C210" s="4" t="s">
        <v>367</v>
      </c>
      <c r="D210" s="4" t="s">
        <v>84</v>
      </c>
      <c r="E210" s="4" t="s">
        <v>21</v>
      </c>
      <c r="F210" s="4">
        <v>1.127</v>
      </c>
      <c r="G210" s="4">
        <v>24</v>
      </c>
      <c r="H210" s="4" t="s">
        <v>22</v>
      </c>
      <c r="I210" s="3"/>
      <c r="J210" s="3"/>
      <c r="K210" s="3"/>
      <c r="L210" s="3"/>
      <c r="M210" s="3"/>
      <c r="N210" s="3"/>
      <c r="O210" s="3">
        <v>76300</v>
      </c>
      <c r="P210" s="3">
        <v>82500</v>
      </c>
      <c r="Q210" s="3">
        <v>81600</v>
      </c>
      <c r="R210" s="11">
        <v>88100</v>
      </c>
    </row>
    <row r="211" spans="1:18" hidden="1">
      <c r="A211" s="4" t="s">
        <v>368</v>
      </c>
      <c r="B211" s="10" t="str">
        <f t="shared" si="6"/>
        <v>ACTO001</v>
      </c>
      <c r="C211" s="4" t="s">
        <v>369</v>
      </c>
      <c r="D211" s="4" t="s">
        <v>84</v>
      </c>
      <c r="E211" s="4" t="s">
        <v>21</v>
      </c>
      <c r="F211" s="4">
        <v>1.127</v>
      </c>
      <c r="G211" s="4">
        <v>24</v>
      </c>
      <c r="H211" s="4" t="s">
        <v>22</v>
      </c>
      <c r="I211" s="3"/>
      <c r="J211" s="3"/>
      <c r="K211" s="3"/>
      <c r="L211" s="3"/>
      <c r="M211" s="3"/>
      <c r="N211" s="3"/>
      <c r="O211" s="3">
        <v>76300</v>
      </c>
      <c r="P211" s="3">
        <v>82500</v>
      </c>
      <c r="Q211" s="3">
        <v>81600</v>
      </c>
      <c r="R211" s="11">
        <v>88100</v>
      </c>
    </row>
    <row r="212" spans="1:18" hidden="1">
      <c r="A212" s="4" t="s">
        <v>370</v>
      </c>
      <c r="B212" s="10" t="str">
        <f t="shared" si="6"/>
        <v>ACTO001</v>
      </c>
      <c r="C212" s="4" t="s">
        <v>371</v>
      </c>
      <c r="D212" s="4" t="s">
        <v>84</v>
      </c>
      <c r="E212" s="4" t="s">
        <v>21</v>
      </c>
      <c r="F212" s="4">
        <v>1.127</v>
      </c>
      <c r="G212" s="4">
        <v>24</v>
      </c>
      <c r="H212" s="4" t="s">
        <v>22</v>
      </c>
      <c r="I212" s="3"/>
      <c r="J212" s="3"/>
      <c r="K212" s="3"/>
      <c r="L212" s="3"/>
      <c r="M212" s="3"/>
      <c r="N212" s="3"/>
      <c r="O212" s="3">
        <v>76300</v>
      </c>
      <c r="P212" s="3">
        <v>82500</v>
      </c>
      <c r="Q212" s="3">
        <v>81600</v>
      </c>
      <c r="R212" s="11">
        <v>88100</v>
      </c>
    </row>
    <row r="213" spans="1:18" hidden="1">
      <c r="A213" s="4" t="s">
        <v>372</v>
      </c>
      <c r="B213" s="10" t="str">
        <f t="shared" si="6"/>
        <v>ACTO001</v>
      </c>
      <c r="C213" s="4" t="s">
        <v>373</v>
      </c>
      <c r="D213" s="4" t="s">
        <v>84</v>
      </c>
      <c r="E213" s="4" t="s">
        <v>21</v>
      </c>
      <c r="F213" s="4">
        <v>1.127</v>
      </c>
      <c r="G213" s="4">
        <v>24</v>
      </c>
      <c r="H213" s="4" t="s">
        <v>22</v>
      </c>
      <c r="I213" s="3"/>
      <c r="J213" s="3"/>
      <c r="K213" s="3"/>
      <c r="L213" s="3"/>
      <c r="M213" s="3"/>
      <c r="N213" s="3"/>
      <c r="O213" s="3">
        <v>76300</v>
      </c>
      <c r="P213" s="3">
        <v>82500</v>
      </c>
      <c r="Q213" s="3">
        <v>81600</v>
      </c>
      <c r="R213" s="11">
        <v>88100</v>
      </c>
    </row>
    <row r="214" spans="1:18" hidden="1">
      <c r="A214" s="4" t="s">
        <v>374</v>
      </c>
      <c r="B214" s="10" t="str">
        <f t="shared" si="6"/>
        <v>ACTO001</v>
      </c>
      <c r="C214" s="4" t="s">
        <v>375</v>
      </c>
      <c r="D214" s="4" t="s">
        <v>84</v>
      </c>
      <c r="E214" s="4" t="s">
        <v>21</v>
      </c>
      <c r="F214" s="4">
        <v>1.127</v>
      </c>
      <c r="G214" s="4">
        <v>24</v>
      </c>
      <c r="H214" s="4" t="s">
        <v>22</v>
      </c>
      <c r="I214" s="3"/>
      <c r="J214" s="3"/>
      <c r="K214" s="3"/>
      <c r="L214" s="3"/>
      <c r="M214" s="3"/>
      <c r="N214" s="3"/>
      <c r="O214" s="3">
        <v>76300</v>
      </c>
      <c r="P214" s="3">
        <v>82500</v>
      </c>
      <c r="Q214" s="3">
        <v>81600</v>
      </c>
      <c r="R214" s="11">
        <v>88100</v>
      </c>
    </row>
    <row r="215" spans="1:18" hidden="1">
      <c r="A215" s="4" t="s">
        <v>376</v>
      </c>
      <c r="B215" s="10" t="str">
        <f t="shared" si="6"/>
        <v>ACTO001</v>
      </c>
      <c r="C215" s="4" t="s">
        <v>377</v>
      </c>
      <c r="D215" s="4" t="s">
        <v>84</v>
      </c>
      <c r="E215" s="4" t="s">
        <v>21</v>
      </c>
      <c r="F215" s="4">
        <v>1.127</v>
      </c>
      <c r="G215" s="4">
        <v>24</v>
      </c>
      <c r="H215" s="4" t="s">
        <v>22</v>
      </c>
      <c r="I215" s="3"/>
      <c r="J215" s="3"/>
      <c r="K215" s="3"/>
      <c r="L215" s="3"/>
      <c r="M215" s="3"/>
      <c r="N215" s="3"/>
      <c r="O215" s="3">
        <v>76300</v>
      </c>
      <c r="P215" s="3">
        <v>82500</v>
      </c>
      <c r="Q215" s="3">
        <v>81600</v>
      </c>
      <c r="R215" s="11">
        <v>88100</v>
      </c>
    </row>
    <row r="216" spans="1:18" hidden="1">
      <c r="A216" s="4" t="s">
        <v>378</v>
      </c>
      <c r="B216" s="10" t="str">
        <f t="shared" si="6"/>
        <v>ACTO001</v>
      </c>
      <c r="C216" s="4" t="s">
        <v>379</v>
      </c>
      <c r="D216" s="4" t="s">
        <v>84</v>
      </c>
      <c r="E216" s="4" t="s">
        <v>21</v>
      </c>
      <c r="F216" s="4">
        <v>1.127</v>
      </c>
      <c r="G216" s="4">
        <v>24</v>
      </c>
      <c r="H216" s="4" t="s">
        <v>22</v>
      </c>
      <c r="I216" s="3"/>
      <c r="J216" s="3"/>
      <c r="K216" s="3"/>
      <c r="L216" s="3"/>
      <c r="M216" s="3"/>
      <c r="N216" s="3"/>
      <c r="O216" s="3">
        <v>76300</v>
      </c>
      <c r="P216" s="3">
        <v>82500</v>
      </c>
      <c r="Q216" s="3">
        <v>81600</v>
      </c>
      <c r="R216" s="11">
        <v>88100</v>
      </c>
    </row>
    <row r="217" spans="1:18" hidden="1">
      <c r="A217" s="4" t="s">
        <v>380</v>
      </c>
      <c r="B217" s="10" t="str">
        <f t="shared" si="6"/>
        <v>ACTO001</v>
      </c>
      <c r="C217" s="4" t="s">
        <v>381</v>
      </c>
      <c r="D217" s="4" t="s">
        <v>84</v>
      </c>
      <c r="E217" s="4" t="s">
        <v>21</v>
      </c>
      <c r="F217" s="4">
        <v>1.127</v>
      </c>
      <c r="G217" s="4">
        <v>24</v>
      </c>
      <c r="H217" s="4" t="s">
        <v>22</v>
      </c>
      <c r="I217" s="3"/>
      <c r="J217" s="3"/>
      <c r="K217" s="3"/>
      <c r="L217" s="3"/>
      <c r="M217" s="3"/>
      <c r="N217" s="3"/>
      <c r="O217" s="3">
        <v>76300</v>
      </c>
      <c r="P217" s="3">
        <v>82500</v>
      </c>
      <c r="Q217" s="3">
        <v>81600</v>
      </c>
      <c r="R217" s="11">
        <v>88100</v>
      </c>
    </row>
    <row r="218" spans="1:18" hidden="1">
      <c r="A218" s="4" t="s">
        <v>382</v>
      </c>
      <c r="B218" s="10" t="str">
        <f t="shared" si="6"/>
        <v>ACTO001</v>
      </c>
      <c r="C218" s="4" t="s">
        <v>383</v>
      </c>
      <c r="D218" s="4" t="s">
        <v>84</v>
      </c>
      <c r="E218" s="4" t="s">
        <v>21</v>
      </c>
      <c r="F218" s="4">
        <v>1.127</v>
      </c>
      <c r="G218" s="4">
        <v>24</v>
      </c>
      <c r="H218" s="4" t="s">
        <v>22</v>
      </c>
      <c r="I218" s="3"/>
      <c r="J218" s="3"/>
      <c r="K218" s="3"/>
      <c r="L218" s="3"/>
      <c r="M218" s="3"/>
      <c r="N218" s="3"/>
      <c r="O218" s="3">
        <v>76300</v>
      </c>
      <c r="P218" s="3">
        <v>82500</v>
      </c>
      <c r="Q218" s="3">
        <v>81600</v>
      </c>
      <c r="R218" s="11">
        <v>88100</v>
      </c>
    </row>
    <row r="219" spans="1:18" hidden="1">
      <c r="A219" s="4" t="s">
        <v>384</v>
      </c>
      <c r="B219" s="10" t="str">
        <f t="shared" si="6"/>
        <v>ACTO001</v>
      </c>
      <c r="C219" s="4" t="s">
        <v>385</v>
      </c>
      <c r="D219" s="4" t="s">
        <v>84</v>
      </c>
      <c r="E219" s="4" t="s">
        <v>21</v>
      </c>
      <c r="F219" s="4">
        <v>1.127</v>
      </c>
      <c r="G219" s="4">
        <v>24</v>
      </c>
      <c r="H219" s="4" t="s">
        <v>22</v>
      </c>
      <c r="I219" s="3"/>
      <c r="J219" s="3"/>
      <c r="K219" s="3"/>
      <c r="L219" s="3"/>
      <c r="M219" s="3"/>
      <c r="N219" s="3"/>
      <c r="O219" s="3">
        <v>76300</v>
      </c>
      <c r="P219" s="3">
        <v>82500</v>
      </c>
      <c r="Q219" s="3">
        <v>81600</v>
      </c>
      <c r="R219" s="11">
        <v>88100</v>
      </c>
    </row>
    <row r="220" spans="1:18" hidden="1">
      <c r="A220" s="4" t="s">
        <v>386</v>
      </c>
      <c r="B220" s="10" t="str">
        <f t="shared" si="6"/>
        <v>ACTO001</v>
      </c>
      <c r="C220" s="4" t="s">
        <v>387</v>
      </c>
      <c r="D220" s="4" t="s">
        <v>84</v>
      </c>
      <c r="E220" s="4" t="s">
        <v>21</v>
      </c>
      <c r="F220" s="4">
        <v>1.127</v>
      </c>
      <c r="G220" s="4">
        <v>24</v>
      </c>
      <c r="H220" s="4" t="s">
        <v>22</v>
      </c>
      <c r="I220" s="3"/>
      <c r="J220" s="3"/>
      <c r="K220" s="3"/>
      <c r="L220" s="3"/>
      <c r="M220" s="3"/>
      <c r="N220" s="3"/>
      <c r="O220" s="3">
        <v>76300</v>
      </c>
      <c r="P220" s="3">
        <v>82500</v>
      </c>
      <c r="Q220" s="3">
        <v>81600</v>
      </c>
      <c r="R220" s="11">
        <v>88100</v>
      </c>
    </row>
    <row r="221" spans="1:18" hidden="1">
      <c r="A221" s="4" t="s">
        <v>388</v>
      </c>
      <c r="B221" s="10" t="str">
        <f t="shared" si="6"/>
        <v>ACTO002</v>
      </c>
      <c r="C221" s="4" t="s">
        <v>389</v>
      </c>
      <c r="D221" s="4" t="s">
        <v>84</v>
      </c>
      <c r="E221" s="4" t="s">
        <v>390</v>
      </c>
      <c r="F221" s="4">
        <v>2.54</v>
      </c>
      <c r="G221" s="4">
        <v>8</v>
      </c>
      <c r="H221" s="4" t="s">
        <v>22</v>
      </c>
      <c r="I221" s="3"/>
      <c r="J221" s="3"/>
      <c r="K221" s="3"/>
      <c r="L221" s="3"/>
      <c r="M221" s="3"/>
      <c r="N221" s="3"/>
      <c r="O221" s="3">
        <v>216700</v>
      </c>
      <c r="P221" s="3">
        <v>236600</v>
      </c>
      <c r="Q221" s="11">
        <v>231900</v>
      </c>
      <c r="R221" s="11">
        <v>252700</v>
      </c>
    </row>
    <row r="222" spans="1:18" hidden="1">
      <c r="A222" s="4" t="s">
        <v>391</v>
      </c>
      <c r="B222" s="10" t="str">
        <f t="shared" si="6"/>
        <v>ACTO002</v>
      </c>
      <c r="C222" s="4" t="s">
        <v>351</v>
      </c>
      <c r="D222" s="4" t="s">
        <v>84</v>
      </c>
      <c r="E222" s="4" t="s">
        <v>390</v>
      </c>
      <c r="F222" s="4">
        <v>2.54</v>
      </c>
      <c r="G222" s="4">
        <v>8</v>
      </c>
      <c r="H222" s="4" t="s">
        <v>22</v>
      </c>
      <c r="I222" s="3"/>
      <c r="J222" s="3"/>
      <c r="K222" s="3"/>
      <c r="L222" s="3"/>
      <c r="M222" s="3"/>
      <c r="N222" s="3"/>
      <c r="O222" s="3">
        <v>216700</v>
      </c>
      <c r="P222" s="3">
        <v>236600</v>
      </c>
      <c r="Q222" s="11">
        <v>231900</v>
      </c>
      <c r="R222" s="11">
        <v>252700</v>
      </c>
    </row>
    <row r="223" spans="1:18" hidden="1">
      <c r="A223" s="4" t="s">
        <v>392</v>
      </c>
      <c r="B223" s="10" t="str">
        <f t="shared" si="6"/>
        <v>ACTO002</v>
      </c>
      <c r="C223" s="4" t="s">
        <v>353</v>
      </c>
      <c r="D223" s="4" t="s">
        <v>84</v>
      </c>
      <c r="E223" s="4" t="s">
        <v>390</v>
      </c>
      <c r="F223" s="4">
        <v>2.54</v>
      </c>
      <c r="G223" s="4">
        <v>8</v>
      </c>
      <c r="H223" s="4" t="s">
        <v>22</v>
      </c>
      <c r="I223" s="3"/>
      <c r="J223" s="3"/>
      <c r="K223" s="3"/>
      <c r="L223" s="3"/>
      <c r="M223" s="3"/>
      <c r="N223" s="3"/>
      <c r="O223" s="3">
        <v>216700</v>
      </c>
      <c r="P223" s="3">
        <v>236600</v>
      </c>
      <c r="Q223" s="11">
        <v>231900</v>
      </c>
      <c r="R223" s="11">
        <v>252700</v>
      </c>
    </row>
    <row r="224" spans="1:18" hidden="1">
      <c r="A224" s="4" t="s">
        <v>393</v>
      </c>
      <c r="B224" s="10" t="str">
        <f t="shared" si="6"/>
        <v>ACTO002</v>
      </c>
      <c r="C224" s="4" t="s">
        <v>355</v>
      </c>
      <c r="D224" s="4" t="s">
        <v>84</v>
      </c>
      <c r="E224" s="4" t="s">
        <v>390</v>
      </c>
      <c r="F224" s="4">
        <v>2.54</v>
      </c>
      <c r="G224" s="4">
        <v>8</v>
      </c>
      <c r="H224" s="4" t="s">
        <v>22</v>
      </c>
      <c r="I224" s="3"/>
      <c r="J224" s="3"/>
      <c r="K224" s="3"/>
      <c r="L224" s="3"/>
      <c r="M224" s="3"/>
      <c r="N224" s="3"/>
      <c r="O224" s="3">
        <v>216700</v>
      </c>
      <c r="P224" s="3">
        <v>236600</v>
      </c>
      <c r="Q224" s="11">
        <v>231900</v>
      </c>
      <c r="R224" s="11">
        <v>252700</v>
      </c>
    </row>
    <row r="225" spans="1:18" hidden="1">
      <c r="A225" s="4" t="s">
        <v>394</v>
      </c>
      <c r="B225" s="10" t="str">
        <f t="shared" si="6"/>
        <v>ACTO002</v>
      </c>
      <c r="C225" s="4" t="s">
        <v>357</v>
      </c>
      <c r="D225" s="4" t="s">
        <v>84</v>
      </c>
      <c r="E225" s="4" t="s">
        <v>390</v>
      </c>
      <c r="F225" s="4">
        <v>2.54</v>
      </c>
      <c r="G225" s="4">
        <v>8</v>
      </c>
      <c r="H225" s="4" t="s">
        <v>22</v>
      </c>
      <c r="I225" s="3"/>
      <c r="J225" s="3"/>
      <c r="K225" s="3"/>
      <c r="L225" s="3"/>
      <c r="M225" s="3"/>
      <c r="N225" s="3"/>
      <c r="O225" s="3">
        <v>216700</v>
      </c>
      <c r="P225" s="3">
        <v>236600</v>
      </c>
      <c r="Q225" s="11">
        <v>231900</v>
      </c>
      <c r="R225" s="11">
        <v>252700</v>
      </c>
    </row>
    <row r="226" spans="1:18" hidden="1">
      <c r="A226" s="4" t="s">
        <v>395</v>
      </c>
      <c r="B226" s="10" t="str">
        <f t="shared" si="6"/>
        <v>ACTO002</v>
      </c>
      <c r="C226" s="4" t="s">
        <v>359</v>
      </c>
      <c r="D226" s="4" t="s">
        <v>84</v>
      </c>
      <c r="E226" s="4" t="s">
        <v>390</v>
      </c>
      <c r="F226" s="4">
        <v>2.54</v>
      </c>
      <c r="G226" s="4">
        <v>8</v>
      </c>
      <c r="H226" s="4" t="s">
        <v>22</v>
      </c>
      <c r="I226" s="3"/>
      <c r="J226" s="3"/>
      <c r="K226" s="3"/>
      <c r="L226" s="3"/>
      <c r="M226" s="3"/>
      <c r="N226" s="3"/>
      <c r="O226" s="3">
        <v>216700</v>
      </c>
      <c r="P226" s="3">
        <v>236600</v>
      </c>
      <c r="Q226" s="11">
        <v>231900</v>
      </c>
      <c r="R226" s="11">
        <v>252700</v>
      </c>
    </row>
    <row r="227" spans="1:18" hidden="1">
      <c r="A227" s="4" t="s">
        <v>396</v>
      </c>
      <c r="B227" s="10" t="str">
        <f t="shared" si="6"/>
        <v>ACTO002</v>
      </c>
      <c r="C227" s="4" t="s">
        <v>361</v>
      </c>
      <c r="D227" s="4" t="s">
        <v>84</v>
      </c>
      <c r="E227" s="4" t="s">
        <v>390</v>
      </c>
      <c r="F227" s="4">
        <v>2.54</v>
      </c>
      <c r="G227" s="4">
        <v>8</v>
      </c>
      <c r="H227" s="4" t="s">
        <v>22</v>
      </c>
      <c r="I227" s="3"/>
      <c r="J227" s="3"/>
      <c r="K227" s="3"/>
      <c r="L227" s="3"/>
      <c r="M227" s="3"/>
      <c r="N227" s="3"/>
      <c r="O227" s="3">
        <v>216700</v>
      </c>
      <c r="P227" s="3">
        <v>236600</v>
      </c>
      <c r="Q227" s="11">
        <v>231900</v>
      </c>
      <c r="R227" s="11">
        <v>252700</v>
      </c>
    </row>
    <row r="228" spans="1:18" hidden="1">
      <c r="A228" s="4" t="s">
        <v>397</v>
      </c>
      <c r="B228" s="10" t="str">
        <f t="shared" si="6"/>
        <v>ACTO002</v>
      </c>
      <c r="C228" s="4" t="s">
        <v>398</v>
      </c>
      <c r="D228" s="4" t="s">
        <v>84</v>
      </c>
      <c r="E228" s="4" t="s">
        <v>390</v>
      </c>
      <c r="F228" s="4">
        <v>2.54</v>
      </c>
      <c r="G228" s="4">
        <v>8</v>
      </c>
      <c r="H228" s="4" t="s">
        <v>22</v>
      </c>
      <c r="I228" s="3"/>
      <c r="J228" s="3"/>
      <c r="K228" s="3"/>
      <c r="L228" s="3"/>
      <c r="M228" s="3"/>
      <c r="N228" s="3"/>
      <c r="O228" s="3">
        <v>216700</v>
      </c>
      <c r="P228" s="3">
        <v>236600</v>
      </c>
      <c r="Q228" s="11">
        <v>231900</v>
      </c>
      <c r="R228" s="11">
        <v>252700</v>
      </c>
    </row>
    <row r="229" spans="1:18" hidden="1">
      <c r="A229" s="4" t="s">
        <v>399</v>
      </c>
      <c r="B229" s="10" t="str">
        <f t="shared" si="6"/>
        <v>ACTO002</v>
      </c>
      <c r="C229" s="4" t="s">
        <v>400</v>
      </c>
      <c r="D229" s="4" t="s">
        <v>84</v>
      </c>
      <c r="E229" s="4" t="s">
        <v>390</v>
      </c>
      <c r="F229" s="4">
        <v>2.54</v>
      </c>
      <c r="G229" s="4">
        <v>8</v>
      </c>
      <c r="H229" s="4" t="s">
        <v>22</v>
      </c>
      <c r="I229" s="3"/>
      <c r="J229" s="3"/>
      <c r="K229" s="3"/>
      <c r="L229" s="3"/>
      <c r="M229" s="3"/>
      <c r="N229" s="3"/>
      <c r="O229" s="3">
        <v>216700</v>
      </c>
      <c r="P229" s="3">
        <v>236600</v>
      </c>
      <c r="Q229" s="11">
        <v>231900</v>
      </c>
      <c r="R229" s="11">
        <v>252700</v>
      </c>
    </row>
    <row r="230" spans="1:18" hidden="1">
      <c r="A230" s="4" t="s">
        <v>401</v>
      </c>
      <c r="B230" s="10" t="str">
        <f t="shared" si="6"/>
        <v>ACTO002</v>
      </c>
      <c r="C230" s="4" t="s">
        <v>402</v>
      </c>
      <c r="D230" s="4" t="s">
        <v>84</v>
      </c>
      <c r="E230" s="4" t="s">
        <v>390</v>
      </c>
      <c r="F230" s="4">
        <v>2.54</v>
      </c>
      <c r="G230" s="4">
        <v>8</v>
      </c>
      <c r="H230" s="4" t="s">
        <v>22</v>
      </c>
      <c r="I230" s="3"/>
      <c r="J230" s="3"/>
      <c r="K230" s="3"/>
      <c r="L230" s="3"/>
      <c r="M230" s="3"/>
      <c r="N230" s="3"/>
      <c r="O230" s="3">
        <v>216700</v>
      </c>
      <c r="P230" s="3">
        <v>236600</v>
      </c>
      <c r="Q230" s="11">
        <v>231900</v>
      </c>
      <c r="R230" s="11">
        <v>252700</v>
      </c>
    </row>
    <row r="231" spans="1:18" hidden="1">
      <c r="A231" s="4" t="s">
        <v>403</v>
      </c>
      <c r="B231" s="10" t="str">
        <f t="shared" si="6"/>
        <v>ACTO002</v>
      </c>
      <c r="C231" s="4" t="s">
        <v>404</v>
      </c>
      <c r="D231" s="4" t="s">
        <v>84</v>
      </c>
      <c r="E231" s="4" t="s">
        <v>390</v>
      </c>
      <c r="F231" s="4">
        <v>2.54</v>
      </c>
      <c r="G231" s="4">
        <v>8</v>
      </c>
      <c r="H231" s="4" t="s">
        <v>22</v>
      </c>
      <c r="I231" s="3"/>
      <c r="J231" s="3"/>
      <c r="K231" s="3"/>
      <c r="L231" s="3"/>
      <c r="M231" s="3"/>
      <c r="N231" s="3"/>
      <c r="O231" s="3">
        <v>216700</v>
      </c>
      <c r="P231" s="3">
        <v>236600</v>
      </c>
      <c r="Q231" s="11">
        <v>231900</v>
      </c>
      <c r="R231" s="11">
        <v>252700</v>
      </c>
    </row>
    <row r="232" spans="1:18" hidden="1">
      <c r="A232" s="4" t="s">
        <v>405</v>
      </c>
      <c r="B232" s="10" t="str">
        <f t="shared" si="6"/>
        <v>ACTO002</v>
      </c>
      <c r="C232" s="4" t="s">
        <v>406</v>
      </c>
      <c r="D232" s="4" t="s">
        <v>84</v>
      </c>
      <c r="E232" s="4" t="s">
        <v>390</v>
      </c>
      <c r="F232" s="4">
        <v>2.54</v>
      </c>
      <c r="G232" s="4">
        <v>8</v>
      </c>
      <c r="H232" s="4" t="s">
        <v>22</v>
      </c>
      <c r="I232" s="3"/>
      <c r="J232" s="3"/>
      <c r="K232" s="3"/>
      <c r="L232" s="3"/>
      <c r="M232" s="3"/>
      <c r="N232" s="3"/>
      <c r="O232" s="3">
        <v>216700</v>
      </c>
      <c r="P232" s="3">
        <v>236600</v>
      </c>
      <c r="Q232" s="11">
        <v>231900</v>
      </c>
      <c r="R232" s="11">
        <v>252700</v>
      </c>
    </row>
    <row r="233" spans="1:18" hidden="1">
      <c r="A233" s="4" t="s">
        <v>407</v>
      </c>
      <c r="B233" s="10" t="str">
        <f t="shared" si="6"/>
        <v>ACTO002</v>
      </c>
      <c r="C233" s="4" t="s">
        <v>408</v>
      </c>
      <c r="D233" s="4" t="s">
        <v>84</v>
      </c>
      <c r="E233" s="4" t="s">
        <v>390</v>
      </c>
      <c r="F233" s="4">
        <v>2.54</v>
      </c>
      <c r="G233" s="4">
        <v>8</v>
      </c>
      <c r="H233" s="4" t="s">
        <v>22</v>
      </c>
      <c r="I233" s="3"/>
      <c r="J233" s="3"/>
      <c r="K233" s="3"/>
      <c r="L233" s="3"/>
      <c r="M233" s="3"/>
      <c r="N233" s="3"/>
      <c r="O233" s="3">
        <v>216700</v>
      </c>
      <c r="P233" s="3">
        <v>236600</v>
      </c>
      <c r="Q233" s="11">
        <v>231900</v>
      </c>
      <c r="R233" s="11">
        <v>252700</v>
      </c>
    </row>
    <row r="234" spans="1:18" hidden="1">
      <c r="A234" s="4" t="s">
        <v>409</v>
      </c>
      <c r="B234" s="10" t="str">
        <f t="shared" si="6"/>
        <v>ACTO002</v>
      </c>
      <c r="C234" s="4" t="s">
        <v>410</v>
      </c>
      <c r="D234" s="4" t="s">
        <v>84</v>
      </c>
      <c r="E234" s="4" t="s">
        <v>390</v>
      </c>
      <c r="F234" s="4">
        <v>2.54</v>
      </c>
      <c r="G234" s="4">
        <v>8</v>
      </c>
      <c r="H234" s="4" t="s">
        <v>22</v>
      </c>
      <c r="I234" s="3"/>
      <c r="J234" s="3"/>
      <c r="K234" s="3"/>
      <c r="L234" s="3"/>
      <c r="M234" s="3"/>
      <c r="N234" s="3"/>
      <c r="O234" s="3">
        <v>216700</v>
      </c>
      <c r="P234" s="3">
        <v>236600</v>
      </c>
      <c r="Q234" s="11">
        <v>231900</v>
      </c>
      <c r="R234" s="11">
        <v>252700</v>
      </c>
    </row>
    <row r="235" spans="1:18" hidden="1">
      <c r="A235" s="4" t="s">
        <v>411</v>
      </c>
      <c r="B235" s="10" t="str">
        <f t="shared" si="6"/>
        <v>ACTO002</v>
      </c>
      <c r="C235" s="4" t="s">
        <v>412</v>
      </c>
      <c r="D235" s="4" t="s">
        <v>84</v>
      </c>
      <c r="E235" s="4" t="s">
        <v>390</v>
      </c>
      <c r="F235" s="4">
        <v>2.54</v>
      </c>
      <c r="G235" s="4">
        <v>8</v>
      </c>
      <c r="H235" s="4" t="s">
        <v>22</v>
      </c>
      <c r="I235" s="3"/>
      <c r="J235" s="3"/>
      <c r="K235" s="3"/>
      <c r="L235" s="3"/>
      <c r="M235" s="3"/>
      <c r="N235" s="3"/>
      <c r="O235" s="3">
        <v>216700</v>
      </c>
      <c r="P235" s="3">
        <v>236600</v>
      </c>
      <c r="Q235" s="11">
        <v>231900</v>
      </c>
      <c r="R235" s="11">
        <v>252700</v>
      </c>
    </row>
    <row r="236" spans="1:18" hidden="1">
      <c r="A236" s="4" t="s">
        <v>413</v>
      </c>
      <c r="B236" s="10" t="str">
        <f t="shared" si="6"/>
        <v>ACTO002</v>
      </c>
      <c r="C236" s="4" t="s">
        <v>414</v>
      </c>
      <c r="D236" s="4" t="s">
        <v>84</v>
      </c>
      <c r="E236" s="4" t="s">
        <v>390</v>
      </c>
      <c r="F236" s="4">
        <v>2.54</v>
      </c>
      <c r="G236" s="4">
        <v>8</v>
      </c>
      <c r="H236" s="4" t="s">
        <v>22</v>
      </c>
      <c r="I236" s="3"/>
      <c r="J236" s="3"/>
      <c r="K236" s="3"/>
      <c r="L236" s="3"/>
      <c r="M236" s="3"/>
      <c r="N236" s="3"/>
      <c r="O236" s="3">
        <v>216700</v>
      </c>
      <c r="P236" s="3">
        <v>236600</v>
      </c>
      <c r="Q236" s="11">
        <v>231900</v>
      </c>
      <c r="R236" s="11">
        <v>252700</v>
      </c>
    </row>
    <row r="237" spans="1:18" hidden="1">
      <c r="A237" s="4" t="s">
        <v>415</v>
      </c>
      <c r="B237" s="10" t="str">
        <f t="shared" si="6"/>
        <v>ACTO002</v>
      </c>
      <c r="C237" s="4" t="s">
        <v>416</v>
      </c>
      <c r="D237" s="4" t="s">
        <v>84</v>
      </c>
      <c r="E237" s="4" t="s">
        <v>390</v>
      </c>
      <c r="F237" s="4">
        <v>2.54</v>
      </c>
      <c r="G237" s="4">
        <v>8</v>
      </c>
      <c r="H237" s="4" t="s">
        <v>22</v>
      </c>
      <c r="I237" s="3"/>
      <c r="J237" s="3"/>
      <c r="K237" s="3"/>
      <c r="L237" s="3"/>
      <c r="M237" s="3"/>
      <c r="N237" s="3"/>
      <c r="O237" s="3">
        <v>216700</v>
      </c>
      <c r="P237" s="3">
        <v>236600</v>
      </c>
      <c r="Q237" s="11">
        <v>231900</v>
      </c>
      <c r="R237" s="11">
        <v>252700</v>
      </c>
    </row>
    <row r="238" spans="1:18" hidden="1">
      <c r="A238" s="4" t="s">
        <v>417</v>
      </c>
      <c r="B238" s="10" t="str">
        <f t="shared" si="6"/>
        <v>ACTO002</v>
      </c>
      <c r="C238" s="4" t="s">
        <v>418</v>
      </c>
      <c r="D238" s="4" t="s">
        <v>84</v>
      </c>
      <c r="E238" s="4" t="s">
        <v>390</v>
      </c>
      <c r="F238" s="4">
        <v>2.54</v>
      </c>
      <c r="G238" s="4">
        <v>8</v>
      </c>
      <c r="H238" s="4" t="s">
        <v>22</v>
      </c>
      <c r="I238" s="3"/>
      <c r="J238" s="3"/>
      <c r="K238" s="3"/>
      <c r="L238" s="3"/>
      <c r="M238" s="3"/>
      <c r="N238" s="3"/>
      <c r="O238" s="3">
        <v>216700</v>
      </c>
      <c r="P238" s="3">
        <v>236600</v>
      </c>
      <c r="Q238" s="11">
        <v>231900</v>
      </c>
      <c r="R238" s="11">
        <v>252700</v>
      </c>
    </row>
    <row r="239" spans="1:18" hidden="1">
      <c r="A239" s="4" t="s">
        <v>419</v>
      </c>
      <c r="B239" s="10" t="str">
        <f t="shared" si="6"/>
        <v>ACTO002</v>
      </c>
      <c r="C239" s="4" t="s">
        <v>420</v>
      </c>
      <c r="D239" s="4" t="s">
        <v>84</v>
      </c>
      <c r="E239" s="4" t="s">
        <v>390</v>
      </c>
      <c r="F239" s="4">
        <v>2.54</v>
      </c>
      <c r="G239" s="4">
        <v>8</v>
      </c>
      <c r="H239" s="4" t="s">
        <v>22</v>
      </c>
      <c r="I239" s="3"/>
      <c r="J239" s="3"/>
      <c r="K239" s="3"/>
      <c r="L239" s="3"/>
      <c r="M239" s="3"/>
      <c r="N239" s="3"/>
      <c r="O239" s="3">
        <v>216700</v>
      </c>
      <c r="P239" s="3">
        <v>236600</v>
      </c>
      <c r="Q239" s="11">
        <v>231900</v>
      </c>
      <c r="R239" s="11">
        <v>252700</v>
      </c>
    </row>
    <row r="240" spans="1:18" hidden="1">
      <c r="A240" s="4" t="s">
        <v>421</v>
      </c>
      <c r="B240" s="10" t="str">
        <f t="shared" si="6"/>
        <v>ACTO002</v>
      </c>
      <c r="C240" s="4" t="s">
        <v>422</v>
      </c>
      <c r="D240" s="4" t="s">
        <v>84</v>
      </c>
      <c r="E240" s="4" t="s">
        <v>390</v>
      </c>
      <c r="F240" s="4">
        <v>2.54</v>
      </c>
      <c r="G240" s="4">
        <v>8</v>
      </c>
      <c r="H240" s="4" t="s">
        <v>22</v>
      </c>
      <c r="I240" s="3"/>
      <c r="J240" s="3"/>
      <c r="K240" s="3"/>
      <c r="L240" s="3"/>
      <c r="M240" s="3"/>
      <c r="N240" s="3"/>
      <c r="O240" s="3">
        <v>216700</v>
      </c>
      <c r="P240" s="3">
        <v>236600</v>
      </c>
      <c r="Q240" s="11">
        <v>231900</v>
      </c>
      <c r="R240" s="11">
        <v>252700</v>
      </c>
    </row>
    <row r="241" spans="1:18" hidden="1">
      <c r="A241" s="10" t="s">
        <v>423</v>
      </c>
      <c r="B241" s="10" t="str">
        <f t="shared" si="6"/>
        <v>ACZI001</v>
      </c>
      <c r="C241" s="4" t="s">
        <v>424</v>
      </c>
      <c r="D241" s="4" t="s">
        <v>84</v>
      </c>
      <c r="E241" s="4" t="s">
        <v>21</v>
      </c>
      <c r="F241" s="4">
        <v>1.1200000000000001</v>
      </c>
      <c r="G241" s="4">
        <v>24</v>
      </c>
      <c r="H241" s="4" t="s">
        <v>22</v>
      </c>
      <c r="I241" s="3">
        <v>39800</v>
      </c>
      <c r="J241" s="11">
        <v>45000</v>
      </c>
      <c r="K241" s="11">
        <v>40800</v>
      </c>
      <c r="L241" s="11">
        <v>46100</v>
      </c>
      <c r="M241" s="3">
        <v>41400</v>
      </c>
      <c r="N241" s="3">
        <v>46100</v>
      </c>
      <c r="O241" s="11">
        <v>45500</v>
      </c>
      <c r="P241" s="11">
        <v>50300</v>
      </c>
      <c r="Q241" s="3">
        <v>47800</v>
      </c>
      <c r="R241" s="3">
        <v>52800</v>
      </c>
    </row>
    <row r="242" spans="1:18" hidden="1">
      <c r="A242" s="10" t="s">
        <v>425</v>
      </c>
      <c r="B242" s="10" t="str">
        <f t="shared" si="6"/>
        <v>ACZI001</v>
      </c>
      <c r="C242" s="4" t="s">
        <v>426</v>
      </c>
      <c r="D242" s="4" t="s">
        <v>84</v>
      </c>
      <c r="E242" s="4" t="s">
        <v>21</v>
      </c>
      <c r="F242" s="4">
        <v>1.1200000000000001</v>
      </c>
      <c r="G242" s="4">
        <v>24</v>
      </c>
      <c r="H242" s="4" t="s">
        <v>22</v>
      </c>
      <c r="I242" s="3">
        <v>39800</v>
      </c>
      <c r="J242" s="11">
        <v>45000</v>
      </c>
      <c r="K242" s="11">
        <v>40800</v>
      </c>
      <c r="L242" s="11">
        <v>46100</v>
      </c>
      <c r="M242" s="3">
        <v>41400</v>
      </c>
      <c r="N242" s="3">
        <v>46100</v>
      </c>
      <c r="O242" s="11">
        <v>45500</v>
      </c>
      <c r="P242" s="11">
        <v>50300</v>
      </c>
      <c r="Q242" s="3">
        <v>47800</v>
      </c>
      <c r="R242" s="3">
        <v>52800</v>
      </c>
    </row>
    <row r="243" spans="1:18" hidden="1">
      <c r="A243" s="10" t="s">
        <v>427</v>
      </c>
      <c r="B243" s="10" t="str">
        <f t="shared" si="6"/>
        <v>ACZI001</v>
      </c>
      <c r="C243" s="4" t="s">
        <v>428</v>
      </c>
      <c r="D243" s="4" t="s">
        <v>84</v>
      </c>
      <c r="E243" s="4" t="s">
        <v>21</v>
      </c>
      <c r="F243" s="4">
        <v>1.1200000000000001</v>
      </c>
      <c r="G243" s="4">
        <v>24</v>
      </c>
      <c r="H243" s="4" t="s">
        <v>22</v>
      </c>
      <c r="I243" s="3">
        <v>39800</v>
      </c>
      <c r="J243" s="11">
        <v>45000</v>
      </c>
      <c r="K243" s="11">
        <v>40800</v>
      </c>
      <c r="L243" s="11">
        <v>46100</v>
      </c>
      <c r="M243" s="3">
        <v>41400</v>
      </c>
      <c r="N243" s="3">
        <v>46100</v>
      </c>
      <c r="O243" s="11">
        <v>45500</v>
      </c>
      <c r="P243" s="11">
        <v>50300</v>
      </c>
      <c r="Q243" s="3">
        <v>47800</v>
      </c>
      <c r="R243" s="3">
        <v>52800</v>
      </c>
    </row>
    <row r="244" spans="1:18" hidden="1">
      <c r="A244" s="10" t="s">
        <v>429</v>
      </c>
      <c r="B244" s="10" t="str">
        <f t="shared" si="6"/>
        <v>ACZI001</v>
      </c>
      <c r="C244" s="4" t="s">
        <v>430</v>
      </c>
      <c r="D244" s="4" t="s">
        <v>84</v>
      </c>
      <c r="E244" s="4" t="s">
        <v>21</v>
      </c>
      <c r="F244" s="4">
        <v>1.1200000000000001</v>
      </c>
      <c r="G244" s="4">
        <v>24</v>
      </c>
      <c r="H244" s="4" t="s">
        <v>22</v>
      </c>
      <c r="I244" s="3">
        <v>39800</v>
      </c>
      <c r="J244" s="11">
        <v>45000</v>
      </c>
      <c r="K244" s="11">
        <v>40800</v>
      </c>
      <c r="L244" s="11">
        <v>46100</v>
      </c>
      <c r="M244" s="3">
        <v>41400</v>
      </c>
      <c r="N244" s="3">
        <v>46100</v>
      </c>
      <c r="O244" s="11">
        <v>45500</v>
      </c>
      <c r="P244" s="11">
        <v>50300</v>
      </c>
      <c r="Q244" s="3">
        <v>47800</v>
      </c>
      <c r="R244" s="3">
        <v>52800</v>
      </c>
    </row>
    <row r="245" spans="1:18" hidden="1">
      <c r="A245" s="10" t="s">
        <v>431</v>
      </c>
      <c r="B245" s="10" t="str">
        <f t="shared" si="6"/>
        <v>ACZI005</v>
      </c>
      <c r="C245" s="4" t="s">
        <v>424</v>
      </c>
      <c r="D245" s="4" t="s">
        <v>84</v>
      </c>
      <c r="E245" s="4" t="s">
        <v>432</v>
      </c>
      <c r="F245" s="4">
        <v>5.36</v>
      </c>
      <c r="G245" s="4">
        <v>4</v>
      </c>
      <c r="H245" s="4" t="s">
        <v>22</v>
      </c>
      <c r="I245" s="3">
        <v>189600</v>
      </c>
      <c r="J245" s="11">
        <v>214600</v>
      </c>
      <c r="K245" s="11">
        <v>194400</v>
      </c>
      <c r="L245" s="11">
        <v>219800</v>
      </c>
      <c r="M245" s="3">
        <v>197300</v>
      </c>
      <c r="N245" s="3">
        <v>219800</v>
      </c>
      <c r="O245" s="11">
        <v>217000</v>
      </c>
      <c r="P245" s="11">
        <v>240100</v>
      </c>
      <c r="Q245" s="3">
        <v>227900</v>
      </c>
      <c r="R245" s="3">
        <v>251700</v>
      </c>
    </row>
    <row r="246" spans="1:18" hidden="1">
      <c r="A246" s="10" t="s">
        <v>433</v>
      </c>
      <c r="B246" s="10" t="str">
        <f t="shared" si="6"/>
        <v>ACZI005</v>
      </c>
      <c r="C246" s="4" t="s">
        <v>426</v>
      </c>
      <c r="D246" s="4" t="s">
        <v>84</v>
      </c>
      <c r="E246" s="4" t="s">
        <v>432</v>
      </c>
      <c r="F246" s="4">
        <v>5.36</v>
      </c>
      <c r="G246" s="4">
        <v>4</v>
      </c>
      <c r="H246" s="4" t="s">
        <v>22</v>
      </c>
      <c r="I246" s="3">
        <v>189600</v>
      </c>
      <c r="J246" s="11">
        <v>214600</v>
      </c>
      <c r="K246" s="11">
        <v>194400</v>
      </c>
      <c r="L246" s="11">
        <v>219800</v>
      </c>
      <c r="M246" s="3">
        <v>197300</v>
      </c>
      <c r="N246" s="3">
        <v>219800</v>
      </c>
      <c r="O246" s="11">
        <v>217000</v>
      </c>
      <c r="P246" s="11">
        <v>240100</v>
      </c>
      <c r="Q246" s="3">
        <v>227900</v>
      </c>
      <c r="R246" s="3">
        <v>251700</v>
      </c>
    </row>
    <row r="247" spans="1:18" hidden="1">
      <c r="A247" s="10" t="s">
        <v>434</v>
      </c>
      <c r="B247" s="10" t="str">
        <f t="shared" si="6"/>
        <v>ACZI005</v>
      </c>
      <c r="C247" s="4" t="s">
        <v>428</v>
      </c>
      <c r="D247" s="4" t="s">
        <v>84</v>
      </c>
      <c r="E247" s="4" t="s">
        <v>432</v>
      </c>
      <c r="F247" s="4">
        <v>5.36</v>
      </c>
      <c r="G247" s="4">
        <v>4</v>
      </c>
      <c r="H247" s="4" t="s">
        <v>22</v>
      </c>
      <c r="I247" s="3">
        <v>189600</v>
      </c>
      <c r="J247" s="11">
        <v>214600</v>
      </c>
      <c r="K247" s="11">
        <v>194400</v>
      </c>
      <c r="L247" s="11">
        <v>219800</v>
      </c>
      <c r="M247" s="3">
        <v>197300</v>
      </c>
      <c r="N247" s="3">
        <v>219800</v>
      </c>
      <c r="O247" s="11">
        <v>217000</v>
      </c>
      <c r="P247" s="11">
        <v>240100</v>
      </c>
      <c r="Q247" s="3">
        <v>227900</v>
      </c>
      <c r="R247" s="3">
        <v>251700</v>
      </c>
    </row>
    <row r="248" spans="1:18" hidden="1">
      <c r="A248" s="10" t="s">
        <v>435</v>
      </c>
      <c r="B248" s="10" t="str">
        <f t="shared" si="6"/>
        <v>ACZI005</v>
      </c>
      <c r="C248" s="4" t="s">
        <v>430</v>
      </c>
      <c r="D248" s="4" t="s">
        <v>84</v>
      </c>
      <c r="E248" s="4" t="s">
        <v>432</v>
      </c>
      <c r="F248" s="4">
        <v>5.36</v>
      </c>
      <c r="G248" s="4">
        <v>4</v>
      </c>
      <c r="H248" s="4" t="s">
        <v>22</v>
      </c>
      <c r="I248" s="3">
        <v>189600</v>
      </c>
      <c r="J248" s="11">
        <v>214600</v>
      </c>
      <c r="K248" s="11">
        <v>194400</v>
      </c>
      <c r="L248" s="11">
        <v>219800</v>
      </c>
      <c r="M248" s="3">
        <v>197300</v>
      </c>
      <c r="N248" s="3">
        <v>219800</v>
      </c>
      <c r="O248" s="11">
        <v>217000</v>
      </c>
      <c r="P248" s="11">
        <v>240100</v>
      </c>
      <c r="Q248" s="3">
        <v>227900</v>
      </c>
      <c r="R248" s="3">
        <v>251700</v>
      </c>
    </row>
    <row r="249" spans="1:18" hidden="1">
      <c r="A249" s="10" t="s">
        <v>436</v>
      </c>
      <c r="B249" s="10" t="str">
        <f t="shared" si="6"/>
        <v>ACZI020</v>
      </c>
      <c r="C249" s="4" t="s">
        <v>424</v>
      </c>
      <c r="D249" s="4" t="s">
        <v>84</v>
      </c>
      <c r="E249" s="4" t="s">
        <v>146</v>
      </c>
      <c r="F249" s="4">
        <v>21.51</v>
      </c>
      <c r="G249" s="4">
        <v>1</v>
      </c>
      <c r="H249" s="4" t="s">
        <v>147</v>
      </c>
      <c r="I249" s="3">
        <v>721600</v>
      </c>
      <c r="J249" s="11">
        <v>826300</v>
      </c>
      <c r="K249" s="11">
        <v>739600</v>
      </c>
      <c r="L249" s="11">
        <v>845700</v>
      </c>
      <c r="M249" s="3">
        <v>750700</v>
      </c>
      <c r="N249" s="3">
        <v>845700</v>
      </c>
      <c r="O249" s="11">
        <v>825800</v>
      </c>
      <c r="P249" s="11">
        <v>924500</v>
      </c>
      <c r="Q249" s="3">
        <v>867100</v>
      </c>
      <c r="R249" s="3">
        <v>968000</v>
      </c>
    </row>
    <row r="250" spans="1:18" hidden="1">
      <c r="A250" s="10" t="s">
        <v>437</v>
      </c>
      <c r="B250" s="10" t="str">
        <f t="shared" si="6"/>
        <v>ACZI020</v>
      </c>
      <c r="C250" s="4" t="s">
        <v>426</v>
      </c>
      <c r="D250" s="4" t="s">
        <v>84</v>
      </c>
      <c r="E250" s="4" t="s">
        <v>146</v>
      </c>
      <c r="F250" s="4">
        <v>21.51</v>
      </c>
      <c r="G250" s="4">
        <v>1</v>
      </c>
      <c r="H250" s="4" t="s">
        <v>147</v>
      </c>
      <c r="I250" s="3">
        <v>721600</v>
      </c>
      <c r="J250" s="11">
        <v>826300</v>
      </c>
      <c r="K250" s="11">
        <v>739600</v>
      </c>
      <c r="L250" s="11">
        <v>845700</v>
      </c>
      <c r="M250" s="3">
        <v>750700</v>
      </c>
      <c r="N250" s="3">
        <v>845700</v>
      </c>
      <c r="O250" s="11">
        <v>825800</v>
      </c>
      <c r="P250" s="11">
        <v>924500</v>
      </c>
      <c r="Q250" s="3">
        <v>867100</v>
      </c>
      <c r="R250" s="3">
        <v>968000</v>
      </c>
    </row>
    <row r="251" spans="1:18" hidden="1">
      <c r="A251" s="10" t="s">
        <v>438</v>
      </c>
      <c r="B251" s="10" t="str">
        <f t="shared" si="6"/>
        <v>ACZI020</v>
      </c>
      <c r="C251" s="4" t="s">
        <v>428</v>
      </c>
      <c r="D251" s="4" t="s">
        <v>84</v>
      </c>
      <c r="E251" s="4" t="s">
        <v>146</v>
      </c>
      <c r="F251" s="4">
        <v>21.51</v>
      </c>
      <c r="G251" s="4">
        <v>1</v>
      </c>
      <c r="H251" s="4" t="s">
        <v>147</v>
      </c>
      <c r="I251" s="3">
        <v>721600</v>
      </c>
      <c r="J251" s="11">
        <v>826300</v>
      </c>
      <c r="K251" s="11">
        <v>739600</v>
      </c>
      <c r="L251" s="11">
        <v>845700</v>
      </c>
      <c r="M251" s="3">
        <v>750700</v>
      </c>
      <c r="N251" s="3">
        <v>845700</v>
      </c>
      <c r="O251" s="11">
        <v>825800</v>
      </c>
      <c r="P251" s="11">
        <v>924500</v>
      </c>
      <c r="Q251" s="3">
        <v>867100</v>
      </c>
      <c r="R251" s="3">
        <v>968000</v>
      </c>
    </row>
    <row r="252" spans="1:18" hidden="1">
      <c r="A252" s="10" t="s">
        <v>439</v>
      </c>
      <c r="B252" s="10" t="str">
        <f t="shared" si="6"/>
        <v>ACZI020</v>
      </c>
      <c r="C252" s="4" t="s">
        <v>430</v>
      </c>
      <c r="D252" s="4" t="s">
        <v>84</v>
      </c>
      <c r="E252" s="4" t="s">
        <v>146</v>
      </c>
      <c r="F252" s="4">
        <v>21.51</v>
      </c>
      <c r="G252" s="4">
        <v>1</v>
      </c>
      <c r="H252" s="4" t="s">
        <v>147</v>
      </c>
      <c r="I252" s="3">
        <v>721600</v>
      </c>
      <c r="J252" s="11">
        <v>826300</v>
      </c>
      <c r="K252" s="11">
        <v>739600</v>
      </c>
      <c r="L252" s="11">
        <v>845700</v>
      </c>
      <c r="M252" s="3">
        <v>750700</v>
      </c>
      <c r="N252" s="3">
        <v>845700</v>
      </c>
      <c r="O252" s="11">
        <v>825800</v>
      </c>
      <c r="P252" s="11">
        <v>924500</v>
      </c>
      <c r="Q252" s="3">
        <v>867100</v>
      </c>
      <c r="R252" s="3">
        <v>968000</v>
      </c>
    </row>
    <row r="253" spans="1:18">
      <c r="A253" s="10" t="s">
        <v>440</v>
      </c>
      <c r="B253" s="10" t="str">
        <f t="shared" si="6"/>
        <v>ADFO001</v>
      </c>
      <c r="C253" s="4" t="s">
        <v>441</v>
      </c>
      <c r="D253" s="4" t="s">
        <v>84</v>
      </c>
      <c r="E253" s="4" t="s">
        <v>21</v>
      </c>
      <c r="F253" s="4">
        <v>1.1399999999999999</v>
      </c>
      <c r="G253" s="4">
        <v>24</v>
      </c>
      <c r="H253" s="4" t="s">
        <v>22</v>
      </c>
      <c r="I253" s="3">
        <v>85500</v>
      </c>
      <c r="J253" s="11">
        <v>95000</v>
      </c>
      <c r="K253" s="3">
        <v>85500</v>
      </c>
      <c r="L253" s="11">
        <v>95000</v>
      </c>
      <c r="M253" s="3">
        <v>85500</v>
      </c>
      <c r="N253" s="11">
        <v>95000</v>
      </c>
      <c r="O253" s="3">
        <v>85500</v>
      </c>
      <c r="P253" s="11">
        <v>95000</v>
      </c>
      <c r="Q253" s="3">
        <v>85500</v>
      </c>
      <c r="R253" s="11">
        <v>95000</v>
      </c>
    </row>
    <row r="254" spans="1:18">
      <c r="A254" s="10" t="s">
        <v>442</v>
      </c>
      <c r="B254" s="10" t="str">
        <f t="shared" si="6"/>
        <v>ADFO005</v>
      </c>
      <c r="C254" s="4" t="s">
        <v>441</v>
      </c>
      <c r="D254" s="4" t="s">
        <v>84</v>
      </c>
      <c r="E254" s="4" t="s">
        <v>432</v>
      </c>
      <c r="F254" s="4">
        <v>6.95</v>
      </c>
      <c r="G254" s="4">
        <v>4</v>
      </c>
      <c r="H254" s="4" t="s">
        <v>22</v>
      </c>
      <c r="I254" s="3">
        <v>405000</v>
      </c>
      <c r="J254" s="11">
        <v>450500</v>
      </c>
      <c r="K254" s="3">
        <v>405000</v>
      </c>
      <c r="L254" s="11">
        <v>450500</v>
      </c>
      <c r="M254" s="3">
        <v>405000</v>
      </c>
      <c r="N254" s="11">
        <v>450500</v>
      </c>
      <c r="O254" s="3">
        <v>405000</v>
      </c>
      <c r="P254" s="11">
        <v>450500</v>
      </c>
      <c r="Q254" s="3">
        <v>405000</v>
      </c>
      <c r="R254" s="11">
        <v>450500</v>
      </c>
    </row>
    <row r="255" spans="1:18" hidden="1">
      <c r="A255" s="12" t="s">
        <v>443</v>
      </c>
      <c r="B255" s="10" t="str">
        <f t="shared" si="6"/>
        <v>AGEM001</v>
      </c>
      <c r="C255" s="4" t="s">
        <v>444</v>
      </c>
      <c r="D255" s="4" t="s">
        <v>84</v>
      </c>
      <c r="E255" s="4" t="s">
        <v>21</v>
      </c>
      <c r="F255" s="4">
        <v>1.0900000000000001</v>
      </c>
      <c r="G255" s="4">
        <v>24</v>
      </c>
      <c r="H255" s="4" t="s">
        <v>22</v>
      </c>
      <c r="I255" s="13">
        <v>25600</v>
      </c>
      <c r="J255" s="3">
        <v>29900</v>
      </c>
      <c r="K255" s="11">
        <v>26200</v>
      </c>
      <c r="L255" s="11">
        <v>30500</v>
      </c>
      <c r="M255" s="3">
        <v>26800</v>
      </c>
      <c r="N255" s="3">
        <v>30500</v>
      </c>
      <c r="O255" s="11">
        <v>30600</v>
      </c>
      <c r="P255" s="11">
        <v>34600</v>
      </c>
      <c r="Q255" s="11">
        <v>32100</v>
      </c>
      <c r="R255" s="11">
        <v>36200</v>
      </c>
    </row>
    <row r="256" spans="1:18" hidden="1">
      <c r="A256" s="12" t="s">
        <v>445</v>
      </c>
      <c r="B256" s="10" t="str">
        <f t="shared" si="6"/>
        <v>AGEM001</v>
      </c>
      <c r="C256" s="4" t="s">
        <v>446</v>
      </c>
      <c r="D256" s="4" t="s">
        <v>84</v>
      </c>
      <c r="E256" s="4" t="s">
        <v>21</v>
      </c>
      <c r="F256" s="4">
        <v>1.0900000000000001</v>
      </c>
      <c r="G256" s="4">
        <v>24</v>
      </c>
      <c r="H256" s="4" t="s">
        <v>22</v>
      </c>
      <c r="I256" s="13">
        <v>25600</v>
      </c>
      <c r="J256" s="3">
        <v>29900</v>
      </c>
      <c r="K256" s="11">
        <v>26200</v>
      </c>
      <c r="L256" s="11">
        <v>30500</v>
      </c>
      <c r="M256" s="3">
        <v>26800</v>
      </c>
      <c r="N256" s="3">
        <v>30500</v>
      </c>
      <c r="O256" s="11">
        <v>30600</v>
      </c>
      <c r="P256" s="11">
        <v>34600</v>
      </c>
      <c r="Q256" s="11">
        <v>32100</v>
      </c>
      <c r="R256" s="11">
        <v>36200</v>
      </c>
    </row>
    <row r="257" spans="1:18" hidden="1">
      <c r="A257" s="12" t="s">
        <v>447</v>
      </c>
      <c r="B257" s="10" t="str">
        <f t="shared" si="6"/>
        <v>AGEM001</v>
      </c>
      <c r="C257" s="4" t="s">
        <v>448</v>
      </c>
      <c r="D257" s="4" t="s">
        <v>84</v>
      </c>
      <c r="E257" s="4" t="s">
        <v>21</v>
      </c>
      <c r="F257" s="4">
        <v>1.0900000000000001</v>
      </c>
      <c r="G257" s="4">
        <v>24</v>
      </c>
      <c r="H257" s="4" t="s">
        <v>22</v>
      </c>
      <c r="I257" s="13">
        <v>25600</v>
      </c>
      <c r="J257" s="3">
        <v>29900</v>
      </c>
      <c r="K257" s="11">
        <v>26200</v>
      </c>
      <c r="L257" s="11">
        <v>30500</v>
      </c>
      <c r="M257" s="3">
        <v>26800</v>
      </c>
      <c r="N257" s="3">
        <v>30500</v>
      </c>
      <c r="O257" s="11">
        <v>30600</v>
      </c>
      <c r="P257" s="11">
        <v>34600</v>
      </c>
      <c r="Q257" s="11">
        <v>32100</v>
      </c>
      <c r="R257" s="11">
        <v>36200</v>
      </c>
    </row>
    <row r="258" spans="1:18" hidden="1">
      <c r="A258" s="12" t="s">
        <v>449</v>
      </c>
      <c r="B258" s="10" t="str">
        <f t="shared" si="6"/>
        <v>AGEM001</v>
      </c>
      <c r="C258" s="4" t="s">
        <v>450</v>
      </c>
      <c r="D258" s="4" t="s">
        <v>84</v>
      </c>
      <c r="E258" s="4" t="s">
        <v>21</v>
      </c>
      <c r="F258" s="4">
        <v>1.0900000000000001</v>
      </c>
      <c r="G258" s="4">
        <v>24</v>
      </c>
      <c r="H258" s="4" t="s">
        <v>22</v>
      </c>
      <c r="I258" s="13">
        <v>25600</v>
      </c>
      <c r="J258" s="3">
        <v>29900</v>
      </c>
      <c r="K258" s="11">
        <v>26200</v>
      </c>
      <c r="L258" s="11">
        <v>30500</v>
      </c>
      <c r="M258" s="3">
        <v>26800</v>
      </c>
      <c r="N258" s="3">
        <v>30500</v>
      </c>
      <c r="O258" s="11">
        <v>30600</v>
      </c>
      <c r="P258" s="11">
        <v>34600</v>
      </c>
      <c r="Q258" s="11">
        <v>32100</v>
      </c>
      <c r="R258" s="11">
        <v>36200</v>
      </c>
    </row>
    <row r="259" spans="1:18" hidden="1">
      <c r="A259" s="12" t="s">
        <v>451</v>
      </c>
      <c r="B259" s="10" t="str">
        <f t="shared" si="6"/>
        <v>AGEM001</v>
      </c>
      <c r="C259" s="4" t="s">
        <v>452</v>
      </c>
      <c r="D259" s="4" t="s">
        <v>84</v>
      </c>
      <c r="E259" s="4" t="s">
        <v>21</v>
      </c>
      <c r="F259" s="4">
        <v>1.0900000000000001</v>
      </c>
      <c r="G259" s="4">
        <v>24</v>
      </c>
      <c r="H259" s="4" t="s">
        <v>22</v>
      </c>
      <c r="I259" s="13">
        <v>25600</v>
      </c>
      <c r="J259" s="3">
        <v>29900</v>
      </c>
      <c r="K259" s="11">
        <v>26200</v>
      </c>
      <c r="L259" s="11">
        <v>30500</v>
      </c>
      <c r="M259" s="3">
        <v>26800</v>
      </c>
      <c r="N259" s="3">
        <v>30500</v>
      </c>
      <c r="O259" s="11">
        <v>30600</v>
      </c>
      <c r="P259" s="11">
        <v>34600</v>
      </c>
      <c r="Q259" s="11">
        <v>32100</v>
      </c>
      <c r="R259" s="11">
        <v>36200</v>
      </c>
    </row>
    <row r="260" spans="1:18" hidden="1">
      <c r="A260" s="12" t="s">
        <v>453</v>
      </c>
      <c r="B260" s="10" t="str">
        <f t="shared" si="6"/>
        <v>AGEM001</v>
      </c>
      <c r="C260" s="4" t="s">
        <v>454</v>
      </c>
      <c r="D260" s="4" t="s">
        <v>84</v>
      </c>
      <c r="E260" s="4" t="s">
        <v>21</v>
      </c>
      <c r="F260" s="4">
        <v>1.0900000000000001</v>
      </c>
      <c r="G260" s="4">
        <v>24</v>
      </c>
      <c r="H260" s="4" t="s">
        <v>22</v>
      </c>
      <c r="I260" s="13">
        <v>25600</v>
      </c>
      <c r="J260" s="3">
        <v>29900</v>
      </c>
      <c r="K260" s="11">
        <v>26200</v>
      </c>
      <c r="L260" s="11">
        <v>30500</v>
      </c>
      <c r="M260" s="3">
        <v>26800</v>
      </c>
      <c r="N260" s="3">
        <v>30500</v>
      </c>
      <c r="O260" s="11">
        <v>30600</v>
      </c>
      <c r="P260" s="11">
        <v>34600</v>
      </c>
      <c r="Q260" s="11">
        <v>32100</v>
      </c>
      <c r="R260" s="11">
        <v>36200</v>
      </c>
    </row>
    <row r="261" spans="1:18" hidden="1">
      <c r="A261" s="12" t="s">
        <v>455</v>
      </c>
      <c r="B261" s="10" t="str">
        <f t="shared" si="6"/>
        <v>AGEM001</v>
      </c>
      <c r="C261" s="4" t="s">
        <v>456</v>
      </c>
      <c r="D261" s="4" t="s">
        <v>84</v>
      </c>
      <c r="E261" s="4" t="s">
        <v>21</v>
      </c>
      <c r="F261" s="4">
        <v>1.0900000000000001</v>
      </c>
      <c r="G261" s="4">
        <v>24</v>
      </c>
      <c r="H261" s="4" t="s">
        <v>22</v>
      </c>
      <c r="I261" s="13">
        <v>25600</v>
      </c>
      <c r="J261" s="3">
        <v>29900</v>
      </c>
      <c r="K261" s="11">
        <v>26200</v>
      </c>
      <c r="L261" s="11">
        <v>30500</v>
      </c>
      <c r="M261" s="3">
        <v>26800</v>
      </c>
      <c r="N261" s="3">
        <v>30500</v>
      </c>
      <c r="O261" s="11">
        <v>30600</v>
      </c>
      <c r="P261" s="11">
        <v>34600</v>
      </c>
      <c r="Q261" s="11">
        <v>32100</v>
      </c>
      <c r="R261" s="11">
        <v>36200</v>
      </c>
    </row>
    <row r="262" spans="1:18" hidden="1">
      <c r="A262" s="12" t="s">
        <v>457</v>
      </c>
      <c r="B262" s="10" t="str">
        <f t="shared" si="6"/>
        <v>AGEM001</v>
      </c>
      <c r="C262" s="4" t="s">
        <v>458</v>
      </c>
      <c r="D262" s="4" t="s">
        <v>84</v>
      </c>
      <c r="E262" s="4" t="s">
        <v>21</v>
      </c>
      <c r="F262" s="4">
        <v>1.0900000000000001</v>
      </c>
      <c r="G262" s="4">
        <v>24</v>
      </c>
      <c r="H262" s="4" t="s">
        <v>22</v>
      </c>
      <c r="I262" s="13">
        <v>25600</v>
      </c>
      <c r="J262" s="3">
        <v>29900</v>
      </c>
      <c r="K262" s="11">
        <v>26200</v>
      </c>
      <c r="L262" s="11">
        <v>30500</v>
      </c>
      <c r="M262" s="3">
        <v>26800</v>
      </c>
      <c r="N262" s="3">
        <v>30500</v>
      </c>
      <c r="O262" s="11">
        <v>30600</v>
      </c>
      <c r="P262" s="11">
        <v>34600</v>
      </c>
      <c r="Q262" s="11">
        <v>32100</v>
      </c>
      <c r="R262" s="11">
        <v>36200</v>
      </c>
    </row>
    <row r="263" spans="1:18" hidden="1">
      <c r="A263" s="12" t="s">
        <v>459</v>
      </c>
      <c r="B263" s="10" t="str">
        <f t="shared" si="6"/>
        <v>AGEM001</v>
      </c>
      <c r="C263" s="4" t="s">
        <v>460</v>
      </c>
      <c r="D263" s="4" t="s">
        <v>84</v>
      </c>
      <c r="E263" s="4" t="s">
        <v>21</v>
      </c>
      <c r="F263" s="4">
        <v>1.0900000000000001</v>
      </c>
      <c r="G263" s="4">
        <v>24</v>
      </c>
      <c r="H263" s="4" t="s">
        <v>22</v>
      </c>
      <c r="I263" s="13">
        <v>25600</v>
      </c>
      <c r="J263" s="3">
        <v>29900</v>
      </c>
      <c r="K263" s="11">
        <v>26200</v>
      </c>
      <c r="L263" s="11">
        <v>30500</v>
      </c>
      <c r="M263" s="3">
        <v>26800</v>
      </c>
      <c r="N263" s="3">
        <v>30500</v>
      </c>
      <c r="O263" s="11">
        <v>30600</v>
      </c>
      <c r="P263" s="11">
        <v>34600</v>
      </c>
      <c r="Q263" s="11">
        <v>32100</v>
      </c>
      <c r="R263" s="11">
        <v>36200</v>
      </c>
    </row>
    <row r="264" spans="1:18" hidden="1">
      <c r="A264" s="12" t="s">
        <v>461</v>
      </c>
      <c r="B264" s="10" t="str">
        <f t="shared" si="6"/>
        <v>AGEM001</v>
      </c>
      <c r="C264" s="4" t="s">
        <v>462</v>
      </c>
      <c r="D264" s="4" t="s">
        <v>84</v>
      </c>
      <c r="E264" s="4" t="s">
        <v>21</v>
      </c>
      <c r="F264" s="4">
        <v>1.0900000000000001</v>
      </c>
      <c r="G264" s="4">
        <v>24</v>
      </c>
      <c r="H264" s="4" t="s">
        <v>22</v>
      </c>
      <c r="I264" s="13">
        <v>25600</v>
      </c>
      <c r="J264" s="3">
        <v>29900</v>
      </c>
      <c r="K264" s="11">
        <v>26200</v>
      </c>
      <c r="L264" s="11">
        <v>30500</v>
      </c>
      <c r="M264" s="3">
        <v>26800</v>
      </c>
      <c r="N264" s="3">
        <v>30500</v>
      </c>
      <c r="O264" s="11">
        <v>30600</v>
      </c>
      <c r="P264" s="11">
        <v>34600</v>
      </c>
      <c r="Q264" s="11">
        <v>32100</v>
      </c>
      <c r="R264" s="11">
        <v>36200</v>
      </c>
    </row>
    <row r="265" spans="1:18" hidden="1">
      <c r="A265" s="12" t="s">
        <v>463</v>
      </c>
      <c r="B265" s="10" t="str">
        <f t="shared" si="6"/>
        <v>AGEM001</v>
      </c>
      <c r="C265" s="4" t="s">
        <v>464</v>
      </c>
      <c r="D265" s="4" t="s">
        <v>84</v>
      </c>
      <c r="E265" s="4" t="s">
        <v>21</v>
      </c>
      <c r="F265" s="4">
        <v>1.0900000000000001</v>
      </c>
      <c r="G265" s="4">
        <v>24</v>
      </c>
      <c r="H265" s="4" t="s">
        <v>22</v>
      </c>
      <c r="I265" s="13">
        <v>25600</v>
      </c>
      <c r="J265" s="3">
        <v>29900</v>
      </c>
      <c r="K265" s="11">
        <v>26200</v>
      </c>
      <c r="L265" s="11">
        <v>30500</v>
      </c>
      <c r="M265" s="3">
        <v>26800</v>
      </c>
      <c r="N265" s="3">
        <v>30500</v>
      </c>
      <c r="O265" s="11">
        <v>30600</v>
      </c>
      <c r="P265" s="11">
        <v>34600</v>
      </c>
      <c r="Q265" s="11">
        <v>32100</v>
      </c>
      <c r="R265" s="11">
        <v>36200</v>
      </c>
    </row>
    <row r="266" spans="1:18" hidden="1">
      <c r="A266" s="12" t="s">
        <v>465</v>
      </c>
      <c r="B266" s="10" t="str">
        <f t="shared" si="6"/>
        <v>AGEM001</v>
      </c>
      <c r="C266" s="4" t="s">
        <v>466</v>
      </c>
      <c r="D266" s="4" t="s">
        <v>84</v>
      </c>
      <c r="E266" s="4" t="s">
        <v>21</v>
      </c>
      <c r="F266" s="4">
        <v>1.0900000000000001</v>
      </c>
      <c r="G266" s="4">
        <v>24</v>
      </c>
      <c r="H266" s="4" t="s">
        <v>22</v>
      </c>
      <c r="I266" s="13">
        <v>25600</v>
      </c>
      <c r="J266" s="3">
        <v>29900</v>
      </c>
      <c r="K266" s="11">
        <v>26200</v>
      </c>
      <c r="L266" s="11">
        <v>30500</v>
      </c>
      <c r="M266" s="3">
        <v>26800</v>
      </c>
      <c r="N266" s="3">
        <v>30500</v>
      </c>
      <c r="O266" s="11">
        <v>30600</v>
      </c>
      <c r="P266" s="11">
        <v>34600</v>
      </c>
      <c r="Q266" s="11">
        <v>32100</v>
      </c>
      <c r="R266" s="11">
        <v>36200</v>
      </c>
    </row>
    <row r="267" spans="1:18" hidden="1">
      <c r="A267" s="12" t="s">
        <v>467</v>
      </c>
      <c r="B267" s="10" t="str">
        <f t="shared" si="6"/>
        <v>AGEM001</v>
      </c>
      <c r="C267" s="4" t="s">
        <v>468</v>
      </c>
      <c r="D267" s="4" t="s">
        <v>84</v>
      </c>
      <c r="E267" s="4" t="s">
        <v>21</v>
      </c>
      <c r="F267" s="4">
        <v>1.0900000000000001</v>
      </c>
      <c r="G267" s="4">
        <v>24</v>
      </c>
      <c r="H267" s="4" t="s">
        <v>22</v>
      </c>
      <c r="I267" s="13">
        <v>25600</v>
      </c>
      <c r="J267" s="3">
        <v>29900</v>
      </c>
      <c r="K267" s="11">
        <v>26200</v>
      </c>
      <c r="L267" s="11">
        <v>30500</v>
      </c>
      <c r="M267" s="3">
        <v>26800</v>
      </c>
      <c r="N267" s="3">
        <v>30500</v>
      </c>
      <c r="O267" s="11">
        <v>30600</v>
      </c>
      <c r="P267" s="11">
        <v>34600</v>
      </c>
      <c r="Q267" s="11">
        <v>32100</v>
      </c>
      <c r="R267" s="11">
        <v>36200</v>
      </c>
    </row>
    <row r="268" spans="1:18" hidden="1">
      <c r="A268" s="12" t="s">
        <v>469</v>
      </c>
      <c r="B268" s="10" t="str">
        <f t="shared" si="6"/>
        <v>AGEM001</v>
      </c>
      <c r="C268" s="4" t="s">
        <v>470</v>
      </c>
      <c r="D268" s="4" t="s">
        <v>84</v>
      </c>
      <c r="E268" s="4" t="s">
        <v>21</v>
      </c>
      <c r="F268" s="4">
        <v>1.0900000000000001</v>
      </c>
      <c r="G268" s="4">
        <v>24</v>
      </c>
      <c r="H268" s="4" t="s">
        <v>22</v>
      </c>
      <c r="I268" s="13">
        <v>25600</v>
      </c>
      <c r="J268" s="3">
        <v>29900</v>
      </c>
      <c r="K268" s="11">
        <v>26200</v>
      </c>
      <c r="L268" s="11">
        <v>30500</v>
      </c>
      <c r="M268" s="3">
        <v>26800</v>
      </c>
      <c r="N268" s="3">
        <v>30500</v>
      </c>
      <c r="O268" s="11">
        <v>30600</v>
      </c>
      <c r="P268" s="11">
        <v>34600</v>
      </c>
      <c r="Q268" s="11">
        <v>32100</v>
      </c>
      <c r="R268" s="11">
        <v>36200</v>
      </c>
    </row>
    <row r="269" spans="1:18" hidden="1">
      <c r="A269" s="12" t="s">
        <v>471</v>
      </c>
      <c r="B269" s="10" t="str">
        <f t="shared" si="6"/>
        <v>AGEM001</v>
      </c>
      <c r="C269" s="4" t="s">
        <v>472</v>
      </c>
      <c r="D269" s="4" t="s">
        <v>84</v>
      </c>
      <c r="E269" s="4" t="s">
        <v>21</v>
      </c>
      <c r="F269" s="4">
        <v>1.0900000000000001</v>
      </c>
      <c r="G269" s="4">
        <v>24</v>
      </c>
      <c r="H269" s="4" t="s">
        <v>22</v>
      </c>
      <c r="I269" s="13">
        <v>25600</v>
      </c>
      <c r="J269" s="3">
        <v>29900</v>
      </c>
      <c r="K269" s="11">
        <v>26200</v>
      </c>
      <c r="L269" s="11">
        <v>30500</v>
      </c>
      <c r="M269" s="3">
        <v>26800</v>
      </c>
      <c r="N269" s="3">
        <v>30500</v>
      </c>
      <c r="O269" s="11">
        <v>30600</v>
      </c>
      <c r="P269" s="11">
        <v>34600</v>
      </c>
      <c r="Q269" s="11">
        <v>32100</v>
      </c>
      <c r="R269" s="11">
        <v>36200</v>
      </c>
    </row>
    <row r="270" spans="1:18" hidden="1">
      <c r="A270" s="12" t="s">
        <v>473</v>
      </c>
      <c r="B270" s="10" t="str">
        <f t="shared" si="6"/>
        <v>AGEM001</v>
      </c>
      <c r="C270" s="4" t="s">
        <v>474</v>
      </c>
      <c r="D270" s="4" t="s">
        <v>84</v>
      </c>
      <c r="E270" s="4" t="s">
        <v>21</v>
      </c>
      <c r="F270" s="4">
        <v>1.0900000000000001</v>
      </c>
      <c r="G270" s="4">
        <v>24</v>
      </c>
      <c r="H270" s="4" t="s">
        <v>22</v>
      </c>
      <c r="I270" s="13">
        <v>25600</v>
      </c>
      <c r="J270" s="3">
        <v>29900</v>
      </c>
      <c r="K270" s="11">
        <v>26200</v>
      </c>
      <c r="L270" s="11">
        <v>30500</v>
      </c>
      <c r="M270" s="3">
        <v>26800</v>
      </c>
      <c r="N270" s="3">
        <v>30500</v>
      </c>
      <c r="O270" s="11">
        <v>30600</v>
      </c>
      <c r="P270" s="11">
        <v>34600</v>
      </c>
      <c r="Q270" s="11">
        <v>32100</v>
      </c>
      <c r="R270" s="11">
        <v>36200</v>
      </c>
    </row>
    <row r="271" spans="1:18" hidden="1">
      <c r="A271" s="12" t="s">
        <v>475</v>
      </c>
      <c r="B271" s="10" t="str">
        <f t="shared" si="6"/>
        <v>AGEM001</v>
      </c>
      <c r="C271" s="4" t="s">
        <v>476</v>
      </c>
      <c r="D271" s="4" t="s">
        <v>84</v>
      </c>
      <c r="E271" s="4" t="s">
        <v>21</v>
      </c>
      <c r="F271" s="4">
        <v>1.0900000000000001</v>
      </c>
      <c r="G271" s="4">
        <v>24</v>
      </c>
      <c r="H271" s="4" t="s">
        <v>22</v>
      </c>
      <c r="I271" s="13">
        <v>25600</v>
      </c>
      <c r="J271" s="3">
        <v>29900</v>
      </c>
      <c r="K271" s="11">
        <v>26200</v>
      </c>
      <c r="L271" s="11">
        <v>30500</v>
      </c>
      <c r="M271" s="3">
        <v>26800</v>
      </c>
      <c r="N271" s="3">
        <v>30500</v>
      </c>
      <c r="O271" s="11">
        <v>30600</v>
      </c>
      <c r="P271" s="11">
        <v>34600</v>
      </c>
      <c r="Q271" s="11">
        <v>32100</v>
      </c>
      <c r="R271" s="11">
        <v>36200</v>
      </c>
    </row>
    <row r="272" spans="1:18" hidden="1">
      <c r="A272" s="12" t="s">
        <v>477</v>
      </c>
      <c r="B272" s="10" t="str">
        <f t="shared" si="6"/>
        <v>AGEM001</v>
      </c>
      <c r="C272" s="4" t="s">
        <v>478</v>
      </c>
      <c r="D272" s="4" t="s">
        <v>84</v>
      </c>
      <c r="E272" s="4" t="s">
        <v>21</v>
      </c>
      <c r="F272" s="4">
        <v>1.0900000000000001</v>
      </c>
      <c r="G272" s="4">
        <v>24</v>
      </c>
      <c r="H272" s="4" t="s">
        <v>22</v>
      </c>
      <c r="I272" s="13">
        <v>25600</v>
      </c>
      <c r="J272" s="3">
        <v>29900</v>
      </c>
      <c r="K272" s="11">
        <v>26200</v>
      </c>
      <c r="L272" s="11">
        <v>30500</v>
      </c>
      <c r="M272" s="3">
        <v>26800</v>
      </c>
      <c r="N272" s="3">
        <v>30500</v>
      </c>
      <c r="O272" s="11">
        <v>30600</v>
      </c>
      <c r="P272" s="11">
        <v>34600</v>
      </c>
      <c r="Q272" s="11">
        <v>32100</v>
      </c>
      <c r="R272" s="11">
        <v>36200</v>
      </c>
    </row>
    <row r="273" spans="1:18" hidden="1">
      <c r="A273" s="12" t="s">
        <v>479</v>
      </c>
      <c r="B273" s="10" t="str">
        <f t="shared" ref="B273:B288" si="7">LEFT(A273,7)</f>
        <v>AGEM001</v>
      </c>
      <c r="C273" s="4" t="s">
        <v>480</v>
      </c>
      <c r="D273" s="4" t="s">
        <v>84</v>
      </c>
      <c r="E273" s="4" t="s">
        <v>21</v>
      </c>
      <c r="F273" s="4">
        <v>1.0900000000000001</v>
      </c>
      <c r="G273" s="4">
        <v>24</v>
      </c>
      <c r="H273" s="4" t="s">
        <v>22</v>
      </c>
      <c r="I273" s="13">
        <v>25600</v>
      </c>
      <c r="J273" s="3">
        <v>29900</v>
      </c>
      <c r="K273" s="11">
        <v>26200</v>
      </c>
      <c r="L273" s="11">
        <v>30500</v>
      </c>
      <c r="M273" s="3">
        <v>26800</v>
      </c>
      <c r="N273" s="3">
        <v>30500</v>
      </c>
      <c r="O273" s="11">
        <v>30600</v>
      </c>
      <c r="P273" s="11">
        <v>34600</v>
      </c>
      <c r="Q273" s="11">
        <v>32100</v>
      </c>
      <c r="R273" s="11">
        <v>36200</v>
      </c>
    </row>
    <row r="274" spans="1:18" hidden="1">
      <c r="A274" s="12" t="s">
        <v>481</v>
      </c>
      <c r="B274" s="10" t="str">
        <f t="shared" si="7"/>
        <v>AGEM001</v>
      </c>
      <c r="C274" s="4" t="s">
        <v>482</v>
      </c>
      <c r="D274" s="4" t="s">
        <v>84</v>
      </c>
      <c r="E274" s="4" t="s">
        <v>21</v>
      </c>
      <c r="F274" s="4">
        <v>1.0900000000000001</v>
      </c>
      <c r="G274" s="4">
        <v>24</v>
      </c>
      <c r="H274" s="4" t="s">
        <v>22</v>
      </c>
      <c r="I274" s="13">
        <v>25600</v>
      </c>
      <c r="J274" s="3">
        <v>29900</v>
      </c>
      <c r="K274" s="11">
        <v>26200</v>
      </c>
      <c r="L274" s="11">
        <v>30500</v>
      </c>
      <c r="M274" s="3">
        <v>26800</v>
      </c>
      <c r="N274" s="3">
        <v>30500</v>
      </c>
      <c r="O274" s="11">
        <v>30600</v>
      </c>
      <c r="P274" s="11">
        <v>34600</v>
      </c>
      <c r="Q274" s="11">
        <v>32100</v>
      </c>
      <c r="R274" s="11">
        <v>36200</v>
      </c>
    </row>
    <row r="275" spans="1:18" hidden="1">
      <c r="A275" s="12" t="s">
        <v>483</v>
      </c>
      <c r="B275" s="10" t="str">
        <f t="shared" si="7"/>
        <v>AGEM001</v>
      </c>
      <c r="C275" s="4" t="s">
        <v>484</v>
      </c>
      <c r="D275" s="4" t="s">
        <v>84</v>
      </c>
      <c r="E275" s="4" t="s">
        <v>21</v>
      </c>
      <c r="F275" s="4">
        <v>1.0900000000000001</v>
      </c>
      <c r="G275" s="4">
        <v>24</v>
      </c>
      <c r="H275" s="4" t="s">
        <v>22</v>
      </c>
      <c r="I275" s="13">
        <v>25600</v>
      </c>
      <c r="J275" s="3">
        <v>29900</v>
      </c>
      <c r="K275" s="11">
        <v>26200</v>
      </c>
      <c r="L275" s="11">
        <v>30500</v>
      </c>
      <c r="M275" s="3">
        <v>26800</v>
      </c>
      <c r="N275" s="3">
        <v>30500</v>
      </c>
      <c r="O275" s="11">
        <v>30600</v>
      </c>
      <c r="P275" s="11">
        <v>34600</v>
      </c>
      <c r="Q275" s="11">
        <v>32100</v>
      </c>
      <c r="R275" s="11">
        <v>36200</v>
      </c>
    </row>
    <row r="276" spans="1:18" hidden="1">
      <c r="A276" s="12" t="s">
        <v>485</v>
      </c>
      <c r="B276" s="10" t="str">
        <f t="shared" si="7"/>
        <v>AGEM001</v>
      </c>
      <c r="C276" s="4" t="s">
        <v>486</v>
      </c>
      <c r="D276" s="4" t="s">
        <v>84</v>
      </c>
      <c r="E276" s="4" t="s">
        <v>21</v>
      </c>
      <c r="F276" s="4">
        <v>1.0900000000000001</v>
      </c>
      <c r="G276" s="4">
        <v>24</v>
      </c>
      <c r="H276" s="4" t="s">
        <v>22</v>
      </c>
      <c r="I276" s="13">
        <v>25600</v>
      </c>
      <c r="J276" s="3">
        <v>29900</v>
      </c>
      <c r="K276" s="11">
        <v>26200</v>
      </c>
      <c r="L276" s="11">
        <v>30500</v>
      </c>
      <c r="M276" s="3">
        <v>26800</v>
      </c>
      <c r="N276" s="3">
        <v>30500</v>
      </c>
      <c r="O276" s="11">
        <v>30600</v>
      </c>
      <c r="P276" s="11">
        <v>34600</v>
      </c>
      <c r="Q276" s="11">
        <v>32100</v>
      </c>
      <c r="R276" s="11">
        <v>36200</v>
      </c>
    </row>
    <row r="277" spans="1:18" hidden="1">
      <c r="A277" s="12" t="s">
        <v>487</v>
      </c>
      <c r="B277" s="10" t="str">
        <f t="shared" si="7"/>
        <v>AGEM001</v>
      </c>
      <c r="C277" s="4" t="s">
        <v>488</v>
      </c>
      <c r="D277" s="4" t="s">
        <v>84</v>
      </c>
      <c r="E277" s="4" t="s">
        <v>21</v>
      </c>
      <c r="F277" s="4">
        <v>1.0900000000000001</v>
      </c>
      <c r="G277" s="4">
        <v>24</v>
      </c>
      <c r="H277" s="4" t="s">
        <v>22</v>
      </c>
      <c r="I277" s="13">
        <v>25600</v>
      </c>
      <c r="J277" s="3">
        <v>29900</v>
      </c>
      <c r="K277" s="11">
        <v>26200</v>
      </c>
      <c r="L277" s="11">
        <v>30500</v>
      </c>
      <c r="M277" s="3">
        <v>26800</v>
      </c>
      <c r="N277" s="3">
        <v>30500</v>
      </c>
      <c r="O277" s="11">
        <v>30600</v>
      </c>
      <c r="P277" s="11">
        <v>34600</v>
      </c>
      <c r="Q277" s="11">
        <v>32100</v>
      </c>
      <c r="R277" s="11">
        <v>36200</v>
      </c>
    </row>
    <row r="278" spans="1:18" hidden="1">
      <c r="A278" s="12" t="s">
        <v>489</v>
      </c>
      <c r="B278" s="10" t="str">
        <f t="shared" si="7"/>
        <v>AGEM001</v>
      </c>
      <c r="C278" s="4" t="s">
        <v>490</v>
      </c>
      <c r="D278" s="4" t="s">
        <v>84</v>
      </c>
      <c r="E278" s="4" t="s">
        <v>21</v>
      </c>
      <c r="F278" s="4">
        <v>1.0900000000000001</v>
      </c>
      <c r="G278" s="4">
        <v>24</v>
      </c>
      <c r="H278" s="4" t="s">
        <v>22</v>
      </c>
      <c r="I278" s="13">
        <v>25600</v>
      </c>
      <c r="J278" s="3">
        <v>29900</v>
      </c>
      <c r="K278" s="11">
        <v>26200</v>
      </c>
      <c r="L278" s="11">
        <v>30500</v>
      </c>
      <c r="M278" s="3">
        <v>26800</v>
      </c>
      <c r="N278" s="3">
        <v>30500</v>
      </c>
      <c r="O278" s="11">
        <v>30600</v>
      </c>
      <c r="P278" s="11">
        <v>34600</v>
      </c>
      <c r="Q278" s="11">
        <v>32100</v>
      </c>
      <c r="R278" s="11">
        <v>36200</v>
      </c>
    </row>
    <row r="279" spans="1:18" hidden="1">
      <c r="A279" s="12" t="s">
        <v>491</v>
      </c>
      <c r="B279" s="10" t="str">
        <f t="shared" si="7"/>
        <v>AGEM001</v>
      </c>
      <c r="C279" s="4" t="s">
        <v>492</v>
      </c>
      <c r="D279" s="4" t="s">
        <v>84</v>
      </c>
      <c r="E279" s="4" t="s">
        <v>21</v>
      </c>
      <c r="F279" s="4">
        <v>1.0900000000000001</v>
      </c>
      <c r="G279" s="4">
        <v>24</v>
      </c>
      <c r="H279" s="4" t="s">
        <v>22</v>
      </c>
      <c r="I279" s="13">
        <v>25600</v>
      </c>
      <c r="J279" s="3">
        <v>29900</v>
      </c>
      <c r="K279" s="11">
        <v>26200</v>
      </c>
      <c r="L279" s="11">
        <v>30500</v>
      </c>
      <c r="M279" s="3">
        <v>26800</v>
      </c>
      <c r="N279" s="3">
        <v>30500</v>
      </c>
      <c r="O279" s="11">
        <v>30600</v>
      </c>
      <c r="P279" s="11">
        <v>34600</v>
      </c>
      <c r="Q279" s="11">
        <v>32100</v>
      </c>
      <c r="R279" s="11">
        <v>36200</v>
      </c>
    </row>
    <row r="280" spans="1:18" hidden="1">
      <c r="A280" s="12" t="s">
        <v>493</v>
      </c>
      <c r="B280" s="10" t="str">
        <f t="shared" si="7"/>
        <v>AGEM001</v>
      </c>
      <c r="C280" s="4" t="s">
        <v>494</v>
      </c>
      <c r="D280" s="4" t="s">
        <v>84</v>
      </c>
      <c r="E280" s="4" t="s">
        <v>21</v>
      </c>
      <c r="F280" s="4">
        <v>1.0900000000000001</v>
      </c>
      <c r="G280" s="4">
        <v>24</v>
      </c>
      <c r="H280" s="4" t="s">
        <v>22</v>
      </c>
      <c r="I280" s="13">
        <v>25600</v>
      </c>
      <c r="J280" s="3">
        <v>29900</v>
      </c>
      <c r="K280" s="11">
        <v>26200</v>
      </c>
      <c r="L280" s="11">
        <v>30500</v>
      </c>
      <c r="M280" s="3">
        <v>26800</v>
      </c>
      <c r="N280" s="3">
        <v>30500</v>
      </c>
      <c r="O280" s="11">
        <v>30600</v>
      </c>
      <c r="P280" s="11">
        <v>34600</v>
      </c>
      <c r="Q280" s="11">
        <v>32100</v>
      </c>
      <c r="R280" s="11">
        <v>36200</v>
      </c>
    </row>
    <row r="281" spans="1:18" hidden="1">
      <c r="A281" s="12" t="s">
        <v>495</v>
      </c>
      <c r="B281" s="10" t="str">
        <f t="shared" si="7"/>
        <v>AGEM001</v>
      </c>
      <c r="C281" s="4" t="s">
        <v>496</v>
      </c>
      <c r="D281" s="4" t="s">
        <v>84</v>
      </c>
      <c r="E281" s="4" t="s">
        <v>21</v>
      </c>
      <c r="F281" s="4">
        <v>1.0900000000000001</v>
      </c>
      <c r="G281" s="4">
        <v>24</v>
      </c>
      <c r="H281" s="4" t="s">
        <v>22</v>
      </c>
      <c r="I281" s="13">
        <v>25600</v>
      </c>
      <c r="J281" s="3">
        <v>29900</v>
      </c>
      <c r="K281" s="11">
        <v>26200</v>
      </c>
      <c r="L281" s="11">
        <v>30500</v>
      </c>
      <c r="M281" s="3">
        <v>26800</v>
      </c>
      <c r="N281" s="3">
        <v>30500</v>
      </c>
      <c r="O281" s="11">
        <v>30600</v>
      </c>
      <c r="P281" s="11">
        <v>34600</v>
      </c>
      <c r="Q281" s="11">
        <v>32100</v>
      </c>
      <c r="R281" s="11">
        <v>36200</v>
      </c>
    </row>
    <row r="282" spans="1:18" hidden="1">
      <c r="A282" s="12" t="s">
        <v>497</v>
      </c>
      <c r="B282" s="10" t="str">
        <f t="shared" si="7"/>
        <v>AGEM001</v>
      </c>
      <c r="C282" s="4" t="s">
        <v>498</v>
      </c>
      <c r="D282" s="4" t="s">
        <v>84</v>
      </c>
      <c r="E282" s="4" t="s">
        <v>21</v>
      </c>
      <c r="F282" s="4">
        <v>1.01</v>
      </c>
      <c r="G282" s="4">
        <v>24</v>
      </c>
      <c r="H282" s="4" t="s">
        <v>22</v>
      </c>
      <c r="I282" s="13">
        <v>25600</v>
      </c>
      <c r="J282" s="3">
        <v>29900</v>
      </c>
      <c r="K282" s="11">
        <v>26200</v>
      </c>
      <c r="L282" s="11">
        <v>30500</v>
      </c>
      <c r="M282" s="3">
        <v>26800</v>
      </c>
      <c r="N282" s="3">
        <v>30500</v>
      </c>
      <c r="O282" s="11">
        <v>30600</v>
      </c>
      <c r="P282" s="11">
        <v>34600</v>
      </c>
      <c r="Q282" s="11">
        <v>32100</v>
      </c>
      <c r="R282" s="11">
        <v>36200</v>
      </c>
    </row>
    <row r="283" spans="1:18" hidden="1">
      <c r="A283" s="12" t="s">
        <v>499</v>
      </c>
      <c r="B283" s="10" t="str">
        <f t="shared" si="7"/>
        <v>AGEM001</v>
      </c>
      <c r="C283" s="4" t="s">
        <v>500</v>
      </c>
      <c r="D283" s="4" t="s">
        <v>84</v>
      </c>
      <c r="E283" s="4" t="s">
        <v>21</v>
      </c>
      <c r="F283" s="4">
        <v>1.0900000000000001</v>
      </c>
      <c r="G283" s="4">
        <v>24</v>
      </c>
      <c r="H283" s="4" t="s">
        <v>22</v>
      </c>
      <c r="I283" s="13">
        <v>25600</v>
      </c>
      <c r="J283" s="3">
        <v>29900</v>
      </c>
      <c r="K283" s="11">
        <v>26200</v>
      </c>
      <c r="L283" s="11">
        <v>30500</v>
      </c>
      <c r="M283" s="3">
        <v>26800</v>
      </c>
      <c r="N283" s="3">
        <v>30500</v>
      </c>
      <c r="O283" s="11">
        <v>30600</v>
      </c>
      <c r="P283" s="11">
        <v>34600</v>
      </c>
      <c r="Q283" s="11">
        <v>32100</v>
      </c>
      <c r="R283" s="11">
        <v>36200</v>
      </c>
    </row>
    <row r="284" spans="1:18" hidden="1">
      <c r="A284" s="12" t="s">
        <v>501</v>
      </c>
      <c r="B284" s="10" t="str">
        <f t="shared" si="7"/>
        <v>AGEM001</v>
      </c>
      <c r="C284" s="4" t="s">
        <v>502</v>
      </c>
      <c r="D284" s="4" t="s">
        <v>84</v>
      </c>
      <c r="E284" s="4" t="s">
        <v>21</v>
      </c>
      <c r="F284" s="4">
        <v>1.0900000000000001</v>
      </c>
      <c r="G284" s="4">
        <v>24</v>
      </c>
      <c r="H284" s="4" t="s">
        <v>22</v>
      </c>
      <c r="I284" s="13">
        <v>25600</v>
      </c>
      <c r="J284" s="3">
        <v>29900</v>
      </c>
      <c r="K284" s="11">
        <v>26200</v>
      </c>
      <c r="L284" s="11">
        <v>30500</v>
      </c>
      <c r="M284" s="3">
        <v>26800</v>
      </c>
      <c r="N284" s="3">
        <v>30500</v>
      </c>
      <c r="O284" s="11">
        <v>30600</v>
      </c>
      <c r="P284" s="11">
        <v>34600</v>
      </c>
      <c r="Q284" s="11">
        <v>32100</v>
      </c>
      <c r="R284" s="11">
        <v>36200</v>
      </c>
    </row>
    <row r="285" spans="1:18" hidden="1">
      <c r="A285" s="12" t="s">
        <v>503</v>
      </c>
      <c r="B285" s="10" t="str">
        <f t="shared" si="7"/>
        <v>AGEM001</v>
      </c>
      <c r="C285" s="4" t="s">
        <v>504</v>
      </c>
      <c r="D285" s="4" t="s">
        <v>84</v>
      </c>
      <c r="E285" s="4" t="s">
        <v>21</v>
      </c>
      <c r="F285" s="4">
        <v>1.0900000000000001</v>
      </c>
      <c r="G285" s="4">
        <v>24</v>
      </c>
      <c r="H285" s="4" t="s">
        <v>22</v>
      </c>
      <c r="I285" s="13">
        <v>25600</v>
      </c>
      <c r="J285" s="3">
        <v>29900</v>
      </c>
      <c r="K285" s="11">
        <v>26200</v>
      </c>
      <c r="L285" s="11">
        <v>30500</v>
      </c>
      <c r="M285" s="3">
        <v>26800</v>
      </c>
      <c r="N285" s="3">
        <v>30500</v>
      </c>
      <c r="O285" s="11">
        <v>30600</v>
      </c>
      <c r="P285" s="11">
        <v>34600</v>
      </c>
      <c r="Q285" s="11">
        <v>32100</v>
      </c>
      <c r="R285" s="11">
        <v>36200</v>
      </c>
    </row>
    <row r="286" spans="1:18" hidden="1">
      <c r="A286" s="4" t="s">
        <v>505</v>
      </c>
      <c r="B286" s="10" t="str">
        <f t="shared" si="7"/>
        <v>AGEM001</v>
      </c>
      <c r="C286" s="4" t="s">
        <v>506</v>
      </c>
      <c r="D286" s="4" t="s">
        <v>84</v>
      </c>
      <c r="E286" s="4" t="s">
        <v>21</v>
      </c>
      <c r="F286" s="4">
        <v>1.0900000000000001</v>
      </c>
      <c r="G286" s="4">
        <v>24</v>
      </c>
      <c r="H286" s="4" t="s">
        <v>22</v>
      </c>
      <c r="I286" s="13">
        <v>25600</v>
      </c>
      <c r="J286" s="3">
        <v>29900</v>
      </c>
      <c r="K286" s="11">
        <v>26200</v>
      </c>
      <c r="L286" s="11">
        <v>30500</v>
      </c>
      <c r="M286" s="3">
        <v>26800</v>
      </c>
      <c r="N286" s="3">
        <v>30500</v>
      </c>
      <c r="O286" s="11">
        <v>30600</v>
      </c>
      <c r="P286" s="11">
        <v>34600</v>
      </c>
      <c r="Q286" s="11">
        <v>32100</v>
      </c>
      <c r="R286" s="11">
        <v>36200</v>
      </c>
    </row>
    <row r="287" spans="1:18" hidden="1">
      <c r="A287" s="4" t="s">
        <v>507</v>
      </c>
      <c r="B287" s="10" t="str">
        <f t="shared" si="7"/>
        <v>AGEM001</v>
      </c>
      <c r="C287" s="4" t="s">
        <v>508</v>
      </c>
      <c r="D287" s="4" t="s">
        <v>84</v>
      </c>
      <c r="E287" s="4" t="s">
        <v>21</v>
      </c>
      <c r="F287" s="4">
        <v>1.0900000000000001</v>
      </c>
      <c r="G287" s="4">
        <v>24</v>
      </c>
      <c r="H287" s="4" t="s">
        <v>22</v>
      </c>
      <c r="I287" s="13">
        <v>25600</v>
      </c>
      <c r="J287" s="3">
        <v>29900</v>
      </c>
      <c r="K287" s="11">
        <v>26200</v>
      </c>
      <c r="L287" s="11">
        <v>30500</v>
      </c>
      <c r="M287" s="3">
        <v>26800</v>
      </c>
      <c r="N287" s="3">
        <v>30500</v>
      </c>
      <c r="O287" s="11">
        <v>30600</v>
      </c>
      <c r="P287" s="11">
        <v>34600</v>
      </c>
      <c r="Q287" s="11">
        <v>32100</v>
      </c>
      <c r="R287" s="11">
        <v>36200</v>
      </c>
    </row>
    <row r="288" spans="1:18" hidden="1">
      <c r="A288" s="4" t="s">
        <v>509</v>
      </c>
      <c r="B288" s="10" t="str">
        <f t="shared" si="7"/>
        <v>AGEM001</v>
      </c>
      <c r="C288" s="4" t="s">
        <v>510</v>
      </c>
      <c r="D288" s="4" t="s">
        <v>84</v>
      </c>
      <c r="E288" s="4" t="s">
        <v>21</v>
      </c>
      <c r="F288" s="4">
        <v>1.0900000000000001</v>
      </c>
      <c r="G288" s="4">
        <v>24</v>
      </c>
      <c r="H288" s="4" t="s">
        <v>22</v>
      </c>
      <c r="I288" s="13">
        <v>25600</v>
      </c>
      <c r="J288" s="3">
        <v>29900</v>
      </c>
      <c r="K288" s="11">
        <v>26200</v>
      </c>
      <c r="L288" s="11">
        <v>30500</v>
      </c>
      <c r="M288" s="3">
        <v>26800</v>
      </c>
      <c r="N288" s="3">
        <v>30500</v>
      </c>
      <c r="O288" s="11">
        <v>30600</v>
      </c>
      <c r="P288" s="11">
        <v>34600</v>
      </c>
      <c r="Q288" s="11">
        <v>32100</v>
      </c>
      <c r="R288" s="11">
        <v>36200</v>
      </c>
    </row>
    <row r="289" spans="1:18" hidden="1">
      <c r="A289" s="12" t="s">
        <v>511</v>
      </c>
      <c r="B289" s="12" t="s">
        <v>511</v>
      </c>
      <c r="C289" s="4" t="s">
        <v>512</v>
      </c>
      <c r="D289" s="4" t="s">
        <v>75</v>
      </c>
      <c r="E289" s="4" t="s">
        <v>21</v>
      </c>
      <c r="F289" s="4">
        <v>1.07</v>
      </c>
      <c r="G289" s="4">
        <v>24</v>
      </c>
      <c r="H289" s="4" t="s">
        <v>22</v>
      </c>
      <c r="I289" s="13">
        <v>26800</v>
      </c>
      <c r="J289" s="3">
        <v>31000</v>
      </c>
      <c r="K289" s="11">
        <v>26800</v>
      </c>
      <c r="L289" s="11">
        <v>31000</v>
      </c>
      <c r="M289" s="3">
        <f t="shared" ref="M289:N291" si="8">K289</f>
        <v>26800</v>
      </c>
      <c r="N289" s="3">
        <f t="shared" si="8"/>
        <v>31000</v>
      </c>
      <c r="O289" s="11">
        <v>30600</v>
      </c>
      <c r="P289" s="11">
        <v>32900</v>
      </c>
      <c r="Q289" s="11">
        <v>32100</v>
      </c>
      <c r="R289" s="11">
        <v>36200</v>
      </c>
    </row>
    <row r="290" spans="1:18" hidden="1">
      <c r="A290" s="12" t="s">
        <v>513</v>
      </c>
      <c r="B290" s="12" t="s">
        <v>513</v>
      </c>
      <c r="C290" s="4" t="s">
        <v>514</v>
      </c>
      <c r="D290" s="4" t="s">
        <v>75</v>
      </c>
      <c r="E290" s="4" t="s">
        <v>21</v>
      </c>
      <c r="F290" s="4">
        <v>1.03</v>
      </c>
      <c r="G290" s="4">
        <v>24</v>
      </c>
      <c r="H290" s="4" t="s">
        <v>22</v>
      </c>
      <c r="I290" s="13">
        <v>24700</v>
      </c>
      <c r="J290" s="3">
        <v>28700</v>
      </c>
      <c r="K290" s="11">
        <v>25700</v>
      </c>
      <c r="L290" s="11">
        <v>29800</v>
      </c>
      <c r="M290" s="3">
        <f t="shared" si="8"/>
        <v>25700</v>
      </c>
      <c r="N290" s="3">
        <f t="shared" si="8"/>
        <v>29800</v>
      </c>
      <c r="O290" s="3">
        <v>29400</v>
      </c>
      <c r="P290" s="3">
        <v>31600</v>
      </c>
      <c r="Q290" s="11">
        <v>32100</v>
      </c>
      <c r="R290" s="11">
        <v>36200</v>
      </c>
    </row>
    <row r="291" spans="1:18" hidden="1">
      <c r="A291" s="12" t="s">
        <v>515</v>
      </c>
      <c r="B291" s="10" t="str">
        <f>A291</f>
        <v>AGEM001KBC</v>
      </c>
      <c r="C291" s="4" t="s">
        <v>516</v>
      </c>
      <c r="D291" s="4" t="s">
        <v>75</v>
      </c>
      <c r="E291" s="4" t="s">
        <v>21</v>
      </c>
      <c r="F291" s="4">
        <v>0.99</v>
      </c>
      <c r="G291" s="4">
        <v>24</v>
      </c>
      <c r="H291" s="4" t="s">
        <v>22</v>
      </c>
      <c r="I291" s="13">
        <v>23400</v>
      </c>
      <c r="J291" s="3">
        <v>27300</v>
      </c>
      <c r="K291" s="11">
        <v>24700</v>
      </c>
      <c r="L291" s="11">
        <v>28700</v>
      </c>
      <c r="M291" s="3">
        <f t="shared" si="8"/>
        <v>24700</v>
      </c>
      <c r="N291" s="3">
        <f t="shared" si="8"/>
        <v>28700</v>
      </c>
      <c r="O291" s="3">
        <v>28200</v>
      </c>
      <c r="P291" s="3">
        <v>30400</v>
      </c>
      <c r="Q291" s="11">
        <v>32100</v>
      </c>
      <c r="R291" s="11">
        <v>36200</v>
      </c>
    </row>
    <row r="292" spans="1:18" hidden="1">
      <c r="A292" s="10" t="s">
        <v>517</v>
      </c>
      <c r="B292" s="10" t="str">
        <f t="shared" ref="B292:B336" si="9">LEFT(A292,7)</f>
        <v>AGEM005</v>
      </c>
      <c r="C292" s="4" t="s">
        <v>444</v>
      </c>
      <c r="D292" s="4" t="s">
        <v>84</v>
      </c>
      <c r="E292" s="4" t="s">
        <v>85</v>
      </c>
      <c r="F292" s="4">
        <v>4.68</v>
      </c>
      <c r="G292" s="4">
        <v>4</v>
      </c>
      <c r="H292" s="4" t="s">
        <v>22</v>
      </c>
      <c r="I292" s="3">
        <v>77000</v>
      </c>
      <c r="J292" s="11">
        <v>92600</v>
      </c>
      <c r="K292" s="3">
        <v>78900</v>
      </c>
      <c r="L292" s="3">
        <v>94700</v>
      </c>
      <c r="M292" s="3">
        <v>80600</v>
      </c>
      <c r="N292" s="3">
        <v>94700</v>
      </c>
      <c r="O292" s="11">
        <v>91900</v>
      </c>
      <c r="P292" s="11">
        <v>107200</v>
      </c>
      <c r="Q292" s="11">
        <v>96500</v>
      </c>
      <c r="R292" s="11">
        <v>112100</v>
      </c>
    </row>
    <row r="293" spans="1:18" hidden="1">
      <c r="A293" s="10" t="s">
        <v>518</v>
      </c>
      <c r="B293" s="10" t="str">
        <f t="shared" si="9"/>
        <v>AGEM005</v>
      </c>
      <c r="C293" s="4" t="s">
        <v>519</v>
      </c>
      <c r="D293" s="4" t="s">
        <v>84</v>
      </c>
      <c r="E293" s="4" t="s">
        <v>85</v>
      </c>
      <c r="F293" s="4">
        <v>4.875</v>
      </c>
      <c r="G293" s="4">
        <v>4</v>
      </c>
      <c r="H293" s="4" t="s">
        <v>22</v>
      </c>
      <c r="I293" s="3">
        <v>77000</v>
      </c>
      <c r="J293" s="11">
        <v>92600</v>
      </c>
      <c r="K293" s="3">
        <v>78900</v>
      </c>
      <c r="L293" s="3">
        <v>94700</v>
      </c>
      <c r="M293" s="3">
        <v>80600</v>
      </c>
      <c r="N293" s="3">
        <v>94700</v>
      </c>
      <c r="O293" s="11">
        <v>91900</v>
      </c>
      <c r="P293" s="11">
        <v>107200</v>
      </c>
      <c r="Q293" s="11">
        <v>96500</v>
      </c>
      <c r="R293" s="11">
        <v>112100</v>
      </c>
    </row>
    <row r="294" spans="1:18" hidden="1">
      <c r="A294" s="10" t="s">
        <v>520</v>
      </c>
      <c r="B294" s="10" t="str">
        <f t="shared" si="9"/>
        <v>AGEM005</v>
      </c>
      <c r="C294" s="4" t="s">
        <v>446</v>
      </c>
      <c r="D294" s="4" t="s">
        <v>84</v>
      </c>
      <c r="E294" s="4" t="s">
        <v>85</v>
      </c>
      <c r="F294" s="4">
        <v>4.68</v>
      </c>
      <c r="G294" s="4">
        <v>4</v>
      </c>
      <c r="H294" s="4" t="s">
        <v>22</v>
      </c>
      <c r="I294" s="3">
        <v>77000</v>
      </c>
      <c r="J294" s="11">
        <v>92600</v>
      </c>
      <c r="K294" s="3">
        <v>78900</v>
      </c>
      <c r="L294" s="3">
        <v>94700</v>
      </c>
      <c r="M294" s="3">
        <v>80600</v>
      </c>
      <c r="N294" s="3">
        <v>94700</v>
      </c>
      <c r="O294" s="11">
        <v>91900</v>
      </c>
      <c r="P294" s="11">
        <v>107200</v>
      </c>
      <c r="Q294" s="11">
        <v>96500</v>
      </c>
      <c r="R294" s="11">
        <v>112100</v>
      </c>
    </row>
    <row r="295" spans="1:18" hidden="1">
      <c r="A295" s="10" t="s">
        <v>521</v>
      </c>
      <c r="B295" s="10" t="str">
        <f t="shared" si="9"/>
        <v>AGEM005</v>
      </c>
      <c r="C295" s="4" t="s">
        <v>522</v>
      </c>
      <c r="D295" s="4" t="s">
        <v>84</v>
      </c>
      <c r="E295" s="4" t="s">
        <v>85</v>
      </c>
      <c r="F295" s="4">
        <v>4.875</v>
      </c>
      <c r="G295" s="4">
        <v>4</v>
      </c>
      <c r="H295" s="4" t="s">
        <v>22</v>
      </c>
      <c r="I295" s="3">
        <v>77000</v>
      </c>
      <c r="J295" s="11">
        <v>92600</v>
      </c>
      <c r="K295" s="3">
        <v>78900</v>
      </c>
      <c r="L295" s="3">
        <v>94700</v>
      </c>
      <c r="M295" s="3">
        <v>80600</v>
      </c>
      <c r="N295" s="3">
        <v>94700</v>
      </c>
      <c r="O295" s="11">
        <v>91900</v>
      </c>
      <c r="P295" s="11">
        <v>107200</v>
      </c>
      <c r="Q295" s="11">
        <v>96500</v>
      </c>
      <c r="R295" s="11">
        <v>112100</v>
      </c>
    </row>
    <row r="296" spans="1:18" hidden="1">
      <c r="A296" s="10" t="s">
        <v>523</v>
      </c>
      <c r="B296" s="10" t="str">
        <f t="shared" si="9"/>
        <v>AGEM005</v>
      </c>
      <c r="C296" s="4" t="s">
        <v>448</v>
      </c>
      <c r="D296" s="4" t="s">
        <v>84</v>
      </c>
      <c r="E296" s="4" t="s">
        <v>85</v>
      </c>
      <c r="F296" s="4">
        <v>4.68</v>
      </c>
      <c r="G296" s="4">
        <v>4</v>
      </c>
      <c r="H296" s="4" t="s">
        <v>22</v>
      </c>
      <c r="I296" s="3">
        <v>77000</v>
      </c>
      <c r="J296" s="11">
        <v>92600</v>
      </c>
      <c r="K296" s="3">
        <v>78900</v>
      </c>
      <c r="L296" s="3">
        <v>94700</v>
      </c>
      <c r="M296" s="3">
        <v>80600</v>
      </c>
      <c r="N296" s="3">
        <v>94700</v>
      </c>
      <c r="O296" s="11">
        <v>91900</v>
      </c>
      <c r="P296" s="11">
        <v>107200</v>
      </c>
      <c r="Q296" s="11">
        <v>96500</v>
      </c>
      <c r="R296" s="11">
        <v>112100</v>
      </c>
    </row>
    <row r="297" spans="1:18" hidden="1">
      <c r="A297" s="10" t="s">
        <v>524</v>
      </c>
      <c r="B297" s="10" t="str">
        <f t="shared" si="9"/>
        <v>AGEM005</v>
      </c>
      <c r="C297" s="4" t="s">
        <v>525</v>
      </c>
      <c r="D297" s="4" t="s">
        <v>84</v>
      </c>
      <c r="E297" s="4" t="s">
        <v>85</v>
      </c>
      <c r="F297" s="4">
        <v>4.875</v>
      </c>
      <c r="G297" s="4">
        <v>4</v>
      </c>
      <c r="H297" s="4" t="s">
        <v>22</v>
      </c>
      <c r="I297" s="3">
        <v>77000</v>
      </c>
      <c r="J297" s="11">
        <v>92600</v>
      </c>
      <c r="K297" s="3">
        <v>78900</v>
      </c>
      <c r="L297" s="3">
        <v>94700</v>
      </c>
      <c r="M297" s="3">
        <v>80600</v>
      </c>
      <c r="N297" s="3">
        <v>94700</v>
      </c>
      <c r="O297" s="11">
        <v>91900</v>
      </c>
      <c r="P297" s="11">
        <v>107200</v>
      </c>
      <c r="Q297" s="11">
        <v>96500</v>
      </c>
      <c r="R297" s="11">
        <v>112100</v>
      </c>
    </row>
    <row r="298" spans="1:18" hidden="1">
      <c r="A298" s="10" t="s">
        <v>526</v>
      </c>
      <c r="B298" s="10" t="str">
        <f t="shared" si="9"/>
        <v>AGEM005</v>
      </c>
      <c r="C298" s="4" t="s">
        <v>450</v>
      </c>
      <c r="D298" s="4" t="s">
        <v>84</v>
      </c>
      <c r="E298" s="4" t="s">
        <v>85</v>
      </c>
      <c r="F298" s="4">
        <v>4.68</v>
      </c>
      <c r="G298" s="4">
        <v>4</v>
      </c>
      <c r="H298" s="4" t="s">
        <v>22</v>
      </c>
      <c r="I298" s="3">
        <v>77000</v>
      </c>
      <c r="J298" s="11">
        <v>92600</v>
      </c>
      <c r="K298" s="3">
        <v>78900</v>
      </c>
      <c r="L298" s="3">
        <v>94700</v>
      </c>
      <c r="M298" s="3">
        <v>80600</v>
      </c>
      <c r="N298" s="3">
        <v>94700</v>
      </c>
      <c r="O298" s="11">
        <v>91900</v>
      </c>
      <c r="P298" s="11">
        <v>107200</v>
      </c>
      <c r="Q298" s="11">
        <v>96500</v>
      </c>
      <c r="R298" s="11">
        <v>112100</v>
      </c>
    </row>
    <row r="299" spans="1:18" hidden="1">
      <c r="A299" s="10" t="s">
        <v>527</v>
      </c>
      <c r="B299" s="10" t="str">
        <f t="shared" si="9"/>
        <v>AGEM005</v>
      </c>
      <c r="C299" s="4" t="s">
        <v>452</v>
      </c>
      <c r="D299" s="4" t="s">
        <v>84</v>
      </c>
      <c r="E299" s="4" t="s">
        <v>85</v>
      </c>
      <c r="F299" s="4">
        <v>4.68</v>
      </c>
      <c r="G299" s="4">
        <v>4</v>
      </c>
      <c r="H299" s="4" t="s">
        <v>22</v>
      </c>
      <c r="I299" s="3">
        <v>77000</v>
      </c>
      <c r="J299" s="11">
        <v>92600</v>
      </c>
      <c r="K299" s="3">
        <v>78900</v>
      </c>
      <c r="L299" s="3">
        <v>94700</v>
      </c>
      <c r="M299" s="3">
        <v>80600</v>
      </c>
      <c r="N299" s="3">
        <v>94700</v>
      </c>
      <c r="O299" s="11">
        <v>91900</v>
      </c>
      <c r="P299" s="11">
        <v>107200</v>
      </c>
      <c r="Q299" s="11">
        <v>96500</v>
      </c>
      <c r="R299" s="11">
        <v>112100</v>
      </c>
    </row>
    <row r="300" spans="1:18" hidden="1">
      <c r="A300" s="10" t="s">
        <v>528</v>
      </c>
      <c r="B300" s="10" t="str">
        <f t="shared" si="9"/>
        <v>AGEM005</v>
      </c>
      <c r="C300" s="4" t="s">
        <v>529</v>
      </c>
      <c r="D300" s="4" t="s">
        <v>84</v>
      </c>
      <c r="E300" s="4" t="s">
        <v>85</v>
      </c>
      <c r="F300" s="4">
        <v>4.68</v>
      </c>
      <c r="G300" s="4">
        <v>4</v>
      </c>
      <c r="H300" s="4" t="s">
        <v>22</v>
      </c>
      <c r="I300" s="3">
        <v>77000</v>
      </c>
      <c r="J300" s="11">
        <v>92600</v>
      </c>
      <c r="K300" s="3">
        <v>78900</v>
      </c>
      <c r="L300" s="3">
        <v>94700</v>
      </c>
      <c r="M300" s="3">
        <v>80600</v>
      </c>
      <c r="N300" s="3">
        <v>94700</v>
      </c>
      <c r="O300" s="11">
        <v>91900</v>
      </c>
      <c r="P300" s="11">
        <v>107200</v>
      </c>
      <c r="Q300" s="11">
        <v>96500</v>
      </c>
      <c r="R300" s="11">
        <v>112100</v>
      </c>
    </row>
    <row r="301" spans="1:18" hidden="1">
      <c r="A301" s="10" t="s">
        <v>530</v>
      </c>
      <c r="B301" s="10" t="str">
        <f t="shared" si="9"/>
        <v>AGEM005</v>
      </c>
      <c r="C301" s="4" t="s">
        <v>531</v>
      </c>
      <c r="D301" s="4" t="s">
        <v>84</v>
      </c>
      <c r="E301" s="4" t="s">
        <v>85</v>
      </c>
      <c r="F301" s="4">
        <v>4.875</v>
      </c>
      <c r="G301" s="4">
        <v>4</v>
      </c>
      <c r="H301" s="4" t="s">
        <v>22</v>
      </c>
      <c r="I301" s="3">
        <v>77000</v>
      </c>
      <c r="J301" s="11">
        <v>92600</v>
      </c>
      <c r="K301" s="3">
        <v>78900</v>
      </c>
      <c r="L301" s="3">
        <v>94700</v>
      </c>
      <c r="M301" s="3">
        <v>80600</v>
      </c>
      <c r="N301" s="3">
        <v>94700</v>
      </c>
      <c r="O301" s="11">
        <v>91900</v>
      </c>
      <c r="P301" s="11">
        <v>107200</v>
      </c>
      <c r="Q301" s="11">
        <v>96500</v>
      </c>
      <c r="R301" s="11">
        <v>112100</v>
      </c>
    </row>
    <row r="302" spans="1:18" hidden="1">
      <c r="A302" s="10" t="s">
        <v>532</v>
      </c>
      <c r="B302" s="10" t="str">
        <f t="shared" si="9"/>
        <v>AGEM005</v>
      </c>
      <c r="C302" s="4" t="s">
        <v>533</v>
      </c>
      <c r="D302" s="4" t="s">
        <v>84</v>
      </c>
      <c r="E302" s="4" t="s">
        <v>85</v>
      </c>
      <c r="F302" s="4">
        <v>4.68</v>
      </c>
      <c r="G302" s="4">
        <v>4</v>
      </c>
      <c r="H302" s="4" t="s">
        <v>22</v>
      </c>
      <c r="I302" s="3">
        <v>77000</v>
      </c>
      <c r="J302" s="11">
        <v>92600</v>
      </c>
      <c r="K302" s="3">
        <v>78900</v>
      </c>
      <c r="L302" s="3">
        <v>94700</v>
      </c>
      <c r="M302" s="3">
        <v>80600</v>
      </c>
      <c r="N302" s="3">
        <v>94700</v>
      </c>
      <c r="O302" s="11">
        <v>91900</v>
      </c>
      <c r="P302" s="11">
        <v>107200</v>
      </c>
      <c r="Q302" s="11">
        <v>96500</v>
      </c>
      <c r="R302" s="11">
        <v>112100</v>
      </c>
    </row>
    <row r="303" spans="1:18" hidden="1">
      <c r="A303" s="10" t="s">
        <v>534</v>
      </c>
      <c r="B303" s="10" t="str">
        <f t="shared" si="9"/>
        <v>AGEM005</v>
      </c>
      <c r="C303" s="4" t="s">
        <v>535</v>
      </c>
      <c r="D303" s="4" t="s">
        <v>84</v>
      </c>
      <c r="E303" s="4" t="s">
        <v>85</v>
      </c>
      <c r="F303" s="4">
        <v>4.68</v>
      </c>
      <c r="G303" s="4">
        <v>4</v>
      </c>
      <c r="H303" s="4" t="s">
        <v>22</v>
      </c>
      <c r="I303" s="3">
        <v>77000</v>
      </c>
      <c r="J303" s="11">
        <v>92600</v>
      </c>
      <c r="K303" s="3">
        <v>78900</v>
      </c>
      <c r="L303" s="3">
        <v>94700</v>
      </c>
      <c r="M303" s="3">
        <v>80600</v>
      </c>
      <c r="N303" s="3">
        <v>94700</v>
      </c>
      <c r="O303" s="11">
        <v>91900</v>
      </c>
      <c r="P303" s="11">
        <v>107200</v>
      </c>
      <c r="Q303" s="11">
        <v>96500</v>
      </c>
      <c r="R303" s="11">
        <v>112100</v>
      </c>
    </row>
    <row r="304" spans="1:18" hidden="1">
      <c r="A304" s="10" t="s">
        <v>536</v>
      </c>
      <c r="B304" s="10" t="str">
        <f t="shared" si="9"/>
        <v>AGEM005</v>
      </c>
      <c r="C304" s="4" t="s">
        <v>454</v>
      </c>
      <c r="D304" s="4" t="s">
        <v>84</v>
      </c>
      <c r="E304" s="4" t="s">
        <v>85</v>
      </c>
      <c r="F304" s="4">
        <v>4.68</v>
      </c>
      <c r="G304" s="4">
        <v>4</v>
      </c>
      <c r="H304" s="4" t="s">
        <v>22</v>
      </c>
      <c r="I304" s="3">
        <v>77000</v>
      </c>
      <c r="J304" s="11">
        <v>92600</v>
      </c>
      <c r="K304" s="3">
        <v>78900</v>
      </c>
      <c r="L304" s="3">
        <v>94700</v>
      </c>
      <c r="M304" s="3">
        <v>80600</v>
      </c>
      <c r="N304" s="3">
        <v>94700</v>
      </c>
      <c r="O304" s="11">
        <v>91900</v>
      </c>
      <c r="P304" s="11">
        <v>107200</v>
      </c>
      <c r="Q304" s="11">
        <v>96500</v>
      </c>
      <c r="R304" s="11">
        <v>112100</v>
      </c>
    </row>
    <row r="305" spans="1:18" hidden="1">
      <c r="A305" s="10" t="s">
        <v>537</v>
      </c>
      <c r="B305" s="10" t="str">
        <f t="shared" si="9"/>
        <v>AGEM005</v>
      </c>
      <c r="C305" s="4" t="s">
        <v>456</v>
      </c>
      <c r="D305" s="4" t="s">
        <v>84</v>
      </c>
      <c r="E305" s="4" t="s">
        <v>85</v>
      </c>
      <c r="F305" s="4">
        <v>4.68</v>
      </c>
      <c r="G305" s="4">
        <v>4</v>
      </c>
      <c r="H305" s="4" t="s">
        <v>22</v>
      </c>
      <c r="I305" s="3">
        <v>77000</v>
      </c>
      <c r="J305" s="11">
        <v>92600</v>
      </c>
      <c r="K305" s="3">
        <v>78900</v>
      </c>
      <c r="L305" s="3">
        <v>94700</v>
      </c>
      <c r="M305" s="3">
        <v>80600</v>
      </c>
      <c r="N305" s="3">
        <v>94700</v>
      </c>
      <c r="O305" s="11">
        <v>91900</v>
      </c>
      <c r="P305" s="11">
        <v>107200</v>
      </c>
      <c r="Q305" s="11">
        <v>96500</v>
      </c>
      <c r="R305" s="11">
        <v>112100</v>
      </c>
    </row>
    <row r="306" spans="1:18" hidden="1">
      <c r="A306" s="10" t="s">
        <v>538</v>
      </c>
      <c r="B306" s="10" t="str">
        <f t="shared" si="9"/>
        <v>AGEM005</v>
      </c>
      <c r="C306" s="4" t="s">
        <v>458</v>
      </c>
      <c r="D306" s="4" t="s">
        <v>84</v>
      </c>
      <c r="E306" s="4" t="s">
        <v>85</v>
      </c>
      <c r="F306" s="4">
        <v>4.68</v>
      </c>
      <c r="G306" s="4">
        <v>4</v>
      </c>
      <c r="H306" s="4" t="s">
        <v>22</v>
      </c>
      <c r="I306" s="3">
        <v>77000</v>
      </c>
      <c r="J306" s="11">
        <v>92600</v>
      </c>
      <c r="K306" s="3">
        <v>78900</v>
      </c>
      <c r="L306" s="3">
        <v>94700</v>
      </c>
      <c r="M306" s="3">
        <v>80600</v>
      </c>
      <c r="N306" s="3">
        <v>94700</v>
      </c>
      <c r="O306" s="11">
        <v>91900</v>
      </c>
      <c r="P306" s="11">
        <v>107200</v>
      </c>
      <c r="Q306" s="11">
        <v>96500</v>
      </c>
      <c r="R306" s="11">
        <v>112100</v>
      </c>
    </row>
    <row r="307" spans="1:18" hidden="1">
      <c r="A307" s="10" t="s">
        <v>539</v>
      </c>
      <c r="B307" s="10" t="str">
        <f t="shared" si="9"/>
        <v>AGEM005</v>
      </c>
      <c r="C307" s="4" t="s">
        <v>460</v>
      </c>
      <c r="D307" s="4" t="s">
        <v>84</v>
      </c>
      <c r="E307" s="4" t="s">
        <v>85</v>
      </c>
      <c r="F307" s="4">
        <v>4.68</v>
      </c>
      <c r="G307" s="4">
        <v>4</v>
      </c>
      <c r="H307" s="4" t="s">
        <v>22</v>
      </c>
      <c r="I307" s="3">
        <v>77000</v>
      </c>
      <c r="J307" s="11">
        <v>92600</v>
      </c>
      <c r="K307" s="3">
        <v>78900</v>
      </c>
      <c r="L307" s="3">
        <v>94700</v>
      </c>
      <c r="M307" s="3">
        <v>80600</v>
      </c>
      <c r="N307" s="3">
        <v>94700</v>
      </c>
      <c r="O307" s="11">
        <v>91900</v>
      </c>
      <c r="P307" s="11">
        <v>107200</v>
      </c>
      <c r="Q307" s="11">
        <v>96500</v>
      </c>
      <c r="R307" s="11">
        <v>112100</v>
      </c>
    </row>
    <row r="308" spans="1:18" hidden="1">
      <c r="A308" s="10" t="s">
        <v>540</v>
      </c>
      <c r="B308" s="10" t="str">
        <f t="shared" si="9"/>
        <v>AGEM005</v>
      </c>
      <c r="C308" s="4" t="s">
        <v>462</v>
      </c>
      <c r="D308" s="4" t="s">
        <v>84</v>
      </c>
      <c r="E308" s="4" t="s">
        <v>85</v>
      </c>
      <c r="F308" s="4">
        <v>4.68</v>
      </c>
      <c r="G308" s="4">
        <v>4</v>
      </c>
      <c r="H308" s="4" t="s">
        <v>22</v>
      </c>
      <c r="I308" s="3">
        <v>77000</v>
      </c>
      <c r="J308" s="11">
        <v>92600</v>
      </c>
      <c r="K308" s="3">
        <v>78900</v>
      </c>
      <c r="L308" s="3">
        <v>94700</v>
      </c>
      <c r="M308" s="3">
        <v>80600</v>
      </c>
      <c r="N308" s="3">
        <v>94700</v>
      </c>
      <c r="O308" s="11">
        <v>91900</v>
      </c>
      <c r="P308" s="11">
        <v>107200</v>
      </c>
      <c r="Q308" s="11">
        <v>96500</v>
      </c>
      <c r="R308" s="11">
        <v>112100</v>
      </c>
    </row>
    <row r="309" spans="1:18" hidden="1">
      <c r="A309" s="10" t="s">
        <v>541</v>
      </c>
      <c r="B309" s="10" t="str">
        <f t="shared" si="9"/>
        <v>AGEM005</v>
      </c>
      <c r="C309" s="4" t="s">
        <v>464</v>
      </c>
      <c r="D309" s="4" t="s">
        <v>84</v>
      </c>
      <c r="E309" s="4" t="s">
        <v>85</v>
      </c>
      <c r="F309" s="4">
        <v>4.68</v>
      </c>
      <c r="G309" s="4">
        <v>4</v>
      </c>
      <c r="H309" s="4" t="s">
        <v>22</v>
      </c>
      <c r="I309" s="3">
        <v>77000</v>
      </c>
      <c r="J309" s="11">
        <v>92600</v>
      </c>
      <c r="K309" s="3">
        <v>78900</v>
      </c>
      <c r="L309" s="3">
        <v>94700</v>
      </c>
      <c r="M309" s="3">
        <v>80600</v>
      </c>
      <c r="N309" s="3">
        <v>94700</v>
      </c>
      <c r="O309" s="11">
        <v>91900</v>
      </c>
      <c r="P309" s="11">
        <v>107200</v>
      </c>
      <c r="Q309" s="11">
        <v>96500</v>
      </c>
      <c r="R309" s="11">
        <v>112100</v>
      </c>
    </row>
    <row r="310" spans="1:18" hidden="1">
      <c r="A310" s="10" t="s">
        <v>542</v>
      </c>
      <c r="B310" s="10" t="str">
        <f t="shared" si="9"/>
        <v>AGEM005</v>
      </c>
      <c r="C310" s="4" t="s">
        <v>543</v>
      </c>
      <c r="D310" s="4" t="s">
        <v>84</v>
      </c>
      <c r="E310" s="4" t="s">
        <v>85</v>
      </c>
      <c r="F310" s="4">
        <v>4.875</v>
      </c>
      <c r="G310" s="4">
        <v>4</v>
      </c>
      <c r="H310" s="4" t="s">
        <v>22</v>
      </c>
      <c r="I310" s="3">
        <v>77000</v>
      </c>
      <c r="J310" s="11">
        <v>92600</v>
      </c>
      <c r="K310" s="3">
        <v>78900</v>
      </c>
      <c r="L310" s="3">
        <v>94700</v>
      </c>
      <c r="M310" s="3">
        <v>80600</v>
      </c>
      <c r="N310" s="3">
        <v>94700</v>
      </c>
      <c r="O310" s="11">
        <v>91900</v>
      </c>
      <c r="P310" s="11">
        <v>107200</v>
      </c>
      <c r="Q310" s="11">
        <v>96500</v>
      </c>
      <c r="R310" s="11">
        <v>112100</v>
      </c>
    </row>
    <row r="311" spans="1:18" hidden="1">
      <c r="A311" s="10" t="s">
        <v>544</v>
      </c>
      <c r="B311" s="10" t="str">
        <f t="shared" si="9"/>
        <v>AGEM005</v>
      </c>
      <c r="C311" s="4" t="s">
        <v>466</v>
      </c>
      <c r="D311" s="4" t="s">
        <v>84</v>
      </c>
      <c r="E311" s="4" t="s">
        <v>85</v>
      </c>
      <c r="F311" s="4">
        <v>4.68</v>
      </c>
      <c r="G311" s="4">
        <v>4</v>
      </c>
      <c r="H311" s="4" t="s">
        <v>22</v>
      </c>
      <c r="I311" s="3">
        <v>77000</v>
      </c>
      <c r="J311" s="11">
        <v>92600</v>
      </c>
      <c r="K311" s="3">
        <v>78900</v>
      </c>
      <c r="L311" s="3">
        <v>94700</v>
      </c>
      <c r="M311" s="3">
        <v>80600</v>
      </c>
      <c r="N311" s="3">
        <v>94700</v>
      </c>
      <c r="O311" s="11">
        <v>91900</v>
      </c>
      <c r="P311" s="11">
        <v>107200</v>
      </c>
      <c r="Q311" s="11">
        <v>96500</v>
      </c>
      <c r="R311" s="11">
        <v>112100</v>
      </c>
    </row>
    <row r="312" spans="1:18" hidden="1">
      <c r="A312" s="10" t="s">
        <v>545</v>
      </c>
      <c r="B312" s="10" t="str">
        <f t="shared" si="9"/>
        <v>AGEM005</v>
      </c>
      <c r="C312" s="4" t="s">
        <v>468</v>
      </c>
      <c r="D312" s="4" t="s">
        <v>84</v>
      </c>
      <c r="E312" s="4" t="s">
        <v>85</v>
      </c>
      <c r="F312" s="4">
        <v>4.68</v>
      </c>
      <c r="G312" s="4">
        <v>4</v>
      </c>
      <c r="H312" s="4" t="s">
        <v>22</v>
      </c>
      <c r="I312" s="3">
        <v>77000</v>
      </c>
      <c r="J312" s="11">
        <v>92600</v>
      </c>
      <c r="K312" s="3">
        <v>78900</v>
      </c>
      <c r="L312" s="3">
        <v>94700</v>
      </c>
      <c r="M312" s="3">
        <v>80600</v>
      </c>
      <c r="N312" s="3">
        <v>94700</v>
      </c>
      <c r="O312" s="11">
        <v>91900</v>
      </c>
      <c r="P312" s="11">
        <v>107200</v>
      </c>
      <c r="Q312" s="11">
        <v>96500</v>
      </c>
      <c r="R312" s="11">
        <v>112100</v>
      </c>
    </row>
    <row r="313" spans="1:18" hidden="1">
      <c r="A313" s="10" t="s">
        <v>546</v>
      </c>
      <c r="B313" s="10" t="str">
        <f t="shared" si="9"/>
        <v>AGEM005</v>
      </c>
      <c r="C313" s="4" t="s">
        <v>470</v>
      </c>
      <c r="D313" s="4" t="s">
        <v>84</v>
      </c>
      <c r="E313" s="4" t="s">
        <v>85</v>
      </c>
      <c r="F313" s="4">
        <v>4.68</v>
      </c>
      <c r="G313" s="4">
        <v>4</v>
      </c>
      <c r="H313" s="4" t="s">
        <v>22</v>
      </c>
      <c r="I313" s="3">
        <v>77000</v>
      </c>
      <c r="J313" s="11">
        <v>92600</v>
      </c>
      <c r="K313" s="3">
        <v>78900</v>
      </c>
      <c r="L313" s="3">
        <v>94700</v>
      </c>
      <c r="M313" s="3">
        <v>80600</v>
      </c>
      <c r="N313" s="3">
        <v>94700</v>
      </c>
      <c r="O313" s="11">
        <v>91900</v>
      </c>
      <c r="P313" s="11">
        <v>107200</v>
      </c>
      <c r="Q313" s="11">
        <v>96500</v>
      </c>
      <c r="R313" s="11">
        <v>112100</v>
      </c>
    </row>
    <row r="314" spans="1:18" hidden="1">
      <c r="A314" s="10" t="s">
        <v>547</v>
      </c>
      <c r="B314" s="10" t="str">
        <f t="shared" si="9"/>
        <v>AGEM005</v>
      </c>
      <c r="C314" s="4" t="s">
        <v>472</v>
      </c>
      <c r="D314" s="4" t="s">
        <v>84</v>
      </c>
      <c r="E314" s="4" t="s">
        <v>85</v>
      </c>
      <c r="F314" s="4">
        <v>4.68</v>
      </c>
      <c r="G314" s="4">
        <v>4</v>
      </c>
      <c r="H314" s="4" t="s">
        <v>22</v>
      </c>
      <c r="I314" s="3">
        <v>77000</v>
      </c>
      <c r="J314" s="11">
        <v>92600</v>
      </c>
      <c r="K314" s="3">
        <v>78900</v>
      </c>
      <c r="L314" s="3">
        <v>94700</v>
      </c>
      <c r="M314" s="3">
        <v>80600</v>
      </c>
      <c r="N314" s="3">
        <v>94700</v>
      </c>
      <c r="O314" s="11">
        <v>91900</v>
      </c>
      <c r="P314" s="11">
        <v>107200</v>
      </c>
      <c r="Q314" s="11">
        <v>96500</v>
      </c>
      <c r="R314" s="11">
        <v>112100</v>
      </c>
    </row>
    <row r="315" spans="1:18" hidden="1">
      <c r="A315" s="10" t="s">
        <v>548</v>
      </c>
      <c r="B315" s="10" t="str">
        <f t="shared" si="9"/>
        <v>AGEM005</v>
      </c>
      <c r="C315" s="4" t="s">
        <v>474</v>
      </c>
      <c r="D315" s="4" t="s">
        <v>84</v>
      </c>
      <c r="E315" s="4" t="s">
        <v>85</v>
      </c>
      <c r="F315" s="4">
        <v>4.68</v>
      </c>
      <c r="G315" s="4">
        <v>4</v>
      </c>
      <c r="H315" s="4" t="s">
        <v>22</v>
      </c>
      <c r="I315" s="3">
        <v>77000</v>
      </c>
      <c r="J315" s="11">
        <v>92600</v>
      </c>
      <c r="K315" s="3">
        <v>78900</v>
      </c>
      <c r="L315" s="3">
        <v>94700</v>
      </c>
      <c r="M315" s="3">
        <v>80600</v>
      </c>
      <c r="N315" s="3">
        <v>94700</v>
      </c>
      <c r="O315" s="11">
        <v>91900</v>
      </c>
      <c r="P315" s="11">
        <v>107200</v>
      </c>
      <c r="Q315" s="11">
        <v>96500</v>
      </c>
      <c r="R315" s="11">
        <v>112100</v>
      </c>
    </row>
    <row r="316" spans="1:18" hidden="1">
      <c r="A316" s="10" t="s">
        <v>549</v>
      </c>
      <c r="B316" s="10" t="str">
        <f t="shared" si="9"/>
        <v>AGEM005</v>
      </c>
      <c r="C316" s="4" t="s">
        <v>476</v>
      </c>
      <c r="D316" s="4" t="s">
        <v>84</v>
      </c>
      <c r="E316" s="4" t="s">
        <v>85</v>
      </c>
      <c r="F316" s="4">
        <v>4.68</v>
      </c>
      <c r="G316" s="4">
        <v>4</v>
      </c>
      <c r="H316" s="4" t="s">
        <v>22</v>
      </c>
      <c r="I316" s="3">
        <v>77000</v>
      </c>
      <c r="J316" s="11">
        <v>92600</v>
      </c>
      <c r="K316" s="3">
        <v>78900</v>
      </c>
      <c r="L316" s="3">
        <v>94700</v>
      </c>
      <c r="M316" s="3">
        <v>80600</v>
      </c>
      <c r="N316" s="3">
        <v>94700</v>
      </c>
      <c r="O316" s="11">
        <v>91900</v>
      </c>
      <c r="P316" s="11">
        <v>107200</v>
      </c>
      <c r="Q316" s="11">
        <v>96500</v>
      </c>
      <c r="R316" s="11">
        <v>112100</v>
      </c>
    </row>
    <row r="317" spans="1:18" hidden="1">
      <c r="A317" s="10" t="s">
        <v>550</v>
      </c>
      <c r="B317" s="10" t="str">
        <f t="shared" si="9"/>
        <v>AGEM005</v>
      </c>
      <c r="C317" s="4" t="s">
        <v>478</v>
      </c>
      <c r="D317" s="4" t="s">
        <v>84</v>
      </c>
      <c r="E317" s="4" t="s">
        <v>85</v>
      </c>
      <c r="F317" s="4">
        <v>4.68</v>
      </c>
      <c r="G317" s="4">
        <v>4</v>
      </c>
      <c r="H317" s="4" t="s">
        <v>22</v>
      </c>
      <c r="I317" s="3">
        <v>77000</v>
      </c>
      <c r="J317" s="11">
        <v>92600</v>
      </c>
      <c r="K317" s="3">
        <v>78900</v>
      </c>
      <c r="L317" s="3">
        <v>94700</v>
      </c>
      <c r="M317" s="3">
        <v>80600</v>
      </c>
      <c r="N317" s="3">
        <v>94700</v>
      </c>
      <c r="O317" s="11">
        <v>91900</v>
      </c>
      <c r="P317" s="11">
        <v>107200</v>
      </c>
      <c r="Q317" s="11">
        <v>96500</v>
      </c>
      <c r="R317" s="11">
        <v>112100</v>
      </c>
    </row>
    <row r="318" spans="1:18" hidden="1">
      <c r="A318" s="10" t="s">
        <v>551</v>
      </c>
      <c r="B318" s="10" t="str">
        <f t="shared" si="9"/>
        <v>AGEM005</v>
      </c>
      <c r="C318" s="4" t="s">
        <v>480</v>
      </c>
      <c r="D318" s="4" t="s">
        <v>84</v>
      </c>
      <c r="E318" s="4" t="s">
        <v>85</v>
      </c>
      <c r="F318" s="4">
        <v>4.68</v>
      </c>
      <c r="G318" s="4">
        <v>4</v>
      </c>
      <c r="H318" s="4" t="s">
        <v>22</v>
      </c>
      <c r="I318" s="3">
        <v>77000</v>
      </c>
      <c r="J318" s="11">
        <v>92600</v>
      </c>
      <c r="K318" s="3">
        <v>78900</v>
      </c>
      <c r="L318" s="3">
        <v>94700</v>
      </c>
      <c r="M318" s="3">
        <v>80600</v>
      </c>
      <c r="N318" s="3">
        <v>94700</v>
      </c>
      <c r="O318" s="11">
        <v>91900</v>
      </c>
      <c r="P318" s="11">
        <v>107200</v>
      </c>
      <c r="Q318" s="11">
        <v>96500</v>
      </c>
      <c r="R318" s="11">
        <v>112100</v>
      </c>
    </row>
    <row r="319" spans="1:18" hidden="1">
      <c r="A319" s="10" t="s">
        <v>552</v>
      </c>
      <c r="B319" s="10" t="str">
        <f t="shared" si="9"/>
        <v>AGEM005</v>
      </c>
      <c r="C319" s="4" t="s">
        <v>553</v>
      </c>
      <c r="D319" s="4" t="s">
        <v>84</v>
      </c>
      <c r="E319" s="4" t="s">
        <v>85</v>
      </c>
      <c r="F319" s="4">
        <v>4.68</v>
      </c>
      <c r="G319" s="4">
        <v>4</v>
      </c>
      <c r="H319" s="4" t="s">
        <v>22</v>
      </c>
      <c r="I319" s="3">
        <v>77000</v>
      </c>
      <c r="J319" s="11">
        <v>92600</v>
      </c>
      <c r="K319" s="3">
        <v>78900</v>
      </c>
      <c r="L319" s="3">
        <v>94700</v>
      </c>
      <c r="M319" s="3">
        <v>80600</v>
      </c>
      <c r="N319" s="3">
        <v>94700</v>
      </c>
      <c r="O319" s="11">
        <v>91900</v>
      </c>
      <c r="P319" s="11">
        <v>107200</v>
      </c>
      <c r="Q319" s="11">
        <v>96500</v>
      </c>
      <c r="R319" s="11">
        <v>112100</v>
      </c>
    </row>
    <row r="320" spans="1:18" hidden="1">
      <c r="A320" s="10" t="s">
        <v>554</v>
      </c>
      <c r="B320" s="10" t="str">
        <f t="shared" si="9"/>
        <v>AGEM005</v>
      </c>
      <c r="C320" s="4" t="s">
        <v>482</v>
      </c>
      <c r="D320" s="4" t="s">
        <v>84</v>
      </c>
      <c r="E320" s="4" t="s">
        <v>85</v>
      </c>
      <c r="F320" s="4">
        <v>4.68</v>
      </c>
      <c r="G320" s="4">
        <v>4</v>
      </c>
      <c r="H320" s="4" t="s">
        <v>22</v>
      </c>
      <c r="I320" s="3">
        <v>77000</v>
      </c>
      <c r="J320" s="11">
        <v>92600</v>
      </c>
      <c r="K320" s="3">
        <v>78900</v>
      </c>
      <c r="L320" s="3">
        <v>94700</v>
      </c>
      <c r="M320" s="3">
        <v>80600</v>
      </c>
      <c r="N320" s="3">
        <v>94700</v>
      </c>
      <c r="O320" s="11">
        <v>91900</v>
      </c>
      <c r="P320" s="11">
        <v>107200</v>
      </c>
      <c r="Q320" s="11">
        <v>96500</v>
      </c>
      <c r="R320" s="11">
        <v>112100</v>
      </c>
    </row>
    <row r="321" spans="1:18" hidden="1">
      <c r="A321" s="10" t="s">
        <v>555</v>
      </c>
      <c r="B321" s="10" t="str">
        <f t="shared" si="9"/>
        <v>AGEM005</v>
      </c>
      <c r="C321" s="4" t="s">
        <v>484</v>
      </c>
      <c r="D321" s="4" t="s">
        <v>84</v>
      </c>
      <c r="E321" s="4" t="s">
        <v>85</v>
      </c>
      <c r="F321" s="4">
        <v>4.68</v>
      </c>
      <c r="G321" s="4">
        <v>4</v>
      </c>
      <c r="H321" s="4" t="s">
        <v>22</v>
      </c>
      <c r="I321" s="3">
        <v>77000</v>
      </c>
      <c r="J321" s="11">
        <v>92600</v>
      </c>
      <c r="K321" s="3">
        <v>78900</v>
      </c>
      <c r="L321" s="3">
        <v>94700</v>
      </c>
      <c r="M321" s="3">
        <v>80600</v>
      </c>
      <c r="N321" s="3">
        <v>94700</v>
      </c>
      <c r="O321" s="11">
        <v>91900</v>
      </c>
      <c r="P321" s="11">
        <v>107200</v>
      </c>
      <c r="Q321" s="11">
        <v>96500</v>
      </c>
      <c r="R321" s="11">
        <v>112100</v>
      </c>
    </row>
    <row r="322" spans="1:18" hidden="1">
      <c r="A322" s="10" t="s">
        <v>556</v>
      </c>
      <c r="B322" s="10" t="str">
        <f t="shared" si="9"/>
        <v>AGEM005</v>
      </c>
      <c r="C322" s="4" t="s">
        <v>486</v>
      </c>
      <c r="D322" s="4" t="s">
        <v>84</v>
      </c>
      <c r="E322" s="4" t="s">
        <v>85</v>
      </c>
      <c r="F322" s="4">
        <v>4.68</v>
      </c>
      <c r="G322" s="4">
        <v>4</v>
      </c>
      <c r="H322" s="4" t="s">
        <v>22</v>
      </c>
      <c r="I322" s="3">
        <v>77000</v>
      </c>
      <c r="J322" s="11">
        <v>92600</v>
      </c>
      <c r="K322" s="3">
        <v>78900</v>
      </c>
      <c r="L322" s="3">
        <v>94700</v>
      </c>
      <c r="M322" s="3">
        <v>80600</v>
      </c>
      <c r="N322" s="3">
        <v>94700</v>
      </c>
      <c r="O322" s="11">
        <v>91900</v>
      </c>
      <c r="P322" s="11">
        <v>107200</v>
      </c>
      <c r="Q322" s="11">
        <v>96500</v>
      </c>
      <c r="R322" s="11">
        <v>112100</v>
      </c>
    </row>
    <row r="323" spans="1:18" hidden="1">
      <c r="A323" s="10" t="s">
        <v>557</v>
      </c>
      <c r="B323" s="10" t="str">
        <f t="shared" si="9"/>
        <v>AGEM005</v>
      </c>
      <c r="C323" s="4" t="s">
        <v>488</v>
      </c>
      <c r="D323" s="4" t="s">
        <v>84</v>
      </c>
      <c r="E323" s="4" t="s">
        <v>85</v>
      </c>
      <c r="F323" s="4">
        <v>4.68</v>
      </c>
      <c r="G323" s="4">
        <v>4</v>
      </c>
      <c r="H323" s="4" t="s">
        <v>22</v>
      </c>
      <c r="I323" s="3">
        <v>77000</v>
      </c>
      <c r="J323" s="11">
        <v>92600</v>
      </c>
      <c r="K323" s="3">
        <v>78900</v>
      </c>
      <c r="L323" s="3">
        <v>94700</v>
      </c>
      <c r="M323" s="3">
        <v>80600</v>
      </c>
      <c r="N323" s="3">
        <v>94700</v>
      </c>
      <c r="O323" s="11">
        <v>91900</v>
      </c>
      <c r="P323" s="11">
        <v>107200</v>
      </c>
      <c r="Q323" s="11">
        <v>96500</v>
      </c>
      <c r="R323" s="11">
        <v>112100</v>
      </c>
    </row>
    <row r="324" spans="1:18" hidden="1">
      <c r="A324" s="10" t="s">
        <v>558</v>
      </c>
      <c r="B324" s="10" t="str">
        <f t="shared" si="9"/>
        <v>AGEM005</v>
      </c>
      <c r="C324" s="4" t="s">
        <v>490</v>
      </c>
      <c r="D324" s="4" t="s">
        <v>84</v>
      </c>
      <c r="E324" s="4" t="s">
        <v>85</v>
      </c>
      <c r="F324" s="4">
        <v>4.68</v>
      </c>
      <c r="G324" s="4">
        <v>4</v>
      </c>
      <c r="H324" s="4" t="s">
        <v>22</v>
      </c>
      <c r="I324" s="3">
        <v>77000</v>
      </c>
      <c r="J324" s="11">
        <v>92600</v>
      </c>
      <c r="K324" s="3">
        <v>78900</v>
      </c>
      <c r="L324" s="3">
        <v>94700</v>
      </c>
      <c r="M324" s="3">
        <v>80600</v>
      </c>
      <c r="N324" s="3">
        <v>94700</v>
      </c>
      <c r="O324" s="11">
        <v>91900</v>
      </c>
      <c r="P324" s="11">
        <v>107200</v>
      </c>
      <c r="Q324" s="11">
        <v>96500</v>
      </c>
      <c r="R324" s="11">
        <v>112100</v>
      </c>
    </row>
    <row r="325" spans="1:18" hidden="1">
      <c r="A325" s="10" t="s">
        <v>559</v>
      </c>
      <c r="B325" s="10" t="str">
        <f t="shared" si="9"/>
        <v>AGEM005</v>
      </c>
      <c r="C325" s="4" t="s">
        <v>560</v>
      </c>
      <c r="D325" s="4" t="s">
        <v>84</v>
      </c>
      <c r="E325" s="4" t="s">
        <v>85</v>
      </c>
      <c r="F325" s="4">
        <v>4.875</v>
      </c>
      <c r="G325" s="4">
        <v>4</v>
      </c>
      <c r="H325" s="4" t="s">
        <v>22</v>
      </c>
      <c r="I325" s="3">
        <v>77000</v>
      </c>
      <c r="J325" s="11">
        <v>92600</v>
      </c>
      <c r="K325" s="3">
        <v>78900</v>
      </c>
      <c r="L325" s="3">
        <v>94700</v>
      </c>
      <c r="M325" s="3">
        <v>80600</v>
      </c>
      <c r="N325" s="3">
        <v>94700</v>
      </c>
      <c r="O325" s="11">
        <v>91900</v>
      </c>
      <c r="P325" s="11">
        <v>107200</v>
      </c>
      <c r="Q325" s="11">
        <v>96500</v>
      </c>
      <c r="R325" s="11">
        <v>112100</v>
      </c>
    </row>
    <row r="326" spans="1:18" hidden="1">
      <c r="A326" s="10" t="s">
        <v>561</v>
      </c>
      <c r="B326" s="10" t="str">
        <f t="shared" si="9"/>
        <v>AGEM005</v>
      </c>
      <c r="C326" s="4" t="s">
        <v>492</v>
      </c>
      <c r="D326" s="4" t="s">
        <v>84</v>
      </c>
      <c r="E326" s="4" t="s">
        <v>85</v>
      </c>
      <c r="F326" s="4">
        <v>4.68</v>
      </c>
      <c r="G326" s="4">
        <v>4</v>
      </c>
      <c r="H326" s="4" t="s">
        <v>22</v>
      </c>
      <c r="I326" s="3">
        <v>77000</v>
      </c>
      <c r="J326" s="11">
        <v>92600</v>
      </c>
      <c r="K326" s="3">
        <v>78900</v>
      </c>
      <c r="L326" s="3">
        <v>94700</v>
      </c>
      <c r="M326" s="3">
        <v>80600</v>
      </c>
      <c r="N326" s="3">
        <v>94700</v>
      </c>
      <c r="O326" s="11">
        <v>91900</v>
      </c>
      <c r="P326" s="11">
        <v>107200</v>
      </c>
      <c r="Q326" s="11">
        <v>96500</v>
      </c>
      <c r="R326" s="11">
        <v>112100</v>
      </c>
    </row>
    <row r="327" spans="1:18" hidden="1">
      <c r="A327" s="10" t="s">
        <v>562</v>
      </c>
      <c r="B327" s="10" t="str">
        <f t="shared" si="9"/>
        <v>AGEM005</v>
      </c>
      <c r="C327" s="4" t="s">
        <v>494</v>
      </c>
      <c r="D327" s="4" t="s">
        <v>84</v>
      </c>
      <c r="E327" s="4" t="s">
        <v>85</v>
      </c>
      <c r="F327" s="4">
        <v>4.68</v>
      </c>
      <c r="G327" s="4">
        <v>4</v>
      </c>
      <c r="H327" s="4" t="s">
        <v>22</v>
      </c>
      <c r="I327" s="3">
        <v>77000</v>
      </c>
      <c r="J327" s="11">
        <v>92600</v>
      </c>
      <c r="K327" s="3">
        <v>78900</v>
      </c>
      <c r="L327" s="3">
        <v>94700</v>
      </c>
      <c r="M327" s="3">
        <v>80600</v>
      </c>
      <c r="N327" s="3">
        <v>94700</v>
      </c>
      <c r="O327" s="11">
        <v>91900</v>
      </c>
      <c r="P327" s="11">
        <v>107200</v>
      </c>
      <c r="Q327" s="11">
        <v>96500</v>
      </c>
      <c r="R327" s="11">
        <v>112100</v>
      </c>
    </row>
    <row r="328" spans="1:18" hidden="1">
      <c r="A328" s="10" t="s">
        <v>563</v>
      </c>
      <c r="B328" s="10" t="str">
        <f t="shared" si="9"/>
        <v>AGEM005</v>
      </c>
      <c r="C328" s="4" t="s">
        <v>496</v>
      </c>
      <c r="D328" s="4" t="s">
        <v>84</v>
      </c>
      <c r="E328" s="4" t="s">
        <v>85</v>
      </c>
      <c r="F328" s="4">
        <v>4.68</v>
      </c>
      <c r="G328" s="4">
        <v>4</v>
      </c>
      <c r="H328" s="4" t="s">
        <v>22</v>
      </c>
      <c r="I328" s="3">
        <v>77000</v>
      </c>
      <c r="J328" s="11">
        <v>92600</v>
      </c>
      <c r="K328" s="3">
        <v>78900</v>
      </c>
      <c r="L328" s="3">
        <v>94700</v>
      </c>
      <c r="M328" s="3">
        <v>80600</v>
      </c>
      <c r="N328" s="3">
        <v>94700</v>
      </c>
      <c r="O328" s="11">
        <v>91900</v>
      </c>
      <c r="P328" s="11">
        <v>107200</v>
      </c>
      <c r="Q328" s="11">
        <v>96500</v>
      </c>
      <c r="R328" s="11">
        <v>112100</v>
      </c>
    </row>
    <row r="329" spans="1:18" hidden="1">
      <c r="A329" s="10" t="s">
        <v>564</v>
      </c>
      <c r="B329" s="10" t="str">
        <f t="shared" si="9"/>
        <v>AGEM005</v>
      </c>
      <c r="C329" s="4" t="s">
        <v>565</v>
      </c>
      <c r="D329" s="4" t="s">
        <v>84</v>
      </c>
      <c r="E329" s="4" t="s">
        <v>85</v>
      </c>
      <c r="F329" s="4">
        <v>4.875</v>
      </c>
      <c r="G329" s="4">
        <v>4</v>
      </c>
      <c r="H329" s="4" t="s">
        <v>22</v>
      </c>
      <c r="I329" s="3">
        <v>77000</v>
      </c>
      <c r="J329" s="11">
        <v>92600</v>
      </c>
      <c r="K329" s="3">
        <v>78900</v>
      </c>
      <c r="L329" s="3">
        <v>94700</v>
      </c>
      <c r="M329" s="3">
        <v>80600</v>
      </c>
      <c r="N329" s="3">
        <v>94700</v>
      </c>
      <c r="O329" s="11">
        <v>91900</v>
      </c>
      <c r="P329" s="11">
        <v>107200</v>
      </c>
      <c r="Q329" s="11">
        <v>96500</v>
      </c>
      <c r="R329" s="11">
        <v>112100</v>
      </c>
    </row>
    <row r="330" spans="1:18" hidden="1">
      <c r="A330" s="10" t="s">
        <v>566</v>
      </c>
      <c r="B330" s="10" t="str">
        <f t="shared" si="9"/>
        <v>AGEM005</v>
      </c>
      <c r="C330" s="4" t="s">
        <v>567</v>
      </c>
      <c r="D330" s="4" t="s">
        <v>84</v>
      </c>
      <c r="E330" s="4" t="s">
        <v>85</v>
      </c>
      <c r="F330" s="4">
        <v>4.875</v>
      </c>
      <c r="G330" s="4">
        <v>4</v>
      </c>
      <c r="H330" s="4" t="s">
        <v>22</v>
      </c>
      <c r="I330" s="3">
        <v>77000</v>
      </c>
      <c r="J330" s="11">
        <v>92600</v>
      </c>
      <c r="K330" s="3">
        <v>78900</v>
      </c>
      <c r="L330" s="3">
        <v>94700</v>
      </c>
      <c r="M330" s="3">
        <v>80600</v>
      </c>
      <c r="N330" s="3">
        <v>94700</v>
      </c>
      <c r="O330" s="11">
        <v>91900</v>
      </c>
      <c r="P330" s="11">
        <v>107200</v>
      </c>
      <c r="Q330" s="11">
        <v>96500</v>
      </c>
      <c r="R330" s="11">
        <v>112100</v>
      </c>
    </row>
    <row r="331" spans="1:18" hidden="1">
      <c r="A331" s="10" t="s">
        <v>568</v>
      </c>
      <c r="B331" s="10" t="str">
        <f t="shared" si="9"/>
        <v>AGEM005</v>
      </c>
      <c r="C331" s="4" t="s">
        <v>569</v>
      </c>
      <c r="D331" s="4" t="s">
        <v>84</v>
      </c>
      <c r="E331" s="4" t="s">
        <v>85</v>
      </c>
      <c r="F331" s="4">
        <v>4.875</v>
      </c>
      <c r="G331" s="4">
        <v>4</v>
      </c>
      <c r="H331" s="4" t="s">
        <v>22</v>
      </c>
      <c r="I331" s="3">
        <v>77000</v>
      </c>
      <c r="J331" s="11">
        <v>92600</v>
      </c>
      <c r="K331" s="3">
        <v>78900</v>
      </c>
      <c r="L331" s="3">
        <v>94700</v>
      </c>
      <c r="M331" s="3">
        <v>80600</v>
      </c>
      <c r="N331" s="3">
        <v>94700</v>
      </c>
      <c r="O331" s="11">
        <v>91900</v>
      </c>
      <c r="P331" s="11">
        <v>107200</v>
      </c>
      <c r="Q331" s="11">
        <v>96500</v>
      </c>
      <c r="R331" s="11">
        <v>112100</v>
      </c>
    </row>
    <row r="332" spans="1:18" hidden="1">
      <c r="A332" s="10" t="s">
        <v>570</v>
      </c>
      <c r="B332" s="10" t="str">
        <f t="shared" si="9"/>
        <v>AGEM005</v>
      </c>
      <c r="C332" s="4" t="s">
        <v>571</v>
      </c>
      <c r="D332" s="4" t="s">
        <v>84</v>
      </c>
      <c r="E332" s="4" t="s">
        <v>85</v>
      </c>
      <c r="F332" s="4">
        <v>4.68</v>
      </c>
      <c r="G332" s="4">
        <v>4</v>
      </c>
      <c r="H332" s="4" t="s">
        <v>22</v>
      </c>
      <c r="I332" s="3">
        <v>77000</v>
      </c>
      <c r="J332" s="11">
        <v>92600</v>
      </c>
      <c r="K332" s="3">
        <v>78900</v>
      </c>
      <c r="L332" s="3">
        <v>94700</v>
      </c>
      <c r="M332" s="3">
        <v>80600</v>
      </c>
      <c r="N332" s="3">
        <v>94700</v>
      </c>
      <c r="O332" s="11">
        <v>91900</v>
      </c>
      <c r="P332" s="11">
        <v>107200</v>
      </c>
      <c r="Q332" s="11">
        <v>96500</v>
      </c>
      <c r="R332" s="11">
        <v>112100</v>
      </c>
    </row>
    <row r="333" spans="1:18" hidden="1">
      <c r="A333" s="10" t="s">
        <v>572</v>
      </c>
      <c r="B333" s="10" t="str">
        <f t="shared" si="9"/>
        <v>AGEM005</v>
      </c>
      <c r="C333" s="4" t="s">
        <v>573</v>
      </c>
      <c r="D333" s="4" t="s">
        <v>84</v>
      </c>
      <c r="E333" s="4" t="s">
        <v>85</v>
      </c>
      <c r="F333" s="4">
        <v>4.68</v>
      </c>
      <c r="G333" s="4">
        <v>4</v>
      </c>
      <c r="H333" s="4" t="s">
        <v>22</v>
      </c>
      <c r="I333" s="3">
        <v>77000</v>
      </c>
      <c r="J333" s="11">
        <v>92600</v>
      </c>
      <c r="K333" s="3">
        <v>78900</v>
      </c>
      <c r="L333" s="3">
        <v>94700</v>
      </c>
      <c r="M333" s="3">
        <v>80600</v>
      </c>
      <c r="N333" s="3">
        <v>94700</v>
      </c>
      <c r="O333" s="11">
        <v>91900</v>
      </c>
      <c r="P333" s="11">
        <v>107200</v>
      </c>
      <c r="Q333" s="11">
        <v>96500</v>
      </c>
      <c r="R333" s="11">
        <v>112100</v>
      </c>
    </row>
    <row r="334" spans="1:18" hidden="1">
      <c r="A334" s="10" t="s">
        <v>574</v>
      </c>
      <c r="B334" s="10" t="str">
        <f t="shared" si="9"/>
        <v>AGEM005</v>
      </c>
      <c r="C334" s="4" t="s">
        <v>500</v>
      </c>
      <c r="D334" s="4" t="s">
        <v>84</v>
      </c>
      <c r="E334" s="4" t="s">
        <v>85</v>
      </c>
      <c r="F334" s="4">
        <v>4.68</v>
      </c>
      <c r="G334" s="4">
        <v>4</v>
      </c>
      <c r="H334" s="4" t="s">
        <v>22</v>
      </c>
      <c r="I334" s="3">
        <v>77000</v>
      </c>
      <c r="J334" s="11">
        <v>92600</v>
      </c>
      <c r="K334" s="3">
        <v>78900</v>
      </c>
      <c r="L334" s="3">
        <v>94700</v>
      </c>
      <c r="M334" s="3">
        <v>80600</v>
      </c>
      <c r="N334" s="3">
        <v>94700</v>
      </c>
      <c r="O334" s="11">
        <v>91900</v>
      </c>
      <c r="P334" s="11">
        <v>107200</v>
      </c>
      <c r="Q334" s="11">
        <v>96500</v>
      </c>
      <c r="R334" s="11">
        <v>112100</v>
      </c>
    </row>
    <row r="335" spans="1:18" hidden="1">
      <c r="A335" s="10" t="s">
        <v>575</v>
      </c>
      <c r="B335" s="10" t="str">
        <f t="shared" si="9"/>
        <v>AGEM005</v>
      </c>
      <c r="C335" s="4" t="s">
        <v>502</v>
      </c>
      <c r="D335" s="4" t="s">
        <v>84</v>
      </c>
      <c r="E335" s="4" t="s">
        <v>85</v>
      </c>
      <c r="F335" s="4">
        <v>4.68</v>
      </c>
      <c r="G335" s="4">
        <v>4</v>
      </c>
      <c r="H335" s="4" t="s">
        <v>22</v>
      </c>
      <c r="I335" s="3">
        <v>77000</v>
      </c>
      <c r="J335" s="11">
        <v>92600</v>
      </c>
      <c r="K335" s="3">
        <v>78900</v>
      </c>
      <c r="L335" s="3">
        <v>94700</v>
      </c>
      <c r="M335" s="3">
        <v>80600</v>
      </c>
      <c r="N335" s="3">
        <v>94700</v>
      </c>
      <c r="O335" s="11">
        <v>91900</v>
      </c>
      <c r="P335" s="11">
        <v>107200</v>
      </c>
      <c r="Q335" s="11">
        <v>96500</v>
      </c>
      <c r="R335" s="11">
        <v>112100</v>
      </c>
    </row>
    <row r="336" spans="1:18" hidden="1">
      <c r="A336" s="10" t="s">
        <v>576</v>
      </c>
      <c r="B336" s="10" t="str">
        <f t="shared" si="9"/>
        <v>AGEM005</v>
      </c>
      <c r="C336" s="4" t="s">
        <v>504</v>
      </c>
      <c r="D336" s="4" t="s">
        <v>84</v>
      </c>
      <c r="E336" s="4" t="s">
        <v>85</v>
      </c>
      <c r="F336" s="4">
        <v>4.68</v>
      </c>
      <c r="G336" s="4">
        <v>4</v>
      </c>
      <c r="H336" s="4" t="s">
        <v>22</v>
      </c>
      <c r="I336" s="3">
        <v>77000</v>
      </c>
      <c r="J336" s="11">
        <v>92600</v>
      </c>
      <c r="K336" s="3">
        <v>78900</v>
      </c>
      <c r="L336" s="3">
        <v>94700</v>
      </c>
      <c r="M336" s="3">
        <v>80600</v>
      </c>
      <c r="N336" s="3">
        <v>94700</v>
      </c>
      <c r="O336" s="11">
        <v>91900</v>
      </c>
      <c r="P336" s="11">
        <v>107200</v>
      </c>
      <c r="Q336" s="11">
        <v>96500</v>
      </c>
      <c r="R336" s="11">
        <v>112100</v>
      </c>
    </row>
    <row r="337" spans="1:18" hidden="1">
      <c r="A337" s="10" t="s">
        <v>577</v>
      </c>
      <c r="B337" s="10" t="str">
        <f>A337</f>
        <v>AGEM005KBA</v>
      </c>
      <c r="C337" s="4" t="s">
        <v>512</v>
      </c>
      <c r="D337" s="4" t="s">
        <v>75</v>
      </c>
      <c r="E337" s="4" t="s">
        <v>85</v>
      </c>
      <c r="F337" s="4">
        <v>4.68</v>
      </c>
      <c r="G337" s="4">
        <v>4</v>
      </c>
      <c r="H337" s="4" t="s">
        <v>22</v>
      </c>
      <c r="I337" s="3">
        <v>80600</v>
      </c>
      <c r="J337" s="11">
        <v>92600</v>
      </c>
      <c r="K337" s="3">
        <v>80600</v>
      </c>
      <c r="L337" s="11">
        <v>96300</v>
      </c>
      <c r="M337" s="3">
        <f t="shared" ref="M337:N339" si="10">K337</f>
        <v>80600</v>
      </c>
      <c r="N337" s="3">
        <f t="shared" si="10"/>
        <v>96300</v>
      </c>
      <c r="O337" s="3">
        <v>91900</v>
      </c>
      <c r="P337" s="3">
        <v>102100</v>
      </c>
      <c r="Q337" s="11">
        <v>96500</v>
      </c>
      <c r="R337" s="11">
        <v>106800</v>
      </c>
    </row>
    <row r="338" spans="1:18" hidden="1">
      <c r="A338" s="10" t="s">
        <v>578</v>
      </c>
      <c r="B338" s="10" t="str">
        <f>A338</f>
        <v>AGEM005KBB</v>
      </c>
      <c r="C338" s="4" t="s">
        <v>514</v>
      </c>
      <c r="D338" s="4" t="s">
        <v>75</v>
      </c>
      <c r="E338" s="4" t="s">
        <v>85</v>
      </c>
      <c r="F338" s="4">
        <v>4.68</v>
      </c>
      <c r="G338" s="4">
        <v>4</v>
      </c>
      <c r="H338" s="4" t="s">
        <v>22</v>
      </c>
      <c r="I338" s="3">
        <v>74200</v>
      </c>
      <c r="J338" s="11">
        <v>92600</v>
      </c>
      <c r="K338" s="3">
        <v>77400</v>
      </c>
      <c r="L338" s="3">
        <v>92800</v>
      </c>
      <c r="M338" s="3">
        <f t="shared" si="10"/>
        <v>77400</v>
      </c>
      <c r="N338" s="3">
        <f t="shared" si="10"/>
        <v>92800</v>
      </c>
      <c r="O338" s="3">
        <v>88200</v>
      </c>
      <c r="P338" s="3">
        <v>98400</v>
      </c>
      <c r="Q338" s="11">
        <v>92600</v>
      </c>
      <c r="R338" s="11">
        <v>102900</v>
      </c>
    </row>
    <row r="339" spans="1:18" hidden="1">
      <c r="A339" s="10" t="s">
        <v>579</v>
      </c>
      <c r="B339" s="10" t="str">
        <f>A339</f>
        <v>AGEM005KBC</v>
      </c>
      <c r="C339" s="4" t="s">
        <v>516</v>
      </c>
      <c r="D339" s="4" t="s">
        <v>75</v>
      </c>
      <c r="E339" s="4" t="s">
        <v>85</v>
      </c>
      <c r="F339" s="4">
        <v>4.68</v>
      </c>
      <c r="G339" s="4">
        <v>4</v>
      </c>
      <c r="H339" s="4" t="s">
        <v>22</v>
      </c>
      <c r="I339" s="3">
        <v>70300</v>
      </c>
      <c r="J339" s="11">
        <v>92600</v>
      </c>
      <c r="K339" s="3">
        <v>74200</v>
      </c>
      <c r="L339" s="11">
        <v>89300</v>
      </c>
      <c r="M339" s="3">
        <f t="shared" si="10"/>
        <v>74200</v>
      </c>
      <c r="N339" s="3">
        <f t="shared" si="10"/>
        <v>89300</v>
      </c>
      <c r="O339" s="3">
        <v>84500</v>
      </c>
      <c r="P339" s="3">
        <v>94700</v>
      </c>
      <c r="Q339" s="11">
        <v>88800</v>
      </c>
      <c r="R339" s="11">
        <v>99100</v>
      </c>
    </row>
    <row r="340" spans="1:18" hidden="1">
      <c r="A340" s="10" t="s">
        <v>580</v>
      </c>
      <c r="B340" s="10" t="str">
        <f t="shared" ref="B340:B387" si="11">LEFT(A340,7)</f>
        <v>AGEM020</v>
      </c>
      <c r="C340" s="4" t="s">
        <v>444</v>
      </c>
      <c r="D340" s="4" t="s">
        <v>84</v>
      </c>
      <c r="E340" s="4" t="s">
        <v>581</v>
      </c>
      <c r="F340" s="4">
        <v>18.84</v>
      </c>
      <c r="G340" s="4">
        <v>1</v>
      </c>
      <c r="H340" s="4" t="s">
        <v>147</v>
      </c>
      <c r="I340" s="3">
        <v>296500</v>
      </c>
      <c r="J340" s="3">
        <v>357700</v>
      </c>
      <c r="K340" s="3">
        <v>303900</v>
      </c>
      <c r="L340" s="3">
        <v>365700</v>
      </c>
      <c r="M340" s="3">
        <v>314600</v>
      </c>
      <c r="N340" s="3">
        <v>365700</v>
      </c>
      <c r="O340" s="11">
        <v>358600</v>
      </c>
      <c r="P340" s="11">
        <v>413700</v>
      </c>
      <c r="Q340" s="11">
        <v>376500</v>
      </c>
      <c r="R340" s="11">
        <v>432400</v>
      </c>
    </row>
    <row r="341" spans="1:18" hidden="1">
      <c r="A341" s="10" t="s">
        <v>582</v>
      </c>
      <c r="B341" s="10" t="str">
        <f t="shared" si="11"/>
        <v>AGEM020</v>
      </c>
      <c r="C341" s="4" t="s">
        <v>519</v>
      </c>
      <c r="D341" s="4" t="s">
        <v>84</v>
      </c>
      <c r="E341" s="4" t="s">
        <v>581</v>
      </c>
      <c r="F341" s="4">
        <v>19.399999999999999</v>
      </c>
      <c r="G341" s="4">
        <v>1</v>
      </c>
      <c r="H341" s="4" t="s">
        <v>147</v>
      </c>
      <c r="I341" s="3">
        <v>296500</v>
      </c>
      <c r="J341" s="3">
        <v>357700</v>
      </c>
      <c r="K341" s="3">
        <v>303900</v>
      </c>
      <c r="L341" s="3">
        <v>365700</v>
      </c>
      <c r="M341" s="3">
        <v>314600</v>
      </c>
      <c r="N341" s="3">
        <v>365700</v>
      </c>
      <c r="O341" s="11">
        <v>358600</v>
      </c>
      <c r="P341" s="11">
        <v>413700</v>
      </c>
      <c r="Q341" s="11">
        <v>376500</v>
      </c>
      <c r="R341" s="11">
        <v>432400</v>
      </c>
    </row>
    <row r="342" spans="1:18" hidden="1">
      <c r="A342" s="10" t="s">
        <v>583</v>
      </c>
      <c r="B342" s="10" t="str">
        <f t="shared" si="11"/>
        <v>AGEM020</v>
      </c>
      <c r="C342" s="4" t="s">
        <v>446</v>
      </c>
      <c r="D342" s="4" t="s">
        <v>84</v>
      </c>
      <c r="E342" s="4" t="s">
        <v>581</v>
      </c>
      <c r="F342" s="4">
        <v>18.84</v>
      </c>
      <c r="G342" s="4">
        <v>1</v>
      </c>
      <c r="H342" s="4" t="s">
        <v>147</v>
      </c>
      <c r="I342" s="3">
        <v>296500</v>
      </c>
      <c r="J342" s="3">
        <v>357700</v>
      </c>
      <c r="K342" s="3">
        <v>303900</v>
      </c>
      <c r="L342" s="3">
        <v>365700</v>
      </c>
      <c r="M342" s="3">
        <v>314600</v>
      </c>
      <c r="N342" s="3">
        <v>365700</v>
      </c>
      <c r="O342" s="11">
        <v>358600</v>
      </c>
      <c r="P342" s="11">
        <v>413700</v>
      </c>
      <c r="Q342" s="11">
        <v>376500</v>
      </c>
      <c r="R342" s="11">
        <v>432400</v>
      </c>
    </row>
    <row r="343" spans="1:18" hidden="1">
      <c r="A343" s="10" t="s">
        <v>584</v>
      </c>
      <c r="B343" s="10" t="str">
        <f t="shared" si="11"/>
        <v>AGEM020</v>
      </c>
      <c r="C343" s="4" t="s">
        <v>522</v>
      </c>
      <c r="D343" s="4" t="s">
        <v>84</v>
      </c>
      <c r="E343" s="4" t="s">
        <v>581</v>
      </c>
      <c r="F343" s="4">
        <v>19.399999999999999</v>
      </c>
      <c r="G343" s="4">
        <v>1</v>
      </c>
      <c r="H343" s="4" t="s">
        <v>147</v>
      </c>
      <c r="I343" s="3">
        <v>296500</v>
      </c>
      <c r="J343" s="3">
        <v>357700</v>
      </c>
      <c r="K343" s="3">
        <v>303900</v>
      </c>
      <c r="L343" s="3">
        <v>365700</v>
      </c>
      <c r="M343" s="3">
        <v>314600</v>
      </c>
      <c r="N343" s="3">
        <v>365700</v>
      </c>
      <c r="O343" s="11">
        <v>358600</v>
      </c>
      <c r="P343" s="11">
        <v>413700</v>
      </c>
      <c r="Q343" s="11">
        <v>376500</v>
      </c>
      <c r="R343" s="11">
        <v>432400</v>
      </c>
    </row>
    <row r="344" spans="1:18" hidden="1">
      <c r="A344" s="10" t="s">
        <v>585</v>
      </c>
      <c r="B344" s="10" t="str">
        <f t="shared" si="11"/>
        <v>AGEM020</v>
      </c>
      <c r="C344" s="4" t="s">
        <v>448</v>
      </c>
      <c r="D344" s="4" t="s">
        <v>84</v>
      </c>
      <c r="E344" s="4" t="s">
        <v>581</v>
      </c>
      <c r="F344" s="4">
        <v>18.84</v>
      </c>
      <c r="G344" s="4">
        <v>1</v>
      </c>
      <c r="H344" s="4" t="s">
        <v>147</v>
      </c>
      <c r="I344" s="3">
        <v>296500</v>
      </c>
      <c r="J344" s="3">
        <v>357700</v>
      </c>
      <c r="K344" s="3">
        <v>303900</v>
      </c>
      <c r="L344" s="3">
        <v>365700</v>
      </c>
      <c r="M344" s="3">
        <v>314600</v>
      </c>
      <c r="N344" s="3">
        <v>365700</v>
      </c>
      <c r="O344" s="11">
        <v>358600</v>
      </c>
      <c r="P344" s="11">
        <v>413700</v>
      </c>
      <c r="Q344" s="11">
        <v>376500</v>
      </c>
      <c r="R344" s="11">
        <v>432400</v>
      </c>
    </row>
    <row r="345" spans="1:18" hidden="1">
      <c r="A345" s="10" t="s">
        <v>586</v>
      </c>
      <c r="B345" s="10" t="str">
        <f t="shared" si="11"/>
        <v>AGEM020</v>
      </c>
      <c r="C345" s="4" t="s">
        <v>525</v>
      </c>
      <c r="D345" s="4" t="s">
        <v>84</v>
      </c>
      <c r="E345" s="4" t="s">
        <v>581</v>
      </c>
      <c r="F345" s="4">
        <v>19.399999999999999</v>
      </c>
      <c r="G345" s="4">
        <v>1</v>
      </c>
      <c r="H345" s="4" t="s">
        <v>147</v>
      </c>
      <c r="I345" s="3">
        <v>296500</v>
      </c>
      <c r="J345" s="3">
        <v>357700</v>
      </c>
      <c r="K345" s="3">
        <v>303900</v>
      </c>
      <c r="L345" s="3">
        <v>365700</v>
      </c>
      <c r="M345" s="3">
        <v>314600</v>
      </c>
      <c r="N345" s="3">
        <v>365700</v>
      </c>
      <c r="O345" s="11">
        <v>358600</v>
      </c>
      <c r="P345" s="11">
        <v>413700</v>
      </c>
      <c r="Q345" s="11">
        <v>376500</v>
      </c>
      <c r="R345" s="11">
        <v>432400</v>
      </c>
    </row>
    <row r="346" spans="1:18" hidden="1">
      <c r="A346" s="10" t="s">
        <v>587</v>
      </c>
      <c r="B346" s="10" t="str">
        <f t="shared" si="11"/>
        <v>AGEM020</v>
      </c>
      <c r="C346" s="4" t="s">
        <v>450</v>
      </c>
      <c r="D346" s="4" t="s">
        <v>84</v>
      </c>
      <c r="E346" s="4" t="s">
        <v>581</v>
      </c>
      <c r="F346" s="4">
        <v>18.84</v>
      </c>
      <c r="G346" s="4">
        <v>1</v>
      </c>
      <c r="H346" s="4" t="s">
        <v>147</v>
      </c>
      <c r="I346" s="3">
        <v>296500</v>
      </c>
      <c r="J346" s="3">
        <v>357700</v>
      </c>
      <c r="K346" s="3">
        <v>303900</v>
      </c>
      <c r="L346" s="3">
        <v>365700</v>
      </c>
      <c r="M346" s="3">
        <v>314600</v>
      </c>
      <c r="N346" s="3">
        <v>365700</v>
      </c>
      <c r="O346" s="11">
        <v>358600</v>
      </c>
      <c r="P346" s="11">
        <v>413700</v>
      </c>
      <c r="Q346" s="11">
        <v>376500</v>
      </c>
      <c r="R346" s="11">
        <v>432400</v>
      </c>
    </row>
    <row r="347" spans="1:18" hidden="1">
      <c r="A347" s="10" t="s">
        <v>588</v>
      </c>
      <c r="B347" s="10" t="str">
        <f t="shared" si="11"/>
        <v>AGEM020</v>
      </c>
      <c r="C347" s="4" t="s">
        <v>452</v>
      </c>
      <c r="D347" s="4" t="s">
        <v>84</v>
      </c>
      <c r="E347" s="4" t="s">
        <v>581</v>
      </c>
      <c r="F347" s="4">
        <v>18.84</v>
      </c>
      <c r="G347" s="4">
        <v>1</v>
      </c>
      <c r="H347" s="4" t="s">
        <v>147</v>
      </c>
      <c r="I347" s="3">
        <v>296500</v>
      </c>
      <c r="J347" s="3">
        <v>357700</v>
      </c>
      <c r="K347" s="3">
        <v>303900</v>
      </c>
      <c r="L347" s="3">
        <v>365700</v>
      </c>
      <c r="M347" s="3">
        <v>314600</v>
      </c>
      <c r="N347" s="3">
        <v>365700</v>
      </c>
      <c r="O347" s="11">
        <v>358600</v>
      </c>
      <c r="P347" s="11">
        <v>413700</v>
      </c>
      <c r="Q347" s="11">
        <v>376500</v>
      </c>
      <c r="R347" s="11">
        <v>432400</v>
      </c>
    </row>
    <row r="348" spans="1:18" hidden="1">
      <c r="A348" s="10" t="s">
        <v>589</v>
      </c>
      <c r="B348" s="10" t="str">
        <f t="shared" si="11"/>
        <v>AGEM020</v>
      </c>
      <c r="C348" s="4" t="s">
        <v>529</v>
      </c>
      <c r="D348" s="4" t="s">
        <v>84</v>
      </c>
      <c r="E348" s="4" t="s">
        <v>581</v>
      </c>
      <c r="F348" s="4">
        <v>18.84</v>
      </c>
      <c r="G348" s="4">
        <v>1</v>
      </c>
      <c r="H348" s="4" t="s">
        <v>147</v>
      </c>
      <c r="I348" s="3">
        <v>296500</v>
      </c>
      <c r="J348" s="3">
        <v>357700</v>
      </c>
      <c r="K348" s="3">
        <v>303900</v>
      </c>
      <c r="L348" s="3">
        <v>365700</v>
      </c>
      <c r="M348" s="3">
        <v>314600</v>
      </c>
      <c r="N348" s="3">
        <v>365700</v>
      </c>
      <c r="O348" s="11">
        <v>358600</v>
      </c>
      <c r="P348" s="11">
        <v>413700</v>
      </c>
      <c r="Q348" s="11">
        <v>376500</v>
      </c>
      <c r="R348" s="11">
        <v>432400</v>
      </c>
    </row>
    <row r="349" spans="1:18" hidden="1">
      <c r="A349" s="10" t="s">
        <v>590</v>
      </c>
      <c r="B349" s="10" t="str">
        <f t="shared" si="11"/>
        <v>AGEM020</v>
      </c>
      <c r="C349" s="4" t="s">
        <v>531</v>
      </c>
      <c r="D349" s="4" t="s">
        <v>84</v>
      </c>
      <c r="E349" s="4" t="s">
        <v>581</v>
      </c>
      <c r="F349" s="4">
        <v>19.399999999999999</v>
      </c>
      <c r="G349" s="4">
        <v>1</v>
      </c>
      <c r="H349" s="4" t="s">
        <v>147</v>
      </c>
      <c r="I349" s="3">
        <v>296500</v>
      </c>
      <c r="J349" s="3">
        <v>357700</v>
      </c>
      <c r="K349" s="3">
        <v>303900</v>
      </c>
      <c r="L349" s="3">
        <v>365700</v>
      </c>
      <c r="M349" s="3">
        <v>314600</v>
      </c>
      <c r="N349" s="3">
        <v>365700</v>
      </c>
      <c r="O349" s="11">
        <v>358600</v>
      </c>
      <c r="P349" s="11">
        <v>413700</v>
      </c>
      <c r="Q349" s="11">
        <v>376500</v>
      </c>
      <c r="R349" s="11">
        <v>432400</v>
      </c>
    </row>
    <row r="350" spans="1:18" hidden="1">
      <c r="A350" s="10" t="s">
        <v>591</v>
      </c>
      <c r="B350" s="10" t="str">
        <f t="shared" si="11"/>
        <v>AGEM020</v>
      </c>
      <c r="C350" s="4" t="s">
        <v>533</v>
      </c>
      <c r="D350" s="4" t="s">
        <v>84</v>
      </c>
      <c r="E350" s="4" t="s">
        <v>581</v>
      </c>
      <c r="F350" s="4">
        <v>18.84</v>
      </c>
      <c r="G350" s="4">
        <v>1</v>
      </c>
      <c r="H350" s="4" t="s">
        <v>147</v>
      </c>
      <c r="I350" s="3">
        <v>296500</v>
      </c>
      <c r="J350" s="3">
        <v>357700</v>
      </c>
      <c r="K350" s="3">
        <v>303900</v>
      </c>
      <c r="L350" s="3">
        <v>365700</v>
      </c>
      <c r="M350" s="3">
        <v>314600</v>
      </c>
      <c r="N350" s="3">
        <v>365700</v>
      </c>
      <c r="O350" s="11">
        <v>358600</v>
      </c>
      <c r="P350" s="11">
        <v>413700</v>
      </c>
      <c r="Q350" s="11">
        <v>376500</v>
      </c>
      <c r="R350" s="11">
        <v>432400</v>
      </c>
    </row>
    <row r="351" spans="1:18" hidden="1">
      <c r="A351" s="10" t="s">
        <v>592</v>
      </c>
      <c r="B351" s="10" t="str">
        <f t="shared" si="11"/>
        <v>AGEM020</v>
      </c>
      <c r="C351" s="4" t="s">
        <v>535</v>
      </c>
      <c r="D351" s="4" t="s">
        <v>84</v>
      </c>
      <c r="E351" s="4" t="s">
        <v>581</v>
      </c>
      <c r="F351" s="4">
        <v>18.84</v>
      </c>
      <c r="G351" s="4">
        <v>1</v>
      </c>
      <c r="H351" s="4" t="s">
        <v>147</v>
      </c>
      <c r="I351" s="3">
        <v>296500</v>
      </c>
      <c r="J351" s="3">
        <v>357700</v>
      </c>
      <c r="K351" s="3">
        <v>303900</v>
      </c>
      <c r="L351" s="3">
        <v>365700</v>
      </c>
      <c r="M351" s="3">
        <v>314600</v>
      </c>
      <c r="N351" s="3">
        <v>365700</v>
      </c>
      <c r="O351" s="11">
        <v>358600</v>
      </c>
      <c r="P351" s="11">
        <v>413700</v>
      </c>
      <c r="Q351" s="11">
        <v>376500</v>
      </c>
      <c r="R351" s="11">
        <v>432400</v>
      </c>
    </row>
    <row r="352" spans="1:18" hidden="1">
      <c r="A352" s="10" t="s">
        <v>593</v>
      </c>
      <c r="B352" s="10" t="str">
        <f t="shared" si="11"/>
        <v>AGEM020</v>
      </c>
      <c r="C352" s="4" t="s">
        <v>454</v>
      </c>
      <c r="D352" s="4" t="s">
        <v>84</v>
      </c>
      <c r="E352" s="4" t="s">
        <v>581</v>
      </c>
      <c r="F352" s="4">
        <v>18.84</v>
      </c>
      <c r="G352" s="4">
        <v>1</v>
      </c>
      <c r="H352" s="4" t="s">
        <v>147</v>
      </c>
      <c r="I352" s="3">
        <v>296500</v>
      </c>
      <c r="J352" s="3">
        <v>357700</v>
      </c>
      <c r="K352" s="3">
        <v>303900</v>
      </c>
      <c r="L352" s="3">
        <v>365700</v>
      </c>
      <c r="M352" s="3">
        <v>314600</v>
      </c>
      <c r="N352" s="3">
        <v>365700</v>
      </c>
      <c r="O352" s="11">
        <v>358600</v>
      </c>
      <c r="P352" s="11">
        <v>413700</v>
      </c>
      <c r="Q352" s="11">
        <v>376500</v>
      </c>
      <c r="R352" s="11">
        <v>432400</v>
      </c>
    </row>
    <row r="353" spans="1:18" hidden="1">
      <c r="A353" s="10" t="s">
        <v>594</v>
      </c>
      <c r="B353" s="10" t="str">
        <f t="shared" si="11"/>
        <v>AGEM020</v>
      </c>
      <c r="C353" s="4" t="s">
        <v>456</v>
      </c>
      <c r="D353" s="4" t="s">
        <v>84</v>
      </c>
      <c r="E353" s="4" t="s">
        <v>581</v>
      </c>
      <c r="F353" s="4">
        <v>18.84</v>
      </c>
      <c r="G353" s="4">
        <v>1</v>
      </c>
      <c r="H353" s="4" t="s">
        <v>147</v>
      </c>
      <c r="I353" s="3">
        <v>296500</v>
      </c>
      <c r="J353" s="3">
        <v>357700</v>
      </c>
      <c r="K353" s="3">
        <v>303900</v>
      </c>
      <c r="L353" s="3">
        <v>365700</v>
      </c>
      <c r="M353" s="3">
        <v>314600</v>
      </c>
      <c r="N353" s="3">
        <v>365700</v>
      </c>
      <c r="O353" s="11">
        <v>358600</v>
      </c>
      <c r="P353" s="11">
        <v>413700</v>
      </c>
      <c r="Q353" s="11">
        <v>376500</v>
      </c>
      <c r="R353" s="11">
        <v>432400</v>
      </c>
    </row>
    <row r="354" spans="1:18" hidden="1">
      <c r="A354" s="10" t="s">
        <v>595</v>
      </c>
      <c r="B354" s="10" t="str">
        <f t="shared" si="11"/>
        <v>AGEM020</v>
      </c>
      <c r="C354" s="4" t="s">
        <v>458</v>
      </c>
      <c r="D354" s="4" t="s">
        <v>84</v>
      </c>
      <c r="E354" s="4" t="s">
        <v>581</v>
      </c>
      <c r="F354" s="4">
        <v>18.84</v>
      </c>
      <c r="G354" s="4">
        <v>1</v>
      </c>
      <c r="H354" s="4" t="s">
        <v>147</v>
      </c>
      <c r="I354" s="3">
        <v>296500</v>
      </c>
      <c r="J354" s="3">
        <v>357700</v>
      </c>
      <c r="K354" s="3">
        <v>303900</v>
      </c>
      <c r="L354" s="3">
        <v>365700</v>
      </c>
      <c r="M354" s="3">
        <v>314600</v>
      </c>
      <c r="N354" s="3">
        <v>365700</v>
      </c>
      <c r="O354" s="11">
        <v>358600</v>
      </c>
      <c r="P354" s="11">
        <v>413700</v>
      </c>
      <c r="Q354" s="11">
        <v>376500</v>
      </c>
      <c r="R354" s="11">
        <v>432400</v>
      </c>
    </row>
    <row r="355" spans="1:18" hidden="1">
      <c r="A355" s="10" t="s">
        <v>596</v>
      </c>
      <c r="B355" s="10" t="str">
        <f t="shared" si="11"/>
        <v>AGEM020</v>
      </c>
      <c r="C355" s="4" t="s">
        <v>460</v>
      </c>
      <c r="D355" s="4" t="s">
        <v>84</v>
      </c>
      <c r="E355" s="4" t="s">
        <v>581</v>
      </c>
      <c r="F355" s="4">
        <v>18.84</v>
      </c>
      <c r="G355" s="4">
        <v>1</v>
      </c>
      <c r="H355" s="4" t="s">
        <v>147</v>
      </c>
      <c r="I355" s="3">
        <v>296500</v>
      </c>
      <c r="J355" s="3">
        <v>357700</v>
      </c>
      <c r="K355" s="3">
        <v>303900</v>
      </c>
      <c r="L355" s="3">
        <v>365700</v>
      </c>
      <c r="M355" s="3">
        <v>314600</v>
      </c>
      <c r="N355" s="3">
        <v>365700</v>
      </c>
      <c r="O355" s="11">
        <v>358600</v>
      </c>
      <c r="P355" s="11">
        <v>413700</v>
      </c>
      <c r="Q355" s="11">
        <v>376500</v>
      </c>
      <c r="R355" s="11">
        <v>432400</v>
      </c>
    </row>
    <row r="356" spans="1:18" hidden="1">
      <c r="A356" s="10" t="s">
        <v>597</v>
      </c>
      <c r="B356" s="10" t="str">
        <f t="shared" si="11"/>
        <v>AGEM020</v>
      </c>
      <c r="C356" s="4" t="s">
        <v>462</v>
      </c>
      <c r="D356" s="4" t="s">
        <v>84</v>
      </c>
      <c r="E356" s="4" t="s">
        <v>581</v>
      </c>
      <c r="F356" s="4">
        <v>18.84</v>
      </c>
      <c r="G356" s="4">
        <v>1</v>
      </c>
      <c r="H356" s="4" t="s">
        <v>147</v>
      </c>
      <c r="I356" s="3">
        <v>296500</v>
      </c>
      <c r="J356" s="3">
        <v>357700</v>
      </c>
      <c r="K356" s="3">
        <v>303900</v>
      </c>
      <c r="L356" s="3">
        <v>365700</v>
      </c>
      <c r="M356" s="3">
        <v>314600</v>
      </c>
      <c r="N356" s="3">
        <v>365700</v>
      </c>
      <c r="O356" s="11">
        <v>358600</v>
      </c>
      <c r="P356" s="11">
        <v>413700</v>
      </c>
      <c r="Q356" s="11">
        <v>376500</v>
      </c>
      <c r="R356" s="11">
        <v>432400</v>
      </c>
    </row>
    <row r="357" spans="1:18" hidden="1">
      <c r="A357" s="10" t="s">
        <v>598</v>
      </c>
      <c r="B357" s="10" t="str">
        <f t="shared" si="11"/>
        <v>AGEM020</v>
      </c>
      <c r="C357" s="4" t="s">
        <v>464</v>
      </c>
      <c r="D357" s="4" t="s">
        <v>84</v>
      </c>
      <c r="E357" s="4" t="s">
        <v>581</v>
      </c>
      <c r="F357" s="4">
        <v>18.84</v>
      </c>
      <c r="G357" s="4">
        <v>1</v>
      </c>
      <c r="H357" s="4" t="s">
        <v>147</v>
      </c>
      <c r="I357" s="3">
        <v>296500</v>
      </c>
      <c r="J357" s="3">
        <v>357700</v>
      </c>
      <c r="K357" s="3">
        <v>303900</v>
      </c>
      <c r="L357" s="3">
        <v>365700</v>
      </c>
      <c r="M357" s="3">
        <v>314600</v>
      </c>
      <c r="N357" s="3">
        <v>365700</v>
      </c>
      <c r="O357" s="11">
        <v>358600</v>
      </c>
      <c r="P357" s="11">
        <v>413700</v>
      </c>
      <c r="Q357" s="11">
        <v>376500</v>
      </c>
      <c r="R357" s="11">
        <v>432400</v>
      </c>
    </row>
    <row r="358" spans="1:18" hidden="1">
      <c r="A358" s="10" t="s">
        <v>599</v>
      </c>
      <c r="B358" s="10" t="str">
        <f t="shared" si="11"/>
        <v>AGEM020</v>
      </c>
      <c r="C358" s="4" t="s">
        <v>543</v>
      </c>
      <c r="D358" s="4" t="s">
        <v>84</v>
      </c>
      <c r="E358" s="4" t="s">
        <v>581</v>
      </c>
      <c r="F358" s="4">
        <v>19.399999999999999</v>
      </c>
      <c r="G358" s="4">
        <v>1</v>
      </c>
      <c r="H358" s="4" t="s">
        <v>147</v>
      </c>
      <c r="I358" s="3">
        <v>296500</v>
      </c>
      <c r="J358" s="3">
        <v>357700</v>
      </c>
      <c r="K358" s="3">
        <v>303900</v>
      </c>
      <c r="L358" s="3">
        <v>365700</v>
      </c>
      <c r="M358" s="3">
        <v>314600</v>
      </c>
      <c r="N358" s="3">
        <v>365700</v>
      </c>
      <c r="O358" s="11">
        <v>358600</v>
      </c>
      <c r="P358" s="11">
        <v>413700</v>
      </c>
      <c r="Q358" s="11">
        <v>376500</v>
      </c>
      <c r="R358" s="11">
        <v>432400</v>
      </c>
    </row>
    <row r="359" spans="1:18" hidden="1">
      <c r="A359" s="10" t="s">
        <v>600</v>
      </c>
      <c r="B359" s="10" t="str">
        <f t="shared" si="11"/>
        <v>AGEM020</v>
      </c>
      <c r="C359" s="4" t="s">
        <v>466</v>
      </c>
      <c r="D359" s="4" t="s">
        <v>84</v>
      </c>
      <c r="E359" s="4" t="s">
        <v>581</v>
      </c>
      <c r="F359" s="4">
        <v>18.84</v>
      </c>
      <c r="G359" s="4">
        <v>1</v>
      </c>
      <c r="H359" s="4" t="s">
        <v>147</v>
      </c>
      <c r="I359" s="3">
        <v>296500</v>
      </c>
      <c r="J359" s="3">
        <v>357700</v>
      </c>
      <c r="K359" s="3">
        <v>303900</v>
      </c>
      <c r="L359" s="3">
        <v>365700</v>
      </c>
      <c r="M359" s="3">
        <v>314600</v>
      </c>
      <c r="N359" s="3">
        <v>365700</v>
      </c>
      <c r="O359" s="11">
        <v>358600</v>
      </c>
      <c r="P359" s="11">
        <v>413700</v>
      </c>
      <c r="Q359" s="11">
        <v>376500</v>
      </c>
      <c r="R359" s="11">
        <v>432400</v>
      </c>
    </row>
    <row r="360" spans="1:18" hidden="1">
      <c r="A360" s="10" t="s">
        <v>601</v>
      </c>
      <c r="B360" s="10" t="str">
        <f t="shared" si="11"/>
        <v>AGEM020</v>
      </c>
      <c r="C360" s="4" t="s">
        <v>468</v>
      </c>
      <c r="D360" s="4" t="s">
        <v>84</v>
      </c>
      <c r="E360" s="4" t="s">
        <v>581</v>
      </c>
      <c r="F360" s="4">
        <v>18.84</v>
      </c>
      <c r="G360" s="4">
        <v>1</v>
      </c>
      <c r="H360" s="4" t="s">
        <v>147</v>
      </c>
      <c r="I360" s="3">
        <v>296500</v>
      </c>
      <c r="J360" s="3">
        <v>357700</v>
      </c>
      <c r="K360" s="3">
        <v>303900</v>
      </c>
      <c r="L360" s="3">
        <v>365700</v>
      </c>
      <c r="M360" s="3">
        <v>314600</v>
      </c>
      <c r="N360" s="3">
        <v>365700</v>
      </c>
      <c r="O360" s="11">
        <v>358600</v>
      </c>
      <c r="P360" s="11">
        <v>413700</v>
      </c>
      <c r="Q360" s="11">
        <v>376500</v>
      </c>
      <c r="R360" s="11">
        <v>432400</v>
      </c>
    </row>
    <row r="361" spans="1:18" hidden="1">
      <c r="A361" s="10" t="s">
        <v>602</v>
      </c>
      <c r="B361" s="10" t="str">
        <f t="shared" si="11"/>
        <v>AGEM020</v>
      </c>
      <c r="C361" s="4" t="s">
        <v>470</v>
      </c>
      <c r="D361" s="4" t="s">
        <v>84</v>
      </c>
      <c r="E361" s="4" t="s">
        <v>581</v>
      </c>
      <c r="F361" s="4">
        <v>18.84</v>
      </c>
      <c r="G361" s="4">
        <v>1</v>
      </c>
      <c r="H361" s="4" t="s">
        <v>147</v>
      </c>
      <c r="I361" s="3">
        <v>296500</v>
      </c>
      <c r="J361" s="3">
        <v>357700</v>
      </c>
      <c r="K361" s="3">
        <v>303900</v>
      </c>
      <c r="L361" s="3">
        <v>365700</v>
      </c>
      <c r="M361" s="3">
        <v>314600</v>
      </c>
      <c r="N361" s="3">
        <v>365700</v>
      </c>
      <c r="O361" s="11">
        <v>358600</v>
      </c>
      <c r="P361" s="11">
        <v>413700</v>
      </c>
      <c r="Q361" s="11">
        <v>376500</v>
      </c>
      <c r="R361" s="11">
        <v>432400</v>
      </c>
    </row>
    <row r="362" spans="1:18" hidden="1">
      <c r="A362" s="10" t="s">
        <v>603</v>
      </c>
      <c r="B362" s="10" t="str">
        <f t="shared" si="11"/>
        <v>AGEM020</v>
      </c>
      <c r="C362" s="4" t="s">
        <v>472</v>
      </c>
      <c r="D362" s="4" t="s">
        <v>84</v>
      </c>
      <c r="E362" s="4" t="s">
        <v>581</v>
      </c>
      <c r="F362" s="4">
        <v>18.84</v>
      </c>
      <c r="G362" s="4">
        <v>1</v>
      </c>
      <c r="H362" s="4" t="s">
        <v>147</v>
      </c>
      <c r="I362" s="3">
        <v>296500</v>
      </c>
      <c r="J362" s="3">
        <v>357700</v>
      </c>
      <c r="K362" s="3">
        <v>303900</v>
      </c>
      <c r="L362" s="3">
        <v>365700</v>
      </c>
      <c r="M362" s="3">
        <v>314600</v>
      </c>
      <c r="N362" s="3">
        <v>365700</v>
      </c>
      <c r="O362" s="11">
        <v>358600</v>
      </c>
      <c r="P362" s="11">
        <v>413700</v>
      </c>
      <c r="Q362" s="11">
        <v>376500</v>
      </c>
      <c r="R362" s="11">
        <v>432400</v>
      </c>
    </row>
    <row r="363" spans="1:18" hidden="1">
      <c r="A363" s="10" t="s">
        <v>604</v>
      </c>
      <c r="B363" s="10" t="str">
        <f t="shared" si="11"/>
        <v>AGEM020</v>
      </c>
      <c r="C363" s="4" t="s">
        <v>474</v>
      </c>
      <c r="D363" s="4" t="s">
        <v>84</v>
      </c>
      <c r="E363" s="4" t="s">
        <v>581</v>
      </c>
      <c r="F363" s="4">
        <v>18.84</v>
      </c>
      <c r="G363" s="4">
        <v>1</v>
      </c>
      <c r="H363" s="4" t="s">
        <v>147</v>
      </c>
      <c r="I363" s="3">
        <v>296500</v>
      </c>
      <c r="J363" s="3">
        <v>357700</v>
      </c>
      <c r="K363" s="3">
        <v>303900</v>
      </c>
      <c r="L363" s="3">
        <v>365700</v>
      </c>
      <c r="M363" s="3">
        <v>314600</v>
      </c>
      <c r="N363" s="3">
        <v>365700</v>
      </c>
      <c r="O363" s="11">
        <v>358600</v>
      </c>
      <c r="P363" s="11">
        <v>413700</v>
      </c>
      <c r="Q363" s="11">
        <v>376500</v>
      </c>
      <c r="R363" s="11">
        <v>432400</v>
      </c>
    </row>
    <row r="364" spans="1:18" hidden="1">
      <c r="A364" s="10" t="s">
        <v>605</v>
      </c>
      <c r="B364" s="10" t="str">
        <f t="shared" si="11"/>
        <v>AGEM020</v>
      </c>
      <c r="C364" s="4" t="s">
        <v>476</v>
      </c>
      <c r="D364" s="4" t="s">
        <v>84</v>
      </c>
      <c r="E364" s="4" t="s">
        <v>581</v>
      </c>
      <c r="F364" s="4">
        <v>18.84</v>
      </c>
      <c r="G364" s="4">
        <v>1</v>
      </c>
      <c r="H364" s="4" t="s">
        <v>147</v>
      </c>
      <c r="I364" s="3">
        <v>296500</v>
      </c>
      <c r="J364" s="3">
        <v>357700</v>
      </c>
      <c r="K364" s="3">
        <v>303900</v>
      </c>
      <c r="L364" s="3">
        <v>365700</v>
      </c>
      <c r="M364" s="3">
        <v>314600</v>
      </c>
      <c r="N364" s="3">
        <v>365700</v>
      </c>
      <c r="O364" s="11">
        <v>358600</v>
      </c>
      <c r="P364" s="11">
        <v>413700</v>
      </c>
      <c r="Q364" s="11">
        <v>376500</v>
      </c>
      <c r="R364" s="11">
        <v>432400</v>
      </c>
    </row>
    <row r="365" spans="1:18" hidden="1">
      <c r="A365" s="10" t="s">
        <v>606</v>
      </c>
      <c r="B365" s="10" t="str">
        <f t="shared" si="11"/>
        <v>AGEM020</v>
      </c>
      <c r="C365" s="4" t="s">
        <v>478</v>
      </c>
      <c r="D365" s="4" t="s">
        <v>84</v>
      </c>
      <c r="E365" s="4" t="s">
        <v>581</v>
      </c>
      <c r="F365" s="4">
        <v>18.84</v>
      </c>
      <c r="G365" s="4">
        <v>1</v>
      </c>
      <c r="H365" s="4" t="s">
        <v>147</v>
      </c>
      <c r="I365" s="3">
        <v>296500</v>
      </c>
      <c r="J365" s="3">
        <v>357700</v>
      </c>
      <c r="K365" s="3">
        <v>303900</v>
      </c>
      <c r="L365" s="3">
        <v>365700</v>
      </c>
      <c r="M365" s="3">
        <v>314600</v>
      </c>
      <c r="N365" s="3">
        <v>365700</v>
      </c>
      <c r="O365" s="11">
        <v>358600</v>
      </c>
      <c r="P365" s="11">
        <v>413700</v>
      </c>
      <c r="Q365" s="11">
        <v>376500</v>
      </c>
      <c r="R365" s="11">
        <v>432400</v>
      </c>
    </row>
    <row r="366" spans="1:18" hidden="1">
      <c r="A366" s="10" t="s">
        <v>607</v>
      </c>
      <c r="B366" s="10" t="str">
        <f t="shared" si="11"/>
        <v>AGEM020</v>
      </c>
      <c r="C366" s="4" t="s">
        <v>480</v>
      </c>
      <c r="D366" s="4" t="s">
        <v>84</v>
      </c>
      <c r="E366" s="4" t="s">
        <v>581</v>
      </c>
      <c r="F366" s="4">
        <v>18.84</v>
      </c>
      <c r="G366" s="4">
        <v>1</v>
      </c>
      <c r="H366" s="4" t="s">
        <v>147</v>
      </c>
      <c r="I366" s="3">
        <v>296500</v>
      </c>
      <c r="J366" s="3">
        <v>357700</v>
      </c>
      <c r="K366" s="3">
        <v>303900</v>
      </c>
      <c r="L366" s="3">
        <v>365700</v>
      </c>
      <c r="M366" s="3">
        <v>314600</v>
      </c>
      <c r="N366" s="3">
        <v>365700</v>
      </c>
      <c r="O366" s="11">
        <v>358600</v>
      </c>
      <c r="P366" s="11">
        <v>413700</v>
      </c>
      <c r="Q366" s="11">
        <v>376500</v>
      </c>
      <c r="R366" s="11">
        <v>432400</v>
      </c>
    </row>
    <row r="367" spans="1:18" hidden="1">
      <c r="A367" s="10" t="s">
        <v>608</v>
      </c>
      <c r="B367" s="10" t="str">
        <f t="shared" si="11"/>
        <v>AGEM020</v>
      </c>
      <c r="C367" s="4" t="s">
        <v>553</v>
      </c>
      <c r="D367" s="4" t="s">
        <v>84</v>
      </c>
      <c r="E367" s="4" t="s">
        <v>581</v>
      </c>
      <c r="F367" s="4">
        <v>18.84</v>
      </c>
      <c r="G367" s="4">
        <v>1</v>
      </c>
      <c r="H367" s="4" t="s">
        <v>147</v>
      </c>
      <c r="I367" s="3">
        <v>296500</v>
      </c>
      <c r="J367" s="3">
        <v>357700</v>
      </c>
      <c r="K367" s="3">
        <v>303900</v>
      </c>
      <c r="L367" s="3">
        <v>365700</v>
      </c>
      <c r="M367" s="3">
        <v>314600</v>
      </c>
      <c r="N367" s="3">
        <v>365700</v>
      </c>
      <c r="O367" s="11">
        <v>358600</v>
      </c>
      <c r="P367" s="11">
        <v>413700</v>
      </c>
      <c r="Q367" s="11">
        <v>376500</v>
      </c>
      <c r="R367" s="11">
        <v>432400</v>
      </c>
    </row>
    <row r="368" spans="1:18" hidden="1">
      <c r="A368" s="10" t="s">
        <v>609</v>
      </c>
      <c r="B368" s="10" t="str">
        <f t="shared" si="11"/>
        <v>AGEM020</v>
      </c>
      <c r="C368" s="4" t="s">
        <v>482</v>
      </c>
      <c r="D368" s="4" t="s">
        <v>84</v>
      </c>
      <c r="E368" s="4" t="s">
        <v>581</v>
      </c>
      <c r="F368" s="4">
        <v>18.84</v>
      </c>
      <c r="G368" s="4">
        <v>1</v>
      </c>
      <c r="H368" s="4" t="s">
        <v>147</v>
      </c>
      <c r="I368" s="3">
        <v>296500</v>
      </c>
      <c r="J368" s="3">
        <v>357700</v>
      </c>
      <c r="K368" s="3">
        <v>303900</v>
      </c>
      <c r="L368" s="3">
        <v>365700</v>
      </c>
      <c r="M368" s="3">
        <v>314600</v>
      </c>
      <c r="N368" s="3">
        <v>365700</v>
      </c>
      <c r="O368" s="11">
        <v>358600</v>
      </c>
      <c r="P368" s="11">
        <v>413700</v>
      </c>
      <c r="Q368" s="11">
        <v>376500</v>
      </c>
      <c r="R368" s="11">
        <v>432400</v>
      </c>
    </row>
    <row r="369" spans="1:18" hidden="1">
      <c r="A369" s="10" t="s">
        <v>610</v>
      </c>
      <c r="B369" s="10" t="str">
        <f t="shared" si="11"/>
        <v>AGEM020</v>
      </c>
      <c r="C369" s="4" t="s">
        <v>484</v>
      </c>
      <c r="D369" s="4" t="s">
        <v>84</v>
      </c>
      <c r="E369" s="4" t="s">
        <v>581</v>
      </c>
      <c r="F369" s="4">
        <v>18.84</v>
      </c>
      <c r="G369" s="4">
        <v>1</v>
      </c>
      <c r="H369" s="4" t="s">
        <v>147</v>
      </c>
      <c r="I369" s="3">
        <v>296500</v>
      </c>
      <c r="J369" s="3">
        <v>357700</v>
      </c>
      <c r="K369" s="3">
        <v>303900</v>
      </c>
      <c r="L369" s="3">
        <v>365700</v>
      </c>
      <c r="M369" s="3">
        <v>314600</v>
      </c>
      <c r="N369" s="3">
        <v>365700</v>
      </c>
      <c r="O369" s="11">
        <v>358600</v>
      </c>
      <c r="P369" s="11">
        <v>413700</v>
      </c>
      <c r="Q369" s="11">
        <v>376500</v>
      </c>
      <c r="R369" s="11">
        <v>432400</v>
      </c>
    </row>
    <row r="370" spans="1:18" hidden="1">
      <c r="A370" s="10" t="s">
        <v>611</v>
      </c>
      <c r="B370" s="10" t="str">
        <f t="shared" si="11"/>
        <v>AGEM020</v>
      </c>
      <c r="C370" s="4" t="s">
        <v>486</v>
      </c>
      <c r="D370" s="4" t="s">
        <v>84</v>
      </c>
      <c r="E370" s="4" t="s">
        <v>581</v>
      </c>
      <c r="F370" s="4">
        <v>18.84</v>
      </c>
      <c r="G370" s="4">
        <v>1</v>
      </c>
      <c r="H370" s="4" t="s">
        <v>147</v>
      </c>
      <c r="I370" s="3">
        <v>296500</v>
      </c>
      <c r="J370" s="3">
        <v>357700</v>
      </c>
      <c r="K370" s="3">
        <v>303900</v>
      </c>
      <c r="L370" s="3">
        <v>365700</v>
      </c>
      <c r="M370" s="3">
        <v>314600</v>
      </c>
      <c r="N370" s="3">
        <v>365700</v>
      </c>
      <c r="O370" s="11">
        <v>358600</v>
      </c>
      <c r="P370" s="11">
        <v>413700</v>
      </c>
      <c r="Q370" s="11">
        <v>376500</v>
      </c>
      <c r="R370" s="11">
        <v>432400</v>
      </c>
    </row>
    <row r="371" spans="1:18" hidden="1">
      <c r="A371" s="10" t="s">
        <v>612</v>
      </c>
      <c r="B371" s="10" t="str">
        <f t="shared" si="11"/>
        <v>AGEM020</v>
      </c>
      <c r="C371" s="4" t="s">
        <v>488</v>
      </c>
      <c r="D371" s="4" t="s">
        <v>84</v>
      </c>
      <c r="E371" s="4" t="s">
        <v>581</v>
      </c>
      <c r="F371" s="4">
        <v>18.84</v>
      </c>
      <c r="G371" s="4">
        <v>1</v>
      </c>
      <c r="H371" s="4" t="s">
        <v>147</v>
      </c>
      <c r="I371" s="3">
        <v>296500</v>
      </c>
      <c r="J371" s="3">
        <v>357700</v>
      </c>
      <c r="K371" s="3">
        <v>303900</v>
      </c>
      <c r="L371" s="3">
        <v>365700</v>
      </c>
      <c r="M371" s="3">
        <v>314600</v>
      </c>
      <c r="N371" s="3">
        <v>365700</v>
      </c>
      <c r="O371" s="11">
        <v>358600</v>
      </c>
      <c r="P371" s="11">
        <v>413700</v>
      </c>
      <c r="Q371" s="11">
        <v>376500</v>
      </c>
      <c r="R371" s="11">
        <v>432400</v>
      </c>
    </row>
    <row r="372" spans="1:18" hidden="1">
      <c r="A372" s="10" t="s">
        <v>613</v>
      </c>
      <c r="B372" s="10" t="str">
        <f t="shared" si="11"/>
        <v>AGEM020</v>
      </c>
      <c r="C372" s="4" t="s">
        <v>490</v>
      </c>
      <c r="D372" s="4" t="s">
        <v>84</v>
      </c>
      <c r="E372" s="4" t="s">
        <v>581</v>
      </c>
      <c r="F372" s="4">
        <v>18.84</v>
      </c>
      <c r="G372" s="4">
        <v>1</v>
      </c>
      <c r="H372" s="4" t="s">
        <v>147</v>
      </c>
      <c r="I372" s="3">
        <v>296500</v>
      </c>
      <c r="J372" s="3">
        <v>357700</v>
      </c>
      <c r="K372" s="3">
        <v>303900</v>
      </c>
      <c r="L372" s="3">
        <v>365700</v>
      </c>
      <c r="M372" s="3">
        <v>314600</v>
      </c>
      <c r="N372" s="3">
        <v>365700</v>
      </c>
      <c r="O372" s="11">
        <v>358600</v>
      </c>
      <c r="P372" s="11">
        <v>413700</v>
      </c>
      <c r="Q372" s="11">
        <v>376500</v>
      </c>
      <c r="R372" s="11">
        <v>432400</v>
      </c>
    </row>
    <row r="373" spans="1:18" hidden="1">
      <c r="A373" s="10" t="s">
        <v>614</v>
      </c>
      <c r="B373" s="10" t="str">
        <f t="shared" si="11"/>
        <v>AGEM020</v>
      </c>
      <c r="C373" s="4" t="s">
        <v>560</v>
      </c>
      <c r="D373" s="4" t="s">
        <v>84</v>
      </c>
      <c r="E373" s="4" t="s">
        <v>581</v>
      </c>
      <c r="F373" s="4">
        <v>19.399999999999999</v>
      </c>
      <c r="G373" s="4">
        <v>1</v>
      </c>
      <c r="H373" s="4" t="s">
        <v>147</v>
      </c>
      <c r="I373" s="3">
        <v>296500</v>
      </c>
      <c r="J373" s="3">
        <v>357700</v>
      </c>
      <c r="K373" s="3">
        <v>303900</v>
      </c>
      <c r="L373" s="3">
        <v>365700</v>
      </c>
      <c r="M373" s="3">
        <v>314600</v>
      </c>
      <c r="N373" s="3">
        <v>365700</v>
      </c>
      <c r="O373" s="11">
        <v>358600</v>
      </c>
      <c r="P373" s="11">
        <v>413700</v>
      </c>
      <c r="Q373" s="11">
        <v>376500</v>
      </c>
      <c r="R373" s="11">
        <v>432400</v>
      </c>
    </row>
    <row r="374" spans="1:18" hidden="1">
      <c r="A374" s="10" t="s">
        <v>615</v>
      </c>
      <c r="B374" s="10" t="str">
        <f t="shared" si="11"/>
        <v>AGEM020</v>
      </c>
      <c r="C374" s="4" t="s">
        <v>492</v>
      </c>
      <c r="D374" s="4" t="s">
        <v>84</v>
      </c>
      <c r="E374" s="4" t="s">
        <v>581</v>
      </c>
      <c r="F374" s="4">
        <v>18.84</v>
      </c>
      <c r="G374" s="4">
        <v>1</v>
      </c>
      <c r="H374" s="4" t="s">
        <v>147</v>
      </c>
      <c r="I374" s="3">
        <v>296500</v>
      </c>
      <c r="J374" s="3">
        <v>357700</v>
      </c>
      <c r="K374" s="3">
        <v>303900</v>
      </c>
      <c r="L374" s="3">
        <v>365700</v>
      </c>
      <c r="M374" s="3">
        <v>314600</v>
      </c>
      <c r="N374" s="3">
        <v>365700</v>
      </c>
      <c r="O374" s="11">
        <v>358600</v>
      </c>
      <c r="P374" s="11">
        <v>413700</v>
      </c>
      <c r="Q374" s="11">
        <v>376500</v>
      </c>
      <c r="R374" s="11">
        <v>432400</v>
      </c>
    </row>
    <row r="375" spans="1:18" hidden="1">
      <c r="A375" s="10" t="s">
        <v>616</v>
      </c>
      <c r="B375" s="10" t="str">
        <f t="shared" si="11"/>
        <v>AGEM020</v>
      </c>
      <c r="C375" s="4" t="s">
        <v>494</v>
      </c>
      <c r="D375" s="4" t="s">
        <v>84</v>
      </c>
      <c r="E375" s="4" t="s">
        <v>581</v>
      </c>
      <c r="F375" s="4">
        <v>18.84</v>
      </c>
      <c r="G375" s="4">
        <v>1</v>
      </c>
      <c r="H375" s="4" t="s">
        <v>147</v>
      </c>
      <c r="I375" s="3">
        <v>296500</v>
      </c>
      <c r="J375" s="3">
        <v>357700</v>
      </c>
      <c r="K375" s="3">
        <v>303900</v>
      </c>
      <c r="L375" s="3">
        <v>365700</v>
      </c>
      <c r="M375" s="3">
        <v>314600</v>
      </c>
      <c r="N375" s="3">
        <v>365700</v>
      </c>
      <c r="O375" s="11">
        <v>358600</v>
      </c>
      <c r="P375" s="11">
        <v>413700</v>
      </c>
      <c r="Q375" s="11">
        <v>376500</v>
      </c>
      <c r="R375" s="11">
        <v>432400</v>
      </c>
    </row>
    <row r="376" spans="1:18" hidden="1">
      <c r="A376" s="10" t="s">
        <v>617</v>
      </c>
      <c r="B376" s="10" t="str">
        <f t="shared" si="11"/>
        <v>AGEM020</v>
      </c>
      <c r="C376" s="4" t="s">
        <v>496</v>
      </c>
      <c r="D376" s="4" t="s">
        <v>84</v>
      </c>
      <c r="E376" s="4" t="s">
        <v>581</v>
      </c>
      <c r="F376" s="4">
        <v>18.84</v>
      </c>
      <c r="G376" s="4">
        <v>1</v>
      </c>
      <c r="H376" s="4" t="s">
        <v>147</v>
      </c>
      <c r="I376" s="3">
        <v>296500</v>
      </c>
      <c r="J376" s="3">
        <v>357700</v>
      </c>
      <c r="K376" s="3">
        <v>303900</v>
      </c>
      <c r="L376" s="3">
        <v>365700</v>
      </c>
      <c r="M376" s="3">
        <v>314600</v>
      </c>
      <c r="N376" s="3">
        <v>365700</v>
      </c>
      <c r="O376" s="11">
        <v>358600</v>
      </c>
      <c r="P376" s="11">
        <v>413700</v>
      </c>
      <c r="Q376" s="11">
        <v>376500</v>
      </c>
      <c r="R376" s="11">
        <v>432400</v>
      </c>
    </row>
    <row r="377" spans="1:18" hidden="1">
      <c r="A377" s="10" t="s">
        <v>618</v>
      </c>
      <c r="B377" s="10" t="str">
        <f t="shared" si="11"/>
        <v>AGEM020</v>
      </c>
      <c r="C377" s="4" t="s">
        <v>565</v>
      </c>
      <c r="D377" s="4" t="s">
        <v>84</v>
      </c>
      <c r="E377" s="4" t="s">
        <v>581</v>
      </c>
      <c r="F377" s="4">
        <v>19.399999999999999</v>
      </c>
      <c r="G377" s="4">
        <v>1</v>
      </c>
      <c r="H377" s="4" t="s">
        <v>147</v>
      </c>
      <c r="I377" s="3">
        <v>296500</v>
      </c>
      <c r="J377" s="3">
        <v>357700</v>
      </c>
      <c r="K377" s="3">
        <v>303900</v>
      </c>
      <c r="L377" s="3">
        <v>365700</v>
      </c>
      <c r="M377" s="3">
        <v>314600</v>
      </c>
      <c r="N377" s="3">
        <v>365700</v>
      </c>
      <c r="O377" s="11">
        <v>358600</v>
      </c>
      <c r="P377" s="11">
        <v>413700</v>
      </c>
      <c r="Q377" s="11">
        <v>376500</v>
      </c>
      <c r="R377" s="11">
        <v>432400</v>
      </c>
    </row>
    <row r="378" spans="1:18" hidden="1">
      <c r="A378" s="10" t="s">
        <v>619</v>
      </c>
      <c r="B378" s="10" t="str">
        <f t="shared" si="11"/>
        <v>AGEM020</v>
      </c>
      <c r="C378" s="4" t="s">
        <v>567</v>
      </c>
      <c r="D378" s="4" t="s">
        <v>84</v>
      </c>
      <c r="E378" s="4" t="s">
        <v>581</v>
      </c>
      <c r="F378" s="4">
        <v>19.399999999999999</v>
      </c>
      <c r="G378" s="4">
        <v>1</v>
      </c>
      <c r="H378" s="4" t="s">
        <v>147</v>
      </c>
      <c r="I378" s="3">
        <v>296500</v>
      </c>
      <c r="J378" s="3">
        <v>357700</v>
      </c>
      <c r="K378" s="3">
        <v>303900</v>
      </c>
      <c r="L378" s="3">
        <v>365700</v>
      </c>
      <c r="M378" s="3">
        <v>314600</v>
      </c>
      <c r="N378" s="3">
        <v>365700</v>
      </c>
      <c r="O378" s="11">
        <v>358600</v>
      </c>
      <c r="P378" s="11">
        <v>413700</v>
      </c>
      <c r="Q378" s="11">
        <v>376500</v>
      </c>
      <c r="R378" s="11">
        <v>432400</v>
      </c>
    </row>
    <row r="379" spans="1:18" hidden="1">
      <c r="A379" s="10" t="s">
        <v>620</v>
      </c>
      <c r="B379" s="10" t="str">
        <f t="shared" si="11"/>
        <v>AGEM020</v>
      </c>
      <c r="C379" s="4" t="s">
        <v>569</v>
      </c>
      <c r="D379" s="4" t="s">
        <v>84</v>
      </c>
      <c r="E379" s="4" t="s">
        <v>581</v>
      </c>
      <c r="F379" s="4">
        <v>19.399999999999999</v>
      </c>
      <c r="G379" s="4">
        <v>1</v>
      </c>
      <c r="H379" s="4" t="s">
        <v>147</v>
      </c>
      <c r="I379" s="3">
        <v>296500</v>
      </c>
      <c r="J379" s="3">
        <v>357700</v>
      </c>
      <c r="K379" s="3">
        <v>303900</v>
      </c>
      <c r="L379" s="3">
        <v>365700</v>
      </c>
      <c r="M379" s="3">
        <v>314600</v>
      </c>
      <c r="N379" s="3">
        <v>365700</v>
      </c>
      <c r="O379" s="11">
        <v>358600</v>
      </c>
      <c r="P379" s="11">
        <v>413700</v>
      </c>
      <c r="Q379" s="11">
        <v>376500</v>
      </c>
      <c r="R379" s="11">
        <v>432400</v>
      </c>
    </row>
    <row r="380" spans="1:18" hidden="1">
      <c r="A380" s="10" t="s">
        <v>621</v>
      </c>
      <c r="B380" s="10" t="str">
        <f t="shared" si="11"/>
        <v>AGEM020</v>
      </c>
      <c r="C380" s="4" t="s">
        <v>622</v>
      </c>
      <c r="D380" s="4" t="s">
        <v>84</v>
      </c>
      <c r="E380" s="4" t="s">
        <v>581</v>
      </c>
      <c r="F380" s="4">
        <v>18.84</v>
      </c>
      <c r="G380" s="4">
        <v>1</v>
      </c>
      <c r="H380" s="4" t="s">
        <v>147</v>
      </c>
      <c r="I380" s="3">
        <v>296500</v>
      </c>
      <c r="J380" s="3">
        <v>357700</v>
      </c>
      <c r="K380" s="3">
        <v>303900</v>
      </c>
      <c r="L380" s="3">
        <v>365700</v>
      </c>
      <c r="M380" s="3">
        <v>314600</v>
      </c>
      <c r="N380" s="3">
        <v>365700</v>
      </c>
      <c r="O380" s="11">
        <v>358600</v>
      </c>
      <c r="P380" s="11">
        <v>413700</v>
      </c>
      <c r="Q380" s="11">
        <v>376500</v>
      </c>
      <c r="R380" s="11">
        <v>432400</v>
      </c>
    </row>
    <row r="381" spans="1:18" hidden="1">
      <c r="A381" s="12" t="s">
        <v>623</v>
      </c>
      <c r="B381" s="10" t="str">
        <f t="shared" si="11"/>
        <v>AGEM020</v>
      </c>
      <c r="C381" s="4" t="s">
        <v>498</v>
      </c>
      <c r="D381" s="4" t="s">
        <v>84</v>
      </c>
      <c r="E381" s="4" t="s">
        <v>581</v>
      </c>
      <c r="F381" s="4">
        <v>19.010000000000002</v>
      </c>
      <c r="G381" s="4">
        <v>1</v>
      </c>
      <c r="H381" s="4" t="s">
        <v>147</v>
      </c>
      <c r="I381" s="13">
        <v>296500</v>
      </c>
      <c r="J381" s="3">
        <v>357700</v>
      </c>
      <c r="K381" s="3">
        <v>303900</v>
      </c>
      <c r="L381" s="3">
        <v>365700</v>
      </c>
      <c r="M381" s="3">
        <v>314600</v>
      </c>
      <c r="N381" s="3">
        <v>365700</v>
      </c>
      <c r="O381" s="11">
        <v>358600</v>
      </c>
      <c r="P381" s="11">
        <v>413700</v>
      </c>
      <c r="Q381" s="11">
        <v>376500</v>
      </c>
      <c r="R381" s="11">
        <v>432400</v>
      </c>
    </row>
    <row r="382" spans="1:18" hidden="1">
      <c r="A382" s="10" t="s">
        <v>624</v>
      </c>
      <c r="B382" s="10" t="str">
        <f t="shared" si="11"/>
        <v>AGEM020</v>
      </c>
      <c r="C382" s="4" t="s">
        <v>500</v>
      </c>
      <c r="D382" s="4" t="s">
        <v>84</v>
      </c>
      <c r="E382" s="4" t="s">
        <v>581</v>
      </c>
      <c r="F382" s="4">
        <v>18.84</v>
      </c>
      <c r="G382" s="4">
        <v>1</v>
      </c>
      <c r="H382" s="4" t="s">
        <v>147</v>
      </c>
      <c r="I382" s="3">
        <v>296500</v>
      </c>
      <c r="J382" s="3">
        <v>357700</v>
      </c>
      <c r="K382" s="3">
        <v>303900</v>
      </c>
      <c r="L382" s="3">
        <v>365700</v>
      </c>
      <c r="M382" s="3">
        <v>314600</v>
      </c>
      <c r="N382" s="3">
        <v>365700</v>
      </c>
      <c r="O382" s="11">
        <v>358600</v>
      </c>
      <c r="P382" s="11">
        <v>413700</v>
      </c>
      <c r="Q382" s="11">
        <v>376500</v>
      </c>
      <c r="R382" s="11">
        <v>432400</v>
      </c>
    </row>
    <row r="383" spans="1:18" hidden="1">
      <c r="A383" s="10" t="s">
        <v>625</v>
      </c>
      <c r="B383" s="10" t="str">
        <f t="shared" si="11"/>
        <v>AGEM020</v>
      </c>
      <c r="C383" s="4" t="s">
        <v>502</v>
      </c>
      <c r="D383" s="4" t="s">
        <v>84</v>
      </c>
      <c r="E383" s="4" t="s">
        <v>581</v>
      </c>
      <c r="F383" s="4">
        <v>19.399999999999999</v>
      </c>
      <c r="G383" s="4">
        <v>1</v>
      </c>
      <c r="H383" s="4" t="s">
        <v>147</v>
      </c>
      <c r="I383" s="3">
        <v>296500</v>
      </c>
      <c r="J383" s="3">
        <v>357700</v>
      </c>
      <c r="K383" s="3">
        <v>303900</v>
      </c>
      <c r="L383" s="3">
        <v>365700</v>
      </c>
      <c r="M383" s="3">
        <v>314600</v>
      </c>
      <c r="N383" s="3">
        <v>365700</v>
      </c>
      <c r="O383" s="11">
        <v>358600</v>
      </c>
      <c r="P383" s="11">
        <v>413700</v>
      </c>
      <c r="Q383" s="11">
        <v>376500</v>
      </c>
      <c r="R383" s="11">
        <v>432400</v>
      </c>
    </row>
    <row r="384" spans="1:18" hidden="1">
      <c r="A384" s="10" t="s">
        <v>626</v>
      </c>
      <c r="B384" s="10" t="str">
        <f t="shared" si="11"/>
        <v>AGEM020</v>
      </c>
      <c r="C384" s="4" t="s">
        <v>504</v>
      </c>
      <c r="D384" s="4" t="s">
        <v>84</v>
      </c>
      <c r="E384" s="4" t="s">
        <v>581</v>
      </c>
      <c r="F384" s="4">
        <v>19.399999999999999</v>
      </c>
      <c r="G384" s="4">
        <v>1</v>
      </c>
      <c r="H384" s="4" t="s">
        <v>147</v>
      </c>
      <c r="I384" s="3">
        <v>296500</v>
      </c>
      <c r="J384" s="3">
        <v>357700</v>
      </c>
      <c r="K384" s="3">
        <v>303900</v>
      </c>
      <c r="L384" s="3">
        <v>365700</v>
      </c>
      <c r="M384" s="3">
        <v>314600</v>
      </c>
      <c r="N384" s="3">
        <v>365700</v>
      </c>
      <c r="O384" s="11">
        <v>358600</v>
      </c>
      <c r="P384" s="11">
        <v>413700</v>
      </c>
      <c r="Q384" s="11">
        <v>376500</v>
      </c>
      <c r="R384" s="11">
        <v>432400</v>
      </c>
    </row>
    <row r="385" spans="1:18" hidden="1">
      <c r="A385" s="4" t="s">
        <v>627</v>
      </c>
      <c r="B385" s="10" t="str">
        <f t="shared" si="11"/>
        <v>AGEM020</v>
      </c>
      <c r="C385" s="4" t="s">
        <v>506</v>
      </c>
      <c r="D385" s="4" t="s">
        <v>84</v>
      </c>
      <c r="E385" s="4" t="s">
        <v>581</v>
      </c>
      <c r="F385" s="4">
        <v>18.84</v>
      </c>
      <c r="G385" s="4">
        <v>1</v>
      </c>
      <c r="H385" s="4" t="s">
        <v>147</v>
      </c>
      <c r="I385" s="3">
        <v>296500</v>
      </c>
      <c r="J385" s="3">
        <v>357700</v>
      </c>
      <c r="K385" s="3">
        <v>303900</v>
      </c>
      <c r="L385" s="3">
        <v>365700</v>
      </c>
      <c r="M385" s="3">
        <v>314600</v>
      </c>
      <c r="N385" s="3">
        <v>365700</v>
      </c>
      <c r="O385" s="11">
        <v>358600</v>
      </c>
      <c r="P385" s="11">
        <v>413700</v>
      </c>
      <c r="Q385" s="11">
        <v>376500</v>
      </c>
      <c r="R385" s="11">
        <v>432400</v>
      </c>
    </row>
    <row r="386" spans="1:18" hidden="1">
      <c r="A386" s="4" t="s">
        <v>628</v>
      </c>
      <c r="B386" s="10" t="str">
        <f t="shared" si="11"/>
        <v>AGEM020</v>
      </c>
      <c r="C386" s="4" t="s">
        <v>508</v>
      </c>
      <c r="D386" s="4" t="s">
        <v>84</v>
      </c>
      <c r="E386" s="4" t="s">
        <v>581</v>
      </c>
      <c r="F386" s="4">
        <v>18.84</v>
      </c>
      <c r="G386" s="4">
        <v>1</v>
      </c>
      <c r="H386" s="4" t="s">
        <v>147</v>
      </c>
      <c r="I386" s="3">
        <v>296500</v>
      </c>
      <c r="J386" s="3">
        <v>357700</v>
      </c>
      <c r="K386" s="3">
        <v>303900</v>
      </c>
      <c r="L386" s="3">
        <v>365700</v>
      </c>
      <c r="M386" s="3">
        <v>314600</v>
      </c>
      <c r="N386" s="3">
        <v>365700</v>
      </c>
      <c r="O386" s="11">
        <v>358600</v>
      </c>
      <c r="P386" s="11">
        <v>413700</v>
      </c>
      <c r="Q386" s="11">
        <v>376500</v>
      </c>
      <c r="R386" s="11">
        <v>432400</v>
      </c>
    </row>
    <row r="387" spans="1:18" hidden="1">
      <c r="A387" s="4" t="s">
        <v>629</v>
      </c>
      <c r="B387" s="10" t="str">
        <f t="shared" si="11"/>
        <v>AGEM020</v>
      </c>
      <c r="C387" s="4" t="s">
        <v>510</v>
      </c>
      <c r="D387" s="4" t="s">
        <v>84</v>
      </c>
      <c r="E387" s="4" t="s">
        <v>581</v>
      </c>
      <c r="F387" s="4">
        <v>18.84</v>
      </c>
      <c r="G387" s="4">
        <v>1</v>
      </c>
      <c r="H387" s="4" t="s">
        <v>147</v>
      </c>
      <c r="I387" s="3">
        <v>296500</v>
      </c>
      <c r="J387" s="3">
        <v>357700</v>
      </c>
      <c r="K387" s="3">
        <v>303900</v>
      </c>
      <c r="L387" s="3">
        <v>365700</v>
      </c>
      <c r="M387" s="3">
        <v>314600</v>
      </c>
      <c r="N387" s="3">
        <v>365700</v>
      </c>
      <c r="O387" s="11">
        <v>358600</v>
      </c>
      <c r="P387" s="11">
        <v>413700</v>
      </c>
      <c r="Q387" s="11">
        <v>376500</v>
      </c>
      <c r="R387" s="11">
        <v>432400</v>
      </c>
    </row>
    <row r="388" spans="1:18" hidden="1">
      <c r="A388" s="10" t="s">
        <v>630</v>
      </c>
      <c r="B388" s="10" t="str">
        <f>A388</f>
        <v>AGEM020KPBA</v>
      </c>
      <c r="C388" s="4" t="s">
        <v>512</v>
      </c>
      <c r="D388" s="4" t="s">
        <v>75</v>
      </c>
      <c r="E388" s="4" t="s">
        <v>581</v>
      </c>
      <c r="F388" s="4">
        <v>18.684999999999999</v>
      </c>
      <c r="G388" s="4">
        <v>1</v>
      </c>
      <c r="H388" s="4" t="s">
        <v>147</v>
      </c>
      <c r="I388" s="3">
        <v>314600</v>
      </c>
      <c r="J388" s="3">
        <v>376200</v>
      </c>
      <c r="K388" s="3">
        <v>314600</v>
      </c>
      <c r="L388" s="3">
        <v>376200</v>
      </c>
      <c r="M388" s="3">
        <f t="shared" ref="M388:N390" si="12">K388</f>
        <v>314600</v>
      </c>
      <c r="N388" s="3">
        <f t="shared" si="12"/>
        <v>376200</v>
      </c>
      <c r="O388" s="3">
        <v>358600</v>
      </c>
      <c r="P388" s="3">
        <v>398800</v>
      </c>
      <c r="Q388" s="11">
        <v>376500</v>
      </c>
      <c r="R388" s="11">
        <v>416800</v>
      </c>
    </row>
    <row r="389" spans="1:18" hidden="1">
      <c r="A389" s="10" t="s">
        <v>631</v>
      </c>
      <c r="B389" s="10" t="str">
        <f>A389</f>
        <v>AGEM020KPBB</v>
      </c>
      <c r="C389" s="4" t="s">
        <v>514</v>
      </c>
      <c r="D389" s="4" t="s">
        <v>75</v>
      </c>
      <c r="E389" s="4" t="s">
        <v>581</v>
      </c>
      <c r="F389" s="4">
        <v>17.965</v>
      </c>
      <c r="G389" s="4">
        <v>1</v>
      </c>
      <c r="H389" s="4" t="s">
        <v>147</v>
      </c>
      <c r="I389" s="3">
        <v>290900</v>
      </c>
      <c r="J389" s="3">
        <v>350700</v>
      </c>
      <c r="K389" s="3">
        <v>302000</v>
      </c>
      <c r="L389" s="3">
        <v>362600</v>
      </c>
      <c r="M389" s="3">
        <f t="shared" si="12"/>
        <v>302000</v>
      </c>
      <c r="N389" s="3">
        <f t="shared" si="12"/>
        <v>362600</v>
      </c>
      <c r="O389" s="3">
        <v>344300</v>
      </c>
      <c r="P389" s="3">
        <v>384400</v>
      </c>
      <c r="Q389" s="11">
        <v>361400</v>
      </c>
      <c r="R389" s="11">
        <v>401600</v>
      </c>
    </row>
    <row r="390" spans="1:18" hidden="1">
      <c r="A390" s="10" t="s">
        <v>632</v>
      </c>
      <c r="B390" s="10" t="str">
        <f>A390</f>
        <v>AGEM020KPBC</v>
      </c>
      <c r="C390" s="4" t="s">
        <v>516</v>
      </c>
      <c r="D390" s="4" t="s">
        <v>75</v>
      </c>
      <c r="E390" s="4" t="s">
        <v>581</v>
      </c>
      <c r="F390" s="4">
        <v>17.245000000000001</v>
      </c>
      <c r="G390" s="4">
        <v>1</v>
      </c>
      <c r="H390" s="4" t="s">
        <v>147</v>
      </c>
      <c r="I390" s="3">
        <v>273000</v>
      </c>
      <c r="J390" s="3">
        <v>331500</v>
      </c>
      <c r="K390" s="3">
        <v>289400</v>
      </c>
      <c r="L390" s="3">
        <v>349100</v>
      </c>
      <c r="M390" s="3">
        <f t="shared" si="12"/>
        <v>289400</v>
      </c>
      <c r="N390" s="3">
        <f t="shared" si="12"/>
        <v>349100</v>
      </c>
      <c r="O390" s="3">
        <v>329900</v>
      </c>
      <c r="P390" s="3">
        <v>370000</v>
      </c>
      <c r="Q390" s="11">
        <v>346400</v>
      </c>
      <c r="R390" s="11">
        <v>386600</v>
      </c>
    </row>
    <row r="391" spans="1:18" hidden="1">
      <c r="A391" s="10" t="s">
        <v>633</v>
      </c>
      <c r="B391" s="10" t="str">
        <f t="shared" ref="B391:B398" si="13">LEFT(A391,7)</f>
        <v>AGWA001</v>
      </c>
      <c r="C391" s="4" t="s">
        <v>634</v>
      </c>
      <c r="D391" s="4" t="s">
        <v>84</v>
      </c>
      <c r="E391" s="4" t="s">
        <v>21</v>
      </c>
      <c r="F391" s="4">
        <v>1.1000000000000001</v>
      </c>
      <c r="G391" s="4">
        <v>24</v>
      </c>
      <c r="H391" s="4" t="s">
        <v>22</v>
      </c>
      <c r="I391" s="3">
        <v>18400</v>
      </c>
      <c r="J391" s="3">
        <v>22100</v>
      </c>
      <c r="K391" s="3">
        <v>18900</v>
      </c>
      <c r="L391" s="3">
        <v>22700</v>
      </c>
      <c r="M391" s="3">
        <v>18900</v>
      </c>
      <c r="N391" s="3">
        <v>22700</v>
      </c>
      <c r="O391" s="11">
        <v>21500</v>
      </c>
      <c r="P391" s="11">
        <v>25700</v>
      </c>
      <c r="Q391" s="11">
        <v>22600</v>
      </c>
      <c r="R391" s="11">
        <v>26900</v>
      </c>
    </row>
    <row r="392" spans="1:18" hidden="1">
      <c r="A392" s="10" t="s">
        <v>635</v>
      </c>
      <c r="B392" s="10" t="str">
        <f t="shared" si="13"/>
        <v>AGWA005</v>
      </c>
      <c r="C392" s="4" t="s">
        <v>634</v>
      </c>
      <c r="D392" s="4" t="s">
        <v>84</v>
      </c>
      <c r="E392" s="4" t="s">
        <v>432</v>
      </c>
      <c r="F392" s="4">
        <v>5.23</v>
      </c>
      <c r="G392" s="4">
        <v>4</v>
      </c>
      <c r="H392" s="4" t="s">
        <v>22</v>
      </c>
      <c r="I392" s="3">
        <v>52500</v>
      </c>
      <c r="J392" s="3">
        <v>66900</v>
      </c>
      <c r="K392" s="3">
        <v>53800</v>
      </c>
      <c r="L392" s="3">
        <v>68400</v>
      </c>
      <c r="M392" s="3">
        <v>53800</v>
      </c>
      <c r="N392" s="3">
        <v>68400</v>
      </c>
      <c r="O392" s="11">
        <v>61300</v>
      </c>
      <c r="P392" s="11">
        <v>77400</v>
      </c>
      <c r="Q392" s="11">
        <v>64400</v>
      </c>
      <c r="R392" s="11">
        <v>80800</v>
      </c>
    </row>
    <row r="393" spans="1:18" hidden="1">
      <c r="A393" s="10" t="s">
        <v>636</v>
      </c>
      <c r="B393" s="10" t="str">
        <f t="shared" si="13"/>
        <v>AGWA025</v>
      </c>
      <c r="C393" s="4" t="s">
        <v>634</v>
      </c>
      <c r="D393" s="4" t="s">
        <v>84</v>
      </c>
      <c r="E393" s="4" t="s">
        <v>637</v>
      </c>
      <c r="F393" s="4">
        <v>26.11</v>
      </c>
      <c r="G393" s="4">
        <v>1</v>
      </c>
      <c r="H393" s="4" t="s">
        <v>147</v>
      </c>
      <c r="I393" s="3">
        <v>240800</v>
      </c>
      <c r="J393" s="3">
        <v>310000</v>
      </c>
      <c r="K393" s="3">
        <v>246800</v>
      </c>
      <c r="L393" s="3">
        <v>316500</v>
      </c>
      <c r="M393" s="3">
        <v>246800</v>
      </c>
      <c r="N393" s="3">
        <v>316500</v>
      </c>
      <c r="O393" s="11">
        <v>281400</v>
      </c>
      <c r="P393" s="11">
        <v>358400</v>
      </c>
      <c r="Q393" s="11">
        <v>295500</v>
      </c>
      <c r="R393" s="11">
        <v>373600</v>
      </c>
    </row>
    <row r="394" spans="1:18" hidden="1">
      <c r="A394" s="10" t="s">
        <v>638</v>
      </c>
      <c r="B394" s="10" t="str">
        <f t="shared" si="13"/>
        <v>APSY001</v>
      </c>
      <c r="C394" s="4" t="s">
        <v>639</v>
      </c>
      <c r="D394" s="4" t="s">
        <v>20</v>
      </c>
      <c r="E394" s="4" t="s">
        <v>640</v>
      </c>
      <c r="F394" s="4">
        <v>1.048</v>
      </c>
      <c r="G394" s="4">
        <v>24</v>
      </c>
      <c r="H394" s="4" t="s">
        <v>22</v>
      </c>
      <c r="I394" s="3"/>
      <c r="J394" s="3"/>
      <c r="K394" s="3">
        <v>99000</v>
      </c>
      <c r="L394" s="3">
        <v>110200</v>
      </c>
      <c r="M394" s="3">
        <v>99000</v>
      </c>
      <c r="N394" s="3">
        <v>110200</v>
      </c>
      <c r="O394" s="11">
        <v>108900</v>
      </c>
      <c r="P394" s="11">
        <v>120300</v>
      </c>
      <c r="Q394" s="11">
        <v>114300</v>
      </c>
      <c r="R394" s="11">
        <v>126200</v>
      </c>
    </row>
    <row r="395" spans="1:18" hidden="1">
      <c r="A395" s="4" t="s">
        <v>641</v>
      </c>
      <c r="B395" s="10" t="str">
        <f t="shared" si="13"/>
        <v>APSY001</v>
      </c>
      <c r="C395" s="4" t="s">
        <v>642</v>
      </c>
      <c r="D395" s="4" t="s">
        <v>20</v>
      </c>
      <c r="E395" s="4" t="s">
        <v>640</v>
      </c>
      <c r="F395" s="4">
        <v>1.048</v>
      </c>
      <c r="G395" s="4">
        <v>24</v>
      </c>
      <c r="H395" s="4" t="s">
        <v>22</v>
      </c>
      <c r="I395" s="3"/>
      <c r="J395" s="3"/>
      <c r="K395" s="3">
        <v>99000</v>
      </c>
      <c r="L395" s="3">
        <v>110200</v>
      </c>
      <c r="M395" s="3">
        <v>99000</v>
      </c>
      <c r="N395" s="3">
        <v>110200</v>
      </c>
      <c r="O395" s="11">
        <v>108900</v>
      </c>
      <c r="P395" s="11">
        <v>120300</v>
      </c>
      <c r="Q395" s="11">
        <v>114300</v>
      </c>
      <c r="R395" s="11">
        <v>126200</v>
      </c>
    </row>
    <row r="396" spans="1:18" hidden="1">
      <c r="A396" s="4" t="s">
        <v>643</v>
      </c>
      <c r="B396" s="10" t="str">
        <f t="shared" si="13"/>
        <v>APSY001</v>
      </c>
      <c r="C396" s="4" t="s">
        <v>644</v>
      </c>
      <c r="D396" s="4" t="s">
        <v>20</v>
      </c>
      <c r="E396" s="4" t="s">
        <v>640</v>
      </c>
      <c r="F396" s="4">
        <v>1.048</v>
      </c>
      <c r="G396" s="4">
        <v>24</v>
      </c>
      <c r="H396" s="4" t="s">
        <v>22</v>
      </c>
      <c r="I396" s="3"/>
      <c r="J396" s="3"/>
      <c r="K396" s="3">
        <v>99000</v>
      </c>
      <c r="L396" s="3">
        <v>110200</v>
      </c>
      <c r="M396" s="3">
        <v>99000</v>
      </c>
      <c r="N396" s="3">
        <v>110200</v>
      </c>
      <c r="O396" s="11">
        <v>108900</v>
      </c>
      <c r="P396" s="11">
        <v>120300</v>
      </c>
      <c r="Q396" s="11">
        <v>114300</v>
      </c>
      <c r="R396" s="11">
        <v>126200</v>
      </c>
    </row>
    <row r="397" spans="1:18" hidden="1">
      <c r="A397" s="4" t="s">
        <v>645</v>
      </c>
      <c r="B397" s="10" t="str">
        <f t="shared" si="13"/>
        <v>APSY001</v>
      </c>
      <c r="C397" s="4" t="s">
        <v>646</v>
      </c>
      <c r="D397" s="4" t="s">
        <v>20</v>
      </c>
      <c r="E397" s="4" t="s">
        <v>640</v>
      </c>
      <c r="F397" s="4">
        <v>1.048</v>
      </c>
      <c r="G397" s="4">
        <v>24</v>
      </c>
      <c r="H397" s="4" t="s">
        <v>22</v>
      </c>
      <c r="I397" s="3"/>
      <c r="J397" s="3"/>
      <c r="K397" s="3">
        <v>99000</v>
      </c>
      <c r="L397" s="3">
        <v>110200</v>
      </c>
      <c r="M397" s="3">
        <v>99000</v>
      </c>
      <c r="N397" s="3">
        <v>110200</v>
      </c>
      <c r="O397" s="11">
        <v>108900</v>
      </c>
      <c r="P397" s="11">
        <v>120300</v>
      </c>
      <c r="Q397" s="11">
        <v>114300</v>
      </c>
      <c r="R397" s="11">
        <v>126200</v>
      </c>
    </row>
    <row r="398" spans="1:18" hidden="1">
      <c r="A398" s="10" t="s">
        <v>647</v>
      </c>
      <c r="B398" s="10" t="str">
        <f t="shared" si="13"/>
        <v>AQEM005</v>
      </c>
      <c r="C398" s="4" t="s">
        <v>648</v>
      </c>
      <c r="D398" s="4" t="s">
        <v>84</v>
      </c>
      <c r="E398" s="4" t="s">
        <v>432</v>
      </c>
      <c r="F398" s="4">
        <v>5.23</v>
      </c>
      <c r="G398" s="4">
        <v>4</v>
      </c>
      <c r="H398" s="4" t="s">
        <v>22</v>
      </c>
      <c r="I398" s="15">
        <v>170200</v>
      </c>
      <c r="J398" s="3">
        <v>194600</v>
      </c>
      <c r="K398" s="3">
        <v>170200</v>
      </c>
      <c r="L398" s="3">
        <v>194600</v>
      </c>
      <c r="M398" s="3">
        <v>170200</v>
      </c>
      <c r="N398" s="3">
        <v>194600</v>
      </c>
      <c r="O398" s="3"/>
      <c r="P398" s="3"/>
      <c r="Q398" s="4"/>
      <c r="R398" s="4"/>
    </row>
    <row r="399" spans="1:18" hidden="1">
      <c r="A399" s="10" t="s">
        <v>649</v>
      </c>
      <c r="B399" s="10" t="str">
        <f>A399</f>
        <v>AQEM005KBA</v>
      </c>
      <c r="C399" s="4" t="s">
        <v>650</v>
      </c>
      <c r="D399" s="4" t="s">
        <v>75</v>
      </c>
      <c r="E399" s="4" t="s">
        <v>432</v>
      </c>
      <c r="F399" s="4">
        <v>5.13</v>
      </c>
      <c r="G399" s="4">
        <v>4</v>
      </c>
      <c r="H399" s="4" t="s">
        <v>22</v>
      </c>
      <c r="I399" s="3">
        <v>158400</v>
      </c>
      <c r="J399" s="3">
        <v>182800</v>
      </c>
      <c r="K399" s="3">
        <v>158400</v>
      </c>
      <c r="L399" s="3">
        <v>182800</v>
      </c>
      <c r="M399" s="3">
        <v>158400</v>
      </c>
      <c r="N399" s="3">
        <v>182800</v>
      </c>
      <c r="O399" s="3"/>
      <c r="P399" s="3"/>
      <c r="Q399" s="4"/>
      <c r="R399" s="4"/>
    </row>
    <row r="400" spans="1:18" hidden="1">
      <c r="A400" s="10" t="s">
        <v>651</v>
      </c>
      <c r="B400" s="10" t="str">
        <f>A400</f>
        <v>AQEM005KBB</v>
      </c>
      <c r="C400" s="4" t="s">
        <v>652</v>
      </c>
      <c r="D400" s="4" t="s">
        <v>75</v>
      </c>
      <c r="E400" s="4" t="s">
        <v>432</v>
      </c>
      <c r="F400" s="4">
        <v>5.03</v>
      </c>
      <c r="G400" s="4">
        <v>4</v>
      </c>
      <c r="H400" s="4" t="s">
        <v>22</v>
      </c>
      <c r="I400" s="3">
        <v>156600</v>
      </c>
      <c r="J400" s="3">
        <v>180800</v>
      </c>
      <c r="K400" s="3">
        <v>156600</v>
      </c>
      <c r="L400" s="3">
        <v>180800</v>
      </c>
      <c r="M400" s="3">
        <v>156600</v>
      </c>
      <c r="N400" s="3">
        <v>180800</v>
      </c>
      <c r="O400" s="3"/>
      <c r="P400" s="3"/>
      <c r="Q400" s="4"/>
      <c r="R400" s="4"/>
    </row>
    <row r="401" spans="1:18" hidden="1">
      <c r="A401" s="10" t="s">
        <v>653</v>
      </c>
      <c r="B401" s="10" t="str">
        <f>A401</f>
        <v>AQEM005KBC</v>
      </c>
      <c r="C401" s="4" t="s">
        <v>654</v>
      </c>
      <c r="D401" s="4" t="s">
        <v>75</v>
      </c>
      <c r="E401" s="4" t="s">
        <v>432</v>
      </c>
      <c r="F401" s="4">
        <v>4.7300000000000004</v>
      </c>
      <c r="G401" s="4">
        <v>4</v>
      </c>
      <c r="H401" s="4" t="s">
        <v>22</v>
      </c>
      <c r="I401" s="3">
        <v>142300</v>
      </c>
      <c r="J401" s="3">
        <v>165300</v>
      </c>
      <c r="K401" s="3">
        <v>142300</v>
      </c>
      <c r="L401" s="3">
        <v>165300</v>
      </c>
      <c r="M401" s="3">
        <v>142300</v>
      </c>
      <c r="N401" s="3">
        <v>165300</v>
      </c>
      <c r="O401" s="3"/>
      <c r="P401" s="3"/>
      <c r="Q401" s="4"/>
      <c r="R401" s="4"/>
    </row>
    <row r="402" spans="1:18" hidden="1">
      <c r="A402" s="10" t="s">
        <v>655</v>
      </c>
      <c r="B402" s="10" t="str">
        <f>LEFT(A402,7)</f>
        <v>AQEM025</v>
      </c>
      <c r="C402" s="4" t="s">
        <v>648</v>
      </c>
      <c r="D402" s="4" t="s">
        <v>84</v>
      </c>
      <c r="E402" s="4" t="s">
        <v>637</v>
      </c>
      <c r="F402" s="4">
        <v>26.02</v>
      </c>
      <c r="G402" s="4">
        <v>1</v>
      </c>
      <c r="H402" s="4" t="s">
        <v>147</v>
      </c>
      <c r="I402" s="15">
        <v>811900</v>
      </c>
      <c r="J402" s="3">
        <v>930600</v>
      </c>
      <c r="K402" s="3">
        <v>811900</v>
      </c>
      <c r="L402" s="3">
        <v>930600</v>
      </c>
      <c r="M402" s="3">
        <v>811900</v>
      </c>
      <c r="N402" s="3">
        <v>930600</v>
      </c>
      <c r="O402" s="3"/>
      <c r="P402" s="3"/>
      <c r="Q402" s="4"/>
      <c r="R402" s="4"/>
    </row>
    <row r="403" spans="1:18" hidden="1">
      <c r="A403" s="10" t="s">
        <v>656</v>
      </c>
      <c r="B403" s="10" t="str">
        <f>A403</f>
        <v>AQEM025KPBA</v>
      </c>
      <c r="C403" s="4" t="s">
        <v>650</v>
      </c>
      <c r="D403" s="4" t="s">
        <v>75</v>
      </c>
      <c r="E403" s="4" t="s">
        <v>637</v>
      </c>
      <c r="F403" s="4">
        <v>25.52</v>
      </c>
      <c r="G403" s="4">
        <v>1</v>
      </c>
      <c r="H403" s="4" t="s">
        <v>147</v>
      </c>
      <c r="I403" s="3">
        <v>760500</v>
      </c>
      <c r="J403" s="3">
        <v>879500</v>
      </c>
      <c r="K403" s="3">
        <v>760500</v>
      </c>
      <c r="L403" s="3">
        <v>879500</v>
      </c>
      <c r="M403" s="3">
        <v>760500</v>
      </c>
      <c r="N403" s="3">
        <v>879500</v>
      </c>
      <c r="O403" s="3"/>
      <c r="P403" s="3"/>
      <c r="Q403" s="4"/>
      <c r="R403" s="4"/>
    </row>
    <row r="404" spans="1:18" hidden="1">
      <c r="A404" s="10" t="s">
        <v>657</v>
      </c>
      <c r="B404" s="10" t="str">
        <f>A404</f>
        <v>AQEM025KPBB</v>
      </c>
      <c r="C404" s="4" t="s">
        <v>652</v>
      </c>
      <c r="D404" s="4" t="s">
        <v>75</v>
      </c>
      <c r="E404" s="4" t="s">
        <v>637</v>
      </c>
      <c r="F404" s="4">
        <v>25.02</v>
      </c>
      <c r="G404" s="4">
        <v>1</v>
      </c>
      <c r="H404" s="4" t="s">
        <v>147</v>
      </c>
      <c r="I404" s="3">
        <v>741300</v>
      </c>
      <c r="J404" s="3">
        <v>858700</v>
      </c>
      <c r="K404" s="3">
        <v>741300</v>
      </c>
      <c r="L404" s="3">
        <v>858700</v>
      </c>
      <c r="M404" s="3">
        <v>741300</v>
      </c>
      <c r="N404" s="3">
        <v>858700</v>
      </c>
      <c r="O404" s="3"/>
      <c r="P404" s="3"/>
      <c r="Q404" s="4"/>
      <c r="R404" s="4"/>
    </row>
    <row r="405" spans="1:18" hidden="1">
      <c r="A405" s="10" t="s">
        <v>658</v>
      </c>
      <c r="B405" s="10" t="str">
        <f>A405</f>
        <v>AQEM025KPBC</v>
      </c>
      <c r="C405" s="4" t="s">
        <v>654</v>
      </c>
      <c r="D405" s="4" t="s">
        <v>75</v>
      </c>
      <c r="E405" s="4" t="s">
        <v>637</v>
      </c>
      <c r="F405" s="4">
        <v>23.52</v>
      </c>
      <c r="G405" s="4">
        <v>1</v>
      </c>
      <c r="H405" s="4" t="s">
        <v>147</v>
      </c>
      <c r="I405" s="3">
        <v>679800</v>
      </c>
      <c r="J405" s="3">
        <v>791800</v>
      </c>
      <c r="K405" s="3">
        <v>679800</v>
      </c>
      <c r="L405" s="3">
        <v>791800</v>
      </c>
      <c r="M405" s="3">
        <v>679800</v>
      </c>
      <c r="N405" s="3">
        <v>791800</v>
      </c>
      <c r="O405" s="3"/>
      <c r="P405" s="3"/>
      <c r="Q405" s="4"/>
      <c r="R405" s="4"/>
    </row>
    <row r="406" spans="1:18" hidden="1">
      <c r="A406" s="10" t="s">
        <v>659</v>
      </c>
      <c r="B406" s="10" t="str">
        <f t="shared" ref="B406:B469" si="14">LEFT(A406,7)</f>
        <v>AREM005</v>
      </c>
      <c r="C406" s="4" t="s">
        <v>660</v>
      </c>
      <c r="D406" s="4" t="s">
        <v>661</v>
      </c>
      <c r="E406" s="4" t="s">
        <v>432</v>
      </c>
      <c r="F406" s="4">
        <v>5.19</v>
      </c>
      <c r="G406" s="4">
        <v>4</v>
      </c>
      <c r="H406" s="4" t="s">
        <v>22</v>
      </c>
      <c r="I406" s="3">
        <v>45900</v>
      </c>
      <c r="J406" s="3">
        <v>60400</v>
      </c>
      <c r="K406" s="3">
        <v>47500</v>
      </c>
      <c r="L406" s="3">
        <v>62100</v>
      </c>
      <c r="M406" s="3">
        <v>48500</v>
      </c>
      <c r="N406" s="3">
        <v>62100</v>
      </c>
      <c r="O406" s="11">
        <v>58200</v>
      </c>
      <c r="P406" s="11">
        <v>73500</v>
      </c>
      <c r="Q406" s="11">
        <v>61100</v>
      </c>
      <c r="R406" s="11">
        <v>76700</v>
      </c>
    </row>
    <row r="407" spans="1:18" hidden="1">
      <c r="A407" s="10" t="s">
        <v>662</v>
      </c>
      <c r="B407" s="10" t="str">
        <f t="shared" si="14"/>
        <v>AREM005</v>
      </c>
      <c r="C407" s="4" t="s">
        <v>663</v>
      </c>
      <c r="D407" s="4" t="s">
        <v>661</v>
      </c>
      <c r="E407" s="4" t="s">
        <v>432</v>
      </c>
      <c r="F407" s="4">
        <v>5.19</v>
      </c>
      <c r="G407" s="4">
        <v>4</v>
      </c>
      <c r="H407" s="4" t="s">
        <v>22</v>
      </c>
      <c r="I407" s="3">
        <v>45900</v>
      </c>
      <c r="J407" s="3">
        <v>60400</v>
      </c>
      <c r="K407" s="3">
        <v>47500</v>
      </c>
      <c r="L407" s="3">
        <v>62100</v>
      </c>
      <c r="M407" s="3">
        <v>48500</v>
      </c>
      <c r="N407" s="3">
        <v>62100</v>
      </c>
      <c r="O407" s="11">
        <v>58200</v>
      </c>
      <c r="P407" s="11">
        <v>73500</v>
      </c>
      <c r="Q407" s="11">
        <v>61100</v>
      </c>
      <c r="R407" s="11">
        <v>76700</v>
      </c>
    </row>
    <row r="408" spans="1:18" hidden="1">
      <c r="A408" s="10" t="s">
        <v>664</v>
      </c>
      <c r="B408" s="10" t="str">
        <f t="shared" si="14"/>
        <v>AREM005</v>
      </c>
      <c r="C408" s="4" t="s">
        <v>665</v>
      </c>
      <c r="D408" s="4" t="s">
        <v>661</v>
      </c>
      <c r="E408" s="4" t="s">
        <v>432</v>
      </c>
      <c r="F408" s="4">
        <v>5.19</v>
      </c>
      <c r="G408" s="4">
        <v>4</v>
      </c>
      <c r="H408" s="4" t="s">
        <v>22</v>
      </c>
      <c r="I408" s="3">
        <v>45900</v>
      </c>
      <c r="J408" s="3">
        <v>60400</v>
      </c>
      <c r="K408" s="3">
        <v>47500</v>
      </c>
      <c r="L408" s="3">
        <v>62100</v>
      </c>
      <c r="M408" s="3">
        <v>48500</v>
      </c>
      <c r="N408" s="3">
        <v>62100</v>
      </c>
      <c r="O408" s="11">
        <v>58200</v>
      </c>
      <c r="P408" s="11">
        <v>73500</v>
      </c>
      <c r="Q408" s="11">
        <v>61100</v>
      </c>
      <c r="R408" s="11">
        <v>76700</v>
      </c>
    </row>
    <row r="409" spans="1:18" hidden="1">
      <c r="A409" s="10" t="s">
        <v>666</v>
      </c>
      <c r="B409" s="10" t="str">
        <f t="shared" si="14"/>
        <v>AREM005</v>
      </c>
      <c r="C409" s="4" t="s">
        <v>667</v>
      </c>
      <c r="D409" s="4" t="s">
        <v>661</v>
      </c>
      <c r="E409" s="4" t="s">
        <v>432</v>
      </c>
      <c r="F409" s="4">
        <v>5.35</v>
      </c>
      <c r="G409" s="4">
        <v>4</v>
      </c>
      <c r="H409" s="4" t="s">
        <v>22</v>
      </c>
      <c r="I409" s="3">
        <v>45900</v>
      </c>
      <c r="J409" s="3">
        <v>60400</v>
      </c>
      <c r="K409" s="3">
        <v>47500</v>
      </c>
      <c r="L409" s="3">
        <v>62100</v>
      </c>
      <c r="M409" s="3">
        <v>48500</v>
      </c>
      <c r="N409" s="3">
        <v>62100</v>
      </c>
      <c r="O409" s="11">
        <v>58200</v>
      </c>
      <c r="P409" s="11">
        <v>73500</v>
      </c>
      <c r="Q409" s="11">
        <v>61100</v>
      </c>
      <c r="R409" s="11">
        <v>76700</v>
      </c>
    </row>
    <row r="410" spans="1:18" hidden="1">
      <c r="A410" s="10" t="s">
        <v>668</v>
      </c>
      <c r="B410" s="10" t="str">
        <f t="shared" si="14"/>
        <v>AREM005</v>
      </c>
      <c r="C410" s="4" t="s">
        <v>669</v>
      </c>
      <c r="D410" s="4" t="s">
        <v>661</v>
      </c>
      <c r="E410" s="4" t="s">
        <v>432</v>
      </c>
      <c r="F410" s="4">
        <v>5.19</v>
      </c>
      <c r="G410" s="4">
        <v>4</v>
      </c>
      <c r="H410" s="4" t="s">
        <v>22</v>
      </c>
      <c r="I410" s="3">
        <v>45900</v>
      </c>
      <c r="J410" s="3">
        <v>60400</v>
      </c>
      <c r="K410" s="3">
        <v>47500</v>
      </c>
      <c r="L410" s="3">
        <v>62100</v>
      </c>
      <c r="M410" s="3">
        <v>48500</v>
      </c>
      <c r="N410" s="3">
        <v>62100</v>
      </c>
      <c r="O410" s="11">
        <v>58200</v>
      </c>
      <c r="P410" s="11">
        <v>73500</v>
      </c>
      <c r="Q410" s="11">
        <v>61100</v>
      </c>
      <c r="R410" s="11">
        <v>76700</v>
      </c>
    </row>
    <row r="411" spans="1:18" hidden="1">
      <c r="A411" s="10" t="s">
        <v>670</v>
      </c>
      <c r="B411" s="10" t="str">
        <f t="shared" si="14"/>
        <v>AREM005</v>
      </c>
      <c r="C411" s="4" t="s">
        <v>671</v>
      </c>
      <c r="D411" s="4" t="s">
        <v>661</v>
      </c>
      <c r="E411" s="4" t="s">
        <v>432</v>
      </c>
      <c r="F411" s="4">
        <v>5.19</v>
      </c>
      <c r="G411" s="4">
        <v>4</v>
      </c>
      <c r="H411" s="4" t="s">
        <v>22</v>
      </c>
      <c r="I411" s="3">
        <v>45900</v>
      </c>
      <c r="J411" s="3">
        <v>60400</v>
      </c>
      <c r="K411" s="3">
        <v>47500</v>
      </c>
      <c r="L411" s="3">
        <v>62100</v>
      </c>
      <c r="M411" s="3">
        <v>48500</v>
      </c>
      <c r="N411" s="3">
        <v>62100</v>
      </c>
      <c r="O411" s="11">
        <v>58200</v>
      </c>
      <c r="P411" s="11">
        <v>73500</v>
      </c>
      <c r="Q411" s="11">
        <v>61100</v>
      </c>
      <c r="R411" s="11">
        <v>76700</v>
      </c>
    </row>
    <row r="412" spans="1:18" hidden="1">
      <c r="A412" s="10" t="s">
        <v>672</v>
      </c>
      <c r="B412" s="10" t="str">
        <f t="shared" si="14"/>
        <v>AREM005</v>
      </c>
      <c r="C412" s="4" t="s">
        <v>673</v>
      </c>
      <c r="D412" s="4" t="s">
        <v>661</v>
      </c>
      <c r="E412" s="4" t="s">
        <v>432</v>
      </c>
      <c r="F412" s="4">
        <v>5.19</v>
      </c>
      <c r="G412" s="4">
        <v>4</v>
      </c>
      <c r="H412" s="4" t="s">
        <v>22</v>
      </c>
      <c r="I412" s="3">
        <v>45900</v>
      </c>
      <c r="J412" s="3">
        <v>60400</v>
      </c>
      <c r="K412" s="3">
        <v>47500</v>
      </c>
      <c r="L412" s="3">
        <v>62100</v>
      </c>
      <c r="M412" s="3">
        <v>48500</v>
      </c>
      <c r="N412" s="3">
        <v>62100</v>
      </c>
      <c r="O412" s="11">
        <v>58200</v>
      </c>
      <c r="P412" s="11">
        <v>73500</v>
      </c>
      <c r="Q412" s="11">
        <v>61100</v>
      </c>
      <c r="R412" s="11">
        <v>76700</v>
      </c>
    </row>
    <row r="413" spans="1:18" hidden="1">
      <c r="A413" s="10" t="s">
        <v>674</v>
      </c>
      <c r="B413" s="10" t="str">
        <f t="shared" si="14"/>
        <v>AREM005</v>
      </c>
      <c r="C413" s="4" t="s">
        <v>675</v>
      </c>
      <c r="D413" s="4" t="s">
        <v>661</v>
      </c>
      <c r="E413" s="4" t="s">
        <v>432</v>
      </c>
      <c r="F413" s="4">
        <v>5.35</v>
      </c>
      <c r="G413" s="4">
        <v>4</v>
      </c>
      <c r="H413" s="4" t="s">
        <v>22</v>
      </c>
      <c r="I413" s="3">
        <v>45900</v>
      </c>
      <c r="J413" s="3">
        <v>60400</v>
      </c>
      <c r="K413" s="3">
        <v>47500</v>
      </c>
      <c r="L413" s="3">
        <v>62100</v>
      </c>
      <c r="M413" s="3">
        <v>48500</v>
      </c>
      <c r="N413" s="3">
        <v>62100</v>
      </c>
      <c r="O413" s="11">
        <v>58200</v>
      </c>
      <c r="P413" s="11">
        <v>73500</v>
      </c>
      <c r="Q413" s="11">
        <v>61100</v>
      </c>
      <c r="R413" s="11">
        <v>76700</v>
      </c>
    </row>
    <row r="414" spans="1:18" hidden="1">
      <c r="A414" s="10" t="s">
        <v>676</v>
      </c>
      <c r="B414" s="10" t="str">
        <f t="shared" si="14"/>
        <v>AREM005</v>
      </c>
      <c r="C414" s="4" t="s">
        <v>677</v>
      </c>
      <c r="D414" s="4" t="s">
        <v>661</v>
      </c>
      <c r="E414" s="4" t="s">
        <v>432</v>
      </c>
      <c r="F414" s="4">
        <v>5.35</v>
      </c>
      <c r="G414" s="4">
        <v>4</v>
      </c>
      <c r="H414" s="4" t="s">
        <v>22</v>
      </c>
      <c r="I414" s="3">
        <v>45900</v>
      </c>
      <c r="J414" s="3">
        <v>60400</v>
      </c>
      <c r="K414" s="3">
        <v>47500</v>
      </c>
      <c r="L414" s="3">
        <v>62100</v>
      </c>
      <c r="M414" s="3">
        <v>48500</v>
      </c>
      <c r="N414" s="3">
        <v>62100</v>
      </c>
      <c r="O414" s="11">
        <v>58200</v>
      </c>
      <c r="P414" s="11">
        <v>73500</v>
      </c>
      <c r="Q414" s="11">
        <v>61100</v>
      </c>
      <c r="R414" s="11">
        <v>76700</v>
      </c>
    </row>
    <row r="415" spans="1:18" hidden="1">
      <c r="A415" s="10" t="s">
        <v>678</v>
      </c>
      <c r="B415" s="10" t="str">
        <f t="shared" si="14"/>
        <v>AREM005</v>
      </c>
      <c r="C415" s="4" t="s">
        <v>679</v>
      </c>
      <c r="D415" s="4" t="s">
        <v>661</v>
      </c>
      <c r="E415" s="4" t="s">
        <v>432</v>
      </c>
      <c r="F415" s="4">
        <v>5.19</v>
      </c>
      <c r="G415" s="4">
        <v>4</v>
      </c>
      <c r="H415" s="4" t="s">
        <v>22</v>
      </c>
      <c r="I415" s="3">
        <v>45900</v>
      </c>
      <c r="J415" s="3">
        <v>60400</v>
      </c>
      <c r="K415" s="3">
        <v>47500</v>
      </c>
      <c r="L415" s="3">
        <v>62100</v>
      </c>
      <c r="M415" s="3">
        <v>48500</v>
      </c>
      <c r="N415" s="3">
        <v>62100</v>
      </c>
      <c r="O415" s="11">
        <v>58200</v>
      </c>
      <c r="P415" s="11">
        <v>73500</v>
      </c>
      <c r="Q415" s="11">
        <v>61100</v>
      </c>
      <c r="R415" s="11">
        <v>76700</v>
      </c>
    </row>
    <row r="416" spans="1:18" hidden="1">
      <c r="A416" s="10" t="s">
        <v>680</v>
      </c>
      <c r="B416" s="10" t="str">
        <f t="shared" si="14"/>
        <v>AREM005</v>
      </c>
      <c r="C416" s="4" t="s">
        <v>681</v>
      </c>
      <c r="D416" s="4" t="s">
        <v>661</v>
      </c>
      <c r="E416" s="4" t="s">
        <v>432</v>
      </c>
      <c r="F416" s="4">
        <v>5.19</v>
      </c>
      <c r="G416" s="4">
        <v>4</v>
      </c>
      <c r="H416" s="4" t="s">
        <v>22</v>
      </c>
      <c r="I416" s="3">
        <v>45900</v>
      </c>
      <c r="J416" s="3">
        <v>60400</v>
      </c>
      <c r="K416" s="3">
        <v>47500</v>
      </c>
      <c r="L416" s="3">
        <v>62100</v>
      </c>
      <c r="M416" s="3">
        <v>48500</v>
      </c>
      <c r="N416" s="3">
        <v>62100</v>
      </c>
      <c r="O416" s="11">
        <v>58200</v>
      </c>
      <c r="P416" s="11">
        <v>73500</v>
      </c>
      <c r="Q416" s="11">
        <v>61100</v>
      </c>
      <c r="R416" s="11">
        <v>76700</v>
      </c>
    </row>
    <row r="417" spans="1:18" hidden="1">
      <c r="A417" s="10" t="s">
        <v>682</v>
      </c>
      <c r="B417" s="10" t="str">
        <f t="shared" si="14"/>
        <v>AREM005</v>
      </c>
      <c r="C417" s="4" t="s">
        <v>683</v>
      </c>
      <c r="D417" s="4" t="s">
        <v>661</v>
      </c>
      <c r="E417" s="4" t="s">
        <v>432</v>
      </c>
      <c r="F417" s="4">
        <v>5.19</v>
      </c>
      <c r="G417" s="4">
        <v>4</v>
      </c>
      <c r="H417" s="4" t="s">
        <v>22</v>
      </c>
      <c r="I417" s="3">
        <v>45900</v>
      </c>
      <c r="J417" s="3">
        <v>60400</v>
      </c>
      <c r="K417" s="3">
        <v>47500</v>
      </c>
      <c r="L417" s="3">
        <v>62100</v>
      </c>
      <c r="M417" s="3">
        <v>48500</v>
      </c>
      <c r="N417" s="3">
        <v>62100</v>
      </c>
      <c r="O417" s="11">
        <v>58200</v>
      </c>
      <c r="P417" s="11">
        <v>73500</v>
      </c>
      <c r="Q417" s="11">
        <v>61100</v>
      </c>
      <c r="R417" s="11">
        <v>76700</v>
      </c>
    </row>
    <row r="418" spans="1:18" hidden="1">
      <c r="A418" s="10" t="s">
        <v>684</v>
      </c>
      <c r="B418" s="10" t="str">
        <f t="shared" si="14"/>
        <v>AREM005</v>
      </c>
      <c r="C418" s="4" t="s">
        <v>685</v>
      </c>
      <c r="D418" s="4" t="s">
        <v>661</v>
      </c>
      <c r="E418" s="4" t="s">
        <v>432</v>
      </c>
      <c r="F418" s="4">
        <v>5.19</v>
      </c>
      <c r="G418" s="4">
        <v>4</v>
      </c>
      <c r="H418" s="4" t="s">
        <v>22</v>
      </c>
      <c r="I418" s="3">
        <v>45900</v>
      </c>
      <c r="J418" s="3">
        <v>60400</v>
      </c>
      <c r="K418" s="3">
        <v>47500</v>
      </c>
      <c r="L418" s="3">
        <v>62100</v>
      </c>
      <c r="M418" s="3">
        <v>48500</v>
      </c>
      <c r="N418" s="3">
        <v>62100</v>
      </c>
      <c r="O418" s="11">
        <v>58200</v>
      </c>
      <c r="P418" s="11">
        <v>73500</v>
      </c>
      <c r="Q418" s="11">
        <v>61100</v>
      </c>
      <c r="R418" s="11">
        <v>76700</v>
      </c>
    </row>
    <row r="419" spans="1:18" hidden="1">
      <c r="A419" s="10" t="s">
        <v>686</v>
      </c>
      <c r="B419" s="10" t="str">
        <f t="shared" si="14"/>
        <v>AREM005</v>
      </c>
      <c r="C419" s="4" t="s">
        <v>687</v>
      </c>
      <c r="D419" s="4" t="s">
        <v>661</v>
      </c>
      <c r="E419" s="4" t="s">
        <v>432</v>
      </c>
      <c r="F419" s="4">
        <v>5.19</v>
      </c>
      <c r="G419" s="4">
        <v>4</v>
      </c>
      <c r="H419" s="4" t="s">
        <v>22</v>
      </c>
      <c r="I419" s="3">
        <v>45900</v>
      </c>
      <c r="J419" s="3">
        <v>60400</v>
      </c>
      <c r="K419" s="3">
        <v>47500</v>
      </c>
      <c r="L419" s="3">
        <v>62100</v>
      </c>
      <c r="M419" s="3">
        <v>48500</v>
      </c>
      <c r="N419" s="3">
        <v>62100</v>
      </c>
      <c r="O419" s="11">
        <v>58200</v>
      </c>
      <c r="P419" s="11">
        <v>73500</v>
      </c>
      <c r="Q419" s="11">
        <v>61100</v>
      </c>
      <c r="R419" s="11">
        <v>76700</v>
      </c>
    </row>
    <row r="420" spans="1:18" hidden="1">
      <c r="A420" s="10" t="s">
        <v>688</v>
      </c>
      <c r="B420" s="10" t="str">
        <f t="shared" si="14"/>
        <v>AREM005</v>
      </c>
      <c r="C420" s="4" t="s">
        <v>689</v>
      </c>
      <c r="D420" s="4" t="s">
        <v>661</v>
      </c>
      <c r="E420" s="4" t="s">
        <v>432</v>
      </c>
      <c r="F420" s="4">
        <v>5.19</v>
      </c>
      <c r="G420" s="4">
        <v>4</v>
      </c>
      <c r="H420" s="4" t="s">
        <v>22</v>
      </c>
      <c r="I420" s="3">
        <v>45900</v>
      </c>
      <c r="J420" s="3">
        <v>60400</v>
      </c>
      <c r="K420" s="3">
        <v>47500</v>
      </c>
      <c r="L420" s="3">
        <v>62100</v>
      </c>
      <c r="M420" s="3">
        <v>48500</v>
      </c>
      <c r="N420" s="3">
        <v>62100</v>
      </c>
      <c r="O420" s="11">
        <v>58200</v>
      </c>
      <c r="P420" s="11">
        <v>73500</v>
      </c>
      <c r="Q420" s="11">
        <v>61100</v>
      </c>
      <c r="R420" s="11">
        <v>76700</v>
      </c>
    </row>
    <row r="421" spans="1:18" hidden="1">
      <c r="A421" s="10" t="s">
        <v>690</v>
      </c>
      <c r="B421" s="10" t="str">
        <f t="shared" si="14"/>
        <v>AREM005</v>
      </c>
      <c r="C421" s="4" t="s">
        <v>691</v>
      </c>
      <c r="D421" s="4" t="s">
        <v>661</v>
      </c>
      <c r="E421" s="4" t="s">
        <v>432</v>
      </c>
      <c r="F421" s="4">
        <v>5.33</v>
      </c>
      <c r="G421" s="4">
        <v>4</v>
      </c>
      <c r="H421" s="4" t="s">
        <v>22</v>
      </c>
      <c r="I421" s="3">
        <v>45900</v>
      </c>
      <c r="J421" s="3">
        <v>60400</v>
      </c>
      <c r="K421" s="3">
        <v>47500</v>
      </c>
      <c r="L421" s="3">
        <v>62100</v>
      </c>
      <c r="M421" s="3">
        <v>48500</v>
      </c>
      <c r="N421" s="3">
        <v>62100</v>
      </c>
      <c r="O421" s="11">
        <v>58200</v>
      </c>
      <c r="P421" s="11">
        <v>73500</v>
      </c>
      <c r="Q421" s="11">
        <v>61100</v>
      </c>
      <c r="R421" s="11">
        <v>76700</v>
      </c>
    </row>
    <row r="422" spans="1:18" hidden="1">
      <c r="A422" s="10" t="s">
        <v>692</v>
      </c>
      <c r="B422" s="10" t="str">
        <f t="shared" si="14"/>
        <v>AREM005</v>
      </c>
      <c r="C422" s="4" t="s">
        <v>693</v>
      </c>
      <c r="D422" s="4" t="s">
        <v>661</v>
      </c>
      <c r="E422" s="4" t="s">
        <v>432</v>
      </c>
      <c r="F422" s="4">
        <v>5.35</v>
      </c>
      <c r="G422" s="4">
        <v>4</v>
      </c>
      <c r="H422" s="4" t="s">
        <v>22</v>
      </c>
      <c r="I422" s="3">
        <v>45900</v>
      </c>
      <c r="J422" s="3">
        <v>60400</v>
      </c>
      <c r="K422" s="3">
        <v>47500</v>
      </c>
      <c r="L422" s="3">
        <v>62100</v>
      </c>
      <c r="M422" s="3">
        <v>48500</v>
      </c>
      <c r="N422" s="3">
        <v>62100</v>
      </c>
      <c r="O422" s="11">
        <v>58200</v>
      </c>
      <c r="P422" s="11">
        <v>73500</v>
      </c>
      <c r="Q422" s="11">
        <v>61100</v>
      </c>
      <c r="R422" s="11">
        <v>76700</v>
      </c>
    </row>
    <row r="423" spans="1:18" hidden="1">
      <c r="A423" s="10" t="s">
        <v>694</v>
      </c>
      <c r="B423" s="10" t="str">
        <f t="shared" si="14"/>
        <v>AREM005</v>
      </c>
      <c r="C423" s="4" t="s">
        <v>695</v>
      </c>
      <c r="D423" s="4" t="s">
        <v>661</v>
      </c>
      <c r="E423" s="4" t="s">
        <v>432</v>
      </c>
      <c r="F423" s="4">
        <v>5.19</v>
      </c>
      <c r="G423" s="4">
        <v>4</v>
      </c>
      <c r="H423" s="4" t="s">
        <v>22</v>
      </c>
      <c r="I423" s="3">
        <v>45900</v>
      </c>
      <c r="J423" s="3">
        <v>60400</v>
      </c>
      <c r="K423" s="3">
        <v>47500</v>
      </c>
      <c r="L423" s="3">
        <v>62100</v>
      </c>
      <c r="M423" s="3">
        <v>48500</v>
      </c>
      <c r="N423" s="3">
        <v>62100</v>
      </c>
      <c r="O423" s="11">
        <v>58200</v>
      </c>
      <c r="P423" s="11">
        <v>73500</v>
      </c>
      <c r="Q423" s="11">
        <v>61100</v>
      </c>
      <c r="R423" s="11">
        <v>76700</v>
      </c>
    </row>
    <row r="424" spans="1:18" hidden="1">
      <c r="A424" s="10" t="s">
        <v>696</v>
      </c>
      <c r="B424" s="10" t="str">
        <f t="shared" si="14"/>
        <v>AREM005</v>
      </c>
      <c r="C424" s="4" t="s">
        <v>697</v>
      </c>
      <c r="D424" s="4" t="s">
        <v>661</v>
      </c>
      <c r="E424" s="4" t="s">
        <v>432</v>
      </c>
      <c r="F424" s="4">
        <v>5.19</v>
      </c>
      <c r="G424" s="4">
        <v>4</v>
      </c>
      <c r="H424" s="4" t="s">
        <v>22</v>
      </c>
      <c r="I424" s="3">
        <v>45900</v>
      </c>
      <c r="J424" s="3">
        <v>60400</v>
      </c>
      <c r="K424" s="3">
        <v>47500</v>
      </c>
      <c r="L424" s="3">
        <v>62100</v>
      </c>
      <c r="M424" s="3">
        <v>48500</v>
      </c>
      <c r="N424" s="3">
        <v>62100</v>
      </c>
      <c r="O424" s="11">
        <v>58200</v>
      </c>
      <c r="P424" s="11">
        <v>73500</v>
      </c>
      <c r="Q424" s="11">
        <v>61100</v>
      </c>
      <c r="R424" s="11">
        <v>76700</v>
      </c>
    </row>
    <row r="425" spans="1:18" hidden="1">
      <c r="A425" s="10" t="s">
        <v>698</v>
      </c>
      <c r="B425" s="10" t="str">
        <f t="shared" si="14"/>
        <v>AREM005</v>
      </c>
      <c r="C425" s="4" t="s">
        <v>699</v>
      </c>
      <c r="D425" s="4" t="s">
        <v>661</v>
      </c>
      <c r="E425" s="4" t="s">
        <v>432</v>
      </c>
      <c r="F425" s="4">
        <v>5.19</v>
      </c>
      <c r="G425" s="4">
        <v>4</v>
      </c>
      <c r="H425" s="4" t="s">
        <v>22</v>
      </c>
      <c r="I425" s="3">
        <v>45900</v>
      </c>
      <c r="J425" s="3">
        <v>60400</v>
      </c>
      <c r="K425" s="3">
        <v>47500</v>
      </c>
      <c r="L425" s="3">
        <v>62100</v>
      </c>
      <c r="M425" s="3">
        <v>48500</v>
      </c>
      <c r="N425" s="3">
        <v>62100</v>
      </c>
      <c r="O425" s="11">
        <v>58200</v>
      </c>
      <c r="P425" s="11">
        <v>73500</v>
      </c>
      <c r="Q425" s="11">
        <v>61100</v>
      </c>
      <c r="R425" s="11">
        <v>76700</v>
      </c>
    </row>
    <row r="426" spans="1:18" hidden="1">
      <c r="A426" s="10" t="s">
        <v>700</v>
      </c>
      <c r="B426" s="10" t="str">
        <f t="shared" si="14"/>
        <v>AREM005</v>
      </c>
      <c r="C426" s="4" t="s">
        <v>701</v>
      </c>
      <c r="D426" s="4" t="s">
        <v>661</v>
      </c>
      <c r="E426" s="4" t="s">
        <v>432</v>
      </c>
      <c r="F426" s="4">
        <v>5.19</v>
      </c>
      <c r="G426" s="4">
        <v>4</v>
      </c>
      <c r="H426" s="4" t="s">
        <v>22</v>
      </c>
      <c r="I426" s="3">
        <v>45900</v>
      </c>
      <c r="J426" s="3">
        <v>60400</v>
      </c>
      <c r="K426" s="3">
        <v>47500</v>
      </c>
      <c r="L426" s="3">
        <v>62100</v>
      </c>
      <c r="M426" s="3">
        <v>48500</v>
      </c>
      <c r="N426" s="3">
        <v>62100</v>
      </c>
      <c r="O426" s="11">
        <v>58200</v>
      </c>
      <c r="P426" s="11">
        <v>73500</v>
      </c>
      <c r="Q426" s="11">
        <v>61100</v>
      </c>
      <c r="R426" s="11">
        <v>76700</v>
      </c>
    </row>
    <row r="427" spans="1:18" hidden="1">
      <c r="A427" s="10" t="s">
        <v>702</v>
      </c>
      <c r="B427" s="10" t="str">
        <f t="shared" si="14"/>
        <v>AREM005</v>
      </c>
      <c r="C427" s="4" t="s">
        <v>703</v>
      </c>
      <c r="D427" s="4" t="s">
        <v>661</v>
      </c>
      <c r="E427" s="4" t="s">
        <v>432</v>
      </c>
      <c r="F427" s="4">
        <v>5.19</v>
      </c>
      <c r="G427" s="4">
        <v>4</v>
      </c>
      <c r="H427" s="4" t="s">
        <v>22</v>
      </c>
      <c r="I427" s="3">
        <v>45900</v>
      </c>
      <c r="J427" s="3">
        <v>60400</v>
      </c>
      <c r="K427" s="3">
        <v>47500</v>
      </c>
      <c r="L427" s="3">
        <v>62100</v>
      </c>
      <c r="M427" s="3">
        <v>48500</v>
      </c>
      <c r="N427" s="3">
        <v>62100</v>
      </c>
      <c r="O427" s="11">
        <v>58200</v>
      </c>
      <c r="P427" s="11">
        <v>73500</v>
      </c>
      <c r="Q427" s="11">
        <v>61100</v>
      </c>
      <c r="R427" s="11">
        <v>76700</v>
      </c>
    </row>
    <row r="428" spans="1:18" hidden="1">
      <c r="A428" s="10" t="s">
        <v>704</v>
      </c>
      <c r="B428" s="10" t="str">
        <f t="shared" si="14"/>
        <v>AREM005</v>
      </c>
      <c r="C428" s="4" t="s">
        <v>705</v>
      </c>
      <c r="D428" s="4" t="s">
        <v>661</v>
      </c>
      <c r="E428" s="4" t="s">
        <v>432</v>
      </c>
      <c r="F428" s="4">
        <v>5.19</v>
      </c>
      <c r="G428" s="4">
        <v>4</v>
      </c>
      <c r="H428" s="4" t="s">
        <v>22</v>
      </c>
      <c r="I428" s="3">
        <v>45900</v>
      </c>
      <c r="J428" s="3">
        <v>60400</v>
      </c>
      <c r="K428" s="3">
        <v>47500</v>
      </c>
      <c r="L428" s="3">
        <v>62100</v>
      </c>
      <c r="M428" s="3">
        <v>48500</v>
      </c>
      <c r="N428" s="3">
        <v>62100</v>
      </c>
      <c r="O428" s="11">
        <v>58200</v>
      </c>
      <c r="P428" s="11">
        <v>73500</v>
      </c>
      <c r="Q428" s="11">
        <v>61100</v>
      </c>
      <c r="R428" s="11">
        <v>76700</v>
      </c>
    </row>
    <row r="429" spans="1:18" hidden="1">
      <c r="A429" s="10" t="s">
        <v>706</v>
      </c>
      <c r="B429" s="10" t="str">
        <f t="shared" si="14"/>
        <v>AREM005</v>
      </c>
      <c r="C429" s="4" t="s">
        <v>707</v>
      </c>
      <c r="D429" s="4" t="s">
        <v>661</v>
      </c>
      <c r="E429" s="4" t="s">
        <v>432</v>
      </c>
      <c r="F429" s="4">
        <v>5.19</v>
      </c>
      <c r="G429" s="4">
        <v>4</v>
      </c>
      <c r="H429" s="4" t="s">
        <v>22</v>
      </c>
      <c r="I429" s="3">
        <v>45900</v>
      </c>
      <c r="J429" s="3">
        <v>60400</v>
      </c>
      <c r="K429" s="3">
        <v>47500</v>
      </c>
      <c r="L429" s="3">
        <v>62100</v>
      </c>
      <c r="M429" s="3">
        <v>48500</v>
      </c>
      <c r="N429" s="3">
        <v>62100</v>
      </c>
      <c r="O429" s="11">
        <v>58200</v>
      </c>
      <c r="P429" s="11">
        <v>73500</v>
      </c>
      <c r="Q429" s="11">
        <v>61100</v>
      </c>
      <c r="R429" s="11">
        <v>76700</v>
      </c>
    </row>
    <row r="430" spans="1:18" hidden="1">
      <c r="A430" s="10" t="s">
        <v>708</v>
      </c>
      <c r="B430" s="10" t="str">
        <f t="shared" si="14"/>
        <v>AREM005</v>
      </c>
      <c r="C430" s="4" t="s">
        <v>709</v>
      </c>
      <c r="D430" s="4" t="s">
        <v>661</v>
      </c>
      <c r="E430" s="4" t="s">
        <v>432</v>
      </c>
      <c r="F430" s="4">
        <v>5.19</v>
      </c>
      <c r="G430" s="4">
        <v>4</v>
      </c>
      <c r="H430" s="4" t="s">
        <v>22</v>
      </c>
      <c r="I430" s="3">
        <v>45900</v>
      </c>
      <c r="J430" s="3">
        <v>60400</v>
      </c>
      <c r="K430" s="3">
        <v>47500</v>
      </c>
      <c r="L430" s="3">
        <v>62100</v>
      </c>
      <c r="M430" s="3">
        <v>48500</v>
      </c>
      <c r="N430" s="3">
        <v>62100</v>
      </c>
      <c r="O430" s="11">
        <v>58200</v>
      </c>
      <c r="P430" s="11">
        <v>73500</v>
      </c>
      <c r="Q430" s="11">
        <v>61100</v>
      </c>
      <c r="R430" s="11">
        <v>76700</v>
      </c>
    </row>
    <row r="431" spans="1:18" hidden="1">
      <c r="A431" s="10" t="s">
        <v>710</v>
      </c>
      <c r="B431" s="10" t="str">
        <f t="shared" si="14"/>
        <v>AREM005</v>
      </c>
      <c r="C431" s="4" t="s">
        <v>711</v>
      </c>
      <c r="D431" s="4" t="s">
        <v>661</v>
      </c>
      <c r="E431" s="4" t="s">
        <v>432</v>
      </c>
      <c r="F431" s="4">
        <v>5.35</v>
      </c>
      <c r="G431" s="4">
        <v>4</v>
      </c>
      <c r="H431" s="4" t="s">
        <v>22</v>
      </c>
      <c r="I431" s="3">
        <v>45900</v>
      </c>
      <c r="J431" s="3">
        <v>60400</v>
      </c>
      <c r="K431" s="3">
        <v>47500</v>
      </c>
      <c r="L431" s="3">
        <v>62100</v>
      </c>
      <c r="M431" s="3">
        <v>48500</v>
      </c>
      <c r="N431" s="3">
        <v>62100</v>
      </c>
      <c r="O431" s="11">
        <v>58200</v>
      </c>
      <c r="P431" s="11">
        <v>73500</v>
      </c>
      <c r="Q431" s="11">
        <v>61100</v>
      </c>
      <c r="R431" s="11">
        <v>76700</v>
      </c>
    </row>
    <row r="432" spans="1:18" hidden="1">
      <c r="A432" s="10" t="s">
        <v>712</v>
      </c>
      <c r="B432" s="10" t="str">
        <f t="shared" si="14"/>
        <v>AREM005</v>
      </c>
      <c r="C432" s="4" t="s">
        <v>713</v>
      </c>
      <c r="D432" s="4" t="s">
        <v>661</v>
      </c>
      <c r="E432" s="4" t="s">
        <v>432</v>
      </c>
      <c r="F432" s="4">
        <v>5.19</v>
      </c>
      <c r="G432" s="4">
        <v>4</v>
      </c>
      <c r="H432" s="4" t="s">
        <v>22</v>
      </c>
      <c r="I432" s="3">
        <v>45900</v>
      </c>
      <c r="J432" s="3">
        <v>60400</v>
      </c>
      <c r="K432" s="3">
        <v>47500</v>
      </c>
      <c r="L432" s="3">
        <v>62100</v>
      </c>
      <c r="M432" s="3">
        <v>48500</v>
      </c>
      <c r="N432" s="3">
        <v>62100</v>
      </c>
      <c r="O432" s="11">
        <v>58200</v>
      </c>
      <c r="P432" s="11">
        <v>73500</v>
      </c>
      <c r="Q432" s="11">
        <v>61100</v>
      </c>
      <c r="R432" s="11">
        <v>76700</v>
      </c>
    </row>
    <row r="433" spans="1:18" hidden="1">
      <c r="A433" s="10" t="s">
        <v>714</v>
      </c>
      <c r="B433" s="10" t="str">
        <f t="shared" si="14"/>
        <v>AREM005</v>
      </c>
      <c r="C433" s="4" t="s">
        <v>715</v>
      </c>
      <c r="D433" s="4" t="s">
        <v>661</v>
      </c>
      <c r="E433" s="4" t="s">
        <v>432</v>
      </c>
      <c r="F433" s="4">
        <v>5.19</v>
      </c>
      <c r="G433" s="4">
        <v>4</v>
      </c>
      <c r="H433" s="4" t="s">
        <v>22</v>
      </c>
      <c r="I433" s="3">
        <v>45900</v>
      </c>
      <c r="J433" s="3">
        <v>60400</v>
      </c>
      <c r="K433" s="3">
        <v>47500</v>
      </c>
      <c r="L433" s="3">
        <v>62100</v>
      </c>
      <c r="M433" s="3">
        <v>48500</v>
      </c>
      <c r="N433" s="3">
        <v>62100</v>
      </c>
      <c r="O433" s="11">
        <v>58200</v>
      </c>
      <c r="P433" s="11">
        <v>73500</v>
      </c>
      <c r="Q433" s="11">
        <v>61100</v>
      </c>
      <c r="R433" s="11">
        <v>76700</v>
      </c>
    </row>
    <row r="434" spans="1:18" hidden="1">
      <c r="A434" s="10" t="s">
        <v>716</v>
      </c>
      <c r="B434" s="10" t="str">
        <f t="shared" si="14"/>
        <v>AREM005</v>
      </c>
      <c r="C434" s="4" t="s">
        <v>717</v>
      </c>
      <c r="D434" s="4" t="s">
        <v>661</v>
      </c>
      <c r="E434" s="4" t="s">
        <v>432</v>
      </c>
      <c r="F434" s="4">
        <v>5.19</v>
      </c>
      <c r="G434" s="4">
        <v>4</v>
      </c>
      <c r="H434" s="4" t="s">
        <v>22</v>
      </c>
      <c r="I434" s="3">
        <v>45900</v>
      </c>
      <c r="J434" s="3">
        <v>60400</v>
      </c>
      <c r="K434" s="3">
        <v>47500</v>
      </c>
      <c r="L434" s="3">
        <v>62100</v>
      </c>
      <c r="M434" s="3">
        <v>48500</v>
      </c>
      <c r="N434" s="3">
        <v>62100</v>
      </c>
      <c r="O434" s="11">
        <v>58200</v>
      </c>
      <c r="P434" s="11">
        <v>73500</v>
      </c>
      <c r="Q434" s="11">
        <v>61100</v>
      </c>
      <c r="R434" s="11">
        <v>76700</v>
      </c>
    </row>
    <row r="435" spans="1:18" hidden="1">
      <c r="A435" s="10" t="s">
        <v>718</v>
      </c>
      <c r="B435" s="10" t="str">
        <f t="shared" si="14"/>
        <v>AREM005</v>
      </c>
      <c r="C435" s="4" t="s">
        <v>719</v>
      </c>
      <c r="D435" s="4" t="s">
        <v>661</v>
      </c>
      <c r="E435" s="4" t="s">
        <v>432</v>
      </c>
      <c r="F435" s="4">
        <v>5.35</v>
      </c>
      <c r="G435" s="4">
        <v>4</v>
      </c>
      <c r="H435" s="4" t="s">
        <v>22</v>
      </c>
      <c r="I435" s="3">
        <v>45900</v>
      </c>
      <c r="J435" s="3">
        <v>60400</v>
      </c>
      <c r="K435" s="3">
        <v>47500</v>
      </c>
      <c r="L435" s="3">
        <v>62100</v>
      </c>
      <c r="M435" s="3">
        <v>48500</v>
      </c>
      <c r="N435" s="3">
        <v>62100</v>
      </c>
      <c r="O435" s="11">
        <v>58200</v>
      </c>
      <c r="P435" s="11">
        <v>73500</v>
      </c>
      <c r="Q435" s="11">
        <v>61100</v>
      </c>
      <c r="R435" s="11">
        <v>76700</v>
      </c>
    </row>
    <row r="436" spans="1:18" hidden="1">
      <c r="A436" s="10" t="s">
        <v>720</v>
      </c>
      <c r="B436" s="10" t="str">
        <f t="shared" si="14"/>
        <v>AREM005</v>
      </c>
      <c r="C436" s="4" t="s">
        <v>721</v>
      </c>
      <c r="D436" s="4" t="s">
        <v>661</v>
      </c>
      <c r="E436" s="4" t="s">
        <v>432</v>
      </c>
      <c r="F436" s="4">
        <v>5.19</v>
      </c>
      <c r="G436" s="4">
        <v>4</v>
      </c>
      <c r="H436" s="4" t="s">
        <v>22</v>
      </c>
      <c r="I436" s="3">
        <v>45900</v>
      </c>
      <c r="J436" s="3">
        <v>60400</v>
      </c>
      <c r="K436" s="3">
        <v>47500</v>
      </c>
      <c r="L436" s="3">
        <v>62100</v>
      </c>
      <c r="M436" s="3">
        <v>48500</v>
      </c>
      <c r="N436" s="3">
        <v>62100</v>
      </c>
      <c r="O436" s="11">
        <v>58200</v>
      </c>
      <c r="P436" s="11">
        <v>73500</v>
      </c>
      <c r="Q436" s="11">
        <v>61100</v>
      </c>
      <c r="R436" s="11">
        <v>76700</v>
      </c>
    </row>
    <row r="437" spans="1:18" hidden="1">
      <c r="A437" s="10" t="s">
        <v>722</v>
      </c>
      <c r="B437" s="10" t="str">
        <f t="shared" si="14"/>
        <v>AREM005</v>
      </c>
      <c r="C437" s="4" t="s">
        <v>723</v>
      </c>
      <c r="D437" s="4" t="s">
        <v>661</v>
      </c>
      <c r="E437" s="4" t="s">
        <v>432</v>
      </c>
      <c r="F437" s="4">
        <v>5.35</v>
      </c>
      <c r="G437" s="4">
        <v>4</v>
      </c>
      <c r="H437" s="4" t="s">
        <v>22</v>
      </c>
      <c r="I437" s="3">
        <v>45900</v>
      </c>
      <c r="J437" s="3">
        <v>60400</v>
      </c>
      <c r="K437" s="3">
        <v>47500</v>
      </c>
      <c r="L437" s="3">
        <v>62100</v>
      </c>
      <c r="M437" s="3">
        <v>48500</v>
      </c>
      <c r="N437" s="3">
        <v>62100</v>
      </c>
      <c r="O437" s="11">
        <v>58200</v>
      </c>
      <c r="P437" s="11">
        <v>73500</v>
      </c>
      <c r="Q437" s="11">
        <v>61100</v>
      </c>
      <c r="R437" s="11">
        <v>76700</v>
      </c>
    </row>
    <row r="438" spans="1:18" hidden="1">
      <c r="A438" s="10" t="s">
        <v>724</v>
      </c>
      <c r="B438" s="10" t="str">
        <f t="shared" si="14"/>
        <v>AREM005</v>
      </c>
      <c r="C438" s="4" t="s">
        <v>725</v>
      </c>
      <c r="D438" s="4" t="s">
        <v>661</v>
      </c>
      <c r="E438" s="4" t="s">
        <v>432</v>
      </c>
      <c r="F438" s="4">
        <v>5.19</v>
      </c>
      <c r="G438" s="4">
        <v>4</v>
      </c>
      <c r="H438" s="4" t="s">
        <v>22</v>
      </c>
      <c r="I438" s="3">
        <v>45900</v>
      </c>
      <c r="J438" s="3">
        <v>60400</v>
      </c>
      <c r="K438" s="3">
        <v>47500</v>
      </c>
      <c r="L438" s="3">
        <v>62100</v>
      </c>
      <c r="M438" s="3">
        <v>48500</v>
      </c>
      <c r="N438" s="3">
        <v>62100</v>
      </c>
      <c r="O438" s="11">
        <v>58200</v>
      </c>
      <c r="P438" s="11">
        <v>73500</v>
      </c>
      <c r="Q438" s="11">
        <v>61100</v>
      </c>
      <c r="R438" s="11">
        <v>76700</v>
      </c>
    </row>
    <row r="439" spans="1:18" hidden="1">
      <c r="A439" s="10" t="s">
        <v>726</v>
      </c>
      <c r="B439" s="10" t="s">
        <v>726</v>
      </c>
      <c r="C439" s="4" t="s">
        <v>727</v>
      </c>
      <c r="D439" s="4" t="s">
        <v>661</v>
      </c>
      <c r="E439" s="4" t="s">
        <v>432</v>
      </c>
      <c r="F439" s="4">
        <v>5.35</v>
      </c>
      <c r="G439" s="4">
        <v>4</v>
      </c>
      <c r="H439" s="4" t="s">
        <v>22</v>
      </c>
      <c r="I439" s="3">
        <v>45900</v>
      </c>
      <c r="J439" s="3">
        <v>60400</v>
      </c>
      <c r="K439" s="3">
        <v>47500</v>
      </c>
      <c r="L439" s="3">
        <v>62100</v>
      </c>
      <c r="M439" s="3">
        <v>48500</v>
      </c>
      <c r="N439" s="3">
        <v>62100</v>
      </c>
      <c r="O439" s="11">
        <v>58200</v>
      </c>
      <c r="P439" s="11">
        <v>73500</v>
      </c>
      <c r="Q439" s="11">
        <v>61100</v>
      </c>
      <c r="R439" s="11">
        <v>76700</v>
      </c>
    </row>
    <row r="440" spans="1:18" hidden="1">
      <c r="A440" s="10" t="s">
        <v>728</v>
      </c>
      <c r="B440" s="10" t="str">
        <f t="shared" si="14"/>
        <v>AREM020</v>
      </c>
      <c r="C440" s="4" t="s">
        <v>660</v>
      </c>
      <c r="D440" s="4" t="s">
        <v>661</v>
      </c>
      <c r="E440" s="4" t="s">
        <v>146</v>
      </c>
      <c r="F440" s="4">
        <v>21.03</v>
      </c>
      <c r="G440" s="4">
        <v>1</v>
      </c>
      <c r="H440" s="4" t="s">
        <v>147</v>
      </c>
      <c r="I440" s="3">
        <v>168900</v>
      </c>
      <c r="J440" s="3">
        <v>225200</v>
      </c>
      <c r="K440" s="3">
        <v>174800</v>
      </c>
      <c r="L440" s="3">
        <v>231700</v>
      </c>
      <c r="M440" s="3">
        <v>178300</v>
      </c>
      <c r="N440" s="3">
        <v>231700</v>
      </c>
      <c r="O440" s="11">
        <v>214000</v>
      </c>
      <c r="P440" s="11">
        <v>274000</v>
      </c>
      <c r="Q440" s="11">
        <v>224700</v>
      </c>
      <c r="R440" s="11">
        <v>285500</v>
      </c>
    </row>
    <row r="441" spans="1:18" hidden="1">
      <c r="A441" s="10" t="s">
        <v>729</v>
      </c>
      <c r="B441" s="10" t="str">
        <f t="shared" si="14"/>
        <v>AREM020</v>
      </c>
      <c r="C441" s="4" t="s">
        <v>663</v>
      </c>
      <c r="D441" s="4" t="s">
        <v>661</v>
      </c>
      <c r="E441" s="4" t="s">
        <v>146</v>
      </c>
      <c r="F441" s="4">
        <v>21.03</v>
      </c>
      <c r="G441" s="4">
        <v>1</v>
      </c>
      <c r="H441" s="4" t="s">
        <v>147</v>
      </c>
      <c r="I441" s="3">
        <v>168900</v>
      </c>
      <c r="J441" s="3">
        <v>225200</v>
      </c>
      <c r="K441" s="3">
        <v>174800</v>
      </c>
      <c r="L441" s="3">
        <v>231700</v>
      </c>
      <c r="M441" s="3">
        <v>178300</v>
      </c>
      <c r="N441" s="3">
        <v>231700</v>
      </c>
      <c r="O441" s="11">
        <v>214000</v>
      </c>
      <c r="P441" s="11">
        <v>274000</v>
      </c>
      <c r="Q441" s="11">
        <v>224700</v>
      </c>
      <c r="R441" s="11">
        <v>285500</v>
      </c>
    </row>
    <row r="442" spans="1:18" hidden="1">
      <c r="A442" s="10" t="s">
        <v>730</v>
      </c>
      <c r="B442" s="10" t="str">
        <f t="shared" si="14"/>
        <v>AREM020</v>
      </c>
      <c r="C442" s="4" t="s">
        <v>665</v>
      </c>
      <c r="D442" s="4" t="s">
        <v>661</v>
      </c>
      <c r="E442" s="4" t="s">
        <v>146</v>
      </c>
      <c r="F442" s="4">
        <v>21.03</v>
      </c>
      <c r="G442" s="4">
        <v>1</v>
      </c>
      <c r="H442" s="4" t="s">
        <v>147</v>
      </c>
      <c r="I442" s="3">
        <v>168900</v>
      </c>
      <c r="J442" s="3">
        <v>225200</v>
      </c>
      <c r="K442" s="3">
        <v>174800</v>
      </c>
      <c r="L442" s="3">
        <v>231700</v>
      </c>
      <c r="M442" s="3">
        <v>178300</v>
      </c>
      <c r="N442" s="3">
        <v>231700</v>
      </c>
      <c r="O442" s="11">
        <v>214000</v>
      </c>
      <c r="P442" s="11">
        <v>274000</v>
      </c>
      <c r="Q442" s="11">
        <v>224700</v>
      </c>
      <c r="R442" s="11">
        <v>285500</v>
      </c>
    </row>
    <row r="443" spans="1:18" hidden="1">
      <c r="A443" s="10" t="s">
        <v>731</v>
      </c>
      <c r="B443" s="10" t="str">
        <f t="shared" si="14"/>
        <v>AREM020</v>
      </c>
      <c r="C443" s="4" t="s">
        <v>667</v>
      </c>
      <c r="D443" s="4" t="s">
        <v>661</v>
      </c>
      <c r="E443" s="4" t="s">
        <v>146</v>
      </c>
      <c r="F443" s="4">
        <v>21.05</v>
      </c>
      <c r="G443" s="4">
        <v>1</v>
      </c>
      <c r="H443" s="4" t="s">
        <v>147</v>
      </c>
      <c r="I443" s="3">
        <v>168900</v>
      </c>
      <c r="J443" s="3">
        <v>225200</v>
      </c>
      <c r="K443" s="3">
        <v>174800</v>
      </c>
      <c r="L443" s="3">
        <v>231700</v>
      </c>
      <c r="M443" s="3">
        <v>178300</v>
      </c>
      <c r="N443" s="3">
        <v>231700</v>
      </c>
      <c r="O443" s="11">
        <v>214000</v>
      </c>
      <c r="P443" s="11">
        <v>274000</v>
      </c>
      <c r="Q443" s="11">
        <v>224700</v>
      </c>
      <c r="R443" s="11">
        <v>285500</v>
      </c>
    </row>
    <row r="444" spans="1:18" hidden="1">
      <c r="A444" s="10" t="s">
        <v>732</v>
      </c>
      <c r="B444" s="10" t="str">
        <f t="shared" si="14"/>
        <v>AREM020</v>
      </c>
      <c r="C444" s="4" t="s">
        <v>733</v>
      </c>
      <c r="D444" s="4" t="s">
        <v>661</v>
      </c>
      <c r="E444" s="4" t="s">
        <v>146</v>
      </c>
      <c r="F444" s="4">
        <v>21.03</v>
      </c>
      <c r="G444" s="4">
        <v>1</v>
      </c>
      <c r="H444" s="4" t="s">
        <v>147</v>
      </c>
      <c r="I444" s="3">
        <v>168900</v>
      </c>
      <c r="J444" s="3">
        <v>225200</v>
      </c>
      <c r="K444" s="3">
        <v>174800</v>
      </c>
      <c r="L444" s="3">
        <v>231700</v>
      </c>
      <c r="M444" s="3">
        <v>178300</v>
      </c>
      <c r="N444" s="3">
        <v>231700</v>
      </c>
      <c r="O444" s="11">
        <v>214000</v>
      </c>
      <c r="P444" s="11">
        <v>274000</v>
      </c>
      <c r="Q444" s="11">
        <v>224700</v>
      </c>
      <c r="R444" s="11">
        <v>285500</v>
      </c>
    </row>
    <row r="445" spans="1:18" hidden="1">
      <c r="A445" s="10" t="s">
        <v>734</v>
      </c>
      <c r="B445" s="10" t="str">
        <f t="shared" si="14"/>
        <v>AREM020</v>
      </c>
      <c r="C445" s="4" t="s">
        <v>671</v>
      </c>
      <c r="D445" s="4" t="s">
        <v>661</v>
      </c>
      <c r="E445" s="4" t="s">
        <v>146</v>
      </c>
      <c r="F445" s="4">
        <v>21.03</v>
      </c>
      <c r="G445" s="4">
        <v>1</v>
      </c>
      <c r="H445" s="4" t="s">
        <v>147</v>
      </c>
      <c r="I445" s="3">
        <v>168900</v>
      </c>
      <c r="J445" s="3">
        <v>225200</v>
      </c>
      <c r="K445" s="3">
        <v>174800</v>
      </c>
      <c r="L445" s="3">
        <v>231700</v>
      </c>
      <c r="M445" s="3">
        <v>178300</v>
      </c>
      <c r="N445" s="3">
        <v>231700</v>
      </c>
      <c r="O445" s="11">
        <v>214000</v>
      </c>
      <c r="P445" s="11">
        <v>274000</v>
      </c>
      <c r="Q445" s="11">
        <v>224700</v>
      </c>
      <c r="R445" s="11">
        <v>285500</v>
      </c>
    </row>
    <row r="446" spans="1:18" hidden="1">
      <c r="A446" s="10" t="s">
        <v>735</v>
      </c>
      <c r="B446" s="10" t="str">
        <f t="shared" si="14"/>
        <v>AREM020</v>
      </c>
      <c r="C446" s="4" t="s">
        <v>673</v>
      </c>
      <c r="D446" s="4" t="s">
        <v>661</v>
      </c>
      <c r="E446" s="4" t="s">
        <v>146</v>
      </c>
      <c r="F446" s="4">
        <v>21.03</v>
      </c>
      <c r="G446" s="4">
        <v>1</v>
      </c>
      <c r="H446" s="4" t="s">
        <v>147</v>
      </c>
      <c r="I446" s="3">
        <v>168900</v>
      </c>
      <c r="J446" s="3">
        <v>225200</v>
      </c>
      <c r="K446" s="3">
        <v>174800</v>
      </c>
      <c r="L446" s="3">
        <v>231700</v>
      </c>
      <c r="M446" s="3">
        <v>178300</v>
      </c>
      <c r="N446" s="3">
        <v>231700</v>
      </c>
      <c r="O446" s="11">
        <v>214000</v>
      </c>
      <c r="P446" s="11">
        <v>274000</v>
      </c>
      <c r="Q446" s="11">
        <v>224700</v>
      </c>
      <c r="R446" s="11">
        <v>285500</v>
      </c>
    </row>
    <row r="447" spans="1:18" hidden="1">
      <c r="A447" s="10" t="s">
        <v>736</v>
      </c>
      <c r="B447" s="10" t="str">
        <f t="shared" si="14"/>
        <v>AREM020</v>
      </c>
      <c r="C447" s="4" t="s">
        <v>675</v>
      </c>
      <c r="D447" s="4" t="s">
        <v>661</v>
      </c>
      <c r="E447" s="4" t="s">
        <v>146</v>
      </c>
      <c r="F447" s="4">
        <v>21.05</v>
      </c>
      <c r="G447" s="4">
        <v>1</v>
      </c>
      <c r="H447" s="4" t="s">
        <v>147</v>
      </c>
      <c r="I447" s="3">
        <v>168900</v>
      </c>
      <c r="J447" s="3">
        <v>225200</v>
      </c>
      <c r="K447" s="3">
        <v>174800</v>
      </c>
      <c r="L447" s="3">
        <v>231700</v>
      </c>
      <c r="M447" s="3">
        <v>178300</v>
      </c>
      <c r="N447" s="3">
        <v>231700</v>
      </c>
      <c r="O447" s="11">
        <v>214000</v>
      </c>
      <c r="P447" s="11">
        <v>274000</v>
      </c>
      <c r="Q447" s="11">
        <v>224700</v>
      </c>
      <c r="R447" s="11">
        <v>285500</v>
      </c>
    </row>
    <row r="448" spans="1:18" hidden="1">
      <c r="A448" s="10" t="s">
        <v>737</v>
      </c>
      <c r="B448" s="10" t="str">
        <f t="shared" si="14"/>
        <v>AREM020</v>
      </c>
      <c r="C448" s="4" t="s">
        <v>677</v>
      </c>
      <c r="D448" s="4" t="s">
        <v>661</v>
      </c>
      <c r="E448" s="4" t="s">
        <v>146</v>
      </c>
      <c r="F448" s="4">
        <v>21.05</v>
      </c>
      <c r="G448" s="4">
        <v>1</v>
      </c>
      <c r="H448" s="4" t="s">
        <v>147</v>
      </c>
      <c r="I448" s="3">
        <v>168900</v>
      </c>
      <c r="J448" s="3">
        <v>225200</v>
      </c>
      <c r="K448" s="3">
        <v>174800</v>
      </c>
      <c r="L448" s="3">
        <v>231700</v>
      </c>
      <c r="M448" s="3">
        <v>178300</v>
      </c>
      <c r="N448" s="3">
        <v>231700</v>
      </c>
      <c r="O448" s="11">
        <v>214000</v>
      </c>
      <c r="P448" s="11">
        <v>274000</v>
      </c>
      <c r="Q448" s="11">
        <v>224700</v>
      </c>
      <c r="R448" s="11">
        <v>285500</v>
      </c>
    </row>
    <row r="449" spans="1:18" hidden="1">
      <c r="A449" s="10" t="s">
        <v>738</v>
      </c>
      <c r="B449" s="10" t="str">
        <f t="shared" si="14"/>
        <v>AREM020</v>
      </c>
      <c r="C449" s="4" t="s">
        <v>679</v>
      </c>
      <c r="D449" s="4" t="s">
        <v>661</v>
      </c>
      <c r="E449" s="4" t="s">
        <v>146</v>
      </c>
      <c r="F449" s="4">
        <v>21.03</v>
      </c>
      <c r="G449" s="4">
        <v>1</v>
      </c>
      <c r="H449" s="4" t="s">
        <v>147</v>
      </c>
      <c r="I449" s="3">
        <v>168900</v>
      </c>
      <c r="J449" s="3">
        <v>225200</v>
      </c>
      <c r="K449" s="3">
        <v>174800</v>
      </c>
      <c r="L449" s="3">
        <v>231700</v>
      </c>
      <c r="M449" s="3">
        <v>178300</v>
      </c>
      <c r="N449" s="3">
        <v>231700</v>
      </c>
      <c r="O449" s="11">
        <v>214000</v>
      </c>
      <c r="P449" s="11">
        <v>274000</v>
      </c>
      <c r="Q449" s="11">
        <v>224700</v>
      </c>
      <c r="R449" s="11">
        <v>285500</v>
      </c>
    </row>
    <row r="450" spans="1:18" hidden="1">
      <c r="A450" s="10" t="s">
        <v>739</v>
      </c>
      <c r="B450" s="10" t="str">
        <f t="shared" si="14"/>
        <v>AREM020</v>
      </c>
      <c r="C450" s="4" t="s">
        <v>681</v>
      </c>
      <c r="D450" s="4" t="s">
        <v>661</v>
      </c>
      <c r="E450" s="4" t="s">
        <v>146</v>
      </c>
      <c r="F450" s="4">
        <v>21.03</v>
      </c>
      <c r="G450" s="4">
        <v>1</v>
      </c>
      <c r="H450" s="4" t="s">
        <v>147</v>
      </c>
      <c r="I450" s="3">
        <v>168900</v>
      </c>
      <c r="J450" s="3">
        <v>225200</v>
      </c>
      <c r="K450" s="3">
        <v>174800</v>
      </c>
      <c r="L450" s="3">
        <v>231700</v>
      </c>
      <c r="M450" s="3">
        <v>178300</v>
      </c>
      <c r="N450" s="3">
        <v>231700</v>
      </c>
      <c r="O450" s="11">
        <v>214000</v>
      </c>
      <c r="P450" s="11">
        <v>274000</v>
      </c>
      <c r="Q450" s="11">
        <v>224700</v>
      </c>
      <c r="R450" s="11">
        <v>285500</v>
      </c>
    </row>
    <row r="451" spans="1:18" hidden="1">
      <c r="A451" s="10" t="s">
        <v>740</v>
      </c>
      <c r="B451" s="10" t="str">
        <f t="shared" si="14"/>
        <v>AREM020</v>
      </c>
      <c r="C451" s="4" t="s">
        <v>683</v>
      </c>
      <c r="D451" s="4" t="s">
        <v>661</v>
      </c>
      <c r="E451" s="4" t="s">
        <v>146</v>
      </c>
      <c r="F451" s="4">
        <v>21.03</v>
      </c>
      <c r="G451" s="4">
        <v>1</v>
      </c>
      <c r="H451" s="4" t="s">
        <v>147</v>
      </c>
      <c r="I451" s="3">
        <v>168900</v>
      </c>
      <c r="J451" s="3">
        <v>225200</v>
      </c>
      <c r="K451" s="3">
        <v>174800</v>
      </c>
      <c r="L451" s="3">
        <v>231700</v>
      </c>
      <c r="M451" s="3">
        <v>178300</v>
      </c>
      <c r="N451" s="3">
        <v>231700</v>
      </c>
      <c r="O451" s="11">
        <v>214000</v>
      </c>
      <c r="P451" s="11">
        <v>274000</v>
      </c>
      <c r="Q451" s="11">
        <v>224700</v>
      </c>
      <c r="R451" s="11">
        <v>285500</v>
      </c>
    </row>
    <row r="452" spans="1:18" hidden="1">
      <c r="A452" s="10" t="s">
        <v>741</v>
      </c>
      <c r="B452" s="10" t="str">
        <f t="shared" si="14"/>
        <v>AREM020</v>
      </c>
      <c r="C452" s="4" t="s">
        <v>685</v>
      </c>
      <c r="D452" s="4" t="s">
        <v>661</v>
      </c>
      <c r="E452" s="4" t="s">
        <v>146</v>
      </c>
      <c r="F452" s="4">
        <v>21.03</v>
      </c>
      <c r="G452" s="4">
        <v>1</v>
      </c>
      <c r="H452" s="4" t="s">
        <v>147</v>
      </c>
      <c r="I452" s="3">
        <v>168900</v>
      </c>
      <c r="J452" s="3">
        <v>225200</v>
      </c>
      <c r="K452" s="3">
        <v>174800</v>
      </c>
      <c r="L452" s="3">
        <v>231700</v>
      </c>
      <c r="M452" s="3">
        <v>178300</v>
      </c>
      <c r="N452" s="3">
        <v>231700</v>
      </c>
      <c r="O452" s="11">
        <v>214000</v>
      </c>
      <c r="P452" s="11">
        <v>274000</v>
      </c>
      <c r="Q452" s="11">
        <v>224700</v>
      </c>
      <c r="R452" s="11">
        <v>285500</v>
      </c>
    </row>
    <row r="453" spans="1:18" hidden="1">
      <c r="A453" s="10" t="s">
        <v>742</v>
      </c>
      <c r="B453" s="10" t="str">
        <f t="shared" si="14"/>
        <v>AREM020</v>
      </c>
      <c r="C453" s="4" t="s">
        <v>687</v>
      </c>
      <c r="D453" s="4" t="s">
        <v>661</v>
      </c>
      <c r="E453" s="4" t="s">
        <v>146</v>
      </c>
      <c r="F453" s="4">
        <v>21.03</v>
      </c>
      <c r="G453" s="4">
        <v>1</v>
      </c>
      <c r="H453" s="4" t="s">
        <v>147</v>
      </c>
      <c r="I453" s="3">
        <v>168900</v>
      </c>
      <c r="J453" s="3">
        <v>225200</v>
      </c>
      <c r="K453" s="3">
        <v>174800</v>
      </c>
      <c r="L453" s="3">
        <v>231700</v>
      </c>
      <c r="M453" s="3">
        <v>178300</v>
      </c>
      <c r="N453" s="3">
        <v>231700</v>
      </c>
      <c r="O453" s="11">
        <v>214000</v>
      </c>
      <c r="P453" s="11">
        <v>274000</v>
      </c>
      <c r="Q453" s="11">
        <v>224700</v>
      </c>
      <c r="R453" s="11">
        <v>285500</v>
      </c>
    </row>
    <row r="454" spans="1:18" hidden="1">
      <c r="A454" s="10" t="s">
        <v>743</v>
      </c>
      <c r="B454" s="10" t="str">
        <f t="shared" si="14"/>
        <v>AREM020</v>
      </c>
      <c r="C454" s="4" t="s">
        <v>689</v>
      </c>
      <c r="D454" s="4" t="s">
        <v>661</v>
      </c>
      <c r="E454" s="4" t="s">
        <v>146</v>
      </c>
      <c r="F454" s="4">
        <v>21.03</v>
      </c>
      <c r="G454" s="4">
        <v>1</v>
      </c>
      <c r="H454" s="4" t="s">
        <v>147</v>
      </c>
      <c r="I454" s="3">
        <v>168900</v>
      </c>
      <c r="J454" s="3">
        <v>225200</v>
      </c>
      <c r="K454" s="3">
        <v>174800</v>
      </c>
      <c r="L454" s="3">
        <v>231700</v>
      </c>
      <c r="M454" s="3">
        <v>178300</v>
      </c>
      <c r="N454" s="3">
        <v>231700</v>
      </c>
      <c r="O454" s="11">
        <v>214000</v>
      </c>
      <c r="P454" s="11">
        <v>274000</v>
      </c>
      <c r="Q454" s="11">
        <v>224700</v>
      </c>
      <c r="R454" s="11">
        <v>285500</v>
      </c>
    </row>
    <row r="455" spans="1:18" hidden="1">
      <c r="A455" s="10" t="s">
        <v>744</v>
      </c>
      <c r="B455" s="10" t="str">
        <f t="shared" si="14"/>
        <v>AREM020</v>
      </c>
      <c r="C455" s="4" t="s">
        <v>691</v>
      </c>
      <c r="D455" s="4" t="s">
        <v>661</v>
      </c>
      <c r="E455" s="4" t="s">
        <v>146</v>
      </c>
      <c r="F455" s="4">
        <v>20.13</v>
      </c>
      <c r="G455" s="4">
        <v>1</v>
      </c>
      <c r="H455" s="4" t="s">
        <v>147</v>
      </c>
      <c r="I455" s="3">
        <v>168900</v>
      </c>
      <c r="J455" s="3">
        <v>225200</v>
      </c>
      <c r="K455" s="3">
        <v>174800</v>
      </c>
      <c r="L455" s="3">
        <v>231700</v>
      </c>
      <c r="M455" s="3">
        <v>178300</v>
      </c>
      <c r="N455" s="3">
        <v>231700</v>
      </c>
      <c r="O455" s="11">
        <v>214000</v>
      </c>
      <c r="P455" s="11">
        <v>274000</v>
      </c>
      <c r="Q455" s="11">
        <v>224700</v>
      </c>
      <c r="R455" s="11">
        <v>285500</v>
      </c>
    </row>
    <row r="456" spans="1:18" hidden="1">
      <c r="A456" s="10" t="s">
        <v>745</v>
      </c>
      <c r="B456" s="10" t="str">
        <f t="shared" si="14"/>
        <v>AREM020</v>
      </c>
      <c r="C456" s="4" t="s">
        <v>693</v>
      </c>
      <c r="D456" s="4" t="s">
        <v>661</v>
      </c>
      <c r="E456" s="4" t="s">
        <v>146</v>
      </c>
      <c r="F456" s="4">
        <v>21.05</v>
      </c>
      <c r="G456" s="4">
        <v>1</v>
      </c>
      <c r="H456" s="4" t="s">
        <v>147</v>
      </c>
      <c r="I456" s="3">
        <v>168900</v>
      </c>
      <c r="J456" s="3">
        <v>225200</v>
      </c>
      <c r="K456" s="3">
        <v>174800</v>
      </c>
      <c r="L456" s="3">
        <v>231700</v>
      </c>
      <c r="M456" s="3">
        <v>178300</v>
      </c>
      <c r="N456" s="3">
        <v>231700</v>
      </c>
      <c r="O456" s="11">
        <v>214000</v>
      </c>
      <c r="P456" s="11">
        <v>274000</v>
      </c>
      <c r="Q456" s="11">
        <v>224700</v>
      </c>
      <c r="R456" s="11">
        <v>285500</v>
      </c>
    </row>
    <row r="457" spans="1:18" hidden="1">
      <c r="A457" s="10" t="s">
        <v>746</v>
      </c>
      <c r="B457" s="10" t="str">
        <f t="shared" si="14"/>
        <v>AREM020</v>
      </c>
      <c r="C457" s="4" t="s">
        <v>695</v>
      </c>
      <c r="D457" s="4" t="s">
        <v>661</v>
      </c>
      <c r="E457" s="4" t="s">
        <v>146</v>
      </c>
      <c r="F457" s="4">
        <v>21.03</v>
      </c>
      <c r="G457" s="4">
        <v>1</v>
      </c>
      <c r="H457" s="4" t="s">
        <v>147</v>
      </c>
      <c r="I457" s="3">
        <v>168900</v>
      </c>
      <c r="J457" s="3">
        <v>225200</v>
      </c>
      <c r="K457" s="3">
        <v>174800</v>
      </c>
      <c r="L457" s="3">
        <v>231700</v>
      </c>
      <c r="M457" s="3">
        <v>178300</v>
      </c>
      <c r="N457" s="3">
        <v>231700</v>
      </c>
      <c r="O457" s="11">
        <v>214000</v>
      </c>
      <c r="P457" s="11">
        <v>274000</v>
      </c>
      <c r="Q457" s="11">
        <v>224700</v>
      </c>
      <c r="R457" s="11">
        <v>285500</v>
      </c>
    </row>
    <row r="458" spans="1:18" hidden="1">
      <c r="A458" s="10" t="s">
        <v>747</v>
      </c>
      <c r="B458" s="10" t="str">
        <f t="shared" si="14"/>
        <v>AREM020</v>
      </c>
      <c r="C458" s="4" t="s">
        <v>697</v>
      </c>
      <c r="D458" s="4" t="s">
        <v>661</v>
      </c>
      <c r="E458" s="4" t="s">
        <v>146</v>
      </c>
      <c r="F458" s="4">
        <v>21.03</v>
      </c>
      <c r="G458" s="4">
        <v>1</v>
      </c>
      <c r="H458" s="4" t="s">
        <v>147</v>
      </c>
      <c r="I458" s="3">
        <v>168900</v>
      </c>
      <c r="J458" s="3">
        <v>225200</v>
      </c>
      <c r="K458" s="3">
        <v>174800</v>
      </c>
      <c r="L458" s="3">
        <v>231700</v>
      </c>
      <c r="M458" s="3">
        <v>178300</v>
      </c>
      <c r="N458" s="3">
        <v>231700</v>
      </c>
      <c r="O458" s="11">
        <v>214000</v>
      </c>
      <c r="P458" s="11">
        <v>274000</v>
      </c>
      <c r="Q458" s="11">
        <v>224700</v>
      </c>
      <c r="R458" s="11">
        <v>285500</v>
      </c>
    </row>
    <row r="459" spans="1:18" hidden="1">
      <c r="A459" s="10" t="s">
        <v>748</v>
      </c>
      <c r="B459" s="10" t="str">
        <f t="shared" si="14"/>
        <v>AREM020</v>
      </c>
      <c r="C459" s="4" t="s">
        <v>699</v>
      </c>
      <c r="D459" s="4" t="s">
        <v>661</v>
      </c>
      <c r="E459" s="4" t="s">
        <v>146</v>
      </c>
      <c r="F459" s="4">
        <v>21.03</v>
      </c>
      <c r="G459" s="4">
        <v>1</v>
      </c>
      <c r="H459" s="4" t="s">
        <v>147</v>
      </c>
      <c r="I459" s="3">
        <v>168900</v>
      </c>
      <c r="J459" s="3">
        <v>225200</v>
      </c>
      <c r="K459" s="3">
        <v>174800</v>
      </c>
      <c r="L459" s="3">
        <v>231700</v>
      </c>
      <c r="M459" s="3">
        <v>178300</v>
      </c>
      <c r="N459" s="3">
        <v>231700</v>
      </c>
      <c r="O459" s="11">
        <v>214000</v>
      </c>
      <c r="P459" s="11">
        <v>274000</v>
      </c>
      <c r="Q459" s="11">
        <v>224700</v>
      </c>
      <c r="R459" s="11">
        <v>285500</v>
      </c>
    </row>
    <row r="460" spans="1:18" hidden="1">
      <c r="A460" s="10" t="s">
        <v>749</v>
      </c>
      <c r="B460" s="10" t="str">
        <f t="shared" si="14"/>
        <v>AREM020</v>
      </c>
      <c r="C460" s="4" t="s">
        <v>701</v>
      </c>
      <c r="D460" s="4" t="s">
        <v>661</v>
      </c>
      <c r="E460" s="4" t="s">
        <v>146</v>
      </c>
      <c r="F460" s="4">
        <v>21.03</v>
      </c>
      <c r="G460" s="4">
        <v>1</v>
      </c>
      <c r="H460" s="4" t="s">
        <v>147</v>
      </c>
      <c r="I460" s="3">
        <v>168900</v>
      </c>
      <c r="J460" s="3">
        <v>225200</v>
      </c>
      <c r="K460" s="3">
        <v>174800</v>
      </c>
      <c r="L460" s="3">
        <v>231700</v>
      </c>
      <c r="M460" s="3">
        <v>178300</v>
      </c>
      <c r="N460" s="3">
        <v>231700</v>
      </c>
      <c r="O460" s="11">
        <v>214000</v>
      </c>
      <c r="P460" s="11">
        <v>274000</v>
      </c>
      <c r="Q460" s="11">
        <v>224700</v>
      </c>
      <c r="R460" s="11">
        <v>285500</v>
      </c>
    </row>
    <row r="461" spans="1:18" hidden="1">
      <c r="A461" s="10" t="s">
        <v>750</v>
      </c>
      <c r="B461" s="10" t="str">
        <f t="shared" si="14"/>
        <v>AREM020</v>
      </c>
      <c r="C461" s="4" t="s">
        <v>703</v>
      </c>
      <c r="D461" s="4" t="s">
        <v>661</v>
      </c>
      <c r="E461" s="4" t="s">
        <v>146</v>
      </c>
      <c r="F461" s="4">
        <v>21.03</v>
      </c>
      <c r="G461" s="4">
        <v>1</v>
      </c>
      <c r="H461" s="4" t="s">
        <v>147</v>
      </c>
      <c r="I461" s="3">
        <v>168900</v>
      </c>
      <c r="J461" s="3">
        <v>225200</v>
      </c>
      <c r="K461" s="3">
        <v>174800</v>
      </c>
      <c r="L461" s="3">
        <v>231700</v>
      </c>
      <c r="M461" s="3">
        <v>178300</v>
      </c>
      <c r="N461" s="3">
        <v>231700</v>
      </c>
      <c r="O461" s="11">
        <v>214000</v>
      </c>
      <c r="P461" s="11">
        <v>274000</v>
      </c>
      <c r="Q461" s="11">
        <v>224700</v>
      </c>
      <c r="R461" s="11">
        <v>285500</v>
      </c>
    </row>
    <row r="462" spans="1:18" hidden="1">
      <c r="A462" s="10" t="s">
        <v>751</v>
      </c>
      <c r="B462" s="10" t="str">
        <f t="shared" si="14"/>
        <v>AREM020</v>
      </c>
      <c r="C462" s="4" t="s">
        <v>705</v>
      </c>
      <c r="D462" s="4" t="s">
        <v>661</v>
      </c>
      <c r="E462" s="4" t="s">
        <v>146</v>
      </c>
      <c r="F462" s="4">
        <v>21.03</v>
      </c>
      <c r="G462" s="4">
        <v>1</v>
      </c>
      <c r="H462" s="4" t="s">
        <v>147</v>
      </c>
      <c r="I462" s="3">
        <v>168900</v>
      </c>
      <c r="J462" s="3">
        <v>225200</v>
      </c>
      <c r="K462" s="3">
        <v>174800</v>
      </c>
      <c r="L462" s="3">
        <v>231700</v>
      </c>
      <c r="M462" s="3">
        <v>178300</v>
      </c>
      <c r="N462" s="3">
        <v>231700</v>
      </c>
      <c r="O462" s="11">
        <v>214000</v>
      </c>
      <c r="P462" s="11">
        <v>274000</v>
      </c>
      <c r="Q462" s="11">
        <v>224700</v>
      </c>
      <c r="R462" s="11">
        <v>285500</v>
      </c>
    </row>
    <row r="463" spans="1:18" hidden="1">
      <c r="A463" s="10" t="s">
        <v>752</v>
      </c>
      <c r="B463" s="10" t="str">
        <f t="shared" si="14"/>
        <v>AREM020</v>
      </c>
      <c r="C463" s="4" t="s">
        <v>707</v>
      </c>
      <c r="D463" s="4" t="s">
        <v>661</v>
      </c>
      <c r="E463" s="4" t="s">
        <v>146</v>
      </c>
      <c r="F463" s="4">
        <v>21.03</v>
      </c>
      <c r="G463" s="4">
        <v>1</v>
      </c>
      <c r="H463" s="4" t="s">
        <v>147</v>
      </c>
      <c r="I463" s="3">
        <v>168900</v>
      </c>
      <c r="J463" s="3">
        <v>225200</v>
      </c>
      <c r="K463" s="3">
        <v>174800</v>
      </c>
      <c r="L463" s="3">
        <v>231700</v>
      </c>
      <c r="M463" s="3">
        <v>178300</v>
      </c>
      <c r="N463" s="3">
        <v>231700</v>
      </c>
      <c r="O463" s="11">
        <v>214000</v>
      </c>
      <c r="P463" s="11">
        <v>274000</v>
      </c>
      <c r="Q463" s="11">
        <v>224700</v>
      </c>
      <c r="R463" s="11">
        <v>285500</v>
      </c>
    </row>
    <row r="464" spans="1:18" hidden="1">
      <c r="A464" s="10" t="s">
        <v>753</v>
      </c>
      <c r="B464" s="10" t="str">
        <f t="shared" si="14"/>
        <v>AREM020</v>
      </c>
      <c r="C464" s="4" t="s">
        <v>709</v>
      </c>
      <c r="D464" s="4" t="s">
        <v>661</v>
      </c>
      <c r="E464" s="4" t="s">
        <v>146</v>
      </c>
      <c r="F464" s="4">
        <v>21.03</v>
      </c>
      <c r="G464" s="4">
        <v>1</v>
      </c>
      <c r="H464" s="4" t="s">
        <v>147</v>
      </c>
      <c r="I464" s="3">
        <v>168900</v>
      </c>
      <c r="J464" s="3">
        <v>225200</v>
      </c>
      <c r="K464" s="3">
        <v>174800</v>
      </c>
      <c r="L464" s="3">
        <v>231700</v>
      </c>
      <c r="M464" s="3">
        <v>178300</v>
      </c>
      <c r="N464" s="3">
        <v>231700</v>
      </c>
      <c r="O464" s="11">
        <v>214000</v>
      </c>
      <c r="P464" s="11">
        <v>274000</v>
      </c>
      <c r="Q464" s="11">
        <v>224700</v>
      </c>
      <c r="R464" s="11">
        <v>285500</v>
      </c>
    </row>
    <row r="465" spans="1:18" hidden="1">
      <c r="A465" s="10" t="s">
        <v>754</v>
      </c>
      <c r="B465" s="10" t="str">
        <f t="shared" si="14"/>
        <v>AREM020</v>
      </c>
      <c r="C465" s="4" t="s">
        <v>711</v>
      </c>
      <c r="D465" s="4" t="s">
        <v>661</v>
      </c>
      <c r="E465" s="4" t="s">
        <v>146</v>
      </c>
      <c r="F465" s="4">
        <v>21.05</v>
      </c>
      <c r="G465" s="4">
        <v>1</v>
      </c>
      <c r="H465" s="4" t="s">
        <v>147</v>
      </c>
      <c r="I465" s="3">
        <v>168900</v>
      </c>
      <c r="J465" s="3">
        <v>225200</v>
      </c>
      <c r="K465" s="3">
        <v>174800</v>
      </c>
      <c r="L465" s="3">
        <v>231700</v>
      </c>
      <c r="M465" s="3">
        <v>178300</v>
      </c>
      <c r="N465" s="3">
        <v>231700</v>
      </c>
      <c r="O465" s="11">
        <v>214000</v>
      </c>
      <c r="P465" s="11">
        <v>274000</v>
      </c>
      <c r="Q465" s="11">
        <v>224700</v>
      </c>
      <c r="R465" s="11">
        <v>285500</v>
      </c>
    </row>
    <row r="466" spans="1:18" hidden="1">
      <c r="A466" s="10" t="s">
        <v>755</v>
      </c>
      <c r="B466" s="10" t="str">
        <f t="shared" si="14"/>
        <v>AREM020</v>
      </c>
      <c r="C466" s="4" t="s">
        <v>713</v>
      </c>
      <c r="D466" s="4" t="s">
        <v>661</v>
      </c>
      <c r="E466" s="4" t="s">
        <v>146</v>
      </c>
      <c r="F466" s="4">
        <v>21.03</v>
      </c>
      <c r="G466" s="4">
        <v>1</v>
      </c>
      <c r="H466" s="4" t="s">
        <v>147</v>
      </c>
      <c r="I466" s="3">
        <v>168900</v>
      </c>
      <c r="J466" s="3">
        <v>225200</v>
      </c>
      <c r="K466" s="3">
        <v>174800</v>
      </c>
      <c r="L466" s="3">
        <v>231700</v>
      </c>
      <c r="M466" s="3">
        <v>178300</v>
      </c>
      <c r="N466" s="3">
        <v>231700</v>
      </c>
      <c r="O466" s="11">
        <v>214000</v>
      </c>
      <c r="P466" s="11">
        <v>274000</v>
      </c>
      <c r="Q466" s="11">
        <v>224700</v>
      </c>
      <c r="R466" s="11">
        <v>285500</v>
      </c>
    </row>
    <row r="467" spans="1:18" hidden="1">
      <c r="A467" s="10" t="s">
        <v>756</v>
      </c>
      <c r="B467" s="10" t="str">
        <f t="shared" si="14"/>
        <v>AREM020</v>
      </c>
      <c r="C467" s="4" t="s">
        <v>715</v>
      </c>
      <c r="D467" s="4" t="s">
        <v>661</v>
      </c>
      <c r="E467" s="4" t="s">
        <v>146</v>
      </c>
      <c r="F467" s="4">
        <v>21.03</v>
      </c>
      <c r="G467" s="4">
        <v>1</v>
      </c>
      <c r="H467" s="4" t="s">
        <v>147</v>
      </c>
      <c r="I467" s="3">
        <v>168900</v>
      </c>
      <c r="J467" s="3">
        <v>225200</v>
      </c>
      <c r="K467" s="3">
        <v>174800</v>
      </c>
      <c r="L467" s="3">
        <v>231700</v>
      </c>
      <c r="M467" s="3">
        <v>178300</v>
      </c>
      <c r="N467" s="3">
        <v>231700</v>
      </c>
      <c r="O467" s="11">
        <v>214000</v>
      </c>
      <c r="P467" s="11">
        <v>274000</v>
      </c>
      <c r="Q467" s="11">
        <v>224700</v>
      </c>
      <c r="R467" s="11">
        <v>285500</v>
      </c>
    </row>
    <row r="468" spans="1:18" hidden="1">
      <c r="A468" s="10" t="s">
        <v>757</v>
      </c>
      <c r="B468" s="10" t="str">
        <f t="shared" si="14"/>
        <v>AREM020</v>
      </c>
      <c r="C468" s="4" t="s">
        <v>758</v>
      </c>
      <c r="D468" s="4" t="s">
        <v>661</v>
      </c>
      <c r="E468" s="4" t="s">
        <v>146</v>
      </c>
      <c r="F468" s="4">
        <v>21.03</v>
      </c>
      <c r="G468" s="4">
        <v>1</v>
      </c>
      <c r="H468" s="4" t="s">
        <v>147</v>
      </c>
      <c r="I468" s="3">
        <v>168900</v>
      </c>
      <c r="J468" s="3">
        <v>225200</v>
      </c>
      <c r="K468" s="3">
        <v>174800</v>
      </c>
      <c r="L468" s="3">
        <v>231700</v>
      </c>
      <c r="M468" s="3">
        <v>178300</v>
      </c>
      <c r="N468" s="3">
        <v>231700</v>
      </c>
      <c r="O468" s="11">
        <v>214000</v>
      </c>
      <c r="P468" s="11">
        <v>274000</v>
      </c>
      <c r="Q468" s="11">
        <v>224700</v>
      </c>
      <c r="R468" s="11">
        <v>285500</v>
      </c>
    </row>
    <row r="469" spans="1:18" hidden="1">
      <c r="A469" s="10" t="s">
        <v>759</v>
      </c>
      <c r="B469" s="10" t="str">
        <f t="shared" si="14"/>
        <v>AREM020</v>
      </c>
      <c r="C469" s="4" t="s">
        <v>719</v>
      </c>
      <c r="D469" s="4" t="s">
        <v>661</v>
      </c>
      <c r="E469" s="4" t="s">
        <v>146</v>
      </c>
      <c r="F469" s="4">
        <v>21.05</v>
      </c>
      <c r="G469" s="4">
        <v>1</v>
      </c>
      <c r="H469" s="4" t="s">
        <v>147</v>
      </c>
      <c r="I469" s="3">
        <v>168900</v>
      </c>
      <c r="J469" s="3">
        <v>225200</v>
      </c>
      <c r="K469" s="3">
        <v>174800</v>
      </c>
      <c r="L469" s="3">
        <v>231700</v>
      </c>
      <c r="M469" s="3">
        <v>178300</v>
      </c>
      <c r="N469" s="3">
        <v>231700</v>
      </c>
      <c r="O469" s="11">
        <v>214000</v>
      </c>
      <c r="P469" s="11">
        <v>274000</v>
      </c>
      <c r="Q469" s="11">
        <v>224700</v>
      </c>
      <c r="R469" s="11">
        <v>285500</v>
      </c>
    </row>
    <row r="470" spans="1:18" hidden="1">
      <c r="A470" s="10" t="s">
        <v>760</v>
      </c>
      <c r="B470" s="10" t="str">
        <f t="shared" ref="B470:B483" si="15">LEFT(A470,7)</f>
        <v>AREM020</v>
      </c>
      <c r="C470" s="4" t="s">
        <v>721</v>
      </c>
      <c r="D470" s="4" t="s">
        <v>661</v>
      </c>
      <c r="E470" s="4" t="s">
        <v>146</v>
      </c>
      <c r="F470" s="4">
        <v>21.03</v>
      </c>
      <c r="G470" s="4">
        <v>1</v>
      </c>
      <c r="H470" s="4" t="s">
        <v>147</v>
      </c>
      <c r="I470" s="3">
        <v>168900</v>
      </c>
      <c r="J470" s="3">
        <v>225200</v>
      </c>
      <c r="K470" s="3">
        <v>174800</v>
      </c>
      <c r="L470" s="3">
        <v>231700</v>
      </c>
      <c r="M470" s="3">
        <v>178300</v>
      </c>
      <c r="N470" s="3">
        <v>231700</v>
      </c>
      <c r="O470" s="11">
        <v>214000</v>
      </c>
      <c r="P470" s="11">
        <v>274000</v>
      </c>
      <c r="Q470" s="11">
        <v>224700</v>
      </c>
      <c r="R470" s="11">
        <v>285500</v>
      </c>
    </row>
    <row r="471" spans="1:18" hidden="1">
      <c r="A471" s="10" t="s">
        <v>761</v>
      </c>
      <c r="B471" s="10" t="str">
        <f t="shared" si="15"/>
        <v>AREM020</v>
      </c>
      <c r="C471" s="4" t="s">
        <v>723</v>
      </c>
      <c r="D471" s="4" t="s">
        <v>661</v>
      </c>
      <c r="E471" s="4" t="s">
        <v>146</v>
      </c>
      <c r="F471" s="4">
        <v>21.05</v>
      </c>
      <c r="G471" s="4">
        <v>1</v>
      </c>
      <c r="H471" s="4" t="s">
        <v>147</v>
      </c>
      <c r="I471" s="3">
        <v>168900</v>
      </c>
      <c r="J471" s="3">
        <v>225200</v>
      </c>
      <c r="K471" s="3">
        <v>174800</v>
      </c>
      <c r="L471" s="3">
        <v>231700</v>
      </c>
      <c r="M471" s="3">
        <v>178300</v>
      </c>
      <c r="N471" s="3">
        <v>231700</v>
      </c>
      <c r="O471" s="11">
        <v>214000</v>
      </c>
      <c r="P471" s="11">
        <v>274000</v>
      </c>
      <c r="Q471" s="11">
        <v>224700</v>
      </c>
      <c r="R471" s="11">
        <v>285500</v>
      </c>
    </row>
    <row r="472" spans="1:18" hidden="1">
      <c r="A472" s="10" t="s">
        <v>762</v>
      </c>
      <c r="B472" s="10" t="str">
        <f t="shared" si="15"/>
        <v>AREM020</v>
      </c>
      <c r="C472" s="4" t="s">
        <v>725</v>
      </c>
      <c r="D472" s="4" t="s">
        <v>661</v>
      </c>
      <c r="E472" s="4" t="s">
        <v>146</v>
      </c>
      <c r="F472" s="4">
        <v>21.03</v>
      </c>
      <c r="G472" s="4">
        <v>1</v>
      </c>
      <c r="H472" s="4" t="s">
        <v>147</v>
      </c>
      <c r="I472" s="3">
        <v>168900</v>
      </c>
      <c r="J472" s="3">
        <v>225200</v>
      </c>
      <c r="K472" s="3">
        <v>174800</v>
      </c>
      <c r="L472" s="3">
        <v>231700</v>
      </c>
      <c r="M472" s="3">
        <v>178300</v>
      </c>
      <c r="N472" s="3">
        <v>231700</v>
      </c>
      <c r="O472" s="11">
        <v>214000</v>
      </c>
      <c r="P472" s="11">
        <v>274000</v>
      </c>
      <c r="Q472" s="11">
        <v>224700</v>
      </c>
      <c r="R472" s="11">
        <v>285500</v>
      </c>
    </row>
    <row r="473" spans="1:18" hidden="1">
      <c r="A473" s="10" t="s">
        <v>763</v>
      </c>
      <c r="B473" s="10" t="str">
        <f t="shared" si="15"/>
        <v>AREM020</v>
      </c>
      <c r="C473" s="4" t="s">
        <v>764</v>
      </c>
      <c r="D473" s="4" t="s">
        <v>661</v>
      </c>
      <c r="E473" s="4" t="s">
        <v>146</v>
      </c>
      <c r="F473" s="4">
        <v>21.05</v>
      </c>
      <c r="G473" s="4">
        <v>1</v>
      </c>
      <c r="H473" s="4" t="s">
        <v>147</v>
      </c>
      <c r="I473" s="3">
        <v>169700</v>
      </c>
      <c r="J473" s="3">
        <v>225200</v>
      </c>
      <c r="K473" s="3">
        <v>174800</v>
      </c>
      <c r="L473" s="3">
        <v>231700</v>
      </c>
      <c r="M473" s="3">
        <v>178300</v>
      </c>
      <c r="N473" s="3">
        <v>231700</v>
      </c>
      <c r="O473" s="11">
        <v>214000</v>
      </c>
      <c r="P473" s="11">
        <v>274000</v>
      </c>
      <c r="Q473" s="11">
        <v>224700</v>
      </c>
      <c r="R473" s="11">
        <v>285500</v>
      </c>
    </row>
    <row r="474" spans="1:18" hidden="1">
      <c r="A474" s="10" t="s">
        <v>765</v>
      </c>
      <c r="B474" s="10" t="s">
        <v>765</v>
      </c>
      <c r="C474" s="4" t="s">
        <v>727</v>
      </c>
      <c r="D474" s="4" t="s">
        <v>661</v>
      </c>
      <c r="E474" s="4" t="s">
        <v>146</v>
      </c>
      <c r="F474" s="4">
        <v>21.05</v>
      </c>
      <c r="G474" s="4">
        <v>1</v>
      </c>
      <c r="H474" s="4" t="s">
        <v>147</v>
      </c>
      <c r="I474" s="3">
        <v>168900</v>
      </c>
      <c r="J474" s="3">
        <v>225200</v>
      </c>
      <c r="K474" s="3">
        <v>174800</v>
      </c>
      <c r="L474" s="3">
        <v>231700</v>
      </c>
      <c r="M474" s="3">
        <v>178300</v>
      </c>
      <c r="N474" s="3">
        <v>231700</v>
      </c>
      <c r="O474" s="11">
        <v>214000</v>
      </c>
      <c r="P474" s="11">
        <v>274000</v>
      </c>
      <c r="Q474" s="11">
        <v>224700</v>
      </c>
      <c r="R474" s="11">
        <v>285500</v>
      </c>
    </row>
    <row r="475" spans="1:18" hidden="1">
      <c r="A475" s="10" t="s">
        <v>766</v>
      </c>
      <c r="B475" s="10" t="s">
        <v>766</v>
      </c>
      <c r="C475" s="4" t="s">
        <v>767</v>
      </c>
      <c r="D475" s="4" t="s">
        <v>661</v>
      </c>
      <c r="E475" s="4" t="s">
        <v>637</v>
      </c>
      <c r="F475" s="4">
        <v>26.2</v>
      </c>
      <c r="G475" s="4">
        <v>1</v>
      </c>
      <c r="H475" s="4" t="s">
        <v>147</v>
      </c>
      <c r="I475" s="3">
        <v>168900</v>
      </c>
      <c r="J475" s="3">
        <v>225200</v>
      </c>
      <c r="K475" s="3">
        <v>174800</v>
      </c>
      <c r="L475" s="3">
        <v>231700</v>
      </c>
      <c r="M475" s="3">
        <v>178300</v>
      </c>
      <c r="N475" s="3">
        <v>231700</v>
      </c>
      <c r="O475" s="11">
        <v>214000</v>
      </c>
      <c r="P475" s="11">
        <v>274000</v>
      </c>
      <c r="Q475" s="11">
        <v>224700</v>
      </c>
      <c r="R475" s="11">
        <v>285500</v>
      </c>
    </row>
    <row r="476" spans="1:18" hidden="1">
      <c r="A476" s="10" t="s">
        <v>768</v>
      </c>
      <c r="B476" s="10" t="str">
        <f t="shared" si="15"/>
        <v>ARTH001</v>
      </c>
      <c r="C476" s="4" t="s">
        <v>769</v>
      </c>
      <c r="D476" s="4" t="s">
        <v>20</v>
      </c>
      <c r="E476" s="4" t="s">
        <v>770</v>
      </c>
      <c r="F476" s="4">
        <v>0.75600000000000001</v>
      </c>
      <c r="G476" s="4">
        <v>24</v>
      </c>
      <c r="H476" s="4" t="s">
        <v>22</v>
      </c>
      <c r="I476" s="3">
        <v>35000</v>
      </c>
      <c r="J476" s="3">
        <v>40100</v>
      </c>
      <c r="K476" s="3">
        <v>35900</v>
      </c>
      <c r="L476" s="3">
        <v>41100</v>
      </c>
      <c r="M476" s="3">
        <v>36400</v>
      </c>
      <c r="N476" s="3">
        <v>41100</v>
      </c>
      <c r="O476" s="11">
        <v>51000</v>
      </c>
      <c r="P476" s="11">
        <v>56800</v>
      </c>
      <c r="Q476" s="11">
        <v>66300</v>
      </c>
      <c r="R476" s="11">
        <v>73200</v>
      </c>
    </row>
    <row r="477" spans="1:18" hidden="1">
      <c r="A477" s="10" t="s">
        <v>771</v>
      </c>
      <c r="B477" s="10" t="str">
        <f t="shared" si="15"/>
        <v>ARTH001</v>
      </c>
      <c r="C477" s="4" t="s">
        <v>772</v>
      </c>
      <c r="D477" s="4" t="s">
        <v>20</v>
      </c>
      <c r="E477" s="4" t="s">
        <v>770</v>
      </c>
      <c r="F477" s="4">
        <v>0.76</v>
      </c>
      <c r="G477" s="4">
        <v>24</v>
      </c>
      <c r="H477" s="4" t="s">
        <v>22</v>
      </c>
      <c r="I477" s="3">
        <v>36500</v>
      </c>
      <c r="J477" s="3">
        <v>41700</v>
      </c>
      <c r="K477" s="3">
        <v>37400</v>
      </c>
      <c r="L477" s="3">
        <v>42700</v>
      </c>
      <c r="M477" s="3">
        <v>38000</v>
      </c>
      <c r="N477" s="3">
        <v>42700</v>
      </c>
      <c r="O477" s="11">
        <v>53200</v>
      </c>
      <c r="P477" s="11">
        <v>58900</v>
      </c>
      <c r="Q477" s="11">
        <v>69200</v>
      </c>
      <c r="R477" s="11">
        <v>76000</v>
      </c>
    </row>
    <row r="478" spans="1:18" hidden="1">
      <c r="A478" s="10" t="s">
        <v>773</v>
      </c>
      <c r="B478" s="10" t="str">
        <f t="shared" si="15"/>
        <v>ARTH005</v>
      </c>
      <c r="C478" s="4" t="s">
        <v>769</v>
      </c>
      <c r="D478" s="4" t="s">
        <v>20</v>
      </c>
      <c r="E478" s="4" t="s">
        <v>774</v>
      </c>
      <c r="F478" s="4">
        <v>3.5449999999999999</v>
      </c>
      <c r="G478" s="4">
        <v>4</v>
      </c>
      <c r="H478" s="4" t="s">
        <v>22</v>
      </c>
      <c r="I478" s="3">
        <v>150700</v>
      </c>
      <c r="J478" s="3">
        <v>173700</v>
      </c>
      <c r="K478" s="3">
        <v>154500</v>
      </c>
      <c r="L478" s="3">
        <v>177900</v>
      </c>
      <c r="M478" s="3">
        <v>156800</v>
      </c>
      <c r="N478" s="3">
        <v>177900</v>
      </c>
      <c r="O478" s="11">
        <v>219500</v>
      </c>
      <c r="P478" s="11">
        <v>244900</v>
      </c>
      <c r="Q478" s="11">
        <v>285400</v>
      </c>
      <c r="R478" s="11">
        <v>315100</v>
      </c>
    </row>
    <row r="479" spans="1:18" hidden="1">
      <c r="A479" s="10" t="s">
        <v>775</v>
      </c>
      <c r="B479" s="10" t="str">
        <f t="shared" si="15"/>
        <v>ARTH005</v>
      </c>
      <c r="C479" s="4" t="s">
        <v>772</v>
      </c>
      <c r="D479" s="4" t="s">
        <v>20</v>
      </c>
      <c r="E479" s="4" t="s">
        <v>774</v>
      </c>
      <c r="F479" s="4">
        <v>3.5630000000000002</v>
      </c>
      <c r="G479" s="4">
        <v>4</v>
      </c>
      <c r="H479" s="4" t="s">
        <v>22</v>
      </c>
      <c r="I479" s="3">
        <v>156800</v>
      </c>
      <c r="J479" s="3">
        <v>180400</v>
      </c>
      <c r="K479" s="3">
        <v>160800</v>
      </c>
      <c r="L479" s="3">
        <v>184800</v>
      </c>
      <c r="M479" s="3">
        <v>163200</v>
      </c>
      <c r="N479" s="3">
        <v>184800</v>
      </c>
      <c r="O479" s="11">
        <v>228500</v>
      </c>
      <c r="P479" s="11">
        <v>254600</v>
      </c>
      <c r="Q479" s="11">
        <v>297100</v>
      </c>
      <c r="R479" s="11">
        <v>327700</v>
      </c>
    </row>
    <row r="480" spans="1:18" hidden="1">
      <c r="A480" s="4" t="s">
        <v>776</v>
      </c>
      <c r="B480" s="10" t="str">
        <f t="shared" si="15"/>
        <v>AVAL001</v>
      </c>
      <c r="C480" s="4" t="s">
        <v>777</v>
      </c>
      <c r="D480" s="4" t="s">
        <v>20</v>
      </c>
      <c r="E480" s="4" t="s">
        <v>640</v>
      </c>
      <c r="F480" s="4">
        <v>1.048</v>
      </c>
      <c r="G480" s="4">
        <v>24</v>
      </c>
      <c r="H480" s="4" t="s">
        <v>22</v>
      </c>
      <c r="I480" s="3"/>
      <c r="J480" s="3"/>
      <c r="K480" s="3"/>
      <c r="L480" s="3"/>
      <c r="M480" s="3"/>
      <c r="N480" s="3"/>
      <c r="O480" s="3">
        <v>44300</v>
      </c>
      <c r="P480" s="3">
        <v>49000</v>
      </c>
      <c r="Q480" s="4">
        <v>46500</v>
      </c>
      <c r="R480" s="4">
        <v>51400</v>
      </c>
    </row>
    <row r="481" spans="1:18" hidden="1">
      <c r="A481" s="10" t="s">
        <v>778</v>
      </c>
      <c r="B481" s="10" t="str">
        <f t="shared" si="15"/>
        <v>AVAL004</v>
      </c>
      <c r="C481" s="4" t="s">
        <v>779</v>
      </c>
      <c r="D481" s="4" t="s">
        <v>20</v>
      </c>
      <c r="E481" s="4" t="s">
        <v>142</v>
      </c>
      <c r="F481" s="4">
        <v>4.24</v>
      </c>
      <c r="G481" s="4">
        <v>4</v>
      </c>
      <c r="H481" s="4" t="s">
        <v>22</v>
      </c>
      <c r="I481" s="3">
        <v>131300</v>
      </c>
      <c r="J481" s="3">
        <v>150400</v>
      </c>
      <c r="K481" s="3">
        <v>134600</v>
      </c>
      <c r="L481" s="3">
        <v>154000</v>
      </c>
      <c r="M481" s="3">
        <v>138600</v>
      </c>
      <c r="N481" s="3">
        <v>155500</v>
      </c>
      <c r="O481" s="11">
        <v>138600</v>
      </c>
      <c r="P481" s="11">
        <v>165500</v>
      </c>
      <c r="Q481" s="11">
        <v>155700</v>
      </c>
      <c r="R481" s="11">
        <v>173400</v>
      </c>
    </row>
    <row r="482" spans="1:18" hidden="1">
      <c r="A482" s="10" t="s">
        <v>780</v>
      </c>
      <c r="B482" s="10" t="str">
        <f t="shared" si="15"/>
        <v>AVAL021</v>
      </c>
      <c r="C482" s="4" t="s">
        <v>779</v>
      </c>
      <c r="D482" s="4" t="s">
        <v>20</v>
      </c>
      <c r="E482" s="4" t="s">
        <v>781</v>
      </c>
      <c r="F482" s="4">
        <v>21.11</v>
      </c>
      <c r="G482" s="4">
        <v>1</v>
      </c>
      <c r="H482" s="4" t="s">
        <v>147</v>
      </c>
      <c r="I482" s="3">
        <v>664000</v>
      </c>
      <c r="J482" s="3">
        <v>762200</v>
      </c>
      <c r="K482" s="3">
        <v>680600</v>
      </c>
      <c r="L482" s="3">
        <v>780300</v>
      </c>
      <c r="M482" s="3">
        <v>701000</v>
      </c>
      <c r="N482" s="3">
        <v>788100</v>
      </c>
      <c r="O482" s="11">
        <v>701000</v>
      </c>
      <c r="P482" s="11">
        <v>838900</v>
      </c>
      <c r="Q482" s="11">
        <v>787600</v>
      </c>
      <c r="R482" s="11">
        <v>878600</v>
      </c>
    </row>
    <row r="483" spans="1:18" hidden="1">
      <c r="A483" s="10" t="s">
        <v>782</v>
      </c>
      <c r="B483" s="10" t="str">
        <f t="shared" si="15"/>
        <v>AVAV005</v>
      </c>
      <c r="C483" s="4" t="s">
        <v>783</v>
      </c>
      <c r="D483" s="4" t="s">
        <v>20</v>
      </c>
      <c r="E483" s="4" t="s">
        <v>432</v>
      </c>
      <c r="F483" s="4">
        <v>5.23</v>
      </c>
      <c r="G483" s="4">
        <v>4</v>
      </c>
      <c r="H483" s="4" t="s">
        <v>22</v>
      </c>
      <c r="I483" s="3">
        <v>171600</v>
      </c>
      <c r="J483" s="3">
        <v>194500</v>
      </c>
      <c r="K483" s="3">
        <v>171600</v>
      </c>
      <c r="L483" s="3">
        <v>194500</v>
      </c>
      <c r="M483" s="3">
        <v>180200</v>
      </c>
      <c r="N483" s="3">
        <v>200300</v>
      </c>
      <c r="O483" s="3"/>
      <c r="P483" s="3"/>
      <c r="Q483" s="4"/>
      <c r="R483" s="4"/>
    </row>
    <row r="484" spans="1:18" hidden="1">
      <c r="A484" s="10" t="s">
        <v>784</v>
      </c>
      <c r="B484" s="10" t="str">
        <f>A484</f>
        <v>AVAV005KBA</v>
      </c>
      <c r="C484" s="4" t="s">
        <v>785</v>
      </c>
      <c r="D484" s="4" t="s">
        <v>75</v>
      </c>
      <c r="E484" s="4" t="s">
        <v>432</v>
      </c>
      <c r="F484" s="4">
        <v>5.13</v>
      </c>
      <c r="G484" s="4">
        <v>4</v>
      </c>
      <c r="H484" s="4" t="s">
        <v>22</v>
      </c>
      <c r="I484" s="3">
        <v>169300</v>
      </c>
      <c r="J484" s="3">
        <v>191000</v>
      </c>
      <c r="K484" s="3">
        <v>169300</v>
      </c>
      <c r="L484" s="3">
        <v>191000</v>
      </c>
      <c r="M484" s="3">
        <f t="shared" ref="M484:N486" si="16">K484</f>
        <v>169300</v>
      </c>
      <c r="N484" s="3">
        <f t="shared" si="16"/>
        <v>191000</v>
      </c>
      <c r="O484" s="3"/>
      <c r="P484" s="3"/>
      <c r="Q484" s="4"/>
      <c r="R484" s="4"/>
    </row>
    <row r="485" spans="1:18" hidden="1">
      <c r="A485" s="10" t="s">
        <v>786</v>
      </c>
      <c r="B485" s="10" t="str">
        <f>A485</f>
        <v>AVAV005KBB</v>
      </c>
      <c r="C485" s="4" t="s">
        <v>787</v>
      </c>
      <c r="D485" s="4" t="s">
        <v>75</v>
      </c>
      <c r="E485" s="4" t="s">
        <v>432</v>
      </c>
      <c r="F485" s="4">
        <v>5.03</v>
      </c>
      <c r="G485" s="4">
        <v>4</v>
      </c>
      <c r="H485" s="4" t="s">
        <v>22</v>
      </c>
      <c r="I485" s="3">
        <v>157400</v>
      </c>
      <c r="J485" s="3">
        <v>178200</v>
      </c>
      <c r="K485" s="3">
        <v>157400</v>
      </c>
      <c r="L485" s="3">
        <v>178200</v>
      </c>
      <c r="M485" s="3">
        <f t="shared" si="16"/>
        <v>157400</v>
      </c>
      <c r="N485" s="3">
        <f t="shared" si="16"/>
        <v>178200</v>
      </c>
      <c r="O485" s="3"/>
      <c r="P485" s="3"/>
      <c r="Q485" s="4"/>
      <c r="R485" s="4"/>
    </row>
    <row r="486" spans="1:18" hidden="1">
      <c r="A486" s="10" t="s">
        <v>788</v>
      </c>
      <c r="B486" s="10" t="str">
        <f>A486</f>
        <v>AVAV005KBC</v>
      </c>
      <c r="C486" s="4" t="s">
        <v>789</v>
      </c>
      <c r="D486" s="4" t="s">
        <v>75</v>
      </c>
      <c r="E486" s="4" t="s">
        <v>432</v>
      </c>
      <c r="F486" s="4">
        <v>4.7300000000000004</v>
      </c>
      <c r="G486" s="4">
        <v>4</v>
      </c>
      <c r="H486" s="4" t="s">
        <v>22</v>
      </c>
      <c r="I486" s="3">
        <v>141100</v>
      </c>
      <c r="J486" s="3">
        <v>160600</v>
      </c>
      <c r="K486" s="3">
        <v>141100</v>
      </c>
      <c r="L486" s="3">
        <v>160600</v>
      </c>
      <c r="M486" s="3">
        <f t="shared" si="16"/>
        <v>141100</v>
      </c>
      <c r="N486" s="3">
        <f t="shared" si="16"/>
        <v>160600</v>
      </c>
      <c r="O486" s="3"/>
      <c r="P486" s="3"/>
      <c r="Q486" s="4"/>
      <c r="R486" s="4"/>
    </row>
    <row r="487" spans="1:18" hidden="1">
      <c r="A487" s="10" t="s">
        <v>790</v>
      </c>
      <c r="B487" s="10" t="str">
        <f>LEFT(A487,7)</f>
        <v>AVAV025</v>
      </c>
      <c r="C487" s="4" t="s">
        <v>783</v>
      </c>
      <c r="D487" s="4" t="s">
        <v>20</v>
      </c>
      <c r="E487" s="4" t="s">
        <v>637</v>
      </c>
      <c r="F487" s="4">
        <v>26.01</v>
      </c>
      <c r="G487" s="4">
        <v>1</v>
      </c>
      <c r="H487" s="4" t="s">
        <v>147</v>
      </c>
      <c r="I487" s="3">
        <v>815300</v>
      </c>
      <c r="J487" s="3">
        <v>925600</v>
      </c>
      <c r="K487" s="3">
        <v>815300</v>
      </c>
      <c r="L487" s="3">
        <v>925600</v>
      </c>
      <c r="M487" s="3">
        <v>856100</v>
      </c>
      <c r="N487" s="3">
        <v>953400</v>
      </c>
      <c r="O487" s="3"/>
      <c r="P487" s="3"/>
      <c r="Q487" s="4"/>
      <c r="R487" s="4"/>
    </row>
    <row r="488" spans="1:18" hidden="1">
      <c r="A488" s="10" t="s">
        <v>791</v>
      </c>
      <c r="B488" s="10" t="str">
        <f>A488</f>
        <v>AVAV025KPBA</v>
      </c>
      <c r="C488" s="4" t="s">
        <v>785</v>
      </c>
      <c r="D488" s="4" t="s">
        <v>75</v>
      </c>
      <c r="E488" s="4" t="s">
        <v>637</v>
      </c>
      <c r="F488" s="4">
        <v>25.51</v>
      </c>
      <c r="G488" s="4">
        <v>1</v>
      </c>
      <c r="H488" s="4" t="s">
        <v>147</v>
      </c>
      <c r="I488" s="3">
        <v>804300</v>
      </c>
      <c r="J488" s="3">
        <v>909100</v>
      </c>
      <c r="K488" s="3">
        <v>804300</v>
      </c>
      <c r="L488" s="3">
        <v>909100</v>
      </c>
      <c r="M488" s="3">
        <f t="shared" ref="M488:N490" si="17">K488</f>
        <v>804300</v>
      </c>
      <c r="N488" s="3">
        <f t="shared" si="17"/>
        <v>909100</v>
      </c>
      <c r="O488" s="3"/>
      <c r="P488" s="3"/>
      <c r="Q488" s="4"/>
      <c r="R488" s="4"/>
    </row>
    <row r="489" spans="1:18" hidden="1">
      <c r="A489" s="10" t="s">
        <v>792</v>
      </c>
      <c r="B489" s="10" t="str">
        <f>A489</f>
        <v>AVAV025KPBB</v>
      </c>
      <c r="C489" s="4" t="s">
        <v>787</v>
      </c>
      <c r="D489" s="4" t="s">
        <v>75</v>
      </c>
      <c r="E489" s="4" t="s">
        <v>637</v>
      </c>
      <c r="F489" s="4">
        <v>25.01</v>
      </c>
      <c r="G489" s="4">
        <v>1</v>
      </c>
      <c r="H489" s="4" t="s">
        <v>147</v>
      </c>
      <c r="I489" s="3">
        <v>747000</v>
      </c>
      <c r="J489" s="3">
        <v>847400</v>
      </c>
      <c r="K489" s="3">
        <v>747000</v>
      </c>
      <c r="L489" s="3">
        <v>847400</v>
      </c>
      <c r="M489" s="3">
        <f t="shared" si="17"/>
        <v>747000</v>
      </c>
      <c r="N489" s="3">
        <f t="shared" si="17"/>
        <v>847400</v>
      </c>
      <c r="O489" s="3"/>
      <c r="P489" s="3"/>
      <c r="Q489" s="4"/>
      <c r="R489" s="4"/>
    </row>
    <row r="490" spans="1:18" hidden="1">
      <c r="A490" s="10" t="s">
        <v>793</v>
      </c>
      <c r="B490" s="10" t="str">
        <f>A490</f>
        <v>AVAV025KPBC</v>
      </c>
      <c r="C490" s="4" t="s">
        <v>789</v>
      </c>
      <c r="D490" s="4" t="s">
        <v>75</v>
      </c>
      <c r="E490" s="4" t="s">
        <v>637</v>
      </c>
      <c r="F490" s="4">
        <v>23.51</v>
      </c>
      <c r="G490" s="4">
        <v>1</v>
      </c>
      <c r="H490" s="4" t="s">
        <v>147</v>
      </c>
      <c r="I490" s="3">
        <v>670200</v>
      </c>
      <c r="J490" s="3">
        <v>764600</v>
      </c>
      <c r="K490" s="3">
        <v>670200</v>
      </c>
      <c r="L490" s="3">
        <v>764600</v>
      </c>
      <c r="M490" s="3">
        <f t="shared" si="17"/>
        <v>670200</v>
      </c>
      <c r="N490" s="3">
        <f t="shared" si="17"/>
        <v>764600</v>
      </c>
      <c r="O490" s="3"/>
      <c r="P490" s="3"/>
      <c r="Q490" s="4"/>
      <c r="R490" s="4"/>
    </row>
    <row r="491" spans="1:18" hidden="1">
      <c r="A491" s="10" t="s">
        <v>794</v>
      </c>
      <c r="B491" s="10" t="str">
        <f t="shared" ref="B491:B500" si="18">LEFT(A491,7)</f>
        <v>AVBR100</v>
      </c>
      <c r="C491" s="4" t="s">
        <v>795</v>
      </c>
      <c r="D491" s="4" t="s">
        <v>20</v>
      </c>
      <c r="E491" s="4" t="s">
        <v>796</v>
      </c>
      <c r="F491" s="4">
        <v>0.127</v>
      </c>
      <c r="G491" s="4">
        <v>120</v>
      </c>
      <c r="H491" s="4" t="s">
        <v>22</v>
      </c>
      <c r="I491" s="3">
        <v>23400</v>
      </c>
      <c r="J491" s="3">
        <v>25691</v>
      </c>
      <c r="K491" s="3">
        <v>23983</v>
      </c>
      <c r="L491" s="3">
        <v>26325</v>
      </c>
      <c r="M491" s="3">
        <v>24341.666666666668</v>
      </c>
      <c r="N491" s="3">
        <v>26325</v>
      </c>
      <c r="O491" s="11">
        <v>26775</v>
      </c>
      <c r="P491" s="11">
        <v>28708</v>
      </c>
      <c r="Q491" s="3">
        <v>28116</v>
      </c>
      <c r="R491" s="3">
        <v>30141</v>
      </c>
    </row>
    <row r="492" spans="1:18" hidden="1">
      <c r="A492" s="10" t="s">
        <v>797</v>
      </c>
      <c r="B492" s="10" t="str">
        <f t="shared" si="18"/>
        <v>AVDA005</v>
      </c>
      <c r="C492" s="4" t="s">
        <v>798</v>
      </c>
      <c r="D492" s="4" t="s">
        <v>20</v>
      </c>
      <c r="E492" s="4" t="s">
        <v>432</v>
      </c>
      <c r="F492" s="4">
        <v>5.24</v>
      </c>
      <c r="G492" s="4">
        <v>4</v>
      </c>
      <c r="H492" s="4" t="s">
        <v>22</v>
      </c>
      <c r="I492" s="3">
        <v>138500</v>
      </c>
      <c r="J492" s="3">
        <v>157700</v>
      </c>
      <c r="K492" s="3">
        <v>138500</v>
      </c>
      <c r="L492" s="3">
        <v>157700</v>
      </c>
      <c r="M492" s="3">
        <v>138500</v>
      </c>
      <c r="N492" s="3">
        <v>157700</v>
      </c>
      <c r="O492" s="11">
        <v>138500</v>
      </c>
      <c r="P492" s="11">
        <v>157700</v>
      </c>
      <c r="Q492" s="4"/>
      <c r="R492" s="4"/>
    </row>
    <row r="493" spans="1:18" hidden="1">
      <c r="A493" s="10" t="s">
        <v>799</v>
      </c>
      <c r="B493" s="10" t="str">
        <f t="shared" si="18"/>
        <v>AVDA005</v>
      </c>
      <c r="C493" s="4" t="s">
        <v>800</v>
      </c>
      <c r="D493" s="4" t="s">
        <v>20</v>
      </c>
      <c r="E493" s="4" t="s">
        <v>432</v>
      </c>
      <c r="F493" s="4">
        <v>5.24</v>
      </c>
      <c r="G493" s="4">
        <v>4</v>
      </c>
      <c r="H493" s="4" t="s">
        <v>22</v>
      </c>
      <c r="I493" s="3">
        <v>138500</v>
      </c>
      <c r="J493" s="3">
        <v>157700</v>
      </c>
      <c r="K493" s="3">
        <v>138500</v>
      </c>
      <c r="L493" s="3">
        <v>157700</v>
      </c>
      <c r="M493" s="3">
        <v>138500</v>
      </c>
      <c r="N493" s="3">
        <v>157700</v>
      </c>
      <c r="O493" s="11">
        <v>138500</v>
      </c>
      <c r="P493" s="11">
        <v>157700</v>
      </c>
      <c r="Q493" s="4"/>
      <c r="R493" s="4"/>
    </row>
    <row r="494" spans="1:18" hidden="1">
      <c r="A494" s="10" t="s">
        <v>801</v>
      </c>
      <c r="B494" s="10" t="str">
        <f t="shared" si="18"/>
        <v>AVDA005</v>
      </c>
      <c r="C494" s="4" t="s">
        <v>802</v>
      </c>
      <c r="D494" s="4" t="s">
        <v>20</v>
      </c>
      <c r="E494" s="4" t="s">
        <v>432</v>
      </c>
      <c r="F494" s="4">
        <v>5.24</v>
      </c>
      <c r="G494" s="4">
        <v>4</v>
      </c>
      <c r="H494" s="4" t="s">
        <v>22</v>
      </c>
      <c r="I494" s="3">
        <v>138500</v>
      </c>
      <c r="J494" s="3">
        <v>157700</v>
      </c>
      <c r="K494" s="3">
        <v>138500</v>
      </c>
      <c r="L494" s="3">
        <v>157700</v>
      </c>
      <c r="M494" s="3">
        <v>138500</v>
      </c>
      <c r="N494" s="3">
        <v>157700</v>
      </c>
      <c r="O494" s="11">
        <v>138500</v>
      </c>
      <c r="P494" s="11">
        <v>157700</v>
      </c>
      <c r="Q494" s="4"/>
      <c r="R494" s="4"/>
    </row>
    <row r="495" spans="1:18" hidden="1">
      <c r="A495" s="10" t="s">
        <v>803</v>
      </c>
      <c r="B495" s="10" t="str">
        <f t="shared" si="18"/>
        <v>AVDA005</v>
      </c>
      <c r="C495" s="4" t="s">
        <v>804</v>
      </c>
      <c r="D495" s="4" t="s">
        <v>20</v>
      </c>
      <c r="E495" s="4" t="s">
        <v>432</v>
      </c>
      <c r="F495" s="4">
        <v>5.24</v>
      </c>
      <c r="G495" s="4">
        <v>4</v>
      </c>
      <c r="H495" s="4" t="s">
        <v>22</v>
      </c>
      <c r="I495" s="3">
        <v>138500</v>
      </c>
      <c r="J495" s="3">
        <v>157700</v>
      </c>
      <c r="K495" s="3">
        <v>138500</v>
      </c>
      <c r="L495" s="3">
        <v>157700</v>
      </c>
      <c r="M495" s="3">
        <v>138500</v>
      </c>
      <c r="N495" s="3">
        <v>157700</v>
      </c>
      <c r="O495" s="11">
        <v>138500</v>
      </c>
      <c r="P495" s="11">
        <v>157700</v>
      </c>
      <c r="Q495" s="4"/>
      <c r="R495" s="4"/>
    </row>
    <row r="496" spans="1:18" hidden="1">
      <c r="A496" s="10" t="s">
        <v>805</v>
      </c>
      <c r="B496" s="10" t="str">
        <f t="shared" si="18"/>
        <v>AVDA005</v>
      </c>
      <c r="C496" s="4" t="s">
        <v>806</v>
      </c>
      <c r="D496" s="4" t="s">
        <v>20</v>
      </c>
      <c r="E496" s="4" t="s">
        <v>432</v>
      </c>
      <c r="F496" s="4">
        <v>5.24</v>
      </c>
      <c r="G496" s="4">
        <v>4</v>
      </c>
      <c r="H496" s="4" t="s">
        <v>22</v>
      </c>
      <c r="I496" s="3">
        <v>138500</v>
      </c>
      <c r="J496" s="3">
        <v>157700</v>
      </c>
      <c r="K496" s="3">
        <v>138500</v>
      </c>
      <c r="L496" s="3">
        <v>157700</v>
      </c>
      <c r="M496" s="3">
        <v>138500</v>
      </c>
      <c r="N496" s="3">
        <v>157700</v>
      </c>
      <c r="O496" s="11">
        <v>138500</v>
      </c>
      <c r="P496" s="11">
        <v>157700</v>
      </c>
      <c r="Q496" s="4"/>
      <c r="R496" s="4"/>
    </row>
    <row r="497" spans="1:18" hidden="1">
      <c r="A497" s="10" t="s">
        <v>807</v>
      </c>
      <c r="B497" s="10" t="str">
        <f t="shared" si="18"/>
        <v>AVDA005</v>
      </c>
      <c r="C497" s="4" t="s">
        <v>808</v>
      </c>
      <c r="D497" s="4" t="s">
        <v>20</v>
      </c>
      <c r="E497" s="4" t="s">
        <v>432</v>
      </c>
      <c r="F497" s="4">
        <v>5.24</v>
      </c>
      <c r="G497" s="4">
        <v>4</v>
      </c>
      <c r="H497" s="4" t="s">
        <v>22</v>
      </c>
      <c r="I497" s="3">
        <v>138500</v>
      </c>
      <c r="J497" s="3">
        <v>157700</v>
      </c>
      <c r="K497" s="3">
        <v>138500</v>
      </c>
      <c r="L497" s="3">
        <v>157700</v>
      </c>
      <c r="M497" s="3">
        <v>138500</v>
      </c>
      <c r="N497" s="3">
        <v>157700</v>
      </c>
      <c r="O497" s="11">
        <v>138500</v>
      </c>
      <c r="P497" s="11">
        <v>157700</v>
      </c>
      <c r="Q497" s="4"/>
      <c r="R497" s="4"/>
    </row>
    <row r="498" spans="1:18" hidden="1">
      <c r="A498" s="10" t="s">
        <v>809</v>
      </c>
      <c r="B498" s="10" t="str">
        <f t="shared" si="18"/>
        <v>AVDA005</v>
      </c>
      <c r="C498" s="4" t="s">
        <v>810</v>
      </c>
      <c r="D498" s="4" t="s">
        <v>20</v>
      </c>
      <c r="E498" s="4" t="s">
        <v>432</v>
      </c>
      <c r="F498" s="4">
        <v>5.24</v>
      </c>
      <c r="G498" s="4">
        <v>4</v>
      </c>
      <c r="H498" s="4" t="s">
        <v>22</v>
      </c>
      <c r="I498" s="3">
        <v>138500</v>
      </c>
      <c r="J498" s="3">
        <v>157700</v>
      </c>
      <c r="K498" s="3">
        <v>138500</v>
      </c>
      <c r="L498" s="3">
        <v>157700</v>
      </c>
      <c r="M498" s="3">
        <v>138500</v>
      </c>
      <c r="N498" s="3">
        <v>157700</v>
      </c>
      <c r="O498" s="11">
        <v>138500</v>
      </c>
      <c r="P498" s="11">
        <v>157700</v>
      </c>
      <c r="Q498" s="4"/>
      <c r="R498" s="4"/>
    </row>
    <row r="499" spans="1:18" hidden="1">
      <c r="A499" s="10" t="s">
        <v>811</v>
      </c>
      <c r="B499" s="10" t="str">
        <f t="shared" si="18"/>
        <v>AVDA005</v>
      </c>
      <c r="C499" s="4" t="s">
        <v>812</v>
      </c>
      <c r="D499" s="4" t="s">
        <v>20</v>
      </c>
      <c r="E499" s="4" t="s">
        <v>432</v>
      </c>
      <c r="F499" s="4">
        <v>5.24</v>
      </c>
      <c r="G499" s="4">
        <v>4</v>
      </c>
      <c r="H499" s="4" t="s">
        <v>22</v>
      </c>
      <c r="I499" s="3">
        <v>138500</v>
      </c>
      <c r="J499" s="3">
        <v>157700</v>
      </c>
      <c r="K499" s="3">
        <v>138500</v>
      </c>
      <c r="L499" s="3">
        <v>157700</v>
      </c>
      <c r="M499" s="3">
        <v>138500</v>
      </c>
      <c r="N499" s="3">
        <v>157700</v>
      </c>
      <c r="O499" s="11">
        <v>138500</v>
      </c>
      <c r="P499" s="11">
        <v>157700</v>
      </c>
      <c r="Q499" s="4"/>
      <c r="R499" s="4"/>
    </row>
    <row r="500" spans="1:18" hidden="1">
      <c r="A500" s="10" t="s">
        <v>813</v>
      </c>
      <c r="B500" s="10" t="str">
        <f t="shared" si="18"/>
        <v>AVDA005</v>
      </c>
      <c r="C500" s="4" t="s">
        <v>814</v>
      </c>
      <c r="D500" s="4" t="s">
        <v>20</v>
      </c>
      <c r="E500" s="4" t="s">
        <v>432</v>
      </c>
      <c r="F500" s="4">
        <v>5.24</v>
      </c>
      <c r="G500" s="4">
        <v>4</v>
      </c>
      <c r="H500" s="4" t="s">
        <v>22</v>
      </c>
      <c r="I500" s="3">
        <v>138500</v>
      </c>
      <c r="J500" s="3">
        <v>157700</v>
      </c>
      <c r="K500" s="3">
        <v>138500</v>
      </c>
      <c r="L500" s="3">
        <v>157700</v>
      </c>
      <c r="M500" s="3">
        <v>138500</v>
      </c>
      <c r="N500" s="3">
        <v>157700</v>
      </c>
      <c r="O500" s="11">
        <v>138500</v>
      </c>
      <c r="P500" s="11">
        <v>157700</v>
      </c>
      <c r="Q500" s="4"/>
      <c r="R500" s="4"/>
    </row>
    <row r="501" spans="1:18" hidden="1">
      <c r="A501" s="10" t="s">
        <v>815</v>
      </c>
      <c r="B501" s="10" t="str">
        <f>A501</f>
        <v>AVDA005KBA</v>
      </c>
      <c r="C501" s="4" t="s">
        <v>816</v>
      </c>
      <c r="D501" s="4" t="s">
        <v>75</v>
      </c>
      <c r="E501" s="4" t="s">
        <v>432</v>
      </c>
      <c r="F501" s="4">
        <v>5.14</v>
      </c>
      <c r="G501" s="4">
        <v>4</v>
      </c>
      <c r="H501" s="4" t="s">
        <v>22</v>
      </c>
      <c r="I501" s="3">
        <v>140600</v>
      </c>
      <c r="J501" s="3">
        <v>159200</v>
      </c>
      <c r="K501" s="3">
        <v>140600</v>
      </c>
      <c r="L501" s="3">
        <v>159200</v>
      </c>
      <c r="M501" s="3">
        <v>140600</v>
      </c>
      <c r="N501" s="3">
        <v>159200</v>
      </c>
      <c r="O501" s="3"/>
      <c r="P501" s="3"/>
      <c r="Q501" s="4"/>
      <c r="R501" s="4"/>
    </row>
    <row r="502" spans="1:18" hidden="1">
      <c r="A502" s="10" t="s">
        <v>817</v>
      </c>
      <c r="B502" s="10" t="str">
        <f>A502</f>
        <v>AVDA005KBB</v>
      </c>
      <c r="C502" s="4" t="s">
        <v>818</v>
      </c>
      <c r="D502" s="4" t="s">
        <v>75</v>
      </c>
      <c r="E502" s="4" t="s">
        <v>432</v>
      </c>
      <c r="F502" s="4">
        <v>5.14</v>
      </c>
      <c r="G502" s="4">
        <v>4</v>
      </c>
      <c r="H502" s="4" t="s">
        <v>22</v>
      </c>
      <c r="I502" s="3">
        <v>132800</v>
      </c>
      <c r="J502" s="3">
        <v>150700</v>
      </c>
      <c r="K502" s="3">
        <v>132800</v>
      </c>
      <c r="L502" s="3">
        <v>150700</v>
      </c>
      <c r="M502" s="3">
        <v>132800</v>
      </c>
      <c r="N502" s="3">
        <v>150700</v>
      </c>
      <c r="O502" s="3"/>
      <c r="P502" s="3"/>
      <c r="Q502" s="4"/>
      <c r="R502" s="4"/>
    </row>
    <row r="503" spans="1:18" hidden="1">
      <c r="A503" s="10" t="s">
        <v>819</v>
      </c>
      <c r="B503" s="10" t="str">
        <f>A503</f>
        <v>AVDA005KBC</v>
      </c>
      <c r="C503" s="4" t="s">
        <v>820</v>
      </c>
      <c r="D503" s="4" t="s">
        <v>75</v>
      </c>
      <c r="E503" s="4" t="s">
        <v>432</v>
      </c>
      <c r="F503" s="4">
        <v>5.14</v>
      </c>
      <c r="G503" s="4">
        <v>4</v>
      </c>
      <c r="H503" s="4" t="s">
        <v>22</v>
      </c>
      <c r="I503" s="3">
        <v>124900</v>
      </c>
      <c r="J503" s="3">
        <v>142200</v>
      </c>
      <c r="K503" s="3">
        <v>124900</v>
      </c>
      <c r="L503" s="3">
        <v>142200</v>
      </c>
      <c r="M503" s="3">
        <v>124900</v>
      </c>
      <c r="N503" s="3">
        <v>142200</v>
      </c>
      <c r="O503" s="3"/>
      <c r="P503" s="3"/>
      <c r="Q503" s="4"/>
      <c r="R503" s="4"/>
    </row>
    <row r="504" spans="1:18" hidden="1">
      <c r="A504" s="10" t="s">
        <v>821</v>
      </c>
      <c r="B504" s="10" t="str">
        <f t="shared" ref="B504:B512" si="19">LEFT(A504,7)</f>
        <v>AVDA025</v>
      </c>
      <c r="C504" s="4" t="s">
        <v>798</v>
      </c>
      <c r="D504" s="4" t="s">
        <v>20</v>
      </c>
      <c r="E504" s="4" t="s">
        <v>637</v>
      </c>
      <c r="F504" s="4">
        <v>26.02</v>
      </c>
      <c r="G504" s="4">
        <v>1</v>
      </c>
      <c r="H504" s="4" t="s">
        <v>147</v>
      </c>
      <c r="I504" s="3">
        <v>654500</v>
      </c>
      <c r="J504" s="3">
        <v>746100</v>
      </c>
      <c r="K504" s="3">
        <v>654500</v>
      </c>
      <c r="L504" s="3">
        <v>746100</v>
      </c>
      <c r="M504" s="3">
        <v>654500</v>
      </c>
      <c r="N504" s="3">
        <v>746100</v>
      </c>
      <c r="O504" s="3">
        <v>654500</v>
      </c>
      <c r="P504" s="3">
        <v>746100</v>
      </c>
      <c r="Q504" s="4"/>
      <c r="R504" s="4"/>
    </row>
    <row r="505" spans="1:18" hidden="1">
      <c r="A505" s="10" t="s">
        <v>822</v>
      </c>
      <c r="B505" s="10" t="str">
        <f t="shared" si="19"/>
        <v>AVDA025</v>
      </c>
      <c r="C505" s="4" t="s">
        <v>800</v>
      </c>
      <c r="D505" s="4" t="s">
        <v>20</v>
      </c>
      <c r="E505" s="4" t="s">
        <v>637</v>
      </c>
      <c r="F505" s="4">
        <v>26.02</v>
      </c>
      <c r="G505" s="4">
        <v>1</v>
      </c>
      <c r="H505" s="4" t="s">
        <v>147</v>
      </c>
      <c r="I505" s="3">
        <v>654500</v>
      </c>
      <c r="J505" s="3">
        <v>746100</v>
      </c>
      <c r="K505" s="3">
        <v>654500</v>
      </c>
      <c r="L505" s="3">
        <v>746100</v>
      </c>
      <c r="M505" s="3">
        <v>654500</v>
      </c>
      <c r="N505" s="3">
        <v>746100</v>
      </c>
      <c r="O505" s="3">
        <v>654500</v>
      </c>
      <c r="P505" s="3">
        <v>746100</v>
      </c>
      <c r="Q505" s="4"/>
      <c r="R505" s="4"/>
    </row>
    <row r="506" spans="1:18" hidden="1">
      <c r="A506" s="10" t="s">
        <v>823</v>
      </c>
      <c r="B506" s="10" t="str">
        <f t="shared" si="19"/>
        <v>AVDA025</v>
      </c>
      <c r="C506" s="4" t="s">
        <v>824</v>
      </c>
      <c r="D506" s="4" t="s">
        <v>20</v>
      </c>
      <c r="E506" s="4" t="s">
        <v>637</v>
      </c>
      <c r="F506" s="4">
        <v>26.02</v>
      </c>
      <c r="G506" s="4">
        <v>1</v>
      </c>
      <c r="H506" s="4" t="s">
        <v>147</v>
      </c>
      <c r="I506" s="3">
        <v>654500</v>
      </c>
      <c r="J506" s="3">
        <v>746100</v>
      </c>
      <c r="K506" s="3">
        <v>654500</v>
      </c>
      <c r="L506" s="3">
        <v>746100</v>
      </c>
      <c r="M506" s="3">
        <v>654500</v>
      </c>
      <c r="N506" s="3">
        <v>746100</v>
      </c>
      <c r="O506" s="3">
        <v>654500</v>
      </c>
      <c r="P506" s="3">
        <v>746100</v>
      </c>
      <c r="Q506" s="4"/>
      <c r="R506" s="4"/>
    </row>
    <row r="507" spans="1:18" hidden="1">
      <c r="A507" s="10" t="s">
        <v>825</v>
      </c>
      <c r="B507" s="10" t="str">
        <f t="shared" si="19"/>
        <v>AVDA025</v>
      </c>
      <c r="C507" s="4" t="s">
        <v>804</v>
      </c>
      <c r="D507" s="4" t="s">
        <v>20</v>
      </c>
      <c r="E507" s="4" t="s">
        <v>637</v>
      </c>
      <c r="F507" s="4">
        <v>26.02</v>
      </c>
      <c r="G507" s="4">
        <v>1</v>
      </c>
      <c r="H507" s="4" t="s">
        <v>147</v>
      </c>
      <c r="I507" s="3">
        <v>654500</v>
      </c>
      <c r="J507" s="3">
        <v>746100</v>
      </c>
      <c r="K507" s="3">
        <v>654500</v>
      </c>
      <c r="L507" s="3">
        <v>746100</v>
      </c>
      <c r="M507" s="3">
        <v>654500</v>
      </c>
      <c r="N507" s="3">
        <v>746100</v>
      </c>
      <c r="O507" s="3">
        <v>654500</v>
      </c>
      <c r="P507" s="3">
        <v>746100</v>
      </c>
      <c r="Q507" s="4"/>
      <c r="R507" s="4"/>
    </row>
    <row r="508" spans="1:18" hidden="1">
      <c r="A508" s="10" t="s">
        <v>826</v>
      </c>
      <c r="B508" s="10" t="str">
        <f t="shared" si="19"/>
        <v>AVDA025</v>
      </c>
      <c r="C508" s="4" t="s">
        <v>806</v>
      </c>
      <c r="D508" s="4" t="s">
        <v>20</v>
      </c>
      <c r="E508" s="4" t="s">
        <v>637</v>
      </c>
      <c r="F508" s="4">
        <v>26.02</v>
      </c>
      <c r="G508" s="4">
        <v>1</v>
      </c>
      <c r="H508" s="4" t="s">
        <v>147</v>
      </c>
      <c r="I508" s="3">
        <v>654500</v>
      </c>
      <c r="J508" s="3">
        <v>746100</v>
      </c>
      <c r="K508" s="3">
        <v>654500</v>
      </c>
      <c r="L508" s="3">
        <v>746100</v>
      </c>
      <c r="M508" s="3">
        <v>654500</v>
      </c>
      <c r="N508" s="3">
        <v>746100</v>
      </c>
      <c r="O508" s="3">
        <v>654500</v>
      </c>
      <c r="P508" s="3">
        <v>746100</v>
      </c>
      <c r="Q508" s="4"/>
      <c r="R508" s="4"/>
    </row>
    <row r="509" spans="1:18" hidden="1">
      <c r="A509" s="10" t="s">
        <v>827</v>
      </c>
      <c r="B509" s="10" t="str">
        <f t="shared" si="19"/>
        <v>AVDA025</v>
      </c>
      <c r="C509" s="4" t="s">
        <v>808</v>
      </c>
      <c r="D509" s="4" t="s">
        <v>20</v>
      </c>
      <c r="E509" s="4" t="s">
        <v>637</v>
      </c>
      <c r="F509" s="4">
        <v>26.02</v>
      </c>
      <c r="G509" s="4">
        <v>1</v>
      </c>
      <c r="H509" s="4" t="s">
        <v>147</v>
      </c>
      <c r="I509" s="3">
        <v>654500</v>
      </c>
      <c r="J509" s="3">
        <v>746100</v>
      </c>
      <c r="K509" s="3">
        <v>654500</v>
      </c>
      <c r="L509" s="3">
        <v>746100</v>
      </c>
      <c r="M509" s="3">
        <v>654500</v>
      </c>
      <c r="N509" s="3">
        <v>746100</v>
      </c>
      <c r="O509" s="3">
        <v>654500</v>
      </c>
      <c r="P509" s="3">
        <v>746100</v>
      </c>
      <c r="Q509" s="4"/>
      <c r="R509" s="4"/>
    </row>
    <row r="510" spans="1:18" hidden="1">
      <c r="A510" s="10" t="s">
        <v>828</v>
      </c>
      <c r="B510" s="10" t="str">
        <f t="shared" si="19"/>
        <v>AVDA025</v>
      </c>
      <c r="C510" s="4" t="s">
        <v>829</v>
      </c>
      <c r="D510" s="4" t="s">
        <v>20</v>
      </c>
      <c r="E510" s="4" t="s">
        <v>637</v>
      </c>
      <c r="F510" s="4">
        <v>26.02</v>
      </c>
      <c r="G510" s="4">
        <v>1</v>
      </c>
      <c r="H510" s="4" t="s">
        <v>147</v>
      </c>
      <c r="I510" s="3">
        <v>654500</v>
      </c>
      <c r="J510" s="3">
        <v>746100</v>
      </c>
      <c r="K510" s="3">
        <v>654500</v>
      </c>
      <c r="L510" s="3">
        <v>746100</v>
      </c>
      <c r="M510" s="3">
        <v>654500</v>
      </c>
      <c r="N510" s="3">
        <v>746100</v>
      </c>
      <c r="O510" s="3">
        <v>654500</v>
      </c>
      <c r="P510" s="3">
        <v>746100</v>
      </c>
      <c r="Q510" s="4"/>
      <c r="R510" s="4"/>
    </row>
    <row r="511" spans="1:18" hidden="1">
      <c r="A511" s="10" t="s">
        <v>830</v>
      </c>
      <c r="B511" s="10" t="str">
        <f t="shared" si="19"/>
        <v>AVDA025</v>
      </c>
      <c r="C511" s="4" t="s">
        <v>812</v>
      </c>
      <c r="D511" s="4" t="s">
        <v>20</v>
      </c>
      <c r="E511" s="4" t="s">
        <v>637</v>
      </c>
      <c r="F511" s="4">
        <v>26.02</v>
      </c>
      <c r="G511" s="4">
        <v>1</v>
      </c>
      <c r="H511" s="4" t="s">
        <v>147</v>
      </c>
      <c r="I511" s="3">
        <v>654500</v>
      </c>
      <c r="J511" s="3">
        <v>746100</v>
      </c>
      <c r="K511" s="3">
        <v>654500</v>
      </c>
      <c r="L511" s="3">
        <v>746100</v>
      </c>
      <c r="M511" s="3">
        <v>654500</v>
      </c>
      <c r="N511" s="3">
        <v>746100</v>
      </c>
      <c r="O511" s="3">
        <v>654500</v>
      </c>
      <c r="P511" s="3">
        <v>746100</v>
      </c>
      <c r="Q511" s="4"/>
      <c r="R511" s="4"/>
    </row>
    <row r="512" spans="1:18" hidden="1">
      <c r="A512" s="10" t="s">
        <v>831</v>
      </c>
      <c r="B512" s="10" t="str">
        <f t="shared" si="19"/>
        <v>AVDA025</v>
      </c>
      <c r="C512" s="4" t="s">
        <v>814</v>
      </c>
      <c r="D512" s="4" t="s">
        <v>20</v>
      </c>
      <c r="E512" s="4" t="s">
        <v>637</v>
      </c>
      <c r="F512" s="4">
        <v>26.02</v>
      </c>
      <c r="G512" s="4">
        <v>1</v>
      </c>
      <c r="H512" s="4" t="s">
        <v>147</v>
      </c>
      <c r="I512" s="3">
        <v>654500</v>
      </c>
      <c r="J512" s="3">
        <v>746100</v>
      </c>
      <c r="K512" s="3">
        <v>654500</v>
      </c>
      <c r="L512" s="3">
        <v>746100</v>
      </c>
      <c r="M512" s="3">
        <v>654500</v>
      </c>
      <c r="N512" s="3">
        <v>746100</v>
      </c>
      <c r="O512" s="3">
        <v>654500</v>
      </c>
      <c r="P512" s="3">
        <v>746100</v>
      </c>
      <c r="Q512" s="4"/>
      <c r="R512" s="4"/>
    </row>
    <row r="513" spans="1:18" hidden="1">
      <c r="A513" s="10" t="s">
        <v>832</v>
      </c>
      <c r="B513" s="10" t="str">
        <f>A513</f>
        <v>AVDA025KPBA</v>
      </c>
      <c r="C513" s="4" t="s">
        <v>816</v>
      </c>
      <c r="D513" s="4" t="s">
        <v>75</v>
      </c>
      <c r="E513" s="4" t="s">
        <v>637</v>
      </c>
      <c r="F513" s="4">
        <v>25.52</v>
      </c>
      <c r="G513" s="4">
        <v>1</v>
      </c>
      <c r="H513" s="4" t="s">
        <v>147</v>
      </c>
      <c r="I513" s="3">
        <v>666300</v>
      </c>
      <c r="J513" s="3">
        <v>755300</v>
      </c>
      <c r="K513" s="3">
        <v>666300</v>
      </c>
      <c r="L513" s="3">
        <v>755300</v>
      </c>
      <c r="M513" s="3">
        <v>666300</v>
      </c>
      <c r="N513" s="3">
        <v>755300</v>
      </c>
      <c r="O513" s="3"/>
      <c r="P513" s="3"/>
      <c r="Q513" s="4"/>
      <c r="R513" s="4"/>
    </row>
    <row r="514" spans="1:18" hidden="1">
      <c r="A514" s="10" t="s">
        <v>833</v>
      </c>
      <c r="B514" s="10" t="str">
        <f>A514</f>
        <v>AVDA025KPBB</v>
      </c>
      <c r="C514" s="4" t="s">
        <v>818</v>
      </c>
      <c r="D514" s="4" t="s">
        <v>75</v>
      </c>
      <c r="E514" s="4" t="s">
        <v>637</v>
      </c>
      <c r="F514" s="4">
        <v>25.02</v>
      </c>
      <c r="G514" s="4">
        <v>1</v>
      </c>
      <c r="H514" s="4" t="s">
        <v>147</v>
      </c>
      <c r="I514" s="3">
        <v>629400</v>
      </c>
      <c r="J514" s="3">
        <v>715400</v>
      </c>
      <c r="K514" s="3">
        <v>629400</v>
      </c>
      <c r="L514" s="3">
        <v>715400</v>
      </c>
      <c r="M514" s="3">
        <v>629400</v>
      </c>
      <c r="N514" s="3">
        <v>715400</v>
      </c>
      <c r="O514" s="3"/>
      <c r="P514" s="3"/>
      <c r="Q514" s="4"/>
      <c r="R514" s="4"/>
    </row>
    <row r="515" spans="1:18" hidden="1">
      <c r="A515" s="10" t="s">
        <v>834</v>
      </c>
      <c r="B515" s="10" t="str">
        <f>A515</f>
        <v>AVDA025KPBC</v>
      </c>
      <c r="C515" s="4" t="s">
        <v>820</v>
      </c>
      <c r="D515" s="4" t="s">
        <v>75</v>
      </c>
      <c r="E515" s="4" t="s">
        <v>637</v>
      </c>
      <c r="F515" s="4">
        <v>23.52</v>
      </c>
      <c r="G515" s="4">
        <v>1</v>
      </c>
      <c r="H515" s="4" t="s">
        <v>147</v>
      </c>
      <c r="I515" s="3">
        <v>591300</v>
      </c>
      <c r="J515" s="3">
        <v>674400</v>
      </c>
      <c r="K515" s="3">
        <v>591300</v>
      </c>
      <c r="L515" s="3">
        <v>674400</v>
      </c>
      <c r="M515" s="3">
        <v>591300</v>
      </c>
      <c r="N515" s="3">
        <v>674400</v>
      </c>
      <c r="O515" s="3"/>
      <c r="P515" s="3"/>
      <c r="Q515" s="4"/>
      <c r="R515" s="4"/>
    </row>
    <row r="516" spans="1:18" hidden="1">
      <c r="A516" s="10" t="s">
        <v>835</v>
      </c>
      <c r="B516" s="10" t="str">
        <f t="shared" ref="B516:B571" si="20">LEFT(A516,7)</f>
        <v>AVEM001</v>
      </c>
      <c r="C516" s="4" t="s">
        <v>836</v>
      </c>
      <c r="D516" s="4" t="s">
        <v>20</v>
      </c>
      <c r="E516" s="4" t="s">
        <v>21</v>
      </c>
      <c r="F516" s="4">
        <v>1.0900000000000001</v>
      </c>
      <c r="G516" s="4">
        <v>24</v>
      </c>
      <c r="H516" s="4" t="s">
        <v>22</v>
      </c>
      <c r="I516" s="3">
        <v>37900</v>
      </c>
      <c r="J516" s="3">
        <v>43200</v>
      </c>
      <c r="K516" s="3">
        <v>38900</v>
      </c>
      <c r="L516" s="3">
        <v>44300</v>
      </c>
      <c r="M516" s="3">
        <v>39700</v>
      </c>
      <c r="N516" s="3">
        <v>44300</v>
      </c>
      <c r="O516" s="11">
        <v>42500</v>
      </c>
      <c r="P516" s="11">
        <v>47200</v>
      </c>
      <c r="Q516" s="11">
        <v>44600</v>
      </c>
      <c r="R516" s="11">
        <v>49500</v>
      </c>
    </row>
    <row r="517" spans="1:18" hidden="1">
      <c r="A517" s="10" t="s">
        <v>837</v>
      </c>
      <c r="B517" s="10" t="str">
        <f t="shared" si="20"/>
        <v>AVEM001</v>
      </c>
      <c r="C517" s="4" t="s">
        <v>838</v>
      </c>
      <c r="D517" s="4" t="s">
        <v>20</v>
      </c>
      <c r="E517" s="4" t="s">
        <v>21</v>
      </c>
      <c r="F517" s="4">
        <v>1.1040000000000001</v>
      </c>
      <c r="G517" s="4">
        <v>24</v>
      </c>
      <c r="H517" s="4" t="s">
        <v>22</v>
      </c>
      <c r="I517" s="3">
        <v>37900</v>
      </c>
      <c r="J517" s="3">
        <v>43200</v>
      </c>
      <c r="K517" s="3">
        <v>38900</v>
      </c>
      <c r="L517" s="3">
        <v>44300</v>
      </c>
      <c r="M517" s="3">
        <v>39700</v>
      </c>
      <c r="N517" s="3">
        <v>44300</v>
      </c>
      <c r="O517" s="11">
        <v>42500</v>
      </c>
      <c r="P517" s="11">
        <v>47200</v>
      </c>
      <c r="Q517" s="11">
        <v>44600</v>
      </c>
      <c r="R517" s="11">
        <v>49500</v>
      </c>
    </row>
    <row r="518" spans="1:18" hidden="1">
      <c r="A518" s="10" t="s">
        <v>839</v>
      </c>
      <c r="B518" s="10" t="str">
        <f t="shared" si="20"/>
        <v>AVEM001</v>
      </c>
      <c r="C518" s="4" t="s">
        <v>840</v>
      </c>
      <c r="D518" s="4" t="s">
        <v>20</v>
      </c>
      <c r="E518" s="4" t="s">
        <v>21</v>
      </c>
      <c r="F518" s="4">
        <v>1.1040000000000001</v>
      </c>
      <c r="G518" s="4">
        <v>24</v>
      </c>
      <c r="H518" s="4" t="s">
        <v>22</v>
      </c>
      <c r="I518" s="3">
        <v>37900</v>
      </c>
      <c r="J518" s="3">
        <v>43200</v>
      </c>
      <c r="K518" s="3">
        <v>38900</v>
      </c>
      <c r="L518" s="3">
        <v>44300</v>
      </c>
      <c r="M518" s="3">
        <v>39700</v>
      </c>
      <c r="N518" s="3">
        <v>44300</v>
      </c>
      <c r="O518" s="11">
        <v>42500</v>
      </c>
      <c r="P518" s="11">
        <v>47200</v>
      </c>
      <c r="Q518" s="11">
        <v>44600</v>
      </c>
      <c r="R518" s="11">
        <v>49500</v>
      </c>
    </row>
    <row r="519" spans="1:18" hidden="1">
      <c r="A519" s="10" t="s">
        <v>841</v>
      </c>
      <c r="B519" s="10" t="str">
        <f t="shared" si="20"/>
        <v>AVEM001</v>
      </c>
      <c r="C519" s="4" t="s">
        <v>842</v>
      </c>
      <c r="D519" s="4" t="s">
        <v>20</v>
      </c>
      <c r="E519" s="4" t="s">
        <v>21</v>
      </c>
      <c r="F519" s="4">
        <v>1.1040000000000001</v>
      </c>
      <c r="G519" s="4">
        <v>24</v>
      </c>
      <c r="H519" s="4" t="s">
        <v>22</v>
      </c>
      <c r="I519" s="3">
        <v>37900</v>
      </c>
      <c r="J519" s="3">
        <v>43200</v>
      </c>
      <c r="K519" s="3">
        <v>38900</v>
      </c>
      <c r="L519" s="3">
        <v>44300</v>
      </c>
      <c r="M519" s="3">
        <v>39700</v>
      </c>
      <c r="N519" s="3">
        <v>44300</v>
      </c>
      <c r="O519" s="11">
        <v>42500</v>
      </c>
      <c r="P519" s="11">
        <v>47200</v>
      </c>
      <c r="Q519" s="11">
        <v>44600</v>
      </c>
      <c r="R519" s="11">
        <v>49500</v>
      </c>
    </row>
    <row r="520" spans="1:18" hidden="1">
      <c r="A520" s="10" t="s">
        <v>843</v>
      </c>
      <c r="B520" s="10" t="str">
        <f t="shared" si="20"/>
        <v>AVEM001</v>
      </c>
      <c r="C520" s="4" t="s">
        <v>844</v>
      </c>
      <c r="D520" s="4" t="s">
        <v>20</v>
      </c>
      <c r="E520" s="4" t="s">
        <v>21</v>
      </c>
      <c r="F520" s="4">
        <v>1.0900000000000001</v>
      </c>
      <c r="G520" s="4">
        <v>24</v>
      </c>
      <c r="H520" s="4" t="s">
        <v>22</v>
      </c>
      <c r="I520" s="3">
        <v>37900</v>
      </c>
      <c r="J520" s="3">
        <v>43200</v>
      </c>
      <c r="K520" s="3">
        <v>38900</v>
      </c>
      <c r="L520" s="3">
        <v>44300</v>
      </c>
      <c r="M520" s="3">
        <v>39700</v>
      </c>
      <c r="N520" s="3">
        <v>44300</v>
      </c>
      <c r="O520" s="11">
        <v>42500</v>
      </c>
      <c r="P520" s="11">
        <v>47200</v>
      </c>
      <c r="Q520" s="11">
        <v>44600</v>
      </c>
      <c r="R520" s="11">
        <v>49500</v>
      </c>
    </row>
    <row r="521" spans="1:18" hidden="1">
      <c r="A521" s="10" t="s">
        <v>845</v>
      </c>
      <c r="B521" s="10" t="str">
        <f t="shared" si="20"/>
        <v>AVEM001</v>
      </c>
      <c r="C521" s="4" t="s">
        <v>846</v>
      </c>
      <c r="D521" s="4" t="s">
        <v>20</v>
      </c>
      <c r="E521" s="4" t="s">
        <v>21</v>
      </c>
      <c r="F521" s="4">
        <v>1.1040000000000001</v>
      </c>
      <c r="G521" s="4">
        <v>24</v>
      </c>
      <c r="H521" s="4" t="s">
        <v>22</v>
      </c>
      <c r="I521" s="3">
        <v>37900</v>
      </c>
      <c r="J521" s="3">
        <v>43200</v>
      </c>
      <c r="K521" s="3">
        <v>38900</v>
      </c>
      <c r="L521" s="3">
        <v>44300</v>
      </c>
      <c r="M521" s="3">
        <v>39700</v>
      </c>
      <c r="N521" s="3">
        <v>44300</v>
      </c>
      <c r="O521" s="11">
        <v>42500</v>
      </c>
      <c r="P521" s="11">
        <v>47200</v>
      </c>
      <c r="Q521" s="11">
        <v>44600</v>
      </c>
      <c r="R521" s="11">
        <v>49500</v>
      </c>
    </row>
    <row r="522" spans="1:18" hidden="1">
      <c r="A522" s="10" t="s">
        <v>847</v>
      </c>
      <c r="B522" s="10" t="str">
        <f t="shared" si="20"/>
        <v>AVEM001</v>
      </c>
      <c r="C522" s="4" t="s">
        <v>848</v>
      </c>
      <c r="D522" s="4" t="s">
        <v>20</v>
      </c>
      <c r="E522" s="4" t="s">
        <v>21</v>
      </c>
      <c r="F522" s="4">
        <v>1.1040000000000001</v>
      </c>
      <c r="G522" s="4">
        <v>24</v>
      </c>
      <c r="H522" s="4" t="s">
        <v>22</v>
      </c>
      <c r="I522" s="3">
        <v>37900</v>
      </c>
      <c r="J522" s="3">
        <v>43200</v>
      </c>
      <c r="K522" s="3">
        <v>38900</v>
      </c>
      <c r="L522" s="3">
        <v>44300</v>
      </c>
      <c r="M522" s="3">
        <v>39700</v>
      </c>
      <c r="N522" s="3">
        <v>44300</v>
      </c>
      <c r="O522" s="11">
        <v>42500</v>
      </c>
      <c r="P522" s="11">
        <v>47200</v>
      </c>
      <c r="Q522" s="11">
        <v>44600</v>
      </c>
      <c r="R522" s="11">
        <v>49500</v>
      </c>
    </row>
    <row r="523" spans="1:18" hidden="1">
      <c r="A523" s="10" t="s">
        <v>849</v>
      </c>
      <c r="B523" s="10" t="str">
        <f t="shared" si="20"/>
        <v>AVEM001</v>
      </c>
      <c r="C523" s="4" t="s">
        <v>850</v>
      </c>
      <c r="D523" s="4" t="s">
        <v>20</v>
      </c>
      <c r="E523" s="4" t="s">
        <v>21</v>
      </c>
      <c r="F523" s="4">
        <v>1.1040000000000001</v>
      </c>
      <c r="G523" s="4">
        <v>24</v>
      </c>
      <c r="H523" s="4" t="s">
        <v>22</v>
      </c>
      <c r="I523" s="3">
        <v>37900</v>
      </c>
      <c r="J523" s="3">
        <v>43200</v>
      </c>
      <c r="K523" s="3">
        <v>38900</v>
      </c>
      <c r="L523" s="3">
        <v>44300</v>
      </c>
      <c r="M523" s="3">
        <v>39700</v>
      </c>
      <c r="N523" s="3">
        <v>44300</v>
      </c>
      <c r="O523" s="11">
        <v>42500</v>
      </c>
      <c r="P523" s="11">
        <v>47200</v>
      </c>
      <c r="Q523" s="11">
        <v>44600</v>
      </c>
      <c r="R523" s="11">
        <v>49500</v>
      </c>
    </row>
    <row r="524" spans="1:18" hidden="1">
      <c r="A524" s="10" t="s">
        <v>851</v>
      </c>
      <c r="B524" s="10" t="str">
        <f t="shared" si="20"/>
        <v>AVEM001</v>
      </c>
      <c r="C524" s="4" t="s">
        <v>852</v>
      </c>
      <c r="D524" s="4" t="s">
        <v>20</v>
      </c>
      <c r="E524" s="4" t="s">
        <v>21</v>
      </c>
      <c r="F524" s="4">
        <v>1.1040000000000001</v>
      </c>
      <c r="G524" s="4">
        <v>24</v>
      </c>
      <c r="H524" s="4" t="s">
        <v>22</v>
      </c>
      <c r="I524" s="3">
        <v>37900</v>
      </c>
      <c r="J524" s="3">
        <v>43200</v>
      </c>
      <c r="K524" s="3">
        <v>38900</v>
      </c>
      <c r="L524" s="3">
        <v>44300</v>
      </c>
      <c r="M524" s="3">
        <v>39700</v>
      </c>
      <c r="N524" s="3">
        <v>44300</v>
      </c>
      <c r="O524" s="11">
        <v>42500</v>
      </c>
      <c r="P524" s="11">
        <v>47200</v>
      </c>
      <c r="Q524" s="11">
        <v>44600</v>
      </c>
      <c r="R524" s="11">
        <v>49500</v>
      </c>
    </row>
    <row r="525" spans="1:18" hidden="1">
      <c r="A525" s="10" t="s">
        <v>853</v>
      </c>
      <c r="B525" s="10" t="str">
        <f t="shared" si="20"/>
        <v>AVEM001</v>
      </c>
      <c r="C525" s="4" t="s">
        <v>854</v>
      </c>
      <c r="D525" s="4" t="s">
        <v>20</v>
      </c>
      <c r="E525" s="4" t="s">
        <v>21</v>
      </c>
      <c r="F525" s="4">
        <v>1.0900000000000001</v>
      </c>
      <c r="G525" s="4">
        <v>24</v>
      </c>
      <c r="H525" s="4" t="s">
        <v>22</v>
      </c>
      <c r="I525" s="3">
        <v>37900</v>
      </c>
      <c r="J525" s="3">
        <v>43200</v>
      </c>
      <c r="K525" s="3">
        <v>38900</v>
      </c>
      <c r="L525" s="3">
        <v>44300</v>
      </c>
      <c r="M525" s="3">
        <v>39700</v>
      </c>
      <c r="N525" s="3">
        <v>44300</v>
      </c>
      <c r="O525" s="11">
        <v>42500</v>
      </c>
      <c r="P525" s="11">
        <v>47200</v>
      </c>
      <c r="Q525" s="11">
        <v>44600</v>
      </c>
      <c r="R525" s="11">
        <v>49500</v>
      </c>
    </row>
    <row r="526" spans="1:18" hidden="1">
      <c r="A526" s="10" t="s">
        <v>855</v>
      </c>
      <c r="B526" s="10" t="str">
        <f t="shared" si="20"/>
        <v>AVEM001</v>
      </c>
      <c r="C526" s="4" t="s">
        <v>856</v>
      </c>
      <c r="D526" s="4" t="s">
        <v>20</v>
      </c>
      <c r="E526" s="4" t="s">
        <v>21</v>
      </c>
      <c r="F526" s="4">
        <v>1.1040000000000001</v>
      </c>
      <c r="G526" s="4">
        <v>24</v>
      </c>
      <c r="H526" s="4" t="s">
        <v>22</v>
      </c>
      <c r="I526" s="3">
        <v>37900</v>
      </c>
      <c r="J526" s="3">
        <v>43200</v>
      </c>
      <c r="K526" s="3">
        <v>38900</v>
      </c>
      <c r="L526" s="3">
        <v>44300</v>
      </c>
      <c r="M526" s="3">
        <v>39700</v>
      </c>
      <c r="N526" s="3">
        <v>44300</v>
      </c>
      <c r="O526" s="11">
        <v>42500</v>
      </c>
      <c r="P526" s="11">
        <v>47200</v>
      </c>
      <c r="Q526" s="11">
        <v>44600</v>
      </c>
      <c r="R526" s="11">
        <v>49500</v>
      </c>
    </row>
    <row r="527" spans="1:18" hidden="1">
      <c r="A527" s="10" t="s">
        <v>857</v>
      </c>
      <c r="B527" s="10" t="str">
        <f t="shared" si="20"/>
        <v>AVEM001</v>
      </c>
      <c r="C527" s="4" t="s">
        <v>858</v>
      </c>
      <c r="D527" s="4" t="s">
        <v>20</v>
      </c>
      <c r="E527" s="4" t="s">
        <v>21</v>
      </c>
      <c r="F527" s="4">
        <v>1.0900000000000001</v>
      </c>
      <c r="G527" s="4">
        <v>24</v>
      </c>
      <c r="H527" s="4" t="s">
        <v>22</v>
      </c>
      <c r="I527" s="3">
        <v>37900</v>
      </c>
      <c r="J527" s="3">
        <v>43200</v>
      </c>
      <c r="K527" s="3">
        <v>38900</v>
      </c>
      <c r="L527" s="3">
        <v>44300</v>
      </c>
      <c r="M527" s="3">
        <v>39700</v>
      </c>
      <c r="N527" s="3">
        <v>44300</v>
      </c>
      <c r="O527" s="11">
        <v>42500</v>
      </c>
      <c r="P527" s="11">
        <v>47200</v>
      </c>
      <c r="Q527" s="11">
        <v>44600</v>
      </c>
      <c r="R527" s="11">
        <v>49500</v>
      </c>
    </row>
    <row r="528" spans="1:18" hidden="1">
      <c r="A528" s="10" t="s">
        <v>859</v>
      </c>
      <c r="B528" s="10" t="str">
        <f t="shared" si="20"/>
        <v>AVEM001</v>
      </c>
      <c r="C528" s="4" t="s">
        <v>860</v>
      </c>
      <c r="D528" s="4" t="s">
        <v>20</v>
      </c>
      <c r="E528" s="4" t="s">
        <v>21</v>
      </c>
      <c r="F528" s="4">
        <v>1.0900000000000001</v>
      </c>
      <c r="G528" s="4">
        <v>24</v>
      </c>
      <c r="H528" s="4" t="s">
        <v>22</v>
      </c>
      <c r="I528" s="3">
        <v>37900</v>
      </c>
      <c r="J528" s="3">
        <v>43200</v>
      </c>
      <c r="K528" s="3">
        <v>38900</v>
      </c>
      <c r="L528" s="3">
        <v>44300</v>
      </c>
      <c r="M528" s="3">
        <v>39700</v>
      </c>
      <c r="N528" s="3">
        <v>44300</v>
      </c>
      <c r="O528" s="11">
        <v>42500</v>
      </c>
      <c r="P528" s="11">
        <v>47200</v>
      </c>
      <c r="Q528" s="11">
        <v>44600</v>
      </c>
      <c r="R528" s="11">
        <v>49500</v>
      </c>
    </row>
    <row r="529" spans="1:18" hidden="1">
      <c r="A529" s="10" t="s">
        <v>861</v>
      </c>
      <c r="B529" s="10" t="str">
        <f t="shared" si="20"/>
        <v>AVEM001</v>
      </c>
      <c r="C529" s="4" t="s">
        <v>862</v>
      </c>
      <c r="D529" s="4" t="s">
        <v>20</v>
      </c>
      <c r="E529" s="4" t="s">
        <v>21</v>
      </c>
      <c r="F529" s="4">
        <v>1.1040000000000001</v>
      </c>
      <c r="G529" s="4">
        <v>24</v>
      </c>
      <c r="H529" s="4" t="s">
        <v>22</v>
      </c>
      <c r="I529" s="3">
        <v>37900</v>
      </c>
      <c r="J529" s="3">
        <v>43200</v>
      </c>
      <c r="K529" s="3">
        <v>38900</v>
      </c>
      <c r="L529" s="3">
        <v>44300</v>
      </c>
      <c r="M529" s="3">
        <v>39700</v>
      </c>
      <c r="N529" s="3">
        <v>44300</v>
      </c>
      <c r="O529" s="11">
        <v>42500</v>
      </c>
      <c r="P529" s="11">
        <v>47200</v>
      </c>
      <c r="Q529" s="11">
        <v>44600</v>
      </c>
      <c r="R529" s="11">
        <v>49500</v>
      </c>
    </row>
    <row r="530" spans="1:18" hidden="1">
      <c r="A530" s="10" t="s">
        <v>863</v>
      </c>
      <c r="B530" s="10" t="str">
        <f t="shared" si="20"/>
        <v>AVEM001</v>
      </c>
      <c r="C530" s="4" t="s">
        <v>864</v>
      </c>
      <c r="D530" s="4" t="s">
        <v>20</v>
      </c>
      <c r="E530" s="4" t="s">
        <v>21</v>
      </c>
      <c r="F530" s="4">
        <v>1.0900000000000001</v>
      </c>
      <c r="G530" s="4">
        <v>24</v>
      </c>
      <c r="H530" s="4" t="s">
        <v>22</v>
      </c>
      <c r="I530" s="3">
        <v>37900</v>
      </c>
      <c r="J530" s="3">
        <v>43200</v>
      </c>
      <c r="K530" s="3">
        <v>38900</v>
      </c>
      <c r="L530" s="3">
        <v>44300</v>
      </c>
      <c r="M530" s="3">
        <v>39700</v>
      </c>
      <c r="N530" s="3">
        <v>44300</v>
      </c>
      <c r="O530" s="11">
        <v>42500</v>
      </c>
      <c r="P530" s="11">
        <v>47200</v>
      </c>
      <c r="Q530" s="11">
        <v>44600</v>
      </c>
      <c r="R530" s="11">
        <v>49500</v>
      </c>
    </row>
    <row r="531" spans="1:18" hidden="1">
      <c r="A531" s="10" t="s">
        <v>865</v>
      </c>
      <c r="B531" s="10" t="str">
        <f t="shared" si="20"/>
        <v>AVEM001</v>
      </c>
      <c r="C531" s="4" t="s">
        <v>866</v>
      </c>
      <c r="D531" s="4" t="s">
        <v>20</v>
      </c>
      <c r="E531" s="4" t="s">
        <v>21</v>
      </c>
      <c r="F531" s="4">
        <v>1.0900000000000001</v>
      </c>
      <c r="G531" s="4">
        <v>24</v>
      </c>
      <c r="H531" s="4" t="s">
        <v>22</v>
      </c>
      <c r="I531" s="3">
        <v>37900</v>
      </c>
      <c r="J531" s="3">
        <v>43200</v>
      </c>
      <c r="K531" s="3">
        <v>38900</v>
      </c>
      <c r="L531" s="3">
        <v>44300</v>
      </c>
      <c r="M531" s="3">
        <v>39700</v>
      </c>
      <c r="N531" s="3">
        <v>44300</v>
      </c>
      <c r="O531" s="11">
        <v>42500</v>
      </c>
      <c r="P531" s="11">
        <v>47200</v>
      </c>
      <c r="Q531" s="11">
        <v>44600</v>
      </c>
      <c r="R531" s="11">
        <v>49500</v>
      </c>
    </row>
    <row r="532" spans="1:18" hidden="1">
      <c r="A532" s="10" t="s">
        <v>867</v>
      </c>
      <c r="B532" s="10" t="str">
        <f t="shared" si="20"/>
        <v>AVEM001</v>
      </c>
      <c r="C532" s="4" t="s">
        <v>868</v>
      </c>
      <c r="D532" s="4" t="s">
        <v>20</v>
      </c>
      <c r="E532" s="4" t="s">
        <v>21</v>
      </c>
      <c r="F532" s="4">
        <v>1.0900000000000001</v>
      </c>
      <c r="G532" s="4">
        <v>24</v>
      </c>
      <c r="H532" s="4" t="s">
        <v>22</v>
      </c>
      <c r="I532" s="3">
        <v>37900</v>
      </c>
      <c r="J532" s="3">
        <v>43200</v>
      </c>
      <c r="K532" s="3">
        <v>38900</v>
      </c>
      <c r="L532" s="3">
        <v>44300</v>
      </c>
      <c r="M532" s="3">
        <v>39700</v>
      </c>
      <c r="N532" s="3">
        <v>44300</v>
      </c>
      <c r="O532" s="11">
        <v>42500</v>
      </c>
      <c r="P532" s="11">
        <v>47200</v>
      </c>
      <c r="Q532" s="11">
        <v>44600</v>
      </c>
      <c r="R532" s="11">
        <v>49500</v>
      </c>
    </row>
    <row r="533" spans="1:18" hidden="1">
      <c r="A533" s="10" t="s">
        <v>869</v>
      </c>
      <c r="B533" s="10" t="str">
        <f t="shared" si="20"/>
        <v>AVEM001</v>
      </c>
      <c r="C533" s="4" t="s">
        <v>870</v>
      </c>
      <c r="D533" s="4" t="s">
        <v>20</v>
      </c>
      <c r="E533" s="4" t="s">
        <v>21</v>
      </c>
      <c r="F533" s="4">
        <v>1.0900000000000001</v>
      </c>
      <c r="G533" s="4">
        <v>24</v>
      </c>
      <c r="H533" s="4" t="s">
        <v>22</v>
      </c>
      <c r="I533" s="3">
        <v>37900</v>
      </c>
      <c r="J533" s="3">
        <v>43200</v>
      </c>
      <c r="K533" s="3">
        <v>38900</v>
      </c>
      <c r="L533" s="3">
        <v>44300</v>
      </c>
      <c r="M533" s="3">
        <v>39700</v>
      </c>
      <c r="N533" s="3">
        <v>44300</v>
      </c>
      <c r="O533" s="11">
        <v>42500</v>
      </c>
      <c r="P533" s="11">
        <v>47200</v>
      </c>
      <c r="Q533" s="11">
        <v>44600</v>
      </c>
      <c r="R533" s="11">
        <v>49500</v>
      </c>
    </row>
    <row r="534" spans="1:18" hidden="1">
      <c r="A534" s="10" t="s">
        <v>871</v>
      </c>
      <c r="B534" s="10" t="str">
        <f t="shared" si="20"/>
        <v>AVEM001</v>
      </c>
      <c r="C534" s="4" t="s">
        <v>872</v>
      </c>
      <c r="D534" s="4" t="s">
        <v>20</v>
      </c>
      <c r="E534" s="4" t="s">
        <v>21</v>
      </c>
      <c r="F534" s="4">
        <v>1.0900000000000001</v>
      </c>
      <c r="G534" s="4">
        <v>24</v>
      </c>
      <c r="H534" s="4" t="s">
        <v>22</v>
      </c>
      <c r="I534" s="3">
        <v>37900</v>
      </c>
      <c r="J534" s="3">
        <v>43200</v>
      </c>
      <c r="K534" s="3">
        <v>38900</v>
      </c>
      <c r="L534" s="3">
        <v>44300</v>
      </c>
      <c r="M534" s="3">
        <v>39700</v>
      </c>
      <c r="N534" s="3">
        <v>44300</v>
      </c>
      <c r="O534" s="11">
        <v>42500</v>
      </c>
      <c r="P534" s="11">
        <v>47200</v>
      </c>
      <c r="Q534" s="11">
        <v>44600</v>
      </c>
      <c r="R534" s="11">
        <v>49500</v>
      </c>
    </row>
    <row r="535" spans="1:18" hidden="1">
      <c r="A535" s="10" t="s">
        <v>873</v>
      </c>
      <c r="B535" s="10" t="str">
        <f t="shared" si="20"/>
        <v>AVEM001</v>
      </c>
      <c r="C535" s="4" t="s">
        <v>874</v>
      </c>
      <c r="D535" s="4" t="s">
        <v>20</v>
      </c>
      <c r="E535" s="4" t="s">
        <v>21</v>
      </c>
      <c r="F535" s="4">
        <v>1.0900000000000001</v>
      </c>
      <c r="G535" s="4">
        <v>24</v>
      </c>
      <c r="H535" s="4" t="s">
        <v>22</v>
      </c>
      <c r="I535" s="3">
        <v>37900</v>
      </c>
      <c r="J535" s="3">
        <v>43200</v>
      </c>
      <c r="K535" s="3">
        <v>38900</v>
      </c>
      <c r="L535" s="3">
        <v>44300</v>
      </c>
      <c r="M535" s="3">
        <v>39700</v>
      </c>
      <c r="N535" s="3">
        <v>44300</v>
      </c>
      <c r="O535" s="11">
        <v>42500</v>
      </c>
      <c r="P535" s="11">
        <v>47200</v>
      </c>
      <c r="Q535" s="11">
        <v>44600</v>
      </c>
      <c r="R535" s="11">
        <v>49500</v>
      </c>
    </row>
    <row r="536" spans="1:18" hidden="1">
      <c r="A536" s="10" t="s">
        <v>875</v>
      </c>
      <c r="B536" s="10" t="str">
        <f t="shared" si="20"/>
        <v>AVEM001</v>
      </c>
      <c r="C536" s="4" t="s">
        <v>876</v>
      </c>
      <c r="D536" s="4" t="s">
        <v>20</v>
      </c>
      <c r="E536" s="4" t="s">
        <v>21</v>
      </c>
      <c r="F536" s="4">
        <v>1.0900000000000001</v>
      </c>
      <c r="G536" s="4">
        <v>24</v>
      </c>
      <c r="H536" s="4" t="s">
        <v>22</v>
      </c>
      <c r="I536" s="3">
        <v>37900</v>
      </c>
      <c r="J536" s="3">
        <v>43200</v>
      </c>
      <c r="K536" s="3">
        <v>38900</v>
      </c>
      <c r="L536" s="3">
        <v>44300</v>
      </c>
      <c r="M536" s="3">
        <v>39700</v>
      </c>
      <c r="N536" s="3">
        <v>44300</v>
      </c>
      <c r="O536" s="11">
        <v>42500</v>
      </c>
      <c r="P536" s="11">
        <v>47200</v>
      </c>
      <c r="Q536" s="11">
        <v>44600</v>
      </c>
      <c r="R536" s="11">
        <v>49500</v>
      </c>
    </row>
    <row r="537" spans="1:18" hidden="1">
      <c r="A537" s="10" t="s">
        <v>877</v>
      </c>
      <c r="B537" s="10" t="str">
        <f t="shared" si="20"/>
        <v>AVEM001</v>
      </c>
      <c r="C537" s="4" t="s">
        <v>878</v>
      </c>
      <c r="D537" s="4" t="s">
        <v>20</v>
      </c>
      <c r="E537" s="4" t="s">
        <v>21</v>
      </c>
      <c r="F537" s="4">
        <v>1.0900000000000001</v>
      </c>
      <c r="G537" s="4">
        <v>24</v>
      </c>
      <c r="H537" s="4" t="s">
        <v>22</v>
      </c>
      <c r="I537" s="3">
        <v>37900</v>
      </c>
      <c r="J537" s="3">
        <v>43200</v>
      </c>
      <c r="K537" s="3">
        <v>38900</v>
      </c>
      <c r="L537" s="3">
        <v>44300</v>
      </c>
      <c r="M537" s="3">
        <v>39700</v>
      </c>
      <c r="N537" s="3">
        <v>44300</v>
      </c>
      <c r="O537" s="11">
        <v>42500</v>
      </c>
      <c r="P537" s="11">
        <v>47200</v>
      </c>
      <c r="Q537" s="11">
        <v>44600</v>
      </c>
      <c r="R537" s="11">
        <v>49500</v>
      </c>
    </row>
    <row r="538" spans="1:18" hidden="1">
      <c r="A538" s="10" t="s">
        <v>879</v>
      </c>
      <c r="B538" s="10" t="str">
        <f t="shared" si="20"/>
        <v>AVEM001</v>
      </c>
      <c r="C538" s="4" t="s">
        <v>880</v>
      </c>
      <c r="D538" s="4" t="s">
        <v>20</v>
      </c>
      <c r="E538" s="4" t="s">
        <v>21</v>
      </c>
      <c r="F538" s="4">
        <v>1.0900000000000001</v>
      </c>
      <c r="G538" s="4">
        <v>24</v>
      </c>
      <c r="H538" s="4" t="s">
        <v>22</v>
      </c>
      <c r="I538" s="3">
        <v>37900</v>
      </c>
      <c r="J538" s="3">
        <v>43200</v>
      </c>
      <c r="K538" s="3">
        <v>38900</v>
      </c>
      <c r="L538" s="3">
        <v>44300</v>
      </c>
      <c r="M538" s="3">
        <v>39700</v>
      </c>
      <c r="N538" s="3">
        <v>44300</v>
      </c>
      <c r="O538" s="11">
        <v>42500</v>
      </c>
      <c r="P538" s="11">
        <v>47200</v>
      </c>
      <c r="Q538" s="11">
        <v>44600</v>
      </c>
      <c r="R538" s="11">
        <v>49500</v>
      </c>
    </row>
    <row r="539" spans="1:18" hidden="1">
      <c r="A539" s="10" t="s">
        <v>881</v>
      </c>
      <c r="B539" s="10" t="str">
        <f t="shared" si="20"/>
        <v>AVEM001</v>
      </c>
      <c r="C539" s="4" t="s">
        <v>882</v>
      </c>
      <c r="D539" s="4" t="s">
        <v>20</v>
      </c>
      <c r="E539" s="4" t="s">
        <v>21</v>
      </c>
      <c r="F539" s="4">
        <v>1.0900000000000001</v>
      </c>
      <c r="G539" s="4">
        <v>24</v>
      </c>
      <c r="H539" s="4" t="s">
        <v>22</v>
      </c>
      <c r="I539" s="3">
        <v>37900</v>
      </c>
      <c r="J539" s="3">
        <v>43200</v>
      </c>
      <c r="K539" s="3">
        <v>38900</v>
      </c>
      <c r="L539" s="3">
        <v>44300</v>
      </c>
      <c r="M539" s="3">
        <v>39700</v>
      </c>
      <c r="N539" s="3">
        <v>44300</v>
      </c>
      <c r="O539" s="11">
        <v>42500</v>
      </c>
      <c r="P539" s="11">
        <v>47200</v>
      </c>
      <c r="Q539" s="11">
        <v>44600</v>
      </c>
      <c r="R539" s="11">
        <v>49500</v>
      </c>
    </row>
    <row r="540" spans="1:18" hidden="1">
      <c r="A540" s="10" t="s">
        <v>883</v>
      </c>
      <c r="B540" s="10" t="str">
        <f t="shared" si="20"/>
        <v>AVEM001</v>
      </c>
      <c r="C540" s="4" t="s">
        <v>884</v>
      </c>
      <c r="D540" s="4" t="s">
        <v>20</v>
      </c>
      <c r="E540" s="4" t="s">
        <v>21</v>
      </c>
      <c r="F540" s="4">
        <v>1.0900000000000001</v>
      </c>
      <c r="G540" s="4">
        <v>24</v>
      </c>
      <c r="H540" s="4" t="s">
        <v>22</v>
      </c>
      <c r="I540" s="3">
        <v>37900</v>
      </c>
      <c r="J540" s="3">
        <v>43200</v>
      </c>
      <c r="K540" s="3">
        <v>38900</v>
      </c>
      <c r="L540" s="3">
        <v>44300</v>
      </c>
      <c r="M540" s="3">
        <v>39700</v>
      </c>
      <c r="N540" s="3">
        <v>44300</v>
      </c>
      <c r="O540" s="11">
        <v>42500</v>
      </c>
      <c r="P540" s="11">
        <v>47200</v>
      </c>
      <c r="Q540" s="11">
        <v>44600</v>
      </c>
      <c r="R540" s="11">
        <v>49500</v>
      </c>
    </row>
    <row r="541" spans="1:18" hidden="1">
      <c r="A541" s="10" t="s">
        <v>885</v>
      </c>
      <c r="B541" s="10" t="str">
        <f t="shared" si="20"/>
        <v>AVEM001</v>
      </c>
      <c r="C541" s="4" t="s">
        <v>886</v>
      </c>
      <c r="D541" s="4" t="s">
        <v>20</v>
      </c>
      <c r="E541" s="4" t="s">
        <v>21</v>
      </c>
      <c r="F541" s="4">
        <v>1.0900000000000001</v>
      </c>
      <c r="G541" s="4">
        <v>24</v>
      </c>
      <c r="H541" s="4" t="s">
        <v>22</v>
      </c>
      <c r="I541" s="3">
        <v>37900</v>
      </c>
      <c r="J541" s="3">
        <v>43200</v>
      </c>
      <c r="K541" s="3">
        <v>38900</v>
      </c>
      <c r="L541" s="3">
        <v>44300</v>
      </c>
      <c r="M541" s="3">
        <v>39700</v>
      </c>
      <c r="N541" s="3">
        <v>44300</v>
      </c>
      <c r="O541" s="11">
        <v>42500</v>
      </c>
      <c r="P541" s="11">
        <v>47200</v>
      </c>
      <c r="Q541" s="11">
        <v>44600</v>
      </c>
      <c r="R541" s="11">
        <v>49500</v>
      </c>
    </row>
    <row r="542" spans="1:18" hidden="1">
      <c r="A542" s="10" t="s">
        <v>887</v>
      </c>
      <c r="B542" s="10" t="str">
        <f t="shared" si="20"/>
        <v>AVEM001</v>
      </c>
      <c r="C542" s="4" t="s">
        <v>888</v>
      </c>
      <c r="D542" s="4" t="s">
        <v>20</v>
      </c>
      <c r="E542" s="4" t="s">
        <v>21</v>
      </c>
      <c r="F542" s="4">
        <v>1.0900000000000001</v>
      </c>
      <c r="G542" s="4">
        <v>24</v>
      </c>
      <c r="H542" s="4" t="s">
        <v>22</v>
      </c>
      <c r="I542" s="3">
        <v>37900</v>
      </c>
      <c r="J542" s="3">
        <v>43200</v>
      </c>
      <c r="K542" s="3">
        <v>38900</v>
      </c>
      <c r="L542" s="3">
        <v>44300</v>
      </c>
      <c r="M542" s="3">
        <v>39700</v>
      </c>
      <c r="N542" s="3">
        <v>44300</v>
      </c>
      <c r="O542" s="11">
        <v>42500</v>
      </c>
      <c r="P542" s="11">
        <v>47200</v>
      </c>
      <c r="Q542" s="11">
        <v>44600</v>
      </c>
      <c r="R542" s="11">
        <v>49500</v>
      </c>
    </row>
    <row r="543" spans="1:18" hidden="1">
      <c r="A543" s="10" t="s">
        <v>889</v>
      </c>
      <c r="B543" s="10" t="str">
        <f t="shared" si="20"/>
        <v>AVEM001</v>
      </c>
      <c r="C543" s="4" t="s">
        <v>890</v>
      </c>
      <c r="D543" s="4" t="s">
        <v>20</v>
      </c>
      <c r="E543" s="4" t="s">
        <v>21</v>
      </c>
      <c r="F543" s="4">
        <v>1.0900000000000001</v>
      </c>
      <c r="G543" s="4">
        <v>24</v>
      </c>
      <c r="H543" s="4" t="s">
        <v>22</v>
      </c>
      <c r="I543" s="3">
        <v>37900</v>
      </c>
      <c r="J543" s="3">
        <v>43200</v>
      </c>
      <c r="K543" s="3">
        <v>38900</v>
      </c>
      <c r="L543" s="3">
        <v>44300</v>
      </c>
      <c r="M543" s="3">
        <v>39700</v>
      </c>
      <c r="N543" s="3">
        <v>44300</v>
      </c>
      <c r="O543" s="11">
        <v>42500</v>
      </c>
      <c r="P543" s="11">
        <v>47200</v>
      </c>
      <c r="Q543" s="11">
        <v>44600</v>
      </c>
      <c r="R543" s="11">
        <v>49500</v>
      </c>
    </row>
    <row r="544" spans="1:18" hidden="1">
      <c r="A544" s="10" t="s">
        <v>891</v>
      </c>
      <c r="B544" s="10" t="str">
        <f t="shared" si="20"/>
        <v>AVEM001</v>
      </c>
      <c r="C544" s="4" t="s">
        <v>892</v>
      </c>
      <c r="D544" s="4" t="s">
        <v>20</v>
      </c>
      <c r="E544" s="4" t="s">
        <v>21</v>
      </c>
      <c r="F544" s="4">
        <v>1.0900000000000001</v>
      </c>
      <c r="G544" s="4">
        <v>24</v>
      </c>
      <c r="H544" s="4" t="s">
        <v>22</v>
      </c>
      <c r="I544" s="3">
        <v>37900</v>
      </c>
      <c r="J544" s="3">
        <v>43200</v>
      </c>
      <c r="K544" s="3">
        <v>38900</v>
      </c>
      <c r="L544" s="3">
        <v>44300</v>
      </c>
      <c r="M544" s="3">
        <v>39700</v>
      </c>
      <c r="N544" s="3">
        <v>44300</v>
      </c>
      <c r="O544" s="11">
        <v>42500</v>
      </c>
      <c r="P544" s="11">
        <v>47200</v>
      </c>
      <c r="Q544" s="11">
        <v>44600</v>
      </c>
      <c r="R544" s="11">
        <v>49500</v>
      </c>
    </row>
    <row r="545" spans="1:18" hidden="1">
      <c r="A545" s="10" t="s">
        <v>893</v>
      </c>
      <c r="B545" s="10" t="str">
        <f t="shared" si="20"/>
        <v>AVEM001</v>
      </c>
      <c r="C545" s="4" t="s">
        <v>894</v>
      </c>
      <c r="D545" s="4" t="s">
        <v>20</v>
      </c>
      <c r="E545" s="4" t="s">
        <v>21</v>
      </c>
      <c r="F545" s="4">
        <v>1.0900000000000001</v>
      </c>
      <c r="G545" s="4">
        <v>24</v>
      </c>
      <c r="H545" s="4" t="s">
        <v>22</v>
      </c>
      <c r="I545" s="3">
        <v>37900</v>
      </c>
      <c r="J545" s="3">
        <v>43200</v>
      </c>
      <c r="K545" s="3">
        <v>38900</v>
      </c>
      <c r="L545" s="3">
        <v>44300</v>
      </c>
      <c r="M545" s="3">
        <v>39700</v>
      </c>
      <c r="N545" s="3">
        <v>44300</v>
      </c>
      <c r="O545" s="11">
        <v>42500</v>
      </c>
      <c r="P545" s="11">
        <v>47200</v>
      </c>
      <c r="Q545" s="11">
        <v>44600</v>
      </c>
      <c r="R545" s="11">
        <v>49500</v>
      </c>
    </row>
    <row r="546" spans="1:18" hidden="1">
      <c r="A546" s="10" t="s">
        <v>895</v>
      </c>
      <c r="B546" s="10" t="str">
        <f t="shared" si="20"/>
        <v>AVEM001</v>
      </c>
      <c r="C546" s="4" t="s">
        <v>896</v>
      </c>
      <c r="D546" s="4" t="s">
        <v>20</v>
      </c>
      <c r="E546" s="4" t="s">
        <v>21</v>
      </c>
      <c r="F546" s="4">
        <v>1.0900000000000001</v>
      </c>
      <c r="G546" s="4">
        <v>24</v>
      </c>
      <c r="H546" s="4" t="s">
        <v>22</v>
      </c>
      <c r="I546" s="3">
        <v>37900</v>
      </c>
      <c r="J546" s="3">
        <v>43200</v>
      </c>
      <c r="K546" s="3">
        <v>38900</v>
      </c>
      <c r="L546" s="3">
        <v>44300</v>
      </c>
      <c r="M546" s="3">
        <v>39700</v>
      </c>
      <c r="N546" s="3">
        <v>44300</v>
      </c>
      <c r="O546" s="11">
        <v>42500</v>
      </c>
      <c r="P546" s="11">
        <v>47200</v>
      </c>
      <c r="Q546" s="11">
        <v>44600</v>
      </c>
      <c r="R546" s="11">
        <v>49500</v>
      </c>
    </row>
    <row r="547" spans="1:18" hidden="1">
      <c r="A547" s="10" t="s">
        <v>897</v>
      </c>
      <c r="B547" s="10" t="str">
        <f t="shared" si="20"/>
        <v>AVEM001</v>
      </c>
      <c r="C547" s="4" t="s">
        <v>898</v>
      </c>
      <c r="D547" s="4" t="s">
        <v>20</v>
      </c>
      <c r="E547" s="4" t="s">
        <v>21</v>
      </c>
      <c r="F547" s="4">
        <v>1.0900000000000001</v>
      </c>
      <c r="G547" s="4">
        <v>24</v>
      </c>
      <c r="H547" s="4" t="s">
        <v>22</v>
      </c>
      <c r="I547" s="3">
        <v>37900</v>
      </c>
      <c r="J547" s="3">
        <v>43200</v>
      </c>
      <c r="K547" s="3">
        <v>38900</v>
      </c>
      <c r="L547" s="3">
        <v>44300</v>
      </c>
      <c r="M547" s="3">
        <v>39700</v>
      </c>
      <c r="N547" s="3">
        <v>44300</v>
      </c>
      <c r="O547" s="11">
        <v>42500</v>
      </c>
      <c r="P547" s="11">
        <v>47200</v>
      </c>
      <c r="Q547" s="11">
        <v>44600</v>
      </c>
      <c r="R547" s="11">
        <v>49500</v>
      </c>
    </row>
    <row r="548" spans="1:18" hidden="1">
      <c r="A548" s="10" t="s">
        <v>899</v>
      </c>
      <c r="B548" s="10" t="str">
        <f t="shared" si="20"/>
        <v>AVEM001</v>
      </c>
      <c r="C548" s="4" t="s">
        <v>900</v>
      </c>
      <c r="D548" s="4" t="s">
        <v>20</v>
      </c>
      <c r="E548" s="4" t="s">
        <v>21</v>
      </c>
      <c r="F548" s="4">
        <v>1.0900000000000001</v>
      </c>
      <c r="G548" s="4">
        <v>24</v>
      </c>
      <c r="H548" s="4" t="s">
        <v>22</v>
      </c>
      <c r="I548" s="3">
        <v>37900</v>
      </c>
      <c r="J548" s="3">
        <v>43200</v>
      </c>
      <c r="K548" s="3">
        <v>38900</v>
      </c>
      <c r="L548" s="3">
        <v>44300</v>
      </c>
      <c r="M548" s="3">
        <v>39700</v>
      </c>
      <c r="N548" s="3">
        <v>44300</v>
      </c>
      <c r="O548" s="11">
        <v>42500</v>
      </c>
      <c r="P548" s="11">
        <v>47200</v>
      </c>
      <c r="Q548" s="11">
        <v>44600</v>
      </c>
      <c r="R548" s="11">
        <v>49500</v>
      </c>
    </row>
    <row r="549" spans="1:18" hidden="1">
      <c r="A549" s="10" t="s">
        <v>901</v>
      </c>
      <c r="B549" s="10" t="str">
        <f t="shared" si="20"/>
        <v>AVEM001</v>
      </c>
      <c r="C549" s="4" t="s">
        <v>902</v>
      </c>
      <c r="D549" s="4" t="s">
        <v>20</v>
      </c>
      <c r="E549" s="4" t="s">
        <v>21</v>
      </c>
      <c r="F549" s="4">
        <v>1.0900000000000001</v>
      </c>
      <c r="G549" s="4">
        <v>24</v>
      </c>
      <c r="H549" s="4" t="s">
        <v>22</v>
      </c>
      <c r="I549" s="3">
        <v>37900</v>
      </c>
      <c r="J549" s="3">
        <v>43200</v>
      </c>
      <c r="K549" s="3">
        <v>38900</v>
      </c>
      <c r="L549" s="3">
        <v>44300</v>
      </c>
      <c r="M549" s="3">
        <v>39700</v>
      </c>
      <c r="N549" s="3">
        <v>44300</v>
      </c>
      <c r="O549" s="11">
        <v>42500</v>
      </c>
      <c r="P549" s="11">
        <v>47200</v>
      </c>
      <c r="Q549" s="11">
        <v>44600</v>
      </c>
      <c r="R549" s="11">
        <v>49500</v>
      </c>
    </row>
    <row r="550" spans="1:18" hidden="1">
      <c r="A550" s="10" t="s">
        <v>903</v>
      </c>
      <c r="B550" s="10" t="str">
        <f t="shared" si="20"/>
        <v>AVEM001</v>
      </c>
      <c r="C550" s="4" t="s">
        <v>904</v>
      </c>
      <c r="D550" s="4" t="s">
        <v>20</v>
      </c>
      <c r="E550" s="4" t="s">
        <v>21</v>
      </c>
      <c r="F550" s="4">
        <v>1.0900000000000001</v>
      </c>
      <c r="G550" s="4">
        <v>24</v>
      </c>
      <c r="H550" s="4" t="s">
        <v>22</v>
      </c>
      <c r="I550" s="3">
        <v>37900</v>
      </c>
      <c r="J550" s="3">
        <v>43200</v>
      </c>
      <c r="K550" s="3">
        <v>38900</v>
      </c>
      <c r="L550" s="3">
        <v>44300</v>
      </c>
      <c r="M550" s="3">
        <v>39700</v>
      </c>
      <c r="N550" s="3">
        <v>44300</v>
      </c>
      <c r="O550" s="11">
        <v>42500</v>
      </c>
      <c r="P550" s="11">
        <v>47200</v>
      </c>
      <c r="Q550" s="11">
        <v>44600</v>
      </c>
      <c r="R550" s="11">
        <v>49500</v>
      </c>
    </row>
    <row r="551" spans="1:18" hidden="1">
      <c r="A551" s="10" t="s">
        <v>905</v>
      </c>
      <c r="B551" s="10" t="str">
        <f t="shared" si="20"/>
        <v>AVEM001</v>
      </c>
      <c r="C551" s="4" t="s">
        <v>906</v>
      </c>
      <c r="D551" s="4" t="s">
        <v>20</v>
      </c>
      <c r="E551" s="4" t="s">
        <v>21</v>
      </c>
      <c r="F551" s="4">
        <v>1.0900000000000001</v>
      </c>
      <c r="G551" s="4">
        <v>24</v>
      </c>
      <c r="H551" s="4" t="s">
        <v>22</v>
      </c>
      <c r="I551" s="3">
        <v>37900</v>
      </c>
      <c r="J551" s="3">
        <v>43200</v>
      </c>
      <c r="K551" s="3">
        <v>38900</v>
      </c>
      <c r="L551" s="3">
        <v>44300</v>
      </c>
      <c r="M551" s="3">
        <v>39700</v>
      </c>
      <c r="N551" s="3">
        <v>44300</v>
      </c>
      <c r="O551" s="11">
        <v>42500</v>
      </c>
      <c r="P551" s="11">
        <v>47200</v>
      </c>
      <c r="Q551" s="11">
        <v>44600</v>
      </c>
      <c r="R551" s="11">
        <v>49500</v>
      </c>
    </row>
    <row r="552" spans="1:18" hidden="1">
      <c r="A552" s="10" t="s">
        <v>907</v>
      </c>
      <c r="B552" s="10" t="str">
        <f t="shared" si="20"/>
        <v>AVEM001</v>
      </c>
      <c r="C552" s="4" t="s">
        <v>908</v>
      </c>
      <c r="D552" s="4" t="s">
        <v>20</v>
      </c>
      <c r="E552" s="4" t="s">
        <v>21</v>
      </c>
      <c r="F552" s="4">
        <v>1.0900000000000001</v>
      </c>
      <c r="G552" s="4">
        <v>24</v>
      </c>
      <c r="H552" s="4" t="s">
        <v>22</v>
      </c>
      <c r="I552" s="3">
        <v>37900</v>
      </c>
      <c r="J552" s="3">
        <v>43200</v>
      </c>
      <c r="K552" s="3">
        <v>38900</v>
      </c>
      <c r="L552" s="3">
        <v>44300</v>
      </c>
      <c r="M552" s="3">
        <v>39700</v>
      </c>
      <c r="N552" s="3">
        <v>44300</v>
      </c>
      <c r="O552" s="11">
        <v>42500</v>
      </c>
      <c r="P552" s="11">
        <v>47200</v>
      </c>
      <c r="Q552" s="11">
        <v>44600</v>
      </c>
      <c r="R552" s="11">
        <v>49500</v>
      </c>
    </row>
    <row r="553" spans="1:18" hidden="1">
      <c r="A553" s="10" t="s">
        <v>909</v>
      </c>
      <c r="B553" s="10" t="str">
        <f t="shared" si="20"/>
        <v>AVEM001</v>
      </c>
      <c r="C553" s="4" t="s">
        <v>910</v>
      </c>
      <c r="D553" s="4" t="s">
        <v>20</v>
      </c>
      <c r="E553" s="4" t="s">
        <v>21</v>
      </c>
      <c r="F553" s="4">
        <v>1.0900000000000001</v>
      </c>
      <c r="G553" s="4">
        <v>24</v>
      </c>
      <c r="H553" s="4" t="s">
        <v>22</v>
      </c>
      <c r="I553" s="3">
        <v>37900</v>
      </c>
      <c r="J553" s="3">
        <v>43200</v>
      </c>
      <c r="K553" s="3">
        <v>38900</v>
      </c>
      <c r="L553" s="3">
        <v>44300</v>
      </c>
      <c r="M553" s="3">
        <v>39700</v>
      </c>
      <c r="N553" s="3">
        <v>44300</v>
      </c>
      <c r="O553" s="11">
        <v>42500</v>
      </c>
      <c r="P553" s="11">
        <v>47200</v>
      </c>
      <c r="Q553" s="11">
        <v>44600</v>
      </c>
      <c r="R553" s="11">
        <v>49500</v>
      </c>
    </row>
    <row r="554" spans="1:18" hidden="1">
      <c r="A554" s="10" t="s">
        <v>911</v>
      </c>
      <c r="B554" s="10" t="str">
        <f t="shared" si="20"/>
        <v>AVEM001</v>
      </c>
      <c r="C554" s="4" t="s">
        <v>912</v>
      </c>
      <c r="D554" s="4" t="s">
        <v>20</v>
      </c>
      <c r="E554" s="4" t="s">
        <v>21</v>
      </c>
      <c r="F554" s="4">
        <v>1.0900000000000001</v>
      </c>
      <c r="G554" s="4">
        <v>24</v>
      </c>
      <c r="H554" s="4" t="s">
        <v>22</v>
      </c>
      <c r="I554" s="3">
        <v>37900</v>
      </c>
      <c r="J554" s="3">
        <v>43200</v>
      </c>
      <c r="K554" s="3">
        <v>38900</v>
      </c>
      <c r="L554" s="3">
        <v>44300</v>
      </c>
      <c r="M554" s="3">
        <v>39700</v>
      </c>
      <c r="N554" s="3">
        <v>44300</v>
      </c>
      <c r="O554" s="11">
        <v>42500</v>
      </c>
      <c r="P554" s="11">
        <v>47200</v>
      </c>
      <c r="Q554" s="11">
        <v>44600</v>
      </c>
      <c r="R554" s="11">
        <v>49500</v>
      </c>
    </row>
    <row r="555" spans="1:18" hidden="1">
      <c r="A555" s="10" t="s">
        <v>913</v>
      </c>
      <c r="B555" s="10" t="str">
        <f t="shared" si="20"/>
        <v>AVEM001</v>
      </c>
      <c r="C555" s="4" t="s">
        <v>914</v>
      </c>
      <c r="D555" s="4" t="s">
        <v>20</v>
      </c>
      <c r="E555" s="4" t="s">
        <v>21</v>
      </c>
      <c r="F555" s="4">
        <v>1.0900000000000001</v>
      </c>
      <c r="G555" s="4">
        <v>24</v>
      </c>
      <c r="H555" s="4" t="s">
        <v>22</v>
      </c>
      <c r="I555" s="3">
        <v>37900</v>
      </c>
      <c r="J555" s="3">
        <v>43200</v>
      </c>
      <c r="K555" s="3">
        <v>38900</v>
      </c>
      <c r="L555" s="3">
        <v>44300</v>
      </c>
      <c r="M555" s="3">
        <v>39700</v>
      </c>
      <c r="N555" s="3">
        <v>44300</v>
      </c>
      <c r="O555" s="11">
        <v>42500</v>
      </c>
      <c r="P555" s="11">
        <v>47200</v>
      </c>
      <c r="Q555" s="11">
        <v>44600</v>
      </c>
      <c r="R555" s="11">
        <v>49500</v>
      </c>
    </row>
    <row r="556" spans="1:18" hidden="1">
      <c r="A556" s="10" t="s">
        <v>915</v>
      </c>
      <c r="B556" s="10" t="str">
        <f t="shared" si="20"/>
        <v>AVEM001</v>
      </c>
      <c r="C556" s="4" t="s">
        <v>916</v>
      </c>
      <c r="D556" s="4" t="s">
        <v>20</v>
      </c>
      <c r="E556" s="4" t="s">
        <v>21</v>
      </c>
      <c r="F556" s="4">
        <v>1.0900000000000001</v>
      </c>
      <c r="G556" s="4">
        <v>24</v>
      </c>
      <c r="H556" s="4" t="s">
        <v>22</v>
      </c>
      <c r="I556" s="3">
        <v>37900</v>
      </c>
      <c r="J556" s="3">
        <v>43200</v>
      </c>
      <c r="K556" s="3">
        <v>38900</v>
      </c>
      <c r="L556" s="3">
        <v>44300</v>
      </c>
      <c r="M556" s="3">
        <v>39700</v>
      </c>
      <c r="N556" s="3">
        <v>44300</v>
      </c>
      <c r="O556" s="11">
        <v>42500</v>
      </c>
      <c r="P556" s="11">
        <v>47200</v>
      </c>
      <c r="Q556" s="11">
        <v>44600</v>
      </c>
      <c r="R556" s="11">
        <v>49500</v>
      </c>
    </row>
    <row r="557" spans="1:18" hidden="1">
      <c r="A557" s="10" t="s">
        <v>917</v>
      </c>
      <c r="B557" s="10" t="str">
        <f t="shared" si="20"/>
        <v>AVEM001</v>
      </c>
      <c r="C557" s="4" t="s">
        <v>918</v>
      </c>
      <c r="D557" s="4" t="s">
        <v>20</v>
      </c>
      <c r="E557" s="4" t="s">
        <v>21</v>
      </c>
      <c r="F557" s="4">
        <v>1.0900000000000001</v>
      </c>
      <c r="G557" s="4">
        <v>24</v>
      </c>
      <c r="H557" s="4" t="s">
        <v>22</v>
      </c>
      <c r="I557" s="3">
        <v>37900</v>
      </c>
      <c r="J557" s="3">
        <v>43200</v>
      </c>
      <c r="K557" s="3">
        <v>38900</v>
      </c>
      <c r="L557" s="3">
        <v>44300</v>
      </c>
      <c r="M557" s="3">
        <v>39700</v>
      </c>
      <c r="N557" s="3">
        <v>44300</v>
      </c>
      <c r="O557" s="11">
        <v>42500</v>
      </c>
      <c r="P557" s="11">
        <v>47200</v>
      </c>
      <c r="Q557" s="11">
        <v>44600</v>
      </c>
      <c r="R557" s="11">
        <v>49500</v>
      </c>
    </row>
    <row r="558" spans="1:18" hidden="1">
      <c r="A558" s="10" t="s">
        <v>919</v>
      </c>
      <c r="B558" s="10" t="str">
        <f t="shared" si="20"/>
        <v>AVEM001</v>
      </c>
      <c r="C558" s="4" t="s">
        <v>920</v>
      </c>
      <c r="D558" s="4" t="s">
        <v>20</v>
      </c>
      <c r="E558" s="4" t="s">
        <v>21</v>
      </c>
      <c r="F558" s="4">
        <v>1.0900000000000001</v>
      </c>
      <c r="G558" s="4">
        <v>24</v>
      </c>
      <c r="H558" s="4" t="s">
        <v>22</v>
      </c>
      <c r="I558" s="3">
        <v>37900</v>
      </c>
      <c r="J558" s="3">
        <v>43200</v>
      </c>
      <c r="K558" s="3">
        <v>38900</v>
      </c>
      <c r="L558" s="3">
        <v>44300</v>
      </c>
      <c r="M558" s="3">
        <v>39700</v>
      </c>
      <c r="N558" s="3">
        <v>44300</v>
      </c>
      <c r="O558" s="11">
        <v>42500</v>
      </c>
      <c r="P558" s="11">
        <v>47200</v>
      </c>
      <c r="Q558" s="11">
        <v>44600</v>
      </c>
      <c r="R558" s="11">
        <v>49500</v>
      </c>
    </row>
    <row r="559" spans="1:18" hidden="1">
      <c r="A559" s="10" t="s">
        <v>921</v>
      </c>
      <c r="B559" s="10" t="str">
        <f t="shared" si="20"/>
        <v>AVEM001</v>
      </c>
      <c r="C559" s="4" t="s">
        <v>922</v>
      </c>
      <c r="D559" s="4" t="s">
        <v>20</v>
      </c>
      <c r="E559" s="4" t="s">
        <v>21</v>
      </c>
      <c r="F559" s="4">
        <v>1.0900000000000001</v>
      </c>
      <c r="G559" s="4">
        <v>24</v>
      </c>
      <c r="H559" s="4" t="s">
        <v>22</v>
      </c>
      <c r="I559" s="3">
        <v>37900</v>
      </c>
      <c r="J559" s="3">
        <v>43200</v>
      </c>
      <c r="K559" s="3">
        <v>38900</v>
      </c>
      <c r="L559" s="3">
        <v>44300</v>
      </c>
      <c r="M559" s="3">
        <v>39700</v>
      </c>
      <c r="N559" s="3">
        <v>44300</v>
      </c>
      <c r="O559" s="11">
        <v>42500</v>
      </c>
      <c r="P559" s="11">
        <v>47200</v>
      </c>
      <c r="Q559" s="11">
        <v>44600</v>
      </c>
      <c r="R559" s="11">
        <v>49500</v>
      </c>
    </row>
    <row r="560" spans="1:18" hidden="1">
      <c r="A560" s="10" t="s">
        <v>923</v>
      </c>
      <c r="B560" s="10" t="str">
        <f t="shared" si="20"/>
        <v>AVEM001</v>
      </c>
      <c r="C560" s="4" t="s">
        <v>924</v>
      </c>
      <c r="D560" s="4" t="s">
        <v>20</v>
      </c>
      <c r="E560" s="4" t="s">
        <v>21</v>
      </c>
      <c r="F560" s="4">
        <v>1.0900000000000001</v>
      </c>
      <c r="G560" s="4">
        <v>24</v>
      </c>
      <c r="H560" s="4" t="s">
        <v>22</v>
      </c>
      <c r="I560" s="3">
        <v>37900</v>
      </c>
      <c r="J560" s="3">
        <v>43200</v>
      </c>
      <c r="K560" s="3">
        <v>38900</v>
      </c>
      <c r="L560" s="3">
        <v>44300</v>
      </c>
      <c r="M560" s="3">
        <v>39700</v>
      </c>
      <c r="N560" s="3">
        <v>44300</v>
      </c>
      <c r="O560" s="11">
        <v>42500</v>
      </c>
      <c r="P560" s="11">
        <v>47200</v>
      </c>
      <c r="Q560" s="11">
        <v>44600</v>
      </c>
      <c r="R560" s="11">
        <v>49500</v>
      </c>
    </row>
    <row r="561" spans="1:18" hidden="1">
      <c r="A561" s="10" t="s">
        <v>925</v>
      </c>
      <c r="B561" s="10" t="str">
        <f t="shared" si="20"/>
        <v>AVEM001</v>
      </c>
      <c r="C561" s="4" t="s">
        <v>926</v>
      </c>
      <c r="D561" s="4" t="s">
        <v>20</v>
      </c>
      <c r="E561" s="4" t="s">
        <v>21</v>
      </c>
      <c r="F561" s="4">
        <v>1.1040000000000001</v>
      </c>
      <c r="G561" s="4">
        <v>24</v>
      </c>
      <c r="H561" s="4" t="s">
        <v>22</v>
      </c>
      <c r="I561" s="3">
        <v>37900</v>
      </c>
      <c r="J561" s="3">
        <v>43200</v>
      </c>
      <c r="K561" s="3">
        <v>38900</v>
      </c>
      <c r="L561" s="3">
        <v>44300</v>
      </c>
      <c r="M561" s="3">
        <v>39700</v>
      </c>
      <c r="N561" s="3">
        <v>44300</v>
      </c>
      <c r="O561" s="11">
        <v>42500</v>
      </c>
      <c r="P561" s="11">
        <v>47200</v>
      </c>
      <c r="Q561" s="11">
        <v>44600</v>
      </c>
      <c r="R561" s="11">
        <v>49500</v>
      </c>
    </row>
    <row r="562" spans="1:18" hidden="1">
      <c r="A562" s="10" t="s">
        <v>927</v>
      </c>
      <c r="B562" s="10" t="str">
        <f t="shared" si="20"/>
        <v>AVEM001</v>
      </c>
      <c r="C562" s="4" t="s">
        <v>928</v>
      </c>
      <c r="D562" s="4" t="s">
        <v>20</v>
      </c>
      <c r="E562" s="4" t="s">
        <v>21</v>
      </c>
      <c r="F562" s="4">
        <v>1.0900000000000001</v>
      </c>
      <c r="G562" s="4">
        <v>24</v>
      </c>
      <c r="H562" s="4" t="s">
        <v>22</v>
      </c>
      <c r="I562" s="3">
        <v>37900</v>
      </c>
      <c r="J562" s="3">
        <v>43200</v>
      </c>
      <c r="K562" s="3">
        <v>38900</v>
      </c>
      <c r="L562" s="3">
        <v>44300</v>
      </c>
      <c r="M562" s="3">
        <v>39700</v>
      </c>
      <c r="N562" s="3">
        <v>44300</v>
      </c>
      <c r="O562" s="11">
        <v>42500</v>
      </c>
      <c r="P562" s="11">
        <v>47200</v>
      </c>
      <c r="Q562" s="11">
        <v>44600</v>
      </c>
      <c r="R562" s="11">
        <v>49500</v>
      </c>
    </row>
    <row r="563" spans="1:18" hidden="1">
      <c r="A563" s="10" t="s">
        <v>929</v>
      </c>
      <c r="B563" s="10" t="str">
        <f t="shared" si="20"/>
        <v>AVEM001</v>
      </c>
      <c r="C563" s="4" t="s">
        <v>930</v>
      </c>
      <c r="D563" s="4" t="s">
        <v>20</v>
      </c>
      <c r="E563" s="4" t="s">
        <v>21</v>
      </c>
      <c r="F563" s="4">
        <v>1.1040000000000001</v>
      </c>
      <c r="G563" s="4">
        <v>24</v>
      </c>
      <c r="H563" s="4" t="s">
        <v>22</v>
      </c>
      <c r="I563" s="3">
        <v>37900</v>
      </c>
      <c r="J563" s="3">
        <v>43200</v>
      </c>
      <c r="K563" s="3">
        <v>38900</v>
      </c>
      <c r="L563" s="3">
        <v>44300</v>
      </c>
      <c r="M563" s="3">
        <v>39700</v>
      </c>
      <c r="N563" s="3">
        <v>44300</v>
      </c>
      <c r="O563" s="11">
        <v>42500</v>
      </c>
      <c r="P563" s="11">
        <v>47200</v>
      </c>
      <c r="Q563" s="11">
        <v>44600</v>
      </c>
      <c r="R563" s="11">
        <v>49500</v>
      </c>
    </row>
    <row r="564" spans="1:18" hidden="1">
      <c r="A564" s="10" t="s">
        <v>931</v>
      </c>
      <c r="B564" s="10" t="str">
        <f t="shared" si="20"/>
        <v>AVEM001</v>
      </c>
      <c r="C564" s="4" t="s">
        <v>932</v>
      </c>
      <c r="D564" s="4" t="s">
        <v>20</v>
      </c>
      <c r="E564" s="4" t="s">
        <v>21</v>
      </c>
      <c r="F564" s="4">
        <v>1.0900000000000001</v>
      </c>
      <c r="G564" s="4">
        <v>24</v>
      </c>
      <c r="H564" s="4" t="s">
        <v>22</v>
      </c>
      <c r="I564" s="3">
        <v>37900</v>
      </c>
      <c r="J564" s="3">
        <v>43200</v>
      </c>
      <c r="K564" s="3">
        <v>38900</v>
      </c>
      <c r="L564" s="3">
        <v>44300</v>
      </c>
      <c r="M564" s="3">
        <v>39700</v>
      </c>
      <c r="N564" s="3">
        <v>44300</v>
      </c>
      <c r="O564" s="11">
        <v>42500</v>
      </c>
      <c r="P564" s="11">
        <v>47200</v>
      </c>
      <c r="Q564" s="11">
        <v>44600</v>
      </c>
      <c r="R564" s="11">
        <v>49500</v>
      </c>
    </row>
    <row r="565" spans="1:18" hidden="1">
      <c r="A565" s="10" t="s">
        <v>933</v>
      </c>
      <c r="B565" s="10" t="str">
        <f t="shared" si="20"/>
        <v>AVEM001</v>
      </c>
      <c r="C565" s="4" t="s">
        <v>934</v>
      </c>
      <c r="D565" s="4" t="s">
        <v>20</v>
      </c>
      <c r="E565" s="4" t="s">
        <v>21</v>
      </c>
      <c r="F565" s="4">
        <v>1.1040000000000001</v>
      </c>
      <c r="G565" s="4">
        <v>24</v>
      </c>
      <c r="H565" s="4" t="s">
        <v>22</v>
      </c>
      <c r="I565" s="3">
        <v>37900</v>
      </c>
      <c r="J565" s="3">
        <v>43200</v>
      </c>
      <c r="K565" s="3">
        <v>38900</v>
      </c>
      <c r="L565" s="3">
        <v>44300</v>
      </c>
      <c r="M565" s="3">
        <v>39700</v>
      </c>
      <c r="N565" s="3">
        <v>44300</v>
      </c>
      <c r="O565" s="11">
        <v>42500</v>
      </c>
      <c r="P565" s="11">
        <v>47200</v>
      </c>
      <c r="Q565" s="11">
        <v>44600</v>
      </c>
      <c r="R565" s="11">
        <v>49500</v>
      </c>
    </row>
    <row r="566" spans="1:18" hidden="1">
      <c r="A566" s="10" t="s">
        <v>935</v>
      </c>
      <c r="B566" s="10" t="str">
        <f t="shared" si="20"/>
        <v>AVEM001</v>
      </c>
      <c r="C566" s="4" t="s">
        <v>936</v>
      </c>
      <c r="D566" s="4" t="s">
        <v>20</v>
      </c>
      <c r="E566" s="4" t="s">
        <v>21</v>
      </c>
      <c r="F566" s="4">
        <v>1.1040000000000001</v>
      </c>
      <c r="G566" s="4">
        <v>24</v>
      </c>
      <c r="H566" s="4" t="s">
        <v>22</v>
      </c>
      <c r="I566" s="3">
        <v>37900</v>
      </c>
      <c r="J566" s="3">
        <v>43200</v>
      </c>
      <c r="K566" s="3">
        <v>38900</v>
      </c>
      <c r="L566" s="3">
        <v>44300</v>
      </c>
      <c r="M566" s="3">
        <v>39700</v>
      </c>
      <c r="N566" s="3">
        <v>44300</v>
      </c>
      <c r="O566" s="11">
        <v>42500</v>
      </c>
      <c r="P566" s="11">
        <v>47200</v>
      </c>
      <c r="Q566" s="11">
        <v>44600</v>
      </c>
      <c r="R566" s="11">
        <v>49500</v>
      </c>
    </row>
    <row r="567" spans="1:18" hidden="1">
      <c r="A567" s="10" t="s">
        <v>937</v>
      </c>
      <c r="B567" s="10" t="str">
        <f t="shared" si="20"/>
        <v>AVEM001</v>
      </c>
      <c r="C567" s="4" t="s">
        <v>938</v>
      </c>
      <c r="D567" s="4" t="s">
        <v>20</v>
      </c>
      <c r="E567" s="4" t="s">
        <v>21</v>
      </c>
      <c r="F567" s="4">
        <v>1.0900000000000001</v>
      </c>
      <c r="G567" s="4">
        <v>24</v>
      </c>
      <c r="H567" s="4" t="s">
        <v>22</v>
      </c>
      <c r="I567" s="3">
        <v>37900</v>
      </c>
      <c r="J567" s="3">
        <v>43200</v>
      </c>
      <c r="K567" s="3">
        <v>38900</v>
      </c>
      <c r="L567" s="3">
        <v>44300</v>
      </c>
      <c r="M567" s="3">
        <v>39700</v>
      </c>
      <c r="N567" s="3">
        <v>44300</v>
      </c>
      <c r="O567" s="11">
        <v>42500</v>
      </c>
      <c r="P567" s="11">
        <v>47200</v>
      </c>
      <c r="Q567" s="11">
        <v>44600</v>
      </c>
      <c r="R567" s="11">
        <v>49500</v>
      </c>
    </row>
    <row r="568" spans="1:18" hidden="1">
      <c r="A568" s="10" t="s">
        <v>939</v>
      </c>
      <c r="B568" s="10" t="str">
        <f t="shared" si="20"/>
        <v>AVEM001</v>
      </c>
      <c r="C568" s="4" t="s">
        <v>940</v>
      </c>
      <c r="D568" s="4" t="s">
        <v>20</v>
      </c>
      <c r="E568" s="4" t="s">
        <v>21</v>
      </c>
      <c r="F568" s="4">
        <v>1.0900000000000001</v>
      </c>
      <c r="G568" s="4">
        <v>24</v>
      </c>
      <c r="H568" s="4" t="s">
        <v>22</v>
      </c>
      <c r="I568" s="3">
        <v>37900</v>
      </c>
      <c r="J568" s="3">
        <v>43200</v>
      </c>
      <c r="K568" s="3">
        <v>38900</v>
      </c>
      <c r="L568" s="3">
        <v>44300</v>
      </c>
      <c r="M568" s="3">
        <v>39700</v>
      </c>
      <c r="N568" s="3">
        <v>44300</v>
      </c>
      <c r="O568" s="11">
        <v>42500</v>
      </c>
      <c r="P568" s="11">
        <v>47200</v>
      </c>
      <c r="Q568" s="11">
        <v>44600</v>
      </c>
      <c r="R568" s="11">
        <v>49500</v>
      </c>
    </row>
    <row r="569" spans="1:18" hidden="1">
      <c r="A569" s="10" t="s">
        <v>941</v>
      </c>
      <c r="B569" s="10" t="str">
        <f t="shared" si="20"/>
        <v>AVEM001</v>
      </c>
      <c r="C569" s="4" t="s">
        <v>942</v>
      </c>
      <c r="D569" s="4" t="s">
        <v>20</v>
      </c>
      <c r="E569" s="4" t="s">
        <v>21</v>
      </c>
      <c r="F569" s="4">
        <v>1.0900000000000001</v>
      </c>
      <c r="G569" s="4">
        <v>24</v>
      </c>
      <c r="H569" s="4" t="s">
        <v>22</v>
      </c>
      <c r="I569" s="3">
        <v>37900</v>
      </c>
      <c r="J569" s="3">
        <v>43200</v>
      </c>
      <c r="K569" s="3">
        <v>38900</v>
      </c>
      <c r="L569" s="3">
        <v>44300</v>
      </c>
      <c r="M569" s="3">
        <v>39700</v>
      </c>
      <c r="N569" s="3">
        <v>44300</v>
      </c>
      <c r="O569" s="11">
        <v>42500</v>
      </c>
      <c r="P569" s="11">
        <v>47200</v>
      </c>
      <c r="Q569" s="11">
        <v>44600</v>
      </c>
      <c r="R569" s="11">
        <v>49500</v>
      </c>
    </row>
    <row r="570" spans="1:18" hidden="1">
      <c r="A570" s="10" t="s">
        <v>943</v>
      </c>
      <c r="B570" s="10" t="str">
        <f t="shared" si="20"/>
        <v>AVEM001</v>
      </c>
      <c r="C570" s="4" t="s">
        <v>944</v>
      </c>
      <c r="D570" s="4" t="s">
        <v>20</v>
      </c>
      <c r="E570" s="4" t="s">
        <v>21</v>
      </c>
      <c r="F570" s="4">
        <v>1.0900000000000001</v>
      </c>
      <c r="G570" s="4">
        <v>24</v>
      </c>
      <c r="H570" s="4" t="s">
        <v>22</v>
      </c>
      <c r="I570" s="3">
        <v>37900</v>
      </c>
      <c r="J570" s="3">
        <v>43200</v>
      </c>
      <c r="K570" s="3">
        <v>38900</v>
      </c>
      <c r="L570" s="3">
        <v>44300</v>
      </c>
      <c r="M570" s="3">
        <v>39700</v>
      </c>
      <c r="N570" s="3">
        <v>44300</v>
      </c>
      <c r="O570" s="11">
        <v>42500</v>
      </c>
      <c r="P570" s="11">
        <v>47200</v>
      </c>
      <c r="Q570" s="11">
        <v>44600</v>
      </c>
      <c r="R570" s="11">
        <v>49500</v>
      </c>
    </row>
    <row r="571" spans="1:18" hidden="1">
      <c r="A571" s="10" t="s">
        <v>945</v>
      </c>
      <c r="B571" s="10" t="str">
        <f t="shared" si="20"/>
        <v>AVEM001</v>
      </c>
      <c r="C571" s="4" t="s">
        <v>946</v>
      </c>
      <c r="D571" s="4" t="s">
        <v>20</v>
      </c>
      <c r="E571" s="4" t="s">
        <v>21</v>
      </c>
      <c r="F571" s="4">
        <v>1.0900000000000001</v>
      </c>
      <c r="G571" s="4">
        <v>24</v>
      </c>
      <c r="H571" s="4" t="s">
        <v>22</v>
      </c>
      <c r="I571" s="3">
        <v>37900</v>
      </c>
      <c r="J571" s="3">
        <v>43200</v>
      </c>
      <c r="K571" s="3">
        <v>38900</v>
      </c>
      <c r="L571" s="3">
        <v>44300</v>
      </c>
      <c r="M571" s="3">
        <v>39700</v>
      </c>
      <c r="N571" s="3">
        <v>44300</v>
      </c>
      <c r="O571" s="11">
        <v>42500</v>
      </c>
      <c r="P571" s="11">
        <v>47200</v>
      </c>
      <c r="Q571" s="11">
        <v>44600</v>
      </c>
      <c r="R571" s="11">
        <v>49500</v>
      </c>
    </row>
    <row r="572" spans="1:18" hidden="1">
      <c r="A572" s="12" t="s">
        <v>947</v>
      </c>
      <c r="B572" s="10" t="str">
        <f>A572</f>
        <v>AVEM001KBA</v>
      </c>
      <c r="C572" s="4" t="s">
        <v>948</v>
      </c>
      <c r="D572" s="4" t="s">
        <v>75</v>
      </c>
      <c r="E572" s="4" t="s">
        <v>949</v>
      </c>
      <c r="F572" s="16">
        <v>1.23</v>
      </c>
      <c r="G572" s="4">
        <v>24</v>
      </c>
      <c r="H572" s="4" t="s">
        <v>22</v>
      </c>
      <c r="I572" s="3">
        <v>37700</v>
      </c>
      <c r="J572" s="3">
        <v>42800</v>
      </c>
      <c r="K572" s="3">
        <v>38900</v>
      </c>
      <c r="L572" s="3">
        <v>44100</v>
      </c>
      <c r="M572" s="3">
        <v>39700</v>
      </c>
      <c r="N572" s="3">
        <v>44100</v>
      </c>
      <c r="O572" s="11">
        <v>42500</v>
      </c>
      <c r="P572" s="11">
        <v>45000</v>
      </c>
      <c r="Q572" s="11">
        <v>44600</v>
      </c>
      <c r="R572" s="11">
        <v>47200</v>
      </c>
    </row>
    <row r="573" spans="1:18" hidden="1">
      <c r="A573" s="12" t="s">
        <v>950</v>
      </c>
      <c r="B573" s="10" t="str">
        <f>A573</f>
        <v>AVEM001KBB</v>
      </c>
      <c r="C573" s="4" t="s">
        <v>951</v>
      </c>
      <c r="D573" s="4" t="s">
        <v>75</v>
      </c>
      <c r="E573" s="4" t="s">
        <v>949</v>
      </c>
      <c r="F573" s="16">
        <v>1.23</v>
      </c>
      <c r="G573" s="4">
        <v>24</v>
      </c>
      <c r="H573" s="4" t="s">
        <v>22</v>
      </c>
      <c r="I573" s="3">
        <v>34900</v>
      </c>
      <c r="J573" s="3">
        <v>39800</v>
      </c>
      <c r="K573" s="3">
        <v>37300</v>
      </c>
      <c r="L573" s="3">
        <v>42400</v>
      </c>
      <c r="M573" s="3">
        <v>38100</v>
      </c>
      <c r="N573" s="3">
        <v>42400</v>
      </c>
      <c r="O573" s="3">
        <v>40800</v>
      </c>
      <c r="P573" s="3">
        <v>43200</v>
      </c>
      <c r="Q573" s="11">
        <v>42800</v>
      </c>
      <c r="R573" s="11">
        <v>45300</v>
      </c>
    </row>
    <row r="574" spans="1:18" hidden="1">
      <c r="A574" s="12" t="s">
        <v>952</v>
      </c>
      <c r="B574" s="10" t="str">
        <f>A574</f>
        <v>AVEM001KBC</v>
      </c>
      <c r="C574" s="4" t="s">
        <v>953</v>
      </c>
      <c r="D574" s="4" t="s">
        <v>75</v>
      </c>
      <c r="E574" s="4" t="s">
        <v>949</v>
      </c>
      <c r="F574" s="16">
        <v>1.23</v>
      </c>
      <c r="G574" s="4">
        <v>24</v>
      </c>
      <c r="H574" s="4" t="s">
        <v>22</v>
      </c>
      <c r="I574" s="3">
        <v>32600</v>
      </c>
      <c r="J574" s="3">
        <v>37300</v>
      </c>
      <c r="K574" s="3">
        <v>35800</v>
      </c>
      <c r="L574" s="3">
        <v>40800</v>
      </c>
      <c r="M574" s="3">
        <v>36500</v>
      </c>
      <c r="N574" s="3">
        <v>40800</v>
      </c>
      <c r="O574" s="3">
        <v>39100</v>
      </c>
      <c r="P574" s="3">
        <v>41600</v>
      </c>
      <c r="Q574" s="11">
        <v>41000</v>
      </c>
      <c r="R574" s="11">
        <v>43600</v>
      </c>
    </row>
    <row r="575" spans="1:18" hidden="1">
      <c r="A575" s="10" t="s">
        <v>954</v>
      </c>
      <c r="B575" s="10" t="str">
        <f t="shared" ref="B575:B638" si="21">LEFT(A575,7)</f>
        <v>AVEM005</v>
      </c>
      <c r="C575" s="4" t="s">
        <v>836</v>
      </c>
      <c r="D575" s="4" t="s">
        <v>20</v>
      </c>
      <c r="E575" s="4" t="s">
        <v>432</v>
      </c>
      <c r="F575" s="4">
        <v>5.3879999999999999</v>
      </c>
      <c r="G575" s="4">
        <v>4</v>
      </c>
      <c r="H575" s="4" t="s">
        <v>22</v>
      </c>
      <c r="I575" s="3">
        <v>140600</v>
      </c>
      <c r="J575" s="3">
        <v>162500</v>
      </c>
      <c r="K575" s="3">
        <v>144200</v>
      </c>
      <c r="L575" s="3">
        <v>166500</v>
      </c>
      <c r="M575" s="3">
        <v>147100</v>
      </c>
      <c r="N575" s="3">
        <v>166500</v>
      </c>
      <c r="O575" s="11">
        <v>157400</v>
      </c>
      <c r="P575" s="11">
        <v>177300</v>
      </c>
      <c r="Q575" s="11">
        <v>165300</v>
      </c>
      <c r="R575" s="11">
        <v>185700</v>
      </c>
    </row>
    <row r="576" spans="1:18" hidden="1">
      <c r="A576" s="10" t="s">
        <v>955</v>
      </c>
      <c r="B576" s="10" t="str">
        <f t="shared" si="21"/>
        <v>AVEM005</v>
      </c>
      <c r="C576" s="4" t="s">
        <v>838</v>
      </c>
      <c r="D576" s="4" t="s">
        <v>20</v>
      </c>
      <c r="E576" s="4" t="s">
        <v>432</v>
      </c>
      <c r="F576" s="4">
        <v>5.3879999999999999</v>
      </c>
      <c r="G576" s="4">
        <v>4</v>
      </c>
      <c r="H576" s="4" t="s">
        <v>22</v>
      </c>
      <c r="I576" s="3">
        <v>140600</v>
      </c>
      <c r="J576" s="3">
        <v>162500</v>
      </c>
      <c r="K576" s="3">
        <v>144200</v>
      </c>
      <c r="L576" s="3">
        <v>166500</v>
      </c>
      <c r="M576" s="3">
        <v>147100</v>
      </c>
      <c r="N576" s="3">
        <v>166500</v>
      </c>
      <c r="O576" s="11">
        <v>157400</v>
      </c>
      <c r="P576" s="11">
        <v>177300</v>
      </c>
      <c r="Q576" s="11">
        <v>165300</v>
      </c>
      <c r="R576" s="11">
        <v>185700</v>
      </c>
    </row>
    <row r="577" spans="1:18" hidden="1">
      <c r="A577" s="10" t="s">
        <v>956</v>
      </c>
      <c r="B577" s="10" t="str">
        <f t="shared" si="21"/>
        <v>AVEM005</v>
      </c>
      <c r="C577" s="4" t="s">
        <v>840</v>
      </c>
      <c r="D577" s="4" t="s">
        <v>20</v>
      </c>
      <c r="E577" s="4" t="s">
        <v>432</v>
      </c>
      <c r="F577" s="4">
        <v>5.3879999999999999</v>
      </c>
      <c r="G577" s="4">
        <v>4</v>
      </c>
      <c r="H577" s="4" t="s">
        <v>22</v>
      </c>
      <c r="I577" s="3">
        <v>140600</v>
      </c>
      <c r="J577" s="3">
        <v>162500</v>
      </c>
      <c r="K577" s="3">
        <v>144200</v>
      </c>
      <c r="L577" s="3">
        <v>166500</v>
      </c>
      <c r="M577" s="3">
        <v>147100</v>
      </c>
      <c r="N577" s="3">
        <v>166500</v>
      </c>
      <c r="O577" s="11">
        <v>157400</v>
      </c>
      <c r="P577" s="11">
        <v>177300</v>
      </c>
      <c r="Q577" s="11">
        <v>165300</v>
      </c>
      <c r="R577" s="11">
        <v>185700</v>
      </c>
    </row>
    <row r="578" spans="1:18" hidden="1">
      <c r="A578" s="10" t="s">
        <v>957</v>
      </c>
      <c r="B578" s="10" t="str">
        <f t="shared" si="21"/>
        <v>AVEM005</v>
      </c>
      <c r="C578" s="4" t="s">
        <v>842</v>
      </c>
      <c r="D578" s="4" t="s">
        <v>20</v>
      </c>
      <c r="E578" s="4" t="s">
        <v>432</v>
      </c>
      <c r="F578" s="4">
        <v>5.3730000000000002</v>
      </c>
      <c r="G578" s="4">
        <v>4</v>
      </c>
      <c r="H578" s="4" t="s">
        <v>22</v>
      </c>
      <c r="I578" s="3">
        <v>140600</v>
      </c>
      <c r="J578" s="3">
        <v>162500</v>
      </c>
      <c r="K578" s="3">
        <v>144200</v>
      </c>
      <c r="L578" s="3">
        <v>166500</v>
      </c>
      <c r="M578" s="3">
        <v>147100</v>
      </c>
      <c r="N578" s="3">
        <v>166500</v>
      </c>
      <c r="O578" s="11">
        <v>157400</v>
      </c>
      <c r="P578" s="11">
        <v>177300</v>
      </c>
      <c r="Q578" s="11">
        <v>165300</v>
      </c>
      <c r="R578" s="11">
        <v>185700</v>
      </c>
    </row>
    <row r="579" spans="1:18" hidden="1">
      <c r="A579" s="10" t="s">
        <v>958</v>
      </c>
      <c r="B579" s="10" t="str">
        <f t="shared" si="21"/>
        <v>AVEM005</v>
      </c>
      <c r="C579" s="4" t="s">
        <v>844</v>
      </c>
      <c r="D579" s="4" t="s">
        <v>20</v>
      </c>
      <c r="E579" s="4" t="s">
        <v>432</v>
      </c>
      <c r="F579" s="4">
        <v>5.3879999999999999</v>
      </c>
      <c r="G579" s="4">
        <v>4</v>
      </c>
      <c r="H579" s="4" t="s">
        <v>22</v>
      </c>
      <c r="I579" s="3">
        <v>140600</v>
      </c>
      <c r="J579" s="3">
        <v>162500</v>
      </c>
      <c r="K579" s="3">
        <v>144200</v>
      </c>
      <c r="L579" s="3">
        <v>166500</v>
      </c>
      <c r="M579" s="3">
        <v>147100</v>
      </c>
      <c r="N579" s="3">
        <v>166500</v>
      </c>
      <c r="O579" s="11">
        <v>157400</v>
      </c>
      <c r="P579" s="11">
        <v>177300</v>
      </c>
      <c r="Q579" s="11">
        <v>165300</v>
      </c>
      <c r="R579" s="11">
        <v>185700</v>
      </c>
    </row>
    <row r="580" spans="1:18" hidden="1">
      <c r="A580" s="10" t="s">
        <v>959</v>
      </c>
      <c r="B580" s="10" t="str">
        <f t="shared" si="21"/>
        <v>AVEM005</v>
      </c>
      <c r="C580" s="4" t="s">
        <v>960</v>
      </c>
      <c r="D580" s="4" t="s">
        <v>20</v>
      </c>
      <c r="E580" s="4" t="s">
        <v>432</v>
      </c>
      <c r="F580" s="4">
        <v>5.3730000000000002</v>
      </c>
      <c r="G580" s="4">
        <v>4</v>
      </c>
      <c r="H580" s="4" t="s">
        <v>22</v>
      </c>
      <c r="I580" s="3">
        <v>140600</v>
      </c>
      <c r="J580" s="3">
        <v>162500</v>
      </c>
      <c r="K580" s="3">
        <v>144200</v>
      </c>
      <c r="L580" s="3">
        <v>166500</v>
      </c>
      <c r="M580" s="3">
        <v>147100</v>
      </c>
      <c r="N580" s="3">
        <v>166500</v>
      </c>
      <c r="O580" s="11">
        <v>157400</v>
      </c>
      <c r="P580" s="11">
        <v>177300</v>
      </c>
      <c r="Q580" s="11">
        <v>165300</v>
      </c>
      <c r="R580" s="11">
        <v>185700</v>
      </c>
    </row>
    <row r="581" spans="1:18" hidden="1">
      <c r="A581" s="10" t="s">
        <v>961</v>
      </c>
      <c r="B581" s="10" t="str">
        <f t="shared" si="21"/>
        <v>AVEM005</v>
      </c>
      <c r="C581" s="4" t="s">
        <v>846</v>
      </c>
      <c r="D581" s="4" t="s">
        <v>20</v>
      </c>
      <c r="E581" s="4" t="s">
        <v>432</v>
      </c>
      <c r="F581" s="4">
        <v>5.3730000000000002</v>
      </c>
      <c r="G581" s="4">
        <v>4</v>
      </c>
      <c r="H581" s="4" t="s">
        <v>22</v>
      </c>
      <c r="I581" s="3">
        <v>140600</v>
      </c>
      <c r="J581" s="3">
        <v>162500</v>
      </c>
      <c r="K581" s="3">
        <v>144200</v>
      </c>
      <c r="L581" s="3">
        <v>166500</v>
      </c>
      <c r="M581" s="3">
        <v>147100</v>
      </c>
      <c r="N581" s="3">
        <v>166500</v>
      </c>
      <c r="O581" s="11">
        <v>157400</v>
      </c>
      <c r="P581" s="11">
        <v>177300</v>
      </c>
      <c r="Q581" s="11">
        <v>165300</v>
      </c>
      <c r="R581" s="11">
        <v>185700</v>
      </c>
    </row>
    <row r="582" spans="1:18" hidden="1">
      <c r="A582" s="10" t="s">
        <v>962</v>
      </c>
      <c r="B582" s="10" t="str">
        <f t="shared" si="21"/>
        <v>AVEM005</v>
      </c>
      <c r="C582" s="4" t="s">
        <v>848</v>
      </c>
      <c r="D582" s="4" t="s">
        <v>20</v>
      </c>
      <c r="E582" s="4" t="s">
        <v>432</v>
      </c>
      <c r="F582" s="4">
        <v>5.3730000000000002</v>
      </c>
      <c r="G582" s="4">
        <v>4</v>
      </c>
      <c r="H582" s="4" t="s">
        <v>22</v>
      </c>
      <c r="I582" s="3">
        <v>140600</v>
      </c>
      <c r="J582" s="3">
        <v>162500</v>
      </c>
      <c r="K582" s="3">
        <v>144200</v>
      </c>
      <c r="L582" s="3">
        <v>166500</v>
      </c>
      <c r="M582" s="3">
        <v>147100</v>
      </c>
      <c r="N582" s="3">
        <v>166500</v>
      </c>
      <c r="O582" s="11">
        <v>157400</v>
      </c>
      <c r="P582" s="11">
        <v>177300</v>
      </c>
      <c r="Q582" s="11">
        <v>165300</v>
      </c>
      <c r="R582" s="11">
        <v>185700</v>
      </c>
    </row>
    <row r="583" spans="1:18" hidden="1">
      <c r="A583" s="10" t="s">
        <v>963</v>
      </c>
      <c r="B583" s="10" t="str">
        <f t="shared" si="21"/>
        <v>AVEM005</v>
      </c>
      <c r="C583" s="4" t="s">
        <v>850</v>
      </c>
      <c r="D583" s="4" t="s">
        <v>20</v>
      </c>
      <c r="E583" s="4" t="s">
        <v>432</v>
      </c>
      <c r="F583" s="4">
        <v>5.3</v>
      </c>
      <c r="G583" s="4">
        <v>4</v>
      </c>
      <c r="H583" s="4" t="s">
        <v>22</v>
      </c>
      <c r="I583" s="3">
        <v>140600</v>
      </c>
      <c r="J583" s="3">
        <v>162500</v>
      </c>
      <c r="K583" s="3">
        <v>144200</v>
      </c>
      <c r="L583" s="3">
        <v>166500</v>
      </c>
      <c r="M583" s="3">
        <v>147100</v>
      </c>
      <c r="N583" s="3">
        <v>166500</v>
      </c>
      <c r="O583" s="11">
        <v>157400</v>
      </c>
      <c r="P583" s="11">
        <v>177300</v>
      </c>
      <c r="Q583" s="11">
        <v>165300</v>
      </c>
      <c r="R583" s="11">
        <v>185700</v>
      </c>
    </row>
    <row r="584" spans="1:18" hidden="1">
      <c r="A584" s="10" t="s">
        <v>964</v>
      </c>
      <c r="B584" s="10" t="str">
        <f t="shared" si="21"/>
        <v>AVEM005</v>
      </c>
      <c r="C584" s="4" t="s">
        <v>965</v>
      </c>
      <c r="D584" s="4" t="s">
        <v>20</v>
      </c>
      <c r="E584" s="4" t="s">
        <v>432</v>
      </c>
      <c r="F584" s="4">
        <v>5.3730000000000002</v>
      </c>
      <c r="G584" s="4">
        <v>4</v>
      </c>
      <c r="H584" s="4" t="s">
        <v>22</v>
      </c>
      <c r="I584" s="3">
        <v>140600</v>
      </c>
      <c r="J584" s="3">
        <v>162500</v>
      </c>
      <c r="K584" s="3">
        <v>144200</v>
      </c>
      <c r="L584" s="3">
        <v>166500</v>
      </c>
      <c r="M584" s="3">
        <v>147100</v>
      </c>
      <c r="N584" s="3">
        <v>166500</v>
      </c>
      <c r="O584" s="11">
        <v>157400</v>
      </c>
      <c r="P584" s="11">
        <v>177300</v>
      </c>
      <c r="Q584" s="11">
        <v>165300</v>
      </c>
      <c r="R584" s="11">
        <v>185700</v>
      </c>
    </row>
    <row r="585" spans="1:18" hidden="1">
      <c r="A585" s="10" t="s">
        <v>966</v>
      </c>
      <c r="B585" s="10" t="str">
        <f t="shared" si="21"/>
        <v>AVEM005</v>
      </c>
      <c r="C585" s="4" t="s">
        <v>967</v>
      </c>
      <c r="D585" s="4" t="s">
        <v>20</v>
      </c>
      <c r="E585" s="4" t="s">
        <v>432</v>
      </c>
      <c r="F585" s="4">
        <v>5.3730000000000002</v>
      </c>
      <c r="G585" s="4">
        <v>4</v>
      </c>
      <c r="H585" s="4" t="s">
        <v>22</v>
      </c>
      <c r="I585" s="3">
        <v>140600</v>
      </c>
      <c r="J585" s="3">
        <v>162500</v>
      </c>
      <c r="K585" s="3">
        <v>144200</v>
      </c>
      <c r="L585" s="3">
        <v>166500</v>
      </c>
      <c r="M585" s="3">
        <v>147100</v>
      </c>
      <c r="N585" s="3">
        <v>166500</v>
      </c>
      <c r="O585" s="11">
        <v>157400</v>
      </c>
      <c r="P585" s="11">
        <v>177300</v>
      </c>
      <c r="Q585" s="11">
        <v>165300</v>
      </c>
      <c r="R585" s="11">
        <v>185700</v>
      </c>
    </row>
    <row r="586" spans="1:18" hidden="1">
      <c r="A586" s="10" t="s">
        <v>968</v>
      </c>
      <c r="B586" s="10" t="str">
        <f t="shared" si="21"/>
        <v>AVEM005</v>
      </c>
      <c r="C586" s="4" t="s">
        <v>969</v>
      </c>
      <c r="D586" s="4" t="s">
        <v>20</v>
      </c>
      <c r="E586" s="4" t="s">
        <v>432</v>
      </c>
      <c r="F586" s="4">
        <v>5.6180000000000003</v>
      </c>
      <c r="G586" s="4">
        <v>4</v>
      </c>
      <c r="H586" s="4" t="s">
        <v>22</v>
      </c>
      <c r="I586" s="3">
        <v>140600</v>
      </c>
      <c r="J586" s="3">
        <v>162500</v>
      </c>
      <c r="K586" s="3">
        <v>144200</v>
      </c>
      <c r="L586" s="3">
        <v>166500</v>
      </c>
      <c r="M586" s="3">
        <v>147100</v>
      </c>
      <c r="N586" s="3">
        <v>166500</v>
      </c>
      <c r="O586" s="11">
        <v>157400</v>
      </c>
      <c r="P586" s="11">
        <v>177300</v>
      </c>
      <c r="Q586" s="11">
        <v>165300</v>
      </c>
      <c r="R586" s="11">
        <v>185700</v>
      </c>
    </row>
    <row r="587" spans="1:18" hidden="1">
      <c r="A587" s="10" t="s">
        <v>970</v>
      </c>
      <c r="B587" s="10" t="str">
        <f t="shared" si="21"/>
        <v>AVEM005</v>
      </c>
      <c r="C587" s="4" t="s">
        <v>852</v>
      </c>
      <c r="D587" s="4" t="s">
        <v>20</v>
      </c>
      <c r="E587" s="4" t="s">
        <v>432</v>
      </c>
      <c r="F587" s="4">
        <v>5.3879999999999999</v>
      </c>
      <c r="G587" s="4">
        <v>4</v>
      </c>
      <c r="H587" s="4" t="s">
        <v>22</v>
      </c>
      <c r="I587" s="3">
        <v>140600</v>
      </c>
      <c r="J587" s="3">
        <v>162500</v>
      </c>
      <c r="K587" s="3">
        <v>144200</v>
      </c>
      <c r="L587" s="3">
        <v>166500</v>
      </c>
      <c r="M587" s="3">
        <v>147100</v>
      </c>
      <c r="N587" s="3">
        <v>166500</v>
      </c>
      <c r="O587" s="11">
        <v>157400</v>
      </c>
      <c r="P587" s="11">
        <v>177300</v>
      </c>
      <c r="Q587" s="11">
        <v>165300</v>
      </c>
      <c r="R587" s="11">
        <v>185700</v>
      </c>
    </row>
    <row r="588" spans="1:18" hidden="1">
      <c r="A588" s="10" t="s">
        <v>971</v>
      </c>
      <c r="B588" s="10" t="str">
        <f t="shared" si="21"/>
        <v>AVEM005</v>
      </c>
      <c r="C588" s="4" t="s">
        <v>854</v>
      </c>
      <c r="D588" s="4" t="s">
        <v>20</v>
      </c>
      <c r="E588" s="4" t="s">
        <v>432</v>
      </c>
      <c r="F588" s="4">
        <v>5.3730000000000002</v>
      </c>
      <c r="G588" s="4">
        <v>4</v>
      </c>
      <c r="H588" s="4" t="s">
        <v>22</v>
      </c>
      <c r="I588" s="3">
        <v>140600</v>
      </c>
      <c r="J588" s="3">
        <v>162500</v>
      </c>
      <c r="K588" s="3">
        <v>144200</v>
      </c>
      <c r="L588" s="3">
        <v>166500</v>
      </c>
      <c r="M588" s="3">
        <v>147100</v>
      </c>
      <c r="N588" s="3">
        <v>166500</v>
      </c>
      <c r="O588" s="11">
        <v>157400</v>
      </c>
      <c r="P588" s="11">
        <v>177300</v>
      </c>
      <c r="Q588" s="11">
        <v>165300</v>
      </c>
      <c r="R588" s="11">
        <v>185700</v>
      </c>
    </row>
    <row r="589" spans="1:18" hidden="1">
      <c r="A589" s="10" t="s">
        <v>972</v>
      </c>
      <c r="B589" s="10" t="str">
        <f t="shared" si="21"/>
        <v>AVEM005</v>
      </c>
      <c r="C589" s="4" t="s">
        <v>856</v>
      </c>
      <c r="D589" s="4" t="s">
        <v>20</v>
      </c>
      <c r="E589" s="4" t="s">
        <v>432</v>
      </c>
      <c r="F589" s="4">
        <v>5.3</v>
      </c>
      <c r="G589" s="4">
        <v>4</v>
      </c>
      <c r="H589" s="4" t="s">
        <v>22</v>
      </c>
      <c r="I589" s="3">
        <v>140600</v>
      </c>
      <c r="J589" s="3">
        <v>162500</v>
      </c>
      <c r="K589" s="3">
        <v>144200</v>
      </c>
      <c r="L589" s="3">
        <v>166500</v>
      </c>
      <c r="M589" s="3">
        <v>147100</v>
      </c>
      <c r="N589" s="3">
        <v>166500</v>
      </c>
      <c r="O589" s="11">
        <v>157400</v>
      </c>
      <c r="P589" s="11">
        <v>177300</v>
      </c>
      <c r="Q589" s="11">
        <v>165300</v>
      </c>
      <c r="R589" s="11">
        <v>185700</v>
      </c>
    </row>
    <row r="590" spans="1:18" hidden="1">
      <c r="A590" s="10" t="s">
        <v>973</v>
      </c>
      <c r="B590" s="10" t="str">
        <f t="shared" si="21"/>
        <v>AVEM005</v>
      </c>
      <c r="C590" s="4" t="s">
        <v>974</v>
      </c>
      <c r="D590" s="4" t="s">
        <v>20</v>
      </c>
      <c r="E590" s="4" t="s">
        <v>432</v>
      </c>
      <c r="F590" s="4">
        <v>5.3730000000000002</v>
      </c>
      <c r="G590" s="4">
        <v>4</v>
      </c>
      <c r="H590" s="4" t="s">
        <v>22</v>
      </c>
      <c r="I590" s="3">
        <v>140600</v>
      </c>
      <c r="J590" s="3">
        <v>162500</v>
      </c>
      <c r="K590" s="3">
        <v>144200</v>
      </c>
      <c r="L590" s="3">
        <v>166500</v>
      </c>
      <c r="M590" s="3">
        <v>147100</v>
      </c>
      <c r="N590" s="3">
        <v>166500</v>
      </c>
      <c r="O590" s="11">
        <v>157400</v>
      </c>
      <c r="P590" s="11">
        <v>177300</v>
      </c>
      <c r="Q590" s="11">
        <v>165300</v>
      </c>
      <c r="R590" s="11">
        <v>185700</v>
      </c>
    </row>
    <row r="591" spans="1:18" hidden="1">
      <c r="A591" s="10" t="s">
        <v>975</v>
      </c>
      <c r="B591" s="10" t="str">
        <f t="shared" si="21"/>
        <v>AVEM005</v>
      </c>
      <c r="C591" s="4" t="s">
        <v>858</v>
      </c>
      <c r="D591" s="4" t="s">
        <v>20</v>
      </c>
      <c r="E591" s="4" t="s">
        <v>432</v>
      </c>
      <c r="F591" s="4">
        <v>5.3730000000000002</v>
      </c>
      <c r="G591" s="4">
        <v>4</v>
      </c>
      <c r="H591" s="4" t="s">
        <v>22</v>
      </c>
      <c r="I591" s="3">
        <v>140600</v>
      </c>
      <c r="J591" s="3">
        <v>162500</v>
      </c>
      <c r="K591" s="3">
        <v>144200</v>
      </c>
      <c r="L591" s="3">
        <v>166500</v>
      </c>
      <c r="M591" s="3">
        <v>147100</v>
      </c>
      <c r="N591" s="3">
        <v>166500</v>
      </c>
      <c r="O591" s="11">
        <v>157400</v>
      </c>
      <c r="P591" s="11">
        <v>177300</v>
      </c>
      <c r="Q591" s="11">
        <v>165300</v>
      </c>
      <c r="R591" s="11">
        <v>185700</v>
      </c>
    </row>
    <row r="592" spans="1:18" hidden="1">
      <c r="A592" s="10" t="s">
        <v>976</v>
      </c>
      <c r="B592" s="10" t="str">
        <f t="shared" si="21"/>
        <v>AVEM005</v>
      </c>
      <c r="C592" s="4" t="s">
        <v>860</v>
      </c>
      <c r="D592" s="4" t="s">
        <v>20</v>
      </c>
      <c r="E592" s="4" t="s">
        <v>432</v>
      </c>
      <c r="F592" s="4">
        <v>5.3730000000000002</v>
      </c>
      <c r="G592" s="4">
        <v>4</v>
      </c>
      <c r="H592" s="4" t="s">
        <v>22</v>
      </c>
      <c r="I592" s="3">
        <v>140600</v>
      </c>
      <c r="J592" s="3">
        <v>162500</v>
      </c>
      <c r="K592" s="3">
        <v>144200</v>
      </c>
      <c r="L592" s="3">
        <v>166500</v>
      </c>
      <c r="M592" s="3">
        <v>147100</v>
      </c>
      <c r="N592" s="3">
        <v>166500</v>
      </c>
      <c r="O592" s="11">
        <v>157400</v>
      </c>
      <c r="P592" s="11">
        <v>177300</v>
      </c>
      <c r="Q592" s="11">
        <v>165300</v>
      </c>
      <c r="R592" s="11">
        <v>185700</v>
      </c>
    </row>
    <row r="593" spans="1:18" hidden="1">
      <c r="A593" s="10" t="s">
        <v>977</v>
      </c>
      <c r="B593" s="10" t="str">
        <f t="shared" si="21"/>
        <v>AVEM005</v>
      </c>
      <c r="C593" s="4" t="s">
        <v>978</v>
      </c>
      <c r="D593" s="4" t="s">
        <v>20</v>
      </c>
      <c r="E593" s="4" t="s">
        <v>432</v>
      </c>
      <c r="F593" s="4">
        <v>5.3730000000000002</v>
      </c>
      <c r="G593" s="4">
        <v>4</v>
      </c>
      <c r="H593" s="4" t="s">
        <v>22</v>
      </c>
      <c r="I593" s="3">
        <v>140600</v>
      </c>
      <c r="J593" s="3">
        <v>162500</v>
      </c>
      <c r="K593" s="3">
        <v>144200</v>
      </c>
      <c r="L593" s="3">
        <v>166500</v>
      </c>
      <c r="M593" s="3">
        <v>147100</v>
      </c>
      <c r="N593" s="3">
        <v>166500</v>
      </c>
      <c r="O593" s="11">
        <v>157400</v>
      </c>
      <c r="P593" s="11">
        <v>177300</v>
      </c>
      <c r="Q593" s="11">
        <v>165300</v>
      </c>
      <c r="R593" s="11">
        <v>185700</v>
      </c>
    </row>
    <row r="594" spans="1:18" hidden="1">
      <c r="A594" s="10" t="s">
        <v>979</v>
      </c>
      <c r="B594" s="10" t="str">
        <f t="shared" si="21"/>
        <v>AVEM005</v>
      </c>
      <c r="C594" s="4" t="s">
        <v>862</v>
      </c>
      <c r="D594" s="4" t="s">
        <v>20</v>
      </c>
      <c r="E594" s="4" t="s">
        <v>432</v>
      </c>
      <c r="F594" s="4">
        <v>5.3730000000000002</v>
      </c>
      <c r="G594" s="4">
        <v>4</v>
      </c>
      <c r="H594" s="4" t="s">
        <v>22</v>
      </c>
      <c r="I594" s="3">
        <v>140600</v>
      </c>
      <c r="J594" s="3">
        <v>162500</v>
      </c>
      <c r="K594" s="3">
        <v>144200</v>
      </c>
      <c r="L594" s="3">
        <v>166500</v>
      </c>
      <c r="M594" s="3">
        <v>147100</v>
      </c>
      <c r="N594" s="3">
        <v>166500</v>
      </c>
      <c r="O594" s="11">
        <v>157400</v>
      </c>
      <c r="P594" s="11">
        <v>177300</v>
      </c>
      <c r="Q594" s="11">
        <v>165300</v>
      </c>
      <c r="R594" s="11">
        <v>185700</v>
      </c>
    </row>
    <row r="595" spans="1:18" hidden="1">
      <c r="A595" s="10" t="s">
        <v>980</v>
      </c>
      <c r="B595" s="10" t="str">
        <f t="shared" si="21"/>
        <v>AVEM005</v>
      </c>
      <c r="C595" s="4" t="s">
        <v>864</v>
      </c>
      <c r="D595" s="4" t="s">
        <v>20</v>
      </c>
      <c r="E595" s="4" t="s">
        <v>432</v>
      </c>
      <c r="F595" s="4">
        <v>5.3730000000000002</v>
      </c>
      <c r="G595" s="4">
        <v>4</v>
      </c>
      <c r="H595" s="4" t="s">
        <v>22</v>
      </c>
      <c r="I595" s="3">
        <v>140600</v>
      </c>
      <c r="J595" s="3">
        <v>162500</v>
      </c>
      <c r="K595" s="3">
        <v>144200</v>
      </c>
      <c r="L595" s="3">
        <v>166500</v>
      </c>
      <c r="M595" s="3">
        <v>147100</v>
      </c>
      <c r="N595" s="3">
        <v>166500</v>
      </c>
      <c r="O595" s="11">
        <v>157400</v>
      </c>
      <c r="P595" s="11">
        <v>177300</v>
      </c>
      <c r="Q595" s="11">
        <v>165300</v>
      </c>
      <c r="R595" s="11">
        <v>185700</v>
      </c>
    </row>
    <row r="596" spans="1:18" hidden="1">
      <c r="A596" s="10" t="s">
        <v>981</v>
      </c>
      <c r="B596" s="10" t="str">
        <f t="shared" si="21"/>
        <v>AVEM005</v>
      </c>
      <c r="C596" s="4" t="s">
        <v>866</v>
      </c>
      <c r="D596" s="4" t="s">
        <v>20</v>
      </c>
      <c r="E596" s="4" t="s">
        <v>432</v>
      </c>
      <c r="F596" s="4">
        <v>5.3730000000000002</v>
      </c>
      <c r="G596" s="4">
        <v>4</v>
      </c>
      <c r="H596" s="4" t="s">
        <v>22</v>
      </c>
      <c r="I596" s="3">
        <v>140600</v>
      </c>
      <c r="J596" s="3">
        <v>162500</v>
      </c>
      <c r="K596" s="3">
        <v>144200</v>
      </c>
      <c r="L596" s="3">
        <v>166500</v>
      </c>
      <c r="M596" s="3">
        <v>147100</v>
      </c>
      <c r="N596" s="3">
        <v>166500</v>
      </c>
      <c r="O596" s="11">
        <v>157400</v>
      </c>
      <c r="P596" s="11">
        <v>177300</v>
      </c>
      <c r="Q596" s="11">
        <v>165300</v>
      </c>
      <c r="R596" s="11">
        <v>185700</v>
      </c>
    </row>
    <row r="597" spans="1:18" hidden="1">
      <c r="A597" s="10" t="s">
        <v>982</v>
      </c>
      <c r="B597" s="10" t="str">
        <f t="shared" si="21"/>
        <v>AVEM005</v>
      </c>
      <c r="C597" s="4" t="s">
        <v>983</v>
      </c>
      <c r="D597" s="4" t="s">
        <v>20</v>
      </c>
      <c r="E597" s="4" t="s">
        <v>432</v>
      </c>
      <c r="F597" s="4">
        <v>5.3730000000000002</v>
      </c>
      <c r="G597" s="4">
        <v>4</v>
      </c>
      <c r="H597" s="4" t="s">
        <v>22</v>
      </c>
      <c r="I597" s="3">
        <v>140600</v>
      </c>
      <c r="J597" s="3">
        <v>162500</v>
      </c>
      <c r="K597" s="3">
        <v>144200</v>
      </c>
      <c r="L597" s="3">
        <v>166500</v>
      </c>
      <c r="M597" s="3">
        <v>147100</v>
      </c>
      <c r="N597" s="3">
        <v>166500</v>
      </c>
      <c r="O597" s="11">
        <v>157400</v>
      </c>
      <c r="P597" s="11">
        <v>177300</v>
      </c>
      <c r="Q597" s="11">
        <v>165300</v>
      </c>
      <c r="R597" s="11">
        <v>185700</v>
      </c>
    </row>
    <row r="598" spans="1:18" hidden="1">
      <c r="A598" s="10" t="s">
        <v>984</v>
      </c>
      <c r="B598" s="10" t="str">
        <f t="shared" si="21"/>
        <v>AVEM005</v>
      </c>
      <c r="C598" s="4" t="s">
        <v>985</v>
      </c>
      <c r="D598" s="4" t="s">
        <v>20</v>
      </c>
      <c r="E598" s="4" t="s">
        <v>432</v>
      </c>
      <c r="F598" s="4">
        <v>5.3730000000000002</v>
      </c>
      <c r="G598" s="4">
        <v>4</v>
      </c>
      <c r="H598" s="4" t="s">
        <v>22</v>
      </c>
      <c r="I598" s="3">
        <v>140600</v>
      </c>
      <c r="J598" s="3">
        <v>162500</v>
      </c>
      <c r="K598" s="3">
        <v>144200</v>
      </c>
      <c r="L598" s="3">
        <v>166500</v>
      </c>
      <c r="M598" s="3">
        <v>147100</v>
      </c>
      <c r="N598" s="3">
        <v>166500</v>
      </c>
      <c r="O598" s="11">
        <v>157400</v>
      </c>
      <c r="P598" s="11">
        <v>177300</v>
      </c>
      <c r="Q598" s="11">
        <v>165300</v>
      </c>
      <c r="R598" s="11">
        <v>185700</v>
      </c>
    </row>
    <row r="599" spans="1:18" hidden="1">
      <c r="A599" s="10" t="s">
        <v>986</v>
      </c>
      <c r="B599" s="10" t="str">
        <f t="shared" si="21"/>
        <v>AVEM005</v>
      </c>
      <c r="C599" s="4" t="s">
        <v>868</v>
      </c>
      <c r="D599" s="4" t="s">
        <v>20</v>
      </c>
      <c r="E599" s="4" t="s">
        <v>432</v>
      </c>
      <c r="F599" s="4">
        <v>5.3730000000000002</v>
      </c>
      <c r="G599" s="4">
        <v>4</v>
      </c>
      <c r="H599" s="4" t="s">
        <v>22</v>
      </c>
      <c r="I599" s="3">
        <v>140600</v>
      </c>
      <c r="J599" s="3">
        <v>162500</v>
      </c>
      <c r="K599" s="3">
        <v>144200</v>
      </c>
      <c r="L599" s="3">
        <v>166500</v>
      </c>
      <c r="M599" s="3">
        <v>147100</v>
      </c>
      <c r="N599" s="3">
        <v>166500</v>
      </c>
      <c r="O599" s="11">
        <v>157400</v>
      </c>
      <c r="P599" s="11">
        <v>177300</v>
      </c>
      <c r="Q599" s="11">
        <v>165300</v>
      </c>
      <c r="R599" s="11">
        <v>185700</v>
      </c>
    </row>
    <row r="600" spans="1:18" hidden="1">
      <c r="A600" s="10" t="s">
        <v>987</v>
      </c>
      <c r="B600" s="10" t="str">
        <f t="shared" si="21"/>
        <v>AVEM005</v>
      </c>
      <c r="C600" s="4" t="s">
        <v>870</v>
      </c>
      <c r="D600" s="4" t="s">
        <v>20</v>
      </c>
      <c r="E600" s="4" t="s">
        <v>432</v>
      </c>
      <c r="F600" s="4">
        <v>5.3730000000000002</v>
      </c>
      <c r="G600" s="4">
        <v>4</v>
      </c>
      <c r="H600" s="4" t="s">
        <v>22</v>
      </c>
      <c r="I600" s="3">
        <v>140600</v>
      </c>
      <c r="J600" s="3">
        <v>162500</v>
      </c>
      <c r="K600" s="3">
        <v>144200</v>
      </c>
      <c r="L600" s="3">
        <v>166500</v>
      </c>
      <c r="M600" s="3">
        <v>147100</v>
      </c>
      <c r="N600" s="3">
        <v>166500</v>
      </c>
      <c r="O600" s="11">
        <v>157400</v>
      </c>
      <c r="P600" s="11">
        <v>177300</v>
      </c>
      <c r="Q600" s="11">
        <v>165300</v>
      </c>
      <c r="R600" s="11">
        <v>185700</v>
      </c>
    </row>
    <row r="601" spans="1:18" hidden="1">
      <c r="A601" s="10" t="s">
        <v>988</v>
      </c>
      <c r="B601" s="10" t="str">
        <f t="shared" si="21"/>
        <v>AVEM005</v>
      </c>
      <c r="C601" s="4" t="s">
        <v>872</v>
      </c>
      <c r="D601" s="4" t="s">
        <v>20</v>
      </c>
      <c r="E601" s="4" t="s">
        <v>432</v>
      </c>
      <c r="F601" s="4">
        <v>5.3730000000000002</v>
      </c>
      <c r="G601" s="4">
        <v>4</v>
      </c>
      <c r="H601" s="4" t="s">
        <v>22</v>
      </c>
      <c r="I601" s="3">
        <v>140600</v>
      </c>
      <c r="J601" s="3">
        <v>162500</v>
      </c>
      <c r="K601" s="3">
        <v>144200</v>
      </c>
      <c r="L601" s="3">
        <v>166500</v>
      </c>
      <c r="M601" s="3">
        <v>147100</v>
      </c>
      <c r="N601" s="3">
        <v>166500</v>
      </c>
      <c r="O601" s="11">
        <v>157400</v>
      </c>
      <c r="P601" s="11">
        <v>177300</v>
      </c>
      <c r="Q601" s="11">
        <v>165300</v>
      </c>
      <c r="R601" s="11">
        <v>185700</v>
      </c>
    </row>
    <row r="602" spans="1:18" hidden="1">
      <c r="A602" s="10" t="s">
        <v>989</v>
      </c>
      <c r="B602" s="10" t="str">
        <f t="shared" si="21"/>
        <v>AVEM005</v>
      </c>
      <c r="C602" s="4" t="s">
        <v>874</v>
      </c>
      <c r="D602" s="4" t="s">
        <v>20</v>
      </c>
      <c r="E602" s="4" t="s">
        <v>432</v>
      </c>
      <c r="F602" s="4">
        <v>5.3730000000000002</v>
      </c>
      <c r="G602" s="4">
        <v>4</v>
      </c>
      <c r="H602" s="4" t="s">
        <v>22</v>
      </c>
      <c r="I602" s="3">
        <v>140600</v>
      </c>
      <c r="J602" s="3">
        <v>162500</v>
      </c>
      <c r="K602" s="3">
        <v>144200</v>
      </c>
      <c r="L602" s="3">
        <v>166500</v>
      </c>
      <c r="M602" s="3">
        <v>147100</v>
      </c>
      <c r="N602" s="3">
        <v>166500</v>
      </c>
      <c r="O602" s="11">
        <v>157400</v>
      </c>
      <c r="P602" s="11">
        <v>177300</v>
      </c>
      <c r="Q602" s="11">
        <v>165300</v>
      </c>
      <c r="R602" s="11">
        <v>185700</v>
      </c>
    </row>
    <row r="603" spans="1:18" hidden="1">
      <c r="A603" s="10" t="s">
        <v>990</v>
      </c>
      <c r="B603" s="10" t="str">
        <f t="shared" si="21"/>
        <v>AVEM005</v>
      </c>
      <c r="C603" s="4" t="s">
        <v>991</v>
      </c>
      <c r="D603" s="4" t="s">
        <v>20</v>
      </c>
      <c r="E603" s="4" t="s">
        <v>432</v>
      </c>
      <c r="F603" s="4">
        <v>5.3730000000000002</v>
      </c>
      <c r="G603" s="4">
        <v>4</v>
      </c>
      <c r="H603" s="4" t="s">
        <v>22</v>
      </c>
      <c r="I603" s="3">
        <v>140600</v>
      </c>
      <c r="J603" s="3">
        <v>162500</v>
      </c>
      <c r="K603" s="3">
        <v>144200</v>
      </c>
      <c r="L603" s="3">
        <v>166500</v>
      </c>
      <c r="M603" s="3">
        <v>147100</v>
      </c>
      <c r="N603" s="3">
        <v>166500</v>
      </c>
      <c r="O603" s="11">
        <v>157400</v>
      </c>
      <c r="P603" s="11">
        <v>177300</v>
      </c>
      <c r="Q603" s="11">
        <v>165300</v>
      </c>
      <c r="R603" s="11">
        <v>185700</v>
      </c>
    </row>
    <row r="604" spans="1:18" hidden="1">
      <c r="A604" s="10" t="s">
        <v>992</v>
      </c>
      <c r="B604" s="10" t="str">
        <f t="shared" si="21"/>
        <v>AVEM005</v>
      </c>
      <c r="C604" s="4" t="s">
        <v>876</v>
      </c>
      <c r="D604" s="4" t="s">
        <v>20</v>
      </c>
      <c r="E604" s="4" t="s">
        <v>432</v>
      </c>
      <c r="F604" s="4">
        <v>5.3730000000000002</v>
      </c>
      <c r="G604" s="4">
        <v>4</v>
      </c>
      <c r="H604" s="4" t="s">
        <v>22</v>
      </c>
      <c r="I604" s="3">
        <v>140600</v>
      </c>
      <c r="J604" s="3">
        <v>162500</v>
      </c>
      <c r="K604" s="3">
        <v>144200</v>
      </c>
      <c r="L604" s="3">
        <v>166500</v>
      </c>
      <c r="M604" s="3">
        <v>147100</v>
      </c>
      <c r="N604" s="3">
        <v>166500</v>
      </c>
      <c r="O604" s="11">
        <v>157400</v>
      </c>
      <c r="P604" s="11">
        <v>177300</v>
      </c>
      <c r="Q604" s="11">
        <v>165300</v>
      </c>
      <c r="R604" s="11">
        <v>185700</v>
      </c>
    </row>
    <row r="605" spans="1:18" hidden="1">
      <c r="A605" s="10" t="s">
        <v>993</v>
      </c>
      <c r="B605" s="10" t="str">
        <f t="shared" si="21"/>
        <v>AVEM005</v>
      </c>
      <c r="C605" s="4" t="s">
        <v>878</v>
      </c>
      <c r="D605" s="4" t="s">
        <v>20</v>
      </c>
      <c r="E605" s="4" t="s">
        <v>432</v>
      </c>
      <c r="F605" s="4">
        <v>5.3730000000000002</v>
      </c>
      <c r="G605" s="4">
        <v>4</v>
      </c>
      <c r="H605" s="4" t="s">
        <v>22</v>
      </c>
      <c r="I605" s="3">
        <v>140600</v>
      </c>
      <c r="J605" s="3">
        <v>162500</v>
      </c>
      <c r="K605" s="3">
        <v>144200</v>
      </c>
      <c r="L605" s="3">
        <v>166500</v>
      </c>
      <c r="M605" s="3">
        <v>147100</v>
      </c>
      <c r="N605" s="3">
        <v>166500</v>
      </c>
      <c r="O605" s="11">
        <v>157400</v>
      </c>
      <c r="P605" s="11">
        <v>177300</v>
      </c>
      <c r="Q605" s="11">
        <v>165300</v>
      </c>
      <c r="R605" s="11">
        <v>185700</v>
      </c>
    </row>
    <row r="606" spans="1:18" hidden="1">
      <c r="A606" s="10" t="s">
        <v>994</v>
      </c>
      <c r="B606" s="10" t="str">
        <f t="shared" si="21"/>
        <v>AVEM005</v>
      </c>
      <c r="C606" s="4" t="s">
        <v>880</v>
      </c>
      <c r="D606" s="4" t="s">
        <v>20</v>
      </c>
      <c r="E606" s="4" t="s">
        <v>432</v>
      </c>
      <c r="F606" s="4">
        <v>5.3730000000000002</v>
      </c>
      <c r="G606" s="4">
        <v>4</v>
      </c>
      <c r="H606" s="4" t="s">
        <v>22</v>
      </c>
      <c r="I606" s="3">
        <v>140600</v>
      </c>
      <c r="J606" s="3">
        <v>162500</v>
      </c>
      <c r="K606" s="3">
        <v>144200</v>
      </c>
      <c r="L606" s="3">
        <v>166500</v>
      </c>
      <c r="M606" s="3">
        <v>147100</v>
      </c>
      <c r="N606" s="3">
        <v>166500</v>
      </c>
      <c r="O606" s="11">
        <v>157400</v>
      </c>
      <c r="P606" s="11">
        <v>177300</v>
      </c>
      <c r="Q606" s="11">
        <v>165300</v>
      </c>
      <c r="R606" s="11">
        <v>185700</v>
      </c>
    </row>
    <row r="607" spans="1:18" hidden="1">
      <c r="A607" s="10" t="s">
        <v>995</v>
      </c>
      <c r="B607" s="10" t="str">
        <f t="shared" si="21"/>
        <v>AVEM005</v>
      </c>
      <c r="C607" s="4" t="s">
        <v>996</v>
      </c>
      <c r="D607" s="4" t="s">
        <v>20</v>
      </c>
      <c r="E607" s="4" t="s">
        <v>432</v>
      </c>
      <c r="F607" s="4">
        <v>5.3730000000000002</v>
      </c>
      <c r="G607" s="4">
        <v>4</v>
      </c>
      <c r="H607" s="4" t="s">
        <v>22</v>
      </c>
      <c r="I607" s="3">
        <v>140600</v>
      </c>
      <c r="J607" s="3">
        <v>162500</v>
      </c>
      <c r="K607" s="3">
        <v>144200</v>
      </c>
      <c r="L607" s="3">
        <v>166500</v>
      </c>
      <c r="M607" s="3">
        <v>147100</v>
      </c>
      <c r="N607" s="3">
        <v>166500</v>
      </c>
      <c r="O607" s="11">
        <v>157400</v>
      </c>
      <c r="P607" s="11">
        <v>177300</v>
      </c>
      <c r="Q607" s="11">
        <v>165300</v>
      </c>
      <c r="R607" s="11">
        <v>185700</v>
      </c>
    </row>
    <row r="608" spans="1:18" hidden="1">
      <c r="A608" s="10" t="s">
        <v>997</v>
      </c>
      <c r="B608" s="10" t="str">
        <f t="shared" si="21"/>
        <v>AVEM005</v>
      </c>
      <c r="C608" s="4" t="s">
        <v>882</v>
      </c>
      <c r="D608" s="4" t="s">
        <v>20</v>
      </c>
      <c r="E608" s="4" t="s">
        <v>432</v>
      </c>
      <c r="F608" s="4">
        <v>5.3730000000000002</v>
      </c>
      <c r="G608" s="4">
        <v>4</v>
      </c>
      <c r="H608" s="4" t="s">
        <v>22</v>
      </c>
      <c r="I608" s="3">
        <v>140600</v>
      </c>
      <c r="J608" s="3">
        <v>162500</v>
      </c>
      <c r="K608" s="3">
        <v>144200</v>
      </c>
      <c r="L608" s="3">
        <v>166500</v>
      </c>
      <c r="M608" s="3">
        <v>147100</v>
      </c>
      <c r="N608" s="3">
        <v>166500</v>
      </c>
      <c r="O608" s="11">
        <v>157400</v>
      </c>
      <c r="P608" s="11">
        <v>177300</v>
      </c>
      <c r="Q608" s="11">
        <v>165300</v>
      </c>
      <c r="R608" s="11">
        <v>185700</v>
      </c>
    </row>
    <row r="609" spans="1:18" hidden="1">
      <c r="A609" s="10" t="s">
        <v>998</v>
      </c>
      <c r="B609" s="10" t="str">
        <f t="shared" si="21"/>
        <v>AVEM005</v>
      </c>
      <c r="C609" s="4" t="s">
        <v>999</v>
      </c>
      <c r="D609" s="4" t="s">
        <v>20</v>
      </c>
      <c r="E609" s="4" t="s">
        <v>432</v>
      </c>
      <c r="F609" s="4">
        <v>5.3730000000000002</v>
      </c>
      <c r="G609" s="4">
        <v>4</v>
      </c>
      <c r="H609" s="4" t="s">
        <v>22</v>
      </c>
      <c r="I609" s="3">
        <v>140600</v>
      </c>
      <c r="J609" s="3">
        <v>162500</v>
      </c>
      <c r="K609" s="3">
        <v>144200</v>
      </c>
      <c r="L609" s="3">
        <v>166500</v>
      </c>
      <c r="M609" s="3">
        <v>147100</v>
      </c>
      <c r="N609" s="3">
        <v>166500</v>
      </c>
      <c r="O609" s="11">
        <v>157400</v>
      </c>
      <c r="P609" s="11">
        <v>177300</v>
      </c>
      <c r="Q609" s="11">
        <v>165300</v>
      </c>
      <c r="R609" s="11">
        <v>185700</v>
      </c>
    </row>
    <row r="610" spans="1:18" hidden="1">
      <c r="A610" s="10" t="s">
        <v>1000</v>
      </c>
      <c r="B610" s="10" t="str">
        <f t="shared" si="21"/>
        <v>AVEM005</v>
      </c>
      <c r="C610" s="4" t="s">
        <v>884</v>
      </c>
      <c r="D610" s="4" t="s">
        <v>20</v>
      </c>
      <c r="E610" s="4" t="s">
        <v>432</v>
      </c>
      <c r="F610" s="4">
        <v>5.3730000000000002</v>
      </c>
      <c r="G610" s="4">
        <v>4</v>
      </c>
      <c r="H610" s="4" t="s">
        <v>22</v>
      </c>
      <c r="I610" s="3">
        <v>140600</v>
      </c>
      <c r="J610" s="3">
        <v>162500</v>
      </c>
      <c r="K610" s="3">
        <v>144200</v>
      </c>
      <c r="L610" s="3">
        <v>166500</v>
      </c>
      <c r="M610" s="3">
        <v>147100</v>
      </c>
      <c r="N610" s="3">
        <v>166500</v>
      </c>
      <c r="O610" s="11">
        <v>157400</v>
      </c>
      <c r="P610" s="11">
        <v>177300</v>
      </c>
      <c r="Q610" s="11">
        <v>165300</v>
      </c>
      <c r="R610" s="11">
        <v>185700</v>
      </c>
    </row>
    <row r="611" spans="1:18" hidden="1">
      <c r="A611" s="10" t="s">
        <v>1001</v>
      </c>
      <c r="B611" s="10" t="str">
        <f t="shared" si="21"/>
        <v>AVEM005</v>
      </c>
      <c r="C611" s="4" t="s">
        <v>886</v>
      </c>
      <c r="D611" s="4" t="s">
        <v>20</v>
      </c>
      <c r="E611" s="4" t="s">
        <v>432</v>
      </c>
      <c r="F611" s="4">
        <v>5.3730000000000002</v>
      </c>
      <c r="G611" s="4">
        <v>4</v>
      </c>
      <c r="H611" s="4" t="s">
        <v>22</v>
      </c>
      <c r="I611" s="3">
        <v>140600</v>
      </c>
      <c r="J611" s="3">
        <v>162500</v>
      </c>
      <c r="K611" s="3">
        <v>144200</v>
      </c>
      <c r="L611" s="3">
        <v>166500</v>
      </c>
      <c r="M611" s="3">
        <v>147100</v>
      </c>
      <c r="N611" s="3">
        <v>166500</v>
      </c>
      <c r="O611" s="11">
        <v>157400</v>
      </c>
      <c r="P611" s="11">
        <v>177300</v>
      </c>
      <c r="Q611" s="11">
        <v>165300</v>
      </c>
      <c r="R611" s="11">
        <v>185700</v>
      </c>
    </row>
    <row r="612" spans="1:18" hidden="1">
      <c r="A612" s="10" t="s">
        <v>1002</v>
      </c>
      <c r="B612" s="10" t="str">
        <f t="shared" si="21"/>
        <v>AVEM005</v>
      </c>
      <c r="C612" s="4" t="s">
        <v>888</v>
      </c>
      <c r="D612" s="4" t="s">
        <v>20</v>
      </c>
      <c r="E612" s="4" t="s">
        <v>432</v>
      </c>
      <c r="F612" s="4">
        <v>5.3730000000000002</v>
      </c>
      <c r="G612" s="4">
        <v>4</v>
      </c>
      <c r="H612" s="4" t="s">
        <v>22</v>
      </c>
      <c r="I612" s="3">
        <v>140600</v>
      </c>
      <c r="J612" s="3">
        <v>162500</v>
      </c>
      <c r="K612" s="3">
        <v>144200</v>
      </c>
      <c r="L612" s="3">
        <v>166500</v>
      </c>
      <c r="M612" s="3">
        <v>147100</v>
      </c>
      <c r="N612" s="3">
        <v>166500</v>
      </c>
      <c r="O612" s="11">
        <v>157400</v>
      </c>
      <c r="P612" s="11">
        <v>177300</v>
      </c>
      <c r="Q612" s="11">
        <v>165300</v>
      </c>
      <c r="R612" s="11">
        <v>185700</v>
      </c>
    </row>
    <row r="613" spans="1:18" hidden="1">
      <c r="A613" s="10" t="s">
        <v>1003</v>
      </c>
      <c r="B613" s="10" t="str">
        <f t="shared" si="21"/>
        <v>AVEM005</v>
      </c>
      <c r="C613" s="4" t="s">
        <v>890</v>
      </c>
      <c r="D613" s="4" t="s">
        <v>20</v>
      </c>
      <c r="E613" s="4" t="s">
        <v>432</v>
      </c>
      <c r="F613" s="4">
        <v>5.3730000000000002</v>
      </c>
      <c r="G613" s="4">
        <v>4</v>
      </c>
      <c r="H613" s="4" t="s">
        <v>22</v>
      </c>
      <c r="I613" s="3">
        <v>140600</v>
      </c>
      <c r="J613" s="3">
        <v>162500</v>
      </c>
      <c r="K613" s="3">
        <v>144200</v>
      </c>
      <c r="L613" s="3">
        <v>166500</v>
      </c>
      <c r="M613" s="3">
        <v>147100</v>
      </c>
      <c r="N613" s="3">
        <v>166500</v>
      </c>
      <c r="O613" s="11">
        <v>157400</v>
      </c>
      <c r="P613" s="11">
        <v>177300</v>
      </c>
      <c r="Q613" s="11">
        <v>165300</v>
      </c>
      <c r="R613" s="11">
        <v>185700</v>
      </c>
    </row>
    <row r="614" spans="1:18" hidden="1">
      <c r="A614" s="10" t="s">
        <v>1004</v>
      </c>
      <c r="B614" s="10" t="str">
        <f t="shared" si="21"/>
        <v>AVEM005</v>
      </c>
      <c r="C614" s="4" t="s">
        <v>892</v>
      </c>
      <c r="D614" s="4" t="s">
        <v>20</v>
      </c>
      <c r="E614" s="4" t="s">
        <v>432</v>
      </c>
      <c r="F614" s="4">
        <v>5.3730000000000002</v>
      </c>
      <c r="G614" s="4">
        <v>4</v>
      </c>
      <c r="H614" s="4" t="s">
        <v>22</v>
      </c>
      <c r="I614" s="3">
        <v>140600</v>
      </c>
      <c r="J614" s="3">
        <v>162500</v>
      </c>
      <c r="K614" s="3">
        <v>144200</v>
      </c>
      <c r="L614" s="3">
        <v>166500</v>
      </c>
      <c r="M614" s="3">
        <v>147100</v>
      </c>
      <c r="N614" s="3">
        <v>166500</v>
      </c>
      <c r="O614" s="11">
        <v>157400</v>
      </c>
      <c r="P614" s="11">
        <v>177300</v>
      </c>
      <c r="Q614" s="11">
        <v>165300</v>
      </c>
      <c r="R614" s="11">
        <v>185700</v>
      </c>
    </row>
    <row r="615" spans="1:18" hidden="1">
      <c r="A615" s="10" t="s">
        <v>1005</v>
      </c>
      <c r="B615" s="10" t="str">
        <f t="shared" si="21"/>
        <v>AVEM005</v>
      </c>
      <c r="C615" s="4" t="s">
        <v>894</v>
      </c>
      <c r="D615" s="4" t="s">
        <v>20</v>
      </c>
      <c r="E615" s="4" t="s">
        <v>432</v>
      </c>
      <c r="F615" s="4">
        <v>5.3730000000000002</v>
      </c>
      <c r="G615" s="4">
        <v>4</v>
      </c>
      <c r="H615" s="4" t="s">
        <v>22</v>
      </c>
      <c r="I615" s="3">
        <v>140600</v>
      </c>
      <c r="J615" s="3">
        <v>162500</v>
      </c>
      <c r="K615" s="3">
        <v>144200</v>
      </c>
      <c r="L615" s="3">
        <v>166500</v>
      </c>
      <c r="M615" s="3">
        <v>147100</v>
      </c>
      <c r="N615" s="3">
        <v>166500</v>
      </c>
      <c r="O615" s="11">
        <v>157400</v>
      </c>
      <c r="P615" s="11">
        <v>177300</v>
      </c>
      <c r="Q615" s="11">
        <v>165300</v>
      </c>
      <c r="R615" s="11">
        <v>185700</v>
      </c>
    </row>
    <row r="616" spans="1:18" hidden="1">
      <c r="A616" s="10" t="s">
        <v>1006</v>
      </c>
      <c r="B616" s="10" t="str">
        <f t="shared" si="21"/>
        <v>AVEM005</v>
      </c>
      <c r="C616" s="4" t="s">
        <v>896</v>
      </c>
      <c r="D616" s="4" t="s">
        <v>20</v>
      </c>
      <c r="E616" s="4" t="s">
        <v>432</v>
      </c>
      <c r="F616" s="4">
        <v>5.3730000000000002</v>
      </c>
      <c r="G616" s="4">
        <v>4</v>
      </c>
      <c r="H616" s="4" t="s">
        <v>22</v>
      </c>
      <c r="I616" s="3">
        <v>140600</v>
      </c>
      <c r="J616" s="3">
        <v>162500</v>
      </c>
      <c r="K616" s="3">
        <v>144200</v>
      </c>
      <c r="L616" s="3">
        <v>166500</v>
      </c>
      <c r="M616" s="3">
        <v>147100</v>
      </c>
      <c r="N616" s="3">
        <v>166500</v>
      </c>
      <c r="O616" s="11">
        <v>157400</v>
      </c>
      <c r="P616" s="11">
        <v>177300</v>
      </c>
      <c r="Q616" s="11">
        <v>165300</v>
      </c>
      <c r="R616" s="11">
        <v>185700</v>
      </c>
    </row>
    <row r="617" spans="1:18" hidden="1">
      <c r="A617" s="10" t="s">
        <v>1007</v>
      </c>
      <c r="B617" s="10" t="str">
        <f t="shared" si="21"/>
        <v>AVEM005</v>
      </c>
      <c r="C617" s="4" t="s">
        <v>1008</v>
      </c>
      <c r="D617" s="4" t="s">
        <v>20</v>
      </c>
      <c r="E617" s="4" t="s">
        <v>432</v>
      </c>
      <c r="F617" s="4">
        <v>5.3730000000000002</v>
      </c>
      <c r="G617" s="4">
        <v>4</v>
      </c>
      <c r="H617" s="4" t="s">
        <v>22</v>
      </c>
      <c r="I617" s="3">
        <v>140600</v>
      </c>
      <c r="J617" s="3">
        <v>162500</v>
      </c>
      <c r="K617" s="3">
        <v>144200</v>
      </c>
      <c r="L617" s="3">
        <v>166500</v>
      </c>
      <c r="M617" s="3">
        <v>147100</v>
      </c>
      <c r="N617" s="3">
        <v>166500</v>
      </c>
      <c r="O617" s="11">
        <v>157400</v>
      </c>
      <c r="P617" s="11">
        <v>177300</v>
      </c>
      <c r="Q617" s="11">
        <v>165300</v>
      </c>
      <c r="R617" s="11">
        <v>185700</v>
      </c>
    </row>
    <row r="618" spans="1:18" hidden="1">
      <c r="A618" s="10" t="s">
        <v>1009</v>
      </c>
      <c r="B618" s="10" t="str">
        <f t="shared" si="21"/>
        <v>AVEM005</v>
      </c>
      <c r="C618" s="4" t="s">
        <v>898</v>
      </c>
      <c r="D618" s="4" t="s">
        <v>20</v>
      </c>
      <c r="E618" s="4" t="s">
        <v>432</v>
      </c>
      <c r="F618" s="4">
        <v>5.3730000000000002</v>
      </c>
      <c r="G618" s="4">
        <v>4</v>
      </c>
      <c r="H618" s="4" t="s">
        <v>22</v>
      </c>
      <c r="I618" s="3">
        <v>140600</v>
      </c>
      <c r="J618" s="3">
        <v>162500</v>
      </c>
      <c r="K618" s="3">
        <v>144200</v>
      </c>
      <c r="L618" s="3">
        <v>166500</v>
      </c>
      <c r="M618" s="3">
        <v>147100</v>
      </c>
      <c r="N618" s="3">
        <v>166500</v>
      </c>
      <c r="O618" s="11">
        <v>157400</v>
      </c>
      <c r="P618" s="11">
        <v>177300</v>
      </c>
      <c r="Q618" s="11">
        <v>165300</v>
      </c>
      <c r="R618" s="11">
        <v>185700</v>
      </c>
    </row>
    <row r="619" spans="1:18" hidden="1">
      <c r="A619" s="10" t="s">
        <v>1010</v>
      </c>
      <c r="B619" s="10" t="str">
        <f t="shared" si="21"/>
        <v>AVEM005</v>
      </c>
      <c r="C619" s="4" t="s">
        <v>900</v>
      </c>
      <c r="D619" s="4" t="s">
        <v>20</v>
      </c>
      <c r="E619" s="4" t="s">
        <v>432</v>
      </c>
      <c r="F619" s="4">
        <v>5.3730000000000002</v>
      </c>
      <c r="G619" s="4">
        <v>4</v>
      </c>
      <c r="H619" s="4" t="s">
        <v>22</v>
      </c>
      <c r="I619" s="3">
        <v>140600</v>
      </c>
      <c r="J619" s="3">
        <v>162500</v>
      </c>
      <c r="K619" s="3">
        <v>144200</v>
      </c>
      <c r="L619" s="3">
        <v>166500</v>
      </c>
      <c r="M619" s="3">
        <v>147100</v>
      </c>
      <c r="N619" s="3">
        <v>166500</v>
      </c>
      <c r="O619" s="11">
        <v>157400</v>
      </c>
      <c r="P619" s="11">
        <v>177300</v>
      </c>
      <c r="Q619" s="11">
        <v>165300</v>
      </c>
      <c r="R619" s="11">
        <v>185700</v>
      </c>
    </row>
    <row r="620" spans="1:18" hidden="1">
      <c r="A620" s="10" t="s">
        <v>1011</v>
      </c>
      <c r="B620" s="10" t="str">
        <f t="shared" si="21"/>
        <v>AVEM005</v>
      </c>
      <c r="C620" s="4" t="s">
        <v>902</v>
      </c>
      <c r="D620" s="4" t="s">
        <v>20</v>
      </c>
      <c r="E620" s="4" t="s">
        <v>432</v>
      </c>
      <c r="F620" s="4">
        <v>5.3730000000000002</v>
      </c>
      <c r="G620" s="4">
        <v>4</v>
      </c>
      <c r="H620" s="4" t="s">
        <v>22</v>
      </c>
      <c r="I620" s="3">
        <v>140600</v>
      </c>
      <c r="J620" s="3">
        <v>162500</v>
      </c>
      <c r="K620" s="3">
        <v>144200</v>
      </c>
      <c r="L620" s="3">
        <v>166500</v>
      </c>
      <c r="M620" s="3">
        <v>147100</v>
      </c>
      <c r="N620" s="3">
        <v>166500</v>
      </c>
      <c r="O620" s="11">
        <v>157400</v>
      </c>
      <c r="P620" s="11">
        <v>177300</v>
      </c>
      <c r="Q620" s="11">
        <v>165300</v>
      </c>
      <c r="R620" s="11">
        <v>185700</v>
      </c>
    </row>
    <row r="621" spans="1:18" hidden="1">
      <c r="A621" s="10" t="s">
        <v>1012</v>
      </c>
      <c r="B621" s="10" t="str">
        <f t="shared" si="21"/>
        <v>AVEM005</v>
      </c>
      <c r="C621" s="4" t="s">
        <v>904</v>
      </c>
      <c r="D621" s="4" t="s">
        <v>20</v>
      </c>
      <c r="E621" s="4" t="s">
        <v>432</v>
      </c>
      <c r="F621" s="4">
        <v>5.3730000000000002</v>
      </c>
      <c r="G621" s="4">
        <v>4</v>
      </c>
      <c r="H621" s="4" t="s">
        <v>22</v>
      </c>
      <c r="I621" s="3">
        <v>140600</v>
      </c>
      <c r="J621" s="3">
        <v>162500</v>
      </c>
      <c r="K621" s="3">
        <v>144200</v>
      </c>
      <c r="L621" s="3">
        <v>166500</v>
      </c>
      <c r="M621" s="3">
        <v>147100</v>
      </c>
      <c r="N621" s="3">
        <v>166500</v>
      </c>
      <c r="O621" s="11">
        <v>157400</v>
      </c>
      <c r="P621" s="11">
        <v>177300</v>
      </c>
      <c r="Q621" s="11">
        <v>165300</v>
      </c>
      <c r="R621" s="11">
        <v>185700</v>
      </c>
    </row>
    <row r="622" spans="1:18" hidden="1">
      <c r="A622" s="10" t="s">
        <v>1013</v>
      </c>
      <c r="B622" s="10" t="str">
        <f t="shared" si="21"/>
        <v>AVEM005</v>
      </c>
      <c r="C622" s="4" t="s">
        <v>906</v>
      </c>
      <c r="D622" s="4" t="s">
        <v>20</v>
      </c>
      <c r="E622" s="4" t="s">
        <v>432</v>
      </c>
      <c r="F622" s="4">
        <v>5.3730000000000002</v>
      </c>
      <c r="G622" s="4">
        <v>4</v>
      </c>
      <c r="H622" s="4" t="s">
        <v>22</v>
      </c>
      <c r="I622" s="3">
        <v>140600</v>
      </c>
      <c r="J622" s="3">
        <v>162500</v>
      </c>
      <c r="K622" s="3">
        <v>144200</v>
      </c>
      <c r="L622" s="3">
        <v>166500</v>
      </c>
      <c r="M622" s="3">
        <v>147100</v>
      </c>
      <c r="N622" s="3">
        <v>166500</v>
      </c>
      <c r="O622" s="11">
        <v>157400</v>
      </c>
      <c r="P622" s="11">
        <v>177300</v>
      </c>
      <c r="Q622" s="11">
        <v>165300</v>
      </c>
      <c r="R622" s="11">
        <v>185700</v>
      </c>
    </row>
    <row r="623" spans="1:18" hidden="1">
      <c r="A623" s="10" t="s">
        <v>1014</v>
      </c>
      <c r="B623" s="10" t="str">
        <f t="shared" si="21"/>
        <v>AVEM005</v>
      </c>
      <c r="C623" s="4" t="s">
        <v>908</v>
      </c>
      <c r="D623" s="4" t="s">
        <v>20</v>
      </c>
      <c r="E623" s="4" t="s">
        <v>432</v>
      </c>
      <c r="F623" s="4">
        <v>5.3730000000000002</v>
      </c>
      <c r="G623" s="4">
        <v>4</v>
      </c>
      <c r="H623" s="4" t="s">
        <v>22</v>
      </c>
      <c r="I623" s="3">
        <v>140600</v>
      </c>
      <c r="J623" s="3">
        <v>162500</v>
      </c>
      <c r="K623" s="3">
        <v>144200</v>
      </c>
      <c r="L623" s="3">
        <v>166500</v>
      </c>
      <c r="M623" s="3">
        <v>147100</v>
      </c>
      <c r="N623" s="3">
        <v>166500</v>
      </c>
      <c r="O623" s="11">
        <v>157400</v>
      </c>
      <c r="P623" s="11">
        <v>177300</v>
      </c>
      <c r="Q623" s="11">
        <v>165300</v>
      </c>
      <c r="R623" s="11">
        <v>185700</v>
      </c>
    </row>
    <row r="624" spans="1:18" hidden="1">
      <c r="A624" s="10" t="s">
        <v>1015</v>
      </c>
      <c r="B624" s="10" t="str">
        <f t="shared" si="21"/>
        <v>AVEM005</v>
      </c>
      <c r="C624" s="4" t="s">
        <v>910</v>
      </c>
      <c r="D624" s="4" t="s">
        <v>20</v>
      </c>
      <c r="E624" s="4" t="s">
        <v>432</v>
      </c>
      <c r="F624" s="4">
        <v>5.3730000000000002</v>
      </c>
      <c r="G624" s="4">
        <v>4</v>
      </c>
      <c r="H624" s="4" t="s">
        <v>22</v>
      </c>
      <c r="I624" s="3">
        <v>140600</v>
      </c>
      <c r="J624" s="3">
        <v>162500</v>
      </c>
      <c r="K624" s="3">
        <v>144200</v>
      </c>
      <c r="L624" s="3">
        <v>166500</v>
      </c>
      <c r="M624" s="3">
        <v>147100</v>
      </c>
      <c r="N624" s="3">
        <v>166500</v>
      </c>
      <c r="O624" s="11">
        <v>157400</v>
      </c>
      <c r="P624" s="11">
        <v>177300</v>
      </c>
      <c r="Q624" s="11">
        <v>165300</v>
      </c>
      <c r="R624" s="11">
        <v>185700</v>
      </c>
    </row>
    <row r="625" spans="1:18" hidden="1">
      <c r="A625" s="10" t="s">
        <v>1016</v>
      </c>
      <c r="B625" s="10" t="str">
        <f t="shared" si="21"/>
        <v>AVEM005</v>
      </c>
      <c r="C625" s="4" t="s">
        <v>912</v>
      </c>
      <c r="D625" s="4" t="s">
        <v>20</v>
      </c>
      <c r="E625" s="4" t="s">
        <v>432</v>
      </c>
      <c r="F625" s="4">
        <v>5.3730000000000002</v>
      </c>
      <c r="G625" s="4">
        <v>4</v>
      </c>
      <c r="H625" s="4" t="s">
        <v>22</v>
      </c>
      <c r="I625" s="3">
        <v>140600</v>
      </c>
      <c r="J625" s="3">
        <v>162500</v>
      </c>
      <c r="K625" s="3">
        <v>144200</v>
      </c>
      <c r="L625" s="3">
        <v>166500</v>
      </c>
      <c r="M625" s="3">
        <v>147100</v>
      </c>
      <c r="N625" s="3">
        <v>166500</v>
      </c>
      <c r="O625" s="11">
        <v>157400</v>
      </c>
      <c r="P625" s="11">
        <v>177300</v>
      </c>
      <c r="Q625" s="11">
        <v>165300</v>
      </c>
      <c r="R625" s="11">
        <v>185700</v>
      </c>
    </row>
    <row r="626" spans="1:18" hidden="1">
      <c r="A626" s="10" t="s">
        <v>1017</v>
      </c>
      <c r="B626" s="10" t="str">
        <f t="shared" si="21"/>
        <v>AVEM005</v>
      </c>
      <c r="C626" s="4" t="s">
        <v>1018</v>
      </c>
      <c r="D626" s="4" t="s">
        <v>20</v>
      </c>
      <c r="E626" s="4" t="s">
        <v>432</v>
      </c>
      <c r="F626" s="4">
        <v>5.3730000000000002</v>
      </c>
      <c r="G626" s="4">
        <v>4</v>
      </c>
      <c r="H626" s="4" t="s">
        <v>22</v>
      </c>
      <c r="I626" s="3">
        <v>140600</v>
      </c>
      <c r="J626" s="3">
        <v>162500</v>
      </c>
      <c r="K626" s="3">
        <v>144200</v>
      </c>
      <c r="L626" s="3">
        <v>166500</v>
      </c>
      <c r="M626" s="3">
        <v>147100</v>
      </c>
      <c r="N626" s="3">
        <v>166500</v>
      </c>
      <c r="O626" s="11">
        <v>157400</v>
      </c>
      <c r="P626" s="11">
        <v>177300</v>
      </c>
      <c r="Q626" s="11">
        <v>165300</v>
      </c>
      <c r="R626" s="11">
        <v>185700</v>
      </c>
    </row>
    <row r="627" spans="1:18" hidden="1">
      <c r="A627" s="10" t="s">
        <v>1019</v>
      </c>
      <c r="B627" s="10" t="str">
        <f t="shared" si="21"/>
        <v>AVEM005</v>
      </c>
      <c r="C627" s="4" t="s">
        <v>1020</v>
      </c>
      <c r="D627" s="4" t="s">
        <v>20</v>
      </c>
      <c r="E627" s="4" t="s">
        <v>432</v>
      </c>
      <c r="F627" s="4">
        <v>5.3730000000000002</v>
      </c>
      <c r="G627" s="4">
        <v>4</v>
      </c>
      <c r="H627" s="4" t="s">
        <v>22</v>
      </c>
      <c r="I627" s="3">
        <v>140600</v>
      </c>
      <c r="J627" s="3">
        <v>162500</v>
      </c>
      <c r="K627" s="3">
        <v>144200</v>
      </c>
      <c r="L627" s="3">
        <v>166500</v>
      </c>
      <c r="M627" s="3">
        <v>147100</v>
      </c>
      <c r="N627" s="3">
        <v>166500</v>
      </c>
      <c r="O627" s="11">
        <v>157400</v>
      </c>
      <c r="P627" s="11">
        <v>177300</v>
      </c>
      <c r="Q627" s="11">
        <v>165300</v>
      </c>
      <c r="R627" s="11">
        <v>185700</v>
      </c>
    </row>
    <row r="628" spans="1:18" hidden="1">
      <c r="A628" s="10" t="s">
        <v>1021</v>
      </c>
      <c r="B628" s="10" t="str">
        <f t="shared" si="21"/>
        <v>AVEM005</v>
      </c>
      <c r="C628" s="4" t="s">
        <v>914</v>
      </c>
      <c r="D628" s="4" t="s">
        <v>20</v>
      </c>
      <c r="E628" s="4" t="s">
        <v>432</v>
      </c>
      <c r="F628" s="4">
        <v>5.3730000000000002</v>
      </c>
      <c r="G628" s="4">
        <v>4</v>
      </c>
      <c r="H628" s="4" t="s">
        <v>22</v>
      </c>
      <c r="I628" s="3">
        <v>140600</v>
      </c>
      <c r="J628" s="3">
        <v>162500</v>
      </c>
      <c r="K628" s="3">
        <v>144200</v>
      </c>
      <c r="L628" s="3">
        <v>166500</v>
      </c>
      <c r="M628" s="3">
        <v>147100</v>
      </c>
      <c r="N628" s="3">
        <v>166500</v>
      </c>
      <c r="O628" s="11">
        <v>157400</v>
      </c>
      <c r="P628" s="11">
        <v>177300</v>
      </c>
      <c r="Q628" s="11">
        <v>165300</v>
      </c>
      <c r="R628" s="11">
        <v>185700</v>
      </c>
    </row>
    <row r="629" spans="1:18" hidden="1">
      <c r="A629" s="10" t="s">
        <v>1022</v>
      </c>
      <c r="B629" s="10" t="str">
        <f t="shared" si="21"/>
        <v>AVEM005</v>
      </c>
      <c r="C629" s="4" t="s">
        <v>916</v>
      </c>
      <c r="D629" s="4" t="s">
        <v>20</v>
      </c>
      <c r="E629" s="4" t="s">
        <v>432</v>
      </c>
      <c r="F629" s="4">
        <v>5.3730000000000002</v>
      </c>
      <c r="G629" s="4">
        <v>4</v>
      </c>
      <c r="H629" s="4" t="s">
        <v>22</v>
      </c>
      <c r="I629" s="3">
        <v>140600</v>
      </c>
      <c r="J629" s="3">
        <v>162500</v>
      </c>
      <c r="K629" s="3">
        <v>144200</v>
      </c>
      <c r="L629" s="3">
        <v>166500</v>
      </c>
      <c r="M629" s="3">
        <v>147100</v>
      </c>
      <c r="N629" s="3">
        <v>166500</v>
      </c>
      <c r="O629" s="11">
        <v>157400</v>
      </c>
      <c r="P629" s="11">
        <v>177300</v>
      </c>
      <c r="Q629" s="11">
        <v>165300</v>
      </c>
      <c r="R629" s="11">
        <v>185700</v>
      </c>
    </row>
    <row r="630" spans="1:18" hidden="1">
      <c r="A630" s="10" t="s">
        <v>1023</v>
      </c>
      <c r="B630" s="10" t="str">
        <f t="shared" si="21"/>
        <v>AVEM005</v>
      </c>
      <c r="C630" s="4" t="s">
        <v>918</v>
      </c>
      <c r="D630" s="4" t="s">
        <v>20</v>
      </c>
      <c r="E630" s="4" t="s">
        <v>432</v>
      </c>
      <c r="F630" s="4">
        <v>5.3730000000000002</v>
      </c>
      <c r="G630" s="4">
        <v>4</v>
      </c>
      <c r="H630" s="4" t="s">
        <v>22</v>
      </c>
      <c r="I630" s="3">
        <v>140600</v>
      </c>
      <c r="J630" s="3">
        <v>162500</v>
      </c>
      <c r="K630" s="3">
        <v>144200</v>
      </c>
      <c r="L630" s="3">
        <v>166500</v>
      </c>
      <c r="M630" s="3">
        <v>147100</v>
      </c>
      <c r="N630" s="3">
        <v>166500</v>
      </c>
      <c r="O630" s="11">
        <v>157400</v>
      </c>
      <c r="P630" s="11">
        <v>177300</v>
      </c>
      <c r="Q630" s="11">
        <v>165300</v>
      </c>
      <c r="R630" s="11">
        <v>185700</v>
      </c>
    </row>
    <row r="631" spans="1:18" hidden="1">
      <c r="A631" s="10" t="s">
        <v>1024</v>
      </c>
      <c r="B631" s="10" t="str">
        <f t="shared" si="21"/>
        <v>AVEM005</v>
      </c>
      <c r="C631" s="4" t="s">
        <v>920</v>
      </c>
      <c r="D631" s="4" t="s">
        <v>20</v>
      </c>
      <c r="E631" s="4" t="s">
        <v>432</v>
      </c>
      <c r="F631" s="4">
        <v>5.3730000000000002</v>
      </c>
      <c r="G631" s="4">
        <v>4</v>
      </c>
      <c r="H631" s="4" t="s">
        <v>22</v>
      </c>
      <c r="I631" s="3">
        <v>140600</v>
      </c>
      <c r="J631" s="3">
        <v>162500</v>
      </c>
      <c r="K631" s="3">
        <v>144200</v>
      </c>
      <c r="L631" s="3">
        <v>166500</v>
      </c>
      <c r="M631" s="3">
        <v>147100</v>
      </c>
      <c r="N631" s="3">
        <v>166500</v>
      </c>
      <c r="O631" s="11">
        <v>157400</v>
      </c>
      <c r="P631" s="11">
        <v>177300</v>
      </c>
      <c r="Q631" s="11">
        <v>165300</v>
      </c>
      <c r="R631" s="11">
        <v>185700</v>
      </c>
    </row>
    <row r="632" spans="1:18" hidden="1">
      <c r="A632" s="10" t="s">
        <v>1025</v>
      </c>
      <c r="B632" s="10" t="str">
        <f t="shared" si="21"/>
        <v>AVEM005</v>
      </c>
      <c r="C632" s="4" t="s">
        <v>922</v>
      </c>
      <c r="D632" s="4" t="s">
        <v>20</v>
      </c>
      <c r="E632" s="4" t="s">
        <v>432</v>
      </c>
      <c r="F632" s="4">
        <v>5.3730000000000002</v>
      </c>
      <c r="G632" s="4">
        <v>4</v>
      </c>
      <c r="H632" s="4" t="s">
        <v>22</v>
      </c>
      <c r="I632" s="3">
        <v>140600</v>
      </c>
      <c r="J632" s="3">
        <v>162500</v>
      </c>
      <c r="K632" s="3">
        <v>144200</v>
      </c>
      <c r="L632" s="3">
        <v>166500</v>
      </c>
      <c r="M632" s="3">
        <v>147100</v>
      </c>
      <c r="N632" s="3">
        <v>166500</v>
      </c>
      <c r="O632" s="11">
        <v>157400</v>
      </c>
      <c r="P632" s="11">
        <v>177300</v>
      </c>
      <c r="Q632" s="11">
        <v>165300</v>
      </c>
      <c r="R632" s="11">
        <v>185700</v>
      </c>
    </row>
    <row r="633" spans="1:18" hidden="1">
      <c r="A633" s="10" t="s">
        <v>1026</v>
      </c>
      <c r="B633" s="10" t="str">
        <f t="shared" si="21"/>
        <v>AVEM005</v>
      </c>
      <c r="C633" s="4" t="s">
        <v>1027</v>
      </c>
      <c r="D633" s="4" t="s">
        <v>20</v>
      </c>
      <c r="E633" s="4" t="s">
        <v>432</v>
      </c>
      <c r="F633" s="4">
        <v>5.3730000000000002</v>
      </c>
      <c r="G633" s="4">
        <v>4</v>
      </c>
      <c r="H633" s="4" t="s">
        <v>22</v>
      </c>
      <c r="I633" s="3">
        <v>140600</v>
      </c>
      <c r="J633" s="3">
        <v>162500</v>
      </c>
      <c r="K633" s="3">
        <v>144200</v>
      </c>
      <c r="L633" s="3">
        <v>166500</v>
      </c>
      <c r="M633" s="3">
        <v>147100</v>
      </c>
      <c r="N633" s="3">
        <v>166500</v>
      </c>
      <c r="O633" s="11">
        <v>157400</v>
      </c>
      <c r="P633" s="11">
        <v>177300</v>
      </c>
      <c r="Q633" s="11">
        <v>165300</v>
      </c>
      <c r="R633" s="11">
        <v>185700</v>
      </c>
    </row>
    <row r="634" spans="1:18" hidden="1">
      <c r="A634" s="10" t="s">
        <v>1028</v>
      </c>
      <c r="B634" s="10" t="str">
        <f t="shared" si="21"/>
        <v>AVEM005</v>
      </c>
      <c r="C634" s="4" t="s">
        <v>924</v>
      </c>
      <c r="D634" s="4" t="s">
        <v>20</v>
      </c>
      <c r="E634" s="4" t="s">
        <v>432</v>
      </c>
      <c r="F634" s="4">
        <v>5.3730000000000002</v>
      </c>
      <c r="G634" s="4">
        <v>4</v>
      </c>
      <c r="H634" s="4" t="s">
        <v>22</v>
      </c>
      <c r="I634" s="3">
        <v>140600</v>
      </c>
      <c r="J634" s="3">
        <v>162500</v>
      </c>
      <c r="K634" s="3">
        <v>144200</v>
      </c>
      <c r="L634" s="3">
        <v>166500</v>
      </c>
      <c r="M634" s="3">
        <v>147100</v>
      </c>
      <c r="N634" s="3">
        <v>166500</v>
      </c>
      <c r="O634" s="11">
        <v>157400</v>
      </c>
      <c r="P634" s="11">
        <v>177300</v>
      </c>
      <c r="Q634" s="11">
        <v>165300</v>
      </c>
      <c r="R634" s="11">
        <v>185700</v>
      </c>
    </row>
    <row r="635" spans="1:18" hidden="1">
      <c r="A635" s="10" t="s">
        <v>1029</v>
      </c>
      <c r="B635" s="10" t="str">
        <f t="shared" si="21"/>
        <v>AVEM005</v>
      </c>
      <c r="C635" s="4" t="s">
        <v>1030</v>
      </c>
      <c r="D635" s="4" t="s">
        <v>20</v>
      </c>
      <c r="E635" s="4" t="s">
        <v>432</v>
      </c>
      <c r="F635" s="4">
        <v>5.3730000000000002</v>
      </c>
      <c r="G635" s="4">
        <v>4</v>
      </c>
      <c r="H635" s="4" t="s">
        <v>22</v>
      </c>
      <c r="I635" s="3">
        <v>140600</v>
      </c>
      <c r="J635" s="3">
        <v>162500</v>
      </c>
      <c r="K635" s="3">
        <v>144200</v>
      </c>
      <c r="L635" s="3">
        <v>166500</v>
      </c>
      <c r="M635" s="3">
        <v>147100</v>
      </c>
      <c r="N635" s="3">
        <v>166500</v>
      </c>
      <c r="O635" s="11">
        <v>157400</v>
      </c>
      <c r="P635" s="11">
        <v>177300</v>
      </c>
      <c r="Q635" s="11">
        <v>165300</v>
      </c>
      <c r="R635" s="11">
        <v>185700</v>
      </c>
    </row>
    <row r="636" spans="1:18" hidden="1">
      <c r="A636" s="10" t="s">
        <v>1031</v>
      </c>
      <c r="B636" s="10" t="str">
        <f t="shared" si="21"/>
        <v>AVEM005</v>
      </c>
      <c r="C636" s="4" t="s">
        <v>926</v>
      </c>
      <c r="D636" s="4" t="s">
        <v>20</v>
      </c>
      <c r="E636" s="4" t="s">
        <v>432</v>
      </c>
      <c r="F636" s="4">
        <v>5.3</v>
      </c>
      <c r="G636" s="4">
        <v>4</v>
      </c>
      <c r="H636" s="4" t="s">
        <v>22</v>
      </c>
      <c r="I636" s="3">
        <v>140600</v>
      </c>
      <c r="J636" s="3">
        <v>162500</v>
      </c>
      <c r="K636" s="3">
        <v>144200</v>
      </c>
      <c r="L636" s="3">
        <v>166500</v>
      </c>
      <c r="M636" s="3">
        <v>147100</v>
      </c>
      <c r="N636" s="3">
        <v>166500</v>
      </c>
      <c r="O636" s="11">
        <v>157400</v>
      </c>
      <c r="P636" s="11">
        <v>177300</v>
      </c>
      <c r="Q636" s="11">
        <v>165300</v>
      </c>
      <c r="R636" s="11">
        <v>185700</v>
      </c>
    </row>
    <row r="637" spans="1:18" hidden="1">
      <c r="A637" s="10" t="s">
        <v>1032</v>
      </c>
      <c r="B637" s="10" t="str">
        <f t="shared" si="21"/>
        <v>AVEM005</v>
      </c>
      <c r="C637" s="4" t="s">
        <v>928</v>
      </c>
      <c r="D637" s="4" t="s">
        <v>20</v>
      </c>
      <c r="E637" s="4" t="s">
        <v>432</v>
      </c>
      <c r="F637" s="4">
        <v>5.3730000000000002</v>
      </c>
      <c r="G637" s="4">
        <v>4</v>
      </c>
      <c r="H637" s="4" t="s">
        <v>22</v>
      </c>
      <c r="I637" s="3">
        <v>140600</v>
      </c>
      <c r="J637" s="3">
        <v>162500</v>
      </c>
      <c r="K637" s="3">
        <v>144200</v>
      </c>
      <c r="L637" s="3">
        <v>166500</v>
      </c>
      <c r="M637" s="3">
        <v>147100</v>
      </c>
      <c r="N637" s="3">
        <v>166500</v>
      </c>
      <c r="O637" s="11">
        <v>157400</v>
      </c>
      <c r="P637" s="11">
        <v>177300</v>
      </c>
      <c r="Q637" s="11">
        <v>165300</v>
      </c>
      <c r="R637" s="11">
        <v>185700</v>
      </c>
    </row>
    <row r="638" spans="1:18" hidden="1">
      <c r="A638" s="10" t="s">
        <v>1033</v>
      </c>
      <c r="B638" s="10" t="str">
        <f t="shared" si="21"/>
        <v>AVEM005</v>
      </c>
      <c r="C638" s="4" t="s">
        <v>930</v>
      </c>
      <c r="D638" s="4" t="s">
        <v>20</v>
      </c>
      <c r="E638" s="4" t="s">
        <v>432</v>
      </c>
      <c r="F638" s="4">
        <v>5.3879999999999999</v>
      </c>
      <c r="G638" s="4">
        <v>4</v>
      </c>
      <c r="H638" s="4" t="s">
        <v>22</v>
      </c>
      <c r="I638" s="3">
        <v>140600</v>
      </c>
      <c r="J638" s="3">
        <v>162500</v>
      </c>
      <c r="K638" s="3">
        <v>144200</v>
      </c>
      <c r="L638" s="3">
        <v>166500</v>
      </c>
      <c r="M638" s="3">
        <v>147100</v>
      </c>
      <c r="N638" s="3">
        <v>166500</v>
      </c>
      <c r="O638" s="11">
        <v>157400</v>
      </c>
      <c r="P638" s="11">
        <v>177300</v>
      </c>
      <c r="Q638" s="11">
        <v>165300</v>
      </c>
      <c r="R638" s="11">
        <v>185700</v>
      </c>
    </row>
    <row r="639" spans="1:18" hidden="1">
      <c r="A639" s="10" t="s">
        <v>1034</v>
      </c>
      <c r="B639" s="10" t="str">
        <f t="shared" ref="B639:B684" si="22">LEFT(A639,7)</f>
        <v>AVEM005</v>
      </c>
      <c r="C639" s="4" t="s">
        <v>932</v>
      </c>
      <c r="D639" s="4" t="s">
        <v>20</v>
      </c>
      <c r="E639" s="4" t="s">
        <v>432</v>
      </c>
      <c r="F639" s="4">
        <v>5.3730000000000002</v>
      </c>
      <c r="G639" s="4">
        <v>4</v>
      </c>
      <c r="H639" s="4" t="s">
        <v>22</v>
      </c>
      <c r="I639" s="3">
        <v>140600</v>
      </c>
      <c r="J639" s="3">
        <v>162500</v>
      </c>
      <c r="K639" s="3">
        <v>144200</v>
      </c>
      <c r="L639" s="3">
        <v>166500</v>
      </c>
      <c r="M639" s="3">
        <v>147100</v>
      </c>
      <c r="N639" s="3">
        <v>166500</v>
      </c>
      <c r="O639" s="11">
        <v>157400</v>
      </c>
      <c r="P639" s="11">
        <v>177300</v>
      </c>
      <c r="Q639" s="11">
        <v>165300</v>
      </c>
      <c r="R639" s="11">
        <v>185700</v>
      </c>
    </row>
    <row r="640" spans="1:18" hidden="1">
      <c r="A640" s="10" t="s">
        <v>1035</v>
      </c>
      <c r="B640" s="10" t="str">
        <f t="shared" si="22"/>
        <v>AVEM005</v>
      </c>
      <c r="C640" s="4" t="s">
        <v>934</v>
      </c>
      <c r="D640" s="4" t="s">
        <v>20</v>
      </c>
      <c r="E640" s="4" t="s">
        <v>432</v>
      </c>
      <c r="F640" s="4">
        <v>5.3</v>
      </c>
      <c r="G640" s="4">
        <v>4</v>
      </c>
      <c r="H640" s="4" t="s">
        <v>22</v>
      </c>
      <c r="I640" s="3">
        <v>140600</v>
      </c>
      <c r="J640" s="3">
        <v>162500</v>
      </c>
      <c r="K640" s="3">
        <v>144200</v>
      </c>
      <c r="L640" s="3">
        <v>166500</v>
      </c>
      <c r="M640" s="3">
        <v>147100</v>
      </c>
      <c r="N640" s="3">
        <v>166500</v>
      </c>
      <c r="O640" s="11">
        <v>157400</v>
      </c>
      <c r="P640" s="11">
        <v>177300</v>
      </c>
      <c r="Q640" s="11">
        <v>165300</v>
      </c>
      <c r="R640" s="11">
        <v>185700</v>
      </c>
    </row>
    <row r="641" spans="1:18" hidden="1">
      <c r="A641" s="10" t="s">
        <v>1036</v>
      </c>
      <c r="B641" s="10" t="str">
        <f t="shared" si="22"/>
        <v>AVEM005</v>
      </c>
      <c r="C641" s="4" t="s">
        <v>1037</v>
      </c>
      <c r="D641" s="4" t="s">
        <v>20</v>
      </c>
      <c r="E641" s="4" t="s">
        <v>432</v>
      </c>
      <c r="F641" s="4">
        <v>5.3730000000000002</v>
      </c>
      <c r="G641" s="4">
        <v>4</v>
      </c>
      <c r="H641" s="4" t="s">
        <v>22</v>
      </c>
      <c r="I641" s="3">
        <v>140600</v>
      </c>
      <c r="J641" s="3">
        <v>162500</v>
      </c>
      <c r="K641" s="3">
        <v>144200</v>
      </c>
      <c r="L641" s="3">
        <v>166500</v>
      </c>
      <c r="M641" s="3">
        <v>147100</v>
      </c>
      <c r="N641" s="3">
        <v>166500</v>
      </c>
      <c r="O641" s="11">
        <v>157400</v>
      </c>
      <c r="P641" s="11">
        <v>177300</v>
      </c>
      <c r="Q641" s="11">
        <v>165300</v>
      </c>
      <c r="R641" s="11">
        <v>185700</v>
      </c>
    </row>
    <row r="642" spans="1:18" hidden="1">
      <c r="A642" s="10" t="s">
        <v>1038</v>
      </c>
      <c r="B642" s="10" t="str">
        <f t="shared" si="22"/>
        <v>AVEM005</v>
      </c>
      <c r="C642" s="4" t="s">
        <v>936</v>
      </c>
      <c r="D642" s="4" t="s">
        <v>20</v>
      </c>
      <c r="E642" s="4" t="s">
        <v>432</v>
      </c>
      <c r="F642" s="4">
        <v>5.3</v>
      </c>
      <c r="G642" s="4">
        <v>4</v>
      </c>
      <c r="H642" s="4" t="s">
        <v>22</v>
      </c>
      <c r="I642" s="3">
        <v>140600</v>
      </c>
      <c r="J642" s="3">
        <v>162500</v>
      </c>
      <c r="K642" s="3">
        <v>144200</v>
      </c>
      <c r="L642" s="3">
        <v>166500</v>
      </c>
      <c r="M642" s="3">
        <v>147100</v>
      </c>
      <c r="N642" s="3">
        <v>166500</v>
      </c>
      <c r="O642" s="11">
        <v>157400</v>
      </c>
      <c r="P642" s="11">
        <v>177300</v>
      </c>
      <c r="Q642" s="11">
        <v>165300</v>
      </c>
      <c r="R642" s="11">
        <v>185700</v>
      </c>
    </row>
    <row r="643" spans="1:18" hidden="1">
      <c r="A643" s="10" t="s">
        <v>1039</v>
      </c>
      <c r="B643" s="10" t="str">
        <f t="shared" si="22"/>
        <v>AVEM005</v>
      </c>
      <c r="C643" s="4" t="s">
        <v>938</v>
      </c>
      <c r="D643" s="4" t="s">
        <v>20</v>
      </c>
      <c r="E643" s="4" t="s">
        <v>432</v>
      </c>
      <c r="F643" s="4">
        <v>5.3730000000000002</v>
      </c>
      <c r="G643" s="4">
        <v>4</v>
      </c>
      <c r="H643" s="4" t="s">
        <v>22</v>
      </c>
      <c r="I643" s="3">
        <v>140600</v>
      </c>
      <c r="J643" s="3">
        <v>162500</v>
      </c>
      <c r="K643" s="3">
        <v>144200</v>
      </c>
      <c r="L643" s="3">
        <v>166500</v>
      </c>
      <c r="M643" s="3">
        <v>147100</v>
      </c>
      <c r="N643" s="3">
        <v>166500</v>
      </c>
      <c r="O643" s="11">
        <v>157400</v>
      </c>
      <c r="P643" s="11">
        <v>177300</v>
      </c>
      <c r="Q643" s="11">
        <v>165300</v>
      </c>
      <c r="R643" s="11">
        <v>185700</v>
      </c>
    </row>
    <row r="644" spans="1:18" hidden="1">
      <c r="A644" s="10" t="s">
        <v>1040</v>
      </c>
      <c r="B644" s="10" t="str">
        <f t="shared" si="22"/>
        <v>AVEM005</v>
      </c>
      <c r="C644" s="4" t="s">
        <v>1041</v>
      </c>
      <c r="D644" s="4" t="s">
        <v>20</v>
      </c>
      <c r="E644" s="4" t="s">
        <v>432</v>
      </c>
      <c r="F644" s="4">
        <v>5.3730000000000002</v>
      </c>
      <c r="G644" s="4">
        <v>4</v>
      </c>
      <c r="H644" s="4" t="s">
        <v>22</v>
      </c>
      <c r="I644" s="3">
        <v>140600</v>
      </c>
      <c r="J644" s="3">
        <v>162500</v>
      </c>
      <c r="K644" s="3">
        <v>144200</v>
      </c>
      <c r="L644" s="3">
        <v>166500</v>
      </c>
      <c r="M644" s="3">
        <v>147100</v>
      </c>
      <c r="N644" s="3">
        <v>166500</v>
      </c>
      <c r="O644" s="11">
        <v>157400</v>
      </c>
      <c r="P644" s="11">
        <v>177300</v>
      </c>
      <c r="Q644" s="11">
        <v>165300</v>
      </c>
      <c r="R644" s="11">
        <v>185700</v>
      </c>
    </row>
    <row r="645" spans="1:18" hidden="1">
      <c r="A645" s="10" t="s">
        <v>1042</v>
      </c>
      <c r="B645" s="10" t="str">
        <f t="shared" si="22"/>
        <v>AVEM005</v>
      </c>
      <c r="C645" s="4" t="s">
        <v>1043</v>
      </c>
      <c r="D645" s="4" t="s">
        <v>20</v>
      </c>
      <c r="E645" s="4" t="s">
        <v>432</v>
      </c>
      <c r="F645" s="4">
        <v>5.375</v>
      </c>
      <c r="G645" s="4">
        <v>4</v>
      </c>
      <c r="H645" s="4" t="s">
        <v>22</v>
      </c>
      <c r="I645" s="3">
        <v>140600</v>
      </c>
      <c r="J645" s="3">
        <v>162500</v>
      </c>
      <c r="K645" s="3">
        <v>144200</v>
      </c>
      <c r="L645" s="3">
        <v>166500</v>
      </c>
      <c r="M645" s="3">
        <v>147100</v>
      </c>
      <c r="N645" s="3">
        <v>166500</v>
      </c>
      <c r="O645" s="11">
        <v>157400</v>
      </c>
      <c r="P645" s="11">
        <v>177300</v>
      </c>
      <c r="Q645" s="11">
        <v>165300</v>
      </c>
      <c r="R645" s="11">
        <v>185700</v>
      </c>
    </row>
    <row r="646" spans="1:18" hidden="1">
      <c r="A646" s="10" t="s">
        <v>1044</v>
      </c>
      <c r="B646" s="10" t="str">
        <f t="shared" si="22"/>
        <v>AVEM005</v>
      </c>
      <c r="C646" s="4" t="s">
        <v>940</v>
      </c>
      <c r="D646" s="4" t="s">
        <v>20</v>
      </c>
      <c r="E646" s="4" t="s">
        <v>432</v>
      </c>
      <c r="F646" s="4">
        <v>5.3730000000000002</v>
      </c>
      <c r="G646" s="4">
        <v>4</v>
      </c>
      <c r="H646" s="4" t="s">
        <v>22</v>
      </c>
      <c r="I646" s="3">
        <v>140600</v>
      </c>
      <c r="J646" s="3">
        <v>162500</v>
      </c>
      <c r="K646" s="3">
        <v>144200</v>
      </c>
      <c r="L646" s="3">
        <v>166500</v>
      </c>
      <c r="M646" s="3">
        <v>147100</v>
      </c>
      <c r="N646" s="3">
        <v>166500</v>
      </c>
      <c r="O646" s="11">
        <v>157400</v>
      </c>
      <c r="P646" s="11">
        <v>177300</v>
      </c>
      <c r="Q646" s="11">
        <v>165300</v>
      </c>
      <c r="R646" s="11">
        <v>185700</v>
      </c>
    </row>
    <row r="647" spans="1:18" hidden="1">
      <c r="A647" s="10" t="s">
        <v>1045</v>
      </c>
      <c r="B647" s="10" t="str">
        <f t="shared" si="22"/>
        <v>AVEM005</v>
      </c>
      <c r="C647" s="4" t="s">
        <v>1046</v>
      </c>
      <c r="D647" s="4" t="s">
        <v>20</v>
      </c>
      <c r="E647" s="4" t="s">
        <v>432</v>
      </c>
      <c r="F647" s="4">
        <v>5.3</v>
      </c>
      <c r="G647" s="4">
        <v>4</v>
      </c>
      <c r="H647" s="4" t="s">
        <v>22</v>
      </c>
      <c r="I647" s="3">
        <v>140600</v>
      </c>
      <c r="J647" s="3">
        <v>162500</v>
      </c>
      <c r="K647" s="3">
        <v>144200</v>
      </c>
      <c r="L647" s="3">
        <v>166500</v>
      </c>
      <c r="M647" s="3">
        <v>147100</v>
      </c>
      <c r="N647" s="3">
        <v>166500</v>
      </c>
      <c r="O647" s="11">
        <v>157400</v>
      </c>
      <c r="P647" s="11">
        <v>177300</v>
      </c>
      <c r="Q647" s="11">
        <v>165300</v>
      </c>
      <c r="R647" s="11">
        <v>185700</v>
      </c>
    </row>
    <row r="648" spans="1:18" hidden="1">
      <c r="A648" s="10" t="s">
        <v>1047</v>
      </c>
      <c r="B648" s="10" t="str">
        <f t="shared" si="22"/>
        <v>AVEM005</v>
      </c>
      <c r="C648" s="4" t="s">
        <v>1048</v>
      </c>
      <c r="D648" s="4" t="s">
        <v>20</v>
      </c>
      <c r="E648" s="4" t="s">
        <v>432</v>
      </c>
      <c r="F648" s="4">
        <v>5.3879999999999999</v>
      </c>
      <c r="G648" s="4">
        <v>4</v>
      </c>
      <c r="H648" s="4" t="s">
        <v>22</v>
      </c>
      <c r="I648" s="3">
        <v>140600</v>
      </c>
      <c r="J648" s="3">
        <v>162500</v>
      </c>
      <c r="K648" s="3">
        <v>144200</v>
      </c>
      <c r="L648" s="3">
        <v>166500</v>
      </c>
      <c r="M648" s="3">
        <v>147100</v>
      </c>
      <c r="N648" s="3">
        <v>166500</v>
      </c>
      <c r="O648" s="11">
        <v>157400</v>
      </c>
      <c r="P648" s="11">
        <v>177300</v>
      </c>
      <c r="Q648" s="11">
        <v>165300</v>
      </c>
      <c r="R648" s="11">
        <v>185700</v>
      </c>
    </row>
    <row r="649" spans="1:18" hidden="1">
      <c r="A649" s="10" t="s">
        <v>1049</v>
      </c>
      <c r="B649" s="10" t="str">
        <f t="shared" si="22"/>
        <v>AVEM005</v>
      </c>
      <c r="C649" s="4" t="s">
        <v>1050</v>
      </c>
      <c r="D649" s="4" t="s">
        <v>20</v>
      </c>
      <c r="E649" s="4" t="s">
        <v>432</v>
      </c>
      <c r="F649" s="4">
        <v>5.3879999999999999</v>
      </c>
      <c r="G649" s="4">
        <v>4</v>
      </c>
      <c r="H649" s="4" t="s">
        <v>22</v>
      </c>
      <c r="I649" s="3">
        <v>140600</v>
      </c>
      <c r="J649" s="3">
        <v>162500</v>
      </c>
      <c r="K649" s="3">
        <v>144200</v>
      </c>
      <c r="L649" s="3">
        <v>166500</v>
      </c>
      <c r="M649" s="3">
        <v>147100</v>
      </c>
      <c r="N649" s="3">
        <v>166500</v>
      </c>
      <c r="O649" s="11">
        <v>157400</v>
      </c>
      <c r="P649" s="11">
        <v>177300</v>
      </c>
      <c r="Q649" s="11">
        <v>165300</v>
      </c>
      <c r="R649" s="11">
        <v>185700</v>
      </c>
    </row>
    <row r="650" spans="1:18" hidden="1">
      <c r="A650" s="10" t="s">
        <v>1051</v>
      </c>
      <c r="B650" s="10" t="str">
        <f t="shared" si="22"/>
        <v>AVEM005</v>
      </c>
      <c r="C650" s="4" t="s">
        <v>1052</v>
      </c>
      <c r="D650" s="4" t="s">
        <v>20</v>
      </c>
      <c r="E650" s="4" t="s">
        <v>432</v>
      </c>
      <c r="F650" s="4">
        <v>5.3730000000000002</v>
      </c>
      <c r="G650" s="4">
        <v>4</v>
      </c>
      <c r="H650" s="4" t="s">
        <v>22</v>
      </c>
      <c r="I650" s="3">
        <v>140600</v>
      </c>
      <c r="J650" s="3">
        <v>162500</v>
      </c>
      <c r="K650" s="3">
        <v>144200</v>
      </c>
      <c r="L650" s="3">
        <v>166500</v>
      </c>
      <c r="M650" s="3">
        <v>147100</v>
      </c>
      <c r="N650" s="3">
        <v>166500</v>
      </c>
      <c r="O650" s="11">
        <v>157400</v>
      </c>
      <c r="P650" s="11">
        <v>177300</v>
      </c>
      <c r="Q650" s="11">
        <v>165300</v>
      </c>
      <c r="R650" s="11">
        <v>185700</v>
      </c>
    </row>
    <row r="651" spans="1:18" hidden="1">
      <c r="A651" s="10" t="s">
        <v>1053</v>
      </c>
      <c r="B651" s="10" t="str">
        <f t="shared" si="22"/>
        <v>AVEM005</v>
      </c>
      <c r="C651" s="4" t="s">
        <v>1054</v>
      </c>
      <c r="D651" s="4" t="s">
        <v>20</v>
      </c>
      <c r="E651" s="4" t="s">
        <v>432</v>
      </c>
      <c r="F651" s="4">
        <v>5.4619999999999997</v>
      </c>
      <c r="G651" s="4">
        <v>4</v>
      </c>
      <c r="H651" s="4" t="s">
        <v>22</v>
      </c>
      <c r="I651" s="3">
        <v>140600</v>
      </c>
      <c r="J651" s="3">
        <v>162500</v>
      </c>
      <c r="K651" s="3">
        <v>144200</v>
      </c>
      <c r="L651" s="3">
        <v>166500</v>
      </c>
      <c r="M651" s="3">
        <v>147100</v>
      </c>
      <c r="N651" s="3">
        <v>166500</v>
      </c>
      <c r="O651" s="11">
        <v>157400</v>
      </c>
      <c r="P651" s="11">
        <v>177300</v>
      </c>
      <c r="Q651" s="11">
        <v>165300</v>
      </c>
      <c r="R651" s="11">
        <v>185700</v>
      </c>
    </row>
    <row r="652" spans="1:18" hidden="1">
      <c r="A652" s="10" t="s">
        <v>1055</v>
      </c>
      <c r="B652" s="10" t="str">
        <f t="shared" si="22"/>
        <v>AVEM005</v>
      </c>
      <c r="C652" s="4" t="s">
        <v>1056</v>
      </c>
      <c r="D652" s="4" t="s">
        <v>20</v>
      </c>
      <c r="E652" s="4" t="s">
        <v>432</v>
      </c>
      <c r="F652" s="4">
        <v>5.3</v>
      </c>
      <c r="G652" s="4">
        <v>4</v>
      </c>
      <c r="H652" s="4" t="s">
        <v>22</v>
      </c>
      <c r="I652" s="3">
        <v>140600</v>
      </c>
      <c r="J652" s="3">
        <v>162500</v>
      </c>
      <c r="K652" s="3">
        <v>144200</v>
      </c>
      <c r="L652" s="3">
        <v>166500</v>
      </c>
      <c r="M652" s="3">
        <v>147100</v>
      </c>
      <c r="N652" s="3">
        <v>166500</v>
      </c>
      <c r="O652" s="11">
        <v>157400</v>
      </c>
      <c r="P652" s="11">
        <v>177300</v>
      </c>
      <c r="Q652" s="11">
        <v>165300</v>
      </c>
      <c r="R652" s="11">
        <v>185700</v>
      </c>
    </row>
    <row r="653" spans="1:18" hidden="1">
      <c r="A653" s="10" t="s">
        <v>1057</v>
      </c>
      <c r="B653" s="10" t="str">
        <f t="shared" si="22"/>
        <v>AVEM005</v>
      </c>
      <c r="C653" s="4" t="s">
        <v>1058</v>
      </c>
      <c r="D653" s="4" t="s">
        <v>20</v>
      </c>
      <c r="E653" s="4" t="s">
        <v>432</v>
      </c>
      <c r="F653" s="4">
        <v>5.3</v>
      </c>
      <c r="G653" s="4">
        <v>4</v>
      </c>
      <c r="H653" s="4" t="s">
        <v>22</v>
      </c>
      <c r="I653" s="3">
        <v>140600</v>
      </c>
      <c r="J653" s="3">
        <v>162500</v>
      </c>
      <c r="K653" s="3">
        <v>144200</v>
      </c>
      <c r="L653" s="3">
        <v>166500</v>
      </c>
      <c r="M653" s="3">
        <v>147100</v>
      </c>
      <c r="N653" s="3">
        <v>166500</v>
      </c>
      <c r="O653" s="11">
        <v>157400</v>
      </c>
      <c r="P653" s="11">
        <v>177300</v>
      </c>
      <c r="Q653" s="11">
        <v>165300</v>
      </c>
      <c r="R653" s="11">
        <v>185700</v>
      </c>
    </row>
    <row r="654" spans="1:18" hidden="1">
      <c r="A654" s="10" t="s">
        <v>1059</v>
      </c>
      <c r="B654" s="10" t="str">
        <f t="shared" si="22"/>
        <v>AVEM005</v>
      </c>
      <c r="C654" s="4" t="s">
        <v>1060</v>
      </c>
      <c r="D654" s="4" t="s">
        <v>20</v>
      </c>
      <c r="E654" s="4" t="s">
        <v>432</v>
      </c>
      <c r="F654" s="4">
        <v>5.375</v>
      </c>
      <c r="G654" s="4">
        <v>4</v>
      </c>
      <c r="H654" s="4" t="s">
        <v>22</v>
      </c>
      <c r="I654" s="3">
        <v>140600</v>
      </c>
      <c r="J654" s="3">
        <v>162500</v>
      </c>
      <c r="K654" s="3">
        <v>144200</v>
      </c>
      <c r="L654" s="3">
        <v>166500</v>
      </c>
      <c r="M654" s="3">
        <v>147100</v>
      </c>
      <c r="N654" s="3">
        <v>166500</v>
      </c>
      <c r="O654" s="11">
        <v>157400</v>
      </c>
      <c r="P654" s="11">
        <v>177300</v>
      </c>
      <c r="Q654" s="11">
        <v>165300</v>
      </c>
      <c r="R654" s="11">
        <v>185700</v>
      </c>
    </row>
    <row r="655" spans="1:18" hidden="1">
      <c r="A655" s="10" t="s">
        <v>1061</v>
      </c>
      <c r="B655" s="10" t="str">
        <f t="shared" si="22"/>
        <v>AVEM005</v>
      </c>
      <c r="C655" s="4" t="s">
        <v>1062</v>
      </c>
      <c r="D655" s="4" t="s">
        <v>20</v>
      </c>
      <c r="E655" s="4" t="s">
        <v>432</v>
      </c>
      <c r="F655" s="4">
        <v>5.3730000000000002</v>
      </c>
      <c r="G655" s="4">
        <v>4</v>
      </c>
      <c r="H655" s="4" t="s">
        <v>22</v>
      </c>
      <c r="I655" s="3">
        <v>140600</v>
      </c>
      <c r="J655" s="3">
        <v>162500</v>
      </c>
      <c r="K655" s="3">
        <v>144200</v>
      </c>
      <c r="L655" s="3">
        <v>166500</v>
      </c>
      <c r="M655" s="3">
        <v>147100</v>
      </c>
      <c r="N655" s="3">
        <v>166500</v>
      </c>
      <c r="O655" s="11">
        <v>157400</v>
      </c>
      <c r="P655" s="11">
        <v>177300</v>
      </c>
      <c r="Q655" s="11">
        <v>165300</v>
      </c>
      <c r="R655" s="11">
        <v>185700</v>
      </c>
    </row>
    <row r="656" spans="1:18" hidden="1">
      <c r="A656" s="10" t="s">
        <v>1063</v>
      </c>
      <c r="B656" s="10" t="str">
        <f t="shared" si="22"/>
        <v>AVEM005</v>
      </c>
      <c r="C656" s="4" t="s">
        <v>1064</v>
      </c>
      <c r="D656" s="4" t="s">
        <v>20</v>
      </c>
      <c r="E656" s="4" t="s">
        <v>432</v>
      </c>
      <c r="F656" s="4">
        <v>5.3730000000000002</v>
      </c>
      <c r="G656" s="4">
        <v>4</v>
      </c>
      <c r="H656" s="4" t="s">
        <v>22</v>
      </c>
      <c r="I656" s="3">
        <v>140600</v>
      </c>
      <c r="J656" s="3">
        <v>162500</v>
      </c>
      <c r="K656" s="3">
        <v>144200</v>
      </c>
      <c r="L656" s="3">
        <v>166500</v>
      </c>
      <c r="M656" s="3">
        <v>147100</v>
      </c>
      <c r="N656" s="3">
        <v>166500</v>
      </c>
      <c r="O656" s="11">
        <v>157400</v>
      </c>
      <c r="P656" s="11">
        <v>177300</v>
      </c>
      <c r="Q656" s="11">
        <v>165300</v>
      </c>
      <c r="R656" s="11">
        <v>185700</v>
      </c>
    </row>
    <row r="657" spans="1:18" hidden="1">
      <c r="A657" s="10" t="s">
        <v>1065</v>
      </c>
      <c r="B657" s="10" t="str">
        <f t="shared" si="22"/>
        <v>AVEM005</v>
      </c>
      <c r="C657" s="4" t="s">
        <v>1066</v>
      </c>
      <c r="D657" s="4" t="s">
        <v>20</v>
      </c>
      <c r="E657" s="4" t="s">
        <v>432</v>
      </c>
      <c r="F657" s="4">
        <v>5.3730000000000002</v>
      </c>
      <c r="G657" s="4">
        <v>4</v>
      </c>
      <c r="H657" s="4" t="s">
        <v>22</v>
      </c>
      <c r="I657" s="3">
        <v>140600</v>
      </c>
      <c r="J657" s="3">
        <v>162500</v>
      </c>
      <c r="K657" s="3">
        <v>144200</v>
      </c>
      <c r="L657" s="3">
        <v>166500</v>
      </c>
      <c r="M657" s="3">
        <v>147100</v>
      </c>
      <c r="N657" s="3">
        <v>166500</v>
      </c>
      <c r="O657" s="11">
        <v>157400</v>
      </c>
      <c r="P657" s="11">
        <v>177300</v>
      </c>
      <c r="Q657" s="11">
        <v>165300</v>
      </c>
      <c r="R657" s="11">
        <v>185700</v>
      </c>
    </row>
    <row r="658" spans="1:18" hidden="1">
      <c r="A658" s="10" t="s">
        <v>1067</v>
      </c>
      <c r="B658" s="10" t="str">
        <f t="shared" si="22"/>
        <v>AVEM005</v>
      </c>
      <c r="C658" s="4" t="s">
        <v>1068</v>
      </c>
      <c r="D658" s="4" t="s">
        <v>20</v>
      </c>
      <c r="E658" s="4" t="s">
        <v>432</v>
      </c>
      <c r="F658" s="4">
        <v>5.3730000000000002</v>
      </c>
      <c r="G658" s="4">
        <v>4</v>
      </c>
      <c r="H658" s="4" t="s">
        <v>22</v>
      </c>
      <c r="I658" s="3">
        <v>140600</v>
      </c>
      <c r="J658" s="3">
        <v>162500</v>
      </c>
      <c r="K658" s="3">
        <v>144200</v>
      </c>
      <c r="L658" s="3">
        <v>166500</v>
      </c>
      <c r="M658" s="3">
        <v>147100</v>
      </c>
      <c r="N658" s="3">
        <v>166500</v>
      </c>
      <c r="O658" s="11">
        <v>157400</v>
      </c>
      <c r="P658" s="11">
        <v>177300</v>
      </c>
      <c r="Q658" s="11">
        <v>165300</v>
      </c>
      <c r="R658" s="11">
        <v>185700</v>
      </c>
    </row>
    <row r="659" spans="1:18" hidden="1">
      <c r="A659" s="10" t="s">
        <v>1069</v>
      </c>
      <c r="B659" s="10" t="str">
        <f t="shared" si="22"/>
        <v>AVEM005</v>
      </c>
      <c r="C659" s="4" t="s">
        <v>1070</v>
      </c>
      <c r="D659" s="4" t="s">
        <v>20</v>
      </c>
      <c r="E659" s="4" t="s">
        <v>432</v>
      </c>
      <c r="F659" s="4">
        <v>5.3730000000000002</v>
      </c>
      <c r="G659" s="4">
        <v>4</v>
      </c>
      <c r="H659" s="4" t="s">
        <v>22</v>
      </c>
      <c r="I659" s="3">
        <v>140600</v>
      </c>
      <c r="J659" s="3">
        <v>162500</v>
      </c>
      <c r="K659" s="3">
        <v>144200</v>
      </c>
      <c r="L659" s="3">
        <v>166500</v>
      </c>
      <c r="M659" s="3">
        <v>147100</v>
      </c>
      <c r="N659" s="3">
        <v>166500</v>
      </c>
      <c r="O659" s="11">
        <v>157400</v>
      </c>
      <c r="P659" s="11">
        <v>177300</v>
      </c>
      <c r="Q659" s="11">
        <v>165300</v>
      </c>
      <c r="R659" s="11">
        <v>185700</v>
      </c>
    </row>
    <row r="660" spans="1:18" hidden="1">
      <c r="A660" s="10" t="s">
        <v>1071</v>
      </c>
      <c r="B660" s="10" t="str">
        <f t="shared" si="22"/>
        <v>AVEM005</v>
      </c>
      <c r="C660" s="4" t="s">
        <v>1072</v>
      </c>
      <c r="D660" s="4" t="s">
        <v>20</v>
      </c>
      <c r="E660" s="4" t="s">
        <v>432</v>
      </c>
      <c r="F660" s="4">
        <v>5.3730000000000002</v>
      </c>
      <c r="G660" s="4">
        <v>4</v>
      </c>
      <c r="H660" s="4" t="s">
        <v>22</v>
      </c>
      <c r="I660" s="3">
        <v>140600</v>
      </c>
      <c r="J660" s="3">
        <v>162500</v>
      </c>
      <c r="K660" s="3">
        <v>144200</v>
      </c>
      <c r="L660" s="3">
        <v>166500</v>
      </c>
      <c r="M660" s="3">
        <v>147100</v>
      </c>
      <c r="N660" s="3">
        <v>166500</v>
      </c>
      <c r="O660" s="11">
        <v>157400</v>
      </c>
      <c r="P660" s="11">
        <v>177300</v>
      </c>
      <c r="Q660" s="11">
        <v>165300</v>
      </c>
      <c r="R660" s="11">
        <v>185700</v>
      </c>
    </row>
    <row r="661" spans="1:18" hidden="1">
      <c r="A661" s="10" t="s">
        <v>1073</v>
      </c>
      <c r="B661" s="10" t="str">
        <f t="shared" si="22"/>
        <v>AVEM005</v>
      </c>
      <c r="C661" s="4" t="s">
        <v>1074</v>
      </c>
      <c r="D661" s="4" t="s">
        <v>20</v>
      </c>
      <c r="E661" s="4" t="s">
        <v>432</v>
      </c>
      <c r="F661" s="4">
        <v>5.3730000000000002</v>
      </c>
      <c r="G661" s="4">
        <v>4</v>
      </c>
      <c r="H661" s="4" t="s">
        <v>22</v>
      </c>
      <c r="I661" s="3">
        <v>140600</v>
      </c>
      <c r="J661" s="3">
        <v>162500</v>
      </c>
      <c r="K661" s="3">
        <v>144200</v>
      </c>
      <c r="L661" s="3">
        <v>166500</v>
      </c>
      <c r="M661" s="3">
        <v>147100</v>
      </c>
      <c r="N661" s="3">
        <v>166500</v>
      </c>
      <c r="O661" s="11">
        <v>157400</v>
      </c>
      <c r="P661" s="11">
        <v>177300</v>
      </c>
      <c r="Q661" s="11">
        <v>165300</v>
      </c>
      <c r="R661" s="11">
        <v>185700</v>
      </c>
    </row>
    <row r="662" spans="1:18" hidden="1">
      <c r="A662" s="10" t="s">
        <v>1075</v>
      </c>
      <c r="B662" s="10" t="str">
        <f t="shared" si="22"/>
        <v>AVEM005</v>
      </c>
      <c r="C662" s="4" t="s">
        <v>1076</v>
      </c>
      <c r="D662" s="4" t="s">
        <v>20</v>
      </c>
      <c r="E662" s="4" t="s">
        <v>432</v>
      </c>
      <c r="F662" s="4">
        <v>5.3730000000000002</v>
      </c>
      <c r="G662" s="4">
        <v>4</v>
      </c>
      <c r="H662" s="4" t="s">
        <v>22</v>
      </c>
      <c r="I662" s="3">
        <v>140600</v>
      </c>
      <c r="J662" s="3">
        <v>162500</v>
      </c>
      <c r="K662" s="3">
        <v>144200</v>
      </c>
      <c r="L662" s="3">
        <v>166500</v>
      </c>
      <c r="M662" s="3">
        <v>147100</v>
      </c>
      <c r="N662" s="3">
        <v>166500</v>
      </c>
      <c r="O662" s="11">
        <v>157400</v>
      </c>
      <c r="P662" s="11">
        <v>177300</v>
      </c>
      <c r="Q662" s="11">
        <v>165300</v>
      </c>
      <c r="R662" s="11">
        <v>185700</v>
      </c>
    </row>
    <row r="663" spans="1:18" hidden="1">
      <c r="A663" s="10" t="s">
        <v>1077</v>
      </c>
      <c r="B663" s="10" t="str">
        <f t="shared" si="22"/>
        <v>AVEM005</v>
      </c>
      <c r="C663" s="4" t="s">
        <v>1078</v>
      </c>
      <c r="D663" s="4" t="s">
        <v>20</v>
      </c>
      <c r="E663" s="4" t="s">
        <v>432</v>
      </c>
      <c r="F663" s="4">
        <v>5.3730000000000002</v>
      </c>
      <c r="G663" s="4">
        <v>4</v>
      </c>
      <c r="H663" s="4" t="s">
        <v>22</v>
      </c>
      <c r="I663" s="3">
        <v>140600</v>
      </c>
      <c r="J663" s="3">
        <v>162500</v>
      </c>
      <c r="K663" s="3">
        <v>144200</v>
      </c>
      <c r="L663" s="3">
        <v>166500</v>
      </c>
      <c r="M663" s="3">
        <v>147100</v>
      </c>
      <c r="N663" s="3">
        <v>166500</v>
      </c>
      <c r="O663" s="11">
        <v>157400</v>
      </c>
      <c r="P663" s="11">
        <v>177300</v>
      </c>
      <c r="Q663" s="11">
        <v>165300</v>
      </c>
      <c r="R663" s="11">
        <v>185700</v>
      </c>
    </row>
    <row r="664" spans="1:18" hidden="1">
      <c r="A664" s="10" t="s">
        <v>1079</v>
      </c>
      <c r="B664" s="10" t="str">
        <f t="shared" si="22"/>
        <v>AVEM005</v>
      </c>
      <c r="C664" s="4" t="s">
        <v>1080</v>
      </c>
      <c r="D664" s="4" t="s">
        <v>20</v>
      </c>
      <c r="E664" s="4" t="s">
        <v>432</v>
      </c>
      <c r="F664" s="4">
        <v>5.3730000000000002</v>
      </c>
      <c r="G664" s="4">
        <v>4</v>
      </c>
      <c r="H664" s="4" t="s">
        <v>22</v>
      </c>
      <c r="I664" s="3">
        <v>140600</v>
      </c>
      <c r="J664" s="3">
        <v>162500</v>
      </c>
      <c r="K664" s="3">
        <v>144200</v>
      </c>
      <c r="L664" s="3">
        <v>166500</v>
      </c>
      <c r="M664" s="3">
        <v>147100</v>
      </c>
      <c r="N664" s="3">
        <v>166500</v>
      </c>
      <c r="O664" s="11">
        <v>157400</v>
      </c>
      <c r="P664" s="11">
        <v>177300</v>
      </c>
      <c r="Q664" s="11">
        <v>165300</v>
      </c>
      <c r="R664" s="11">
        <v>185700</v>
      </c>
    </row>
    <row r="665" spans="1:18" hidden="1">
      <c r="A665" s="10" t="s">
        <v>1081</v>
      </c>
      <c r="B665" s="10" t="str">
        <f t="shared" si="22"/>
        <v>AVEM005</v>
      </c>
      <c r="C665" s="4" t="s">
        <v>1082</v>
      </c>
      <c r="D665" s="4" t="s">
        <v>20</v>
      </c>
      <c r="E665" s="4" t="s">
        <v>432</v>
      </c>
      <c r="F665" s="4">
        <v>5.3</v>
      </c>
      <c r="G665" s="4">
        <v>4</v>
      </c>
      <c r="H665" s="4" t="s">
        <v>22</v>
      </c>
      <c r="I665" s="3">
        <v>140600</v>
      </c>
      <c r="J665" s="3">
        <v>162500</v>
      </c>
      <c r="K665" s="3">
        <v>144200</v>
      </c>
      <c r="L665" s="3">
        <v>166500</v>
      </c>
      <c r="M665" s="3">
        <v>147100</v>
      </c>
      <c r="N665" s="3">
        <v>166500</v>
      </c>
      <c r="O665" s="11">
        <v>157400</v>
      </c>
      <c r="P665" s="11">
        <v>177300</v>
      </c>
      <c r="Q665" s="11">
        <v>165300</v>
      </c>
      <c r="R665" s="11">
        <v>185700</v>
      </c>
    </row>
    <row r="666" spans="1:18" hidden="1">
      <c r="A666" s="10" t="s">
        <v>1083</v>
      </c>
      <c r="B666" s="10" t="str">
        <f t="shared" si="22"/>
        <v>AVEM005</v>
      </c>
      <c r="C666" s="4" t="s">
        <v>1084</v>
      </c>
      <c r="D666" s="4" t="s">
        <v>20</v>
      </c>
      <c r="E666" s="4" t="s">
        <v>432</v>
      </c>
      <c r="F666" s="4">
        <v>5.3730000000000002</v>
      </c>
      <c r="G666" s="4">
        <v>4</v>
      </c>
      <c r="H666" s="4" t="s">
        <v>22</v>
      </c>
      <c r="I666" s="3">
        <v>140600</v>
      </c>
      <c r="J666" s="3">
        <v>162500</v>
      </c>
      <c r="K666" s="3">
        <v>144200</v>
      </c>
      <c r="L666" s="3">
        <v>166500</v>
      </c>
      <c r="M666" s="3">
        <v>147100</v>
      </c>
      <c r="N666" s="3">
        <v>166500</v>
      </c>
      <c r="O666" s="11">
        <v>157400</v>
      </c>
      <c r="P666" s="11">
        <v>177300</v>
      </c>
      <c r="Q666" s="11">
        <v>165300</v>
      </c>
      <c r="R666" s="11">
        <v>185700</v>
      </c>
    </row>
    <row r="667" spans="1:18" hidden="1">
      <c r="A667" s="10" t="s">
        <v>1085</v>
      </c>
      <c r="B667" s="10" t="str">
        <f t="shared" si="22"/>
        <v>AVEM005</v>
      </c>
      <c r="C667" s="4" t="s">
        <v>1086</v>
      </c>
      <c r="D667" s="4" t="s">
        <v>20</v>
      </c>
      <c r="E667" s="4" t="s">
        <v>432</v>
      </c>
      <c r="F667" s="4">
        <v>5.3879999999999999</v>
      </c>
      <c r="G667" s="4">
        <v>4</v>
      </c>
      <c r="H667" s="4" t="s">
        <v>22</v>
      </c>
      <c r="I667" s="3">
        <v>140600</v>
      </c>
      <c r="J667" s="3">
        <v>162500</v>
      </c>
      <c r="K667" s="3">
        <v>144200</v>
      </c>
      <c r="L667" s="3">
        <v>166500</v>
      </c>
      <c r="M667" s="3">
        <v>147100</v>
      </c>
      <c r="N667" s="3">
        <v>166500</v>
      </c>
      <c r="O667" s="11">
        <v>157400</v>
      </c>
      <c r="P667" s="11">
        <v>177300</v>
      </c>
      <c r="Q667" s="11">
        <v>165300</v>
      </c>
      <c r="R667" s="11">
        <v>185700</v>
      </c>
    </row>
    <row r="668" spans="1:18" hidden="1">
      <c r="A668" s="10" t="s">
        <v>1087</v>
      </c>
      <c r="B668" s="10" t="str">
        <f t="shared" si="22"/>
        <v>AVEM005</v>
      </c>
      <c r="C668" s="4" t="s">
        <v>1088</v>
      </c>
      <c r="D668" s="4" t="s">
        <v>20</v>
      </c>
      <c r="E668" s="4" t="s">
        <v>432</v>
      </c>
      <c r="F668" s="4">
        <v>5.3730000000000002</v>
      </c>
      <c r="G668" s="4">
        <v>4</v>
      </c>
      <c r="H668" s="4" t="s">
        <v>22</v>
      </c>
      <c r="I668" s="3">
        <v>140600</v>
      </c>
      <c r="J668" s="3">
        <v>162500</v>
      </c>
      <c r="K668" s="3">
        <v>144200</v>
      </c>
      <c r="L668" s="3">
        <v>166500</v>
      </c>
      <c r="M668" s="3">
        <v>147100</v>
      </c>
      <c r="N668" s="3">
        <v>166500</v>
      </c>
      <c r="O668" s="11">
        <v>157400</v>
      </c>
      <c r="P668" s="11">
        <v>177300</v>
      </c>
      <c r="Q668" s="11">
        <v>165300</v>
      </c>
      <c r="R668" s="11">
        <v>185700</v>
      </c>
    </row>
    <row r="669" spans="1:18" hidden="1">
      <c r="A669" s="10" t="s">
        <v>1089</v>
      </c>
      <c r="B669" s="10" t="str">
        <f t="shared" si="22"/>
        <v>AVEM005</v>
      </c>
      <c r="C669" s="4" t="s">
        <v>1090</v>
      </c>
      <c r="D669" s="4" t="s">
        <v>20</v>
      </c>
      <c r="E669" s="4" t="s">
        <v>432</v>
      </c>
      <c r="F669" s="4">
        <v>5.3</v>
      </c>
      <c r="G669" s="4">
        <v>4</v>
      </c>
      <c r="H669" s="4" t="s">
        <v>22</v>
      </c>
      <c r="I669" s="3">
        <v>140600</v>
      </c>
      <c r="J669" s="3">
        <v>162500</v>
      </c>
      <c r="K669" s="3">
        <v>144200</v>
      </c>
      <c r="L669" s="3">
        <v>166500</v>
      </c>
      <c r="M669" s="3">
        <v>147100</v>
      </c>
      <c r="N669" s="3">
        <v>166500</v>
      </c>
      <c r="O669" s="11">
        <v>157400</v>
      </c>
      <c r="P669" s="11">
        <v>177300</v>
      </c>
      <c r="Q669" s="11">
        <v>165300</v>
      </c>
      <c r="R669" s="11">
        <v>185700</v>
      </c>
    </row>
    <row r="670" spans="1:18" hidden="1">
      <c r="A670" s="10" t="s">
        <v>1091</v>
      </c>
      <c r="B670" s="10" t="str">
        <f t="shared" si="22"/>
        <v>AVEM005</v>
      </c>
      <c r="C670" s="4" t="s">
        <v>942</v>
      </c>
      <c r="D670" s="4" t="s">
        <v>20</v>
      </c>
      <c r="E670" s="4" t="s">
        <v>432</v>
      </c>
      <c r="F670" s="4">
        <v>5.375</v>
      </c>
      <c r="G670" s="4">
        <v>4</v>
      </c>
      <c r="H670" s="4" t="s">
        <v>22</v>
      </c>
      <c r="I670" s="15">
        <v>140600</v>
      </c>
      <c r="J670" s="3">
        <v>162500</v>
      </c>
      <c r="K670" s="3">
        <v>144200</v>
      </c>
      <c r="L670" s="3">
        <v>166500</v>
      </c>
      <c r="M670" s="3">
        <v>147100</v>
      </c>
      <c r="N670" s="3">
        <v>166500</v>
      </c>
      <c r="O670" s="11">
        <v>157400</v>
      </c>
      <c r="P670" s="11">
        <v>177300</v>
      </c>
      <c r="Q670" s="11">
        <v>165300</v>
      </c>
      <c r="R670" s="11">
        <v>185700</v>
      </c>
    </row>
    <row r="671" spans="1:18" hidden="1">
      <c r="A671" s="10" t="s">
        <v>1092</v>
      </c>
      <c r="B671" s="10" t="str">
        <f t="shared" si="22"/>
        <v>AVEM005</v>
      </c>
      <c r="C671" s="4" t="s">
        <v>1093</v>
      </c>
      <c r="D671" s="4" t="s">
        <v>20</v>
      </c>
      <c r="E671" s="4" t="s">
        <v>432</v>
      </c>
      <c r="F671" s="4">
        <v>5.3730000000000002</v>
      </c>
      <c r="G671" s="4">
        <v>4</v>
      </c>
      <c r="H671" s="4" t="s">
        <v>22</v>
      </c>
      <c r="I671" s="3">
        <v>140600</v>
      </c>
      <c r="J671" s="3">
        <v>162500</v>
      </c>
      <c r="K671" s="3">
        <v>144200</v>
      </c>
      <c r="L671" s="3">
        <v>166500</v>
      </c>
      <c r="M671" s="3">
        <v>147100</v>
      </c>
      <c r="N671" s="3">
        <v>166500</v>
      </c>
      <c r="O671" s="11">
        <v>157400</v>
      </c>
      <c r="P671" s="11">
        <v>177300</v>
      </c>
      <c r="Q671" s="11">
        <v>165300</v>
      </c>
      <c r="R671" s="11">
        <v>185700</v>
      </c>
    </row>
    <row r="672" spans="1:18" hidden="1">
      <c r="A672" s="10" t="s">
        <v>1094</v>
      </c>
      <c r="B672" s="10" t="str">
        <f t="shared" si="22"/>
        <v>AVEM005</v>
      </c>
      <c r="C672" s="4" t="s">
        <v>1095</v>
      </c>
      <c r="D672" s="4" t="s">
        <v>20</v>
      </c>
      <c r="E672" s="4" t="s">
        <v>432</v>
      </c>
      <c r="F672" s="4">
        <v>5.3730000000000002</v>
      </c>
      <c r="G672" s="4">
        <v>4</v>
      </c>
      <c r="H672" s="4" t="s">
        <v>22</v>
      </c>
      <c r="I672" s="3">
        <v>140600</v>
      </c>
      <c r="J672" s="3">
        <v>162500</v>
      </c>
      <c r="K672" s="3">
        <v>144200</v>
      </c>
      <c r="L672" s="3">
        <v>166500</v>
      </c>
      <c r="M672" s="3">
        <v>147100</v>
      </c>
      <c r="N672" s="3">
        <v>166500</v>
      </c>
      <c r="O672" s="11">
        <v>157400</v>
      </c>
      <c r="P672" s="11">
        <v>177300</v>
      </c>
      <c r="Q672" s="11">
        <v>165300</v>
      </c>
      <c r="R672" s="11">
        <v>185700</v>
      </c>
    </row>
    <row r="673" spans="1:18" hidden="1">
      <c r="A673" s="10" t="s">
        <v>1096</v>
      </c>
      <c r="B673" s="10" t="str">
        <f t="shared" si="22"/>
        <v>AVEM005</v>
      </c>
      <c r="C673" s="4" t="s">
        <v>1097</v>
      </c>
      <c r="D673" s="4" t="s">
        <v>20</v>
      </c>
      <c r="E673" s="4" t="s">
        <v>432</v>
      </c>
      <c r="F673" s="4">
        <v>5.3730000000000002</v>
      </c>
      <c r="G673" s="4">
        <v>4</v>
      </c>
      <c r="H673" s="4" t="s">
        <v>22</v>
      </c>
      <c r="I673" s="3">
        <v>140600</v>
      </c>
      <c r="J673" s="3">
        <v>162500</v>
      </c>
      <c r="K673" s="3">
        <v>144200</v>
      </c>
      <c r="L673" s="3">
        <v>166500</v>
      </c>
      <c r="M673" s="3">
        <v>147100</v>
      </c>
      <c r="N673" s="3">
        <v>166500</v>
      </c>
      <c r="O673" s="11">
        <v>157400</v>
      </c>
      <c r="P673" s="11">
        <v>177300</v>
      </c>
      <c r="Q673" s="11">
        <v>165300</v>
      </c>
      <c r="R673" s="11">
        <v>185700</v>
      </c>
    </row>
    <row r="674" spans="1:18" hidden="1">
      <c r="A674" s="10" t="s">
        <v>1098</v>
      </c>
      <c r="B674" s="10" t="str">
        <f t="shared" si="22"/>
        <v>AVEM005</v>
      </c>
      <c r="C674" s="4" t="s">
        <v>1099</v>
      </c>
      <c r="D674" s="4" t="s">
        <v>20</v>
      </c>
      <c r="E674" s="4" t="s">
        <v>432</v>
      </c>
      <c r="F674" s="4">
        <v>5.3</v>
      </c>
      <c r="G674" s="4">
        <v>4</v>
      </c>
      <c r="H674" s="4" t="s">
        <v>22</v>
      </c>
      <c r="I674" s="3">
        <v>140600</v>
      </c>
      <c r="J674" s="3">
        <v>162500</v>
      </c>
      <c r="K674" s="3">
        <v>144200</v>
      </c>
      <c r="L674" s="3">
        <v>166500</v>
      </c>
      <c r="M674" s="3">
        <v>147100</v>
      </c>
      <c r="N674" s="3">
        <v>166500</v>
      </c>
      <c r="O674" s="11">
        <v>157400</v>
      </c>
      <c r="P674" s="11">
        <v>177300</v>
      </c>
      <c r="Q674" s="11">
        <v>165300</v>
      </c>
      <c r="R674" s="11">
        <v>185700</v>
      </c>
    </row>
    <row r="675" spans="1:18" hidden="1">
      <c r="A675" s="10" t="s">
        <v>1100</v>
      </c>
      <c r="B675" s="10" t="str">
        <f t="shared" si="22"/>
        <v>AVEM005</v>
      </c>
      <c r="C675" s="4" t="s">
        <v>1101</v>
      </c>
      <c r="D675" s="4" t="s">
        <v>20</v>
      </c>
      <c r="E675" s="4" t="s">
        <v>432</v>
      </c>
      <c r="F675" s="4">
        <v>5.3879999999999999</v>
      </c>
      <c r="G675" s="4">
        <v>4</v>
      </c>
      <c r="H675" s="4" t="s">
        <v>22</v>
      </c>
      <c r="I675" s="3">
        <v>140600</v>
      </c>
      <c r="J675" s="3">
        <v>162500</v>
      </c>
      <c r="K675" s="3">
        <v>144200</v>
      </c>
      <c r="L675" s="3">
        <v>166500</v>
      </c>
      <c r="M675" s="3">
        <v>147100</v>
      </c>
      <c r="N675" s="3">
        <v>166500</v>
      </c>
      <c r="O675" s="11">
        <v>157400</v>
      </c>
      <c r="P675" s="11">
        <v>177300</v>
      </c>
      <c r="Q675" s="11">
        <v>165300</v>
      </c>
      <c r="R675" s="11">
        <v>185700</v>
      </c>
    </row>
    <row r="676" spans="1:18" hidden="1">
      <c r="A676" s="10" t="s">
        <v>1102</v>
      </c>
      <c r="B676" s="10" t="str">
        <f t="shared" si="22"/>
        <v>AVEM005</v>
      </c>
      <c r="C676" s="4" t="s">
        <v>1103</v>
      </c>
      <c r="D676" s="4" t="s">
        <v>20</v>
      </c>
      <c r="E676" s="4" t="s">
        <v>432</v>
      </c>
      <c r="F676" s="4">
        <v>5.3730000000000002</v>
      </c>
      <c r="G676" s="4">
        <v>4</v>
      </c>
      <c r="H676" s="4" t="s">
        <v>22</v>
      </c>
      <c r="I676" s="3">
        <v>140600</v>
      </c>
      <c r="J676" s="3">
        <v>162500</v>
      </c>
      <c r="K676" s="3">
        <v>144200</v>
      </c>
      <c r="L676" s="3">
        <v>166500</v>
      </c>
      <c r="M676" s="3">
        <v>147100</v>
      </c>
      <c r="N676" s="3">
        <v>166500</v>
      </c>
      <c r="O676" s="11">
        <v>157400</v>
      </c>
      <c r="P676" s="11">
        <v>177300</v>
      </c>
      <c r="Q676" s="11">
        <v>165300</v>
      </c>
      <c r="R676" s="11">
        <v>185700</v>
      </c>
    </row>
    <row r="677" spans="1:18" hidden="1">
      <c r="A677" s="10" t="s">
        <v>1104</v>
      </c>
      <c r="B677" s="10" t="str">
        <f t="shared" si="22"/>
        <v>AVEM005</v>
      </c>
      <c r="C677" s="4" t="s">
        <v>1105</v>
      </c>
      <c r="D677" s="4" t="s">
        <v>20</v>
      </c>
      <c r="E677" s="4" t="s">
        <v>432</v>
      </c>
      <c r="F677" s="4">
        <v>5.3</v>
      </c>
      <c r="G677" s="4">
        <v>4</v>
      </c>
      <c r="H677" s="4" t="s">
        <v>22</v>
      </c>
      <c r="I677" s="3">
        <v>140600</v>
      </c>
      <c r="J677" s="3">
        <v>162500</v>
      </c>
      <c r="K677" s="3">
        <v>144200</v>
      </c>
      <c r="L677" s="3">
        <v>166500</v>
      </c>
      <c r="M677" s="3">
        <v>147100</v>
      </c>
      <c r="N677" s="3">
        <v>166500</v>
      </c>
      <c r="O677" s="11">
        <v>157400</v>
      </c>
      <c r="P677" s="11">
        <v>177300</v>
      </c>
      <c r="Q677" s="11">
        <v>165300</v>
      </c>
      <c r="R677" s="11">
        <v>185700</v>
      </c>
    </row>
    <row r="678" spans="1:18" hidden="1">
      <c r="A678" s="10" t="s">
        <v>1106</v>
      </c>
      <c r="B678" s="10" t="str">
        <f t="shared" si="22"/>
        <v>AVEM005</v>
      </c>
      <c r="C678" s="4" t="s">
        <v>1107</v>
      </c>
      <c r="D678" s="4" t="s">
        <v>20</v>
      </c>
      <c r="E678" s="4" t="s">
        <v>432</v>
      </c>
      <c r="F678" s="4">
        <v>5.3879999999999999</v>
      </c>
      <c r="G678" s="4">
        <v>4</v>
      </c>
      <c r="H678" s="4" t="s">
        <v>22</v>
      </c>
      <c r="I678" s="3">
        <v>140600</v>
      </c>
      <c r="J678" s="3">
        <v>162500</v>
      </c>
      <c r="K678" s="3">
        <v>144200</v>
      </c>
      <c r="L678" s="3">
        <v>166500</v>
      </c>
      <c r="M678" s="3">
        <v>147100</v>
      </c>
      <c r="N678" s="3">
        <v>166500</v>
      </c>
      <c r="O678" s="11">
        <v>157400</v>
      </c>
      <c r="P678" s="11">
        <v>177300</v>
      </c>
      <c r="Q678" s="11">
        <v>165300</v>
      </c>
      <c r="R678" s="11">
        <v>185700</v>
      </c>
    </row>
    <row r="679" spans="1:18" hidden="1">
      <c r="A679" s="10" t="s">
        <v>1108</v>
      </c>
      <c r="B679" s="10" t="str">
        <f t="shared" si="22"/>
        <v>AVEM005</v>
      </c>
      <c r="C679" s="4" t="s">
        <v>1109</v>
      </c>
      <c r="D679" s="4" t="s">
        <v>20</v>
      </c>
      <c r="E679" s="4" t="s">
        <v>432</v>
      </c>
      <c r="F679" s="4">
        <v>5.3730000000000002</v>
      </c>
      <c r="G679" s="4">
        <v>4</v>
      </c>
      <c r="H679" s="4" t="s">
        <v>22</v>
      </c>
      <c r="I679" s="3">
        <v>140600</v>
      </c>
      <c r="J679" s="3">
        <v>162500</v>
      </c>
      <c r="K679" s="3">
        <v>144200</v>
      </c>
      <c r="L679" s="3">
        <v>166500</v>
      </c>
      <c r="M679" s="3">
        <v>147100</v>
      </c>
      <c r="N679" s="3">
        <v>166500</v>
      </c>
      <c r="O679" s="11">
        <v>157400</v>
      </c>
      <c r="P679" s="11">
        <v>177300</v>
      </c>
      <c r="Q679" s="11">
        <v>165300</v>
      </c>
      <c r="R679" s="11">
        <v>185700</v>
      </c>
    </row>
    <row r="680" spans="1:18" hidden="1">
      <c r="A680" s="10" t="s">
        <v>1110</v>
      </c>
      <c r="B680" s="10" t="str">
        <f t="shared" si="22"/>
        <v>AVEM005</v>
      </c>
      <c r="C680" s="4" t="s">
        <v>1111</v>
      </c>
      <c r="D680" s="4" t="s">
        <v>20</v>
      </c>
      <c r="E680" s="4" t="s">
        <v>432</v>
      </c>
      <c r="F680" s="4">
        <v>5.3730000000000002</v>
      </c>
      <c r="G680" s="4">
        <v>4</v>
      </c>
      <c r="H680" s="4" t="s">
        <v>22</v>
      </c>
      <c r="I680" s="3">
        <v>140600</v>
      </c>
      <c r="J680" s="3">
        <v>162500</v>
      </c>
      <c r="K680" s="3">
        <v>144200</v>
      </c>
      <c r="L680" s="3">
        <v>166500</v>
      </c>
      <c r="M680" s="3">
        <v>147100</v>
      </c>
      <c r="N680" s="3">
        <v>166500</v>
      </c>
      <c r="O680" s="11">
        <v>157400</v>
      </c>
      <c r="P680" s="11">
        <v>177300</v>
      </c>
      <c r="Q680" s="11">
        <v>165300</v>
      </c>
      <c r="R680" s="11">
        <v>185700</v>
      </c>
    </row>
    <row r="681" spans="1:18" hidden="1">
      <c r="A681" s="10" t="s">
        <v>1112</v>
      </c>
      <c r="B681" s="10" t="str">
        <f t="shared" si="22"/>
        <v>AVEM005</v>
      </c>
      <c r="C681" s="4" t="s">
        <v>1113</v>
      </c>
      <c r="D681" s="4" t="s">
        <v>20</v>
      </c>
      <c r="E681" s="4" t="s">
        <v>432</v>
      </c>
      <c r="F681" s="4">
        <v>5.3730000000000002</v>
      </c>
      <c r="G681" s="4">
        <v>4</v>
      </c>
      <c r="H681" s="4" t="s">
        <v>22</v>
      </c>
      <c r="I681" s="3">
        <v>140600</v>
      </c>
      <c r="J681" s="3">
        <v>162500</v>
      </c>
      <c r="K681" s="3">
        <v>144200</v>
      </c>
      <c r="L681" s="3">
        <v>166500</v>
      </c>
      <c r="M681" s="3">
        <v>147100</v>
      </c>
      <c r="N681" s="3">
        <v>166500</v>
      </c>
      <c r="O681" s="11">
        <v>157400</v>
      </c>
      <c r="P681" s="11">
        <v>177300</v>
      </c>
      <c r="Q681" s="11">
        <v>165300</v>
      </c>
      <c r="R681" s="11">
        <v>185700</v>
      </c>
    </row>
    <row r="682" spans="1:18" hidden="1">
      <c r="A682" s="10" t="s">
        <v>1114</v>
      </c>
      <c r="B682" s="10" t="str">
        <f t="shared" si="22"/>
        <v>AVEM005</v>
      </c>
      <c r="C682" s="4" t="s">
        <v>1115</v>
      </c>
      <c r="D682" s="4" t="s">
        <v>20</v>
      </c>
      <c r="E682" s="4" t="s">
        <v>432</v>
      </c>
      <c r="F682" s="4">
        <v>5.3879999999999999</v>
      </c>
      <c r="G682" s="4">
        <v>4</v>
      </c>
      <c r="H682" s="4" t="s">
        <v>22</v>
      </c>
      <c r="I682" s="3">
        <v>140600</v>
      </c>
      <c r="J682" s="3">
        <v>162500</v>
      </c>
      <c r="K682" s="3">
        <v>144200</v>
      </c>
      <c r="L682" s="3">
        <v>166500</v>
      </c>
      <c r="M682" s="3">
        <v>147100</v>
      </c>
      <c r="N682" s="3">
        <v>166500</v>
      </c>
      <c r="O682" s="11">
        <v>157400</v>
      </c>
      <c r="P682" s="11">
        <v>177300</v>
      </c>
      <c r="Q682" s="11">
        <v>165300</v>
      </c>
      <c r="R682" s="11">
        <v>185700</v>
      </c>
    </row>
    <row r="683" spans="1:18" hidden="1">
      <c r="A683" s="10" t="s">
        <v>1116</v>
      </c>
      <c r="B683" s="10" t="str">
        <f t="shared" si="22"/>
        <v>AVEM005</v>
      </c>
      <c r="C683" s="4" t="s">
        <v>944</v>
      </c>
      <c r="D683" s="4" t="s">
        <v>20</v>
      </c>
      <c r="E683" s="4" t="s">
        <v>432</v>
      </c>
      <c r="F683" s="4">
        <v>5.3730000000000002</v>
      </c>
      <c r="G683" s="4">
        <v>4</v>
      </c>
      <c r="H683" s="4" t="s">
        <v>22</v>
      </c>
      <c r="I683" s="3">
        <v>140600</v>
      </c>
      <c r="J683" s="3">
        <v>162500</v>
      </c>
      <c r="K683" s="3">
        <v>144200</v>
      </c>
      <c r="L683" s="3">
        <v>166500</v>
      </c>
      <c r="M683" s="3">
        <v>147100</v>
      </c>
      <c r="N683" s="3">
        <v>166500</v>
      </c>
      <c r="O683" s="11">
        <v>157400</v>
      </c>
      <c r="P683" s="11">
        <v>177300</v>
      </c>
      <c r="Q683" s="11">
        <v>165300</v>
      </c>
      <c r="R683" s="11">
        <v>185700</v>
      </c>
    </row>
    <row r="684" spans="1:18" hidden="1">
      <c r="A684" s="10" t="s">
        <v>1117</v>
      </c>
      <c r="B684" s="10" t="str">
        <f t="shared" si="22"/>
        <v>AVEM005</v>
      </c>
      <c r="C684" s="4" t="s">
        <v>946</v>
      </c>
      <c r="D684" s="4" t="s">
        <v>20</v>
      </c>
      <c r="E684" s="4" t="s">
        <v>432</v>
      </c>
      <c r="F684" s="4">
        <v>5.3730000000000002</v>
      </c>
      <c r="G684" s="4">
        <v>4</v>
      </c>
      <c r="H684" s="4" t="s">
        <v>22</v>
      </c>
      <c r="I684" s="3">
        <v>140600</v>
      </c>
      <c r="J684" s="3">
        <v>162500</v>
      </c>
      <c r="K684" s="3">
        <v>144200</v>
      </c>
      <c r="L684" s="3">
        <v>166500</v>
      </c>
      <c r="M684" s="3">
        <v>147100</v>
      </c>
      <c r="N684" s="3">
        <v>166500</v>
      </c>
      <c r="O684" s="11">
        <v>157400</v>
      </c>
      <c r="P684" s="11">
        <v>177300</v>
      </c>
      <c r="Q684" s="11">
        <v>165300</v>
      </c>
      <c r="R684" s="11">
        <v>185700</v>
      </c>
    </row>
    <row r="685" spans="1:18" hidden="1">
      <c r="A685" s="10" t="s">
        <v>1118</v>
      </c>
      <c r="B685" s="10" t="str">
        <f>A685</f>
        <v>AVEM005KBA</v>
      </c>
      <c r="C685" s="4" t="s">
        <v>1119</v>
      </c>
      <c r="D685" s="4" t="s">
        <v>75</v>
      </c>
      <c r="E685" s="4" t="s">
        <v>432</v>
      </c>
      <c r="F685" s="4">
        <v>5.13</v>
      </c>
      <c r="G685" s="4">
        <v>4</v>
      </c>
      <c r="H685" s="4" t="s">
        <v>22</v>
      </c>
      <c r="I685" s="3">
        <v>139800</v>
      </c>
      <c r="J685" s="3">
        <v>161300</v>
      </c>
      <c r="K685" s="3">
        <v>144200</v>
      </c>
      <c r="L685" s="3">
        <v>166000</v>
      </c>
      <c r="M685" s="3">
        <v>147100</v>
      </c>
      <c r="N685" s="3">
        <v>166000</v>
      </c>
      <c r="O685" s="3">
        <v>157400</v>
      </c>
      <c r="P685" s="3">
        <v>169300</v>
      </c>
      <c r="Q685" s="11">
        <v>165300</v>
      </c>
      <c r="R685" s="11">
        <v>177300</v>
      </c>
    </row>
    <row r="686" spans="1:18" hidden="1">
      <c r="A686" s="10" t="s">
        <v>1120</v>
      </c>
      <c r="B686" s="10" t="str">
        <f>A686</f>
        <v>AVEM005KBB</v>
      </c>
      <c r="C686" s="4" t="s">
        <v>1121</v>
      </c>
      <c r="D686" s="4" t="s">
        <v>75</v>
      </c>
      <c r="E686" s="4" t="s">
        <v>432</v>
      </c>
      <c r="F686" s="4">
        <v>5.03</v>
      </c>
      <c r="G686" s="4">
        <v>4</v>
      </c>
      <c r="H686" s="4" t="s">
        <v>22</v>
      </c>
      <c r="I686" s="3">
        <v>125800</v>
      </c>
      <c r="J686" s="3">
        <v>146200</v>
      </c>
      <c r="K686" s="3">
        <v>138400</v>
      </c>
      <c r="L686" s="3">
        <v>159800</v>
      </c>
      <c r="M686" s="3">
        <v>141200</v>
      </c>
      <c r="N686" s="3">
        <v>159800</v>
      </c>
      <c r="O686" s="3">
        <v>151100</v>
      </c>
      <c r="P686" s="3">
        <v>163000</v>
      </c>
      <c r="Q686" s="11">
        <v>158700</v>
      </c>
      <c r="R686" s="11">
        <v>170700</v>
      </c>
    </row>
    <row r="687" spans="1:18" hidden="1">
      <c r="A687" s="10" t="s">
        <v>1122</v>
      </c>
      <c r="B687" s="10" t="str">
        <f>A687</f>
        <v>AVEM005KBC</v>
      </c>
      <c r="C687" s="4" t="s">
        <v>1123</v>
      </c>
      <c r="D687" s="4" t="s">
        <v>75</v>
      </c>
      <c r="E687" s="4" t="s">
        <v>432</v>
      </c>
      <c r="F687" s="4">
        <v>4.7300000000000004</v>
      </c>
      <c r="G687" s="4">
        <v>4</v>
      </c>
      <c r="H687" s="4" t="s">
        <v>22</v>
      </c>
      <c r="I687" s="3">
        <v>114500</v>
      </c>
      <c r="J687" s="3">
        <v>134000</v>
      </c>
      <c r="K687" s="3">
        <v>132700</v>
      </c>
      <c r="L687" s="3">
        <v>153700</v>
      </c>
      <c r="M687" s="3">
        <v>135300</v>
      </c>
      <c r="N687" s="3">
        <v>153700</v>
      </c>
      <c r="O687" s="3">
        <v>144800</v>
      </c>
      <c r="P687" s="3">
        <v>156800</v>
      </c>
      <c r="Q687" s="11">
        <v>152100</v>
      </c>
      <c r="R687" s="11">
        <v>164200</v>
      </c>
    </row>
    <row r="688" spans="1:18" hidden="1">
      <c r="A688" s="10" t="s">
        <v>1124</v>
      </c>
      <c r="B688" s="10" t="str">
        <f t="shared" ref="B688:B751" si="23">LEFT(A688,7)</f>
        <v>AVEM025</v>
      </c>
      <c r="C688" s="4" t="s">
        <v>836</v>
      </c>
      <c r="D688" s="4" t="s">
        <v>20</v>
      </c>
      <c r="E688" s="4" t="s">
        <v>637</v>
      </c>
      <c r="F688" s="4">
        <v>26.02</v>
      </c>
      <c r="G688" s="4">
        <v>1</v>
      </c>
      <c r="H688" s="4" t="s">
        <v>147</v>
      </c>
      <c r="I688" s="3">
        <v>661700</v>
      </c>
      <c r="J688" s="3">
        <v>767700</v>
      </c>
      <c r="K688" s="3">
        <v>678200</v>
      </c>
      <c r="L688" s="3">
        <v>785700</v>
      </c>
      <c r="M688" s="3">
        <v>691800</v>
      </c>
      <c r="N688" s="3">
        <v>785700</v>
      </c>
      <c r="O688" s="11">
        <v>740200</v>
      </c>
      <c r="P688" s="11">
        <v>836700</v>
      </c>
      <c r="Q688" s="11">
        <v>777200</v>
      </c>
      <c r="R688" s="11">
        <v>876000</v>
      </c>
    </row>
    <row r="689" spans="1:18" hidden="1">
      <c r="A689" s="10" t="s">
        <v>1125</v>
      </c>
      <c r="B689" s="10" t="str">
        <f t="shared" si="23"/>
        <v>AVEM025</v>
      </c>
      <c r="C689" s="4" t="s">
        <v>838</v>
      </c>
      <c r="D689" s="4" t="s">
        <v>20</v>
      </c>
      <c r="E689" s="4" t="s">
        <v>637</v>
      </c>
      <c r="F689" s="4">
        <v>26.2</v>
      </c>
      <c r="G689" s="4">
        <v>1</v>
      </c>
      <c r="H689" s="4" t="s">
        <v>147</v>
      </c>
      <c r="I689" s="3">
        <v>661700</v>
      </c>
      <c r="J689" s="3">
        <v>767700</v>
      </c>
      <c r="K689" s="3">
        <v>678200</v>
      </c>
      <c r="L689" s="3">
        <v>785700</v>
      </c>
      <c r="M689" s="3">
        <v>691800</v>
      </c>
      <c r="N689" s="3">
        <v>785700</v>
      </c>
      <c r="O689" s="11">
        <v>740200</v>
      </c>
      <c r="P689" s="11">
        <v>836700</v>
      </c>
      <c r="Q689" s="11">
        <v>777200</v>
      </c>
      <c r="R689" s="11">
        <v>876000</v>
      </c>
    </row>
    <row r="690" spans="1:18" hidden="1">
      <c r="A690" s="10" t="s">
        <v>1126</v>
      </c>
      <c r="B690" s="10" t="str">
        <f t="shared" si="23"/>
        <v>AVEM025</v>
      </c>
      <c r="C690" s="4" t="s">
        <v>840</v>
      </c>
      <c r="D690" s="4" t="s">
        <v>20</v>
      </c>
      <c r="E690" s="4" t="s">
        <v>637</v>
      </c>
      <c r="F690" s="4">
        <v>26.2</v>
      </c>
      <c r="G690" s="4">
        <v>1</v>
      </c>
      <c r="H690" s="4" t="s">
        <v>147</v>
      </c>
      <c r="I690" s="3">
        <v>661700</v>
      </c>
      <c r="J690" s="3">
        <v>767700</v>
      </c>
      <c r="K690" s="3">
        <v>678200</v>
      </c>
      <c r="L690" s="3">
        <v>785700</v>
      </c>
      <c r="M690" s="3">
        <v>691800</v>
      </c>
      <c r="N690" s="3">
        <v>785700</v>
      </c>
      <c r="O690" s="11">
        <v>740200</v>
      </c>
      <c r="P690" s="11">
        <v>836700</v>
      </c>
      <c r="Q690" s="11">
        <v>777200</v>
      </c>
      <c r="R690" s="11">
        <v>876000</v>
      </c>
    </row>
    <row r="691" spans="1:18" hidden="1">
      <c r="A691" s="10" t="s">
        <v>1127</v>
      </c>
      <c r="B691" s="10" t="str">
        <f t="shared" si="23"/>
        <v>AVEM025</v>
      </c>
      <c r="C691" s="4" t="s">
        <v>842</v>
      </c>
      <c r="D691" s="4" t="s">
        <v>20</v>
      </c>
      <c r="E691" s="4" t="s">
        <v>637</v>
      </c>
      <c r="F691" s="4">
        <v>26.2</v>
      </c>
      <c r="G691" s="4">
        <v>1</v>
      </c>
      <c r="H691" s="4" t="s">
        <v>147</v>
      </c>
      <c r="I691" s="3">
        <v>661700</v>
      </c>
      <c r="J691" s="3">
        <v>767700</v>
      </c>
      <c r="K691" s="3">
        <v>678200</v>
      </c>
      <c r="L691" s="3">
        <v>785700</v>
      </c>
      <c r="M691" s="3">
        <v>691800</v>
      </c>
      <c r="N691" s="3">
        <v>785700</v>
      </c>
      <c r="O691" s="11">
        <v>740200</v>
      </c>
      <c r="P691" s="11">
        <v>836700</v>
      </c>
      <c r="Q691" s="11">
        <v>777200</v>
      </c>
      <c r="R691" s="11">
        <v>876000</v>
      </c>
    </row>
    <row r="692" spans="1:18" hidden="1">
      <c r="A692" s="10" t="s">
        <v>1128</v>
      </c>
      <c r="B692" s="10" t="str">
        <f t="shared" si="23"/>
        <v>AVEM025</v>
      </c>
      <c r="C692" s="4" t="s">
        <v>844</v>
      </c>
      <c r="D692" s="4" t="s">
        <v>20</v>
      </c>
      <c r="E692" s="4" t="s">
        <v>637</v>
      </c>
      <c r="F692" s="4">
        <v>26.02</v>
      </c>
      <c r="G692" s="4">
        <v>1</v>
      </c>
      <c r="H692" s="4" t="s">
        <v>147</v>
      </c>
      <c r="I692" s="3">
        <v>661700</v>
      </c>
      <c r="J692" s="3">
        <v>767700</v>
      </c>
      <c r="K692" s="3">
        <v>678200</v>
      </c>
      <c r="L692" s="3">
        <v>785700</v>
      </c>
      <c r="M692" s="3">
        <v>691800</v>
      </c>
      <c r="N692" s="3">
        <v>785700</v>
      </c>
      <c r="O692" s="11">
        <v>740200</v>
      </c>
      <c r="P692" s="11">
        <v>836700</v>
      </c>
      <c r="Q692" s="11">
        <v>777200</v>
      </c>
      <c r="R692" s="11">
        <v>876000</v>
      </c>
    </row>
    <row r="693" spans="1:18" hidden="1">
      <c r="A693" s="10" t="s">
        <v>1129</v>
      </c>
      <c r="B693" s="10" t="str">
        <f t="shared" si="23"/>
        <v>AVEM025</v>
      </c>
      <c r="C693" s="4" t="s">
        <v>960</v>
      </c>
      <c r="D693" s="4" t="s">
        <v>20</v>
      </c>
      <c r="E693" s="4" t="s">
        <v>637</v>
      </c>
      <c r="F693" s="4">
        <v>26.02</v>
      </c>
      <c r="G693" s="4">
        <v>1</v>
      </c>
      <c r="H693" s="4" t="s">
        <v>147</v>
      </c>
      <c r="I693" s="3">
        <v>661700</v>
      </c>
      <c r="J693" s="3">
        <v>767700</v>
      </c>
      <c r="K693" s="3">
        <v>678200</v>
      </c>
      <c r="L693" s="3">
        <v>785700</v>
      </c>
      <c r="M693" s="3">
        <v>691800</v>
      </c>
      <c r="N693" s="3">
        <v>785700</v>
      </c>
      <c r="O693" s="11">
        <v>740200</v>
      </c>
      <c r="P693" s="11">
        <v>836700</v>
      </c>
      <c r="Q693" s="11">
        <v>777200</v>
      </c>
      <c r="R693" s="11">
        <v>876000</v>
      </c>
    </row>
    <row r="694" spans="1:18" hidden="1">
      <c r="A694" s="10" t="s">
        <v>1130</v>
      </c>
      <c r="B694" s="10" t="str">
        <f t="shared" si="23"/>
        <v>AVEM025</v>
      </c>
      <c r="C694" s="4" t="s">
        <v>846</v>
      </c>
      <c r="D694" s="4" t="s">
        <v>20</v>
      </c>
      <c r="E694" s="4" t="s">
        <v>637</v>
      </c>
      <c r="F694" s="4">
        <v>26.2</v>
      </c>
      <c r="G694" s="4">
        <v>1</v>
      </c>
      <c r="H694" s="4" t="s">
        <v>147</v>
      </c>
      <c r="I694" s="3">
        <v>661700</v>
      </c>
      <c r="J694" s="3">
        <v>767700</v>
      </c>
      <c r="K694" s="3">
        <v>678200</v>
      </c>
      <c r="L694" s="3">
        <v>785700</v>
      </c>
      <c r="M694" s="3">
        <v>691800</v>
      </c>
      <c r="N694" s="3">
        <v>785700</v>
      </c>
      <c r="O694" s="11">
        <v>740200</v>
      </c>
      <c r="P694" s="11">
        <v>836700</v>
      </c>
      <c r="Q694" s="11">
        <v>777200</v>
      </c>
      <c r="R694" s="11">
        <v>876000</v>
      </c>
    </row>
    <row r="695" spans="1:18" hidden="1">
      <c r="A695" s="10" t="s">
        <v>1131</v>
      </c>
      <c r="B695" s="10" t="str">
        <f t="shared" si="23"/>
        <v>AVEM025</v>
      </c>
      <c r="C695" s="4" t="s">
        <v>848</v>
      </c>
      <c r="D695" s="4" t="s">
        <v>20</v>
      </c>
      <c r="E695" s="4" t="s">
        <v>637</v>
      </c>
      <c r="F695" s="4">
        <v>26.2</v>
      </c>
      <c r="G695" s="4">
        <v>1</v>
      </c>
      <c r="H695" s="4" t="s">
        <v>147</v>
      </c>
      <c r="I695" s="3">
        <v>661700</v>
      </c>
      <c r="J695" s="3">
        <v>767700</v>
      </c>
      <c r="K695" s="3">
        <v>678200</v>
      </c>
      <c r="L695" s="3">
        <v>785700</v>
      </c>
      <c r="M695" s="3">
        <v>691800</v>
      </c>
      <c r="N695" s="3">
        <v>785700</v>
      </c>
      <c r="O695" s="11">
        <v>740200</v>
      </c>
      <c r="P695" s="11">
        <v>836700</v>
      </c>
      <c r="Q695" s="11">
        <v>777200</v>
      </c>
      <c r="R695" s="11">
        <v>876000</v>
      </c>
    </row>
    <row r="696" spans="1:18" hidden="1">
      <c r="A696" s="10" t="s">
        <v>1132</v>
      </c>
      <c r="B696" s="10" t="str">
        <f t="shared" si="23"/>
        <v>AVEM025</v>
      </c>
      <c r="C696" s="4" t="s">
        <v>850</v>
      </c>
      <c r="D696" s="4" t="s">
        <v>20</v>
      </c>
      <c r="E696" s="4" t="s">
        <v>637</v>
      </c>
      <c r="F696" s="4">
        <v>26.2</v>
      </c>
      <c r="G696" s="4">
        <v>1</v>
      </c>
      <c r="H696" s="4" t="s">
        <v>147</v>
      </c>
      <c r="I696" s="3">
        <v>661700</v>
      </c>
      <c r="J696" s="3">
        <v>767700</v>
      </c>
      <c r="K696" s="3">
        <v>678200</v>
      </c>
      <c r="L696" s="3">
        <v>785700</v>
      </c>
      <c r="M696" s="3">
        <v>691800</v>
      </c>
      <c r="N696" s="3">
        <v>785700</v>
      </c>
      <c r="O696" s="11">
        <v>740200</v>
      </c>
      <c r="P696" s="11">
        <v>836700</v>
      </c>
      <c r="Q696" s="11">
        <v>777200</v>
      </c>
      <c r="R696" s="11">
        <v>876000</v>
      </c>
    </row>
    <row r="697" spans="1:18" hidden="1">
      <c r="A697" s="10" t="s">
        <v>1133</v>
      </c>
      <c r="B697" s="10" t="str">
        <f t="shared" si="23"/>
        <v>AVEM025</v>
      </c>
      <c r="C697" s="4" t="s">
        <v>965</v>
      </c>
      <c r="D697" s="4" t="s">
        <v>20</v>
      </c>
      <c r="E697" s="4" t="s">
        <v>637</v>
      </c>
      <c r="F697" s="4">
        <v>26.5</v>
      </c>
      <c r="G697" s="4">
        <v>1</v>
      </c>
      <c r="H697" s="4" t="s">
        <v>147</v>
      </c>
      <c r="I697" s="3">
        <v>661700</v>
      </c>
      <c r="J697" s="3">
        <v>767700</v>
      </c>
      <c r="K697" s="3">
        <v>678200</v>
      </c>
      <c r="L697" s="3">
        <v>785700</v>
      </c>
      <c r="M697" s="3">
        <v>691800</v>
      </c>
      <c r="N697" s="3">
        <v>785700</v>
      </c>
      <c r="O697" s="11">
        <v>740200</v>
      </c>
      <c r="P697" s="11">
        <v>836700</v>
      </c>
      <c r="Q697" s="11">
        <v>777200</v>
      </c>
      <c r="R697" s="11">
        <v>876000</v>
      </c>
    </row>
    <row r="698" spans="1:18" hidden="1">
      <c r="A698" s="10" t="s">
        <v>1134</v>
      </c>
      <c r="B698" s="10" t="str">
        <f t="shared" si="23"/>
        <v>AVEM025</v>
      </c>
      <c r="C698" s="4" t="s">
        <v>967</v>
      </c>
      <c r="D698" s="4" t="s">
        <v>20</v>
      </c>
      <c r="E698" s="4" t="s">
        <v>637</v>
      </c>
      <c r="F698" s="4">
        <v>26.02</v>
      </c>
      <c r="G698" s="4">
        <v>1</v>
      </c>
      <c r="H698" s="4" t="s">
        <v>147</v>
      </c>
      <c r="I698" s="3">
        <v>661700</v>
      </c>
      <c r="J698" s="3">
        <v>767700</v>
      </c>
      <c r="K698" s="3">
        <v>678200</v>
      </c>
      <c r="L698" s="3">
        <v>785700</v>
      </c>
      <c r="M698" s="3">
        <v>691800</v>
      </c>
      <c r="N698" s="3">
        <v>785700</v>
      </c>
      <c r="O698" s="11">
        <v>740200</v>
      </c>
      <c r="P698" s="11">
        <v>836700</v>
      </c>
      <c r="Q698" s="11">
        <v>777200</v>
      </c>
      <c r="R698" s="11">
        <v>876000</v>
      </c>
    </row>
    <row r="699" spans="1:18" hidden="1">
      <c r="A699" s="10" t="s">
        <v>1135</v>
      </c>
      <c r="B699" s="10" t="str">
        <f t="shared" si="23"/>
        <v>AVEM025</v>
      </c>
      <c r="C699" s="4" t="s">
        <v>852</v>
      </c>
      <c r="D699" s="4" t="s">
        <v>20</v>
      </c>
      <c r="E699" s="4" t="s">
        <v>637</v>
      </c>
      <c r="F699" s="4">
        <v>26.2</v>
      </c>
      <c r="G699" s="4">
        <v>1</v>
      </c>
      <c r="H699" s="4" t="s">
        <v>147</v>
      </c>
      <c r="I699" s="3">
        <v>661700</v>
      </c>
      <c r="J699" s="3">
        <v>767700</v>
      </c>
      <c r="K699" s="3">
        <v>678200</v>
      </c>
      <c r="L699" s="3">
        <v>785700</v>
      </c>
      <c r="M699" s="3">
        <v>691800</v>
      </c>
      <c r="N699" s="3">
        <v>785700</v>
      </c>
      <c r="O699" s="11">
        <v>740200</v>
      </c>
      <c r="P699" s="11">
        <v>836700</v>
      </c>
      <c r="Q699" s="11">
        <v>777200</v>
      </c>
      <c r="R699" s="11">
        <v>876000</v>
      </c>
    </row>
    <row r="700" spans="1:18" hidden="1">
      <c r="A700" s="10" t="s">
        <v>1136</v>
      </c>
      <c r="B700" s="10" t="str">
        <f t="shared" si="23"/>
        <v>AVEM025</v>
      </c>
      <c r="C700" s="4" t="s">
        <v>854</v>
      </c>
      <c r="D700" s="4" t="s">
        <v>20</v>
      </c>
      <c r="E700" s="4" t="s">
        <v>637</v>
      </c>
      <c r="F700" s="4">
        <v>26.02</v>
      </c>
      <c r="G700" s="4">
        <v>1</v>
      </c>
      <c r="H700" s="4" t="s">
        <v>147</v>
      </c>
      <c r="I700" s="3">
        <v>661700</v>
      </c>
      <c r="J700" s="3">
        <v>767700</v>
      </c>
      <c r="K700" s="3">
        <v>678200</v>
      </c>
      <c r="L700" s="3">
        <v>785700</v>
      </c>
      <c r="M700" s="3">
        <v>691800</v>
      </c>
      <c r="N700" s="3">
        <v>785700</v>
      </c>
      <c r="O700" s="11">
        <v>740200</v>
      </c>
      <c r="P700" s="11">
        <v>836700</v>
      </c>
      <c r="Q700" s="11">
        <v>777200</v>
      </c>
      <c r="R700" s="11">
        <v>876000</v>
      </c>
    </row>
    <row r="701" spans="1:18" hidden="1">
      <c r="A701" s="10" t="s">
        <v>1137</v>
      </c>
      <c r="B701" s="10" t="str">
        <f t="shared" si="23"/>
        <v>AVEM025</v>
      </c>
      <c r="C701" s="4" t="s">
        <v>856</v>
      </c>
      <c r="D701" s="4" t="s">
        <v>20</v>
      </c>
      <c r="E701" s="4" t="s">
        <v>637</v>
      </c>
      <c r="F701" s="4">
        <v>26.2</v>
      </c>
      <c r="G701" s="4">
        <v>1</v>
      </c>
      <c r="H701" s="4" t="s">
        <v>147</v>
      </c>
      <c r="I701" s="3">
        <v>661700</v>
      </c>
      <c r="J701" s="3">
        <v>767700</v>
      </c>
      <c r="K701" s="3">
        <v>678200</v>
      </c>
      <c r="L701" s="3">
        <v>785700</v>
      </c>
      <c r="M701" s="3">
        <v>691800</v>
      </c>
      <c r="N701" s="3">
        <v>785700</v>
      </c>
      <c r="O701" s="11">
        <v>740200</v>
      </c>
      <c r="P701" s="11">
        <v>836700</v>
      </c>
      <c r="Q701" s="11">
        <v>777200</v>
      </c>
      <c r="R701" s="11">
        <v>876000</v>
      </c>
    </row>
    <row r="702" spans="1:18" hidden="1">
      <c r="A702" s="10" t="s">
        <v>1138</v>
      </c>
      <c r="B702" s="10" t="str">
        <f t="shared" si="23"/>
        <v>AVEM025</v>
      </c>
      <c r="C702" s="4" t="s">
        <v>974</v>
      </c>
      <c r="D702" s="4" t="s">
        <v>20</v>
      </c>
      <c r="E702" s="4" t="s">
        <v>637</v>
      </c>
      <c r="F702" s="4">
        <v>25</v>
      </c>
      <c r="G702" s="4">
        <v>1</v>
      </c>
      <c r="H702" s="4" t="s">
        <v>147</v>
      </c>
      <c r="I702" s="3">
        <v>661700</v>
      </c>
      <c r="J702" s="3">
        <v>767700</v>
      </c>
      <c r="K702" s="3">
        <v>678200</v>
      </c>
      <c r="L702" s="3">
        <v>785700</v>
      </c>
      <c r="M702" s="3">
        <v>691800</v>
      </c>
      <c r="N702" s="3">
        <v>785700</v>
      </c>
      <c r="O702" s="11">
        <v>740200</v>
      </c>
      <c r="P702" s="11">
        <v>836700</v>
      </c>
      <c r="Q702" s="11">
        <v>777200</v>
      </c>
      <c r="R702" s="11">
        <v>876000</v>
      </c>
    </row>
    <row r="703" spans="1:18" hidden="1">
      <c r="A703" s="10" t="s">
        <v>1139</v>
      </c>
      <c r="B703" s="10" t="str">
        <f t="shared" si="23"/>
        <v>AVEM025</v>
      </c>
      <c r="C703" s="4" t="s">
        <v>858</v>
      </c>
      <c r="D703" s="4" t="s">
        <v>20</v>
      </c>
      <c r="E703" s="4" t="s">
        <v>637</v>
      </c>
      <c r="F703" s="4">
        <v>26.02</v>
      </c>
      <c r="G703" s="4">
        <v>1</v>
      </c>
      <c r="H703" s="4" t="s">
        <v>147</v>
      </c>
      <c r="I703" s="3">
        <v>661700</v>
      </c>
      <c r="J703" s="3">
        <v>767700</v>
      </c>
      <c r="K703" s="3">
        <v>678200</v>
      </c>
      <c r="L703" s="3">
        <v>785700</v>
      </c>
      <c r="M703" s="3">
        <v>691800</v>
      </c>
      <c r="N703" s="3">
        <v>785700</v>
      </c>
      <c r="O703" s="11">
        <v>740200</v>
      </c>
      <c r="P703" s="11">
        <v>836700</v>
      </c>
      <c r="Q703" s="11">
        <v>777200</v>
      </c>
      <c r="R703" s="11">
        <v>876000</v>
      </c>
    </row>
    <row r="704" spans="1:18" hidden="1">
      <c r="A704" s="10" t="s">
        <v>1140</v>
      </c>
      <c r="B704" s="10" t="str">
        <f t="shared" si="23"/>
        <v>AVEM025</v>
      </c>
      <c r="C704" s="4" t="s">
        <v>860</v>
      </c>
      <c r="D704" s="4" t="s">
        <v>20</v>
      </c>
      <c r="E704" s="4" t="s">
        <v>637</v>
      </c>
      <c r="F704" s="4">
        <v>26.02</v>
      </c>
      <c r="G704" s="4">
        <v>1</v>
      </c>
      <c r="H704" s="4" t="s">
        <v>147</v>
      </c>
      <c r="I704" s="3">
        <v>661700</v>
      </c>
      <c r="J704" s="3">
        <v>767700</v>
      </c>
      <c r="K704" s="3">
        <v>678200</v>
      </c>
      <c r="L704" s="3">
        <v>785700</v>
      </c>
      <c r="M704" s="3">
        <v>691800</v>
      </c>
      <c r="N704" s="3">
        <v>785700</v>
      </c>
      <c r="O704" s="11">
        <v>740200</v>
      </c>
      <c r="P704" s="11">
        <v>836700</v>
      </c>
      <c r="Q704" s="11">
        <v>777200</v>
      </c>
      <c r="R704" s="11">
        <v>876000</v>
      </c>
    </row>
    <row r="705" spans="1:18" hidden="1">
      <c r="A705" s="10" t="s">
        <v>1141</v>
      </c>
      <c r="B705" s="10" t="str">
        <f t="shared" si="23"/>
        <v>AVEM025</v>
      </c>
      <c r="C705" s="4" t="s">
        <v>978</v>
      </c>
      <c r="D705" s="4" t="s">
        <v>20</v>
      </c>
      <c r="E705" s="4" t="s">
        <v>637</v>
      </c>
      <c r="F705" s="4">
        <v>26.02</v>
      </c>
      <c r="G705" s="4">
        <v>1</v>
      </c>
      <c r="H705" s="4" t="s">
        <v>147</v>
      </c>
      <c r="I705" s="3">
        <v>661700</v>
      </c>
      <c r="J705" s="3">
        <v>767700</v>
      </c>
      <c r="K705" s="3">
        <v>678200</v>
      </c>
      <c r="L705" s="3">
        <v>785700</v>
      </c>
      <c r="M705" s="3">
        <v>691800</v>
      </c>
      <c r="N705" s="3">
        <v>785700</v>
      </c>
      <c r="O705" s="11">
        <v>740200</v>
      </c>
      <c r="P705" s="11">
        <v>836700</v>
      </c>
      <c r="Q705" s="11">
        <v>777200</v>
      </c>
      <c r="R705" s="11">
        <v>876000</v>
      </c>
    </row>
    <row r="706" spans="1:18" hidden="1">
      <c r="A706" s="10" t="s">
        <v>1142</v>
      </c>
      <c r="B706" s="10" t="str">
        <f t="shared" si="23"/>
        <v>AVEM025</v>
      </c>
      <c r="C706" s="4" t="s">
        <v>862</v>
      </c>
      <c r="D706" s="4" t="s">
        <v>20</v>
      </c>
      <c r="E706" s="4" t="s">
        <v>637</v>
      </c>
      <c r="F706" s="4">
        <v>26.5</v>
      </c>
      <c r="G706" s="4">
        <v>1</v>
      </c>
      <c r="H706" s="4" t="s">
        <v>147</v>
      </c>
      <c r="I706" s="3">
        <v>661700</v>
      </c>
      <c r="J706" s="3">
        <v>767700</v>
      </c>
      <c r="K706" s="3">
        <v>678200</v>
      </c>
      <c r="L706" s="3">
        <v>785700</v>
      </c>
      <c r="M706" s="3">
        <v>691800</v>
      </c>
      <c r="N706" s="3">
        <v>785700</v>
      </c>
      <c r="O706" s="11">
        <v>740200</v>
      </c>
      <c r="P706" s="11">
        <v>836700</v>
      </c>
      <c r="Q706" s="11">
        <v>777200</v>
      </c>
      <c r="R706" s="11">
        <v>876000</v>
      </c>
    </row>
    <row r="707" spans="1:18" hidden="1">
      <c r="A707" s="10" t="s">
        <v>1143</v>
      </c>
      <c r="B707" s="10" t="str">
        <f t="shared" si="23"/>
        <v>AVEM025</v>
      </c>
      <c r="C707" s="4" t="s">
        <v>864</v>
      </c>
      <c r="D707" s="4" t="s">
        <v>20</v>
      </c>
      <c r="E707" s="4" t="s">
        <v>637</v>
      </c>
      <c r="F707" s="4">
        <v>26.02</v>
      </c>
      <c r="G707" s="4">
        <v>1</v>
      </c>
      <c r="H707" s="4" t="s">
        <v>147</v>
      </c>
      <c r="I707" s="3">
        <v>661700</v>
      </c>
      <c r="J707" s="3">
        <v>767700</v>
      </c>
      <c r="K707" s="3">
        <v>678200</v>
      </c>
      <c r="L707" s="3">
        <v>785700</v>
      </c>
      <c r="M707" s="3">
        <v>691800</v>
      </c>
      <c r="N707" s="3">
        <v>785700</v>
      </c>
      <c r="O707" s="11">
        <v>740200</v>
      </c>
      <c r="P707" s="11">
        <v>836700</v>
      </c>
      <c r="Q707" s="11">
        <v>777200</v>
      </c>
      <c r="R707" s="11">
        <v>876000</v>
      </c>
    </row>
    <row r="708" spans="1:18" hidden="1">
      <c r="A708" s="10" t="s">
        <v>1144</v>
      </c>
      <c r="B708" s="10" t="str">
        <f t="shared" si="23"/>
        <v>AVEM025</v>
      </c>
      <c r="C708" s="4" t="s">
        <v>866</v>
      </c>
      <c r="D708" s="4" t="s">
        <v>20</v>
      </c>
      <c r="E708" s="4" t="s">
        <v>637</v>
      </c>
      <c r="F708" s="4">
        <v>26.02</v>
      </c>
      <c r="G708" s="4">
        <v>1</v>
      </c>
      <c r="H708" s="4" t="s">
        <v>147</v>
      </c>
      <c r="I708" s="3">
        <v>661700</v>
      </c>
      <c r="J708" s="3">
        <v>767700</v>
      </c>
      <c r="K708" s="3">
        <v>678200</v>
      </c>
      <c r="L708" s="3">
        <v>785700</v>
      </c>
      <c r="M708" s="3">
        <v>691800</v>
      </c>
      <c r="N708" s="3">
        <v>785700</v>
      </c>
      <c r="O708" s="11">
        <v>740200</v>
      </c>
      <c r="P708" s="11">
        <v>836700</v>
      </c>
      <c r="Q708" s="11">
        <v>777200</v>
      </c>
      <c r="R708" s="11">
        <v>876000</v>
      </c>
    </row>
    <row r="709" spans="1:18" hidden="1">
      <c r="A709" s="10" t="s">
        <v>1145</v>
      </c>
      <c r="B709" s="10" t="str">
        <f t="shared" si="23"/>
        <v>AVEM025</v>
      </c>
      <c r="C709" s="4" t="s">
        <v>983</v>
      </c>
      <c r="D709" s="4" t="s">
        <v>20</v>
      </c>
      <c r="E709" s="4" t="s">
        <v>637</v>
      </c>
      <c r="F709" s="4">
        <v>26.02</v>
      </c>
      <c r="G709" s="4">
        <v>1</v>
      </c>
      <c r="H709" s="4" t="s">
        <v>147</v>
      </c>
      <c r="I709" s="3">
        <v>661700</v>
      </c>
      <c r="J709" s="3">
        <v>767700</v>
      </c>
      <c r="K709" s="3">
        <v>678200</v>
      </c>
      <c r="L709" s="3">
        <v>785700</v>
      </c>
      <c r="M709" s="3">
        <v>691800</v>
      </c>
      <c r="N709" s="3">
        <v>785700</v>
      </c>
      <c r="O709" s="11">
        <v>740200</v>
      </c>
      <c r="P709" s="11">
        <v>836700</v>
      </c>
      <c r="Q709" s="11">
        <v>777200</v>
      </c>
      <c r="R709" s="11">
        <v>876000</v>
      </c>
    </row>
    <row r="710" spans="1:18" hidden="1">
      <c r="A710" s="10" t="s">
        <v>1146</v>
      </c>
      <c r="B710" s="10" t="str">
        <f t="shared" si="23"/>
        <v>AVEM025</v>
      </c>
      <c r="C710" s="4" t="s">
        <v>985</v>
      </c>
      <c r="D710" s="4" t="s">
        <v>20</v>
      </c>
      <c r="E710" s="4" t="s">
        <v>637</v>
      </c>
      <c r="F710" s="4">
        <v>26.02</v>
      </c>
      <c r="G710" s="4">
        <v>1</v>
      </c>
      <c r="H710" s="4" t="s">
        <v>147</v>
      </c>
      <c r="I710" s="3">
        <v>661700</v>
      </c>
      <c r="J710" s="3">
        <v>767700</v>
      </c>
      <c r="K710" s="3">
        <v>678200</v>
      </c>
      <c r="L710" s="3">
        <v>785700</v>
      </c>
      <c r="M710" s="3">
        <v>691800</v>
      </c>
      <c r="N710" s="3">
        <v>785700</v>
      </c>
      <c r="O710" s="11">
        <v>740200</v>
      </c>
      <c r="P710" s="11">
        <v>836700</v>
      </c>
      <c r="Q710" s="11">
        <v>777200</v>
      </c>
      <c r="R710" s="11">
        <v>876000</v>
      </c>
    </row>
    <row r="711" spans="1:18" hidden="1">
      <c r="A711" s="10" t="s">
        <v>1147</v>
      </c>
      <c r="B711" s="10" t="str">
        <f t="shared" si="23"/>
        <v>AVEM025</v>
      </c>
      <c r="C711" s="4" t="s">
        <v>868</v>
      </c>
      <c r="D711" s="4" t="s">
        <v>20</v>
      </c>
      <c r="E711" s="4" t="s">
        <v>637</v>
      </c>
      <c r="F711" s="4">
        <v>26.02</v>
      </c>
      <c r="G711" s="4">
        <v>1</v>
      </c>
      <c r="H711" s="4" t="s">
        <v>147</v>
      </c>
      <c r="I711" s="3">
        <v>661700</v>
      </c>
      <c r="J711" s="3">
        <v>767700</v>
      </c>
      <c r="K711" s="3">
        <v>678200</v>
      </c>
      <c r="L711" s="3">
        <v>785700</v>
      </c>
      <c r="M711" s="3">
        <v>691800</v>
      </c>
      <c r="N711" s="3">
        <v>785700</v>
      </c>
      <c r="O711" s="11">
        <v>740200</v>
      </c>
      <c r="P711" s="11">
        <v>836700</v>
      </c>
      <c r="Q711" s="11">
        <v>777200</v>
      </c>
      <c r="R711" s="11">
        <v>876000</v>
      </c>
    </row>
    <row r="712" spans="1:18" hidden="1">
      <c r="A712" s="10" t="s">
        <v>1148</v>
      </c>
      <c r="B712" s="10" t="str">
        <f t="shared" si="23"/>
        <v>AVEM025</v>
      </c>
      <c r="C712" s="4" t="s">
        <v>870</v>
      </c>
      <c r="D712" s="4" t="s">
        <v>20</v>
      </c>
      <c r="E712" s="4" t="s">
        <v>637</v>
      </c>
      <c r="F712" s="4">
        <v>26.02</v>
      </c>
      <c r="G712" s="4">
        <v>1</v>
      </c>
      <c r="H712" s="4" t="s">
        <v>147</v>
      </c>
      <c r="I712" s="3">
        <v>661700</v>
      </c>
      <c r="J712" s="3">
        <v>767700</v>
      </c>
      <c r="K712" s="3">
        <v>678200</v>
      </c>
      <c r="L712" s="3">
        <v>785700</v>
      </c>
      <c r="M712" s="3">
        <v>691800</v>
      </c>
      <c r="N712" s="3">
        <v>785700</v>
      </c>
      <c r="O712" s="11">
        <v>740200</v>
      </c>
      <c r="P712" s="11">
        <v>836700</v>
      </c>
      <c r="Q712" s="11">
        <v>777200</v>
      </c>
      <c r="R712" s="11">
        <v>876000</v>
      </c>
    </row>
    <row r="713" spans="1:18" hidden="1">
      <c r="A713" s="10" t="s">
        <v>1149</v>
      </c>
      <c r="B713" s="10" t="str">
        <f t="shared" si="23"/>
        <v>AVEM025</v>
      </c>
      <c r="C713" s="4" t="s">
        <v>872</v>
      </c>
      <c r="D713" s="4" t="s">
        <v>20</v>
      </c>
      <c r="E713" s="4" t="s">
        <v>637</v>
      </c>
      <c r="F713" s="4">
        <v>26.02</v>
      </c>
      <c r="G713" s="4">
        <v>1</v>
      </c>
      <c r="H713" s="4" t="s">
        <v>147</v>
      </c>
      <c r="I713" s="3">
        <v>661700</v>
      </c>
      <c r="J713" s="3">
        <v>767700</v>
      </c>
      <c r="K713" s="3">
        <v>678200</v>
      </c>
      <c r="L713" s="3">
        <v>785700</v>
      </c>
      <c r="M713" s="3">
        <v>691800</v>
      </c>
      <c r="N713" s="3">
        <v>785700</v>
      </c>
      <c r="O713" s="11">
        <v>740200</v>
      </c>
      <c r="P713" s="11">
        <v>836700</v>
      </c>
      <c r="Q713" s="11">
        <v>777200</v>
      </c>
      <c r="R713" s="11">
        <v>876000</v>
      </c>
    </row>
    <row r="714" spans="1:18" hidden="1">
      <c r="A714" s="10" t="s">
        <v>1150</v>
      </c>
      <c r="B714" s="10" t="str">
        <f t="shared" si="23"/>
        <v>AVEM025</v>
      </c>
      <c r="C714" s="4" t="s">
        <v>874</v>
      </c>
      <c r="D714" s="4" t="s">
        <v>20</v>
      </c>
      <c r="E714" s="4" t="s">
        <v>637</v>
      </c>
      <c r="F714" s="4">
        <v>26.02</v>
      </c>
      <c r="G714" s="4">
        <v>1</v>
      </c>
      <c r="H714" s="4" t="s">
        <v>147</v>
      </c>
      <c r="I714" s="3">
        <v>661700</v>
      </c>
      <c r="J714" s="3">
        <v>767700</v>
      </c>
      <c r="K714" s="3">
        <v>678200</v>
      </c>
      <c r="L714" s="3">
        <v>785700</v>
      </c>
      <c r="M714" s="3">
        <v>691800</v>
      </c>
      <c r="N714" s="3">
        <v>785700</v>
      </c>
      <c r="O714" s="11">
        <v>740200</v>
      </c>
      <c r="P714" s="11">
        <v>836700</v>
      </c>
      <c r="Q714" s="11">
        <v>777200</v>
      </c>
      <c r="R714" s="11">
        <v>876000</v>
      </c>
    </row>
    <row r="715" spans="1:18" hidden="1">
      <c r="A715" s="10" t="s">
        <v>1151</v>
      </c>
      <c r="B715" s="10" t="str">
        <f t="shared" si="23"/>
        <v>AVEM025</v>
      </c>
      <c r="C715" s="4" t="s">
        <v>1152</v>
      </c>
      <c r="D715" s="4" t="s">
        <v>20</v>
      </c>
      <c r="E715" s="4" t="s">
        <v>637</v>
      </c>
      <c r="F715" s="4">
        <v>26.02</v>
      </c>
      <c r="G715" s="4">
        <v>1</v>
      </c>
      <c r="H715" s="4" t="s">
        <v>147</v>
      </c>
      <c r="I715" s="3">
        <v>661700</v>
      </c>
      <c r="J715" s="3">
        <v>767700</v>
      </c>
      <c r="K715" s="3">
        <v>678200</v>
      </c>
      <c r="L715" s="3">
        <v>785700</v>
      </c>
      <c r="M715" s="3">
        <v>691800</v>
      </c>
      <c r="N715" s="3">
        <v>785700</v>
      </c>
      <c r="O715" s="11">
        <v>740200</v>
      </c>
      <c r="P715" s="11">
        <v>836700</v>
      </c>
      <c r="Q715" s="11">
        <v>777200</v>
      </c>
      <c r="R715" s="11">
        <v>876000</v>
      </c>
    </row>
    <row r="716" spans="1:18" hidden="1">
      <c r="A716" s="10" t="s">
        <v>1153</v>
      </c>
      <c r="B716" s="10" t="str">
        <f t="shared" si="23"/>
        <v>AVEM025</v>
      </c>
      <c r="C716" s="4" t="s">
        <v>876</v>
      </c>
      <c r="D716" s="4" t="s">
        <v>20</v>
      </c>
      <c r="E716" s="4" t="s">
        <v>637</v>
      </c>
      <c r="F716" s="4">
        <v>26.02</v>
      </c>
      <c r="G716" s="4">
        <v>1</v>
      </c>
      <c r="H716" s="4" t="s">
        <v>147</v>
      </c>
      <c r="I716" s="3">
        <v>661700</v>
      </c>
      <c r="J716" s="3">
        <v>767700</v>
      </c>
      <c r="K716" s="3">
        <v>678200</v>
      </c>
      <c r="L716" s="3">
        <v>785700</v>
      </c>
      <c r="M716" s="3">
        <v>691800</v>
      </c>
      <c r="N716" s="3">
        <v>785700</v>
      </c>
      <c r="O716" s="11">
        <v>740200</v>
      </c>
      <c r="P716" s="11">
        <v>836700</v>
      </c>
      <c r="Q716" s="11">
        <v>777200</v>
      </c>
      <c r="R716" s="11">
        <v>876000</v>
      </c>
    </row>
    <row r="717" spans="1:18" hidden="1">
      <c r="A717" s="10" t="s">
        <v>1154</v>
      </c>
      <c r="B717" s="10" t="str">
        <f t="shared" si="23"/>
        <v>AVEM025</v>
      </c>
      <c r="C717" s="4" t="s">
        <v>878</v>
      </c>
      <c r="D717" s="4" t="s">
        <v>20</v>
      </c>
      <c r="E717" s="4" t="s">
        <v>637</v>
      </c>
      <c r="F717" s="4">
        <v>26.02</v>
      </c>
      <c r="G717" s="4">
        <v>1</v>
      </c>
      <c r="H717" s="4" t="s">
        <v>147</v>
      </c>
      <c r="I717" s="3">
        <v>661700</v>
      </c>
      <c r="J717" s="3">
        <v>767700</v>
      </c>
      <c r="K717" s="3">
        <v>678200</v>
      </c>
      <c r="L717" s="3">
        <v>785700</v>
      </c>
      <c r="M717" s="3">
        <v>691800</v>
      </c>
      <c r="N717" s="3">
        <v>785700</v>
      </c>
      <c r="O717" s="11">
        <v>740200</v>
      </c>
      <c r="P717" s="11">
        <v>836700</v>
      </c>
      <c r="Q717" s="11">
        <v>777200</v>
      </c>
      <c r="R717" s="11">
        <v>876000</v>
      </c>
    </row>
    <row r="718" spans="1:18" hidden="1">
      <c r="A718" s="10" t="s">
        <v>1155</v>
      </c>
      <c r="B718" s="10" t="str">
        <f t="shared" si="23"/>
        <v>AVEM025</v>
      </c>
      <c r="C718" s="4" t="s">
        <v>880</v>
      </c>
      <c r="D718" s="4" t="s">
        <v>20</v>
      </c>
      <c r="E718" s="4" t="s">
        <v>637</v>
      </c>
      <c r="F718" s="4">
        <v>26.02</v>
      </c>
      <c r="G718" s="4">
        <v>1</v>
      </c>
      <c r="H718" s="4" t="s">
        <v>147</v>
      </c>
      <c r="I718" s="3">
        <v>661700</v>
      </c>
      <c r="J718" s="3">
        <v>767700</v>
      </c>
      <c r="K718" s="3">
        <v>678200</v>
      </c>
      <c r="L718" s="3">
        <v>785700</v>
      </c>
      <c r="M718" s="3">
        <v>691800</v>
      </c>
      <c r="N718" s="3">
        <v>785700</v>
      </c>
      <c r="O718" s="11">
        <v>740200</v>
      </c>
      <c r="P718" s="11">
        <v>836700</v>
      </c>
      <c r="Q718" s="11">
        <v>777200</v>
      </c>
      <c r="R718" s="11">
        <v>876000</v>
      </c>
    </row>
    <row r="719" spans="1:18" hidden="1">
      <c r="A719" s="10" t="s">
        <v>1156</v>
      </c>
      <c r="B719" s="10" t="str">
        <f t="shared" si="23"/>
        <v>AVEM025</v>
      </c>
      <c r="C719" s="4" t="s">
        <v>1157</v>
      </c>
      <c r="D719" s="4" t="s">
        <v>20</v>
      </c>
      <c r="E719" s="4" t="s">
        <v>637</v>
      </c>
      <c r="F719" s="4">
        <v>26.5</v>
      </c>
      <c r="G719" s="4">
        <v>1</v>
      </c>
      <c r="H719" s="4" t="s">
        <v>147</v>
      </c>
      <c r="I719" s="3">
        <v>661700</v>
      </c>
      <c r="J719" s="3">
        <v>767700</v>
      </c>
      <c r="K719" s="3">
        <v>678200</v>
      </c>
      <c r="L719" s="3">
        <v>785700</v>
      </c>
      <c r="M719" s="3">
        <v>691800</v>
      </c>
      <c r="N719" s="3">
        <v>785700</v>
      </c>
      <c r="O719" s="11">
        <v>740200</v>
      </c>
      <c r="P719" s="11">
        <v>836700</v>
      </c>
      <c r="Q719" s="11">
        <v>777200</v>
      </c>
      <c r="R719" s="11">
        <v>876000</v>
      </c>
    </row>
    <row r="720" spans="1:18" hidden="1">
      <c r="A720" s="10" t="s">
        <v>1158</v>
      </c>
      <c r="B720" s="10" t="str">
        <f t="shared" si="23"/>
        <v>AVEM025</v>
      </c>
      <c r="C720" s="4" t="s">
        <v>882</v>
      </c>
      <c r="D720" s="4" t="s">
        <v>20</v>
      </c>
      <c r="E720" s="4" t="s">
        <v>637</v>
      </c>
      <c r="F720" s="4">
        <v>26.02</v>
      </c>
      <c r="G720" s="4">
        <v>1</v>
      </c>
      <c r="H720" s="4" t="s">
        <v>147</v>
      </c>
      <c r="I720" s="3">
        <v>661700</v>
      </c>
      <c r="J720" s="3">
        <v>767700</v>
      </c>
      <c r="K720" s="3">
        <v>678200</v>
      </c>
      <c r="L720" s="3">
        <v>785700</v>
      </c>
      <c r="M720" s="3">
        <v>691800</v>
      </c>
      <c r="N720" s="3">
        <v>785700</v>
      </c>
      <c r="O720" s="11">
        <v>740200</v>
      </c>
      <c r="P720" s="11">
        <v>836700</v>
      </c>
      <c r="Q720" s="11">
        <v>777200</v>
      </c>
      <c r="R720" s="11">
        <v>876000</v>
      </c>
    </row>
    <row r="721" spans="1:18" hidden="1">
      <c r="A721" s="10" t="s">
        <v>1159</v>
      </c>
      <c r="B721" s="10" t="str">
        <f t="shared" si="23"/>
        <v>AVEM025</v>
      </c>
      <c r="C721" s="4" t="s">
        <v>999</v>
      </c>
      <c r="D721" s="4" t="s">
        <v>20</v>
      </c>
      <c r="E721" s="4" t="s">
        <v>637</v>
      </c>
      <c r="F721" s="4">
        <v>26.5</v>
      </c>
      <c r="G721" s="4">
        <v>1</v>
      </c>
      <c r="H721" s="4" t="s">
        <v>147</v>
      </c>
      <c r="I721" s="3">
        <v>661700</v>
      </c>
      <c r="J721" s="3">
        <v>767700</v>
      </c>
      <c r="K721" s="3">
        <v>678200</v>
      </c>
      <c r="L721" s="3">
        <v>785700</v>
      </c>
      <c r="M721" s="3">
        <v>691800</v>
      </c>
      <c r="N721" s="3">
        <v>785700</v>
      </c>
      <c r="O721" s="11">
        <v>740200</v>
      </c>
      <c r="P721" s="11">
        <v>836700</v>
      </c>
      <c r="Q721" s="11">
        <v>777200</v>
      </c>
      <c r="R721" s="11">
        <v>876000</v>
      </c>
    </row>
    <row r="722" spans="1:18" hidden="1">
      <c r="A722" s="10" t="s">
        <v>1160</v>
      </c>
      <c r="B722" s="10" t="str">
        <f t="shared" si="23"/>
        <v>AVEM025</v>
      </c>
      <c r="C722" s="4" t="s">
        <v>884</v>
      </c>
      <c r="D722" s="4" t="s">
        <v>20</v>
      </c>
      <c r="E722" s="4" t="s">
        <v>637</v>
      </c>
      <c r="F722" s="4">
        <v>26.02</v>
      </c>
      <c r="G722" s="4">
        <v>1</v>
      </c>
      <c r="H722" s="4" t="s">
        <v>147</v>
      </c>
      <c r="I722" s="3">
        <v>661700</v>
      </c>
      <c r="J722" s="3">
        <v>767700</v>
      </c>
      <c r="K722" s="3">
        <v>678200</v>
      </c>
      <c r="L722" s="3">
        <v>785700</v>
      </c>
      <c r="M722" s="3">
        <v>691800</v>
      </c>
      <c r="N722" s="3">
        <v>785700</v>
      </c>
      <c r="O722" s="11">
        <v>740200</v>
      </c>
      <c r="P722" s="11">
        <v>836700</v>
      </c>
      <c r="Q722" s="11">
        <v>777200</v>
      </c>
      <c r="R722" s="11">
        <v>876000</v>
      </c>
    </row>
    <row r="723" spans="1:18" hidden="1">
      <c r="A723" s="10" t="s">
        <v>1161</v>
      </c>
      <c r="B723" s="10" t="str">
        <f t="shared" si="23"/>
        <v>AVEM025</v>
      </c>
      <c r="C723" s="4" t="s">
        <v>886</v>
      </c>
      <c r="D723" s="4" t="s">
        <v>20</v>
      </c>
      <c r="E723" s="4" t="s">
        <v>637</v>
      </c>
      <c r="F723" s="4">
        <v>26.02</v>
      </c>
      <c r="G723" s="4">
        <v>1</v>
      </c>
      <c r="H723" s="4" t="s">
        <v>147</v>
      </c>
      <c r="I723" s="3">
        <v>661700</v>
      </c>
      <c r="J723" s="3">
        <v>767700</v>
      </c>
      <c r="K723" s="3">
        <v>678200</v>
      </c>
      <c r="L723" s="3">
        <v>785700</v>
      </c>
      <c r="M723" s="3">
        <v>691800</v>
      </c>
      <c r="N723" s="3">
        <v>785700</v>
      </c>
      <c r="O723" s="11">
        <v>740200</v>
      </c>
      <c r="P723" s="11">
        <v>836700</v>
      </c>
      <c r="Q723" s="11">
        <v>777200</v>
      </c>
      <c r="R723" s="11">
        <v>876000</v>
      </c>
    </row>
    <row r="724" spans="1:18" hidden="1">
      <c r="A724" s="10" t="s">
        <v>1162</v>
      </c>
      <c r="B724" s="10" t="str">
        <f t="shared" si="23"/>
        <v>AVEM025</v>
      </c>
      <c r="C724" s="4" t="s">
        <v>888</v>
      </c>
      <c r="D724" s="4" t="s">
        <v>20</v>
      </c>
      <c r="E724" s="4" t="s">
        <v>637</v>
      </c>
      <c r="F724" s="4">
        <v>26.02</v>
      </c>
      <c r="G724" s="4">
        <v>1</v>
      </c>
      <c r="H724" s="4" t="s">
        <v>147</v>
      </c>
      <c r="I724" s="3">
        <v>661700</v>
      </c>
      <c r="J724" s="3">
        <v>767700</v>
      </c>
      <c r="K724" s="3">
        <v>678200</v>
      </c>
      <c r="L724" s="3">
        <v>785700</v>
      </c>
      <c r="M724" s="3">
        <v>691800</v>
      </c>
      <c r="N724" s="3">
        <v>785700</v>
      </c>
      <c r="O724" s="11">
        <v>740200</v>
      </c>
      <c r="P724" s="11">
        <v>836700</v>
      </c>
      <c r="Q724" s="11">
        <v>777200</v>
      </c>
      <c r="R724" s="11">
        <v>876000</v>
      </c>
    </row>
    <row r="725" spans="1:18" hidden="1">
      <c r="A725" s="10" t="s">
        <v>1163</v>
      </c>
      <c r="B725" s="10" t="str">
        <f t="shared" si="23"/>
        <v>AVEM025</v>
      </c>
      <c r="C725" s="4" t="s">
        <v>890</v>
      </c>
      <c r="D725" s="4" t="s">
        <v>20</v>
      </c>
      <c r="E725" s="4" t="s">
        <v>637</v>
      </c>
      <c r="F725" s="4">
        <v>26.02</v>
      </c>
      <c r="G725" s="4">
        <v>1</v>
      </c>
      <c r="H725" s="4" t="s">
        <v>147</v>
      </c>
      <c r="I725" s="3">
        <v>661700</v>
      </c>
      <c r="J725" s="3">
        <v>767700</v>
      </c>
      <c r="K725" s="3">
        <v>678200</v>
      </c>
      <c r="L725" s="3">
        <v>785700</v>
      </c>
      <c r="M725" s="3">
        <v>691800</v>
      </c>
      <c r="N725" s="3">
        <v>785700</v>
      </c>
      <c r="O725" s="11">
        <v>740200</v>
      </c>
      <c r="P725" s="11">
        <v>836700</v>
      </c>
      <c r="Q725" s="11">
        <v>777200</v>
      </c>
      <c r="R725" s="11">
        <v>876000</v>
      </c>
    </row>
    <row r="726" spans="1:18" hidden="1">
      <c r="A726" s="10" t="s">
        <v>1164</v>
      </c>
      <c r="B726" s="10" t="str">
        <f t="shared" si="23"/>
        <v>AVEM025</v>
      </c>
      <c r="C726" s="4" t="s">
        <v>892</v>
      </c>
      <c r="D726" s="4" t="s">
        <v>20</v>
      </c>
      <c r="E726" s="4" t="s">
        <v>637</v>
      </c>
      <c r="F726" s="4">
        <v>26.02</v>
      </c>
      <c r="G726" s="4">
        <v>1</v>
      </c>
      <c r="H726" s="4" t="s">
        <v>147</v>
      </c>
      <c r="I726" s="3">
        <v>661700</v>
      </c>
      <c r="J726" s="3">
        <v>767700</v>
      </c>
      <c r="K726" s="3">
        <v>678200</v>
      </c>
      <c r="L726" s="3">
        <v>785700</v>
      </c>
      <c r="M726" s="3">
        <v>691800</v>
      </c>
      <c r="N726" s="3">
        <v>785700</v>
      </c>
      <c r="O726" s="11">
        <v>740200</v>
      </c>
      <c r="P726" s="11">
        <v>836700</v>
      </c>
      <c r="Q726" s="11">
        <v>777200</v>
      </c>
      <c r="R726" s="11">
        <v>876000</v>
      </c>
    </row>
    <row r="727" spans="1:18" hidden="1">
      <c r="A727" s="10" t="s">
        <v>1165</v>
      </c>
      <c r="B727" s="10" t="str">
        <f t="shared" si="23"/>
        <v>AVEM025</v>
      </c>
      <c r="C727" s="4" t="s">
        <v>894</v>
      </c>
      <c r="D727" s="4" t="s">
        <v>20</v>
      </c>
      <c r="E727" s="4" t="s">
        <v>637</v>
      </c>
      <c r="F727" s="4">
        <v>26.02</v>
      </c>
      <c r="G727" s="4">
        <v>1</v>
      </c>
      <c r="H727" s="4" t="s">
        <v>147</v>
      </c>
      <c r="I727" s="3">
        <v>661700</v>
      </c>
      <c r="J727" s="3">
        <v>767700</v>
      </c>
      <c r="K727" s="3">
        <v>678200</v>
      </c>
      <c r="L727" s="3">
        <v>785700</v>
      </c>
      <c r="M727" s="3">
        <v>691800</v>
      </c>
      <c r="N727" s="3">
        <v>785700</v>
      </c>
      <c r="O727" s="11">
        <v>740200</v>
      </c>
      <c r="P727" s="11">
        <v>836700</v>
      </c>
      <c r="Q727" s="11">
        <v>777200</v>
      </c>
      <c r="R727" s="11">
        <v>876000</v>
      </c>
    </row>
    <row r="728" spans="1:18" hidden="1">
      <c r="A728" s="10" t="s">
        <v>1166</v>
      </c>
      <c r="B728" s="10" t="str">
        <f t="shared" si="23"/>
        <v>AVEM025</v>
      </c>
      <c r="C728" s="4" t="s">
        <v>896</v>
      </c>
      <c r="D728" s="4" t="s">
        <v>20</v>
      </c>
      <c r="E728" s="4" t="s">
        <v>637</v>
      </c>
      <c r="F728" s="4">
        <v>26.02</v>
      </c>
      <c r="G728" s="4">
        <v>1</v>
      </c>
      <c r="H728" s="4" t="s">
        <v>147</v>
      </c>
      <c r="I728" s="3">
        <v>661700</v>
      </c>
      <c r="J728" s="3">
        <v>767700</v>
      </c>
      <c r="K728" s="3">
        <v>678200</v>
      </c>
      <c r="L728" s="3">
        <v>785700</v>
      </c>
      <c r="M728" s="3">
        <v>691800</v>
      </c>
      <c r="N728" s="3">
        <v>785700</v>
      </c>
      <c r="O728" s="11">
        <v>740200</v>
      </c>
      <c r="P728" s="11">
        <v>836700</v>
      </c>
      <c r="Q728" s="11">
        <v>777200</v>
      </c>
      <c r="R728" s="11">
        <v>876000</v>
      </c>
    </row>
    <row r="729" spans="1:18" hidden="1">
      <c r="A729" s="10" t="s">
        <v>1167</v>
      </c>
      <c r="B729" s="10" t="str">
        <f t="shared" si="23"/>
        <v>AVEM025</v>
      </c>
      <c r="C729" s="4" t="s">
        <v>1008</v>
      </c>
      <c r="D729" s="4" t="s">
        <v>20</v>
      </c>
      <c r="E729" s="4" t="s">
        <v>637</v>
      </c>
      <c r="F729" s="4">
        <v>26.02</v>
      </c>
      <c r="G729" s="4">
        <v>1</v>
      </c>
      <c r="H729" s="4" t="s">
        <v>147</v>
      </c>
      <c r="I729" s="3">
        <v>661700</v>
      </c>
      <c r="J729" s="3">
        <v>767700</v>
      </c>
      <c r="K729" s="3">
        <v>678200</v>
      </c>
      <c r="L729" s="3">
        <v>785700</v>
      </c>
      <c r="M729" s="3">
        <v>691800</v>
      </c>
      <c r="N729" s="3">
        <v>785700</v>
      </c>
      <c r="O729" s="11">
        <v>740200</v>
      </c>
      <c r="P729" s="11">
        <v>836700</v>
      </c>
      <c r="Q729" s="11">
        <v>777200</v>
      </c>
      <c r="R729" s="11">
        <v>876000</v>
      </c>
    </row>
    <row r="730" spans="1:18" hidden="1">
      <c r="A730" s="10" t="s">
        <v>1168</v>
      </c>
      <c r="B730" s="10" t="str">
        <f t="shared" si="23"/>
        <v>AVEM025</v>
      </c>
      <c r="C730" s="4" t="s">
        <v>898</v>
      </c>
      <c r="D730" s="4" t="s">
        <v>20</v>
      </c>
      <c r="E730" s="4" t="s">
        <v>637</v>
      </c>
      <c r="F730" s="4">
        <v>26.02</v>
      </c>
      <c r="G730" s="4">
        <v>1</v>
      </c>
      <c r="H730" s="4" t="s">
        <v>147</v>
      </c>
      <c r="I730" s="3">
        <v>661700</v>
      </c>
      <c r="J730" s="3">
        <v>767700</v>
      </c>
      <c r="K730" s="3">
        <v>678200</v>
      </c>
      <c r="L730" s="3">
        <v>785700</v>
      </c>
      <c r="M730" s="3">
        <v>691800</v>
      </c>
      <c r="N730" s="3">
        <v>785700</v>
      </c>
      <c r="O730" s="11">
        <v>740200</v>
      </c>
      <c r="P730" s="11">
        <v>836700</v>
      </c>
      <c r="Q730" s="11">
        <v>777200</v>
      </c>
      <c r="R730" s="11">
        <v>876000</v>
      </c>
    </row>
    <row r="731" spans="1:18" hidden="1">
      <c r="A731" s="10" t="s">
        <v>1169</v>
      </c>
      <c r="B731" s="10" t="str">
        <f t="shared" si="23"/>
        <v>AVEM025</v>
      </c>
      <c r="C731" s="4" t="s">
        <v>900</v>
      </c>
      <c r="D731" s="4" t="s">
        <v>20</v>
      </c>
      <c r="E731" s="4" t="s">
        <v>637</v>
      </c>
      <c r="F731" s="4">
        <v>26.02</v>
      </c>
      <c r="G731" s="4">
        <v>1</v>
      </c>
      <c r="H731" s="4" t="s">
        <v>147</v>
      </c>
      <c r="I731" s="3">
        <v>661700</v>
      </c>
      <c r="J731" s="3">
        <v>767700</v>
      </c>
      <c r="K731" s="3">
        <v>678200</v>
      </c>
      <c r="L731" s="3">
        <v>785700</v>
      </c>
      <c r="M731" s="3">
        <v>691800</v>
      </c>
      <c r="N731" s="3">
        <v>785700</v>
      </c>
      <c r="O731" s="11">
        <v>740200</v>
      </c>
      <c r="P731" s="11">
        <v>836700</v>
      </c>
      <c r="Q731" s="11">
        <v>777200</v>
      </c>
      <c r="R731" s="11">
        <v>876000</v>
      </c>
    </row>
    <row r="732" spans="1:18" hidden="1">
      <c r="A732" s="10" t="s">
        <v>1170</v>
      </c>
      <c r="B732" s="10" t="str">
        <f t="shared" si="23"/>
        <v>AVEM025</v>
      </c>
      <c r="C732" s="4" t="s">
        <v>902</v>
      </c>
      <c r="D732" s="4" t="s">
        <v>20</v>
      </c>
      <c r="E732" s="4" t="s">
        <v>637</v>
      </c>
      <c r="F732" s="4">
        <v>26.02</v>
      </c>
      <c r="G732" s="4">
        <v>1</v>
      </c>
      <c r="H732" s="4" t="s">
        <v>147</v>
      </c>
      <c r="I732" s="3">
        <v>661700</v>
      </c>
      <c r="J732" s="3">
        <v>767700</v>
      </c>
      <c r="K732" s="3">
        <v>678200</v>
      </c>
      <c r="L732" s="3">
        <v>785700</v>
      </c>
      <c r="M732" s="3">
        <v>691800</v>
      </c>
      <c r="N732" s="3">
        <v>785700</v>
      </c>
      <c r="O732" s="11">
        <v>740200</v>
      </c>
      <c r="P732" s="11">
        <v>836700</v>
      </c>
      <c r="Q732" s="11">
        <v>777200</v>
      </c>
      <c r="R732" s="11">
        <v>876000</v>
      </c>
    </row>
    <row r="733" spans="1:18" hidden="1">
      <c r="A733" s="10" t="s">
        <v>1171</v>
      </c>
      <c r="B733" s="10" t="str">
        <f t="shared" si="23"/>
        <v>AVEM025</v>
      </c>
      <c r="C733" s="4" t="s">
        <v>904</v>
      </c>
      <c r="D733" s="4" t="s">
        <v>20</v>
      </c>
      <c r="E733" s="4" t="s">
        <v>637</v>
      </c>
      <c r="F733" s="4">
        <v>26.02</v>
      </c>
      <c r="G733" s="4">
        <v>1</v>
      </c>
      <c r="H733" s="4" t="s">
        <v>147</v>
      </c>
      <c r="I733" s="3">
        <v>661700</v>
      </c>
      <c r="J733" s="3">
        <v>767700</v>
      </c>
      <c r="K733" s="3">
        <v>678200</v>
      </c>
      <c r="L733" s="3">
        <v>785700</v>
      </c>
      <c r="M733" s="3">
        <v>691800</v>
      </c>
      <c r="N733" s="3">
        <v>785700</v>
      </c>
      <c r="O733" s="11">
        <v>740200</v>
      </c>
      <c r="P733" s="11">
        <v>836700</v>
      </c>
      <c r="Q733" s="11">
        <v>777200</v>
      </c>
      <c r="R733" s="11">
        <v>876000</v>
      </c>
    </row>
    <row r="734" spans="1:18" hidden="1">
      <c r="A734" s="10" t="s">
        <v>1172</v>
      </c>
      <c r="B734" s="10" t="str">
        <f t="shared" si="23"/>
        <v>AVEM025</v>
      </c>
      <c r="C734" s="4" t="s">
        <v>906</v>
      </c>
      <c r="D734" s="4" t="s">
        <v>20</v>
      </c>
      <c r="E734" s="4" t="s">
        <v>637</v>
      </c>
      <c r="F734" s="4">
        <v>26.02</v>
      </c>
      <c r="G734" s="4">
        <v>1</v>
      </c>
      <c r="H734" s="4" t="s">
        <v>147</v>
      </c>
      <c r="I734" s="3">
        <v>661700</v>
      </c>
      <c r="J734" s="3">
        <v>767700</v>
      </c>
      <c r="K734" s="3">
        <v>678200</v>
      </c>
      <c r="L734" s="3">
        <v>785700</v>
      </c>
      <c r="M734" s="3">
        <v>691800</v>
      </c>
      <c r="N734" s="3">
        <v>785700</v>
      </c>
      <c r="O734" s="11">
        <v>740200</v>
      </c>
      <c r="P734" s="11">
        <v>836700</v>
      </c>
      <c r="Q734" s="11">
        <v>777200</v>
      </c>
      <c r="R734" s="11">
        <v>876000</v>
      </c>
    </row>
    <row r="735" spans="1:18" hidden="1">
      <c r="A735" s="10" t="s">
        <v>1173</v>
      </c>
      <c r="B735" s="10" t="str">
        <f t="shared" si="23"/>
        <v>AVEM025</v>
      </c>
      <c r="C735" s="4" t="s">
        <v>908</v>
      </c>
      <c r="D735" s="4" t="s">
        <v>20</v>
      </c>
      <c r="E735" s="4" t="s">
        <v>637</v>
      </c>
      <c r="F735" s="4">
        <v>26.02</v>
      </c>
      <c r="G735" s="4">
        <v>1</v>
      </c>
      <c r="H735" s="4" t="s">
        <v>147</v>
      </c>
      <c r="I735" s="3">
        <v>661700</v>
      </c>
      <c r="J735" s="3">
        <v>767700</v>
      </c>
      <c r="K735" s="3">
        <v>678200</v>
      </c>
      <c r="L735" s="3">
        <v>785700</v>
      </c>
      <c r="M735" s="3">
        <v>691800</v>
      </c>
      <c r="N735" s="3">
        <v>785700</v>
      </c>
      <c r="O735" s="11">
        <v>740200</v>
      </c>
      <c r="P735" s="11">
        <v>836700</v>
      </c>
      <c r="Q735" s="11">
        <v>777200</v>
      </c>
      <c r="R735" s="11">
        <v>876000</v>
      </c>
    </row>
    <row r="736" spans="1:18" hidden="1">
      <c r="A736" s="10" t="s">
        <v>1174</v>
      </c>
      <c r="B736" s="10" t="str">
        <f t="shared" si="23"/>
        <v>AVEM025</v>
      </c>
      <c r="C736" s="4" t="s">
        <v>910</v>
      </c>
      <c r="D736" s="4" t="s">
        <v>20</v>
      </c>
      <c r="E736" s="4" t="s">
        <v>637</v>
      </c>
      <c r="F736" s="4">
        <v>26.02</v>
      </c>
      <c r="G736" s="4">
        <v>1</v>
      </c>
      <c r="H736" s="4" t="s">
        <v>147</v>
      </c>
      <c r="I736" s="3">
        <v>661700</v>
      </c>
      <c r="J736" s="3">
        <v>767700</v>
      </c>
      <c r="K736" s="3">
        <v>678200</v>
      </c>
      <c r="L736" s="3">
        <v>785700</v>
      </c>
      <c r="M736" s="3">
        <v>691800</v>
      </c>
      <c r="N736" s="3">
        <v>785700</v>
      </c>
      <c r="O736" s="11">
        <v>740200</v>
      </c>
      <c r="P736" s="11">
        <v>836700</v>
      </c>
      <c r="Q736" s="11">
        <v>777200</v>
      </c>
      <c r="R736" s="11">
        <v>876000</v>
      </c>
    </row>
    <row r="737" spans="1:18" hidden="1">
      <c r="A737" s="10" t="s">
        <v>1175</v>
      </c>
      <c r="B737" s="10" t="str">
        <f t="shared" si="23"/>
        <v>AVEM025</v>
      </c>
      <c r="C737" s="4" t="s">
        <v>912</v>
      </c>
      <c r="D737" s="4" t="s">
        <v>20</v>
      </c>
      <c r="E737" s="4" t="s">
        <v>637</v>
      </c>
      <c r="F737" s="4">
        <v>26.02</v>
      </c>
      <c r="G737" s="4">
        <v>1</v>
      </c>
      <c r="H737" s="4" t="s">
        <v>147</v>
      </c>
      <c r="I737" s="3">
        <v>661700</v>
      </c>
      <c r="J737" s="3">
        <v>767700</v>
      </c>
      <c r="K737" s="3">
        <v>678200</v>
      </c>
      <c r="L737" s="3">
        <v>785700</v>
      </c>
      <c r="M737" s="3">
        <v>691800</v>
      </c>
      <c r="N737" s="3">
        <v>785700</v>
      </c>
      <c r="O737" s="11">
        <v>740200</v>
      </c>
      <c r="P737" s="11">
        <v>836700</v>
      </c>
      <c r="Q737" s="11">
        <v>777200</v>
      </c>
      <c r="R737" s="11">
        <v>876000</v>
      </c>
    </row>
    <row r="738" spans="1:18" hidden="1">
      <c r="A738" s="10" t="s">
        <v>1176</v>
      </c>
      <c r="B738" s="10" t="str">
        <f t="shared" si="23"/>
        <v>AVEM025</v>
      </c>
      <c r="C738" s="4" t="s">
        <v>1018</v>
      </c>
      <c r="D738" s="4" t="s">
        <v>20</v>
      </c>
      <c r="E738" s="4" t="s">
        <v>637</v>
      </c>
      <c r="F738" s="4">
        <v>26.02</v>
      </c>
      <c r="G738" s="4">
        <v>1</v>
      </c>
      <c r="H738" s="4" t="s">
        <v>147</v>
      </c>
      <c r="I738" s="3">
        <v>661700</v>
      </c>
      <c r="J738" s="3">
        <v>767700</v>
      </c>
      <c r="K738" s="3">
        <v>678200</v>
      </c>
      <c r="L738" s="3">
        <v>785700</v>
      </c>
      <c r="M738" s="3">
        <v>691800</v>
      </c>
      <c r="N738" s="3">
        <v>785700</v>
      </c>
      <c r="O738" s="11">
        <v>740200</v>
      </c>
      <c r="P738" s="11">
        <v>836700</v>
      </c>
      <c r="Q738" s="11">
        <v>777200</v>
      </c>
      <c r="R738" s="11">
        <v>876000</v>
      </c>
    </row>
    <row r="739" spans="1:18" hidden="1">
      <c r="A739" s="10" t="s">
        <v>1177</v>
      </c>
      <c r="B739" s="10" t="str">
        <f t="shared" si="23"/>
        <v>AVEM025</v>
      </c>
      <c r="C739" s="4" t="s">
        <v>1020</v>
      </c>
      <c r="D739" s="4" t="s">
        <v>20</v>
      </c>
      <c r="E739" s="4" t="s">
        <v>637</v>
      </c>
      <c r="F739" s="4">
        <v>26.5</v>
      </c>
      <c r="G739" s="4">
        <v>1</v>
      </c>
      <c r="H739" s="4" t="s">
        <v>147</v>
      </c>
      <c r="I739" s="3">
        <v>661700</v>
      </c>
      <c r="J739" s="3">
        <v>767700</v>
      </c>
      <c r="K739" s="3">
        <v>678200</v>
      </c>
      <c r="L739" s="3">
        <v>785700</v>
      </c>
      <c r="M739" s="3">
        <v>691800</v>
      </c>
      <c r="N739" s="3">
        <v>785700</v>
      </c>
      <c r="O739" s="11">
        <v>740200</v>
      </c>
      <c r="P739" s="11">
        <v>836700</v>
      </c>
      <c r="Q739" s="11">
        <v>777200</v>
      </c>
      <c r="R739" s="11">
        <v>876000</v>
      </c>
    </row>
    <row r="740" spans="1:18" hidden="1">
      <c r="A740" s="10" t="s">
        <v>1178</v>
      </c>
      <c r="B740" s="10" t="str">
        <f t="shared" si="23"/>
        <v>AVEM025</v>
      </c>
      <c r="C740" s="4" t="s">
        <v>914</v>
      </c>
      <c r="D740" s="4" t="s">
        <v>20</v>
      </c>
      <c r="E740" s="4" t="s">
        <v>637</v>
      </c>
      <c r="F740" s="4">
        <v>26.02</v>
      </c>
      <c r="G740" s="4">
        <v>1</v>
      </c>
      <c r="H740" s="4" t="s">
        <v>147</v>
      </c>
      <c r="I740" s="3">
        <v>661700</v>
      </c>
      <c r="J740" s="3">
        <v>767700</v>
      </c>
      <c r="K740" s="3">
        <v>678200</v>
      </c>
      <c r="L740" s="3">
        <v>785700</v>
      </c>
      <c r="M740" s="3">
        <v>691800</v>
      </c>
      <c r="N740" s="3">
        <v>785700</v>
      </c>
      <c r="O740" s="11">
        <v>740200</v>
      </c>
      <c r="P740" s="11">
        <v>836700</v>
      </c>
      <c r="Q740" s="11">
        <v>777200</v>
      </c>
      <c r="R740" s="11">
        <v>876000</v>
      </c>
    </row>
    <row r="741" spans="1:18" hidden="1">
      <c r="A741" s="10" t="s">
        <v>1179</v>
      </c>
      <c r="B741" s="10" t="str">
        <f t="shared" si="23"/>
        <v>AVEM025</v>
      </c>
      <c r="C741" s="4" t="s">
        <v>916</v>
      </c>
      <c r="D741" s="4" t="s">
        <v>20</v>
      </c>
      <c r="E741" s="4" t="s">
        <v>637</v>
      </c>
      <c r="F741" s="4">
        <v>26.02</v>
      </c>
      <c r="G741" s="4">
        <v>1</v>
      </c>
      <c r="H741" s="4" t="s">
        <v>147</v>
      </c>
      <c r="I741" s="3">
        <v>661700</v>
      </c>
      <c r="J741" s="3">
        <v>767700</v>
      </c>
      <c r="K741" s="3">
        <v>678200</v>
      </c>
      <c r="L741" s="3">
        <v>785700</v>
      </c>
      <c r="M741" s="3">
        <v>691800</v>
      </c>
      <c r="N741" s="3">
        <v>785700</v>
      </c>
      <c r="O741" s="11">
        <v>740200</v>
      </c>
      <c r="P741" s="11">
        <v>836700</v>
      </c>
      <c r="Q741" s="11">
        <v>777200</v>
      </c>
      <c r="R741" s="11">
        <v>876000</v>
      </c>
    </row>
    <row r="742" spans="1:18" hidden="1">
      <c r="A742" s="10" t="s">
        <v>1180</v>
      </c>
      <c r="B742" s="10" t="str">
        <f t="shared" si="23"/>
        <v>AVEM025</v>
      </c>
      <c r="C742" s="4" t="s">
        <v>918</v>
      </c>
      <c r="D742" s="4" t="s">
        <v>20</v>
      </c>
      <c r="E742" s="4" t="s">
        <v>637</v>
      </c>
      <c r="F742" s="4">
        <v>26.02</v>
      </c>
      <c r="G742" s="4">
        <v>1</v>
      </c>
      <c r="H742" s="4" t="s">
        <v>147</v>
      </c>
      <c r="I742" s="3">
        <v>661700</v>
      </c>
      <c r="J742" s="3">
        <v>767700</v>
      </c>
      <c r="K742" s="3">
        <v>678200</v>
      </c>
      <c r="L742" s="3">
        <v>785700</v>
      </c>
      <c r="M742" s="3">
        <v>691800</v>
      </c>
      <c r="N742" s="3">
        <v>785700</v>
      </c>
      <c r="O742" s="11">
        <v>740200</v>
      </c>
      <c r="P742" s="11">
        <v>836700</v>
      </c>
      <c r="Q742" s="11">
        <v>777200</v>
      </c>
      <c r="R742" s="11">
        <v>876000</v>
      </c>
    </row>
    <row r="743" spans="1:18" hidden="1">
      <c r="A743" s="10" t="s">
        <v>1181</v>
      </c>
      <c r="B743" s="10" t="str">
        <f t="shared" si="23"/>
        <v>AVEM025</v>
      </c>
      <c r="C743" s="4" t="s">
        <v>920</v>
      </c>
      <c r="D743" s="4" t="s">
        <v>20</v>
      </c>
      <c r="E743" s="4" t="s">
        <v>637</v>
      </c>
      <c r="F743" s="4">
        <v>26.02</v>
      </c>
      <c r="G743" s="4">
        <v>1</v>
      </c>
      <c r="H743" s="4" t="s">
        <v>147</v>
      </c>
      <c r="I743" s="3">
        <v>661700</v>
      </c>
      <c r="J743" s="3">
        <v>767700</v>
      </c>
      <c r="K743" s="3">
        <v>678200</v>
      </c>
      <c r="L743" s="3">
        <v>785700</v>
      </c>
      <c r="M743" s="3">
        <v>691800</v>
      </c>
      <c r="N743" s="3">
        <v>785700</v>
      </c>
      <c r="O743" s="11">
        <v>740200</v>
      </c>
      <c r="P743" s="11">
        <v>836700</v>
      </c>
      <c r="Q743" s="11">
        <v>777200</v>
      </c>
      <c r="R743" s="11">
        <v>876000</v>
      </c>
    </row>
    <row r="744" spans="1:18" hidden="1">
      <c r="A744" s="10" t="s">
        <v>1182</v>
      </c>
      <c r="B744" s="10" t="str">
        <f t="shared" si="23"/>
        <v>AVEM025</v>
      </c>
      <c r="C744" s="4" t="s">
        <v>922</v>
      </c>
      <c r="D744" s="4" t="s">
        <v>20</v>
      </c>
      <c r="E744" s="4" t="s">
        <v>637</v>
      </c>
      <c r="F744" s="4">
        <v>26.02</v>
      </c>
      <c r="G744" s="4">
        <v>1</v>
      </c>
      <c r="H744" s="4" t="s">
        <v>147</v>
      </c>
      <c r="I744" s="3">
        <v>661700</v>
      </c>
      <c r="J744" s="3">
        <v>767700</v>
      </c>
      <c r="K744" s="3">
        <v>678200</v>
      </c>
      <c r="L744" s="3">
        <v>785700</v>
      </c>
      <c r="M744" s="3">
        <v>691800</v>
      </c>
      <c r="N744" s="3">
        <v>785700</v>
      </c>
      <c r="O744" s="11">
        <v>740200</v>
      </c>
      <c r="P744" s="11">
        <v>836700</v>
      </c>
      <c r="Q744" s="11">
        <v>777200</v>
      </c>
      <c r="R744" s="11">
        <v>876000</v>
      </c>
    </row>
    <row r="745" spans="1:18" hidden="1">
      <c r="A745" s="10" t="s">
        <v>1183</v>
      </c>
      <c r="B745" s="10" t="str">
        <f t="shared" si="23"/>
        <v>AVEM025</v>
      </c>
      <c r="C745" s="4" t="s">
        <v>1027</v>
      </c>
      <c r="D745" s="4" t="s">
        <v>20</v>
      </c>
      <c r="E745" s="4" t="s">
        <v>637</v>
      </c>
      <c r="F745" s="4">
        <v>26.02</v>
      </c>
      <c r="G745" s="4">
        <v>1</v>
      </c>
      <c r="H745" s="4" t="s">
        <v>147</v>
      </c>
      <c r="I745" s="3">
        <v>661700</v>
      </c>
      <c r="J745" s="3">
        <v>767700</v>
      </c>
      <c r="K745" s="3">
        <v>678200</v>
      </c>
      <c r="L745" s="3">
        <v>785700</v>
      </c>
      <c r="M745" s="3">
        <v>691800</v>
      </c>
      <c r="N745" s="3">
        <v>785700</v>
      </c>
      <c r="O745" s="11">
        <v>740200</v>
      </c>
      <c r="P745" s="11">
        <v>836700</v>
      </c>
      <c r="Q745" s="11">
        <v>777200</v>
      </c>
      <c r="R745" s="11">
        <v>876000</v>
      </c>
    </row>
    <row r="746" spans="1:18" hidden="1">
      <c r="A746" s="10" t="s">
        <v>1184</v>
      </c>
      <c r="B746" s="10" t="str">
        <f t="shared" si="23"/>
        <v>AVEM025</v>
      </c>
      <c r="C746" s="4" t="s">
        <v>924</v>
      </c>
      <c r="D746" s="4" t="s">
        <v>20</v>
      </c>
      <c r="E746" s="4" t="s">
        <v>637</v>
      </c>
      <c r="F746" s="4">
        <v>26.02</v>
      </c>
      <c r="G746" s="4">
        <v>1</v>
      </c>
      <c r="H746" s="4" t="s">
        <v>147</v>
      </c>
      <c r="I746" s="3">
        <v>661700</v>
      </c>
      <c r="J746" s="3">
        <v>767700</v>
      </c>
      <c r="K746" s="3">
        <v>678200</v>
      </c>
      <c r="L746" s="3">
        <v>785700</v>
      </c>
      <c r="M746" s="3">
        <v>691800</v>
      </c>
      <c r="N746" s="3">
        <v>785700</v>
      </c>
      <c r="O746" s="11">
        <v>740200</v>
      </c>
      <c r="P746" s="11">
        <v>836700</v>
      </c>
      <c r="Q746" s="11">
        <v>777200</v>
      </c>
      <c r="R746" s="11">
        <v>876000</v>
      </c>
    </row>
    <row r="747" spans="1:18" hidden="1">
      <c r="A747" s="10" t="s">
        <v>1185</v>
      </c>
      <c r="B747" s="10" t="str">
        <f t="shared" si="23"/>
        <v>AVEM025</v>
      </c>
      <c r="C747" s="4" t="s">
        <v>1030</v>
      </c>
      <c r="D747" s="4" t="s">
        <v>20</v>
      </c>
      <c r="E747" s="4" t="s">
        <v>637</v>
      </c>
      <c r="F747" s="4">
        <v>26.02</v>
      </c>
      <c r="G747" s="4">
        <v>1</v>
      </c>
      <c r="H747" s="4" t="s">
        <v>147</v>
      </c>
      <c r="I747" s="3">
        <v>661700</v>
      </c>
      <c r="J747" s="3">
        <v>767700</v>
      </c>
      <c r="K747" s="3">
        <v>678200</v>
      </c>
      <c r="L747" s="3">
        <v>785700</v>
      </c>
      <c r="M747" s="3">
        <v>691800</v>
      </c>
      <c r="N747" s="3">
        <v>785700</v>
      </c>
      <c r="O747" s="11">
        <v>740200</v>
      </c>
      <c r="P747" s="11">
        <v>836700</v>
      </c>
      <c r="Q747" s="11">
        <v>777200</v>
      </c>
      <c r="R747" s="11">
        <v>876000</v>
      </c>
    </row>
    <row r="748" spans="1:18" hidden="1">
      <c r="A748" s="10" t="s">
        <v>1186</v>
      </c>
      <c r="B748" s="10" t="str">
        <f t="shared" si="23"/>
        <v>AVEM025</v>
      </c>
      <c r="C748" s="4" t="s">
        <v>926</v>
      </c>
      <c r="D748" s="4" t="s">
        <v>20</v>
      </c>
      <c r="E748" s="4" t="s">
        <v>637</v>
      </c>
      <c r="F748" s="4">
        <v>26.2</v>
      </c>
      <c r="G748" s="4">
        <v>1</v>
      </c>
      <c r="H748" s="4" t="s">
        <v>147</v>
      </c>
      <c r="I748" s="3">
        <v>661700</v>
      </c>
      <c r="J748" s="3">
        <v>767700</v>
      </c>
      <c r="K748" s="3">
        <v>678200</v>
      </c>
      <c r="L748" s="3">
        <v>785700</v>
      </c>
      <c r="M748" s="3">
        <v>691800</v>
      </c>
      <c r="N748" s="3">
        <v>785700</v>
      </c>
      <c r="O748" s="11">
        <v>740200</v>
      </c>
      <c r="P748" s="11">
        <v>836700</v>
      </c>
      <c r="Q748" s="11">
        <v>777200</v>
      </c>
      <c r="R748" s="11">
        <v>876000</v>
      </c>
    </row>
    <row r="749" spans="1:18" hidden="1">
      <c r="A749" s="10" t="s">
        <v>1187</v>
      </c>
      <c r="B749" s="10" t="str">
        <f t="shared" si="23"/>
        <v>AVEM025</v>
      </c>
      <c r="C749" s="4" t="s">
        <v>928</v>
      </c>
      <c r="D749" s="4" t="s">
        <v>20</v>
      </c>
      <c r="E749" s="4" t="s">
        <v>637</v>
      </c>
      <c r="F749" s="4">
        <v>26.02</v>
      </c>
      <c r="G749" s="4">
        <v>1</v>
      </c>
      <c r="H749" s="4" t="s">
        <v>147</v>
      </c>
      <c r="I749" s="3">
        <v>661700</v>
      </c>
      <c r="J749" s="3">
        <v>767700</v>
      </c>
      <c r="K749" s="3">
        <v>678200</v>
      </c>
      <c r="L749" s="3">
        <v>785700</v>
      </c>
      <c r="M749" s="3">
        <v>691800</v>
      </c>
      <c r="N749" s="3">
        <v>785700</v>
      </c>
      <c r="O749" s="11">
        <v>740200</v>
      </c>
      <c r="P749" s="11">
        <v>836700</v>
      </c>
      <c r="Q749" s="11">
        <v>777200</v>
      </c>
      <c r="R749" s="11">
        <v>876000</v>
      </c>
    </row>
    <row r="750" spans="1:18" hidden="1">
      <c r="A750" s="10" t="s">
        <v>1188</v>
      </c>
      <c r="B750" s="10" t="str">
        <f t="shared" si="23"/>
        <v>AVEM025</v>
      </c>
      <c r="C750" s="4" t="s">
        <v>930</v>
      </c>
      <c r="D750" s="4" t="s">
        <v>20</v>
      </c>
      <c r="E750" s="4" t="s">
        <v>637</v>
      </c>
      <c r="F750" s="4">
        <v>26.5</v>
      </c>
      <c r="G750" s="4">
        <v>1</v>
      </c>
      <c r="H750" s="4" t="s">
        <v>147</v>
      </c>
      <c r="I750" s="3">
        <v>661700</v>
      </c>
      <c r="J750" s="3">
        <v>767700</v>
      </c>
      <c r="K750" s="3">
        <v>678200</v>
      </c>
      <c r="L750" s="3">
        <v>785700</v>
      </c>
      <c r="M750" s="3">
        <v>691800</v>
      </c>
      <c r="N750" s="3">
        <v>785700</v>
      </c>
      <c r="O750" s="11">
        <v>740200</v>
      </c>
      <c r="P750" s="11">
        <v>836700</v>
      </c>
      <c r="Q750" s="11">
        <v>777200</v>
      </c>
      <c r="R750" s="11">
        <v>876000</v>
      </c>
    </row>
    <row r="751" spans="1:18" hidden="1">
      <c r="A751" s="10" t="s">
        <v>1189</v>
      </c>
      <c r="B751" s="10" t="str">
        <f t="shared" si="23"/>
        <v>AVEM025</v>
      </c>
      <c r="C751" s="4" t="s">
        <v>932</v>
      </c>
      <c r="D751" s="4" t="s">
        <v>20</v>
      </c>
      <c r="E751" s="4" t="s">
        <v>637</v>
      </c>
      <c r="F751" s="4">
        <v>26.02</v>
      </c>
      <c r="G751" s="4">
        <v>1</v>
      </c>
      <c r="H751" s="4" t="s">
        <v>147</v>
      </c>
      <c r="I751" s="3">
        <v>661700</v>
      </c>
      <c r="J751" s="3">
        <v>767700</v>
      </c>
      <c r="K751" s="3">
        <v>678200</v>
      </c>
      <c r="L751" s="3">
        <v>785700</v>
      </c>
      <c r="M751" s="3">
        <v>691800</v>
      </c>
      <c r="N751" s="3">
        <v>785700</v>
      </c>
      <c r="O751" s="11">
        <v>740200</v>
      </c>
      <c r="P751" s="11">
        <v>836700</v>
      </c>
      <c r="Q751" s="11">
        <v>777200</v>
      </c>
      <c r="R751" s="11">
        <v>876000</v>
      </c>
    </row>
    <row r="752" spans="1:18" hidden="1">
      <c r="A752" s="10" t="s">
        <v>1190</v>
      </c>
      <c r="B752" s="10" t="str">
        <f t="shared" ref="B752:B795" si="24">LEFT(A752,7)</f>
        <v>AVEM025</v>
      </c>
      <c r="C752" s="4" t="s">
        <v>934</v>
      </c>
      <c r="D752" s="4" t="s">
        <v>20</v>
      </c>
      <c r="E752" s="4" t="s">
        <v>637</v>
      </c>
      <c r="F752" s="4">
        <v>26.2</v>
      </c>
      <c r="G752" s="4">
        <v>1</v>
      </c>
      <c r="H752" s="4" t="s">
        <v>147</v>
      </c>
      <c r="I752" s="3">
        <v>661700</v>
      </c>
      <c r="J752" s="3">
        <v>767700</v>
      </c>
      <c r="K752" s="3">
        <v>678200</v>
      </c>
      <c r="L752" s="3">
        <v>785700</v>
      </c>
      <c r="M752" s="3">
        <v>691800</v>
      </c>
      <c r="N752" s="3">
        <v>785700</v>
      </c>
      <c r="O752" s="11">
        <v>740200</v>
      </c>
      <c r="P752" s="11">
        <v>836700</v>
      </c>
      <c r="Q752" s="11">
        <v>777200</v>
      </c>
      <c r="R752" s="11">
        <v>876000</v>
      </c>
    </row>
    <row r="753" spans="1:18" hidden="1">
      <c r="A753" s="10" t="s">
        <v>1191</v>
      </c>
      <c r="B753" s="10" t="str">
        <f t="shared" si="24"/>
        <v>AVEM025</v>
      </c>
      <c r="C753" s="4" t="s">
        <v>1037</v>
      </c>
      <c r="D753" s="4" t="s">
        <v>20</v>
      </c>
      <c r="E753" s="4" t="s">
        <v>637</v>
      </c>
      <c r="F753" s="4">
        <v>26.02</v>
      </c>
      <c r="G753" s="4">
        <v>1</v>
      </c>
      <c r="H753" s="4" t="s">
        <v>147</v>
      </c>
      <c r="I753" s="3">
        <v>661700</v>
      </c>
      <c r="J753" s="3">
        <v>767700</v>
      </c>
      <c r="K753" s="3">
        <v>678200</v>
      </c>
      <c r="L753" s="3">
        <v>785700</v>
      </c>
      <c r="M753" s="3">
        <v>691800</v>
      </c>
      <c r="N753" s="3">
        <v>785700</v>
      </c>
      <c r="O753" s="11">
        <v>740200</v>
      </c>
      <c r="P753" s="11">
        <v>836700</v>
      </c>
      <c r="Q753" s="11">
        <v>777200</v>
      </c>
      <c r="R753" s="11">
        <v>876000</v>
      </c>
    </row>
    <row r="754" spans="1:18" hidden="1">
      <c r="A754" s="10" t="s">
        <v>1192</v>
      </c>
      <c r="B754" s="10" t="str">
        <f t="shared" si="24"/>
        <v>AVEM025</v>
      </c>
      <c r="C754" s="4" t="s">
        <v>936</v>
      </c>
      <c r="D754" s="4" t="s">
        <v>20</v>
      </c>
      <c r="E754" s="4" t="s">
        <v>637</v>
      </c>
      <c r="F754" s="4">
        <v>26.5</v>
      </c>
      <c r="G754" s="4">
        <v>1</v>
      </c>
      <c r="H754" s="4" t="s">
        <v>147</v>
      </c>
      <c r="I754" s="3">
        <v>661700</v>
      </c>
      <c r="J754" s="3">
        <v>767700</v>
      </c>
      <c r="K754" s="3">
        <v>678200</v>
      </c>
      <c r="L754" s="3">
        <v>785700</v>
      </c>
      <c r="M754" s="3">
        <v>691800</v>
      </c>
      <c r="N754" s="3">
        <v>785700</v>
      </c>
      <c r="O754" s="11">
        <v>740200</v>
      </c>
      <c r="P754" s="11">
        <v>836700</v>
      </c>
      <c r="Q754" s="11">
        <v>777200</v>
      </c>
      <c r="R754" s="11">
        <v>876000</v>
      </c>
    </row>
    <row r="755" spans="1:18" hidden="1">
      <c r="A755" s="10" t="s">
        <v>1193</v>
      </c>
      <c r="B755" s="10" t="str">
        <f t="shared" si="24"/>
        <v>AVEM025</v>
      </c>
      <c r="C755" s="4" t="s">
        <v>938</v>
      </c>
      <c r="D755" s="4" t="s">
        <v>20</v>
      </c>
      <c r="E755" s="4" t="s">
        <v>637</v>
      </c>
      <c r="F755" s="4">
        <v>26.02</v>
      </c>
      <c r="G755" s="4">
        <v>1</v>
      </c>
      <c r="H755" s="4" t="s">
        <v>147</v>
      </c>
      <c r="I755" s="3">
        <v>661700</v>
      </c>
      <c r="J755" s="3">
        <v>767700</v>
      </c>
      <c r="K755" s="3">
        <v>678200</v>
      </c>
      <c r="L755" s="3">
        <v>785700</v>
      </c>
      <c r="M755" s="3">
        <v>691800</v>
      </c>
      <c r="N755" s="3">
        <v>785700</v>
      </c>
      <c r="O755" s="11">
        <v>740200</v>
      </c>
      <c r="P755" s="11">
        <v>836700</v>
      </c>
      <c r="Q755" s="11">
        <v>777200</v>
      </c>
      <c r="R755" s="11">
        <v>876000</v>
      </c>
    </row>
    <row r="756" spans="1:18" hidden="1">
      <c r="A756" s="10" t="s">
        <v>1194</v>
      </c>
      <c r="B756" s="10" t="str">
        <f t="shared" si="24"/>
        <v>AVEM025</v>
      </c>
      <c r="C756" s="4" t="s">
        <v>1041</v>
      </c>
      <c r="D756" s="4" t="s">
        <v>20</v>
      </c>
      <c r="E756" s="4" t="s">
        <v>637</v>
      </c>
      <c r="F756" s="4">
        <v>26.2</v>
      </c>
      <c r="G756" s="4">
        <v>1</v>
      </c>
      <c r="H756" s="4" t="s">
        <v>147</v>
      </c>
      <c r="I756" s="3">
        <v>661700</v>
      </c>
      <c r="J756" s="3">
        <v>767700</v>
      </c>
      <c r="K756" s="3">
        <v>678200</v>
      </c>
      <c r="L756" s="3">
        <v>785700</v>
      </c>
      <c r="M756" s="3">
        <v>691800</v>
      </c>
      <c r="N756" s="3">
        <v>785700</v>
      </c>
      <c r="O756" s="11">
        <v>740200</v>
      </c>
      <c r="P756" s="11">
        <v>836700</v>
      </c>
      <c r="Q756" s="11">
        <v>777200</v>
      </c>
      <c r="R756" s="11">
        <v>876000</v>
      </c>
    </row>
    <row r="757" spans="1:18" hidden="1">
      <c r="A757" s="10" t="s">
        <v>1195</v>
      </c>
      <c r="B757" s="10" t="str">
        <f t="shared" si="24"/>
        <v>AVEM025</v>
      </c>
      <c r="C757" s="4" t="s">
        <v>1043</v>
      </c>
      <c r="D757" s="4" t="s">
        <v>20</v>
      </c>
      <c r="E757" s="4" t="s">
        <v>637</v>
      </c>
      <c r="F757" s="4">
        <v>26.02</v>
      </c>
      <c r="G757" s="4">
        <v>1</v>
      </c>
      <c r="H757" s="4" t="s">
        <v>147</v>
      </c>
      <c r="I757" s="3">
        <v>661700</v>
      </c>
      <c r="J757" s="3">
        <v>767700</v>
      </c>
      <c r="K757" s="3">
        <v>678200</v>
      </c>
      <c r="L757" s="3">
        <v>785700</v>
      </c>
      <c r="M757" s="3">
        <v>691800</v>
      </c>
      <c r="N757" s="3">
        <v>785700</v>
      </c>
      <c r="O757" s="11">
        <v>740200</v>
      </c>
      <c r="P757" s="11">
        <v>836700</v>
      </c>
      <c r="Q757" s="11">
        <v>777200</v>
      </c>
      <c r="R757" s="11">
        <v>876000</v>
      </c>
    </row>
    <row r="758" spans="1:18" hidden="1">
      <c r="A758" s="10" t="s">
        <v>1196</v>
      </c>
      <c r="B758" s="10" t="str">
        <f t="shared" si="24"/>
        <v>AVEM025</v>
      </c>
      <c r="C758" s="4" t="s">
        <v>940</v>
      </c>
      <c r="D758" s="4" t="s">
        <v>20</v>
      </c>
      <c r="E758" s="4" t="s">
        <v>637</v>
      </c>
      <c r="F758" s="4">
        <v>26.02</v>
      </c>
      <c r="G758" s="4">
        <v>1</v>
      </c>
      <c r="H758" s="4" t="s">
        <v>147</v>
      </c>
      <c r="I758" s="3">
        <v>661700</v>
      </c>
      <c r="J758" s="3">
        <v>767700</v>
      </c>
      <c r="K758" s="3">
        <v>678200</v>
      </c>
      <c r="L758" s="3">
        <v>785700</v>
      </c>
      <c r="M758" s="3">
        <v>691800</v>
      </c>
      <c r="N758" s="3">
        <v>785700</v>
      </c>
      <c r="O758" s="11">
        <v>740200</v>
      </c>
      <c r="P758" s="11">
        <v>836700</v>
      </c>
      <c r="Q758" s="11">
        <v>777200</v>
      </c>
      <c r="R758" s="11">
        <v>876000</v>
      </c>
    </row>
    <row r="759" spans="1:18" hidden="1">
      <c r="A759" s="10" t="s">
        <v>1197</v>
      </c>
      <c r="B759" s="10" t="str">
        <f t="shared" si="24"/>
        <v>AVEM025</v>
      </c>
      <c r="C759" s="4" t="s">
        <v>1046</v>
      </c>
      <c r="D759" s="4" t="s">
        <v>20</v>
      </c>
      <c r="E759" s="4" t="s">
        <v>637</v>
      </c>
      <c r="F759" s="4">
        <v>26.02</v>
      </c>
      <c r="G759" s="4">
        <v>1</v>
      </c>
      <c r="H759" s="4" t="s">
        <v>147</v>
      </c>
      <c r="I759" s="3">
        <v>661700</v>
      </c>
      <c r="J759" s="3">
        <v>767700</v>
      </c>
      <c r="K759" s="3">
        <v>678200</v>
      </c>
      <c r="L759" s="3">
        <v>785700</v>
      </c>
      <c r="M759" s="3">
        <v>691800</v>
      </c>
      <c r="N759" s="3">
        <v>785700</v>
      </c>
      <c r="O759" s="11">
        <v>740200</v>
      </c>
      <c r="P759" s="11">
        <v>836700</v>
      </c>
      <c r="Q759" s="11">
        <v>777200</v>
      </c>
      <c r="R759" s="11">
        <v>876000</v>
      </c>
    </row>
    <row r="760" spans="1:18" hidden="1">
      <c r="A760" s="10" t="s">
        <v>1198</v>
      </c>
      <c r="B760" s="10" t="str">
        <f t="shared" si="24"/>
        <v>AVEM025</v>
      </c>
      <c r="C760" s="4" t="s">
        <v>1048</v>
      </c>
      <c r="D760" s="4" t="s">
        <v>20</v>
      </c>
      <c r="E760" s="4" t="s">
        <v>637</v>
      </c>
      <c r="F760" s="4">
        <v>26.02</v>
      </c>
      <c r="G760" s="4">
        <v>1</v>
      </c>
      <c r="H760" s="4" t="s">
        <v>147</v>
      </c>
      <c r="I760" s="3">
        <v>661700</v>
      </c>
      <c r="J760" s="3">
        <v>767700</v>
      </c>
      <c r="K760" s="3">
        <v>678200</v>
      </c>
      <c r="L760" s="3">
        <v>785700</v>
      </c>
      <c r="M760" s="3">
        <v>691800</v>
      </c>
      <c r="N760" s="3">
        <v>785700</v>
      </c>
      <c r="O760" s="11">
        <v>740200</v>
      </c>
      <c r="P760" s="11">
        <v>836700</v>
      </c>
      <c r="Q760" s="11">
        <v>777200</v>
      </c>
      <c r="R760" s="11">
        <v>876000</v>
      </c>
    </row>
    <row r="761" spans="1:18" hidden="1">
      <c r="A761" s="10" t="s">
        <v>1199</v>
      </c>
      <c r="B761" s="10" t="str">
        <f t="shared" si="24"/>
        <v>AVEM025</v>
      </c>
      <c r="C761" s="4" t="s">
        <v>1050</v>
      </c>
      <c r="D761" s="4" t="s">
        <v>20</v>
      </c>
      <c r="E761" s="4" t="s">
        <v>637</v>
      </c>
      <c r="F761" s="4">
        <v>26.02</v>
      </c>
      <c r="G761" s="4">
        <v>1</v>
      </c>
      <c r="H761" s="4" t="s">
        <v>147</v>
      </c>
      <c r="I761" s="3">
        <v>661700</v>
      </c>
      <c r="J761" s="3">
        <v>767700</v>
      </c>
      <c r="K761" s="3">
        <v>678200</v>
      </c>
      <c r="L761" s="3">
        <v>785700</v>
      </c>
      <c r="M761" s="3">
        <v>691800</v>
      </c>
      <c r="N761" s="3">
        <v>785700</v>
      </c>
      <c r="O761" s="11">
        <v>740200</v>
      </c>
      <c r="P761" s="11">
        <v>836700</v>
      </c>
      <c r="Q761" s="11">
        <v>777200</v>
      </c>
      <c r="R761" s="11">
        <v>876000</v>
      </c>
    </row>
    <row r="762" spans="1:18" hidden="1">
      <c r="A762" s="10" t="s">
        <v>1200</v>
      </c>
      <c r="B762" s="10" t="str">
        <f t="shared" si="24"/>
        <v>AVEM025</v>
      </c>
      <c r="C762" s="4" t="s">
        <v>1052</v>
      </c>
      <c r="D762" s="4" t="s">
        <v>20</v>
      </c>
      <c r="E762" s="4" t="s">
        <v>637</v>
      </c>
      <c r="F762" s="4">
        <v>26.02</v>
      </c>
      <c r="G762" s="4">
        <v>1</v>
      </c>
      <c r="H762" s="4" t="s">
        <v>147</v>
      </c>
      <c r="I762" s="3">
        <v>661700</v>
      </c>
      <c r="J762" s="3">
        <v>767700</v>
      </c>
      <c r="K762" s="3">
        <v>678200</v>
      </c>
      <c r="L762" s="3">
        <v>785700</v>
      </c>
      <c r="M762" s="3">
        <v>691800</v>
      </c>
      <c r="N762" s="3">
        <v>785700</v>
      </c>
      <c r="O762" s="11">
        <v>740200</v>
      </c>
      <c r="P762" s="11">
        <v>836700</v>
      </c>
      <c r="Q762" s="11">
        <v>777200</v>
      </c>
      <c r="R762" s="11">
        <v>876000</v>
      </c>
    </row>
    <row r="763" spans="1:18" hidden="1">
      <c r="A763" s="10" t="s">
        <v>1201</v>
      </c>
      <c r="B763" s="10" t="str">
        <f t="shared" si="24"/>
        <v>AVEM025</v>
      </c>
      <c r="C763" s="4" t="s">
        <v>1056</v>
      </c>
      <c r="D763" s="4" t="s">
        <v>20</v>
      </c>
      <c r="E763" s="4" t="s">
        <v>637</v>
      </c>
      <c r="F763" s="4">
        <v>26.2</v>
      </c>
      <c r="G763" s="4">
        <v>1</v>
      </c>
      <c r="H763" s="4" t="s">
        <v>147</v>
      </c>
      <c r="I763" s="3">
        <v>661700</v>
      </c>
      <c r="J763" s="3">
        <v>767700</v>
      </c>
      <c r="K763" s="3">
        <v>678200</v>
      </c>
      <c r="L763" s="3">
        <v>785700</v>
      </c>
      <c r="M763" s="3">
        <v>691800</v>
      </c>
      <c r="N763" s="3">
        <v>785700</v>
      </c>
      <c r="O763" s="11">
        <v>740200</v>
      </c>
      <c r="P763" s="11">
        <v>836700</v>
      </c>
      <c r="Q763" s="11">
        <v>777200</v>
      </c>
      <c r="R763" s="11">
        <v>876000</v>
      </c>
    </row>
    <row r="764" spans="1:18" hidden="1">
      <c r="A764" s="10" t="s">
        <v>1202</v>
      </c>
      <c r="B764" s="10" t="str">
        <f t="shared" si="24"/>
        <v>AVEM025</v>
      </c>
      <c r="C764" s="4" t="s">
        <v>1058</v>
      </c>
      <c r="D764" s="4" t="s">
        <v>20</v>
      </c>
      <c r="E764" s="4" t="s">
        <v>637</v>
      </c>
      <c r="F764" s="4">
        <v>26.2</v>
      </c>
      <c r="G764" s="4">
        <v>1</v>
      </c>
      <c r="H764" s="4" t="s">
        <v>147</v>
      </c>
      <c r="I764" s="3">
        <v>661700</v>
      </c>
      <c r="J764" s="3">
        <v>767700</v>
      </c>
      <c r="K764" s="3">
        <v>678200</v>
      </c>
      <c r="L764" s="3">
        <v>785700</v>
      </c>
      <c r="M764" s="3">
        <v>691800</v>
      </c>
      <c r="N764" s="3">
        <v>785700</v>
      </c>
      <c r="O764" s="11">
        <v>740200</v>
      </c>
      <c r="P764" s="11">
        <v>836700</v>
      </c>
      <c r="Q764" s="11">
        <v>777200</v>
      </c>
      <c r="R764" s="11">
        <v>876000</v>
      </c>
    </row>
    <row r="765" spans="1:18" hidden="1">
      <c r="A765" s="10" t="s">
        <v>1203</v>
      </c>
      <c r="B765" s="10" t="str">
        <f t="shared" si="24"/>
        <v>AVEM025</v>
      </c>
      <c r="C765" s="4" t="s">
        <v>1060</v>
      </c>
      <c r="D765" s="4" t="s">
        <v>20</v>
      </c>
      <c r="E765" s="4" t="s">
        <v>637</v>
      </c>
      <c r="F765" s="4">
        <v>26.02</v>
      </c>
      <c r="G765" s="4">
        <v>1</v>
      </c>
      <c r="H765" s="4" t="s">
        <v>147</v>
      </c>
      <c r="I765" s="3">
        <v>661700</v>
      </c>
      <c r="J765" s="3">
        <v>767700</v>
      </c>
      <c r="K765" s="3">
        <v>678200</v>
      </c>
      <c r="L765" s="3">
        <v>785700</v>
      </c>
      <c r="M765" s="3">
        <v>691800</v>
      </c>
      <c r="N765" s="3">
        <v>785700</v>
      </c>
      <c r="O765" s="11">
        <v>740200</v>
      </c>
      <c r="P765" s="11">
        <v>836700</v>
      </c>
      <c r="Q765" s="11">
        <v>777200</v>
      </c>
      <c r="R765" s="11">
        <v>876000</v>
      </c>
    </row>
    <row r="766" spans="1:18" hidden="1">
      <c r="A766" s="10" t="s">
        <v>1204</v>
      </c>
      <c r="B766" s="10" t="str">
        <f t="shared" si="24"/>
        <v>AVEM025</v>
      </c>
      <c r="C766" s="4" t="s">
        <v>1062</v>
      </c>
      <c r="D766" s="4" t="s">
        <v>20</v>
      </c>
      <c r="E766" s="4" t="s">
        <v>637</v>
      </c>
      <c r="F766" s="4">
        <v>26.02</v>
      </c>
      <c r="G766" s="4">
        <v>1</v>
      </c>
      <c r="H766" s="4" t="s">
        <v>147</v>
      </c>
      <c r="I766" s="3">
        <v>661700</v>
      </c>
      <c r="J766" s="3">
        <v>767700</v>
      </c>
      <c r="K766" s="3">
        <v>678200</v>
      </c>
      <c r="L766" s="3">
        <v>785700</v>
      </c>
      <c r="M766" s="3">
        <v>691800</v>
      </c>
      <c r="N766" s="3">
        <v>785700</v>
      </c>
      <c r="O766" s="11">
        <v>740200</v>
      </c>
      <c r="P766" s="11">
        <v>836700</v>
      </c>
      <c r="Q766" s="11">
        <v>777200</v>
      </c>
      <c r="R766" s="11">
        <v>876000</v>
      </c>
    </row>
    <row r="767" spans="1:18" hidden="1">
      <c r="A767" s="10" t="s">
        <v>1205</v>
      </c>
      <c r="B767" s="10" t="str">
        <f t="shared" si="24"/>
        <v>AVEM025</v>
      </c>
      <c r="C767" s="4" t="s">
        <v>1064</v>
      </c>
      <c r="D767" s="4" t="s">
        <v>20</v>
      </c>
      <c r="E767" s="4" t="s">
        <v>637</v>
      </c>
      <c r="F767" s="4">
        <v>26.02</v>
      </c>
      <c r="G767" s="4">
        <v>1</v>
      </c>
      <c r="H767" s="4" t="s">
        <v>147</v>
      </c>
      <c r="I767" s="3">
        <v>661700</v>
      </c>
      <c r="J767" s="3">
        <v>767700</v>
      </c>
      <c r="K767" s="3">
        <v>678200</v>
      </c>
      <c r="L767" s="3">
        <v>785700</v>
      </c>
      <c r="M767" s="3">
        <v>691800</v>
      </c>
      <c r="N767" s="3">
        <v>785700</v>
      </c>
      <c r="O767" s="11">
        <v>740200</v>
      </c>
      <c r="P767" s="11">
        <v>836700</v>
      </c>
      <c r="Q767" s="11">
        <v>777200</v>
      </c>
      <c r="R767" s="11">
        <v>876000</v>
      </c>
    </row>
    <row r="768" spans="1:18" hidden="1">
      <c r="A768" s="10" t="s">
        <v>1206</v>
      </c>
      <c r="B768" s="10" t="str">
        <f t="shared" si="24"/>
        <v>AVEM025</v>
      </c>
      <c r="C768" s="4" t="s">
        <v>1066</v>
      </c>
      <c r="D768" s="4" t="s">
        <v>20</v>
      </c>
      <c r="E768" s="4" t="s">
        <v>637</v>
      </c>
      <c r="F768" s="4">
        <v>26.02</v>
      </c>
      <c r="G768" s="4">
        <v>1</v>
      </c>
      <c r="H768" s="4" t="s">
        <v>147</v>
      </c>
      <c r="I768" s="3">
        <v>661700</v>
      </c>
      <c r="J768" s="3">
        <v>767700</v>
      </c>
      <c r="K768" s="3">
        <v>678200</v>
      </c>
      <c r="L768" s="3">
        <v>785700</v>
      </c>
      <c r="M768" s="3">
        <v>691800</v>
      </c>
      <c r="N768" s="3">
        <v>785700</v>
      </c>
      <c r="O768" s="11">
        <v>740200</v>
      </c>
      <c r="P768" s="11">
        <v>836700</v>
      </c>
      <c r="Q768" s="11">
        <v>777200</v>
      </c>
      <c r="R768" s="11">
        <v>876000</v>
      </c>
    </row>
    <row r="769" spans="1:18" hidden="1">
      <c r="A769" s="10" t="s">
        <v>1207</v>
      </c>
      <c r="B769" s="10" t="str">
        <f t="shared" si="24"/>
        <v>AVEM025</v>
      </c>
      <c r="C769" s="4" t="s">
        <v>1068</v>
      </c>
      <c r="D769" s="4" t="s">
        <v>20</v>
      </c>
      <c r="E769" s="4" t="s">
        <v>637</v>
      </c>
      <c r="F769" s="4">
        <v>26.02</v>
      </c>
      <c r="G769" s="4">
        <v>1</v>
      </c>
      <c r="H769" s="4" t="s">
        <v>147</v>
      </c>
      <c r="I769" s="3">
        <v>661700</v>
      </c>
      <c r="J769" s="3">
        <v>767700</v>
      </c>
      <c r="K769" s="3">
        <v>678200</v>
      </c>
      <c r="L769" s="3">
        <v>785700</v>
      </c>
      <c r="M769" s="3">
        <v>691800</v>
      </c>
      <c r="N769" s="3">
        <v>785700</v>
      </c>
      <c r="O769" s="11">
        <v>740200</v>
      </c>
      <c r="P769" s="11">
        <v>836700</v>
      </c>
      <c r="Q769" s="11">
        <v>777200</v>
      </c>
      <c r="R769" s="11">
        <v>876000</v>
      </c>
    </row>
    <row r="770" spans="1:18" hidden="1">
      <c r="A770" s="10" t="s">
        <v>1208</v>
      </c>
      <c r="B770" s="10" t="str">
        <f t="shared" si="24"/>
        <v>AVEM025</v>
      </c>
      <c r="C770" s="4" t="s">
        <v>1070</v>
      </c>
      <c r="D770" s="4" t="s">
        <v>20</v>
      </c>
      <c r="E770" s="4" t="s">
        <v>637</v>
      </c>
      <c r="F770" s="4">
        <v>26.02</v>
      </c>
      <c r="G770" s="4">
        <v>1</v>
      </c>
      <c r="H770" s="4" t="s">
        <v>147</v>
      </c>
      <c r="I770" s="3">
        <v>661700</v>
      </c>
      <c r="J770" s="3">
        <v>767700</v>
      </c>
      <c r="K770" s="3">
        <v>678200</v>
      </c>
      <c r="L770" s="3">
        <v>785700</v>
      </c>
      <c r="M770" s="3">
        <v>691800</v>
      </c>
      <c r="N770" s="3">
        <v>785700</v>
      </c>
      <c r="O770" s="11">
        <v>740200</v>
      </c>
      <c r="P770" s="11">
        <v>836700</v>
      </c>
      <c r="Q770" s="11">
        <v>777200</v>
      </c>
      <c r="R770" s="11">
        <v>876000</v>
      </c>
    </row>
    <row r="771" spans="1:18" hidden="1">
      <c r="A771" s="10" t="s">
        <v>1209</v>
      </c>
      <c r="B771" s="10" t="str">
        <f t="shared" si="24"/>
        <v>AVEM025</v>
      </c>
      <c r="C771" s="4" t="s">
        <v>1072</v>
      </c>
      <c r="D771" s="4" t="s">
        <v>20</v>
      </c>
      <c r="E771" s="4" t="s">
        <v>637</v>
      </c>
      <c r="F771" s="4">
        <v>26.02</v>
      </c>
      <c r="G771" s="4">
        <v>1</v>
      </c>
      <c r="H771" s="4" t="s">
        <v>147</v>
      </c>
      <c r="I771" s="3">
        <v>661700</v>
      </c>
      <c r="J771" s="3">
        <v>767700</v>
      </c>
      <c r="K771" s="3">
        <v>678200</v>
      </c>
      <c r="L771" s="3">
        <v>785700</v>
      </c>
      <c r="M771" s="3">
        <v>691800</v>
      </c>
      <c r="N771" s="3">
        <v>785700</v>
      </c>
      <c r="O771" s="11">
        <v>740200</v>
      </c>
      <c r="P771" s="11">
        <v>836700</v>
      </c>
      <c r="Q771" s="11">
        <v>777200</v>
      </c>
      <c r="R771" s="11">
        <v>876000</v>
      </c>
    </row>
    <row r="772" spans="1:18" hidden="1">
      <c r="A772" s="10" t="s">
        <v>1210</v>
      </c>
      <c r="B772" s="10" t="str">
        <f t="shared" si="24"/>
        <v>AVEM025</v>
      </c>
      <c r="C772" s="4" t="s">
        <v>1074</v>
      </c>
      <c r="D772" s="4" t="s">
        <v>20</v>
      </c>
      <c r="E772" s="4" t="s">
        <v>637</v>
      </c>
      <c r="F772" s="4">
        <v>26.02</v>
      </c>
      <c r="G772" s="4">
        <v>1</v>
      </c>
      <c r="H772" s="4" t="s">
        <v>147</v>
      </c>
      <c r="I772" s="3">
        <v>661700</v>
      </c>
      <c r="J772" s="3">
        <v>767700</v>
      </c>
      <c r="K772" s="3">
        <v>678200</v>
      </c>
      <c r="L772" s="3">
        <v>785700</v>
      </c>
      <c r="M772" s="3">
        <v>691800</v>
      </c>
      <c r="N772" s="3">
        <v>785700</v>
      </c>
      <c r="O772" s="11">
        <v>740200</v>
      </c>
      <c r="P772" s="11">
        <v>836700</v>
      </c>
      <c r="Q772" s="11">
        <v>777200</v>
      </c>
      <c r="R772" s="11">
        <v>876000</v>
      </c>
    </row>
    <row r="773" spans="1:18" hidden="1">
      <c r="A773" s="10" t="s">
        <v>1211</v>
      </c>
      <c r="B773" s="10" t="str">
        <f t="shared" si="24"/>
        <v>AVEM025</v>
      </c>
      <c r="C773" s="4" t="s">
        <v>1212</v>
      </c>
      <c r="D773" s="4" t="s">
        <v>20</v>
      </c>
      <c r="E773" s="4" t="s">
        <v>637</v>
      </c>
      <c r="F773" s="4">
        <v>26.02</v>
      </c>
      <c r="G773" s="4">
        <v>1</v>
      </c>
      <c r="H773" s="4" t="s">
        <v>147</v>
      </c>
      <c r="I773" s="3">
        <v>661700</v>
      </c>
      <c r="J773" s="3">
        <v>767700</v>
      </c>
      <c r="K773" s="3">
        <v>678200</v>
      </c>
      <c r="L773" s="3">
        <v>785700</v>
      </c>
      <c r="M773" s="3">
        <v>691800</v>
      </c>
      <c r="N773" s="3">
        <v>785700</v>
      </c>
      <c r="O773" s="11">
        <v>740200</v>
      </c>
      <c r="P773" s="11">
        <v>836700</v>
      </c>
      <c r="Q773" s="11">
        <v>777200</v>
      </c>
      <c r="R773" s="11">
        <v>876000</v>
      </c>
    </row>
    <row r="774" spans="1:18" hidden="1">
      <c r="A774" s="10" t="s">
        <v>1213</v>
      </c>
      <c r="B774" s="10" t="str">
        <f t="shared" si="24"/>
        <v>AVEM025</v>
      </c>
      <c r="C774" s="4" t="s">
        <v>1078</v>
      </c>
      <c r="D774" s="4" t="s">
        <v>20</v>
      </c>
      <c r="E774" s="4" t="s">
        <v>637</v>
      </c>
      <c r="F774" s="4">
        <v>26.02</v>
      </c>
      <c r="G774" s="4">
        <v>1</v>
      </c>
      <c r="H774" s="4" t="s">
        <v>147</v>
      </c>
      <c r="I774" s="3">
        <v>661700</v>
      </c>
      <c r="J774" s="3">
        <v>767700</v>
      </c>
      <c r="K774" s="3">
        <v>678200</v>
      </c>
      <c r="L774" s="3">
        <v>785700</v>
      </c>
      <c r="M774" s="3">
        <v>691800</v>
      </c>
      <c r="N774" s="3">
        <v>785700</v>
      </c>
      <c r="O774" s="11">
        <v>740200</v>
      </c>
      <c r="P774" s="11">
        <v>836700</v>
      </c>
      <c r="Q774" s="11">
        <v>777200</v>
      </c>
      <c r="R774" s="11">
        <v>876000</v>
      </c>
    </row>
    <row r="775" spans="1:18" hidden="1">
      <c r="A775" s="10" t="s">
        <v>1214</v>
      </c>
      <c r="B775" s="10" t="str">
        <f t="shared" si="24"/>
        <v>AVEM025</v>
      </c>
      <c r="C775" s="4" t="s">
        <v>1080</v>
      </c>
      <c r="D775" s="4" t="s">
        <v>20</v>
      </c>
      <c r="E775" s="4" t="s">
        <v>637</v>
      </c>
      <c r="F775" s="4">
        <v>26.02</v>
      </c>
      <c r="G775" s="4">
        <v>1</v>
      </c>
      <c r="H775" s="4" t="s">
        <v>147</v>
      </c>
      <c r="I775" s="3">
        <v>661700</v>
      </c>
      <c r="J775" s="3">
        <v>767700</v>
      </c>
      <c r="K775" s="3">
        <v>678200</v>
      </c>
      <c r="L775" s="3">
        <v>785700</v>
      </c>
      <c r="M775" s="3">
        <v>691800</v>
      </c>
      <c r="N775" s="3">
        <v>785700</v>
      </c>
      <c r="O775" s="11">
        <v>740200</v>
      </c>
      <c r="P775" s="11">
        <v>836700</v>
      </c>
      <c r="Q775" s="11">
        <v>777200</v>
      </c>
      <c r="R775" s="11">
        <v>876000</v>
      </c>
    </row>
    <row r="776" spans="1:18" hidden="1">
      <c r="A776" s="10" t="s">
        <v>1215</v>
      </c>
      <c r="B776" s="10" t="str">
        <f t="shared" si="24"/>
        <v>AVEM025</v>
      </c>
      <c r="C776" s="4" t="s">
        <v>1082</v>
      </c>
      <c r="D776" s="4" t="s">
        <v>20</v>
      </c>
      <c r="E776" s="4" t="s">
        <v>637</v>
      </c>
      <c r="F776" s="4">
        <v>26.2</v>
      </c>
      <c r="G776" s="4">
        <v>1</v>
      </c>
      <c r="H776" s="4" t="s">
        <v>147</v>
      </c>
      <c r="I776" s="3">
        <v>661700</v>
      </c>
      <c r="J776" s="3">
        <v>767700</v>
      </c>
      <c r="K776" s="3">
        <v>678200</v>
      </c>
      <c r="L776" s="3">
        <v>785700</v>
      </c>
      <c r="M776" s="3">
        <v>691800</v>
      </c>
      <c r="N776" s="3">
        <v>785700</v>
      </c>
      <c r="O776" s="11">
        <v>740200</v>
      </c>
      <c r="P776" s="11">
        <v>836700</v>
      </c>
      <c r="Q776" s="11">
        <v>777200</v>
      </c>
      <c r="R776" s="11">
        <v>876000</v>
      </c>
    </row>
    <row r="777" spans="1:18" hidden="1">
      <c r="A777" s="10" t="s">
        <v>1216</v>
      </c>
      <c r="B777" s="10" t="str">
        <f t="shared" si="24"/>
        <v>AVEM025</v>
      </c>
      <c r="C777" s="4" t="s">
        <v>1084</v>
      </c>
      <c r="D777" s="4" t="s">
        <v>20</v>
      </c>
      <c r="E777" s="4" t="s">
        <v>637</v>
      </c>
      <c r="F777" s="4">
        <v>26.2</v>
      </c>
      <c r="G777" s="4">
        <v>1</v>
      </c>
      <c r="H777" s="4" t="s">
        <v>147</v>
      </c>
      <c r="I777" s="3">
        <v>661700</v>
      </c>
      <c r="J777" s="3">
        <v>767700</v>
      </c>
      <c r="K777" s="3">
        <v>678200</v>
      </c>
      <c r="L777" s="3">
        <v>785700</v>
      </c>
      <c r="M777" s="3">
        <v>691800</v>
      </c>
      <c r="N777" s="3">
        <v>785700</v>
      </c>
      <c r="O777" s="11">
        <v>740200</v>
      </c>
      <c r="P777" s="11">
        <v>836700</v>
      </c>
      <c r="Q777" s="11">
        <v>777200</v>
      </c>
      <c r="R777" s="11">
        <v>876000</v>
      </c>
    </row>
    <row r="778" spans="1:18" hidden="1">
      <c r="A778" s="10" t="s">
        <v>1217</v>
      </c>
      <c r="B778" s="10" t="str">
        <f t="shared" si="24"/>
        <v>AVEM025</v>
      </c>
      <c r="C778" s="4" t="s">
        <v>1086</v>
      </c>
      <c r="D778" s="4" t="s">
        <v>20</v>
      </c>
      <c r="E778" s="4" t="s">
        <v>637</v>
      </c>
      <c r="F778" s="4">
        <v>26.02</v>
      </c>
      <c r="G778" s="4">
        <v>1</v>
      </c>
      <c r="H778" s="4" t="s">
        <v>147</v>
      </c>
      <c r="I778" s="3">
        <v>661700</v>
      </c>
      <c r="J778" s="3">
        <v>767700</v>
      </c>
      <c r="K778" s="3">
        <v>678200</v>
      </c>
      <c r="L778" s="3">
        <v>785700</v>
      </c>
      <c r="M778" s="3">
        <v>691800</v>
      </c>
      <c r="N778" s="3">
        <v>785700</v>
      </c>
      <c r="O778" s="11">
        <v>740200</v>
      </c>
      <c r="P778" s="11">
        <v>836700</v>
      </c>
      <c r="Q778" s="11">
        <v>777200</v>
      </c>
      <c r="R778" s="11">
        <v>876000</v>
      </c>
    </row>
    <row r="779" spans="1:18" hidden="1">
      <c r="A779" s="10" t="s">
        <v>1218</v>
      </c>
      <c r="B779" s="10" t="str">
        <f t="shared" si="24"/>
        <v>AVEM025</v>
      </c>
      <c r="C779" s="4" t="s">
        <v>1088</v>
      </c>
      <c r="D779" s="4" t="s">
        <v>20</v>
      </c>
      <c r="E779" s="4" t="s">
        <v>637</v>
      </c>
      <c r="F779" s="4">
        <v>26.02</v>
      </c>
      <c r="G779" s="4">
        <v>1</v>
      </c>
      <c r="H779" s="4" t="s">
        <v>147</v>
      </c>
      <c r="I779" s="3">
        <v>661700</v>
      </c>
      <c r="J779" s="3">
        <v>767700</v>
      </c>
      <c r="K779" s="3">
        <v>678200</v>
      </c>
      <c r="L779" s="3">
        <v>785700</v>
      </c>
      <c r="M779" s="3">
        <v>691800</v>
      </c>
      <c r="N779" s="3">
        <v>785700</v>
      </c>
      <c r="O779" s="11">
        <v>740200</v>
      </c>
      <c r="P779" s="11">
        <v>836700</v>
      </c>
      <c r="Q779" s="11">
        <v>777200</v>
      </c>
      <c r="R779" s="11">
        <v>876000</v>
      </c>
    </row>
    <row r="780" spans="1:18" hidden="1">
      <c r="A780" s="10" t="s">
        <v>1219</v>
      </c>
      <c r="B780" s="10" t="str">
        <f t="shared" si="24"/>
        <v>AVEM025</v>
      </c>
      <c r="C780" s="4" t="s">
        <v>1090</v>
      </c>
      <c r="D780" s="4" t="s">
        <v>20</v>
      </c>
      <c r="E780" s="4" t="s">
        <v>637</v>
      </c>
      <c r="F780" s="4">
        <v>26.5</v>
      </c>
      <c r="G780" s="4">
        <v>1</v>
      </c>
      <c r="H780" s="4" t="s">
        <v>147</v>
      </c>
      <c r="I780" s="3">
        <v>661700</v>
      </c>
      <c r="J780" s="3">
        <v>767700</v>
      </c>
      <c r="K780" s="3">
        <v>678200</v>
      </c>
      <c r="L780" s="3">
        <v>785700</v>
      </c>
      <c r="M780" s="3">
        <v>691800</v>
      </c>
      <c r="N780" s="3">
        <v>785700</v>
      </c>
      <c r="O780" s="11">
        <v>740200</v>
      </c>
      <c r="P780" s="11">
        <v>836700</v>
      </c>
      <c r="Q780" s="11">
        <v>777200</v>
      </c>
      <c r="R780" s="11">
        <v>876000</v>
      </c>
    </row>
    <row r="781" spans="1:18" hidden="1">
      <c r="A781" s="10" t="s">
        <v>1220</v>
      </c>
      <c r="B781" s="10" t="str">
        <f t="shared" si="24"/>
        <v>AVEM025</v>
      </c>
      <c r="C781" s="4" t="s">
        <v>942</v>
      </c>
      <c r="D781" s="4" t="s">
        <v>20</v>
      </c>
      <c r="E781" s="4" t="s">
        <v>637</v>
      </c>
      <c r="F781" s="4">
        <v>26.02</v>
      </c>
      <c r="G781" s="4">
        <v>1</v>
      </c>
      <c r="H781" s="4" t="s">
        <v>147</v>
      </c>
      <c r="I781" s="3">
        <v>661700</v>
      </c>
      <c r="J781" s="3">
        <v>767700</v>
      </c>
      <c r="K781" s="3">
        <v>678200</v>
      </c>
      <c r="L781" s="3">
        <v>785700</v>
      </c>
      <c r="M781" s="3">
        <v>691800</v>
      </c>
      <c r="N781" s="3">
        <v>785700</v>
      </c>
      <c r="O781" s="11">
        <v>740200</v>
      </c>
      <c r="P781" s="11">
        <v>836700</v>
      </c>
      <c r="Q781" s="11">
        <v>777200</v>
      </c>
      <c r="R781" s="11">
        <v>876000</v>
      </c>
    </row>
    <row r="782" spans="1:18" hidden="1">
      <c r="A782" s="10" t="s">
        <v>1221</v>
      </c>
      <c r="B782" s="10" t="str">
        <f t="shared" si="24"/>
        <v>AVEM025</v>
      </c>
      <c r="C782" s="4" t="s">
        <v>1093</v>
      </c>
      <c r="D782" s="4" t="s">
        <v>20</v>
      </c>
      <c r="E782" s="4" t="s">
        <v>637</v>
      </c>
      <c r="F782" s="4">
        <v>26.5</v>
      </c>
      <c r="G782" s="4">
        <v>1</v>
      </c>
      <c r="H782" s="4" t="s">
        <v>147</v>
      </c>
      <c r="I782" s="3">
        <v>661700</v>
      </c>
      <c r="J782" s="3">
        <v>767700</v>
      </c>
      <c r="K782" s="3">
        <v>678200</v>
      </c>
      <c r="L782" s="3">
        <v>785700</v>
      </c>
      <c r="M782" s="3">
        <v>691800</v>
      </c>
      <c r="N782" s="3">
        <v>785700</v>
      </c>
      <c r="O782" s="11">
        <v>740200</v>
      </c>
      <c r="P782" s="11">
        <v>836700</v>
      </c>
      <c r="Q782" s="11">
        <v>777200</v>
      </c>
      <c r="R782" s="11">
        <v>876000</v>
      </c>
    </row>
    <row r="783" spans="1:18" hidden="1">
      <c r="A783" s="10" t="s">
        <v>1222</v>
      </c>
      <c r="B783" s="10" t="str">
        <f t="shared" si="24"/>
        <v>AVEM025</v>
      </c>
      <c r="C783" s="4" t="s">
        <v>1095</v>
      </c>
      <c r="D783" s="4" t="s">
        <v>20</v>
      </c>
      <c r="E783" s="4" t="s">
        <v>637</v>
      </c>
      <c r="F783" s="4">
        <v>26.02</v>
      </c>
      <c r="G783" s="4">
        <v>1</v>
      </c>
      <c r="H783" s="4" t="s">
        <v>147</v>
      </c>
      <c r="I783" s="3">
        <v>661700</v>
      </c>
      <c r="J783" s="3">
        <v>767700</v>
      </c>
      <c r="K783" s="3">
        <v>678200</v>
      </c>
      <c r="L783" s="3">
        <v>785700</v>
      </c>
      <c r="M783" s="3">
        <v>691800</v>
      </c>
      <c r="N783" s="3">
        <v>785700</v>
      </c>
      <c r="O783" s="11">
        <v>740200</v>
      </c>
      <c r="P783" s="11">
        <v>836700</v>
      </c>
      <c r="Q783" s="11">
        <v>777200</v>
      </c>
      <c r="R783" s="11">
        <v>876000</v>
      </c>
    </row>
    <row r="784" spans="1:18" hidden="1">
      <c r="A784" s="10" t="s">
        <v>1223</v>
      </c>
      <c r="B784" s="10" t="str">
        <f t="shared" si="24"/>
        <v>AVEM025</v>
      </c>
      <c r="C784" s="4" t="s">
        <v>1097</v>
      </c>
      <c r="D784" s="4" t="s">
        <v>20</v>
      </c>
      <c r="E784" s="4" t="s">
        <v>637</v>
      </c>
      <c r="F784" s="4">
        <v>26.5</v>
      </c>
      <c r="G784" s="4">
        <v>1</v>
      </c>
      <c r="H784" s="4" t="s">
        <v>147</v>
      </c>
      <c r="I784" s="3">
        <v>661700</v>
      </c>
      <c r="J784" s="3">
        <v>767700</v>
      </c>
      <c r="K784" s="3">
        <v>678200</v>
      </c>
      <c r="L784" s="3">
        <v>785700</v>
      </c>
      <c r="M784" s="3">
        <v>691800</v>
      </c>
      <c r="N784" s="3">
        <v>785700</v>
      </c>
      <c r="O784" s="11">
        <v>740200</v>
      </c>
      <c r="P784" s="11">
        <v>836700</v>
      </c>
      <c r="Q784" s="11">
        <v>777200</v>
      </c>
      <c r="R784" s="11">
        <v>876000</v>
      </c>
    </row>
    <row r="785" spans="1:18" hidden="1">
      <c r="A785" s="10" t="s">
        <v>1224</v>
      </c>
      <c r="B785" s="10" t="str">
        <f t="shared" si="24"/>
        <v>AVEM025</v>
      </c>
      <c r="C785" s="4" t="s">
        <v>1099</v>
      </c>
      <c r="D785" s="4" t="s">
        <v>20</v>
      </c>
      <c r="E785" s="4" t="s">
        <v>637</v>
      </c>
      <c r="F785" s="4">
        <v>26.02</v>
      </c>
      <c r="G785" s="4">
        <v>1</v>
      </c>
      <c r="H785" s="4" t="s">
        <v>147</v>
      </c>
      <c r="I785" s="3">
        <v>661700</v>
      </c>
      <c r="J785" s="3">
        <v>767700</v>
      </c>
      <c r="K785" s="3">
        <v>678200</v>
      </c>
      <c r="L785" s="3">
        <v>785700</v>
      </c>
      <c r="M785" s="3">
        <v>691800</v>
      </c>
      <c r="N785" s="3">
        <v>785700</v>
      </c>
      <c r="O785" s="11">
        <v>740200</v>
      </c>
      <c r="P785" s="11">
        <v>836700</v>
      </c>
      <c r="Q785" s="11">
        <v>777200</v>
      </c>
      <c r="R785" s="11">
        <v>876000</v>
      </c>
    </row>
    <row r="786" spans="1:18" hidden="1">
      <c r="A786" s="10" t="s">
        <v>1225</v>
      </c>
      <c r="B786" s="10" t="str">
        <f t="shared" si="24"/>
        <v>AVEM025</v>
      </c>
      <c r="C786" s="4" t="s">
        <v>1101</v>
      </c>
      <c r="D786" s="4" t="s">
        <v>20</v>
      </c>
      <c r="E786" s="4" t="s">
        <v>637</v>
      </c>
      <c r="F786" s="4">
        <v>26.02</v>
      </c>
      <c r="G786" s="4">
        <v>1</v>
      </c>
      <c r="H786" s="4" t="s">
        <v>147</v>
      </c>
      <c r="I786" s="3">
        <v>661700</v>
      </c>
      <c r="J786" s="3">
        <v>767700</v>
      </c>
      <c r="K786" s="3">
        <v>678200</v>
      </c>
      <c r="L786" s="3">
        <v>785700</v>
      </c>
      <c r="M786" s="3">
        <v>691800</v>
      </c>
      <c r="N786" s="3">
        <v>785700</v>
      </c>
      <c r="O786" s="11">
        <v>740200</v>
      </c>
      <c r="P786" s="11">
        <v>836700</v>
      </c>
      <c r="Q786" s="11">
        <v>777200</v>
      </c>
      <c r="R786" s="11">
        <v>876000</v>
      </c>
    </row>
    <row r="787" spans="1:18" hidden="1">
      <c r="A787" s="10" t="s">
        <v>1226</v>
      </c>
      <c r="B787" s="10" t="str">
        <f t="shared" si="24"/>
        <v>AVEM025</v>
      </c>
      <c r="C787" s="4" t="s">
        <v>1103</v>
      </c>
      <c r="D787" s="4" t="s">
        <v>20</v>
      </c>
      <c r="E787" s="4" t="s">
        <v>637</v>
      </c>
      <c r="F787" s="4">
        <v>26.02</v>
      </c>
      <c r="G787" s="4">
        <v>1</v>
      </c>
      <c r="H787" s="4" t="s">
        <v>147</v>
      </c>
      <c r="I787" s="3">
        <v>661700</v>
      </c>
      <c r="J787" s="3">
        <v>767700</v>
      </c>
      <c r="K787" s="3">
        <v>678200</v>
      </c>
      <c r="L787" s="3">
        <v>785700</v>
      </c>
      <c r="M787" s="3">
        <v>691800</v>
      </c>
      <c r="N787" s="3">
        <v>785700</v>
      </c>
      <c r="O787" s="11">
        <v>740200</v>
      </c>
      <c r="P787" s="11">
        <v>836700</v>
      </c>
      <c r="Q787" s="11">
        <v>777200</v>
      </c>
      <c r="R787" s="11">
        <v>876000</v>
      </c>
    </row>
    <row r="788" spans="1:18" hidden="1">
      <c r="A788" s="10" t="s">
        <v>1227</v>
      </c>
      <c r="B788" s="10" t="str">
        <f t="shared" si="24"/>
        <v>AVEM025</v>
      </c>
      <c r="C788" s="4" t="s">
        <v>1105</v>
      </c>
      <c r="D788" s="4" t="s">
        <v>20</v>
      </c>
      <c r="E788" s="4" t="s">
        <v>637</v>
      </c>
      <c r="F788" s="4">
        <v>26.02</v>
      </c>
      <c r="G788" s="4">
        <v>1</v>
      </c>
      <c r="H788" s="4" t="s">
        <v>147</v>
      </c>
      <c r="I788" s="3">
        <v>661700</v>
      </c>
      <c r="J788" s="3">
        <v>767700</v>
      </c>
      <c r="K788" s="3">
        <v>678200</v>
      </c>
      <c r="L788" s="3">
        <v>785700</v>
      </c>
      <c r="M788" s="3">
        <v>691800</v>
      </c>
      <c r="N788" s="3">
        <v>785700</v>
      </c>
      <c r="O788" s="11">
        <v>740200</v>
      </c>
      <c r="P788" s="11">
        <v>836700</v>
      </c>
      <c r="Q788" s="11">
        <v>777200</v>
      </c>
      <c r="R788" s="11">
        <v>876000</v>
      </c>
    </row>
    <row r="789" spans="1:18" hidden="1">
      <c r="A789" s="10" t="s">
        <v>1228</v>
      </c>
      <c r="B789" s="10" t="str">
        <f t="shared" si="24"/>
        <v>AVEM025</v>
      </c>
      <c r="C789" s="4" t="s">
        <v>1107</v>
      </c>
      <c r="D789" s="4" t="s">
        <v>20</v>
      </c>
      <c r="E789" s="4" t="s">
        <v>637</v>
      </c>
      <c r="F789" s="4">
        <v>26.02</v>
      </c>
      <c r="G789" s="4">
        <v>1</v>
      </c>
      <c r="H789" s="4" t="s">
        <v>147</v>
      </c>
      <c r="I789" s="3">
        <v>661700</v>
      </c>
      <c r="J789" s="3">
        <v>767700</v>
      </c>
      <c r="K789" s="3">
        <v>678200</v>
      </c>
      <c r="L789" s="3">
        <v>785700</v>
      </c>
      <c r="M789" s="3">
        <v>691800</v>
      </c>
      <c r="N789" s="3">
        <v>785700</v>
      </c>
      <c r="O789" s="11">
        <v>740200</v>
      </c>
      <c r="P789" s="11">
        <v>836700</v>
      </c>
      <c r="Q789" s="11">
        <v>777200</v>
      </c>
      <c r="R789" s="11">
        <v>876000</v>
      </c>
    </row>
    <row r="790" spans="1:18" hidden="1">
      <c r="A790" s="10" t="s">
        <v>1229</v>
      </c>
      <c r="B790" s="10" t="str">
        <f t="shared" si="24"/>
        <v>AVEM025</v>
      </c>
      <c r="C790" s="4" t="s">
        <v>1109</v>
      </c>
      <c r="D790" s="4" t="s">
        <v>20</v>
      </c>
      <c r="E790" s="4" t="s">
        <v>637</v>
      </c>
      <c r="F790" s="4">
        <v>26.2</v>
      </c>
      <c r="G790" s="4">
        <v>1</v>
      </c>
      <c r="H790" s="4" t="s">
        <v>147</v>
      </c>
      <c r="I790" s="3">
        <v>661700</v>
      </c>
      <c r="J790" s="3">
        <v>767700</v>
      </c>
      <c r="K790" s="3">
        <v>678200</v>
      </c>
      <c r="L790" s="3">
        <v>785700</v>
      </c>
      <c r="M790" s="3">
        <v>691800</v>
      </c>
      <c r="N790" s="3">
        <v>785700</v>
      </c>
      <c r="O790" s="11">
        <v>740200</v>
      </c>
      <c r="P790" s="11">
        <v>836700</v>
      </c>
      <c r="Q790" s="11">
        <v>777200</v>
      </c>
      <c r="R790" s="11">
        <v>876000</v>
      </c>
    </row>
    <row r="791" spans="1:18" hidden="1">
      <c r="A791" s="10" t="s">
        <v>1230</v>
      </c>
      <c r="B791" s="10" t="str">
        <f t="shared" si="24"/>
        <v>AVEM025</v>
      </c>
      <c r="C791" s="4" t="s">
        <v>1111</v>
      </c>
      <c r="D791" s="4" t="s">
        <v>20</v>
      </c>
      <c r="E791" s="4" t="s">
        <v>637</v>
      </c>
      <c r="F791" s="4">
        <v>26.02</v>
      </c>
      <c r="G791" s="4">
        <v>1</v>
      </c>
      <c r="H791" s="4" t="s">
        <v>147</v>
      </c>
      <c r="I791" s="3">
        <v>661700</v>
      </c>
      <c r="J791" s="3">
        <v>767700</v>
      </c>
      <c r="K791" s="3">
        <v>678200</v>
      </c>
      <c r="L791" s="3">
        <v>785700</v>
      </c>
      <c r="M791" s="3">
        <v>691800</v>
      </c>
      <c r="N791" s="3">
        <v>785700</v>
      </c>
      <c r="O791" s="11">
        <v>740200</v>
      </c>
      <c r="P791" s="11">
        <v>836700</v>
      </c>
      <c r="Q791" s="11">
        <v>777200</v>
      </c>
      <c r="R791" s="11">
        <v>876000</v>
      </c>
    </row>
    <row r="792" spans="1:18" hidden="1">
      <c r="A792" s="10" t="s">
        <v>1231</v>
      </c>
      <c r="B792" s="10" t="str">
        <f t="shared" si="24"/>
        <v>AVEM025</v>
      </c>
      <c r="C792" s="4" t="s">
        <v>1113</v>
      </c>
      <c r="D792" s="4" t="s">
        <v>20</v>
      </c>
      <c r="E792" s="4" t="s">
        <v>637</v>
      </c>
      <c r="F792" s="4">
        <v>26.02</v>
      </c>
      <c r="G792" s="4">
        <v>1</v>
      </c>
      <c r="H792" s="4" t="s">
        <v>147</v>
      </c>
      <c r="I792" s="3">
        <v>661700</v>
      </c>
      <c r="J792" s="3">
        <v>767700</v>
      </c>
      <c r="K792" s="3">
        <v>678200</v>
      </c>
      <c r="L792" s="3">
        <v>785700</v>
      </c>
      <c r="M792" s="3">
        <v>691800</v>
      </c>
      <c r="N792" s="3">
        <v>785700</v>
      </c>
      <c r="O792" s="11">
        <v>740200</v>
      </c>
      <c r="P792" s="11">
        <v>836700</v>
      </c>
      <c r="Q792" s="11">
        <v>777200</v>
      </c>
      <c r="R792" s="11">
        <v>876000</v>
      </c>
    </row>
    <row r="793" spans="1:18" hidden="1">
      <c r="A793" s="10" t="s">
        <v>1232</v>
      </c>
      <c r="B793" s="10" t="str">
        <f t="shared" si="24"/>
        <v>AVEM025</v>
      </c>
      <c r="C793" s="4" t="s">
        <v>1115</v>
      </c>
      <c r="D793" s="4" t="s">
        <v>20</v>
      </c>
      <c r="E793" s="4" t="s">
        <v>637</v>
      </c>
      <c r="F793" s="4">
        <v>26.02</v>
      </c>
      <c r="G793" s="4">
        <v>1</v>
      </c>
      <c r="H793" s="4" t="s">
        <v>147</v>
      </c>
      <c r="I793" s="3">
        <v>661700</v>
      </c>
      <c r="J793" s="3">
        <v>767700</v>
      </c>
      <c r="K793" s="3">
        <v>678200</v>
      </c>
      <c r="L793" s="3">
        <v>785700</v>
      </c>
      <c r="M793" s="3">
        <v>691800</v>
      </c>
      <c r="N793" s="3">
        <v>785700</v>
      </c>
      <c r="O793" s="11">
        <v>740200</v>
      </c>
      <c r="P793" s="11">
        <v>836700</v>
      </c>
      <c r="Q793" s="11">
        <v>777200</v>
      </c>
      <c r="R793" s="11">
        <v>876000</v>
      </c>
    </row>
    <row r="794" spans="1:18" hidden="1">
      <c r="A794" s="10" t="s">
        <v>1233</v>
      </c>
      <c r="B794" s="10" t="str">
        <f t="shared" si="24"/>
        <v>AVEM025</v>
      </c>
      <c r="C794" s="4" t="s">
        <v>1234</v>
      </c>
      <c r="D794" s="4" t="s">
        <v>20</v>
      </c>
      <c r="E794" s="4" t="s">
        <v>637</v>
      </c>
      <c r="F794" s="4">
        <v>26.02</v>
      </c>
      <c r="G794" s="4">
        <v>1</v>
      </c>
      <c r="H794" s="4" t="s">
        <v>147</v>
      </c>
      <c r="I794" s="15">
        <v>661700</v>
      </c>
      <c r="J794" s="3">
        <v>767700</v>
      </c>
      <c r="K794" s="3">
        <v>678200</v>
      </c>
      <c r="L794" s="3">
        <v>785700</v>
      </c>
      <c r="M794" s="3">
        <v>691800</v>
      </c>
      <c r="N794" s="3">
        <v>785700</v>
      </c>
      <c r="O794" s="11">
        <v>740200</v>
      </c>
      <c r="P794" s="11">
        <v>836700</v>
      </c>
      <c r="Q794" s="11">
        <v>777200</v>
      </c>
      <c r="R794" s="11">
        <v>876000</v>
      </c>
    </row>
    <row r="795" spans="1:18" hidden="1">
      <c r="A795" s="10" t="s">
        <v>1235</v>
      </c>
      <c r="B795" s="10" t="str">
        <f t="shared" si="24"/>
        <v>AVEM025</v>
      </c>
      <c r="C795" s="4" t="s">
        <v>946</v>
      </c>
      <c r="D795" s="4" t="s">
        <v>20</v>
      </c>
      <c r="E795" s="4" t="s">
        <v>637</v>
      </c>
      <c r="F795" s="4">
        <v>26.02</v>
      </c>
      <c r="G795" s="4">
        <v>1</v>
      </c>
      <c r="H795" s="4" t="s">
        <v>147</v>
      </c>
      <c r="I795" s="3">
        <v>661700</v>
      </c>
      <c r="J795" s="3">
        <v>767700</v>
      </c>
      <c r="K795" s="3">
        <v>678200</v>
      </c>
      <c r="L795" s="3">
        <v>785700</v>
      </c>
      <c r="M795" s="3">
        <v>691800</v>
      </c>
      <c r="N795" s="3">
        <v>785700</v>
      </c>
      <c r="O795" s="11">
        <v>740200</v>
      </c>
      <c r="P795" s="11">
        <v>836700</v>
      </c>
      <c r="Q795" s="11">
        <v>777200</v>
      </c>
      <c r="R795" s="11">
        <v>876000</v>
      </c>
    </row>
    <row r="796" spans="1:18" hidden="1">
      <c r="A796" s="10" t="s">
        <v>1236</v>
      </c>
      <c r="B796" s="10" t="str">
        <f>A796</f>
        <v>AVEM025KPBA</v>
      </c>
      <c r="C796" s="4" t="s">
        <v>1119</v>
      </c>
      <c r="D796" s="4" t="s">
        <v>75</v>
      </c>
      <c r="E796" s="4" t="s">
        <v>637</v>
      </c>
      <c r="F796" s="4">
        <v>25.52</v>
      </c>
      <c r="G796" s="4">
        <v>1</v>
      </c>
      <c r="H796" s="4" t="s">
        <v>147</v>
      </c>
      <c r="I796" s="3">
        <v>663600</v>
      </c>
      <c r="J796" s="3">
        <v>768000</v>
      </c>
      <c r="K796" s="3">
        <v>678300</v>
      </c>
      <c r="L796" s="3">
        <v>783800</v>
      </c>
      <c r="M796" s="3">
        <v>691800</v>
      </c>
      <c r="N796" s="3">
        <v>783800</v>
      </c>
      <c r="O796" s="3">
        <v>740200</v>
      </c>
      <c r="P796" s="3">
        <v>799500</v>
      </c>
      <c r="Q796" s="11">
        <v>777200</v>
      </c>
      <c r="R796" s="11">
        <v>836700</v>
      </c>
    </row>
    <row r="797" spans="1:18" hidden="1">
      <c r="A797" s="10" t="s">
        <v>1237</v>
      </c>
      <c r="B797" s="10" t="str">
        <f>A797</f>
        <v>AVEM025KPBB</v>
      </c>
      <c r="C797" s="4" t="s">
        <v>1121</v>
      </c>
      <c r="D797" s="4" t="s">
        <v>75</v>
      </c>
      <c r="E797" s="4" t="s">
        <v>637</v>
      </c>
      <c r="F797" s="4">
        <v>25.02</v>
      </c>
      <c r="G797" s="4">
        <v>1</v>
      </c>
      <c r="H797" s="4" t="s">
        <v>147</v>
      </c>
      <c r="I797" s="3">
        <v>595500</v>
      </c>
      <c r="J797" s="3">
        <v>694500</v>
      </c>
      <c r="K797" s="3">
        <v>651000</v>
      </c>
      <c r="L797" s="3">
        <v>754400</v>
      </c>
      <c r="M797" s="3">
        <v>664100</v>
      </c>
      <c r="N797" s="3">
        <v>754400</v>
      </c>
      <c r="O797" s="3">
        <v>710600</v>
      </c>
      <c r="P797" s="3">
        <v>769500</v>
      </c>
      <c r="Q797" s="11">
        <v>746100</v>
      </c>
      <c r="R797" s="11">
        <v>805200</v>
      </c>
    </row>
    <row r="798" spans="1:18" hidden="1">
      <c r="A798" s="10" t="s">
        <v>1238</v>
      </c>
      <c r="B798" s="10" t="str">
        <f>A798</f>
        <v>AVEM025KPBC</v>
      </c>
      <c r="C798" s="4" t="s">
        <v>1123</v>
      </c>
      <c r="D798" s="4" t="s">
        <v>75</v>
      </c>
      <c r="E798" s="4" t="s">
        <v>637</v>
      </c>
      <c r="F798" s="4">
        <v>23.52</v>
      </c>
      <c r="G798" s="4">
        <v>1</v>
      </c>
      <c r="H798" s="4" t="s">
        <v>147</v>
      </c>
      <c r="I798" s="3">
        <v>542700</v>
      </c>
      <c r="J798" s="3">
        <v>637600</v>
      </c>
      <c r="K798" s="3">
        <v>624000</v>
      </c>
      <c r="L798" s="3">
        <v>725300</v>
      </c>
      <c r="M798" s="3">
        <v>636000</v>
      </c>
      <c r="N798" s="3">
        <v>725300</v>
      </c>
      <c r="O798" s="3">
        <v>681000</v>
      </c>
      <c r="P798" s="3">
        <v>739800</v>
      </c>
      <c r="Q798" s="11">
        <v>715000</v>
      </c>
      <c r="R798" s="11">
        <v>774000</v>
      </c>
    </row>
    <row r="799" spans="1:18" hidden="1">
      <c r="A799" s="10" t="s">
        <v>1239</v>
      </c>
      <c r="B799" s="10" t="str">
        <f t="shared" ref="B799:B820" si="25">LEFT(A799,7)</f>
        <v>AVEP001</v>
      </c>
      <c r="C799" s="4" t="s">
        <v>1240</v>
      </c>
      <c r="D799" s="4" t="s">
        <v>84</v>
      </c>
      <c r="E799" s="4" t="s">
        <v>949</v>
      </c>
      <c r="F799" s="4">
        <v>1</v>
      </c>
      <c r="G799" s="4">
        <v>24</v>
      </c>
      <c r="H799" s="4" t="s">
        <v>22</v>
      </c>
      <c r="I799" s="3"/>
      <c r="J799" s="3"/>
      <c r="K799" s="3">
        <v>85500</v>
      </c>
      <c r="L799" s="3">
        <v>95400</v>
      </c>
      <c r="M799" s="3">
        <v>86400</v>
      </c>
      <c r="N799" s="3">
        <v>95400</v>
      </c>
      <c r="O799" s="11">
        <v>96800</v>
      </c>
      <c r="P799" s="11">
        <v>106000</v>
      </c>
      <c r="Q799" s="11">
        <v>101600</v>
      </c>
      <c r="R799" s="11">
        <v>111200</v>
      </c>
    </row>
    <row r="800" spans="1:18" hidden="1">
      <c r="A800" s="4" t="s">
        <v>1241</v>
      </c>
      <c r="B800" s="10" t="str">
        <f t="shared" si="25"/>
        <v>AVEP001</v>
      </c>
      <c r="C800" s="4" t="s">
        <v>1242</v>
      </c>
      <c r="D800" s="4" t="s">
        <v>20</v>
      </c>
      <c r="E800" s="4" t="s">
        <v>640</v>
      </c>
      <c r="F800" s="4">
        <v>1.048</v>
      </c>
      <c r="G800" s="4">
        <v>24</v>
      </c>
      <c r="H800" s="4" t="s">
        <v>22</v>
      </c>
      <c r="I800" s="3"/>
      <c r="J800" s="3"/>
      <c r="K800" s="3"/>
      <c r="L800" s="3"/>
      <c r="M800" s="3"/>
      <c r="N800" s="3"/>
      <c r="O800" s="3">
        <v>123100</v>
      </c>
      <c r="P800" s="3">
        <v>132600</v>
      </c>
      <c r="Q800" s="11">
        <v>129300</v>
      </c>
      <c r="R800" s="11">
        <v>139200</v>
      </c>
    </row>
    <row r="801" spans="1:18" hidden="1">
      <c r="A801" s="4" t="s">
        <v>1243</v>
      </c>
      <c r="B801" s="10" t="str">
        <f t="shared" si="25"/>
        <v>AVEP001</v>
      </c>
      <c r="C801" s="4" t="s">
        <v>1244</v>
      </c>
      <c r="D801" s="4" t="s">
        <v>20</v>
      </c>
      <c r="E801" s="4" t="s">
        <v>640</v>
      </c>
      <c r="F801" s="4">
        <v>1.048</v>
      </c>
      <c r="G801" s="4">
        <v>24</v>
      </c>
      <c r="H801" s="4" t="s">
        <v>22</v>
      </c>
      <c r="I801" s="3"/>
      <c r="J801" s="3"/>
      <c r="K801" s="3"/>
      <c r="L801" s="3"/>
      <c r="M801" s="3"/>
      <c r="N801" s="3"/>
      <c r="O801" s="3">
        <v>123100</v>
      </c>
      <c r="P801" s="3">
        <v>132600</v>
      </c>
      <c r="Q801" s="11">
        <v>129300</v>
      </c>
      <c r="R801" s="11">
        <v>139200</v>
      </c>
    </row>
    <row r="802" spans="1:18" hidden="1">
      <c r="A802" s="4" t="s">
        <v>1245</v>
      </c>
      <c r="B802" s="10" t="str">
        <f t="shared" si="25"/>
        <v>AVEP001</v>
      </c>
      <c r="C802" s="4" t="s">
        <v>1246</v>
      </c>
      <c r="D802" s="4" t="s">
        <v>20</v>
      </c>
      <c r="E802" s="4" t="s">
        <v>640</v>
      </c>
      <c r="F802" s="4">
        <v>1.048</v>
      </c>
      <c r="G802" s="4">
        <v>24</v>
      </c>
      <c r="H802" s="4" t="s">
        <v>22</v>
      </c>
      <c r="I802" s="3"/>
      <c r="J802" s="3"/>
      <c r="K802" s="3"/>
      <c r="L802" s="3"/>
      <c r="M802" s="3"/>
      <c r="N802" s="3"/>
      <c r="O802" s="3">
        <v>123100</v>
      </c>
      <c r="P802" s="3">
        <v>132600</v>
      </c>
      <c r="Q802" s="11">
        <v>129300</v>
      </c>
      <c r="R802" s="11">
        <v>139200</v>
      </c>
    </row>
    <row r="803" spans="1:18" hidden="1">
      <c r="A803" s="10" t="s">
        <v>1247</v>
      </c>
      <c r="B803" s="10" t="str">
        <f t="shared" si="25"/>
        <v>AVEP200</v>
      </c>
      <c r="C803" s="4" t="s">
        <v>1240</v>
      </c>
      <c r="D803" s="4" t="s">
        <v>84</v>
      </c>
      <c r="E803" s="4" t="s">
        <v>327</v>
      </c>
      <c r="F803" s="4">
        <v>0.23899999999999999</v>
      </c>
      <c r="G803" s="4">
        <v>48</v>
      </c>
      <c r="H803" s="4" t="s">
        <v>22</v>
      </c>
      <c r="I803" s="3"/>
      <c r="J803" s="3"/>
      <c r="K803" s="3">
        <v>22000</v>
      </c>
      <c r="L803" s="3">
        <v>24500</v>
      </c>
      <c r="M803" s="3">
        <v>22200</v>
      </c>
      <c r="N803" s="3">
        <v>24500</v>
      </c>
      <c r="O803" s="11">
        <v>24900</v>
      </c>
      <c r="P803" s="11">
        <v>27300</v>
      </c>
      <c r="Q803" s="11">
        <v>26100</v>
      </c>
      <c r="R803" s="11">
        <v>28600</v>
      </c>
    </row>
    <row r="804" spans="1:18" hidden="1">
      <c r="A804" s="10" t="s">
        <v>1248</v>
      </c>
      <c r="B804" s="10" t="str">
        <f t="shared" si="25"/>
        <v>AVEX001</v>
      </c>
      <c r="C804" s="4" t="s">
        <v>1249</v>
      </c>
      <c r="D804" s="4" t="s">
        <v>20</v>
      </c>
      <c r="E804" s="4" t="s">
        <v>949</v>
      </c>
      <c r="F804" s="4">
        <v>1</v>
      </c>
      <c r="G804" s="4">
        <v>24</v>
      </c>
      <c r="H804" s="4" t="s">
        <v>22</v>
      </c>
      <c r="I804" s="3"/>
      <c r="J804" s="3"/>
      <c r="K804" s="3"/>
      <c r="L804" s="3"/>
      <c r="M804" s="3"/>
      <c r="N804" s="3"/>
      <c r="O804" s="3">
        <v>50200</v>
      </c>
      <c r="P804" s="3">
        <v>55200</v>
      </c>
      <c r="Q804" s="4">
        <v>52700</v>
      </c>
      <c r="R804" s="11">
        <v>57900</v>
      </c>
    </row>
    <row r="805" spans="1:18" hidden="1">
      <c r="A805" s="10" t="s">
        <v>1250</v>
      </c>
      <c r="B805" s="10" t="str">
        <f t="shared" si="25"/>
        <v>AVEX001</v>
      </c>
      <c r="C805" s="4" t="s">
        <v>1251</v>
      </c>
      <c r="D805" s="4" t="s">
        <v>20</v>
      </c>
      <c r="E805" s="4" t="s">
        <v>949</v>
      </c>
      <c r="F805" s="4">
        <v>1</v>
      </c>
      <c r="G805" s="4">
        <v>24</v>
      </c>
      <c r="H805" s="4" t="s">
        <v>22</v>
      </c>
      <c r="I805" s="3"/>
      <c r="J805" s="3"/>
      <c r="K805" s="3"/>
      <c r="L805" s="3"/>
      <c r="M805" s="3"/>
      <c r="N805" s="3"/>
      <c r="O805" s="3">
        <v>50200</v>
      </c>
      <c r="P805" s="3">
        <v>55200</v>
      </c>
      <c r="Q805" s="4">
        <v>52700</v>
      </c>
      <c r="R805" s="11">
        <v>57900</v>
      </c>
    </row>
    <row r="806" spans="1:18" hidden="1">
      <c r="A806" s="10" t="s">
        <v>1252</v>
      </c>
      <c r="B806" s="10" t="str">
        <f t="shared" si="25"/>
        <v>AVEX001</v>
      </c>
      <c r="C806" s="4" t="s">
        <v>1253</v>
      </c>
      <c r="D806" s="4" t="s">
        <v>20</v>
      </c>
      <c r="E806" s="4" t="s">
        <v>949</v>
      </c>
      <c r="F806" s="4">
        <v>1</v>
      </c>
      <c r="G806" s="4">
        <v>24</v>
      </c>
      <c r="H806" s="4" t="s">
        <v>22</v>
      </c>
      <c r="I806" s="3"/>
      <c r="J806" s="3"/>
      <c r="K806" s="3"/>
      <c r="L806" s="3"/>
      <c r="M806" s="3"/>
      <c r="N806" s="3"/>
      <c r="O806" s="3">
        <v>50200</v>
      </c>
      <c r="P806" s="3">
        <v>55200</v>
      </c>
      <c r="Q806" s="4">
        <v>52700</v>
      </c>
      <c r="R806" s="11">
        <v>57900</v>
      </c>
    </row>
    <row r="807" spans="1:18" hidden="1">
      <c r="A807" s="10" t="s">
        <v>1254</v>
      </c>
      <c r="B807" s="10" t="str">
        <f t="shared" si="25"/>
        <v>AVEX001</v>
      </c>
      <c r="C807" s="4" t="s">
        <v>1255</v>
      </c>
      <c r="D807" s="4" t="s">
        <v>20</v>
      </c>
      <c r="E807" s="4" t="s">
        <v>949</v>
      </c>
      <c r="F807" s="4">
        <v>1</v>
      </c>
      <c r="G807" s="4">
        <v>24</v>
      </c>
      <c r="H807" s="4" t="s">
        <v>22</v>
      </c>
      <c r="I807" s="3"/>
      <c r="J807" s="3"/>
      <c r="K807" s="3"/>
      <c r="L807" s="3"/>
      <c r="M807" s="3"/>
      <c r="N807" s="3"/>
      <c r="O807" s="3">
        <v>50200</v>
      </c>
      <c r="P807" s="3">
        <v>55200</v>
      </c>
      <c r="Q807" s="4">
        <v>52700</v>
      </c>
      <c r="R807" s="11">
        <v>57900</v>
      </c>
    </row>
    <row r="808" spans="1:18" hidden="1">
      <c r="A808" s="10" t="s">
        <v>1256</v>
      </c>
      <c r="B808" s="10" t="str">
        <f t="shared" si="25"/>
        <v>AVEX001</v>
      </c>
      <c r="C808" s="4" t="s">
        <v>1257</v>
      </c>
      <c r="D808" s="4" t="s">
        <v>20</v>
      </c>
      <c r="E808" s="4" t="s">
        <v>949</v>
      </c>
      <c r="F808" s="4">
        <v>1</v>
      </c>
      <c r="G808" s="4">
        <v>24</v>
      </c>
      <c r="H808" s="4" t="s">
        <v>22</v>
      </c>
      <c r="I808" s="3"/>
      <c r="J808" s="3"/>
      <c r="K808" s="3"/>
      <c r="L808" s="3"/>
      <c r="M808" s="3"/>
      <c r="N808" s="3"/>
      <c r="O808" s="3">
        <v>50200</v>
      </c>
      <c r="P808" s="3">
        <v>55200</v>
      </c>
      <c r="Q808" s="4">
        <v>52700</v>
      </c>
      <c r="R808" s="11">
        <v>57900</v>
      </c>
    </row>
    <row r="809" spans="1:18" hidden="1">
      <c r="A809" s="10" t="s">
        <v>1258</v>
      </c>
      <c r="B809" s="10" t="str">
        <f t="shared" si="25"/>
        <v>AVEX001</v>
      </c>
      <c r="C809" s="4" t="s">
        <v>1259</v>
      </c>
      <c r="D809" s="4" t="s">
        <v>20</v>
      </c>
      <c r="E809" s="4" t="s">
        <v>949</v>
      </c>
      <c r="F809" s="4">
        <v>1</v>
      </c>
      <c r="G809" s="4">
        <v>24</v>
      </c>
      <c r="H809" s="4" t="s">
        <v>22</v>
      </c>
      <c r="I809" s="3"/>
      <c r="J809" s="3"/>
      <c r="K809" s="3"/>
      <c r="L809" s="3"/>
      <c r="M809" s="3"/>
      <c r="N809" s="3"/>
      <c r="O809" s="3">
        <v>50200</v>
      </c>
      <c r="P809" s="3">
        <v>55200</v>
      </c>
      <c r="Q809" s="4">
        <v>52700</v>
      </c>
      <c r="R809" s="11">
        <v>57900</v>
      </c>
    </row>
    <row r="810" spans="1:18" hidden="1">
      <c r="A810" s="10" t="s">
        <v>1260</v>
      </c>
      <c r="B810" s="10" t="str">
        <f t="shared" si="25"/>
        <v>AVEX001</v>
      </c>
      <c r="C810" s="4" t="s">
        <v>1261</v>
      </c>
      <c r="D810" s="4" t="s">
        <v>20</v>
      </c>
      <c r="E810" s="4" t="s">
        <v>949</v>
      </c>
      <c r="F810" s="4">
        <v>1</v>
      </c>
      <c r="G810" s="4">
        <v>24</v>
      </c>
      <c r="H810" s="4" t="s">
        <v>22</v>
      </c>
      <c r="I810" s="3"/>
      <c r="J810" s="3"/>
      <c r="K810" s="3"/>
      <c r="L810" s="3"/>
      <c r="M810" s="3"/>
      <c r="N810" s="3"/>
      <c r="O810" s="3">
        <v>50200</v>
      </c>
      <c r="P810" s="3">
        <v>55200</v>
      </c>
      <c r="Q810" s="4">
        <v>52700</v>
      </c>
      <c r="R810" s="11">
        <v>57900</v>
      </c>
    </row>
    <row r="811" spans="1:18" hidden="1">
      <c r="A811" s="10" t="s">
        <v>1262</v>
      </c>
      <c r="B811" s="10" t="str">
        <f t="shared" si="25"/>
        <v>AVEX001</v>
      </c>
      <c r="C811" s="4" t="s">
        <v>1263</v>
      </c>
      <c r="D811" s="4" t="s">
        <v>20</v>
      </c>
      <c r="E811" s="4" t="s">
        <v>949</v>
      </c>
      <c r="F811" s="4">
        <v>1</v>
      </c>
      <c r="G811" s="4">
        <v>24</v>
      </c>
      <c r="H811" s="4" t="s">
        <v>22</v>
      </c>
      <c r="I811" s="3"/>
      <c r="J811" s="3"/>
      <c r="K811" s="3"/>
      <c r="L811" s="3"/>
      <c r="M811" s="3"/>
      <c r="N811" s="3"/>
      <c r="O811" s="3">
        <v>50200</v>
      </c>
      <c r="P811" s="3">
        <v>55200</v>
      </c>
      <c r="Q811" s="4">
        <v>52700</v>
      </c>
      <c r="R811" s="11">
        <v>57900</v>
      </c>
    </row>
    <row r="812" spans="1:18" hidden="1">
      <c r="A812" s="10" t="s">
        <v>1264</v>
      </c>
      <c r="B812" s="10" t="str">
        <f t="shared" si="25"/>
        <v>AVEX005</v>
      </c>
      <c r="C812" s="4" t="s">
        <v>1249</v>
      </c>
      <c r="D812" s="4" t="s">
        <v>20</v>
      </c>
      <c r="E812" s="4" t="s">
        <v>432</v>
      </c>
      <c r="F812" s="4">
        <v>5.8440000000000003</v>
      </c>
      <c r="G812" s="4">
        <v>4</v>
      </c>
      <c r="H812" s="4" t="s">
        <v>22</v>
      </c>
      <c r="I812" s="3">
        <v>158800</v>
      </c>
      <c r="J812" s="3">
        <v>162500</v>
      </c>
      <c r="K812" s="3">
        <v>167500</v>
      </c>
      <c r="L812" s="3">
        <v>189000</v>
      </c>
      <c r="M812" s="3">
        <v>172500</v>
      </c>
      <c r="N812" s="3">
        <v>190900</v>
      </c>
      <c r="O812" s="11">
        <v>184600</v>
      </c>
      <c r="P812" s="11">
        <v>203200</v>
      </c>
      <c r="Q812" s="11">
        <v>193800</v>
      </c>
      <c r="R812" s="11">
        <v>212800</v>
      </c>
    </row>
    <row r="813" spans="1:18" hidden="1">
      <c r="A813" s="10" t="s">
        <v>1265</v>
      </c>
      <c r="B813" s="10" t="str">
        <f t="shared" si="25"/>
        <v>AVEX005</v>
      </c>
      <c r="C813" s="4" t="s">
        <v>1251</v>
      </c>
      <c r="D813" s="4" t="s">
        <v>20</v>
      </c>
      <c r="E813" s="4" t="s">
        <v>432</v>
      </c>
      <c r="F813" s="4">
        <v>5.8440000000000003</v>
      </c>
      <c r="G813" s="4">
        <v>4</v>
      </c>
      <c r="H813" s="4" t="s">
        <v>22</v>
      </c>
      <c r="I813" s="3">
        <v>158800</v>
      </c>
      <c r="J813" s="3">
        <v>162500</v>
      </c>
      <c r="K813" s="3">
        <v>167500</v>
      </c>
      <c r="L813" s="3">
        <v>189000</v>
      </c>
      <c r="M813" s="3">
        <v>172500</v>
      </c>
      <c r="N813" s="3">
        <v>190900</v>
      </c>
      <c r="O813" s="11">
        <v>184600</v>
      </c>
      <c r="P813" s="11">
        <v>203200</v>
      </c>
      <c r="Q813" s="11">
        <v>193800</v>
      </c>
      <c r="R813" s="11">
        <v>212800</v>
      </c>
    </row>
    <row r="814" spans="1:18" hidden="1">
      <c r="A814" s="10" t="s">
        <v>1266</v>
      </c>
      <c r="B814" s="10" t="str">
        <f t="shared" si="25"/>
        <v>AVEX005</v>
      </c>
      <c r="C814" s="4" t="s">
        <v>1253</v>
      </c>
      <c r="D814" s="4" t="s">
        <v>20</v>
      </c>
      <c r="E814" s="4" t="s">
        <v>432</v>
      </c>
      <c r="F814" s="4">
        <v>5.8440000000000003</v>
      </c>
      <c r="G814" s="4">
        <v>4</v>
      </c>
      <c r="H814" s="4" t="s">
        <v>22</v>
      </c>
      <c r="I814" s="3">
        <v>158800</v>
      </c>
      <c r="J814" s="3">
        <v>162500</v>
      </c>
      <c r="K814" s="3">
        <v>167500</v>
      </c>
      <c r="L814" s="3">
        <v>189000</v>
      </c>
      <c r="M814" s="3">
        <v>172500</v>
      </c>
      <c r="N814" s="3">
        <v>190900</v>
      </c>
      <c r="O814" s="11">
        <v>184600</v>
      </c>
      <c r="P814" s="11">
        <v>203200</v>
      </c>
      <c r="Q814" s="11">
        <v>193800</v>
      </c>
      <c r="R814" s="11">
        <v>212800</v>
      </c>
    </row>
    <row r="815" spans="1:18" hidden="1">
      <c r="A815" s="10" t="s">
        <v>1267</v>
      </c>
      <c r="B815" s="10" t="str">
        <f t="shared" si="25"/>
        <v>AVEX005</v>
      </c>
      <c r="C815" s="4" t="s">
        <v>1255</v>
      </c>
      <c r="D815" s="4" t="s">
        <v>20</v>
      </c>
      <c r="E815" s="4" t="s">
        <v>432</v>
      </c>
      <c r="F815" s="4">
        <v>5.8440000000000003</v>
      </c>
      <c r="G815" s="4">
        <v>4</v>
      </c>
      <c r="H815" s="4" t="s">
        <v>22</v>
      </c>
      <c r="I815" s="3">
        <v>158800</v>
      </c>
      <c r="J815" s="3">
        <v>162500</v>
      </c>
      <c r="K815" s="3">
        <v>167500</v>
      </c>
      <c r="L815" s="3">
        <v>189000</v>
      </c>
      <c r="M815" s="3">
        <v>172500</v>
      </c>
      <c r="N815" s="3">
        <v>190900</v>
      </c>
      <c r="O815" s="11">
        <v>184600</v>
      </c>
      <c r="P815" s="11">
        <v>203200</v>
      </c>
      <c r="Q815" s="11">
        <v>193800</v>
      </c>
      <c r="R815" s="11">
        <v>212800</v>
      </c>
    </row>
    <row r="816" spans="1:18" hidden="1">
      <c r="A816" s="10" t="s">
        <v>1268</v>
      </c>
      <c r="B816" s="10" t="str">
        <f t="shared" si="25"/>
        <v>AVEX005</v>
      </c>
      <c r="C816" s="4" t="s">
        <v>1257</v>
      </c>
      <c r="D816" s="4" t="s">
        <v>20</v>
      </c>
      <c r="E816" s="4" t="s">
        <v>432</v>
      </c>
      <c r="F816" s="4">
        <v>5.8440000000000003</v>
      </c>
      <c r="G816" s="4">
        <v>4</v>
      </c>
      <c r="H816" s="4" t="s">
        <v>22</v>
      </c>
      <c r="I816" s="3">
        <v>158800</v>
      </c>
      <c r="J816" s="3">
        <v>162500</v>
      </c>
      <c r="K816" s="3">
        <v>167500</v>
      </c>
      <c r="L816" s="3">
        <v>189000</v>
      </c>
      <c r="M816" s="3">
        <v>172500</v>
      </c>
      <c r="N816" s="3">
        <v>190900</v>
      </c>
      <c r="O816" s="11">
        <v>184600</v>
      </c>
      <c r="P816" s="11">
        <v>203200</v>
      </c>
      <c r="Q816" s="11">
        <v>193800</v>
      </c>
      <c r="R816" s="11">
        <v>212800</v>
      </c>
    </row>
    <row r="817" spans="1:18" hidden="1">
      <c r="A817" s="10" t="s">
        <v>1269</v>
      </c>
      <c r="B817" s="10" t="str">
        <f t="shared" si="25"/>
        <v>AVEX005</v>
      </c>
      <c r="C817" s="4" t="s">
        <v>1259</v>
      </c>
      <c r="D817" s="4" t="s">
        <v>20</v>
      </c>
      <c r="E817" s="4" t="s">
        <v>432</v>
      </c>
      <c r="F817" s="4">
        <v>5.8440000000000003</v>
      </c>
      <c r="G817" s="4">
        <v>4</v>
      </c>
      <c r="H817" s="4" t="s">
        <v>22</v>
      </c>
      <c r="I817" s="3">
        <v>158800</v>
      </c>
      <c r="J817" s="3">
        <v>162500</v>
      </c>
      <c r="K817" s="3">
        <v>167500</v>
      </c>
      <c r="L817" s="3">
        <v>189000</v>
      </c>
      <c r="M817" s="3">
        <v>172500</v>
      </c>
      <c r="N817" s="3">
        <v>190900</v>
      </c>
      <c r="O817" s="11">
        <v>184600</v>
      </c>
      <c r="P817" s="11">
        <v>203200</v>
      </c>
      <c r="Q817" s="11">
        <v>193800</v>
      </c>
      <c r="R817" s="11">
        <v>212800</v>
      </c>
    </row>
    <row r="818" spans="1:18" hidden="1">
      <c r="A818" s="10" t="s">
        <v>1270</v>
      </c>
      <c r="B818" s="10" t="str">
        <f t="shared" si="25"/>
        <v>AVEX005</v>
      </c>
      <c r="C818" s="4" t="s">
        <v>1261</v>
      </c>
      <c r="D818" s="4" t="s">
        <v>20</v>
      </c>
      <c r="E818" s="4" t="s">
        <v>432</v>
      </c>
      <c r="F818" s="4">
        <v>5.8440000000000003</v>
      </c>
      <c r="G818" s="4">
        <v>4</v>
      </c>
      <c r="H818" s="4" t="s">
        <v>22</v>
      </c>
      <c r="I818" s="3">
        <v>158800</v>
      </c>
      <c r="J818" s="3">
        <v>162500</v>
      </c>
      <c r="K818" s="3">
        <v>167500</v>
      </c>
      <c r="L818" s="3">
        <v>189000</v>
      </c>
      <c r="M818" s="3">
        <v>172500</v>
      </c>
      <c r="N818" s="3">
        <v>190900</v>
      </c>
      <c r="O818" s="11">
        <v>184600</v>
      </c>
      <c r="P818" s="11">
        <v>203200</v>
      </c>
      <c r="Q818" s="11">
        <v>193800</v>
      </c>
      <c r="R818" s="11">
        <v>212800</v>
      </c>
    </row>
    <row r="819" spans="1:18" hidden="1">
      <c r="A819" s="10" t="s">
        <v>1271</v>
      </c>
      <c r="B819" s="10" t="str">
        <f t="shared" si="25"/>
        <v>AVEX005</v>
      </c>
      <c r="C819" s="4" t="s">
        <v>1263</v>
      </c>
      <c r="D819" s="4" t="s">
        <v>20</v>
      </c>
      <c r="E819" s="4" t="s">
        <v>432</v>
      </c>
      <c r="F819" s="4">
        <v>5.8440000000000003</v>
      </c>
      <c r="G819" s="4">
        <v>4</v>
      </c>
      <c r="H819" s="4" t="s">
        <v>22</v>
      </c>
      <c r="I819" s="3">
        <v>158800</v>
      </c>
      <c r="J819" s="3">
        <v>162500</v>
      </c>
      <c r="K819" s="3">
        <v>167500</v>
      </c>
      <c r="L819" s="3">
        <v>189000</v>
      </c>
      <c r="M819" s="3">
        <v>172500</v>
      </c>
      <c r="N819" s="3">
        <v>190900</v>
      </c>
      <c r="O819" s="11">
        <v>184600</v>
      </c>
      <c r="P819" s="11">
        <v>203200</v>
      </c>
      <c r="Q819" s="11">
        <v>193800</v>
      </c>
      <c r="R819" s="11">
        <v>212800</v>
      </c>
    </row>
    <row r="820" spans="1:18" hidden="1">
      <c r="A820" s="10" t="s">
        <v>1272</v>
      </c>
      <c r="B820" s="10" t="str">
        <f t="shared" si="25"/>
        <v>AVEX005</v>
      </c>
      <c r="C820" s="4" t="s">
        <v>1273</v>
      </c>
      <c r="D820" s="4" t="s">
        <v>20</v>
      </c>
      <c r="E820" s="4" t="s">
        <v>432</v>
      </c>
      <c r="F820" s="4">
        <v>5.23</v>
      </c>
      <c r="G820" s="4">
        <v>4</v>
      </c>
      <c r="H820" s="4" t="s">
        <v>22</v>
      </c>
      <c r="I820" s="3">
        <v>158800</v>
      </c>
      <c r="J820" s="3">
        <v>162500</v>
      </c>
      <c r="K820" s="3">
        <v>167500</v>
      </c>
      <c r="L820" s="3">
        <v>189000</v>
      </c>
      <c r="M820" s="3">
        <v>172500</v>
      </c>
      <c r="N820" s="3">
        <v>190900</v>
      </c>
      <c r="O820" s="11">
        <v>184600</v>
      </c>
      <c r="P820" s="11">
        <v>195400</v>
      </c>
      <c r="Q820" s="11">
        <v>193800</v>
      </c>
      <c r="R820" s="11">
        <v>212800</v>
      </c>
    </row>
    <row r="821" spans="1:18" hidden="1">
      <c r="A821" s="10" t="s">
        <v>1274</v>
      </c>
      <c r="B821" s="10" t="str">
        <f>A821</f>
        <v>AVEX005KBA</v>
      </c>
      <c r="C821" s="4" t="s">
        <v>1275</v>
      </c>
      <c r="D821" s="4" t="s">
        <v>75</v>
      </c>
      <c r="E821" s="4" t="s">
        <v>432</v>
      </c>
      <c r="F821" s="4">
        <v>5.13</v>
      </c>
      <c r="G821" s="4">
        <v>4</v>
      </c>
      <c r="H821" s="4" t="s">
        <v>22</v>
      </c>
      <c r="I821" s="3">
        <v>155500</v>
      </c>
      <c r="J821" s="3">
        <v>175100</v>
      </c>
      <c r="K821" s="3">
        <v>167500</v>
      </c>
      <c r="L821" s="3">
        <v>187900</v>
      </c>
      <c r="M821" s="3">
        <v>172500</v>
      </c>
      <c r="N821" s="3">
        <v>187900</v>
      </c>
      <c r="O821" s="11">
        <v>184600</v>
      </c>
      <c r="P821" s="11">
        <v>195400</v>
      </c>
      <c r="Q821" s="11">
        <v>193800</v>
      </c>
      <c r="R821" s="11">
        <v>204600</v>
      </c>
    </row>
    <row r="822" spans="1:18" hidden="1">
      <c r="A822" s="10" t="s">
        <v>1276</v>
      </c>
      <c r="B822" s="10" t="str">
        <f>A822</f>
        <v>AVEX005KBB</v>
      </c>
      <c r="C822" s="4" t="s">
        <v>1277</v>
      </c>
      <c r="D822" s="4" t="s">
        <v>75</v>
      </c>
      <c r="E822" s="4" t="s">
        <v>432</v>
      </c>
      <c r="F822" s="4">
        <v>5.03</v>
      </c>
      <c r="G822" s="4">
        <v>4</v>
      </c>
      <c r="H822" s="4" t="s">
        <v>22</v>
      </c>
      <c r="I822" s="3">
        <v>139700</v>
      </c>
      <c r="J822" s="3">
        <v>157900</v>
      </c>
      <c r="K822" s="3">
        <v>160800</v>
      </c>
      <c r="L822" s="3">
        <v>180300</v>
      </c>
      <c r="M822" s="3">
        <v>165600</v>
      </c>
      <c r="N822" s="3">
        <v>180300</v>
      </c>
      <c r="O822" s="3">
        <v>177200</v>
      </c>
      <c r="P822" s="3">
        <v>187500</v>
      </c>
      <c r="Q822" s="11">
        <v>186000</v>
      </c>
      <c r="R822" s="11">
        <v>196300</v>
      </c>
    </row>
    <row r="823" spans="1:18" hidden="1">
      <c r="A823" s="10" t="s">
        <v>1278</v>
      </c>
      <c r="B823" s="10" t="str">
        <f>A823</f>
        <v>AVEX005KBC</v>
      </c>
      <c r="C823" s="4" t="s">
        <v>1279</v>
      </c>
      <c r="D823" s="4" t="s">
        <v>75</v>
      </c>
      <c r="E823" s="4" t="s">
        <v>432</v>
      </c>
      <c r="F823" s="4">
        <v>4.7300000000000004</v>
      </c>
      <c r="G823" s="4">
        <v>4</v>
      </c>
      <c r="H823" s="4" t="s">
        <v>22</v>
      </c>
      <c r="I823" s="3">
        <v>122600</v>
      </c>
      <c r="J823" s="3">
        <v>139500</v>
      </c>
      <c r="K823" s="3">
        <v>154200</v>
      </c>
      <c r="L823" s="3">
        <v>172900</v>
      </c>
      <c r="M823" s="3">
        <v>158700</v>
      </c>
      <c r="N823" s="3">
        <v>172900</v>
      </c>
      <c r="O823" s="3">
        <v>169800</v>
      </c>
      <c r="P823" s="3">
        <v>179800</v>
      </c>
      <c r="Q823" s="11">
        <v>178300</v>
      </c>
      <c r="R823" s="11">
        <v>188300</v>
      </c>
    </row>
    <row r="824" spans="1:18" hidden="1">
      <c r="A824" s="10" t="s">
        <v>1280</v>
      </c>
      <c r="B824" s="10" t="str">
        <f t="shared" ref="B824:B832" si="26">LEFT(A824,7)</f>
        <v>AVEX025</v>
      </c>
      <c r="C824" s="4" t="s">
        <v>1249</v>
      </c>
      <c r="D824" s="4" t="s">
        <v>20</v>
      </c>
      <c r="E824" s="4" t="s">
        <v>637</v>
      </c>
      <c r="F824" s="4">
        <v>26.015000000000001</v>
      </c>
      <c r="G824" s="4">
        <v>1</v>
      </c>
      <c r="H824" s="4" t="s">
        <v>147</v>
      </c>
      <c r="I824" s="3">
        <v>753500</v>
      </c>
      <c r="J824" s="3">
        <v>853400</v>
      </c>
      <c r="K824" s="3">
        <v>795000</v>
      </c>
      <c r="L824" s="3">
        <v>897800</v>
      </c>
      <c r="M824" s="3">
        <v>818900</v>
      </c>
      <c r="N824" s="3">
        <v>906800</v>
      </c>
      <c r="O824" s="11">
        <v>876200</v>
      </c>
      <c r="P824" s="11">
        <v>965200</v>
      </c>
      <c r="Q824" s="11">
        <v>920000</v>
      </c>
      <c r="R824" s="11">
        <v>1010800</v>
      </c>
    </row>
    <row r="825" spans="1:18" hidden="1">
      <c r="A825" s="10" t="s">
        <v>1281</v>
      </c>
      <c r="B825" s="10" t="str">
        <f t="shared" si="26"/>
        <v>AVEX025</v>
      </c>
      <c r="C825" s="4" t="s">
        <v>1251</v>
      </c>
      <c r="D825" s="4" t="s">
        <v>20</v>
      </c>
      <c r="E825" s="4" t="s">
        <v>637</v>
      </c>
      <c r="F825" s="4">
        <v>26.015000000000001</v>
      </c>
      <c r="G825" s="4">
        <v>1</v>
      </c>
      <c r="H825" s="4" t="s">
        <v>147</v>
      </c>
      <c r="I825" s="3">
        <v>753500</v>
      </c>
      <c r="J825" s="3">
        <v>853400</v>
      </c>
      <c r="K825" s="3">
        <v>795000</v>
      </c>
      <c r="L825" s="3">
        <v>897800</v>
      </c>
      <c r="M825" s="3">
        <v>818900</v>
      </c>
      <c r="N825" s="3">
        <v>906800</v>
      </c>
      <c r="O825" s="11">
        <v>876200</v>
      </c>
      <c r="P825" s="11">
        <v>965200</v>
      </c>
      <c r="Q825" s="11">
        <v>920000</v>
      </c>
      <c r="R825" s="11">
        <v>1010800</v>
      </c>
    </row>
    <row r="826" spans="1:18" hidden="1">
      <c r="A826" s="10" t="s">
        <v>1282</v>
      </c>
      <c r="B826" s="10" t="str">
        <f t="shared" si="26"/>
        <v>AVEX025</v>
      </c>
      <c r="C826" s="4" t="s">
        <v>1253</v>
      </c>
      <c r="D826" s="4" t="s">
        <v>20</v>
      </c>
      <c r="E826" s="4" t="s">
        <v>637</v>
      </c>
      <c r="F826" s="4">
        <v>26.015000000000001</v>
      </c>
      <c r="G826" s="4">
        <v>1</v>
      </c>
      <c r="H826" s="4" t="s">
        <v>147</v>
      </c>
      <c r="I826" s="3">
        <v>753500</v>
      </c>
      <c r="J826" s="3">
        <v>853400</v>
      </c>
      <c r="K826" s="3">
        <v>795000</v>
      </c>
      <c r="L826" s="3">
        <v>897800</v>
      </c>
      <c r="M826" s="3">
        <v>818900</v>
      </c>
      <c r="N826" s="3">
        <v>906800</v>
      </c>
      <c r="O826" s="11">
        <v>876200</v>
      </c>
      <c r="P826" s="11">
        <v>965200</v>
      </c>
      <c r="Q826" s="11">
        <v>920000</v>
      </c>
      <c r="R826" s="11">
        <v>1010800</v>
      </c>
    </row>
    <row r="827" spans="1:18" hidden="1">
      <c r="A827" s="10" t="s">
        <v>1283</v>
      </c>
      <c r="B827" s="10" t="str">
        <f t="shared" si="26"/>
        <v>AVEX025</v>
      </c>
      <c r="C827" s="4" t="s">
        <v>1255</v>
      </c>
      <c r="D827" s="4" t="s">
        <v>20</v>
      </c>
      <c r="E827" s="4" t="s">
        <v>637</v>
      </c>
      <c r="F827" s="4">
        <v>26.015000000000001</v>
      </c>
      <c r="G827" s="4">
        <v>1</v>
      </c>
      <c r="H827" s="4" t="s">
        <v>147</v>
      </c>
      <c r="I827" s="3">
        <v>753500</v>
      </c>
      <c r="J827" s="3">
        <v>853400</v>
      </c>
      <c r="K827" s="3">
        <v>795000</v>
      </c>
      <c r="L827" s="3">
        <v>897800</v>
      </c>
      <c r="M827" s="3">
        <v>818900</v>
      </c>
      <c r="N827" s="3">
        <v>906800</v>
      </c>
      <c r="O827" s="11">
        <v>876200</v>
      </c>
      <c r="P827" s="11">
        <v>965200</v>
      </c>
      <c r="Q827" s="11">
        <v>920000</v>
      </c>
      <c r="R827" s="11">
        <v>1010800</v>
      </c>
    </row>
    <row r="828" spans="1:18" hidden="1">
      <c r="A828" s="10" t="s">
        <v>1284</v>
      </c>
      <c r="B828" s="10" t="str">
        <f t="shared" si="26"/>
        <v>AVEX025</v>
      </c>
      <c r="C828" s="4" t="s">
        <v>1257</v>
      </c>
      <c r="D828" s="4" t="s">
        <v>20</v>
      </c>
      <c r="E828" s="4" t="s">
        <v>637</v>
      </c>
      <c r="F828" s="4">
        <v>26.015000000000001</v>
      </c>
      <c r="G828" s="4">
        <v>1</v>
      </c>
      <c r="H828" s="4" t="s">
        <v>147</v>
      </c>
      <c r="I828" s="3">
        <v>753500</v>
      </c>
      <c r="J828" s="3">
        <v>853400</v>
      </c>
      <c r="K828" s="3">
        <v>795000</v>
      </c>
      <c r="L828" s="3">
        <v>897800</v>
      </c>
      <c r="M828" s="3">
        <v>818900</v>
      </c>
      <c r="N828" s="3">
        <v>906800</v>
      </c>
      <c r="O828" s="11">
        <v>876200</v>
      </c>
      <c r="P828" s="11">
        <v>965200</v>
      </c>
      <c r="Q828" s="11">
        <v>920000</v>
      </c>
      <c r="R828" s="11">
        <v>1010800</v>
      </c>
    </row>
    <row r="829" spans="1:18" hidden="1">
      <c r="A829" s="10" t="s">
        <v>1285</v>
      </c>
      <c r="B829" s="10" t="str">
        <f t="shared" si="26"/>
        <v>AVEX025</v>
      </c>
      <c r="C829" s="4" t="s">
        <v>1259</v>
      </c>
      <c r="D829" s="4" t="s">
        <v>20</v>
      </c>
      <c r="E829" s="4" t="s">
        <v>637</v>
      </c>
      <c r="F829" s="4">
        <v>26.015000000000001</v>
      </c>
      <c r="G829" s="4">
        <v>1</v>
      </c>
      <c r="H829" s="4" t="s">
        <v>147</v>
      </c>
      <c r="I829" s="3">
        <v>753500</v>
      </c>
      <c r="J829" s="3">
        <v>853400</v>
      </c>
      <c r="K829" s="3">
        <v>795000</v>
      </c>
      <c r="L829" s="3">
        <v>897800</v>
      </c>
      <c r="M829" s="3">
        <v>818900</v>
      </c>
      <c r="N829" s="3">
        <v>906800</v>
      </c>
      <c r="O829" s="11">
        <v>876200</v>
      </c>
      <c r="P829" s="11">
        <v>965200</v>
      </c>
      <c r="Q829" s="11">
        <v>920000</v>
      </c>
      <c r="R829" s="11">
        <v>1010800</v>
      </c>
    </row>
    <row r="830" spans="1:18" hidden="1">
      <c r="A830" s="10" t="s">
        <v>1286</v>
      </c>
      <c r="B830" s="10" t="str">
        <f t="shared" si="26"/>
        <v>AVEX025</v>
      </c>
      <c r="C830" s="4" t="s">
        <v>1261</v>
      </c>
      <c r="D830" s="4" t="s">
        <v>20</v>
      </c>
      <c r="E830" s="4" t="s">
        <v>637</v>
      </c>
      <c r="F830" s="4">
        <v>26.015000000000001</v>
      </c>
      <c r="G830" s="4">
        <v>1</v>
      </c>
      <c r="H830" s="4" t="s">
        <v>147</v>
      </c>
      <c r="I830" s="3">
        <v>753500</v>
      </c>
      <c r="J830" s="3">
        <v>853400</v>
      </c>
      <c r="K830" s="3">
        <v>795000</v>
      </c>
      <c r="L830" s="3">
        <v>897800</v>
      </c>
      <c r="M830" s="3">
        <v>818900</v>
      </c>
      <c r="N830" s="3">
        <v>906800</v>
      </c>
      <c r="O830" s="11">
        <v>876200</v>
      </c>
      <c r="P830" s="11">
        <v>965200</v>
      </c>
      <c r="Q830" s="11">
        <v>920000</v>
      </c>
      <c r="R830" s="11">
        <v>1010800</v>
      </c>
    </row>
    <row r="831" spans="1:18" hidden="1">
      <c r="A831" s="10" t="s">
        <v>1287</v>
      </c>
      <c r="B831" s="10" t="str">
        <f t="shared" si="26"/>
        <v>AVEX025</v>
      </c>
      <c r="C831" s="4" t="s">
        <v>1263</v>
      </c>
      <c r="D831" s="4" t="s">
        <v>20</v>
      </c>
      <c r="E831" s="4" t="s">
        <v>637</v>
      </c>
      <c r="F831" s="4">
        <v>26.015000000000001</v>
      </c>
      <c r="G831" s="4">
        <v>1</v>
      </c>
      <c r="H831" s="4" t="s">
        <v>147</v>
      </c>
      <c r="I831" s="3">
        <v>753500</v>
      </c>
      <c r="J831" s="3">
        <v>853400</v>
      </c>
      <c r="K831" s="3">
        <v>795000</v>
      </c>
      <c r="L831" s="3">
        <v>897800</v>
      </c>
      <c r="M831" s="3">
        <v>818900</v>
      </c>
      <c r="N831" s="3">
        <v>906800</v>
      </c>
      <c r="O831" s="11">
        <v>876200</v>
      </c>
      <c r="P831" s="11">
        <v>965200</v>
      </c>
      <c r="Q831" s="11">
        <v>920000</v>
      </c>
      <c r="R831" s="11">
        <v>1010800</v>
      </c>
    </row>
    <row r="832" spans="1:18" hidden="1">
      <c r="A832" s="10" t="s">
        <v>1288</v>
      </c>
      <c r="B832" s="10" t="str">
        <f t="shared" si="26"/>
        <v>AVEX025</v>
      </c>
      <c r="C832" s="4" t="s">
        <v>1273</v>
      </c>
      <c r="D832" s="4" t="s">
        <v>20</v>
      </c>
      <c r="E832" s="4" t="s">
        <v>637</v>
      </c>
      <c r="F832" s="4">
        <v>26.02</v>
      </c>
      <c r="G832" s="4">
        <v>1</v>
      </c>
      <c r="H832" s="4" t="s">
        <v>147</v>
      </c>
      <c r="I832" s="15">
        <v>753500</v>
      </c>
      <c r="J832" s="3">
        <v>853400</v>
      </c>
      <c r="K832" s="3">
        <v>795000</v>
      </c>
      <c r="L832" s="3">
        <v>897800</v>
      </c>
      <c r="M832" s="3">
        <v>818900</v>
      </c>
      <c r="N832" s="3">
        <v>906800</v>
      </c>
      <c r="O832" s="11">
        <v>876200</v>
      </c>
      <c r="P832" s="11">
        <v>965200</v>
      </c>
      <c r="Q832" s="11">
        <v>846400</v>
      </c>
      <c r="R832" s="11">
        <v>894600</v>
      </c>
    </row>
    <row r="833" spans="1:18" hidden="1">
      <c r="A833" s="10" t="s">
        <v>1289</v>
      </c>
      <c r="B833" s="10" t="str">
        <f>A833</f>
        <v>AVEX025KPBA</v>
      </c>
      <c r="C833" s="4" t="s">
        <v>1275</v>
      </c>
      <c r="D833" s="4" t="s">
        <v>75</v>
      </c>
      <c r="E833" s="4" t="s">
        <v>637</v>
      </c>
      <c r="F833" s="4">
        <v>25.52</v>
      </c>
      <c r="G833" s="4">
        <v>1</v>
      </c>
      <c r="H833" s="4" t="s">
        <v>147</v>
      </c>
      <c r="I833" s="3">
        <v>737000</v>
      </c>
      <c r="J833" s="3">
        <v>831200</v>
      </c>
      <c r="K833" s="11">
        <v>795000</v>
      </c>
      <c r="L833" s="3">
        <v>892700</v>
      </c>
      <c r="M833" s="3">
        <v>818900</v>
      </c>
      <c r="N833" s="3">
        <v>892700</v>
      </c>
      <c r="O833" s="11">
        <v>876200</v>
      </c>
      <c r="P833" s="11">
        <v>928400</v>
      </c>
      <c r="Q833" s="11">
        <v>920000</v>
      </c>
      <c r="R833" s="11">
        <v>1010800</v>
      </c>
    </row>
    <row r="834" spans="1:18" hidden="1">
      <c r="A834" s="10" t="s">
        <v>1290</v>
      </c>
      <c r="B834" s="10" t="str">
        <f>A834</f>
        <v>AVEX025KPBB</v>
      </c>
      <c r="C834" s="4" t="s">
        <v>1277</v>
      </c>
      <c r="D834" s="4" t="s">
        <v>75</v>
      </c>
      <c r="E834" s="4" t="s">
        <v>637</v>
      </c>
      <c r="F834" s="4">
        <v>25.02</v>
      </c>
      <c r="G834" s="4">
        <v>1</v>
      </c>
      <c r="H834" s="4" t="s">
        <v>147</v>
      </c>
      <c r="I834" s="3">
        <v>663100</v>
      </c>
      <c r="J834" s="3">
        <v>751600</v>
      </c>
      <c r="K834" s="11">
        <v>763200</v>
      </c>
      <c r="L834" s="3">
        <v>857400</v>
      </c>
      <c r="M834" s="3">
        <v>786100</v>
      </c>
      <c r="N834" s="3">
        <v>857400</v>
      </c>
      <c r="O834" s="3">
        <v>841200</v>
      </c>
      <c r="P834" s="3">
        <v>891700</v>
      </c>
      <c r="Q834" s="11">
        <v>920000</v>
      </c>
      <c r="R834" s="11">
        <v>972100</v>
      </c>
    </row>
    <row r="835" spans="1:18" hidden="1">
      <c r="A835" s="10" t="s">
        <v>1291</v>
      </c>
      <c r="B835" s="10" t="str">
        <f>A835</f>
        <v>AVEX025KPBC</v>
      </c>
      <c r="C835" s="4" t="s">
        <v>1279</v>
      </c>
      <c r="D835" s="4" t="s">
        <v>75</v>
      </c>
      <c r="E835" s="4" t="s">
        <v>637</v>
      </c>
      <c r="F835" s="4">
        <v>23.52</v>
      </c>
      <c r="G835" s="4">
        <v>1</v>
      </c>
      <c r="H835" s="4" t="s">
        <v>147</v>
      </c>
      <c r="I835" s="3">
        <v>581100</v>
      </c>
      <c r="J835" s="3">
        <v>663200</v>
      </c>
      <c r="K835" s="11">
        <v>731400</v>
      </c>
      <c r="L835" s="3">
        <v>821700</v>
      </c>
      <c r="M835" s="3">
        <v>753400</v>
      </c>
      <c r="N835" s="3">
        <v>821700</v>
      </c>
      <c r="O835" s="3">
        <v>806100</v>
      </c>
      <c r="P835" s="3">
        <v>854600</v>
      </c>
      <c r="Q835" s="11">
        <v>883200</v>
      </c>
      <c r="R835" s="11">
        <v>933500</v>
      </c>
    </row>
    <row r="836" spans="1:18" hidden="1">
      <c r="A836" s="4" t="s">
        <v>1292</v>
      </c>
      <c r="B836" s="10" t="str">
        <f t="shared" ref="B836:B888" si="27">LEFT(A836,7)</f>
        <v>AVFI001</v>
      </c>
      <c r="C836" s="4" t="s">
        <v>1293</v>
      </c>
      <c r="D836" s="4" t="s">
        <v>20</v>
      </c>
      <c r="E836" s="4" t="s">
        <v>640</v>
      </c>
      <c r="F836" s="4">
        <v>1.048</v>
      </c>
      <c r="G836" s="4">
        <v>24</v>
      </c>
      <c r="H836" s="4" t="s">
        <v>22</v>
      </c>
      <c r="I836" s="3"/>
      <c r="J836" s="3"/>
      <c r="K836" s="3">
        <v>85500</v>
      </c>
      <c r="L836" s="3">
        <v>95400</v>
      </c>
      <c r="M836" s="3">
        <v>86400</v>
      </c>
      <c r="N836" s="3">
        <v>95400</v>
      </c>
      <c r="O836" s="11">
        <v>96800</v>
      </c>
      <c r="P836" s="11">
        <v>106000</v>
      </c>
      <c r="Q836" s="11">
        <v>101600</v>
      </c>
      <c r="R836" s="11">
        <v>111200</v>
      </c>
    </row>
    <row r="837" spans="1:18" hidden="1">
      <c r="A837" s="4" t="s">
        <v>1294</v>
      </c>
      <c r="B837" s="10" t="str">
        <f t="shared" si="27"/>
        <v>AVFI001</v>
      </c>
      <c r="C837" s="4" t="s">
        <v>1295</v>
      </c>
      <c r="D837" s="4" t="s">
        <v>20</v>
      </c>
      <c r="E837" s="4" t="s">
        <v>640</v>
      </c>
      <c r="F837" s="4">
        <v>1.048</v>
      </c>
      <c r="G837" s="4">
        <v>24</v>
      </c>
      <c r="H837" s="4" t="s">
        <v>22</v>
      </c>
      <c r="I837" s="3"/>
      <c r="J837" s="3"/>
      <c r="K837" s="3">
        <v>85500</v>
      </c>
      <c r="L837" s="3">
        <v>95400</v>
      </c>
      <c r="M837" s="3">
        <v>86400</v>
      </c>
      <c r="N837" s="3">
        <v>95400</v>
      </c>
      <c r="O837" s="11">
        <v>96800</v>
      </c>
      <c r="P837" s="11">
        <v>106000</v>
      </c>
      <c r="Q837" s="11">
        <v>101600</v>
      </c>
      <c r="R837" s="11">
        <v>111200</v>
      </c>
    </row>
    <row r="838" spans="1:18" hidden="1">
      <c r="A838" s="4" t="s">
        <v>1296</v>
      </c>
      <c r="B838" s="10" t="str">
        <f t="shared" si="27"/>
        <v>AVFI001</v>
      </c>
      <c r="C838" s="4" t="s">
        <v>1297</v>
      </c>
      <c r="D838" s="4" t="s">
        <v>20</v>
      </c>
      <c r="E838" s="4" t="s">
        <v>640</v>
      </c>
      <c r="F838" s="4">
        <v>1.048</v>
      </c>
      <c r="G838" s="4">
        <v>24</v>
      </c>
      <c r="H838" s="4" t="s">
        <v>22</v>
      </c>
      <c r="I838" s="3"/>
      <c r="J838" s="3"/>
      <c r="K838" s="3">
        <v>85500</v>
      </c>
      <c r="L838" s="3">
        <v>95400</v>
      </c>
      <c r="M838" s="3">
        <v>86400</v>
      </c>
      <c r="N838" s="3">
        <v>95400</v>
      </c>
      <c r="O838" s="11">
        <v>96800</v>
      </c>
      <c r="P838" s="11">
        <v>106000</v>
      </c>
      <c r="Q838" s="11">
        <v>101600</v>
      </c>
      <c r="R838" s="11">
        <v>111200</v>
      </c>
    </row>
    <row r="839" spans="1:18" hidden="1">
      <c r="A839" s="4" t="s">
        <v>1298</v>
      </c>
      <c r="B839" s="10" t="str">
        <f t="shared" si="27"/>
        <v>AVFI001</v>
      </c>
      <c r="C839" s="4" t="s">
        <v>1299</v>
      </c>
      <c r="D839" s="4" t="s">
        <v>20</v>
      </c>
      <c r="E839" s="4" t="s">
        <v>640</v>
      </c>
      <c r="F839" s="4">
        <v>1.048</v>
      </c>
      <c r="G839" s="4">
        <v>24</v>
      </c>
      <c r="H839" s="4" t="s">
        <v>22</v>
      </c>
      <c r="I839" s="3"/>
      <c r="J839" s="3"/>
      <c r="K839" s="3">
        <v>85500</v>
      </c>
      <c r="L839" s="3">
        <v>95400</v>
      </c>
      <c r="M839" s="3">
        <v>86400</v>
      </c>
      <c r="N839" s="3">
        <v>95400</v>
      </c>
      <c r="O839" s="11">
        <v>96800</v>
      </c>
      <c r="P839" s="11">
        <v>106000</v>
      </c>
      <c r="Q839" s="11">
        <v>101600</v>
      </c>
      <c r="R839" s="11">
        <v>111200</v>
      </c>
    </row>
    <row r="840" spans="1:18" hidden="1">
      <c r="A840" s="4" t="s">
        <v>1300</v>
      </c>
      <c r="B840" s="10" t="str">
        <f t="shared" si="27"/>
        <v>AVFI040</v>
      </c>
      <c r="C840" s="4" t="s">
        <v>1301</v>
      </c>
      <c r="D840" s="4"/>
      <c r="E840" s="4"/>
      <c r="F840" s="4"/>
      <c r="G840" s="4"/>
      <c r="H840" s="4"/>
      <c r="I840" s="3"/>
      <c r="J840" s="3"/>
      <c r="K840" s="3"/>
      <c r="L840" s="3"/>
      <c r="M840" s="3"/>
      <c r="N840" s="3"/>
      <c r="O840" s="3">
        <v>0</v>
      </c>
      <c r="P840" s="3">
        <v>0</v>
      </c>
      <c r="Q840" s="11">
        <v>0</v>
      </c>
      <c r="R840" s="11">
        <v>0</v>
      </c>
    </row>
    <row r="841" spans="1:18" hidden="1">
      <c r="A841" s="4" t="s">
        <v>1302</v>
      </c>
      <c r="B841" s="10" t="str">
        <f t="shared" si="27"/>
        <v>AVFI200</v>
      </c>
      <c r="C841" s="4" t="s">
        <v>1293</v>
      </c>
      <c r="D841" s="4" t="s">
        <v>84</v>
      </c>
      <c r="E841" s="4" t="s">
        <v>327</v>
      </c>
      <c r="F841" s="4">
        <v>0.23899999999999999</v>
      </c>
      <c r="G841" s="4">
        <v>48</v>
      </c>
      <c r="H841" s="4" t="s">
        <v>22</v>
      </c>
      <c r="I841" s="3"/>
      <c r="J841" s="3"/>
      <c r="K841" s="3">
        <v>22000</v>
      </c>
      <c r="L841" s="3">
        <v>24500</v>
      </c>
      <c r="M841" s="3">
        <v>22200</v>
      </c>
      <c r="N841" s="3">
        <v>24500</v>
      </c>
      <c r="O841" s="11">
        <v>24900</v>
      </c>
      <c r="P841" s="11">
        <v>27300</v>
      </c>
      <c r="Q841" s="11">
        <v>26100</v>
      </c>
      <c r="R841" s="11">
        <v>28600</v>
      </c>
    </row>
    <row r="842" spans="1:18" hidden="1">
      <c r="A842" s="4" t="s">
        <v>1303</v>
      </c>
      <c r="B842" s="10" t="str">
        <f t="shared" si="27"/>
        <v>AVFI200</v>
      </c>
      <c r="C842" s="4" t="s">
        <v>1295</v>
      </c>
      <c r="D842" s="4" t="s">
        <v>84</v>
      </c>
      <c r="E842" s="4" t="s">
        <v>327</v>
      </c>
      <c r="F842" s="4">
        <v>0.23899999999999999</v>
      </c>
      <c r="G842" s="4">
        <v>48</v>
      </c>
      <c r="H842" s="4" t="s">
        <v>22</v>
      </c>
      <c r="I842" s="3"/>
      <c r="J842" s="3"/>
      <c r="K842" s="3">
        <v>22000</v>
      </c>
      <c r="L842" s="3">
        <v>24500</v>
      </c>
      <c r="M842" s="3">
        <v>22200</v>
      </c>
      <c r="N842" s="3">
        <v>24500</v>
      </c>
      <c r="O842" s="11">
        <v>24900</v>
      </c>
      <c r="P842" s="11">
        <v>27300</v>
      </c>
      <c r="Q842" s="11">
        <v>26100</v>
      </c>
      <c r="R842" s="11">
        <v>28600</v>
      </c>
    </row>
    <row r="843" spans="1:18" hidden="1">
      <c r="A843" s="4" t="s">
        <v>1304</v>
      </c>
      <c r="B843" s="10" t="str">
        <f t="shared" si="27"/>
        <v>AVFI200</v>
      </c>
      <c r="C843" s="4" t="s">
        <v>1297</v>
      </c>
      <c r="D843" s="4" t="s">
        <v>84</v>
      </c>
      <c r="E843" s="4" t="s">
        <v>327</v>
      </c>
      <c r="F843" s="4">
        <v>0.23899999999999999</v>
      </c>
      <c r="G843" s="4">
        <v>48</v>
      </c>
      <c r="H843" s="4" t="s">
        <v>22</v>
      </c>
      <c r="I843" s="3"/>
      <c r="J843" s="3"/>
      <c r="K843" s="3">
        <v>22000</v>
      </c>
      <c r="L843" s="3">
        <v>24500</v>
      </c>
      <c r="M843" s="3">
        <v>22200</v>
      </c>
      <c r="N843" s="3">
        <v>24500</v>
      </c>
      <c r="O843" s="11">
        <v>24900</v>
      </c>
      <c r="P843" s="11">
        <v>27300</v>
      </c>
      <c r="Q843" s="11">
        <v>26100</v>
      </c>
      <c r="R843" s="11">
        <v>28600</v>
      </c>
    </row>
    <row r="844" spans="1:18" hidden="1">
      <c r="A844" s="4" t="s">
        <v>1305</v>
      </c>
      <c r="B844" s="10" t="str">
        <f t="shared" si="27"/>
        <v>AVFI200</v>
      </c>
      <c r="C844" s="4" t="s">
        <v>1299</v>
      </c>
      <c r="D844" s="4" t="s">
        <v>84</v>
      </c>
      <c r="E844" s="4" t="s">
        <v>327</v>
      </c>
      <c r="F844" s="4">
        <v>0.23899999999999999</v>
      </c>
      <c r="G844" s="4">
        <v>48</v>
      </c>
      <c r="H844" s="4" t="s">
        <v>22</v>
      </c>
      <c r="I844" s="3"/>
      <c r="J844" s="3"/>
      <c r="K844" s="3">
        <v>22000</v>
      </c>
      <c r="L844" s="3">
        <v>24500</v>
      </c>
      <c r="M844" s="3">
        <v>22200</v>
      </c>
      <c r="N844" s="3">
        <v>24500</v>
      </c>
      <c r="O844" s="11">
        <v>24900</v>
      </c>
      <c r="P844" s="11">
        <v>27300</v>
      </c>
      <c r="Q844" s="11">
        <v>26100</v>
      </c>
      <c r="R844" s="11">
        <v>28600</v>
      </c>
    </row>
    <row r="845" spans="1:18" hidden="1">
      <c r="A845" s="4" t="s">
        <v>1306</v>
      </c>
      <c r="B845" s="10" t="str">
        <f t="shared" si="27"/>
        <v>AVFI200</v>
      </c>
      <c r="C845" s="4" t="s">
        <v>1301</v>
      </c>
      <c r="D845" s="4"/>
      <c r="E845" s="4"/>
      <c r="F845" s="4"/>
      <c r="G845" s="4"/>
      <c r="H845" s="4"/>
      <c r="I845" s="3"/>
      <c r="J845" s="3"/>
      <c r="K845" s="3"/>
      <c r="L845" s="3"/>
      <c r="M845" s="3"/>
      <c r="N845" s="3"/>
      <c r="O845" s="3">
        <v>0</v>
      </c>
      <c r="P845" s="3">
        <v>0</v>
      </c>
      <c r="Q845" s="11">
        <v>0</v>
      </c>
      <c r="R845" s="11">
        <v>0</v>
      </c>
    </row>
    <row r="846" spans="1:18" hidden="1">
      <c r="A846" s="10" t="s">
        <v>1307</v>
      </c>
      <c r="B846" s="10" t="str">
        <f t="shared" si="27"/>
        <v>AVFO001</v>
      </c>
      <c r="C846" s="4" t="s">
        <v>1308</v>
      </c>
      <c r="D846" s="4" t="s">
        <v>20</v>
      </c>
      <c r="E846" s="4" t="s">
        <v>21</v>
      </c>
      <c r="F846" s="4">
        <v>1.1299999999999999</v>
      </c>
      <c r="G846" s="4">
        <v>24</v>
      </c>
      <c r="H846" s="4" t="s">
        <v>22</v>
      </c>
      <c r="I846" s="15">
        <v>88000</v>
      </c>
      <c r="J846" s="3">
        <v>97800</v>
      </c>
      <c r="K846" s="3">
        <v>89300</v>
      </c>
      <c r="L846" s="3">
        <v>99300</v>
      </c>
      <c r="M846" s="3">
        <v>89300</v>
      </c>
      <c r="N846" s="3">
        <v>99300</v>
      </c>
      <c r="O846" s="3">
        <v>0</v>
      </c>
      <c r="P846" s="3">
        <v>0</v>
      </c>
      <c r="Q846" s="4">
        <v>106600</v>
      </c>
      <c r="R846" s="4">
        <v>115900</v>
      </c>
    </row>
    <row r="847" spans="1:18" hidden="1">
      <c r="A847" s="10" t="s">
        <v>1309</v>
      </c>
      <c r="B847" s="10" t="str">
        <f t="shared" si="27"/>
        <v>AVFO005</v>
      </c>
      <c r="C847" s="4" t="s">
        <v>1310</v>
      </c>
      <c r="D847" s="4" t="s">
        <v>20</v>
      </c>
      <c r="E847" s="4" t="s">
        <v>432</v>
      </c>
      <c r="F847" s="4">
        <v>5.39</v>
      </c>
      <c r="G847" s="4">
        <v>4</v>
      </c>
      <c r="H847" s="4" t="s">
        <v>22</v>
      </c>
      <c r="I847" s="15">
        <v>421700</v>
      </c>
      <c r="J847" s="3">
        <v>468500</v>
      </c>
      <c r="K847" s="3">
        <v>428000</v>
      </c>
      <c r="L847" s="3">
        <v>475400</v>
      </c>
      <c r="M847" s="3">
        <v>428000</v>
      </c>
      <c r="N847" s="3">
        <v>475400</v>
      </c>
      <c r="O847" s="3">
        <v>0</v>
      </c>
      <c r="P847" s="3">
        <v>0</v>
      </c>
      <c r="Q847" s="4">
        <v>510800</v>
      </c>
      <c r="R847" s="4">
        <v>553900</v>
      </c>
    </row>
    <row r="848" spans="1:18" hidden="1">
      <c r="A848" s="10" t="s">
        <v>1311</v>
      </c>
      <c r="B848" s="10" t="str">
        <f t="shared" si="27"/>
        <v>AVGO001</v>
      </c>
      <c r="C848" s="4" t="s">
        <v>1312</v>
      </c>
      <c r="D848" s="4" t="s">
        <v>20</v>
      </c>
      <c r="E848" s="4" t="s">
        <v>21</v>
      </c>
      <c r="F848" s="4">
        <v>1.0900000000000001</v>
      </c>
      <c r="G848" s="4">
        <v>24</v>
      </c>
      <c r="H848" s="4" t="s">
        <v>22</v>
      </c>
      <c r="I848" s="3">
        <v>52100</v>
      </c>
      <c r="J848" s="3">
        <v>58600</v>
      </c>
      <c r="K848" s="3">
        <v>53400</v>
      </c>
      <c r="L848" s="3">
        <v>60000</v>
      </c>
      <c r="M848" s="3">
        <v>55500</v>
      </c>
      <c r="N848" s="3">
        <v>61200</v>
      </c>
      <c r="O848" s="11">
        <v>59400</v>
      </c>
      <c r="P848" s="11">
        <v>65100</v>
      </c>
      <c r="Q848" s="11">
        <v>62400</v>
      </c>
      <c r="R848" s="11">
        <v>68300</v>
      </c>
    </row>
    <row r="849" spans="1:18" hidden="1">
      <c r="A849" s="10" t="s">
        <v>1313</v>
      </c>
      <c r="B849" s="10" t="str">
        <f t="shared" si="27"/>
        <v>AVGO001</v>
      </c>
      <c r="C849" s="4" t="s">
        <v>1314</v>
      </c>
      <c r="D849" s="4" t="s">
        <v>20</v>
      </c>
      <c r="E849" s="4" t="s">
        <v>21</v>
      </c>
      <c r="F849" s="4">
        <v>1.0900000000000001</v>
      </c>
      <c r="G849" s="4">
        <v>24</v>
      </c>
      <c r="H849" s="4" t="s">
        <v>22</v>
      </c>
      <c r="I849" s="3">
        <v>52100</v>
      </c>
      <c r="J849" s="3">
        <v>58600</v>
      </c>
      <c r="K849" s="3">
        <v>53400</v>
      </c>
      <c r="L849" s="3">
        <v>60000</v>
      </c>
      <c r="M849" s="3">
        <v>55500</v>
      </c>
      <c r="N849" s="3">
        <v>61200</v>
      </c>
      <c r="O849" s="11">
        <v>59400</v>
      </c>
      <c r="P849" s="11">
        <v>65100</v>
      </c>
      <c r="Q849" s="11">
        <v>62400</v>
      </c>
      <c r="R849" s="11">
        <v>68300</v>
      </c>
    </row>
    <row r="850" spans="1:18" hidden="1">
      <c r="A850" s="10" t="s">
        <v>1315</v>
      </c>
      <c r="B850" s="10" t="str">
        <f t="shared" si="27"/>
        <v>AVGO001</v>
      </c>
      <c r="C850" s="4" t="s">
        <v>1316</v>
      </c>
      <c r="D850" s="4" t="s">
        <v>20</v>
      </c>
      <c r="E850" s="4" t="s">
        <v>21</v>
      </c>
      <c r="F850" s="4">
        <v>1.0900000000000001</v>
      </c>
      <c r="G850" s="4">
        <v>24</v>
      </c>
      <c r="H850" s="4" t="s">
        <v>22</v>
      </c>
      <c r="I850" s="3">
        <v>52100</v>
      </c>
      <c r="J850" s="3">
        <v>58600</v>
      </c>
      <c r="K850" s="3">
        <v>53400</v>
      </c>
      <c r="L850" s="3">
        <v>60000</v>
      </c>
      <c r="M850" s="3">
        <v>55500</v>
      </c>
      <c r="N850" s="3">
        <v>61200</v>
      </c>
      <c r="O850" s="11">
        <v>59400</v>
      </c>
      <c r="P850" s="11">
        <v>65100</v>
      </c>
      <c r="Q850" s="11">
        <v>62400</v>
      </c>
      <c r="R850" s="11">
        <v>68300</v>
      </c>
    </row>
    <row r="851" spans="1:18" hidden="1">
      <c r="A851" s="10" t="s">
        <v>1317</v>
      </c>
      <c r="B851" s="10" t="str">
        <f t="shared" si="27"/>
        <v>AVGO001</v>
      </c>
      <c r="C851" s="4" t="s">
        <v>1318</v>
      </c>
      <c r="D851" s="4" t="s">
        <v>20</v>
      </c>
      <c r="E851" s="4" t="s">
        <v>21</v>
      </c>
      <c r="F851" s="4">
        <v>1.0900000000000001</v>
      </c>
      <c r="G851" s="4">
        <v>24</v>
      </c>
      <c r="H851" s="4" t="s">
        <v>22</v>
      </c>
      <c r="I851" s="3">
        <v>52100</v>
      </c>
      <c r="J851" s="3">
        <v>58600</v>
      </c>
      <c r="K851" s="3">
        <v>53400</v>
      </c>
      <c r="L851" s="3">
        <v>60000</v>
      </c>
      <c r="M851" s="3">
        <v>55500</v>
      </c>
      <c r="N851" s="3">
        <v>61200</v>
      </c>
      <c r="O851" s="11">
        <v>59400</v>
      </c>
      <c r="P851" s="11">
        <v>65100</v>
      </c>
      <c r="Q851" s="11">
        <v>62400</v>
      </c>
      <c r="R851" s="11">
        <v>68300</v>
      </c>
    </row>
    <row r="852" spans="1:18" hidden="1">
      <c r="A852" s="10" t="s">
        <v>1319</v>
      </c>
      <c r="B852" s="10" t="str">
        <f t="shared" si="27"/>
        <v>AVGO001</v>
      </c>
      <c r="C852" s="4" t="s">
        <v>1320</v>
      </c>
      <c r="D852" s="4" t="s">
        <v>20</v>
      </c>
      <c r="E852" s="4" t="s">
        <v>21</v>
      </c>
      <c r="F852" s="4">
        <v>1.0900000000000001</v>
      </c>
      <c r="G852" s="4">
        <v>24</v>
      </c>
      <c r="H852" s="4" t="s">
        <v>22</v>
      </c>
      <c r="I852" s="3">
        <v>52100</v>
      </c>
      <c r="J852" s="3">
        <v>58600</v>
      </c>
      <c r="K852" s="3">
        <v>53400</v>
      </c>
      <c r="L852" s="3">
        <v>60000</v>
      </c>
      <c r="M852" s="3">
        <v>55500</v>
      </c>
      <c r="N852" s="3">
        <v>61200</v>
      </c>
      <c r="O852" s="11">
        <v>59400</v>
      </c>
      <c r="P852" s="11">
        <v>65100</v>
      </c>
      <c r="Q852" s="11">
        <v>62400</v>
      </c>
      <c r="R852" s="11">
        <v>68300</v>
      </c>
    </row>
    <row r="853" spans="1:18" hidden="1">
      <c r="A853" s="10" t="s">
        <v>1321</v>
      </c>
      <c r="B853" s="10" t="str">
        <f t="shared" si="27"/>
        <v>AVGO001</v>
      </c>
      <c r="C853" s="4" t="s">
        <v>1322</v>
      </c>
      <c r="D853" s="4" t="s">
        <v>20</v>
      </c>
      <c r="E853" s="4" t="s">
        <v>21</v>
      </c>
      <c r="F853" s="4">
        <v>1.0900000000000001</v>
      </c>
      <c r="G853" s="4">
        <v>24</v>
      </c>
      <c r="H853" s="4" t="s">
        <v>22</v>
      </c>
      <c r="I853" s="3">
        <v>52100</v>
      </c>
      <c r="J853" s="3">
        <v>58600</v>
      </c>
      <c r="K853" s="3">
        <v>53400</v>
      </c>
      <c r="L853" s="3">
        <v>60000</v>
      </c>
      <c r="M853" s="3">
        <v>55500</v>
      </c>
      <c r="N853" s="3">
        <v>61200</v>
      </c>
      <c r="O853" s="11">
        <v>59400</v>
      </c>
      <c r="P853" s="11">
        <v>65100</v>
      </c>
      <c r="Q853" s="11">
        <v>62400</v>
      </c>
      <c r="R853" s="11">
        <v>68300</v>
      </c>
    </row>
    <row r="854" spans="1:18" hidden="1">
      <c r="A854" s="10" t="s">
        <v>1323</v>
      </c>
      <c r="B854" s="10" t="str">
        <f t="shared" si="27"/>
        <v>AVGO001</v>
      </c>
      <c r="C854" s="4" t="s">
        <v>1324</v>
      </c>
      <c r="D854" s="4" t="s">
        <v>20</v>
      </c>
      <c r="E854" s="4" t="s">
        <v>21</v>
      </c>
      <c r="F854" s="4">
        <v>1.0900000000000001</v>
      </c>
      <c r="G854" s="4">
        <v>24</v>
      </c>
      <c r="H854" s="4" t="s">
        <v>22</v>
      </c>
      <c r="I854" s="3">
        <v>52100</v>
      </c>
      <c r="J854" s="3">
        <v>58600</v>
      </c>
      <c r="K854" s="3">
        <v>53400</v>
      </c>
      <c r="L854" s="3">
        <v>60000</v>
      </c>
      <c r="M854" s="3">
        <v>55500</v>
      </c>
      <c r="N854" s="3">
        <v>61200</v>
      </c>
      <c r="O854" s="11">
        <v>59400</v>
      </c>
      <c r="P854" s="11">
        <v>65100</v>
      </c>
      <c r="Q854" s="11">
        <v>62400</v>
      </c>
      <c r="R854" s="11">
        <v>68300</v>
      </c>
    </row>
    <row r="855" spans="1:18" hidden="1">
      <c r="A855" s="10" t="s">
        <v>1325</v>
      </c>
      <c r="B855" s="10" t="str">
        <f t="shared" si="27"/>
        <v>AVGO001</v>
      </c>
      <c r="C855" s="4" t="s">
        <v>1326</v>
      </c>
      <c r="D855" s="4" t="s">
        <v>20</v>
      </c>
      <c r="E855" s="4" t="s">
        <v>21</v>
      </c>
      <c r="F855" s="4">
        <v>1.0900000000000001</v>
      </c>
      <c r="G855" s="4">
        <v>24</v>
      </c>
      <c r="H855" s="4" t="s">
        <v>22</v>
      </c>
      <c r="I855" s="3">
        <v>52100</v>
      </c>
      <c r="J855" s="3">
        <v>58600</v>
      </c>
      <c r="K855" s="3">
        <v>53400</v>
      </c>
      <c r="L855" s="3">
        <v>60000</v>
      </c>
      <c r="M855" s="3">
        <v>55500</v>
      </c>
      <c r="N855" s="3">
        <v>61200</v>
      </c>
      <c r="O855" s="11">
        <v>59400</v>
      </c>
      <c r="P855" s="11">
        <v>65100</v>
      </c>
      <c r="Q855" s="11">
        <v>62400</v>
      </c>
      <c r="R855" s="11">
        <v>68300</v>
      </c>
    </row>
    <row r="856" spans="1:18" hidden="1">
      <c r="A856" s="10" t="s">
        <v>1327</v>
      </c>
      <c r="B856" s="10" t="str">
        <f t="shared" si="27"/>
        <v>AVGO001</v>
      </c>
      <c r="C856" s="4" t="s">
        <v>1328</v>
      </c>
      <c r="D856" s="4" t="s">
        <v>20</v>
      </c>
      <c r="E856" s="4" t="s">
        <v>21</v>
      </c>
      <c r="F856" s="4">
        <v>1.0900000000000001</v>
      </c>
      <c r="G856" s="4">
        <v>24</v>
      </c>
      <c r="H856" s="4" t="s">
        <v>22</v>
      </c>
      <c r="I856" s="3">
        <v>52100</v>
      </c>
      <c r="J856" s="3">
        <v>58600</v>
      </c>
      <c r="K856" s="3">
        <v>53400</v>
      </c>
      <c r="L856" s="3">
        <v>60000</v>
      </c>
      <c r="M856" s="3">
        <v>55500</v>
      </c>
      <c r="N856" s="3">
        <v>61200</v>
      </c>
      <c r="O856" s="11">
        <v>59400</v>
      </c>
      <c r="P856" s="11">
        <v>65100</v>
      </c>
      <c r="Q856" s="11">
        <v>62400</v>
      </c>
      <c r="R856" s="11">
        <v>68300</v>
      </c>
    </row>
    <row r="857" spans="1:18" hidden="1">
      <c r="A857" s="10" t="s">
        <v>1329</v>
      </c>
      <c r="B857" s="10" t="str">
        <f t="shared" si="27"/>
        <v>AVGO001</v>
      </c>
      <c r="C857" s="4" t="s">
        <v>1330</v>
      </c>
      <c r="D857" s="4" t="s">
        <v>20</v>
      </c>
      <c r="E857" s="4" t="s">
        <v>21</v>
      </c>
      <c r="F857" s="4">
        <v>1.0900000000000001</v>
      </c>
      <c r="G857" s="4">
        <v>24</v>
      </c>
      <c r="H857" s="4" t="s">
        <v>22</v>
      </c>
      <c r="I857" s="3">
        <v>52100</v>
      </c>
      <c r="J857" s="3">
        <v>58600</v>
      </c>
      <c r="K857" s="3">
        <v>53400</v>
      </c>
      <c r="L857" s="3">
        <v>60000</v>
      </c>
      <c r="M857" s="3">
        <v>55500</v>
      </c>
      <c r="N857" s="3">
        <v>61200</v>
      </c>
      <c r="O857" s="11">
        <v>59400</v>
      </c>
      <c r="P857" s="11">
        <v>65100</v>
      </c>
      <c r="Q857" s="11">
        <v>62400</v>
      </c>
      <c r="R857" s="11">
        <v>68300</v>
      </c>
    </row>
    <row r="858" spans="1:18" hidden="1">
      <c r="A858" s="10" t="s">
        <v>1331</v>
      </c>
      <c r="B858" s="10" t="str">
        <f t="shared" si="27"/>
        <v>AVGO001</v>
      </c>
      <c r="C858" s="4" t="s">
        <v>1332</v>
      </c>
      <c r="D858" s="4" t="s">
        <v>20</v>
      </c>
      <c r="E858" s="4" t="s">
        <v>21</v>
      </c>
      <c r="F858" s="4">
        <v>1.0900000000000001</v>
      </c>
      <c r="G858" s="4">
        <v>24</v>
      </c>
      <c r="H858" s="4" t="s">
        <v>22</v>
      </c>
      <c r="I858" s="3">
        <v>52100</v>
      </c>
      <c r="J858" s="3">
        <v>58600</v>
      </c>
      <c r="K858" s="3">
        <v>53400</v>
      </c>
      <c r="L858" s="3">
        <v>60000</v>
      </c>
      <c r="M858" s="3">
        <v>55500</v>
      </c>
      <c r="N858" s="3">
        <v>61200</v>
      </c>
      <c r="O858" s="11">
        <v>59400</v>
      </c>
      <c r="P858" s="11">
        <v>65100</v>
      </c>
      <c r="Q858" s="11">
        <v>62400</v>
      </c>
      <c r="R858" s="11">
        <v>68300</v>
      </c>
    </row>
    <row r="859" spans="1:18" hidden="1">
      <c r="A859" s="10" t="s">
        <v>1333</v>
      </c>
      <c r="B859" s="10" t="str">
        <f t="shared" si="27"/>
        <v>AVGO001</v>
      </c>
      <c r="C859" s="4" t="s">
        <v>1334</v>
      </c>
      <c r="D859" s="4" t="s">
        <v>20</v>
      </c>
      <c r="E859" s="4" t="s">
        <v>21</v>
      </c>
      <c r="F859" s="4">
        <v>1.0900000000000001</v>
      </c>
      <c r="G859" s="4">
        <v>24</v>
      </c>
      <c r="H859" s="4" t="s">
        <v>22</v>
      </c>
      <c r="I859" s="3">
        <v>52100</v>
      </c>
      <c r="J859" s="3">
        <v>58600</v>
      </c>
      <c r="K859" s="3">
        <v>53400</v>
      </c>
      <c r="L859" s="3">
        <v>60000</v>
      </c>
      <c r="M859" s="3">
        <v>55500</v>
      </c>
      <c r="N859" s="3">
        <v>61200</v>
      </c>
      <c r="O859" s="11">
        <v>59400</v>
      </c>
      <c r="P859" s="11">
        <v>65100</v>
      </c>
      <c r="Q859" s="11">
        <v>62400</v>
      </c>
      <c r="R859" s="11">
        <v>68300</v>
      </c>
    </row>
    <row r="860" spans="1:18" hidden="1">
      <c r="A860" s="12" t="s">
        <v>1335</v>
      </c>
      <c r="B860" s="10" t="str">
        <f t="shared" si="27"/>
        <v>AVGO001</v>
      </c>
      <c r="C860" s="4" t="s">
        <v>1336</v>
      </c>
      <c r="D860" s="4" t="s">
        <v>20</v>
      </c>
      <c r="E860" s="4" t="s">
        <v>21</v>
      </c>
      <c r="F860" s="4">
        <v>1.0900000000000001</v>
      </c>
      <c r="G860" s="4">
        <v>24</v>
      </c>
      <c r="H860" s="4" t="s">
        <v>22</v>
      </c>
      <c r="I860" s="13">
        <v>52100</v>
      </c>
      <c r="J860" s="3">
        <v>58600</v>
      </c>
      <c r="K860" s="3">
        <v>53400</v>
      </c>
      <c r="L860" s="3">
        <v>60000</v>
      </c>
      <c r="M860" s="3">
        <v>55500</v>
      </c>
      <c r="N860" s="3">
        <v>61200</v>
      </c>
      <c r="O860" s="11">
        <v>59400</v>
      </c>
      <c r="P860" s="11">
        <v>65100</v>
      </c>
      <c r="Q860" s="11">
        <v>62400</v>
      </c>
      <c r="R860" s="11">
        <v>68300</v>
      </c>
    </row>
    <row r="861" spans="1:18" hidden="1">
      <c r="A861" s="10" t="s">
        <v>1337</v>
      </c>
      <c r="B861" s="10" t="str">
        <f t="shared" si="27"/>
        <v>AVGO001</v>
      </c>
      <c r="C861" s="4" t="s">
        <v>1338</v>
      </c>
      <c r="D861" s="4" t="s">
        <v>20</v>
      </c>
      <c r="E861" s="4" t="s">
        <v>21</v>
      </c>
      <c r="F861" s="4">
        <v>1.0900000000000001</v>
      </c>
      <c r="G861" s="4">
        <v>24</v>
      </c>
      <c r="H861" s="4" t="s">
        <v>22</v>
      </c>
      <c r="I861" s="3">
        <v>52100</v>
      </c>
      <c r="J861" s="3">
        <v>58600</v>
      </c>
      <c r="K861" s="3">
        <v>53400</v>
      </c>
      <c r="L861" s="3">
        <v>60000</v>
      </c>
      <c r="M861" s="3">
        <v>55500</v>
      </c>
      <c r="N861" s="3">
        <v>61200</v>
      </c>
      <c r="O861" s="11">
        <v>59400</v>
      </c>
      <c r="P861" s="11">
        <v>65100</v>
      </c>
      <c r="Q861" s="11">
        <v>62400</v>
      </c>
      <c r="R861" s="11">
        <v>68300</v>
      </c>
    </row>
    <row r="862" spans="1:18" hidden="1">
      <c r="A862" s="10" t="s">
        <v>1339</v>
      </c>
      <c r="B862" s="10" t="str">
        <f t="shared" si="27"/>
        <v>AVGO001</v>
      </c>
      <c r="C862" s="4" t="s">
        <v>1340</v>
      </c>
      <c r="D862" s="4" t="s">
        <v>20</v>
      </c>
      <c r="E862" s="4" t="s">
        <v>21</v>
      </c>
      <c r="F862" s="4">
        <v>1.0900000000000001</v>
      </c>
      <c r="G862" s="4">
        <v>24</v>
      </c>
      <c r="H862" s="4" t="s">
        <v>22</v>
      </c>
      <c r="I862" s="3">
        <v>52100</v>
      </c>
      <c r="J862" s="3">
        <v>58600</v>
      </c>
      <c r="K862" s="3">
        <v>53400</v>
      </c>
      <c r="L862" s="3">
        <v>60000</v>
      </c>
      <c r="M862" s="3">
        <v>55500</v>
      </c>
      <c r="N862" s="3">
        <v>61200</v>
      </c>
      <c r="O862" s="11">
        <v>59400</v>
      </c>
      <c r="P862" s="11">
        <v>65100</v>
      </c>
      <c r="Q862" s="11">
        <v>62400</v>
      </c>
      <c r="R862" s="11">
        <v>68300</v>
      </c>
    </row>
    <row r="863" spans="1:18" hidden="1">
      <c r="A863" s="10" t="s">
        <v>1341</v>
      </c>
      <c r="B863" s="10" t="str">
        <f t="shared" si="27"/>
        <v>AVGO001</v>
      </c>
      <c r="C863" s="4" t="s">
        <v>1342</v>
      </c>
      <c r="D863" s="4" t="s">
        <v>20</v>
      </c>
      <c r="E863" s="4" t="s">
        <v>21</v>
      </c>
      <c r="F863" s="4">
        <v>1.0900000000000001</v>
      </c>
      <c r="G863" s="4">
        <v>24</v>
      </c>
      <c r="H863" s="4" t="s">
        <v>22</v>
      </c>
      <c r="I863" s="3">
        <v>52100</v>
      </c>
      <c r="J863" s="3">
        <v>58600</v>
      </c>
      <c r="K863" s="3">
        <v>53400</v>
      </c>
      <c r="L863" s="3">
        <v>60000</v>
      </c>
      <c r="M863" s="3">
        <v>55500</v>
      </c>
      <c r="N863" s="3">
        <v>61200</v>
      </c>
      <c r="O863" s="11">
        <v>59400</v>
      </c>
      <c r="P863" s="11">
        <v>65100</v>
      </c>
      <c r="Q863" s="11">
        <v>62400</v>
      </c>
      <c r="R863" s="11">
        <v>68300</v>
      </c>
    </row>
    <row r="864" spans="1:18" hidden="1">
      <c r="A864" s="10" t="s">
        <v>1343</v>
      </c>
      <c r="B864" s="10" t="str">
        <f t="shared" si="27"/>
        <v>AVGO001</v>
      </c>
      <c r="C864" s="4" t="s">
        <v>1344</v>
      </c>
      <c r="D864" s="4" t="s">
        <v>20</v>
      </c>
      <c r="E864" s="4" t="s">
        <v>21</v>
      </c>
      <c r="F864" s="4">
        <v>1.0900000000000001</v>
      </c>
      <c r="G864" s="4">
        <v>24</v>
      </c>
      <c r="H864" s="4" t="s">
        <v>22</v>
      </c>
      <c r="I864" s="3">
        <v>52100</v>
      </c>
      <c r="J864" s="3">
        <v>58600</v>
      </c>
      <c r="K864" s="3">
        <v>53400</v>
      </c>
      <c r="L864" s="3">
        <v>60000</v>
      </c>
      <c r="M864" s="3">
        <v>55500</v>
      </c>
      <c r="N864" s="3">
        <v>61200</v>
      </c>
      <c r="O864" s="11">
        <v>59400</v>
      </c>
      <c r="P864" s="11">
        <v>65100</v>
      </c>
      <c r="Q864" s="11">
        <v>62400</v>
      </c>
      <c r="R864" s="11">
        <v>68300</v>
      </c>
    </row>
    <row r="865" spans="1:18" hidden="1">
      <c r="A865" s="10" t="s">
        <v>1345</v>
      </c>
      <c r="B865" s="10" t="str">
        <f t="shared" si="27"/>
        <v>AVGO001</v>
      </c>
      <c r="C865" s="4" t="s">
        <v>1346</v>
      </c>
      <c r="D865" s="4" t="s">
        <v>20</v>
      </c>
      <c r="E865" s="4" t="s">
        <v>21</v>
      </c>
      <c r="F865" s="4">
        <v>1.0900000000000001</v>
      </c>
      <c r="G865" s="4">
        <v>24</v>
      </c>
      <c r="H865" s="4" t="s">
        <v>22</v>
      </c>
      <c r="I865" s="3">
        <v>52100</v>
      </c>
      <c r="J865" s="3">
        <v>58600</v>
      </c>
      <c r="K865" s="3">
        <v>53400</v>
      </c>
      <c r="L865" s="3">
        <v>60000</v>
      </c>
      <c r="M865" s="3">
        <v>55500</v>
      </c>
      <c r="N865" s="3">
        <v>61200</v>
      </c>
      <c r="O865" s="11">
        <v>59400</v>
      </c>
      <c r="P865" s="11">
        <v>65100</v>
      </c>
      <c r="Q865" s="11">
        <v>62400</v>
      </c>
      <c r="R865" s="11">
        <v>68300</v>
      </c>
    </row>
    <row r="866" spans="1:18" hidden="1">
      <c r="A866" s="10" t="s">
        <v>1347</v>
      </c>
      <c r="B866" s="10" t="str">
        <f t="shared" si="27"/>
        <v>AVGO001</v>
      </c>
      <c r="C866" s="4" t="s">
        <v>1348</v>
      </c>
      <c r="D866" s="4" t="s">
        <v>20</v>
      </c>
      <c r="E866" s="4" t="s">
        <v>21</v>
      </c>
      <c r="F866" s="4">
        <v>1.0900000000000001</v>
      </c>
      <c r="G866" s="4">
        <v>24</v>
      </c>
      <c r="H866" s="4" t="s">
        <v>22</v>
      </c>
      <c r="I866" s="3">
        <v>52100</v>
      </c>
      <c r="J866" s="3">
        <v>58600</v>
      </c>
      <c r="K866" s="3">
        <v>53400</v>
      </c>
      <c r="L866" s="3">
        <v>60000</v>
      </c>
      <c r="M866" s="3">
        <v>55500</v>
      </c>
      <c r="N866" s="3">
        <v>61200</v>
      </c>
      <c r="O866" s="11">
        <v>59400</v>
      </c>
      <c r="P866" s="11">
        <v>65100</v>
      </c>
      <c r="Q866" s="11">
        <v>62400</v>
      </c>
      <c r="R866" s="11">
        <v>68300</v>
      </c>
    </row>
    <row r="867" spans="1:18" hidden="1">
      <c r="A867" s="10" t="s">
        <v>1349</v>
      </c>
      <c r="B867" s="10" t="str">
        <f t="shared" si="27"/>
        <v>AVGO001</v>
      </c>
      <c r="C867" s="4" t="s">
        <v>1350</v>
      </c>
      <c r="D867" s="4" t="s">
        <v>20</v>
      </c>
      <c r="E867" s="4" t="s">
        <v>21</v>
      </c>
      <c r="F867" s="4">
        <v>1.0900000000000001</v>
      </c>
      <c r="G867" s="4">
        <v>24</v>
      </c>
      <c r="H867" s="4" t="s">
        <v>22</v>
      </c>
      <c r="I867" s="3">
        <v>52100</v>
      </c>
      <c r="J867" s="3">
        <v>58600</v>
      </c>
      <c r="K867" s="3">
        <v>53400</v>
      </c>
      <c r="L867" s="3">
        <v>60000</v>
      </c>
      <c r="M867" s="3">
        <v>55500</v>
      </c>
      <c r="N867" s="3">
        <v>61200</v>
      </c>
      <c r="O867" s="11">
        <v>59400</v>
      </c>
      <c r="P867" s="11">
        <v>65100</v>
      </c>
      <c r="Q867" s="11">
        <v>62400</v>
      </c>
      <c r="R867" s="11">
        <v>68300</v>
      </c>
    </row>
    <row r="868" spans="1:18" hidden="1">
      <c r="A868" s="10" t="s">
        <v>1351</v>
      </c>
      <c r="B868" s="10" t="str">
        <f t="shared" si="27"/>
        <v>AVGO001</v>
      </c>
      <c r="C868" s="4" t="s">
        <v>1352</v>
      </c>
      <c r="D868" s="4" t="s">
        <v>20</v>
      </c>
      <c r="E868" s="4" t="s">
        <v>21</v>
      </c>
      <c r="F868" s="4">
        <v>1.0900000000000001</v>
      </c>
      <c r="G868" s="4">
        <v>24</v>
      </c>
      <c r="H868" s="4" t="s">
        <v>22</v>
      </c>
      <c r="I868" s="3">
        <v>52100</v>
      </c>
      <c r="J868" s="3">
        <v>58600</v>
      </c>
      <c r="K868" s="3">
        <v>53400</v>
      </c>
      <c r="L868" s="3">
        <v>60000</v>
      </c>
      <c r="M868" s="3">
        <v>55500</v>
      </c>
      <c r="N868" s="3">
        <v>61200</v>
      </c>
      <c r="O868" s="11">
        <v>59400</v>
      </c>
      <c r="P868" s="11">
        <v>65100</v>
      </c>
      <c r="Q868" s="11">
        <v>62400</v>
      </c>
      <c r="R868" s="11">
        <v>68300</v>
      </c>
    </row>
    <row r="869" spans="1:18" hidden="1">
      <c r="A869" s="10" t="s">
        <v>1353</v>
      </c>
      <c r="B869" s="10" t="str">
        <f t="shared" si="27"/>
        <v>AVGO001</v>
      </c>
      <c r="C869" s="4" t="s">
        <v>1354</v>
      </c>
      <c r="D869" s="4" t="s">
        <v>20</v>
      </c>
      <c r="E869" s="4" t="s">
        <v>21</v>
      </c>
      <c r="F869" s="4">
        <v>1.0900000000000001</v>
      </c>
      <c r="G869" s="4">
        <v>24</v>
      </c>
      <c r="H869" s="4" t="s">
        <v>22</v>
      </c>
      <c r="I869" s="3">
        <v>52100</v>
      </c>
      <c r="J869" s="3">
        <v>58600</v>
      </c>
      <c r="K869" s="3">
        <v>53400</v>
      </c>
      <c r="L869" s="3">
        <v>60000</v>
      </c>
      <c r="M869" s="3">
        <v>55500</v>
      </c>
      <c r="N869" s="3">
        <v>61200</v>
      </c>
      <c r="O869" s="11">
        <v>59400</v>
      </c>
      <c r="P869" s="11">
        <v>65100</v>
      </c>
      <c r="Q869" s="11">
        <v>62400</v>
      </c>
      <c r="R869" s="11">
        <v>68300</v>
      </c>
    </row>
    <row r="870" spans="1:18" hidden="1">
      <c r="A870" s="10" t="s">
        <v>1355</v>
      </c>
      <c r="B870" s="10" t="str">
        <f t="shared" si="27"/>
        <v>AVGO001</v>
      </c>
      <c r="C870" s="4" t="s">
        <v>1356</v>
      </c>
      <c r="D870" s="4" t="s">
        <v>20</v>
      </c>
      <c r="E870" s="4" t="s">
        <v>21</v>
      </c>
      <c r="F870" s="4">
        <v>1.0900000000000001</v>
      </c>
      <c r="G870" s="4">
        <v>24</v>
      </c>
      <c r="H870" s="4" t="s">
        <v>22</v>
      </c>
      <c r="I870" s="3">
        <v>52100</v>
      </c>
      <c r="J870" s="3">
        <v>58600</v>
      </c>
      <c r="K870" s="3">
        <v>53400</v>
      </c>
      <c r="L870" s="3">
        <v>60000</v>
      </c>
      <c r="M870" s="3">
        <v>55500</v>
      </c>
      <c r="N870" s="3">
        <v>61200</v>
      </c>
      <c r="O870" s="11">
        <v>59400</v>
      </c>
      <c r="P870" s="11">
        <v>65100</v>
      </c>
      <c r="Q870" s="11">
        <v>62400</v>
      </c>
      <c r="R870" s="11">
        <v>68300</v>
      </c>
    </row>
    <row r="871" spans="1:18" hidden="1">
      <c r="A871" s="10" t="s">
        <v>1357</v>
      </c>
      <c r="B871" s="10" t="str">
        <f t="shared" si="27"/>
        <v>AVGO001</v>
      </c>
      <c r="C871" s="4" t="s">
        <v>1358</v>
      </c>
      <c r="D871" s="4" t="s">
        <v>20</v>
      </c>
      <c r="E871" s="4" t="s">
        <v>21</v>
      </c>
      <c r="F871" s="4">
        <v>1.0900000000000001</v>
      </c>
      <c r="G871" s="4">
        <v>24</v>
      </c>
      <c r="H871" s="4" t="s">
        <v>22</v>
      </c>
      <c r="I871" s="3">
        <v>52100</v>
      </c>
      <c r="J871" s="3">
        <v>58600</v>
      </c>
      <c r="K871" s="3">
        <v>53400</v>
      </c>
      <c r="L871" s="3">
        <v>60000</v>
      </c>
      <c r="M871" s="3">
        <v>55500</v>
      </c>
      <c r="N871" s="3">
        <v>61200</v>
      </c>
      <c r="O871" s="11">
        <v>59400</v>
      </c>
      <c r="P871" s="11">
        <v>65100</v>
      </c>
      <c r="Q871" s="11">
        <v>62400</v>
      </c>
      <c r="R871" s="11">
        <v>68300</v>
      </c>
    </row>
    <row r="872" spans="1:18" hidden="1">
      <c r="A872" s="10" t="s">
        <v>1359</v>
      </c>
      <c r="B872" s="10" t="str">
        <f t="shared" si="27"/>
        <v>AVGO001</v>
      </c>
      <c r="C872" s="4" t="s">
        <v>1360</v>
      </c>
      <c r="D872" s="4" t="s">
        <v>20</v>
      </c>
      <c r="E872" s="4" t="s">
        <v>21</v>
      </c>
      <c r="F872" s="4">
        <v>1.0900000000000001</v>
      </c>
      <c r="G872" s="4">
        <v>24</v>
      </c>
      <c r="H872" s="4" t="s">
        <v>22</v>
      </c>
      <c r="I872" s="3">
        <v>52100</v>
      </c>
      <c r="J872" s="3">
        <v>58600</v>
      </c>
      <c r="K872" s="3">
        <v>53400</v>
      </c>
      <c r="L872" s="3">
        <v>60000</v>
      </c>
      <c r="M872" s="3">
        <v>55500</v>
      </c>
      <c r="N872" s="3">
        <v>61200</v>
      </c>
      <c r="O872" s="11">
        <v>59400</v>
      </c>
      <c r="P872" s="11">
        <v>65100</v>
      </c>
      <c r="Q872" s="11">
        <v>62400</v>
      </c>
      <c r="R872" s="11">
        <v>68300</v>
      </c>
    </row>
    <row r="873" spans="1:18" hidden="1">
      <c r="A873" s="10" t="s">
        <v>1361</v>
      </c>
      <c r="B873" s="10" t="str">
        <f t="shared" si="27"/>
        <v>AVGO001</v>
      </c>
      <c r="C873" s="4" t="s">
        <v>1362</v>
      </c>
      <c r="D873" s="4" t="s">
        <v>20</v>
      </c>
      <c r="E873" s="4" t="s">
        <v>21</v>
      </c>
      <c r="F873" s="4">
        <v>1.0900000000000001</v>
      </c>
      <c r="G873" s="4">
        <v>24</v>
      </c>
      <c r="H873" s="4" t="s">
        <v>22</v>
      </c>
      <c r="I873" s="3">
        <v>52100</v>
      </c>
      <c r="J873" s="3">
        <v>58600</v>
      </c>
      <c r="K873" s="3">
        <v>53400</v>
      </c>
      <c r="L873" s="3">
        <v>60000</v>
      </c>
      <c r="M873" s="3">
        <v>55500</v>
      </c>
      <c r="N873" s="3">
        <v>61200</v>
      </c>
      <c r="O873" s="11">
        <v>59400</v>
      </c>
      <c r="P873" s="11">
        <v>65100</v>
      </c>
      <c r="Q873" s="11">
        <v>62400</v>
      </c>
      <c r="R873" s="11">
        <v>68300</v>
      </c>
    </row>
    <row r="874" spans="1:18" hidden="1">
      <c r="A874" s="10" t="s">
        <v>1363</v>
      </c>
      <c r="B874" s="10" t="str">
        <f t="shared" si="27"/>
        <v>AVGO001</v>
      </c>
      <c r="C874" s="4" t="s">
        <v>1364</v>
      </c>
      <c r="D874" s="4" t="s">
        <v>20</v>
      </c>
      <c r="E874" s="4" t="s">
        <v>21</v>
      </c>
      <c r="F874" s="4">
        <v>1.0900000000000001</v>
      </c>
      <c r="G874" s="4">
        <v>24</v>
      </c>
      <c r="H874" s="4" t="s">
        <v>22</v>
      </c>
      <c r="I874" s="3">
        <v>52100</v>
      </c>
      <c r="J874" s="3">
        <v>58600</v>
      </c>
      <c r="K874" s="3">
        <v>53400</v>
      </c>
      <c r="L874" s="3">
        <v>60000</v>
      </c>
      <c r="M874" s="3">
        <v>55500</v>
      </c>
      <c r="N874" s="3">
        <v>61200</v>
      </c>
      <c r="O874" s="11">
        <v>59400</v>
      </c>
      <c r="P874" s="11">
        <v>65100</v>
      </c>
      <c r="Q874" s="11">
        <v>62400</v>
      </c>
      <c r="R874" s="11">
        <v>68300</v>
      </c>
    </row>
    <row r="875" spans="1:18" hidden="1">
      <c r="A875" s="10" t="s">
        <v>1365</v>
      </c>
      <c r="B875" s="10" t="str">
        <f t="shared" si="27"/>
        <v>AVGO001</v>
      </c>
      <c r="C875" s="4" t="s">
        <v>1366</v>
      </c>
      <c r="D875" s="4" t="s">
        <v>20</v>
      </c>
      <c r="E875" s="4" t="s">
        <v>21</v>
      </c>
      <c r="F875" s="4">
        <v>1.0900000000000001</v>
      </c>
      <c r="G875" s="4">
        <v>24</v>
      </c>
      <c r="H875" s="4" t="s">
        <v>22</v>
      </c>
      <c r="I875" s="3">
        <v>52100</v>
      </c>
      <c r="J875" s="3">
        <v>58600</v>
      </c>
      <c r="K875" s="3">
        <v>53400</v>
      </c>
      <c r="L875" s="3">
        <v>60000</v>
      </c>
      <c r="M875" s="3">
        <v>55500</v>
      </c>
      <c r="N875" s="3">
        <v>61200</v>
      </c>
      <c r="O875" s="11">
        <v>59400</v>
      </c>
      <c r="P875" s="11">
        <v>65100</v>
      </c>
      <c r="Q875" s="11">
        <v>62400</v>
      </c>
      <c r="R875" s="11">
        <v>68300</v>
      </c>
    </row>
    <row r="876" spans="1:18" hidden="1">
      <c r="A876" s="10" t="s">
        <v>1367</v>
      </c>
      <c r="B876" s="10" t="str">
        <f t="shared" si="27"/>
        <v>AVGO001</v>
      </c>
      <c r="C876" s="4" t="s">
        <v>1368</v>
      </c>
      <c r="D876" s="4" t="s">
        <v>20</v>
      </c>
      <c r="E876" s="4" t="s">
        <v>21</v>
      </c>
      <c r="F876" s="4">
        <v>1.0900000000000001</v>
      </c>
      <c r="G876" s="4">
        <v>24</v>
      </c>
      <c r="H876" s="4" t="s">
        <v>22</v>
      </c>
      <c r="I876" s="3">
        <v>52100</v>
      </c>
      <c r="J876" s="3">
        <v>58600</v>
      </c>
      <c r="K876" s="3">
        <v>53400</v>
      </c>
      <c r="L876" s="3">
        <v>60000</v>
      </c>
      <c r="M876" s="3">
        <v>55500</v>
      </c>
      <c r="N876" s="3">
        <v>61200</v>
      </c>
      <c r="O876" s="11">
        <v>59400</v>
      </c>
      <c r="P876" s="11">
        <v>65100</v>
      </c>
      <c r="Q876" s="11">
        <v>62400</v>
      </c>
      <c r="R876" s="11">
        <v>68300</v>
      </c>
    </row>
    <row r="877" spans="1:18" hidden="1">
      <c r="A877" s="10" t="s">
        <v>1369</v>
      </c>
      <c r="B877" s="10" t="str">
        <f t="shared" si="27"/>
        <v>AVGO001</v>
      </c>
      <c r="C877" s="4" t="s">
        <v>1370</v>
      </c>
      <c r="D877" s="4" t="s">
        <v>20</v>
      </c>
      <c r="E877" s="4" t="s">
        <v>21</v>
      </c>
      <c r="F877" s="4">
        <v>1.0900000000000001</v>
      </c>
      <c r="G877" s="4">
        <v>24</v>
      </c>
      <c r="H877" s="4" t="s">
        <v>22</v>
      </c>
      <c r="I877" s="3">
        <v>52100</v>
      </c>
      <c r="J877" s="3">
        <v>58600</v>
      </c>
      <c r="K877" s="3">
        <v>53400</v>
      </c>
      <c r="L877" s="3">
        <v>60000</v>
      </c>
      <c r="M877" s="3">
        <v>55500</v>
      </c>
      <c r="N877" s="3">
        <v>61200</v>
      </c>
      <c r="O877" s="11">
        <v>59400</v>
      </c>
      <c r="P877" s="11">
        <v>65100</v>
      </c>
      <c r="Q877" s="11">
        <v>62400</v>
      </c>
      <c r="R877" s="11">
        <v>68300</v>
      </c>
    </row>
    <row r="878" spans="1:18" hidden="1">
      <c r="A878" s="10" t="s">
        <v>1371</v>
      </c>
      <c r="B878" s="10" t="str">
        <f t="shared" si="27"/>
        <v>AVGO001</v>
      </c>
      <c r="C878" s="4" t="s">
        <v>1372</v>
      </c>
      <c r="D878" s="4" t="s">
        <v>20</v>
      </c>
      <c r="E878" s="4" t="s">
        <v>21</v>
      </c>
      <c r="F878" s="4">
        <v>1.0900000000000001</v>
      </c>
      <c r="G878" s="4">
        <v>24</v>
      </c>
      <c r="H878" s="4" t="s">
        <v>22</v>
      </c>
      <c r="I878" s="3">
        <v>52100</v>
      </c>
      <c r="J878" s="3">
        <v>58600</v>
      </c>
      <c r="K878" s="3">
        <v>53400</v>
      </c>
      <c r="L878" s="3">
        <v>60000</v>
      </c>
      <c r="M878" s="3">
        <v>55500</v>
      </c>
      <c r="N878" s="3">
        <v>61200</v>
      </c>
      <c r="O878" s="11">
        <v>59400</v>
      </c>
      <c r="P878" s="11">
        <v>65100</v>
      </c>
      <c r="Q878" s="11">
        <v>62400</v>
      </c>
      <c r="R878" s="11">
        <v>68300</v>
      </c>
    </row>
    <row r="879" spans="1:18" hidden="1">
      <c r="A879" s="10" t="s">
        <v>1373</v>
      </c>
      <c r="B879" s="10" t="str">
        <f t="shared" si="27"/>
        <v>AVGO001</v>
      </c>
      <c r="C879" s="4" t="s">
        <v>1374</v>
      </c>
      <c r="D879" s="4" t="s">
        <v>20</v>
      </c>
      <c r="E879" s="4" t="s">
        <v>21</v>
      </c>
      <c r="F879" s="4">
        <v>1.0900000000000001</v>
      </c>
      <c r="G879" s="4">
        <v>24</v>
      </c>
      <c r="H879" s="4" t="s">
        <v>22</v>
      </c>
      <c r="I879" s="3">
        <v>52100</v>
      </c>
      <c r="J879" s="3">
        <v>58600</v>
      </c>
      <c r="K879" s="3">
        <v>53400</v>
      </c>
      <c r="L879" s="3">
        <v>60000</v>
      </c>
      <c r="M879" s="3">
        <v>55500</v>
      </c>
      <c r="N879" s="3">
        <v>61200</v>
      </c>
      <c r="O879" s="11">
        <v>59400</v>
      </c>
      <c r="P879" s="11">
        <v>65100</v>
      </c>
      <c r="Q879" s="11">
        <v>62400</v>
      </c>
      <c r="R879" s="11">
        <v>68300</v>
      </c>
    </row>
    <row r="880" spans="1:18" hidden="1">
      <c r="A880" s="10" t="s">
        <v>1375</v>
      </c>
      <c r="B880" s="10" t="str">
        <f t="shared" si="27"/>
        <v>AVGO001</v>
      </c>
      <c r="C880" s="4" t="s">
        <v>1376</v>
      </c>
      <c r="D880" s="4" t="s">
        <v>20</v>
      </c>
      <c r="E880" s="4" t="s">
        <v>21</v>
      </c>
      <c r="F880" s="4">
        <v>1.0900000000000001</v>
      </c>
      <c r="G880" s="4">
        <v>24</v>
      </c>
      <c r="H880" s="4" t="s">
        <v>22</v>
      </c>
      <c r="I880" s="3">
        <v>52100</v>
      </c>
      <c r="J880" s="3">
        <v>58600</v>
      </c>
      <c r="K880" s="3">
        <v>53400</v>
      </c>
      <c r="L880" s="3">
        <v>60000</v>
      </c>
      <c r="M880" s="3">
        <v>55500</v>
      </c>
      <c r="N880" s="3">
        <v>61200</v>
      </c>
      <c r="O880" s="11">
        <v>59400</v>
      </c>
      <c r="P880" s="11">
        <v>65100</v>
      </c>
      <c r="Q880" s="11">
        <v>62400</v>
      </c>
      <c r="R880" s="11">
        <v>68300</v>
      </c>
    </row>
    <row r="881" spans="1:18" hidden="1">
      <c r="A881" s="10" t="s">
        <v>1377</v>
      </c>
      <c r="B881" s="10" t="str">
        <f t="shared" si="27"/>
        <v>AVGO001</v>
      </c>
      <c r="C881" s="4" t="s">
        <v>1378</v>
      </c>
      <c r="D881" s="4" t="s">
        <v>20</v>
      </c>
      <c r="E881" s="4" t="s">
        <v>21</v>
      </c>
      <c r="F881" s="4">
        <v>1.0900000000000001</v>
      </c>
      <c r="G881" s="4">
        <v>24</v>
      </c>
      <c r="H881" s="4" t="s">
        <v>22</v>
      </c>
      <c r="I881" s="3">
        <v>52100</v>
      </c>
      <c r="J881" s="3">
        <v>58600</v>
      </c>
      <c r="K881" s="3">
        <v>53400</v>
      </c>
      <c r="L881" s="3">
        <v>60000</v>
      </c>
      <c r="M881" s="3">
        <v>55500</v>
      </c>
      <c r="N881" s="3">
        <v>61200</v>
      </c>
      <c r="O881" s="11">
        <v>59400</v>
      </c>
      <c r="P881" s="11">
        <v>65100</v>
      </c>
      <c r="Q881" s="11">
        <v>62400</v>
      </c>
      <c r="R881" s="11">
        <v>68300</v>
      </c>
    </row>
    <row r="882" spans="1:18" hidden="1">
      <c r="A882" s="10" t="s">
        <v>1379</v>
      </c>
      <c r="B882" s="10" t="str">
        <f t="shared" si="27"/>
        <v>AVGO001</v>
      </c>
      <c r="C882" s="4" t="s">
        <v>1380</v>
      </c>
      <c r="D882" s="4" t="s">
        <v>20</v>
      </c>
      <c r="E882" s="4" t="s">
        <v>21</v>
      </c>
      <c r="F882" s="4">
        <v>1.0900000000000001</v>
      </c>
      <c r="G882" s="4">
        <v>24</v>
      </c>
      <c r="H882" s="4" t="s">
        <v>22</v>
      </c>
      <c r="I882" s="3">
        <v>52100</v>
      </c>
      <c r="J882" s="3">
        <v>58600</v>
      </c>
      <c r="K882" s="3">
        <v>53400</v>
      </c>
      <c r="L882" s="3">
        <v>60000</v>
      </c>
      <c r="M882" s="3">
        <v>55500</v>
      </c>
      <c r="N882" s="3">
        <v>61200</v>
      </c>
      <c r="O882" s="11">
        <v>59400</v>
      </c>
      <c r="P882" s="11">
        <v>65100</v>
      </c>
      <c r="Q882" s="11">
        <v>62400</v>
      </c>
      <c r="R882" s="11">
        <v>68300</v>
      </c>
    </row>
    <row r="883" spans="1:18" hidden="1">
      <c r="A883" s="10" t="s">
        <v>1381</v>
      </c>
      <c r="B883" s="10" t="str">
        <f t="shared" si="27"/>
        <v>AVGO001</v>
      </c>
      <c r="C883" s="4" t="s">
        <v>1382</v>
      </c>
      <c r="D883" s="4" t="s">
        <v>20</v>
      </c>
      <c r="E883" s="4" t="s">
        <v>21</v>
      </c>
      <c r="F883" s="4">
        <v>1.0900000000000001</v>
      </c>
      <c r="G883" s="4">
        <v>24</v>
      </c>
      <c r="H883" s="4" t="s">
        <v>22</v>
      </c>
      <c r="I883" s="3">
        <v>52100</v>
      </c>
      <c r="J883" s="3">
        <v>58600</v>
      </c>
      <c r="K883" s="3">
        <v>53400</v>
      </c>
      <c r="L883" s="3">
        <v>60000</v>
      </c>
      <c r="M883" s="3">
        <v>55500</v>
      </c>
      <c r="N883" s="3">
        <v>61200</v>
      </c>
      <c r="O883" s="11">
        <v>59400</v>
      </c>
      <c r="P883" s="11">
        <v>65100</v>
      </c>
      <c r="Q883" s="11">
        <v>62400</v>
      </c>
      <c r="R883" s="11">
        <v>68300</v>
      </c>
    </row>
    <row r="884" spans="1:18" hidden="1">
      <c r="A884" s="10" t="s">
        <v>1383</v>
      </c>
      <c r="B884" s="10" t="str">
        <f t="shared" si="27"/>
        <v>AVGO001</v>
      </c>
      <c r="C884" s="4" t="s">
        <v>1384</v>
      </c>
      <c r="D884" s="4" t="s">
        <v>20</v>
      </c>
      <c r="E884" s="4" t="s">
        <v>21</v>
      </c>
      <c r="F884" s="4">
        <v>1.0900000000000001</v>
      </c>
      <c r="G884" s="4">
        <v>24</v>
      </c>
      <c r="H884" s="4" t="s">
        <v>22</v>
      </c>
      <c r="I884" s="3">
        <v>52100</v>
      </c>
      <c r="J884" s="3">
        <v>58600</v>
      </c>
      <c r="K884" s="3">
        <v>53400</v>
      </c>
      <c r="L884" s="3">
        <v>60000</v>
      </c>
      <c r="M884" s="3">
        <v>55500</v>
      </c>
      <c r="N884" s="3">
        <v>61200</v>
      </c>
      <c r="O884" s="11">
        <v>59400</v>
      </c>
      <c r="P884" s="11">
        <v>65100</v>
      </c>
      <c r="Q884" s="11">
        <v>62400</v>
      </c>
      <c r="R884" s="11">
        <v>68300</v>
      </c>
    </row>
    <row r="885" spans="1:18" hidden="1">
      <c r="A885" s="10" t="s">
        <v>1385</v>
      </c>
      <c r="B885" s="10" t="str">
        <f t="shared" si="27"/>
        <v>AVGO001</v>
      </c>
      <c r="C885" s="4" t="s">
        <v>1386</v>
      </c>
      <c r="D885" s="4" t="s">
        <v>20</v>
      </c>
      <c r="E885" s="4" t="s">
        <v>21</v>
      </c>
      <c r="F885" s="4">
        <v>1.0900000000000001</v>
      </c>
      <c r="G885" s="4">
        <v>24</v>
      </c>
      <c r="H885" s="4" t="s">
        <v>22</v>
      </c>
      <c r="I885" s="3">
        <v>52100</v>
      </c>
      <c r="J885" s="3">
        <v>58600</v>
      </c>
      <c r="K885" s="3">
        <v>53400</v>
      </c>
      <c r="L885" s="3">
        <v>60000</v>
      </c>
      <c r="M885" s="3">
        <v>55500</v>
      </c>
      <c r="N885" s="3">
        <v>61200</v>
      </c>
      <c r="O885" s="11">
        <v>59400</v>
      </c>
      <c r="P885" s="11">
        <v>65100</v>
      </c>
      <c r="Q885" s="11">
        <v>62400</v>
      </c>
      <c r="R885" s="11">
        <v>68300</v>
      </c>
    </row>
    <row r="886" spans="1:18" hidden="1">
      <c r="A886" s="10" t="s">
        <v>1387</v>
      </c>
      <c r="B886" s="10" t="str">
        <f t="shared" si="27"/>
        <v>AVGO001</v>
      </c>
      <c r="C886" s="4" t="s">
        <v>1388</v>
      </c>
      <c r="D886" s="4" t="s">
        <v>20</v>
      </c>
      <c r="E886" s="4" t="s">
        <v>21</v>
      </c>
      <c r="F886" s="4">
        <v>1.0900000000000001</v>
      </c>
      <c r="G886" s="4">
        <v>24</v>
      </c>
      <c r="H886" s="4" t="s">
        <v>22</v>
      </c>
      <c r="I886" s="3">
        <v>52100</v>
      </c>
      <c r="J886" s="3">
        <v>58600</v>
      </c>
      <c r="K886" s="3">
        <v>53400</v>
      </c>
      <c r="L886" s="3">
        <v>60000</v>
      </c>
      <c r="M886" s="3">
        <v>55500</v>
      </c>
      <c r="N886" s="3">
        <v>61200</v>
      </c>
      <c r="O886" s="11">
        <v>59400</v>
      </c>
      <c r="P886" s="11">
        <v>65100</v>
      </c>
      <c r="Q886" s="11">
        <v>62400</v>
      </c>
      <c r="R886" s="11">
        <v>68300</v>
      </c>
    </row>
    <row r="887" spans="1:18" hidden="1">
      <c r="A887" s="10" t="s">
        <v>1389</v>
      </c>
      <c r="B887" s="10" t="str">
        <f t="shared" si="27"/>
        <v>AVGO001</v>
      </c>
      <c r="C887" s="4" t="s">
        <v>1390</v>
      </c>
      <c r="D887" s="4" t="s">
        <v>20</v>
      </c>
      <c r="E887" s="4" t="s">
        <v>21</v>
      </c>
      <c r="F887" s="4">
        <v>1.0900000000000001</v>
      </c>
      <c r="G887" s="4">
        <v>24</v>
      </c>
      <c r="H887" s="4" t="s">
        <v>22</v>
      </c>
      <c r="I887" s="3">
        <v>52100</v>
      </c>
      <c r="J887" s="3">
        <v>58600</v>
      </c>
      <c r="K887" s="3">
        <v>53400</v>
      </c>
      <c r="L887" s="3">
        <v>60000</v>
      </c>
      <c r="M887" s="3">
        <v>55500</v>
      </c>
      <c r="N887" s="3">
        <v>61200</v>
      </c>
      <c r="O887" s="11">
        <v>59400</v>
      </c>
      <c r="P887" s="11">
        <v>65100</v>
      </c>
      <c r="Q887" s="11">
        <v>62400</v>
      </c>
      <c r="R887" s="11">
        <v>68300</v>
      </c>
    </row>
    <row r="888" spans="1:18" hidden="1">
      <c r="A888" s="10" t="s">
        <v>1391</v>
      </c>
      <c r="B888" s="10" t="str">
        <f t="shared" si="27"/>
        <v>AVGO001</v>
      </c>
      <c r="C888" s="4" t="s">
        <v>1392</v>
      </c>
      <c r="D888" s="4" t="s">
        <v>20</v>
      </c>
      <c r="E888" s="4" t="s">
        <v>21</v>
      </c>
      <c r="F888" s="4">
        <v>1.0900000000000001</v>
      </c>
      <c r="G888" s="4">
        <v>24</v>
      </c>
      <c r="H888" s="4" t="s">
        <v>22</v>
      </c>
      <c r="I888" s="3">
        <v>52100</v>
      </c>
      <c r="J888" s="3">
        <v>58600</v>
      </c>
      <c r="K888" s="3">
        <v>53400</v>
      </c>
      <c r="L888" s="3">
        <v>60000</v>
      </c>
      <c r="M888" s="3">
        <v>55500</v>
      </c>
      <c r="N888" s="3">
        <v>61200</v>
      </c>
      <c r="O888" s="11">
        <v>59400</v>
      </c>
      <c r="P888" s="11">
        <v>65100</v>
      </c>
      <c r="Q888" s="11">
        <v>62400</v>
      </c>
      <c r="R888" s="11">
        <v>68300</v>
      </c>
    </row>
    <row r="889" spans="1:18" hidden="1">
      <c r="A889" s="10" t="s">
        <v>1393</v>
      </c>
      <c r="B889" s="10" t="s">
        <v>1393</v>
      </c>
      <c r="C889" s="4" t="s">
        <v>1394</v>
      </c>
      <c r="D889" s="4" t="s">
        <v>20</v>
      </c>
      <c r="E889" s="4" t="s">
        <v>21</v>
      </c>
      <c r="F889" s="4">
        <v>1.07</v>
      </c>
      <c r="G889" s="4">
        <v>24</v>
      </c>
      <c r="H889" s="4" t="s">
        <v>22</v>
      </c>
      <c r="I889" s="15">
        <v>50500</v>
      </c>
      <c r="J889" s="3">
        <v>56600</v>
      </c>
      <c r="K889" s="3">
        <v>53400</v>
      </c>
      <c r="L889" s="3">
        <v>60000</v>
      </c>
      <c r="M889" s="3">
        <v>55500</v>
      </c>
      <c r="N889" s="3">
        <v>59800</v>
      </c>
      <c r="O889" s="3">
        <v>59400</v>
      </c>
      <c r="P889" s="3">
        <v>61600</v>
      </c>
      <c r="Q889" s="11">
        <v>62400</v>
      </c>
      <c r="R889" s="11">
        <v>64600</v>
      </c>
    </row>
    <row r="890" spans="1:18" hidden="1">
      <c r="A890" s="10" t="s">
        <v>1395</v>
      </c>
      <c r="B890" s="10" t="s">
        <v>1395</v>
      </c>
      <c r="C890" s="4" t="s">
        <v>1396</v>
      </c>
      <c r="D890" s="4" t="s">
        <v>20</v>
      </c>
      <c r="E890" s="4" t="s">
        <v>21</v>
      </c>
      <c r="F890" s="4">
        <v>1.05</v>
      </c>
      <c r="G890" s="4">
        <v>24</v>
      </c>
      <c r="H890" s="4" t="s">
        <v>22</v>
      </c>
      <c r="I890" s="15">
        <v>48500</v>
      </c>
      <c r="J890" s="3">
        <v>54500</v>
      </c>
      <c r="K890" s="3">
        <v>53400</v>
      </c>
      <c r="L890" s="3">
        <v>60000</v>
      </c>
      <c r="M890" s="3">
        <v>53300</v>
      </c>
      <c r="N890" s="3">
        <v>57400</v>
      </c>
      <c r="O890" s="3">
        <v>57000</v>
      </c>
      <c r="P890" s="3">
        <v>59100</v>
      </c>
      <c r="Q890" s="11">
        <v>59900</v>
      </c>
      <c r="R890" s="11">
        <v>62000</v>
      </c>
    </row>
    <row r="891" spans="1:18" hidden="1">
      <c r="A891" s="10" t="s">
        <v>1397</v>
      </c>
      <c r="B891" s="10" t="s">
        <v>1397</v>
      </c>
      <c r="C891" s="4" t="s">
        <v>1398</v>
      </c>
      <c r="D891" s="4" t="s">
        <v>20</v>
      </c>
      <c r="E891" s="4" t="s">
        <v>21</v>
      </c>
      <c r="F891" s="4">
        <v>0.99</v>
      </c>
      <c r="G891" s="4">
        <v>24</v>
      </c>
      <c r="H891" s="4" t="s">
        <v>22</v>
      </c>
      <c r="I891" s="15">
        <v>45900</v>
      </c>
      <c r="J891" s="3">
        <v>51700</v>
      </c>
      <c r="K891" s="3">
        <v>53400</v>
      </c>
      <c r="L891" s="3">
        <v>60000</v>
      </c>
      <c r="M891" s="3">
        <v>51100</v>
      </c>
      <c r="N891" s="3">
        <v>55100</v>
      </c>
      <c r="O891" s="3">
        <v>54600</v>
      </c>
      <c r="P891" s="3">
        <v>56800</v>
      </c>
      <c r="Q891" s="11">
        <v>57400</v>
      </c>
      <c r="R891" s="11">
        <v>59600</v>
      </c>
    </row>
    <row r="892" spans="1:18" hidden="1">
      <c r="A892" s="10" t="s">
        <v>1399</v>
      </c>
      <c r="B892" s="10" t="str">
        <f t="shared" ref="B892:B932" si="28">LEFT(A892,7)</f>
        <v>AVGO005</v>
      </c>
      <c r="C892" s="4" t="s">
        <v>1312</v>
      </c>
      <c r="D892" s="4" t="s">
        <v>20</v>
      </c>
      <c r="E892" s="4" t="s">
        <v>432</v>
      </c>
      <c r="F892" s="4">
        <v>5.23</v>
      </c>
      <c r="G892" s="4">
        <v>4</v>
      </c>
      <c r="H892" s="4" t="s">
        <v>22</v>
      </c>
      <c r="I892" s="3">
        <v>174300</v>
      </c>
      <c r="J892" s="3">
        <v>199200</v>
      </c>
      <c r="K892" s="3">
        <v>178700</v>
      </c>
      <c r="L892" s="3">
        <v>204000</v>
      </c>
      <c r="M892" s="3">
        <v>185800</v>
      </c>
      <c r="N892" s="3">
        <v>208100</v>
      </c>
      <c r="O892" s="11">
        <v>198800</v>
      </c>
      <c r="P892" s="11">
        <v>221400</v>
      </c>
      <c r="Q892" s="11">
        <v>208700</v>
      </c>
      <c r="R892" s="11">
        <v>231900</v>
      </c>
    </row>
    <row r="893" spans="1:18" hidden="1">
      <c r="A893" s="10" t="s">
        <v>1400</v>
      </c>
      <c r="B893" s="10" t="str">
        <f t="shared" si="28"/>
        <v>AVGO005</v>
      </c>
      <c r="C893" s="4" t="s">
        <v>1314</v>
      </c>
      <c r="D893" s="4" t="s">
        <v>20</v>
      </c>
      <c r="E893" s="4" t="s">
        <v>432</v>
      </c>
      <c r="F893" s="4">
        <v>5.23</v>
      </c>
      <c r="G893" s="4">
        <v>4</v>
      </c>
      <c r="H893" s="4" t="s">
        <v>22</v>
      </c>
      <c r="I893" s="3">
        <v>174300</v>
      </c>
      <c r="J893" s="3">
        <v>199200</v>
      </c>
      <c r="K893" s="3">
        <v>178700</v>
      </c>
      <c r="L893" s="3">
        <v>204000</v>
      </c>
      <c r="M893" s="3">
        <v>185800</v>
      </c>
      <c r="N893" s="3">
        <v>208100</v>
      </c>
      <c r="O893" s="11">
        <v>198800</v>
      </c>
      <c r="P893" s="11">
        <v>221400</v>
      </c>
      <c r="Q893" s="11">
        <v>208700</v>
      </c>
      <c r="R893" s="11">
        <v>231900</v>
      </c>
    </row>
    <row r="894" spans="1:18" hidden="1">
      <c r="A894" s="10" t="s">
        <v>1401</v>
      </c>
      <c r="B894" s="10" t="str">
        <f t="shared" si="28"/>
        <v>AVGO005</v>
      </c>
      <c r="C894" s="4" t="s">
        <v>1316</v>
      </c>
      <c r="D894" s="4" t="s">
        <v>20</v>
      </c>
      <c r="E894" s="4" t="s">
        <v>432</v>
      </c>
      <c r="F894" s="4">
        <v>5.23</v>
      </c>
      <c r="G894" s="4">
        <v>4</v>
      </c>
      <c r="H894" s="4" t="s">
        <v>22</v>
      </c>
      <c r="I894" s="3">
        <v>174300</v>
      </c>
      <c r="J894" s="3">
        <v>199200</v>
      </c>
      <c r="K894" s="3">
        <v>178700</v>
      </c>
      <c r="L894" s="3">
        <v>204000</v>
      </c>
      <c r="M894" s="3">
        <v>185800</v>
      </c>
      <c r="N894" s="3">
        <v>208100</v>
      </c>
      <c r="O894" s="11">
        <v>198800</v>
      </c>
      <c r="P894" s="11">
        <v>221400</v>
      </c>
      <c r="Q894" s="11">
        <v>208700</v>
      </c>
      <c r="R894" s="11">
        <v>231900</v>
      </c>
    </row>
    <row r="895" spans="1:18" hidden="1">
      <c r="A895" s="10" t="s">
        <v>1402</v>
      </c>
      <c r="B895" s="10" t="str">
        <f t="shared" si="28"/>
        <v>AVGO005</v>
      </c>
      <c r="C895" s="4" t="s">
        <v>1318</v>
      </c>
      <c r="D895" s="4" t="s">
        <v>20</v>
      </c>
      <c r="E895" s="4" t="s">
        <v>432</v>
      </c>
      <c r="F895" s="4">
        <v>5.23</v>
      </c>
      <c r="G895" s="4">
        <v>4</v>
      </c>
      <c r="H895" s="4" t="s">
        <v>22</v>
      </c>
      <c r="I895" s="3">
        <v>174300</v>
      </c>
      <c r="J895" s="3">
        <v>199200</v>
      </c>
      <c r="K895" s="3">
        <v>178700</v>
      </c>
      <c r="L895" s="3">
        <v>204000</v>
      </c>
      <c r="M895" s="3">
        <v>185800</v>
      </c>
      <c r="N895" s="3">
        <v>208100</v>
      </c>
      <c r="O895" s="11">
        <v>198800</v>
      </c>
      <c r="P895" s="11">
        <v>221400</v>
      </c>
      <c r="Q895" s="11">
        <v>208700</v>
      </c>
      <c r="R895" s="11">
        <v>231900</v>
      </c>
    </row>
    <row r="896" spans="1:18" hidden="1">
      <c r="A896" s="10" t="s">
        <v>1403</v>
      </c>
      <c r="B896" s="10" t="str">
        <f t="shared" si="28"/>
        <v>AVGO005</v>
      </c>
      <c r="C896" s="4" t="s">
        <v>1320</v>
      </c>
      <c r="D896" s="4" t="s">
        <v>20</v>
      </c>
      <c r="E896" s="4" t="s">
        <v>432</v>
      </c>
      <c r="F896" s="4">
        <v>5.23</v>
      </c>
      <c r="G896" s="4">
        <v>4</v>
      </c>
      <c r="H896" s="4" t="s">
        <v>22</v>
      </c>
      <c r="I896" s="3">
        <v>174300</v>
      </c>
      <c r="J896" s="3">
        <v>199200</v>
      </c>
      <c r="K896" s="3">
        <v>178700</v>
      </c>
      <c r="L896" s="3">
        <v>204000</v>
      </c>
      <c r="M896" s="3">
        <v>185800</v>
      </c>
      <c r="N896" s="3">
        <v>208100</v>
      </c>
      <c r="O896" s="11">
        <v>198800</v>
      </c>
      <c r="P896" s="11">
        <v>221400</v>
      </c>
      <c r="Q896" s="11">
        <v>208700</v>
      </c>
      <c r="R896" s="11">
        <v>231900</v>
      </c>
    </row>
    <row r="897" spans="1:18" hidden="1">
      <c r="A897" s="10" t="s">
        <v>1404</v>
      </c>
      <c r="B897" s="10" t="str">
        <f t="shared" si="28"/>
        <v>AVGO005</v>
      </c>
      <c r="C897" s="4" t="s">
        <v>1322</v>
      </c>
      <c r="D897" s="4" t="s">
        <v>20</v>
      </c>
      <c r="E897" s="4" t="s">
        <v>432</v>
      </c>
      <c r="F897" s="4">
        <v>5.23</v>
      </c>
      <c r="G897" s="4">
        <v>4</v>
      </c>
      <c r="H897" s="4" t="s">
        <v>22</v>
      </c>
      <c r="I897" s="3">
        <v>174300</v>
      </c>
      <c r="J897" s="3">
        <v>199200</v>
      </c>
      <c r="K897" s="3">
        <v>178700</v>
      </c>
      <c r="L897" s="3">
        <v>204000</v>
      </c>
      <c r="M897" s="3">
        <v>185800</v>
      </c>
      <c r="N897" s="3">
        <v>208100</v>
      </c>
      <c r="O897" s="11">
        <v>198800</v>
      </c>
      <c r="P897" s="11">
        <v>221400</v>
      </c>
      <c r="Q897" s="11">
        <v>208700</v>
      </c>
      <c r="R897" s="11">
        <v>231900</v>
      </c>
    </row>
    <row r="898" spans="1:18" hidden="1">
      <c r="A898" s="10" t="s">
        <v>1405</v>
      </c>
      <c r="B898" s="10" t="str">
        <f t="shared" si="28"/>
        <v>AVGO005</v>
      </c>
      <c r="C898" s="4" t="s">
        <v>1324</v>
      </c>
      <c r="D898" s="4" t="s">
        <v>20</v>
      </c>
      <c r="E898" s="4" t="s">
        <v>432</v>
      </c>
      <c r="F898" s="4">
        <v>5.23</v>
      </c>
      <c r="G898" s="4">
        <v>4</v>
      </c>
      <c r="H898" s="4" t="s">
        <v>22</v>
      </c>
      <c r="I898" s="3">
        <v>174300</v>
      </c>
      <c r="J898" s="3">
        <v>199200</v>
      </c>
      <c r="K898" s="3">
        <v>178700</v>
      </c>
      <c r="L898" s="3">
        <v>204000</v>
      </c>
      <c r="M898" s="3">
        <v>185800</v>
      </c>
      <c r="N898" s="3">
        <v>208100</v>
      </c>
      <c r="O898" s="11">
        <v>198800</v>
      </c>
      <c r="P898" s="11">
        <v>221400</v>
      </c>
      <c r="Q898" s="11">
        <v>208700</v>
      </c>
      <c r="R898" s="11">
        <v>231900</v>
      </c>
    </row>
    <row r="899" spans="1:18" hidden="1">
      <c r="A899" s="10" t="s">
        <v>1406</v>
      </c>
      <c r="B899" s="10" t="str">
        <f t="shared" si="28"/>
        <v>AVGO005</v>
      </c>
      <c r="C899" s="4" t="s">
        <v>1326</v>
      </c>
      <c r="D899" s="4" t="s">
        <v>20</v>
      </c>
      <c r="E899" s="4" t="s">
        <v>432</v>
      </c>
      <c r="F899" s="4">
        <v>5.23</v>
      </c>
      <c r="G899" s="4">
        <v>4</v>
      </c>
      <c r="H899" s="4" t="s">
        <v>22</v>
      </c>
      <c r="I899" s="3">
        <v>174300</v>
      </c>
      <c r="J899" s="3">
        <v>199200</v>
      </c>
      <c r="K899" s="3">
        <v>178700</v>
      </c>
      <c r="L899" s="3">
        <v>204000</v>
      </c>
      <c r="M899" s="3">
        <v>185800</v>
      </c>
      <c r="N899" s="3">
        <v>208100</v>
      </c>
      <c r="O899" s="11">
        <v>198800</v>
      </c>
      <c r="P899" s="11">
        <v>221400</v>
      </c>
      <c r="Q899" s="11">
        <v>208700</v>
      </c>
      <c r="R899" s="11">
        <v>231900</v>
      </c>
    </row>
    <row r="900" spans="1:18" hidden="1">
      <c r="A900" s="10" t="s">
        <v>1407</v>
      </c>
      <c r="B900" s="10" t="str">
        <f t="shared" si="28"/>
        <v>AVGO005</v>
      </c>
      <c r="C900" s="4" t="s">
        <v>1328</v>
      </c>
      <c r="D900" s="4" t="s">
        <v>20</v>
      </c>
      <c r="E900" s="4" t="s">
        <v>432</v>
      </c>
      <c r="F900" s="4">
        <v>5.23</v>
      </c>
      <c r="G900" s="4">
        <v>4</v>
      </c>
      <c r="H900" s="4" t="s">
        <v>22</v>
      </c>
      <c r="I900" s="3">
        <v>174300</v>
      </c>
      <c r="J900" s="3">
        <v>199200</v>
      </c>
      <c r="K900" s="3">
        <v>178700</v>
      </c>
      <c r="L900" s="3">
        <v>204000</v>
      </c>
      <c r="M900" s="3">
        <v>185800</v>
      </c>
      <c r="N900" s="3">
        <v>208100</v>
      </c>
      <c r="O900" s="11">
        <v>198800</v>
      </c>
      <c r="P900" s="11">
        <v>221400</v>
      </c>
      <c r="Q900" s="11">
        <v>208700</v>
      </c>
      <c r="R900" s="11">
        <v>231900</v>
      </c>
    </row>
    <row r="901" spans="1:18" hidden="1">
      <c r="A901" s="10" t="s">
        <v>1408</v>
      </c>
      <c r="B901" s="10" t="str">
        <f t="shared" si="28"/>
        <v>AVGO005</v>
      </c>
      <c r="C901" s="4" t="s">
        <v>1330</v>
      </c>
      <c r="D901" s="4" t="s">
        <v>20</v>
      </c>
      <c r="E901" s="4" t="s">
        <v>432</v>
      </c>
      <c r="F901" s="4">
        <v>5.23</v>
      </c>
      <c r="G901" s="4">
        <v>4</v>
      </c>
      <c r="H901" s="4" t="s">
        <v>22</v>
      </c>
      <c r="I901" s="3">
        <v>174300</v>
      </c>
      <c r="J901" s="3">
        <v>199200</v>
      </c>
      <c r="K901" s="3">
        <v>178700</v>
      </c>
      <c r="L901" s="3">
        <v>204000</v>
      </c>
      <c r="M901" s="3">
        <v>185800</v>
      </c>
      <c r="N901" s="3">
        <v>208100</v>
      </c>
      <c r="O901" s="11">
        <v>198800</v>
      </c>
      <c r="P901" s="11">
        <v>221400</v>
      </c>
      <c r="Q901" s="11">
        <v>208700</v>
      </c>
      <c r="R901" s="11">
        <v>231900</v>
      </c>
    </row>
    <row r="902" spans="1:18" hidden="1">
      <c r="A902" s="10" t="s">
        <v>1409</v>
      </c>
      <c r="B902" s="10" t="str">
        <f t="shared" si="28"/>
        <v>AVGO005</v>
      </c>
      <c r="C902" s="4" t="s">
        <v>1332</v>
      </c>
      <c r="D902" s="4" t="s">
        <v>20</v>
      </c>
      <c r="E902" s="4" t="s">
        <v>432</v>
      </c>
      <c r="F902" s="4">
        <v>5.23</v>
      </c>
      <c r="G902" s="4">
        <v>4</v>
      </c>
      <c r="H902" s="4" t="s">
        <v>22</v>
      </c>
      <c r="I902" s="3">
        <v>174300</v>
      </c>
      <c r="J902" s="3">
        <v>199200</v>
      </c>
      <c r="K902" s="3">
        <v>178700</v>
      </c>
      <c r="L902" s="3">
        <v>204000</v>
      </c>
      <c r="M902" s="3">
        <v>185800</v>
      </c>
      <c r="N902" s="3">
        <v>208100</v>
      </c>
      <c r="O902" s="11">
        <v>198800</v>
      </c>
      <c r="P902" s="11">
        <v>221400</v>
      </c>
      <c r="Q902" s="11">
        <v>208700</v>
      </c>
      <c r="R902" s="11">
        <v>231900</v>
      </c>
    </row>
    <row r="903" spans="1:18" hidden="1">
      <c r="A903" s="10" t="s">
        <v>1410</v>
      </c>
      <c r="B903" s="10" t="str">
        <f t="shared" si="28"/>
        <v>AVGO005</v>
      </c>
      <c r="C903" s="4" t="s">
        <v>1334</v>
      </c>
      <c r="D903" s="4" t="s">
        <v>20</v>
      </c>
      <c r="E903" s="4" t="s">
        <v>432</v>
      </c>
      <c r="F903" s="4">
        <v>5.23</v>
      </c>
      <c r="G903" s="4">
        <v>4</v>
      </c>
      <c r="H903" s="4" t="s">
        <v>22</v>
      </c>
      <c r="I903" s="3">
        <v>174300</v>
      </c>
      <c r="J903" s="3">
        <v>199200</v>
      </c>
      <c r="K903" s="3">
        <v>178700</v>
      </c>
      <c r="L903" s="3">
        <v>204000</v>
      </c>
      <c r="M903" s="3">
        <v>185800</v>
      </c>
      <c r="N903" s="3">
        <v>208100</v>
      </c>
      <c r="O903" s="11">
        <v>198800</v>
      </c>
      <c r="P903" s="11">
        <v>221400</v>
      </c>
      <c r="Q903" s="11">
        <v>208700</v>
      </c>
      <c r="R903" s="11">
        <v>231900</v>
      </c>
    </row>
    <row r="904" spans="1:18" hidden="1">
      <c r="A904" s="12" t="s">
        <v>1411</v>
      </c>
      <c r="B904" s="10" t="str">
        <f t="shared" si="28"/>
        <v>AVGO005</v>
      </c>
      <c r="C904" s="4" t="s">
        <v>1336</v>
      </c>
      <c r="D904" s="4" t="s">
        <v>20</v>
      </c>
      <c r="E904" s="4" t="s">
        <v>432</v>
      </c>
      <c r="F904" s="4">
        <v>5.23</v>
      </c>
      <c r="G904" s="4">
        <v>4</v>
      </c>
      <c r="H904" s="4" t="s">
        <v>22</v>
      </c>
      <c r="I904" s="13">
        <v>174300</v>
      </c>
      <c r="J904" s="3">
        <v>199200</v>
      </c>
      <c r="K904" s="3">
        <v>178700</v>
      </c>
      <c r="L904" s="3">
        <v>204000</v>
      </c>
      <c r="M904" s="3">
        <v>185800</v>
      </c>
      <c r="N904" s="3">
        <v>208100</v>
      </c>
      <c r="O904" s="11">
        <v>198800</v>
      </c>
      <c r="P904" s="11">
        <v>221400</v>
      </c>
      <c r="Q904" s="11">
        <v>208700</v>
      </c>
      <c r="R904" s="11">
        <v>231900</v>
      </c>
    </row>
    <row r="905" spans="1:18" hidden="1">
      <c r="A905" s="10" t="s">
        <v>1412</v>
      </c>
      <c r="B905" s="10" t="str">
        <f t="shared" si="28"/>
        <v>AVGO005</v>
      </c>
      <c r="C905" s="4" t="s">
        <v>1338</v>
      </c>
      <c r="D905" s="4" t="s">
        <v>20</v>
      </c>
      <c r="E905" s="4" t="s">
        <v>432</v>
      </c>
      <c r="F905" s="4">
        <v>5.23</v>
      </c>
      <c r="G905" s="4">
        <v>4</v>
      </c>
      <c r="H905" s="4" t="s">
        <v>22</v>
      </c>
      <c r="I905" s="3">
        <v>174300</v>
      </c>
      <c r="J905" s="3">
        <v>199200</v>
      </c>
      <c r="K905" s="3">
        <v>178700</v>
      </c>
      <c r="L905" s="3">
        <v>204000</v>
      </c>
      <c r="M905" s="3">
        <v>185800</v>
      </c>
      <c r="N905" s="3">
        <v>208100</v>
      </c>
      <c r="O905" s="11">
        <v>198800</v>
      </c>
      <c r="P905" s="11">
        <v>221400</v>
      </c>
      <c r="Q905" s="11">
        <v>208700</v>
      </c>
      <c r="R905" s="11">
        <v>231900</v>
      </c>
    </row>
    <row r="906" spans="1:18" hidden="1">
      <c r="A906" s="10" t="s">
        <v>1413</v>
      </c>
      <c r="B906" s="10" t="str">
        <f t="shared" si="28"/>
        <v>AVGO005</v>
      </c>
      <c r="C906" s="4" t="s">
        <v>1340</v>
      </c>
      <c r="D906" s="4" t="s">
        <v>20</v>
      </c>
      <c r="E906" s="4" t="s">
        <v>432</v>
      </c>
      <c r="F906" s="4">
        <v>5.23</v>
      </c>
      <c r="G906" s="4">
        <v>4</v>
      </c>
      <c r="H906" s="4" t="s">
        <v>22</v>
      </c>
      <c r="I906" s="3">
        <v>174300</v>
      </c>
      <c r="J906" s="3">
        <v>199200</v>
      </c>
      <c r="K906" s="3">
        <v>178700</v>
      </c>
      <c r="L906" s="3">
        <v>204000</v>
      </c>
      <c r="M906" s="3">
        <v>185800</v>
      </c>
      <c r="N906" s="3">
        <v>208100</v>
      </c>
      <c r="O906" s="11">
        <v>198800</v>
      </c>
      <c r="P906" s="11">
        <v>221400</v>
      </c>
      <c r="Q906" s="11">
        <v>208700</v>
      </c>
      <c r="R906" s="11">
        <v>231900</v>
      </c>
    </row>
    <row r="907" spans="1:18" hidden="1">
      <c r="A907" s="10" t="s">
        <v>1414</v>
      </c>
      <c r="B907" s="10" t="str">
        <f t="shared" si="28"/>
        <v>AVGO005</v>
      </c>
      <c r="C907" s="4" t="s">
        <v>1342</v>
      </c>
      <c r="D907" s="4" t="s">
        <v>20</v>
      </c>
      <c r="E907" s="4" t="s">
        <v>432</v>
      </c>
      <c r="F907" s="4">
        <v>5.23</v>
      </c>
      <c r="G907" s="4">
        <v>4</v>
      </c>
      <c r="H907" s="4" t="s">
        <v>22</v>
      </c>
      <c r="I907" s="3">
        <v>174300</v>
      </c>
      <c r="J907" s="3">
        <v>199200</v>
      </c>
      <c r="K907" s="3">
        <v>178700</v>
      </c>
      <c r="L907" s="3">
        <v>204000</v>
      </c>
      <c r="M907" s="3">
        <v>185800</v>
      </c>
      <c r="N907" s="3">
        <v>208100</v>
      </c>
      <c r="O907" s="11">
        <v>198800</v>
      </c>
      <c r="P907" s="11">
        <v>221400</v>
      </c>
      <c r="Q907" s="11">
        <v>208700</v>
      </c>
      <c r="R907" s="11">
        <v>231900</v>
      </c>
    </row>
    <row r="908" spans="1:18" hidden="1">
      <c r="A908" s="10" t="s">
        <v>1415</v>
      </c>
      <c r="B908" s="10" t="str">
        <f t="shared" si="28"/>
        <v>AVGO005</v>
      </c>
      <c r="C908" s="4" t="s">
        <v>1344</v>
      </c>
      <c r="D908" s="4" t="s">
        <v>20</v>
      </c>
      <c r="E908" s="4" t="s">
        <v>432</v>
      </c>
      <c r="F908" s="4">
        <v>5.23</v>
      </c>
      <c r="G908" s="4">
        <v>4</v>
      </c>
      <c r="H908" s="4" t="s">
        <v>22</v>
      </c>
      <c r="I908" s="3">
        <v>174300</v>
      </c>
      <c r="J908" s="3">
        <v>199200</v>
      </c>
      <c r="K908" s="3">
        <v>178700</v>
      </c>
      <c r="L908" s="3">
        <v>204000</v>
      </c>
      <c r="M908" s="3">
        <v>185800</v>
      </c>
      <c r="N908" s="3">
        <v>208100</v>
      </c>
      <c r="O908" s="11">
        <v>198800</v>
      </c>
      <c r="P908" s="11">
        <v>221400</v>
      </c>
      <c r="Q908" s="11">
        <v>208700</v>
      </c>
      <c r="R908" s="11">
        <v>231900</v>
      </c>
    </row>
    <row r="909" spans="1:18" hidden="1">
      <c r="A909" s="10" t="s">
        <v>1416</v>
      </c>
      <c r="B909" s="10" t="str">
        <f t="shared" si="28"/>
        <v>AVGO005</v>
      </c>
      <c r="C909" s="4" t="s">
        <v>1346</v>
      </c>
      <c r="D909" s="4" t="s">
        <v>20</v>
      </c>
      <c r="E909" s="4" t="s">
        <v>432</v>
      </c>
      <c r="F909" s="4">
        <v>5.23</v>
      </c>
      <c r="G909" s="4">
        <v>4</v>
      </c>
      <c r="H909" s="4" t="s">
        <v>22</v>
      </c>
      <c r="I909" s="3">
        <v>174300</v>
      </c>
      <c r="J909" s="3">
        <v>199200</v>
      </c>
      <c r="K909" s="3">
        <v>178700</v>
      </c>
      <c r="L909" s="3">
        <v>204000</v>
      </c>
      <c r="M909" s="3">
        <v>185800</v>
      </c>
      <c r="N909" s="3">
        <v>208100</v>
      </c>
      <c r="O909" s="11">
        <v>198800</v>
      </c>
      <c r="P909" s="11">
        <v>221400</v>
      </c>
      <c r="Q909" s="11">
        <v>208700</v>
      </c>
      <c r="R909" s="11">
        <v>231900</v>
      </c>
    </row>
    <row r="910" spans="1:18" hidden="1">
      <c r="A910" s="10" t="s">
        <v>1417</v>
      </c>
      <c r="B910" s="10" t="str">
        <f t="shared" si="28"/>
        <v>AVGO005</v>
      </c>
      <c r="C910" s="4" t="s">
        <v>1348</v>
      </c>
      <c r="D910" s="4" t="s">
        <v>20</v>
      </c>
      <c r="E910" s="4" t="s">
        <v>432</v>
      </c>
      <c r="F910" s="4">
        <v>5.23</v>
      </c>
      <c r="G910" s="4">
        <v>4</v>
      </c>
      <c r="H910" s="4" t="s">
        <v>22</v>
      </c>
      <c r="I910" s="3">
        <v>174300</v>
      </c>
      <c r="J910" s="3">
        <v>199200</v>
      </c>
      <c r="K910" s="3">
        <v>178700</v>
      </c>
      <c r="L910" s="3">
        <v>204000</v>
      </c>
      <c r="M910" s="3">
        <v>185800</v>
      </c>
      <c r="N910" s="3">
        <v>208100</v>
      </c>
      <c r="O910" s="11">
        <v>198800</v>
      </c>
      <c r="P910" s="11">
        <v>221400</v>
      </c>
      <c r="Q910" s="11">
        <v>208700</v>
      </c>
      <c r="R910" s="11">
        <v>231900</v>
      </c>
    </row>
    <row r="911" spans="1:18" hidden="1">
      <c r="A911" s="10" t="s">
        <v>1418</v>
      </c>
      <c r="B911" s="10" t="str">
        <f t="shared" si="28"/>
        <v>AVGO005</v>
      </c>
      <c r="C911" s="4" t="s">
        <v>1350</v>
      </c>
      <c r="D911" s="4" t="s">
        <v>20</v>
      </c>
      <c r="E911" s="4" t="s">
        <v>432</v>
      </c>
      <c r="F911" s="4">
        <v>5.23</v>
      </c>
      <c r="G911" s="4">
        <v>4</v>
      </c>
      <c r="H911" s="4" t="s">
        <v>22</v>
      </c>
      <c r="I911" s="3">
        <v>174300</v>
      </c>
      <c r="J911" s="3">
        <v>199200</v>
      </c>
      <c r="K911" s="3">
        <v>178700</v>
      </c>
      <c r="L911" s="3">
        <v>204000</v>
      </c>
      <c r="M911" s="3">
        <v>185800</v>
      </c>
      <c r="N911" s="3">
        <v>208100</v>
      </c>
      <c r="O911" s="11">
        <v>198800</v>
      </c>
      <c r="P911" s="11">
        <v>221400</v>
      </c>
      <c r="Q911" s="11">
        <v>208700</v>
      </c>
      <c r="R911" s="11">
        <v>231900</v>
      </c>
    </row>
    <row r="912" spans="1:18" hidden="1">
      <c r="A912" s="10" t="s">
        <v>1419</v>
      </c>
      <c r="B912" s="10" t="str">
        <f t="shared" si="28"/>
        <v>AVGO005</v>
      </c>
      <c r="C912" s="4" t="s">
        <v>1352</v>
      </c>
      <c r="D912" s="4" t="s">
        <v>20</v>
      </c>
      <c r="E912" s="4" t="s">
        <v>432</v>
      </c>
      <c r="F912" s="4">
        <v>5.23</v>
      </c>
      <c r="G912" s="4">
        <v>4</v>
      </c>
      <c r="H912" s="4" t="s">
        <v>22</v>
      </c>
      <c r="I912" s="3">
        <v>174300</v>
      </c>
      <c r="J912" s="3">
        <v>199200</v>
      </c>
      <c r="K912" s="3">
        <v>178700</v>
      </c>
      <c r="L912" s="3">
        <v>204000</v>
      </c>
      <c r="M912" s="3">
        <v>185800</v>
      </c>
      <c r="N912" s="3">
        <v>208100</v>
      </c>
      <c r="O912" s="11">
        <v>198800</v>
      </c>
      <c r="P912" s="11">
        <v>221400</v>
      </c>
      <c r="Q912" s="11">
        <v>208700</v>
      </c>
      <c r="R912" s="11">
        <v>231900</v>
      </c>
    </row>
    <row r="913" spans="1:18" hidden="1">
      <c r="A913" s="10" t="s">
        <v>1420</v>
      </c>
      <c r="B913" s="10" t="str">
        <f t="shared" si="28"/>
        <v>AVGO005</v>
      </c>
      <c r="C913" s="4" t="s">
        <v>1354</v>
      </c>
      <c r="D913" s="4" t="s">
        <v>20</v>
      </c>
      <c r="E913" s="4" t="s">
        <v>432</v>
      </c>
      <c r="F913" s="4">
        <v>5.23</v>
      </c>
      <c r="G913" s="4">
        <v>4</v>
      </c>
      <c r="H913" s="4" t="s">
        <v>22</v>
      </c>
      <c r="I913" s="3">
        <v>174300</v>
      </c>
      <c r="J913" s="3">
        <v>199200</v>
      </c>
      <c r="K913" s="3">
        <v>178700</v>
      </c>
      <c r="L913" s="3">
        <v>204000</v>
      </c>
      <c r="M913" s="3">
        <v>185800</v>
      </c>
      <c r="N913" s="3">
        <v>208100</v>
      </c>
      <c r="O913" s="11">
        <v>198800</v>
      </c>
      <c r="P913" s="11">
        <v>221400</v>
      </c>
      <c r="Q913" s="11">
        <v>208700</v>
      </c>
      <c r="R913" s="11">
        <v>231900</v>
      </c>
    </row>
    <row r="914" spans="1:18" hidden="1">
      <c r="A914" s="10" t="s">
        <v>1421</v>
      </c>
      <c r="B914" s="10" t="str">
        <f t="shared" si="28"/>
        <v>AVGO005</v>
      </c>
      <c r="C914" s="4" t="s">
        <v>1356</v>
      </c>
      <c r="D914" s="4" t="s">
        <v>20</v>
      </c>
      <c r="E914" s="4" t="s">
        <v>432</v>
      </c>
      <c r="F914" s="4">
        <v>5.23</v>
      </c>
      <c r="G914" s="4">
        <v>4</v>
      </c>
      <c r="H914" s="4" t="s">
        <v>22</v>
      </c>
      <c r="I914" s="3">
        <v>174300</v>
      </c>
      <c r="J914" s="3">
        <v>199200</v>
      </c>
      <c r="K914" s="3">
        <v>178700</v>
      </c>
      <c r="L914" s="3">
        <v>204000</v>
      </c>
      <c r="M914" s="3">
        <v>185800</v>
      </c>
      <c r="N914" s="3">
        <v>208100</v>
      </c>
      <c r="O914" s="11">
        <v>198800</v>
      </c>
      <c r="P914" s="11">
        <v>221400</v>
      </c>
      <c r="Q914" s="11">
        <v>208700</v>
      </c>
      <c r="R914" s="11">
        <v>231900</v>
      </c>
    </row>
    <row r="915" spans="1:18" hidden="1">
      <c r="A915" s="10" t="s">
        <v>1422</v>
      </c>
      <c r="B915" s="10" t="str">
        <f t="shared" si="28"/>
        <v>AVGO005</v>
      </c>
      <c r="C915" s="4" t="s">
        <v>1358</v>
      </c>
      <c r="D915" s="4" t="s">
        <v>20</v>
      </c>
      <c r="E915" s="4" t="s">
        <v>432</v>
      </c>
      <c r="F915" s="4">
        <v>5.23</v>
      </c>
      <c r="G915" s="4">
        <v>4</v>
      </c>
      <c r="H915" s="4" t="s">
        <v>22</v>
      </c>
      <c r="I915" s="3">
        <v>174300</v>
      </c>
      <c r="J915" s="3">
        <v>199200</v>
      </c>
      <c r="K915" s="3">
        <v>178700</v>
      </c>
      <c r="L915" s="3">
        <v>204000</v>
      </c>
      <c r="M915" s="3">
        <v>185800</v>
      </c>
      <c r="N915" s="3">
        <v>208100</v>
      </c>
      <c r="O915" s="11">
        <v>198800</v>
      </c>
      <c r="P915" s="11">
        <v>221400</v>
      </c>
      <c r="Q915" s="11">
        <v>208700</v>
      </c>
      <c r="R915" s="11">
        <v>231900</v>
      </c>
    </row>
    <row r="916" spans="1:18" hidden="1">
      <c r="A916" s="10" t="s">
        <v>1423</v>
      </c>
      <c r="B916" s="10" t="str">
        <f t="shared" si="28"/>
        <v>AVGO005</v>
      </c>
      <c r="C916" s="4" t="s">
        <v>1360</v>
      </c>
      <c r="D916" s="4" t="s">
        <v>20</v>
      </c>
      <c r="E916" s="4" t="s">
        <v>432</v>
      </c>
      <c r="F916" s="4">
        <v>5.23</v>
      </c>
      <c r="G916" s="4">
        <v>4</v>
      </c>
      <c r="H916" s="4" t="s">
        <v>22</v>
      </c>
      <c r="I916" s="3">
        <v>174300</v>
      </c>
      <c r="J916" s="3">
        <v>199200</v>
      </c>
      <c r="K916" s="3">
        <v>178700</v>
      </c>
      <c r="L916" s="3">
        <v>204000</v>
      </c>
      <c r="M916" s="3">
        <v>185800</v>
      </c>
      <c r="N916" s="3">
        <v>208100</v>
      </c>
      <c r="O916" s="11">
        <v>198800</v>
      </c>
      <c r="P916" s="11">
        <v>221400</v>
      </c>
      <c r="Q916" s="11">
        <v>208700</v>
      </c>
      <c r="R916" s="11">
        <v>231900</v>
      </c>
    </row>
    <row r="917" spans="1:18" hidden="1">
      <c r="A917" s="10" t="s">
        <v>1424</v>
      </c>
      <c r="B917" s="10" t="str">
        <f t="shared" si="28"/>
        <v>AVGO005</v>
      </c>
      <c r="C917" s="4" t="s">
        <v>1362</v>
      </c>
      <c r="D917" s="4" t="s">
        <v>20</v>
      </c>
      <c r="E917" s="4" t="s">
        <v>432</v>
      </c>
      <c r="F917" s="4">
        <v>5.23</v>
      </c>
      <c r="G917" s="4">
        <v>4</v>
      </c>
      <c r="H917" s="4" t="s">
        <v>22</v>
      </c>
      <c r="I917" s="3">
        <v>174300</v>
      </c>
      <c r="J917" s="3">
        <v>199200</v>
      </c>
      <c r="K917" s="3">
        <v>178700</v>
      </c>
      <c r="L917" s="3">
        <v>204000</v>
      </c>
      <c r="M917" s="3">
        <v>185800</v>
      </c>
      <c r="N917" s="3">
        <v>208100</v>
      </c>
      <c r="O917" s="11">
        <v>198800</v>
      </c>
      <c r="P917" s="11">
        <v>221400</v>
      </c>
      <c r="Q917" s="11">
        <v>208700</v>
      </c>
      <c r="R917" s="11">
        <v>231900</v>
      </c>
    </row>
    <row r="918" spans="1:18" hidden="1">
      <c r="A918" s="10" t="s">
        <v>1425</v>
      </c>
      <c r="B918" s="10" t="str">
        <f t="shared" si="28"/>
        <v>AVGO005</v>
      </c>
      <c r="C918" s="4" t="s">
        <v>1364</v>
      </c>
      <c r="D918" s="4" t="s">
        <v>20</v>
      </c>
      <c r="E918" s="4" t="s">
        <v>432</v>
      </c>
      <c r="F918" s="4">
        <v>5.23</v>
      </c>
      <c r="G918" s="4">
        <v>4</v>
      </c>
      <c r="H918" s="4" t="s">
        <v>22</v>
      </c>
      <c r="I918" s="3">
        <v>174300</v>
      </c>
      <c r="J918" s="3">
        <v>199200</v>
      </c>
      <c r="K918" s="3">
        <v>178700</v>
      </c>
      <c r="L918" s="3">
        <v>204000</v>
      </c>
      <c r="M918" s="3">
        <v>185800</v>
      </c>
      <c r="N918" s="3">
        <v>208100</v>
      </c>
      <c r="O918" s="11">
        <v>198800</v>
      </c>
      <c r="P918" s="11">
        <v>221400</v>
      </c>
      <c r="Q918" s="11">
        <v>208700</v>
      </c>
      <c r="R918" s="11">
        <v>231900</v>
      </c>
    </row>
    <row r="919" spans="1:18" hidden="1">
      <c r="A919" s="10" t="s">
        <v>1426</v>
      </c>
      <c r="B919" s="10" t="str">
        <f t="shared" si="28"/>
        <v>AVGO005</v>
      </c>
      <c r="C919" s="4" t="s">
        <v>1366</v>
      </c>
      <c r="D919" s="4" t="s">
        <v>20</v>
      </c>
      <c r="E919" s="4" t="s">
        <v>432</v>
      </c>
      <c r="F919" s="4">
        <v>5.23</v>
      </c>
      <c r="G919" s="4">
        <v>4</v>
      </c>
      <c r="H919" s="4" t="s">
        <v>22</v>
      </c>
      <c r="I919" s="3">
        <v>174300</v>
      </c>
      <c r="J919" s="3">
        <v>199200</v>
      </c>
      <c r="K919" s="3">
        <v>178700</v>
      </c>
      <c r="L919" s="3">
        <v>204000</v>
      </c>
      <c r="M919" s="3">
        <v>185800</v>
      </c>
      <c r="N919" s="3">
        <v>208100</v>
      </c>
      <c r="O919" s="11">
        <v>198800</v>
      </c>
      <c r="P919" s="11">
        <v>221400</v>
      </c>
      <c r="Q919" s="11">
        <v>208700</v>
      </c>
      <c r="R919" s="11">
        <v>231900</v>
      </c>
    </row>
    <row r="920" spans="1:18" hidden="1">
      <c r="A920" s="10" t="s">
        <v>1427</v>
      </c>
      <c r="B920" s="10" t="str">
        <f t="shared" si="28"/>
        <v>AVGO005</v>
      </c>
      <c r="C920" s="4" t="s">
        <v>1368</v>
      </c>
      <c r="D920" s="4" t="s">
        <v>20</v>
      </c>
      <c r="E920" s="4" t="s">
        <v>432</v>
      </c>
      <c r="F920" s="4">
        <v>5.23</v>
      </c>
      <c r="G920" s="4">
        <v>4</v>
      </c>
      <c r="H920" s="4" t="s">
        <v>22</v>
      </c>
      <c r="I920" s="3">
        <v>174300</v>
      </c>
      <c r="J920" s="3">
        <v>199200</v>
      </c>
      <c r="K920" s="3">
        <v>178700</v>
      </c>
      <c r="L920" s="3">
        <v>204000</v>
      </c>
      <c r="M920" s="3">
        <v>185800</v>
      </c>
      <c r="N920" s="3">
        <v>208100</v>
      </c>
      <c r="O920" s="11">
        <v>198800</v>
      </c>
      <c r="P920" s="11">
        <v>221400</v>
      </c>
      <c r="Q920" s="11">
        <v>208700</v>
      </c>
      <c r="R920" s="11">
        <v>231900</v>
      </c>
    </row>
    <row r="921" spans="1:18" hidden="1">
      <c r="A921" s="10" t="s">
        <v>1428</v>
      </c>
      <c r="B921" s="10" t="str">
        <f t="shared" si="28"/>
        <v>AVGO005</v>
      </c>
      <c r="C921" s="4" t="s">
        <v>1370</v>
      </c>
      <c r="D921" s="4" t="s">
        <v>20</v>
      </c>
      <c r="E921" s="4" t="s">
        <v>432</v>
      </c>
      <c r="F921" s="4">
        <v>5.23</v>
      </c>
      <c r="G921" s="4">
        <v>4</v>
      </c>
      <c r="H921" s="4" t="s">
        <v>22</v>
      </c>
      <c r="I921" s="3">
        <v>174300</v>
      </c>
      <c r="J921" s="3">
        <v>199200</v>
      </c>
      <c r="K921" s="3">
        <v>178700</v>
      </c>
      <c r="L921" s="3">
        <v>204000</v>
      </c>
      <c r="M921" s="3">
        <v>185800</v>
      </c>
      <c r="N921" s="3">
        <v>208100</v>
      </c>
      <c r="O921" s="11">
        <v>198800</v>
      </c>
      <c r="P921" s="11">
        <v>221400</v>
      </c>
      <c r="Q921" s="11">
        <v>208700</v>
      </c>
      <c r="R921" s="11">
        <v>231900</v>
      </c>
    </row>
    <row r="922" spans="1:18" hidden="1">
      <c r="A922" s="10" t="s">
        <v>1429</v>
      </c>
      <c r="B922" s="10" t="str">
        <f t="shared" si="28"/>
        <v>AVGO005</v>
      </c>
      <c r="C922" s="4" t="s">
        <v>1372</v>
      </c>
      <c r="D922" s="4" t="s">
        <v>20</v>
      </c>
      <c r="E922" s="4" t="s">
        <v>432</v>
      </c>
      <c r="F922" s="4">
        <v>5.23</v>
      </c>
      <c r="G922" s="4">
        <v>4</v>
      </c>
      <c r="H922" s="4" t="s">
        <v>22</v>
      </c>
      <c r="I922" s="3">
        <v>174300</v>
      </c>
      <c r="J922" s="3">
        <v>199200</v>
      </c>
      <c r="K922" s="3">
        <v>178700</v>
      </c>
      <c r="L922" s="3">
        <v>204000</v>
      </c>
      <c r="M922" s="3">
        <v>185800</v>
      </c>
      <c r="N922" s="3">
        <v>208100</v>
      </c>
      <c r="O922" s="11">
        <v>198800</v>
      </c>
      <c r="P922" s="11">
        <v>221400</v>
      </c>
      <c r="Q922" s="11">
        <v>208700</v>
      </c>
      <c r="R922" s="11">
        <v>231900</v>
      </c>
    </row>
    <row r="923" spans="1:18" hidden="1">
      <c r="A923" s="10" t="s">
        <v>1430</v>
      </c>
      <c r="B923" s="10" t="str">
        <f t="shared" si="28"/>
        <v>AVGO005</v>
      </c>
      <c r="C923" s="4" t="s">
        <v>1374</v>
      </c>
      <c r="D923" s="4" t="s">
        <v>20</v>
      </c>
      <c r="E923" s="4" t="s">
        <v>432</v>
      </c>
      <c r="F923" s="4">
        <v>5.23</v>
      </c>
      <c r="G923" s="4">
        <v>4</v>
      </c>
      <c r="H923" s="4" t="s">
        <v>22</v>
      </c>
      <c r="I923" s="3">
        <v>174300</v>
      </c>
      <c r="J923" s="3">
        <v>199200</v>
      </c>
      <c r="K923" s="3">
        <v>178700</v>
      </c>
      <c r="L923" s="3">
        <v>204000</v>
      </c>
      <c r="M923" s="3">
        <v>185800</v>
      </c>
      <c r="N923" s="3">
        <v>208100</v>
      </c>
      <c r="O923" s="11">
        <v>198800</v>
      </c>
      <c r="P923" s="11">
        <v>221400</v>
      </c>
      <c r="Q923" s="11">
        <v>208700</v>
      </c>
      <c r="R923" s="11">
        <v>231900</v>
      </c>
    </row>
    <row r="924" spans="1:18" hidden="1">
      <c r="A924" s="10" t="s">
        <v>1431</v>
      </c>
      <c r="B924" s="10" t="str">
        <f t="shared" si="28"/>
        <v>AVGO005</v>
      </c>
      <c r="C924" s="4" t="s">
        <v>1376</v>
      </c>
      <c r="D924" s="4" t="s">
        <v>20</v>
      </c>
      <c r="E924" s="4" t="s">
        <v>432</v>
      </c>
      <c r="F924" s="4">
        <v>5.23</v>
      </c>
      <c r="G924" s="4">
        <v>4</v>
      </c>
      <c r="H924" s="4" t="s">
        <v>22</v>
      </c>
      <c r="I924" s="3">
        <v>174300</v>
      </c>
      <c r="J924" s="3">
        <v>199200</v>
      </c>
      <c r="K924" s="3">
        <v>178700</v>
      </c>
      <c r="L924" s="3">
        <v>204000</v>
      </c>
      <c r="M924" s="3">
        <v>185800</v>
      </c>
      <c r="N924" s="3">
        <v>208100</v>
      </c>
      <c r="O924" s="11">
        <v>198800</v>
      </c>
      <c r="P924" s="11">
        <v>221400</v>
      </c>
      <c r="Q924" s="11">
        <v>208700</v>
      </c>
      <c r="R924" s="11">
        <v>231900</v>
      </c>
    </row>
    <row r="925" spans="1:18" hidden="1">
      <c r="A925" s="10" t="s">
        <v>1432</v>
      </c>
      <c r="B925" s="10" t="str">
        <f t="shared" si="28"/>
        <v>AVGO005</v>
      </c>
      <c r="C925" s="4" t="s">
        <v>1378</v>
      </c>
      <c r="D925" s="4" t="s">
        <v>20</v>
      </c>
      <c r="E925" s="4" t="s">
        <v>432</v>
      </c>
      <c r="F925" s="4">
        <v>5.23</v>
      </c>
      <c r="G925" s="4">
        <v>4</v>
      </c>
      <c r="H925" s="4" t="s">
        <v>22</v>
      </c>
      <c r="I925" s="3">
        <v>174300</v>
      </c>
      <c r="J925" s="3">
        <v>199200</v>
      </c>
      <c r="K925" s="3">
        <v>178700</v>
      </c>
      <c r="L925" s="3">
        <v>204000</v>
      </c>
      <c r="M925" s="3">
        <v>185800</v>
      </c>
      <c r="N925" s="3">
        <v>208100</v>
      </c>
      <c r="O925" s="11">
        <v>198800</v>
      </c>
      <c r="P925" s="11">
        <v>221400</v>
      </c>
      <c r="Q925" s="11">
        <v>208700</v>
      </c>
      <c r="R925" s="11">
        <v>231900</v>
      </c>
    </row>
    <row r="926" spans="1:18" hidden="1">
      <c r="A926" s="10" t="s">
        <v>1433</v>
      </c>
      <c r="B926" s="10" t="str">
        <f t="shared" si="28"/>
        <v>AVGO005</v>
      </c>
      <c r="C926" s="4" t="s">
        <v>1380</v>
      </c>
      <c r="D926" s="4" t="s">
        <v>20</v>
      </c>
      <c r="E926" s="4" t="s">
        <v>432</v>
      </c>
      <c r="F926" s="4">
        <v>5.23</v>
      </c>
      <c r="G926" s="4">
        <v>4</v>
      </c>
      <c r="H926" s="4" t="s">
        <v>22</v>
      </c>
      <c r="I926" s="3">
        <v>174300</v>
      </c>
      <c r="J926" s="3">
        <v>199200</v>
      </c>
      <c r="K926" s="3">
        <v>178700</v>
      </c>
      <c r="L926" s="3">
        <v>204000</v>
      </c>
      <c r="M926" s="3">
        <v>185800</v>
      </c>
      <c r="N926" s="3">
        <v>208100</v>
      </c>
      <c r="O926" s="11">
        <v>198800</v>
      </c>
      <c r="P926" s="11">
        <v>221400</v>
      </c>
      <c r="Q926" s="11">
        <v>208700</v>
      </c>
      <c r="R926" s="11">
        <v>231900</v>
      </c>
    </row>
    <row r="927" spans="1:18" hidden="1">
      <c r="A927" s="10" t="s">
        <v>1434</v>
      </c>
      <c r="B927" s="10" t="str">
        <f t="shared" si="28"/>
        <v>AVGO005</v>
      </c>
      <c r="C927" s="4" t="s">
        <v>1382</v>
      </c>
      <c r="D927" s="4" t="s">
        <v>20</v>
      </c>
      <c r="E927" s="4" t="s">
        <v>432</v>
      </c>
      <c r="F927" s="4">
        <v>5.23</v>
      </c>
      <c r="G927" s="4">
        <v>4</v>
      </c>
      <c r="H927" s="4" t="s">
        <v>22</v>
      </c>
      <c r="I927" s="3">
        <v>174300</v>
      </c>
      <c r="J927" s="3">
        <v>199200</v>
      </c>
      <c r="K927" s="3">
        <v>178700</v>
      </c>
      <c r="L927" s="3">
        <v>204000</v>
      </c>
      <c r="M927" s="3">
        <v>185800</v>
      </c>
      <c r="N927" s="3">
        <v>208100</v>
      </c>
      <c r="O927" s="11">
        <v>198800</v>
      </c>
      <c r="P927" s="11">
        <v>221400</v>
      </c>
      <c r="Q927" s="11">
        <v>208700</v>
      </c>
      <c r="R927" s="11">
        <v>231900</v>
      </c>
    </row>
    <row r="928" spans="1:18" hidden="1">
      <c r="A928" s="10" t="s">
        <v>1435</v>
      </c>
      <c r="B928" s="10" t="str">
        <f t="shared" si="28"/>
        <v>AVGO005</v>
      </c>
      <c r="C928" s="4" t="s">
        <v>1384</v>
      </c>
      <c r="D928" s="4" t="s">
        <v>20</v>
      </c>
      <c r="E928" s="4" t="s">
        <v>432</v>
      </c>
      <c r="F928" s="4">
        <v>5.23</v>
      </c>
      <c r="G928" s="4">
        <v>4</v>
      </c>
      <c r="H928" s="4" t="s">
        <v>22</v>
      </c>
      <c r="I928" s="3">
        <v>174300</v>
      </c>
      <c r="J928" s="3">
        <v>199200</v>
      </c>
      <c r="K928" s="3">
        <v>178700</v>
      </c>
      <c r="L928" s="3">
        <v>204000</v>
      </c>
      <c r="M928" s="3">
        <v>185800</v>
      </c>
      <c r="N928" s="3">
        <v>208100</v>
      </c>
      <c r="O928" s="11">
        <v>198800</v>
      </c>
      <c r="P928" s="11">
        <v>221400</v>
      </c>
      <c r="Q928" s="11">
        <v>208700</v>
      </c>
      <c r="R928" s="11">
        <v>231900</v>
      </c>
    </row>
    <row r="929" spans="1:18" hidden="1">
      <c r="A929" s="10" t="s">
        <v>1436</v>
      </c>
      <c r="B929" s="10" t="str">
        <f t="shared" si="28"/>
        <v>AVGO005</v>
      </c>
      <c r="C929" s="4" t="s">
        <v>1386</v>
      </c>
      <c r="D929" s="4" t="s">
        <v>20</v>
      </c>
      <c r="E929" s="4" t="s">
        <v>432</v>
      </c>
      <c r="F929" s="4">
        <v>5.23</v>
      </c>
      <c r="G929" s="4">
        <v>4</v>
      </c>
      <c r="H929" s="4" t="s">
        <v>22</v>
      </c>
      <c r="I929" s="3">
        <v>174300</v>
      </c>
      <c r="J929" s="3">
        <v>199200</v>
      </c>
      <c r="K929" s="3">
        <v>178700</v>
      </c>
      <c r="L929" s="3">
        <v>204000</v>
      </c>
      <c r="M929" s="3">
        <v>185800</v>
      </c>
      <c r="N929" s="3">
        <v>208100</v>
      </c>
      <c r="O929" s="11">
        <v>198800</v>
      </c>
      <c r="P929" s="11">
        <v>221400</v>
      </c>
      <c r="Q929" s="11">
        <v>208700</v>
      </c>
      <c r="R929" s="11">
        <v>231900</v>
      </c>
    </row>
    <row r="930" spans="1:18" hidden="1">
      <c r="A930" s="10" t="s">
        <v>1437</v>
      </c>
      <c r="B930" s="10" t="str">
        <f t="shared" si="28"/>
        <v>AVGO005</v>
      </c>
      <c r="C930" s="4" t="s">
        <v>1388</v>
      </c>
      <c r="D930" s="4" t="s">
        <v>20</v>
      </c>
      <c r="E930" s="4" t="s">
        <v>432</v>
      </c>
      <c r="F930" s="4">
        <v>5.23</v>
      </c>
      <c r="G930" s="4">
        <v>4</v>
      </c>
      <c r="H930" s="4" t="s">
        <v>22</v>
      </c>
      <c r="I930" s="3">
        <v>174300</v>
      </c>
      <c r="J930" s="3">
        <v>199200</v>
      </c>
      <c r="K930" s="3">
        <v>178700</v>
      </c>
      <c r="L930" s="3">
        <v>204000</v>
      </c>
      <c r="M930" s="3">
        <v>185800</v>
      </c>
      <c r="N930" s="3">
        <v>208100</v>
      </c>
      <c r="O930" s="11">
        <v>198800</v>
      </c>
      <c r="P930" s="11">
        <v>221400</v>
      </c>
      <c r="Q930" s="11">
        <v>208700</v>
      </c>
      <c r="R930" s="11">
        <v>231900</v>
      </c>
    </row>
    <row r="931" spans="1:18" hidden="1">
      <c r="A931" s="10" t="s">
        <v>1438</v>
      </c>
      <c r="B931" s="10" t="str">
        <f t="shared" si="28"/>
        <v>AVGO005</v>
      </c>
      <c r="C931" s="4" t="s">
        <v>1390</v>
      </c>
      <c r="D931" s="4" t="s">
        <v>20</v>
      </c>
      <c r="E931" s="4" t="s">
        <v>432</v>
      </c>
      <c r="F931" s="4">
        <v>5.23</v>
      </c>
      <c r="G931" s="4">
        <v>4</v>
      </c>
      <c r="H931" s="4" t="s">
        <v>22</v>
      </c>
      <c r="I931" s="3">
        <v>174300</v>
      </c>
      <c r="J931" s="3">
        <v>199200</v>
      </c>
      <c r="K931" s="3">
        <v>178700</v>
      </c>
      <c r="L931" s="3">
        <v>204000</v>
      </c>
      <c r="M931" s="3">
        <v>185800</v>
      </c>
      <c r="N931" s="3">
        <v>208100</v>
      </c>
      <c r="O931" s="11">
        <v>198800</v>
      </c>
      <c r="P931" s="11">
        <v>221400</v>
      </c>
      <c r="Q931" s="3">
        <v>208700</v>
      </c>
      <c r="R931" s="3">
        <v>231900</v>
      </c>
    </row>
    <row r="932" spans="1:18" hidden="1">
      <c r="A932" s="10" t="s">
        <v>1439</v>
      </c>
      <c r="B932" s="10" t="str">
        <f t="shared" si="28"/>
        <v>AVGO005</v>
      </c>
      <c r="C932" s="4" t="s">
        <v>1392</v>
      </c>
      <c r="D932" s="4" t="s">
        <v>20</v>
      </c>
      <c r="E932" s="4" t="s">
        <v>432</v>
      </c>
      <c r="F932" s="4">
        <v>5.23</v>
      </c>
      <c r="G932" s="4">
        <v>4</v>
      </c>
      <c r="H932" s="4" t="s">
        <v>22</v>
      </c>
      <c r="I932" s="3">
        <v>174300</v>
      </c>
      <c r="J932" s="3">
        <v>199200</v>
      </c>
      <c r="K932" s="3">
        <v>178700</v>
      </c>
      <c r="L932" s="3">
        <v>204000</v>
      </c>
      <c r="M932" s="3">
        <v>185800</v>
      </c>
      <c r="N932" s="3">
        <v>208100</v>
      </c>
      <c r="O932" s="11">
        <v>198800</v>
      </c>
      <c r="P932" s="11">
        <v>221400</v>
      </c>
      <c r="Q932" s="3">
        <v>208700</v>
      </c>
      <c r="R932" s="3">
        <v>231900</v>
      </c>
    </row>
    <row r="933" spans="1:18" hidden="1">
      <c r="A933" s="10" t="s">
        <v>1440</v>
      </c>
      <c r="B933" s="10" t="str">
        <f>A933</f>
        <v>AVGO005KBA</v>
      </c>
      <c r="C933" s="4" t="s">
        <v>1394</v>
      </c>
      <c r="D933" s="4" t="s">
        <v>75</v>
      </c>
      <c r="E933" s="4" t="s">
        <v>432</v>
      </c>
      <c r="F933" s="4">
        <v>5.13</v>
      </c>
      <c r="G933" s="4">
        <v>4</v>
      </c>
      <c r="H933" s="4" t="s">
        <v>22</v>
      </c>
      <c r="I933" s="3">
        <v>170700</v>
      </c>
      <c r="J933" s="3">
        <v>194600</v>
      </c>
      <c r="K933" s="3">
        <v>178700</v>
      </c>
      <c r="L933" s="3">
        <v>203200</v>
      </c>
      <c r="M933" s="3">
        <v>185800</v>
      </c>
      <c r="N933" s="3">
        <v>203200</v>
      </c>
      <c r="O933" s="3">
        <v>198800</v>
      </c>
      <c r="P933" s="3">
        <v>209300</v>
      </c>
      <c r="Q933" s="11">
        <v>208700</v>
      </c>
      <c r="R933" s="11">
        <v>219200</v>
      </c>
    </row>
    <row r="934" spans="1:18" hidden="1">
      <c r="A934" s="10" t="s">
        <v>1441</v>
      </c>
      <c r="B934" s="10" t="str">
        <f>A934</f>
        <v>AVGO005KBB</v>
      </c>
      <c r="C934" s="4" t="s">
        <v>1396</v>
      </c>
      <c r="D934" s="4" t="s">
        <v>75</v>
      </c>
      <c r="E934" s="4" t="s">
        <v>432</v>
      </c>
      <c r="F934" s="4">
        <v>5.03</v>
      </c>
      <c r="G934" s="4">
        <v>4</v>
      </c>
      <c r="H934" s="4" t="s">
        <v>22</v>
      </c>
      <c r="I934" s="3">
        <v>163600</v>
      </c>
      <c r="J934" s="3">
        <v>186900</v>
      </c>
      <c r="K934" s="3">
        <v>171500</v>
      </c>
      <c r="L934" s="3">
        <v>195500</v>
      </c>
      <c r="M934" s="3">
        <v>178400</v>
      </c>
      <c r="N934" s="3">
        <v>195500</v>
      </c>
      <c r="O934" s="3">
        <v>190800</v>
      </c>
      <c r="P934" s="3">
        <v>201400</v>
      </c>
      <c r="Q934" s="11">
        <v>200400</v>
      </c>
      <c r="R934" s="11">
        <v>211000</v>
      </c>
    </row>
    <row r="935" spans="1:18" hidden="1">
      <c r="A935" s="10" t="s">
        <v>1442</v>
      </c>
      <c r="B935" s="10" t="str">
        <f>A935</f>
        <v>AVGO005KBC</v>
      </c>
      <c r="C935" s="4" t="s">
        <v>1398</v>
      </c>
      <c r="D935" s="4" t="s">
        <v>75</v>
      </c>
      <c r="E935" s="4" t="s">
        <v>432</v>
      </c>
      <c r="F935" s="4">
        <v>4.7300000000000004</v>
      </c>
      <c r="G935" s="4">
        <v>4</v>
      </c>
      <c r="H935" s="4" t="s">
        <v>22</v>
      </c>
      <c r="I935" s="3">
        <v>154900</v>
      </c>
      <c r="J935" s="3">
        <v>177600</v>
      </c>
      <c r="K935" s="3">
        <v>164400</v>
      </c>
      <c r="L935" s="3">
        <v>187900</v>
      </c>
      <c r="M935" s="3">
        <v>170900</v>
      </c>
      <c r="N935" s="3">
        <v>187900</v>
      </c>
      <c r="O935" s="3">
        <v>182900</v>
      </c>
      <c r="P935" s="3">
        <v>193500</v>
      </c>
      <c r="Q935" s="11">
        <v>192000</v>
      </c>
      <c r="R935" s="11">
        <v>202600</v>
      </c>
    </row>
    <row r="936" spans="1:18" hidden="1">
      <c r="A936" s="10" t="s">
        <v>1443</v>
      </c>
      <c r="B936" s="10" t="str">
        <f t="shared" ref="B936:B976" si="29">LEFT(A936,7)</f>
        <v>AVGO025</v>
      </c>
      <c r="C936" s="4" t="s">
        <v>1312</v>
      </c>
      <c r="D936" s="4" t="s">
        <v>20</v>
      </c>
      <c r="E936" s="4" t="s">
        <v>637</v>
      </c>
      <c r="F936" s="4">
        <v>26.01</v>
      </c>
      <c r="G936" s="4">
        <v>1</v>
      </c>
      <c r="H936" s="4" t="s">
        <v>147</v>
      </c>
      <c r="I936" s="3">
        <v>828100</v>
      </c>
      <c r="J936" s="3">
        <v>948200</v>
      </c>
      <c r="K936" s="3">
        <v>848800</v>
      </c>
      <c r="L936" s="3">
        <v>970700</v>
      </c>
      <c r="M936" s="3">
        <v>882800</v>
      </c>
      <c r="N936" s="3">
        <v>990100</v>
      </c>
      <c r="O936" s="11">
        <v>909500</v>
      </c>
      <c r="P936" s="11">
        <v>1053600</v>
      </c>
      <c r="Q936" s="11">
        <v>991800</v>
      </c>
      <c r="R936" s="11">
        <v>1103500</v>
      </c>
    </row>
    <row r="937" spans="1:18" hidden="1">
      <c r="A937" s="10" t="s">
        <v>1444</v>
      </c>
      <c r="B937" s="10" t="str">
        <f t="shared" si="29"/>
        <v>AVGO025</v>
      </c>
      <c r="C937" s="4" t="s">
        <v>1314</v>
      </c>
      <c r="D937" s="4" t="s">
        <v>20</v>
      </c>
      <c r="E937" s="4" t="s">
        <v>637</v>
      </c>
      <c r="F937" s="4">
        <v>26.01</v>
      </c>
      <c r="G937" s="4">
        <v>1</v>
      </c>
      <c r="H937" s="4" t="s">
        <v>147</v>
      </c>
      <c r="I937" s="3">
        <v>828100</v>
      </c>
      <c r="J937" s="3">
        <v>948200</v>
      </c>
      <c r="K937" s="3">
        <v>848800</v>
      </c>
      <c r="L937" s="3">
        <v>970700</v>
      </c>
      <c r="M937" s="3">
        <v>882800</v>
      </c>
      <c r="N937" s="3">
        <v>990100</v>
      </c>
      <c r="O937" s="11">
        <v>909500</v>
      </c>
      <c r="P937" s="11">
        <v>1053600</v>
      </c>
      <c r="Q937" s="11">
        <v>991800</v>
      </c>
      <c r="R937" s="11">
        <v>1103500</v>
      </c>
    </row>
    <row r="938" spans="1:18" hidden="1">
      <c r="A938" s="10" t="s">
        <v>1445</v>
      </c>
      <c r="B938" s="10" t="str">
        <f t="shared" si="29"/>
        <v>AVGO025</v>
      </c>
      <c r="C938" s="4" t="s">
        <v>1316</v>
      </c>
      <c r="D938" s="4" t="s">
        <v>20</v>
      </c>
      <c r="E938" s="4" t="s">
        <v>637</v>
      </c>
      <c r="F938" s="4">
        <v>26.01</v>
      </c>
      <c r="G938" s="4">
        <v>1</v>
      </c>
      <c r="H938" s="4" t="s">
        <v>147</v>
      </c>
      <c r="I938" s="3">
        <v>828100</v>
      </c>
      <c r="J938" s="3">
        <v>948200</v>
      </c>
      <c r="K938" s="3">
        <v>848800</v>
      </c>
      <c r="L938" s="3">
        <v>970700</v>
      </c>
      <c r="M938" s="3">
        <v>882800</v>
      </c>
      <c r="N938" s="3">
        <v>990100</v>
      </c>
      <c r="O938" s="11">
        <v>909500</v>
      </c>
      <c r="P938" s="11">
        <v>1053600</v>
      </c>
      <c r="Q938" s="11">
        <v>991800</v>
      </c>
      <c r="R938" s="11">
        <v>1103500</v>
      </c>
    </row>
    <row r="939" spans="1:18" hidden="1">
      <c r="A939" s="10" t="s">
        <v>1446</v>
      </c>
      <c r="B939" s="10" t="str">
        <f t="shared" si="29"/>
        <v>AVGO025</v>
      </c>
      <c r="C939" s="4" t="s">
        <v>1318</v>
      </c>
      <c r="D939" s="4" t="s">
        <v>20</v>
      </c>
      <c r="E939" s="4" t="s">
        <v>637</v>
      </c>
      <c r="F939" s="4">
        <v>26.01</v>
      </c>
      <c r="G939" s="4">
        <v>1</v>
      </c>
      <c r="H939" s="4" t="s">
        <v>147</v>
      </c>
      <c r="I939" s="3">
        <v>828100</v>
      </c>
      <c r="J939" s="3">
        <v>948200</v>
      </c>
      <c r="K939" s="3">
        <v>848800</v>
      </c>
      <c r="L939" s="3">
        <v>970700</v>
      </c>
      <c r="M939" s="3">
        <v>882800</v>
      </c>
      <c r="N939" s="3">
        <v>990100</v>
      </c>
      <c r="O939" s="11">
        <v>909500</v>
      </c>
      <c r="P939" s="11">
        <v>1053600</v>
      </c>
      <c r="Q939" s="11">
        <v>991800</v>
      </c>
      <c r="R939" s="11">
        <v>1103500</v>
      </c>
    </row>
    <row r="940" spans="1:18" hidden="1">
      <c r="A940" s="10" t="s">
        <v>1447</v>
      </c>
      <c r="B940" s="10" t="str">
        <f t="shared" si="29"/>
        <v>AVGO025</v>
      </c>
      <c r="C940" s="4" t="s">
        <v>1320</v>
      </c>
      <c r="D940" s="4" t="s">
        <v>20</v>
      </c>
      <c r="E940" s="4" t="s">
        <v>637</v>
      </c>
      <c r="F940" s="4">
        <v>26.01</v>
      </c>
      <c r="G940" s="4">
        <v>1</v>
      </c>
      <c r="H940" s="4" t="s">
        <v>147</v>
      </c>
      <c r="I940" s="3">
        <v>828100</v>
      </c>
      <c r="J940" s="3">
        <v>948200</v>
      </c>
      <c r="K940" s="3">
        <v>848800</v>
      </c>
      <c r="L940" s="3">
        <v>970700</v>
      </c>
      <c r="M940" s="3">
        <v>882800</v>
      </c>
      <c r="N940" s="3">
        <v>990100</v>
      </c>
      <c r="O940" s="11">
        <v>909500</v>
      </c>
      <c r="P940" s="11">
        <v>1053600</v>
      </c>
      <c r="Q940" s="11">
        <v>991800</v>
      </c>
      <c r="R940" s="11">
        <v>1103500</v>
      </c>
    </row>
    <row r="941" spans="1:18" hidden="1">
      <c r="A941" s="10" t="s">
        <v>1448</v>
      </c>
      <c r="B941" s="10" t="str">
        <f t="shared" si="29"/>
        <v>AVGO025</v>
      </c>
      <c r="C941" s="4" t="s">
        <v>1322</v>
      </c>
      <c r="D941" s="4" t="s">
        <v>20</v>
      </c>
      <c r="E941" s="4" t="s">
        <v>637</v>
      </c>
      <c r="F941" s="4">
        <v>26.01</v>
      </c>
      <c r="G941" s="4">
        <v>1</v>
      </c>
      <c r="H941" s="4" t="s">
        <v>147</v>
      </c>
      <c r="I941" s="3">
        <v>828100</v>
      </c>
      <c r="J941" s="3">
        <v>948200</v>
      </c>
      <c r="K941" s="3">
        <v>848800</v>
      </c>
      <c r="L941" s="3">
        <v>970700</v>
      </c>
      <c r="M941" s="3">
        <v>882800</v>
      </c>
      <c r="N941" s="3">
        <v>990100</v>
      </c>
      <c r="O941" s="11">
        <v>909500</v>
      </c>
      <c r="P941" s="11">
        <v>1053600</v>
      </c>
      <c r="Q941" s="11">
        <v>991800</v>
      </c>
      <c r="R941" s="11">
        <v>1103500</v>
      </c>
    </row>
    <row r="942" spans="1:18" hidden="1">
      <c r="A942" s="10" t="s">
        <v>1449</v>
      </c>
      <c r="B942" s="10" t="str">
        <f t="shared" si="29"/>
        <v>AVGO025</v>
      </c>
      <c r="C942" s="4" t="s">
        <v>1324</v>
      </c>
      <c r="D942" s="4" t="s">
        <v>20</v>
      </c>
      <c r="E942" s="4" t="s">
        <v>637</v>
      </c>
      <c r="F942" s="4">
        <v>26.01</v>
      </c>
      <c r="G942" s="4">
        <v>1</v>
      </c>
      <c r="H942" s="4" t="s">
        <v>147</v>
      </c>
      <c r="I942" s="3">
        <v>828100</v>
      </c>
      <c r="J942" s="3">
        <v>948200</v>
      </c>
      <c r="K942" s="3">
        <v>848800</v>
      </c>
      <c r="L942" s="3">
        <v>970700</v>
      </c>
      <c r="M942" s="3">
        <v>882800</v>
      </c>
      <c r="N942" s="3">
        <v>990100</v>
      </c>
      <c r="O942" s="11">
        <v>909500</v>
      </c>
      <c r="P942" s="11">
        <v>1053600</v>
      </c>
      <c r="Q942" s="11">
        <v>991800</v>
      </c>
      <c r="R942" s="11">
        <v>1103500</v>
      </c>
    </row>
    <row r="943" spans="1:18" hidden="1">
      <c r="A943" s="10" t="s">
        <v>1450</v>
      </c>
      <c r="B943" s="10" t="str">
        <f t="shared" si="29"/>
        <v>AVGO025</v>
      </c>
      <c r="C943" s="4" t="s">
        <v>1326</v>
      </c>
      <c r="D943" s="4" t="s">
        <v>20</v>
      </c>
      <c r="E943" s="4" t="s">
        <v>637</v>
      </c>
      <c r="F943" s="4">
        <v>26.01</v>
      </c>
      <c r="G943" s="4">
        <v>1</v>
      </c>
      <c r="H943" s="4" t="s">
        <v>147</v>
      </c>
      <c r="I943" s="3">
        <v>828100</v>
      </c>
      <c r="J943" s="3">
        <v>948200</v>
      </c>
      <c r="K943" s="3">
        <v>848800</v>
      </c>
      <c r="L943" s="3">
        <v>970700</v>
      </c>
      <c r="M943" s="3">
        <v>882800</v>
      </c>
      <c r="N943" s="3">
        <v>990100</v>
      </c>
      <c r="O943" s="11">
        <v>909500</v>
      </c>
      <c r="P943" s="11">
        <v>1053600</v>
      </c>
      <c r="Q943" s="11">
        <v>991800</v>
      </c>
      <c r="R943" s="11">
        <v>1103500</v>
      </c>
    </row>
    <row r="944" spans="1:18" hidden="1">
      <c r="A944" s="10" t="s">
        <v>1451</v>
      </c>
      <c r="B944" s="10" t="str">
        <f t="shared" si="29"/>
        <v>AVGO025</v>
      </c>
      <c r="C944" s="4" t="s">
        <v>1328</v>
      </c>
      <c r="D944" s="4" t="s">
        <v>20</v>
      </c>
      <c r="E944" s="4" t="s">
        <v>637</v>
      </c>
      <c r="F944" s="4">
        <v>26.01</v>
      </c>
      <c r="G944" s="4">
        <v>1</v>
      </c>
      <c r="H944" s="4" t="s">
        <v>147</v>
      </c>
      <c r="I944" s="3">
        <v>828100</v>
      </c>
      <c r="J944" s="3">
        <v>948200</v>
      </c>
      <c r="K944" s="3">
        <v>848800</v>
      </c>
      <c r="L944" s="3">
        <v>970700</v>
      </c>
      <c r="M944" s="3">
        <v>882800</v>
      </c>
      <c r="N944" s="3">
        <v>990100</v>
      </c>
      <c r="O944" s="11">
        <v>909500</v>
      </c>
      <c r="P944" s="11">
        <v>1053600</v>
      </c>
      <c r="Q944" s="11">
        <v>991800</v>
      </c>
      <c r="R944" s="11">
        <v>1103500</v>
      </c>
    </row>
    <row r="945" spans="1:18" hidden="1">
      <c r="A945" s="10" t="s">
        <v>1452</v>
      </c>
      <c r="B945" s="10" t="str">
        <f t="shared" si="29"/>
        <v>AVGO025</v>
      </c>
      <c r="C945" s="4" t="s">
        <v>1330</v>
      </c>
      <c r="D945" s="4" t="s">
        <v>20</v>
      </c>
      <c r="E945" s="4" t="s">
        <v>637</v>
      </c>
      <c r="F945" s="4">
        <v>26.01</v>
      </c>
      <c r="G945" s="4">
        <v>1</v>
      </c>
      <c r="H945" s="4" t="s">
        <v>147</v>
      </c>
      <c r="I945" s="3">
        <v>828100</v>
      </c>
      <c r="J945" s="3">
        <v>948200</v>
      </c>
      <c r="K945" s="3">
        <v>848800</v>
      </c>
      <c r="L945" s="3">
        <v>970700</v>
      </c>
      <c r="M945" s="3">
        <v>882800</v>
      </c>
      <c r="N945" s="3">
        <v>990100</v>
      </c>
      <c r="O945" s="11">
        <v>909500</v>
      </c>
      <c r="P945" s="11">
        <v>1053600</v>
      </c>
      <c r="Q945" s="11">
        <v>991800</v>
      </c>
      <c r="R945" s="11">
        <v>1103500</v>
      </c>
    </row>
    <row r="946" spans="1:18" hidden="1">
      <c r="A946" s="10" t="s">
        <v>1453</v>
      </c>
      <c r="B946" s="10" t="str">
        <f t="shared" si="29"/>
        <v>AVGO025</v>
      </c>
      <c r="C946" s="4" t="s">
        <v>1332</v>
      </c>
      <c r="D946" s="4" t="s">
        <v>20</v>
      </c>
      <c r="E946" s="4" t="s">
        <v>637</v>
      </c>
      <c r="F946" s="4">
        <v>26.01</v>
      </c>
      <c r="G946" s="4">
        <v>1</v>
      </c>
      <c r="H946" s="4" t="s">
        <v>147</v>
      </c>
      <c r="I946" s="3">
        <v>828100</v>
      </c>
      <c r="J946" s="3">
        <v>948200</v>
      </c>
      <c r="K946" s="3">
        <v>848800</v>
      </c>
      <c r="L946" s="3">
        <v>970700</v>
      </c>
      <c r="M946" s="3">
        <v>882800</v>
      </c>
      <c r="N946" s="3">
        <v>990100</v>
      </c>
      <c r="O946" s="11">
        <v>909500</v>
      </c>
      <c r="P946" s="11">
        <v>1053600</v>
      </c>
      <c r="Q946" s="11">
        <v>991800</v>
      </c>
      <c r="R946" s="11">
        <v>1103500</v>
      </c>
    </row>
    <row r="947" spans="1:18" hidden="1">
      <c r="A947" s="10" t="s">
        <v>1454</v>
      </c>
      <c r="B947" s="10" t="str">
        <f t="shared" si="29"/>
        <v>AVGO025</v>
      </c>
      <c r="C947" s="4" t="s">
        <v>1334</v>
      </c>
      <c r="D947" s="4" t="s">
        <v>20</v>
      </c>
      <c r="E947" s="4" t="s">
        <v>637</v>
      </c>
      <c r="F947" s="4">
        <v>26.01</v>
      </c>
      <c r="G947" s="4">
        <v>1</v>
      </c>
      <c r="H947" s="4" t="s">
        <v>147</v>
      </c>
      <c r="I947" s="3">
        <v>828100</v>
      </c>
      <c r="J947" s="3">
        <v>948200</v>
      </c>
      <c r="K947" s="3">
        <v>848800</v>
      </c>
      <c r="L947" s="3">
        <v>970700</v>
      </c>
      <c r="M947" s="3">
        <v>882800</v>
      </c>
      <c r="N947" s="3">
        <v>990100</v>
      </c>
      <c r="O947" s="11">
        <v>909500</v>
      </c>
      <c r="P947" s="11">
        <v>1053600</v>
      </c>
      <c r="Q947" s="11">
        <v>991800</v>
      </c>
      <c r="R947" s="11">
        <v>1103500</v>
      </c>
    </row>
    <row r="948" spans="1:18" hidden="1">
      <c r="A948" s="12" t="s">
        <v>1455</v>
      </c>
      <c r="B948" s="10" t="str">
        <f t="shared" si="29"/>
        <v>AVGO025</v>
      </c>
      <c r="C948" s="4" t="s">
        <v>1336</v>
      </c>
      <c r="D948" s="4" t="s">
        <v>20</v>
      </c>
      <c r="E948" s="4" t="s">
        <v>637</v>
      </c>
      <c r="F948" s="4">
        <v>26.021000000000001</v>
      </c>
      <c r="G948" s="4">
        <v>1</v>
      </c>
      <c r="H948" s="4" t="s">
        <v>147</v>
      </c>
      <c r="I948" s="13">
        <v>828100</v>
      </c>
      <c r="J948" s="3">
        <v>948200</v>
      </c>
      <c r="K948" s="3">
        <v>848800</v>
      </c>
      <c r="L948" s="3">
        <v>970700</v>
      </c>
      <c r="M948" s="3">
        <v>882800</v>
      </c>
      <c r="N948" s="3">
        <v>990100</v>
      </c>
      <c r="O948" s="11">
        <v>909500</v>
      </c>
      <c r="P948" s="11">
        <v>1053600</v>
      </c>
      <c r="Q948" s="11">
        <v>991800</v>
      </c>
      <c r="R948" s="11">
        <v>1103500</v>
      </c>
    </row>
    <row r="949" spans="1:18" hidden="1">
      <c r="A949" s="10" t="s">
        <v>1456</v>
      </c>
      <c r="B949" s="10" t="str">
        <f t="shared" si="29"/>
        <v>AVGO025</v>
      </c>
      <c r="C949" s="4" t="s">
        <v>1338</v>
      </c>
      <c r="D949" s="4" t="s">
        <v>20</v>
      </c>
      <c r="E949" s="4" t="s">
        <v>637</v>
      </c>
      <c r="F949" s="4">
        <v>26.01</v>
      </c>
      <c r="G949" s="4">
        <v>1</v>
      </c>
      <c r="H949" s="4" t="s">
        <v>147</v>
      </c>
      <c r="I949" s="3">
        <v>828100</v>
      </c>
      <c r="J949" s="3">
        <v>948200</v>
      </c>
      <c r="K949" s="3">
        <v>848800</v>
      </c>
      <c r="L949" s="3">
        <v>970700</v>
      </c>
      <c r="M949" s="3">
        <v>882800</v>
      </c>
      <c r="N949" s="3">
        <v>990100</v>
      </c>
      <c r="O949" s="11">
        <v>909500</v>
      </c>
      <c r="P949" s="11">
        <v>1053600</v>
      </c>
      <c r="Q949" s="11">
        <v>991800</v>
      </c>
      <c r="R949" s="11">
        <v>1103500</v>
      </c>
    </row>
    <row r="950" spans="1:18" hidden="1">
      <c r="A950" s="10" t="s">
        <v>1457</v>
      </c>
      <c r="B950" s="10" t="str">
        <f t="shared" si="29"/>
        <v>AVGO025</v>
      </c>
      <c r="C950" s="4" t="s">
        <v>1340</v>
      </c>
      <c r="D950" s="4" t="s">
        <v>20</v>
      </c>
      <c r="E950" s="4" t="s">
        <v>637</v>
      </c>
      <c r="F950" s="4">
        <v>26.01</v>
      </c>
      <c r="G950" s="4">
        <v>1</v>
      </c>
      <c r="H950" s="4" t="s">
        <v>147</v>
      </c>
      <c r="I950" s="3">
        <v>828100</v>
      </c>
      <c r="J950" s="3">
        <v>948200</v>
      </c>
      <c r="K950" s="3">
        <v>848800</v>
      </c>
      <c r="L950" s="3">
        <v>970700</v>
      </c>
      <c r="M950" s="3">
        <v>882800</v>
      </c>
      <c r="N950" s="3">
        <v>990100</v>
      </c>
      <c r="O950" s="11">
        <v>909500</v>
      </c>
      <c r="P950" s="11">
        <v>1053600</v>
      </c>
      <c r="Q950" s="11">
        <v>991800</v>
      </c>
      <c r="R950" s="11">
        <v>1103500</v>
      </c>
    </row>
    <row r="951" spans="1:18" hidden="1">
      <c r="A951" s="10" t="s">
        <v>1458</v>
      </c>
      <c r="B951" s="10" t="str">
        <f t="shared" si="29"/>
        <v>AVGO025</v>
      </c>
      <c r="C951" s="4" t="s">
        <v>1342</v>
      </c>
      <c r="D951" s="4" t="s">
        <v>20</v>
      </c>
      <c r="E951" s="4" t="s">
        <v>637</v>
      </c>
      <c r="F951" s="4">
        <v>26.01</v>
      </c>
      <c r="G951" s="4">
        <v>1</v>
      </c>
      <c r="H951" s="4" t="s">
        <v>147</v>
      </c>
      <c r="I951" s="3">
        <v>828100</v>
      </c>
      <c r="J951" s="3">
        <v>948200</v>
      </c>
      <c r="K951" s="3">
        <v>848800</v>
      </c>
      <c r="L951" s="3">
        <v>970700</v>
      </c>
      <c r="M951" s="3">
        <v>882800</v>
      </c>
      <c r="N951" s="3">
        <v>990100</v>
      </c>
      <c r="O951" s="11">
        <v>909500</v>
      </c>
      <c r="P951" s="11">
        <v>1053600</v>
      </c>
      <c r="Q951" s="11">
        <v>991800</v>
      </c>
      <c r="R951" s="11">
        <v>1103500</v>
      </c>
    </row>
    <row r="952" spans="1:18" hidden="1">
      <c r="A952" s="10" t="s">
        <v>1459</v>
      </c>
      <c r="B952" s="10" t="str">
        <f t="shared" si="29"/>
        <v>AVGO025</v>
      </c>
      <c r="C952" s="4" t="s">
        <v>1344</v>
      </c>
      <c r="D952" s="4" t="s">
        <v>20</v>
      </c>
      <c r="E952" s="4" t="s">
        <v>637</v>
      </c>
      <c r="F952" s="4">
        <v>26.01</v>
      </c>
      <c r="G952" s="4">
        <v>1</v>
      </c>
      <c r="H952" s="4" t="s">
        <v>147</v>
      </c>
      <c r="I952" s="3">
        <v>828100</v>
      </c>
      <c r="J952" s="3">
        <v>948200</v>
      </c>
      <c r="K952" s="3">
        <v>848800</v>
      </c>
      <c r="L952" s="3">
        <v>970700</v>
      </c>
      <c r="M952" s="3">
        <v>882800</v>
      </c>
      <c r="N952" s="3">
        <v>990100</v>
      </c>
      <c r="O952" s="11">
        <v>909500</v>
      </c>
      <c r="P952" s="11">
        <v>1053600</v>
      </c>
      <c r="Q952" s="11">
        <v>991800</v>
      </c>
      <c r="R952" s="11">
        <v>1103500</v>
      </c>
    </row>
    <row r="953" spans="1:18" hidden="1">
      <c r="A953" s="10" t="s">
        <v>1460</v>
      </c>
      <c r="B953" s="10" t="str">
        <f t="shared" si="29"/>
        <v>AVGO025</v>
      </c>
      <c r="C953" s="4" t="s">
        <v>1346</v>
      </c>
      <c r="D953" s="4" t="s">
        <v>20</v>
      </c>
      <c r="E953" s="4" t="s">
        <v>637</v>
      </c>
      <c r="F953" s="4">
        <v>26.01</v>
      </c>
      <c r="G953" s="4">
        <v>1</v>
      </c>
      <c r="H953" s="4" t="s">
        <v>147</v>
      </c>
      <c r="I953" s="3">
        <v>828100</v>
      </c>
      <c r="J953" s="3">
        <v>948200</v>
      </c>
      <c r="K953" s="3">
        <v>848800</v>
      </c>
      <c r="L953" s="3">
        <v>970700</v>
      </c>
      <c r="M953" s="3">
        <v>882800</v>
      </c>
      <c r="N953" s="3">
        <v>990100</v>
      </c>
      <c r="O953" s="11">
        <v>909500</v>
      </c>
      <c r="P953" s="11">
        <v>1053600</v>
      </c>
      <c r="Q953" s="11">
        <v>991800</v>
      </c>
      <c r="R953" s="11">
        <v>1103500</v>
      </c>
    </row>
    <row r="954" spans="1:18" hidden="1">
      <c r="A954" s="10" t="s">
        <v>1461</v>
      </c>
      <c r="B954" s="10" t="str">
        <f t="shared" si="29"/>
        <v>AVGO025</v>
      </c>
      <c r="C954" s="4" t="s">
        <v>1348</v>
      </c>
      <c r="D954" s="4" t="s">
        <v>20</v>
      </c>
      <c r="E954" s="4" t="s">
        <v>637</v>
      </c>
      <c r="F954" s="4">
        <v>26.01</v>
      </c>
      <c r="G954" s="4">
        <v>1</v>
      </c>
      <c r="H954" s="4" t="s">
        <v>147</v>
      </c>
      <c r="I954" s="3">
        <v>828100</v>
      </c>
      <c r="J954" s="3">
        <v>948200</v>
      </c>
      <c r="K954" s="3">
        <v>848800</v>
      </c>
      <c r="L954" s="3">
        <v>970700</v>
      </c>
      <c r="M954" s="3">
        <v>882800</v>
      </c>
      <c r="N954" s="3">
        <v>990100</v>
      </c>
      <c r="O954" s="11">
        <v>909500</v>
      </c>
      <c r="P954" s="11">
        <v>1053600</v>
      </c>
      <c r="Q954" s="11">
        <v>991800</v>
      </c>
      <c r="R954" s="11">
        <v>1103500</v>
      </c>
    </row>
    <row r="955" spans="1:18" hidden="1">
      <c r="A955" s="10" t="s">
        <v>1462</v>
      </c>
      <c r="B955" s="10" t="str">
        <f t="shared" si="29"/>
        <v>AVGO025</v>
      </c>
      <c r="C955" s="4" t="s">
        <v>1350</v>
      </c>
      <c r="D955" s="4" t="s">
        <v>20</v>
      </c>
      <c r="E955" s="4" t="s">
        <v>637</v>
      </c>
      <c r="F955" s="4">
        <v>26.01</v>
      </c>
      <c r="G955" s="4">
        <v>1</v>
      </c>
      <c r="H955" s="4" t="s">
        <v>147</v>
      </c>
      <c r="I955" s="3">
        <v>828100</v>
      </c>
      <c r="J955" s="3">
        <v>948200</v>
      </c>
      <c r="K955" s="3">
        <v>848800</v>
      </c>
      <c r="L955" s="3">
        <v>970700</v>
      </c>
      <c r="M955" s="3">
        <v>882800</v>
      </c>
      <c r="N955" s="3">
        <v>990100</v>
      </c>
      <c r="O955" s="11">
        <v>909500</v>
      </c>
      <c r="P955" s="11">
        <v>1053600</v>
      </c>
      <c r="Q955" s="11">
        <v>991800</v>
      </c>
      <c r="R955" s="11">
        <v>1103500</v>
      </c>
    </row>
    <row r="956" spans="1:18" hidden="1">
      <c r="A956" s="10" t="s">
        <v>1463</v>
      </c>
      <c r="B956" s="10" t="str">
        <f t="shared" si="29"/>
        <v>AVGO025</v>
      </c>
      <c r="C956" s="4" t="s">
        <v>1352</v>
      </c>
      <c r="D956" s="4" t="s">
        <v>20</v>
      </c>
      <c r="E956" s="4" t="s">
        <v>637</v>
      </c>
      <c r="F956" s="4">
        <v>26.01</v>
      </c>
      <c r="G956" s="4">
        <v>1</v>
      </c>
      <c r="H956" s="4" t="s">
        <v>147</v>
      </c>
      <c r="I956" s="3">
        <v>828100</v>
      </c>
      <c r="J956" s="3">
        <v>948200</v>
      </c>
      <c r="K956" s="3">
        <v>848800</v>
      </c>
      <c r="L956" s="3">
        <v>970700</v>
      </c>
      <c r="M956" s="3">
        <v>882800</v>
      </c>
      <c r="N956" s="3">
        <v>990100</v>
      </c>
      <c r="O956" s="11">
        <v>909500</v>
      </c>
      <c r="P956" s="11">
        <v>1053600</v>
      </c>
      <c r="Q956" s="11">
        <v>991800</v>
      </c>
      <c r="R956" s="11">
        <v>1103500</v>
      </c>
    </row>
    <row r="957" spans="1:18" hidden="1">
      <c r="A957" s="10" t="s">
        <v>1464</v>
      </c>
      <c r="B957" s="10" t="str">
        <f t="shared" si="29"/>
        <v>AVGO025</v>
      </c>
      <c r="C957" s="4" t="s">
        <v>1354</v>
      </c>
      <c r="D957" s="4" t="s">
        <v>20</v>
      </c>
      <c r="E957" s="4" t="s">
        <v>637</v>
      </c>
      <c r="F957" s="4">
        <v>26.01</v>
      </c>
      <c r="G957" s="4">
        <v>1</v>
      </c>
      <c r="H957" s="4" t="s">
        <v>147</v>
      </c>
      <c r="I957" s="3">
        <v>828100</v>
      </c>
      <c r="J957" s="3">
        <v>948200</v>
      </c>
      <c r="K957" s="3">
        <v>848800</v>
      </c>
      <c r="L957" s="3">
        <v>970700</v>
      </c>
      <c r="M957" s="3">
        <v>882800</v>
      </c>
      <c r="N957" s="3">
        <v>990100</v>
      </c>
      <c r="O957" s="11">
        <v>909500</v>
      </c>
      <c r="P957" s="11">
        <v>1053600</v>
      </c>
      <c r="Q957" s="11">
        <v>991800</v>
      </c>
      <c r="R957" s="11">
        <v>1103500</v>
      </c>
    </row>
    <row r="958" spans="1:18" hidden="1">
      <c r="A958" s="10" t="s">
        <v>1465</v>
      </c>
      <c r="B958" s="10" t="str">
        <f t="shared" si="29"/>
        <v>AVGO025</v>
      </c>
      <c r="C958" s="4" t="s">
        <v>1356</v>
      </c>
      <c r="D958" s="4" t="s">
        <v>20</v>
      </c>
      <c r="E958" s="4" t="s">
        <v>637</v>
      </c>
      <c r="F958" s="4">
        <v>26.01</v>
      </c>
      <c r="G958" s="4">
        <v>1</v>
      </c>
      <c r="H958" s="4" t="s">
        <v>147</v>
      </c>
      <c r="I958" s="3">
        <v>828100</v>
      </c>
      <c r="J958" s="3">
        <v>948200</v>
      </c>
      <c r="K958" s="3">
        <v>848800</v>
      </c>
      <c r="L958" s="3">
        <v>970700</v>
      </c>
      <c r="M958" s="3">
        <v>882800</v>
      </c>
      <c r="N958" s="3">
        <v>990100</v>
      </c>
      <c r="O958" s="11">
        <v>909500</v>
      </c>
      <c r="P958" s="11">
        <v>1053600</v>
      </c>
      <c r="Q958" s="11">
        <v>991800</v>
      </c>
      <c r="R958" s="11">
        <v>1103500</v>
      </c>
    </row>
    <row r="959" spans="1:18" hidden="1">
      <c r="A959" s="10" t="s">
        <v>1466</v>
      </c>
      <c r="B959" s="10" t="str">
        <f t="shared" si="29"/>
        <v>AVGO025</v>
      </c>
      <c r="C959" s="4" t="s">
        <v>1358</v>
      </c>
      <c r="D959" s="4" t="s">
        <v>20</v>
      </c>
      <c r="E959" s="4" t="s">
        <v>637</v>
      </c>
      <c r="F959" s="4">
        <v>26.01</v>
      </c>
      <c r="G959" s="4">
        <v>1</v>
      </c>
      <c r="H959" s="4" t="s">
        <v>147</v>
      </c>
      <c r="I959" s="3">
        <v>828100</v>
      </c>
      <c r="J959" s="3">
        <v>948200</v>
      </c>
      <c r="K959" s="3">
        <v>848800</v>
      </c>
      <c r="L959" s="3">
        <v>970700</v>
      </c>
      <c r="M959" s="3">
        <v>882800</v>
      </c>
      <c r="N959" s="3">
        <v>990100</v>
      </c>
      <c r="O959" s="11">
        <v>909500</v>
      </c>
      <c r="P959" s="11">
        <v>1053600</v>
      </c>
      <c r="Q959" s="11">
        <v>991800</v>
      </c>
      <c r="R959" s="11">
        <v>1103500</v>
      </c>
    </row>
    <row r="960" spans="1:18" hidden="1">
      <c r="A960" s="10" t="s">
        <v>1467</v>
      </c>
      <c r="B960" s="10" t="str">
        <f t="shared" si="29"/>
        <v>AVGO025</v>
      </c>
      <c r="C960" s="4" t="s">
        <v>1360</v>
      </c>
      <c r="D960" s="4" t="s">
        <v>20</v>
      </c>
      <c r="E960" s="4" t="s">
        <v>637</v>
      </c>
      <c r="F960" s="4">
        <v>26.01</v>
      </c>
      <c r="G960" s="4">
        <v>1</v>
      </c>
      <c r="H960" s="4" t="s">
        <v>147</v>
      </c>
      <c r="I960" s="3">
        <v>828100</v>
      </c>
      <c r="J960" s="3">
        <v>948200</v>
      </c>
      <c r="K960" s="3">
        <v>848800</v>
      </c>
      <c r="L960" s="3">
        <v>970700</v>
      </c>
      <c r="M960" s="3">
        <v>882800</v>
      </c>
      <c r="N960" s="3">
        <v>990100</v>
      </c>
      <c r="O960" s="11">
        <v>909500</v>
      </c>
      <c r="P960" s="11">
        <v>1053600</v>
      </c>
      <c r="Q960" s="11">
        <v>991800</v>
      </c>
      <c r="R960" s="11">
        <v>1103500</v>
      </c>
    </row>
    <row r="961" spans="1:18" hidden="1">
      <c r="A961" s="10" t="s">
        <v>1468</v>
      </c>
      <c r="B961" s="10" t="str">
        <f t="shared" si="29"/>
        <v>AVGO025</v>
      </c>
      <c r="C961" s="4" t="s">
        <v>1362</v>
      </c>
      <c r="D961" s="4" t="s">
        <v>20</v>
      </c>
      <c r="E961" s="4" t="s">
        <v>637</v>
      </c>
      <c r="F961" s="4">
        <v>26.01</v>
      </c>
      <c r="G961" s="4">
        <v>1</v>
      </c>
      <c r="H961" s="4" t="s">
        <v>147</v>
      </c>
      <c r="I961" s="3">
        <v>828100</v>
      </c>
      <c r="J961" s="3">
        <v>948200</v>
      </c>
      <c r="K961" s="3">
        <v>848800</v>
      </c>
      <c r="L961" s="3">
        <v>970700</v>
      </c>
      <c r="M961" s="3">
        <v>882800</v>
      </c>
      <c r="N961" s="3">
        <v>990100</v>
      </c>
      <c r="O961" s="11">
        <v>909500</v>
      </c>
      <c r="P961" s="11">
        <v>1053600</v>
      </c>
      <c r="Q961" s="11">
        <v>991800</v>
      </c>
      <c r="R961" s="11">
        <v>1103500</v>
      </c>
    </row>
    <row r="962" spans="1:18" hidden="1">
      <c r="A962" s="10" t="s">
        <v>1469</v>
      </c>
      <c r="B962" s="10" t="str">
        <f t="shared" si="29"/>
        <v>AVGO025</v>
      </c>
      <c r="C962" s="4" t="s">
        <v>1364</v>
      </c>
      <c r="D962" s="4" t="s">
        <v>20</v>
      </c>
      <c r="E962" s="4" t="s">
        <v>637</v>
      </c>
      <c r="F962" s="4">
        <v>26.01</v>
      </c>
      <c r="G962" s="4">
        <v>1</v>
      </c>
      <c r="H962" s="4" t="s">
        <v>147</v>
      </c>
      <c r="I962" s="3">
        <v>828100</v>
      </c>
      <c r="J962" s="3">
        <v>948200</v>
      </c>
      <c r="K962" s="3">
        <v>848800</v>
      </c>
      <c r="L962" s="3">
        <v>970700</v>
      </c>
      <c r="M962" s="3">
        <v>882800</v>
      </c>
      <c r="N962" s="3">
        <v>990100</v>
      </c>
      <c r="O962" s="11">
        <v>909500</v>
      </c>
      <c r="P962" s="11">
        <v>1053600</v>
      </c>
      <c r="Q962" s="11">
        <v>991800</v>
      </c>
      <c r="R962" s="11">
        <v>1103500</v>
      </c>
    </row>
    <row r="963" spans="1:18" hidden="1">
      <c r="A963" s="10" t="s">
        <v>1470</v>
      </c>
      <c r="B963" s="10" t="str">
        <f t="shared" si="29"/>
        <v>AVGO025</v>
      </c>
      <c r="C963" s="4" t="s">
        <v>1366</v>
      </c>
      <c r="D963" s="4" t="s">
        <v>20</v>
      </c>
      <c r="E963" s="4" t="s">
        <v>637</v>
      </c>
      <c r="F963" s="4">
        <v>26.01</v>
      </c>
      <c r="G963" s="4">
        <v>1</v>
      </c>
      <c r="H963" s="4" t="s">
        <v>147</v>
      </c>
      <c r="I963" s="3">
        <v>828100</v>
      </c>
      <c r="J963" s="3">
        <v>948200</v>
      </c>
      <c r="K963" s="3">
        <v>848800</v>
      </c>
      <c r="L963" s="3">
        <v>970700</v>
      </c>
      <c r="M963" s="3">
        <v>882800</v>
      </c>
      <c r="N963" s="3">
        <v>990100</v>
      </c>
      <c r="O963" s="11">
        <v>909500</v>
      </c>
      <c r="P963" s="11">
        <v>1053600</v>
      </c>
      <c r="Q963" s="11">
        <v>991800</v>
      </c>
      <c r="R963" s="11">
        <v>1103500</v>
      </c>
    </row>
    <row r="964" spans="1:18" hidden="1">
      <c r="A964" s="10" t="s">
        <v>1471</v>
      </c>
      <c r="B964" s="10" t="str">
        <f t="shared" si="29"/>
        <v>AVGO025</v>
      </c>
      <c r="C964" s="4" t="s">
        <v>1368</v>
      </c>
      <c r="D964" s="4" t="s">
        <v>20</v>
      </c>
      <c r="E964" s="4" t="s">
        <v>637</v>
      </c>
      <c r="F964" s="4">
        <v>26.01</v>
      </c>
      <c r="G964" s="4">
        <v>1</v>
      </c>
      <c r="H964" s="4" t="s">
        <v>147</v>
      </c>
      <c r="I964" s="3">
        <v>828100</v>
      </c>
      <c r="J964" s="3">
        <v>948200</v>
      </c>
      <c r="K964" s="3">
        <v>848800</v>
      </c>
      <c r="L964" s="3">
        <v>970700</v>
      </c>
      <c r="M964" s="3">
        <v>882800</v>
      </c>
      <c r="N964" s="3">
        <v>990100</v>
      </c>
      <c r="O964" s="11">
        <v>909500</v>
      </c>
      <c r="P964" s="11">
        <v>1053600</v>
      </c>
      <c r="Q964" s="11">
        <v>991800</v>
      </c>
      <c r="R964" s="11">
        <v>1103500</v>
      </c>
    </row>
    <row r="965" spans="1:18" hidden="1">
      <c r="A965" s="10" t="s">
        <v>1472</v>
      </c>
      <c r="B965" s="10" t="str">
        <f t="shared" si="29"/>
        <v>AVGO025</v>
      </c>
      <c r="C965" s="4" t="s">
        <v>1370</v>
      </c>
      <c r="D965" s="4" t="s">
        <v>20</v>
      </c>
      <c r="E965" s="4" t="s">
        <v>637</v>
      </c>
      <c r="F965" s="4">
        <v>26.01</v>
      </c>
      <c r="G965" s="4">
        <v>1</v>
      </c>
      <c r="H965" s="4" t="s">
        <v>147</v>
      </c>
      <c r="I965" s="3">
        <v>828100</v>
      </c>
      <c r="J965" s="3">
        <v>948200</v>
      </c>
      <c r="K965" s="3">
        <v>848800</v>
      </c>
      <c r="L965" s="3">
        <v>970700</v>
      </c>
      <c r="M965" s="3">
        <v>882800</v>
      </c>
      <c r="N965" s="3">
        <v>990100</v>
      </c>
      <c r="O965" s="11">
        <v>909500</v>
      </c>
      <c r="P965" s="11">
        <v>1053600</v>
      </c>
      <c r="Q965" s="11">
        <v>991800</v>
      </c>
      <c r="R965" s="11">
        <v>1103500</v>
      </c>
    </row>
    <row r="966" spans="1:18" hidden="1">
      <c r="A966" s="10" t="s">
        <v>1473</v>
      </c>
      <c r="B966" s="10" t="str">
        <f t="shared" si="29"/>
        <v>AVGO025</v>
      </c>
      <c r="C966" s="4" t="s">
        <v>1372</v>
      </c>
      <c r="D966" s="4" t="s">
        <v>20</v>
      </c>
      <c r="E966" s="4" t="s">
        <v>637</v>
      </c>
      <c r="F966" s="4">
        <v>26.01</v>
      </c>
      <c r="G966" s="4">
        <v>1</v>
      </c>
      <c r="H966" s="4" t="s">
        <v>147</v>
      </c>
      <c r="I966" s="3">
        <v>828100</v>
      </c>
      <c r="J966" s="3">
        <v>948200</v>
      </c>
      <c r="K966" s="3">
        <v>848800</v>
      </c>
      <c r="L966" s="3">
        <v>970700</v>
      </c>
      <c r="M966" s="3">
        <v>882800</v>
      </c>
      <c r="N966" s="3">
        <v>990100</v>
      </c>
      <c r="O966" s="11">
        <v>909500</v>
      </c>
      <c r="P966" s="11">
        <v>1053600</v>
      </c>
      <c r="Q966" s="11">
        <v>991800</v>
      </c>
      <c r="R966" s="11">
        <v>1103500</v>
      </c>
    </row>
    <row r="967" spans="1:18" hidden="1">
      <c r="A967" s="10" t="s">
        <v>1474</v>
      </c>
      <c r="B967" s="10" t="str">
        <f t="shared" si="29"/>
        <v>AVGO025</v>
      </c>
      <c r="C967" s="4" t="s">
        <v>1374</v>
      </c>
      <c r="D967" s="4" t="s">
        <v>20</v>
      </c>
      <c r="E967" s="4" t="s">
        <v>637</v>
      </c>
      <c r="F967" s="4">
        <v>26.01</v>
      </c>
      <c r="G967" s="4">
        <v>1</v>
      </c>
      <c r="H967" s="4" t="s">
        <v>147</v>
      </c>
      <c r="I967" s="3">
        <v>828100</v>
      </c>
      <c r="J967" s="3">
        <v>948200</v>
      </c>
      <c r="K967" s="3">
        <v>848800</v>
      </c>
      <c r="L967" s="3">
        <v>970700</v>
      </c>
      <c r="M967" s="3">
        <v>882800</v>
      </c>
      <c r="N967" s="3">
        <v>990100</v>
      </c>
      <c r="O967" s="11">
        <v>909500</v>
      </c>
      <c r="P967" s="11">
        <v>1053600</v>
      </c>
      <c r="Q967" s="11">
        <v>991800</v>
      </c>
      <c r="R967" s="11">
        <v>1103500</v>
      </c>
    </row>
    <row r="968" spans="1:18" hidden="1">
      <c r="A968" s="10" t="s">
        <v>1475</v>
      </c>
      <c r="B968" s="10" t="str">
        <f t="shared" si="29"/>
        <v>AVGO025</v>
      </c>
      <c r="C968" s="4" t="s">
        <v>1376</v>
      </c>
      <c r="D968" s="4" t="s">
        <v>20</v>
      </c>
      <c r="E968" s="4" t="s">
        <v>637</v>
      </c>
      <c r="F968" s="4">
        <v>26.01</v>
      </c>
      <c r="G968" s="4">
        <v>1</v>
      </c>
      <c r="H968" s="4" t="s">
        <v>147</v>
      </c>
      <c r="I968" s="3">
        <v>828100</v>
      </c>
      <c r="J968" s="3">
        <v>948200</v>
      </c>
      <c r="K968" s="3">
        <v>848800</v>
      </c>
      <c r="L968" s="3">
        <v>970700</v>
      </c>
      <c r="M968" s="3">
        <v>882800</v>
      </c>
      <c r="N968" s="3">
        <v>990100</v>
      </c>
      <c r="O968" s="11">
        <v>909500</v>
      </c>
      <c r="P968" s="11">
        <v>1053600</v>
      </c>
      <c r="Q968" s="11">
        <v>991800</v>
      </c>
      <c r="R968" s="11">
        <v>1103500</v>
      </c>
    </row>
    <row r="969" spans="1:18" hidden="1">
      <c r="A969" s="10" t="s">
        <v>1476</v>
      </c>
      <c r="B969" s="10" t="str">
        <f t="shared" si="29"/>
        <v>AVGO025</v>
      </c>
      <c r="C969" s="4" t="s">
        <v>1378</v>
      </c>
      <c r="D969" s="4" t="s">
        <v>20</v>
      </c>
      <c r="E969" s="4" t="s">
        <v>637</v>
      </c>
      <c r="F969" s="4">
        <v>26.01</v>
      </c>
      <c r="G969" s="4">
        <v>1</v>
      </c>
      <c r="H969" s="4" t="s">
        <v>147</v>
      </c>
      <c r="I969" s="3">
        <v>828100</v>
      </c>
      <c r="J969" s="3">
        <v>948200</v>
      </c>
      <c r="K969" s="3">
        <v>848800</v>
      </c>
      <c r="L969" s="3">
        <v>970700</v>
      </c>
      <c r="M969" s="3">
        <v>882800</v>
      </c>
      <c r="N969" s="3">
        <v>990100</v>
      </c>
      <c r="O969" s="11">
        <v>909500</v>
      </c>
      <c r="P969" s="11">
        <v>1053600</v>
      </c>
      <c r="Q969" s="11">
        <v>991800</v>
      </c>
      <c r="R969" s="11">
        <v>1103500</v>
      </c>
    </row>
    <row r="970" spans="1:18" hidden="1">
      <c r="A970" s="10" t="s">
        <v>1477</v>
      </c>
      <c r="B970" s="10" t="str">
        <f t="shared" si="29"/>
        <v>AVGO025</v>
      </c>
      <c r="C970" s="4" t="s">
        <v>1380</v>
      </c>
      <c r="D970" s="4" t="s">
        <v>20</v>
      </c>
      <c r="E970" s="4" t="s">
        <v>637</v>
      </c>
      <c r="F970" s="4">
        <v>26.01</v>
      </c>
      <c r="G970" s="4">
        <v>1</v>
      </c>
      <c r="H970" s="4" t="s">
        <v>147</v>
      </c>
      <c r="I970" s="3">
        <v>828100</v>
      </c>
      <c r="J970" s="3">
        <v>948200</v>
      </c>
      <c r="K970" s="3">
        <v>848800</v>
      </c>
      <c r="L970" s="3">
        <v>970700</v>
      </c>
      <c r="M970" s="3">
        <v>882800</v>
      </c>
      <c r="N970" s="3">
        <v>990100</v>
      </c>
      <c r="O970" s="11">
        <v>909500</v>
      </c>
      <c r="P970" s="11">
        <v>1053600</v>
      </c>
      <c r="Q970" s="11">
        <v>991800</v>
      </c>
      <c r="R970" s="11">
        <v>1103500</v>
      </c>
    </row>
    <row r="971" spans="1:18" hidden="1">
      <c r="A971" s="10" t="s">
        <v>1478</v>
      </c>
      <c r="B971" s="10" t="str">
        <f t="shared" si="29"/>
        <v>AVGO025</v>
      </c>
      <c r="C971" s="4" t="s">
        <v>1382</v>
      </c>
      <c r="D971" s="4" t="s">
        <v>20</v>
      </c>
      <c r="E971" s="4" t="s">
        <v>637</v>
      </c>
      <c r="F971" s="4">
        <v>26.01</v>
      </c>
      <c r="G971" s="4">
        <v>1</v>
      </c>
      <c r="H971" s="4" t="s">
        <v>147</v>
      </c>
      <c r="I971" s="3">
        <v>828100</v>
      </c>
      <c r="J971" s="3">
        <v>948200</v>
      </c>
      <c r="K971" s="3">
        <v>848800</v>
      </c>
      <c r="L971" s="3">
        <v>970700</v>
      </c>
      <c r="M971" s="3">
        <v>882800</v>
      </c>
      <c r="N971" s="3">
        <v>990100</v>
      </c>
      <c r="O971" s="11">
        <v>909500</v>
      </c>
      <c r="P971" s="11">
        <v>1053600</v>
      </c>
      <c r="Q971" s="11">
        <v>991800</v>
      </c>
      <c r="R971" s="11">
        <v>1103500</v>
      </c>
    </row>
    <row r="972" spans="1:18" hidden="1">
      <c r="A972" s="10" t="s">
        <v>1479</v>
      </c>
      <c r="B972" s="10" t="str">
        <f t="shared" si="29"/>
        <v>AVGO025</v>
      </c>
      <c r="C972" s="4" t="s">
        <v>1384</v>
      </c>
      <c r="D972" s="4" t="s">
        <v>20</v>
      </c>
      <c r="E972" s="4" t="s">
        <v>637</v>
      </c>
      <c r="F972" s="4">
        <v>26.01</v>
      </c>
      <c r="G972" s="4">
        <v>1</v>
      </c>
      <c r="H972" s="4" t="s">
        <v>147</v>
      </c>
      <c r="I972" s="3">
        <v>828100</v>
      </c>
      <c r="J972" s="3">
        <v>948200</v>
      </c>
      <c r="K972" s="3">
        <v>848800</v>
      </c>
      <c r="L972" s="3">
        <v>970700</v>
      </c>
      <c r="M972" s="3">
        <v>882800</v>
      </c>
      <c r="N972" s="3">
        <v>990100</v>
      </c>
      <c r="O972" s="11">
        <v>909500</v>
      </c>
      <c r="P972" s="11">
        <v>1053600</v>
      </c>
      <c r="Q972" s="11">
        <v>991800</v>
      </c>
      <c r="R972" s="11">
        <v>1103500</v>
      </c>
    </row>
    <row r="973" spans="1:18" hidden="1">
      <c r="A973" s="10" t="s">
        <v>1480</v>
      </c>
      <c r="B973" s="10" t="str">
        <f t="shared" si="29"/>
        <v>AVGO025</v>
      </c>
      <c r="C973" s="4" t="s">
        <v>1386</v>
      </c>
      <c r="D973" s="4" t="s">
        <v>20</v>
      </c>
      <c r="E973" s="4" t="s">
        <v>637</v>
      </c>
      <c r="F973" s="4">
        <v>26.01</v>
      </c>
      <c r="G973" s="4">
        <v>1</v>
      </c>
      <c r="H973" s="4" t="s">
        <v>147</v>
      </c>
      <c r="I973" s="3">
        <v>828100</v>
      </c>
      <c r="J973" s="3">
        <v>948200</v>
      </c>
      <c r="K973" s="3">
        <v>848800</v>
      </c>
      <c r="L973" s="3">
        <v>970700</v>
      </c>
      <c r="M973" s="3">
        <v>882800</v>
      </c>
      <c r="N973" s="3">
        <v>990100</v>
      </c>
      <c r="O973" s="11">
        <v>909500</v>
      </c>
      <c r="P973" s="11">
        <v>1053600</v>
      </c>
      <c r="Q973" s="11">
        <v>991800</v>
      </c>
      <c r="R973" s="11">
        <v>1103500</v>
      </c>
    </row>
    <row r="974" spans="1:18" hidden="1">
      <c r="A974" s="10" t="s">
        <v>1481</v>
      </c>
      <c r="B974" s="10" t="str">
        <f t="shared" si="29"/>
        <v>AVGO025</v>
      </c>
      <c r="C974" s="4" t="s">
        <v>1388</v>
      </c>
      <c r="D974" s="4" t="s">
        <v>20</v>
      </c>
      <c r="E974" s="4" t="s">
        <v>637</v>
      </c>
      <c r="F974" s="4">
        <v>26.01</v>
      </c>
      <c r="G974" s="4">
        <v>1</v>
      </c>
      <c r="H974" s="4" t="s">
        <v>147</v>
      </c>
      <c r="I974" s="3">
        <v>828100</v>
      </c>
      <c r="J974" s="3">
        <v>948200</v>
      </c>
      <c r="K974" s="3">
        <v>848800</v>
      </c>
      <c r="L974" s="3">
        <v>970700</v>
      </c>
      <c r="M974" s="3">
        <v>882800</v>
      </c>
      <c r="N974" s="3">
        <v>990100</v>
      </c>
      <c r="O974" s="11">
        <v>909500</v>
      </c>
      <c r="P974" s="11">
        <v>1053600</v>
      </c>
      <c r="Q974" s="11">
        <v>991800</v>
      </c>
      <c r="R974" s="11">
        <v>1103500</v>
      </c>
    </row>
    <row r="975" spans="1:18" hidden="1">
      <c r="A975" s="10" t="s">
        <v>1482</v>
      </c>
      <c r="B975" s="10" t="str">
        <f t="shared" si="29"/>
        <v>AVGO025</v>
      </c>
      <c r="C975" s="4" t="s">
        <v>1390</v>
      </c>
      <c r="D975" s="4" t="s">
        <v>20</v>
      </c>
      <c r="E975" s="4" t="s">
        <v>637</v>
      </c>
      <c r="F975" s="4">
        <v>26.01</v>
      </c>
      <c r="G975" s="4">
        <v>1</v>
      </c>
      <c r="H975" s="4" t="s">
        <v>147</v>
      </c>
      <c r="I975" s="3">
        <v>828100</v>
      </c>
      <c r="J975" s="3">
        <v>948200</v>
      </c>
      <c r="K975" s="3">
        <v>848800</v>
      </c>
      <c r="L975" s="3">
        <v>970700</v>
      </c>
      <c r="M975" s="3">
        <v>882800</v>
      </c>
      <c r="N975" s="3">
        <v>990100</v>
      </c>
      <c r="O975" s="11">
        <v>909500</v>
      </c>
      <c r="P975" s="11">
        <v>1053600</v>
      </c>
      <c r="Q975" s="11">
        <v>991800</v>
      </c>
      <c r="R975" s="11">
        <v>1103500</v>
      </c>
    </row>
    <row r="976" spans="1:18" hidden="1">
      <c r="A976" s="10" t="s">
        <v>1483</v>
      </c>
      <c r="B976" s="10" t="str">
        <f t="shared" si="29"/>
        <v>AVGO025</v>
      </c>
      <c r="C976" s="4" t="s">
        <v>1392</v>
      </c>
      <c r="D976" s="4" t="s">
        <v>20</v>
      </c>
      <c r="E976" s="4" t="s">
        <v>637</v>
      </c>
      <c r="F976" s="4">
        <v>26.01</v>
      </c>
      <c r="G976" s="4">
        <v>1</v>
      </c>
      <c r="H976" s="4" t="s">
        <v>147</v>
      </c>
      <c r="I976" s="3">
        <v>828100</v>
      </c>
      <c r="J976" s="3">
        <v>948200</v>
      </c>
      <c r="K976" s="3">
        <v>848800</v>
      </c>
      <c r="L976" s="3">
        <v>970700</v>
      </c>
      <c r="M976" s="3">
        <v>882800</v>
      </c>
      <c r="N976" s="3">
        <v>990100</v>
      </c>
      <c r="O976" s="11">
        <v>909500</v>
      </c>
      <c r="P976" s="11">
        <v>1053600</v>
      </c>
      <c r="Q976" s="11">
        <v>991800</v>
      </c>
      <c r="R976" s="11">
        <v>1103500</v>
      </c>
    </row>
    <row r="977" spans="1:18" hidden="1">
      <c r="A977" s="10" t="s">
        <v>1484</v>
      </c>
      <c r="B977" s="10" t="str">
        <f>A977</f>
        <v>AVGO025KPBA</v>
      </c>
      <c r="C977" s="4" t="s">
        <v>1394</v>
      </c>
      <c r="D977" s="4" t="s">
        <v>75</v>
      </c>
      <c r="E977" s="4" t="s">
        <v>637</v>
      </c>
      <c r="F977" s="4">
        <v>25.51</v>
      </c>
      <c r="G977" s="4">
        <v>1</v>
      </c>
      <c r="H977" s="4" t="s">
        <v>147</v>
      </c>
      <c r="I977" s="3">
        <v>811300</v>
      </c>
      <c r="J977" s="3">
        <v>927100</v>
      </c>
      <c r="K977" s="3">
        <v>848800</v>
      </c>
      <c r="L977" s="3">
        <v>967600</v>
      </c>
      <c r="M977" s="3">
        <v>882800</v>
      </c>
      <c r="N977" s="3">
        <v>967600</v>
      </c>
      <c r="O977" s="11">
        <v>944600</v>
      </c>
      <c r="P977" s="11">
        <v>996600</v>
      </c>
      <c r="Q977" s="11">
        <v>991800</v>
      </c>
      <c r="R977" s="11">
        <v>1043700</v>
      </c>
    </row>
    <row r="978" spans="1:18" hidden="1">
      <c r="A978" s="10" t="s">
        <v>1485</v>
      </c>
      <c r="B978" s="10" t="str">
        <f>A978</f>
        <v>AVGO025KPBB</v>
      </c>
      <c r="C978" s="4" t="s">
        <v>1396</v>
      </c>
      <c r="D978" s="4" t="s">
        <v>75</v>
      </c>
      <c r="E978" s="4" t="s">
        <v>637</v>
      </c>
      <c r="F978" s="4">
        <v>25.01</v>
      </c>
      <c r="G978" s="4">
        <v>1</v>
      </c>
      <c r="H978" s="4" t="s">
        <v>147</v>
      </c>
      <c r="I978" s="3">
        <v>777900</v>
      </c>
      <c r="J978" s="3">
        <v>891100</v>
      </c>
      <c r="K978" s="3">
        <v>814800</v>
      </c>
      <c r="L978" s="3">
        <v>931000</v>
      </c>
      <c r="M978" s="3">
        <v>847500</v>
      </c>
      <c r="N978" s="3">
        <v>931000</v>
      </c>
      <c r="O978" s="3">
        <v>906800</v>
      </c>
      <c r="P978" s="3">
        <v>958900</v>
      </c>
      <c r="Q978" s="11">
        <v>952100</v>
      </c>
      <c r="R978" s="11">
        <v>1004100</v>
      </c>
    </row>
    <row r="979" spans="1:18" hidden="1">
      <c r="A979" s="10" t="s">
        <v>1486</v>
      </c>
      <c r="B979" s="10" t="str">
        <f>A979</f>
        <v>AVGO025KPBC</v>
      </c>
      <c r="C979" s="4" t="s">
        <v>1398</v>
      </c>
      <c r="D979" s="4" t="s">
        <v>75</v>
      </c>
      <c r="E979" s="4" t="s">
        <v>637</v>
      </c>
      <c r="F979" s="4">
        <v>23.51</v>
      </c>
      <c r="G979" s="4">
        <v>1</v>
      </c>
      <c r="H979" s="4" t="s">
        <v>147</v>
      </c>
      <c r="I979" s="3">
        <v>736100</v>
      </c>
      <c r="J979" s="3">
        <v>846100</v>
      </c>
      <c r="K979" s="3">
        <v>780900</v>
      </c>
      <c r="L979" s="3">
        <v>894400</v>
      </c>
      <c r="M979" s="3">
        <v>812200</v>
      </c>
      <c r="N979" s="3">
        <v>894400</v>
      </c>
      <c r="O979" s="3">
        <v>869000</v>
      </c>
      <c r="P979" s="3">
        <v>921200</v>
      </c>
      <c r="Q979" s="11">
        <v>912500</v>
      </c>
      <c r="R979" s="11">
        <v>964600</v>
      </c>
    </row>
    <row r="980" spans="1:18" hidden="1">
      <c r="A980" s="10" t="s">
        <v>1487</v>
      </c>
      <c r="B980" s="10" t="str">
        <f>LEFT(A980,7)</f>
        <v>AVKI005</v>
      </c>
      <c r="C980" s="4" t="s">
        <v>1488</v>
      </c>
      <c r="D980" s="4" t="s">
        <v>20</v>
      </c>
      <c r="E980" s="4" t="s">
        <v>432</v>
      </c>
      <c r="F980" s="4">
        <v>5.23</v>
      </c>
      <c r="G980" s="4">
        <v>4</v>
      </c>
      <c r="H980" s="4" t="s">
        <v>22</v>
      </c>
      <c r="I980" s="3">
        <v>162800</v>
      </c>
      <c r="J980" s="3">
        <v>185500</v>
      </c>
      <c r="K980" s="3">
        <v>162800</v>
      </c>
      <c r="L980" s="3">
        <v>185500</v>
      </c>
      <c r="M980" s="3">
        <v>162800</v>
      </c>
      <c r="N980" s="3">
        <v>185500</v>
      </c>
      <c r="O980" s="11">
        <v>162800</v>
      </c>
      <c r="P980" s="11">
        <v>185500</v>
      </c>
      <c r="Q980" s="11">
        <v>162800</v>
      </c>
      <c r="R980" s="11">
        <v>185500</v>
      </c>
    </row>
    <row r="981" spans="1:18" hidden="1">
      <c r="A981" s="10" t="s">
        <v>1489</v>
      </c>
      <c r="B981" s="10" t="str">
        <f>A981</f>
        <v>AVKI005KBA</v>
      </c>
      <c r="C981" s="4" t="s">
        <v>1490</v>
      </c>
      <c r="D981" s="4" t="s">
        <v>75</v>
      </c>
      <c r="E981" s="4" t="s">
        <v>432</v>
      </c>
      <c r="F981" s="4">
        <v>5.13</v>
      </c>
      <c r="G981" s="4">
        <v>4</v>
      </c>
      <c r="H981" s="4" t="s">
        <v>22</v>
      </c>
      <c r="I981" s="3">
        <v>159000</v>
      </c>
      <c r="J981" s="3">
        <v>181600</v>
      </c>
      <c r="K981" s="3">
        <v>159000</v>
      </c>
      <c r="L981" s="3">
        <v>181600</v>
      </c>
      <c r="M981" s="3">
        <v>159000</v>
      </c>
      <c r="N981" s="3">
        <v>181600</v>
      </c>
      <c r="O981" s="3"/>
      <c r="P981" s="3"/>
      <c r="Q981" s="4"/>
      <c r="R981" s="4"/>
    </row>
    <row r="982" spans="1:18" hidden="1">
      <c r="A982" s="10" t="s">
        <v>1491</v>
      </c>
      <c r="B982" s="10" t="str">
        <f>A982</f>
        <v>AVKI005KBB</v>
      </c>
      <c r="C982" s="4" t="s">
        <v>1492</v>
      </c>
      <c r="D982" s="4" t="s">
        <v>75</v>
      </c>
      <c r="E982" s="4" t="s">
        <v>432</v>
      </c>
      <c r="F982" s="4">
        <v>5.03</v>
      </c>
      <c r="G982" s="4">
        <v>4</v>
      </c>
      <c r="H982" s="4" t="s">
        <v>22</v>
      </c>
      <c r="I982" s="3">
        <v>143000</v>
      </c>
      <c r="J982" s="3">
        <v>164200</v>
      </c>
      <c r="K982" s="3">
        <v>143000</v>
      </c>
      <c r="L982" s="3">
        <v>164200</v>
      </c>
      <c r="M982" s="3">
        <v>143000</v>
      </c>
      <c r="N982" s="3">
        <v>164200</v>
      </c>
      <c r="O982" s="3"/>
      <c r="P982" s="3"/>
      <c r="Q982" s="4"/>
      <c r="R982" s="4"/>
    </row>
    <row r="983" spans="1:18" hidden="1">
      <c r="A983" s="10" t="s">
        <v>1493</v>
      </c>
      <c r="B983" s="10" t="str">
        <f>A983</f>
        <v>AVKI005KBC</v>
      </c>
      <c r="C983" s="4" t="s">
        <v>1494</v>
      </c>
      <c r="D983" s="4" t="s">
        <v>75</v>
      </c>
      <c r="E983" s="4" t="s">
        <v>432</v>
      </c>
      <c r="F983" s="4">
        <v>4.7300000000000004</v>
      </c>
      <c r="G983" s="4">
        <v>4</v>
      </c>
      <c r="H983" s="4" t="s">
        <v>22</v>
      </c>
      <c r="I983" s="3">
        <v>130400</v>
      </c>
      <c r="J983" s="3">
        <v>150500</v>
      </c>
      <c r="K983" s="3">
        <v>130400</v>
      </c>
      <c r="L983" s="3">
        <v>150500</v>
      </c>
      <c r="M983" s="3">
        <v>130400</v>
      </c>
      <c r="N983" s="3">
        <v>150500</v>
      </c>
      <c r="O983" s="3"/>
      <c r="P983" s="3"/>
      <c r="Q983" s="4"/>
      <c r="R983" s="4"/>
    </row>
    <row r="984" spans="1:18" hidden="1">
      <c r="A984" s="10" t="s">
        <v>1495</v>
      </c>
      <c r="B984" s="10" t="str">
        <f>LEFT(A984,7)</f>
        <v>AVKI025</v>
      </c>
      <c r="C984" s="4" t="s">
        <v>1488</v>
      </c>
      <c r="D984" s="4" t="s">
        <v>20</v>
      </c>
      <c r="E984" s="4" t="s">
        <v>637</v>
      </c>
      <c r="F984" s="4">
        <v>26.01</v>
      </c>
      <c r="G984" s="4">
        <v>1</v>
      </c>
      <c r="H984" s="4" t="s">
        <v>147</v>
      </c>
      <c r="I984" s="3">
        <v>742700</v>
      </c>
      <c r="J984" s="3">
        <v>849400</v>
      </c>
      <c r="K984" s="3">
        <v>742700</v>
      </c>
      <c r="L984" s="3">
        <v>849400</v>
      </c>
      <c r="M984" s="3">
        <v>742700</v>
      </c>
      <c r="N984" s="3">
        <v>849400</v>
      </c>
      <c r="O984" s="11">
        <v>742700</v>
      </c>
      <c r="P984" s="11">
        <v>849400</v>
      </c>
      <c r="Q984" s="11">
        <v>742700</v>
      </c>
      <c r="R984" s="11">
        <v>849400</v>
      </c>
    </row>
    <row r="985" spans="1:18" hidden="1">
      <c r="A985" s="10" t="s">
        <v>1496</v>
      </c>
      <c r="B985" s="10" t="str">
        <f>A985</f>
        <v>AVKI025KPBA</v>
      </c>
      <c r="C985" s="4" t="s">
        <v>1490</v>
      </c>
      <c r="D985" s="4" t="s">
        <v>75</v>
      </c>
      <c r="E985" s="4" t="s">
        <v>637</v>
      </c>
      <c r="F985" s="4">
        <v>25.51</v>
      </c>
      <c r="G985" s="4">
        <v>1</v>
      </c>
      <c r="H985" s="4" t="s">
        <v>147</v>
      </c>
      <c r="I985" s="3">
        <v>736400</v>
      </c>
      <c r="J985" s="3">
        <v>846100</v>
      </c>
      <c r="K985" s="3">
        <v>736400</v>
      </c>
      <c r="L985" s="3">
        <v>846100</v>
      </c>
      <c r="M985" s="3">
        <v>736400</v>
      </c>
      <c r="N985" s="3">
        <v>846100</v>
      </c>
      <c r="O985" s="3"/>
      <c r="P985" s="3"/>
      <c r="Q985" s="4"/>
      <c r="R985" s="4"/>
    </row>
    <row r="986" spans="1:18" hidden="1">
      <c r="A986" s="10" t="s">
        <v>1497</v>
      </c>
      <c r="B986" s="10" t="str">
        <f>A986</f>
        <v>AVKI025KPBB</v>
      </c>
      <c r="C986" s="4" t="s">
        <v>1492</v>
      </c>
      <c r="D986" s="4" t="s">
        <v>75</v>
      </c>
      <c r="E986" s="4" t="s">
        <v>637</v>
      </c>
      <c r="F986" s="4">
        <v>25.01</v>
      </c>
      <c r="G986" s="4">
        <v>1</v>
      </c>
      <c r="H986" s="4" t="s">
        <v>147</v>
      </c>
      <c r="I986" s="3">
        <v>662900</v>
      </c>
      <c r="J986" s="3">
        <v>909100</v>
      </c>
      <c r="K986" s="3">
        <v>662900</v>
      </c>
      <c r="L986" s="3">
        <v>909100</v>
      </c>
      <c r="M986" s="3">
        <v>662900</v>
      </c>
      <c r="N986" s="3">
        <v>909100</v>
      </c>
      <c r="O986" s="3"/>
      <c r="P986" s="3"/>
      <c r="Q986" s="4"/>
      <c r="R986" s="4"/>
    </row>
    <row r="987" spans="1:18" hidden="1">
      <c r="A987" s="10" t="s">
        <v>1498</v>
      </c>
      <c r="B987" s="10" t="str">
        <f>A987</f>
        <v>AVKI025KPBC</v>
      </c>
      <c r="C987" s="4" t="s">
        <v>1494</v>
      </c>
      <c r="D987" s="4" t="s">
        <v>75</v>
      </c>
      <c r="E987" s="4" t="s">
        <v>637</v>
      </c>
      <c r="F987" s="4">
        <v>23.51</v>
      </c>
      <c r="G987" s="4">
        <v>1</v>
      </c>
      <c r="H987" s="4" t="s">
        <v>147</v>
      </c>
      <c r="I987" s="3">
        <v>604300</v>
      </c>
      <c r="J987" s="3">
        <v>847400</v>
      </c>
      <c r="K987" s="3">
        <v>604300</v>
      </c>
      <c r="L987" s="3">
        <v>847400</v>
      </c>
      <c r="M987" s="3">
        <v>604300</v>
      </c>
      <c r="N987" s="3">
        <v>847400</v>
      </c>
      <c r="O987" s="3"/>
      <c r="P987" s="3"/>
      <c r="Q987" s="4"/>
      <c r="R987" s="4"/>
    </row>
    <row r="988" spans="1:18" hidden="1">
      <c r="A988" s="12" t="s">
        <v>1499</v>
      </c>
      <c r="B988" s="10" t="str">
        <f t="shared" ref="B988:B994" si="30">LEFT(A988,7)</f>
        <v>AVLA005</v>
      </c>
      <c r="C988" s="4" t="s">
        <v>1500</v>
      </c>
      <c r="D988" s="4" t="s">
        <v>20</v>
      </c>
      <c r="E988" s="4" t="s">
        <v>432</v>
      </c>
      <c r="F988" s="4">
        <v>5.218</v>
      </c>
      <c r="G988" s="4">
        <v>4</v>
      </c>
      <c r="H988" s="4" t="s">
        <v>22</v>
      </c>
      <c r="I988" s="13">
        <v>261000</v>
      </c>
      <c r="J988" s="3">
        <v>294400</v>
      </c>
      <c r="K988" s="13">
        <v>261000</v>
      </c>
      <c r="L988" s="3">
        <v>294400</v>
      </c>
      <c r="M988" s="13">
        <v>261000</v>
      </c>
      <c r="N988" s="3">
        <v>294400</v>
      </c>
      <c r="O988" s="11">
        <v>279300</v>
      </c>
      <c r="P988" s="11">
        <v>313000</v>
      </c>
      <c r="Q988" s="11">
        <v>293300</v>
      </c>
      <c r="R988" s="11">
        <v>328200</v>
      </c>
    </row>
    <row r="989" spans="1:18" hidden="1">
      <c r="A989" s="12" t="s">
        <v>1501</v>
      </c>
      <c r="B989" s="10" t="str">
        <f t="shared" si="30"/>
        <v>AVLA005</v>
      </c>
      <c r="C989" s="4" t="s">
        <v>1502</v>
      </c>
      <c r="D989" s="4" t="s">
        <v>20</v>
      </c>
      <c r="E989" s="4" t="s">
        <v>432</v>
      </c>
      <c r="F989" s="4">
        <v>5.218</v>
      </c>
      <c r="G989" s="4">
        <v>4</v>
      </c>
      <c r="H989" s="4" t="s">
        <v>22</v>
      </c>
      <c r="I989" s="13">
        <v>261000</v>
      </c>
      <c r="J989" s="3">
        <v>294400</v>
      </c>
      <c r="K989" s="13">
        <v>261000</v>
      </c>
      <c r="L989" s="3">
        <v>294400</v>
      </c>
      <c r="M989" s="13">
        <v>261000</v>
      </c>
      <c r="N989" s="3">
        <v>294400</v>
      </c>
      <c r="O989" s="11">
        <v>279300</v>
      </c>
      <c r="P989" s="11">
        <v>313000</v>
      </c>
      <c r="Q989" s="11">
        <v>293300</v>
      </c>
      <c r="R989" s="11">
        <v>328200</v>
      </c>
    </row>
    <row r="990" spans="1:18" hidden="1">
      <c r="A990" s="12" t="s">
        <v>1503</v>
      </c>
      <c r="B990" s="10" t="str">
        <f t="shared" si="30"/>
        <v>AVLA005</v>
      </c>
      <c r="C990" s="4" t="s">
        <v>1504</v>
      </c>
      <c r="D990" s="4" t="s">
        <v>20</v>
      </c>
      <c r="E990" s="4" t="s">
        <v>432</v>
      </c>
      <c r="F990" s="4">
        <v>5.218</v>
      </c>
      <c r="G990" s="4">
        <v>4</v>
      </c>
      <c r="H990" s="4" t="s">
        <v>22</v>
      </c>
      <c r="I990" s="13">
        <v>261000</v>
      </c>
      <c r="J990" s="3">
        <v>294400</v>
      </c>
      <c r="K990" s="13">
        <v>261000</v>
      </c>
      <c r="L990" s="3">
        <v>294400</v>
      </c>
      <c r="M990" s="13">
        <v>261000</v>
      </c>
      <c r="N990" s="3">
        <v>294400</v>
      </c>
      <c r="O990" s="11">
        <v>279300</v>
      </c>
      <c r="P990" s="11">
        <v>313000</v>
      </c>
      <c r="Q990" s="11">
        <v>293300</v>
      </c>
      <c r="R990" s="11">
        <v>328200</v>
      </c>
    </row>
    <row r="991" spans="1:18" hidden="1">
      <c r="A991" s="12" t="s">
        <v>1505</v>
      </c>
      <c r="B991" s="10" t="str">
        <f t="shared" si="30"/>
        <v>AVLA005</v>
      </c>
      <c r="C991" s="4" t="s">
        <v>1506</v>
      </c>
      <c r="D991" s="4" t="s">
        <v>20</v>
      </c>
      <c r="E991" s="4" t="s">
        <v>432</v>
      </c>
      <c r="F991" s="4">
        <v>5.218</v>
      </c>
      <c r="G991" s="4">
        <v>4</v>
      </c>
      <c r="H991" s="4" t="s">
        <v>22</v>
      </c>
      <c r="I991" s="13">
        <v>261000</v>
      </c>
      <c r="J991" s="3">
        <v>294400</v>
      </c>
      <c r="K991" s="13">
        <v>261000</v>
      </c>
      <c r="L991" s="3">
        <v>294400</v>
      </c>
      <c r="M991" s="13">
        <v>261000</v>
      </c>
      <c r="N991" s="3">
        <v>294400</v>
      </c>
      <c r="O991" s="11">
        <v>279300</v>
      </c>
      <c r="P991" s="11">
        <v>313000</v>
      </c>
      <c r="Q991" s="11">
        <v>293300</v>
      </c>
      <c r="R991" s="11">
        <v>328200</v>
      </c>
    </row>
    <row r="992" spans="1:18" hidden="1">
      <c r="A992" s="12" t="s">
        <v>1507</v>
      </c>
      <c r="B992" s="10" t="str">
        <f t="shared" si="30"/>
        <v>AVLA005</v>
      </c>
      <c r="C992" s="4" t="s">
        <v>1508</v>
      </c>
      <c r="D992" s="4" t="s">
        <v>20</v>
      </c>
      <c r="E992" s="4" t="s">
        <v>432</v>
      </c>
      <c r="F992" s="4">
        <v>5.218</v>
      </c>
      <c r="G992" s="4">
        <v>4</v>
      </c>
      <c r="H992" s="4" t="s">
        <v>22</v>
      </c>
      <c r="I992" s="13">
        <v>261000</v>
      </c>
      <c r="J992" s="3">
        <v>294400</v>
      </c>
      <c r="K992" s="13">
        <v>261000</v>
      </c>
      <c r="L992" s="3">
        <v>294400</v>
      </c>
      <c r="M992" s="13">
        <v>261000</v>
      </c>
      <c r="N992" s="3">
        <v>294400</v>
      </c>
      <c r="O992" s="11">
        <v>279300</v>
      </c>
      <c r="P992" s="11">
        <v>313000</v>
      </c>
      <c r="Q992" s="11">
        <v>293300</v>
      </c>
      <c r="R992" s="11">
        <v>328200</v>
      </c>
    </row>
    <row r="993" spans="1:18" hidden="1">
      <c r="A993" s="12" t="s">
        <v>1509</v>
      </c>
      <c r="B993" s="10" t="str">
        <f t="shared" si="30"/>
        <v>AVLA005</v>
      </c>
      <c r="C993" s="4" t="s">
        <v>1510</v>
      </c>
      <c r="D993" s="4" t="s">
        <v>20</v>
      </c>
      <c r="E993" s="4" t="s">
        <v>432</v>
      </c>
      <c r="F993" s="4">
        <v>5.218</v>
      </c>
      <c r="G993" s="4">
        <v>4</v>
      </c>
      <c r="H993" s="4" t="s">
        <v>22</v>
      </c>
      <c r="I993" s="13">
        <v>261000</v>
      </c>
      <c r="J993" s="3">
        <v>294400</v>
      </c>
      <c r="K993" s="13">
        <v>261000</v>
      </c>
      <c r="L993" s="3">
        <v>294400</v>
      </c>
      <c r="M993" s="13">
        <v>261000</v>
      </c>
      <c r="N993" s="3">
        <v>294400</v>
      </c>
      <c r="O993" s="11">
        <v>279300</v>
      </c>
      <c r="P993" s="11">
        <v>313000</v>
      </c>
      <c r="Q993" s="11">
        <v>293300</v>
      </c>
      <c r="R993" s="11">
        <v>328200</v>
      </c>
    </row>
    <row r="994" spans="1:18" hidden="1">
      <c r="A994" s="12" t="s">
        <v>1511</v>
      </c>
      <c r="B994" s="10" t="str">
        <f t="shared" si="30"/>
        <v>AVLA005</v>
      </c>
      <c r="C994" s="4" t="s">
        <v>1512</v>
      </c>
      <c r="D994" s="4" t="s">
        <v>20</v>
      </c>
      <c r="E994" s="4" t="s">
        <v>432</v>
      </c>
      <c r="F994" s="4">
        <v>5.218</v>
      </c>
      <c r="G994" s="4">
        <v>4</v>
      </c>
      <c r="H994" s="4" t="s">
        <v>22</v>
      </c>
      <c r="I994" s="13">
        <v>261000</v>
      </c>
      <c r="J994" s="3">
        <v>294400</v>
      </c>
      <c r="K994" s="13">
        <v>261000</v>
      </c>
      <c r="L994" s="3">
        <v>294400</v>
      </c>
      <c r="M994" s="13">
        <v>261000</v>
      </c>
      <c r="N994" s="3">
        <v>294400</v>
      </c>
      <c r="O994" s="11">
        <v>279300</v>
      </c>
      <c r="P994" s="11">
        <v>313000</v>
      </c>
      <c r="Q994" s="11">
        <v>293300</v>
      </c>
      <c r="R994" s="11">
        <v>328200</v>
      </c>
    </row>
    <row r="995" spans="1:18" hidden="1">
      <c r="A995" s="12" t="s">
        <v>1513</v>
      </c>
      <c r="B995" s="10" t="str">
        <f>A995</f>
        <v>AVLA005KBA</v>
      </c>
      <c r="C995" s="4" t="s">
        <v>1514</v>
      </c>
      <c r="D995" s="4" t="s">
        <v>75</v>
      </c>
      <c r="E995" s="4" t="s">
        <v>432</v>
      </c>
      <c r="F995" s="4">
        <v>5.0179999999999998</v>
      </c>
      <c r="G995" s="4">
        <v>4</v>
      </c>
      <c r="H995" s="4" t="s">
        <v>22</v>
      </c>
      <c r="I995" s="13">
        <v>257999.99999999997</v>
      </c>
      <c r="J995" s="3">
        <v>289900</v>
      </c>
      <c r="K995" s="13">
        <v>257999.99999999997</v>
      </c>
      <c r="L995" s="3">
        <v>289900</v>
      </c>
      <c r="M995" s="13">
        <v>257999.99999999997</v>
      </c>
      <c r="N995" s="3">
        <v>289900</v>
      </c>
      <c r="O995" s="11">
        <v>279300</v>
      </c>
      <c r="P995" s="11">
        <v>299000</v>
      </c>
      <c r="Q995" s="11">
        <v>293300</v>
      </c>
      <c r="R995" s="11">
        <v>313500</v>
      </c>
    </row>
    <row r="996" spans="1:18" hidden="1">
      <c r="A996" s="12" t="s">
        <v>1515</v>
      </c>
      <c r="B996" s="10" t="str">
        <f>A996</f>
        <v>AVLA005KBC</v>
      </c>
      <c r="C996" s="4" t="s">
        <v>1516</v>
      </c>
      <c r="D996" s="4" t="s">
        <v>75</v>
      </c>
      <c r="E996" s="4" t="s">
        <v>432</v>
      </c>
      <c r="F996" s="4">
        <v>4.718</v>
      </c>
      <c r="G996" s="4">
        <v>4</v>
      </c>
      <c r="H996" s="4" t="s">
        <v>22</v>
      </c>
      <c r="I996" s="13">
        <v>220000</v>
      </c>
      <c r="J996" s="3">
        <v>248700</v>
      </c>
      <c r="K996" s="13">
        <v>220000</v>
      </c>
      <c r="L996" s="3">
        <v>248700</v>
      </c>
      <c r="M996" s="13">
        <v>220000</v>
      </c>
      <c r="N996" s="3">
        <v>248700</v>
      </c>
      <c r="O996" s="11">
        <v>257000</v>
      </c>
      <c r="P996" s="11">
        <v>275900</v>
      </c>
      <c r="Q996" s="11">
        <v>269800</v>
      </c>
      <c r="R996" s="11">
        <v>289100</v>
      </c>
    </row>
    <row r="997" spans="1:18" hidden="1">
      <c r="A997" s="12" t="s">
        <v>1517</v>
      </c>
      <c r="B997" s="10" t="str">
        <f t="shared" ref="B997:B1003" si="31">LEFT(A997,7)</f>
        <v>AVLA025</v>
      </c>
      <c r="C997" s="4" t="s">
        <v>1500</v>
      </c>
      <c r="D997" s="4" t="s">
        <v>20</v>
      </c>
      <c r="E997" s="4" t="s">
        <v>637</v>
      </c>
      <c r="F997" s="4">
        <v>23.51</v>
      </c>
      <c r="G997" s="4">
        <v>1</v>
      </c>
      <c r="H997" s="4" t="s">
        <v>147</v>
      </c>
      <c r="I997" s="13">
        <v>1145000</v>
      </c>
      <c r="J997" s="3">
        <v>1297200</v>
      </c>
      <c r="K997" s="13">
        <v>1145000</v>
      </c>
      <c r="L997" s="3">
        <v>1297200</v>
      </c>
      <c r="M997" s="13">
        <v>1145000</v>
      </c>
      <c r="N997" s="3">
        <v>1297200</v>
      </c>
      <c r="O997" s="11">
        <v>1225200</v>
      </c>
      <c r="P997" s="11">
        <v>1379600</v>
      </c>
      <c r="Q997" s="11">
        <v>1286500</v>
      </c>
      <c r="R997" s="11">
        <v>1445800</v>
      </c>
    </row>
    <row r="998" spans="1:18" hidden="1">
      <c r="A998" s="12" t="s">
        <v>1518</v>
      </c>
      <c r="B998" s="10" t="str">
        <f t="shared" si="31"/>
        <v>AVLA025</v>
      </c>
      <c r="C998" s="4" t="s">
        <v>1502</v>
      </c>
      <c r="D998" s="4" t="s">
        <v>20</v>
      </c>
      <c r="E998" s="4" t="s">
        <v>637</v>
      </c>
      <c r="F998" s="4">
        <v>23.51</v>
      </c>
      <c r="G998" s="4">
        <v>1</v>
      </c>
      <c r="H998" s="4" t="s">
        <v>147</v>
      </c>
      <c r="I998" s="13">
        <v>1145000</v>
      </c>
      <c r="J998" s="3">
        <v>1297200</v>
      </c>
      <c r="K998" s="13">
        <v>1145000</v>
      </c>
      <c r="L998" s="3">
        <v>1297200</v>
      </c>
      <c r="M998" s="13">
        <v>1145000</v>
      </c>
      <c r="N998" s="3">
        <v>1297200</v>
      </c>
      <c r="O998" s="11">
        <v>1225200</v>
      </c>
      <c r="P998" s="11">
        <v>1379600</v>
      </c>
      <c r="Q998" s="11">
        <v>1286500</v>
      </c>
      <c r="R998" s="11">
        <v>1445800</v>
      </c>
    </row>
    <row r="999" spans="1:18" hidden="1">
      <c r="A999" s="12" t="s">
        <v>1519</v>
      </c>
      <c r="B999" s="10" t="str">
        <f t="shared" si="31"/>
        <v>AVLA025</v>
      </c>
      <c r="C999" s="4" t="s">
        <v>1504</v>
      </c>
      <c r="D999" s="4" t="s">
        <v>20</v>
      </c>
      <c r="E999" s="4" t="s">
        <v>637</v>
      </c>
      <c r="F999" s="4">
        <v>23.51</v>
      </c>
      <c r="G999" s="4">
        <v>1</v>
      </c>
      <c r="H999" s="4" t="s">
        <v>147</v>
      </c>
      <c r="I999" s="13">
        <v>1145000</v>
      </c>
      <c r="J999" s="3">
        <v>1297200</v>
      </c>
      <c r="K999" s="13">
        <v>1145000</v>
      </c>
      <c r="L999" s="3">
        <v>1297200</v>
      </c>
      <c r="M999" s="13">
        <v>1145000</v>
      </c>
      <c r="N999" s="3">
        <v>1297200</v>
      </c>
      <c r="O999" s="11">
        <v>1225200</v>
      </c>
      <c r="P999" s="11">
        <v>1379600</v>
      </c>
      <c r="Q999" s="11">
        <v>1286500</v>
      </c>
      <c r="R999" s="11">
        <v>1445800</v>
      </c>
    </row>
    <row r="1000" spans="1:18" hidden="1">
      <c r="A1000" s="12" t="s">
        <v>1520</v>
      </c>
      <c r="B1000" s="10" t="str">
        <f t="shared" si="31"/>
        <v>AVLA025</v>
      </c>
      <c r="C1000" s="4" t="s">
        <v>1506</v>
      </c>
      <c r="D1000" s="4" t="s">
        <v>20</v>
      </c>
      <c r="E1000" s="4" t="s">
        <v>637</v>
      </c>
      <c r="F1000" s="4">
        <v>23.51</v>
      </c>
      <c r="G1000" s="4">
        <v>1</v>
      </c>
      <c r="H1000" s="4" t="s">
        <v>147</v>
      </c>
      <c r="I1000" s="13">
        <v>1145000</v>
      </c>
      <c r="J1000" s="3">
        <v>1297200</v>
      </c>
      <c r="K1000" s="13">
        <v>1145000</v>
      </c>
      <c r="L1000" s="3">
        <v>1297200</v>
      </c>
      <c r="M1000" s="13">
        <v>1145000</v>
      </c>
      <c r="N1000" s="3">
        <v>1297200</v>
      </c>
      <c r="O1000" s="11">
        <v>1225200</v>
      </c>
      <c r="P1000" s="11">
        <v>1379600</v>
      </c>
      <c r="Q1000" s="11">
        <v>1286500</v>
      </c>
      <c r="R1000" s="11">
        <v>1445800</v>
      </c>
    </row>
    <row r="1001" spans="1:18" hidden="1">
      <c r="A1001" s="12" t="s">
        <v>1521</v>
      </c>
      <c r="B1001" s="10" t="str">
        <f t="shared" si="31"/>
        <v>AVLA025</v>
      </c>
      <c r="C1001" s="4" t="s">
        <v>1508</v>
      </c>
      <c r="D1001" s="4" t="s">
        <v>20</v>
      </c>
      <c r="E1001" s="4" t="s">
        <v>637</v>
      </c>
      <c r="F1001" s="4">
        <v>23.51</v>
      </c>
      <c r="G1001" s="4">
        <v>1</v>
      </c>
      <c r="H1001" s="4" t="s">
        <v>147</v>
      </c>
      <c r="I1001" s="13">
        <v>1145000</v>
      </c>
      <c r="J1001" s="3">
        <v>1297200</v>
      </c>
      <c r="K1001" s="13">
        <v>1145000</v>
      </c>
      <c r="L1001" s="3">
        <v>1297200</v>
      </c>
      <c r="M1001" s="13">
        <v>1145000</v>
      </c>
      <c r="N1001" s="3">
        <v>1297200</v>
      </c>
      <c r="O1001" s="11">
        <v>1225200</v>
      </c>
      <c r="P1001" s="11">
        <v>1379600</v>
      </c>
      <c r="Q1001" s="11">
        <v>1286500</v>
      </c>
      <c r="R1001" s="11">
        <v>1445800</v>
      </c>
    </row>
    <row r="1002" spans="1:18" hidden="1">
      <c r="A1002" s="12" t="s">
        <v>1522</v>
      </c>
      <c r="B1002" s="10" t="str">
        <f t="shared" si="31"/>
        <v>AVLA025</v>
      </c>
      <c r="C1002" s="4" t="s">
        <v>1510</v>
      </c>
      <c r="D1002" s="4" t="s">
        <v>20</v>
      </c>
      <c r="E1002" s="4" t="s">
        <v>637</v>
      </c>
      <c r="F1002" s="4">
        <v>23.51</v>
      </c>
      <c r="G1002" s="4">
        <v>1</v>
      </c>
      <c r="H1002" s="4" t="s">
        <v>147</v>
      </c>
      <c r="I1002" s="13">
        <v>1145000</v>
      </c>
      <c r="J1002" s="3">
        <v>1297200</v>
      </c>
      <c r="K1002" s="13">
        <v>1145000</v>
      </c>
      <c r="L1002" s="3">
        <v>1297200</v>
      </c>
      <c r="M1002" s="13">
        <v>1145000</v>
      </c>
      <c r="N1002" s="3">
        <v>1297200</v>
      </c>
      <c r="O1002" s="11">
        <v>1225200</v>
      </c>
      <c r="P1002" s="11">
        <v>1379600</v>
      </c>
      <c r="Q1002" s="11">
        <v>1286500</v>
      </c>
      <c r="R1002" s="11">
        <v>1445800</v>
      </c>
    </row>
    <row r="1003" spans="1:18" hidden="1">
      <c r="A1003" s="12" t="s">
        <v>1523</v>
      </c>
      <c r="B1003" s="10" t="str">
        <f t="shared" si="31"/>
        <v>AVLA025</v>
      </c>
      <c r="C1003" s="4" t="s">
        <v>1512</v>
      </c>
      <c r="D1003" s="4" t="s">
        <v>20</v>
      </c>
      <c r="E1003" s="4" t="s">
        <v>637</v>
      </c>
      <c r="F1003" s="4">
        <v>23.51</v>
      </c>
      <c r="G1003" s="4">
        <v>1</v>
      </c>
      <c r="H1003" s="4" t="s">
        <v>147</v>
      </c>
      <c r="I1003" s="13">
        <v>1145000</v>
      </c>
      <c r="J1003" s="3">
        <v>1297200</v>
      </c>
      <c r="K1003" s="13">
        <v>1145000</v>
      </c>
      <c r="L1003" s="3">
        <v>1297200</v>
      </c>
      <c r="M1003" s="13">
        <v>1145000</v>
      </c>
      <c r="N1003" s="3">
        <v>1297200</v>
      </c>
      <c r="O1003" s="11">
        <v>1225200</v>
      </c>
      <c r="P1003" s="11">
        <v>1379600</v>
      </c>
      <c r="Q1003" s="11">
        <v>1286500</v>
      </c>
      <c r="R1003" s="11">
        <v>1445800</v>
      </c>
    </row>
    <row r="1004" spans="1:18" hidden="1">
      <c r="A1004" s="12" t="s">
        <v>1524</v>
      </c>
      <c r="B1004" s="10" t="str">
        <f>A1004</f>
        <v>AVLA025KPBA</v>
      </c>
      <c r="C1004" s="4" t="s">
        <v>1514</v>
      </c>
      <c r="D1004" s="4" t="s">
        <v>75</v>
      </c>
      <c r="E1004" s="4" t="s">
        <v>637</v>
      </c>
      <c r="F1004" s="4">
        <v>22.61</v>
      </c>
      <c r="G1004" s="4">
        <v>1</v>
      </c>
      <c r="H1004" s="4" t="s">
        <v>147</v>
      </c>
      <c r="I1004" s="13">
        <v>1134000</v>
      </c>
      <c r="J1004" s="3">
        <v>1280300</v>
      </c>
      <c r="K1004" s="13">
        <v>1134000</v>
      </c>
      <c r="L1004" s="3">
        <v>1280300</v>
      </c>
      <c r="M1004" s="13">
        <v>1134000</v>
      </c>
      <c r="N1004" s="3">
        <v>1280300</v>
      </c>
      <c r="O1004" s="11">
        <v>1225200</v>
      </c>
      <c r="P1004" s="11">
        <v>1318100</v>
      </c>
      <c r="Q1004" s="11">
        <v>1286500</v>
      </c>
      <c r="R1004" s="11">
        <v>1381200</v>
      </c>
    </row>
    <row r="1005" spans="1:18" hidden="1">
      <c r="A1005" s="12" t="s">
        <v>1525</v>
      </c>
      <c r="B1005" s="10" t="str">
        <f>A1005</f>
        <v>AVLA025KPBC</v>
      </c>
      <c r="C1005" s="4" t="s">
        <v>1516</v>
      </c>
      <c r="D1005" s="4" t="s">
        <v>75</v>
      </c>
      <c r="E1005" s="4" t="s">
        <v>637</v>
      </c>
      <c r="F1005" s="4">
        <v>21.26</v>
      </c>
      <c r="G1005" s="4">
        <v>1</v>
      </c>
      <c r="H1005" s="4" t="s">
        <v>147</v>
      </c>
      <c r="I1005" s="13">
        <v>964000</v>
      </c>
      <c r="J1005" s="3">
        <v>1096100</v>
      </c>
      <c r="K1005" s="13">
        <v>964000</v>
      </c>
      <c r="L1005" s="3">
        <v>1096100</v>
      </c>
      <c r="M1005" s="13">
        <v>964000</v>
      </c>
      <c r="N1005" s="3">
        <v>1096100</v>
      </c>
      <c r="O1005" s="3">
        <v>1127200</v>
      </c>
      <c r="P1005" s="3">
        <v>1217000</v>
      </c>
      <c r="Q1005" s="11">
        <v>1183600</v>
      </c>
      <c r="R1005" s="11">
        <v>1275100</v>
      </c>
    </row>
    <row r="1006" spans="1:18" hidden="1">
      <c r="A1006" s="12" t="s">
        <v>1526</v>
      </c>
      <c r="B1006" s="10" t="str">
        <f>LEFT(A1006,7)</f>
        <v>AVLA500</v>
      </c>
      <c r="C1006" s="4" t="s">
        <v>1527</v>
      </c>
      <c r="D1006" s="4" t="s">
        <v>20</v>
      </c>
      <c r="E1006" s="4" t="s">
        <v>1528</v>
      </c>
      <c r="F1006" s="4">
        <v>0.503</v>
      </c>
      <c r="G1006" s="4">
        <v>40</v>
      </c>
      <c r="H1006" s="4" t="s">
        <v>1529</v>
      </c>
      <c r="I1006" s="13">
        <v>0</v>
      </c>
      <c r="J1006" s="3">
        <v>0</v>
      </c>
      <c r="K1006" s="13">
        <v>0</v>
      </c>
      <c r="L1006" s="3">
        <v>0</v>
      </c>
      <c r="M1006" s="3">
        <v>0</v>
      </c>
      <c r="N1006" s="3">
        <v>0</v>
      </c>
      <c r="O1006" s="3">
        <v>0</v>
      </c>
      <c r="P1006" s="3">
        <v>0</v>
      </c>
      <c r="Q1006" s="11">
        <v>0</v>
      </c>
      <c r="R1006" s="11">
        <v>0</v>
      </c>
    </row>
    <row r="1007" spans="1:18" hidden="1">
      <c r="A1007" s="10" t="s">
        <v>1530</v>
      </c>
      <c r="B1007" s="10" t="s">
        <v>1530</v>
      </c>
      <c r="C1007" s="4" t="s">
        <v>1531</v>
      </c>
      <c r="D1007" s="4" t="s">
        <v>20</v>
      </c>
      <c r="E1007" s="4" t="s">
        <v>21</v>
      </c>
      <c r="F1007" s="4">
        <v>0.92700000000000005</v>
      </c>
      <c r="G1007" s="4">
        <v>24</v>
      </c>
      <c r="H1007" s="4" t="s">
        <v>22</v>
      </c>
      <c r="I1007" s="3">
        <v>254600</v>
      </c>
      <c r="J1007" s="3">
        <v>281600</v>
      </c>
      <c r="K1007" s="3">
        <v>258500</v>
      </c>
      <c r="L1007" s="3">
        <v>285900</v>
      </c>
      <c r="M1007" s="3">
        <v>261100</v>
      </c>
      <c r="N1007" s="3">
        <v>285900</v>
      </c>
      <c r="O1007" s="11">
        <v>305500</v>
      </c>
      <c r="P1007" s="11">
        <v>331600</v>
      </c>
      <c r="Q1007" s="11">
        <v>320800</v>
      </c>
      <c r="R1007" s="11">
        <v>348100</v>
      </c>
    </row>
    <row r="1008" spans="1:18" hidden="1">
      <c r="A1008" s="10" t="s">
        <v>1532</v>
      </c>
      <c r="B1008" s="10" t="s">
        <v>1532</v>
      </c>
      <c r="C1008" s="4" t="s">
        <v>1533</v>
      </c>
      <c r="D1008" s="4" t="s">
        <v>20</v>
      </c>
      <c r="E1008" s="4" t="s">
        <v>21</v>
      </c>
      <c r="F1008" s="4">
        <v>0.92700000000000005</v>
      </c>
      <c r="G1008" s="4">
        <v>24</v>
      </c>
      <c r="H1008" s="4" t="s">
        <v>22</v>
      </c>
      <c r="I1008" s="3">
        <v>0</v>
      </c>
      <c r="J1008" s="3">
        <v>0</v>
      </c>
      <c r="K1008" s="3">
        <v>0</v>
      </c>
      <c r="L1008" s="3">
        <v>0</v>
      </c>
      <c r="M1008" s="3">
        <v>0</v>
      </c>
      <c r="N1008" s="3">
        <v>0</v>
      </c>
      <c r="O1008" s="3">
        <v>0</v>
      </c>
      <c r="P1008" s="3">
        <v>0</v>
      </c>
      <c r="Q1008" s="11">
        <v>0</v>
      </c>
      <c r="R1008" s="11">
        <v>0</v>
      </c>
    </row>
    <row r="1009" spans="1:18" hidden="1">
      <c r="A1009" s="10" t="s">
        <v>1534</v>
      </c>
      <c r="B1009" s="10" t="s">
        <v>1534</v>
      </c>
      <c r="C1009" s="4" t="s">
        <v>1535</v>
      </c>
      <c r="D1009" s="4" t="s">
        <v>84</v>
      </c>
      <c r="E1009" s="4" t="s">
        <v>21</v>
      </c>
      <c r="F1009" s="4">
        <v>0.92</v>
      </c>
      <c r="G1009" s="4">
        <v>24</v>
      </c>
      <c r="H1009" s="4" t="s">
        <v>22</v>
      </c>
      <c r="I1009" s="3">
        <v>0</v>
      </c>
      <c r="J1009" s="3">
        <v>0</v>
      </c>
      <c r="K1009" s="3">
        <v>0</v>
      </c>
      <c r="L1009" s="3">
        <v>0</v>
      </c>
      <c r="M1009" s="3">
        <v>0</v>
      </c>
      <c r="N1009" s="3">
        <v>0</v>
      </c>
      <c r="O1009" s="3">
        <v>0</v>
      </c>
      <c r="P1009" s="3">
        <v>0</v>
      </c>
      <c r="Q1009" s="11">
        <v>0</v>
      </c>
      <c r="R1009" s="11">
        <v>0</v>
      </c>
    </row>
    <row r="1010" spans="1:18" hidden="1">
      <c r="A1010" s="10" t="s">
        <v>1536</v>
      </c>
      <c r="B1010" s="10" t="s">
        <v>1536</v>
      </c>
      <c r="C1010" s="4" t="s">
        <v>1537</v>
      </c>
      <c r="D1010" s="4" t="s">
        <v>84</v>
      </c>
      <c r="E1010" s="4" t="s">
        <v>21</v>
      </c>
      <c r="F1010" s="4">
        <v>0.92</v>
      </c>
      <c r="G1010" s="4">
        <v>24</v>
      </c>
      <c r="H1010" s="4" t="s">
        <v>22</v>
      </c>
      <c r="I1010" s="3">
        <v>216500</v>
      </c>
      <c r="J1010" s="3">
        <v>240600</v>
      </c>
      <c r="K1010" s="3">
        <v>219800</v>
      </c>
      <c r="L1010" s="3">
        <v>243600</v>
      </c>
      <c r="M1010" s="3">
        <v>222000</v>
      </c>
      <c r="N1010" s="3">
        <v>243600</v>
      </c>
      <c r="O1010" s="11">
        <v>259700</v>
      </c>
      <c r="P1010" s="11">
        <v>282600</v>
      </c>
      <c r="Q1010" s="11">
        <v>272700</v>
      </c>
      <c r="R1010" s="11">
        <v>296600</v>
      </c>
    </row>
    <row r="1011" spans="1:18" hidden="1">
      <c r="A1011" s="10" t="s">
        <v>1538</v>
      </c>
      <c r="B1011" s="10" t="s">
        <v>1538</v>
      </c>
      <c r="C1011" s="4" t="s">
        <v>1531</v>
      </c>
      <c r="D1011" s="4" t="s">
        <v>20</v>
      </c>
      <c r="E1011" s="4" t="s">
        <v>327</v>
      </c>
      <c r="F1011" s="4">
        <v>0.215</v>
      </c>
      <c r="G1011" s="4">
        <v>30</v>
      </c>
      <c r="H1011" s="4" t="s">
        <v>22</v>
      </c>
      <c r="I1011" s="3">
        <v>61200</v>
      </c>
      <c r="J1011" s="3">
        <v>67700</v>
      </c>
      <c r="K1011" s="3">
        <v>62100</v>
      </c>
      <c r="L1011" s="3">
        <v>68700</v>
      </c>
      <c r="M1011" s="3">
        <v>62700</v>
      </c>
      <c r="N1011" s="3">
        <v>68700</v>
      </c>
      <c r="O1011" s="11">
        <v>73400</v>
      </c>
      <c r="P1011" s="11">
        <v>79800</v>
      </c>
      <c r="Q1011" s="11">
        <v>77100</v>
      </c>
      <c r="R1011" s="11">
        <v>83800</v>
      </c>
    </row>
    <row r="1012" spans="1:18" hidden="1">
      <c r="A1012" s="10" t="s">
        <v>1539</v>
      </c>
      <c r="B1012" s="10" t="s">
        <v>1539</v>
      </c>
      <c r="C1012" s="4" t="s">
        <v>1533</v>
      </c>
      <c r="D1012" s="4" t="s">
        <v>20</v>
      </c>
      <c r="E1012" s="4" t="s">
        <v>327</v>
      </c>
      <c r="F1012" s="4">
        <v>0.215</v>
      </c>
      <c r="G1012" s="4">
        <v>30</v>
      </c>
      <c r="H1012" s="4" t="s">
        <v>22</v>
      </c>
      <c r="I1012" s="3">
        <v>0</v>
      </c>
      <c r="J1012" s="3">
        <v>0</v>
      </c>
      <c r="K1012" s="3">
        <v>0</v>
      </c>
      <c r="L1012" s="3">
        <v>0</v>
      </c>
      <c r="M1012" s="3">
        <v>0</v>
      </c>
      <c r="N1012" s="3">
        <v>0</v>
      </c>
      <c r="O1012" s="3">
        <v>0</v>
      </c>
      <c r="P1012" s="3">
        <v>0</v>
      </c>
      <c r="Q1012" s="11">
        <v>0</v>
      </c>
      <c r="R1012" s="11">
        <v>0</v>
      </c>
    </row>
    <row r="1013" spans="1:18" hidden="1">
      <c r="A1013" s="10" t="s">
        <v>1540</v>
      </c>
      <c r="B1013" s="10" t="s">
        <v>1540</v>
      </c>
      <c r="C1013" s="4" t="s">
        <v>1535</v>
      </c>
      <c r="D1013" s="4" t="s">
        <v>84</v>
      </c>
      <c r="E1013" s="4" t="s">
        <v>327</v>
      </c>
      <c r="F1013" s="4">
        <v>0.22</v>
      </c>
      <c r="G1013" s="4">
        <v>30</v>
      </c>
      <c r="H1013" s="4" t="s">
        <v>22</v>
      </c>
      <c r="I1013" s="3">
        <v>0</v>
      </c>
      <c r="J1013" s="3">
        <v>0</v>
      </c>
      <c r="K1013" s="3">
        <v>0</v>
      </c>
      <c r="L1013" s="3">
        <v>0</v>
      </c>
      <c r="M1013" s="3">
        <v>0</v>
      </c>
      <c r="N1013" s="3">
        <v>0</v>
      </c>
      <c r="O1013" s="3">
        <v>0</v>
      </c>
      <c r="P1013" s="3">
        <v>0</v>
      </c>
      <c r="Q1013" s="11">
        <v>0</v>
      </c>
      <c r="R1013" s="11">
        <v>0</v>
      </c>
    </row>
    <row r="1014" spans="1:18" hidden="1">
      <c r="A1014" s="10" t="s">
        <v>1541</v>
      </c>
      <c r="B1014" s="10" t="s">
        <v>1541</v>
      </c>
      <c r="C1014" s="4" t="s">
        <v>1537</v>
      </c>
      <c r="D1014" s="4" t="s">
        <v>84</v>
      </c>
      <c r="E1014" s="4" t="s">
        <v>327</v>
      </c>
      <c r="F1014" s="4">
        <v>0.22</v>
      </c>
      <c r="G1014" s="4">
        <v>30</v>
      </c>
      <c r="H1014" s="4" t="s">
        <v>22</v>
      </c>
      <c r="I1014" s="3">
        <v>53250</v>
      </c>
      <c r="J1014" s="3">
        <v>59000</v>
      </c>
      <c r="K1014" s="3">
        <v>54000</v>
      </c>
      <c r="L1014" s="3">
        <v>59800</v>
      </c>
      <c r="M1014" s="3">
        <v>54500</v>
      </c>
      <c r="N1014" s="3">
        <v>59800</v>
      </c>
      <c r="O1014" s="11">
        <v>63800</v>
      </c>
      <c r="P1014" s="11">
        <v>69440</v>
      </c>
      <c r="Q1014" s="11">
        <v>67000</v>
      </c>
      <c r="R1014" s="11">
        <v>72900</v>
      </c>
    </row>
    <row r="1015" spans="1:18" hidden="1">
      <c r="A1015" s="4" t="s">
        <v>1542</v>
      </c>
      <c r="B1015" s="10" t="str">
        <f t="shared" ref="B1015:B1023" si="32">LEFT(A1015,7)</f>
        <v>AVLI001</v>
      </c>
      <c r="C1015" s="4" t="s">
        <v>1543</v>
      </c>
      <c r="D1015" s="4" t="s">
        <v>84</v>
      </c>
      <c r="E1015" s="4" t="s">
        <v>949</v>
      </c>
      <c r="F1015" s="4">
        <v>1</v>
      </c>
      <c r="G1015" s="4">
        <v>24</v>
      </c>
      <c r="H1015" s="4" t="s">
        <v>22</v>
      </c>
      <c r="I1015" s="3"/>
      <c r="J1015" s="3"/>
      <c r="K1015" s="3"/>
      <c r="L1015" s="3"/>
      <c r="M1015" s="3"/>
      <c r="N1015" s="3"/>
      <c r="O1015" s="3">
        <v>130500</v>
      </c>
      <c r="P1015" s="3">
        <v>140500</v>
      </c>
      <c r="Q1015" s="4">
        <v>137000</v>
      </c>
      <c r="R1015" s="11">
        <v>147500</v>
      </c>
    </row>
    <row r="1016" spans="1:18" hidden="1">
      <c r="A1016" s="4" t="s">
        <v>1544</v>
      </c>
      <c r="B1016" s="10" t="str">
        <f t="shared" si="32"/>
        <v>AVLI001</v>
      </c>
      <c r="C1016" s="4" t="s">
        <v>1545</v>
      </c>
      <c r="D1016" s="4" t="s">
        <v>84</v>
      </c>
      <c r="E1016" s="4" t="s">
        <v>949</v>
      </c>
      <c r="F1016" s="4">
        <v>1</v>
      </c>
      <c r="G1016" s="4">
        <v>24</v>
      </c>
      <c r="H1016" s="4" t="s">
        <v>22</v>
      </c>
      <c r="I1016" s="3"/>
      <c r="J1016" s="3"/>
      <c r="K1016" s="3"/>
      <c r="L1016" s="3"/>
      <c r="M1016" s="3"/>
      <c r="N1016" s="3"/>
      <c r="O1016" s="3">
        <v>130500</v>
      </c>
      <c r="P1016" s="3">
        <v>140500</v>
      </c>
      <c r="Q1016" s="4">
        <v>137000</v>
      </c>
      <c r="R1016" s="11">
        <v>147500</v>
      </c>
    </row>
    <row r="1017" spans="1:18" hidden="1">
      <c r="A1017" s="4" t="s">
        <v>1546</v>
      </c>
      <c r="B1017" s="10" t="str">
        <f t="shared" si="32"/>
        <v>AVLI001</v>
      </c>
      <c r="C1017" s="4" t="s">
        <v>1547</v>
      </c>
      <c r="D1017" s="4" t="s">
        <v>84</v>
      </c>
      <c r="E1017" s="4" t="s">
        <v>949</v>
      </c>
      <c r="F1017" s="4">
        <v>1</v>
      </c>
      <c r="G1017" s="4">
        <v>24</v>
      </c>
      <c r="H1017" s="4" t="s">
        <v>22</v>
      </c>
      <c r="I1017" s="3"/>
      <c r="J1017" s="3"/>
      <c r="K1017" s="3"/>
      <c r="L1017" s="3"/>
      <c r="M1017" s="3"/>
      <c r="N1017" s="3"/>
      <c r="O1017" s="3">
        <v>130500</v>
      </c>
      <c r="P1017" s="3">
        <v>140500</v>
      </c>
      <c r="Q1017" s="4">
        <v>137000</v>
      </c>
      <c r="R1017" s="11">
        <v>147500</v>
      </c>
    </row>
    <row r="1018" spans="1:18" hidden="1">
      <c r="A1018" s="4" t="s">
        <v>1548</v>
      </c>
      <c r="B1018" s="10" t="str">
        <f t="shared" si="32"/>
        <v>AVLI001</v>
      </c>
      <c r="C1018" s="4" t="s">
        <v>1549</v>
      </c>
      <c r="D1018" s="4" t="s">
        <v>84</v>
      </c>
      <c r="E1018" s="4" t="s">
        <v>949</v>
      </c>
      <c r="F1018" s="4">
        <v>1</v>
      </c>
      <c r="G1018" s="4">
        <v>24</v>
      </c>
      <c r="H1018" s="4" t="s">
        <v>22</v>
      </c>
      <c r="I1018" s="3"/>
      <c r="J1018" s="3"/>
      <c r="K1018" s="3"/>
      <c r="L1018" s="3"/>
      <c r="M1018" s="3"/>
      <c r="N1018" s="3"/>
      <c r="O1018" s="3">
        <v>130500</v>
      </c>
      <c r="P1018" s="3">
        <v>140500</v>
      </c>
      <c r="Q1018" s="4">
        <v>137000</v>
      </c>
      <c r="R1018" s="11">
        <v>147500</v>
      </c>
    </row>
    <row r="1019" spans="1:18" hidden="1">
      <c r="A1019" s="4" t="s">
        <v>1550</v>
      </c>
      <c r="B1019" s="10" t="str">
        <f t="shared" si="32"/>
        <v>AVLI200</v>
      </c>
      <c r="C1019" s="4" t="s">
        <v>1543</v>
      </c>
      <c r="D1019" s="4" t="s">
        <v>84</v>
      </c>
      <c r="E1019" s="4" t="s">
        <v>327</v>
      </c>
      <c r="F1019" s="4">
        <v>0.25800000000000001</v>
      </c>
      <c r="G1019" s="4">
        <v>48</v>
      </c>
      <c r="H1019" s="4" t="s">
        <v>22</v>
      </c>
      <c r="I1019" s="3"/>
      <c r="J1019" s="3"/>
      <c r="K1019" s="3"/>
      <c r="L1019" s="3"/>
      <c r="M1019" s="3"/>
      <c r="N1019" s="3"/>
      <c r="O1019" s="3">
        <v>46400</v>
      </c>
      <c r="P1019" s="3">
        <v>49800</v>
      </c>
      <c r="Q1019" s="4">
        <v>48700</v>
      </c>
      <c r="R1019" s="11">
        <v>52300</v>
      </c>
    </row>
    <row r="1020" spans="1:18" hidden="1">
      <c r="A1020" s="4" t="s">
        <v>1551</v>
      </c>
      <c r="B1020" s="10" t="str">
        <f t="shared" si="32"/>
        <v>AVLI200</v>
      </c>
      <c r="C1020" s="4" t="s">
        <v>1545</v>
      </c>
      <c r="D1020" s="4" t="s">
        <v>84</v>
      </c>
      <c r="E1020" s="4" t="s">
        <v>327</v>
      </c>
      <c r="F1020" s="4">
        <v>0.25800000000000001</v>
      </c>
      <c r="G1020" s="4">
        <v>48</v>
      </c>
      <c r="H1020" s="4" t="s">
        <v>22</v>
      </c>
      <c r="I1020" s="3"/>
      <c r="J1020" s="3"/>
      <c r="K1020" s="3"/>
      <c r="L1020" s="3"/>
      <c r="M1020" s="3"/>
      <c r="N1020" s="3"/>
      <c r="O1020" s="3">
        <v>46400</v>
      </c>
      <c r="P1020" s="3">
        <v>49800</v>
      </c>
      <c r="Q1020" s="4">
        <v>48700</v>
      </c>
      <c r="R1020" s="11">
        <v>52300</v>
      </c>
    </row>
    <row r="1021" spans="1:18" hidden="1">
      <c r="A1021" s="4" t="s">
        <v>1552</v>
      </c>
      <c r="B1021" s="10" t="str">
        <f t="shared" si="32"/>
        <v>AVLI200</v>
      </c>
      <c r="C1021" s="4" t="s">
        <v>1547</v>
      </c>
      <c r="D1021" s="4" t="s">
        <v>84</v>
      </c>
      <c r="E1021" s="4" t="s">
        <v>327</v>
      </c>
      <c r="F1021" s="4">
        <v>0.25800000000000001</v>
      </c>
      <c r="G1021" s="4">
        <v>48</v>
      </c>
      <c r="H1021" s="4" t="s">
        <v>22</v>
      </c>
      <c r="I1021" s="3"/>
      <c r="J1021" s="3"/>
      <c r="K1021" s="3"/>
      <c r="L1021" s="3"/>
      <c r="M1021" s="3"/>
      <c r="N1021" s="3"/>
      <c r="O1021" s="3">
        <v>46400</v>
      </c>
      <c r="P1021" s="3">
        <v>49800</v>
      </c>
      <c r="Q1021" s="4">
        <v>48700</v>
      </c>
      <c r="R1021" s="11">
        <v>52300</v>
      </c>
    </row>
    <row r="1022" spans="1:18" hidden="1">
      <c r="A1022" s="4" t="s">
        <v>1552</v>
      </c>
      <c r="B1022" s="10" t="str">
        <f t="shared" si="32"/>
        <v>AVLI200</v>
      </c>
      <c r="C1022" s="4" t="s">
        <v>1549</v>
      </c>
      <c r="D1022" s="4" t="s">
        <v>84</v>
      </c>
      <c r="E1022" s="4" t="s">
        <v>327</v>
      </c>
      <c r="F1022" s="4">
        <v>0.25800000000000001</v>
      </c>
      <c r="G1022" s="4">
        <v>48</v>
      </c>
      <c r="H1022" s="4" t="s">
        <v>22</v>
      </c>
      <c r="I1022" s="3"/>
      <c r="J1022" s="3"/>
      <c r="K1022" s="3"/>
      <c r="L1022" s="3"/>
      <c r="M1022" s="3"/>
      <c r="N1022" s="3"/>
      <c r="O1022" s="3">
        <v>46400</v>
      </c>
      <c r="P1022" s="3">
        <v>49800</v>
      </c>
      <c r="Q1022" s="4">
        <v>48700</v>
      </c>
      <c r="R1022" s="11">
        <v>52300</v>
      </c>
    </row>
    <row r="1023" spans="1:18" hidden="1">
      <c r="A1023" s="4" t="s">
        <v>1553</v>
      </c>
      <c r="B1023" s="10" t="str">
        <f t="shared" si="32"/>
        <v>AVLI200</v>
      </c>
      <c r="C1023" s="4" t="s">
        <v>1549</v>
      </c>
      <c r="D1023" s="4" t="s">
        <v>84</v>
      </c>
      <c r="E1023" s="4" t="s">
        <v>327</v>
      </c>
      <c r="F1023" s="4">
        <v>0.25800000000000001</v>
      </c>
      <c r="G1023" s="4">
        <v>48</v>
      </c>
      <c r="H1023" s="4" t="s">
        <v>22</v>
      </c>
      <c r="I1023" s="3"/>
      <c r="J1023" s="3"/>
      <c r="K1023" s="3"/>
      <c r="L1023" s="3"/>
      <c r="M1023" s="3"/>
      <c r="N1023" s="3"/>
      <c r="O1023" s="3">
        <v>46400</v>
      </c>
      <c r="P1023" s="3">
        <v>49800</v>
      </c>
      <c r="Q1023" s="4">
        <v>48700</v>
      </c>
      <c r="R1023" s="11">
        <v>52300</v>
      </c>
    </row>
    <row r="1024" spans="1:18" hidden="1">
      <c r="A1024" s="10" t="s">
        <v>1554</v>
      </c>
      <c r="B1024" s="10" t="s">
        <v>1554</v>
      </c>
      <c r="C1024" s="4" t="s">
        <v>1555</v>
      </c>
      <c r="D1024" s="4" t="s">
        <v>84</v>
      </c>
      <c r="E1024" s="4" t="s">
        <v>1556</v>
      </c>
      <c r="F1024" s="4">
        <v>1.7350000000000001</v>
      </c>
      <c r="G1024" s="4">
        <v>12</v>
      </c>
      <c r="H1024" s="4" t="s">
        <v>22</v>
      </c>
      <c r="I1024" s="3">
        <v>238300</v>
      </c>
      <c r="J1024" s="3">
        <v>263500</v>
      </c>
      <c r="K1024" s="3">
        <v>241900</v>
      </c>
      <c r="L1024" s="3">
        <v>267400</v>
      </c>
      <c r="M1024" s="3">
        <v>244300</v>
      </c>
      <c r="N1024" s="3">
        <v>267400</v>
      </c>
      <c r="O1024" s="11">
        <v>285800</v>
      </c>
      <c r="P1024" s="11">
        <v>310100</v>
      </c>
      <c r="Q1024" s="11">
        <v>300100</v>
      </c>
      <c r="R1024" s="11">
        <v>325300</v>
      </c>
    </row>
    <row r="1025" spans="1:18" hidden="1">
      <c r="A1025" s="10" t="s">
        <v>1557</v>
      </c>
      <c r="B1025" s="10" t="s">
        <v>1557</v>
      </c>
      <c r="C1025" s="4" t="s">
        <v>1558</v>
      </c>
      <c r="D1025" s="4" t="s">
        <v>20</v>
      </c>
      <c r="E1025" s="4" t="s">
        <v>1556</v>
      </c>
      <c r="F1025" s="4">
        <v>1.7350000000000001</v>
      </c>
      <c r="G1025" s="4">
        <v>12</v>
      </c>
      <c r="H1025" s="4" t="s">
        <v>22</v>
      </c>
      <c r="I1025" s="3">
        <v>199700</v>
      </c>
      <c r="J1025" s="3">
        <v>221900</v>
      </c>
      <c r="K1025" s="3">
        <v>202700</v>
      </c>
      <c r="L1025" s="3">
        <v>225100</v>
      </c>
      <c r="M1025" s="3">
        <v>204700</v>
      </c>
      <c r="N1025" s="3">
        <v>225100</v>
      </c>
      <c r="O1025" s="11">
        <v>239500</v>
      </c>
      <c r="P1025" s="11">
        <v>261000</v>
      </c>
      <c r="Q1025" s="11">
        <v>273800</v>
      </c>
      <c r="R1025" s="11">
        <v>273800</v>
      </c>
    </row>
    <row r="1026" spans="1:18" hidden="1">
      <c r="A1026" s="12" t="s">
        <v>1559</v>
      </c>
      <c r="B1026" s="12" t="s">
        <v>1559</v>
      </c>
      <c r="C1026" s="4" t="s">
        <v>1560</v>
      </c>
      <c r="D1026" s="4" t="s">
        <v>84</v>
      </c>
      <c r="E1026" s="4" t="s">
        <v>1561</v>
      </c>
      <c r="F1026" s="4">
        <v>0.20499999999999999</v>
      </c>
      <c r="G1026" s="4">
        <v>80</v>
      </c>
      <c r="H1026" s="4" t="s">
        <v>22</v>
      </c>
      <c r="I1026" s="13">
        <v>37400</v>
      </c>
      <c r="J1026" s="3">
        <v>41400</v>
      </c>
      <c r="K1026" s="3">
        <v>38000</v>
      </c>
      <c r="L1026" s="3">
        <v>41800</v>
      </c>
      <c r="M1026" s="3">
        <v>38400</v>
      </c>
      <c r="N1026" s="3">
        <v>41800</v>
      </c>
      <c r="O1026" s="11">
        <v>44900</v>
      </c>
      <c r="P1026" s="11">
        <v>48500</v>
      </c>
      <c r="Q1026" s="11">
        <v>42100</v>
      </c>
      <c r="R1026" s="11">
        <v>50900</v>
      </c>
    </row>
    <row r="1027" spans="1:18" hidden="1">
      <c r="A1027" s="10" t="s">
        <v>1562</v>
      </c>
      <c r="B1027" s="10" t="s">
        <v>1562</v>
      </c>
      <c r="C1027" s="4" t="s">
        <v>1558</v>
      </c>
      <c r="D1027" s="4" t="s">
        <v>20</v>
      </c>
      <c r="E1027" s="4" t="s">
        <v>327</v>
      </c>
      <c r="F1027" s="4">
        <v>0.215</v>
      </c>
      <c r="G1027" s="4">
        <v>40</v>
      </c>
      <c r="H1027" s="4" t="s">
        <v>22</v>
      </c>
      <c r="I1027" s="3">
        <v>31400</v>
      </c>
      <c r="J1027" s="3">
        <v>34600</v>
      </c>
      <c r="K1027" s="3">
        <v>31900</v>
      </c>
      <c r="L1027" s="3">
        <v>35100</v>
      </c>
      <c r="M1027" s="3">
        <v>32200</v>
      </c>
      <c r="N1027" s="3">
        <v>35100</v>
      </c>
      <c r="O1027" s="11">
        <v>37700</v>
      </c>
      <c r="P1027" s="11">
        <v>40700</v>
      </c>
      <c r="Q1027" s="11">
        <v>38600</v>
      </c>
      <c r="R1027" s="11">
        <v>42800</v>
      </c>
    </row>
    <row r="1028" spans="1:18" hidden="1">
      <c r="A1028" s="10" t="s">
        <v>1563</v>
      </c>
      <c r="B1028" s="10" t="s">
        <v>1563</v>
      </c>
      <c r="C1028" s="4" t="s">
        <v>1555</v>
      </c>
      <c r="D1028" s="4" t="s">
        <v>84</v>
      </c>
      <c r="E1028" s="4" t="s">
        <v>1564</v>
      </c>
      <c r="F1028" s="4">
        <v>0.44600000000000001</v>
      </c>
      <c r="G1028" s="4">
        <v>30</v>
      </c>
      <c r="H1028" s="4" t="s">
        <v>22</v>
      </c>
      <c r="I1028" s="3">
        <v>68500</v>
      </c>
      <c r="J1028" s="3">
        <v>75600</v>
      </c>
      <c r="K1028" s="3">
        <v>69700</v>
      </c>
      <c r="L1028" s="3">
        <v>76700</v>
      </c>
      <c r="M1028" s="3">
        <v>70200</v>
      </c>
      <c r="N1028" s="3">
        <v>76700</v>
      </c>
      <c r="O1028" s="11">
        <v>82100</v>
      </c>
      <c r="P1028" s="11">
        <v>88900</v>
      </c>
      <c r="Q1028" s="11">
        <v>86200</v>
      </c>
      <c r="R1028" s="11">
        <v>93300</v>
      </c>
    </row>
    <row r="1029" spans="1:18" hidden="1">
      <c r="A1029" s="10" t="s">
        <v>1565</v>
      </c>
      <c r="B1029" s="10" t="s">
        <v>1565</v>
      </c>
      <c r="C1029" s="4" t="s">
        <v>1566</v>
      </c>
      <c r="D1029" s="4" t="s">
        <v>20</v>
      </c>
      <c r="E1029" s="4" t="s">
        <v>1564</v>
      </c>
      <c r="F1029" s="4">
        <v>0.44600000000000001</v>
      </c>
      <c r="G1029" s="4">
        <v>30</v>
      </c>
      <c r="H1029" s="4" t="s">
        <v>22</v>
      </c>
      <c r="I1029" s="3">
        <v>57600</v>
      </c>
      <c r="J1029" s="3">
        <v>63800</v>
      </c>
      <c r="K1029" s="3">
        <v>58500</v>
      </c>
      <c r="L1029" s="3">
        <v>64800</v>
      </c>
      <c r="M1029" s="3">
        <v>59100</v>
      </c>
      <c r="N1029" s="3">
        <v>64800</v>
      </c>
      <c r="O1029" s="11">
        <v>69100</v>
      </c>
      <c r="P1029" s="11">
        <v>75200</v>
      </c>
      <c r="Q1029" s="11">
        <v>72600</v>
      </c>
      <c r="R1029" s="11">
        <v>79000</v>
      </c>
    </row>
    <row r="1030" spans="1:18" hidden="1">
      <c r="A1030" s="10" t="s">
        <v>1567</v>
      </c>
      <c r="B1030" s="10" t="str">
        <f>A1030</f>
        <v>AVON005KBA</v>
      </c>
      <c r="C1030" s="4" t="s">
        <v>1568</v>
      </c>
      <c r="D1030" s="4" t="s">
        <v>75</v>
      </c>
      <c r="E1030" s="4" t="s">
        <v>432</v>
      </c>
      <c r="F1030" s="4">
        <v>4.5599999999999996</v>
      </c>
      <c r="G1030" s="4">
        <v>4</v>
      </c>
      <c r="H1030" s="4" t="s">
        <v>22</v>
      </c>
      <c r="I1030" s="3">
        <v>152100</v>
      </c>
      <c r="J1030" s="3">
        <v>171500</v>
      </c>
      <c r="K1030" s="3">
        <v>157800</v>
      </c>
      <c r="L1030" s="3">
        <v>177600</v>
      </c>
      <c r="M1030" s="3">
        <v>164100</v>
      </c>
      <c r="N1030" s="3">
        <v>177600</v>
      </c>
      <c r="O1030" s="3">
        <v>180500</v>
      </c>
      <c r="P1030" s="3">
        <v>191800</v>
      </c>
      <c r="Q1030" s="11">
        <v>189500</v>
      </c>
      <c r="R1030" s="4">
        <v>209200</v>
      </c>
    </row>
    <row r="1031" spans="1:18" hidden="1">
      <c r="A1031" s="10" t="s">
        <v>1569</v>
      </c>
      <c r="B1031" s="10" t="str">
        <f>A1031</f>
        <v>AVON025KPBA</v>
      </c>
      <c r="C1031" s="4" t="s">
        <v>1568</v>
      </c>
      <c r="D1031" s="4" t="s">
        <v>75</v>
      </c>
      <c r="E1031" s="4" t="s">
        <v>637</v>
      </c>
      <c r="F1031" s="4">
        <v>22.14</v>
      </c>
      <c r="G1031" s="4">
        <v>1</v>
      </c>
      <c r="H1031" s="4" t="s">
        <v>147</v>
      </c>
      <c r="I1031" s="3">
        <v>744300</v>
      </c>
      <c r="J1031" s="3">
        <v>839400</v>
      </c>
      <c r="K1031" s="3">
        <v>772800</v>
      </c>
      <c r="L1031" s="3">
        <v>869900</v>
      </c>
      <c r="M1031" s="3">
        <v>803700</v>
      </c>
      <c r="N1031" s="3">
        <v>869900</v>
      </c>
      <c r="O1031" s="3">
        <v>884100</v>
      </c>
      <c r="P1031" s="3">
        <v>939500</v>
      </c>
      <c r="Q1031" s="11">
        <v>928300</v>
      </c>
      <c r="R1031" s="4">
        <v>1023700</v>
      </c>
    </row>
    <row r="1032" spans="1:18" hidden="1">
      <c r="A1032" s="10" t="s">
        <v>1570</v>
      </c>
      <c r="B1032" s="10" t="str">
        <f t="shared" ref="B1032:B1080" si="33">LEFT(A1032,7)</f>
        <v>AVPA005</v>
      </c>
      <c r="C1032" s="4" t="s">
        <v>1571</v>
      </c>
      <c r="D1032" s="4" t="s">
        <v>20</v>
      </c>
      <c r="E1032" s="4" t="s">
        <v>432</v>
      </c>
      <c r="F1032" s="4">
        <v>5.36</v>
      </c>
      <c r="G1032" s="4">
        <v>4</v>
      </c>
      <c r="H1032" s="4" t="s">
        <v>22</v>
      </c>
      <c r="I1032" s="3">
        <v>232800</v>
      </c>
      <c r="J1032" s="3">
        <v>261800</v>
      </c>
      <c r="K1032" s="3">
        <v>245600</v>
      </c>
      <c r="L1032" s="3">
        <v>275700</v>
      </c>
      <c r="M1032" s="3">
        <v>255400</v>
      </c>
      <c r="N1032" s="3">
        <v>281200</v>
      </c>
      <c r="O1032" s="11">
        <v>280900</v>
      </c>
      <c r="P1032" s="11">
        <v>307000</v>
      </c>
      <c r="Q1032" s="11">
        <v>294400</v>
      </c>
      <c r="R1032" s="11">
        <v>321800</v>
      </c>
    </row>
    <row r="1033" spans="1:18" hidden="1">
      <c r="A1033" s="10" t="s">
        <v>1572</v>
      </c>
      <c r="B1033" s="10" t="str">
        <f t="shared" si="33"/>
        <v>AVPA005</v>
      </c>
      <c r="C1033" s="4" t="s">
        <v>1573</v>
      </c>
      <c r="D1033" s="4" t="s">
        <v>20</v>
      </c>
      <c r="E1033" s="4" t="s">
        <v>432</v>
      </c>
      <c r="F1033" s="4">
        <v>5.36</v>
      </c>
      <c r="G1033" s="4">
        <v>4</v>
      </c>
      <c r="H1033" s="4" t="s">
        <v>22</v>
      </c>
      <c r="I1033" s="3">
        <v>232800</v>
      </c>
      <c r="J1033" s="3">
        <v>261800</v>
      </c>
      <c r="K1033" s="3">
        <v>245600</v>
      </c>
      <c r="L1033" s="3">
        <v>275700</v>
      </c>
      <c r="M1033" s="3">
        <v>255400</v>
      </c>
      <c r="N1033" s="3">
        <v>281200</v>
      </c>
      <c r="O1033" s="11">
        <v>280900</v>
      </c>
      <c r="P1033" s="11">
        <v>307000</v>
      </c>
      <c r="Q1033" s="11">
        <v>294400</v>
      </c>
      <c r="R1033" s="11">
        <v>321800</v>
      </c>
    </row>
    <row r="1034" spans="1:18" hidden="1">
      <c r="A1034" s="10" t="s">
        <v>1574</v>
      </c>
      <c r="B1034" s="10" t="str">
        <f t="shared" si="33"/>
        <v>AVPA005</v>
      </c>
      <c r="C1034" s="4" t="s">
        <v>1575</v>
      </c>
      <c r="D1034" s="4" t="s">
        <v>20</v>
      </c>
      <c r="E1034" s="4" t="s">
        <v>432</v>
      </c>
      <c r="F1034" s="4">
        <v>5.36</v>
      </c>
      <c r="G1034" s="4">
        <v>4</v>
      </c>
      <c r="H1034" s="4" t="s">
        <v>22</v>
      </c>
      <c r="I1034" s="3">
        <v>232800</v>
      </c>
      <c r="J1034" s="3">
        <v>261800</v>
      </c>
      <c r="K1034" s="3">
        <v>245600</v>
      </c>
      <c r="L1034" s="3">
        <v>275700</v>
      </c>
      <c r="M1034" s="3">
        <v>255400</v>
      </c>
      <c r="N1034" s="3">
        <v>281200</v>
      </c>
      <c r="O1034" s="11">
        <v>280900</v>
      </c>
      <c r="P1034" s="11">
        <v>307000</v>
      </c>
      <c r="Q1034" s="11">
        <v>294400</v>
      </c>
      <c r="R1034" s="11">
        <v>321800</v>
      </c>
    </row>
    <row r="1035" spans="1:18" hidden="1">
      <c r="A1035" s="10" t="s">
        <v>1576</v>
      </c>
      <c r="B1035" s="10" t="str">
        <f t="shared" si="33"/>
        <v>AVPA005</v>
      </c>
      <c r="C1035" s="4" t="s">
        <v>1577</v>
      </c>
      <c r="D1035" s="4" t="s">
        <v>20</v>
      </c>
      <c r="E1035" s="4" t="s">
        <v>432</v>
      </c>
      <c r="F1035" s="4">
        <v>5.36</v>
      </c>
      <c r="G1035" s="4">
        <v>4</v>
      </c>
      <c r="H1035" s="4" t="s">
        <v>22</v>
      </c>
      <c r="I1035" s="3">
        <v>232800</v>
      </c>
      <c r="J1035" s="3">
        <v>261800</v>
      </c>
      <c r="K1035" s="3">
        <v>245600</v>
      </c>
      <c r="L1035" s="3">
        <v>275700</v>
      </c>
      <c r="M1035" s="3">
        <v>255400</v>
      </c>
      <c r="N1035" s="3">
        <v>281200</v>
      </c>
      <c r="O1035" s="11">
        <v>280900</v>
      </c>
      <c r="P1035" s="11">
        <v>307000</v>
      </c>
      <c r="Q1035" s="11">
        <v>294400</v>
      </c>
      <c r="R1035" s="11">
        <v>321800</v>
      </c>
    </row>
    <row r="1036" spans="1:18" hidden="1">
      <c r="A1036" s="10" t="s">
        <v>1578</v>
      </c>
      <c r="B1036" s="10" t="str">
        <f t="shared" si="33"/>
        <v>AVPA005</v>
      </c>
      <c r="C1036" s="4" t="s">
        <v>1579</v>
      </c>
      <c r="D1036" s="4" t="s">
        <v>20</v>
      </c>
      <c r="E1036" s="4" t="s">
        <v>432</v>
      </c>
      <c r="F1036" s="4">
        <v>5.36</v>
      </c>
      <c r="G1036" s="4">
        <v>4</v>
      </c>
      <c r="H1036" s="4" t="s">
        <v>22</v>
      </c>
      <c r="I1036" s="3">
        <v>232800</v>
      </c>
      <c r="J1036" s="3">
        <v>261800</v>
      </c>
      <c r="K1036" s="3">
        <v>245600</v>
      </c>
      <c r="L1036" s="3">
        <v>275700</v>
      </c>
      <c r="M1036" s="3">
        <v>255400</v>
      </c>
      <c r="N1036" s="3">
        <v>281200</v>
      </c>
      <c r="O1036" s="11">
        <v>280900</v>
      </c>
      <c r="P1036" s="11">
        <v>307000</v>
      </c>
      <c r="Q1036" s="11">
        <v>294400</v>
      </c>
      <c r="R1036" s="11">
        <v>321800</v>
      </c>
    </row>
    <row r="1037" spans="1:18" hidden="1">
      <c r="A1037" s="10" t="s">
        <v>1580</v>
      </c>
      <c r="B1037" s="10" t="str">
        <f t="shared" si="33"/>
        <v>AVPA005</v>
      </c>
      <c r="C1037" s="4" t="s">
        <v>1581</v>
      </c>
      <c r="D1037" s="4" t="s">
        <v>20</v>
      </c>
      <c r="E1037" s="4" t="s">
        <v>432</v>
      </c>
      <c r="F1037" s="4">
        <v>5.36</v>
      </c>
      <c r="G1037" s="4">
        <v>4</v>
      </c>
      <c r="H1037" s="4" t="s">
        <v>22</v>
      </c>
      <c r="I1037" s="3">
        <v>232800</v>
      </c>
      <c r="J1037" s="3">
        <v>261800</v>
      </c>
      <c r="K1037" s="3">
        <v>245600</v>
      </c>
      <c r="L1037" s="3">
        <v>275700</v>
      </c>
      <c r="M1037" s="3">
        <v>255400</v>
      </c>
      <c r="N1037" s="3">
        <v>281200</v>
      </c>
      <c r="O1037" s="11">
        <v>280900</v>
      </c>
      <c r="P1037" s="11">
        <v>307000</v>
      </c>
      <c r="Q1037" s="11">
        <v>294400</v>
      </c>
      <c r="R1037" s="11">
        <v>321800</v>
      </c>
    </row>
    <row r="1038" spans="1:18" hidden="1">
      <c r="A1038" s="10" t="s">
        <v>1582</v>
      </c>
      <c r="B1038" s="10" t="str">
        <f t="shared" si="33"/>
        <v>AVPA005</v>
      </c>
      <c r="C1038" s="4" t="s">
        <v>1583</v>
      </c>
      <c r="D1038" s="4" t="s">
        <v>20</v>
      </c>
      <c r="E1038" s="4" t="s">
        <v>432</v>
      </c>
      <c r="F1038" s="4">
        <v>5.36</v>
      </c>
      <c r="G1038" s="4">
        <v>4</v>
      </c>
      <c r="H1038" s="4" t="s">
        <v>22</v>
      </c>
      <c r="I1038" s="3">
        <v>232800</v>
      </c>
      <c r="J1038" s="3">
        <v>261800</v>
      </c>
      <c r="K1038" s="3">
        <v>245600</v>
      </c>
      <c r="L1038" s="3">
        <v>275700</v>
      </c>
      <c r="M1038" s="3">
        <v>255400</v>
      </c>
      <c r="N1038" s="3">
        <v>281200</v>
      </c>
      <c r="O1038" s="11">
        <v>280900</v>
      </c>
      <c r="P1038" s="11">
        <v>307000</v>
      </c>
      <c r="Q1038" s="11">
        <v>294400</v>
      </c>
      <c r="R1038" s="11">
        <v>321800</v>
      </c>
    </row>
    <row r="1039" spans="1:18" hidden="1">
      <c r="A1039" s="10" t="s">
        <v>1584</v>
      </c>
      <c r="B1039" s="10" t="str">
        <f t="shared" si="33"/>
        <v>AVPA005</v>
      </c>
      <c r="C1039" s="4" t="s">
        <v>1585</v>
      </c>
      <c r="D1039" s="4" t="s">
        <v>20</v>
      </c>
      <c r="E1039" s="4" t="s">
        <v>432</v>
      </c>
      <c r="F1039" s="4">
        <v>5.36</v>
      </c>
      <c r="G1039" s="4">
        <v>4</v>
      </c>
      <c r="H1039" s="4" t="s">
        <v>22</v>
      </c>
      <c r="I1039" s="3">
        <v>232800</v>
      </c>
      <c r="J1039" s="3">
        <v>261800</v>
      </c>
      <c r="K1039" s="3">
        <v>245600</v>
      </c>
      <c r="L1039" s="3">
        <v>275700</v>
      </c>
      <c r="M1039" s="3">
        <v>255400</v>
      </c>
      <c r="N1039" s="3">
        <v>281200</v>
      </c>
      <c r="O1039" s="11">
        <v>280900</v>
      </c>
      <c r="P1039" s="11">
        <v>307000</v>
      </c>
      <c r="Q1039" s="11">
        <v>294400</v>
      </c>
      <c r="R1039" s="11">
        <v>321800</v>
      </c>
    </row>
    <row r="1040" spans="1:18" hidden="1">
      <c r="A1040" s="4" t="s">
        <v>1586</v>
      </c>
      <c r="B1040" s="10" t="str">
        <f t="shared" si="33"/>
        <v>AVPI002</v>
      </c>
      <c r="C1040" s="4" t="s">
        <v>1587</v>
      </c>
      <c r="D1040" s="4" t="s">
        <v>20</v>
      </c>
      <c r="E1040" s="4" t="s">
        <v>1588</v>
      </c>
      <c r="F1040" s="4">
        <v>2.581</v>
      </c>
      <c r="G1040" s="4">
        <v>6</v>
      </c>
      <c r="H1040" s="4" t="s">
        <v>22</v>
      </c>
      <c r="I1040" s="3"/>
      <c r="J1040" s="3"/>
      <c r="K1040" s="3"/>
      <c r="L1040" s="3"/>
      <c r="M1040" s="3"/>
      <c r="N1040" s="3"/>
      <c r="O1040" s="3">
        <v>160500</v>
      </c>
      <c r="P1040" s="3">
        <v>178400</v>
      </c>
      <c r="Q1040" s="4">
        <v>168500</v>
      </c>
      <c r="R1040" s="11">
        <v>186900</v>
      </c>
    </row>
    <row r="1041" spans="1:18" hidden="1">
      <c r="A1041" s="4" t="s">
        <v>1589</v>
      </c>
      <c r="B1041" s="10" t="str">
        <f t="shared" si="33"/>
        <v>AVPI002</v>
      </c>
      <c r="C1041" s="4" t="s">
        <v>1590</v>
      </c>
      <c r="D1041" s="4" t="s">
        <v>20</v>
      </c>
      <c r="E1041" s="4" t="s">
        <v>1588</v>
      </c>
      <c r="F1041" s="4">
        <v>2.581</v>
      </c>
      <c r="G1041" s="4">
        <v>6</v>
      </c>
      <c r="H1041" s="4" t="s">
        <v>22</v>
      </c>
      <c r="I1041" s="3"/>
      <c r="J1041" s="3"/>
      <c r="K1041" s="3"/>
      <c r="L1041" s="3"/>
      <c r="M1041" s="3"/>
      <c r="N1041" s="3"/>
      <c r="O1041" s="3">
        <v>133800</v>
      </c>
      <c r="P1041" s="3">
        <v>150200</v>
      </c>
      <c r="Q1041" s="4">
        <v>140500</v>
      </c>
      <c r="R1041" s="11">
        <v>157300</v>
      </c>
    </row>
    <row r="1042" spans="1:18" hidden="1">
      <c r="A1042" s="4" t="s">
        <v>1591</v>
      </c>
      <c r="B1042" s="10" t="str">
        <f t="shared" si="33"/>
        <v>AVPI004</v>
      </c>
      <c r="C1042" s="4" t="s">
        <v>1592</v>
      </c>
      <c r="D1042" s="4" t="s">
        <v>20</v>
      </c>
      <c r="E1042" s="4" t="s">
        <v>142</v>
      </c>
      <c r="F1042" s="4">
        <v>4.3630000000000004</v>
      </c>
      <c r="G1042" s="4">
        <v>4</v>
      </c>
      <c r="H1042" s="4" t="s">
        <v>22</v>
      </c>
      <c r="I1042" s="3"/>
      <c r="J1042" s="3"/>
      <c r="K1042" s="3"/>
      <c r="L1042" s="3"/>
      <c r="M1042" s="3"/>
      <c r="N1042" s="3"/>
      <c r="O1042" s="3">
        <v>137000</v>
      </c>
      <c r="P1042" s="3">
        <v>153600</v>
      </c>
      <c r="Q1042" s="4">
        <v>143900</v>
      </c>
      <c r="R1042" s="11">
        <v>160900</v>
      </c>
    </row>
    <row r="1043" spans="1:18" hidden="1">
      <c r="A1043" s="4" t="s">
        <v>1593</v>
      </c>
      <c r="B1043" s="10" t="str">
        <f t="shared" si="33"/>
        <v>AVPI020</v>
      </c>
      <c r="C1043" s="4" t="s">
        <v>1594</v>
      </c>
      <c r="D1043" s="4" t="s">
        <v>20</v>
      </c>
      <c r="E1043" s="4" t="s">
        <v>1595</v>
      </c>
      <c r="F1043" s="4">
        <v>21.4</v>
      </c>
      <c r="G1043" s="4">
        <v>1</v>
      </c>
      <c r="H1043" s="4" t="s">
        <v>147</v>
      </c>
      <c r="I1043" s="3"/>
      <c r="J1043" s="3"/>
      <c r="K1043" s="3"/>
      <c r="L1043" s="3"/>
      <c r="M1043" s="3"/>
      <c r="N1043" s="3"/>
      <c r="O1043" s="3">
        <v>1187700</v>
      </c>
      <c r="P1043" s="3">
        <v>1309700</v>
      </c>
      <c r="Q1043" s="4">
        <v>1247100</v>
      </c>
      <c r="R1043" s="11">
        <v>1372500</v>
      </c>
    </row>
    <row r="1044" spans="1:18" hidden="1">
      <c r="A1044" s="4" t="s">
        <v>1596</v>
      </c>
      <c r="B1044" s="10" t="str">
        <f t="shared" si="33"/>
        <v>AVPI020</v>
      </c>
      <c r="C1044" s="4" t="s">
        <v>1597</v>
      </c>
      <c r="D1044" s="4" t="s">
        <v>20</v>
      </c>
      <c r="E1044" s="4" t="s">
        <v>1595</v>
      </c>
      <c r="F1044" s="4">
        <v>21.4</v>
      </c>
      <c r="G1044" s="4">
        <v>1</v>
      </c>
      <c r="H1044" s="4" t="s">
        <v>147</v>
      </c>
      <c r="I1044" s="3"/>
      <c r="J1044" s="3"/>
      <c r="K1044" s="3"/>
      <c r="L1044" s="3"/>
      <c r="M1044" s="3"/>
      <c r="N1044" s="3"/>
      <c r="O1044" s="3">
        <v>658100</v>
      </c>
      <c r="P1044" s="3">
        <v>739400</v>
      </c>
      <c r="Q1044" s="4">
        <v>691000</v>
      </c>
      <c r="R1044" s="11">
        <v>774200</v>
      </c>
    </row>
    <row r="1045" spans="1:18" hidden="1">
      <c r="A1045" s="4" t="s">
        <v>1598</v>
      </c>
      <c r="B1045" s="10" t="str">
        <f t="shared" si="33"/>
        <v>AVPI020</v>
      </c>
      <c r="C1045" s="4" t="s">
        <v>1599</v>
      </c>
      <c r="D1045" s="4" t="s">
        <v>20</v>
      </c>
      <c r="E1045" s="4" t="s">
        <v>1595</v>
      </c>
      <c r="F1045" s="4">
        <v>21.4</v>
      </c>
      <c r="G1045" s="4">
        <v>1</v>
      </c>
      <c r="H1045" s="4" t="s">
        <v>147</v>
      </c>
      <c r="I1045" s="3"/>
      <c r="J1045" s="3"/>
      <c r="K1045" s="3"/>
      <c r="L1045" s="3"/>
      <c r="M1045" s="3"/>
      <c r="N1045" s="3"/>
      <c r="O1045" s="3">
        <v>1037900</v>
      </c>
      <c r="P1045" s="3">
        <v>1151600</v>
      </c>
      <c r="Q1045" s="4">
        <v>1089800</v>
      </c>
      <c r="R1045" s="11">
        <v>1206500</v>
      </c>
    </row>
    <row r="1046" spans="1:18" hidden="1">
      <c r="A1046" s="10" t="s">
        <v>1600</v>
      </c>
      <c r="B1046" s="10" t="str">
        <f t="shared" si="33"/>
        <v>AVRL001</v>
      </c>
      <c r="C1046" s="4" t="s">
        <v>1601</v>
      </c>
      <c r="D1046" s="4" t="s">
        <v>20</v>
      </c>
      <c r="E1046" s="4" t="s">
        <v>21</v>
      </c>
      <c r="F1046" s="4">
        <v>1.1339999999999999</v>
      </c>
      <c r="G1046" s="4">
        <v>24</v>
      </c>
      <c r="H1046" s="4" t="s">
        <v>22</v>
      </c>
      <c r="I1046" s="3">
        <v>64000</v>
      </c>
      <c r="J1046" s="3">
        <v>71800</v>
      </c>
      <c r="K1046" s="3">
        <v>64000</v>
      </c>
      <c r="L1046" s="3">
        <v>71800</v>
      </c>
      <c r="M1046" s="3">
        <v>64000</v>
      </c>
      <c r="N1046" s="3">
        <v>71800</v>
      </c>
      <c r="O1046" s="11">
        <v>70400</v>
      </c>
      <c r="P1046" s="11">
        <v>78400</v>
      </c>
      <c r="Q1046" s="4">
        <v>73900</v>
      </c>
      <c r="R1046" s="4">
        <v>82200</v>
      </c>
    </row>
    <row r="1047" spans="1:18" hidden="1">
      <c r="A1047" s="10" t="s">
        <v>1602</v>
      </c>
      <c r="B1047" s="10" t="str">
        <f t="shared" si="33"/>
        <v>AVRL001</v>
      </c>
      <c r="C1047" s="4" t="s">
        <v>1603</v>
      </c>
      <c r="D1047" s="4" t="s">
        <v>20</v>
      </c>
      <c r="E1047" s="4" t="s">
        <v>21</v>
      </c>
      <c r="F1047" s="4">
        <v>1.1339999999999999</v>
      </c>
      <c r="G1047" s="4">
        <v>24</v>
      </c>
      <c r="H1047" s="4" t="s">
        <v>22</v>
      </c>
      <c r="I1047" s="3">
        <v>64000</v>
      </c>
      <c r="J1047" s="3">
        <v>71800</v>
      </c>
      <c r="K1047" s="3">
        <v>64000</v>
      </c>
      <c r="L1047" s="3">
        <v>71800</v>
      </c>
      <c r="M1047" s="3">
        <v>64000</v>
      </c>
      <c r="N1047" s="3">
        <v>71800</v>
      </c>
      <c r="O1047" s="11">
        <v>70400</v>
      </c>
      <c r="P1047" s="11">
        <v>78400</v>
      </c>
      <c r="Q1047" s="4">
        <v>73900</v>
      </c>
      <c r="R1047" s="4">
        <v>82200</v>
      </c>
    </row>
    <row r="1048" spans="1:18" hidden="1">
      <c r="A1048" s="10" t="s">
        <v>1604</v>
      </c>
      <c r="B1048" s="10" t="str">
        <f t="shared" si="33"/>
        <v>AVRL001</v>
      </c>
      <c r="C1048" s="4" t="s">
        <v>1605</v>
      </c>
      <c r="D1048" s="4" t="s">
        <v>20</v>
      </c>
      <c r="E1048" s="4" t="s">
        <v>21</v>
      </c>
      <c r="F1048" s="4">
        <v>1.1339999999999999</v>
      </c>
      <c r="G1048" s="4">
        <v>24</v>
      </c>
      <c r="H1048" s="4" t="s">
        <v>22</v>
      </c>
      <c r="I1048" s="3">
        <v>64000</v>
      </c>
      <c r="J1048" s="3">
        <v>71800</v>
      </c>
      <c r="K1048" s="3">
        <v>64000</v>
      </c>
      <c r="L1048" s="3">
        <v>71800</v>
      </c>
      <c r="M1048" s="3">
        <v>64000</v>
      </c>
      <c r="N1048" s="3">
        <v>71800</v>
      </c>
      <c r="O1048" s="11">
        <v>70400</v>
      </c>
      <c r="P1048" s="11">
        <v>78400</v>
      </c>
      <c r="Q1048" s="4">
        <v>73900</v>
      </c>
      <c r="R1048" s="4">
        <v>82200</v>
      </c>
    </row>
    <row r="1049" spans="1:18" hidden="1">
      <c r="A1049" s="10" t="s">
        <v>1606</v>
      </c>
      <c r="B1049" s="10" t="str">
        <f t="shared" si="33"/>
        <v>AVRL001</v>
      </c>
      <c r="C1049" s="4" t="s">
        <v>1607</v>
      </c>
      <c r="D1049" s="4" t="s">
        <v>20</v>
      </c>
      <c r="E1049" s="4" t="s">
        <v>21</v>
      </c>
      <c r="F1049" s="4">
        <v>1.1339999999999999</v>
      </c>
      <c r="G1049" s="4">
        <v>24</v>
      </c>
      <c r="H1049" s="4" t="s">
        <v>22</v>
      </c>
      <c r="I1049" s="3">
        <v>64000</v>
      </c>
      <c r="J1049" s="3">
        <v>71800</v>
      </c>
      <c r="K1049" s="3">
        <v>64000</v>
      </c>
      <c r="L1049" s="3">
        <v>71800</v>
      </c>
      <c r="M1049" s="3">
        <v>64000</v>
      </c>
      <c r="N1049" s="3">
        <v>71800</v>
      </c>
      <c r="O1049" s="11">
        <v>70400</v>
      </c>
      <c r="P1049" s="11">
        <v>78400</v>
      </c>
      <c r="Q1049" s="4">
        <v>73900</v>
      </c>
      <c r="R1049" s="4">
        <v>82200</v>
      </c>
    </row>
    <row r="1050" spans="1:18" hidden="1">
      <c r="A1050" s="10" t="s">
        <v>1608</v>
      </c>
      <c r="B1050" s="10" t="str">
        <f t="shared" si="33"/>
        <v>AVRL001</v>
      </c>
      <c r="C1050" s="4" t="s">
        <v>1609</v>
      </c>
      <c r="D1050" s="4" t="s">
        <v>20</v>
      </c>
      <c r="E1050" s="4" t="s">
        <v>21</v>
      </c>
      <c r="F1050" s="4">
        <v>1.1339999999999999</v>
      </c>
      <c r="G1050" s="4">
        <v>24</v>
      </c>
      <c r="H1050" s="4" t="s">
        <v>22</v>
      </c>
      <c r="I1050" s="3">
        <v>64000</v>
      </c>
      <c r="J1050" s="3">
        <v>71800</v>
      </c>
      <c r="K1050" s="3">
        <v>64000</v>
      </c>
      <c r="L1050" s="3">
        <v>71800</v>
      </c>
      <c r="M1050" s="3">
        <v>64000</v>
      </c>
      <c r="N1050" s="3">
        <v>71800</v>
      </c>
      <c r="O1050" s="11">
        <v>70400</v>
      </c>
      <c r="P1050" s="11">
        <v>78400</v>
      </c>
      <c r="Q1050" s="4">
        <v>73900</v>
      </c>
      <c r="R1050" s="4">
        <v>82200</v>
      </c>
    </row>
    <row r="1051" spans="1:18" hidden="1">
      <c r="A1051" s="10" t="s">
        <v>1610</v>
      </c>
      <c r="B1051" s="10" t="str">
        <f t="shared" si="33"/>
        <v>AVRL001</v>
      </c>
      <c r="C1051" s="4" t="s">
        <v>1611</v>
      </c>
      <c r="D1051" s="4" t="s">
        <v>20</v>
      </c>
      <c r="E1051" s="4" t="s">
        <v>21</v>
      </c>
      <c r="F1051" s="4">
        <v>1.1499999999999999</v>
      </c>
      <c r="G1051" s="4">
        <v>24</v>
      </c>
      <c r="H1051" s="4" t="s">
        <v>22</v>
      </c>
      <c r="I1051" s="3">
        <v>64000</v>
      </c>
      <c r="J1051" s="3">
        <v>71800</v>
      </c>
      <c r="K1051" s="3">
        <v>64000</v>
      </c>
      <c r="L1051" s="3">
        <v>71800</v>
      </c>
      <c r="M1051" s="3">
        <v>64000</v>
      </c>
      <c r="N1051" s="3">
        <v>71800</v>
      </c>
      <c r="O1051" s="11">
        <v>70400</v>
      </c>
      <c r="P1051" s="11">
        <v>78400</v>
      </c>
      <c r="Q1051" s="4">
        <v>73900</v>
      </c>
      <c r="R1051" s="4">
        <v>82200</v>
      </c>
    </row>
    <row r="1052" spans="1:18" hidden="1">
      <c r="A1052" s="10" t="s">
        <v>1612</v>
      </c>
      <c r="B1052" s="10" t="str">
        <f t="shared" si="33"/>
        <v>AVRL001</v>
      </c>
      <c r="C1052" s="4" t="s">
        <v>1613</v>
      </c>
      <c r="D1052" s="4" t="s">
        <v>20</v>
      </c>
      <c r="E1052" s="4" t="s">
        <v>21</v>
      </c>
      <c r="F1052" s="4">
        <v>1.1499999999999999</v>
      </c>
      <c r="G1052" s="4">
        <v>24</v>
      </c>
      <c r="H1052" s="4" t="s">
        <v>22</v>
      </c>
      <c r="I1052" s="3">
        <v>64000</v>
      </c>
      <c r="J1052" s="3">
        <v>71800</v>
      </c>
      <c r="K1052" s="3">
        <v>64000</v>
      </c>
      <c r="L1052" s="3">
        <v>71800</v>
      </c>
      <c r="M1052" s="3">
        <v>64000</v>
      </c>
      <c r="N1052" s="3">
        <v>71800</v>
      </c>
      <c r="O1052" s="11">
        <v>70400</v>
      </c>
      <c r="P1052" s="11">
        <v>78400</v>
      </c>
      <c r="Q1052" s="4">
        <v>73900</v>
      </c>
      <c r="R1052" s="4">
        <v>82200</v>
      </c>
    </row>
    <row r="1053" spans="1:18" hidden="1">
      <c r="A1053" s="10" t="s">
        <v>1614</v>
      </c>
      <c r="B1053" s="10" t="str">
        <f t="shared" si="33"/>
        <v>AVRL001</v>
      </c>
      <c r="C1053" s="4" t="s">
        <v>1615</v>
      </c>
      <c r="D1053" s="4" t="s">
        <v>20</v>
      </c>
      <c r="E1053" s="4" t="s">
        <v>21</v>
      </c>
      <c r="F1053" s="4">
        <v>1.1499999999999999</v>
      </c>
      <c r="G1053" s="4">
        <v>24</v>
      </c>
      <c r="H1053" s="4" t="s">
        <v>22</v>
      </c>
      <c r="I1053" s="3">
        <v>64000</v>
      </c>
      <c r="J1053" s="3">
        <v>71800</v>
      </c>
      <c r="K1053" s="3">
        <v>64000</v>
      </c>
      <c r="L1053" s="3">
        <v>71800</v>
      </c>
      <c r="M1053" s="3">
        <v>64000</v>
      </c>
      <c r="N1053" s="3">
        <v>71800</v>
      </c>
      <c r="O1053" s="11">
        <v>70400</v>
      </c>
      <c r="P1053" s="11">
        <v>78400</v>
      </c>
      <c r="Q1053" s="4">
        <v>73900</v>
      </c>
      <c r="R1053" s="4">
        <v>82200</v>
      </c>
    </row>
    <row r="1054" spans="1:18" hidden="1">
      <c r="A1054" s="10" t="s">
        <v>1616</v>
      </c>
      <c r="B1054" s="10" t="str">
        <f t="shared" si="33"/>
        <v>AVRL001</v>
      </c>
      <c r="C1054" s="4" t="s">
        <v>1617</v>
      </c>
      <c r="D1054" s="4" t="s">
        <v>20</v>
      </c>
      <c r="E1054" s="4" t="s">
        <v>21</v>
      </c>
      <c r="F1054" s="4">
        <v>1.1499999999999999</v>
      </c>
      <c r="G1054" s="4">
        <v>24</v>
      </c>
      <c r="H1054" s="4" t="s">
        <v>22</v>
      </c>
      <c r="I1054" s="3">
        <v>64000</v>
      </c>
      <c r="J1054" s="3">
        <v>71800</v>
      </c>
      <c r="K1054" s="3">
        <v>64000</v>
      </c>
      <c r="L1054" s="3">
        <v>71800</v>
      </c>
      <c r="M1054" s="3">
        <v>64000</v>
      </c>
      <c r="N1054" s="3">
        <v>71800</v>
      </c>
      <c r="O1054" s="11">
        <v>70400</v>
      </c>
      <c r="P1054" s="11">
        <v>78400</v>
      </c>
      <c r="Q1054" s="4">
        <v>73900</v>
      </c>
      <c r="R1054" s="4">
        <v>82200</v>
      </c>
    </row>
    <row r="1055" spans="1:18" hidden="1">
      <c r="A1055" s="10" t="s">
        <v>1618</v>
      </c>
      <c r="B1055" s="10" t="str">
        <f t="shared" si="33"/>
        <v>AVRL001</v>
      </c>
      <c r="C1055" s="4" t="s">
        <v>1619</v>
      </c>
      <c r="D1055" s="4" t="s">
        <v>20</v>
      </c>
      <c r="E1055" s="4" t="s">
        <v>21</v>
      </c>
      <c r="F1055" s="4">
        <v>1.1499999999999999</v>
      </c>
      <c r="G1055" s="4">
        <v>24</v>
      </c>
      <c r="H1055" s="4" t="s">
        <v>22</v>
      </c>
      <c r="I1055" s="3">
        <v>64000</v>
      </c>
      <c r="J1055" s="3">
        <v>71800</v>
      </c>
      <c r="K1055" s="3">
        <v>64000</v>
      </c>
      <c r="L1055" s="3">
        <v>71800</v>
      </c>
      <c r="M1055" s="3">
        <v>64000</v>
      </c>
      <c r="N1055" s="3">
        <v>71800</v>
      </c>
      <c r="O1055" s="11">
        <v>70400</v>
      </c>
      <c r="P1055" s="11">
        <v>78400</v>
      </c>
      <c r="Q1055" s="4">
        <v>73900</v>
      </c>
      <c r="R1055" s="4">
        <v>82200</v>
      </c>
    </row>
    <row r="1056" spans="1:18" hidden="1">
      <c r="A1056" s="10" t="s">
        <v>1620</v>
      </c>
      <c r="B1056" s="10" t="str">
        <f t="shared" si="33"/>
        <v>AVRL005</v>
      </c>
      <c r="C1056" s="4" t="s">
        <v>1611</v>
      </c>
      <c r="D1056" s="4" t="s">
        <v>20</v>
      </c>
      <c r="E1056" s="4" t="s">
        <v>432</v>
      </c>
      <c r="F1056" s="4">
        <v>5.444</v>
      </c>
      <c r="G1056" s="4">
        <v>4</v>
      </c>
      <c r="H1056" s="4" t="s">
        <v>22</v>
      </c>
      <c r="I1056" s="3">
        <v>277800</v>
      </c>
      <c r="J1056" s="3">
        <v>310600</v>
      </c>
      <c r="K1056" s="3">
        <v>284700</v>
      </c>
      <c r="L1056" s="3">
        <v>318100</v>
      </c>
      <c r="M1056" s="3">
        <v>290400</v>
      </c>
      <c r="N1056" s="3">
        <v>318100</v>
      </c>
      <c r="O1056" s="11">
        <v>319400</v>
      </c>
      <c r="P1056" s="11">
        <v>347200</v>
      </c>
      <c r="Q1056" s="4">
        <v>335400</v>
      </c>
      <c r="R1056" s="4">
        <v>364100</v>
      </c>
    </row>
    <row r="1057" spans="1:18" hidden="1">
      <c r="A1057" s="10" t="s">
        <v>1621</v>
      </c>
      <c r="B1057" s="10" t="str">
        <f t="shared" si="33"/>
        <v>AVRL005</v>
      </c>
      <c r="C1057" s="4" t="s">
        <v>1613</v>
      </c>
      <c r="D1057" s="4" t="s">
        <v>20</v>
      </c>
      <c r="E1057" s="4" t="s">
        <v>432</v>
      </c>
      <c r="F1057" s="4">
        <v>5.444</v>
      </c>
      <c r="G1057" s="4">
        <v>4</v>
      </c>
      <c r="H1057" s="4" t="s">
        <v>22</v>
      </c>
      <c r="I1057" s="3">
        <v>277800</v>
      </c>
      <c r="J1057" s="3">
        <v>310600</v>
      </c>
      <c r="K1057" s="3">
        <v>284700</v>
      </c>
      <c r="L1057" s="3">
        <v>318100</v>
      </c>
      <c r="M1057" s="3">
        <v>290400</v>
      </c>
      <c r="N1057" s="3">
        <v>318100</v>
      </c>
      <c r="O1057" s="11">
        <v>319400</v>
      </c>
      <c r="P1057" s="11">
        <v>347200</v>
      </c>
      <c r="Q1057" s="4">
        <v>335400</v>
      </c>
      <c r="R1057" s="4">
        <v>364100</v>
      </c>
    </row>
    <row r="1058" spans="1:18" hidden="1">
      <c r="A1058" s="10" t="s">
        <v>1622</v>
      </c>
      <c r="B1058" s="10" t="str">
        <f t="shared" si="33"/>
        <v>AVRL005</v>
      </c>
      <c r="C1058" s="4" t="s">
        <v>1615</v>
      </c>
      <c r="D1058" s="4" t="s">
        <v>20</v>
      </c>
      <c r="E1058" s="4" t="s">
        <v>432</v>
      </c>
      <c r="F1058" s="4">
        <v>5.444</v>
      </c>
      <c r="G1058" s="4">
        <v>4</v>
      </c>
      <c r="H1058" s="4" t="s">
        <v>22</v>
      </c>
      <c r="I1058" s="3">
        <v>277800</v>
      </c>
      <c r="J1058" s="3">
        <v>310600</v>
      </c>
      <c r="K1058" s="3">
        <v>284700</v>
      </c>
      <c r="L1058" s="3">
        <v>318100</v>
      </c>
      <c r="M1058" s="3">
        <v>290400</v>
      </c>
      <c r="N1058" s="3">
        <v>318100</v>
      </c>
      <c r="O1058" s="11">
        <v>319400</v>
      </c>
      <c r="P1058" s="11">
        <v>347200</v>
      </c>
      <c r="Q1058" s="4">
        <v>335400</v>
      </c>
      <c r="R1058" s="4">
        <v>364100</v>
      </c>
    </row>
    <row r="1059" spans="1:18" hidden="1">
      <c r="A1059" s="10" t="s">
        <v>1623</v>
      </c>
      <c r="B1059" s="10" t="str">
        <f t="shared" si="33"/>
        <v>AVRL005</v>
      </c>
      <c r="C1059" s="4" t="s">
        <v>1617</v>
      </c>
      <c r="D1059" s="4" t="s">
        <v>20</v>
      </c>
      <c r="E1059" s="4" t="s">
        <v>432</v>
      </c>
      <c r="F1059" s="4">
        <v>5.444</v>
      </c>
      <c r="G1059" s="4">
        <v>4</v>
      </c>
      <c r="H1059" s="4" t="s">
        <v>22</v>
      </c>
      <c r="I1059" s="3">
        <v>277800</v>
      </c>
      <c r="J1059" s="3">
        <v>310600</v>
      </c>
      <c r="K1059" s="3">
        <v>284700</v>
      </c>
      <c r="L1059" s="3">
        <v>318100</v>
      </c>
      <c r="M1059" s="3">
        <v>290400</v>
      </c>
      <c r="N1059" s="3">
        <v>318100</v>
      </c>
      <c r="O1059" s="11">
        <v>319400</v>
      </c>
      <c r="P1059" s="11">
        <v>347200</v>
      </c>
      <c r="Q1059" s="4">
        <v>335400</v>
      </c>
      <c r="R1059" s="4">
        <v>364100</v>
      </c>
    </row>
    <row r="1060" spans="1:18" hidden="1">
      <c r="A1060" s="10" t="s">
        <v>1624</v>
      </c>
      <c r="B1060" s="10" t="str">
        <f t="shared" si="33"/>
        <v>AVRL005</v>
      </c>
      <c r="C1060" s="4" t="s">
        <v>1619</v>
      </c>
      <c r="D1060" s="4" t="s">
        <v>20</v>
      </c>
      <c r="E1060" s="4" t="s">
        <v>432</v>
      </c>
      <c r="F1060" s="4">
        <v>5.444</v>
      </c>
      <c r="G1060" s="4">
        <v>4</v>
      </c>
      <c r="H1060" s="4" t="s">
        <v>22</v>
      </c>
      <c r="I1060" s="3">
        <v>277800</v>
      </c>
      <c r="J1060" s="3">
        <v>310600</v>
      </c>
      <c r="K1060" s="3">
        <v>284700</v>
      </c>
      <c r="L1060" s="3">
        <v>318100</v>
      </c>
      <c r="M1060" s="3">
        <v>290400</v>
      </c>
      <c r="N1060" s="3">
        <v>318100</v>
      </c>
      <c r="O1060" s="11">
        <v>319400</v>
      </c>
      <c r="P1060" s="11">
        <v>347200</v>
      </c>
      <c r="Q1060" s="4">
        <v>335400</v>
      </c>
      <c r="R1060" s="4">
        <v>364100</v>
      </c>
    </row>
    <row r="1061" spans="1:18" hidden="1">
      <c r="A1061" s="10" t="s">
        <v>1625</v>
      </c>
      <c r="B1061" s="10" t="str">
        <f t="shared" si="33"/>
        <v>AVRO004</v>
      </c>
      <c r="C1061" s="4" t="s">
        <v>1626</v>
      </c>
      <c r="D1061" s="4" t="s">
        <v>20</v>
      </c>
      <c r="E1061" s="4" t="s">
        <v>142</v>
      </c>
      <c r="F1061" s="4">
        <v>4.3630000000000004</v>
      </c>
      <c r="G1061" s="4">
        <v>4</v>
      </c>
      <c r="H1061" s="4" t="s">
        <v>22</v>
      </c>
      <c r="I1061" s="3">
        <v>195500</v>
      </c>
      <c r="J1061" s="3">
        <v>219600</v>
      </c>
      <c r="K1061" s="3">
        <v>200400</v>
      </c>
      <c r="L1061" s="3">
        <v>225000</v>
      </c>
      <c r="M1061" s="3">
        <v>204600</v>
      </c>
      <c r="N1061" s="3">
        <v>225000</v>
      </c>
      <c r="O1061" s="11">
        <v>225100</v>
      </c>
      <c r="P1061" s="11">
        <v>245800</v>
      </c>
      <c r="Q1061" s="11">
        <v>236400</v>
      </c>
      <c r="R1061" s="11">
        <v>257700</v>
      </c>
    </row>
    <row r="1062" spans="1:18" hidden="1">
      <c r="A1062" s="10" t="s">
        <v>1627</v>
      </c>
      <c r="B1062" s="10" t="str">
        <f t="shared" si="33"/>
        <v>AVRO004</v>
      </c>
      <c r="C1062" s="4" t="s">
        <v>1628</v>
      </c>
      <c r="D1062" s="4" t="s">
        <v>20</v>
      </c>
      <c r="E1062" s="4" t="s">
        <v>142</v>
      </c>
      <c r="F1062" s="4">
        <v>4.3630000000000004</v>
      </c>
      <c r="G1062" s="4">
        <v>4</v>
      </c>
      <c r="H1062" s="4" t="s">
        <v>22</v>
      </c>
      <c r="I1062" s="3">
        <v>195500</v>
      </c>
      <c r="J1062" s="3">
        <v>219600</v>
      </c>
      <c r="K1062" s="3">
        <v>200400</v>
      </c>
      <c r="L1062" s="3">
        <v>225000</v>
      </c>
      <c r="M1062" s="3">
        <v>204600</v>
      </c>
      <c r="N1062" s="3">
        <v>225000</v>
      </c>
      <c r="O1062" s="11">
        <v>225100</v>
      </c>
      <c r="P1062" s="11">
        <v>245800</v>
      </c>
      <c r="Q1062" s="11">
        <v>236400</v>
      </c>
      <c r="R1062" s="11">
        <v>257700</v>
      </c>
    </row>
    <row r="1063" spans="1:18" hidden="1">
      <c r="A1063" s="10" t="s">
        <v>1629</v>
      </c>
      <c r="B1063" s="10" t="str">
        <f t="shared" si="33"/>
        <v>AVRO004</v>
      </c>
      <c r="C1063" s="4" t="s">
        <v>1630</v>
      </c>
      <c r="D1063" s="4" t="s">
        <v>20</v>
      </c>
      <c r="E1063" s="4" t="s">
        <v>142</v>
      </c>
      <c r="F1063" s="4">
        <v>4.1900000000000004</v>
      </c>
      <c r="G1063" s="4">
        <v>4</v>
      </c>
      <c r="H1063" s="4" t="s">
        <v>22</v>
      </c>
      <c r="I1063" s="3">
        <v>195500</v>
      </c>
      <c r="J1063" s="3">
        <v>219600</v>
      </c>
      <c r="K1063" s="3">
        <v>200400</v>
      </c>
      <c r="L1063" s="3">
        <v>225000</v>
      </c>
      <c r="M1063" s="3">
        <v>204600</v>
      </c>
      <c r="N1063" s="3">
        <v>225000</v>
      </c>
      <c r="O1063" s="11">
        <v>225100</v>
      </c>
      <c r="P1063" s="11">
        <v>245800</v>
      </c>
      <c r="Q1063" s="11">
        <v>236400</v>
      </c>
      <c r="R1063" s="11">
        <v>257700</v>
      </c>
    </row>
    <row r="1064" spans="1:18" hidden="1">
      <c r="A1064" s="10" t="s">
        <v>1631</v>
      </c>
      <c r="B1064" s="10" t="str">
        <f t="shared" si="33"/>
        <v>AVRO004</v>
      </c>
      <c r="C1064" s="4" t="s">
        <v>1632</v>
      </c>
      <c r="D1064" s="4" t="s">
        <v>20</v>
      </c>
      <c r="E1064" s="4" t="s">
        <v>142</v>
      </c>
      <c r="F1064" s="4">
        <v>4.1900000000000004</v>
      </c>
      <c r="G1064" s="4">
        <v>4</v>
      </c>
      <c r="H1064" s="4" t="s">
        <v>22</v>
      </c>
      <c r="I1064" s="3">
        <v>195500</v>
      </c>
      <c r="J1064" s="3">
        <v>219600</v>
      </c>
      <c r="K1064" s="3">
        <v>200400</v>
      </c>
      <c r="L1064" s="3">
        <v>225000</v>
      </c>
      <c r="M1064" s="3">
        <v>204600</v>
      </c>
      <c r="N1064" s="3">
        <v>225000</v>
      </c>
      <c r="O1064" s="11">
        <v>225100</v>
      </c>
      <c r="P1064" s="11">
        <v>245800</v>
      </c>
      <c r="Q1064" s="11">
        <v>236400</v>
      </c>
      <c r="R1064" s="11">
        <v>257700</v>
      </c>
    </row>
    <row r="1065" spans="1:18" hidden="1">
      <c r="A1065" s="10" t="s">
        <v>1633</v>
      </c>
      <c r="B1065" s="10" t="str">
        <f t="shared" si="33"/>
        <v>AVRO004</v>
      </c>
      <c r="C1065" s="4" t="s">
        <v>1634</v>
      </c>
      <c r="D1065" s="4" t="s">
        <v>20</v>
      </c>
      <c r="E1065" s="4" t="s">
        <v>142</v>
      </c>
      <c r="F1065" s="4">
        <v>4.1900000000000004</v>
      </c>
      <c r="G1065" s="4">
        <v>4</v>
      </c>
      <c r="H1065" s="4" t="s">
        <v>22</v>
      </c>
      <c r="I1065" s="3">
        <v>195500</v>
      </c>
      <c r="J1065" s="3">
        <v>219600</v>
      </c>
      <c r="K1065" s="3">
        <v>200400</v>
      </c>
      <c r="L1065" s="3">
        <v>225000</v>
      </c>
      <c r="M1065" s="3">
        <v>204600</v>
      </c>
      <c r="N1065" s="3">
        <v>225000</v>
      </c>
      <c r="O1065" s="11">
        <v>225100</v>
      </c>
      <c r="P1065" s="11">
        <v>245800</v>
      </c>
      <c r="Q1065" s="11">
        <v>236400</v>
      </c>
      <c r="R1065" s="11">
        <v>257700</v>
      </c>
    </row>
    <row r="1066" spans="1:18" hidden="1">
      <c r="A1066" s="10" t="s">
        <v>1635</v>
      </c>
      <c r="B1066" s="10" t="str">
        <f t="shared" si="33"/>
        <v>AVRO004</v>
      </c>
      <c r="C1066" s="4" t="s">
        <v>1636</v>
      </c>
      <c r="D1066" s="4" t="s">
        <v>20</v>
      </c>
      <c r="E1066" s="4" t="s">
        <v>142</v>
      </c>
      <c r="F1066" s="4">
        <v>4.1900000000000004</v>
      </c>
      <c r="G1066" s="4">
        <v>4</v>
      </c>
      <c r="H1066" s="4" t="s">
        <v>22</v>
      </c>
      <c r="I1066" s="3">
        <v>195500</v>
      </c>
      <c r="J1066" s="3">
        <v>219600</v>
      </c>
      <c r="K1066" s="3">
        <v>200400</v>
      </c>
      <c r="L1066" s="3">
        <v>225000</v>
      </c>
      <c r="M1066" s="3">
        <v>204600</v>
      </c>
      <c r="N1066" s="3">
        <v>225000</v>
      </c>
      <c r="O1066" s="11">
        <v>225100</v>
      </c>
      <c r="P1066" s="11">
        <v>245800</v>
      </c>
      <c r="Q1066" s="11">
        <v>236400</v>
      </c>
      <c r="R1066" s="11">
        <v>257700</v>
      </c>
    </row>
    <row r="1067" spans="1:18" hidden="1">
      <c r="A1067" s="10" t="s">
        <v>1637</v>
      </c>
      <c r="B1067" s="10" t="str">
        <f t="shared" si="33"/>
        <v>AVRO004</v>
      </c>
      <c r="C1067" s="4" t="s">
        <v>1638</v>
      </c>
      <c r="D1067" s="4" t="s">
        <v>20</v>
      </c>
      <c r="E1067" s="4" t="s">
        <v>142</v>
      </c>
      <c r="F1067" s="4">
        <v>4.3630000000000004</v>
      </c>
      <c r="G1067" s="4">
        <v>4</v>
      </c>
      <c r="H1067" s="4" t="s">
        <v>22</v>
      </c>
      <c r="I1067" s="3">
        <v>195500</v>
      </c>
      <c r="J1067" s="3">
        <v>219600</v>
      </c>
      <c r="K1067" s="3">
        <v>200400</v>
      </c>
      <c r="L1067" s="3">
        <v>225000</v>
      </c>
      <c r="M1067" s="3">
        <v>204600</v>
      </c>
      <c r="N1067" s="3">
        <v>225000</v>
      </c>
      <c r="O1067" s="11">
        <v>225100</v>
      </c>
      <c r="P1067" s="11">
        <v>245800</v>
      </c>
      <c r="Q1067" s="11">
        <v>236400</v>
      </c>
      <c r="R1067" s="11">
        <v>257700</v>
      </c>
    </row>
    <row r="1068" spans="1:18" hidden="1">
      <c r="A1068" s="10" t="s">
        <v>1639</v>
      </c>
      <c r="B1068" s="10" t="str">
        <f t="shared" si="33"/>
        <v>AVRO004</v>
      </c>
      <c r="C1068" s="4" t="s">
        <v>1640</v>
      </c>
      <c r="D1068" s="4" t="s">
        <v>20</v>
      </c>
      <c r="E1068" s="4" t="s">
        <v>142</v>
      </c>
      <c r="F1068" s="4">
        <v>4.3630000000000004</v>
      </c>
      <c r="G1068" s="4">
        <v>4</v>
      </c>
      <c r="H1068" s="4" t="s">
        <v>22</v>
      </c>
      <c r="I1068" s="3">
        <v>195500</v>
      </c>
      <c r="J1068" s="3">
        <v>219600</v>
      </c>
      <c r="K1068" s="3">
        <v>200400</v>
      </c>
      <c r="L1068" s="3">
        <v>225000</v>
      </c>
      <c r="M1068" s="3">
        <v>204600</v>
      </c>
      <c r="N1068" s="3">
        <v>225000</v>
      </c>
      <c r="O1068" s="11">
        <v>225100</v>
      </c>
      <c r="P1068" s="11">
        <v>245800</v>
      </c>
      <c r="Q1068" s="11">
        <v>236400</v>
      </c>
      <c r="R1068" s="11">
        <v>257700</v>
      </c>
    </row>
    <row r="1069" spans="1:18" hidden="1">
      <c r="A1069" s="10" t="s">
        <v>1641</v>
      </c>
      <c r="B1069" s="10" t="str">
        <f t="shared" si="33"/>
        <v>AVRO004</v>
      </c>
      <c r="C1069" s="4" t="s">
        <v>1642</v>
      </c>
      <c r="D1069" s="4" t="s">
        <v>20</v>
      </c>
      <c r="E1069" s="4" t="s">
        <v>142</v>
      </c>
      <c r="F1069" s="4">
        <v>4.1900000000000004</v>
      </c>
      <c r="G1069" s="4">
        <v>4</v>
      </c>
      <c r="H1069" s="4" t="s">
        <v>22</v>
      </c>
      <c r="I1069" s="3">
        <v>195500</v>
      </c>
      <c r="J1069" s="3">
        <v>219600</v>
      </c>
      <c r="K1069" s="3">
        <v>200400</v>
      </c>
      <c r="L1069" s="3">
        <v>225000</v>
      </c>
      <c r="M1069" s="3">
        <v>204600</v>
      </c>
      <c r="N1069" s="3">
        <v>225000</v>
      </c>
      <c r="O1069" s="11">
        <v>225100</v>
      </c>
      <c r="P1069" s="11">
        <v>245800</v>
      </c>
      <c r="Q1069" s="11">
        <v>236400</v>
      </c>
      <c r="R1069" s="11">
        <v>257700</v>
      </c>
    </row>
    <row r="1070" spans="1:18" hidden="1">
      <c r="A1070" s="10" t="s">
        <v>1643</v>
      </c>
      <c r="B1070" s="10" t="str">
        <f t="shared" si="33"/>
        <v>AVRO004</v>
      </c>
      <c r="C1070" s="4" t="s">
        <v>1644</v>
      </c>
      <c r="D1070" s="4" t="s">
        <v>20</v>
      </c>
      <c r="E1070" s="4" t="s">
        <v>142</v>
      </c>
      <c r="F1070" s="4">
        <v>4.1900000000000004</v>
      </c>
      <c r="G1070" s="4">
        <v>4</v>
      </c>
      <c r="H1070" s="4" t="s">
        <v>22</v>
      </c>
      <c r="I1070" s="3">
        <v>195500</v>
      </c>
      <c r="J1070" s="3">
        <v>219600</v>
      </c>
      <c r="K1070" s="3">
        <v>200400</v>
      </c>
      <c r="L1070" s="3">
        <v>225000</v>
      </c>
      <c r="M1070" s="3">
        <v>204600</v>
      </c>
      <c r="N1070" s="3">
        <v>225000</v>
      </c>
      <c r="O1070" s="11">
        <v>225100</v>
      </c>
      <c r="P1070" s="11">
        <v>245800</v>
      </c>
      <c r="Q1070" s="11">
        <v>236400</v>
      </c>
      <c r="R1070" s="11">
        <v>257700</v>
      </c>
    </row>
    <row r="1071" spans="1:18" hidden="1">
      <c r="A1071" s="10" t="s">
        <v>1645</v>
      </c>
      <c r="B1071" s="10" t="str">
        <f t="shared" si="33"/>
        <v>AVRO004</v>
      </c>
      <c r="C1071" s="4" t="s">
        <v>1646</v>
      </c>
      <c r="D1071" s="4" t="s">
        <v>20</v>
      </c>
      <c r="E1071" s="4" t="s">
        <v>142</v>
      </c>
      <c r="F1071" s="4">
        <v>4.1900000000000004</v>
      </c>
      <c r="G1071" s="4">
        <v>4</v>
      </c>
      <c r="H1071" s="4" t="s">
        <v>22</v>
      </c>
      <c r="I1071" s="3">
        <v>195500</v>
      </c>
      <c r="J1071" s="3">
        <v>219600</v>
      </c>
      <c r="K1071" s="3">
        <v>200400</v>
      </c>
      <c r="L1071" s="3">
        <v>225000</v>
      </c>
      <c r="M1071" s="3">
        <v>204600</v>
      </c>
      <c r="N1071" s="3">
        <v>225000</v>
      </c>
      <c r="O1071" s="11">
        <v>225100</v>
      </c>
      <c r="P1071" s="11">
        <v>245800</v>
      </c>
      <c r="Q1071" s="11">
        <v>236400</v>
      </c>
      <c r="R1071" s="11">
        <v>257700</v>
      </c>
    </row>
    <row r="1072" spans="1:18" hidden="1">
      <c r="A1072" s="10" t="s">
        <v>1647</v>
      </c>
      <c r="B1072" s="10" t="str">
        <f t="shared" si="33"/>
        <v>AVRO004</v>
      </c>
      <c r="C1072" s="4" t="s">
        <v>1648</v>
      </c>
      <c r="D1072" s="4" t="s">
        <v>20</v>
      </c>
      <c r="E1072" s="4" t="s">
        <v>142</v>
      </c>
      <c r="F1072" s="4">
        <v>4.1900000000000004</v>
      </c>
      <c r="G1072" s="4">
        <v>4</v>
      </c>
      <c r="H1072" s="4" t="s">
        <v>22</v>
      </c>
      <c r="I1072" s="3">
        <v>195500</v>
      </c>
      <c r="J1072" s="3">
        <v>219600</v>
      </c>
      <c r="K1072" s="3">
        <v>200400</v>
      </c>
      <c r="L1072" s="3">
        <v>225000</v>
      </c>
      <c r="M1072" s="3">
        <v>204600</v>
      </c>
      <c r="N1072" s="3">
        <v>225000</v>
      </c>
      <c r="O1072" s="11">
        <v>225100</v>
      </c>
      <c r="P1072" s="11">
        <v>245800</v>
      </c>
      <c r="Q1072" s="11">
        <v>236400</v>
      </c>
      <c r="R1072" s="11">
        <v>257700</v>
      </c>
    </row>
    <row r="1073" spans="1:18" hidden="1">
      <c r="A1073" s="10" t="s">
        <v>1649</v>
      </c>
      <c r="B1073" s="10" t="str">
        <f t="shared" si="33"/>
        <v>AVRO004</v>
      </c>
      <c r="C1073" s="4" t="s">
        <v>1650</v>
      </c>
      <c r="D1073" s="4" t="s">
        <v>20</v>
      </c>
      <c r="E1073" s="4" t="s">
        <v>142</v>
      </c>
      <c r="F1073" s="4">
        <v>4.1900000000000004</v>
      </c>
      <c r="G1073" s="4">
        <v>4</v>
      </c>
      <c r="H1073" s="4" t="s">
        <v>22</v>
      </c>
      <c r="I1073" s="3">
        <v>195500</v>
      </c>
      <c r="J1073" s="3">
        <v>219600</v>
      </c>
      <c r="K1073" s="3">
        <v>200400</v>
      </c>
      <c r="L1073" s="3">
        <v>225000</v>
      </c>
      <c r="M1073" s="3">
        <v>204600</v>
      </c>
      <c r="N1073" s="3">
        <v>225000</v>
      </c>
      <c r="O1073" s="11">
        <v>225100</v>
      </c>
      <c r="P1073" s="11">
        <v>245800</v>
      </c>
      <c r="Q1073" s="11">
        <v>236400</v>
      </c>
      <c r="R1073" s="11">
        <v>257700</v>
      </c>
    </row>
    <row r="1074" spans="1:18" hidden="1">
      <c r="A1074" s="10" t="s">
        <v>1651</v>
      </c>
      <c r="B1074" s="10" t="str">
        <f t="shared" si="33"/>
        <v>AVRO004</v>
      </c>
      <c r="C1074" s="4" t="s">
        <v>1652</v>
      </c>
      <c r="D1074" s="4" t="s">
        <v>20</v>
      </c>
      <c r="E1074" s="4" t="s">
        <v>142</v>
      </c>
      <c r="F1074" s="4">
        <v>4.1900000000000004</v>
      </c>
      <c r="G1074" s="4">
        <v>4</v>
      </c>
      <c r="H1074" s="4" t="s">
        <v>22</v>
      </c>
      <c r="I1074" s="3">
        <v>195500</v>
      </c>
      <c r="J1074" s="3">
        <v>219600</v>
      </c>
      <c r="K1074" s="3">
        <v>200400</v>
      </c>
      <c r="L1074" s="3">
        <v>225000</v>
      </c>
      <c r="M1074" s="3">
        <v>204600</v>
      </c>
      <c r="N1074" s="3">
        <v>225000</v>
      </c>
      <c r="O1074" s="11">
        <v>225100</v>
      </c>
      <c r="P1074" s="11">
        <v>245800</v>
      </c>
      <c r="Q1074" s="11">
        <v>236400</v>
      </c>
      <c r="R1074" s="11">
        <v>257700</v>
      </c>
    </row>
    <row r="1075" spans="1:18" hidden="1">
      <c r="A1075" s="10" t="s">
        <v>1653</v>
      </c>
      <c r="B1075" s="10" t="str">
        <f t="shared" si="33"/>
        <v>AVRO004</v>
      </c>
      <c r="C1075" s="4" t="s">
        <v>1654</v>
      </c>
      <c r="D1075" s="4" t="s">
        <v>20</v>
      </c>
      <c r="E1075" s="4" t="s">
        <v>142</v>
      </c>
      <c r="F1075" s="4">
        <v>4.1900000000000004</v>
      </c>
      <c r="G1075" s="4">
        <v>4</v>
      </c>
      <c r="H1075" s="4" t="s">
        <v>22</v>
      </c>
      <c r="I1075" s="3">
        <v>195500</v>
      </c>
      <c r="J1075" s="3">
        <v>219600</v>
      </c>
      <c r="K1075" s="3">
        <v>200400</v>
      </c>
      <c r="L1075" s="3">
        <v>225000</v>
      </c>
      <c r="M1075" s="3">
        <v>204600</v>
      </c>
      <c r="N1075" s="3">
        <v>225000</v>
      </c>
      <c r="O1075" s="11">
        <v>225100</v>
      </c>
      <c r="P1075" s="11">
        <v>245800</v>
      </c>
      <c r="Q1075" s="11">
        <v>236400</v>
      </c>
      <c r="R1075" s="11">
        <v>257700</v>
      </c>
    </row>
    <row r="1076" spans="1:18" hidden="1">
      <c r="A1076" s="10" t="s">
        <v>1655</v>
      </c>
      <c r="B1076" s="10" t="str">
        <f t="shared" si="33"/>
        <v>AVRO004</v>
      </c>
      <c r="C1076" s="4" t="s">
        <v>1656</v>
      </c>
      <c r="D1076" s="4" t="s">
        <v>20</v>
      </c>
      <c r="E1076" s="4" t="s">
        <v>142</v>
      </c>
      <c r="F1076" s="4">
        <v>4.3630000000000004</v>
      </c>
      <c r="G1076" s="4">
        <v>4</v>
      </c>
      <c r="H1076" s="4" t="s">
        <v>22</v>
      </c>
      <c r="I1076" s="3">
        <v>195500</v>
      </c>
      <c r="J1076" s="3">
        <v>219600</v>
      </c>
      <c r="K1076" s="3">
        <v>200400</v>
      </c>
      <c r="L1076" s="3">
        <v>225000</v>
      </c>
      <c r="M1076" s="3">
        <v>204600</v>
      </c>
      <c r="N1076" s="3">
        <v>225000</v>
      </c>
      <c r="O1076" s="11">
        <v>225100</v>
      </c>
      <c r="P1076" s="11">
        <v>245800</v>
      </c>
      <c r="Q1076" s="11">
        <v>236400</v>
      </c>
      <c r="R1076" s="11">
        <v>257700</v>
      </c>
    </row>
    <row r="1077" spans="1:18" hidden="1">
      <c r="A1077" s="10" t="s">
        <v>1657</v>
      </c>
      <c r="B1077" s="10" t="str">
        <f t="shared" si="33"/>
        <v>AVRO004</v>
      </c>
      <c r="C1077" s="4" t="s">
        <v>1658</v>
      </c>
      <c r="D1077" s="4" t="s">
        <v>20</v>
      </c>
      <c r="E1077" s="4" t="s">
        <v>142</v>
      </c>
      <c r="F1077" s="4">
        <v>4.1900000000000004</v>
      </c>
      <c r="G1077" s="4">
        <v>4</v>
      </c>
      <c r="H1077" s="4" t="s">
        <v>22</v>
      </c>
      <c r="I1077" s="3">
        <v>195500</v>
      </c>
      <c r="J1077" s="3">
        <v>219600</v>
      </c>
      <c r="K1077" s="3">
        <v>200400</v>
      </c>
      <c r="L1077" s="3">
        <v>225000</v>
      </c>
      <c r="M1077" s="3">
        <v>204600</v>
      </c>
      <c r="N1077" s="3">
        <v>225000</v>
      </c>
      <c r="O1077" s="11">
        <v>225100</v>
      </c>
      <c r="P1077" s="11">
        <v>245800</v>
      </c>
      <c r="Q1077" s="11">
        <v>236400</v>
      </c>
      <c r="R1077" s="11">
        <v>257700</v>
      </c>
    </row>
    <row r="1078" spans="1:18" hidden="1">
      <c r="A1078" s="10" t="s">
        <v>1659</v>
      </c>
      <c r="B1078" s="10" t="str">
        <f t="shared" si="33"/>
        <v>AVRO004</v>
      </c>
      <c r="C1078" s="4" t="s">
        <v>1660</v>
      </c>
      <c r="D1078" s="4" t="s">
        <v>20</v>
      </c>
      <c r="E1078" s="4" t="s">
        <v>142</v>
      </c>
      <c r="F1078" s="4">
        <v>4.1900000000000004</v>
      </c>
      <c r="G1078" s="4">
        <v>4</v>
      </c>
      <c r="H1078" s="4" t="s">
        <v>22</v>
      </c>
      <c r="I1078" s="3">
        <v>195500</v>
      </c>
      <c r="J1078" s="3">
        <v>219600</v>
      </c>
      <c r="K1078" s="3">
        <v>200400</v>
      </c>
      <c r="L1078" s="3">
        <v>225000</v>
      </c>
      <c r="M1078" s="3">
        <v>204600</v>
      </c>
      <c r="N1078" s="3">
        <v>225000</v>
      </c>
      <c r="O1078" s="11">
        <v>225100</v>
      </c>
      <c r="P1078" s="11">
        <v>245800</v>
      </c>
      <c r="Q1078" s="11">
        <v>236400</v>
      </c>
      <c r="R1078" s="11">
        <v>257700</v>
      </c>
    </row>
    <row r="1079" spans="1:18" hidden="1">
      <c r="A1079" s="10" t="s">
        <v>1661</v>
      </c>
      <c r="B1079" s="10" t="str">
        <f t="shared" si="33"/>
        <v>AVRO004</v>
      </c>
      <c r="C1079" s="4" t="s">
        <v>1662</v>
      </c>
      <c r="D1079" s="4" t="s">
        <v>20</v>
      </c>
      <c r="E1079" s="4" t="s">
        <v>142</v>
      </c>
      <c r="F1079" s="4">
        <v>4.1900000000000004</v>
      </c>
      <c r="G1079" s="4">
        <v>4</v>
      </c>
      <c r="H1079" s="4" t="s">
        <v>22</v>
      </c>
      <c r="I1079" s="3">
        <v>195500</v>
      </c>
      <c r="J1079" s="3">
        <v>219600</v>
      </c>
      <c r="K1079" s="3">
        <v>200400</v>
      </c>
      <c r="L1079" s="3">
        <v>225000</v>
      </c>
      <c r="M1079" s="3">
        <v>204600</v>
      </c>
      <c r="N1079" s="3">
        <v>225000</v>
      </c>
      <c r="O1079" s="11">
        <v>225100</v>
      </c>
      <c r="P1079" s="11">
        <v>245800</v>
      </c>
      <c r="Q1079" s="11">
        <v>217500</v>
      </c>
      <c r="R1079" s="11">
        <v>227000</v>
      </c>
    </row>
    <row r="1080" spans="1:18" hidden="1">
      <c r="A1080" s="10" t="s">
        <v>1663</v>
      </c>
      <c r="B1080" s="10" t="str">
        <f t="shared" si="33"/>
        <v>AVRO004</v>
      </c>
      <c r="C1080" s="4" t="s">
        <v>1664</v>
      </c>
      <c r="D1080" s="4" t="s">
        <v>20</v>
      </c>
      <c r="E1080" s="4" t="s">
        <v>142</v>
      </c>
      <c r="F1080" s="4">
        <v>4.1900000000000004</v>
      </c>
      <c r="G1080" s="4">
        <v>4</v>
      </c>
      <c r="H1080" s="4" t="s">
        <v>22</v>
      </c>
      <c r="I1080" s="3">
        <v>195500</v>
      </c>
      <c r="J1080" s="3">
        <v>219600</v>
      </c>
      <c r="K1080" s="3">
        <v>200400</v>
      </c>
      <c r="L1080" s="3">
        <v>225000</v>
      </c>
      <c r="M1080" s="3">
        <v>204600</v>
      </c>
      <c r="N1080" s="3">
        <v>225000</v>
      </c>
      <c r="O1080" s="11">
        <v>225100</v>
      </c>
      <c r="P1080" s="11">
        <v>245800</v>
      </c>
      <c r="Q1080" s="11">
        <v>236400</v>
      </c>
      <c r="R1080" s="11">
        <v>257700</v>
      </c>
    </row>
    <row r="1081" spans="1:18" hidden="1">
      <c r="A1081" s="10" t="s">
        <v>1665</v>
      </c>
      <c r="B1081" s="10" t="str">
        <f>A1081</f>
        <v>AVRO004KBA</v>
      </c>
      <c r="C1081" s="4" t="s">
        <v>1666</v>
      </c>
      <c r="D1081" s="4" t="s">
        <v>75</v>
      </c>
      <c r="E1081" s="4" t="s">
        <v>142</v>
      </c>
      <c r="F1081" s="4">
        <v>4.12</v>
      </c>
      <c r="G1081" s="4">
        <v>4</v>
      </c>
      <c r="H1081" s="4" t="s">
        <v>22</v>
      </c>
      <c r="I1081" s="3">
        <v>204600</v>
      </c>
      <c r="J1081" s="3">
        <v>228200</v>
      </c>
      <c r="K1081" s="3">
        <v>204600</v>
      </c>
      <c r="L1081" s="3">
        <v>228200</v>
      </c>
      <c r="M1081" s="3">
        <v>204600</v>
      </c>
      <c r="N1081" s="3">
        <v>228200</v>
      </c>
      <c r="O1081" s="11">
        <v>225100</v>
      </c>
      <c r="P1081" s="11">
        <v>235000</v>
      </c>
      <c r="Q1081" s="11">
        <v>236400</v>
      </c>
      <c r="R1081" s="11">
        <v>257700</v>
      </c>
    </row>
    <row r="1082" spans="1:18" hidden="1">
      <c r="A1082" s="10" t="s">
        <v>1667</v>
      </c>
      <c r="B1082" s="10" t="str">
        <f>A1082</f>
        <v>AVRO004KBB</v>
      </c>
      <c r="C1082" s="4" t="s">
        <v>1668</v>
      </c>
      <c r="D1082" s="4" t="s">
        <v>75</v>
      </c>
      <c r="E1082" s="4" t="s">
        <v>142</v>
      </c>
      <c r="F1082" s="4">
        <v>4.04</v>
      </c>
      <c r="G1082" s="4">
        <v>4</v>
      </c>
      <c r="H1082" s="4" t="s">
        <v>22</v>
      </c>
      <c r="I1082" s="3">
        <v>177900</v>
      </c>
      <c r="J1082" s="3">
        <v>199400</v>
      </c>
      <c r="K1082" s="3">
        <v>196300</v>
      </c>
      <c r="L1082" s="3">
        <v>219200</v>
      </c>
      <c r="M1082" s="3">
        <v>196300</v>
      </c>
      <c r="N1082" s="3">
        <v>219200</v>
      </c>
      <c r="O1082" s="3">
        <v>216100</v>
      </c>
      <c r="P1082" s="3">
        <v>225800</v>
      </c>
      <c r="Q1082" s="11">
        <v>236400</v>
      </c>
      <c r="R1082" s="11">
        <v>246400</v>
      </c>
    </row>
    <row r="1083" spans="1:18" hidden="1">
      <c r="A1083" s="10" t="s">
        <v>1669</v>
      </c>
      <c r="B1083" s="10" t="str">
        <f>A1083</f>
        <v>AVRO004KBC</v>
      </c>
      <c r="C1083" s="4" t="s">
        <v>1670</v>
      </c>
      <c r="D1083" s="4" t="s">
        <v>75</v>
      </c>
      <c r="E1083" s="4" t="s">
        <v>142</v>
      </c>
      <c r="F1083" s="4">
        <v>3.8</v>
      </c>
      <c r="G1083" s="4">
        <v>4</v>
      </c>
      <c r="H1083" s="4" t="s">
        <v>22</v>
      </c>
      <c r="I1083" s="3">
        <v>151300</v>
      </c>
      <c r="J1083" s="3">
        <v>170600</v>
      </c>
      <c r="K1083" s="3">
        <v>188200</v>
      </c>
      <c r="L1083" s="3">
        <v>210200</v>
      </c>
      <c r="M1083" s="3">
        <v>188200</v>
      </c>
      <c r="N1083" s="3">
        <v>210200</v>
      </c>
      <c r="O1083" s="3">
        <v>207100</v>
      </c>
      <c r="P1083" s="3">
        <v>216500</v>
      </c>
      <c r="Q1083" s="11">
        <v>226900</v>
      </c>
      <c r="R1083" s="11">
        <v>236700</v>
      </c>
    </row>
    <row r="1084" spans="1:18" hidden="1">
      <c r="A1084" s="10" t="s">
        <v>1671</v>
      </c>
      <c r="B1084" s="10" t="str">
        <f t="shared" ref="B1084:B1101" si="34">LEFT(A1084,7)</f>
        <v>AVRO020</v>
      </c>
      <c r="C1084" s="4" t="s">
        <v>1626</v>
      </c>
      <c r="D1084" s="4" t="s">
        <v>20</v>
      </c>
      <c r="E1084" s="4" t="s">
        <v>146</v>
      </c>
      <c r="F1084" s="4">
        <v>21.03</v>
      </c>
      <c r="G1084" s="4">
        <v>1</v>
      </c>
      <c r="H1084" s="4" t="s">
        <v>147</v>
      </c>
      <c r="I1084" s="3">
        <v>941600</v>
      </c>
      <c r="J1084" s="3">
        <v>1058600</v>
      </c>
      <c r="K1084" s="3">
        <v>965200</v>
      </c>
      <c r="L1084" s="3">
        <v>1084200</v>
      </c>
      <c r="M1084" s="3">
        <v>965200</v>
      </c>
      <c r="N1084" s="3">
        <v>1084200</v>
      </c>
      <c r="O1084" s="11">
        <v>1061700</v>
      </c>
      <c r="P1084" s="11">
        <v>1184000</v>
      </c>
      <c r="Q1084" s="11">
        <v>1114800</v>
      </c>
      <c r="R1084" s="11">
        <v>1241000</v>
      </c>
    </row>
    <row r="1085" spans="1:18" hidden="1">
      <c r="A1085" s="10" t="s">
        <v>1672</v>
      </c>
      <c r="B1085" s="10" t="str">
        <f t="shared" si="34"/>
        <v>AVRO020</v>
      </c>
      <c r="C1085" s="4" t="s">
        <v>1628</v>
      </c>
      <c r="D1085" s="4" t="s">
        <v>20</v>
      </c>
      <c r="E1085" s="4" t="s">
        <v>146</v>
      </c>
      <c r="F1085" s="4">
        <v>21.03</v>
      </c>
      <c r="G1085" s="4">
        <v>1</v>
      </c>
      <c r="H1085" s="4" t="s">
        <v>147</v>
      </c>
      <c r="I1085" s="3">
        <v>941600</v>
      </c>
      <c r="J1085" s="3">
        <v>1058600</v>
      </c>
      <c r="K1085" s="3">
        <v>965200</v>
      </c>
      <c r="L1085" s="3">
        <v>1084200</v>
      </c>
      <c r="M1085" s="3">
        <v>965200</v>
      </c>
      <c r="N1085" s="3">
        <v>1084200</v>
      </c>
      <c r="O1085" s="11">
        <v>1061700</v>
      </c>
      <c r="P1085" s="11">
        <v>1184000</v>
      </c>
      <c r="Q1085" s="11">
        <v>1114800</v>
      </c>
      <c r="R1085" s="11">
        <v>1241000</v>
      </c>
    </row>
    <row r="1086" spans="1:18" hidden="1">
      <c r="A1086" s="10" t="s">
        <v>1673</v>
      </c>
      <c r="B1086" s="10" t="str">
        <f t="shared" si="34"/>
        <v>AVRO020</v>
      </c>
      <c r="C1086" s="4" t="s">
        <v>1630</v>
      </c>
      <c r="D1086" s="4" t="s">
        <v>20</v>
      </c>
      <c r="E1086" s="4" t="s">
        <v>146</v>
      </c>
      <c r="F1086" s="4">
        <v>21.03</v>
      </c>
      <c r="G1086" s="4">
        <v>1</v>
      </c>
      <c r="H1086" s="4" t="s">
        <v>147</v>
      </c>
      <c r="I1086" s="3">
        <v>941600</v>
      </c>
      <c r="J1086" s="3">
        <v>1058600</v>
      </c>
      <c r="K1086" s="3">
        <v>965200</v>
      </c>
      <c r="L1086" s="3">
        <v>1084200</v>
      </c>
      <c r="M1086" s="3">
        <v>965200</v>
      </c>
      <c r="N1086" s="3">
        <v>1084200</v>
      </c>
      <c r="O1086" s="11">
        <v>1061700</v>
      </c>
      <c r="P1086" s="11">
        <v>1184000</v>
      </c>
      <c r="Q1086" s="11">
        <v>1114800</v>
      </c>
      <c r="R1086" s="11">
        <v>1241000</v>
      </c>
    </row>
    <row r="1087" spans="1:18" hidden="1">
      <c r="A1087" s="10" t="s">
        <v>1674</v>
      </c>
      <c r="B1087" s="10" t="str">
        <f t="shared" si="34"/>
        <v>AVRO020</v>
      </c>
      <c r="C1087" s="4" t="s">
        <v>1675</v>
      </c>
      <c r="D1087" s="4" t="s">
        <v>20</v>
      </c>
      <c r="E1087" s="4" t="s">
        <v>146</v>
      </c>
      <c r="F1087" s="4">
        <v>21.03</v>
      </c>
      <c r="G1087" s="4">
        <v>1</v>
      </c>
      <c r="H1087" s="4" t="s">
        <v>147</v>
      </c>
      <c r="I1087" s="3">
        <v>941600</v>
      </c>
      <c r="J1087" s="3">
        <v>1058600</v>
      </c>
      <c r="K1087" s="3">
        <v>965200</v>
      </c>
      <c r="L1087" s="3">
        <v>1084200</v>
      </c>
      <c r="M1087" s="3">
        <v>965200</v>
      </c>
      <c r="N1087" s="3">
        <v>1084200</v>
      </c>
      <c r="O1087" s="11">
        <v>1061700</v>
      </c>
      <c r="P1087" s="11">
        <v>1184000</v>
      </c>
      <c r="Q1087" s="11">
        <v>1114800</v>
      </c>
      <c r="R1087" s="11">
        <v>1241000</v>
      </c>
    </row>
    <row r="1088" spans="1:18" hidden="1">
      <c r="A1088" s="10" t="s">
        <v>1676</v>
      </c>
      <c r="B1088" s="10" t="str">
        <f t="shared" si="34"/>
        <v>AVRO020</v>
      </c>
      <c r="C1088" s="4" t="s">
        <v>1634</v>
      </c>
      <c r="D1088" s="4" t="s">
        <v>20</v>
      </c>
      <c r="E1088" s="4" t="s">
        <v>146</v>
      </c>
      <c r="F1088" s="4">
        <v>21.03</v>
      </c>
      <c r="G1088" s="4">
        <v>1</v>
      </c>
      <c r="H1088" s="4" t="s">
        <v>147</v>
      </c>
      <c r="I1088" s="3">
        <v>941600</v>
      </c>
      <c r="J1088" s="3">
        <v>1058600</v>
      </c>
      <c r="K1088" s="3">
        <v>965200</v>
      </c>
      <c r="L1088" s="3">
        <v>1084200</v>
      </c>
      <c r="M1088" s="3">
        <v>965200</v>
      </c>
      <c r="N1088" s="3">
        <v>1084200</v>
      </c>
      <c r="O1088" s="11">
        <v>1061700</v>
      </c>
      <c r="P1088" s="11">
        <v>1184000</v>
      </c>
      <c r="Q1088" s="11">
        <v>1114800</v>
      </c>
      <c r="R1088" s="11">
        <v>1241000</v>
      </c>
    </row>
    <row r="1089" spans="1:18" hidden="1">
      <c r="A1089" s="10" t="s">
        <v>1677</v>
      </c>
      <c r="B1089" s="10" t="str">
        <f t="shared" si="34"/>
        <v>AVRO020</v>
      </c>
      <c r="C1089" s="4" t="s">
        <v>1636</v>
      </c>
      <c r="D1089" s="4" t="s">
        <v>20</v>
      </c>
      <c r="E1089" s="4" t="s">
        <v>146</v>
      </c>
      <c r="F1089" s="4">
        <v>21.03</v>
      </c>
      <c r="G1089" s="4">
        <v>1</v>
      </c>
      <c r="H1089" s="4" t="s">
        <v>147</v>
      </c>
      <c r="I1089" s="3">
        <v>941600</v>
      </c>
      <c r="J1089" s="3">
        <v>1058600</v>
      </c>
      <c r="K1089" s="3">
        <v>965200</v>
      </c>
      <c r="L1089" s="3">
        <v>1084200</v>
      </c>
      <c r="M1089" s="3">
        <v>965200</v>
      </c>
      <c r="N1089" s="3">
        <v>1084200</v>
      </c>
      <c r="O1089" s="11">
        <v>1061700</v>
      </c>
      <c r="P1089" s="11">
        <v>1184000</v>
      </c>
      <c r="Q1089" s="11">
        <v>1114800</v>
      </c>
      <c r="R1089" s="11">
        <v>1241000</v>
      </c>
    </row>
    <row r="1090" spans="1:18" hidden="1">
      <c r="A1090" s="10" t="s">
        <v>1678</v>
      </c>
      <c r="B1090" s="10" t="str">
        <f t="shared" si="34"/>
        <v>AVRO020</v>
      </c>
      <c r="C1090" s="4" t="s">
        <v>1642</v>
      </c>
      <c r="D1090" s="4" t="s">
        <v>20</v>
      </c>
      <c r="E1090" s="4" t="s">
        <v>146</v>
      </c>
      <c r="F1090" s="4">
        <v>21.03</v>
      </c>
      <c r="G1090" s="4">
        <v>1</v>
      </c>
      <c r="H1090" s="4" t="s">
        <v>147</v>
      </c>
      <c r="I1090" s="3">
        <v>941600</v>
      </c>
      <c r="J1090" s="3">
        <v>1058600</v>
      </c>
      <c r="K1090" s="3">
        <v>965200</v>
      </c>
      <c r="L1090" s="3">
        <v>1084200</v>
      </c>
      <c r="M1090" s="3">
        <v>965200</v>
      </c>
      <c r="N1090" s="3">
        <v>1084200</v>
      </c>
      <c r="O1090" s="11">
        <v>1061700</v>
      </c>
      <c r="P1090" s="11">
        <v>1184000</v>
      </c>
      <c r="Q1090" s="11">
        <v>1114800</v>
      </c>
      <c r="R1090" s="11">
        <v>1241000</v>
      </c>
    </row>
    <row r="1091" spans="1:18" hidden="1">
      <c r="A1091" s="10" t="s">
        <v>1679</v>
      </c>
      <c r="B1091" s="10" t="str">
        <f t="shared" si="34"/>
        <v>AVRO020</v>
      </c>
      <c r="C1091" s="4" t="s">
        <v>1644</v>
      </c>
      <c r="D1091" s="4" t="s">
        <v>20</v>
      </c>
      <c r="E1091" s="4" t="s">
        <v>146</v>
      </c>
      <c r="F1091" s="4">
        <v>21.03</v>
      </c>
      <c r="G1091" s="4">
        <v>1</v>
      </c>
      <c r="H1091" s="4" t="s">
        <v>147</v>
      </c>
      <c r="I1091" s="3">
        <v>941600</v>
      </c>
      <c r="J1091" s="3">
        <v>1058600</v>
      </c>
      <c r="K1091" s="3">
        <v>965200</v>
      </c>
      <c r="L1091" s="3">
        <v>1084200</v>
      </c>
      <c r="M1091" s="3">
        <v>965200</v>
      </c>
      <c r="N1091" s="3">
        <v>1084200</v>
      </c>
      <c r="O1091" s="11">
        <v>1061700</v>
      </c>
      <c r="P1091" s="11">
        <v>1184000</v>
      </c>
      <c r="Q1091" s="11">
        <v>1114800</v>
      </c>
      <c r="R1091" s="11">
        <v>1241000</v>
      </c>
    </row>
    <row r="1092" spans="1:18" hidden="1">
      <c r="A1092" s="10" t="s">
        <v>1680</v>
      </c>
      <c r="B1092" s="10" t="str">
        <f t="shared" si="34"/>
        <v>AVRO020</v>
      </c>
      <c r="C1092" s="4" t="s">
        <v>1646</v>
      </c>
      <c r="D1092" s="4" t="s">
        <v>20</v>
      </c>
      <c r="E1092" s="4" t="s">
        <v>146</v>
      </c>
      <c r="F1092" s="4">
        <v>21.03</v>
      </c>
      <c r="G1092" s="4">
        <v>1</v>
      </c>
      <c r="H1092" s="4" t="s">
        <v>147</v>
      </c>
      <c r="I1092" s="3">
        <v>941600</v>
      </c>
      <c r="J1092" s="3">
        <v>1058600</v>
      </c>
      <c r="K1092" s="3">
        <v>965200</v>
      </c>
      <c r="L1092" s="3">
        <v>1084200</v>
      </c>
      <c r="M1092" s="3">
        <v>965200</v>
      </c>
      <c r="N1092" s="3">
        <v>1084200</v>
      </c>
      <c r="O1092" s="11">
        <v>1061700</v>
      </c>
      <c r="P1092" s="11">
        <v>1184000</v>
      </c>
      <c r="Q1092" s="11">
        <v>1114800</v>
      </c>
      <c r="R1092" s="11">
        <v>1241000</v>
      </c>
    </row>
    <row r="1093" spans="1:18" hidden="1">
      <c r="A1093" s="10" t="s">
        <v>1681</v>
      </c>
      <c r="B1093" s="10" t="str">
        <f t="shared" si="34"/>
        <v>AVRO020</v>
      </c>
      <c r="C1093" s="4" t="s">
        <v>1648</v>
      </c>
      <c r="D1093" s="4" t="s">
        <v>20</v>
      </c>
      <c r="E1093" s="4" t="s">
        <v>146</v>
      </c>
      <c r="F1093" s="4">
        <v>21.03</v>
      </c>
      <c r="G1093" s="4">
        <v>1</v>
      </c>
      <c r="H1093" s="4" t="s">
        <v>147</v>
      </c>
      <c r="I1093" s="3">
        <v>941600</v>
      </c>
      <c r="J1093" s="3">
        <v>1058600</v>
      </c>
      <c r="K1093" s="3">
        <v>965200</v>
      </c>
      <c r="L1093" s="3">
        <v>1084200</v>
      </c>
      <c r="M1093" s="3">
        <v>965200</v>
      </c>
      <c r="N1093" s="3">
        <v>1084200</v>
      </c>
      <c r="O1093" s="11">
        <v>1061700</v>
      </c>
      <c r="P1093" s="11">
        <v>1184000</v>
      </c>
      <c r="Q1093" s="11">
        <v>1114800</v>
      </c>
      <c r="R1093" s="11">
        <v>1241000</v>
      </c>
    </row>
    <row r="1094" spans="1:18" hidden="1">
      <c r="A1094" s="10" t="s">
        <v>1682</v>
      </c>
      <c r="B1094" s="10" t="str">
        <f t="shared" si="34"/>
        <v>AVRO020</v>
      </c>
      <c r="C1094" s="4" t="s">
        <v>1650</v>
      </c>
      <c r="D1094" s="4" t="s">
        <v>20</v>
      </c>
      <c r="E1094" s="4" t="s">
        <v>146</v>
      </c>
      <c r="F1094" s="4">
        <v>21.03</v>
      </c>
      <c r="G1094" s="4">
        <v>1</v>
      </c>
      <c r="H1094" s="4" t="s">
        <v>147</v>
      </c>
      <c r="I1094" s="3">
        <v>941600</v>
      </c>
      <c r="J1094" s="3">
        <v>1058600</v>
      </c>
      <c r="K1094" s="3">
        <v>965200</v>
      </c>
      <c r="L1094" s="3">
        <v>1084200</v>
      </c>
      <c r="M1094" s="3">
        <v>965200</v>
      </c>
      <c r="N1094" s="3">
        <v>1084200</v>
      </c>
      <c r="O1094" s="11">
        <v>1061700</v>
      </c>
      <c r="P1094" s="11">
        <v>1184000</v>
      </c>
      <c r="Q1094" s="11">
        <v>1114800</v>
      </c>
      <c r="R1094" s="11">
        <v>1241000</v>
      </c>
    </row>
    <row r="1095" spans="1:18" hidden="1">
      <c r="A1095" s="10" t="s">
        <v>1683</v>
      </c>
      <c r="B1095" s="10" t="str">
        <f t="shared" si="34"/>
        <v>AVRO020</v>
      </c>
      <c r="C1095" s="4" t="s">
        <v>1652</v>
      </c>
      <c r="D1095" s="4" t="s">
        <v>20</v>
      </c>
      <c r="E1095" s="4" t="s">
        <v>146</v>
      </c>
      <c r="F1095" s="4">
        <v>21.03</v>
      </c>
      <c r="G1095" s="4">
        <v>1</v>
      </c>
      <c r="H1095" s="4" t="s">
        <v>147</v>
      </c>
      <c r="I1095" s="3">
        <v>941600</v>
      </c>
      <c r="J1095" s="3">
        <v>1058600</v>
      </c>
      <c r="K1095" s="3">
        <v>965200</v>
      </c>
      <c r="L1095" s="3">
        <v>1084200</v>
      </c>
      <c r="M1095" s="3">
        <v>965200</v>
      </c>
      <c r="N1095" s="3">
        <v>1084200</v>
      </c>
      <c r="O1095" s="11">
        <v>1061700</v>
      </c>
      <c r="P1095" s="11">
        <v>1184000</v>
      </c>
      <c r="Q1095" s="11">
        <v>1114800</v>
      </c>
      <c r="R1095" s="11">
        <v>1241000</v>
      </c>
    </row>
    <row r="1096" spans="1:18" hidden="1">
      <c r="A1096" s="10" t="s">
        <v>1684</v>
      </c>
      <c r="B1096" s="10" t="str">
        <f t="shared" si="34"/>
        <v>AVRO020</v>
      </c>
      <c r="C1096" s="4" t="s">
        <v>1685</v>
      </c>
      <c r="D1096" s="4" t="s">
        <v>20</v>
      </c>
      <c r="E1096" s="4" t="s">
        <v>146</v>
      </c>
      <c r="F1096" s="4">
        <v>21.03</v>
      </c>
      <c r="G1096" s="4">
        <v>1</v>
      </c>
      <c r="H1096" s="4" t="s">
        <v>147</v>
      </c>
      <c r="I1096" s="3">
        <v>941600</v>
      </c>
      <c r="J1096" s="3">
        <v>1058600</v>
      </c>
      <c r="K1096" s="3">
        <v>965200</v>
      </c>
      <c r="L1096" s="3">
        <v>1084200</v>
      </c>
      <c r="M1096" s="3">
        <v>965200</v>
      </c>
      <c r="N1096" s="3">
        <v>1084200</v>
      </c>
      <c r="O1096" s="11">
        <v>1061700</v>
      </c>
      <c r="P1096" s="11">
        <v>1184000</v>
      </c>
      <c r="Q1096" s="11">
        <v>1114800</v>
      </c>
      <c r="R1096" s="11">
        <v>1241000</v>
      </c>
    </row>
    <row r="1097" spans="1:18" hidden="1">
      <c r="A1097" s="10" t="s">
        <v>1686</v>
      </c>
      <c r="B1097" s="10" t="str">
        <f t="shared" si="34"/>
        <v>AVRO020</v>
      </c>
      <c r="C1097" s="4" t="s">
        <v>1656</v>
      </c>
      <c r="D1097" s="4" t="s">
        <v>20</v>
      </c>
      <c r="E1097" s="4" t="s">
        <v>146</v>
      </c>
      <c r="F1097" s="4">
        <v>21.03</v>
      </c>
      <c r="G1097" s="4">
        <v>1</v>
      </c>
      <c r="H1097" s="4" t="s">
        <v>147</v>
      </c>
      <c r="I1097" s="3">
        <v>941600</v>
      </c>
      <c r="J1097" s="3">
        <v>1058600</v>
      </c>
      <c r="K1097" s="3">
        <v>965200</v>
      </c>
      <c r="L1097" s="3">
        <v>1084200</v>
      </c>
      <c r="M1097" s="3">
        <v>965200</v>
      </c>
      <c r="N1097" s="3">
        <v>1084200</v>
      </c>
      <c r="O1097" s="11">
        <v>1061700</v>
      </c>
      <c r="P1097" s="11">
        <v>1184000</v>
      </c>
      <c r="Q1097" s="11">
        <v>1114800</v>
      </c>
      <c r="R1097" s="11">
        <v>1241000</v>
      </c>
    </row>
    <row r="1098" spans="1:18" hidden="1">
      <c r="A1098" s="10" t="s">
        <v>1687</v>
      </c>
      <c r="B1098" s="10" t="str">
        <f t="shared" si="34"/>
        <v>AVRO020</v>
      </c>
      <c r="C1098" s="4" t="s">
        <v>1658</v>
      </c>
      <c r="D1098" s="4" t="s">
        <v>20</v>
      </c>
      <c r="E1098" s="4" t="s">
        <v>146</v>
      </c>
      <c r="F1098" s="4">
        <v>21.03</v>
      </c>
      <c r="G1098" s="4">
        <v>1</v>
      </c>
      <c r="H1098" s="4" t="s">
        <v>147</v>
      </c>
      <c r="I1098" s="3">
        <v>941600</v>
      </c>
      <c r="J1098" s="3">
        <v>1058600</v>
      </c>
      <c r="K1098" s="3">
        <v>965200</v>
      </c>
      <c r="L1098" s="3">
        <v>1084200</v>
      </c>
      <c r="M1098" s="3">
        <v>965200</v>
      </c>
      <c r="N1098" s="3">
        <v>1084200</v>
      </c>
      <c r="O1098" s="11">
        <v>1061700</v>
      </c>
      <c r="P1098" s="11">
        <v>1184000</v>
      </c>
      <c r="Q1098" s="11">
        <v>1114800</v>
      </c>
      <c r="R1098" s="11">
        <v>1241000</v>
      </c>
    </row>
    <row r="1099" spans="1:18" hidden="1">
      <c r="A1099" s="10" t="s">
        <v>1688</v>
      </c>
      <c r="B1099" s="10" t="str">
        <f t="shared" si="34"/>
        <v>AVRO020</v>
      </c>
      <c r="C1099" s="4" t="s">
        <v>1660</v>
      </c>
      <c r="D1099" s="4" t="s">
        <v>20</v>
      </c>
      <c r="E1099" s="4" t="s">
        <v>146</v>
      </c>
      <c r="F1099" s="4">
        <v>21.03</v>
      </c>
      <c r="G1099" s="4">
        <v>1</v>
      </c>
      <c r="H1099" s="4" t="s">
        <v>147</v>
      </c>
      <c r="I1099" s="3">
        <v>941600</v>
      </c>
      <c r="J1099" s="3">
        <v>1058600</v>
      </c>
      <c r="K1099" s="3">
        <v>965200</v>
      </c>
      <c r="L1099" s="3">
        <v>1084200</v>
      </c>
      <c r="M1099" s="3">
        <v>965200</v>
      </c>
      <c r="N1099" s="3">
        <v>1084200</v>
      </c>
      <c r="O1099" s="11">
        <v>1061700</v>
      </c>
      <c r="P1099" s="11">
        <v>1184000</v>
      </c>
      <c r="Q1099" s="11">
        <v>1114800</v>
      </c>
      <c r="R1099" s="11">
        <v>1241000</v>
      </c>
    </row>
    <row r="1100" spans="1:18" hidden="1">
      <c r="A1100" s="10" t="s">
        <v>1689</v>
      </c>
      <c r="B1100" s="10" t="str">
        <f t="shared" si="34"/>
        <v>AVRO020</v>
      </c>
      <c r="C1100" s="4" t="s">
        <v>1662</v>
      </c>
      <c r="D1100" s="4" t="s">
        <v>20</v>
      </c>
      <c r="E1100" s="4" t="s">
        <v>146</v>
      </c>
      <c r="F1100" s="4">
        <v>21.03</v>
      </c>
      <c r="G1100" s="4">
        <v>1</v>
      </c>
      <c r="H1100" s="4" t="s">
        <v>147</v>
      </c>
      <c r="I1100" s="3">
        <v>941600</v>
      </c>
      <c r="J1100" s="3">
        <v>1058600</v>
      </c>
      <c r="K1100" s="3">
        <v>965200</v>
      </c>
      <c r="L1100" s="3">
        <v>1084200</v>
      </c>
      <c r="M1100" s="3">
        <v>965200</v>
      </c>
      <c r="N1100" s="3">
        <v>1084200</v>
      </c>
      <c r="O1100" s="11">
        <v>1061700</v>
      </c>
      <c r="P1100" s="11">
        <v>1184000</v>
      </c>
      <c r="Q1100" s="11">
        <v>1025600</v>
      </c>
      <c r="R1100" s="11">
        <v>1067600</v>
      </c>
    </row>
    <row r="1101" spans="1:18" hidden="1">
      <c r="A1101" s="10" t="s">
        <v>1690</v>
      </c>
      <c r="B1101" s="10" t="str">
        <f t="shared" si="34"/>
        <v>AVRO020</v>
      </c>
      <c r="C1101" s="4" t="s">
        <v>1691</v>
      </c>
      <c r="D1101" s="4" t="s">
        <v>20</v>
      </c>
      <c r="E1101" s="4" t="s">
        <v>146</v>
      </c>
      <c r="F1101" s="4">
        <v>21.03</v>
      </c>
      <c r="G1101" s="4">
        <v>1</v>
      </c>
      <c r="H1101" s="4" t="s">
        <v>147</v>
      </c>
      <c r="I1101" s="3">
        <v>941600</v>
      </c>
      <c r="J1101" s="3">
        <v>1058600</v>
      </c>
      <c r="K1101" s="3">
        <v>965200</v>
      </c>
      <c r="L1101" s="3">
        <v>1084200</v>
      </c>
      <c r="M1101" s="3">
        <v>965200</v>
      </c>
      <c r="N1101" s="3">
        <v>1084200</v>
      </c>
      <c r="O1101" s="11">
        <v>1061700</v>
      </c>
      <c r="P1101" s="11">
        <v>1184000</v>
      </c>
      <c r="Q1101" s="11">
        <v>1114800</v>
      </c>
      <c r="R1101" s="11">
        <v>1241000</v>
      </c>
    </row>
    <row r="1102" spans="1:18" hidden="1">
      <c r="A1102" s="12" t="s">
        <v>1692</v>
      </c>
      <c r="B1102" s="10" t="str">
        <f>A1102</f>
        <v>AVRO020KPBA</v>
      </c>
      <c r="C1102" s="4" t="s">
        <v>1666</v>
      </c>
      <c r="D1102" s="4" t="s">
        <v>75</v>
      </c>
      <c r="E1102" s="4" t="s">
        <v>146</v>
      </c>
      <c r="F1102" s="4">
        <v>20.41</v>
      </c>
      <c r="G1102" s="4">
        <v>1</v>
      </c>
      <c r="H1102" s="4" t="s">
        <v>147</v>
      </c>
      <c r="I1102" s="13">
        <v>687200</v>
      </c>
      <c r="J1102" s="3">
        <v>770200</v>
      </c>
      <c r="K1102" s="3">
        <v>965100</v>
      </c>
      <c r="L1102" s="3">
        <v>1074900</v>
      </c>
      <c r="M1102" s="3">
        <v>965100</v>
      </c>
      <c r="N1102" s="3">
        <v>1074900</v>
      </c>
      <c r="O1102" s="3">
        <v>1061700</v>
      </c>
      <c r="P1102" s="3">
        <v>1107100</v>
      </c>
      <c r="Q1102" s="11">
        <v>1114800</v>
      </c>
      <c r="R1102" s="11">
        <v>1241000</v>
      </c>
    </row>
    <row r="1103" spans="1:18" hidden="1">
      <c r="A1103" s="12" t="s">
        <v>1693</v>
      </c>
      <c r="B1103" s="10" t="str">
        <f>A1103</f>
        <v>AVRO020KPBB</v>
      </c>
      <c r="C1103" s="4" t="s">
        <v>1668</v>
      </c>
      <c r="D1103" s="4" t="s">
        <v>75</v>
      </c>
      <c r="E1103" s="4" t="s">
        <v>146</v>
      </c>
      <c r="F1103" s="4">
        <v>20.010000000000002</v>
      </c>
      <c r="G1103" s="4">
        <v>1</v>
      </c>
      <c r="H1103" s="4" t="s">
        <v>147</v>
      </c>
      <c r="I1103" s="13">
        <v>597700</v>
      </c>
      <c r="J1103" s="3">
        <v>680600</v>
      </c>
      <c r="K1103" s="3">
        <v>926500</v>
      </c>
      <c r="L1103" s="3">
        <v>1032400</v>
      </c>
      <c r="M1103" s="3">
        <v>926500</v>
      </c>
      <c r="N1103" s="3">
        <v>1032400</v>
      </c>
      <c r="O1103" s="3">
        <v>1019200</v>
      </c>
      <c r="P1103" s="3">
        <v>1063400</v>
      </c>
      <c r="Q1103" s="11">
        <v>1114800</v>
      </c>
      <c r="R1103" s="11">
        <v>1160300</v>
      </c>
    </row>
    <row r="1104" spans="1:18" hidden="1">
      <c r="A1104" s="12" t="s">
        <v>1694</v>
      </c>
      <c r="B1104" s="10" t="str">
        <f>A1104</f>
        <v>AVRO020KPBC</v>
      </c>
      <c r="C1104" s="4" t="s">
        <v>1670</v>
      </c>
      <c r="D1104" s="4" t="s">
        <v>75</v>
      </c>
      <c r="E1104" s="4" t="s">
        <v>146</v>
      </c>
      <c r="F1104" s="4">
        <v>18.809999999999999</v>
      </c>
      <c r="G1104" s="4">
        <v>1</v>
      </c>
      <c r="H1104" s="4" t="s">
        <v>147</v>
      </c>
      <c r="I1104" s="13">
        <v>508300.00000000006</v>
      </c>
      <c r="J1104" s="3">
        <v>583300</v>
      </c>
      <c r="K1104" s="3">
        <v>887900</v>
      </c>
      <c r="L1104" s="3">
        <v>989200</v>
      </c>
      <c r="M1104" s="3">
        <v>887900</v>
      </c>
      <c r="N1104" s="3">
        <v>989200</v>
      </c>
      <c r="O1104" s="3">
        <v>976800</v>
      </c>
      <c r="P1104" s="3">
        <v>1018900</v>
      </c>
      <c r="Q1104" s="11">
        <v>1070200</v>
      </c>
      <c r="R1104" s="11">
        <v>1114400</v>
      </c>
    </row>
    <row r="1105" spans="1:18" hidden="1">
      <c r="A1105" s="10" t="s">
        <v>1695</v>
      </c>
      <c r="B1105" s="10" t="str">
        <f t="shared" ref="B1105:B1168" si="35">LEFT(A1105,7)</f>
        <v>AVSY001</v>
      </c>
      <c r="C1105" s="4" t="s">
        <v>1696</v>
      </c>
      <c r="D1105" s="4" t="s">
        <v>20</v>
      </c>
      <c r="E1105" s="4" t="s">
        <v>640</v>
      </c>
      <c r="F1105" s="4">
        <v>1.23</v>
      </c>
      <c r="G1105" s="4">
        <v>24</v>
      </c>
      <c r="H1105" s="4" t="s">
        <v>22</v>
      </c>
      <c r="I1105" s="3">
        <v>77000</v>
      </c>
      <c r="J1105" s="3">
        <v>85000</v>
      </c>
      <c r="K1105" s="3">
        <v>78200</v>
      </c>
      <c r="L1105" s="3">
        <v>86300</v>
      </c>
      <c r="M1105" s="3">
        <v>79000</v>
      </c>
      <c r="N1105" s="3">
        <v>86300</v>
      </c>
      <c r="O1105" s="11">
        <v>86900</v>
      </c>
      <c r="P1105" s="11">
        <v>94200</v>
      </c>
      <c r="Q1105" s="11">
        <v>92100</v>
      </c>
      <c r="R1105" s="11">
        <v>99800</v>
      </c>
    </row>
    <row r="1106" spans="1:18" hidden="1">
      <c r="A1106" s="10" t="s">
        <v>1697</v>
      </c>
      <c r="B1106" s="10" t="str">
        <f t="shared" si="35"/>
        <v>AVSY001</v>
      </c>
      <c r="C1106" s="4" t="s">
        <v>1698</v>
      </c>
      <c r="D1106" s="4" t="s">
        <v>20</v>
      </c>
      <c r="E1106" s="4" t="s">
        <v>640</v>
      </c>
      <c r="F1106" s="4">
        <v>1.1919999999999999</v>
      </c>
      <c r="G1106" s="4">
        <v>24</v>
      </c>
      <c r="H1106" s="4" t="s">
        <v>22</v>
      </c>
      <c r="I1106" s="3">
        <v>77000</v>
      </c>
      <c r="J1106" s="3">
        <v>85000</v>
      </c>
      <c r="K1106" s="3">
        <v>78200</v>
      </c>
      <c r="L1106" s="3">
        <v>86300</v>
      </c>
      <c r="M1106" s="3">
        <v>79000</v>
      </c>
      <c r="N1106" s="3">
        <v>86300</v>
      </c>
      <c r="O1106" s="11">
        <v>86900</v>
      </c>
      <c r="P1106" s="11">
        <v>94200</v>
      </c>
      <c r="Q1106" s="11">
        <v>92100</v>
      </c>
      <c r="R1106" s="11">
        <v>99800</v>
      </c>
    </row>
    <row r="1107" spans="1:18" hidden="1">
      <c r="A1107" s="10" t="s">
        <v>1699</v>
      </c>
      <c r="B1107" s="10" t="str">
        <f t="shared" si="35"/>
        <v>AVSY001</v>
      </c>
      <c r="C1107" s="4" t="s">
        <v>1700</v>
      </c>
      <c r="D1107" s="4" t="s">
        <v>20</v>
      </c>
      <c r="E1107" s="4" t="s">
        <v>640</v>
      </c>
      <c r="F1107" s="4">
        <v>1.08</v>
      </c>
      <c r="G1107" s="4">
        <v>24</v>
      </c>
      <c r="H1107" s="4" t="s">
        <v>22</v>
      </c>
      <c r="I1107" s="3">
        <v>77000</v>
      </c>
      <c r="J1107" s="3">
        <v>85000</v>
      </c>
      <c r="K1107" s="3">
        <v>78200</v>
      </c>
      <c r="L1107" s="3">
        <v>86300</v>
      </c>
      <c r="M1107" s="3">
        <v>79000</v>
      </c>
      <c r="N1107" s="3">
        <v>86300</v>
      </c>
      <c r="O1107" s="11">
        <v>86900</v>
      </c>
      <c r="P1107" s="11">
        <v>94200</v>
      </c>
      <c r="Q1107" s="11">
        <v>92100</v>
      </c>
      <c r="R1107" s="11">
        <v>99800</v>
      </c>
    </row>
    <row r="1108" spans="1:18" hidden="1">
      <c r="A1108" s="10" t="s">
        <v>1701</v>
      </c>
      <c r="B1108" s="10" t="str">
        <f t="shared" si="35"/>
        <v>AVSY001</v>
      </c>
      <c r="C1108" s="4" t="s">
        <v>1702</v>
      </c>
      <c r="D1108" s="4" t="s">
        <v>20</v>
      </c>
      <c r="E1108" s="4" t="s">
        <v>640</v>
      </c>
      <c r="F1108" s="4">
        <v>1.026</v>
      </c>
      <c r="G1108" s="4">
        <v>24</v>
      </c>
      <c r="H1108" s="4" t="s">
        <v>22</v>
      </c>
      <c r="I1108" s="3">
        <v>77000</v>
      </c>
      <c r="J1108" s="3">
        <v>85000</v>
      </c>
      <c r="K1108" s="3">
        <v>78200</v>
      </c>
      <c r="L1108" s="3">
        <v>86300</v>
      </c>
      <c r="M1108" s="3">
        <v>79000</v>
      </c>
      <c r="N1108" s="3">
        <v>86300</v>
      </c>
      <c r="O1108" s="11">
        <v>86900</v>
      </c>
      <c r="P1108" s="11">
        <v>94200</v>
      </c>
      <c r="Q1108" s="11">
        <v>92100</v>
      </c>
      <c r="R1108" s="11">
        <v>99800</v>
      </c>
    </row>
    <row r="1109" spans="1:18" hidden="1">
      <c r="A1109" s="10" t="s">
        <v>1703</v>
      </c>
      <c r="B1109" s="10" t="str">
        <f t="shared" si="35"/>
        <v>AVSY001</v>
      </c>
      <c r="C1109" s="4" t="s">
        <v>1704</v>
      </c>
      <c r="D1109" s="4" t="s">
        <v>20</v>
      </c>
      <c r="E1109" s="4" t="s">
        <v>640</v>
      </c>
      <c r="F1109" s="4">
        <v>1.05</v>
      </c>
      <c r="G1109" s="4">
        <v>24</v>
      </c>
      <c r="H1109" s="4" t="s">
        <v>22</v>
      </c>
      <c r="I1109" s="3">
        <v>77000</v>
      </c>
      <c r="J1109" s="3">
        <v>85000</v>
      </c>
      <c r="K1109" s="3">
        <v>78200</v>
      </c>
      <c r="L1109" s="3">
        <v>86300</v>
      </c>
      <c r="M1109" s="3">
        <v>79000</v>
      </c>
      <c r="N1109" s="3">
        <v>86300</v>
      </c>
      <c r="O1109" s="11">
        <v>86900</v>
      </c>
      <c r="P1109" s="11">
        <v>94200</v>
      </c>
      <c r="Q1109" s="11">
        <v>92100</v>
      </c>
      <c r="R1109" s="11">
        <v>99800</v>
      </c>
    </row>
    <row r="1110" spans="1:18" hidden="1">
      <c r="A1110" s="10" t="s">
        <v>1705</v>
      </c>
      <c r="B1110" s="10" t="str">
        <f t="shared" si="35"/>
        <v>AVSY001</v>
      </c>
      <c r="C1110" s="4" t="s">
        <v>1706</v>
      </c>
      <c r="D1110" s="4" t="s">
        <v>20</v>
      </c>
      <c r="E1110" s="4" t="s">
        <v>640</v>
      </c>
      <c r="F1110" s="4">
        <v>1.0840000000000001</v>
      </c>
      <c r="G1110" s="4">
        <v>24</v>
      </c>
      <c r="H1110" s="4" t="s">
        <v>22</v>
      </c>
      <c r="I1110" s="3">
        <v>77000</v>
      </c>
      <c r="J1110" s="3">
        <v>85000</v>
      </c>
      <c r="K1110" s="3">
        <v>78200</v>
      </c>
      <c r="L1110" s="3">
        <v>86300</v>
      </c>
      <c r="M1110" s="3">
        <v>79000</v>
      </c>
      <c r="N1110" s="3">
        <v>86300</v>
      </c>
      <c r="O1110" s="11">
        <v>86900</v>
      </c>
      <c r="P1110" s="11">
        <v>94200</v>
      </c>
      <c r="Q1110" s="11">
        <v>92100</v>
      </c>
      <c r="R1110" s="11">
        <v>99800</v>
      </c>
    </row>
    <row r="1111" spans="1:18" hidden="1">
      <c r="A1111" s="10" t="s">
        <v>1707</v>
      </c>
      <c r="B1111" s="10" t="str">
        <f t="shared" si="35"/>
        <v>AVSY001</v>
      </c>
      <c r="C1111" s="4" t="s">
        <v>1708</v>
      </c>
      <c r="D1111" s="4" t="s">
        <v>20</v>
      </c>
      <c r="E1111" s="4" t="s">
        <v>640</v>
      </c>
      <c r="F1111" s="4">
        <v>1.085</v>
      </c>
      <c r="G1111" s="4">
        <v>24</v>
      </c>
      <c r="H1111" s="4" t="s">
        <v>22</v>
      </c>
      <c r="I1111" s="3">
        <v>77000</v>
      </c>
      <c r="J1111" s="3">
        <v>85000</v>
      </c>
      <c r="K1111" s="3">
        <v>78200</v>
      </c>
      <c r="L1111" s="3">
        <v>86300</v>
      </c>
      <c r="M1111" s="3">
        <v>79000</v>
      </c>
      <c r="N1111" s="3">
        <v>86300</v>
      </c>
      <c r="O1111" s="11">
        <v>86900</v>
      </c>
      <c r="P1111" s="11">
        <v>94200</v>
      </c>
      <c r="Q1111" s="11">
        <v>92100</v>
      </c>
      <c r="R1111" s="11">
        <v>99800</v>
      </c>
    </row>
    <row r="1112" spans="1:18" hidden="1">
      <c r="A1112" s="10" t="s">
        <v>1709</v>
      </c>
      <c r="B1112" s="10" t="str">
        <f t="shared" si="35"/>
        <v>AVSY001</v>
      </c>
      <c r="C1112" s="4" t="s">
        <v>1710</v>
      </c>
      <c r="D1112" s="4" t="s">
        <v>20</v>
      </c>
      <c r="E1112" s="4" t="s">
        <v>640</v>
      </c>
      <c r="F1112" s="4">
        <v>1.042</v>
      </c>
      <c r="G1112" s="4">
        <v>24</v>
      </c>
      <c r="H1112" s="4" t="s">
        <v>22</v>
      </c>
      <c r="I1112" s="3">
        <v>77000</v>
      </c>
      <c r="J1112" s="3">
        <v>85000</v>
      </c>
      <c r="K1112" s="3">
        <v>78200</v>
      </c>
      <c r="L1112" s="3">
        <v>86300</v>
      </c>
      <c r="M1112" s="3">
        <v>79000</v>
      </c>
      <c r="N1112" s="3">
        <v>86300</v>
      </c>
      <c r="O1112" s="11">
        <v>86900</v>
      </c>
      <c r="P1112" s="11">
        <v>94200</v>
      </c>
      <c r="Q1112" s="11">
        <v>92100</v>
      </c>
      <c r="R1112" s="11">
        <v>99800</v>
      </c>
    </row>
    <row r="1113" spans="1:18" hidden="1">
      <c r="A1113" s="10" t="s">
        <v>1711</v>
      </c>
      <c r="B1113" s="10" t="str">
        <f t="shared" si="35"/>
        <v>AVSY001</v>
      </c>
      <c r="C1113" s="4" t="s">
        <v>1712</v>
      </c>
      <c r="D1113" s="4" t="s">
        <v>20</v>
      </c>
      <c r="E1113" s="4" t="s">
        <v>640</v>
      </c>
      <c r="F1113" s="4">
        <v>1.0229999999999999</v>
      </c>
      <c r="G1113" s="4">
        <v>24</v>
      </c>
      <c r="H1113" s="4" t="s">
        <v>22</v>
      </c>
      <c r="I1113" s="3">
        <v>77000</v>
      </c>
      <c r="J1113" s="3">
        <v>85000</v>
      </c>
      <c r="K1113" s="3">
        <v>78200</v>
      </c>
      <c r="L1113" s="3">
        <v>86300</v>
      </c>
      <c r="M1113" s="3">
        <v>79000</v>
      </c>
      <c r="N1113" s="3">
        <v>86300</v>
      </c>
      <c r="O1113" s="11">
        <v>86900</v>
      </c>
      <c r="P1113" s="11">
        <v>94200</v>
      </c>
      <c r="Q1113" s="11">
        <v>92100</v>
      </c>
      <c r="R1113" s="11">
        <v>99800</v>
      </c>
    </row>
    <row r="1114" spans="1:18" hidden="1">
      <c r="A1114" s="10" t="s">
        <v>1713</v>
      </c>
      <c r="B1114" s="10" t="str">
        <f t="shared" si="35"/>
        <v>AVSY001</v>
      </c>
      <c r="C1114" s="4" t="s">
        <v>1714</v>
      </c>
      <c r="D1114" s="4" t="s">
        <v>20</v>
      </c>
      <c r="E1114" s="4" t="s">
        <v>640</v>
      </c>
      <c r="F1114" s="4">
        <v>1.0489999999999999</v>
      </c>
      <c r="G1114" s="4">
        <v>24</v>
      </c>
      <c r="H1114" s="4" t="s">
        <v>22</v>
      </c>
      <c r="I1114" s="3">
        <v>77000</v>
      </c>
      <c r="J1114" s="3">
        <v>85000</v>
      </c>
      <c r="K1114" s="3">
        <v>78200</v>
      </c>
      <c r="L1114" s="3">
        <v>86300</v>
      </c>
      <c r="M1114" s="3">
        <v>79000</v>
      </c>
      <c r="N1114" s="3">
        <v>86300</v>
      </c>
      <c r="O1114" s="11">
        <v>86900</v>
      </c>
      <c r="P1114" s="11">
        <v>94200</v>
      </c>
      <c r="Q1114" s="11">
        <v>92100</v>
      </c>
      <c r="R1114" s="11">
        <v>99800</v>
      </c>
    </row>
    <row r="1115" spans="1:18" hidden="1">
      <c r="A1115" s="10" t="s">
        <v>1715</v>
      </c>
      <c r="B1115" s="10" t="str">
        <f t="shared" si="35"/>
        <v>AVSY001</v>
      </c>
      <c r="C1115" s="4" t="s">
        <v>1716</v>
      </c>
      <c r="D1115" s="4" t="s">
        <v>20</v>
      </c>
      <c r="E1115" s="4" t="s">
        <v>640</v>
      </c>
      <c r="F1115" s="4">
        <v>0.97899999999999998</v>
      </c>
      <c r="G1115" s="4">
        <v>24</v>
      </c>
      <c r="H1115" s="4" t="s">
        <v>22</v>
      </c>
      <c r="I1115" s="3">
        <v>77000</v>
      </c>
      <c r="J1115" s="3">
        <v>85000</v>
      </c>
      <c r="K1115" s="3">
        <v>78200</v>
      </c>
      <c r="L1115" s="3">
        <v>86300</v>
      </c>
      <c r="M1115" s="3">
        <v>79000</v>
      </c>
      <c r="N1115" s="3">
        <v>86300</v>
      </c>
      <c r="O1115" s="11">
        <v>86900</v>
      </c>
      <c r="P1115" s="11">
        <v>94200</v>
      </c>
      <c r="Q1115" s="11">
        <v>92100</v>
      </c>
      <c r="R1115" s="11">
        <v>99800</v>
      </c>
    </row>
    <row r="1116" spans="1:18" hidden="1">
      <c r="A1116" s="10" t="s">
        <v>1717</v>
      </c>
      <c r="B1116" s="10" t="str">
        <f t="shared" si="35"/>
        <v>AVSY001</v>
      </c>
      <c r="C1116" s="4" t="s">
        <v>1718</v>
      </c>
      <c r="D1116" s="4" t="s">
        <v>20</v>
      </c>
      <c r="E1116" s="4" t="s">
        <v>640</v>
      </c>
      <c r="F1116" s="4">
        <v>0.999</v>
      </c>
      <c r="G1116" s="4">
        <v>24</v>
      </c>
      <c r="H1116" s="4" t="s">
        <v>22</v>
      </c>
      <c r="I1116" s="3">
        <v>77000</v>
      </c>
      <c r="J1116" s="3">
        <v>85000</v>
      </c>
      <c r="K1116" s="3">
        <v>78200</v>
      </c>
      <c r="L1116" s="3">
        <v>86300</v>
      </c>
      <c r="M1116" s="3">
        <v>79000</v>
      </c>
      <c r="N1116" s="3">
        <v>86300</v>
      </c>
      <c r="O1116" s="11">
        <v>86900</v>
      </c>
      <c r="P1116" s="11">
        <v>94200</v>
      </c>
      <c r="Q1116" s="11">
        <v>92100</v>
      </c>
      <c r="R1116" s="11">
        <v>99800</v>
      </c>
    </row>
    <row r="1117" spans="1:18" hidden="1">
      <c r="A1117" s="10" t="s">
        <v>1719</v>
      </c>
      <c r="B1117" s="10" t="str">
        <f t="shared" si="35"/>
        <v>AVSY001</v>
      </c>
      <c r="C1117" s="4" t="s">
        <v>1720</v>
      </c>
      <c r="D1117" s="4" t="s">
        <v>20</v>
      </c>
      <c r="E1117" s="4" t="s">
        <v>640</v>
      </c>
      <c r="F1117" s="4">
        <v>0.90300000000000002</v>
      </c>
      <c r="G1117" s="4">
        <v>24</v>
      </c>
      <c r="H1117" s="4" t="s">
        <v>22</v>
      </c>
      <c r="I1117" s="3">
        <v>77000</v>
      </c>
      <c r="J1117" s="3">
        <v>85000</v>
      </c>
      <c r="K1117" s="3">
        <v>78200</v>
      </c>
      <c r="L1117" s="3">
        <v>86300</v>
      </c>
      <c r="M1117" s="3">
        <v>79000</v>
      </c>
      <c r="N1117" s="3">
        <v>86300</v>
      </c>
      <c r="O1117" s="11">
        <v>86900</v>
      </c>
      <c r="P1117" s="11">
        <v>94200</v>
      </c>
      <c r="Q1117" s="11">
        <v>92100</v>
      </c>
      <c r="R1117" s="11">
        <v>99800</v>
      </c>
    </row>
    <row r="1118" spans="1:18" hidden="1">
      <c r="A1118" s="10" t="s">
        <v>1721</v>
      </c>
      <c r="B1118" s="10" t="str">
        <f t="shared" si="35"/>
        <v>AVSY001</v>
      </c>
      <c r="C1118" s="4" t="s">
        <v>1722</v>
      </c>
      <c r="D1118" s="4" t="s">
        <v>20</v>
      </c>
      <c r="E1118" s="4" t="s">
        <v>640</v>
      </c>
      <c r="F1118" s="4">
        <v>0.97899999999999998</v>
      </c>
      <c r="G1118" s="4">
        <v>24</v>
      </c>
      <c r="H1118" s="4" t="s">
        <v>22</v>
      </c>
      <c r="I1118" s="3">
        <v>77000</v>
      </c>
      <c r="J1118" s="3">
        <v>85000</v>
      </c>
      <c r="K1118" s="3">
        <v>78200</v>
      </c>
      <c r="L1118" s="3">
        <v>86300</v>
      </c>
      <c r="M1118" s="3">
        <v>79000</v>
      </c>
      <c r="N1118" s="3">
        <v>86300</v>
      </c>
      <c r="O1118" s="11">
        <v>86900</v>
      </c>
      <c r="P1118" s="11">
        <v>94200</v>
      </c>
      <c r="Q1118" s="11">
        <v>92100</v>
      </c>
      <c r="R1118" s="11">
        <v>99800</v>
      </c>
    </row>
    <row r="1119" spans="1:18" hidden="1">
      <c r="A1119" s="10" t="s">
        <v>1723</v>
      </c>
      <c r="B1119" s="10" t="str">
        <f t="shared" si="35"/>
        <v>AVSY001</v>
      </c>
      <c r="C1119" s="4" t="s">
        <v>1724</v>
      </c>
      <c r="D1119" s="4" t="s">
        <v>20</v>
      </c>
      <c r="E1119" s="4" t="s">
        <v>640</v>
      </c>
      <c r="F1119" s="4">
        <v>0.996</v>
      </c>
      <c r="G1119" s="4">
        <v>24</v>
      </c>
      <c r="H1119" s="4" t="s">
        <v>22</v>
      </c>
      <c r="I1119" s="3">
        <v>77000</v>
      </c>
      <c r="J1119" s="3">
        <v>85000</v>
      </c>
      <c r="K1119" s="3">
        <v>78200</v>
      </c>
      <c r="L1119" s="3">
        <v>86300</v>
      </c>
      <c r="M1119" s="3">
        <v>79000</v>
      </c>
      <c r="N1119" s="3">
        <v>86300</v>
      </c>
      <c r="O1119" s="11">
        <v>86900</v>
      </c>
      <c r="P1119" s="11">
        <v>94200</v>
      </c>
      <c r="Q1119" s="11">
        <v>92100</v>
      </c>
      <c r="R1119" s="11">
        <v>99800</v>
      </c>
    </row>
    <row r="1120" spans="1:18" hidden="1">
      <c r="A1120" s="10" t="s">
        <v>1725</v>
      </c>
      <c r="B1120" s="10" t="str">
        <f t="shared" si="35"/>
        <v>AVSY001</v>
      </c>
      <c r="C1120" s="4" t="s">
        <v>1726</v>
      </c>
      <c r="D1120" s="4" t="s">
        <v>20</v>
      </c>
      <c r="E1120" s="4" t="s">
        <v>640</v>
      </c>
      <c r="F1120" s="4">
        <v>0.97899999999999998</v>
      </c>
      <c r="G1120" s="4">
        <v>24</v>
      </c>
      <c r="H1120" s="4" t="s">
        <v>22</v>
      </c>
      <c r="I1120" s="3">
        <v>77000</v>
      </c>
      <c r="J1120" s="3">
        <v>85000</v>
      </c>
      <c r="K1120" s="3">
        <v>78200</v>
      </c>
      <c r="L1120" s="3">
        <v>86300</v>
      </c>
      <c r="M1120" s="3">
        <v>79000</v>
      </c>
      <c r="N1120" s="3">
        <v>86300</v>
      </c>
      <c r="O1120" s="11">
        <v>86900</v>
      </c>
      <c r="P1120" s="11">
        <v>94200</v>
      </c>
      <c r="Q1120" s="11">
        <v>92100</v>
      </c>
      <c r="R1120" s="11">
        <v>99800</v>
      </c>
    </row>
    <row r="1121" spans="1:18" hidden="1">
      <c r="A1121" s="10" t="s">
        <v>1727</v>
      </c>
      <c r="B1121" s="10" t="str">
        <f t="shared" si="35"/>
        <v>AVSY001</v>
      </c>
      <c r="C1121" s="4" t="s">
        <v>1728</v>
      </c>
      <c r="D1121" s="4" t="s">
        <v>20</v>
      </c>
      <c r="E1121" s="4" t="s">
        <v>640</v>
      </c>
      <c r="F1121" s="4">
        <v>1.0129999999999999</v>
      </c>
      <c r="G1121" s="4">
        <v>24</v>
      </c>
      <c r="H1121" s="4" t="s">
        <v>22</v>
      </c>
      <c r="I1121" s="3">
        <v>77000</v>
      </c>
      <c r="J1121" s="3">
        <v>85000</v>
      </c>
      <c r="K1121" s="3">
        <v>78200</v>
      </c>
      <c r="L1121" s="3">
        <v>86300</v>
      </c>
      <c r="M1121" s="3">
        <v>79000</v>
      </c>
      <c r="N1121" s="3">
        <v>86300</v>
      </c>
      <c r="O1121" s="11">
        <v>86900</v>
      </c>
      <c r="P1121" s="11">
        <v>94200</v>
      </c>
      <c r="Q1121" s="11">
        <v>92100</v>
      </c>
      <c r="R1121" s="11">
        <v>99800</v>
      </c>
    </row>
    <row r="1122" spans="1:18" hidden="1">
      <c r="A1122" s="10" t="s">
        <v>1729</v>
      </c>
      <c r="B1122" s="10" t="str">
        <f t="shared" si="35"/>
        <v>AVSY001</v>
      </c>
      <c r="C1122" s="4" t="s">
        <v>1730</v>
      </c>
      <c r="D1122" s="4" t="s">
        <v>20</v>
      </c>
      <c r="E1122" s="4" t="s">
        <v>640</v>
      </c>
      <c r="F1122" s="4">
        <v>0.97399999999999998</v>
      </c>
      <c r="G1122" s="4">
        <v>24</v>
      </c>
      <c r="H1122" s="4" t="s">
        <v>22</v>
      </c>
      <c r="I1122" s="3">
        <v>77000</v>
      </c>
      <c r="J1122" s="3">
        <v>85000</v>
      </c>
      <c r="K1122" s="3">
        <v>78200</v>
      </c>
      <c r="L1122" s="3">
        <v>86300</v>
      </c>
      <c r="M1122" s="3">
        <v>79000</v>
      </c>
      <c r="N1122" s="3">
        <v>86300</v>
      </c>
      <c r="O1122" s="11">
        <v>86900</v>
      </c>
      <c r="P1122" s="11">
        <v>94200</v>
      </c>
      <c r="Q1122" s="11">
        <v>92100</v>
      </c>
      <c r="R1122" s="11">
        <v>99800</v>
      </c>
    </row>
    <row r="1123" spans="1:18" hidden="1">
      <c r="A1123" s="10" t="s">
        <v>1731</v>
      </c>
      <c r="B1123" s="10" t="str">
        <f t="shared" si="35"/>
        <v>AVSY001</v>
      </c>
      <c r="C1123" s="4" t="s">
        <v>1732</v>
      </c>
      <c r="D1123" s="4" t="s">
        <v>20</v>
      </c>
      <c r="E1123" s="4" t="s">
        <v>640</v>
      </c>
      <c r="F1123" s="4">
        <v>1.0760000000000001</v>
      </c>
      <c r="G1123" s="4">
        <v>24</v>
      </c>
      <c r="H1123" s="4" t="s">
        <v>22</v>
      </c>
      <c r="I1123" s="3">
        <v>77000</v>
      </c>
      <c r="J1123" s="3">
        <v>85000</v>
      </c>
      <c r="K1123" s="3">
        <v>78200</v>
      </c>
      <c r="L1123" s="3">
        <v>86300</v>
      </c>
      <c r="M1123" s="3">
        <v>79000</v>
      </c>
      <c r="N1123" s="3">
        <v>86300</v>
      </c>
      <c r="O1123" s="11">
        <v>86900</v>
      </c>
      <c r="P1123" s="11">
        <v>94200</v>
      </c>
      <c r="Q1123" s="11">
        <v>92100</v>
      </c>
      <c r="R1123" s="11">
        <v>99800</v>
      </c>
    </row>
    <row r="1124" spans="1:18" hidden="1">
      <c r="A1124" s="10" t="s">
        <v>1733</v>
      </c>
      <c r="B1124" s="10" t="str">
        <f t="shared" si="35"/>
        <v>AVSY001</v>
      </c>
      <c r="C1124" s="4" t="s">
        <v>1734</v>
      </c>
      <c r="D1124" s="4" t="s">
        <v>20</v>
      </c>
      <c r="E1124" s="4" t="s">
        <v>640</v>
      </c>
      <c r="F1124" s="4">
        <v>1.0960000000000001</v>
      </c>
      <c r="G1124" s="4">
        <v>24</v>
      </c>
      <c r="H1124" s="4" t="s">
        <v>22</v>
      </c>
      <c r="I1124" s="3">
        <v>77000</v>
      </c>
      <c r="J1124" s="3">
        <v>85000</v>
      </c>
      <c r="K1124" s="3">
        <v>78200</v>
      </c>
      <c r="L1124" s="3">
        <v>86300</v>
      </c>
      <c r="M1124" s="3">
        <v>79000</v>
      </c>
      <c r="N1124" s="3">
        <v>86300</v>
      </c>
      <c r="O1124" s="11">
        <v>86900</v>
      </c>
      <c r="P1124" s="11">
        <v>94200</v>
      </c>
      <c r="Q1124" s="11">
        <v>92100</v>
      </c>
      <c r="R1124" s="11">
        <v>99800</v>
      </c>
    </row>
    <row r="1125" spans="1:18" hidden="1">
      <c r="A1125" s="10" t="s">
        <v>1735</v>
      </c>
      <c r="B1125" s="10" t="str">
        <f t="shared" si="35"/>
        <v>AVSY001</v>
      </c>
      <c r="C1125" s="4" t="s">
        <v>1736</v>
      </c>
      <c r="D1125" s="4" t="s">
        <v>20</v>
      </c>
      <c r="E1125" s="4" t="s">
        <v>640</v>
      </c>
      <c r="F1125" s="4">
        <v>0.97899999999999998</v>
      </c>
      <c r="G1125" s="4">
        <v>24</v>
      </c>
      <c r="H1125" s="4" t="s">
        <v>22</v>
      </c>
      <c r="I1125" s="3">
        <v>77000</v>
      </c>
      <c r="J1125" s="3">
        <v>85000</v>
      </c>
      <c r="K1125" s="3">
        <v>78200</v>
      </c>
      <c r="L1125" s="3">
        <v>86300</v>
      </c>
      <c r="M1125" s="3">
        <v>79000</v>
      </c>
      <c r="N1125" s="3">
        <v>86300</v>
      </c>
      <c r="O1125" s="11">
        <v>86900</v>
      </c>
      <c r="P1125" s="11">
        <v>94200</v>
      </c>
      <c r="Q1125" s="11">
        <v>92100</v>
      </c>
      <c r="R1125" s="11">
        <v>99800</v>
      </c>
    </row>
    <row r="1126" spans="1:18" hidden="1">
      <c r="A1126" s="10" t="s">
        <v>1737</v>
      </c>
      <c r="B1126" s="10" t="str">
        <f t="shared" si="35"/>
        <v>AVSY001</v>
      </c>
      <c r="C1126" s="4" t="s">
        <v>1738</v>
      </c>
      <c r="D1126" s="4" t="s">
        <v>20</v>
      </c>
      <c r="E1126" s="4" t="s">
        <v>640</v>
      </c>
      <c r="F1126" s="4">
        <v>0.97899999999999998</v>
      </c>
      <c r="G1126" s="4">
        <v>24</v>
      </c>
      <c r="H1126" s="4" t="s">
        <v>22</v>
      </c>
      <c r="I1126" s="3">
        <v>77000</v>
      </c>
      <c r="J1126" s="3">
        <v>85000</v>
      </c>
      <c r="K1126" s="3">
        <v>78200</v>
      </c>
      <c r="L1126" s="3">
        <v>86300</v>
      </c>
      <c r="M1126" s="3">
        <v>79000</v>
      </c>
      <c r="N1126" s="3">
        <v>86300</v>
      </c>
      <c r="O1126" s="11">
        <v>86900</v>
      </c>
      <c r="P1126" s="11">
        <v>94200</v>
      </c>
      <c r="Q1126" s="11">
        <v>92100</v>
      </c>
      <c r="R1126" s="11">
        <v>99800</v>
      </c>
    </row>
    <row r="1127" spans="1:18" hidden="1">
      <c r="A1127" s="10" t="s">
        <v>1739</v>
      </c>
      <c r="B1127" s="10" t="str">
        <f t="shared" si="35"/>
        <v>AVSY001</v>
      </c>
      <c r="C1127" s="4" t="s">
        <v>1740</v>
      </c>
      <c r="D1127" s="4" t="s">
        <v>20</v>
      </c>
      <c r="E1127" s="4" t="s">
        <v>640</v>
      </c>
      <c r="F1127" s="4">
        <v>0.97899999999999998</v>
      </c>
      <c r="G1127" s="4">
        <v>24</v>
      </c>
      <c r="H1127" s="4" t="s">
        <v>22</v>
      </c>
      <c r="I1127" s="3">
        <v>77000</v>
      </c>
      <c r="J1127" s="3">
        <v>85000</v>
      </c>
      <c r="K1127" s="3">
        <v>78200</v>
      </c>
      <c r="L1127" s="3">
        <v>86300</v>
      </c>
      <c r="M1127" s="3">
        <v>79000</v>
      </c>
      <c r="N1127" s="3">
        <v>86300</v>
      </c>
      <c r="O1127" s="11">
        <v>86900</v>
      </c>
      <c r="P1127" s="11">
        <v>94200</v>
      </c>
      <c r="Q1127" s="11">
        <v>92100</v>
      </c>
      <c r="R1127" s="11">
        <v>99800</v>
      </c>
    </row>
    <row r="1128" spans="1:18" hidden="1">
      <c r="A1128" s="10" t="s">
        <v>1741</v>
      </c>
      <c r="B1128" s="10" t="str">
        <f t="shared" si="35"/>
        <v>AVSY001</v>
      </c>
      <c r="C1128" s="4" t="s">
        <v>1742</v>
      </c>
      <c r="D1128" s="4" t="s">
        <v>20</v>
      </c>
      <c r="E1128" s="4" t="s">
        <v>640</v>
      </c>
      <c r="F1128" s="4">
        <v>0.996</v>
      </c>
      <c r="G1128" s="4">
        <v>24</v>
      </c>
      <c r="H1128" s="4" t="s">
        <v>22</v>
      </c>
      <c r="I1128" s="3">
        <v>77000</v>
      </c>
      <c r="J1128" s="3">
        <v>85000</v>
      </c>
      <c r="K1128" s="3">
        <v>78200</v>
      </c>
      <c r="L1128" s="3">
        <v>86300</v>
      </c>
      <c r="M1128" s="3">
        <v>79000</v>
      </c>
      <c r="N1128" s="3">
        <v>86300</v>
      </c>
      <c r="O1128" s="11">
        <v>86900</v>
      </c>
      <c r="P1128" s="11">
        <v>94200</v>
      </c>
      <c r="Q1128" s="11">
        <v>92100</v>
      </c>
      <c r="R1128" s="11">
        <v>99800</v>
      </c>
    </row>
    <row r="1129" spans="1:18" hidden="1">
      <c r="A1129" s="10" t="s">
        <v>1743</v>
      </c>
      <c r="B1129" s="10" t="str">
        <f t="shared" si="35"/>
        <v>AVSY001</v>
      </c>
      <c r="C1129" s="4" t="s">
        <v>1744</v>
      </c>
      <c r="D1129" s="4" t="s">
        <v>20</v>
      </c>
      <c r="E1129" s="4" t="s">
        <v>640</v>
      </c>
      <c r="F1129" s="4">
        <v>1.016</v>
      </c>
      <c r="G1129" s="4">
        <v>24</v>
      </c>
      <c r="H1129" s="4" t="s">
        <v>22</v>
      </c>
      <c r="I1129" s="3">
        <v>77000</v>
      </c>
      <c r="J1129" s="3">
        <v>85000</v>
      </c>
      <c r="K1129" s="3">
        <v>78200</v>
      </c>
      <c r="L1129" s="3">
        <v>86300</v>
      </c>
      <c r="M1129" s="3">
        <v>79000</v>
      </c>
      <c r="N1129" s="3">
        <v>86300</v>
      </c>
      <c r="O1129" s="11">
        <v>86900</v>
      </c>
      <c r="P1129" s="11">
        <v>94200</v>
      </c>
      <c r="Q1129" s="11">
        <v>92100</v>
      </c>
      <c r="R1129" s="11">
        <v>99800</v>
      </c>
    </row>
    <row r="1130" spans="1:18" hidden="1">
      <c r="A1130" s="10" t="s">
        <v>1745</v>
      </c>
      <c r="B1130" s="10" t="str">
        <f t="shared" si="35"/>
        <v>AVSY001</v>
      </c>
      <c r="C1130" s="4" t="s">
        <v>1746</v>
      </c>
      <c r="D1130" s="4" t="s">
        <v>20</v>
      </c>
      <c r="E1130" s="4" t="s">
        <v>640</v>
      </c>
      <c r="F1130" s="4">
        <v>1.01</v>
      </c>
      <c r="G1130" s="4">
        <v>24</v>
      </c>
      <c r="H1130" s="4" t="s">
        <v>22</v>
      </c>
      <c r="I1130" s="3">
        <v>77000</v>
      </c>
      <c r="J1130" s="3">
        <v>85000</v>
      </c>
      <c r="K1130" s="3">
        <v>78200</v>
      </c>
      <c r="L1130" s="3">
        <v>86300</v>
      </c>
      <c r="M1130" s="3">
        <v>79000</v>
      </c>
      <c r="N1130" s="3">
        <v>86300</v>
      </c>
      <c r="O1130" s="11">
        <v>86900</v>
      </c>
      <c r="P1130" s="11">
        <v>94200</v>
      </c>
      <c r="Q1130" s="11">
        <v>92100</v>
      </c>
      <c r="R1130" s="11">
        <v>99800</v>
      </c>
    </row>
    <row r="1131" spans="1:18" hidden="1">
      <c r="A1131" s="10" t="s">
        <v>1747</v>
      </c>
      <c r="B1131" s="10" t="str">
        <f t="shared" si="35"/>
        <v>AVSY001</v>
      </c>
      <c r="C1131" s="4" t="s">
        <v>1748</v>
      </c>
      <c r="D1131" s="4" t="s">
        <v>20</v>
      </c>
      <c r="E1131" s="4" t="s">
        <v>640</v>
      </c>
      <c r="F1131" s="4">
        <v>1.0129999999999999</v>
      </c>
      <c r="G1131" s="4">
        <v>24</v>
      </c>
      <c r="H1131" s="4" t="s">
        <v>22</v>
      </c>
      <c r="I1131" s="3">
        <v>77000</v>
      </c>
      <c r="J1131" s="3">
        <v>85000</v>
      </c>
      <c r="K1131" s="3">
        <v>78200</v>
      </c>
      <c r="L1131" s="3">
        <v>86300</v>
      </c>
      <c r="M1131" s="3">
        <v>79000</v>
      </c>
      <c r="N1131" s="3">
        <v>86300</v>
      </c>
      <c r="O1131" s="11">
        <v>86900</v>
      </c>
      <c r="P1131" s="11">
        <v>94200</v>
      </c>
      <c r="Q1131" s="11">
        <v>92100</v>
      </c>
      <c r="R1131" s="11">
        <v>99800</v>
      </c>
    </row>
    <row r="1132" spans="1:18" hidden="1">
      <c r="A1132" s="10" t="s">
        <v>1749</v>
      </c>
      <c r="B1132" s="10" t="str">
        <f t="shared" si="35"/>
        <v>AVSY001</v>
      </c>
      <c r="C1132" s="4" t="s">
        <v>1750</v>
      </c>
      <c r="D1132" s="4" t="s">
        <v>20</v>
      </c>
      <c r="E1132" s="4" t="s">
        <v>640</v>
      </c>
      <c r="F1132" s="4">
        <v>1.0329999999999999</v>
      </c>
      <c r="G1132" s="4">
        <v>24</v>
      </c>
      <c r="H1132" s="4" t="s">
        <v>22</v>
      </c>
      <c r="I1132" s="3">
        <v>77000</v>
      </c>
      <c r="J1132" s="3">
        <v>85000</v>
      </c>
      <c r="K1132" s="3">
        <v>78200</v>
      </c>
      <c r="L1132" s="3">
        <v>86300</v>
      </c>
      <c r="M1132" s="3">
        <v>79000</v>
      </c>
      <c r="N1132" s="3">
        <v>86300</v>
      </c>
      <c r="O1132" s="11">
        <v>86900</v>
      </c>
      <c r="P1132" s="11">
        <v>94200</v>
      </c>
      <c r="Q1132" s="11">
        <v>92100</v>
      </c>
      <c r="R1132" s="11">
        <v>99800</v>
      </c>
    </row>
    <row r="1133" spans="1:18" hidden="1">
      <c r="A1133" s="10" t="s">
        <v>1751</v>
      </c>
      <c r="B1133" s="10" t="str">
        <f t="shared" si="35"/>
        <v>AVSY001</v>
      </c>
      <c r="C1133" s="4" t="s">
        <v>1752</v>
      </c>
      <c r="D1133" s="4" t="s">
        <v>20</v>
      </c>
      <c r="E1133" s="4" t="s">
        <v>640</v>
      </c>
      <c r="F1133" s="4">
        <v>0.92800000000000005</v>
      </c>
      <c r="G1133" s="4">
        <v>24</v>
      </c>
      <c r="H1133" s="4" t="s">
        <v>22</v>
      </c>
      <c r="I1133" s="3">
        <v>77000</v>
      </c>
      <c r="J1133" s="3">
        <v>85000</v>
      </c>
      <c r="K1133" s="3">
        <v>78200</v>
      </c>
      <c r="L1133" s="3">
        <v>86300</v>
      </c>
      <c r="M1133" s="3">
        <v>79000</v>
      </c>
      <c r="N1133" s="3">
        <v>86300</v>
      </c>
      <c r="O1133" s="11">
        <v>86900</v>
      </c>
      <c r="P1133" s="11">
        <v>94200</v>
      </c>
      <c r="Q1133" s="11">
        <v>92100</v>
      </c>
      <c r="R1133" s="11">
        <v>99800</v>
      </c>
    </row>
    <row r="1134" spans="1:18" hidden="1">
      <c r="A1134" s="10" t="s">
        <v>1753</v>
      </c>
      <c r="B1134" s="10" t="str">
        <f t="shared" si="35"/>
        <v>AVSY001</v>
      </c>
      <c r="C1134" s="4" t="s">
        <v>1754</v>
      </c>
      <c r="D1134" s="4" t="s">
        <v>20</v>
      </c>
      <c r="E1134" s="4" t="s">
        <v>640</v>
      </c>
      <c r="F1134" s="4">
        <v>0.94799999999999995</v>
      </c>
      <c r="G1134" s="4">
        <v>24</v>
      </c>
      <c r="H1134" s="4" t="s">
        <v>22</v>
      </c>
      <c r="I1134" s="3">
        <v>77000</v>
      </c>
      <c r="J1134" s="3">
        <v>85000</v>
      </c>
      <c r="K1134" s="3">
        <v>78200</v>
      </c>
      <c r="L1134" s="3">
        <v>86300</v>
      </c>
      <c r="M1134" s="3">
        <v>79000</v>
      </c>
      <c r="N1134" s="3">
        <v>86300</v>
      </c>
      <c r="O1134" s="11">
        <v>86900</v>
      </c>
      <c r="P1134" s="11">
        <v>94200</v>
      </c>
      <c r="Q1134" s="11">
        <v>92100</v>
      </c>
      <c r="R1134" s="11">
        <v>99800</v>
      </c>
    </row>
    <row r="1135" spans="1:18" hidden="1">
      <c r="A1135" s="10" t="s">
        <v>1755</v>
      </c>
      <c r="B1135" s="10" t="str">
        <f t="shared" si="35"/>
        <v>AVSY001</v>
      </c>
      <c r="C1135" s="4" t="s">
        <v>1756</v>
      </c>
      <c r="D1135" s="4" t="s">
        <v>20</v>
      </c>
      <c r="E1135" s="4" t="s">
        <v>640</v>
      </c>
      <c r="F1135" s="4">
        <v>0.92800000000000005</v>
      </c>
      <c r="G1135" s="4">
        <v>24</v>
      </c>
      <c r="H1135" s="4" t="s">
        <v>22</v>
      </c>
      <c r="I1135" s="3">
        <v>77000</v>
      </c>
      <c r="J1135" s="3">
        <v>85000</v>
      </c>
      <c r="K1135" s="3">
        <v>78200</v>
      </c>
      <c r="L1135" s="3">
        <v>86300</v>
      </c>
      <c r="M1135" s="3">
        <v>79000</v>
      </c>
      <c r="N1135" s="3">
        <v>86300</v>
      </c>
      <c r="O1135" s="11">
        <v>86900</v>
      </c>
      <c r="P1135" s="11">
        <v>94200</v>
      </c>
      <c r="Q1135" s="11">
        <v>92100</v>
      </c>
      <c r="R1135" s="11">
        <v>99800</v>
      </c>
    </row>
    <row r="1136" spans="1:18" hidden="1">
      <c r="A1136" s="10" t="s">
        <v>1757</v>
      </c>
      <c r="B1136" s="10" t="str">
        <f t="shared" si="35"/>
        <v>AVSY001</v>
      </c>
      <c r="C1136" s="4" t="s">
        <v>1758</v>
      </c>
      <c r="D1136" s="4" t="s">
        <v>20</v>
      </c>
      <c r="E1136" s="4" t="s">
        <v>640</v>
      </c>
      <c r="F1136" s="4">
        <v>1.0609999999999999</v>
      </c>
      <c r="G1136" s="4">
        <v>24</v>
      </c>
      <c r="H1136" s="4" t="s">
        <v>22</v>
      </c>
      <c r="I1136" s="3">
        <v>77000</v>
      </c>
      <c r="J1136" s="3">
        <v>85000</v>
      </c>
      <c r="K1136" s="3">
        <v>78200</v>
      </c>
      <c r="L1136" s="3">
        <v>86300</v>
      </c>
      <c r="M1136" s="3">
        <v>79000</v>
      </c>
      <c r="N1136" s="3">
        <v>86300</v>
      </c>
      <c r="O1136" s="11">
        <v>86900</v>
      </c>
      <c r="P1136" s="11">
        <v>94200</v>
      </c>
      <c r="Q1136" s="11">
        <v>92100</v>
      </c>
      <c r="R1136" s="11">
        <v>99800</v>
      </c>
    </row>
    <row r="1137" spans="1:18" hidden="1">
      <c r="A1137" s="10" t="s">
        <v>1759</v>
      </c>
      <c r="B1137" s="10" t="str">
        <f t="shared" si="35"/>
        <v>AVSY001</v>
      </c>
      <c r="C1137" s="4" t="s">
        <v>1760</v>
      </c>
      <c r="D1137" s="4" t="s">
        <v>20</v>
      </c>
      <c r="E1137" s="4" t="s">
        <v>640</v>
      </c>
      <c r="F1137" s="4">
        <v>0.90300000000000002</v>
      </c>
      <c r="G1137" s="4">
        <v>24</v>
      </c>
      <c r="H1137" s="4" t="s">
        <v>22</v>
      </c>
      <c r="I1137" s="3">
        <v>77000</v>
      </c>
      <c r="J1137" s="3">
        <v>85000</v>
      </c>
      <c r="K1137" s="3">
        <v>78200</v>
      </c>
      <c r="L1137" s="3">
        <v>86300</v>
      </c>
      <c r="M1137" s="3">
        <v>79000</v>
      </c>
      <c r="N1137" s="3">
        <v>86300</v>
      </c>
      <c r="O1137" s="11">
        <v>86900</v>
      </c>
      <c r="P1137" s="11">
        <v>94200</v>
      </c>
      <c r="Q1137" s="11">
        <v>92100</v>
      </c>
      <c r="R1137" s="11">
        <v>99800</v>
      </c>
    </row>
    <row r="1138" spans="1:18" hidden="1">
      <c r="A1138" s="10" t="s">
        <v>1761</v>
      </c>
      <c r="B1138" s="10" t="str">
        <f t="shared" si="35"/>
        <v>AVSY001</v>
      </c>
      <c r="C1138" s="4" t="s">
        <v>1762</v>
      </c>
      <c r="D1138" s="4" t="s">
        <v>20</v>
      </c>
      <c r="E1138" s="4" t="s">
        <v>640</v>
      </c>
      <c r="F1138" s="4">
        <v>0.996</v>
      </c>
      <c r="G1138" s="4">
        <v>24</v>
      </c>
      <c r="H1138" s="4" t="s">
        <v>22</v>
      </c>
      <c r="I1138" s="3">
        <v>77000</v>
      </c>
      <c r="J1138" s="3">
        <v>85000</v>
      </c>
      <c r="K1138" s="3">
        <v>78200</v>
      </c>
      <c r="L1138" s="3">
        <v>86300</v>
      </c>
      <c r="M1138" s="3">
        <v>79000</v>
      </c>
      <c r="N1138" s="3">
        <v>86300</v>
      </c>
      <c r="O1138" s="11">
        <v>86900</v>
      </c>
      <c r="P1138" s="11">
        <v>94200</v>
      </c>
      <c r="Q1138" s="11">
        <v>92100</v>
      </c>
      <c r="R1138" s="11">
        <v>99800</v>
      </c>
    </row>
    <row r="1139" spans="1:18" hidden="1">
      <c r="A1139" s="10" t="s">
        <v>1763</v>
      </c>
      <c r="B1139" s="10" t="str">
        <f t="shared" si="35"/>
        <v>AVSY001</v>
      </c>
      <c r="C1139" s="4" t="s">
        <v>1764</v>
      </c>
      <c r="D1139" s="4" t="s">
        <v>20</v>
      </c>
      <c r="E1139" s="4" t="s">
        <v>640</v>
      </c>
      <c r="F1139" s="4">
        <v>1.016</v>
      </c>
      <c r="G1139" s="4">
        <v>24</v>
      </c>
      <c r="H1139" s="4" t="s">
        <v>22</v>
      </c>
      <c r="I1139" s="3">
        <v>77000</v>
      </c>
      <c r="J1139" s="3">
        <v>85000</v>
      </c>
      <c r="K1139" s="3">
        <v>78200</v>
      </c>
      <c r="L1139" s="3">
        <v>86300</v>
      </c>
      <c r="M1139" s="3">
        <v>79000</v>
      </c>
      <c r="N1139" s="3">
        <v>86300</v>
      </c>
      <c r="O1139" s="11">
        <v>86900</v>
      </c>
      <c r="P1139" s="11">
        <v>94200</v>
      </c>
      <c r="Q1139" s="11">
        <v>92100</v>
      </c>
      <c r="R1139" s="11">
        <v>99800</v>
      </c>
    </row>
    <row r="1140" spans="1:18" hidden="1">
      <c r="A1140" s="10" t="s">
        <v>1765</v>
      </c>
      <c r="B1140" s="10" t="str">
        <f t="shared" si="35"/>
        <v>AVSY001</v>
      </c>
      <c r="C1140" s="4" t="s">
        <v>1766</v>
      </c>
      <c r="D1140" s="4" t="s">
        <v>20</v>
      </c>
      <c r="E1140" s="4" t="s">
        <v>640</v>
      </c>
      <c r="F1140" s="4">
        <v>0.996</v>
      </c>
      <c r="G1140" s="4">
        <v>24</v>
      </c>
      <c r="H1140" s="4" t="s">
        <v>22</v>
      </c>
      <c r="I1140" s="3">
        <v>77000</v>
      </c>
      <c r="J1140" s="3">
        <v>85000</v>
      </c>
      <c r="K1140" s="3">
        <v>78200</v>
      </c>
      <c r="L1140" s="3">
        <v>86300</v>
      </c>
      <c r="M1140" s="3">
        <v>79000</v>
      </c>
      <c r="N1140" s="3">
        <v>86300</v>
      </c>
      <c r="O1140" s="11">
        <v>86900</v>
      </c>
      <c r="P1140" s="11">
        <v>94200</v>
      </c>
      <c r="Q1140" s="11">
        <v>92100</v>
      </c>
      <c r="R1140" s="11">
        <v>99800</v>
      </c>
    </row>
    <row r="1141" spans="1:18" hidden="1">
      <c r="A1141" s="10" t="s">
        <v>1767</v>
      </c>
      <c r="B1141" s="10" t="str">
        <f t="shared" si="35"/>
        <v>AVSY001</v>
      </c>
      <c r="C1141" s="4" t="s">
        <v>1768</v>
      </c>
      <c r="D1141" s="4" t="s">
        <v>20</v>
      </c>
      <c r="E1141" s="4" t="s">
        <v>640</v>
      </c>
      <c r="F1141" s="4">
        <v>1.0129999999999999</v>
      </c>
      <c r="G1141" s="4">
        <v>24</v>
      </c>
      <c r="H1141" s="4" t="s">
        <v>22</v>
      </c>
      <c r="I1141" s="3">
        <v>77000</v>
      </c>
      <c r="J1141" s="3">
        <v>85000</v>
      </c>
      <c r="K1141" s="3">
        <v>78200</v>
      </c>
      <c r="L1141" s="3">
        <v>86300</v>
      </c>
      <c r="M1141" s="3">
        <v>79000</v>
      </c>
      <c r="N1141" s="3">
        <v>86300</v>
      </c>
      <c r="O1141" s="11">
        <v>86900</v>
      </c>
      <c r="P1141" s="11">
        <v>94200</v>
      </c>
      <c r="Q1141" s="11">
        <v>92100</v>
      </c>
      <c r="R1141" s="11">
        <v>99800</v>
      </c>
    </row>
    <row r="1142" spans="1:18" hidden="1">
      <c r="A1142" s="10" t="s">
        <v>1769</v>
      </c>
      <c r="B1142" s="10" t="str">
        <f t="shared" si="35"/>
        <v>AVSY001</v>
      </c>
      <c r="C1142" s="4" t="s">
        <v>1770</v>
      </c>
      <c r="D1142" s="4" t="s">
        <v>20</v>
      </c>
      <c r="E1142" s="4" t="s">
        <v>640</v>
      </c>
      <c r="F1142" s="4">
        <v>1.0329999999999999</v>
      </c>
      <c r="G1142" s="4">
        <v>24</v>
      </c>
      <c r="H1142" s="4" t="s">
        <v>22</v>
      </c>
      <c r="I1142" s="3">
        <v>77000</v>
      </c>
      <c r="J1142" s="3">
        <v>85000</v>
      </c>
      <c r="K1142" s="3">
        <v>78200</v>
      </c>
      <c r="L1142" s="3">
        <v>86300</v>
      </c>
      <c r="M1142" s="3">
        <v>79000</v>
      </c>
      <c r="N1142" s="3">
        <v>86300</v>
      </c>
      <c r="O1142" s="11">
        <v>86900</v>
      </c>
      <c r="P1142" s="11">
        <v>94200</v>
      </c>
      <c r="Q1142" s="11">
        <v>92100</v>
      </c>
      <c r="R1142" s="11">
        <v>99800</v>
      </c>
    </row>
    <row r="1143" spans="1:18" hidden="1">
      <c r="A1143" s="10" t="s">
        <v>1771</v>
      </c>
      <c r="B1143" s="10" t="str">
        <f t="shared" si="35"/>
        <v>AVSY001</v>
      </c>
      <c r="C1143" s="4" t="s">
        <v>1772</v>
      </c>
      <c r="D1143" s="4" t="s">
        <v>20</v>
      </c>
      <c r="E1143" s="4" t="s">
        <v>640</v>
      </c>
      <c r="F1143" s="4">
        <v>0.996</v>
      </c>
      <c r="G1143" s="4">
        <v>24</v>
      </c>
      <c r="H1143" s="4" t="s">
        <v>22</v>
      </c>
      <c r="I1143" s="3">
        <v>77000</v>
      </c>
      <c r="J1143" s="3">
        <v>85000</v>
      </c>
      <c r="K1143" s="3">
        <v>78200</v>
      </c>
      <c r="L1143" s="3">
        <v>86300</v>
      </c>
      <c r="M1143" s="3">
        <v>79000</v>
      </c>
      <c r="N1143" s="3">
        <v>86300</v>
      </c>
      <c r="O1143" s="11">
        <v>86900</v>
      </c>
      <c r="P1143" s="11">
        <v>94200</v>
      </c>
      <c r="Q1143" s="11">
        <v>92100</v>
      </c>
      <c r="R1143" s="11">
        <v>99800</v>
      </c>
    </row>
    <row r="1144" spans="1:18" hidden="1">
      <c r="A1144" s="10" t="s">
        <v>1773</v>
      </c>
      <c r="B1144" s="10" t="str">
        <f t="shared" si="35"/>
        <v>AVSY001</v>
      </c>
      <c r="C1144" s="4" t="s">
        <v>1774</v>
      </c>
      <c r="D1144" s="4" t="s">
        <v>20</v>
      </c>
      <c r="E1144" s="4" t="s">
        <v>640</v>
      </c>
      <c r="F1144" s="4">
        <v>0.997</v>
      </c>
      <c r="G1144" s="4">
        <v>24</v>
      </c>
      <c r="H1144" s="4" t="s">
        <v>22</v>
      </c>
      <c r="I1144" s="3">
        <v>77000</v>
      </c>
      <c r="J1144" s="3">
        <v>85000</v>
      </c>
      <c r="K1144" s="3">
        <v>78200</v>
      </c>
      <c r="L1144" s="3">
        <v>86300</v>
      </c>
      <c r="M1144" s="3">
        <v>79000</v>
      </c>
      <c r="N1144" s="3">
        <v>86300</v>
      </c>
      <c r="O1144" s="11">
        <v>86900</v>
      </c>
      <c r="P1144" s="11">
        <v>94200</v>
      </c>
      <c r="Q1144" s="11">
        <v>92100</v>
      </c>
      <c r="R1144" s="11">
        <v>99800</v>
      </c>
    </row>
    <row r="1145" spans="1:18" hidden="1">
      <c r="A1145" s="10" t="s">
        <v>1775</v>
      </c>
      <c r="B1145" s="10" t="str">
        <f t="shared" si="35"/>
        <v>AVSY001</v>
      </c>
      <c r="C1145" s="4" t="s">
        <v>1776</v>
      </c>
      <c r="D1145" s="4" t="s">
        <v>20</v>
      </c>
      <c r="E1145" s="4" t="s">
        <v>640</v>
      </c>
      <c r="F1145" s="4">
        <v>1.0109999999999999</v>
      </c>
      <c r="G1145" s="4">
        <v>24</v>
      </c>
      <c r="H1145" s="4" t="s">
        <v>22</v>
      </c>
      <c r="I1145" s="3">
        <v>77000</v>
      </c>
      <c r="J1145" s="3">
        <v>85000</v>
      </c>
      <c r="K1145" s="3">
        <v>78200</v>
      </c>
      <c r="L1145" s="3">
        <v>86300</v>
      </c>
      <c r="M1145" s="3">
        <v>79000</v>
      </c>
      <c r="N1145" s="3">
        <v>86300</v>
      </c>
      <c r="O1145" s="11">
        <v>86900</v>
      </c>
      <c r="P1145" s="11">
        <v>94200</v>
      </c>
      <c r="Q1145" s="11">
        <v>92100</v>
      </c>
      <c r="R1145" s="11">
        <v>99800</v>
      </c>
    </row>
    <row r="1146" spans="1:18" hidden="1">
      <c r="A1146" s="10" t="s">
        <v>1777</v>
      </c>
      <c r="B1146" s="10" t="str">
        <f t="shared" si="35"/>
        <v>AVSY001</v>
      </c>
      <c r="C1146" s="4" t="s">
        <v>1778</v>
      </c>
      <c r="D1146" s="4" t="s">
        <v>20</v>
      </c>
      <c r="E1146" s="4" t="s">
        <v>640</v>
      </c>
      <c r="F1146" s="4">
        <v>0.98799999999999999</v>
      </c>
      <c r="G1146" s="4">
        <v>24</v>
      </c>
      <c r="H1146" s="4" t="s">
        <v>22</v>
      </c>
      <c r="I1146" s="3">
        <v>77000</v>
      </c>
      <c r="J1146" s="3">
        <v>85000</v>
      </c>
      <c r="K1146" s="3">
        <v>78200</v>
      </c>
      <c r="L1146" s="3">
        <v>86300</v>
      </c>
      <c r="M1146" s="3">
        <v>79000</v>
      </c>
      <c r="N1146" s="3">
        <v>86300</v>
      </c>
      <c r="O1146" s="11">
        <v>86900</v>
      </c>
      <c r="P1146" s="11">
        <v>94200</v>
      </c>
      <c r="Q1146" s="11">
        <v>92100</v>
      </c>
      <c r="R1146" s="11">
        <v>99800</v>
      </c>
    </row>
    <row r="1147" spans="1:18" hidden="1">
      <c r="A1147" s="10" t="s">
        <v>1779</v>
      </c>
      <c r="B1147" s="10" t="str">
        <f t="shared" si="35"/>
        <v>AVSY001</v>
      </c>
      <c r="C1147" s="4" t="s">
        <v>1780</v>
      </c>
      <c r="D1147" s="4" t="s">
        <v>20</v>
      </c>
      <c r="E1147" s="4" t="s">
        <v>640</v>
      </c>
      <c r="F1147" s="4">
        <v>1.03</v>
      </c>
      <c r="G1147" s="4">
        <v>24</v>
      </c>
      <c r="H1147" s="4" t="s">
        <v>22</v>
      </c>
      <c r="I1147" s="3">
        <v>77000</v>
      </c>
      <c r="J1147" s="3">
        <v>85000</v>
      </c>
      <c r="K1147" s="3">
        <v>78200</v>
      </c>
      <c r="L1147" s="3">
        <v>86300</v>
      </c>
      <c r="M1147" s="3">
        <v>79000</v>
      </c>
      <c r="N1147" s="3">
        <v>86300</v>
      </c>
      <c r="O1147" s="11">
        <v>86900</v>
      </c>
      <c r="P1147" s="11">
        <v>94200</v>
      </c>
      <c r="Q1147" s="11">
        <v>92100</v>
      </c>
      <c r="R1147" s="11">
        <v>99800</v>
      </c>
    </row>
    <row r="1148" spans="1:18" hidden="1">
      <c r="A1148" s="10" t="s">
        <v>1781</v>
      </c>
      <c r="B1148" s="10" t="str">
        <f t="shared" si="35"/>
        <v>AVSY001</v>
      </c>
      <c r="C1148" s="4" t="s">
        <v>1782</v>
      </c>
      <c r="D1148" s="4" t="s">
        <v>20</v>
      </c>
      <c r="E1148" s="4" t="s">
        <v>640</v>
      </c>
      <c r="F1148" s="4">
        <v>1.02</v>
      </c>
      <c r="G1148" s="4">
        <v>24</v>
      </c>
      <c r="H1148" s="4" t="s">
        <v>22</v>
      </c>
      <c r="I1148" s="3">
        <v>77000</v>
      </c>
      <c r="J1148" s="3">
        <v>85000</v>
      </c>
      <c r="K1148" s="3">
        <v>78200</v>
      </c>
      <c r="L1148" s="3">
        <v>86300</v>
      </c>
      <c r="M1148" s="3">
        <v>79000</v>
      </c>
      <c r="N1148" s="3">
        <v>86300</v>
      </c>
      <c r="O1148" s="11">
        <v>86900</v>
      </c>
      <c r="P1148" s="11">
        <v>94200</v>
      </c>
      <c r="Q1148" s="11">
        <v>92100</v>
      </c>
      <c r="R1148" s="11">
        <v>99800</v>
      </c>
    </row>
    <row r="1149" spans="1:18" hidden="1">
      <c r="A1149" s="10" t="s">
        <v>1783</v>
      </c>
      <c r="B1149" s="10" t="str">
        <f t="shared" si="35"/>
        <v>AVSY001</v>
      </c>
      <c r="C1149" s="4" t="s">
        <v>1784</v>
      </c>
      <c r="D1149" s="4" t="s">
        <v>20</v>
      </c>
      <c r="E1149" s="4" t="s">
        <v>640</v>
      </c>
      <c r="F1149" s="4">
        <v>1.038</v>
      </c>
      <c r="G1149" s="4">
        <v>24</v>
      </c>
      <c r="H1149" s="4" t="s">
        <v>22</v>
      </c>
      <c r="I1149" s="3">
        <v>77000</v>
      </c>
      <c r="J1149" s="3">
        <v>85000</v>
      </c>
      <c r="K1149" s="3">
        <v>78200</v>
      </c>
      <c r="L1149" s="3">
        <v>86300</v>
      </c>
      <c r="M1149" s="3">
        <v>79000</v>
      </c>
      <c r="N1149" s="3">
        <v>86300</v>
      </c>
      <c r="O1149" s="11">
        <v>86900</v>
      </c>
      <c r="P1149" s="11">
        <v>94200</v>
      </c>
      <c r="Q1149" s="11">
        <v>92100</v>
      </c>
      <c r="R1149" s="11">
        <v>99800</v>
      </c>
    </row>
    <row r="1150" spans="1:18" hidden="1">
      <c r="A1150" s="10" t="s">
        <v>1785</v>
      </c>
      <c r="B1150" s="10" t="str">
        <f t="shared" si="35"/>
        <v>AVSY001</v>
      </c>
      <c r="C1150" s="4" t="s">
        <v>1786</v>
      </c>
      <c r="D1150" s="4" t="s">
        <v>20</v>
      </c>
      <c r="E1150" s="4" t="s">
        <v>640</v>
      </c>
      <c r="F1150" s="4">
        <v>1.0589999999999999</v>
      </c>
      <c r="G1150" s="4">
        <v>24</v>
      </c>
      <c r="H1150" s="4" t="s">
        <v>22</v>
      </c>
      <c r="I1150" s="3">
        <v>77000</v>
      </c>
      <c r="J1150" s="3">
        <v>85000</v>
      </c>
      <c r="K1150" s="3">
        <v>78200</v>
      </c>
      <c r="L1150" s="3">
        <v>86300</v>
      </c>
      <c r="M1150" s="3">
        <v>79000</v>
      </c>
      <c r="N1150" s="3">
        <v>86300</v>
      </c>
      <c r="O1150" s="11">
        <v>86900</v>
      </c>
      <c r="P1150" s="11">
        <v>94200</v>
      </c>
      <c r="Q1150" s="11">
        <v>92100</v>
      </c>
      <c r="R1150" s="11">
        <v>99800</v>
      </c>
    </row>
    <row r="1151" spans="1:18" hidden="1">
      <c r="A1151" s="10" t="s">
        <v>1787</v>
      </c>
      <c r="B1151" s="10" t="str">
        <f t="shared" si="35"/>
        <v>AVSY001</v>
      </c>
      <c r="C1151" s="4" t="s">
        <v>1788</v>
      </c>
      <c r="D1151" s="4" t="s">
        <v>20</v>
      </c>
      <c r="E1151" s="4" t="s">
        <v>640</v>
      </c>
      <c r="F1151" s="4">
        <v>1.056</v>
      </c>
      <c r="G1151" s="4">
        <v>24</v>
      </c>
      <c r="H1151" s="4" t="s">
        <v>22</v>
      </c>
      <c r="I1151" s="3">
        <v>77000</v>
      </c>
      <c r="J1151" s="3">
        <v>85000</v>
      </c>
      <c r="K1151" s="3">
        <v>78200</v>
      </c>
      <c r="L1151" s="3">
        <v>86300</v>
      </c>
      <c r="M1151" s="3">
        <v>79000</v>
      </c>
      <c r="N1151" s="3">
        <v>86300</v>
      </c>
      <c r="O1151" s="11">
        <v>86900</v>
      </c>
      <c r="P1151" s="11">
        <v>94200</v>
      </c>
      <c r="Q1151" s="11">
        <v>92100</v>
      </c>
      <c r="R1151" s="11">
        <v>99800</v>
      </c>
    </row>
    <row r="1152" spans="1:18" hidden="1">
      <c r="A1152" s="10" t="s">
        <v>1789</v>
      </c>
      <c r="B1152" s="10" t="str">
        <f t="shared" si="35"/>
        <v>AVSY001</v>
      </c>
      <c r="C1152" s="4" t="s">
        <v>1790</v>
      </c>
      <c r="D1152" s="4" t="s">
        <v>20</v>
      </c>
      <c r="E1152" s="4" t="s">
        <v>640</v>
      </c>
      <c r="F1152" s="4">
        <v>1.056</v>
      </c>
      <c r="G1152" s="4">
        <v>24</v>
      </c>
      <c r="H1152" s="4" t="s">
        <v>22</v>
      </c>
      <c r="I1152" s="3">
        <v>77000</v>
      </c>
      <c r="J1152" s="3">
        <v>85000</v>
      </c>
      <c r="K1152" s="3">
        <v>78200</v>
      </c>
      <c r="L1152" s="3">
        <v>86300</v>
      </c>
      <c r="M1152" s="3">
        <v>79000</v>
      </c>
      <c r="N1152" s="3">
        <v>86300</v>
      </c>
      <c r="O1152" s="11">
        <v>86900</v>
      </c>
      <c r="P1152" s="11">
        <v>94200</v>
      </c>
      <c r="Q1152" s="11">
        <v>92100</v>
      </c>
      <c r="R1152" s="11">
        <v>99800</v>
      </c>
    </row>
    <row r="1153" spans="1:18" hidden="1">
      <c r="A1153" s="10" t="s">
        <v>1791</v>
      </c>
      <c r="B1153" s="10" t="str">
        <f t="shared" si="35"/>
        <v>AVSY001</v>
      </c>
      <c r="C1153" s="4" t="s">
        <v>1792</v>
      </c>
      <c r="D1153" s="4" t="s">
        <v>20</v>
      </c>
      <c r="E1153" s="4" t="s">
        <v>640</v>
      </c>
      <c r="F1153" s="4">
        <v>1.0429999999999999</v>
      </c>
      <c r="G1153" s="4">
        <v>24</v>
      </c>
      <c r="H1153" s="4" t="s">
        <v>22</v>
      </c>
      <c r="I1153" s="3">
        <v>77000</v>
      </c>
      <c r="J1153" s="3">
        <v>85000</v>
      </c>
      <c r="K1153" s="3">
        <v>78200</v>
      </c>
      <c r="L1153" s="3">
        <v>86300</v>
      </c>
      <c r="M1153" s="3">
        <v>79000</v>
      </c>
      <c r="N1153" s="3">
        <v>86300</v>
      </c>
      <c r="O1153" s="11">
        <v>86900</v>
      </c>
      <c r="P1153" s="11">
        <v>94200</v>
      </c>
      <c r="Q1153" s="11">
        <v>92100</v>
      </c>
      <c r="R1153" s="11">
        <v>99800</v>
      </c>
    </row>
    <row r="1154" spans="1:18" hidden="1">
      <c r="A1154" s="10" t="s">
        <v>1793</v>
      </c>
      <c r="B1154" s="10" t="str">
        <f t="shared" si="35"/>
        <v>AVSY001</v>
      </c>
      <c r="C1154" s="4" t="s">
        <v>1794</v>
      </c>
      <c r="D1154" s="4" t="s">
        <v>20</v>
      </c>
      <c r="E1154" s="4" t="s">
        <v>640</v>
      </c>
      <c r="F1154" s="4">
        <v>1.0129999999999999</v>
      </c>
      <c r="G1154" s="4">
        <v>24</v>
      </c>
      <c r="H1154" s="4" t="s">
        <v>22</v>
      </c>
      <c r="I1154" s="3">
        <v>77000</v>
      </c>
      <c r="J1154" s="3">
        <v>85000</v>
      </c>
      <c r="K1154" s="3">
        <v>78200</v>
      </c>
      <c r="L1154" s="3">
        <v>86300</v>
      </c>
      <c r="M1154" s="3">
        <v>79000</v>
      </c>
      <c r="N1154" s="3">
        <v>86300</v>
      </c>
      <c r="O1154" s="11">
        <v>86900</v>
      </c>
      <c r="P1154" s="11">
        <v>94200</v>
      </c>
      <c r="Q1154" s="11">
        <v>92100</v>
      </c>
      <c r="R1154" s="11">
        <v>99800</v>
      </c>
    </row>
    <row r="1155" spans="1:18" hidden="1">
      <c r="A1155" s="10" t="s">
        <v>1795</v>
      </c>
      <c r="B1155" s="10" t="str">
        <f t="shared" si="35"/>
        <v>AVSY001</v>
      </c>
      <c r="C1155" s="4" t="s">
        <v>1796</v>
      </c>
      <c r="D1155" s="4" t="s">
        <v>20</v>
      </c>
      <c r="E1155" s="4" t="s">
        <v>640</v>
      </c>
      <c r="F1155" s="4">
        <v>1.222</v>
      </c>
      <c r="G1155" s="4">
        <v>24</v>
      </c>
      <c r="H1155" s="4" t="s">
        <v>22</v>
      </c>
      <c r="I1155" s="3">
        <v>77000</v>
      </c>
      <c r="J1155" s="3">
        <v>85000</v>
      </c>
      <c r="K1155" s="3">
        <v>78200</v>
      </c>
      <c r="L1155" s="3">
        <v>86300</v>
      </c>
      <c r="M1155" s="3">
        <v>79000</v>
      </c>
      <c r="N1155" s="3">
        <v>86300</v>
      </c>
      <c r="O1155" s="11">
        <v>86900</v>
      </c>
      <c r="P1155" s="11">
        <v>94200</v>
      </c>
      <c r="Q1155" s="11">
        <v>92100</v>
      </c>
      <c r="R1155" s="11">
        <v>99800</v>
      </c>
    </row>
    <row r="1156" spans="1:18" hidden="1">
      <c r="A1156" s="10" t="s">
        <v>1797</v>
      </c>
      <c r="B1156" s="10" t="str">
        <f t="shared" si="35"/>
        <v>AVSY001</v>
      </c>
      <c r="C1156" s="4" t="s">
        <v>1798</v>
      </c>
      <c r="D1156" s="4" t="s">
        <v>20</v>
      </c>
      <c r="E1156" s="4" t="s">
        <v>640</v>
      </c>
      <c r="F1156" s="4">
        <v>1.0760000000000001</v>
      </c>
      <c r="G1156" s="4">
        <v>24</v>
      </c>
      <c r="H1156" s="4" t="s">
        <v>22</v>
      </c>
      <c r="I1156" s="3">
        <v>77000</v>
      </c>
      <c r="J1156" s="3">
        <v>85000</v>
      </c>
      <c r="K1156" s="3">
        <v>78200</v>
      </c>
      <c r="L1156" s="3">
        <v>86300</v>
      </c>
      <c r="M1156" s="3">
        <v>79000</v>
      </c>
      <c r="N1156" s="3">
        <v>86300</v>
      </c>
      <c r="O1156" s="11">
        <v>86900</v>
      </c>
      <c r="P1156" s="11">
        <v>94200</v>
      </c>
      <c r="Q1156" s="11">
        <v>92100</v>
      </c>
      <c r="R1156" s="11">
        <v>99800</v>
      </c>
    </row>
    <row r="1157" spans="1:18" hidden="1">
      <c r="A1157" s="10" t="s">
        <v>1799</v>
      </c>
      <c r="B1157" s="10" t="str">
        <f t="shared" si="35"/>
        <v>AVSY001</v>
      </c>
      <c r="C1157" s="4" t="s">
        <v>1800</v>
      </c>
      <c r="D1157" s="4" t="s">
        <v>20</v>
      </c>
      <c r="E1157" s="4" t="s">
        <v>640</v>
      </c>
      <c r="F1157" s="4">
        <v>1.054</v>
      </c>
      <c r="G1157" s="4">
        <v>24</v>
      </c>
      <c r="H1157" s="4" t="s">
        <v>22</v>
      </c>
      <c r="I1157" s="3">
        <v>77000</v>
      </c>
      <c r="J1157" s="3">
        <v>85000</v>
      </c>
      <c r="K1157" s="3">
        <v>78200</v>
      </c>
      <c r="L1157" s="3">
        <v>86300</v>
      </c>
      <c r="M1157" s="3">
        <v>79000</v>
      </c>
      <c r="N1157" s="3">
        <v>86300</v>
      </c>
      <c r="O1157" s="11">
        <v>86900</v>
      </c>
      <c r="P1157" s="11">
        <v>94200</v>
      </c>
      <c r="Q1157" s="11">
        <v>92100</v>
      </c>
      <c r="R1157" s="11">
        <v>99800</v>
      </c>
    </row>
    <row r="1158" spans="1:18" hidden="1">
      <c r="A1158" s="10" t="s">
        <v>1801</v>
      </c>
      <c r="B1158" s="10" t="str">
        <f t="shared" si="35"/>
        <v>AVSY001</v>
      </c>
      <c r="C1158" s="4" t="s">
        <v>1802</v>
      </c>
      <c r="D1158" s="4" t="s">
        <v>20</v>
      </c>
      <c r="E1158" s="4" t="s">
        <v>640</v>
      </c>
      <c r="F1158" s="4">
        <v>0.97599999999999998</v>
      </c>
      <c r="G1158" s="4">
        <v>24</v>
      </c>
      <c r="H1158" s="4" t="s">
        <v>22</v>
      </c>
      <c r="I1158" s="3">
        <v>77000</v>
      </c>
      <c r="J1158" s="3">
        <v>85000</v>
      </c>
      <c r="K1158" s="3">
        <v>78200</v>
      </c>
      <c r="L1158" s="3">
        <v>86300</v>
      </c>
      <c r="M1158" s="3">
        <v>79000</v>
      </c>
      <c r="N1158" s="3">
        <v>86300</v>
      </c>
      <c r="O1158" s="11">
        <v>86900</v>
      </c>
      <c r="P1158" s="11">
        <v>94200</v>
      </c>
      <c r="Q1158" s="11">
        <v>92100</v>
      </c>
      <c r="R1158" s="11">
        <v>99800</v>
      </c>
    </row>
    <row r="1159" spans="1:18" hidden="1">
      <c r="A1159" s="10" t="s">
        <v>1803</v>
      </c>
      <c r="B1159" s="10" t="str">
        <f t="shared" si="35"/>
        <v>AVSY001</v>
      </c>
      <c r="C1159" s="4" t="s">
        <v>1804</v>
      </c>
      <c r="D1159" s="4" t="s">
        <v>20</v>
      </c>
      <c r="E1159" s="4" t="s">
        <v>640</v>
      </c>
      <c r="F1159" s="4">
        <v>1.0469999999999999</v>
      </c>
      <c r="G1159" s="4">
        <v>24</v>
      </c>
      <c r="H1159" s="4" t="s">
        <v>22</v>
      </c>
      <c r="I1159" s="3">
        <v>77000</v>
      </c>
      <c r="J1159" s="3">
        <v>85000</v>
      </c>
      <c r="K1159" s="3">
        <v>78200</v>
      </c>
      <c r="L1159" s="3">
        <v>86300</v>
      </c>
      <c r="M1159" s="3">
        <v>79000</v>
      </c>
      <c r="N1159" s="3">
        <v>86300</v>
      </c>
      <c r="O1159" s="11">
        <v>86900</v>
      </c>
      <c r="P1159" s="11">
        <v>94200</v>
      </c>
      <c r="Q1159" s="11">
        <v>92100</v>
      </c>
      <c r="R1159" s="11">
        <v>99800</v>
      </c>
    </row>
    <row r="1160" spans="1:18" hidden="1">
      <c r="A1160" s="10" t="s">
        <v>1805</v>
      </c>
      <c r="B1160" s="10" t="str">
        <f t="shared" si="35"/>
        <v>AVSY001</v>
      </c>
      <c r="C1160" s="4" t="s">
        <v>1806</v>
      </c>
      <c r="D1160" s="4" t="s">
        <v>20</v>
      </c>
      <c r="E1160" s="4" t="s">
        <v>640</v>
      </c>
      <c r="F1160" s="4">
        <v>1.079</v>
      </c>
      <c r="G1160" s="4">
        <v>24</v>
      </c>
      <c r="H1160" s="4" t="s">
        <v>22</v>
      </c>
      <c r="I1160" s="3">
        <v>77000</v>
      </c>
      <c r="J1160" s="3">
        <v>85000</v>
      </c>
      <c r="K1160" s="3">
        <v>78200</v>
      </c>
      <c r="L1160" s="3">
        <v>86300</v>
      </c>
      <c r="M1160" s="3">
        <v>79000</v>
      </c>
      <c r="N1160" s="3">
        <v>86300</v>
      </c>
      <c r="O1160" s="11">
        <v>86900</v>
      </c>
      <c r="P1160" s="11">
        <v>94200</v>
      </c>
      <c r="Q1160" s="11">
        <v>92100</v>
      </c>
      <c r="R1160" s="11">
        <v>99800</v>
      </c>
    </row>
    <row r="1161" spans="1:18" hidden="1">
      <c r="A1161" s="10" t="s">
        <v>1807</v>
      </c>
      <c r="B1161" s="10" t="str">
        <f t="shared" si="35"/>
        <v>AVSY001</v>
      </c>
      <c r="C1161" s="4" t="s">
        <v>1808</v>
      </c>
      <c r="D1161" s="4" t="s">
        <v>20</v>
      </c>
      <c r="E1161" s="4" t="s">
        <v>640</v>
      </c>
      <c r="F1161" s="4">
        <v>1.0309999999999999</v>
      </c>
      <c r="G1161" s="4">
        <v>24</v>
      </c>
      <c r="H1161" s="4" t="s">
        <v>22</v>
      </c>
      <c r="I1161" s="3">
        <v>77000</v>
      </c>
      <c r="J1161" s="3">
        <v>85000</v>
      </c>
      <c r="K1161" s="3">
        <v>78200</v>
      </c>
      <c r="L1161" s="3">
        <v>86300</v>
      </c>
      <c r="M1161" s="3">
        <v>79000</v>
      </c>
      <c r="N1161" s="3">
        <v>86300</v>
      </c>
      <c r="O1161" s="11">
        <v>86900</v>
      </c>
      <c r="P1161" s="11">
        <v>94200</v>
      </c>
      <c r="Q1161" s="11">
        <v>92100</v>
      </c>
      <c r="R1161" s="11">
        <v>99800</v>
      </c>
    </row>
    <row r="1162" spans="1:18" hidden="1">
      <c r="A1162" s="10" t="s">
        <v>1809</v>
      </c>
      <c r="B1162" s="10" t="str">
        <f t="shared" si="35"/>
        <v>AVSY001</v>
      </c>
      <c r="C1162" s="4" t="s">
        <v>1810</v>
      </c>
      <c r="D1162" s="4" t="s">
        <v>20</v>
      </c>
      <c r="E1162" s="4" t="s">
        <v>640</v>
      </c>
      <c r="F1162" s="4">
        <v>1.0760000000000001</v>
      </c>
      <c r="G1162" s="4">
        <v>24</v>
      </c>
      <c r="H1162" s="4" t="s">
        <v>22</v>
      </c>
      <c r="I1162" s="3">
        <v>77000</v>
      </c>
      <c r="J1162" s="3">
        <v>85000</v>
      </c>
      <c r="K1162" s="3">
        <v>78200</v>
      </c>
      <c r="L1162" s="3">
        <v>86300</v>
      </c>
      <c r="M1162" s="3">
        <v>79000</v>
      </c>
      <c r="N1162" s="3">
        <v>86300</v>
      </c>
      <c r="O1162" s="11">
        <v>86900</v>
      </c>
      <c r="P1162" s="11">
        <v>94200</v>
      </c>
      <c r="Q1162" s="11">
        <v>92100</v>
      </c>
      <c r="R1162" s="11">
        <v>99800</v>
      </c>
    </row>
    <row r="1163" spans="1:18" hidden="1">
      <c r="A1163" s="10" t="s">
        <v>1811</v>
      </c>
      <c r="B1163" s="10" t="str">
        <f t="shared" si="35"/>
        <v>AVSY001</v>
      </c>
      <c r="C1163" s="4" t="s">
        <v>1812</v>
      </c>
      <c r="D1163" s="4" t="s">
        <v>20</v>
      </c>
      <c r="E1163" s="4" t="s">
        <v>640</v>
      </c>
      <c r="F1163" s="4">
        <v>1.0489999999999999</v>
      </c>
      <c r="G1163" s="4">
        <v>24</v>
      </c>
      <c r="H1163" s="4" t="s">
        <v>22</v>
      </c>
      <c r="I1163" s="3">
        <v>77000</v>
      </c>
      <c r="J1163" s="3">
        <v>85000</v>
      </c>
      <c r="K1163" s="3">
        <v>78200</v>
      </c>
      <c r="L1163" s="3">
        <v>86300</v>
      </c>
      <c r="M1163" s="3">
        <v>79000</v>
      </c>
      <c r="N1163" s="3">
        <v>86300</v>
      </c>
      <c r="O1163" s="11">
        <v>86900</v>
      </c>
      <c r="P1163" s="11">
        <v>94200</v>
      </c>
      <c r="Q1163" s="11">
        <v>92100</v>
      </c>
      <c r="R1163" s="11">
        <v>99800</v>
      </c>
    </row>
    <row r="1164" spans="1:18" hidden="1">
      <c r="A1164" s="10" t="s">
        <v>1813</v>
      </c>
      <c r="B1164" s="10" t="str">
        <f t="shared" si="35"/>
        <v>AVSY001</v>
      </c>
      <c r="C1164" s="4" t="s">
        <v>1814</v>
      </c>
      <c r="D1164" s="4" t="s">
        <v>20</v>
      </c>
      <c r="E1164" s="4" t="s">
        <v>640</v>
      </c>
      <c r="F1164" s="4">
        <v>1.056</v>
      </c>
      <c r="G1164" s="4">
        <v>24</v>
      </c>
      <c r="H1164" s="4" t="s">
        <v>22</v>
      </c>
      <c r="I1164" s="3">
        <v>77000</v>
      </c>
      <c r="J1164" s="3">
        <v>85000</v>
      </c>
      <c r="K1164" s="3">
        <v>78200</v>
      </c>
      <c r="L1164" s="3">
        <v>86300</v>
      </c>
      <c r="M1164" s="3">
        <v>79000</v>
      </c>
      <c r="N1164" s="3">
        <v>86300</v>
      </c>
      <c r="O1164" s="11">
        <v>86900</v>
      </c>
      <c r="P1164" s="11">
        <v>94200</v>
      </c>
      <c r="Q1164" s="11">
        <v>92100</v>
      </c>
      <c r="R1164" s="11">
        <v>99800</v>
      </c>
    </row>
    <row r="1165" spans="1:18" hidden="1">
      <c r="A1165" s="10" t="s">
        <v>1815</v>
      </c>
      <c r="B1165" s="10" t="str">
        <f t="shared" si="35"/>
        <v>AVSY001</v>
      </c>
      <c r="C1165" s="4" t="s">
        <v>1816</v>
      </c>
      <c r="D1165" s="4" t="s">
        <v>20</v>
      </c>
      <c r="E1165" s="4" t="s">
        <v>640</v>
      </c>
      <c r="F1165" s="4">
        <v>1.0129999999999999</v>
      </c>
      <c r="G1165" s="4">
        <v>24</v>
      </c>
      <c r="H1165" s="4" t="s">
        <v>22</v>
      </c>
      <c r="I1165" s="3">
        <v>77000</v>
      </c>
      <c r="J1165" s="3">
        <v>85000</v>
      </c>
      <c r="K1165" s="3">
        <v>78200</v>
      </c>
      <c r="L1165" s="3">
        <v>86300</v>
      </c>
      <c r="M1165" s="3">
        <v>79000</v>
      </c>
      <c r="N1165" s="3">
        <v>86300</v>
      </c>
      <c r="O1165" s="11">
        <v>86900</v>
      </c>
      <c r="P1165" s="11">
        <v>94200</v>
      </c>
      <c r="Q1165" s="11">
        <v>92100</v>
      </c>
      <c r="R1165" s="11">
        <v>99800</v>
      </c>
    </row>
    <row r="1166" spans="1:18" hidden="1">
      <c r="A1166" s="10" t="s">
        <v>1817</v>
      </c>
      <c r="B1166" s="10" t="str">
        <f t="shared" si="35"/>
        <v>AVSY001</v>
      </c>
      <c r="C1166" s="4" t="s">
        <v>1818</v>
      </c>
      <c r="D1166" s="4" t="s">
        <v>20</v>
      </c>
      <c r="E1166" s="4" t="s">
        <v>640</v>
      </c>
      <c r="F1166" s="4">
        <v>1.01</v>
      </c>
      <c r="G1166" s="4">
        <v>24</v>
      </c>
      <c r="H1166" s="4" t="s">
        <v>22</v>
      </c>
      <c r="I1166" s="3">
        <v>77000</v>
      </c>
      <c r="J1166" s="3">
        <v>85000</v>
      </c>
      <c r="K1166" s="3">
        <v>78200</v>
      </c>
      <c r="L1166" s="3">
        <v>86300</v>
      </c>
      <c r="M1166" s="3">
        <v>79000</v>
      </c>
      <c r="N1166" s="3">
        <v>86300</v>
      </c>
      <c r="O1166" s="11">
        <v>86900</v>
      </c>
      <c r="P1166" s="11">
        <v>94200</v>
      </c>
      <c r="Q1166" s="11">
        <v>92100</v>
      </c>
      <c r="R1166" s="11">
        <v>99800</v>
      </c>
    </row>
    <row r="1167" spans="1:18" hidden="1">
      <c r="A1167" s="10" t="s">
        <v>1819</v>
      </c>
      <c r="B1167" s="10" t="str">
        <f t="shared" si="35"/>
        <v>AVSY001</v>
      </c>
      <c r="C1167" s="4" t="s">
        <v>1820</v>
      </c>
      <c r="D1167" s="4" t="s">
        <v>20</v>
      </c>
      <c r="E1167" s="4" t="s">
        <v>640</v>
      </c>
      <c r="F1167" s="4">
        <v>0.97899999999999998</v>
      </c>
      <c r="G1167" s="4">
        <v>24</v>
      </c>
      <c r="H1167" s="4" t="s">
        <v>22</v>
      </c>
      <c r="I1167" s="3">
        <v>77000</v>
      </c>
      <c r="J1167" s="3">
        <v>85000</v>
      </c>
      <c r="K1167" s="3">
        <v>78200</v>
      </c>
      <c r="L1167" s="3">
        <v>86300</v>
      </c>
      <c r="M1167" s="3">
        <v>79000</v>
      </c>
      <c r="N1167" s="3">
        <v>86300</v>
      </c>
      <c r="O1167" s="11">
        <v>86900</v>
      </c>
      <c r="P1167" s="11">
        <v>94200</v>
      </c>
      <c r="Q1167" s="11">
        <v>92100</v>
      </c>
      <c r="R1167" s="11">
        <v>99800</v>
      </c>
    </row>
    <row r="1168" spans="1:18" hidden="1">
      <c r="A1168" s="10" t="s">
        <v>1821</v>
      </c>
      <c r="B1168" s="10" t="str">
        <f t="shared" si="35"/>
        <v>AVSY001</v>
      </c>
      <c r="C1168" s="4" t="s">
        <v>1822</v>
      </c>
      <c r="D1168" s="4" t="s">
        <v>20</v>
      </c>
      <c r="E1168" s="4" t="s">
        <v>640</v>
      </c>
      <c r="F1168" s="4">
        <v>0.999</v>
      </c>
      <c r="G1168" s="4">
        <v>24</v>
      </c>
      <c r="H1168" s="4" t="s">
        <v>22</v>
      </c>
      <c r="I1168" s="3">
        <v>77000</v>
      </c>
      <c r="J1168" s="3">
        <v>85000</v>
      </c>
      <c r="K1168" s="3">
        <v>78200</v>
      </c>
      <c r="L1168" s="3">
        <v>86300</v>
      </c>
      <c r="M1168" s="3">
        <v>79000</v>
      </c>
      <c r="N1168" s="3">
        <v>86300</v>
      </c>
      <c r="O1168" s="11">
        <v>86900</v>
      </c>
      <c r="P1168" s="11">
        <v>94200</v>
      </c>
      <c r="Q1168" s="11">
        <v>92100</v>
      </c>
      <c r="R1168" s="11">
        <v>99800</v>
      </c>
    </row>
    <row r="1169" spans="1:18" hidden="1">
      <c r="A1169" s="10" t="s">
        <v>1823</v>
      </c>
      <c r="B1169" s="10" t="str">
        <f t="shared" ref="B1169:B1231" si="36">LEFT(A1169,7)</f>
        <v>AVSY001</v>
      </c>
      <c r="C1169" s="4" t="s">
        <v>1824</v>
      </c>
      <c r="D1169" s="4" t="s">
        <v>20</v>
      </c>
      <c r="E1169" s="4" t="s">
        <v>640</v>
      </c>
      <c r="F1169" s="4">
        <v>1.071</v>
      </c>
      <c r="G1169" s="4">
        <v>24</v>
      </c>
      <c r="H1169" s="4" t="s">
        <v>22</v>
      </c>
      <c r="I1169" s="3">
        <v>77000</v>
      </c>
      <c r="J1169" s="3">
        <v>85000</v>
      </c>
      <c r="K1169" s="3">
        <v>78200</v>
      </c>
      <c r="L1169" s="3">
        <v>86300</v>
      </c>
      <c r="M1169" s="3">
        <v>79000</v>
      </c>
      <c r="N1169" s="3">
        <v>86300</v>
      </c>
      <c r="O1169" s="11">
        <v>86900</v>
      </c>
      <c r="P1169" s="11">
        <v>94200</v>
      </c>
      <c r="Q1169" s="11">
        <v>92100</v>
      </c>
      <c r="R1169" s="11">
        <v>99800</v>
      </c>
    </row>
    <row r="1170" spans="1:18" hidden="1">
      <c r="A1170" s="10" t="s">
        <v>1825</v>
      </c>
      <c r="B1170" s="10" t="str">
        <f t="shared" si="36"/>
        <v>AVSY001</v>
      </c>
      <c r="C1170" s="4" t="s">
        <v>1826</v>
      </c>
      <c r="D1170" s="4" t="s">
        <v>20</v>
      </c>
      <c r="E1170" s="4" t="s">
        <v>640</v>
      </c>
      <c r="F1170" s="4">
        <v>1.056</v>
      </c>
      <c r="G1170" s="4">
        <v>24</v>
      </c>
      <c r="H1170" s="4" t="s">
        <v>22</v>
      </c>
      <c r="I1170" s="3">
        <v>77000</v>
      </c>
      <c r="J1170" s="3">
        <v>85000</v>
      </c>
      <c r="K1170" s="3">
        <v>78200</v>
      </c>
      <c r="L1170" s="3">
        <v>86300</v>
      </c>
      <c r="M1170" s="3">
        <v>79000</v>
      </c>
      <c r="N1170" s="3">
        <v>86300</v>
      </c>
      <c r="O1170" s="11">
        <v>86900</v>
      </c>
      <c r="P1170" s="11">
        <v>94200</v>
      </c>
      <c r="Q1170" s="11">
        <v>92100</v>
      </c>
      <c r="R1170" s="11">
        <v>99800</v>
      </c>
    </row>
    <row r="1171" spans="1:18" hidden="1">
      <c r="A1171" s="10" t="s">
        <v>1827</v>
      </c>
      <c r="B1171" s="10" t="str">
        <f t="shared" si="36"/>
        <v>AVSY001</v>
      </c>
      <c r="C1171" s="4" t="s">
        <v>1828</v>
      </c>
      <c r="D1171" s="4" t="s">
        <v>20</v>
      </c>
      <c r="E1171" s="4" t="s">
        <v>640</v>
      </c>
      <c r="F1171" s="4">
        <v>0.97899999999999998</v>
      </c>
      <c r="G1171" s="4">
        <v>24</v>
      </c>
      <c r="H1171" s="4" t="s">
        <v>22</v>
      </c>
      <c r="I1171" s="3">
        <v>77000</v>
      </c>
      <c r="J1171" s="3">
        <v>85000</v>
      </c>
      <c r="K1171" s="3">
        <v>78200</v>
      </c>
      <c r="L1171" s="3">
        <v>86300</v>
      </c>
      <c r="M1171" s="3">
        <v>79000</v>
      </c>
      <c r="N1171" s="3">
        <v>86300</v>
      </c>
      <c r="O1171" s="11">
        <v>86900</v>
      </c>
      <c r="P1171" s="11">
        <v>94200</v>
      </c>
      <c r="Q1171" s="11">
        <v>92100</v>
      </c>
      <c r="R1171" s="11">
        <v>99800</v>
      </c>
    </row>
    <row r="1172" spans="1:18" hidden="1">
      <c r="A1172" s="10" t="s">
        <v>1829</v>
      </c>
      <c r="B1172" s="10" t="str">
        <f t="shared" si="36"/>
        <v>AVSY001</v>
      </c>
      <c r="C1172" s="4" t="s">
        <v>1830</v>
      </c>
      <c r="D1172" s="4" t="s">
        <v>20</v>
      </c>
      <c r="E1172" s="4" t="s">
        <v>640</v>
      </c>
      <c r="F1172" s="4">
        <v>0.999</v>
      </c>
      <c r="G1172" s="4">
        <v>24</v>
      </c>
      <c r="H1172" s="4" t="s">
        <v>22</v>
      </c>
      <c r="I1172" s="3">
        <v>77000</v>
      </c>
      <c r="J1172" s="3">
        <v>85000</v>
      </c>
      <c r="K1172" s="3">
        <v>78200</v>
      </c>
      <c r="L1172" s="3">
        <v>86300</v>
      </c>
      <c r="M1172" s="3">
        <v>79000</v>
      </c>
      <c r="N1172" s="3">
        <v>86300</v>
      </c>
      <c r="O1172" s="11">
        <v>86900</v>
      </c>
      <c r="P1172" s="11">
        <v>94200</v>
      </c>
      <c r="Q1172" s="11">
        <v>92100</v>
      </c>
      <c r="R1172" s="11">
        <v>99800</v>
      </c>
    </row>
    <row r="1173" spans="1:18" hidden="1">
      <c r="A1173" s="10" t="s">
        <v>1831</v>
      </c>
      <c r="B1173" s="10" t="str">
        <f t="shared" si="36"/>
        <v>AVSY001</v>
      </c>
      <c r="C1173" s="4" t="s">
        <v>1832</v>
      </c>
      <c r="D1173" s="4" t="s">
        <v>20</v>
      </c>
      <c r="E1173" s="4" t="s">
        <v>640</v>
      </c>
      <c r="F1173" s="4">
        <v>1.0309999999999999</v>
      </c>
      <c r="G1173" s="4">
        <v>24</v>
      </c>
      <c r="H1173" s="4" t="s">
        <v>22</v>
      </c>
      <c r="I1173" s="3">
        <v>77000</v>
      </c>
      <c r="J1173" s="3">
        <v>85000</v>
      </c>
      <c r="K1173" s="3">
        <v>78200</v>
      </c>
      <c r="L1173" s="3">
        <v>86300</v>
      </c>
      <c r="M1173" s="3">
        <v>79000</v>
      </c>
      <c r="N1173" s="3">
        <v>86300</v>
      </c>
      <c r="O1173" s="11">
        <v>86900</v>
      </c>
      <c r="P1173" s="11">
        <v>94200</v>
      </c>
      <c r="Q1173" s="11">
        <v>92100</v>
      </c>
      <c r="R1173" s="11">
        <v>99800</v>
      </c>
    </row>
    <row r="1174" spans="1:18" hidden="1">
      <c r="A1174" s="10" t="s">
        <v>1833</v>
      </c>
      <c r="B1174" s="10" t="str">
        <f t="shared" si="36"/>
        <v>AVSY001</v>
      </c>
      <c r="C1174" s="4" t="s">
        <v>1834</v>
      </c>
      <c r="D1174" s="4" t="s">
        <v>20</v>
      </c>
      <c r="E1174" s="4" t="s">
        <v>640</v>
      </c>
      <c r="F1174" s="4">
        <v>1.0609999999999999</v>
      </c>
      <c r="G1174" s="4">
        <v>24</v>
      </c>
      <c r="H1174" s="4" t="s">
        <v>22</v>
      </c>
      <c r="I1174" s="3">
        <v>77000</v>
      </c>
      <c r="J1174" s="3">
        <v>85000</v>
      </c>
      <c r="K1174" s="3">
        <v>78200</v>
      </c>
      <c r="L1174" s="3">
        <v>86300</v>
      </c>
      <c r="M1174" s="3">
        <v>79000</v>
      </c>
      <c r="N1174" s="3">
        <v>86300</v>
      </c>
      <c r="O1174" s="11">
        <v>86900</v>
      </c>
      <c r="P1174" s="11">
        <v>94200</v>
      </c>
      <c r="Q1174" s="11">
        <v>92100</v>
      </c>
      <c r="R1174" s="11">
        <v>99800</v>
      </c>
    </row>
    <row r="1175" spans="1:18" hidden="1">
      <c r="A1175" s="10" t="s">
        <v>1835</v>
      </c>
      <c r="B1175" s="10" t="str">
        <f t="shared" si="36"/>
        <v>AVSY001</v>
      </c>
      <c r="C1175" s="4" t="s">
        <v>1836</v>
      </c>
      <c r="D1175" s="4" t="s">
        <v>20</v>
      </c>
      <c r="E1175" s="4" t="s">
        <v>640</v>
      </c>
      <c r="F1175" s="4">
        <v>1.042</v>
      </c>
      <c r="G1175" s="4">
        <v>24</v>
      </c>
      <c r="H1175" s="4" t="s">
        <v>22</v>
      </c>
      <c r="I1175" s="3">
        <v>77000</v>
      </c>
      <c r="J1175" s="3">
        <v>85000</v>
      </c>
      <c r="K1175" s="3">
        <v>78200</v>
      </c>
      <c r="L1175" s="3">
        <v>86300</v>
      </c>
      <c r="M1175" s="3">
        <v>79000</v>
      </c>
      <c r="N1175" s="3">
        <v>86300</v>
      </c>
      <c r="O1175" s="11">
        <v>86900</v>
      </c>
      <c r="P1175" s="11">
        <v>94200</v>
      </c>
      <c r="Q1175" s="11">
        <v>92100</v>
      </c>
      <c r="R1175" s="11">
        <v>99800</v>
      </c>
    </row>
    <row r="1176" spans="1:18" hidden="1">
      <c r="A1176" s="10" t="s">
        <v>1837</v>
      </c>
      <c r="B1176" s="10" t="str">
        <f t="shared" si="36"/>
        <v>AVSY001</v>
      </c>
      <c r="C1176" s="4" t="s">
        <v>1838</v>
      </c>
      <c r="D1176" s="4" t="s">
        <v>20</v>
      </c>
      <c r="E1176" s="4" t="s">
        <v>640</v>
      </c>
      <c r="F1176" s="4">
        <v>1.0129999999999999</v>
      </c>
      <c r="G1176" s="4">
        <v>24</v>
      </c>
      <c r="H1176" s="4" t="s">
        <v>22</v>
      </c>
      <c r="I1176" s="3">
        <v>77000</v>
      </c>
      <c r="J1176" s="3">
        <v>85000</v>
      </c>
      <c r="K1176" s="3">
        <v>78200</v>
      </c>
      <c r="L1176" s="3">
        <v>86300</v>
      </c>
      <c r="M1176" s="3">
        <v>79000</v>
      </c>
      <c r="N1176" s="3">
        <v>86300</v>
      </c>
      <c r="O1176" s="11">
        <v>86900</v>
      </c>
      <c r="P1176" s="11">
        <v>94200</v>
      </c>
      <c r="Q1176" s="11">
        <v>92100</v>
      </c>
      <c r="R1176" s="11">
        <v>99800</v>
      </c>
    </row>
    <row r="1177" spans="1:18" hidden="1">
      <c r="A1177" s="10" t="s">
        <v>1839</v>
      </c>
      <c r="B1177" s="10" t="str">
        <f t="shared" si="36"/>
        <v>AVSY001</v>
      </c>
      <c r="C1177" s="4" t="s">
        <v>1840</v>
      </c>
      <c r="D1177" s="4" t="s">
        <v>20</v>
      </c>
      <c r="E1177" s="4" t="s">
        <v>640</v>
      </c>
      <c r="F1177" s="4">
        <v>1.0940000000000001</v>
      </c>
      <c r="G1177" s="4">
        <v>24</v>
      </c>
      <c r="H1177" s="4" t="s">
        <v>22</v>
      </c>
      <c r="I1177" s="3">
        <v>77000</v>
      </c>
      <c r="J1177" s="3">
        <v>85000</v>
      </c>
      <c r="K1177" s="3">
        <v>78200</v>
      </c>
      <c r="L1177" s="3">
        <v>86300</v>
      </c>
      <c r="M1177" s="3">
        <v>79000</v>
      </c>
      <c r="N1177" s="3">
        <v>86300</v>
      </c>
      <c r="O1177" s="11">
        <v>86900</v>
      </c>
      <c r="P1177" s="11">
        <v>94200</v>
      </c>
      <c r="Q1177" s="11">
        <v>92100</v>
      </c>
      <c r="R1177" s="11">
        <v>99800</v>
      </c>
    </row>
    <row r="1178" spans="1:18" hidden="1">
      <c r="A1178" s="10" t="s">
        <v>1841</v>
      </c>
      <c r="B1178" s="10" t="str">
        <f t="shared" si="36"/>
        <v>AVSY001</v>
      </c>
      <c r="C1178" s="4" t="s">
        <v>1842</v>
      </c>
      <c r="D1178" s="4" t="s">
        <v>20</v>
      </c>
      <c r="E1178" s="4" t="s">
        <v>640</v>
      </c>
      <c r="F1178" s="4">
        <v>1.0329999999999999</v>
      </c>
      <c r="G1178" s="4">
        <v>24</v>
      </c>
      <c r="H1178" s="4" t="s">
        <v>22</v>
      </c>
      <c r="I1178" s="3">
        <v>77000</v>
      </c>
      <c r="J1178" s="3">
        <v>85000</v>
      </c>
      <c r="K1178" s="3">
        <v>78200</v>
      </c>
      <c r="L1178" s="3">
        <v>86300</v>
      </c>
      <c r="M1178" s="3">
        <v>79000</v>
      </c>
      <c r="N1178" s="3">
        <v>86300</v>
      </c>
      <c r="O1178" s="11">
        <v>86900</v>
      </c>
      <c r="P1178" s="11">
        <v>94200</v>
      </c>
      <c r="Q1178" s="11">
        <v>92100</v>
      </c>
      <c r="R1178" s="11">
        <v>99800</v>
      </c>
    </row>
    <row r="1179" spans="1:18" hidden="1">
      <c r="A1179" s="10" t="s">
        <v>1843</v>
      </c>
      <c r="B1179" s="10" t="str">
        <f t="shared" si="36"/>
        <v>AVSY001</v>
      </c>
      <c r="C1179" s="4" t="s">
        <v>1844</v>
      </c>
      <c r="D1179" s="4" t="s">
        <v>20</v>
      </c>
      <c r="E1179" s="4" t="s">
        <v>640</v>
      </c>
      <c r="F1179" s="4">
        <v>0.97899999999999998</v>
      </c>
      <c r="G1179" s="4">
        <v>24</v>
      </c>
      <c r="H1179" s="4" t="s">
        <v>22</v>
      </c>
      <c r="I1179" s="3">
        <v>77000</v>
      </c>
      <c r="J1179" s="3">
        <v>85000</v>
      </c>
      <c r="K1179" s="3">
        <v>78200</v>
      </c>
      <c r="L1179" s="3">
        <v>86300</v>
      </c>
      <c r="M1179" s="3">
        <v>79000</v>
      </c>
      <c r="N1179" s="3">
        <v>86300</v>
      </c>
      <c r="O1179" s="11">
        <v>86900</v>
      </c>
      <c r="P1179" s="11">
        <v>94200</v>
      </c>
      <c r="Q1179" s="11">
        <v>92100</v>
      </c>
      <c r="R1179" s="11">
        <v>99800</v>
      </c>
    </row>
    <row r="1180" spans="1:18" hidden="1">
      <c r="A1180" s="10" t="s">
        <v>1845</v>
      </c>
      <c r="B1180" s="10" t="str">
        <f t="shared" si="36"/>
        <v>AVSY001</v>
      </c>
      <c r="C1180" s="4" t="s">
        <v>1846</v>
      </c>
      <c r="D1180" s="4" t="s">
        <v>20</v>
      </c>
      <c r="E1180" s="4" t="s">
        <v>640</v>
      </c>
      <c r="F1180" s="4">
        <v>1.0109999999999999</v>
      </c>
      <c r="G1180" s="4">
        <v>24</v>
      </c>
      <c r="H1180" s="4" t="s">
        <v>22</v>
      </c>
      <c r="I1180" s="3">
        <v>77000</v>
      </c>
      <c r="J1180" s="3">
        <v>85000</v>
      </c>
      <c r="K1180" s="3">
        <v>78200</v>
      </c>
      <c r="L1180" s="3">
        <v>86300</v>
      </c>
      <c r="M1180" s="3">
        <v>79000</v>
      </c>
      <c r="N1180" s="3">
        <v>86300</v>
      </c>
      <c r="O1180" s="11">
        <v>86900</v>
      </c>
      <c r="P1180" s="11">
        <v>94200</v>
      </c>
      <c r="Q1180" s="11">
        <v>92100</v>
      </c>
      <c r="R1180" s="11">
        <v>99800</v>
      </c>
    </row>
    <row r="1181" spans="1:18" hidden="1">
      <c r="A1181" s="10" t="s">
        <v>1847</v>
      </c>
      <c r="B1181" s="10" t="str">
        <f t="shared" si="36"/>
        <v>AVSY001</v>
      </c>
      <c r="C1181" s="4" t="s">
        <v>1848</v>
      </c>
      <c r="D1181" s="4" t="s">
        <v>20</v>
      </c>
      <c r="E1181" s="4" t="s">
        <v>640</v>
      </c>
      <c r="F1181" s="4">
        <v>1.0289999999999999</v>
      </c>
      <c r="G1181" s="4">
        <v>24</v>
      </c>
      <c r="H1181" s="4" t="s">
        <v>22</v>
      </c>
      <c r="I1181" s="3">
        <v>77000</v>
      </c>
      <c r="J1181" s="3">
        <v>85000</v>
      </c>
      <c r="K1181" s="3">
        <v>78200</v>
      </c>
      <c r="L1181" s="3">
        <v>86300</v>
      </c>
      <c r="M1181" s="3">
        <v>79000</v>
      </c>
      <c r="N1181" s="3">
        <v>86300</v>
      </c>
      <c r="O1181" s="11">
        <v>86900</v>
      </c>
      <c r="P1181" s="11">
        <v>94200</v>
      </c>
      <c r="Q1181" s="11">
        <v>92100</v>
      </c>
      <c r="R1181" s="11">
        <v>99800</v>
      </c>
    </row>
    <row r="1182" spans="1:18" hidden="1">
      <c r="A1182" s="10" t="s">
        <v>1849</v>
      </c>
      <c r="B1182" s="10" t="str">
        <f t="shared" si="36"/>
        <v>AVSY001</v>
      </c>
      <c r="C1182" s="4" t="s">
        <v>1850</v>
      </c>
      <c r="D1182" s="4" t="s">
        <v>20</v>
      </c>
      <c r="E1182" s="4" t="s">
        <v>640</v>
      </c>
      <c r="F1182" s="4">
        <v>1.0129999999999999</v>
      </c>
      <c r="G1182" s="4">
        <v>24</v>
      </c>
      <c r="H1182" s="4" t="s">
        <v>22</v>
      </c>
      <c r="I1182" s="3">
        <v>77000</v>
      </c>
      <c r="J1182" s="3">
        <v>85000</v>
      </c>
      <c r="K1182" s="3">
        <v>78200</v>
      </c>
      <c r="L1182" s="3">
        <v>86300</v>
      </c>
      <c r="M1182" s="3">
        <v>79000</v>
      </c>
      <c r="N1182" s="3">
        <v>86300</v>
      </c>
      <c r="O1182" s="11">
        <v>86900</v>
      </c>
      <c r="P1182" s="11">
        <v>94200</v>
      </c>
      <c r="Q1182" s="11">
        <v>92100</v>
      </c>
      <c r="R1182" s="11">
        <v>99800</v>
      </c>
    </row>
    <row r="1183" spans="1:18" hidden="1">
      <c r="A1183" s="10" t="s">
        <v>1851</v>
      </c>
      <c r="B1183" s="10" t="str">
        <f t="shared" si="36"/>
        <v>AVSY001</v>
      </c>
      <c r="C1183" s="4" t="s">
        <v>1852</v>
      </c>
      <c r="D1183" s="4" t="s">
        <v>20</v>
      </c>
      <c r="E1183" s="4" t="s">
        <v>640</v>
      </c>
      <c r="F1183" s="4">
        <v>1.0309999999999999</v>
      </c>
      <c r="G1183" s="4">
        <v>24</v>
      </c>
      <c r="H1183" s="4" t="s">
        <v>22</v>
      </c>
      <c r="I1183" s="3">
        <v>77000</v>
      </c>
      <c r="J1183" s="3">
        <v>85000</v>
      </c>
      <c r="K1183" s="3">
        <v>78200</v>
      </c>
      <c r="L1183" s="3">
        <v>86300</v>
      </c>
      <c r="M1183" s="3">
        <v>79000</v>
      </c>
      <c r="N1183" s="3">
        <v>86300</v>
      </c>
      <c r="O1183" s="11">
        <v>86900</v>
      </c>
      <c r="P1183" s="11">
        <v>94200</v>
      </c>
      <c r="Q1183" s="11">
        <v>92100</v>
      </c>
      <c r="R1183" s="11">
        <v>99800</v>
      </c>
    </row>
    <row r="1184" spans="1:18" hidden="1">
      <c r="A1184" s="10" t="s">
        <v>1853</v>
      </c>
      <c r="B1184" s="10" t="str">
        <f t="shared" si="36"/>
        <v>AVSY001</v>
      </c>
      <c r="C1184" s="4" t="s">
        <v>1854</v>
      </c>
      <c r="D1184" s="4" t="s">
        <v>20</v>
      </c>
      <c r="E1184" s="4" t="s">
        <v>640</v>
      </c>
      <c r="F1184" s="4">
        <v>0.97899999999999998</v>
      </c>
      <c r="G1184" s="4">
        <v>24</v>
      </c>
      <c r="H1184" s="4" t="s">
        <v>22</v>
      </c>
      <c r="I1184" s="3">
        <v>77000</v>
      </c>
      <c r="J1184" s="3">
        <v>85000</v>
      </c>
      <c r="K1184" s="3">
        <v>78200</v>
      </c>
      <c r="L1184" s="3">
        <v>86300</v>
      </c>
      <c r="M1184" s="3">
        <v>79000</v>
      </c>
      <c r="N1184" s="3">
        <v>86300</v>
      </c>
      <c r="O1184" s="11">
        <v>86900</v>
      </c>
      <c r="P1184" s="11">
        <v>94200</v>
      </c>
      <c r="Q1184" s="11">
        <v>92100</v>
      </c>
      <c r="R1184" s="11">
        <v>99800</v>
      </c>
    </row>
    <row r="1185" spans="1:18" hidden="1">
      <c r="A1185" s="10" t="s">
        <v>1855</v>
      </c>
      <c r="B1185" s="10" t="str">
        <f t="shared" si="36"/>
        <v>AVSY001</v>
      </c>
      <c r="C1185" s="4" t="s">
        <v>1856</v>
      </c>
      <c r="D1185" s="4" t="s">
        <v>20</v>
      </c>
      <c r="E1185" s="4" t="s">
        <v>640</v>
      </c>
      <c r="F1185" s="4">
        <v>0.90500000000000003</v>
      </c>
      <c r="G1185" s="4">
        <v>24</v>
      </c>
      <c r="H1185" s="4" t="s">
        <v>22</v>
      </c>
      <c r="I1185" s="3">
        <v>77000</v>
      </c>
      <c r="J1185" s="3">
        <v>85000</v>
      </c>
      <c r="K1185" s="3">
        <v>78200</v>
      </c>
      <c r="L1185" s="3">
        <v>86300</v>
      </c>
      <c r="M1185" s="3">
        <v>79000</v>
      </c>
      <c r="N1185" s="3">
        <v>86300</v>
      </c>
      <c r="O1185" s="11">
        <v>86900</v>
      </c>
      <c r="P1185" s="11">
        <v>94200</v>
      </c>
      <c r="Q1185" s="11">
        <v>92100</v>
      </c>
      <c r="R1185" s="11">
        <v>99800</v>
      </c>
    </row>
    <row r="1186" spans="1:18" hidden="1">
      <c r="A1186" s="10" t="s">
        <v>1857</v>
      </c>
      <c r="B1186" s="10" t="str">
        <f t="shared" si="36"/>
        <v>AVSY001</v>
      </c>
      <c r="C1186" s="4" t="s">
        <v>1858</v>
      </c>
      <c r="D1186" s="4" t="s">
        <v>20</v>
      </c>
      <c r="E1186" s="4" t="s">
        <v>640</v>
      </c>
      <c r="F1186" s="4">
        <v>1.0860000000000001</v>
      </c>
      <c r="G1186" s="4">
        <v>24</v>
      </c>
      <c r="H1186" s="4" t="s">
        <v>22</v>
      </c>
      <c r="I1186" s="3">
        <v>77000</v>
      </c>
      <c r="J1186" s="3">
        <v>85000</v>
      </c>
      <c r="K1186" s="3">
        <v>78200</v>
      </c>
      <c r="L1186" s="3">
        <v>86300</v>
      </c>
      <c r="M1186" s="3">
        <v>79000</v>
      </c>
      <c r="N1186" s="3">
        <v>86300</v>
      </c>
      <c r="O1186" s="11">
        <v>86900</v>
      </c>
      <c r="P1186" s="11">
        <v>94200</v>
      </c>
      <c r="Q1186" s="11">
        <v>92100</v>
      </c>
      <c r="R1186" s="11">
        <v>99800</v>
      </c>
    </row>
    <row r="1187" spans="1:18" hidden="1">
      <c r="A1187" s="10" t="s">
        <v>1859</v>
      </c>
      <c r="B1187" s="10" t="str">
        <f t="shared" si="36"/>
        <v>AVSY001</v>
      </c>
      <c r="C1187" s="4" t="s">
        <v>1860</v>
      </c>
      <c r="D1187" s="4" t="s">
        <v>20</v>
      </c>
      <c r="E1187" s="4" t="s">
        <v>640</v>
      </c>
      <c r="F1187" s="4">
        <v>1.085</v>
      </c>
      <c r="G1187" s="4">
        <v>24</v>
      </c>
      <c r="H1187" s="4" t="s">
        <v>22</v>
      </c>
      <c r="I1187" s="3">
        <v>77000</v>
      </c>
      <c r="J1187" s="3">
        <v>85000</v>
      </c>
      <c r="K1187" s="3">
        <v>78200</v>
      </c>
      <c r="L1187" s="3">
        <v>86300</v>
      </c>
      <c r="M1187" s="3">
        <v>79000</v>
      </c>
      <c r="N1187" s="3">
        <v>86300</v>
      </c>
      <c r="O1187" s="11">
        <v>86900</v>
      </c>
      <c r="P1187" s="11">
        <v>94200</v>
      </c>
      <c r="Q1187" s="11">
        <v>92100</v>
      </c>
      <c r="R1187" s="11">
        <v>99800</v>
      </c>
    </row>
    <row r="1188" spans="1:18" hidden="1">
      <c r="A1188" s="10" t="s">
        <v>1861</v>
      </c>
      <c r="B1188" s="10" t="str">
        <f t="shared" si="36"/>
        <v>AVSY001</v>
      </c>
      <c r="C1188" s="4" t="s">
        <v>1862</v>
      </c>
      <c r="D1188" s="4" t="s">
        <v>20</v>
      </c>
      <c r="E1188" s="4" t="s">
        <v>640</v>
      </c>
      <c r="F1188" s="4">
        <v>0.97899999999999998</v>
      </c>
      <c r="G1188" s="4">
        <v>24</v>
      </c>
      <c r="H1188" s="4" t="s">
        <v>22</v>
      </c>
      <c r="I1188" s="3">
        <v>77000</v>
      </c>
      <c r="J1188" s="3">
        <v>85000</v>
      </c>
      <c r="K1188" s="3">
        <v>78200</v>
      </c>
      <c r="L1188" s="3">
        <v>86300</v>
      </c>
      <c r="M1188" s="3">
        <v>79000</v>
      </c>
      <c r="N1188" s="3">
        <v>86300</v>
      </c>
      <c r="O1188" s="11">
        <v>86900</v>
      </c>
      <c r="P1188" s="11">
        <v>94200</v>
      </c>
      <c r="Q1188" s="11">
        <v>92100</v>
      </c>
      <c r="R1188" s="11">
        <v>99800</v>
      </c>
    </row>
    <row r="1189" spans="1:18" hidden="1">
      <c r="A1189" s="10" t="s">
        <v>1863</v>
      </c>
      <c r="B1189" s="10" t="str">
        <f t="shared" si="36"/>
        <v>AVSY001</v>
      </c>
      <c r="C1189" s="4" t="s">
        <v>1864</v>
      </c>
      <c r="D1189" s="4" t="s">
        <v>20</v>
      </c>
      <c r="E1189" s="4" t="s">
        <v>640</v>
      </c>
      <c r="F1189" s="4">
        <v>0.999</v>
      </c>
      <c r="G1189" s="4">
        <v>24</v>
      </c>
      <c r="H1189" s="4" t="s">
        <v>22</v>
      </c>
      <c r="I1189" s="3">
        <v>77000</v>
      </c>
      <c r="J1189" s="3">
        <v>85000</v>
      </c>
      <c r="K1189" s="3">
        <v>78200</v>
      </c>
      <c r="L1189" s="3">
        <v>86300</v>
      </c>
      <c r="M1189" s="3">
        <v>79000</v>
      </c>
      <c r="N1189" s="3">
        <v>86300</v>
      </c>
      <c r="O1189" s="11">
        <v>86900</v>
      </c>
      <c r="P1189" s="11">
        <v>94200</v>
      </c>
      <c r="Q1189" s="11">
        <v>92100</v>
      </c>
      <c r="R1189" s="11">
        <v>99800</v>
      </c>
    </row>
    <row r="1190" spans="1:18" hidden="1">
      <c r="A1190" s="10" t="s">
        <v>1865</v>
      </c>
      <c r="B1190" s="10" t="str">
        <f t="shared" si="36"/>
        <v>AVSY001</v>
      </c>
      <c r="C1190" s="4" t="s">
        <v>1866</v>
      </c>
      <c r="D1190" s="4" t="s">
        <v>20</v>
      </c>
      <c r="E1190" s="4" t="s">
        <v>640</v>
      </c>
      <c r="F1190" s="4">
        <v>1.056</v>
      </c>
      <c r="G1190" s="4">
        <v>24</v>
      </c>
      <c r="H1190" s="4" t="s">
        <v>22</v>
      </c>
      <c r="I1190" s="3">
        <v>77000</v>
      </c>
      <c r="J1190" s="3">
        <v>85000</v>
      </c>
      <c r="K1190" s="3">
        <v>78200</v>
      </c>
      <c r="L1190" s="3">
        <v>86300</v>
      </c>
      <c r="M1190" s="3">
        <v>79000</v>
      </c>
      <c r="N1190" s="3">
        <v>86300</v>
      </c>
      <c r="O1190" s="11">
        <v>86900</v>
      </c>
      <c r="P1190" s="11">
        <v>94200</v>
      </c>
      <c r="Q1190" s="11">
        <v>92100</v>
      </c>
      <c r="R1190" s="11">
        <v>99800</v>
      </c>
    </row>
    <row r="1191" spans="1:18" hidden="1">
      <c r="A1191" s="10" t="s">
        <v>1867</v>
      </c>
      <c r="B1191" s="10" t="str">
        <f t="shared" si="36"/>
        <v>AVSY001</v>
      </c>
      <c r="C1191" s="4" t="s">
        <v>1868</v>
      </c>
      <c r="D1191" s="4" t="s">
        <v>20</v>
      </c>
      <c r="E1191" s="4" t="s">
        <v>640</v>
      </c>
      <c r="F1191" s="4">
        <v>1.139</v>
      </c>
      <c r="G1191" s="4">
        <v>24</v>
      </c>
      <c r="H1191" s="4" t="s">
        <v>22</v>
      </c>
      <c r="I1191" s="3">
        <v>77000</v>
      </c>
      <c r="J1191" s="3">
        <v>85000</v>
      </c>
      <c r="K1191" s="3">
        <v>78200</v>
      </c>
      <c r="L1191" s="3">
        <v>86300</v>
      </c>
      <c r="M1191" s="3">
        <v>79000</v>
      </c>
      <c r="N1191" s="3">
        <v>86300</v>
      </c>
      <c r="O1191" s="11">
        <v>86900</v>
      </c>
      <c r="P1191" s="11">
        <v>94200</v>
      </c>
      <c r="Q1191" s="11">
        <v>92100</v>
      </c>
      <c r="R1191" s="11">
        <v>99800</v>
      </c>
    </row>
    <row r="1192" spans="1:18" hidden="1">
      <c r="A1192" s="10" t="s">
        <v>1869</v>
      </c>
      <c r="B1192" s="10" t="str">
        <f t="shared" si="36"/>
        <v>AVSY001</v>
      </c>
      <c r="C1192" s="4" t="s">
        <v>1870</v>
      </c>
      <c r="D1192" s="4" t="s">
        <v>20</v>
      </c>
      <c r="E1192" s="4" t="s">
        <v>640</v>
      </c>
      <c r="F1192" s="4">
        <v>1.089</v>
      </c>
      <c r="G1192" s="4">
        <v>24</v>
      </c>
      <c r="H1192" s="4" t="s">
        <v>22</v>
      </c>
      <c r="I1192" s="3">
        <v>77000</v>
      </c>
      <c r="J1192" s="3">
        <v>85000</v>
      </c>
      <c r="K1192" s="3">
        <v>78200</v>
      </c>
      <c r="L1192" s="3">
        <v>86300</v>
      </c>
      <c r="M1192" s="3">
        <v>79000</v>
      </c>
      <c r="N1192" s="3">
        <v>86300</v>
      </c>
      <c r="O1192" s="11">
        <v>86900</v>
      </c>
      <c r="P1192" s="11">
        <v>94200</v>
      </c>
      <c r="Q1192" s="11">
        <v>92100</v>
      </c>
      <c r="R1192" s="11">
        <v>99800</v>
      </c>
    </row>
    <row r="1193" spans="1:18" hidden="1">
      <c r="A1193" s="10" t="s">
        <v>1871</v>
      </c>
      <c r="B1193" s="10" t="str">
        <f t="shared" si="36"/>
        <v>AVSY001</v>
      </c>
      <c r="C1193" s="4" t="s">
        <v>1872</v>
      </c>
      <c r="D1193" s="4" t="s">
        <v>20</v>
      </c>
      <c r="E1193" s="4" t="s">
        <v>640</v>
      </c>
      <c r="F1193" s="4">
        <v>1.085</v>
      </c>
      <c r="G1193" s="4">
        <v>24</v>
      </c>
      <c r="H1193" s="4" t="s">
        <v>22</v>
      </c>
      <c r="I1193" s="3">
        <v>77000</v>
      </c>
      <c r="J1193" s="3">
        <v>85000</v>
      </c>
      <c r="K1193" s="3">
        <v>78200</v>
      </c>
      <c r="L1193" s="3">
        <v>86300</v>
      </c>
      <c r="M1193" s="3">
        <v>79000</v>
      </c>
      <c r="N1193" s="3">
        <v>86300</v>
      </c>
      <c r="O1193" s="11">
        <v>86900</v>
      </c>
      <c r="P1193" s="11">
        <v>94200</v>
      </c>
      <c r="Q1193" s="11">
        <v>92100</v>
      </c>
      <c r="R1193" s="11">
        <v>99800</v>
      </c>
    </row>
    <row r="1194" spans="1:18" hidden="1">
      <c r="A1194" s="10" t="s">
        <v>1873</v>
      </c>
      <c r="B1194" s="10" t="str">
        <f t="shared" si="36"/>
        <v>AVSY001</v>
      </c>
      <c r="C1194" s="4" t="s">
        <v>1874</v>
      </c>
      <c r="D1194" s="4" t="s">
        <v>20</v>
      </c>
      <c r="E1194" s="4" t="s">
        <v>640</v>
      </c>
      <c r="F1194" s="4">
        <v>1.056</v>
      </c>
      <c r="G1194" s="4">
        <v>24</v>
      </c>
      <c r="H1194" s="4" t="s">
        <v>22</v>
      </c>
      <c r="I1194" s="3">
        <v>77000</v>
      </c>
      <c r="J1194" s="3">
        <v>85000</v>
      </c>
      <c r="K1194" s="3">
        <v>78200</v>
      </c>
      <c r="L1194" s="3">
        <v>86300</v>
      </c>
      <c r="M1194" s="3">
        <v>79000</v>
      </c>
      <c r="N1194" s="3">
        <v>86300</v>
      </c>
      <c r="O1194" s="11">
        <v>86900</v>
      </c>
      <c r="P1194" s="11">
        <v>94200</v>
      </c>
      <c r="Q1194" s="11">
        <v>92100</v>
      </c>
      <c r="R1194" s="11">
        <v>99800</v>
      </c>
    </row>
    <row r="1195" spans="1:18" hidden="1">
      <c r="A1195" s="10" t="s">
        <v>1875</v>
      </c>
      <c r="B1195" s="10" t="str">
        <f t="shared" si="36"/>
        <v>AVSY001</v>
      </c>
      <c r="C1195" s="4" t="s">
        <v>1876</v>
      </c>
      <c r="D1195" s="4" t="s">
        <v>20</v>
      </c>
      <c r="E1195" s="4" t="s">
        <v>640</v>
      </c>
      <c r="F1195" s="4">
        <v>1.024</v>
      </c>
      <c r="G1195" s="4">
        <v>24</v>
      </c>
      <c r="H1195" s="4" t="s">
        <v>22</v>
      </c>
      <c r="I1195" s="3">
        <v>77000</v>
      </c>
      <c r="J1195" s="3">
        <v>85000</v>
      </c>
      <c r="K1195" s="3">
        <v>78200</v>
      </c>
      <c r="L1195" s="3">
        <v>86300</v>
      </c>
      <c r="M1195" s="3">
        <v>79000</v>
      </c>
      <c r="N1195" s="3">
        <v>86300</v>
      </c>
      <c r="O1195" s="11">
        <v>86900</v>
      </c>
      <c r="P1195" s="11">
        <v>94200</v>
      </c>
      <c r="Q1195" s="11">
        <v>92100</v>
      </c>
      <c r="R1195" s="11">
        <v>99800</v>
      </c>
    </row>
    <row r="1196" spans="1:18" hidden="1">
      <c r="A1196" s="10" t="s">
        <v>1877</v>
      </c>
      <c r="B1196" s="10" t="str">
        <f t="shared" si="36"/>
        <v>AVSY001</v>
      </c>
      <c r="C1196" s="4" t="s">
        <v>1878</v>
      </c>
      <c r="D1196" s="4" t="s">
        <v>20</v>
      </c>
      <c r="E1196" s="4" t="s">
        <v>640</v>
      </c>
      <c r="F1196" s="4">
        <v>1</v>
      </c>
      <c r="G1196" s="4">
        <v>24</v>
      </c>
      <c r="H1196" s="4" t="s">
        <v>22</v>
      </c>
      <c r="I1196" s="3">
        <v>77000</v>
      </c>
      <c r="J1196" s="3">
        <v>85000</v>
      </c>
      <c r="K1196" s="3">
        <v>78200</v>
      </c>
      <c r="L1196" s="3">
        <v>86300</v>
      </c>
      <c r="M1196" s="3">
        <v>79000</v>
      </c>
      <c r="N1196" s="3">
        <v>86300</v>
      </c>
      <c r="O1196" s="11">
        <v>86900</v>
      </c>
      <c r="P1196" s="11">
        <v>94200</v>
      </c>
      <c r="Q1196" s="11">
        <v>92100</v>
      </c>
      <c r="R1196" s="11">
        <v>99800</v>
      </c>
    </row>
    <row r="1197" spans="1:18" hidden="1">
      <c r="A1197" s="10" t="s">
        <v>1879</v>
      </c>
      <c r="B1197" s="10" t="str">
        <f t="shared" si="36"/>
        <v>AVSY001</v>
      </c>
      <c r="C1197" s="4" t="s">
        <v>1880</v>
      </c>
      <c r="D1197" s="4" t="s">
        <v>20</v>
      </c>
      <c r="E1197" s="4" t="s">
        <v>640</v>
      </c>
      <c r="F1197" s="4">
        <v>1.0489999999999999</v>
      </c>
      <c r="G1197" s="4">
        <v>24</v>
      </c>
      <c r="H1197" s="4" t="s">
        <v>22</v>
      </c>
      <c r="I1197" s="3">
        <v>77000</v>
      </c>
      <c r="J1197" s="3">
        <v>85000</v>
      </c>
      <c r="K1197" s="3">
        <v>78200</v>
      </c>
      <c r="L1197" s="3">
        <v>86300</v>
      </c>
      <c r="M1197" s="3">
        <v>79000</v>
      </c>
      <c r="N1197" s="3">
        <v>86300</v>
      </c>
      <c r="O1197" s="11">
        <v>86900</v>
      </c>
      <c r="P1197" s="11">
        <v>94200</v>
      </c>
      <c r="Q1197" s="11">
        <v>92100</v>
      </c>
      <c r="R1197" s="11">
        <v>99800</v>
      </c>
    </row>
    <row r="1198" spans="1:18" hidden="1">
      <c r="A1198" s="10" t="s">
        <v>1881</v>
      </c>
      <c r="B1198" s="10" t="str">
        <f t="shared" si="36"/>
        <v>AVSY001</v>
      </c>
      <c r="C1198" s="4" t="s">
        <v>1882</v>
      </c>
      <c r="D1198" s="4" t="s">
        <v>20</v>
      </c>
      <c r="E1198" s="4" t="s">
        <v>640</v>
      </c>
      <c r="F1198" s="4">
        <v>1.0469999999999999</v>
      </c>
      <c r="G1198" s="4">
        <v>24</v>
      </c>
      <c r="H1198" s="4" t="s">
        <v>22</v>
      </c>
      <c r="I1198" s="3">
        <v>77000</v>
      </c>
      <c r="J1198" s="3">
        <v>85000</v>
      </c>
      <c r="K1198" s="3">
        <v>78200</v>
      </c>
      <c r="L1198" s="3">
        <v>86300</v>
      </c>
      <c r="M1198" s="3">
        <v>79000</v>
      </c>
      <c r="N1198" s="3">
        <v>86300</v>
      </c>
      <c r="O1198" s="11">
        <v>86900</v>
      </c>
      <c r="P1198" s="11">
        <v>94200</v>
      </c>
      <c r="Q1198" s="11">
        <v>92100</v>
      </c>
      <c r="R1198" s="11">
        <v>99800</v>
      </c>
    </row>
    <row r="1199" spans="1:18" hidden="1">
      <c r="A1199" s="10" t="s">
        <v>1883</v>
      </c>
      <c r="B1199" s="10" t="str">
        <f t="shared" si="36"/>
        <v>AVSY001</v>
      </c>
      <c r="C1199" s="4" t="s">
        <v>1884</v>
      </c>
      <c r="D1199" s="4" t="s">
        <v>20</v>
      </c>
      <c r="E1199" s="4" t="s">
        <v>640</v>
      </c>
      <c r="F1199" s="4">
        <v>1.2190000000000001</v>
      </c>
      <c r="G1199" s="4">
        <v>24</v>
      </c>
      <c r="H1199" s="4" t="s">
        <v>22</v>
      </c>
      <c r="I1199" s="3">
        <v>77000</v>
      </c>
      <c r="J1199" s="3">
        <v>85000</v>
      </c>
      <c r="K1199" s="3">
        <v>78200</v>
      </c>
      <c r="L1199" s="3">
        <v>86300</v>
      </c>
      <c r="M1199" s="3">
        <v>79000</v>
      </c>
      <c r="N1199" s="3">
        <v>86300</v>
      </c>
      <c r="O1199" s="11">
        <v>86900</v>
      </c>
      <c r="P1199" s="11">
        <v>94200</v>
      </c>
      <c r="Q1199" s="11">
        <v>92100</v>
      </c>
      <c r="R1199" s="11">
        <v>99800</v>
      </c>
    </row>
    <row r="1200" spans="1:18" hidden="1">
      <c r="A1200" s="10" t="s">
        <v>1885</v>
      </c>
      <c r="B1200" s="10" t="str">
        <f t="shared" si="36"/>
        <v>AVSY001</v>
      </c>
      <c r="C1200" s="4" t="s">
        <v>1886</v>
      </c>
      <c r="D1200" s="4" t="s">
        <v>20</v>
      </c>
      <c r="E1200" s="4" t="s">
        <v>640</v>
      </c>
      <c r="F1200" s="4">
        <v>1.022</v>
      </c>
      <c r="G1200" s="4">
        <v>24</v>
      </c>
      <c r="H1200" s="4" t="s">
        <v>22</v>
      </c>
      <c r="I1200" s="3">
        <v>77000</v>
      </c>
      <c r="J1200" s="3">
        <v>85000</v>
      </c>
      <c r="K1200" s="3">
        <v>78200</v>
      </c>
      <c r="L1200" s="3">
        <v>86300</v>
      </c>
      <c r="M1200" s="3">
        <v>79000</v>
      </c>
      <c r="N1200" s="3">
        <v>86300</v>
      </c>
      <c r="O1200" s="11">
        <v>86900</v>
      </c>
      <c r="P1200" s="11">
        <v>94200</v>
      </c>
      <c r="Q1200" s="11">
        <v>92100</v>
      </c>
      <c r="R1200" s="11">
        <v>99800</v>
      </c>
    </row>
    <row r="1201" spans="1:18" hidden="1">
      <c r="A1201" s="10" t="s">
        <v>1887</v>
      </c>
      <c r="B1201" s="10" t="str">
        <f t="shared" si="36"/>
        <v>AVSY001</v>
      </c>
      <c r="C1201" s="4" t="s">
        <v>1888</v>
      </c>
      <c r="D1201" s="4" t="s">
        <v>20</v>
      </c>
      <c r="E1201" s="4" t="s">
        <v>640</v>
      </c>
      <c r="F1201" s="4">
        <v>0.97899999999999998</v>
      </c>
      <c r="G1201" s="4">
        <v>24</v>
      </c>
      <c r="H1201" s="4" t="s">
        <v>22</v>
      </c>
      <c r="I1201" s="3">
        <v>77000</v>
      </c>
      <c r="J1201" s="3">
        <v>85000</v>
      </c>
      <c r="K1201" s="3">
        <v>78200</v>
      </c>
      <c r="L1201" s="3">
        <v>86300</v>
      </c>
      <c r="M1201" s="3">
        <v>79000</v>
      </c>
      <c r="N1201" s="3">
        <v>86300</v>
      </c>
      <c r="O1201" s="11">
        <v>86900</v>
      </c>
      <c r="P1201" s="11">
        <v>94200</v>
      </c>
      <c r="Q1201" s="11">
        <v>92100</v>
      </c>
      <c r="R1201" s="11">
        <v>99800</v>
      </c>
    </row>
    <row r="1202" spans="1:18" hidden="1">
      <c r="A1202" s="10" t="s">
        <v>1889</v>
      </c>
      <c r="B1202" s="10" t="str">
        <f t="shared" si="36"/>
        <v>AVSY001</v>
      </c>
      <c r="C1202" s="4" t="s">
        <v>1890</v>
      </c>
      <c r="D1202" s="4" t="s">
        <v>20</v>
      </c>
      <c r="E1202" s="4" t="s">
        <v>640</v>
      </c>
      <c r="F1202" s="4">
        <v>0.999</v>
      </c>
      <c r="G1202" s="4">
        <v>24</v>
      </c>
      <c r="H1202" s="4" t="s">
        <v>22</v>
      </c>
      <c r="I1202" s="3">
        <v>77000</v>
      </c>
      <c r="J1202" s="3">
        <v>85000</v>
      </c>
      <c r="K1202" s="3">
        <v>78200</v>
      </c>
      <c r="L1202" s="3">
        <v>86300</v>
      </c>
      <c r="M1202" s="3">
        <v>79000</v>
      </c>
      <c r="N1202" s="3">
        <v>86300</v>
      </c>
      <c r="O1202" s="11">
        <v>86900</v>
      </c>
      <c r="P1202" s="11">
        <v>94200</v>
      </c>
      <c r="Q1202" s="11">
        <v>92100</v>
      </c>
      <c r="R1202" s="11">
        <v>99800</v>
      </c>
    </row>
    <row r="1203" spans="1:18" hidden="1">
      <c r="A1203" s="10" t="s">
        <v>1891</v>
      </c>
      <c r="B1203" s="10" t="str">
        <f t="shared" si="36"/>
        <v>AVSY001</v>
      </c>
      <c r="C1203" s="4" t="s">
        <v>1892</v>
      </c>
      <c r="D1203" s="4" t="s">
        <v>20</v>
      </c>
      <c r="E1203" s="4" t="s">
        <v>640</v>
      </c>
      <c r="F1203" s="4">
        <v>1.016</v>
      </c>
      <c r="G1203" s="4">
        <v>24</v>
      </c>
      <c r="H1203" s="4" t="s">
        <v>22</v>
      </c>
      <c r="I1203" s="3">
        <v>77000</v>
      </c>
      <c r="J1203" s="3">
        <v>85000</v>
      </c>
      <c r="K1203" s="3">
        <v>78200</v>
      </c>
      <c r="L1203" s="3">
        <v>86300</v>
      </c>
      <c r="M1203" s="3">
        <v>79000</v>
      </c>
      <c r="N1203" s="3">
        <v>86300</v>
      </c>
      <c r="O1203" s="11">
        <v>86900</v>
      </c>
      <c r="P1203" s="11">
        <v>94200</v>
      </c>
      <c r="Q1203" s="11">
        <v>92100</v>
      </c>
      <c r="R1203" s="11">
        <v>99800</v>
      </c>
    </row>
    <row r="1204" spans="1:18" hidden="1">
      <c r="A1204" s="10" t="s">
        <v>1893</v>
      </c>
      <c r="B1204" s="10" t="str">
        <f t="shared" si="36"/>
        <v>AVSY001</v>
      </c>
      <c r="C1204" s="4" t="s">
        <v>1894</v>
      </c>
      <c r="D1204" s="4" t="s">
        <v>20</v>
      </c>
      <c r="E1204" s="4" t="s">
        <v>640</v>
      </c>
      <c r="F1204" s="4">
        <v>0.95799999999999996</v>
      </c>
      <c r="G1204" s="4">
        <v>24</v>
      </c>
      <c r="H1204" s="4" t="s">
        <v>22</v>
      </c>
      <c r="I1204" s="3">
        <v>77000</v>
      </c>
      <c r="J1204" s="3">
        <v>85000</v>
      </c>
      <c r="K1204" s="3">
        <v>78200</v>
      </c>
      <c r="L1204" s="3">
        <v>86300</v>
      </c>
      <c r="M1204" s="3">
        <v>79000</v>
      </c>
      <c r="N1204" s="3">
        <v>86300</v>
      </c>
      <c r="O1204" s="11">
        <v>86900</v>
      </c>
      <c r="P1204" s="11">
        <v>94200</v>
      </c>
      <c r="Q1204" s="11">
        <v>92100</v>
      </c>
      <c r="R1204" s="11">
        <v>99800</v>
      </c>
    </row>
    <row r="1205" spans="1:18" hidden="1">
      <c r="A1205" s="10" t="s">
        <v>1895</v>
      </c>
      <c r="B1205" s="10" t="str">
        <f t="shared" si="36"/>
        <v>AVSY001</v>
      </c>
      <c r="C1205" s="4" t="s">
        <v>1896</v>
      </c>
      <c r="D1205" s="4" t="s">
        <v>20</v>
      </c>
      <c r="E1205" s="4" t="s">
        <v>640</v>
      </c>
      <c r="F1205" s="4">
        <v>0.96699999999999997</v>
      </c>
      <c r="G1205" s="4">
        <v>24</v>
      </c>
      <c r="H1205" s="4" t="s">
        <v>22</v>
      </c>
      <c r="I1205" s="3">
        <v>77000</v>
      </c>
      <c r="J1205" s="3">
        <v>85000</v>
      </c>
      <c r="K1205" s="3">
        <v>78200</v>
      </c>
      <c r="L1205" s="3">
        <v>86300</v>
      </c>
      <c r="M1205" s="3">
        <v>79000</v>
      </c>
      <c r="N1205" s="3">
        <v>86300</v>
      </c>
      <c r="O1205" s="11">
        <v>86900</v>
      </c>
      <c r="P1205" s="11">
        <v>94200</v>
      </c>
      <c r="Q1205" s="11">
        <v>92100</v>
      </c>
      <c r="R1205" s="11">
        <v>99800</v>
      </c>
    </row>
    <row r="1206" spans="1:18" hidden="1">
      <c r="A1206" s="10" t="s">
        <v>1897</v>
      </c>
      <c r="B1206" s="10" t="str">
        <f t="shared" si="36"/>
        <v>AVSY001</v>
      </c>
      <c r="C1206" s="4" t="s">
        <v>1898</v>
      </c>
      <c r="D1206" s="4" t="s">
        <v>20</v>
      </c>
      <c r="E1206" s="4" t="s">
        <v>640</v>
      </c>
      <c r="F1206" s="4">
        <v>1.0469999999999999</v>
      </c>
      <c r="G1206" s="4">
        <v>24</v>
      </c>
      <c r="H1206" s="4" t="s">
        <v>22</v>
      </c>
      <c r="I1206" s="3">
        <v>77000</v>
      </c>
      <c r="J1206" s="3">
        <v>85000</v>
      </c>
      <c r="K1206" s="3">
        <v>78200</v>
      </c>
      <c r="L1206" s="3">
        <v>86300</v>
      </c>
      <c r="M1206" s="3">
        <v>79000</v>
      </c>
      <c r="N1206" s="3">
        <v>86300</v>
      </c>
      <c r="O1206" s="11">
        <v>86900</v>
      </c>
      <c r="P1206" s="11">
        <v>94200</v>
      </c>
      <c r="Q1206" s="11">
        <v>92100</v>
      </c>
      <c r="R1206" s="11">
        <v>99800</v>
      </c>
    </row>
    <row r="1207" spans="1:18" hidden="1">
      <c r="A1207" s="10" t="s">
        <v>1899</v>
      </c>
      <c r="B1207" s="10" t="str">
        <f t="shared" si="36"/>
        <v>AVSY001</v>
      </c>
      <c r="C1207" s="4" t="s">
        <v>1900</v>
      </c>
      <c r="D1207" s="4" t="s">
        <v>20</v>
      </c>
      <c r="E1207" s="4" t="s">
        <v>640</v>
      </c>
      <c r="F1207" s="4">
        <v>0.97899999999999998</v>
      </c>
      <c r="G1207" s="4">
        <v>24</v>
      </c>
      <c r="H1207" s="4" t="s">
        <v>22</v>
      </c>
      <c r="I1207" s="3">
        <v>77000</v>
      </c>
      <c r="J1207" s="3">
        <v>85000</v>
      </c>
      <c r="K1207" s="3">
        <v>78200</v>
      </c>
      <c r="L1207" s="3">
        <v>86300</v>
      </c>
      <c r="M1207" s="3">
        <v>79000</v>
      </c>
      <c r="N1207" s="3">
        <v>86300</v>
      </c>
      <c r="O1207" s="11">
        <v>86900</v>
      </c>
      <c r="P1207" s="11">
        <v>94200</v>
      </c>
      <c r="Q1207" s="11">
        <v>92100</v>
      </c>
      <c r="R1207" s="11">
        <v>99800</v>
      </c>
    </row>
    <row r="1208" spans="1:18" hidden="1">
      <c r="A1208" s="10" t="s">
        <v>1901</v>
      </c>
      <c r="B1208" s="10" t="str">
        <f t="shared" si="36"/>
        <v>AVSY001</v>
      </c>
      <c r="C1208" s="4" t="s">
        <v>1902</v>
      </c>
      <c r="D1208" s="4" t="s">
        <v>20</v>
      </c>
      <c r="E1208" s="4" t="s">
        <v>640</v>
      </c>
      <c r="F1208" s="4">
        <v>1.016</v>
      </c>
      <c r="G1208" s="4">
        <v>24</v>
      </c>
      <c r="H1208" s="4" t="s">
        <v>22</v>
      </c>
      <c r="I1208" s="3">
        <v>77000</v>
      </c>
      <c r="J1208" s="3">
        <v>85000</v>
      </c>
      <c r="K1208" s="3">
        <v>78200</v>
      </c>
      <c r="L1208" s="3">
        <v>86300</v>
      </c>
      <c r="M1208" s="3">
        <v>79000</v>
      </c>
      <c r="N1208" s="3">
        <v>86300</v>
      </c>
      <c r="O1208" s="11">
        <v>86900</v>
      </c>
      <c r="P1208" s="11">
        <v>94200</v>
      </c>
      <c r="Q1208" s="11">
        <v>92100</v>
      </c>
      <c r="R1208" s="11">
        <v>99800</v>
      </c>
    </row>
    <row r="1209" spans="1:18" hidden="1">
      <c r="A1209" s="10" t="s">
        <v>1903</v>
      </c>
      <c r="B1209" s="10" t="str">
        <f t="shared" si="36"/>
        <v>AVSY001</v>
      </c>
      <c r="C1209" s="4" t="s">
        <v>1904</v>
      </c>
      <c r="D1209" s="4" t="s">
        <v>20</v>
      </c>
      <c r="E1209" s="4" t="s">
        <v>640</v>
      </c>
      <c r="F1209" s="4">
        <v>1.085</v>
      </c>
      <c r="G1209" s="4">
        <v>24</v>
      </c>
      <c r="H1209" s="4" t="s">
        <v>22</v>
      </c>
      <c r="I1209" s="3">
        <v>77000</v>
      </c>
      <c r="J1209" s="3">
        <v>85000</v>
      </c>
      <c r="K1209" s="3">
        <v>78200</v>
      </c>
      <c r="L1209" s="3">
        <v>86300</v>
      </c>
      <c r="M1209" s="3">
        <v>79000</v>
      </c>
      <c r="N1209" s="3">
        <v>86300</v>
      </c>
      <c r="O1209" s="11">
        <v>86900</v>
      </c>
      <c r="P1209" s="11">
        <v>94200</v>
      </c>
      <c r="Q1209" s="11">
        <v>92100</v>
      </c>
      <c r="R1209" s="11">
        <v>99800</v>
      </c>
    </row>
    <row r="1210" spans="1:18" hidden="1">
      <c r="A1210" s="10" t="s">
        <v>1905</v>
      </c>
      <c r="B1210" s="10" t="str">
        <f t="shared" si="36"/>
        <v>AVSY001</v>
      </c>
      <c r="C1210" s="4" t="s">
        <v>1906</v>
      </c>
      <c r="D1210" s="4" t="s">
        <v>20</v>
      </c>
      <c r="E1210" s="4" t="s">
        <v>640</v>
      </c>
      <c r="F1210" s="4">
        <v>1.042</v>
      </c>
      <c r="G1210" s="4">
        <v>24</v>
      </c>
      <c r="H1210" s="4" t="s">
        <v>22</v>
      </c>
      <c r="I1210" s="3">
        <v>77000</v>
      </c>
      <c r="J1210" s="3">
        <v>85000</v>
      </c>
      <c r="K1210" s="3">
        <v>78200</v>
      </c>
      <c r="L1210" s="3">
        <v>86300</v>
      </c>
      <c r="M1210" s="3">
        <v>79000</v>
      </c>
      <c r="N1210" s="3">
        <v>86300</v>
      </c>
      <c r="O1210" s="11">
        <v>86900</v>
      </c>
      <c r="P1210" s="11">
        <v>94200</v>
      </c>
      <c r="Q1210" s="11">
        <v>92100</v>
      </c>
      <c r="R1210" s="11">
        <v>99800</v>
      </c>
    </row>
    <row r="1211" spans="1:18" hidden="1">
      <c r="A1211" s="10" t="s">
        <v>1907</v>
      </c>
      <c r="B1211" s="10" t="str">
        <f t="shared" si="36"/>
        <v>AVSY001</v>
      </c>
      <c r="C1211" s="4" t="s">
        <v>1908</v>
      </c>
      <c r="D1211" s="4" t="s">
        <v>20</v>
      </c>
      <c r="E1211" s="4" t="s">
        <v>640</v>
      </c>
      <c r="F1211" s="4">
        <v>0.98</v>
      </c>
      <c r="G1211" s="4">
        <v>24</v>
      </c>
      <c r="H1211" s="4" t="s">
        <v>22</v>
      </c>
      <c r="I1211" s="3">
        <v>77000</v>
      </c>
      <c r="J1211" s="3">
        <v>85000</v>
      </c>
      <c r="K1211" s="3">
        <v>78200</v>
      </c>
      <c r="L1211" s="3">
        <v>86300</v>
      </c>
      <c r="M1211" s="3">
        <v>79000</v>
      </c>
      <c r="N1211" s="3">
        <v>86300</v>
      </c>
      <c r="O1211" s="11">
        <v>86900</v>
      </c>
      <c r="P1211" s="11">
        <v>94200</v>
      </c>
      <c r="Q1211" s="11">
        <v>92100</v>
      </c>
      <c r="R1211" s="11">
        <v>99800</v>
      </c>
    </row>
    <row r="1212" spans="1:18" hidden="1">
      <c r="A1212" s="10" t="s">
        <v>1909</v>
      </c>
      <c r="B1212" s="10" t="str">
        <f t="shared" si="36"/>
        <v>AVSY001</v>
      </c>
      <c r="C1212" s="4" t="s">
        <v>1910</v>
      </c>
      <c r="D1212" s="4" t="s">
        <v>20</v>
      </c>
      <c r="E1212" s="4" t="s">
        <v>640</v>
      </c>
      <c r="F1212" s="4">
        <v>1.002</v>
      </c>
      <c r="G1212" s="4">
        <v>24</v>
      </c>
      <c r="H1212" s="4" t="s">
        <v>22</v>
      </c>
      <c r="I1212" s="3">
        <v>77000</v>
      </c>
      <c r="J1212" s="3">
        <v>85000</v>
      </c>
      <c r="K1212" s="3">
        <v>78200</v>
      </c>
      <c r="L1212" s="3">
        <v>86300</v>
      </c>
      <c r="M1212" s="3">
        <v>79000</v>
      </c>
      <c r="N1212" s="3">
        <v>86300</v>
      </c>
      <c r="O1212" s="11">
        <v>86900</v>
      </c>
      <c r="P1212" s="11">
        <v>94200</v>
      </c>
      <c r="Q1212" s="11">
        <v>92100</v>
      </c>
      <c r="R1212" s="11">
        <v>99800</v>
      </c>
    </row>
    <row r="1213" spans="1:18" hidden="1">
      <c r="A1213" s="10" t="s">
        <v>1911</v>
      </c>
      <c r="B1213" s="10" t="str">
        <f t="shared" si="36"/>
        <v>AVSY001</v>
      </c>
      <c r="C1213" s="4" t="s">
        <v>1912</v>
      </c>
      <c r="D1213" s="4" t="s">
        <v>20</v>
      </c>
      <c r="E1213" s="4" t="s">
        <v>640</v>
      </c>
      <c r="F1213" s="4">
        <v>0.96199999999999997</v>
      </c>
      <c r="G1213" s="4">
        <v>24</v>
      </c>
      <c r="H1213" s="4" t="s">
        <v>22</v>
      </c>
      <c r="I1213" s="3">
        <v>77000</v>
      </c>
      <c r="J1213" s="3">
        <v>85000</v>
      </c>
      <c r="K1213" s="3">
        <v>78200</v>
      </c>
      <c r="L1213" s="3">
        <v>86300</v>
      </c>
      <c r="M1213" s="3">
        <v>79000</v>
      </c>
      <c r="N1213" s="3">
        <v>86300</v>
      </c>
      <c r="O1213" s="11">
        <v>86900</v>
      </c>
      <c r="P1213" s="11">
        <v>94200</v>
      </c>
      <c r="Q1213" s="11">
        <v>92100</v>
      </c>
      <c r="R1213" s="11">
        <v>99800</v>
      </c>
    </row>
    <row r="1214" spans="1:18" hidden="1">
      <c r="A1214" s="10" t="s">
        <v>1913</v>
      </c>
      <c r="B1214" s="10" t="str">
        <f t="shared" si="36"/>
        <v>AVSY001</v>
      </c>
      <c r="C1214" s="4" t="s">
        <v>1914</v>
      </c>
      <c r="D1214" s="4" t="s">
        <v>20</v>
      </c>
      <c r="E1214" s="4" t="s">
        <v>640</v>
      </c>
      <c r="F1214" s="4">
        <v>0.996</v>
      </c>
      <c r="G1214" s="4">
        <v>24</v>
      </c>
      <c r="H1214" s="4" t="s">
        <v>22</v>
      </c>
      <c r="I1214" s="3">
        <v>77000</v>
      </c>
      <c r="J1214" s="3">
        <v>85000</v>
      </c>
      <c r="K1214" s="3">
        <v>78200</v>
      </c>
      <c r="L1214" s="3">
        <v>86300</v>
      </c>
      <c r="M1214" s="3">
        <v>79000</v>
      </c>
      <c r="N1214" s="3">
        <v>86300</v>
      </c>
      <c r="O1214" s="11">
        <v>86900</v>
      </c>
      <c r="P1214" s="11">
        <v>94200</v>
      </c>
      <c r="Q1214" s="11">
        <v>92100</v>
      </c>
      <c r="R1214" s="11">
        <v>99800</v>
      </c>
    </row>
    <row r="1215" spans="1:18" hidden="1">
      <c r="A1215" s="10" t="s">
        <v>1915</v>
      </c>
      <c r="B1215" s="10" t="str">
        <f t="shared" si="36"/>
        <v>AVSY001</v>
      </c>
      <c r="C1215" s="4" t="s">
        <v>1916</v>
      </c>
      <c r="D1215" s="4" t="s">
        <v>20</v>
      </c>
      <c r="E1215" s="4" t="s">
        <v>640</v>
      </c>
      <c r="F1215" s="4">
        <v>1.0289999999999999</v>
      </c>
      <c r="G1215" s="4">
        <v>24</v>
      </c>
      <c r="H1215" s="4" t="s">
        <v>22</v>
      </c>
      <c r="I1215" s="3">
        <v>77000</v>
      </c>
      <c r="J1215" s="3">
        <v>85000</v>
      </c>
      <c r="K1215" s="3">
        <v>78200</v>
      </c>
      <c r="L1215" s="3">
        <v>86300</v>
      </c>
      <c r="M1215" s="3">
        <v>79000</v>
      </c>
      <c r="N1215" s="3">
        <v>86300</v>
      </c>
      <c r="O1215" s="11">
        <v>86900</v>
      </c>
      <c r="P1215" s="11">
        <v>94200</v>
      </c>
      <c r="Q1215" s="11">
        <v>92100</v>
      </c>
      <c r="R1215" s="11">
        <v>99800</v>
      </c>
    </row>
    <row r="1216" spans="1:18" hidden="1">
      <c r="A1216" s="10" t="s">
        <v>1917</v>
      </c>
      <c r="B1216" s="10" t="str">
        <f t="shared" si="36"/>
        <v>AVSY001</v>
      </c>
      <c r="C1216" s="4" t="s">
        <v>1918</v>
      </c>
      <c r="D1216" s="4" t="s">
        <v>20</v>
      </c>
      <c r="E1216" s="4" t="s">
        <v>640</v>
      </c>
      <c r="F1216" s="4">
        <v>0.96799999999999997</v>
      </c>
      <c r="G1216" s="4">
        <v>24</v>
      </c>
      <c r="H1216" s="4" t="s">
        <v>22</v>
      </c>
      <c r="I1216" s="3">
        <v>77000</v>
      </c>
      <c r="J1216" s="3">
        <v>85000</v>
      </c>
      <c r="K1216" s="3">
        <v>78200</v>
      </c>
      <c r="L1216" s="3">
        <v>86300</v>
      </c>
      <c r="M1216" s="3">
        <v>79000</v>
      </c>
      <c r="N1216" s="3">
        <v>86300</v>
      </c>
      <c r="O1216" s="11">
        <v>86900</v>
      </c>
      <c r="P1216" s="11">
        <v>94200</v>
      </c>
      <c r="Q1216" s="11">
        <v>92100</v>
      </c>
      <c r="R1216" s="11">
        <v>99800</v>
      </c>
    </row>
    <row r="1217" spans="1:18" hidden="1">
      <c r="A1217" s="10" t="s">
        <v>1919</v>
      </c>
      <c r="B1217" s="10" t="str">
        <f t="shared" si="36"/>
        <v>AVSY001</v>
      </c>
      <c r="C1217" s="4" t="s">
        <v>1920</v>
      </c>
      <c r="D1217" s="4" t="s">
        <v>20</v>
      </c>
      <c r="E1217" s="4" t="s">
        <v>640</v>
      </c>
      <c r="F1217" s="4">
        <v>1.012</v>
      </c>
      <c r="G1217" s="4">
        <v>24</v>
      </c>
      <c r="H1217" s="4" t="s">
        <v>22</v>
      </c>
      <c r="I1217" s="3">
        <v>77000</v>
      </c>
      <c r="J1217" s="3">
        <v>85000</v>
      </c>
      <c r="K1217" s="3">
        <v>78200</v>
      </c>
      <c r="L1217" s="3">
        <v>86300</v>
      </c>
      <c r="M1217" s="3">
        <v>79000</v>
      </c>
      <c r="N1217" s="3">
        <v>86300</v>
      </c>
      <c r="O1217" s="11">
        <v>86900</v>
      </c>
      <c r="P1217" s="11">
        <v>94200</v>
      </c>
      <c r="Q1217" s="11">
        <v>92100</v>
      </c>
      <c r="R1217" s="11">
        <v>99800</v>
      </c>
    </row>
    <row r="1218" spans="1:18" hidden="1">
      <c r="A1218" s="10" t="s">
        <v>1921</v>
      </c>
      <c r="B1218" s="10" t="str">
        <f t="shared" si="36"/>
        <v>AVSY001</v>
      </c>
      <c r="C1218" s="4" t="s">
        <v>1922</v>
      </c>
      <c r="D1218" s="4" t="s">
        <v>20</v>
      </c>
      <c r="E1218" s="4" t="s">
        <v>640</v>
      </c>
      <c r="F1218" s="4">
        <v>1.0609999999999999</v>
      </c>
      <c r="G1218" s="4">
        <v>24</v>
      </c>
      <c r="H1218" s="4" t="s">
        <v>22</v>
      </c>
      <c r="I1218" s="3">
        <v>77000</v>
      </c>
      <c r="J1218" s="3">
        <v>85000</v>
      </c>
      <c r="K1218" s="3">
        <v>78200</v>
      </c>
      <c r="L1218" s="3">
        <v>86300</v>
      </c>
      <c r="M1218" s="3">
        <v>79000</v>
      </c>
      <c r="N1218" s="3">
        <v>86300</v>
      </c>
      <c r="O1218" s="11">
        <v>86900</v>
      </c>
      <c r="P1218" s="11">
        <v>94200</v>
      </c>
      <c r="Q1218" s="11">
        <v>92100</v>
      </c>
      <c r="R1218" s="11">
        <v>99800</v>
      </c>
    </row>
    <row r="1219" spans="1:18" hidden="1">
      <c r="A1219" s="10" t="s">
        <v>1923</v>
      </c>
      <c r="B1219" s="10" t="str">
        <f t="shared" si="36"/>
        <v>AVSY001</v>
      </c>
      <c r="C1219" s="4" t="s">
        <v>1924</v>
      </c>
      <c r="D1219" s="4" t="s">
        <v>20</v>
      </c>
      <c r="E1219" s="4" t="s">
        <v>640</v>
      </c>
      <c r="F1219" s="4">
        <v>1.0309999999999999</v>
      </c>
      <c r="G1219" s="4">
        <v>24</v>
      </c>
      <c r="H1219" s="4" t="s">
        <v>22</v>
      </c>
      <c r="I1219" s="3">
        <v>77000</v>
      </c>
      <c r="J1219" s="3">
        <v>85000</v>
      </c>
      <c r="K1219" s="3">
        <v>78200</v>
      </c>
      <c r="L1219" s="3">
        <v>86300</v>
      </c>
      <c r="M1219" s="3">
        <v>79000</v>
      </c>
      <c r="N1219" s="3">
        <v>86300</v>
      </c>
      <c r="O1219" s="11">
        <v>86900</v>
      </c>
      <c r="P1219" s="11">
        <v>94200</v>
      </c>
      <c r="Q1219" s="11">
        <v>92100</v>
      </c>
      <c r="R1219" s="11">
        <v>99800</v>
      </c>
    </row>
    <row r="1220" spans="1:18" hidden="1">
      <c r="A1220" s="10" t="s">
        <v>1925</v>
      </c>
      <c r="B1220" s="10" t="str">
        <f t="shared" si="36"/>
        <v>AVSY001</v>
      </c>
      <c r="C1220" s="4" t="s">
        <v>1926</v>
      </c>
      <c r="D1220" s="4" t="s">
        <v>20</v>
      </c>
      <c r="E1220" s="4" t="s">
        <v>640</v>
      </c>
      <c r="F1220" s="4">
        <v>1.069</v>
      </c>
      <c r="G1220" s="4">
        <v>24</v>
      </c>
      <c r="H1220" s="4" t="s">
        <v>22</v>
      </c>
      <c r="I1220" s="3">
        <v>77000</v>
      </c>
      <c r="J1220" s="3">
        <v>85000</v>
      </c>
      <c r="K1220" s="3">
        <v>78200</v>
      </c>
      <c r="L1220" s="3">
        <v>86300</v>
      </c>
      <c r="M1220" s="3">
        <v>79000</v>
      </c>
      <c r="N1220" s="3">
        <v>86300</v>
      </c>
      <c r="O1220" s="11">
        <v>86900</v>
      </c>
      <c r="P1220" s="11">
        <v>94200</v>
      </c>
      <c r="Q1220" s="11">
        <v>92100</v>
      </c>
      <c r="R1220" s="11">
        <v>99800</v>
      </c>
    </row>
    <row r="1221" spans="1:18" hidden="1">
      <c r="A1221" s="10" t="s">
        <v>1927</v>
      </c>
      <c r="B1221" s="10" t="str">
        <f t="shared" si="36"/>
        <v>AVSY001</v>
      </c>
      <c r="C1221" s="4" t="s">
        <v>1928</v>
      </c>
      <c r="D1221" s="4" t="s">
        <v>20</v>
      </c>
      <c r="E1221" s="4" t="s">
        <v>640</v>
      </c>
      <c r="F1221" s="4">
        <v>1.0469999999999999</v>
      </c>
      <c r="G1221" s="4">
        <v>24</v>
      </c>
      <c r="H1221" s="4" t="s">
        <v>22</v>
      </c>
      <c r="I1221" s="3">
        <v>77000</v>
      </c>
      <c r="J1221" s="3">
        <v>85000</v>
      </c>
      <c r="K1221" s="3">
        <v>78200</v>
      </c>
      <c r="L1221" s="3">
        <v>86300</v>
      </c>
      <c r="M1221" s="3">
        <v>79000</v>
      </c>
      <c r="N1221" s="3">
        <v>86300</v>
      </c>
      <c r="O1221" s="11">
        <v>86900</v>
      </c>
      <c r="P1221" s="11">
        <v>94200</v>
      </c>
      <c r="Q1221" s="11">
        <v>92100</v>
      </c>
      <c r="R1221" s="11">
        <v>99800</v>
      </c>
    </row>
    <row r="1222" spans="1:18" hidden="1">
      <c r="A1222" s="10" t="s">
        <v>1929</v>
      </c>
      <c r="B1222" s="10" t="str">
        <f t="shared" si="36"/>
        <v>AVSY001</v>
      </c>
      <c r="C1222" s="4" t="s">
        <v>1930</v>
      </c>
      <c r="D1222" s="4" t="s">
        <v>20</v>
      </c>
      <c r="E1222" s="4" t="s">
        <v>640</v>
      </c>
      <c r="F1222" s="4">
        <v>0.96199999999999997</v>
      </c>
      <c r="G1222" s="4">
        <v>24</v>
      </c>
      <c r="H1222" s="4" t="s">
        <v>22</v>
      </c>
      <c r="I1222" s="3">
        <v>77000</v>
      </c>
      <c r="J1222" s="3">
        <v>85000</v>
      </c>
      <c r="K1222" s="3">
        <v>78200</v>
      </c>
      <c r="L1222" s="3">
        <v>86300</v>
      </c>
      <c r="M1222" s="3">
        <v>79000</v>
      </c>
      <c r="N1222" s="3">
        <v>86300</v>
      </c>
      <c r="O1222" s="11">
        <v>86900</v>
      </c>
      <c r="P1222" s="11">
        <v>94200</v>
      </c>
      <c r="Q1222" s="11">
        <v>92100</v>
      </c>
      <c r="R1222" s="11">
        <v>99800</v>
      </c>
    </row>
    <row r="1223" spans="1:18" hidden="1">
      <c r="A1223" s="10" t="s">
        <v>1931</v>
      </c>
      <c r="B1223" s="10" t="str">
        <f t="shared" si="36"/>
        <v>AVSY001</v>
      </c>
      <c r="C1223" s="4" t="s">
        <v>1932</v>
      </c>
      <c r="D1223" s="4" t="s">
        <v>20</v>
      </c>
      <c r="E1223" s="4" t="s">
        <v>640</v>
      </c>
      <c r="F1223" s="4">
        <v>0.98199999999999998</v>
      </c>
      <c r="G1223" s="4">
        <v>24</v>
      </c>
      <c r="H1223" s="4" t="s">
        <v>22</v>
      </c>
      <c r="I1223" s="3">
        <v>77000</v>
      </c>
      <c r="J1223" s="3">
        <v>85000</v>
      </c>
      <c r="K1223" s="3">
        <v>78200</v>
      </c>
      <c r="L1223" s="3">
        <v>86300</v>
      </c>
      <c r="M1223" s="3">
        <v>79000</v>
      </c>
      <c r="N1223" s="3">
        <v>86300</v>
      </c>
      <c r="O1223" s="11">
        <v>86900</v>
      </c>
      <c r="P1223" s="11">
        <v>94200</v>
      </c>
      <c r="Q1223" s="11">
        <v>92100</v>
      </c>
      <c r="R1223" s="11">
        <v>99800</v>
      </c>
    </row>
    <row r="1224" spans="1:18" hidden="1">
      <c r="A1224" s="10" t="s">
        <v>1933</v>
      </c>
      <c r="B1224" s="10" t="str">
        <f t="shared" si="36"/>
        <v>AVSY001</v>
      </c>
      <c r="C1224" s="4" t="s">
        <v>1934</v>
      </c>
      <c r="D1224" s="4" t="s">
        <v>20</v>
      </c>
      <c r="E1224" s="4" t="s">
        <v>640</v>
      </c>
      <c r="F1224" s="4">
        <v>1.0309999999999999</v>
      </c>
      <c r="G1224" s="4">
        <v>24</v>
      </c>
      <c r="H1224" s="4" t="s">
        <v>22</v>
      </c>
      <c r="I1224" s="3">
        <v>77000</v>
      </c>
      <c r="J1224" s="3">
        <v>85000</v>
      </c>
      <c r="K1224" s="3">
        <v>78200</v>
      </c>
      <c r="L1224" s="3">
        <v>86300</v>
      </c>
      <c r="M1224" s="3">
        <v>79000</v>
      </c>
      <c r="N1224" s="3">
        <v>86300</v>
      </c>
      <c r="O1224" s="11">
        <v>86900</v>
      </c>
      <c r="P1224" s="11">
        <v>94200</v>
      </c>
      <c r="Q1224" s="11">
        <v>92100</v>
      </c>
      <c r="R1224" s="11">
        <v>99800</v>
      </c>
    </row>
    <row r="1225" spans="1:18" hidden="1">
      <c r="A1225" s="10" t="s">
        <v>1935</v>
      </c>
      <c r="B1225" s="10" t="str">
        <f t="shared" si="36"/>
        <v>AVSY001</v>
      </c>
      <c r="C1225" s="4" t="s">
        <v>1936</v>
      </c>
      <c r="D1225" s="4" t="s">
        <v>20</v>
      </c>
      <c r="E1225" s="4" t="s">
        <v>640</v>
      </c>
      <c r="F1225" s="4">
        <v>1.0469999999999999</v>
      </c>
      <c r="G1225" s="4">
        <v>24</v>
      </c>
      <c r="H1225" s="4" t="s">
        <v>22</v>
      </c>
      <c r="I1225" s="3">
        <v>77000</v>
      </c>
      <c r="J1225" s="3">
        <v>85000</v>
      </c>
      <c r="K1225" s="3">
        <v>78200</v>
      </c>
      <c r="L1225" s="3">
        <v>86300</v>
      </c>
      <c r="M1225" s="3">
        <v>79000</v>
      </c>
      <c r="N1225" s="3">
        <v>86300</v>
      </c>
      <c r="O1225" s="11">
        <v>86900</v>
      </c>
      <c r="P1225" s="11">
        <v>94200</v>
      </c>
      <c r="Q1225" s="11">
        <v>92100</v>
      </c>
      <c r="R1225" s="11">
        <v>99800</v>
      </c>
    </row>
    <row r="1226" spans="1:18" hidden="1">
      <c r="A1226" s="10" t="s">
        <v>1937</v>
      </c>
      <c r="B1226" s="10" t="str">
        <f t="shared" si="36"/>
        <v>AVSY001</v>
      </c>
      <c r="C1226" s="4" t="s">
        <v>1938</v>
      </c>
      <c r="D1226" s="4" t="s">
        <v>20</v>
      </c>
      <c r="E1226" s="4" t="s">
        <v>1939</v>
      </c>
      <c r="F1226" s="4">
        <v>0.82299999999999995</v>
      </c>
      <c r="G1226" s="4">
        <v>24</v>
      </c>
      <c r="H1226" s="4" t="s">
        <v>22</v>
      </c>
      <c r="I1226" s="3">
        <v>61400</v>
      </c>
      <c r="J1226" s="3">
        <v>68600</v>
      </c>
      <c r="K1226" s="3">
        <v>63000</v>
      </c>
      <c r="L1226" s="3">
        <v>70300</v>
      </c>
      <c r="M1226" s="3">
        <v>63900</v>
      </c>
      <c r="N1226" s="3">
        <v>70300</v>
      </c>
      <c r="O1226" s="11">
        <v>70300</v>
      </c>
      <c r="P1226" s="11">
        <v>76800</v>
      </c>
      <c r="Q1226" s="11">
        <v>73800</v>
      </c>
      <c r="R1226" s="11">
        <v>80600</v>
      </c>
    </row>
    <row r="1227" spans="1:18" hidden="1">
      <c r="A1227" s="10" t="s">
        <v>1940</v>
      </c>
      <c r="B1227" s="10" t="str">
        <f t="shared" si="36"/>
        <v>AVSY001</v>
      </c>
      <c r="C1227" s="4" t="s">
        <v>1941</v>
      </c>
      <c r="D1227" s="4" t="s">
        <v>20</v>
      </c>
      <c r="E1227" s="4" t="s">
        <v>640</v>
      </c>
      <c r="F1227" s="4">
        <v>1.1850000000000001</v>
      </c>
      <c r="G1227" s="4">
        <v>24</v>
      </c>
      <c r="H1227" s="4" t="s">
        <v>22</v>
      </c>
      <c r="I1227" s="3">
        <v>77000</v>
      </c>
      <c r="J1227" s="3">
        <v>85000</v>
      </c>
      <c r="K1227" s="3">
        <v>78200</v>
      </c>
      <c r="L1227" s="3">
        <v>86300</v>
      </c>
      <c r="M1227" s="3">
        <v>79000</v>
      </c>
      <c r="N1227" s="3">
        <v>86300</v>
      </c>
      <c r="O1227" s="11">
        <v>86900</v>
      </c>
      <c r="P1227" s="11">
        <v>94200</v>
      </c>
      <c r="Q1227" s="11">
        <v>92100</v>
      </c>
      <c r="R1227" s="11">
        <v>99800</v>
      </c>
    </row>
    <row r="1228" spans="1:18" hidden="1">
      <c r="A1228" s="10" t="s">
        <v>1942</v>
      </c>
      <c r="B1228" s="10" t="str">
        <f t="shared" si="36"/>
        <v>AVSY001</v>
      </c>
      <c r="C1228" s="4" t="s">
        <v>1943</v>
      </c>
      <c r="D1228" s="4" t="s">
        <v>20</v>
      </c>
      <c r="E1228" s="4" t="s">
        <v>640</v>
      </c>
      <c r="F1228" s="4">
        <v>0.90300000000000002</v>
      </c>
      <c r="G1228" s="4">
        <v>24</v>
      </c>
      <c r="H1228" s="4" t="s">
        <v>22</v>
      </c>
      <c r="I1228" s="3">
        <v>77000</v>
      </c>
      <c r="J1228" s="3">
        <v>85000</v>
      </c>
      <c r="K1228" s="3">
        <v>78200</v>
      </c>
      <c r="L1228" s="3">
        <v>86300</v>
      </c>
      <c r="M1228" s="3">
        <v>79000</v>
      </c>
      <c r="N1228" s="3">
        <v>86300</v>
      </c>
      <c r="O1228" s="11">
        <v>86900</v>
      </c>
      <c r="P1228" s="11">
        <v>94200</v>
      </c>
      <c r="Q1228" s="11">
        <v>92100</v>
      </c>
      <c r="R1228" s="11">
        <v>99800</v>
      </c>
    </row>
    <row r="1229" spans="1:18" hidden="1">
      <c r="A1229" s="10" t="s">
        <v>1944</v>
      </c>
      <c r="B1229" s="10" t="str">
        <f t="shared" si="36"/>
        <v>AVSY001</v>
      </c>
      <c r="C1229" s="4" t="s">
        <v>1945</v>
      </c>
      <c r="D1229" s="4" t="s">
        <v>20</v>
      </c>
      <c r="E1229" s="4" t="s">
        <v>640</v>
      </c>
      <c r="F1229" s="4">
        <v>1.23</v>
      </c>
      <c r="G1229" s="4">
        <v>24</v>
      </c>
      <c r="H1229" s="4" t="s">
        <v>22</v>
      </c>
      <c r="I1229" s="3">
        <v>77000</v>
      </c>
      <c r="J1229" s="3">
        <v>85000</v>
      </c>
      <c r="K1229" s="3">
        <v>78200</v>
      </c>
      <c r="L1229" s="3">
        <v>86300</v>
      </c>
      <c r="M1229" s="3">
        <v>79000</v>
      </c>
      <c r="N1229" s="3">
        <v>86300</v>
      </c>
      <c r="O1229" s="11">
        <v>86900</v>
      </c>
      <c r="P1229" s="11">
        <v>94200</v>
      </c>
      <c r="Q1229" s="11">
        <v>92100</v>
      </c>
      <c r="R1229" s="11">
        <v>99800</v>
      </c>
    </row>
    <row r="1230" spans="1:18" hidden="1">
      <c r="A1230" s="10" t="s">
        <v>1946</v>
      </c>
      <c r="B1230" s="10" t="str">
        <f t="shared" si="36"/>
        <v>AVSY001</v>
      </c>
      <c r="C1230" s="4" t="s">
        <v>1947</v>
      </c>
      <c r="D1230" s="4" t="s">
        <v>20</v>
      </c>
      <c r="E1230" s="4" t="s">
        <v>640</v>
      </c>
      <c r="F1230" s="4">
        <v>1.1240000000000001</v>
      </c>
      <c r="G1230" s="4">
        <v>24</v>
      </c>
      <c r="H1230" s="4" t="s">
        <v>22</v>
      </c>
      <c r="I1230" s="3">
        <v>77000</v>
      </c>
      <c r="J1230" s="3">
        <v>85000</v>
      </c>
      <c r="K1230" s="3">
        <v>78200</v>
      </c>
      <c r="L1230" s="3">
        <v>86300</v>
      </c>
      <c r="M1230" s="3">
        <v>79000</v>
      </c>
      <c r="N1230" s="3">
        <v>86300</v>
      </c>
      <c r="O1230" s="11">
        <v>86900</v>
      </c>
      <c r="P1230" s="11">
        <v>94200</v>
      </c>
      <c r="Q1230" s="11">
        <v>92100</v>
      </c>
      <c r="R1230" s="11">
        <v>99800</v>
      </c>
    </row>
    <row r="1231" spans="1:18" hidden="1">
      <c r="A1231" s="10" t="s">
        <v>1948</v>
      </c>
      <c r="B1231" s="10" t="str">
        <f t="shared" si="36"/>
        <v>AVSY001</v>
      </c>
      <c r="C1231" s="4" t="s">
        <v>1949</v>
      </c>
      <c r="D1231" s="4" t="s">
        <v>20</v>
      </c>
      <c r="E1231" s="4" t="s">
        <v>640</v>
      </c>
      <c r="F1231" s="4">
        <v>1.23</v>
      </c>
      <c r="G1231" s="4">
        <v>24</v>
      </c>
      <c r="H1231" s="4" t="s">
        <v>22</v>
      </c>
      <c r="I1231" s="3">
        <v>77000</v>
      </c>
      <c r="J1231" s="3">
        <v>85000</v>
      </c>
      <c r="K1231" s="3">
        <v>78200</v>
      </c>
      <c r="L1231" s="3">
        <v>86300</v>
      </c>
      <c r="M1231" s="3">
        <v>79000</v>
      </c>
      <c r="N1231" s="3">
        <v>86300</v>
      </c>
      <c r="O1231" s="11">
        <v>86900</v>
      </c>
      <c r="P1231" s="11">
        <v>94200</v>
      </c>
      <c r="Q1231" s="11">
        <v>92100</v>
      </c>
      <c r="R1231" s="11">
        <v>99800</v>
      </c>
    </row>
    <row r="1232" spans="1:18" hidden="1">
      <c r="A1232" s="10" t="s">
        <v>1950</v>
      </c>
      <c r="B1232" s="10" t="str">
        <f t="shared" ref="B1232:B1239" si="37">A1232</f>
        <v>AVSY001KBA</v>
      </c>
      <c r="C1232" s="4" t="s">
        <v>1951</v>
      </c>
      <c r="D1232" s="4" t="s">
        <v>75</v>
      </c>
      <c r="E1232" s="4" t="s">
        <v>640</v>
      </c>
      <c r="F1232" s="4">
        <v>1.06</v>
      </c>
      <c r="G1232" s="4">
        <v>24</v>
      </c>
      <c r="H1232" s="4" t="s">
        <v>22</v>
      </c>
      <c r="I1232" s="3">
        <v>75500</v>
      </c>
      <c r="J1232" s="3">
        <v>83900</v>
      </c>
      <c r="K1232" s="3">
        <v>78200</v>
      </c>
      <c r="L1232" s="3">
        <v>86800</v>
      </c>
      <c r="M1232" s="3">
        <v>79000</v>
      </c>
      <c r="N1232" s="3">
        <v>86800</v>
      </c>
      <c r="O1232" s="11">
        <v>86900</v>
      </c>
      <c r="P1232" s="11">
        <v>89400</v>
      </c>
      <c r="Q1232" s="11">
        <v>92100</v>
      </c>
      <c r="R1232" s="11">
        <v>94700</v>
      </c>
    </row>
    <row r="1233" spans="1:18" hidden="1">
      <c r="A1233" s="10" t="s">
        <v>1952</v>
      </c>
      <c r="B1233" s="10" t="str">
        <f t="shared" si="37"/>
        <v>AVSY001KBB</v>
      </c>
      <c r="C1233" s="4" t="s">
        <v>1953</v>
      </c>
      <c r="D1233" s="4" t="s">
        <v>75</v>
      </c>
      <c r="E1233" s="4" t="s">
        <v>640</v>
      </c>
      <c r="F1233" s="4">
        <v>0.99</v>
      </c>
      <c r="G1233" s="4">
        <v>24</v>
      </c>
      <c r="H1233" s="4" t="s">
        <v>22</v>
      </c>
      <c r="I1233" s="3">
        <v>67400</v>
      </c>
      <c r="J1233" s="3">
        <v>75300</v>
      </c>
      <c r="K1233" s="3">
        <v>75000</v>
      </c>
      <c r="L1233" s="3">
        <v>83500</v>
      </c>
      <c r="M1233" s="3">
        <v>75800</v>
      </c>
      <c r="N1233" s="3">
        <v>83500</v>
      </c>
      <c r="O1233" s="3">
        <v>83400</v>
      </c>
      <c r="P1233" s="3">
        <v>86000</v>
      </c>
      <c r="Q1233" s="11">
        <v>88400</v>
      </c>
      <c r="R1233" s="11">
        <v>91100</v>
      </c>
    </row>
    <row r="1234" spans="1:18" hidden="1">
      <c r="A1234" s="10" t="s">
        <v>1954</v>
      </c>
      <c r="B1234" s="10" t="str">
        <f t="shared" si="37"/>
        <v>AVSY001KBC</v>
      </c>
      <c r="C1234" s="4" t="s">
        <v>1955</v>
      </c>
      <c r="D1234" s="4" t="s">
        <v>75</v>
      </c>
      <c r="E1234" s="4" t="s">
        <v>640</v>
      </c>
      <c r="F1234" s="4">
        <v>0.88</v>
      </c>
      <c r="G1234" s="4">
        <v>24</v>
      </c>
      <c r="H1234" s="4" t="s">
        <v>22</v>
      </c>
      <c r="I1234" s="3">
        <v>58600</v>
      </c>
      <c r="J1234" s="3">
        <v>65600</v>
      </c>
      <c r="K1234" s="3">
        <v>72000</v>
      </c>
      <c r="L1234" s="3">
        <v>80200</v>
      </c>
      <c r="M1234" s="3">
        <v>72700</v>
      </c>
      <c r="N1234" s="3">
        <v>80200</v>
      </c>
      <c r="O1234" s="3">
        <v>79900</v>
      </c>
      <c r="P1234" s="3">
        <v>82600</v>
      </c>
      <c r="Q1234" s="11">
        <v>84700</v>
      </c>
      <c r="R1234" s="11">
        <v>87500</v>
      </c>
    </row>
    <row r="1235" spans="1:18" hidden="1">
      <c r="A1235" s="10" t="s">
        <v>1956</v>
      </c>
      <c r="B1235" s="10" t="str">
        <f t="shared" si="37"/>
        <v>AVSY001KBY</v>
      </c>
      <c r="C1235" s="4" t="s">
        <v>1957</v>
      </c>
      <c r="D1235" s="4" t="s">
        <v>75</v>
      </c>
      <c r="E1235" s="4" t="s">
        <v>640</v>
      </c>
      <c r="F1235" s="4">
        <v>0.92</v>
      </c>
      <c r="G1235" s="4">
        <v>24</v>
      </c>
      <c r="H1235" s="4" t="s">
        <v>22</v>
      </c>
      <c r="I1235" s="3">
        <v>77700</v>
      </c>
      <c r="J1235" s="3">
        <v>86200</v>
      </c>
      <c r="K1235" s="3">
        <v>81400</v>
      </c>
      <c r="L1235" s="3">
        <v>90200</v>
      </c>
      <c r="M1235" s="3">
        <v>82200</v>
      </c>
      <c r="N1235" s="3">
        <v>90200</v>
      </c>
      <c r="O1235" s="3">
        <v>90400</v>
      </c>
      <c r="P1235" s="3">
        <v>92900</v>
      </c>
      <c r="Q1235" s="11">
        <v>95800</v>
      </c>
      <c r="R1235" s="11">
        <v>98400</v>
      </c>
    </row>
    <row r="1236" spans="1:18" hidden="1">
      <c r="A1236" s="10" t="s">
        <v>1958</v>
      </c>
      <c r="B1236" s="10" t="str">
        <f t="shared" si="37"/>
        <v>AVSY002KBA</v>
      </c>
      <c r="C1236" s="4" t="s">
        <v>1951</v>
      </c>
      <c r="D1236" s="4" t="s">
        <v>75</v>
      </c>
      <c r="E1236" s="4" t="s">
        <v>1959</v>
      </c>
      <c r="F1236" s="4">
        <v>2.78</v>
      </c>
      <c r="G1236" s="4">
        <v>8</v>
      </c>
      <c r="H1236" s="4" t="s">
        <v>22</v>
      </c>
      <c r="I1236" s="3">
        <v>204700</v>
      </c>
      <c r="J1236" s="3">
        <v>229000</v>
      </c>
      <c r="K1236" s="3">
        <v>213000</v>
      </c>
      <c r="L1236" s="3">
        <v>238000</v>
      </c>
      <c r="M1236" s="3">
        <v>215200</v>
      </c>
      <c r="N1236" s="3">
        <v>238000</v>
      </c>
      <c r="O1236" s="3">
        <v>236800</v>
      </c>
      <c r="P1236" s="3">
        <v>245100</v>
      </c>
      <c r="Q1236" s="11">
        <v>251000</v>
      </c>
      <c r="R1236" s="11">
        <v>259400</v>
      </c>
    </row>
    <row r="1237" spans="1:18" hidden="1">
      <c r="A1237" s="10" t="s">
        <v>1960</v>
      </c>
      <c r="B1237" s="10" t="str">
        <f t="shared" si="37"/>
        <v>AVSY002KBB</v>
      </c>
      <c r="C1237" s="4" t="s">
        <v>1953</v>
      </c>
      <c r="D1237" s="4" t="s">
        <v>75</v>
      </c>
      <c r="E1237" s="4" t="s">
        <v>1959</v>
      </c>
      <c r="F1237" s="4">
        <v>2.6</v>
      </c>
      <c r="G1237" s="4">
        <v>8</v>
      </c>
      <c r="H1237" s="4" t="s">
        <v>22</v>
      </c>
      <c r="I1237" s="3">
        <v>182600</v>
      </c>
      <c r="J1237" s="3">
        <v>205000</v>
      </c>
      <c r="K1237" s="3">
        <v>204500</v>
      </c>
      <c r="L1237" s="3">
        <v>228700</v>
      </c>
      <c r="M1237" s="3">
        <v>206600</v>
      </c>
      <c r="N1237" s="3">
        <v>228700</v>
      </c>
      <c r="O1237" s="3">
        <v>227300</v>
      </c>
      <c r="P1237" s="3">
        <v>235600</v>
      </c>
      <c r="Q1237" s="11">
        <v>241000</v>
      </c>
      <c r="R1237" s="11">
        <v>249400</v>
      </c>
    </row>
    <row r="1238" spans="1:18" hidden="1">
      <c r="A1238" s="10" t="s">
        <v>1961</v>
      </c>
      <c r="B1238" s="10" t="str">
        <f t="shared" si="37"/>
        <v>AVSY002KBC</v>
      </c>
      <c r="C1238" s="4" t="s">
        <v>1955</v>
      </c>
      <c r="D1238" s="4" t="s">
        <v>75</v>
      </c>
      <c r="E1238" s="4" t="s">
        <v>1959</v>
      </c>
      <c r="F1238" s="4">
        <v>2.2799999999999998</v>
      </c>
      <c r="G1238" s="4">
        <v>8</v>
      </c>
      <c r="H1238" s="4" t="s">
        <v>22</v>
      </c>
      <c r="I1238" s="3">
        <v>159200</v>
      </c>
      <c r="J1238" s="3">
        <v>179800</v>
      </c>
      <c r="K1238" s="3">
        <v>195900</v>
      </c>
      <c r="L1238" s="3">
        <v>219500</v>
      </c>
      <c r="M1238" s="3">
        <v>198000</v>
      </c>
      <c r="N1238" s="3">
        <v>219500</v>
      </c>
      <c r="O1238" s="3">
        <v>217900</v>
      </c>
      <c r="P1238" s="3">
        <v>226100</v>
      </c>
      <c r="Q1238" s="11">
        <v>230900</v>
      </c>
      <c r="R1238" s="11">
        <v>239200</v>
      </c>
    </row>
    <row r="1239" spans="1:18" hidden="1">
      <c r="A1239" s="10" t="s">
        <v>1962</v>
      </c>
      <c r="B1239" s="10" t="str">
        <f t="shared" si="37"/>
        <v>AVSY002KBY</v>
      </c>
      <c r="C1239" s="4" t="s">
        <v>1957</v>
      </c>
      <c r="D1239" s="4" t="s">
        <v>75</v>
      </c>
      <c r="E1239" s="4" t="s">
        <v>1959</v>
      </c>
      <c r="F1239" s="4">
        <v>2.38</v>
      </c>
      <c r="G1239" s="4">
        <v>8</v>
      </c>
      <c r="H1239" s="4" t="s">
        <v>22</v>
      </c>
      <c r="I1239" s="3">
        <v>209900</v>
      </c>
      <c r="J1239" s="3">
        <v>234600</v>
      </c>
      <c r="K1239" s="3">
        <v>221600</v>
      </c>
      <c r="L1239" s="3">
        <v>247300</v>
      </c>
      <c r="M1239" s="3">
        <v>223800</v>
      </c>
      <c r="N1239" s="3">
        <v>247300</v>
      </c>
      <c r="O1239" s="3">
        <v>246300</v>
      </c>
      <c r="P1239" s="3">
        <v>254700</v>
      </c>
      <c r="Q1239" s="11">
        <v>261000</v>
      </c>
      <c r="R1239" s="11">
        <v>269500</v>
      </c>
    </row>
    <row r="1240" spans="1:18" hidden="1">
      <c r="A1240" s="10" t="s">
        <v>1963</v>
      </c>
      <c r="B1240" s="10" t="str">
        <f t="shared" ref="B1240:B1303" si="38">LEFT(A1240,7)</f>
        <v>AVSY004</v>
      </c>
      <c r="C1240" s="4" t="s">
        <v>1696</v>
      </c>
      <c r="D1240" s="4" t="s">
        <v>20</v>
      </c>
      <c r="E1240" s="4" t="s">
        <v>142</v>
      </c>
      <c r="F1240" s="4">
        <v>4.2380000000000004</v>
      </c>
      <c r="G1240" s="4">
        <v>4</v>
      </c>
      <c r="H1240" s="4" t="s">
        <v>22</v>
      </c>
      <c r="I1240" s="3">
        <v>303400</v>
      </c>
      <c r="J1240" s="3">
        <v>334700</v>
      </c>
      <c r="K1240" s="3">
        <v>308000</v>
      </c>
      <c r="L1240" s="3">
        <v>339700</v>
      </c>
      <c r="M1240" s="3">
        <v>311100</v>
      </c>
      <c r="N1240" s="3">
        <v>339700</v>
      </c>
      <c r="O1240" s="11">
        <v>342200</v>
      </c>
      <c r="P1240" s="11">
        <v>370600</v>
      </c>
      <c r="Q1240" s="11">
        <v>362700</v>
      </c>
      <c r="R1240" s="11">
        <v>392400</v>
      </c>
    </row>
    <row r="1241" spans="1:18" hidden="1">
      <c r="A1241" s="10" t="s">
        <v>1964</v>
      </c>
      <c r="B1241" s="10" t="str">
        <f t="shared" si="38"/>
        <v>AVSY004</v>
      </c>
      <c r="C1241" s="4" t="s">
        <v>1716</v>
      </c>
      <c r="D1241" s="4" t="s">
        <v>20</v>
      </c>
      <c r="E1241" s="4" t="s">
        <v>142</v>
      </c>
      <c r="F1241" s="4">
        <v>3.992</v>
      </c>
      <c r="G1241" s="4">
        <v>4</v>
      </c>
      <c r="H1241" s="4" t="s">
        <v>22</v>
      </c>
      <c r="I1241" s="3">
        <v>303400</v>
      </c>
      <c r="J1241" s="3">
        <v>334700</v>
      </c>
      <c r="K1241" s="3">
        <v>308000</v>
      </c>
      <c r="L1241" s="3">
        <v>339700</v>
      </c>
      <c r="M1241" s="3">
        <v>311100</v>
      </c>
      <c r="N1241" s="3">
        <v>339700</v>
      </c>
      <c r="O1241" s="11">
        <v>342200</v>
      </c>
      <c r="P1241" s="11">
        <v>370600</v>
      </c>
      <c r="Q1241" s="11">
        <v>362700</v>
      </c>
      <c r="R1241" s="11">
        <v>392400</v>
      </c>
    </row>
    <row r="1242" spans="1:18" hidden="1">
      <c r="A1242" s="10" t="s">
        <v>1965</v>
      </c>
      <c r="B1242" s="10" t="str">
        <f t="shared" si="38"/>
        <v>AVSY004</v>
      </c>
      <c r="C1242" s="4" t="s">
        <v>1966</v>
      </c>
      <c r="D1242" s="4" t="s">
        <v>20</v>
      </c>
      <c r="E1242" s="4" t="s">
        <v>142</v>
      </c>
      <c r="F1242" s="4">
        <v>3.6669999999999998</v>
      </c>
      <c r="G1242" s="4">
        <v>4</v>
      </c>
      <c r="H1242" s="4" t="s">
        <v>22</v>
      </c>
      <c r="I1242" s="3">
        <v>303400</v>
      </c>
      <c r="J1242" s="3">
        <v>334700</v>
      </c>
      <c r="K1242" s="3">
        <v>308000</v>
      </c>
      <c r="L1242" s="3">
        <v>339700</v>
      </c>
      <c r="M1242" s="3">
        <v>311100</v>
      </c>
      <c r="N1242" s="3">
        <v>339700</v>
      </c>
      <c r="O1242" s="11">
        <v>342200</v>
      </c>
      <c r="P1242" s="11">
        <v>370600</v>
      </c>
      <c r="Q1242" s="11">
        <v>362700</v>
      </c>
      <c r="R1242" s="11">
        <v>392400</v>
      </c>
    </row>
    <row r="1243" spans="1:18" hidden="1">
      <c r="A1243" s="10" t="s">
        <v>1967</v>
      </c>
      <c r="B1243" s="10" t="str">
        <f t="shared" si="38"/>
        <v>AVSY004</v>
      </c>
      <c r="C1243" s="4" t="s">
        <v>1722</v>
      </c>
      <c r="D1243" s="4" t="s">
        <v>20</v>
      </c>
      <c r="E1243" s="4" t="s">
        <v>142</v>
      </c>
      <c r="F1243" s="4">
        <v>3.992</v>
      </c>
      <c r="G1243" s="4">
        <v>4</v>
      </c>
      <c r="H1243" s="4" t="s">
        <v>22</v>
      </c>
      <c r="I1243" s="3">
        <v>303400</v>
      </c>
      <c r="J1243" s="3">
        <v>334700</v>
      </c>
      <c r="K1243" s="3">
        <v>308000</v>
      </c>
      <c r="L1243" s="3">
        <v>339700</v>
      </c>
      <c r="M1243" s="3">
        <v>311100</v>
      </c>
      <c r="N1243" s="3">
        <v>339700</v>
      </c>
      <c r="O1243" s="11">
        <v>342200</v>
      </c>
      <c r="P1243" s="11">
        <v>370600</v>
      </c>
      <c r="Q1243" s="11">
        <v>362700</v>
      </c>
      <c r="R1243" s="11">
        <v>392400</v>
      </c>
    </row>
    <row r="1244" spans="1:18" hidden="1">
      <c r="A1244" s="10" t="s">
        <v>1968</v>
      </c>
      <c r="B1244" s="10" t="str">
        <f t="shared" si="38"/>
        <v>AVSY004</v>
      </c>
      <c r="C1244" s="4" t="s">
        <v>1969</v>
      </c>
      <c r="D1244" s="4" t="s">
        <v>20</v>
      </c>
      <c r="E1244" s="4" t="s">
        <v>142</v>
      </c>
      <c r="F1244" s="4">
        <v>4.0549999999999997</v>
      </c>
      <c r="G1244" s="4">
        <v>4</v>
      </c>
      <c r="H1244" s="4" t="s">
        <v>22</v>
      </c>
      <c r="I1244" s="3">
        <v>303400</v>
      </c>
      <c r="J1244" s="3">
        <v>334700</v>
      </c>
      <c r="K1244" s="3">
        <v>308000</v>
      </c>
      <c r="L1244" s="3">
        <v>339700</v>
      </c>
      <c r="M1244" s="3">
        <v>311100</v>
      </c>
      <c r="N1244" s="3">
        <v>339700</v>
      </c>
      <c r="O1244" s="11">
        <v>342200</v>
      </c>
      <c r="P1244" s="11">
        <v>370600</v>
      </c>
      <c r="Q1244" s="11">
        <v>362700</v>
      </c>
      <c r="R1244" s="11">
        <v>392400</v>
      </c>
    </row>
    <row r="1245" spans="1:18" hidden="1">
      <c r="A1245" s="10" t="s">
        <v>1970</v>
      </c>
      <c r="B1245" s="10" t="str">
        <f t="shared" si="38"/>
        <v>AVSY004</v>
      </c>
      <c r="C1245" s="4" t="s">
        <v>1726</v>
      </c>
      <c r="D1245" s="4" t="s">
        <v>20</v>
      </c>
      <c r="E1245" s="4" t="s">
        <v>142</v>
      </c>
      <c r="F1245" s="4">
        <v>3.992</v>
      </c>
      <c r="G1245" s="4">
        <v>4</v>
      </c>
      <c r="H1245" s="4" t="s">
        <v>22</v>
      </c>
      <c r="I1245" s="3">
        <v>303400</v>
      </c>
      <c r="J1245" s="3">
        <v>334700</v>
      </c>
      <c r="K1245" s="3">
        <v>308000</v>
      </c>
      <c r="L1245" s="3">
        <v>339700</v>
      </c>
      <c r="M1245" s="3">
        <v>311100</v>
      </c>
      <c r="N1245" s="3">
        <v>339700</v>
      </c>
      <c r="O1245" s="11">
        <v>342200</v>
      </c>
      <c r="P1245" s="11">
        <v>370600</v>
      </c>
      <c r="Q1245" s="11">
        <v>362700</v>
      </c>
      <c r="R1245" s="11">
        <v>392400</v>
      </c>
    </row>
    <row r="1246" spans="1:18" hidden="1">
      <c r="A1246" s="10" t="s">
        <v>1971</v>
      </c>
      <c r="B1246" s="10" t="str">
        <f t="shared" si="38"/>
        <v>AVSY004</v>
      </c>
      <c r="C1246" s="4" t="s">
        <v>1728</v>
      </c>
      <c r="D1246" s="4" t="s">
        <v>20</v>
      </c>
      <c r="E1246" s="4" t="s">
        <v>142</v>
      </c>
      <c r="F1246" s="4">
        <v>3.9550000000000001</v>
      </c>
      <c r="G1246" s="4">
        <v>4</v>
      </c>
      <c r="H1246" s="4" t="s">
        <v>22</v>
      </c>
      <c r="I1246" s="3">
        <v>303400</v>
      </c>
      <c r="J1246" s="3">
        <v>334700</v>
      </c>
      <c r="K1246" s="3">
        <v>308000</v>
      </c>
      <c r="L1246" s="3">
        <v>339700</v>
      </c>
      <c r="M1246" s="3">
        <v>311100</v>
      </c>
      <c r="N1246" s="3">
        <v>339700</v>
      </c>
      <c r="O1246" s="11">
        <v>342200</v>
      </c>
      <c r="P1246" s="11">
        <v>370600</v>
      </c>
      <c r="Q1246" s="11">
        <v>362700</v>
      </c>
      <c r="R1246" s="11">
        <v>392400</v>
      </c>
    </row>
    <row r="1247" spans="1:18" hidden="1">
      <c r="A1247" s="10" t="s">
        <v>1972</v>
      </c>
      <c r="B1247" s="10" t="str">
        <f t="shared" si="38"/>
        <v>AVSY004</v>
      </c>
      <c r="C1247" s="4" t="s">
        <v>1730</v>
      </c>
      <c r="D1247" s="4" t="s">
        <v>20</v>
      </c>
      <c r="E1247" s="4" t="s">
        <v>142</v>
      </c>
      <c r="F1247" s="4">
        <v>3.7679999999999998</v>
      </c>
      <c r="G1247" s="4">
        <v>4</v>
      </c>
      <c r="H1247" s="4" t="s">
        <v>22</v>
      </c>
      <c r="I1247" s="3">
        <v>303400</v>
      </c>
      <c r="J1247" s="3">
        <v>334700</v>
      </c>
      <c r="K1247" s="3">
        <v>308000</v>
      </c>
      <c r="L1247" s="3">
        <v>339700</v>
      </c>
      <c r="M1247" s="3">
        <v>311100</v>
      </c>
      <c r="N1247" s="3">
        <v>339700</v>
      </c>
      <c r="O1247" s="11">
        <v>342200</v>
      </c>
      <c r="P1247" s="11">
        <v>370600</v>
      </c>
      <c r="Q1247" s="11">
        <v>362700</v>
      </c>
      <c r="R1247" s="11">
        <v>392400</v>
      </c>
    </row>
    <row r="1248" spans="1:18" hidden="1">
      <c r="A1248" s="10" t="s">
        <v>1973</v>
      </c>
      <c r="B1248" s="10" t="str">
        <f t="shared" si="38"/>
        <v>AVSY004</v>
      </c>
      <c r="C1248" s="4" t="s">
        <v>1732</v>
      </c>
      <c r="D1248" s="4" t="s">
        <v>20</v>
      </c>
      <c r="E1248" s="4" t="s">
        <v>142</v>
      </c>
      <c r="F1248" s="4">
        <v>4.4130000000000003</v>
      </c>
      <c r="G1248" s="4">
        <v>4</v>
      </c>
      <c r="H1248" s="4" t="s">
        <v>22</v>
      </c>
      <c r="I1248" s="3">
        <v>303400</v>
      </c>
      <c r="J1248" s="3">
        <v>334700</v>
      </c>
      <c r="K1248" s="3">
        <v>308000</v>
      </c>
      <c r="L1248" s="3">
        <v>339700</v>
      </c>
      <c r="M1248" s="3">
        <v>311100</v>
      </c>
      <c r="N1248" s="3">
        <v>339700</v>
      </c>
      <c r="O1248" s="11">
        <v>342200</v>
      </c>
      <c r="P1248" s="11">
        <v>370600</v>
      </c>
      <c r="Q1248" s="11">
        <v>362700</v>
      </c>
      <c r="R1248" s="11">
        <v>392400</v>
      </c>
    </row>
    <row r="1249" spans="1:18" hidden="1">
      <c r="A1249" s="10" t="s">
        <v>1974</v>
      </c>
      <c r="B1249" s="10" t="str">
        <f t="shared" si="38"/>
        <v>AVSY004</v>
      </c>
      <c r="C1249" s="4" t="s">
        <v>1734</v>
      </c>
      <c r="D1249" s="4" t="s">
        <v>20</v>
      </c>
      <c r="E1249" s="4" t="s">
        <v>142</v>
      </c>
      <c r="F1249" s="4">
        <v>4.3879999999999999</v>
      </c>
      <c r="G1249" s="4">
        <v>4</v>
      </c>
      <c r="H1249" s="4" t="s">
        <v>22</v>
      </c>
      <c r="I1249" s="3">
        <v>303400</v>
      </c>
      <c r="J1249" s="3">
        <v>334700</v>
      </c>
      <c r="K1249" s="3">
        <v>308000</v>
      </c>
      <c r="L1249" s="3">
        <v>339700</v>
      </c>
      <c r="M1249" s="3">
        <v>311100</v>
      </c>
      <c r="N1249" s="3">
        <v>339700</v>
      </c>
      <c r="O1249" s="11">
        <v>342200</v>
      </c>
      <c r="P1249" s="11">
        <v>370600</v>
      </c>
      <c r="Q1249" s="11">
        <v>362700</v>
      </c>
      <c r="R1249" s="11">
        <v>392400</v>
      </c>
    </row>
    <row r="1250" spans="1:18" hidden="1">
      <c r="A1250" s="10" t="s">
        <v>1975</v>
      </c>
      <c r="B1250" s="10" t="str">
        <f t="shared" si="38"/>
        <v>AVSY004</v>
      </c>
      <c r="C1250" s="4" t="s">
        <v>1736</v>
      </c>
      <c r="D1250" s="4" t="s">
        <v>20</v>
      </c>
      <c r="E1250" s="4" t="s">
        <v>142</v>
      </c>
      <c r="F1250" s="4">
        <v>3.992</v>
      </c>
      <c r="G1250" s="4">
        <v>4</v>
      </c>
      <c r="H1250" s="4" t="s">
        <v>22</v>
      </c>
      <c r="I1250" s="3">
        <v>303400</v>
      </c>
      <c r="J1250" s="3">
        <v>334700</v>
      </c>
      <c r="K1250" s="3">
        <v>308000</v>
      </c>
      <c r="L1250" s="3">
        <v>339700</v>
      </c>
      <c r="M1250" s="3">
        <v>311100</v>
      </c>
      <c r="N1250" s="3">
        <v>339700</v>
      </c>
      <c r="O1250" s="11">
        <v>342200</v>
      </c>
      <c r="P1250" s="11">
        <v>370600</v>
      </c>
      <c r="Q1250" s="11">
        <v>362700</v>
      </c>
      <c r="R1250" s="11">
        <v>392400</v>
      </c>
    </row>
    <row r="1251" spans="1:18" hidden="1">
      <c r="A1251" s="10" t="s">
        <v>1976</v>
      </c>
      <c r="B1251" s="10" t="str">
        <f t="shared" si="38"/>
        <v>AVSY004</v>
      </c>
      <c r="C1251" s="4" t="s">
        <v>1738</v>
      </c>
      <c r="D1251" s="4" t="s">
        <v>20</v>
      </c>
      <c r="E1251" s="4" t="s">
        <v>142</v>
      </c>
      <c r="F1251" s="4">
        <v>3.992</v>
      </c>
      <c r="G1251" s="4">
        <v>4</v>
      </c>
      <c r="H1251" s="4" t="s">
        <v>22</v>
      </c>
      <c r="I1251" s="3">
        <v>303400</v>
      </c>
      <c r="J1251" s="3">
        <v>334700</v>
      </c>
      <c r="K1251" s="3">
        <v>308000</v>
      </c>
      <c r="L1251" s="3">
        <v>339700</v>
      </c>
      <c r="M1251" s="3">
        <v>311100</v>
      </c>
      <c r="N1251" s="3">
        <v>339700</v>
      </c>
      <c r="O1251" s="11">
        <v>342200</v>
      </c>
      <c r="P1251" s="11">
        <v>370600</v>
      </c>
      <c r="Q1251" s="11">
        <v>362700</v>
      </c>
      <c r="R1251" s="11">
        <v>392400</v>
      </c>
    </row>
    <row r="1252" spans="1:18" hidden="1">
      <c r="A1252" s="10" t="s">
        <v>1977</v>
      </c>
      <c r="B1252" s="10" t="str">
        <f t="shared" si="38"/>
        <v>AVSY004</v>
      </c>
      <c r="C1252" s="4" t="s">
        <v>1978</v>
      </c>
      <c r="D1252" s="4" t="s">
        <v>20</v>
      </c>
      <c r="E1252" s="4" t="s">
        <v>142</v>
      </c>
      <c r="F1252" s="4">
        <v>3.992</v>
      </c>
      <c r="G1252" s="4">
        <v>4</v>
      </c>
      <c r="H1252" s="4" t="s">
        <v>22</v>
      </c>
      <c r="I1252" s="3">
        <v>303400</v>
      </c>
      <c r="J1252" s="3">
        <v>334700</v>
      </c>
      <c r="K1252" s="3">
        <v>308000</v>
      </c>
      <c r="L1252" s="3">
        <v>339700</v>
      </c>
      <c r="M1252" s="3">
        <v>311100</v>
      </c>
      <c r="N1252" s="3">
        <v>339700</v>
      </c>
      <c r="O1252" s="11">
        <v>342200</v>
      </c>
      <c r="P1252" s="11">
        <v>370600</v>
      </c>
      <c r="Q1252" s="11">
        <v>362700</v>
      </c>
      <c r="R1252" s="11">
        <v>392400</v>
      </c>
    </row>
    <row r="1253" spans="1:18" hidden="1">
      <c r="A1253" s="10" t="s">
        <v>1979</v>
      </c>
      <c r="B1253" s="10" t="str">
        <f t="shared" si="38"/>
        <v>AVSY004</v>
      </c>
      <c r="C1253" s="4" t="s">
        <v>1742</v>
      </c>
      <c r="D1253" s="4" t="s">
        <v>20</v>
      </c>
      <c r="E1253" s="4" t="s">
        <v>142</v>
      </c>
      <c r="F1253" s="4">
        <v>4.0549999999999997</v>
      </c>
      <c r="G1253" s="4">
        <v>4</v>
      </c>
      <c r="H1253" s="4" t="s">
        <v>22</v>
      </c>
      <c r="I1253" s="3">
        <v>303400</v>
      </c>
      <c r="J1253" s="3">
        <v>334700</v>
      </c>
      <c r="K1253" s="3">
        <v>308000</v>
      </c>
      <c r="L1253" s="3">
        <v>339700</v>
      </c>
      <c r="M1253" s="3">
        <v>311100</v>
      </c>
      <c r="N1253" s="3">
        <v>339700</v>
      </c>
      <c r="O1253" s="11">
        <v>342200</v>
      </c>
      <c r="P1253" s="11">
        <v>370600</v>
      </c>
      <c r="Q1253" s="11">
        <v>362700</v>
      </c>
      <c r="R1253" s="11">
        <v>392400</v>
      </c>
    </row>
    <row r="1254" spans="1:18" hidden="1">
      <c r="A1254" s="10" t="s">
        <v>1980</v>
      </c>
      <c r="B1254" s="10" t="str">
        <f t="shared" si="38"/>
        <v>AVSY004</v>
      </c>
      <c r="C1254" s="4" t="s">
        <v>1746</v>
      </c>
      <c r="D1254" s="4" t="s">
        <v>20</v>
      </c>
      <c r="E1254" s="4" t="s">
        <v>142</v>
      </c>
      <c r="F1254" s="4">
        <v>4.3129999999999997</v>
      </c>
      <c r="G1254" s="4">
        <v>4</v>
      </c>
      <c r="H1254" s="4" t="s">
        <v>22</v>
      </c>
      <c r="I1254" s="3">
        <v>303400</v>
      </c>
      <c r="J1254" s="3">
        <v>334700</v>
      </c>
      <c r="K1254" s="3">
        <v>308000</v>
      </c>
      <c r="L1254" s="3">
        <v>339700</v>
      </c>
      <c r="M1254" s="3">
        <v>311100</v>
      </c>
      <c r="N1254" s="3">
        <v>339700</v>
      </c>
      <c r="O1254" s="11">
        <v>342200</v>
      </c>
      <c r="P1254" s="11">
        <v>370600</v>
      </c>
      <c r="Q1254" s="11">
        <v>362700</v>
      </c>
      <c r="R1254" s="11">
        <v>392400</v>
      </c>
    </row>
    <row r="1255" spans="1:18" hidden="1">
      <c r="A1255" s="10" t="s">
        <v>1981</v>
      </c>
      <c r="B1255" s="10" t="str">
        <f t="shared" si="38"/>
        <v>AVSY004</v>
      </c>
      <c r="C1255" s="4" t="s">
        <v>1982</v>
      </c>
      <c r="D1255" s="4" t="s">
        <v>20</v>
      </c>
      <c r="E1255" s="4" t="s">
        <v>142</v>
      </c>
      <c r="F1255" s="4">
        <v>3.9550000000000001</v>
      </c>
      <c r="G1255" s="4">
        <v>4</v>
      </c>
      <c r="H1255" s="4" t="s">
        <v>22</v>
      </c>
      <c r="I1255" s="3">
        <v>303400</v>
      </c>
      <c r="J1255" s="3">
        <v>334700</v>
      </c>
      <c r="K1255" s="3">
        <v>308000</v>
      </c>
      <c r="L1255" s="3">
        <v>339700</v>
      </c>
      <c r="M1255" s="3">
        <v>311100</v>
      </c>
      <c r="N1255" s="3">
        <v>339700</v>
      </c>
      <c r="O1255" s="11">
        <v>342200</v>
      </c>
      <c r="P1255" s="11">
        <v>370600</v>
      </c>
      <c r="Q1255" s="11">
        <v>362700</v>
      </c>
      <c r="R1255" s="11">
        <v>392400</v>
      </c>
    </row>
    <row r="1256" spans="1:18" hidden="1">
      <c r="A1256" s="10" t="s">
        <v>1983</v>
      </c>
      <c r="B1256" s="10" t="str">
        <f t="shared" si="38"/>
        <v>AVSY004</v>
      </c>
      <c r="C1256" s="4" t="s">
        <v>1756</v>
      </c>
      <c r="D1256" s="4" t="s">
        <v>20</v>
      </c>
      <c r="E1256" s="4" t="s">
        <v>142</v>
      </c>
      <c r="F1256" s="4">
        <v>3.7749999999999999</v>
      </c>
      <c r="G1256" s="4">
        <v>4</v>
      </c>
      <c r="H1256" s="4" t="s">
        <v>22</v>
      </c>
      <c r="I1256" s="3">
        <v>303400</v>
      </c>
      <c r="J1256" s="3">
        <v>334700</v>
      </c>
      <c r="K1256" s="3">
        <v>308000</v>
      </c>
      <c r="L1256" s="3">
        <v>339700</v>
      </c>
      <c r="M1256" s="3">
        <v>311100</v>
      </c>
      <c r="N1256" s="3">
        <v>339700</v>
      </c>
      <c r="O1256" s="11">
        <v>342200</v>
      </c>
      <c r="P1256" s="11">
        <v>370600</v>
      </c>
      <c r="Q1256" s="11">
        <v>362700</v>
      </c>
      <c r="R1256" s="11">
        <v>392400</v>
      </c>
    </row>
    <row r="1257" spans="1:18" hidden="1">
      <c r="A1257" s="10" t="s">
        <v>1984</v>
      </c>
      <c r="B1257" s="10" t="str">
        <f t="shared" si="38"/>
        <v>AVSY004</v>
      </c>
      <c r="C1257" s="4" t="s">
        <v>1762</v>
      </c>
      <c r="D1257" s="4" t="s">
        <v>20</v>
      </c>
      <c r="E1257" s="4" t="s">
        <v>142</v>
      </c>
      <c r="F1257" s="4">
        <v>4.0549999999999997</v>
      </c>
      <c r="G1257" s="4">
        <v>4</v>
      </c>
      <c r="H1257" s="4" t="s">
        <v>22</v>
      </c>
      <c r="I1257" s="3">
        <v>303400</v>
      </c>
      <c r="J1257" s="3">
        <v>334700</v>
      </c>
      <c r="K1257" s="3">
        <v>308000</v>
      </c>
      <c r="L1257" s="3">
        <v>339700</v>
      </c>
      <c r="M1257" s="3">
        <v>311100</v>
      </c>
      <c r="N1257" s="3">
        <v>339700</v>
      </c>
      <c r="O1257" s="11">
        <v>342200</v>
      </c>
      <c r="P1257" s="11">
        <v>370600</v>
      </c>
      <c r="Q1257" s="11">
        <v>362700</v>
      </c>
      <c r="R1257" s="11">
        <v>392400</v>
      </c>
    </row>
    <row r="1258" spans="1:18" hidden="1">
      <c r="A1258" s="10" t="s">
        <v>1985</v>
      </c>
      <c r="B1258" s="10" t="str">
        <f t="shared" si="38"/>
        <v>AVSY004</v>
      </c>
      <c r="C1258" s="4" t="s">
        <v>1986</v>
      </c>
      <c r="D1258" s="4" t="s">
        <v>20</v>
      </c>
      <c r="E1258" s="4" t="s">
        <v>142</v>
      </c>
      <c r="F1258" s="4">
        <v>4.0549999999999997</v>
      </c>
      <c r="G1258" s="4">
        <v>4</v>
      </c>
      <c r="H1258" s="4" t="s">
        <v>22</v>
      </c>
      <c r="I1258" s="3">
        <v>303400</v>
      </c>
      <c r="J1258" s="3">
        <v>334700</v>
      </c>
      <c r="K1258" s="3">
        <v>308000</v>
      </c>
      <c r="L1258" s="3">
        <v>339700</v>
      </c>
      <c r="M1258" s="3">
        <v>311100</v>
      </c>
      <c r="N1258" s="3">
        <v>339700</v>
      </c>
      <c r="O1258" s="11">
        <v>342200</v>
      </c>
      <c r="P1258" s="11">
        <v>370600</v>
      </c>
      <c r="Q1258" s="11">
        <v>362700</v>
      </c>
      <c r="R1258" s="11">
        <v>392400</v>
      </c>
    </row>
    <row r="1259" spans="1:18" hidden="1">
      <c r="A1259" s="10" t="s">
        <v>1987</v>
      </c>
      <c r="B1259" s="10" t="str">
        <f t="shared" si="38"/>
        <v>AVSY004</v>
      </c>
      <c r="C1259" s="4" t="s">
        <v>1768</v>
      </c>
      <c r="D1259" s="4" t="s">
        <v>20</v>
      </c>
      <c r="E1259" s="4" t="s">
        <v>142</v>
      </c>
      <c r="F1259" s="4">
        <v>3.9550000000000001</v>
      </c>
      <c r="G1259" s="4">
        <v>4</v>
      </c>
      <c r="H1259" s="4" t="s">
        <v>22</v>
      </c>
      <c r="I1259" s="3">
        <v>303400</v>
      </c>
      <c r="J1259" s="3">
        <v>334700</v>
      </c>
      <c r="K1259" s="3">
        <v>308000</v>
      </c>
      <c r="L1259" s="3">
        <v>339700</v>
      </c>
      <c r="M1259" s="3">
        <v>311100</v>
      </c>
      <c r="N1259" s="3">
        <v>339700</v>
      </c>
      <c r="O1259" s="11">
        <v>342200</v>
      </c>
      <c r="P1259" s="11">
        <v>370600</v>
      </c>
      <c r="Q1259" s="11">
        <v>362700</v>
      </c>
      <c r="R1259" s="11">
        <v>392400</v>
      </c>
    </row>
    <row r="1260" spans="1:18" hidden="1">
      <c r="A1260" s="10" t="s">
        <v>1988</v>
      </c>
      <c r="B1260" s="10" t="str">
        <f t="shared" si="38"/>
        <v>AVSY004</v>
      </c>
      <c r="C1260" s="4" t="s">
        <v>1989</v>
      </c>
      <c r="D1260" s="4" t="s">
        <v>20</v>
      </c>
      <c r="E1260" s="4" t="s">
        <v>142</v>
      </c>
      <c r="F1260" s="4">
        <v>3.9550000000000001</v>
      </c>
      <c r="G1260" s="4">
        <v>4</v>
      </c>
      <c r="H1260" s="4" t="s">
        <v>22</v>
      </c>
      <c r="I1260" s="3">
        <v>303400</v>
      </c>
      <c r="J1260" s="3">
        <v>334700</v>
      </c>
      <c r="K1260" s="3">
        <v>308000</v>
      </c>
      <c r="L1260" s="3">
        <v>339700</v>
      </c>
      <c r="M1260" s="3">
        <v>311100</v>
      </c>
      <c r="N1260" s="3">
        <v>339700</v>
      </c>
      <c r="O1260" s="11">
        <v>342200</v>
      </c>
      <c r="P1260" s="11">
        <v>370600</v>
      </c>
      <c r="Q1260" s="11">
        <v>362700</v>
      </c>
      <c r="R1260" s="11">
        <v>392400</v>
      </c>
    </row>
    <row r="1261" spans="1:18" hidden="1">
      <c r="A1261" s="10" t="s">
        <v>1990</v>
      </c>
      <c r="B1261" s="10" t="str">
        <f t="shared" si="38"/>
        <v>AVSY004</v>
      </c>
      <c r="C1261" s="4" t="s">
        <v>1991</v>
      </c>
      <c r="D1261" s="4" t="s">
        <v>20</v>
      </c>
      <c r="E1261" s="4" t="s">
        <v>142</v>
      </c>
      <c r="F1261" s="4">
        <v>4.2789999999999999</v>
      </c>
      <c r="G1261" s="4">
        <v>4</v>
      </c>
      <c r="H1261" s="4" t="s">
        <v>22</v>
      </c>
      <c r="I1261" s="3">
        <v>303400</v>
      </c>
      <c r="J1261" s="3">
        <v>334700</v>
      </c>
      <c r="K1261" s="3">
        <v>308000</v>
      </c>
      <c r="L1261" s="3">
        <v>339700</v>
      </c>
      <c r="M1261" s="3">
        <v>311100</v>
      </c>
      <c r="N1261" s="3">
        <v>339700</v>
      </c>
      <c r="O1261" s="11">
        <v>342200</v>
      </c>
      <c r="P1261" s="11">
        <v>370600</v>
      </c>
      <c r="Q1261" s="11">
        <v>362700</v>
      </c>
      <c r="R1261" s="11">
        <v>392400</v>
      </c>
    </row>
    <row r="1262" spans="1:18" hidden="1">
      <c r="A1262" s="10" t="s">
        <v>1992</v>
      </c>
      <c r="B1262" s="10" t="str">
        <f t="shared" si="38"/>
        <v>AVSY004</v>
      </c>
      <c r="C1262" s="4" t="s">
        <v>1993</v>
      </c>
      <c r="D1262" s="4" t="s">
        <v>20</v>
      </c>
      <c r="E1262" s="4" t="s">
        <v>142</v>
      </c>
      <c r="F1262" s="4">
        <v>4.2069999999999999</v>
      </c>
      <c r="G1262" s="4">
        <v>4</v>
      </c>
      <c r="H1262" s="4" t="s">
        <v>22</v>
      </c>
      <c r="I1262" s="3">
        <v>303400</v>
      </c>
      <c r="J1262" s="3">
        <v>334700</v>
      </c>
      <c r="K1262" s="3">
        <v>308000</v>
      </c>
      <c r="L1262" s="3">
        <v>339700</v>
      </c>
      <c r="M1262" s="3">
        <v>311100</v>
      </c>
      <c r="N1262" s="3">
        <v>339700</v>
      </c>
      <c r="O1262" s="11">
        <v>342200</v>
      </c>
      <c r="P1262" s="11">
        <v>370600</v>
      </c>
      <c r="Q1262" s="11">
        <v>362700</v>
      </c>
      <c r="R1262" s="11">
        <v>392400</v>
      </c>
    </row>
    <row r="1263" spans="1:18" hidden="1">
      <c r="A1263" s="10" t="s">
        <v>1994</v>
      </c>
      <c r="B1263" s="10" t="str">
        <f t="shared" si="38"/>
        <v>AVSY004</v>
      </c>
      <c r="C1263" s="4" t="s">
        <v>1810</v>
      </c>
      <c r="D1263" s="4" t="s">
        <v>20</v>
      </c>
      <c r="E1263" s="4" t="s">
        <v>142</v>
      </c>
      <c r="F1263" s="4">
        <v>4.4130000000000003</v>
      </c>
      <c r="G1263" s="4">
        <v>4</v>
      </c>
      <c r="H1263" s="4" t="s">
        <v>22</v>
      </c>
      <c r="I1263" s="3">
        <v>303400</v>
      </c>
      <c r="J1263" s="3">
        <v>334700</v>
      </c>
      <c r="K1263" s="3">
        <v>308000</v>
      </c>
      <c r="L1263" s="3">
        <v>339700</v>
      </c>
      <c r="M1263" s="3">
        <v>311100</v>
      </c>
      <c r="N1263" s="3">
        <v>339700</v>
      </c>
      <c r="O1263" s="11">
        <v>342200</v>
      </c>
      <c r="P1263" s="11">
        <v>370600</v>
      </c>
      <c r="Q1263" s="11">
        <v>362700</v>
      </c>
      <c r="R1263" s="11">
        <v>392400</v>
      </c>
    </row>
    <row r="1264" spans="1:18" hidden="1">
      <c r="A1264" s="10" t="s">
        <v>1995</v>
      </c>
      <c r="B1264" s="10" t="str">
        <f t="shared" si="38"/>
        <v>AVSY004</v>
      </c>
      <c r="C1264" s="4" t="s">
        <v>1814</v>
      </c>
      <c r="D1264" s="4" t="s">
        <v>20</v>
      </c>
      <c r="E1264" s="4" t="s">
        <v>142</v>
      </c>
      <c r="F1264" s="4">
        <v>4.3150000000000004</v>
      </c>
      <c r="G1264" s="4">
        <v>4</v>
      </c>
      <c r="H1264" s="4" t="s">
        <v>22</v>
      </c>
      <c r="I1264" s="3">
        <v>303400</v>
      </c>
      <c r="J1264" s="3">
        <v>334700</v>
      </c>
      <c r="K1264" s="3">
        <v>308000</v>
      </c>
      <c r="L1264" s="3">
        <v>339700</v>
      </c>
      <c r="M1264" s="3">
        <v>311100</v>
      </c>
      <c r="N1264" s="3">
        <v>339700</v>
      </c>
      <c r="O1264" s="11">
        <v>342200</v>
      </c>
      <c r="P1264" s="11">
        <v>370600</v>
      </c>
      <c r="Q1264" s="11">
        <v>362700</v>
      </c>
      <c r="R1264" s="11">
        <v>392400</v>
      </c>
    </row>
    <row r="1265" spans="1:18" hidden="1">
      <c r="A1265" s="10" t="s">
        <v>1996</v>
      </c>
      <c r="B1265" s="10" t="str">
        <f t="shared" si="38"/>
        <v>AVSY004</v>
      </c>
      <c r="C1265" s="4" t="s">
        <v>1816</v>
      </c>
      <c r="D1265" s="4" t="s">
        <v>20</v>
      </c>
      <c r="E1265" s="4" t="s">
        <v>142</v>
      </c>
      <c r="F1265" s="4">
        <v>3.9550000000000001</v>
      </c>
      <c r="G1265" s="4">
        <v>4</v>
      </c>
      <c r="H1265" s="4" t="s">
        <v>22</v>
      </c>
      <c r="I1265" s="3">
        <v>303400</v>
      </c>
      <c r="J1265" s="3">
        <v>334700</v>
      </c>
      <c r="K1265" s="3">
        <v>308000</v>
      </c>
      <c r="L1265" s="3">
        <v>339700</v>
      </c>
      <c r="M1265" s="3">
        <v>311100</v>
      </c>
      <c r="N1265" s="3">
        <v>339700</v>
      </c>
      <c r="O1265" s="11">
        <v>342200</v>
      </c>
      <c r="P1265" s="11">
        <v>370600</v>
      </c>
      <c r="Q1265" s="11">
        <v>362700</v>
      </c>
      <c r="R1265" s="11">
        <v>392400</v>
      </c>
    </row>
    <row r="1266" spans="1:18" hidden="1">
      <c r="A1266" s="10" t="s">
        <v>1997</v>
      </c>
      <c r="B1266" s="10" t="str">
        <f t="shared" si="38"/>
        <v>AVSY004</v>
      </c>
      <c r="C1266" s="4" t="s">
        <v>1818</v>
      </c>
      <c r="D1266" s="4" t="s">
        <v>20</v>
      </c>
      <c r="E1266" s="4" t="s">
        <v>142</v>
      </c>
      <c r="F1266" s="4">
        <v>4.3879999999999999</v>
      </c>
      <c r="G1266" s="4">
        <v>4</v>
      </c>
      <c r="H1266" s="4" t="s">
        <v>22</v>
      </c>
      <c r="I1266" s="3">
        <v>303400</v>
      </c>
      <c r="J1266" s="3">
        <v>334700</v>
      </c>
      <c r="K1266" s="3">
        <v>308000</v>
      </c>
      <c r="L1266" s="3">
        <v>339700</v>
      </c>
      <c r="M1266" s="3">
        <v>311100</v>
      </c>
      <c r="N1266" s="3">
        <v>339700</v>
      </c>
      <c r="O1266" s="11">
        <v>342200</v>
      </c>
      <c r="P1266" s="11">
        <v>370600</v>
      </c>
      <c r="Q1266" s="11">
        <v>362700</v>
      </c>
      <c r="R1266" s="11">
        <v>392400</v>
      </c>
    </row>
    <row r="1267" spans="1:18" hidden="1">
      <c r="A1267" s="10" t="s">
        <v>1998</v>
      </c>
      <c r="B1267" s="10" t="str">
        <f t="shared" si="38"/>
        <v>AVSY004</v>
      </c>
      <c r="C1267" s="4" t="s">
        <v>1820</v>
      </c>
      <c r="D1267" s="4" t="s">
        <v>20</v>
      </c>
      <c r="E1267" s="4" t="s">
        <v>142</v>
      </c>
      <c r="F1267" s="4">
        <v>3.992</v>
      </c>
      <c r="G1267" s="4">
        <v>4</v>
      </c>
      <c r="H1267" s="4" t="s">
        <v>22</v>
      </c>
      <c r="I1267" s="3">
        <v>303400</v>
      </c>
      <c r="J1267" s="3">
        <v>334700</v>
      </c>
      <c r="K1267" s="3">
        <v>308000</v>
      </c>
      <c r="L1267" s="3">
        <v>339700</v>
      </c>
      <c r="M1267" s="3">
        <v>311100</v>
      </c>
      <c r="N1267" s="3">
        <v>339700</v>
      </c>
      <c r="O1267" s="11">
        <v>342200</v>
      </c>
      <c r="P1267" s="11">
        <v>370600</v>
      </c>
      <c r="Q1267" s="11">
        <v>362700</v>
      </c>
      <c r="R1267" s="11">
        <v>392400</v>
      </c>
    </row>
    <row r="1268" spans="1:18" hidden="1">
      <c r="A1268" s="10" t="s">
        <v>1999</v>
      </c>
      <c r="B1268" s="10" t="str">
        <f t="shared" si="38"/>
        <v>AVSY004</v>
      </c>
      <c r="C1268" s="4" t="s">
        <v>1826</v>
      </c>
      <c r="D1268" s="4" t="s">
        <v>20</v>
      </c>
      <c r="E1268" s="4" t="s">
        <v>142</v>
      </c>
      <c r="F1268" s="4">
        <v>4.3150000000000004</v>
      </c>
      <c r="G1268" s="4">
        <v>4</v>
      </c>
      <c r="H1268" s="4" t="s">
        <v>22</v>
      </c>
      <c r="I1268" s="3">
        <v>303400</v>
      </c>
      <c r="J1268" s="3">
        <v>334700</v>
      </c>
      <c r="K1268" s="3">
        <v>308000</v>
      </c>
      <c r="L1268" s="3">
        <v>339700</v>
      </c>
      <c r="M1268" s="3">
        <v>311100</v>
      </c>
      <c r="N1268" s="3">
        <v>339700</v>
      </c>
      <c r="O1268" s="11">
        <v>342200</v>
      </c>
      <c r="P1268" s="11">
        <v>370600</v>
      </c>
      <c r="Q1268" s="11">
        <v>362700</v>
      </c>
      <c r="R1268" s="11">
        <v>392400</v>
      </c>
    </row>
    <row r="1269" spans="1:18" hidden="1">
      <c r="A1269" s="10" t="s">
        <v>2000</v>
      </c>
      <c r="B1269" s="10" t="str">
        <f t="shared" si="38"/>
        <v>AVSY004</v>
      </c>
      <c r="C1269" s="4" t="s">
        <v>1828</v>
      </c>
      <c r="D1269" s="4" t="s">
        <v>20</v>
      </c>
      <c r="E1269" s="4" t="s">
        <v>142</v>
      </c>
      <c r="F1269" s="4">
        <v>3.992</v>
      </c>
      <c r="G1269" s="4">
        <v>4</v>
      </c>
      <c r="H1269" s="4" t="s">
        <v>22</v>
      </c>
      <c r="I1269" s="3">
        <v>303400</v>
      </c>
      <c r="J1269" s="3">
        <v>334700</v>
      </c>
      <c r="K1269" s="3">
        <v>308000</v>
      </c>
      <c r="L1269" s="3">
        <v>339700</v>
      </c>
      <c r="M1269" s="3">
        <v>311100</v>
      </c>
      <c r="N1269" s="3">
        <v>339700</v>
      </c>
      <c r="O1269" s="11">
        <v>342200</v>
      </c>
      <c r="P1269" s="11">
        <v>370600</v>
      </c>
      <c r="Q1269" s="11">
        <v>362700</v>
      </c>
      <c r="R1269" s="11">
        <v>392400</v>
      </c>
    </row>
    <row r="1270" spans="1:18" hidden="1">
      <c r="A1270" s="10" t="s">
        <v>2001</v>
      </c>
      <c r="B1270" s="10" t="str">
        <f t="shared" si="38"/>
        <v>AVSY004</v>
      </c>
      <c r="C1270" s="4" t="s">
        <v>2002</v>
      </c>
      <c r="D1270" s="4" t="s">
        <v>20</v>
      </c>
      <c r="E1270" s="4" t="s">
        <v>142</v>
      </c>
      <c r="F1270" s="4">
        <v>4.2069999999999999</v>
      </c>
      <c r="G1270" s="4">
        <v>4</v>
      </c>
      <c r="H1270" s="4" t="s">
        <v>22</v>
      </c>
      <c r="I1270" s="3">
        <v>303400</v>
      </c>
      <c r="J1270" s="3">
        <v>334700</v>
      </c>
      <c r="K1270" s="3">
        <v>308000</v>
      </c>
      <c r="L1270" s="3">
        <v>339700</v>
      </c>
      <c r="M1270" s="3">
        <v>311100</v>
      </c>
      <c r="N1270" s="3">
        <v>339700</v>
      </c>
      <c r="O1270" s="11">
        <v>342200</v>
      </c>
      <c r="P1270" s="11">
        <v>370600</v>
      </c>
      <c r="Q1270" s="11">
        <v>362700</v>
      </c>
      <c r="R1270" s="11">
        <v>392400</v>
      </c>
    </row>
    <row r="1271" spans="1:18" hidden="1">
      <c r="A1271" s="10" t="s">
        <v>2003</v>
      </c>
      <c r="B1271" s="10" t="str">
        <f t="shared" si="38"/>
        <v>AVSY004</v>
      </c>
      <c r="C1271" s="4" t="s">
        <v>1834</v>
      </c>
      <c r="D1271" s="4" t="s">
        <v>20</v>
      </c>
      <c r="E1271" s="4" t="s">
        <v>142</v>
      </c>
      <c r="F1271" s="4">
        <v>4.3879999999999999</v>
      </c>
      <c r="G1271" s="4">
        <v>4</v>
      </c>
      <c r="H1271" s="4" t="s">
        <v>22</v>
      </c>
      <c r="I1271" s="3">
        <v>303400</v>
      </c>
      <c r="J1271" s="3">
        <v>334700</v>
      </c>
      <c r="K1271" s="3">
        <v>308000</v>
      </c>
      <c r="L1271" s="3">
        <v>339700</v>
      </c>
      <c r="M1271" s="3">
        <v>311100</v>
      </c>
      <c r="N1271" s="3">
        <v>339700</v>
      </c>
      <c r="O1271" s="11">
        <v>342200</v>
      </c>
      <c r="P1271" s="11">
        <v>370600</v>
      </c>
      <c r="Q1271" s="11">
        <v>362700</v>
      </c>
      <c r="R1271" s="11">
        <v>392400</v>
      </c>
    </row>
    <row r="1272" spans="1:18" hidden="1">
      <c r="A1272" s="10" t="s">
        <v>2004</v>
      </c>
      <c r="B1272" s="10" t="str">
        <f t="shared" si="38"/>
        <v>AVSY004</v>
      </c>
      <c r="C1272" s="4" t="s">
        <v>2005</v>
      </c>
      <c r="D1272" s="4" t="s">
        <v>20</v>
      </c>
      <c r="E1272" s="4" t="s">
        <v>142</v>
      </c>
      <c r="F1272" s="4">
        <v>3.9550000000000001</v>
      </c>
      <c r="G1272" s="4">
        <v>4</v>
      </c>
      <c r="H1272" s="4" t="s">
        <v>22</v>
      </c>
      <c r="I1272" s="3">
        <v>303400</v>
      </c>
      <c r="J1272" s="3">
        <v>334700</v>
      </c>
      <c r="K1272" s="3">
        <v>308000</v>
      </c>
      <c r="L1272" s="3">
        <v>339700</v>
      </c>
      <c r="M1272" s="3">
        <v>311100</v>
      </c>
      <c r="N1272" s="3">
        <v>339700</v>
      </c>
      <c r="O1272" s="11">
        <v>342200</v>
      </c>
      <c r="P1272" s="11">
        <v>370600</v>
      </c>
      <c r="Q1272" s="11">
        <v>362700</v>
      </c>
      <c r="R1272" s="11">
        <v>392400</v>
      </c>
    </row>
    <row r="1273" spans="1:18" hidden="1">
      <c r="A1273" s="10" t="s">
        <v>2006</v>
      </c>
      <c r="B1273" s="10" t="str">
        <f t="shared" si="38"/>
        <v>AVSY004</v>
      </c>
      <c r="C1273" s="4" t="s">
        <v>1842</v>
      </c>
      <c r="D1273" s="4" t="s">
        <v>20</v>
      </c>
      <c r="E1273" s="4" t="s">
        <v>142</v>
      </c>
      <c r="F1273" s="4">
        <v>4.1379999999999999</v>
      </c>
      <c r="G1273" s="4">
        <v>4</v>
      </c>
      <c r="H1273" s="4" t="s">
        <v>22</v>
      </c>
      <c r="I1273" s="3">
        <v>303400</v>
      </c>
      <c r="J1273" s="3">
        <v>334700</v>
      </c>
      <c r="K1273" s="3">
        <v>308000</v>
      </c>
      <c r="L1273" s="3">
        <v>339700</v>
      </c>
      <c r="M1273" s="3">
        <v>311100</v>
      </c>
      <c r="N1273" s="3">
        <v>339700</v>
      </c>
      <c r="O1273" s="11">
        <v>342200</v>
      </c>
      <c r="P1273" s="11">
        <v>370600</v>
      </c>
      <c r="Q1273" s="11">
        <v>362700</v>
      </c>
      <c r="R1273" s="11">
        <v>392400</v>
      </c>
    </row>
    <row r="1274" spans="1:18" hidden="1">
      <c r="A1274" s="10" t="s">
        <v>2007</v>
      </c>
      <c r="B1274" s="10" t="str">
        <f t="shared" si="38"/>
        <v>AVSY004</v>
      </c>
      <c r="C1274" s="4" t="s">
        <v>1844</v>
      </c>
      <c r="D1274" s="4" t="s">
        <v>20</v>
      </c>
      <c r="E1274" s="4" t="s">
        <v>142</v>
      </c>
      <c r="F1274" s="4">
        <v>3.992</v>
      </c>
      <c r="G1274" s="4">
        <v>4</v>
      </c>
      <c r="H1274" s="4" t="s">
        <v>22</v>
      </c>
      <c r="I1274" s="3">
        <v>303400</v>
      </c>
      <c r="J1274" s="3">
        <v>334700</v>
      </c>
      <c r="K1274" s="3">
        <v>308000</v>
      </c>
      <c r="L1274" s="3">
        <v>339700</v>
      </c>
      <c r="M1274" s="3">
        <v>311100</v>
      </c>
      <c r="N1274" s="3">
        <v>339700</v>
      </c>
      <c r="O1274" s="11">
        <v>342200</v>
      </c>
      <c r="P1274" s="11">
        <v>370600</v>
      </c>
      <c r="Q1274" s="11">
        <v>362700</v>
      </c>
      <c r="R1274" s="11">
        <v>392400</v>
      </c>
    </row>
    <row r="1275" spans="1:18" hidden="1">
      <c r="A1275" s="10" t="s">
        <v>2008</v>
      </c>
      <c r="B1275" s="10" t="str">
        <f t="shared" si="38"/>
        <v>AVSY004</v>
      </c>
      <c r="C1275" s="4" t="s">
        <v>2009</v>
      </c>
      <c r="D1275" s="4" t="s">
        <v>20</v>
      </c>
      <c r="E1275" s="4" t="s">
        <v>142</v>
      </c>
      <c r="F1275" s="4">
        <v>3.9550000000000001</v>
      </c>
      <c r="G1275" s="4">
        <v>4</v>
      </c>
      <c r="H1275" s="4" t="s">
        <v>22</v>
      </c>
      <c r="I1275" s="3">
        <v>303400</v>
      </c>
      <c r="J1275" s="3">
        <v>334700</v>
      </c>
      <c r="K1275" s="3">
        <v>308000</v>
      </c>
      <c r="L1275" s="3">
        <v>339700</v>
      </c>
      <c r="M1275" s="3">
        <v>311100</v>
      </c>
      <c r="N1275" s="3">
        <v>339700</v>
      </c>
      <c r="O1275" s="11">
        <v>342200</v>
      </c>
      <c r="P1275" s="11">
        <v>370600</v>
      </c>
      <c r="Q1275" s="11">
        <v>362700</v>
      </c>
      <c r="R1275" s="11">
        <v>392400</v>
      </c>
    </row>
    <row r="1276" spans="1:18" hidden="1">
      <c r="A1276" s="10" t="s">
        <v>2010</v>
      </c>
      <c r="B1276" s="10" t="str">
        <f t="shared" si="38"/>
        <v>AVSY004</v>
      </c>
      <c r="C1276" s="4" t="s">
        <v>1852</v>
      </c>
      <c r="D1276" s="4" t="s">
        <v>20</v>
      </c>
      <c r="E1276" s="4" t="s">
        <v>142</v>
      </c>
      <c r="F1276" s="4">
        <v>4.2069999999999999</v>
      </c>
      <c r="G1276" s="4">
        <v>4</v>
      </c>
      <c r="H1276" s="4" t="s">
        <v>22</v>
      </c>
      <c r="I1276" s="3">
        <v>303400</v>
      </c>
      <c r="J1276" s="3">
        <v>334700</v>
      </c>
      <c r="K1276" s="3">
        <v>308000</v>
      </c>
      <c r="L1276" s="3">
        <v>339700</v>
      </c>
      <c r="M1276" s="3">
        <v>311100</v>
      </c>
      <c r="N1276" s="3">
        <v>339700</v>
      </c>
      <c r="O1276" s="11">
        <v>342200</v>
      </c>
      <c r="P1276" s="11">
        <v>370600</v>
      </c>
      <c r="Q1276" s="11">
        <v>362700</v>
      </c>
      <c r="R1276" s="11">
        <v>392400</v>
      </c>
    </row>
    <row r="1277" spans="1:18" hidden="1">
      <c r="A1277" s="10" t="s">
        <v>2011</v>
      </c>
      <c r="B1277" s="10" t="str">
        <f t="shared" si="38"/>
        <v>AVSY004</v>
      </c>
      <c r="C1277" s="4" t="s">
        <v>2012</v>
      </c>
      <c r="D1277" s="4" t="s">
        <v>20</v>
      </c>
      <c r="E1277" s="4" t="s">
        <v>142</v>
      </c>
      <c r="F1277" s="4">
        <v>3.992</v>
      </c>
      <c r="G1277" s="4">
        <v>4</v>
      </c>
      <c r="H1277" s="4" t="s">
        <v>22</v>
      </c>
      <c r="I1277" s="3">
        <v>303400</v>
      </c>
      <c r="J1277" s="3">
        <v>334700</v>
      </c>
      <c r="K1277" s="3">
        <v>308000</v>
      </c>
      <c r="L1277" s="3">
        <v>339700</v>
      </c>
      <c r="M1277" s="3">
        <v>311100</v>
      </c>
      <c r="N1277" s="3">
        <v>339700</v>
      </c>
      <c r="O1277" s="11">
        <v>342200</v>
      </c>
      <c r="P1277" s="11">
        <v>370600</v>
      </c>
      <c r="Q1277" s="11">
        <v>362700</v>
      </c>
      <c r="R1277" s="11">
        <v>392400</v>
      </c>
    </row>
    <row r="1278" spans="1:18" hidden="1">
      <c r="A1278" s="10" t="s">
        <v>2013</v>
      </c>
      <c r="B1278" s="10" t="str">
        <f t="shared" si="38"/>
        <v>AVSY004</v>
      </c>
      <c r="C1278" s="4" t="s">
        <v>1856</v>
      </c>
      <c r="D1278" s="4" t="s">
        <v>20</v>
      </c>
      <c r="E1278" s="4" t="s">
        <v>142</v>
      </c>
      <c r="F1278" s="4">
        <v>3.92</v>
      </c>
      <c r="G1278" s="4">
        <v>4</v>
      </c>
      <c r="H1278" s="4" t="s">
        <v>22</v>
      </c>
      <c r="I1278" s="3">
        <v>303400</v>
      </c>
      <c r="J1278" s="3">
        <v>334700</v>
      </c>
      <c r="K1278" s="3">
        <v>308000</v>
      </c>
      <c r="L1278" s="3">
        <v>339700</v>
      </c>
      <c r="M1278" s="3">
        <v>311100</v>
      </c>
      <c r="N1278" s="3">
        <v>339700</v>
      </c>
      <c r="O1278" s="11">
        <v>342200</v>
      </c>
      <c r="P1278" s="11">
        <v>370600</v>
      </c>
      <c r="Q1278" s="11">
        <v>362700</v>
      </c>
      <c r="R1278" s="11">
        <v>392400</v>
      </c>
    </row>
    <row r="1279" spans="1:18" hidden="1">
      <c r="A1279" s="10" t="s">
        <v>2014</v>
      </c>
      <c r="B1279" s="10" t="str">
        <f t="shared" si="38"/>
        <v>AVSY004</v>
      </c>
      <c r="C1279" s="4" t="s">
        <v>1862</v>
      </c>
      <c r="D1279" s="4" t="s">
        <v>20</v>
      </c>
      <c r="E1279" s="4" t="s">
        <v>142</v>
      </c>
      <c r="F1279" s="4">
        <v>3.992</v>
      </c>
      <c r="G1279" s="4">
        <v>4</v>
      </c>
      <c r="H1279" s="4" t="s">
        <v>22</v>
      </c>
      <c r="I1279" s="3">
        <v>303400</v>
      </c>
      <c r="J1279" s="3">
        <v>334700</v>
      </c>
      <c r="K1279" s="3">
        <v>308000</v>
      </c>
      <c r="L1279" s="3">
        <v>339700</v>
      </c>
      <c r="M1279" s="3">
        <v>311100</v>
      </c>
      <c r="N1279" s="3">
        <v>339700</v>
      </c>
      <c r="O1279" s="11">
        <v>342200</v>
      </c>
      <c r="P1279" s="11">
        <v>370600</v>
      </c>
      <c r="Q1279" s="11">
        <v>362700</v>
      </c>
      <c r="R1279" s="11">
        <v>392400</v>
      </c>
    </row>
    <row r="1280" spans="1:18" hidden="1">
      <c r="A1280" s="10" t="s">
        <v>2015</v>
      </c>
      <c r="B1280" s="10" t="str">
        <f t="shared" si="38"/>
        <v>AVSY004</v>
      </c>
      <c r="C1280" s="4" t="s">
        <v>1866</v>
      </c>
      <c r="D1280" s="4" t="s">
        <v>20</v>
      </c>
      <c r="E1280" s="4" t="s">
        <v>142</v>
      </c>
      <c r="F1280" s="4">
        <v>4.3150000000000004</v>
      </c>
      <c r="G1280" s="4">
        <v>4</v>
      </c>
      <c r="H1280" s="4" t="s">
        <v>22</v>
      </c>
      <c r="I1280" s="3">
        <v>303400</v>
      </c>
      <c r="J1280" s="3">
        <v>334700</v>
      </c>
      <c r="K1280" s="3">
        <v>308000</v>
      </c>
      <c r="L1280" s="3">
        <v>339700</v>
      </c>
      <c r="M1280" s="3">
        <v>311100</v>
      </c>
      <c r="N1280" s="3">
        <v>339700</v>
      </c>
      <c r="O1280" s="11">
        <v>342200</v>
      </c>
      <c r="P1280" s="11">
        <v>370600</v>
      </c>
      <c r="Q1280" s="11">
        <v>362700</v>
      </c>
      <c r="R1280" s="11">
        <v>392400</v>
      </c>
    </row>
    <row r="1281" spans="1:18" hidden="1">
      <c r="A1281" s="10" t="s">
        <v>2016</v>
      </c>
      <c r="B1281" s="10" t="str">
        <f t="shared" si="38"/>
        <v>AVSY004</v>
      </c>
      <c r="C1281" s="4" t="s">
        <v>1880</v>
      </c>
      <c r="D1281" s="4" t="s">
        <v>20</v>
      </c>
      <c r="E1281" s="4" t="s">
        <v>142</v>
      </c>
      <c r="F1281" s="4">
        <v>4.3129999999999997</v>
      </c>
      <c r="G1281" s="4">
        <v>4</v>
      </c>
      <c r="H1281" s="4" t="s">
        <v>22</v>
      </c>
      <c r="I1281" s="3">
        <v>303400</v>
      </c>
      <c r="J1281" s="3">
        <v>334700</v>
      </c>
      <c r="K1281" s="3">
        <v>308000</v>
      </c>
      <c r="L1281" s="3">
        <v>339700</v>
      </c>
      <c r="M1281" s="3">
        <v>311100</v>
      </c>
      <c r="N1281" s="3">
        <v>339700</v>
      </c>
      <c r="O1281" s="11">
        <v>342200</v>
      </c>
      <c r="P1281" s="11">
        <v>370600</v>
      </c>
      <c r="Q1281" s="11">
        <v>362700</v>
      </c>
      <c r="R1281" s="11">
        <v>392400</v>
      </c>
    </row>
    <row r="1282" spans="1:18" hidden="1">
      <c r="A1282" s="10" t="s">
        <v>2017</v>
      </c>
      <c r="B1282" s="10" t="str">
        <f t="shared" si="38"/>
        <v>AVSY004</v>
      </c>
      <c r="C1282" s="4" t="s">
        <v>2018</v>
      </c>
      <c r="D1282" s="4" t="s">
        <v>20</v>
      </c>
      <c r="E1282" s="4" t="s">
        <v>142</v>
      </c>
      <c r="F1282" s="4">
        <v>4.2789999999999999</v>
      </c>
      <c r="G1282" s="4">
        <v>4</v>
      </c>
      <c r="H1282" s="4" t="s">
        <v>22</v>
      </c>
      <c r="I1282" s="3">
        <v>303400</v>
      </c>
      <c r="J1282" s="3">
        <v>334700</v>
      </c>
      <c r="K1282" s="3">
        <v>308000</v>
      </c>
      <c r="L1282" s="3">
        <v>339700</v>
      </c>
      <c r="M1282" s="3">
        <v>311100</v>
      </c>
      <c r="N1282" s="3">
        <v>339700</v>
      </c>
      <c r="O1282" s="11">
        <v>342200</v>
      </c>
      <c r="P1282" s="11">
        <v>370600</v>
      </c>
      <c r="Q1282" s="11">
        <v>362700</v>
      </c>
      <c r="R1282" s="11">
        <v>392400</v>
      </c>
    </row>
    <row r="1283" spans="1:18" hidden="1">
      <c r="A1283" s="10" t="s">
        <v>2019</v>
      </c>
      <c r="B1283" s="10" t="str">
        <f t="shared" si="38"/>
        <v>AVSY004</v>
      </c>
      <c r="C1283" s="4" t="s">
        <v>1886</v>
      </c>
      <c r="D1283" s="4" t="s">
        <v>20</v>
      </c>
      <c r="E1283" s="4" t="s">
        <v>142</v>
      </c>
      <c r="F1283" s="4">
        <v>4.1710000000000003</v>
      </c>
      <c r="G1283" s="4">
        <v>4</v>
      </c>
      <c r="H1283" s="4" t="s">
        <v>22</v>
      </c>
      <c r="I1283" s="3">
        <v>303400</v>
      </c>
      <c r="J1283" s="3">
        <v>334700</v>
      </c>
      <c r="K1283" s="3">
        <v>308000</v>
      </c>
      <c r="L1283" s="3">
        <v>339700</v>
      </c>
      <c r="M1283" s="3">
        <v>311100</v>
      </c>
      <c r="N1283" s="3">
        <v>339700</v>
      </c>
      <c r="O1283" s="11">
        <v>342200</v>
      </c>
      <c r="P1283" s="11">
        <v>370600</v>
      </c>
      <c r="Q1283" s="11">
        <v>362700</v>
      </c>
      <c r="R1283" s="11">
        <v>392400</v>
      </c>
    </row>
    <row r="1284" spans="1:18" hidden="1">
      <c r="A1284" s="10" t="s">
        <v>2020</v>
      </c>
      <c r="B1284" s="10" t="str">
        <f t="shared" si="38"/>
        <v>AVSY004</v>
      </c>
      <c r="C1284" s="4" t="s">
        <v>1888</v>
      </c>
      <c r="D1284" s="4" t="s">
        <v>20</v>
      </c>
      <c r="E1284" s="4" t="s">
        <v>142</v>
      </c>
      <c r="F1284" s="4">
        <v>3.992</v>
      </c>
      <c r="G1284" s="4">
        <v>4</v>
      </c>
      <c r="H1284" s="4" t="s">
        <v>22</v>
      </c>
      <c r="I1284" s="3">
        <v>303400</v>
      </c>
      <c r="J1284" s="3">
        <v>334700</v>
      </c>
      <c r="K1284" s="3">
        <v>308000</v>
      </c>
      <c r="L1284" s="3">
        <v>339700</v>
      </c>
      <c r="M1284" s="3">
        <v>311100</v>
      </c>
      <c r="N1284" s="3">
        <v>339700</v>
      </c>
      <c r="O1284" s="11">
        <v>342200</v>
      </c>
      <c r="P1284" s="11">
        <v>370600</v>
      </c>
      <c r="Q1284" s="11">
        <v>362700</v>
      </c>
      <c r="R1284" s="11">
        <v>392400</v>
      </c>
    </row>
    <row r="1285" spans="1:18" hidden="1">
      <c r="A1285" s="10" t="s">
        <v>2021</v>
      </c>
      <c r="B1285" s="10" t="str">
        <f t="shared" si="38"/>
        <v>AVSY004</v>
      </c>
      <c r="C1285" s="4" t="s">
        <v>1892</v>
      </c>
      <c r="D1285" s="4" t="s">
        <v>20</v>
      </c>
      <c r="E1285" s="4" t="s">
        <v>142</v>
      </c>
      <c r="F1285" s="4">
        <v>4.0880000000000001</v>
      </c>
      <c r="G1285" s="4">
        <v>4</v>
      </c>
      <c r="H1285" s="4" t="s">
        <v>22</v>
      </c>
      <c r="I1285" s="3">
        <v>303400</v>
      </c>
      <c r="J1285" s="3">
        <v>334700</v>
      </c>
      <c r="K1285" s="3">
        <v>308000</v>
      </c>
      <c r="L1285" s="3">
        <v>339700</v>
      </c>
      <c r="M1285" s="3">
        <v>311100</v>
      </c>
      <c r="N1285" s="3">
        <v>339700</v>
      </c>
      <c r="O1285" s="11">
        <v>342200</v>
      </c>
      <c r="P1285" s="11">
        <v>370600</v>
      </c>
      <c r="Q1285" s="11">
        <v>362700</v>
      </c>
      <c r="R1285" s="11">
        <v>392400</v>
      </c>
    </row>
    <row r="1286" spans="1:18" hidden="1">
      <c r="A1286" s="10" t="s">
        <v>2022</v>
      </c>
      <c r="B1286" s="10" t="str">
        <f t="shared" si="38"/>
        <v>AVSY004</v>
      </c>
      <c r="C1286" s="4" t="s">
        <v>1894</v>
      </c>
      <c r="D1286" s="4" t="s">
        <v>20</v>
      </c>
      <c r="E1286" s="4" t="s">
        <v>142</v>
      </c>
      <c r="F1286" s="4">
        <v>3.863</v>
      </c>
      <c r="G1286" s="4">
        <v>4</v>
      </c>
      <c r="H1286" s="4" t="s">
        <v>22</v>
      </c>
      <c r="I1286" s="3">
        <v>303400</v>
      </c>
      <c r="J1286" s="3">
        <v>334700</v>
      </c>
      <c r="K1286" s="3">
        <v>308000</v>
      </c>
      <c r="L1286" s="3">
        <v>339700</v>
      </c>
      <c r="M1286" s="3">
        <v>311100</v>
      </c>
      <c r="N1286" s="3">
        <v>339700</v>
      </c>
      <c r="O1286" s="11">
        <v>342200</v>
      </c>
      <c r="P1286" s="11">
        <v>370600</v>
      </c>
      <c r="Q1286" s="11">
        <v>362700</v>
      </c>
      <c r="R1286" s="11">
        <v>392400</v>
      </c>
    </row>
    <row r="1287" spans="1:18" hidden="1">
      <c r="A1287" s="10" t="s">
        <v>2023</v>
      </c>
      <c r="B1287" s="10" t="str">
        <f t="shared" si="38"/>
        <v>AVSY004</v>
      </c>
      <c r="C1287" s="4" t="s">
        <v>1898</v>
      </c>
      <c r="D1287" s="4" t="s">
        <v>20</v>
      </c>
      <c r="E1287" s="4" t="s">
        <v>142</v>
      </c>
      <c r="F1287" s="4">
        <v>4.2789999999999999</v>
      </c>
      <c r="G1287" s="4">
        <v>4</v>
      </c>
      <c r="H1287" s="4" t="s">
        <v>22</v>
      </c>
      <c r="I1287" s="3">
        <v>303400</v>
      </c>
      <c r="J1287" s="3">
        <v>334700</v>
      </c>
      <c r="K1287" s="3">
        <v>308000</v>
      </c>
      <c r="L1287" s="3">
        <v>339700</v>
      </c>
      <c r="M1287" s="3">
        <v>311100</v>
      </c>
      <c r="N1287" s="3">
        <v>339700</v>
      </c>
      <c r="O1287" s="11">
        <v>342200</v>
      </c>
      <c r="P1287" s="11">
        <v>370600</v>
      </c>
      <c r="Q1287" s="11">
        <v>362700</v>
      </c>
      <c r="R1287" s="11">
        <v>392400</v>
      </c>
    </row>
    <row r="1288" spans="1:18" hidden="1">
      <c r="A1288" s="10" t="s">
        <v>2024</v>
      </c>
      <c r="B1288" s="10" t="str">
        <f t="shared" si="38"/>
        <v>AVSY004</v>
      </c>
      <c r="C1288" s="4" t="s">
        <v>1900</v>
      </c>
      <c r="D1288" s="4" t="s">
        <v>20</v>
      </c>
      <c r="E1288" s="4" t="s">
        <v>142</v>
      </c>
      <c r="F1288" s="4">
        <v>3.992</v>
      </c>
      <c r="G1288" s="4">
        <v>4</v>
      </c>
      <c r="H1288" s="4" t="s">
        <v>22</v>
      </c>
      <c r="I1288" s="3">
        <v>303400</v>
      </c>
      <c r="J1288" s="3">
        <v>334700</v>
      </c>
      <c r="K1288" s="3">
        <v>308000</v>
      </c>
      <c r="L1288" s="3">
        <v>339700</v>
      </c>
      <c r="M1288" s="3">
        <v>311100</v>
      </c>
      <c r="N1288" s="3">
        <v>339700</v>
      </c>
      <c r="O1288" s="11">
        <v>342200</v>
      </c>
      <c r="P1288" s="11">
        <v>370600</v>
      </c>
      <c r="Q1288" s="11">
        <v>362700</v>
      </c>
      <c r="R1288" s="11">
        <v>392400</v>
      </c>
    </row>
    <row r="1289" spans="1:18" hidden="1">
      <c r="A1289" s="10" t="s">
        <v>2025</v>
      </c>
      <c r="B1289" s="10" t="str">
        <f t="shared" si="38"/>
        <v>AVSY004</v>
      </c>
      <c r="C1289" s="4" t="s">
        <v>1902</v>
      </c>
      <c r="D1289" s="4" t="s">
        <v>20</v>
      </c>
      <c r="E1289" s="4" t="s">
        <v>142</v>
      </c>
      <c r="F1289" s="4">
        <v>4.0880000000000001</v>
      </c>
      <c r="G1289" s="4">
        <v>4</v>
      </c>
      <c r="H1289" s="4" t="s">
        <v>22</v>
      </c>
      <c r="I1289" s="3">
        <v>303400</v>
      </c>
      <c r="J1289" s="3">
        <v>334700</v>
      </c>
      <c r="K1289" s="3">
        <v>308000</v>
      </c>
      <c r="L1289" s="3">
        <v>339700</v>
      </c>
      <c r="M1289" s="3">
        <v>311100</v>
      </c>
      <c r="N1289" s="3">
        <v>339700</v>
      </c>
      <c r="O1289" s="11">
        <v>342200</v>
      </c>
      <c r="P1289" s="11">
        <v>370600</v>
      </c>
      <c r="Q1289" s="11">
        <v>362700</v>
      </c>
      <c r="R1289" s="11">
        <v>392400</v>
      </c>
    </row>
    <row r="1290" spans="1:18" hidden="1">
      <c r="A1290" s="10" t="s">
        <v>2026</v>
      </c>
      <c r="B1290" s="10" t="str">
        <f t="shared" si="38"/>
        <v>AVSY004</v>
      </c>
      <c r="C1290" s="4" t="s">
        <v>1912</v>
      </c>
      <c r="D1290" s="4" t="s">
        <v>20</v>
      </c>
      <c r="E1290" s="4" t="s">
        <v>142</v>
      </c>
      <c r="F1290" s="4">
        <v>3.919</v>
      </c>
      <c r="G1290" s="4">
        <v>4</v>
      </c>
      <c r="H1290" s="4" t="s">
        <v>22</v>
      </c>
      <c r="I1290" s="3">
        <v>303400</v>
      </c>
      <c r="J1290" s="3">
        <v>334700</v>
      </c>
      <c r="K1290" s="3">
        <v>308000</v>
      </c>
      <c r="L1290" s="3">
        <v>339700</v>
      </c>
      <c r="M1290" s="3">
        <v>311100</v>
      </c>
      <c r="N1290" s="3">
        <v>339700</v>
      </c>
      <c r="O1290" s="11">
        <v>342200</v>
      </c>
      <c r="P1290" s="11">
        <v>370600</v>
      </c>
      <c r="Q1290" s="11">
        <v>362700</v>
      </c>
      <c r="R1290" s="11">
        <v>392400</v>
      </c>
    </row>
    <row r="1291" spans="1:18" hidden="1">
      <c r="A1291" s="10" t="s">
        <v>2027</v>
      </c>
      <c r="B1291" s="10" t="str">
        <f t="shared" si="38"/>
        <v>AVSY004</v>
      </c>
      <c r="C1291" s="4" t="s">
        <v>1924</v>
      </c>
      <c r="D1291" s="4" t="s">
        <v>20</v>
      </c>
      <c r="E1291" s="4" t="s">
        <v>142</v>
      </c>
      <c r="F1291" s="4">
        <v>4.2069999999999999</v>
      </c>
      <c r="G1291" s="4">
        <v>4</v>
      </c>
      <c r="H1291" s="4" t="s">
        <v>22</v>
      </c>
      <c r="I1291" s="3">
        <v>303400</v>
      </c>
      <c r="J1291" s="3">
        <v>334700</v>
      </c>
      <c r="K1291" s="3">
        <v>308000</v>
      </c>
      <c r="L1291" s="3">
        <v>339700</v>
      </c>
      <c r="M1291" s="3">
        <v>311100</v>
      </c>
      <c r="N1291" s="3">
        <v>339700</v>
      </c>
      <c r="O1291" s="11">
        <v>342200</v>
      </c>
      <c r="P1291" s="11">
        <v>370600</v>
      </c>
      <c r="Q1291" s="11">
        <v>362700</v>
      </c>
      <c r="R1291" s="11">
        <v>392400</v>
      </c>
    </row>
    <row r="1292" spans="1:18" hidden="1">
      <c r="A1292" s="10" t="s">
        <v>2028</v>
      </c>
      <c r="B1292" s="10" t="str">
        <f t="shared" si="38"/>
        <v>AVSY004</v>
      </c>
      <c r="C1292" s="4" t="s">
        <v>2029</v>
      </c>
      <c r="D1292" s="4" t="s">
        <v>20</v>
      </c>
      <c r="E1292" s="4" t="s">
        <v>142</v>
      </c>
      <c r="F1292" s="4">
        <v>4.2069999999999999</v>
      </c>
      <c r="G1292" s="4">
        <v>4</v>
      </c>
      <c r="H1292" s="4" t="s">
        <v>22</v>
      </c>
      <c r="I1292" s="3">
        <v>303400</v>
      </c>
      <c r="J1292" s="3">
        <v>334700</v>
      </c>
      <c r="K1292" s="3">
        <v>308000</v>
      </c>
      <c r="L1292" s="3">
        <v>339700</v>
      </c>
      <c r="M1292" s="3">
        <v>311100</v>
      </c>
      <c r="N1292" s="3">
        <v>339700</v>
      </c>
      <c r="O1292" s="11">
        <v>342200</v>
      </c>
      <c r="P1292" s="11">
        <v>370600</v>
      </c>
      <c r="Q1292" s="11">
        <v>362700</v>
      </c>
      <c r="R1292" s="11">
        <v>392400</v>
      </c>
    </row>
    <row r="1293" spans="1:18" hidden="1">
      <c r="A1293" s="10" t="s">
        <v>2030</v>
      </c>
      <c r="B1293" s="10" t="str">
        <f t="shared" si="38"/>
        <v>AVSY004</v>
      </c>
      <c r="C1293" s="4" t="s">
        <v>2031</v>
      </c>
      <c r="D1293" s="4" t="s">
        <v>20</v>
      </c>
      <c r="E1293" s="4" t="s">
        <v>142</v>
      </c>
      <c r="F1293" s="4">
        <v>4.0750000000000002</v>
      </c>
      <c r="G1293" s="4">
        <v>4</v>
      </c>
      <c r="H1293" s="4" t="s">
        <v>22</v>
      </c>
      <c r="I1293" s="3">
        <v>280000</v>
      </c>
      <c r="J1293" s="3">
        <v>312400</v>
      </c>
      <c r="K1293" s="3">
        <v>287000</v>
      </c>
      <c r="L1293" s="3">
        <v>320000</v>
      </c>
      <c r="M1293" s="3">
        <v>291300</v>
      </c>
      <c r="N1293" s="3">
        <v>320000</v>
      </c>
      <c r="O1293" s="3"/>
      <c r="P1293" s="3"/>
      <c r="Q1293" s="4"/>
      <c r="R1293" s="4"/>
    </row>
    <row r="1294" spans="1:18" hidden="1">
      <c r="A1294" s="10" t="s">
        <v>2032</v>
      </c>
      <c r="B1294" s="10" t="str">
        <f t="shared" si="38"/>
        <v>AVSY004</v>
      </c>
      <c r="C1294" s="4" t="s">
        <v>1943</v>
      </c>
      <c r="D1294" s="4" t="s">
        <v>20</v>
      </c>
      <c r="E1294" s="4" t="s">
        <v>142</v>
      </c>
      <c r="F1294" s="4">
        <v>3.6669999999999998</v>
      </c>
      <c r="G1294" s="4">
        <v>4</v>
      </c>
      <c r="H1294" s="4" t="s">
        <v>22</v>
      </c>
      <c r="I1294" s="3">
        <v>303400</v>
      </c>
      <c r="J1294" s="3">
        <v>334700</v>
      </c>
      <c r="K1294" s="3">
        <v>308000</v>
      </c>
      <c r="L1294" s="3">
        <v>339700</v>
      </c>
      <c r="M1294" s="3">
        <v>311100</v>
      </c>
      <c r="N1294" s="3">
        <v>339700</v>
      </c>
      <c r="O1294" s="11">
        <v>342200</v>
      </c>
      <c r="P1294" s="11">
        <v>370600</v>
      </c>
      <c r="Q1294" s="11">
        <v>362700</v>
      </c>
      <c r="R1294" s="11">
        <v>392400</v>
      </c>
    </row>
    <row r="1295" spans="1:18" hidden="1">
      <c r="A1295" s="10" t="s">
        <v>2033</v>
      </c>
      <c r="B1295" s="10" t="str">
        <f t="shared" si="38"/>
        <v>AVSY004</v>
      </c>
      <c r="C1295" s="4" t="s">
        <v>1947</v>
      </c>
      <c r="D1295" s="4" t="s">
        <v>20</v>
      </c>
      <c r="E1295" s="4" t="s">
        <v>142</v>
      </c>
      <c r="F1295" s="4">
        <v>4.6029999999999998</v>
      </c>
      <c r="G1295" s="4">
        <v>4</v>
      </c>
      <c r="H1295" s="4" t="s">
        <v>22</v>
      </c>
      <c r="I1295" s="3">
        <v>303400</v>
      </c>
      <c r="J1295" s="3">
        <v>334700</v>
      </c>
      <c r="K1295" s="3">
        <v>308000</v>
      </c>
      <c r="L1295" s="3">
        <v>339700</v>
      </c>
      <c r="M1295" s="3">
        <v>311100</v>
      </c>
      <c r="N1295" s="3">
        <v>339700</v>
      </c>
      <c r="O1295" s="11">
        <v>342200</v>
      </c>
      <c r="P1295" s="11">
        <v>370600</v>
      </c>
      <c r="Q1295" s="11">
        <v>362700</v>
      </c>
      <c r="R1295" s="11">
        <v>392400</v>
      </c>
    </row>
    <row r="1296" spans="1:18" hidden="1">
      <c r="A1296" s="12" t="s">
        <v>2034</v>
      </c>
      <c r="B1296" s="10" t="str">
        <f t="shared" si="38"/>
        <v>AVSY020</v>
      </c>
      <c r="C1296" s="4" t="s">
        <v>1698</v>
      </c>
      <c r="D1296" s="4" t="s">
        <v>20</v>
      </c>
      <c r="E1296" s="4" t="s">
        <v>2035</v>
      </c>
      <c r="F1296" s="14">
        <v>21.93</v>
      </c>
      <c r="G1296" s="4">
        <v>1</v>
      </c>
      <c r="H1296" s="4" t="s">
        <v>147</v>
      </c>
      <c r="I1296" s="13">
        <v>1486600</v>
      </c>
      <c r="J1296" s="3">
        <v>1643600</v>
      </c>
      <c r="K1296" s="3">
        <v>1508900</v>
      </c>
      <c r="L1296" s="3">
        <v>1667800</v>
      </c>
      <c r="M1296" s="3">
        <v>1524000</v>
      </c>
      <c r="N1296" s="3">
        <v>1667800</v>
      </c>
      <c r="O1296" s="11">
        <v>1676400</v>
      </c>
      <c r="P1296" s="11">
        <v>1819800</v>
      </c>
      <c r="Q1296" s="11">
        <v>1777000</v>
      </c>
      <c r="R1296" s="11">
        <v>1926600</v>
      </c>
    </row>
    <row r="1297" spans="1:18" hidden="1">
      <c r="A1297" s="12" t="s">
        <v>2036</v>
      </c>
      <c r="B1297" s="10" t="str">
        <f t="shared" si="38"/>
        <v>AVSY020</v>
      </c>
      <c r="C1297" s="4" t="s">
        <v>1700</v>
      </c>
      <c r="D1297" s="4" t="s">
        <v>20</v>
      </c>
      <c r="E1297" s="4" t="s">
        <v>2035</v>
      </c>
      <c r="F1297" s="14">
        <v>20.23</v>
      </c>
      <c r="G1297" s="4">
        <v>1</v>
      </c>
      <c r="H1297" s="4" t="s">
        <v>147</v>
      </c>
      <c r="I1297" s="13">
        <v>1486600</v>
      </c>
      <c r="J1297" s="3">
        <v>1643600</v>
      </c>
      <c r="K1297" s="3">
        <v>1508900</v>
      </c>
      <c r="L1297" s="3">
        <v>1667800</v>
      </c>
      <c r="M1297" s="3">
        <v>1524000</v>
      </c>
      <c r="N1297" s="3">
        <v>1667800</v>
      </c>
      <c r="O1297" s="11">
        <v>1676400</v>
      </c>
      <c r="P1297" s="11">
        <v>1819800</v>
      </c>
      <c r="Q1297" s="11">
        <v>1777000</v>
      </c>
      <c r="R1297" s="11">
        <v>1926600</v>
      </c>
    </row>
    <row r="1298" spans="1:18" hidden="1">
      <c r="A1298" s="12" t="s">
        <v>2037</v>
      </c>
      <c r="B1298" s="10" t="str">
        <f t="shared" si="38"/>
        <v>AVSY020</v>
      </c>
      <c r="C1298" s="4" t="s">
        <v>1702</v>
      </c>
      <c r="D1298" s="4" t="s">
        <v>20</v>
      </c>
      <c r="E1298" s="4" t="s">
        <v>2035</v>
      </c>
      <c r="F1298" s="14">
        <v>18.556000000000001</v>
      </c>
      <c r="G1298" s="4">
        <v>1</v>
      </c>
      <c r="H1298" s="4" t="s">
        <v>147</v>
      </c>
      <c r="I1298" s="13">
        <v>1486600</v>
      </c>
      <c r="J1298" s="3">
        <v>1643600</v>
      </c>
      <c r="K1298" s="3">
        <v>1508900</v>
      </c>
      <c r="L1298" s="3">
        <v>1667800</v>
      </c>
      <c r="M1298" s="3">
        <v>1524000</v>
      </c>
      <c r="N1298" s="3">
        <v>1667800</v>
      </c>
      <c r="O1298" s="11">
        <v>1676400</v>
      </c>
      <c r="P1298" s="11">
        <v>1819800</v>
      </c>
      <c r="Q1298" s="11">
        <v>1777000</v>
      </c>
      <c r="R1298" s="11">
        <v>1926600</v>
      </c>
    </row>
    <row r="1299" spans="1:18" hidden="1">
      <c r="A1299" s="12" t="s">
        <v>2038</v>
      </c>
      <c r="B1299" s="10" t="str">
        <f t="shared" si="38"/>
        <v>AVSY020</v>
      </c>
      <c r="C1299" s="4" t="s">
        <v>1704</v>
      </c>
      <c r="D1299" s="4" t="s">
        <v>20</v>
      </c>
      <c r="E1299" s="4" t="s">
        <v>2035</v>
      </c>
      <c r="F1299" s="14">
        <v>20.652000000000001</v>
      </c>
      <c r="G1299" s="4">
        <v>1</v>
      </c>
      <c r="H1299" s="4" t="s">
        <v>147</v>
      </c>
      <c r="I1299" s="13">
        <v>1486600</v>
      </c>
      <c r="J1299" s="3">
        <v>1643600</v>
      </c>
      <c r="K1299" s="3">
        <v>1508900</v>
      </c>
      <c r="L1299" s="3">
        <v>1667800</v>
      </c>
      <c r="M1299" s="3">
        <v>1524000</v>
      </c>
      <c r="N1299" s="3">
        <v>1667800</v>
      </c>
      <c r="O1299" s="11">
        <v>1676400</v>
      </c>
      <c r="P1299" s="11">
        <v>1819800</v>
      </c>
      <c r="Q1299" s="11">
        <v>1777000</v>
      </c>
      <c r="R1299" s="11">
        <v>1926600</v>
      </c>
    </row>
    <row r="1300" spans="1:18" hidden="1">
      <c r="A1300" s="12" t="s">
        <v>2039</v>
      </c>
      <c r="B1300" s="10" t="str">
        <f t="shared" si="38"/>
        <v>AVSY020</v>
      </c>
      <c r="C1300" s="4" t="s">
        <v>1720</v>
      </c>
      <c r="D1300" s="4" t="s">
        <v>20</v>
      </c>
      <c r="E1300" s="4" t="s">
        <v>2035</v>
      </c>
      <c r="F1300" s="14">
        <v>18.052</v>
      </c>
      <c r="G1300" s="4">
        <v>1</v>
      </c>
      <c r="H1300" s="4" t="s">
        <v>147</v>
      </c>
      <c r="I1300" s="13">
        <v>1486600</v>
      </c>
      <c r="J1300" s="3">
        <v>1643600</v>
      </c>
      <c r="K1300" s="3">
        <v>1508900</v>
      </c>
      <c r="L1300" s="3">
        <v>1667800</v>
      </c>
      <c r="M1300" s="3">
        <v>1524000</v>
      </c>
      <c r="N1300" s="3">
        <v>1667800</v>
      </c>
      <c r="O1300" s="11">
        <v>1676400</v>
      </c>
      <c r="P1300" s="11">
        <v>1819800</v>
      </c>
      <c r="Q1300" s="11">
        <v>1777000</v>
      </c>
      <c r="R1300" s="11">
        <v>1926600</v>
      </c>
    </row>
    <row r="1301" spans="1:18" hidden="1">
      <c r="A1301" s="12" t="s">
        <v>2040</v>
      </c>
      <c r="B1301" s="10" t="str">
        <f t="shared" si="38"/>
        <v>AVSY020</v>
      </c>
      <c r="C1301" s="4" t="s">
        <v>1722</v>
      </c>
      <c r="D1301" s="4" t="s">
        <v>20</v>
      </c>
      <c r="E1301" s="4" t="s">
        <v>2035</v>
      </c>
      <c r="F1301" s="14">
        <v>18.25</v>
      </c>
      <c r="G1301" s="4">
        <v>1</v>
      </c>
      <c r="H1301" s="4" t="s">
        <v>147</v>
      </c>
      <c r="I1301" s="13">
        <v>1486600</v>
      </c>
      <c r="J1301" s="3">
        <v>1643600</v>
      </c>
      <c r="K1301" s="3">
        <v>1508900</v>
      </c>
      <c r="L1301" s="3">
        <v>1667800</v>
      </c>
      <c r="M1301" s="3">
        <v>1524000</v>
      </c>
      <c r="N1301" s="3">
        <v>1667800</v>
      </c>
      <c r="O1301" s="11">
        <v>1676400</v>
      </c>
      <c r="P1301" s="11">
        <v>1819800</v>
      </c>
      <c r="Q1301" s="11">
        <v>1777000</v>
      </c>
      <c r="R1301" s="11">
        <v>1926600</v>
      </c>
    </row>
    <row r="1302" spans="1:18" hidden="1">
      <c r="A1302" s="12" t="s">
        <v>2041</v>
      </c>
      <c r="B1302" s="10" t="str">
        <f t="shared" si="38"/>
        <v>AVSY020</v>
      </c>
      <c r="C1302" s="4" t="s">
        <v>1724</v>
      </c>
      <c r="D1302" s="4" t="s">
        <v>20</v>
      </c>
      <c r="E1302" s="4" t="s">
        <v>2035</v>
      </c>
      <c r="F1302" s="14">
        <v>19.204000000000001</v>
      </c>
      <c r="G1302" s="4">
        <v>1</v>
      </c>
      <c r="H1302" s="4" t="s">
        <v>147</v>
      </c>
      <c r="I1302" s="13">
        <v>1486600</v>
      </c>
      <c r="J1302" s="3">
        <v>1643600</v>
      </c>
      <c r="K1302" s="3">
        <v>1508900</v>
      </c>
      <c r="L1302" s="3">
        <v>1667800</v>
      </c>
      <c r="M1302" s="3">
        <v>1524000</v>
      </c>
      <c r="N1302" s="3">
        <v>1667800</v>
      </c>
      <c r="O1302" s="11">
        <v>1676400</v>
      </c>
      <c r="P1302" s="11">
        <v>1819800</v>
      </c>
      <c r="Q1302" s="11">
        <v>1777000</v>
      </c>
      <c r="R1302" s="11">
        <v>1926600</v>
      </c>
    </row>
    <row r="1303" spans="1:18" hidden="1">
      <c r="A1303" s="12" t="s">
        <v>2042</v>
      </c>
      <c r="B1303" s="10" t="str">
        <f t="shared" si="38"/>
        <v>AVSY020</v>
      </c>
      <c r="C1303" s="4" t="s">
        <v>1726</v>
      </c>
      <c r="D1303" s="4" t="s">
        <v>20</v>
      </c>
      <c r="E1303" s="4" t="s">
        <v>2035</v>
      </c>
      <c r="F1303" s="14">
        <v>18.25</v>
      </c>
      <c r="G1303" s="4">
        <v>1</v>
      </c>
      <c r="H1303" s="4" t="s">
        <v>147</v>
      </c>
      <c r="I1303" s="13">
        <v>1486600</v>
      </c>
      <c r="J1303" s="3">
        <v>1643600</v>
      </c>
      <c r="K1303" s="3">
        <v>1508900</v>
      </c>
      <c r="L1303" s="3">
        <v>1667800</v>
      </c>
      <c r="M1303" s="3">
        <v>1524000</v>
      </c>
      <c r="N1303" s="3">
        <v>1667800</v>
      </c>
      <c r="O1303" s="11">
        <v>1676400</v>
      </c>
      <c r="P1303" s="11">
        <v>1819800</v>
      </c>
      <c r="Q1303" s="11">
        <v>1777000</v>
      </c>
      <c r="R1303" s="11">
        <v>1926600</v>
      </c>
    </row>
    <row r="1304" spans="1:18" hidden="1">
      <c r="A1304" s="12" t="s">
        <v>2043</v>
      </c>
      <c r="B1304" s="10" t="str">
        <f t="shared" ref="B1304:B1356" si="39">LEFT(A1304,7)</f>
        <v>AVSY020</v>
      </c>
      <c r="C1304" s="4" t="s">
        <v>1730</v>
      </c>
      <c r="D1304" s="4" t="s">
        <v>20</v>
      </c>
      <c r="E1304" s="4" t="s">
        <v>2035</v>
      </c>
      <c r="F1304" s="14">
        <v>17.89</v>
      </c>
      <c r="G1304" s="4">
        <v>1</v>
      </c>
      <c r="H1304" s="4" t="s">
        <v>147</v>
      </c>
      <c r="I1304" s="13">
        <v>1486600</v>
      </c>
      <c r="J1304" s="3">
        <v>1643600</v>
      </c>
      <c r="K1304" s="3">
        <v>1508900</v>
      </c>
      <c r="L1304" s="3">
        <v>1667800</v>
      </c>
      <c r="M1304" s="3">
        <v>1524000</v>
      </c>
      <c r="N1304" s="3">
        <v>1667800</v>
      </c>
      <c r="O1304" s="11">
        <v>1676400</v>
      </c>
      <c r="P1304" s="11">
        <v>1819800</v>
      </c>
      <c r="Q1304" s="11">
        <v>1777000</v>
      </c>
      <c r="R1304" s="11">
        <v>1926600</v>
      </c>
    </row>
    <row r="1305" spans="1:18" hidden="1">
      <c r="A1305" s="12" t="s">
        <v>2044</v>
      </c>
      <c r="B1305" s="10" t="str">
        <f t="shared" si="39"/>
        <v>AVSY020</v>
      </c>
      <c r="C1305" s="4" t="s">
        <v>1736</v>
      </c>
      <c r="D1305" s="4" t="s">
        <v>20</v>
      </c>
      <c r="E1305" s="4" t="s">
        <v>2035</v>
      </c>
      <c r="F1305" s="14">
        <v>18.79</v>
      </c>
      <c r="G1305" s="4">
        <v>1</v>
      </c>
      <c r="H1305" s="4" t="s">
        <v>147</v>
      </c>
      <c r="I1305" s="13">
        <v>1486600</v>
      </c>
      <c r="J1305" s="3">
        <v>1643600</v>
      </c>
      <c r="K1305" s="3">
        <v>1508900</v>
      </c>
      <c r="L1305" s="3">
        <v>1667800</v>
      </c>
      <c r="M1305" s="3">
        <v>1524000</v>
      </c>
      <c r="N1305" s="3">
        <v>1667800</v>
      </c>
      <c r="O1305" s="11">
        <v>1676400</v>
      </c>
      <c r="P1305" s="11">
        <v>1819800</v>
      </c>
      <c r="Q1305" s="11">
        <v>1777000</v>
      </c>
      <c r="R1305" s="11">
        <v>1926600</v>
      </c>
    </row>
    <row r="1306" spans="1:18" hidden="1">
      <c r="A1306" s="12" t="s">
        <v>2045</v>
      </c>
      <c r="B1306" s="10" t="str">
        <f t="shared" si="39"/>
        <v>AVSY020</v>
      </c>
      <c r="C1306" s="4" t="s">
        <v>1738</v>
      </c>
      <c r="D1306" s="4" t="s">
        <v>20</v>
      </c>
      <c r="E1306" s="4" t="s">
        <v>2035</v>
      </c>
      <c r="F1306" s="14">
        <v>17.89</v>
      </c>
      <c r="G1306" s="4">
        <v>1</v>
      </c>
      <c r="H1306" s="4" t="s">
        <v>147</v>
      </c>
      <c r="I1306" s="13">
        <v>1486600</v>
      </c>
      <c r="J1306" s="3">
        <v>1643600</v>
      </c>
      <c r="K1306" s="3">
        <v>1508900</v>
      </c>
      <c r="L1306" s="3">
        <v>1667800</v>
      </c>
      <c r="M1306" s="3">
        <v>1524000</v>
      </c>
      <c r="N1306" s="3">
        <v>1667800</v>
      </c>
      <c r="O1306" s="11">
        <v>1676400</v>
      </c>
      <c r="P1306" s="11">
        <v>1819800</v>
      </c>
      <c r="Q1306" s="11">
        <v>1777000</v>
      </c>
      <c r="R1306" s="11">
        <v>1926600</v>
      </c>
    </row>
    <row r="1307" spans="1:18" hidden="1">
      <c r="A1307" s="12" t="s">
        <v>2046</v>
      </c>
      <c r="B1307" s="10" t="str">
        <f t="shared" si="39"/>
        <v>AVSY020</v>
      </c>
      <c r="C1307" s="4" t="s">
        <v>1740</v>
      </c>
      <c r="D1307" s="4" t="s">
        <v>20</v>
      </c>
      <c r="E1307" s="4" t="s">
        <v>2035</v>
      </c>
      <c r="F1307" s="14">
        <v>18.52</v>
      </c>
      <c r="G1307" s="4">
        <v>1</v>
      </c>
      <c r="H1307" s="4" t="s">
        <v>147</v>
      </c>
      <c r="I1307" s="13">
        <v>1486600</v>
      </c>
      <c r="J1307" s="3">
        <v>1643600</v>
      </c>
      <c r="K1307" s="3">
        <v>1508900</v>
      </c>
      <c r="L1307" s="3">
        <v>1667800</v>
      </c>
      <c r="M1307" s="3">
        <v>1524000</v>
      </c>
      <c r="N1307" s="3">
        <v>1667800</v>
      </c>
      <c r="O1307" s="11">
        <v>1676400</v>
      </c>
      <c r="P1307" s="11">
        <v>1819800</v>
      </c>
      <c r="Q1307" s="11">
        <v>1777000</v>
      </c>
      <c r="R1307" s="11">
        <v>1926600</v>
      </c>
    </row>
    <row r="1308" spans="1:18" hidden="1">
      <c r="A1308" s="12" t="s">
        <v>2047</v>
      </c>
      <c r="B1308" s="10" t="str">
        <f t="shared" si="39"/>
        <v>AVSY020</v>
      </c>
      <c r="C1308" s="4" t="s">
        <v>1742</v>
      </c>
      <c r="D1308" s="4" t="s">
        <v>20</v>
      </c>
      <c r="E1308" s="4" t="s">
        <v>2035</v>
      </c>
      <c r="F1308" s="14">
        <v>18.79</v>
      </c>
      <c r="G1308" s="4">
        <v>1</v>
      </c>
      <c r="H1308" s="4" t="s">
        <v>147</v>
      </c>
      <c r="I1308" s="13">
        <v>1486600</v>
      </c>
      <c r="J1308" s="3">
        <v>1643600</v>
      </c>
      <c r="K1308" s="3">
        <v>1508900</v>
      </c>
      <c r="L1308" s="3">
        <v>1667800</v>
      </c>
      <c r="M1308" s="3">
        <v>1524000</v>
      </c>
      <c r="N1308" s="3">
        <v>1667800</v>
      </c>
      <c r="O1308" s="11">
        <v>1676400</v>
      </c>
      <c r="P1308" s="11">
        <v>1819800</v>
      </c>
      <c r="Q1308" s="11">
        <v>1777000</v>
      </c>
      <c r="R1308" s="11">
        <v>1926600</v>
      </c>
    </row>
    <row r="1309" spans="1:18" hidden="1">
      <c r="A1309" s="12" t="s">
        <v>2048</v>
      </c>
      <c r="B1309" s="10" t="str">
        <f t="shared" si="39"/>
        <v>AVSY020</v>
      </c>
      <c r="C1309" s="4" t="s">
        <v>1748</v>
      </c>
      <c r="D1309" s="4" t="s">
        <v>20</v>
      </c>
      <c r="E1309" s="4" t="s">
        <v>2035</v>
      </c>
      <c r="F1309" s="14">
        <v>18.6676</v>
      </c>
      <c r="G1309" s="4">
        <v>1</v>
      </c>
      <c r="H1309" s="4" t="s">
        <v>147</v>
      </c>
      <c r="I1309" s="13">
        <v>1486600</v>
      </c>
      <c r="J1309" s="3">
        <v>1643600</v>
      </c>
      <c r="K1309" s="3">
        <v>1508900</v>
      </c>
      <c r="L1309" s="3">
        <v>1667800</v>
      </c>
      <c r="M1309" s="3">
        <v>1524000</v>
      </c>
      <c r="N1309" s="3">
        <v>1667800</v>
      </c>
      <c r="O1309" s="11">
        <v>1676400</v>
      </c>
      <c r="P1309" s="11">
        <v>1819800</v>
      </c>
      <c r="Q1309" s="11">
        <v>1777000</v>
      </c>
      <c r="R1309" s="11">
        <v>1926600</v>
      </c>
    </row>
    <row r="1310" spans="1:18" hidden="1">
      <c r="A1310" s="12" t="s">
        <v>2049</v>
      </c>
      <c r="B1310" s="10" t="str">
        <f t="shared" si="39"/>
        <v>AVSY020</v>
      </c>
      <c r="C1310" s="4" t="s">
        <v>1752</v>
      </c>
      <c r="D1310" s="4" t="s">
        <v>20</v>
      </c>
      <c r="E1310" s="4" t="s">
        <v>2035</v>
      </c>
      <c r="F1310" s="14">
        <v>18.393999999999998</v>
      </c>
      <c r="G1310" s="4">
        <v>1</v>
      </c>
      <c r="H1310" s="4" t="s">
        <v>147</v>
      </c>
      <c r="I1310" s="13">
        <v>1486600</v>
      </c>
      <c r="J1310" s="3">
        <v>1643600</v>
      </c>
      <c r="K1310" s="3">
        <v>1508900</v>
      </c>
      <c r="L1310" s="3">
        <v>1667800</v>
      </c>
      <c r="M1310" s="3">
        <v>1524000</v>
      </c>
      <c r="N1310" s="3">
        <v>1667800</v>
      </c>
      <c r="O1310" s="11">
        <v>1676400</v>
      </c>
      <c r="P1310" s="11">
        <v>1819800</v>
      </c>
      <c r="Q1310" s="11">
        <v>1777000</v>
      </c>
      <c r="R1310" s="11">
        <v>1926600</v>
      </c>
    </row>
    <row r="1311" spans="1:18" hidden="1">
      <c r="A1311" s="12" t="s">
        <v>2050</v>
      </c>
      <c r="B1311" s="10" t="str">
        <f t="shared" si="39"/>
        <v>AVSY020</v>
      </c>
      <c r="C1311" s="4" t="s">
        <v>1756</v>
      </c>
      <c r="D1311" s="4" t="s">
        <v>20</v>
      </c>
      <c r="E1311" s="4" t="s">
        <v>2035</v>
      </c>
      <c r="F1311" s="14">
        <v>17.71</v>
      </c>
      <c r="G1311" s="4">
        <v>1</v>
      </c>
      <c r="H1311" s="4" t="s">
        <v>147</v>
      </c>
      <c r="I1311" s="13">
        <v>1486600</v>
      </c>
      <c r="J1311" s="3">
        <v>1643600</v>
      </c>
      <c r="K1311" s="3">
        <v>1508900</v>
      </c>
      <c r="L1311" s="3">
        <v>1667800</v>
      </c>
      <c r="M1311" s="3">
        <v>1524000</v>
      </c>
      <c r="N1311" s="3">
        <v>1667800</v>
      </c>
      <c r="O1311" s="11">
        <v>1676400</v>
      </c>
      <c r="P1311" s="11">
        <v>1819800</v>
      </c>
      <c r="Q1311" s="11">
        <v>1777000</v>
      </c>
      <c r="R1311" s="11">
        <v>1926600</v>
      </c>
    </row>
    <row r="1312" spans="1:18" hidden="1">
      <c r="A1312" s="12" t="s">
        <v>2051</v>
      </c>
      <c r="B1312" s="10" t="str">
        <f t="shared" si="39"/>
        <v>AVSY020</v>
      </c>
      <c r="C1312" s="4" t="s">
        <v>1762</v>
      </c>
      <c r="D1312" s="4" t="s">
        <v>20</v>
      </c>
      <c r="E1312" s="4" t="s">
        <v>2035</v>
      </c>
      <c r="F1312" s="14">
        <v>18.61</v>
      </c>
      <c r="G1312" s="4">
        <v>1</v>
      </c>
      <c r="H1312" s="4" t="s">
        <v>147</v>
      </c>
      <c r="I1312" s="13">
        <v>1486600</v>
      </c>
      <c r="J1312" s="3">
        <v>1643600</v>
      </c>
      <c r="K1312" s="3">
        <v>1508900</v>
      </c>
      <c r="L1312" s="3">
        <v>1667800</v>
      </c>
      <c r="M1312" s="3">
        <v>1524000</v>
      </c>
      <c r="N1312" s="3">
        <v>1667800</v>
      </c>
      <c r="O1312" s="11">
        <v>1676400</v>
      </c>
      <c r="P1312" s="11">
        <v>1819800</v>
      </c>
      <c r="Q1312" s="11">
        <v>1777000</v>
      </c>
      <c r="R1312" s="11">
        <v>1926600</v>
      </c>
    </row>
    <row r="1313" spans="1:18" hidden="1">
      <c r="A1313" s="12" t="s">
        <v>2052</v>
      </c>
      <c r="B1313" s="10" t="str">
        <f t="shared" si="39"/>
        <v>AVSY020</v>
      </c>
      <c r="C1313" s="4" t="s">
        <v>1766</v>
      </c>
      <c r="D1313" s="4" t="s">
        <v>20</v>
      </c>
      <c r="E1313" s="4" t="s">
        <v>2035</v>
      </c>
      <c r="F1313" s="14">
        <v>18.79</v>
      </c>
      <c r="G1313" s="4">
        <v>1</v>
      </c>
      <c r="H1313" s="4" t="s">
        <v>147</v>
      </c>
      <c r="I1313" s="13">
        <v>1486600</v>
      </c>
      <c r="J1313" s="3">
        <v>1643600</v>
      </c>
      <c r="K1313" s="3">
        <v>1508900</v>
      </c>
      <c r="L1313" s="3">
        <v>1667800</v>
      </c>
      <c r="M1313" s="3">
        <v>1524000</v>
      </c>
      <c r="N1313" s="3">
        <v>1667800</v>
      </c>
      <c r="O1313" s="11">
        <v>1676400</v>
      </c>
      <c r="P1313" s="11">
        <v>1819800</v>
      </c>
      <c r="Q1313" s="11">
        <v>1777000</v>
      </c>
      <c r="R1313" s="11">
        <v>1926600</v>
      </c>
    </row>
    <row r="1314" spans="1:18" hidden="1">
      <c r="A1314" s="12" t="s">
        <v>2053</v>
      </c>
      <c r="B1314" s="10" t="str">
        <f t="shared" si="39"/>
        <v>AVSY020</v>
      </c>
      <c r="C1314" s="4" t="s">
        <v>1768</v>
      </c>
      <c r="D1314" s="4" t="s">
        <v>20</v>
      </c>
      <c r="E1314" s="4" t="s">
        <v>2035</v>
      </c>
      <c r="F1314" s="14">
        <v>18.43</v>
      </c>
      <c r="G1314" s="4">
        <v>1</v>
      </c>
      <c r="H1314" s="4" t="s">
        <v>147</v>
      </c>
      <c r="I1314" s="13">
        <v>1486600</v>
      </c>
      <c r="J1314" s="3">
        <v>1643600</v>
      </c>
      <c r="K1314" s="3">
        <v>1508900</v>
      </c>
      <c r="L1314" s="3">
        <v>1667800</v>
      </c>
      <c r="M1314" s="3">
        <v>1524000</v>
      </c>
      <c r="N1314" s="3">
        <v>1667800</v>
      </c>
      <c r="O1314" s="11">
        <v>1676400</v>
      </c>
      <c r="P1314" s="11">
        <v>1819800</v>
      </c>
      <c r="Q1314" s="11">
        <v>1777000</v>
      </c>
      <c r="R1314" s="11">
        <v>1926600</v>
      </c>
    </row>
    <row r="1315" spans="1:18" hidden="1">
      <c r="A1315" s="12" t="s">
        <v>2054</v>
      </c>
      <c r="B1315" s="10" t="str">
        <f t="shared" si="39"/>
        <v>AVSY020</v>
      </c>
      <c r="C1315" s="4" t="s">
        <v>1772</v>
      </c>
      <c r="D1315" s="4" t="s">
        <v>20</v>
      </c>
      <c r="E1315" s="4" t="s">
        <v>2035</v>
      </c>
      <c r="F1315" s="14">
        <v>18.43</v>
      </c>
      <c r="G1315" s="4">
        <v>1</v>
      </c>
      <c r="H1315" s="4" t="s">
        <v>147</v>
      </c>
      <c r="I1315" s="13">
        <v>1486600</v>
      </c>
      <c r="J1315" s="3">
        <v>1643600</v>
      </c>
      <c r="K1315" s="3">
        <v>1508900</v>
      </c>
      <c r="L1315" s="3">
        <v>1667800</v>
      </c>
      <c r="M1315" s="3">
        <v>1524000</v>
      </c>
      <c r="N1315" s="3">
        <v>1667800</v>
      </c>
      <c r="O1315" s="11">
        <v>1676400</v>
      </c>
      <c r="P1315" s="11">
        <v>1819800</v>
      </c>
      <c r="Q1315" s="11">
        <v>1777000</v>
      </c>
      <c r="R1315" s="11">
        <v>1926600</v>
      </c>
    </row>
    <row r="1316" spans="1:18" hidden="1">
      <c r="A1316" s="12" t="s">
        <v>2055</v>
      </c>
      <c r="B1316" s="10" t="str">
        <f t="shared" si="39"/>
        <v>AVSY020</v>
      </c>
      <c r="C1316" s="4" t="s">
        <v>1774</v>
      </c>
      <c r="D1316" s="4" t="s">
        <v>20</v>
      </c>
      <c r="E1316" s="4" t="s">
        <v>2035</v>
      </c>
      <c r="F1316" s="14">
        <v>18.771999999999998</v>
      </c>
      <c r="G1316" s="4">
        <v>1</v>
      </c>
      <c r="H1316" s="4" t="s">
        <v>147</v>
      </c>
      <c r="I1316" s="13">
        <v>1486600</v>
      </c>
      <c r="J1316" s="3">
        <v>1643600</v>
      </c>
      <c r="K1316" s="3">
        <v>1508900</v>
      </c>
      <c r="L1316" s="3">
        <v>1667800</v>
      </c>
      <c r="M1316" s="3">
        <v>1524000</v>
      </c>
      <c r="N1316" s="3">
        <v>1667800</v>
      </c>
      <c r="O1316" s="11">
        <v>1676400</v>
      </c>
      <c r="P1316" s="11">
        <v>1819800</v>
      </c>
      <c r="Q1316" s="11">
        <v>1777000</v>
      </c>
      <c r="R1316" s="11">
        <v>1926600</v>
      </c>
    </row>
    <row r="1317" spans="1:18" hidden="1">
      <c r="A1317" s="12" t="s">
        <v>2056</v>
      </c>
      <c r="B1317" s="10" t="str">
        <f t="shared" si="39"/>
        <v>AVSY020</v>
      </c>
      <c r="C1317" s="4" t="s">
        <v>1776</v>
      </c>
      <c r="D1317" s="4" t="s">
        <v>20</v>
      </c>
      <c r="E1317" s="4" t="s">
        <v>2035</v>
      </c>
      <c r="F1317" s="14">
        <v>18.97</v>
      </c>
      <c r="G1317" s="4">
        <v>1</v>
      </c>
      <c r="H1317" s="4" t="s">
        <v>147</v>
      </c>
      <c r="I1317" s="13">
        <v>1486600</v>
      </c>
      <c r="J1317" s="3">
        <v>1643600</v>
      </c>
      <c r="K1317" s="3">
        <v>1508900</v>
      </c>
      <c r="L1317" s="3">
        <v>1667800</v>
      </c>
      <c r="M1317" s="3">
        <v>1524000</v>
      </c>
      <c r="N1317" s="3">
        <v>1667800</v>
      </c>
      <c r="O1317" s="11">
        <v>1676400</v>
      </c>
      <c r="P1317" s="11">
        <v>1819800</v>
      </c>
      <c r="Q1317" s="11">
        <v>1777000</v>
      </c>
      <c r="R1317" s="11">
        <v>1926600</v>
      </c>
    </row>
    <row r="1318" spans="1:18" hidden="1">
      <c r="A1318" s="12" t="s">
        <v>2057</v>
      </c>
      <c r="B1318" s="10" t="str">
        <f t="shared" si="39"/>
        <v>AVSY020</v>
      </c>
      <c r="C1318" s="4" t="s">
        <v>1780</v>
      </c>
      <c r="D1318" s="4" t="s">
        <v>20</v>
      </c>
      <c r="E1318" s="4" t="s">
        <v>2035</v>
      </c>
      <c r="F1318" s="14">
        <v>19.077999999999999</v>
      </c>
      <c r="G1318" s="4">
        <v>1</v>
      </c>
      <c r="H1318" s="4" t="s">
        <v>147</v>
      </c>
      <c r="I1318" s="13">
        <v>1486600</v>
      </c>
      <c r="J1318" s="3">
        <v>1643600</v>
      </c>
      <c r="K1318" s="3">
        <v>1508900</v>
      </c>
      <c r="L1318" s="3">
        <v>1667800</v>
      </c>
      <c r="M1318" s="3">
        <v>1524000</v>
      </c>
      <c r="N1318" s="3">
        <v>1667800</v>
      </c>
      <c r="O1318" s="11">
        <v>1676400</v>
      </c>
      <c r="P1318" s="11">
        <v>1819800</v>
      </c>
      <c r="Q1318" s="11">
        <v>1777000</v>
      </c>
      <c r="R1318" s="11">
        <v>1926600</v>
      </c>
    </row>
    <row r="1319" spans="1:18" hidden="1">
      <c r="A1319" s="12" t="s">
        <v>2058</v>
      </c>
      <c r="B1319" s="10" t="str">
        <f t="shared" si="39"/>
        <v>AVSY020</v>
      </c>
      <c r="C1319" s="4" t="s">
        <v>1782</v>
      </c>
      <c r="D1319" s="4" t="s">
        <v>20</v>
      </c>
      <c r="E1319" s="4" t="s">
        <v>2035</v>
      </c>
      <c r="F1319" s="14">
        <v>19.510000000000002</v>
      </c>
      <c r="G1319" s="4">
        <v>1</v>
      </c>
      <c r="H1319" s="4" t="s">
        <v>147</v>
      </c>
      <c r="I1319" s="13">
        <v>1486600</v>
      </c>
      <c r="J1319" s="3">
        <v>1643600</v>
      </c>
      <c r="K1319" s="3">
        <v>1508900</v>
      </c>
      <c r="L1319" s="3">
        <v>1667800</v>
      </c>
      <c r="M1319" s="3">
        <v>1524000</v>
      </c>
      <c r="N1319" s="3">
        <v>1667800</v>
      </c>
      <c r="O1319" s="11">
        <v>1676400</v>
      </c>
      <c r="P1319" s="11">
        <v>1819800</v>
      </c>
      <c r="Q1319" s="11">
        <v>1777000</v>
      </c>
      <c r="R1319" s="11">
        <v>1926600</v>
      </c>
    </row>
    <row r="1320" spans="1:18" hidden="1">
      <c r="A1320" s="12" t="s">
        <v>2059</v>
      </c>
      <c r="B1320" s="10" t="str">
        <f t="shared" si="39"/>
        <v>AVSY020</v>
      </c>
      <c r="C1320" s="4" t="s">
        <v>1794</v>
      </c>
      <c r="D1320" s="4" t="s">
        <v>20</v>
      </c>
      <c r="E1320" s="4" t="s">
        <v>2035</v>
      </c>
      <c r="F1320" s="14">
        <v>21.164999999999999</v>
      </c>
      <c r="G1320" s="4">
        <v>1</v>
      </c>
      <c r="H1320" s="4" t="s">
        <v>147</v>
      </c>
      <c r="I1320" s="13">
        <v>1486600</v>
      </c>
      <c r="J1320" s="3">
        <v>1643600</v>
      </c>
      <c r="K1320" s="3">
        <v>1508900</v>
      </c>
      <c r="L1320" s="3">
        <v>1667800</v>
      </c>
      <c r="M1320" s="3">
        <v>1524000</v>
      </c>
      <c r="N1320" s="3">
        <v>1667800</v>
      </c>
      <c r="O1320" s="11">
        <v>1676400</v>
      </c>
      <c r="P1320" s="11">
        <v>1819800</v>
      </c>
      <c r="Q1320" s="11">
        <v>1777000</v>
      </c>
      <c r="R1320" s="11">
        <v>1926600</v>
      </c>
    </row>
    <row r="1321" spans="1:18" hidden="1">
      <c r="A1321" s="12" t="s">
        <v>2060</v>
      </c>
      <c r="B1321" s="10" t="str">
        <f t="shared" si="39"/>
        <v>AVSY020</v>
      </c>
      <c r="C1321" s="4" t="s">
        <v>1804</v>
      </c>
      <c r="D1321" s="4" t="s">
        <v>20</v>
      </c>
      <c r="E1321" s="4" t="s">
        <v>2035</v>
      </c>
      <c r="F1321" s="14">
        <v>20.41</v>
      </c>
      <c r="G1321" s="4">
        <v>1</v>
      </c>
      <c r="H1321" s="4" t="s">
        <v>147</v>
      </c>
      <c r="I1321" s="13">
        <v>1486600</v>
      </c>
      <c r="J1321" s="3">
        <v>1643600</v>
      </c>
      <c r="K1321" s="3">
        <v>1508900</v>
      </c>
      <c r="L1321" s="3">
        <v>1667800</v>
      </c>
      <c r="M1321" s="3">
        <v>1524000</v>
      </c>
      <c r="N1321" s="3">
        <v>1667800</v>
      </c>
      <c r="O1321" s="11">
        <v>1676400</v>
      </c>
      <c r="P1321" s="11">
        <v>1819800</v>
      </c>
      <c r="Q1321" s="11">
        <v>1777000</v>
      </c>
      <c r="R1321" s="11">
        <v>1926600</v>
      </c>
    </row>
    <row r="1322" spans="1:18" hidden="1">
      <c r="A1322" s="12" t="s">
        <v>2061</v>
      </c>
      <c r="B1322" s="10" t="str">
        <f t="shared" si="39"/>
        <v>AVSY020</v>
      </c>
      <c r="C1322" s="4" t="s">
        <v>1808</v>
      </c>
      <c r="D1322" s="4" t="s">
        <v>20</v>
      </c>
      <c r="E1322" s="4" t="s">
        <v>2035</v>
      </c>
      <c r="F1322" s="14">
        <v>19.437999999999999</v>
      </c>
      <c r="G1322" s="4">
        <v>1</v>
      </c>
      <c r="H1322" s="4" t="s">
        <v>147</v>
      </c>
      <c r="I1322" s="13">
        <v>1486600</v>
      </c>
      <c r="J1322" s="3">
        <v>1643600</v>
      </c>
      <c r="K1322" s="3">
        <v>1508900</v>
      </c>
      <c r="L1322" s="3">
        <v>1667800</v>
      </c>
      <c r="M1322" s="3">
        <v>1524000</v>
      </c>
      <c r="N1322" s="3">
        <v>1667800</v>
      </c>
      <c r="O1322" s="11">
        <v>1676400</v>
      </c>
      <c r="P1322" s="11">
        <v>1819800</v>
      </c>
      <c r="Q1322" s="11">
        <v>1777000</v>
      </c>
      <c r="R1322" s="11">
        <v>1926600</v>
      </c>
    </row>
    <row r="1323" spans="1:18" hidden="1">
      <c r="A1323" s="12" t="s">
        <v>2062</v>
      </c>
      <c r="B1323" s="10" t="str">
        <f t="shared" si="39"/>
        <v>AVSY020</v>
      </c>
      <c r="C1323" s="4" t="s">
        <v>1814</v>
      </c>
      <c r="D1323" s="4" t="s">
        <v>20</v>
      </c>
      <c r="E1323" s="4" t="s">
        <v>2035</v>
      </c>
      <c r="F1323" s="14">
        <v>18.61</v>
      </c>
      <c r="G1323" s="4">
        <v>1</v>
      </c>
      <c r="H1323" s="4" t="s">
        <v>147</v>
      </c>
      <c r="I1323" s="13">
        <v>1486600</v>
      </c>
      <c r="J1323" s="3">
        <v>1643600</v>
      </c>
      <c r="K1323" s="3">
        <v>1508900</v>
      </c>
      <c r="L1323" s="3">
        <v>1667800</v>
      </c>
      <c r="M1323" s="3">
        <v>1524000</v>
      </c>
      <c r="N1323" s="3">
        <v>1667800</v>
      </c>
      <c r="O1323" s="11">
        <v>1676400</v>
      </c>
      <c r="P1323" s="11">
        <v>1819800</v>
      </c>
      <c r="Q1323" s="11">
        <v>1777000</v>
      </c>
      <c r="R1323" s="11">
        <v>1926600</v>
      </c>
    </row>
    <row r="1324" spans="1:18" hidden="1">
      <c r="A1324" s="12" t="s">
        <v>2063</v>
      </c>
      <c r="B1324" s="10" t="str">
        <f t="shared" si="39"/>
        <v>AVSY020</v>
      </c>
      <c r="C1324" s="4" t="s">
        <v>1816</v>
      </c>
      <c r="D1324" s="4" t="s">
        <v>20</v>
      </c>
      <c r="E1324" s="4" t="s">
        <v>2035</v>
      </c>
      <c r="F1324" s="14">
        <v>18.61</v>
      </c>
      <c r="G1324" s="4">
        <v>1</v>
      </c>
      <c r="H1324" s="4" t="s">
        <v>147</v>
      </c>
      <c r="I1324" s="13">
        <v>1486600</v>
      </c>
      <c r="J1324" s="3">
        <v>1643600</v>
      </c>
      <c r="K1324" s="3">
        <v>1508900</v>
      </c>
      <c r="L1324" s="3">
        <v>1667800</v>
      </c>
      <c r="M1324" s="3">
        <v>1524000</v>
      </c>
      <c r="N1324" s="3">
        <v>1667800</v>
      </c>
      <c r="O1324" s="11">
        <v>1676400</v>
      </c>
      <c r="P1324" s="11">
        <v>1819800</v>
      </c>
      <c r="Q1324" s="11">
        <v>1777000</v>
      </c>
      <c r="R1324" s="11">
        <v>1926600</v>
      </c>
    </row>
    <row r="1325" spans="1:18" hidden="1">
      <c r="A1325" s="12" t="s">
        <v>2064</v>
      </c>
      <c r="B1325" s="10" t="str">
        <f t="shared" si="39"/>
        <v>AVSY020</v>
      </c>
      <c r="C1325" s="4" t="s">
        <v>1820</v>
      </c>
      <c r="D1325" s="4" t="s">
        <v>20</v>
      </c>
      <c r="E1325" s="4" t="s">
        <v>2035</v>
      </c>
      <c r="F1325" s="14">
        <v>19.510000000000002</v>
      </c>
      <c r="G1325" s="4">
        <v>1</v>
      </c>
      <c r="H1325" s="4" t="s">
        <v>147</v>
      </c>
      <c r="I1325" s="13">
        <v>1486600</v>
      </c>
      <c r="J1325" s="3">
        <v>1643600</v>
      </c>
      <c r="K1325" s="3">
        <v>1508900</v>
      </c>
      <c r="L1325" s="3">
        <v>1667800</v>
      </c>
      <c r="M1325" s="3">
        <v>1524000</v>
      </c>
      <c r="N1325" s="3">
        <v>1667800</v>
      </c>
      <c r="O1325" s="11">
        <v>1676400</v>
      </c>
      <c r="P1325" s="11">
        <v>1819800</v>
      </c>
      <c r="Q1325" s="11">
        <v>1777000</v>
      </c>
      <c r="R1325" s="11">
        <v>1926600</v>
      </c>
    </row>
    <row r="1326" spans="1:18" hidden="1">
      <c r="A1326" s="12" t="s">
        <v>2065</v>
      </c>
      <c r="B1326" s="10" t="str">
        <f t="shared" si="39"/>
        <v>AVSY020</v>
      </c>
      <c r="C1326" s="4" t="s">
        <v>1826</v>
      </c>
      <c r="D1326" s="4" t="s">
        <v>20</v>
      </c>
      <c r="E1326" s="4" t="s">
        <v>2035</v>
      </c>
      <c r="F1326" s="14">
        <v>18.61</v>
      </c>
      <c r="G1326" s="4">
        <v>1</v>
      </c>
      <c r="H1326" s="4" t="s">
        <v>147</v>
      </c>
      <c r="I1326" s="13">
        <v>1486600</v>
      </c>
      <c r="J1326" s="3">
        <v>1643600</v>
      </c>
      <c r="K1326" s="3">
        <v>1508900</v>
      </c>
      <c r="L1326" s="3">
        <v>1667800</v>
      </c>
      <c r="M1326" s="3">
        <v>1524000</v>
      </c>
      <c r="N1326" s="3">
        <v>1667800</v>
      </c>
      <c r="O1326" s="11">
        <v>1676400</v>
      </c>
      <c r="P1326" s="11">
        <v>1819800</v>
      </c>
      <c r="Q1326" s="11">
        <v>1777000</v>
      </c>
      <c r="R1326" s="11">
        <v>1926600</v>
      </c>
    </row>
    <row r="1327" spans="1:18" hidden="1">
      <c r="A1327" s="12" t="s">
        <v>2066</v>
      </c>
      <c r="B1327" s="10" t="str">
        <f t="shared" si="39"/>
        <v>AVSY020</v>
      </c>
      <c r="C1327" s="4" t="s">
        <v>1828</v>
      </c>
      <c r="D1327" s="4" t="s">
        <v>20</v>
      </c>
      <c r="E1327" s="4" t="s">
        <v>2035</v>
      </c>
      <c r="F1327" s="14">
        <v>19.294</v>
      </c>
      <c r="G1327" s="4">
        <v>1</v>
      </c>
      <c r="H1327" s="4" t="s">
        <v>147</v>
      </c>
      <c r="I1327" s="13">
        <v>1486600</v>
      </c>
      <c r="J1327" s="3">
        <v>1643600</v>
      </c>
      <c r="K1327" s="3">
        <v>1508900</v>
      </c>
      <c r="L1327" s="3">
        <v>1667800</v>
      </c>
      <c r="M1327" s="3">
        <v>1524000</v>
      </c>
      <c r="N1327" s="3">
        <v>1667800</v>
      </c>
      <c r="O1327" s="11">
        <v>1676400</v>
      </c>
      <c r="P1327" s="11">
        <v>1819800</v>
      </c>
      <c r="Q1327" s="11">
        <v>1777000</v>
      </c>
      <c r="R1327" s="11">
        <v>1926600</v>
      </c>
    </row>
    <row r="1328" spans="1:18" hidden="1">
      <c r="A1328" s="12" t="s">
        <v>2067</v>
      </c>
      <c r="B1328" s="10" t="str">
        <f t="shared" si="39"/>
        <v>AVSY020</v>
      </c>
      <c r="C1328" s="4" t="s">
        <v>1832</v>
      </c>
      <c r="D1328" s="4" t="s">
        <v>20</v>
      </c>
      <c r="E1328" s="4" t="s">
        <v>2035</v>
      </c>
      <c r="F1328" s="14">
        <v>18.79</v>
      </c>
      <c r="G1328" s="4">
        <v>1</v>
      </c>
      <c r="H1328" s="4" t="s">
        <v>147</v>
      </c>
      <c r="I1328" s="13">
        <v>1486600</v>
      </c>
      <c r="J1328" s="3">
        <v>1643600</v>
      </c>
      <c r="K1328" s="3">
        <v>1508900</v>
      </c>
      <c r="L1328" s="3">
        <v>1667800</v>
      </c>
      <c r="M1328" s="3">
        <v>1524000</v>
      </c>
      <c r="N1328" s="3">
        <v>1667800</v>
      </c>
      <c r="O1328" s="11">
        <v>1676400</v>
      </c>
      <c r="P1328" s="11">
        <v>1819800</v>
      </c>
      <c r="Q1328" s="11">
        <v>1777000</v>
      </c>
      <c r="R1328" s="11">
        <v>1926600</v>
      </c>
    </row>
    <row r="1329" spans="1:18" hidden="1">
      <c r="A1329" s="12" t="s">
        <v>2068</v>
      </c>
      <c r="B1329" s="10" t="str">
        <f t="shared" si="39"/>
        <v>AVSY020</v>
      </c>
      <c r="C1329" s="4" t="s">
        <v>1838</v>
      </c>
      <c r="D1329" s="4" t="s">
        <v>20</v>
      </c>
      <c r="E1329" s="4" t="s">
        <v>2035</v>
      </c>
      <c r="F1329" s="14">
        <v>19.329999999999998</v>
      </c>
      <c r="G1329" s="4">
        <v>1</v>
      </c>
      <c r="H1329" s="4" t="s">
        <v>147</v>
      </c>
      <c r="I1329" s="13">
        <v>1486600</v>
      </c>
      <c r="J1329" s="3">
        <v>1643600</v>
      </c>
      <c r="K1329" s="3">
        <v>1508900</v>
      </c>
      <c r="L1329" s="3">
        <v>1667800</v>
      </c>
      <c r="M1329" s="3">
        <v>1524000</v>
      </c>
      <c r="N1329" s="3">
        <v>1667800</v>
      </c>
      <c r="O1329" s="11">
        <v>1676400</v>
      </c>
      <c r="P1329" s="11">
        <v>1819800</v>
      </c>
      <c r="Q1329" s="11">
        <v>1777000</v>
      </c>
      <c r="R1329" s="11">
        <v>1926600</v>
      </c>
    </row>
    <row r="1330" spans="1:18" hidden="1">
      <c r="A1330" s="12" t="s">
        <v>2069</v>
      </c>
      <c r="B1330" s="10" t="str">
        <f t="shared" si="39"/>
        <v>AVSY020</v>
      </c>
      <c r="C1330" s="4" t="s">
        <v>1844</v>
      </c>
      <c r="D1330" s="4" t="s">
        <v>20</v>
      </c>
      <c r="E1330" s="4" t="s">
        <v>2035</v>
      </c>
      <c r="F1330" s="14">
        <v>18.61</v>
      </c>
      <c r="G1330" s="4">
        <v>1</v>
      </c>
      <c r="H1330" s="4" t="s">
        <v>147</v>
      </c>
      <c r="I1330" s="13">
        <v>1486600</v>
      </c>
      <c r="J1330" s="3">
        <v>1643600</v>
      </c>
      <c r="K1330" s="3">
        <v>1508900</v>
      </c>
      <c r="L1330" s="3">
        <v>1667800</v>
      </c>
      <c r="M1330" s="3">
        <v>1524000</v>
      </c>
      <c r="N1330" s="3">
        <v>1667800</v>
      </c>
      <c r="O1330" s="11">
        <v>1676400</v>
      </c>
      <c r="P1330" s="11">
        <v>1819800</v>
      </c>
      <c r="Q1330" s="11">
        <v>1777000</v>
      </c>
      <c r="R1330" s="11">
        <v>1926600</v>
      </c>
    </row>
    <row r="1331" spans="1:18" hidden="1">
      <c r="A1331" s="12" t="s">
        <v>2070</v>
      </c>
      <c r="B1331" s="10" t="str">
        <f t="shared" si="39"/>
        <v>AVSY020</v>
      </c>
      <c r="C1331" s="4" t="s">
        <v>1850</v>
      </c>
      <c r="D1331" s="4" t="s">
        <v>20</v>
      </c>
      <c r="E1331" s="4" t="s">
        <v>2035</v>
      </c>
      <c r="F1331" s="14">
        <v>18.466000000000001</v>
      </c>
      <c r="G1331" s="4">
        <v>1</v>
      </c>
      <c r="H1331" s="4" t="s">
        <v>147</v>
      </c>
      <c r="I1331" s="13">
        <v>1486600</v>
      </c>
      <c r="J1331" s="3">
        <v>1643600</v>
      </c>
      <c r="K1331" s="3">
        <v>1508900</v>
      </c>
      <c r="L1331" s="3">
        <v>1667800</v>
      </c>
      <c r="M1331" s="3">
        <v>1524000</v>
      </c>
      <c r="N1331" s="3">
        <v>1667800</v>
      </c>
      <c r="O1331" s="11">
        <v>1676400</v>
      </c>
      <c r="P1331" s="11">
        <v>1819800</v>
      </c>
      <c r="Q1331" s="11">
        <v>1777000</v>
      </c>
      <c r="R1331" s="11">
        <v>1926600</v>
      </c>
    </row>
    <row r="1332" spans="1:18" hidden="1">
      <c r="A1332" s="12" t="s">
        <v>2071</v>
      </c>
      <c r="B1332" s="10" t="str">
        <f t="shared" si="39"/>
        <v>AVSY020</v>
      </c>
      <c r="C1332" s="4" t="s">
        <v>1852</v>
      </c>
      <c r="D1332" s="4" t="s">
        <v>20</v>
      </c>
      <c r="E1332" s="4" t="s">
        <v>2035</v>
      </c>
      <c r="F1332" s="14">
        <v>18.79</v>
      </c>
      <c r="G1332" s="4">
        <v>1</v>
      </c>
      <c r="H1332" s="4" t="s">
        <v>147</v>
      </c>
      <c r="I1332" s="13">
        <v>1486600</v>
      </c>
      <c r="J1332" s="3">
        <v>1643600</v>
      </c>
      <c r="K1332" s="3">
        <v>1508900</v>
      </c>
      <c r="L1332" s="3">
        <v>1667800</v>
      </c>
      <c r="M1332" s="3">
        <v>1524000</v>
      </c>
      <c r="N1332" s="3">
        <v>1667800</v>
      </c>
      <c r="O1332" s="11">
        <v>1676400</v>
      </c>
      <c r="P1332" s="11">
        <v>1819800</v>
      </c>
      <c r="Q1332" s="11">
        <v>1777000</v>
      </c>
      <c r="R1332" s="11">
        <v>1926600</v>
      </c>
    </row>
    <row r="1333" spans="1:18" hidden="1">
      <c r="A1333" s="12" t="s">
        <v>2072</v>
      </c>
      <c r="B1333" s="10" t="str">
        <f t="shared" si="39"/>
        <v>AVSY020</v>
      </c>
      <c r="C1333" s="4" t="s">
        <v>1854</v>
      </c>
      <c r="D1333" s="4" t="s">
        <v>20</v>
      </c>
      <c r="E1333" s="4" t="s">
        <v>2035</v>
      </c>
      <c r="F1333" s="14">
        <v>18.782800000000002</v>
      </c>
      <c r="G1333" s="4">
        <v>1</v>
      </c>
      <c r="H1333" s="4" t="s">
        <v>147</v>
      </c>
      <c r="I1333" s="13">
        <v>1486600</v>
      </c>
      <c r="J1333" s="3">
        <v>1643600</v>
      </c>
      <c r="K1333" s="3">
        <v>1508900</v>
      </c>
      <c r="L1333" s="3">
        <v>1667800</v>
      </c>
      <c r="M1333" s="3">
        <v>1524000</v>
      </c>
      <c r="N1333" s="3">
        <v>1667800</v>
      </c>
      <c r="O1333" s="11">
        <v>1676400</v>
      </c>
      <c r="P1333" s="11">
        <v>1819800</v>
      </c>
      <c r="Q1333" s="11">
        <v>1777000</v>
      </c>
      <c r="R1333" s="11">
        <v>1926600</v>
      </c>
    </row>
    <row r="1334" spans="1:18" hidden="1">
      <c r="A1334" s="12" t="s">
        <v>2073</v>
      </c>
      <c r="B1334" s="10" t="str">
        <f t="shared" si="39"/>
        <v>AVSY020</v>
      </c>
      <c r="C1334" s="4" t="s">
        <v>1856</v>
      </c>
      <c r="D1334" s="4" t="s">
        <v>20</v>
      </c>
      <c r="E1334" s="4" t="s">
        <v>2035</v>
      </c>
      <c r="F1334" s="14">
        <v>17.71</v>
      </c>
      <c r="G1334" s="4">
        <v>1</v>
      </c>
      <c r="H1334" s="4" t="s">
        <v>147</v>
      </c>
      <c r="I1334" s="13">
        <v>1486600</v>
      </c>
      <c r="J1334" s="3">
        <v>1643600</v>
      </c>
      <c r="K1334" s="3">
        <v>1508900</v>
      </c>
      <c r="L1334" s="3">
        <v>1667800</v>
      </c>
      <c r="M1334" s="3">
        <v>1524000</v>
      </c>
      <c r="N1334" s="3">
        <v>1667800</v>
      </c>
      <c r="O1334" s="11">
        <v>1676400</v>
      </c>
      <c r="P1334" s="11">
        <v>1819800</v>
      </c>
      <c r="Q1334" s="11">
        <v>1777000</v>
      </c>
      <c r="R1334" s="11">
        <v>1926600</v>
      </c>
    </row>
    <row r="1335" spans="1:18" hidden="1">
      <c r="A1335" s="12" t="s">
        <v>2074</v>
      </c>
      <c r="B1335" s="10" t="str">
        <f t="shared" si="39"/>
        <v>AVSY020</v>
      </c>
      <c r="C1335" s="4" t="s">
        <v>1862</v>
      </c>
      <c r="D1335" s="4" t="s">
        <v>20</v>
      </c>
      <c r="E1335" s="4" t="s">
        <v>2035</v>
      </c>
      <c r="F1335" s="14">
        <v>18.07</v>
      </c>
      <c r="G1335" s="4">
        <v>1</v>
      </c>
      <c r="H1335" s="4" t="s">
        <v>147</v>
      </c>
      <c r="I1335" s="13">
        <v>1486600</v>
      </c>
      <c r="J1335" s="3">
        <v>1643600</v>
      </c>
      <c r="K1335" s="3">
        <v>1508900</v>
      </c>
      <c r="L1335" s="3">
        <v>1667800</v>
      </c>
      <c r="M1335" s="3">
        <v>1524000</v>
      </c>
      <c r="N1335" s="3">
        <v>1667800</v>
      </c>
      <c r="O1335" s="11">
        <v>1676400</v>
      </c>
      <c r="P1335" s="11">
        <v>1819800</v>
      </c>
      <c r="Q1335" s="11">
        <v>1777000</v>
      </c>
      <c r="R1335" s="11">
        <v>1926600</v>
      </c>
    </row>
    <row r="1336" spans="1:18" hidden="1">
      <c r="A1336" s="12" t="s">
        <v>2075</v>
      </c>
      <c r="B1336" s="10" t="str">
        <f t="shared" si="39"/>
        <v>AVSY020</v>
      </c>
      <c r="C1336" s="4" t="s">
        <v>1866</v>
      </c>
      <c r="D1336" s="4" t="s">
        <v>20</v>
      </c>
      <c r="E1336" s="4" t="s">
        <v>2035</v>
      </c>
      <c r="F1336" s="14">
        <v>18.61</v>
      </c>
      <c r="G1336" s="4">
        <v>1</v>
      </c>
      <c r="H1336" s="4" t="s">
        <v>147</v>
      </c>
      <c r="I1336" s="13">
        <v>1486600</v>
      </c>
      <c r="J1336" s="3">
        <v>1643600</v>
      </c>
      <c r="K1336" s="3">
        <v>1508900</v>
      </c>
      <c r="L1336" s="3">
        <v>1667800</v>
      </c>
      <c r="M1336" s="3">
        <v>1524000</v>
      </c>
      <c r="N1336" s="3">
        <v>1667800</v>
      </c>
      <c r="O1336" s="11">
        <v>1676400</v>
      </c>
      <c r="P1336" s="11">
        <v>1819800</v>
      </c>
      <c r="Q1336" s="11">
        <v>1777000</v>
      </c>
      <c r="R1336" s="11">
        <v>1926600</v>
      </c>
    </row>
    <row r="1337" spans="1:18" hidden="1">
      <c r="A1337" s="12" t="s">
        <v>2076</v>
      </c>
      <c r="B1337" s="10" t="str">
        <f t="shared" si="39"/>
        <v>AVSY020</v>
      </c>
      <c r="C1337" s="4" t="s">
        <v>1870</v>
      </c>
      <c r="D1337" s="4" t="s">
        <v>20</v>
      </c>
      <c r="E1337" s="4" t="s">
        <v>2035</v>
      </c>
      <c r="F1337" s="14">
        <v>20.103999999999999</v>
      </c>
      <c r="G1337" s="4">
        <v>1</v>
      </c>
      <c r="H1337" s="4" t="s">
        <v>147</v>
      </c>
      <c r="I1337" s="13">
        <v>1486600</v>
      </c>
      <c r="J1337" s="3">
        <v>1643600</v>
      </c>
      <c r="K1337" s="3">
        <v>1508900</v>
      </c>
      <c r="L1337" s="3">
        <v>1667800</v>
      </c>
      <c r="M1337" s="3">
        <v>1524000</v>
      </c>
      <c r="N1337" s="3">
        <v>1667800</v>
      </c>
      <c r="O1337" s="11">
        <v>1676400</v>
      </c>
      <c r="P1337" s="11">
        <v>1819800</v>
      </c>
      <c r="Q1337" s="11">
        <v>1777000</v>
      </c>
      <c r="R1337" s="11">
        <v>1926600</v>
      </c>
    </row>
    <row r="1338" spans="1:18" hidden="1">
      <c r="A1338" s="12" t="s">
        <v>2077</v>
      </c>
      <c r="B1338" s="10" t="str">
        <f t="shared" si="39"/>
        <v>AVSY020</v>
      </c>
      <c r="C1338" s="4" t="s">
        <v>1874</v>
      </c>
      <c r="D1338" s="4" t="s">
        <v>20</v>
      </c>
      <c r="E1338" s="4" t="s">
        <v>2035</v>
      </c>
      <c r="F1338" s="14">
        <v>18.07</v>
      </c>
      <c r="G1338" s="4">
        <v>1</v>
      </c>
      <c r="H1338" s="4" t="s">
        <v>147</v>
      </c>
      <c r="I1338" s="13">
        <v>1486600</v>
      </c>
      <c r="J1338" s="3">
        <v>1643600</v>
      </c>
      <c r="K1338" s="3">
        <v>1508900</v>
      </c>
      <c r="L1338" s="3">
        <v>1667800</v>
      </c>
      <c r="M1338" s="3">
        <v>1524000</v>
      </c>
      <c r="N1338" s="3">
        <v>1667800</v>
      </c>
      <c r="O1338" s="11">
        <v>1676400</v>
      </c>
      <c r="P1338" s="11">
        <v>1819800</v>
      </c>
      <c r="Q1338" s="11">
        <v>1777000</v>
      </c>
      <c r="R1338" s="11">
        <v>1926600</v>
      </c>
    </row>
    <row r="1339" spans="1:18" hidden="1">
      <c r="A1339" s="12" t="s">
        <v>2078</v>
      </c>
      <c r="B1339" s="10" t="str">
        <f t="shared" si="39"/>
        <v>AVSY020</v>
      </c>
      <c r="C1339" s="4" t="s">
        <v>1876</v>
      </c>
      <c r="D1339" s="4" t="s">
        <v>20</v>
      </c>
      <c r="E1339" s="4" t="s">
        <v>2035</v>
      </c>
      <c r="F1339" s="14">
        <v>18.97</v>
      </c>
      <c r="G1339" s="4">
        <v>1</v>
      </c>
      <c r="H1339" s="4" t="s">
        <v>147</v>
      </c>
      <c r="I1339" s="13">
        <v>1486600</v>
      </c>
      <c r="J1339" s="3">
        <v>1643600</v>
      </c>
      <c r="K1339" s="3">
        <v>1508900</v>
      </c>
      <c r="L1339" s="3">
        <v>1667800</v>
      </c>
      <c r="M1339" s="3">
        <v>1524000</v>
      </c>
      <c r="N1339" s="3">
        <v>1667800</v>
      </c>
      <c r="O1339" s="11">
        <v>1676400</v>
      </c>
      <c r="P1339" s="11">
        <v>1819800</v>
      </c>
      <c r="Q1339" s="11">
        <v>1777000</v>
      </c>
      <c r="R1339" s="11">
        <v>1926600</v>
      </c>
    </row>
    <row r="1340" spans="1:18" hidden="1">
      <c r="A1340" s="12" t="s">
        <v>2079</v>
      </c>
      <c r="B1340" s="10" t="str">
        <f t="shared" si="39"/>
        <v>AVSY020</v>
      </c>
      <c r="C1340" s="4" t="s">
        <v>1882</v>
      </c>
      <c r="D1340" s="4" t="s">
        <v>20</v>
      </c>
      <c r="E1340" s="4" t="s">
        <v>2035</v>
      </c>
      <c r="F1340" s="14">
        <v>19.510000000000002</v>
      </c>
      <c r="G1340" s="4">
        <v>1</v>
      </c>
      <c r="H1340" s="4" t="s">
        <v>147</v>
      </c>
      <c r="I1340" s="13">
        <v>1486600</v>
      </c>
      <c r="J1340" s="3">
        <v>1643600</v>
      </c>
      <c r="K1340" s="3">
        <v>1508900</v>
      </c>
      <c r="L1340" s="3">
        <v>1667800</v>
      </c>
      <c r="M1340" s="3">
        <v>1524000</v>
      </c>
      <c r="N1340" s="3">
        <v>1667800</v>
      </c>
      <c r="O1340" s="11">
        <v>1676400</v>
      </c>
      <c r="P1340" s="11">
        <v>1819800</v>
      </c>
      <c r="Q1340" s="11">
        <v>1777000</v>
      </c>
      <c r="R1340" s="11">
        <v>1926600</v>
      </c>
    </row>
    <row r="1341" spans="1:18" hidden="1">
      <c r="A1341" s="12" t="s">
        <v>2080</v>
      </c>
      <c r="B1341" s="10" t="str">
        <f t="shared" si="39"/>
        <v>AVSY020</v>
      </c>
      <c r="C1341" s="4" t="s">
        <v>1886</v>
      </c>
      <c r="D1341" s="4" t="s">
        <v>20</v>
      </c>
      <c r="E1341" s="4" t="s">
        <v>2035</v>
      </c>
      <c r="F1341" s="14">
        <v>18.61</v>
      </c>
      <c r="G1341" s="4">
        <v>1</v>
      </c>
      <c r="H1341" s="4" t="s">
        <v>147</v>
      </c>
      <c r="I1341" s="13">
        <v>1486600</v>
      </c>
      <c r="J1341" s="3">
        <v>1643600</v>
      </c>
      <c r="K1341" s="3">
        <v>1508900</v>
      </c>
      <c r="L1341" s="3">
        <v>1667800</v>
      </c>
      <c r="M1341" s="3">
        <v>1524000</v>
      </c>
      <c r="N1341" s="3">
        <v>1667800</v>
      </c>
      <c r="O1341" s="11">
        <v>1676400</v>
      </c>
      <c r="P1341" s="11">
        <v>1819800</v>
      </c>
      <c r="Q1341" s="11">
        <v>1777000</v>
      </c>
      <c r="R1341" s="11">
        <v>1926600</v>
      </c>
    </row>
    <row r="1342" spans="1:18" hidden="1">
      <c r="A1342" s="12" t="s">
        <v>2081</v>
      </c>
      <c r="B1342" s="10" t="str">
        <f t="shared" si="39"/>
        <v>AVSY020</v>
      </c>
      <c r="C1342" s="4" t="s">
        <v>1888</v>
      </c>
      <c r="D1342" s="4" t="s">
        <v>20</v>
      </c>
      <c r="E1342" s="4" t="s">
        <v>2035</v>
      </c>
      <c r="F1342" s="14">
        <v>17.89</v>
      </c>
      <c r="G1342" s="4">
        <v>1</v>
      </c>
      <c r="H1342" s="4" t="s">
        <v>147</v>
      </c>
      <c r="I1342" s="13">
        <v>1486600</v>
      </c>
      <c r="J1342" s="3">
        <v>1643600</v>
      </c>
      <c r="K1342" s="3">
        <v>1508900</v>
      </c>
      <c r="L1342" s="3">
        <v>1667800</v>
      </c>
      <c r="M1342" s="3">
        <v>1524000</v>
      </c>
      <c r="N1342" s="3">
        <v>1667800</v>
      </c>
      <c r="O1342" s="11">
        <v>1676400</v>
      </c>
      <c r="P1342" s="11">
        <v>1819800</v>
      </c>
      <c r="Q1342" s="11">
        <v>1777000</v>
      </c>
      <c r="R1342" s="11">
        <v>1926600</v>
      </c>
    </row>
    <row r="1343" spans="1:18" hidden="1">
      <c r="A1343" s="12" t="s">
        <v>2082</v>
      </c>
      <c r="B1343" s="10" t="str">
        <f t="shared" si="39"/>
        <v>AVSY020</v>
      </c>
      <c r="C1343" s="4" t="s">
        <v>1912</v>
      </c>
      <c r="D1343" s="4" t="s">
        <v>20</v>
      </c>
      <c r="E1343" s="4" t="s">
        <v>2035</v>
      </c>
      <c r="F1343" s="14">
        <v>18.07</v>
      </c>
      <c r="G1343" s="4">
        <v>1</v>
      </c>
      <c r="H1343" s="4" t="s">
        <v>147</v>
      </c>
      <c r="I1343" s="13">
        <v>1486600</v>
      </c>
      <c r="J1343" s="3">
        <v>1643600</v>
      </c>
      <c r="K1343" s="3">
        <v>1508900</v>
      </c>
      <c r="L1343" s="3">
        <v>1667800</v>
      </c>
      <c r="M1343" s="3">
        <v>1524000</v>
      </c>
      <c r="N1343" s="3">
        <v>1667800</v>
      </c>
      <c r="O1343" s="11">
        <v>1676400</v>
      </c>
      <c r="P1343" s="11">
        <v>1819800</v>
      </c>
      <c r="Q1343" s="11">
        <v>1777000</v>
      </c>
      <c r="R1343" s="11">
        <v>1926600</v>
      </c>
    </row>
    <row r="1344" spans="1:18" hidden="1">
      <c r="A1344" s="12" t="s">
        <v>2083</v>
      </c>
      <c r="B1344" s="10" t="str">
        <f t="shared" si="39"/>
        <v>AVSY020</v>
      </c>
      <c r="C1344" s="4" t="s">
        <v>1914</v>
      </c>
      <c r="D1344" s="4" t="s">
        <v>20</v>
      </c>
      <c r="E1344" s="4" t="s">
        <v>2035</v>
      </c>
      <c r="F1344" s="14">
        <v>18.07</v>
      </c>
      <c r="G1344" s="4">
        <v>1</v>
      </c>
      <c r="H1344" s="4" t="s">
        <v>147</v>
      </c>
      <c r="I1344" s="13">
        <v>1486600</v>
      </c>
      <c r="J1344" s="3">
        <v>1643600</v>
      </c>
      <c r="K1344" s="3">
        <v>1508900</v>
      </c>
      <c r="L1344" s="3">
        <v>1667800</v>
      </c>
      <c r="M1344" s="3">
        <v>1524000</v>
      </c>
      <c r="N1344" s="3">
        <v>1667800</v>
      </c>
      <c r="O1344" s="11">
        <v>1676400</v>
      </c>
      <c r="P1344" s="11">
        <v>1819800</v>
      </c>
      <c r="Q1344" s="11">
        <v>1777000</v>
      </c>
      <c r="R1344" s="11">
        <v>1926600</v>
      </c>
    </row>
    <row r="1345" spans="1:18" hidden="1">
      <c r="A1345" s="12" t="s">
        <v>2084</v>
      </c>
      <c r="B1345" s="10" t="str">
        <f t="shared" si="39"/>
        <v>AVSY020</v>
      </c>
      <c r="C1345" s="4" t="s">
        <v>1916</v>
      </c>
      <c r="D1345" s="4" t="s">
        <v>20</v>
      </c>
      <c r="E1345" s="4" t="s">
        <v>2035</v>
      </c>
      <c r="F1345" s="14">
        <v>19.149999999999999</v>
      </c>
      <c r="G1345" s="4">
        <v>1</v>
      </c>
      <c r="H1345" s="4" t="s">
        <v>147</v>
      </c>
      <c r="I1345" s="13">
        <v>1486600</v>
      </c>
      <c r="J1345" s="3">
        <v>1643600</v>
      </c>
      <c r="K1345" s="3">
        <v>1508900</v>
      </c>
      <c r="L1345" s="3">
        <v>1667800</v>
      </c>
      <c r="M1345" s="3">
        <v>1524000</v>
      </c>
      <c r="N1345" s="3">
        <v>1667800</v>
      </c>
      <c r="O1345" s="11">
        <v>1676400</v>
      </c>
      <c r="P1345" s="11">
        <v>1819800</v>
      </c>
      <c r="Q1345" s="11">
        <v>1777000</v>
      </c>
      <c r="R1345" s="11">
        <v>1926600</v>
      </c>
    </row>
    <row r="1346" spans="1:18" hidden="1">
      <c r="A1346" s="12" t="s">
        <v>2085</v>
      </c>
      <c r="B1346" s="10" t="str">
        <f t="shared" si="39"/>
        <v>AVSY020</v>
      </c>
      <c r="C1346" s="4" t="s">
        <v>1918</v>
      </c>
      <c r="D1346" s="4" t="s">
        <v>20</v>
      </c>
      <c r="E1346" s="4" t="s">
        <v>2035</v>
      </c>
      <c r="F1346" s="4">
        <v>18.352599999999999</v>
      </c>
      <c r="G1346" s="4">
        <v>1</v>
      </c>
      <c r="H1346" s="4" t="s">
        <v>147</v>
      </c>
      <c r="I1346" s="13">
        <v>1486600</v>
      </c>
      <c r="J1346" s="3">
        <v>1643600</v>
      </c>
      <c r="K1346" s="3">
        <v>1508900</v>
      </c>
      <c r="L1346" s="3">
        <v>1667800</v>
      </c>
      <c r="M1346" s="3">
        <v>1524000</v>
      </c>
      <c r="N1346" s="3">
        <v>1667800</v>
      </c>
      <c r="O1346" s="11">
        <v>1676400</v>
      </c>
      <c r="P1346" s="11">
        <v>1819800</v>
      </c>
      <c r="Q1346" s="11">
        <v>1777000</v>
      </c>
      <c r="R1346" s="11">
        <v>1926600</v>
      </c>
    </row>
    <row r="1347" spans="1:18" hidden="1">
      <c r="A1347" s="12" t="s">
        <v>2086</v>
      </c>
      <c r="B1347" s="10" t="str">
        <f t="shared" si="39"/>
        <v>AVSY020</v>
      </c>
      <c r="C1347" s="4" t="s">
        <v>1920</v>
      </c>
      <c r="D1347" s="4" t="s">
        <v>20</v>
      </c>
      <c r="E1347" s="4" t="s">
        <v>2035</v>
      </c>
      <c r="F1347" s="4">
        <v>18.808</v>
      </c>
      <c r="G1347" s="4">
        <v>1</v>
      </c>
      <c r="H1347" s="4" t="s">
        <v>147</v>
      </c>
      <c r="I1347" s="13">
        <v>1486600</v>
      </c>
      <c r="J1347" s="3">
        <v>1643600</v>
      </c>
      <c r="K1347" s="3">
        <v>1508900</v>
      </c>
      <c r="L1347" s="3">
        <v>1667800</v>
      </c>
      <c r="M1347" s="3">
        <v>1524000</v>
      </c>
      <c r="N1347" s="3">
        <v>1667800</v>
      </c>
      <c r="O1347" s="11">
        <v>1676400</v>
      </c>
      <c r="P1347" s="11">
        <v>1819800</v>
      </c>
      <c r="Q1347" s="11">
        <v>1777000</v>
      </c>
      <c r="R1347" s="11">
        <v>1926600</v>
      </c>
    </row>
    <row r="1348" spans="1:18" hidden="1">
      <c r="A1348" s="12" t="s">
        <v>2087</v>
      </c>
      <c r="B1348" s="10" t="str">
        <f t="shared" si="39"/>
        <v>AVSY020</v>
      </c>
      <c r="C1348" s="4" t="s">
        <v>1924</v>
      </c>
      <c r="D1348" s="4" t="s">
        <v>20</v>
      </c>
      <c r="E1348" s="4" t="s">
        <v>2035</v>
      </c>
      <c r="F1348" s="4">
        <v>19.510000000000002</v>
      </c>
      <c r="G1348" s="4">
        <v>1</v>
      </c>
      <c r="H1348" s="4" t="s">
        <v>147</v>
      </c>
      <c r="I1348" s="13">
        <v>1486600</v>
      </c>
      <c r="J1348" s="3">
        <v>1643600</v>
      </c>
      <c r="K1348" s="3">
        <v>1508900</v>
      </c>
      <c r="L1348" s="3">
        <v>1667800</v>
      </c>
      <c r="M1348" s="3">
        <v>1524000</v>
      </c>
      <c r="N1348" s="3">
        <v>1667800</v>
      </c>
      <c r="O1348" s="11">
        <v>1676400</v>
      </c>
      <c r="P1348" s="11">
        <v>1819800</v>
      </c>
      <c r="Q1348" s="11">
        <v>1777000</v>
      </c>
      <c r="R1348" s="11">
        <v>1926600</v>
      </c>
    </row>
    <row r="1349" spans="1:18" hidden="1">
      <c r="A1349" s="12" t="s">
        <v>2088</v>
      </c>
      <c r="B1349" s="10" t="str">
        <f t="shared" si="39"/>
        <v>AVSY020</v>
      </c>
      <c r="C1349" s="4" t="s">
        <v>1930</v>
      </c>
      <c r="D1349" s="4" t="s">
        <v>20</v>
      </c>
      <c r="E1349" s="4" t="s">
        <v>2035</v>
      </c>
      <c r="F1349" s="4">
        <v>18.79</v>
      </c>
      <c r="G1349" s="4">
        <v>1</v>
      </c>
      <c r="H1349" s="4" t="s">
        <v>147</v>
      </c>
      <c r="I1349" s="13">
        <v>1486600</v>
      </c>
      <c r="J1349" s="3">
        <v>1643600</v>
      </c>
      <c r="K1349" s="3">
        <v>1508900</v>
      </c>
      <c r="L1349" s="3">
        <v>1667800</v>
      </c>
      <c r="M1349" s="3">
        <v>1524000</v>
      </c>
      <c r="N1349" s="3">
        <v>1667800</v>
      </c>
      <c r="O1349" s="11">
        <v>1676400</v>
      </c>
      <c r="P1349" s="11">
        <v>1819800</v>
      </c>
      <c r="Q1349" s="11">
        <v>1777000</v>
      </c>
      <c r="R1349" s="11">
        <v>1926600</v>
      </c>
    </row>
    <row r="1350" spans="1:18" hidden="1">
      <c r="A1350" s="12" t="s">
        <v>2089</v>
      </c>
      <c r="B1350" s="10" t="str">
        <f t="shared" si="39"/>
        <v>AVSY020</v>
      </c>
      <c r="C1350" s="4" t="s">
        <v>1934</v>
      </c>
      <c r="D1350" s="4" t="s">
        <v>20</v>
      </c>
      <c r="E1350" s="4" t="s">
        <v>2035</v>
      </c>
      <c r="F1350" s="4">
        <v>20.010400000000001</v>
      </c>
      <c r="G1350" s="4">
        <v>1</v>
      </c>
      <c r="H1350" s="4" t="s">
        <v>147</v>
      </c>
      <c r="I1350" s="13">
        <v>1486600</v>
      </c>
      <c r="J1350" s="3">
        <v>1643600</v>
      </c>
      <c r="K1350" s="3">
        <v>1508900</v>
      </c>
      <c r="L1350" s="3">
        <v>1667800</v>
      </c>
      <c r="M1350" s="3">
        <v>1524000</v>
      </c>
      <c r="N1350" s="3">
        <v>1667800</v>
      </c>
      <c r="O1350" s="11">
        <v>1676400</v>
      </c>
      <c r="P1350" s="11">
        <v>1819800</v>
      </c>
      <c r="Q1350" s="11">
        <v>1777000</v>
      </c>
      <c r="R1350" s="11">
        <v>1926600</v>
      </c>
    </row>
    <row r="1351" spans="1:18" hidden="1">
      <c r="A1351" s="10" t="s">
        <v>2090</v>
      </c>
      <c r="B1351" s="10" t="str">
        <f t="shared" si="39"/>
        <v>AVSY020</v>
      </c>
      <c r="C1351" s="4" t="s">
        <v>2031</v>
      </c>
      <c r="D1351" s="4" t="s">
        <v>20</v>
      </c>
      <c r="E1351" s="4" t="s">
        <v>146</v>
      </c>
      <c r="F1351" s="4">
        <v>19.5</v>
      </c>
      <c r="G1351" s="4">
        <v>1</v>
      </c>
      <c r="H1351" s="4" t="s">
        <v>147</v>
      </c>
      <c r="I1351" s="3">
        <v>1350000</v>
      </c>
      <c r="J1351" s="3">
        <v>1507300</v>
      </c>
      <c r="K1351" s="3">
        <v>1383800</v>
      </c>
      <c r="L1351" s="3">
        <v>1544200</v>
      </c>
      <c r="M1351" s="3">
        <v>1404600</v>
      </c>
      <c r="N1351" s="3">
        <v>1544200</v>
      </c>
      <c r="O1351" s="3"/>
      <c r="P1351" s="3"/>
      <c r="Q1351" s="4"/>
      <c r="R1351" s="4"/>
    </row>
    <row r="1352" spans="1:18" hidden="1">
      <c r="A1352" s="12" t="s">
        <v>2091</v>
      </c>
      <c r="B1352" s="10" t="str">
        <f t="shared" si="39"/>
        <v>AVSY020</v>
      </c>
      <c r="C1352" s="4" t="s">
        <v>1941</v>
      </c>
      <c r="D1352" s="4" t="s">
        <v>20</v>
      </c>
      <c r="E1352" s="4" t="s">
        <v>2035</v>
      </c>
      <c r="F1352" s="4">
        <v>23.37</v>
      </c>
      <c r="G1352" s="4">
        <v>1</v>
      </c>
      <c r="H1352" s="4" t="s">
        <v>147</v>
      </c>
      <c r="I1352" s="13">
        <v>1486600</v>
      </c>
      <c r="J1352" s="3">
        <v>1643600</v>
      </c>
      <c r="K1352" s="3">
        <v>1508900</v>
      </c>
      <c r="L1352" s="3">
        <v>1667800</v>
      </c>
      <c r="M1352" s="3">
        <v>1524000</v>
      </c>
      <c r="N1352" s="3">
        <v>1667800</v>
      </c>
      <c r="O1352" s="11">
        <v>1676400</v>
      </c>
      <c r="P1352" s="11">
        <v>1819800</v>
      </c>
      <c r="Q1352" s="11">
        <v>1777000</v>
      </c>
      <c r="R1352" s="11">
        <v>1926600</v>
      </c>
    </row>
    <row r="1353" spans="1:18" hidden="1">
      <c r="A1353" s="12" t="s">
        <v>2092</v>
      </c>
      <c r="B1353" s="10" t="str">
        <f t="shared" si="39"/>
        <v>AVSY020</v>
      </c>
      <c r="C1353" s="4" t="s">
        <v>1943</v>
      </c>
      <c r="D1353" s="4" t="s">
        <v>20</v>
      </c>
      <c r="E1353" s="4" t="s">
        <v>2035</v>
      </c>
      <c r="F1353" s="14">
        <v>18.07</v>
      </c>
      <c r="G1353" s="4">
        <v>1</v>
      </c>
      <c r="H1353" s="4" t="s">
        <v>147</v>
      </c>
      <c r="I1353" s="13">
        <v>1486600</v>
      </c>
      <c r="J1353" s="3">
        <v>1643600</v>
      </c>
      <c r="K1353" s="3">
        <v>1508900</v>
      </c>
      <c r="L1353" s="3">
        <v>1667800</v>
      </c>
      <c r="M1353" s="3">
        <v>1524000</v>
      </c>
      <c r="N1353" s="3">
        <v>1667800</v>
      </c>
      <c r="O1353" s="11">
        <v>1676400</v>
      </c>
      <c r="P1353" s="11">
        <v>1819800</v>
      </c>
      <c r="Q1353" s="11">
        <v>1777000</v>
      </c>
      <c r="R1353" s="11">
        <v>1926600</v>
      </c>
    </row>
    <row r="1354" spans="1:18" hidden="1">
      <c r="A1354" s="12" t="s">
        <v>2093</v>
      </c>
      <c r="B1354" s="10" t="str">
        <f t="shared" si="39"/>
        <v>AVSY020</v>
      </c>
      <c r="C1354" s="4" t="s">
        <v>1945</v>
      </c>
      <c r="D1354" s="4" t="s">
        <v>20</v>
      </c>
      <c r="E1354" s="4" t="s">
        <v>2035</v>
      </c>
      <c r="F1354" s="14">
        <v>19.707999999999998</v>
      </c>
      <c r="G1354" s="4">
        <v>1</v>
      </c>
      <c r="H1354" s="4" t="s">
        <v>147</v>
      </c>
      <c r="I1354" s="13">
        <v>1486600</v>
      </c>
      <c r="J1354" s="3">
        <v>1643600</v>
      </c>
      <c r="K1354" s="3">
        <v>1508900</v>
      </c>
      <c r="L1354" s="3">
        <v>1667800</v>
      </c>
      <c r="M1354" s="3">
        <v>1524000</v>
      </c>
      <c r="N1354" s="3">
        <v>1667800</v>
      </c>
      <c r="O1354" s="11">
        <v>1676400</v>
      </c>
      <c r="P1354" s="11">
        <v>1819800</v>
      </c>
      <c r="Q1354" s="11">
        <v>1777000</v>
      </c>
      <c r="R1354" s="11">
        <v>1926600</v>
      </c>
    </row>
    <row r="1355" spans="1:18" hidden="1">
      <c r="A1355" s="12" t="s">
        <v>2094</v>
      </c>
      <c r="B1355" s="10" t="str">
        <f t="shared" si="39"/>
        <v>AVSY020</v>
      </c>
      <c r="C1355" s="4" t="s">
        <v>1947</v>
      </c>
      <c r="D1355" s="4" t="s">
        <v>20</v>
      </c>
      <c r="E1355" s="4" t="s">
        <v>2035</v>
      </c>
      <c r="F1355" s="14">
        <v>21.390999999999998</v>
      </c>
      <c r="G1355" s="4">
        <v>1</v>
      </c>
      <c r="H1355" s="4" t="s">
        <v>147</v>
      </c>
      <c r="I1355" s="13">
        <v>1486600</v>
      </c>
      <c r="J1355" s="3">
        <v>1643600</v>
      </c>
      <c r="K1355" s="3">
        <v>1508900</v>
      </c>
      <c r="L1355" s="3">
        <v>1667800</v>
      </c>
      <c r="M1355" s="3">
        <v>1524000</v>
      </c>
      <c r="N1355" s="3">
        <v>1667800</v>
      </c>
      <c r="O1355" s="11">
        <v>1676400</v>
      </c>
      <c r="P1355" s="11">
        <v>1819800</v>
      </c>
      <c r="Q1355" s="11">
        <v>1777000</v>
      </c>
      <c r="R1355" s="11">
        <v>1926600</v>
      </c>
    </row>
    <row r="1356" spans="1:18" hidden="1">
      <c r="A1356" s="12" t="s">
        <v>2095</v>
      </c>
      <c r="B1356" s="10" t="str">
        <f t="shared" si="39"/>
        <v>AVSY020</v>
      </c>
      <c r="C1356" s="4" t="s">
        <v>1949</v>
      </c>
      <c r="D1356" s="4" t="s">
        <v>20</v>
      </c>
      <c r="E1356" s="4" t="s">
        <v>2035</v>
      </c>
      <c r="F1356" s="4">
        <v>23.11</v>
      </c>
      <c r="G1356" s="4">
        <v>1</v>
      </c>
      <c r="H1356" s="4" t="s">
        <v>147</v>
      </c>
      <c r="I1356" s="13">
        <v>1486600</v>
      </c>
      <c r="J1356" s="3">
        <v>1643600</v>
      </c>
      <c r="K1356" s="3">
        <v>1508900</v>
      </c>
      <c r="L1356" s="3">
        <v>1667800</v>
      </c>
      <c r="M1356" s="3">
        <v>1524000</v>
      </c>
      <c r="N1356" s="3">
        <v>1667800</v>
      </c>
      <c r="O1356" s="11">
        <v>1676400</v>
      </c>
      <c r="P1356" s="11">
        <v>1819800</v>
      </c>
      <c r="Q1356" s="11">
        <v>1777000</v>
      </c>
      <c r="R1356" s="11">
        <v>1926600</v>
      </c>
    </row>
    <row r="1357" spans="1:18" hidden="1">
      <c r="A1357" s="12" t="s">
        <v>2096</v>
      </c>
      <c r="B1357" s="10" t="str">
        <f>A1357</f>
        <v>AVSY020KPBA</v>
      </c>
      <c r="C1357" s="4" t="s">
        <v>1951</v>
      </c>
      <c r="D1357" s="4" t="s">
        <v>75</v>
      </c>
      <c r="E1357" s="4" t="s">
        <v>2035</v>
      </c>
      <c r="F1357" s="4">
        <v>20.417999999999999</v>
      </c>
      <c r="G1357" s="4">
        <v>1</v>
      </c>
      <c r="H1357" s="4" t="s">
        <v>147</v>
      </c>
      <c r="I1357" s="13">
        <v>1479800</v>
      </c>
      <c r="J1357" s="3">
        <v>1640000</v>
      </c>
      <c r="K1357" s="3">
        <v>1508900</v>
      </c>
      <c r="L1357" s="3">
        <v>1671500</v>
      </c>
      <c r="M1357" s="3">
        <v>1524000</v>
      </c>
      <c r="N1357" s="3">
        <v>1671500</v>
      </c>
      <c r="O1357" s="3">
        <v>1676400</v>
      </c>
      <c r="P1357" s="3">
        <v>1721600</v>
      </c>
      <c r="Q1357" s="11">
        <v>1777000</v>
      </c>
      <c r="R1357" s="11">
        <v>1822600</v>
      </c>
    </row>
    <row r="1358" spans="1:18" hidden="1">
      <c r="A1358" s="12" t="s">
        <v>2097</v>
      </c>
      <c r="B1358" s="10" t="str">
        <f>A1358</f>
        <v>AVSY020KPBB</v>
      </c>
      <c r="C1358" s="4" t="s">
        <v>1953</v>
      </c>
      <c r="D1358" s="4" t="s">
        <v>75</v>
      </c>
      <c r="E1358" s="4" t="s">
        <v>2035</v>
      </c>
      <c r="F1358" s="4">
        <v>19.175999999999998</v>
      </c>
      <c r="G1358" s="4">
        <v>1</v>
      </c>
      <c r="H1358" s="4" t="s">
        <v>147</v>
      </c>
      <c r="I1358" s="13">
        <v>1321000</v>
      </c>
      <c r="J1358" s="3">
        <v>1467700</v>
      </c>
      <c r="K1358" s="3">
        <v>1448500</v>
      </c>
      <c r="L1358" s="3">
        <v>1605800</v>
      </c>
      <c r="M1358" s="3">
        <v>1463000</v>
      </c>
      <c r="N1358" s="3">
        <v>1605800</v>
      </c>
      <c r="O1358" s="3">
        <v>1609300</v>
      </c>
      <c r="P1358" s="3">
        <v>1654000</v>
      </c>
      <c r="Q1358" s="11">
        <v>1705900</v>
      </c>
      <c r="R1358" s="11">
        <v>1750900</v>
      </c>
    </row>
    <row r="1359" spans="1:18" hidden="1">
      <c r="A1359" s="12" t="s">
        <v>2098</v>
      </c>
      <c r="B1359" s="10" t="str">
        <f>A1359</f>
        <v>AVSY020KPBC</v>
      </c>
      <c r="C1359" s="4" t="s">
        <v>1955</v>
      </c>
      <c r="D1359" s="4" t="s">
        <v>75</v>
      </c>
      <c r="E1359" s="4" t="s">
        <v>2035</v>
      </c>
      <c r="F1359" s="4">
        <v>16.314</v>
      </c>
      <c r="G1359" s="4">
        <v>1</v>
      </c>
      <c r="H1359" s="4" t="s">
        <v>147</v>
      </c>
      <c r="I1359" s="13">
        <v>1148500</v>
      </c>
      <c r="J1359" s="3">
        <v>1281400</v>
      </c>
      <c r="K1359" s="3">
        <v>1388200</v>
      </c>
      <c r="L1359" s="3">
        <v>1541000</v>
      </c>
      <c r="M1359" s="3">
        <v>1402100</v>
      </c>
      <c r="N1359" s="3">
        <v>1541000</v>
      </c>
      <c r="O1359" s="3">
        <v>1542300</v>
      </c>
      <c r="P1359" s="3">
        <v>1587200</v>
      </c>
      <c r="Q1359" s="11">
        <v>1634800</v>
      </c>
      <c r="R1359" s="11">
        <v>1680000</v>
      </c>
    </row>
    <row r="1360" spans="1:18" hidden="1">
      <c r="A1360" s="12" t="s">
        <v>2099</v>
      </c>
      <c r="B1360" s="10" t="str">
        <f>A1360</f>
        <v>AVSY020KPBY</v>
      </c>
      <c r="C1360" s="4" t="s">
        <v>1957</v>
      </c>
      <c r="D1360" s="4" t="s">
        <v>75</v>
      </c>
      <c r="E1360" s="4" t="s">
        <v>2035</v>
      </c>
      <c r="F1360" s="4">
        <v>17.934000000000001</v>
      </c>
      <c r="G1360" s="4">
        <v>1</v>
      </c>
      <c r="H1360" s="4" t="s">
        <v>147</v>
      </c>
      <c r="I1360" s="13">
        <v>1522900</v>
      </c>
      <c r="J1360" s="3">
        <v>1686600</v>
      </c>
      <c r="K1360" s="3">
        <v>1569300</v>
      </c>
      <c r="L1360" s="3">
        <v>1736800</v>
      </c>
      <c r="M1360" s="3">
        <v>1585000</v>
      </c>
      <c r="N1360" s="3">
        <v>1736800</v>
      </c>
      <c r="O1360" s="3">
        <v>1743500</v>
      </c>
      <c r="P1360" s="3">
        <v>1788900</v>
      </c>
      <c r="Q1360" s="11">
        <v>1848100</v>
      </c>
      <c r="R1360" s="11">
        <v>1893900</v>
      </c>
    </row>
    <row r="1361" spans="1:18" hidden="1">
      <c r="A1361" s="10" t="s">
        <v>2100</v>
      </c>
      <c r="B1361" s="10" t="str">
        <f t="shared" ref="B1361:B1424" si="40">LEFT(A1361,7)</f>
        <v>AVSY025</v>
      </c>
      <c r="C1361" s="4" t="s">
        <v>1722</v>
      </c>
      <c r="D1361" s="4" t="s">
        <v>20</v>
      </c>
      <c r="E1361" s="4" t="s">
        <v>2101</v>
      </c>
      <c r="F1361" s="4">
        <v>3.7999999999999999E-2</v>
      </c>
      <c r="G1361" s="4">
        <v>576</v>
      </c>
      <c r="H1361" s="4" t="s">
        <v>22</v>
      </c>
      <c r="I1361" s="3">
        <v>4516.6666666666697</v>
      </c>
      <c r="J1361" s="3">
        <v>4933</v>
      </c>
      <c r="K1361" s="3">
        <v>4633</v>
      </c>
      <c r="L1361" s="3">
        <v>5058</v>
      </c>
      <c r="M1361" s="3">
        <v>4683.333333333333</v>
      </c>
      <c r="N1361" s="3">
        <v>5058.333333333333</v>
      </c>
      <c r="O1361" s="11">
        <v>5150</v>
      </c>
      <c r="P1361" s="11">
        <v>5516</v>
      </c>
      <c r="Q1361" s="3">
        <f t="shared" ref="Q1361:Q1376" si="41">65500/12</f>
        <v>5458.333333333333</v>
      </c>
      <c r="R1361" s="4">
        <f t="shared" ref="R1361:R1376" si="42">70200/12</f>
        <v>5850</v>
      </c>
    </row>
    <row r="1362" spans="1:18" hidden="1">
      <c r="A1362" s="10" t="s">
        <v>2102</v>
      </c>
      <c r="B1362" s="10" t="str">
        <f t="shared" si="40"/>
        <v>AVSY025</v>
      </c>
      <c r="C1362" s="4" t="s">
        <v>1726</v>
      </c>
      <c r="D1362" s="4" t="s">
        <v>20</v>
      </c>
      <c r="E1362" s="4" t="s">
        <v>2101</v>
      </c>
      <c r="F1362" s="4">
        <v>3.8249999999999999E-2</v>
      </c>
      <c r="G1362" s="4">
        <v>576</v>
      </c>
      <c r="H1362" s="4" t="s">
        <v>22</v>
      </c>
      <c r="I1362" s="3">
        <v>4516.6666666666697</v>
      </c>
      <c r="J1362" s="3">
        <v>4933</v>
      </c>
      <c r="K1362" s="3">
        <v>4633</v>
      </c>
      <c r="L1362" s="3">
        <v>5058</v>
      </c>
      <c r="M1362" s="3">
        <v>4683.333333333333</v>
      </c>
      <c r="N1362" s="3">
        <v>5058.333333333333</v>
      </c>
      <c r="O1362" s="11">
        <v>5150</v>
      </c>
      <c r="P1362" s="11">
        <v>5516</v>
      </c>
      <c r="Q1362" s="3">
        <f t="shared" si="41"/>
        <v>5458.333333333333</v>
      </c>
      <c r="R1362" s="4">
        <f t="shared" si="42"/>
        <v>5850</v>
      </c>
    </row>
    <row r="1363" spans="1:18" hidden="1">
      <c r="A1363" s="10" t="s">
        <v>2103</v>
      </c>
      <c r="B1363" s="10" t="str">
        <f t="shared" si="40"/>
        <v>AVSY025</v>
      </c>
      <c r="C1363" s="4" t="s">
        <v>1728</v>
      </c>
      <c r="D1363" s="4" t="s">
        <v>20</v>
      </c>
      <c r="E1363" s="4" t="s">
        <v>2101</v>
      </c>
      <c r="F1363" s="4">
        <v>3.9E-2</v>
      </c>
      <c r="G1363" s="4">
        <v>576</v>
      </c>
      <c r="H1363" s="4" t="s">
        <v>22</v>
      </c>
      <c r="I1363" s="3">
        <v>4516.6666666666697</v>
      </c>
      <c r="J1363" s="3">
        <v>4933</v>
      </c>
      <c r="K1363" s="3">
        <v>4633</v>
      </c>
      <c r="L1363" s="3">
        <v>5058</v>
      </c>
      <c r="M1363" s="3">
        <v>4683.333333333333</v>
      </c>
      <c r="N1363" s="3">
        <v>5058.333333333333</v>
      </c>
      <c r="O1363" s="11">
        <v>5150</v>
      </c>
      <c r="P1363" s="11">
        <v>5516</v>
      </c>
      <c r="Q1363" s="3">
        <f t="shared" si="41"/>
        <v>5458.333333333333</v>
      </c>
      <c r="R1363" s="4">
        <f t="shared" si="42"/>
        <v>5850</v>
      </c>
    </row>
    <row r="1364" spans="1:18" hidden="1">
      <c r="A1364" s="10" t="s">
        <v>2104</v>
      </c>
      <c r="B1364" s="10" t="str">
        <f t="shared" si="40"/>
        <v>AVSY025</v>
      </c>
      <c r="C1364" s="4" t="s">
        <v>2105</v>
      </c>
      <c r="D1364" s="4" t="s">
        <v>20</v>
      </c>
      <c r="E1364" s="4" t="s">
        <v>2101</v>
      </c>
      <c r="F1364" s="4">
        <v>3.6999999999999998E-2</v>
      </c>
      <c r="G1364" s="4">
        <v>576</v>
      </c>
      <c r="H1364" s="4" t="s">
        <v>22</v>
      </c>
      <c r="I1364" s="3">
        <v>4516.6666666666697</v>
      </c>
      <c r="J1364" s="3">
        <v>4933</v>
      </c>
      <c r="K1364" s="3">
        <v>4633</v>
      </c>
      <c r="L1364" s="3">
        <v>5058</v>
      </c>
      <c r="M1364" s="3">
        <v>4683.333333333333</v>
      </c>
      <c r="N1364" s="3">
        <v>5058.333333333333</v>
      </c>
      <c r="O1364" s="11">
        <v>5150</v>
      </c>
      <c r="P1364" s="11">
        <v>5516</v>
      </c>
      <c r="Q1364" s="3">
        <f t="shared" si="41"/>
        <v>5458.333333333333</v>
      </c>
      <c r="R1364" s="4">
        <f t="shared" si="42"/>
        <v>5850</v>
      </c>
    </row>
    <row r="1365" spans="1:18" hidden="1">
      <c r="A1365" s="10" t="s">
        <v>2106</v>
      </c>
      <c r="B1365" s="10" t="str">
        <f t="shared" si="40"/>
        <v>AVSY025</v>
      </c>
      <c r="C1365" s="4" t="s">
        <v>1742</v>
      </c>
      <c r="D1365" s="4" t="s">
        <v>20</v>
      </c>
      <c r="E1365" s="4" t="s">
        <v>2101</v>
      </c>
      <c r="F1365" s="4">
        <v>3.9E-2</v>
      </c>
      <c r="G1365" s="4">
        <v>576</v>
      </c>
      <c r="H1365" s="4" t="s">
        <v>22</v>
      </c>
      <c r="I1365" s="3">
        <v>4516.6666666666697</v>
      </c>
      <c r="J1365" s="3">
        <v>4933</v>
      </c>
      <c r="K1365" s="3">
        <v>4633</v>
      </c>
      <c r="L1365" s="3">
        <v>5058</v>
      </c>
      <c r="M1365" s="3">
        <v>4683.333333333333</v>
      </c>
      <c r="N1365" s="3">
        <v>5058.333333333333</v>
      </c>
      <c r="O1365" s="11">
        <v>5150</v>
      </c>
      <c r="P1365" s="11">
        <v>5516</v>
      </c>
      <c r="Q1365" s="3">
        <f t="shared" si="41"/>
        <v>5458.333333333333</v>
      </c>
      <c r="R1365" s="4">
        <f t="shared" si="42"/>
        <v>5850</v>
      </c>
    </row>
    <row r="1366" spans="1:18" hidden="1">
      <c r="A1366" s="10" t="s">
        <v>2107</v>
      </c>
      <c r="B1366" s="10" t="str">
        <f t="shared" si="40"/>
        <v>AVSY025</v>
      </c>
      <c r="C1366" s="4" t="s">
        <v>2108</v>
      </c>
      <c r="D1366" s="4" t="s">
        <v>20</v>
      </c>
      <c r="E1366" s="4" t="s">
        <v>2101</v>
      </c>
      <c r="F1366" s="4">
        <v>3.6999999999999998E-2</v>
      </c>
      <c r="G1366" s="4">
        <v>576</v>
      </c>
      <c r="H1366" s="4" t="s">
        <v>22</v>
      </c>
      <c r="I1366" s="3">
        <v>4516.6666666666697</v>
      </c>
      <c r="J1366" s="3">
        <v>4933</v>
      </c>
      <c r="K1366" s="3">
        <v>4633</v>
      </c>
      <c r="L1366" s="3">
        <v>5058</v>
      </c>
      <c r="M1366" s="3">
        <v>4683.333333333333</v>
      </c>
      <c r="N1366" s="3">
        <v>5058.333333333333</v>
      </c>
      <c r="O1366" s="11">
        <v>5150</v>
      </c>
      <c r="P1366" s="11">
        <v>5516</v>
      </c>
      <c r="Q1366" s="3">
        <f t="shared" si="41"/>
        <v>5458.333333333333</v>
      </c>
      <c r="R1366" s="4">
        <f t="shared" si="42"/>
        <v>5850</v>
      </c>
    </row>
    <row r="1367" spans="1:18" hidden="1">
      <c r="A1367" s="10" t="s">
        <v>2109</v>
      </c>
      <c r="B1367" s="10" t="str">
        <f t="shared" si="40"/>
        <v>AVSY025</v>
      </c>
      <c r="C1367" s="4" t="s">
        <v>1814</v>
      </c>
      <c r="D1367" s="4" t="s">
        <v>20</v>
      </c>
      <c r="E1367" s="4" t="s">
        <v>2101</v>
      </c>
      <c r="F1367" s="4">
        <v>3.9E-2</v>
      </c>
      <c r="G1367" s="4">
        <v>576</v>
      </c>
      <c r="H1367" s="4" t="s">
        <v>22</v>
      </c>
      <c r="I1367" s="3">
        <v>4516.6666666666697</v>
      </c>
      <c r="J1367" s="3">
        <v>4933</v>
      </c>
      <c r="K1367" s="3">
        <v>4633</v>
      </c>
      <c r="L1367" s="3">
        <v>5058</v>
      </c>
      <c r="M1367" s="3">
        <v>4683.333333333333</v>
      </c>
      <c r="N1367" s="3">
        <v>5058.333333333333</v>
      </c>
      <c r="O1367" s="11">
        <v>5150</v>
      </c>
      <c r="P1367" s="11">
        <v>5516</v>
      </c>
      <c r="Q1367" s="3">
        <f t="shared" si="41"/>
        <v>5458.333333333333</v>
      </c>
      <c r="R1367" s="4">
        <f t="shared" si="42"/>
        <v>5850</v>
      </c>
    </row>
    <row r="1368" spans="1:18" hidden="1">
      <c r="A1368" s="10" t="s">
        <v>2110</v>
      </c>
      <c r="B1368" s="10" t="str">
        <f t="shared" si="40"/>
        <v>AVSY025</v>
      </c>
      <c r="C1368" s="4" t="s">
        <v>2111</v>
      </c>
      <c r="D1368" s="4" t="s">
        <v>20</v>
      </c>
      <c r="E1368" s="4" t="s">
        <v>2101</v>
      </c>
      <c r="F1368" s="4">
        <v>3.7999999999999999E-2</v>
      </c>
      <c r="G1368" s="4">
        <v>576</v>
      </c>
      <c r="H1368" s="4" t="s">
        <v>22</v>
      </c>
      <c r="I1368" s="3">
        <v>4516.6666666666697</v>
      </c>
      <c r="J1368" s="3">
        <v>4933</v>
      </c>
      <c r="K1368" s="3">
        <v>4633</v>
      </c>
      <c r="L1368" s="3">
        <v>5058</v>
      </c>
      <c r="M1368" s="3">
        <v>4683.333333333333</v>
      </c>
      <c r="N1368" s="3">
        <v>5058.333333333333</v>
      </c>
      <c r="O1368" s="11">
        <v>5150</v>
      </c>
      <c r="P1368" s="11">
        <v>5516</v>
      </c>
      <c r="Q1368" s="3">
        <f t="shared" si="41"/>
        <v>5458.333333333333</v>
      </c>
      <c r="R1368" s="4">
        <f t="shared" si="42"/>
        <v>5850</v>
      </c>
    </row>
    <row r="1369" spans="1:18" hidden="1">
      <c r="A1369" s="10" t="s">
        <v>2112</v>
      </c>
      <c r="B1369" s="10" t="str">
        <f t="shared" si="40"/>
        <v>AVSY025</v>
      </c>
      <c r="C1369" s="4" t="s">
        <v>1846</v>
      </c>
      <c r="D1369" s="4" t="s">
        <v>20</v>
      </c>
      <c r="E1369" s="4" t="s">
        <v>2101</v>
      </c>
      <c r="F1369" s="4">
        <v>6.9167000000000006E-2</v>
      </c>
      <c r="G1369" s="4">
        <v>576</v>
      </c>
      <c r="H1369" s="4" t="s">
        <v>22</v>
      </c>
      <c r="I1369" s="3">
        <v>4516.6666666666697</v>
      </c>
      <c r="J1369" s="3">
        <v>4933</v>
      </c>
      <c r="K1369" s="3">
        <v>4633</v>
      </c>
      <c r="L1369" s="3">
        <v>5058</v>
      </c>
      <c r="M1369" s="3">
        <v>4683.333333333333</v>
      </c>
      <c r="N1369" s="3">
        <v>5058.333333333333</v>
      </c>
      <c r="O1369" s="11">
        <v>5150</v>
      </c>
      <c r="P1369" s="11">
        <v>5516</v>
      </c>
      <c r="Q1369" s="3">
        <f t="shared" si="41"/>
        <v>5458.333333333333</v>
      </c>
      <c r="R1369" s="4">
        <f t="shared" si="42"/>
        <v>5850</v>
      </c>
    </row>
    <row r="1370" spans="1:18" hidden="1">
      <c r="A1370" s="10" t="s">
        <v>2113</v>
      </c>
      <c r="B1370" s="10" t="str">
        <f t="shared" si="40"/>
        <v>AVSY025</v>
      </c>
      <c r="C1370" s="4" t="s">
        <v>1852</v>
      </c>
      <c r="D1370" s="4" t="s">
        <v>20</v>
      </c>
      <c r="E1370" s="4" t="s">
        <v>2101</v>
      </c>
      <c r="F1370" s="4">
        <v>3.6999999999999998E-2</v>
      </c>
      <c r="G1370" s="4">
        <v>576</v>
      </c>
      <c r="H1370" s="4" t="s">
        <v>22</v>
      </c>
      <c r="I1370" s="3">
        <v>4516.6666666666697</v>
      </c>
      <c r="J1370" s="3">
        <v>4933</v>
      </c>
      <c r="K1370" s="3">
        <v>4633</v>
      </c>
      <c r="L1370" s="3">
        <v>5058</v>
      </c>
      <c r="M1370" s="3">
        <v>4683.333333333333</v>
      </c>
      <c r="N1370" s="3">
        <v>5058.333333333333</v>
      </c>
      <c r="O1370" s="11">
        <v>5150</v>
      </c>
      <c r="P1370" s="11">
        <v>5516</v>
      </c>
      <c r="Q1370" s="3">
        <f t="shared" si="41"/>
        <v>5458.333333333333</v>
      </c>
      <c r="R1370" s="4">
        <f t="shared" si="42"/>
        <v>5850</v>
      </c>
    </row>
    <row r="1371" spans="1:18" hidden="1">
      <c r="A1371" s="10" t="s">
        <v>2114</v>
      </c>
      <c r="B1371" s="10" t="str">
        <f t="shared" si="40"/>
        <v>AVSY025</v>
      </c>
      <c r="C1371" s="4" t="s">
        <v>1862</v>
      </c>
      <c r="D1371" s="4" t="s">
        <v>20</v>
      </c>
      <c r="E1371" s="4" t="s">
        <v>2101</v>
      </c>
      <c r="F1371" s="4">
        <v>3.7999999999999999E-2</v>
      </c>
      <c r="G1371" s="4">
        <v>576</v>
      </c>
      <c r="H1371" s="4" t="s">
        <v>22</v>
      </c>
      <c r="I1371" s="3">
        <v>4516.6666666666697</v>
      </c>
      <c r="J1371" s="3">
        <v>4933</v>
      </c>
      <c r="K1371" s="3">
        <v>4633</v>
      </c>
      <c r="L1371" s="3">
        <v>5058</v>
      </c>
      <c r="M1371" s="3">
        <v>4683.333333333333</v>
      </c>
      <c r="N1371" s="3">
        <v>5058.333333333333</v>
      </c>
      <c r="O1371" s="11">
        <v>5150</v>
      </c>
      <c r="P1371" s="11">
        <v>5516</v>
      </c>
      <c r="Q1371" s="3">
        <f t="shared" si="41"/>
        <v>5458.333333333333</v>
      </c>
      <c r="R1371" s="4">
        <f t="shared" si="42"/>
        <v>5850</v>
      </c>
    </row>
    <row r="1372" spans="1:18" hidden="1">
      <c r="A1372" s="10" t="s">
        <v>2115</v>
      </c>
      <c r="B1372" s="10" t="str">
        <f t="shared" si="40"/>
        <v>AVSY025</v>
      </c>
      <c r="C1372" s="4" t="s">
        <v>1886</v>
      </c>
      <c r="D1372" s="4" t="s">
        <v>20</v>
      </c>
      <c r="E1372" s="4" t="s">
        <v>2101</v>
      </c>
      <c r="F1372" s="4">
        <v>3.9E-2</v>
      </c>
      <c r="G1372" s="4">
        <v>576</v>
      </c>
      <c r="H1372" s="4" t="s">
        <v>22</v>
      </c>
      <c r="I1372" s="3">
        <v>4516.6666666666697</v>
      </c>
      <c r="J1372" s="3">
        <v>4933</v>
      </c>
      <c r="K1372" s="3">
        <v>4633</v>
      </c>
      <c r="L1372" s="3">
        <v>5058</v>
      </c>
      <c r="M1372" s="3">
        <v>4683.333333333333</v>
      </c>
      <c r="N1372" s="3">
        <v>5058.333333333333</v>
      </c>
      <c r="O1372" s="11">
        <v>5150</v>
      </c>
      <c r="P1372" s="11">
        <v>5516</v>
      </c>
      <c r="Q1372" s="3">
        <f t="shared" si="41"/>
        <v>5458.333333333333</v>
      </c>
      <c r="R1372" s="4">
        <f t="shared" si="42"/>
        <v>5850</v>
      </c>
    </row>
    <row r="1373" spans="1:18" hidden="1">
      <c r="A1373" s="10" t="s">
        <v>2116</v>
      </c>
      <c r="B1373" s="10" t="str">
        <f t="shared" si="40"/>
        <v>AVSY025</v>
      </c>
      <c r="C1373" s="4" t="s">
        <v>1888</v>
      </c>
      <c r="D1373" s="4" t="s">
        <v>20</v>
      </c>
      <c r="E1373" s="4" t="s">
        <v>2101</v>
      </c>
      <c r="F1373" s="4">
        <v>3.7999999999999999E-2</v>
      </c>
      <c r="G1373" s="4">
        <v>576</v>
      </c>
      <c r="H1373" s="4" t="s">
        <v>22</v>
      </c>
      <c r="I1373" s="3">
        <v>4516.6666666666697</v>
      </c>
      <c r="J1373" s="3">
        <v>4933</v>
      </c>
      <c r="K1373" s="3">
        <v>4633</v>
      </c>
      <c r="L1373" s="3">
        <v>5058</v>
      </c>
      <c r="M1373" s="3">
        <v>4683.333333333333</v>
      </c>
      <c r="N1373" s="3">
        <v>5058.333333333333</v>
      </c>
      <c r="O1373" s="11">
        <v>5150</v>
      </c>
      <c r="P1373" s="11">
        <v>5516</v>
      </c>
      <c r="Q1373" s="3">
        <f t="shared" si="41"/>
        <v>5458.333333333333</v>
      </c>
      <c r="R1373" s="4">
        <f t="shared" si="42"/>
        <v>5850</v>
      </c>
    </row>
    <row r="1374" spans="1:18" hidden="1">
      <c r="A1374" s="10" t="s">
        <v>2117</v>
      </c>
      <c r="B1374" s="10" t="str">
        <f t="shared" si="40"/>
        <v>AVSY025</v>
      </c>
      <c r="C1374" s="4" t="s">
        <v>1894</v>
      </c>
      <c r="D1374" s="4" t="s">
        <v>20</v>
      </c>
      <c r="E1374" s="4" t="s">
        <v>2101</v>
      </c>
      <c r="F1374" s="4">
        <v>3.4417000000000003E-2</v>
      </c>
      <c r="G1374" s="4">
        <v>576</v>
      </c>
      <c r="H1374" s="4" t="s">
        <v>22</v>
      </c>
      <c r="I1374" s="3">
        <v>4516.6666666666697</v>
      </c>
      <c r="J1374" s="3">
        <v>4933</v>
      </c>
      <c r="K1374" s="3">
        <v>4633</v>
      </c>
      <c r="L1374" s="3">
        <v>5058</v>
      </c>
      <c r="M1374" s="3">
        <v>4683.333333333333</v>
      </c>
      <c r="N1374" s="3">
        <v>5058.333333333333</v>
      </c>
      <c r="O1374" s="11">
        <v>5150</v>
      </c>
      <c r="P1374" s="11">
        <v>5516</v>
      </c>
      <c r="Q1374" s="3">
        <f t="shared" si="41"/>
        <v>5458.333333333333</v>
      </c>
      <c r="R1374" s="4">
        <f t="shared" si="42"/>
        <v>5850</v>
      </c>
    </row>
    <row r="1375" spans="1:18" hidden="1">
      <c r="A1375" s="10" t="s">
        <v>2118</v>
      </c>
      <c r="B1375" s="10" t="str">
        <f t="shared" si="40"/>
        <v>AVSY025</v>
      </c>
      <c r="C1375" s="4" t="s">
        <v>1943</v>
      </c>
      <c r="D1375" s="4" t="s">
        <v>20</v>
      </c>
      <c r="E1375" s="4" t="s">
        <v>2101</v>
      </c>
      <c r="F1375" s="4">
        <v>3.5999999999999997E-2</v>
      </c>
      <c r="G1375" s="4">
        <v>576</v>
      </c>
      <c r="H1375" s="4" t="s">
        <v>22</v>
      </c>
      <c r="I1375" s="3">
        <v>4516.6666666666697</v>
      </c>
      <c r="J1375" s="3">
        <v>4933</v>
      </c>
      <c r="K1375" s="3">
        <v>4633</v>
      </c>
      <c r="L1375" s="3">
        <v>5058</v>
      </c>
      <c r="M1375" s="3">
        <v>4683.333333333333</v>
      </c>
      <c r="N1375" s="3">
        <v>5058.333333333333</v>
      </c>
      <c r="O1375" s="11">
        <v>5150</v>
      </c>
      <c r="P1375" s="11">
        <v>5516</v>
      </c>
      <c r="Q1375" s="3">
        <f t="shared" si="41"/>
        <v>5458.333333333333</v>
      </c>
      <c r="R1375" s="4">
        <f t="shared" si="42"/>
        <v>5850</v>
      </c>
    </row>
    <row r="1376" spans="1:18" hidden="1">
      <c r="A1376" s="10" t="s">
        <v>2119</v>
      </c>
      <c r="B1376" s="10" t="str">
        <f t="shared" si="40"/>
        <v>AVSY025</v>
      </c>
      <c r="C1376" s="4" t="s">
        <v>1947</v>
      </c>
      <c r="D1376" s="4" t="s">
        <v>20</v>
      </c>
      <c r="E1376" s="4" t="s">
        <v>2101</v>
      </c>
      <c r="F1376" s="4">
        <v>3.9E-2</v>
      </c>
      <c r="G1376" s="4">
        <v>576</v>
      </c>
      <c r="H1376" s="4" t="s">
        <v>22</v>
      </c>
      <c r="I1376" s="3">
        <v>4516.6666666666697</v>
      </c>
      <c r="J1376" s="3">
        <v>4933</v>
      </c>
      <c r="K1376" s="3">
        <v>4633</v>
      </c>
      <c r="L1376" s="3">
        <v>5058</v>
      </c>
      <c r="M1376" s="3">
        <v>4683.333333333333</v>
      </c>
      <c r="N1376" s="3">
        <v>5058.333333333333</v>
      </c>
      <c r="O1376" s="11">
        <v>5150</v>
      </c>
      <c r="P1376" s="11">
        <v>5516</v>
      </c>
      <c r="Q1376" s="3">
        <f t="shared" si="41"/>
        <v>5458.333333333333</v>
      </c>
      <c r="R1376" s="4">
        <f t="shared" si="42"/>
        <v>5850</v>
      </c>
    </row>
    <row r="1377" spans="1:18" hidden="1">
      <c r="A1377" s="10" t="s">
        <v>2120</v>
      </c>
      <c r="B1377" s="10" t="str">
        <f t="shared" si="40"/>
        <v>AVSY050</v>
      </c>
      <c r="C1377" s="4" t="s">
        <v>1722</v>
      </c>
      <c r="D1377" s="4" t="s">
        <v>20</v>
      </c>
      <c r="E1377" s="4" t="s">
        <v>2121</v>
      </c>
      <c r="F1377" s="4">
        <v>7.4999999999999997E-2</v>
      </c>
      <c r="G1377" s="4">
        <v>288</v>
      </c>
      <c r="H1377" s="4" t="s">
        <v>22</v>
      </c>
      <c r="I1377" s="3">
        <v>7225</v>
      </c>
      <c r="J1377" s="3">
        <v>7916</v>
      </c>
      <c r="K1377" s="3">
        <v>7408</v>
      </c>
      <c r="L1377" s="3">
        <v>8116</v>
      </c>
      <c r="M1377" s="3">
        <v>7483.333333333333</v>
      </c>
      <c r="N1377" s="3">
        <v>8116</v>
      </c>
      <c r="O1377" s="11">
        <v>8233</v>
      </c>
      <c r="P1377" s="11">
        <v>8858</v>
      </c>
      <c r="Q1377" s="3">
        <f t="shared" ref="Q1377:Q1396" si="43">104700/12</f>
        <v>8725</v>
      </c>
      <c r="R1377" s="3">
        <f t="shared" ref="R1377:R1396" si="44">112600/12</f>
        <v>9383.3333333333339</v>
      </c>
    </row>
    <row r="1378" spans="1:18" hidden="1">
      <c r="A1378" s="10" t="s">
        <v>2122</v>
      </c>
      <c r="B1378" s="10" t="str">
        <f t="shared" si="40"/>
        <v>AVSY050</v>
      </c>
      <c r="C1378" s="4" t="s">
        <v>1726</v>
      </c>
      <c r="D1378" s="4" t="s">
        <v>20</v>
      </c>
      <c r="E1378" s="4" t="s">
        <v>2121</v>
      </c>
      <c r="F1378" s="4">
        <v>7.4999999999999997E-2</v>
      </c>
      <c r="G1378" s="4">
        <v>288</v>
      </c>
      <c r="H1378" s="4" t="s">
        <v>22</v>
      </c>
      <c r="I1378" s="3">
        <v>7225</v>
      </c>
      <c r="J1378" s="3">
        <v>7916</v>
      </c>
      <c r="K1378" s="3">
        <v>7408</v>
      </c>
      <c r="L1378" s="3">
        <v>8116</v>
      </c>
      <c r="M1378" s="3">
        <v>7483.333333333333</v>
      </c>
      <c r="N1378" s="3">
        <v>8116</v>
      </c>
      <c r="O1378" s="11">
        <v>8233</v>
      </c>
      <c r="P1378" s="11">
        <v>8858</v>
      </c>
      <c r="Q1378" s="3">
        <f t="shared" si="43"/>
        <v>8725</v>
      </c>
      <c r="R1378" s="3">
        <f t="shared" si="44"/>
        <v>9383.3333333333339</v>
      </c>
    </row>
    <row r="1379" spans="1:18" hidden="1">
      <c r="A1379" s="10" t="s">
        <v>2123</v>
      </c>
      <c r="B1379" s="10" t="str">
        <f t="shared" si="40"/>
        <v>AVSY050</v>
      </c>
      <c r="C1379" s="4" t="s">
        <v>1728</v>
      </c>
      <c r="D1379" s="4" t="s">
        <v>20</v>
      </c>
      <c r="E1379" s="4" t="s">
        <v>2121</v>
      </c>
      <c r="F1379" s="4">
        <v>7.6999999999999999E-2</v>
      </c>
      <c r="G1379" s="4">
        <v>288</v>
      </c>
      <c r="H1379" s="4" t="s">
        <v>22</v>
      </c>
      <c r="I1379" s="3">
        <v>7225</v>
      </c>
      <c r="J1379" s="3">
        <v>7916</v>
      </c>
      <c r="K1379" s="3">
        <v>7408</v>
      </c>
      <c r="L1379" s="3">
        <v>8116</v>
      </c>
      <c r="M1379" s="3">
        <v>7483.333333333333</v>
      </c>
      <c r="N1379" s="3">
        <v>8116</v>
      </c>
      <c r="O1379" s="11">
        <v>8233</v>
      </c>
      <c r="P1379" s="11">
        <v>8858</v>
      </c>
      <c r="Q1379" s="3">
        <f t="shared" si="43"/>
        <v>8725</v>
      </c>
      <c r="R1379" s="3">
        <f t="shared" si="44"/>
        <v>9383.3333333333339</v>
      </c>
    </row>
    <row r="1380" spans="1:18" hidden="1">
      <c r="A1380" s="10" t="s">
        <v>2124</v>
      </c>
      <c r="B1380" s="10" t="str">
        <f t="shared" si="40"/>
        <v>AVSY050</v>
      </c>
      <c r="C1380" s="4" t="s">
        <v>2125</v>
      </c>
      <c r="D1380" s="4" t="s">
        <v>20</v>
      </c>
      <c r="E1380" s="4" t="s">
        <v>2121</v>
      </c>
      <c r="F1380" s="4">
        <v>7.4999999999999997E-2</v>
      </c>
      <c r="G1380" s="4">
        <v>288</v>
      </c>
      <c r="H1380" s="4" t="s">
        <v>22</v>
      </c>
      <c r="I1380" s="3">
        <v>7225</v>
      </c>
      <c r="J1380" s="3">
        <v>7916</v>
      </c>
      <c r="K1380" s="3">
        <v>7408</v>
      </c>
      <c r="L1380" s="3">
        <v>8116</v>
      </c>
      <c r="M1380" s="3">
        <v>7483.333333333333</v>
      </c>
      <c r="N1380" s="3">
        <v>8116</v>
      </c>
      <c r="O1380" s="11">
        <v>8233</v>
      </c>
      <c r="P1380" s="11">
        <v>8858</v>
      </c>
      <c r="Q1380" s="3">
        <f t="shared" si="43"/>
        <v>8725</v>
      </c>
      <c r="R1380" s="3">
        <f t="shared" si="44"/>
        <v>9383.3333333333339</v>
      </c>
    </row>
    <row r="1381" spans="1:18" hidden="1">
      <c r="A1381" s="10" t="s">
        <v>2126</v>
      </c>
      <c r="B1381" s="10" t="str">
        <f t="shared" si="40"/>
        <v>AVSY050</v>
      </c>
      <c r="C1381" s="4" t="s">
        <v>1742</v>
      </c>
      <c r="D1381" s="4" t="s">
        <v>20</v>
      </c>
      <c r="E1381" s="4" t="s">
        <v>2121</v>
      </c>
      <c r="F1381" s="4">
        <v>7.5999999999999998E-2</v>
      </c>
      <c r="G1381" s="4">
        <v>288</v>
      </c>
      <c r="H1381" s="4" t="s">
        <v>22</v>
      </c>
      <c r="I1381" s="3">
        <v>7225</v>
      </c>
      <c r="J1381" s="3">
        <v>7916</v>
      </c>
      <c r="K1381" s="3">
        <v>7408</v>
      </c>
      <c r="L1381" s="3">
        <v>8116</v>
      </c>
      <c r="M1381" s="3">
        <v>7483.333333333333</v>
      </c>
      <c r="N1381" s="3">
        <v>8116</v>
      </c>
      <c r="O1381" s="11">
        <v>8233</v>
      </c>
      <c r="P1381" s="11">
        <v>8858</v>
      </c>
      <c r="Q1381" s="3">
        <f t="shared" si="43"/>
        <v>8725</v>
      </c>
      <c r="R1381" s="3">
        <f t="shared" si="44"/>
        <v>9383.3333333333339</v>
      </c>
    </row>
    <row r="1382" spans="1:18" hidden="1">
      <c r="A1382" s="10" t="s">
        <v>2127</v>
      </c>
      <c r="B1382" s="10" t="str">
        <f t="shared" si="40"/>
        <v>AVSY050</v>
      </c>
      <c r="C1382" s="4" t="s">
        <v>2108</v>
      </c>
      <c r="D1382" s="4" t="s">
        <v>20</v>
      </c>
      <c r="E1382" s="4" t="s">
        <v>2121</v>
      </c>
      <c r="F1382" s="4">
        <v>7.1999999999999995E-2</v>
      </c>
      <c r="G1382" s="4">
        <v>288</v>
      </c>
      <c r="H1382" s="4" t="s">
        <v>22</v>
      </c>
      <c r="I1382" s="3">
        <v>7225</v>
      </c>
      <c r="J1382" s="3">
        <v>7916</v>
      </c>
      <c r="K1382" s="3">
        <v>7408</v>
      </c>
      <c r="L1382" s="3">
        <v>8116</v>
      </c>
      <c r="M1382" s="3">
        <v>7483.333333333333</v>
      </c>
      <c r="N1382" s="3">
        <v>8116</v>
      </c>
      <c r="O1382" s="11">
        <v>8233</v>
      </c>
      <c r="P1382" s="11">
        <v>8858</v>
      </c>
      <c r="Q1382" s="3">
        <f t="shared" si="43"/>
        <v>8725</v>
      </c>
      <c r="R1382" s="3">
        <f t="shared" si="44"/>
        <v>9383.3333333333339</v>
      </c>
    </row>
    <row r="1383" spans="1:18" hidden="1">
      <c r="A1383" s="10" t="s">
        <v>2128</v>
      </c>
      <c r="B1383" s="10" t="str">
        <f t="shared" si="40"/>
        <v>AVSY050</v>
      </c>
      <c r="C1383" s="4" t="s">
        <v>1993</v>
      </c>
      <c r="D1383" s="4" t="s">
        <v>20</v>
      </c>
      <c r="E1383" s="4" t="s">
        <v>2121</v>
      </c>
      <c r="F1383" s="4">
        <v>7.8E-2</v>
      </c>
      <c r="G1383" s="4">
        <v>288</v>
      </c>
      <c r="H1383" s="4" t="s">
        <v>22</v>
      </c>
      <c r="I1383" s="3">
        <v>7225</v>
      </c>
      <c r="J1383" s="3">
        <v>7916</v>
      </c>
      <c r="K1383" s="3">
        <v>7408</v>
      </c>
      <c r="L1383" s="3">
        <v>8116</v>
      </c>
      <c r="M1383" s="3">
        <v>7483.333333333333</v>
      </c>
      <c r="N1383" s="3">
        <v>8116</v>
      </c>
      <c r="O1383" s="11">
        <v>8233</v>
      </c>
      <c r="P1383" s="11">
        <v>8858</v>
      </c>
      <c r="Q1383" s="3">
        <f t="shared" si="43"/>
        <v>8725</v>
      </c>
      <c r="R1383" s="3">
        <f t="shared" si="44"/>
        <v>9383.3333333333339</v>
      </c>
    </row>
    <row r="1384" spans="1:18" hidden="1">
      <c r="A1384" s="10" t="s">
        <v>2129</v>
      </c>
      <c r="B1384" s="10" t="str">
        <f t="shared" si="40"/>
        <v>AVSY050</v>
      </c>
      <c r="C1384" s="4" t="s">
        <v>1814</v>
      </c>
      <c r="D1384" s="4" t="s">
        <v>20</v>
      </c>
      <c r="E1384" s="4" t="s">
        <v>2121</v>
      </c>
      <c r="F1384" s="4">
        <v>7.5999999999999998E-2</v>
      </c>
      <c r="G1384" s="4">
        <v>288</v>
      </c>
      <c r="H1384" s="4" t="s">
        <v>22</v>
      </c>
      <c r="I1384" s="3">
        <v>7225</v>
      </c>
      <c r="J1384" s="3">
        <v>7916</v>
      </c>
      <c r="K1384" s="3">
        <v>7408</v>
      </c>
      <c r="L1384" s="3">
        <v>8116</v>
      </c>
      <c r="M1384" s="3">
        <v>7483.333333333333</v>
      </c>
      <c r="N1384" s="3">
        <v>8116</v>
      </c>
      <c r="O1384" s="11">
        <v>8233</v>
      </c>
      <c r="P1384" s="11">
        <v>8858</v>
      </c>
      <c r="Q1384" s="3">
        <f t="shared" si="43"/>
        <v>8725</v>
      </c>
      <c r="R1384" s="3">
        <f t="shared" si="44"/>
        <v>9383.3333333333339</v>
      </c>
    </row>
    <row r="1385" spans="1:18" hidden="1">
      <c r="A1385" s="10" t="s">
        <v>2130</v>
      </c>
      <c r="B1385" s="10" t="str">
        <f t="shared" si="40"/>
        <v>AVSY050</v>
      </c>
      <c r="C1385" s="4" t="s">
        <v>2131</v>
      </c>
      <c r="D1385" s="4" t="s">
        <v>20</v>
      </c>
      <c r="E1385" s="4" t="s">
        <v>2121</v>
      </c>
      <c r="F1385" s="4">
        <v>7.6999999999999999E-2</v>
      </c>
      <c r="G1385" s="4">
        <v>288</v>
      </c>
      <c r="H1385" s="4" t="s">
        <v>22</v>
      </c>
      <c r="I1385" s="3">
        <v>7225</v>
      </c>
      <c r="J1385" s="3">
        <v>7916</v>
      </c>
      <c r="K1385" s="3">
        <v>7408</v>
      </c>
      <c r="L1385" s="3">
        <v>8116</v>
      </c>
      <c r="M1385" s="3">
        <v>7483.333333333333</v>
      </c>
      <c r="N1385" s="3">
        <v>8116</v>
      </c>
      <c r="O1385" s="11">
        <v>8233</v>
      </c>
      <c r="P1385" s="11">
        <v>8858</v>
      </c>
      <c r="Q1385" s="3">
        <f t="shared" si="43"/>
        <v>8725</v>
      </c>
      <c r="R1385" s="3">
        <f t="shared" si="44"/>
        <v>9383.3333333333339</v>
      </c>
    </row>
    <row r="1386" spans="1:18" hidden="1">
      <c r="A1386" s="10" t="s">
        <v>2132</v>
      </c>
      <c r="B1386" s="10" t="str">
        <f t="shared" si="40"/>
        <v>AVSY050</v>
      </c>
      <c r="C1386" s="4" t="s">
        <v>2005</v>
      </c>
      <c r="D1386" s="4" t="s">
        <v>20</v>
      </c>
      <c r="E1386" s="4" t="s">
        <v>2121</v>
      </c>
      <c r="F1386" s="4">
        <v>7.6999999999999999E-2</v>
      </c>
      <c r="G1386" s="4">
        <v>288</v>
      </c>
      <c r="H1386" s="4" t="s">
        <v>22</v>
      </c>
      <c r="I1386" s="3">
        <v>7225</v>
      </c>
      <c r="J1386" s="3">
        <v>7916</v>
      </c>
      <c r="K1386" s="3">
        <v>7408</v>
      </c>
      <c r="L1386" s="3">
        <v>8116</v>
      </c>
      <c r="M1386" s="3">
        <v>7483.333333333333</v>
      </c>
      <c r="N1386" s="3">
        <v>8116</v>
      </c>
      <c r="O1386" s="11">
        <v>8233</v>
      </c>
      <c r="P1386" s="11">
        <v>8858</v>
      </c>
      <c r="Q1386" s="3">
        <f t="shared" si="43"/>
        <v>8725</v>
      </c>
      <c r="R1386" s="3">
        <f t="shared" si="44"/>
        <v>9383.3333333333339</v>
      </c>
    </row>
    <row r="1387" spans="1:18" hidden="1">
      <c r="A1387" s="10" t="s">
        <v>2133</v>
      </c>
      <c r="B1387" s="10" t="str">
        <f t="shared" si="40"/>
        <v>AVSY050</v>
      </c>
      <c r="C1387" s="4" t="s">
        <v>2111</v>
      </c>
      <c r="D1387" s="4" t="s">
        <v>20</v>
      </c>
      <c r="E1387" s="4" t="s">
        <v>2121</v>
      </c>
      <c r="F1387" s="4">
        <v>7.4999999999999997E-2</v>
      </c>
      <c r="G1387" s="4">
        <v>288</v>
      </c>
      <c r="H1387" s="4" t="s">
        <v>22</v>
      </c>
      <c r="I1387" s="3">
        <v>7225</v>
      </c>
      <c r="J1387" s="3">
        <v>7916</v>
      </c>
      <c r="K1387" s="3">
        <v>7408</v>
      </c>
      <c r="L1387" s="3">
        <v>8116</v>
      </c>
      <c r="M1387" s="3">
        <v>7483.333333333333</v>
      </c>
      <c r="N1387" s="3">
        <v>8116</v>
      </c>
      <c r="O1387" s="11">
        <v>8233</v>
      </c>
      <c r="P1387" s="11">
        <v>8858</v>
      </c>
      <c r="Q1387" s="3">
        <f t="shared" si="43"/>
        <v>8725</v>
      </c>
      <c r="R1387" s="3">
        <f t="shared" si="44"/>
        <v>9383.3333333333339</v>
      </c>
    </row>
    <row r="1388" spans="1:18" hidden="1">
      <c r="A1388" s="10" t="s">
        <v>2134</v>
      </c>
      <c r="B1388" s="10" t="str">
        <f t="shared" si="40"/>
        <v>AVSY050</v>
      </c>
      <c r="C1388" s="4" t="s">
        <v>1846</v>
      </c>
      <c r="D1388" s="4" t="s">
        <v>20</v>
      </c>
      <c r="E1388" s="4" t="s">
        <v>2121</v>
      </c>
      <c r="F1388" s="4">
        <v>8.3000000000000004E-2</v>
      </c>
      <c r="G1388" s="4">
        <v>288</v>
      </c>
      <c r="H1388" s="4" t="s">
        <v>22</v>
      </c>
      <c r="I1388" s="3">
        <v>7225</v>
      </c>
      <c r="J1388" s="3">
        <v>7916</v>
      </c>
      <c r="K1388" s="3">
        <v>7408</v>
      </c>
      <c r="L1388" s="3">
        <v>8116</v>
      </c>
      <c r="M1388" s="3">
        <v>7483.333333333333</v>
      </c>
      <c r="N1388" s="3">
        <v>8116</v>
      </c>
      <c r="O1388" s="11">
        <v>8233</v>
      </c>
      <c r="P1388" s="11">
        <v>8858</v>
      </c>
      <c r="Q1388" s="3">
        <f t="shared" si="43"/>
        <v>8725</v>
      </c>
      <c r="R1388" s="3">
        <f t="shared" si="44"/>
        <v>9383.3333333333339</v>
      </c>
    </row>
    <row r="1389" spans="1:18" hidden="1">
      <c r="A1389" s="10" t="s">
        <v>2135</v>
      </c>
      <c r="B1389" s="10" t="str">
        <f t="shared" si="40"/>
        <v>AVSY050</v>
      </c>
      <c r="C1389" s="4" t="s">
        <v>2009</v>
      </c>
      <c r="D1389" s="4" t="s">
        <v>20</v>
      </c>
      <c r="E1389" s="4" t="s">
        <v>2121</v>
      </c>
      <c r="F1389" s="4">
        <v>7.6999999999999999E-2</v>
      </c>
      <c r="G1389" s="4">
        <v>288</v>
      </c>
      <c r="H1389" s="4" t="s">
        <v>22</v>
      </c>
      <c r="I1389" s="3">
        <v>7225</v>
      </c>
      <c r="J1389" s="3">
        <v>7916</v>
      </c>
      <c r="K1389" s="3">
        <v>7408</v>
      </c>
      <c r="L1389" s="3">
        <v>8116</v>
      </c>
      <c r="M1389" s="3">
        <v>7483.333333333333</v>
      </c>
      <c r="N1389" s="3">
        <v>8116</v>
      </c>
      <c r="O1389" s="11">
        <v>8233</v>
      </c>
      <c r="P1389" s="11">
        <v>8858</v>
      </c>
      <c r="Q1389" s="3">
        <f t="shared" si="43"/>
        <v>8725</v>
      </c>
      <c r="R1389" s="3">
        <f t="shared" si="44"/>
        <v>9383.3333333333339</v>
      </c>
    </row>
    <row r="1390" spans="1:18" hidden="1">
      <c r="A1390" s="10" t="s">
        <v>2136</v>
      </c>
      <c r="B1390" s="10" t="str">
        <f t="shared" si="40"/>
        <v>AVSY050</v>
      </c>
      <c r="C1390" s="4" t="s">
        <v>1852</v>
      </c>
      <c r="D1390" s="4" t="s">
        <v>20</v>
      </c>
      <c r="E1390" s="4" t="s">
        <v>2121</v>
      </c>
      <c r="F1390" s="4">
        <v>7.8E-2</v>
      </c>
      <c r="G1390" s="4">
        <v>288</v>
      </c>
      <c r="H1390" s="4" t="s">
        <v>22</v>
      </c>
      <c r="I1390" s="3">
        <v>7225</v>
      </c>
      <c r="J1390" s="3">
        <v>7916</v>
      </c>
      <c r="K1390" s="3">
        <v>7408</v>
      </c>
      <c r="L1390" s="3">
        <v>8116</v>
      </c>
      <c r="M1390" s="3">
        <v>7483.333333333333</v>
      </c>
      <c r="N1390" s="3">
        <v>8116</v>
      </c>
      <c r="O1390" s="11">
        <v>8233</v>
      </c>
      <c r="P1390" s="11">
        <v>8858</v>
      </c>
      <c r="Q1390" s="3">
        <f t="shared" si="43"/>
        <v>8725</v>
      </c>
      <c r="R1390" s="3">
        <f t="shared" si="44"/>
        <v>9383.3333333333339</v>
      </c>
    </row>
    <row r="1391" spans="1:18" hidden="1">
      <c r="A1391" s="10" t="s">
        <v>2137</v>
      </c>
      <c r="B1391" s="10" t="str">
        <f t="shared" si="40"/>
        <v>AVSY050</v>
      </c>
      <c r="C1391" s="4" t="s">
        <v>2138</v>
      </c>
      <c r="D1391" s="4" t="s">
        <v>20</v>
      </c>
      <c r="E1391" s="4" t="s">
        <v>2121</v>
      </c>
      <c r="F1391" s="4">
        <v>7.8E-2</v>
      </c>
      <c r="G1391" s="4">
        <v>288</v>
      </c>
      <c r="H1391" s="4" t="s">
        <v>22</v>
      </c>
      <c r="I1391" s="3">
        <v>7225</v>
      </c>
      <c r="J1391" s="3">
        <v>7916</v>
      </c>
      <c r="K1391" s="3">
        <v>7408</v>
      </c>
      <c r="L1391" s="3">
        <v>8116</v>
      </c>
      <c r="M1391" s="3">
        <v>7483.333333333333</v>
      </c>
      <c r="N1391" s="3">
        <v>8116</v>
      </c>
      <c r="O1391" s="11">
        <v>8233</v>
      </c>
      <c r="P1391" s="11">
        <v>8858</v>
      </c>
      <c r="Q1391" s="3">
        <f t="shared" si="43"/>
        <v>8725</v>
      </c>
      <c r="R1391" s="3">
        <f t="shared" si="44"/>
        <v>9383.3333333333339</v>
      </c>
    </row>
    <row r="1392" spans="1:18" hidden="1">
      <c r="A1392" s="10" t="s">
        <v>2139</v>
      </c>
      <c r="B1392" s="10" t="str">
        <f t="shared" si="40"/>
        <v>AVSY050</v>
      </c>
      <c r="C1392" s="4" t="s">
        <v>1862</v>
      </c>
      <c r="D1392" s="4" t="s">
        <v>20</v>
      </c>
      <c r="E1392" s="4" t="s">
        <v>2121</v>
      </c>
      <c r="F1392" s="4">
        <v>7.4999999999999997E-2</v>
      </c>
      <c r="G1392" s="4">
        <v>288</v>
      </c>
      <c r="H1392" s="4" t="s">
        <v>22</v>
      </c>
      <c r="I1392" s="3">
        <v>7225</v>
      </c>
      <c r="J1392" s="3">
        <v>7916</v>
      </c>
      <c r="K1392" s="3">
        <v>7408</v>
      </c>
      <c r="L1392" s="3">
        <v>8116</v>
      </c>
      <c r="M1392" s="3">
        <v>7483.333333333333</v>
      </c>
      <c r="N1392" s="3">
        <v>8116</v>
      </c>
      <c r="O1392" s="11">
        <v>8233</v>
      </c>
      <c r="P1392" s="11">
        <v>8858</v>
      </c>
      <c r="Q1392" s="3">
        <f t="shared" si="43"/>
        <v>8725</v>
      </c>
      <c r="R1392" s="3">
        <f t="shared" si="44"/>
        <v>9383.3333333333339</v>
      </c>
    </row>
    <row r="1393" spans="1:18" hidden="1">
      <c r="A1393" s="10" t="s">
        <v>2140</v>
      </c>
      <c r="B1393" s="10" t="str">
        <f t="shared" si="40"/>
        <v>AVSY050</v>
      </c>
      <c r="C1393" s="4" t="s">
        <v>1886</v>
      </c>
      <c r="D1393" s="4" t="s">
        <v>20</v>
      </c>
      <c r="E1393" s="4" t="s">
        <v>2121</v>
      </c>
      <c r="F1393" s="4">
        <v>7.8E-2</v>
      </c>
      <c r="G1393" s="4">
        <v>288</v>
      </c>
      <c r="H1393" s="4" t="s">
        <v>22</v>
      </c>
      <c r="I1393" s="3">
        <v>7225</v>
      </c>
      <c r="J1393" s="3">
        <v>7916</v>
      </c>
      <c r="K1393" s="3">
        <v>7408</v>
      </c>
      <c r="L1393" s="3">
        <v>8116</v>
      </c>
      <c r="M1393" s="3">
        <v>7483.333333333333</v>
      </c>
      <c r="N1393" s="3">
        <v>8116</v>
      </c>
      <c r="O1393" s="11">
        <v>8233</v>
      </c>
      <c r="P1393" s="11">
        <v>8858</v>
      </c>
      <c r="Q1393" s="3">
        <f t="shared" si="43"/>
        <v>8725</v>
      </c>
      <c r="R1393" s="3">
        <f t="shared" si="44"/>
        <v>9383.3333333333339</v>
      </c>
    </row>
    <row r="1394" spans="1:18" hidden="1">
      <c r="A1394" s="10" t="s">
        <v>2141</v>
      </c>
      <c r="B1394" s="10" t="str">
        <f t="shared" si="40"/>
        <v>AVSY050</v>
      </c>
      <c r="C1394" s="4" t="s">
        <v>1888</v>
      </c>
      <c r="D1394" s="4" t="s">
        <v>20</v>
      </c>
      <c r="E1394" s="4" t="s">
        <v>2121</v>
      </c>
      <c r="F1394" s="4">
        <v>7.4999999999999997E-2</v>
      </c>
      <c r="G1394" s="4">
        <v>288</v>
      </c>
      <c r="H1394" s="4" t="s">
        <v>22</v>
      </c>
      <c r="I1394" s="3">
        <v>7225</v>
      </c>
      <c r="J1394" s="3">
        <v>7916</v>
      </c>
      <c r="K1394" s="3">
        <v>7408</v>
      </c>
      <c r="L1394" s="3">
        <v>8116</v>
      </c>
      <c r="M1394" s="3">
        <v>7483.333333333333</v>
      </c>
      <c r="N1394" s="3">
        <v>8116</v>
      </c>
      <c r="O1394" s="11">
        <v>8233</v>
      </c>
      <c r="P1394" s="11">
        <v>8858</v>
      </c>
      <c r="Q1394" s="3">
        <f t="shared" si="43"/>
        <v>8725</v>
      </c>
      <c r="R1394" s="3">
        <f t="shared" si="44"/>
        <v>9383.3333333333339</v>
      </c>
    </row>
    <row r="1395" spans="1:18" hidden="1">
      <c r="A1395" s="10" t="s">
        <v>2142</v>
      </c>
      <c r="B1395" s="10" t="str">
        <f t="shared" si="40"/>
        <v>AVSY050</v>
      </c>
      <c r="C1395" s="4" t="s">
        <v>1943</v>
      </c>
      <c r="D1395" s="4" t="s">
        <v>20</v>
      </c>
      <c r="E1395" s="4" t="s">
        <v>2121</v>
      </c>
      <c r="F1395" s="4">
        <v>7.0999999999999994E-2</v>
      </c>
      <c r="G1395" s="4">
        <v>288</v>
      </c>
      <c r="H1395" s="4" t="s">
        <v>22</v>
      </c>
      <c r="I1395" s="3">
        <v>7225</v>
      </c>
      <c r="J1395" s="3">
        <v>7916</v>
      </c>
      <c r="K1395" s="3">
        <v>7408</v>
      </c>
      <c r="L1395" s="3">
        <v>8116</v>
      </c>
      <c r="M1395" s="3">
        <v>7483.333333333333</v>
      </c>
      <c r="N1395" s="3">
        <v>8116</v>
      </c>
      <c r="O1395" s="11">
        <v>8233</v>
      </c>
      <c r="P1395" s="11">
        <v>8858</v>
      </c>
      <c r="Q1395" s="3">
        <f t="shared" si="43"/>
        <v>8725</v>
      </c>
      <c r="R1395" s="3">
        <f t="shared" si="44"/>
        <v>9383.3333333333339</v>
      </c>
    </row>
    <row r="1396" spans="1:18" hidden="1">
      <c r="A1396" s="10" t="s">
        <v>2143</v>
      </c>
      <c r="B1396" s="10" t="str">
        <f t="shared" si="40"/>
        <v>AVSY050</v>
      </c>
      <c r="C1396" s="4" t="s">
        <v>1947</v>
      </c>
      <c r="D1396" s="4" t="s">
        <v>20</v>
      </c>
      <c r="E1396" s="4" t="s">
        <v>2121</v>
      </c>
      <c r="F1396" s="4">
        <v>8.4000000000000005E-2</v>
      </c>
      <c r="G1396" s="4">
        <v>288</v>
      </c>
      <c r="H1396" s="4" t="s">
        <v>22</v>
      </c>
      <c r="I1396" s="3">
        <v>7225</v>
      </c>
      <c r="J1396" s="3">
        <v>7916</v>
      </c>
      <c r="K1396" s="3">
        <v>7408</v>
      </c>
      <c r="L1396" s="3">
        <v>8116</v>
      </c>
      <c r="M1396" s="3">
        <v>7483.333333333333</v>
      </c>
      <c r="N1396" s="3">
        <v>8116</v>
      </c>
      <c r="O1396" s="11">
        <v>8233</v>
      </c>
      <c r="P1396" s="11">
        <v>8858</v>
      </c>
      <c r="Q1396" s="3">
        <f t="shared" si="43"/>
        <v>8725</v>
      </c>
      <c r="R1396" s="3">
        <f t="shared" si="44"/>
        <v>9383.3333333333339</v>
      </c>
    </row>
    <row r="1397" spans="1:18" hidden="1">
      <c r="A1397" s="10" t="s">
        <v>2144</v>
      </c>
      <c r="B1397" s="10" t="str">
        <f t="shared" si="40"/>
        <v>AVSY100</v>
      </c>
      <c r="C1397" s="4" t="s">
        <v>1708</v>
      </c>
      <c r="D1397" s="4" t="s">
        <v>20</v>
      </c>
      <c r="E1397" s="4" t="s">
        <v>796</v>
      </c>
      <c r="F1397" s="4">
        <v>0.14499999999999999</v>
      </c>
      <c r="G1397" s="4">
        <v>120</v>
      </c>
      <c r="H1397" s="4" t="s">
        <v>22</v>
      </c>
      <c r="I1397" s="3">
        <v>11625</v>
      </c>
      <c r="J1397" s="3">
        <v>12775</v>
      </c>
      <c r="K1397" s="3">
        <v>11916</v>
      </c>
      <c r="L1397" s="3">
        <v>13083</v>
      </c>
      <c r="M1397" s="3">
        <v>12033.333333333334</v>
      </c>
      <c r="N1397" s="3">
        <v>13083.333333333334</v>
      </c>
      <c r="O1397" s="11">
        <v>13233</v>
      </c>
      <c r="P1397" s="11">
        <v>14266</v>
      </c>
      <c r="Q1397" s="3">
        <f t="shared" ref="Q1397:Q1444" si="45">168300/12</f>
        <v>14025</v>
      </c>
      <c r="R1397" s="3">
        <f t="shared" ref="R1397:R1444" si="46">181300/12</f>
        <v>15108.333333333334</v>
      </c>
    </row>
    <row r="1398" spans="1:18" hidden="1">
      <c r="A1398" s="10" t="s">
        <v>2145</v>
      </c>
      <c r="B1398" s="10" t="str">
        <f t="shared" si="40"/>
        <v>AVSY100</v>
      </c>
      <c r="C1398" s="4" t="s">
        <v>1710</v>
      </c>
      <c r="D1398" s="4" t="s">
        <v>20</v>
      </c>
      <c r="E1398" s="4" t="s">
        <v>796</v>
      </c>
      <c r="F1398" s="4">
        <v>0.14499999999999999</v>
      </c>
      <c r="G1398" s="4">
        <v>120</v>
      </c>
      <c r="H1398" s="4" t="s">
        <v>22</v>
      </c>
      <c r="I1398" s="3">
        <v>11625</v>
      </c>
      <c r="J1398" s="3">
        <v>12775</v>
      </c>
      <c r="K1398" s="3">
        <v>11916</v>
      </c>
      <c r="L1398" s="3">
        <v>13083</v>
      </c>
      <c r="M1398" s="3">
        <v>12033.333333333334</v>
      </c>
      <c r="N1398" s="3">
        <v>13083.333333333334</v>
      </c>
      <c r="O1398" s="11">
        <v>13233</v>
      </c>
      <c r="P1398" s="11">
        <v>14266</v>
      </c>
      <c r="Q1398" s="3">
        <f t="shared" si="45"/>
        <v>14025</v>
      </c>
      <c r="R1398" s="3">
        <f t="shared" si="46"/>
        <v>15108.333333333334</v>
      </c>
    </row>
    <row r="1399" spans="1:18" hidden="1">
      <c r="A1399" s="10" t="s">
        <v>2146</v>
      </c>
      <c r="B1399" s="10" t="str">
        <f t="shared" si="40"/>
        <v>AVSY100</v>
      </c>
      <c r="C1399" s="4" t="s">
        <v>1716</v>
      </c>
      <c r="D1399" s="4" t="s">
        <v>20</v>
      </c>
      <c r="E1399" s="4" t="s">
        <v>796</v>
      </c>
      <c r="F1399" s="4">
        <v>0.13600000000000001</v>
      </c>
      <c r="G1399" s="4">
        <v>120</v>
      </c>
      <c r="H1399" s="4" t="s">
        <v>22</v>
      </c>
      <c r="I1399" s="3">
        <v>11625</v>
      </c>
      <c r="J1399" s="3">
        <v>12775</v>
      </c>
      <c r="K1399" s="3">
        <v>11916</v>
      </c>
      <c r="L1399" s="3">
        <v>13083</v>
      </c>
      <c r="M1399" s="3">
        <v>12033.333333333334</v>
      </c>
      <c r="N1399" s="3">
        <v>13083.333333333334</v>
      </c>
      <c r="O1399" s="11">
        <v>13233</v>
      </c>
      <c r="P1399" s="11">
        <v>14266</v>
      </c>
      <c r="Q1399" s="3">
        <f t="shared" si="45"/>
        <v>14025</v>
      </c>
      <c r="R1399" s="3">
        <f t="shared" si="46"/>
        <v>15108.333333333334</v>
      </c>
    </row>
    <row r="1400" spans="1:18" hidden="1">
      <c r="A1400" s="10" t="s">
        <v>2147</v>
      </c>
      <c r="B1400" s="10" t="str">
        <f t="shared" si="40"/>
        <v>AVSY100</v>
      </c>
      <c r="C1400" s="4" t="s">
        <v>1722</v>
      </c>
      <c r="D1400" s="4" t="s">
        <v>20</v>
      </c>
      <c r="E1400" s="4" t="s">
        <v>796</v>
      </c>
      <c r="F1400" s="4">
        <v>0.13600000000000001</v>
      </c>
      <c r="G1400" s="4">
        <v>120</v>
      </c>
      <c r="H1400" s="4" t="s">
        <v>22</v>
      </c>
      <c r="I1400" s="3">
        <v>11625</v>
      </c>
      <c r="J1400" s="3">
        <v>12775</v>
      </c>
      <c r="K1400" s="3">
        <v>11916</v>
      </c>
      <c r="L1400" s="3">
        <v>13083</v>
      </c>
      <c r="M1400" s="3">
        <v>12033.333333333334</v>
      </c>
      <c r="N1400" s="3">
        <v>13083.333333333334</v>
      </c>
      <c r="O1400" s="11">
        <v>13233</v>
      </c>
      <c r="P1400" s="11">
        <v>14266</v>
      </c>
      <c r="Q1400" s="3">
        <f t="shared" si="45"/>
        <v>14025</v>
      </c>
      <c r="R1400" s="3">
        <f t="shared" si="46"/>
        <v>15108.333333333334</v>
      </c>
    </row>
    <row r="1401" spans="1:18" hidden="1">
      <c r="A1401" s="10" t="s">
        <v>2148</v>
      </c>
      <c r="B1401" s="10" t="str">
        <f t="shared" si="40"/>
        <v>AVSY100</v>
      </c>
      <c r="C1401" s="4" t="s">
        <v>1726</v>
      </c>
      <c r="D1401" s="4" t="s">
        <v>20</v>
      </c>
      <c r="E1401" s="4" t="s">
        <v>796</v>
      </c>
      <c r="F1401" s="4">
        <v>0.13600000000000001</v>
      </c>
      <c r="G1401" s="4">
        <v>120</v>
      </c>
      <c r="H1401" s="4" t="s">
        <v>22</v>
      </c>
      <c r="I1401" s="3">
        <v>11625</v>
      </c>
      <c r="J1401" s="3">
        <v>12775</v>
      </c>
      <c r="K1401" s="3">
        <v>11916</v>
      </c>
      <c r="L1401" s="3">
        <v>13083</v>
      </c>
      <c r="M1401" s="3">
        <v>12033.333333333334</v>
      </c>
      <c r="N1401" s="3">
        <v>13083.333333333334</v>
      </c>
      <c r="O1401" s="11">
        <v>13233</v>
      </c>
      <c r="P1401" s="11">
        <v>14266</v>
      </c>
      <c r="Q1401" s="3">
        <f t="shared" si="45"/>
        <v>14025</v>
      </c>
      <c r="R1401" s="3">
        <f t="shared" si="46"/>
        <v>15108.333333333334</v>
      </c>
    </row>
    <row r="1402" spans="1:18" hidden="1">
      <c r="A1402" s="10" t="s">
        <v>2149</v>
      </c>
      <c r="B1402" s="10" t="str">
        <f t="shared" si="40"/>
        <v>AVSY100</v>
      </c>
      <c r="C1402" s="4" t="s">
        <v>1728</v>
      </c>
      <c r="D1402" s="4" t="s">
        <v>20</v>
      </c>
      <c r="E1402" s="4" t="s">
        <v>796</v>
      </c>
      <c r="F1402" s="4">
        <v>0.14000000000000001</v>
      </c>
      <c r="G1402" s="4">
        <v>120</v>
      </c>
      <c r="H1402" s="4" t="s">
        <v>22</v>
      </c>
      <c r="I1402" s="3">
        <v>11625</v>
      </c>
      <c r="J1402" s="3">
        <v>12775</v>
      </c>
      <c r="K1402" s="3">
        <v>11916</v>
      </c>
      <c r="L1402" s="3">
        <v>13083</v>
      </c>
      <c r="M1402" s="3">
        <v>12033.333333333334</v>
      </c>
      <c r="N1402" s="3">
        <v>13083.333333333334</v>
      </c>
      <c r="O1402" s="11">
        <v>13233</v>
      </c>
      <c r="P1402" s="11">
        <v>14266</v>
      </c>
      <c r="Q1402" s="3">
        <f t="shared" si="45"/>
        <v>14025</v>
      </c>
      <c r="R1402" s="3">
        <f t="shared" si="46"/>
        <v>15108.333333333334</v>
      </c>
    </row>
    <row r="1403" spans="1:18" hidden="1">
      <c r="A1403" s="10" t="s">
        <v>2150</v>
      </c>
      <c r="B1403" s="10" t="str">
        <f t="shared" si="40"/>
        <v>AVSY100</v>
      </c>
      <c r="C1403" s="4" t="s">
        <v>1730</v>
      </c>
      <c r="D1403" s="4" t="s">
        <v>20</v>
      </c>
      <c r="E1403" s="4" t="s">
        <v>796</v>
      </c>
      <c r="F1403" s="4">
        <v>0.13</v>
      </c>
      <c r="G1403" s="4">
        <v>120</v>
      </c>
      <c r="H1403" s="4" t="s">
        <v>22</v>
      </c>
      <c r="I1403" s="3">
        <v>11625</v>
      </c>
      <c r="J1403" s="3">
        <v>12775</v>
      </c>
      <c r="K1403" s="3">
        <v>11916</v>
      </c>
      <c r="L1403" s="3">
        <v>13083</v>
      </c>
      <c r="M1403" s="3">
        <v>12033.333333333334</v>
      </c>
      <c r="N1403" s="3">
        <v>13083.333333333334</v>
      </c>
      <c r="O1403" s="11">
        <v>13233</v>
      </c>
      <c r="P1403" s="11">
        <v>14266</v>
      </c>
      <c r="Q1403" s="3">
        <f t="shared" si="45"/>
        <v>14025</v>
      </c>
      <c r="R1403" s="3">
        <f t="shared" si="46"/>
        <v>15108.333333333334</v>
      </c>
    </row>
    <row r="1404" spans="1:18" hidden="1">
      <c r="A1404" s="10" t="s">
        <v>2151</v>
      </c>
      <c r="B1404" s="10" t="str">
        <f t="shared" si="40"/>
        <v>AVSY100</v>
      </c>
      <c r="C1404" s="4" t="s">
        <v>1736</v>
      </c>
      <c r="D1404" s="4" t="s">
        <v>20</v>
      </c>
      <c r="E1404" s="4" t="s">
        <v>796</v>
      </c>
      <c r="F1404" s="4">
        <v>0.13600000000000001</v>
      </c>
      <c r="G1404" s="4">
        <v>120</v>
      </c>
      <c r="H1404" s="4" t="s">
        <v>22</v>
      </c>
      <c r="I1404" s="3">
        <v>11625</v>
      </c>
      <c r="J1404" s="3">
        <v>12775</v>
      </c>
      <c r="K1404" s="3">
        <v>11916</v>
      </c>
      <c r="L1404" s="3">
        <v>13083</v>
      </c>
      <c r="M1404" s="3">
        <v>12033.333333333334</v>
      </c>
      <c r="N1404" s="3">
        <v>13083.333333333334</v>
      </c>
      <c r="O1404" s="11">
        <v>13233</v>
      </c>
      <c r="P1404" s="11">
        <v>14266</v>
      </c>
      <c r="Q1404" s="3">
        <f t="shared" si="45"/>
        <v>14025</v>
      </c>
      <c r="R1404" s="3">
        <f t="shared" si="46"/>
        <v>15108.333333333334</v>
      </c>
    </row>
    <row r="1405" spans="1:18" hidden="1">
      <c r="A1405" s="10" t="s">
        <v>2152</v>
      </c>
      <c r="B1405" s="10" t="str">
        <f t="shared" si="40"/>
        <v>AVSY100</v>
      </c>
      <c r="C1405" s="4" t="s">
        <v>1738</v>
      </c>
      <c r="D1405" s="4" t="s">
        <v>20</v>
      </c>
      <c r="E1405" s="4" t="s">
        <v>796</v>
      </c>
      <c r="F1405" s="4">
        <v>0.13600000000000001</v>
      </c>
      <c r="G1405" s="4">
        <v>120</v>
      </c>
      <c r="H1405" s="4" t="s">
        <v>22</v>
      </c>
      <c r="I1405" s="3">
        <v>11625</v>
      </c>
      <c r="J1405" s="3">
        <v>12775</v>
      </c>
      <c r="K1405" s="3">
        <v>11916</v>
      </c>
      <c r="L1405" s="3">
        <v>13083</v>
      </c>
      <c r="M1405" s="3">
        <v>12033.333333333334</v>
      </c>
      <c r="N1405" s="3">
        <v>13083.333333333334</v>
      </c>
      <c r="O1405" s="11">
        <v>13233</v>
      </c>
      <c r="P1405" s="11">
        <v>14266</v>
      </c>
      <c r="Q1405" s="3">
        <f t="shared" si="45"/>
        <v>14025</v>
      </c>
      <c r="R1405" s="3">
        <f t="shared" si="46"/>
        <v>15108.333333333334</v>
      </c>
    </row>
    <row r="1406" spans="1:18" hidden="1">
      <c r="A1406" s="10" t="s">
        <v>2153</v>
      </c>
      <c r="B1406" s="10" t="str">
        <f t="shared" si="40"/>
        <v>AVSY100</v>
      </c>
      <c r="C1406" s="4" t="s">
        <v>1742</v>
      </c>
      <c r="D1406" s="4" t="s">
        <v>20</v>
      </c>
      <c r="E1406" s="4" t="s">
        <v>796</v>
      </c>
      <c r="F1406" s="4">
        <v>0.13800000000000001</v>
      </c>
      <c r="G1406" s="4">
        <v>120</v>
      </c>
      <c r="H1406" s="4" t="s">
        <v>22</v>
      </c>
      <c r="I1406" s="3">
        <v>11625</v>
      </c>
      <c r="J1406" s="3">
        <v>12775</v>
      </c>
      <c r="K1406" s="3">
        <v>11916</v>
      </c>
      <c r="L1406" s="3">
        <v>13083</v>
      </c>
      <c r="M1406" s="3">
        <v>12033.333333333334</v>
      </c>
      <c r="N1406" s="3">
        <v>13083.333333333334</v>
      </c>
      <c r="O1406" s="11">
        <v>13233</v>
      </c>
      <c r="P1406" s="11">
        <v>14266</v>
      </c>
      <c r="Q1406" s="3">
        <f t="shared" si="45"/>
        <v>14025</v>
      </c>
      <c r="R1406" s="3">
        <f t="shared" si="46"/>
        <v>15108.333333333334</v>
      </c>
    </row>
    <row r="1407" spans="1:18" hidden="1">
      <c r="A1407" s="10" t="s">
        <v>2154</v>
      </c>
      <c r="B1407" s="10" t="str">
        <f t="shared" si="40"/>
        <v>AVSY100</v>
      </c>
      <c r="C1407" s="4" t="s">
        <v>1982</v>
      </c>
      <c r="D1407" s="4" t="s">
        <v>20</v>
      </c>
      <c r="E1407" s="4" t="s">
        <v>796</v>
      </c>
      <c r="F1407" s="4">
        <v>0.14000000000000001</v>
      </c>
      <c r="G1407" s="4">
        <v>120</v>
      </c>
      <c r="H1407" s="4" t="s">
        <v>22</v>
      </c>
      <c r="I1407" s="3">
        <v>11625</v>
      </c>
      <c r="J1407" s="3">
        <v>12775</v>
      </c>
      <c r="K1407" s="3">
        <v>11916</v>
      </c>
      <c r="L1407" s="3">
        <v>13083</v>
      </c>
      <c r="M1407" s="3">
        <v>12033.333333333334</v>
      </c>
      <c r="N1407" s="3">
        <v>13083.333333333334</v>
      </c>
      <c r="O1407" s="11">
        <v>13233</v>
      </c>
      <c r="P1407" s="11">
        <v>14266</v>
      </c>
      <c r="Q1407" s="3">
        <f t="shared" si="45"/>
        <v>14025</v>
      </c>
      <c r="R1407" s="3">
        <f t="shared" si="46"/>
        <v>15108.333333333334</v>
      </c>
    </row>
    <row r="1408" spans="1:18" hidden="1">
      <c r="A1408" s="10" t="s">
        <v>2155</v>
      </c>
      <c r="B1408" s="10" t="str">
        <f t="shared" si="40"/>
        <v>AVSY100</v>
      </c>
      <c r="C1408" s="4" t="s">
        <v>2108</v>
      </c>
      <c r="D1408" s="4" t="s">
        <v>20</v>
      </c>
      <c r="E1408" s="4" t="s">
        <v>796</v>
      </c>
      <c r="F1408" s="4">
        <v>0.13</v>
      </c>
      <c r="G1408" s="4">
        <v>120</v>
      </c>
      <c r="H1408" s="4" t="s">
        <v>22</v>
      </c>
      <c r="I1408" s="3">
        <v>11625</v>
      </c>
      <c r="J1408" s="3">
        <v>12775</v>
      </c>
      <c r="K1408" s="3">
        <v>11916</v>
      </c>
      <c r="L1408" s="3">
        <v>13083</v>
      </c>
      <c r="M1408" s="3">
        <v>12033.333333333334</v>
      </c>
      <c r="N1408" s="3">
        <v>13083.333333333334</v>
      </c>
      <c r="O1408" s="11">
        <v>13233</v>
      </c>
      <c r="P1408" s="11">
        <v>14266</v>
      </c>
      <c r="Q1408" s="3">
        <f t="shared" si="45"/>
        <v>14025</v>
      </c>
      <c r="R1408" s="3">
        <f t="shared" si="46"/>
        <v>15108.333333333334</v>
      </c>
    </row>
    <row r="1409" spans="1:18" hidden="1">
      <c r="A1409" s="10" t="s">
        <v>2156</v>
      </c>
      <c r="B1409" s="10" t="str">
        <f t="shared" si="40"/>
        <v>AVSY100</v>
      </c>
      <c r="C1409" s="4" t="s">
        <v>1756</v>
      </c>
      <c r="D1409" s="4" t="s">
        <v>20</v>
      </c>
      <c r="E1409" s="4" t="s">
        <v>796</v>
      </c>
      <c r="F1409" s="4">
        <v>0.13</v>
      </c>
      <c r="G1409" s="4">
        <v>120</v>
      </c>
      <c r="H1409" s="4" t="s">
        <v>22</v>
      </c>
      <c r="I1409" s="3">
        <v>11625</v>
      </c>
      <c r="J1409" s="3">
        <v>12775</v>
      </c>
      <c r="K1409" s="3">
        <v>11916</v>
      </c>
      <c r="L1409" s="3">
        <v>13083</v>
      </c>
      <c r="M1409" s="3">
        <v>12033.333333333334</v>
      </c>
      <c r="N1409" s="3">
        <v>13083.333333333334</v>
      </c>
      <c r="O1409" s="11">
        <v>13233</v>
      </c>
      <c r="P1409" s="11">
        <v>14266</v>
      </c>
      <c r="Q1409" s="3">
        <f t="shared" si="45"/>
        <v>14025</v>
      </c>
      <c r="R1409" s="3">
        <f t="shared" si="46"/>
        <v>15108.333333333334</v>
      </c>
    </row>
    <row r="1410" spans="1:18" hidden="1">
      <c r="A1410" s="10" t="s">
        <v>2157</v>
      </c>
      <c r="B1410" s="10" t="str">
        <f t="shared" si="40"/>
        <v>AVSY100</v>
      </c>
      <c r="C1410" s="4" t="s">
        <v>1758</v>
      </c>
      <c r="D1410" s="4" t="s">
        <v>20</v>
      </c>
      <c r="E1410" s="4" t="s">
        <v>796</v>
      </c>
      <c r="F1410" s="4">
        <v>0.14666699999999999</v>
      </c>
      <c r="G1410" s="4">
        <v>120</v>
      </c>
      <c r="H1410" s="4" t="s">
        <v>22</v>
      </c>
      <c r="I1410" s="3">
        <v>11625</v>
      </c>
      <c r="J1410" s="3">
        <v>12775</v>
      </c>
      <c r="K1410" s="3">
        <v>11916</v>
      </c>
      <c r="L1410" s="3">
        <v>13083</v>
      </c>
      <c r="M1410" s="3">
        <v>12033.333333333334</v>
      </c>
      <c r="N1410" s="3">
        <v>13083.333333333334</v>
      </c>
      <c r="O1410" s="11">
        <v>13233</v>
      </c>
      <c r="P1410" s="11">
        <v>14266</v>
      </c>
      <c r="Q1410" s="3">
        <f t="shared" si="45"/>
        <v>14025</v>
      </c>
      <c r="R1410" s="3">
        <f t="shared" si="46"/>
        <v>15108.333333333334</v>
      </c>
    </row>
    <row r="1411" spans="1:18" hidden="1">
      <c r="A1411" s="10" t="s">
        <v>2158</v>
      </c>
      <c r="B1411" s="10" t="str">
        <f t="shared" si="40"/>
        <v>AVSY100</v>
      </c>
      <c r="C1411" s="4" t="s">
        <v>1762</v>
      </c>
      <c r="D1411" s="4" t="s">
        <v>20</v>
      </c>
      <c r="E1411" s="4" t="s">
        <v>796</v>
      </c>
      <c r="F1411" s="4">
        <v>0.13800000000000001</v>
      </c>
      <c r="G1411" s="4">
        <v>120</v>
      </c>
      <c r="H1411" s="4" t="s">
        <v>22</v>
      </c>
      <c r="I1411" s="3">
        <v>11625</v>
      </c>
      <c r="J1411" s="3">
        <v>12775</v>
      </c>
      <c r="K1411" s="3">
        <v>11916</v>
      </c>
      <c r="L1411" s="3">
        <v>13083</v>
      </c>
      <c r="M1411" s="3">
        <v>12033.333333333334</v>
      </c>
      <c r="N1411" s="3">
        <v>13083.333333333334</v>
      </c>
      <c r="O1411" s="11">
        <v>13233</v>
      </c>
      <c r="P1411" s="11">
        <v>14266</v>
      </c>
      <c r="Q1411" s="3">
        <f t="shared" si="45"/>
        <v>14025</v>
      </c>
      <c r="R1411" s="3">
        <f t="shared" si="46"/>
        <v>15108.333333333334</v>
      </c>
    </row>
    <row r="1412" spans="1:18" hidden="1">
      <c r="A1412" s="10" t="s">
        <v>2159</v>
      </c>
      <c r="B1412" s="10" t="str">
        <f t="shared" si="40"/>
        <v>AVSY100</v>
      </c>
      <c r="C1412" s="4" t="s">
        <v>1768</v>
      </c>
      <c r="D1412" s="4" t="s">
        <v>20</v>
      </c>
      <c r="E1412" s="4" t="s">
        <v>796</v>
      </c>
      <c r="F1412" s="4">
        <v>0.14000000000000001</v>
      </c>
      <c r="G1412" s="4">
        <v>120</v>
      </c>
      <c r="H1412" s="4" t="s">
        <v>22</v>
      </c>
      <c r="I1412" s="3">
        <v>11625</v>
      </c>
      <c r="J1412" s="3">
        <v>12775</v>
      </c>
      <c r="K1412" s="3">
        <v>11916</v>
      </c>
      <c r="L1412" s="3">
        <v>13083</v>
      </c>
      <c r="M1412" s="3">
        <v>12033.333333333334</v>
      </c>
      <c r="N1412" s="3">
        <v>13083.333333333334</v>
      </c>
      <c r="O1412" s="11">
        <v>13233</v>
      </c>
      <c r="P1412" s="11">
        <v>14266</v>
      </c>
      <c r="Q1412" s="3">
        <f t="shared" si="45"/>
        <v>14025</v>
      </c>
      <c r="R1412" s="3">
        <f t="shared" si="46"/>
        <v>15108.333333333334</v>
      </c>
    </row>
    <row r="1413" spans="1:18" hidden="1">
      <c r="A1413" s="10" t="s">
        <v>2160</v>
      </c>
      <c r="B1413" s="10" t="str">
        <f t="shared" si="40"/>
        <v>AVSY100</v>
      </c>
      <c r="C1413" s="4" t="s">
        <v>1792</v>
      </c>
      <c r="D1413" s="4" t="s">
        <v>20</v>
      </c>
      <c r="E1413" s="4" t="s">
        <v>796</v>
      </c>
      <c r="F1413" s="4">
        <v>0.13700000000000001</v>
      </c>
      <c r="G1413" s="4">
        <v>120</v>
      </c>
      <c r="H1413" s="4" t="s">
        <v>22</v>
      </c>
      <c r="I1413" s="3">
        <v>11625</v>
      </c>
      <c r="J1413" s="3">
        <v>12775</v>
      </c>
      <c r="K1413" s="3">
        <v>11916</v>
      </c>
      <c r="L1413" s="3">
        <v>13083</v>
      </c>
      <c r="M1413" s="3">
        <v>12033.333333333334</v>
      </c>
      <c r="N1413" s="3">
        <v>13083.333333333334</v>
      </c>
      <c r="O1413" s="11">
        <v>13233</v>
      </c>
      <c r="P1413" s="11">
        <v>14266</v>
      </c>
      <c r="Q1413" s="3">
        <f t="shared" si="45"/>
        <v>14025</v>
      </c>
      <c r="R1413" s="3">
        <f t="shared" si="46"/>
        <v>15108.333333333334</v>
      </c>
    </row>
    <row r="1414" spans="1:18" hidden="1">
      <c r="A1414" s="10" t="s">
        <v>2161</v>
      </c>
      <c r="B1414" s="10" t="str">
        <f t="shared" si="40"/>
        <v>AVSY100</v>
      </c>
      <c r="C1414" s="4" t="s">
        <v>1991</v>
      </c>
      <c r="D1414" s="4" t="s">
        <v>20</v>
      </c>
      <c r="E1414" s="4" t="s">
        <v>796</v>
      </c>
      <c r="F1414" s="4">
        <v>0.14399999999999999</v>
      </c>
      <c r="G1414" s="4">
        <v>120</v>
      </c>
      <c r="H1414" s="4" t="s">
        <v>22</v>
      </c>
      <c r="I1414" s="3">
        <v>11625</v>
      </c>
      <c r="J1414" s="3">
        <v>12775</v>
      </c>
      <c r="K1414" s="3">
        <v>11916</v>
      </c>
      <c r="L1414" s="3">
        <v>13083</v>
      </c>
      <c r="M1414" s="3">
        <v>12033.333333333334</v>
      </c>
      <c r="N1414" s="3">
        <v>13083.333333333334</v>
      </c>
      <c r="O1414" s="11">
        <v>13233</v>
      </c>
      <c r="P1414" s="11">
        <v>14266</v>
      </c>
      <c r="Q1414" s="3">
        <f t="shared" si="45"/>
        <v>14025</v>
      </c>
      <c r="R1414" s="3">
        <f t="shared" si="46"/>
        <v>15108.333333333334</v>
      </c>
    </row>
    <row r="1415" spans="1:18" hidden="1">
      <c r="A1415" s="10" t="s">
        <v>2162</v>
      </c>
      <c r="B1415" s="10" t="str">
        <f t="shared" si="40"/>
        <v>AVSY100</v>
      </c>
      <c r="C1415" s="4" t="s">
        <v>1993</v>
      </c>
      <c r="D1415" s="4" t="s">
        <v>20</v>
      </c>
      <c r="E1415" s="4" t="s">
        <v>796</v>
      </c>
      <c r="F1415" s="4">
        <v>0.14199999999999999</v>
      </c>
      <c r="G1415" s="4">
        <v>120</v>
      </c>
      <c r="H1415" s="4" t="s">
        <v>22</v>
      </c>
      <c r="I1415" s="3">
        <v>11625</v>
      </c>
      <c r="J1415" s="3">
        <v>12775</v>
      </c>
      <c r="K1415" s="3">
        <v>11916</v>
      </c>
      <c r="L1415" s="3">
        <v>13083</v>
      </c>
      <c r="M1415" s="3">
        <v>12033.333333333334</v>
      </c>
      <c r="N1415" s="3">
        <v>13083.333333333334</v>
      </c>
      <c r="O1415" s="11">
        <v>13233</v>
      </c>
      <c r="P1415" s="11">
        <v>14266</v>
      </c>
      <c r="Q1415" s="3">
        <f t="shared" si="45"/>
        <v>14025</v>
      </c>
      <c r="R1415" s="3">
        <f t="shared" si="46"/>
        <v>15108.333333333334</v>
      </c>
    </row>
    <row r="1416" spans="1:18" hidden="1">
      <c r="A1416" s="10" t="s">
        <v>2163</v>
      </c>
      <c r="B1416" s="10" t="str">
        <f t="shared" si="40"/>
        <v>AVSY100</v>
      </c>
      <c r="C1416" s="4" t="s">
        <v>1814</v>
      </c>
      <c r="D1416" s="4" t="s">
        <v>20</v>
      </c>
      <c r="E1416" s="4" t="s">
        <v>796</v>
      </c>
      <c r="F1416" s="4">
        <v>0.13800000000000001</v>
      </c>
      <c r="G1416" s="4">
        <v>120</v>
      </c>
      <c r="H1416" s="4" t="s">
        <v>22</v>
      </c>
      <c r="I1416" s="3">
        <v>11625</v>
      </c>
      <c r="J1416" s="3">
        <v>12775</v>
      </c>
      <c r="K1416" s="3">
        <v>11916</v>
      </c>
      <c r="L1416" s="3">
        <v>13083</v>
      </c>
      <c r="M1416" s="3">
        <v>12033.333333333334</v>
      </c>
      <c r="N1416" s="3">
        <v>13083.333333333334</v>
      </c>
      <c r="O1416" s="11">
        <v>13233</v>
      </c>
      <c r="P1416" s="11">
        <v>14266</v>
      </c>
      <c r="Q1416" s="3">
        <f t="shared" si="45"/>
        <v>14025</v>
      </c>
      <c r="R1416" s="3">
        <f t="shared" si="46"/>
        <v>15108.333333333334</v>
      </c>
    </row>
    <row r="1417" spans="1:18" hidden="1">
      <c r="A1417" s="10" t="s">
        <v>2164</v>
      </c>
      <c r="B1417" s="10" t="str">
        <f t="shared" si="40"/>
        <v>AVSY100</v>
      </c>
      <c r="C1417" s="4" t="s">
        <v>1816</v>
      </c>
      <c r="D1417" s="4" t="s">
        <v>20</v>
      </c>
      <c r="E1417" s="4" t="s">
        <v>796</v>
      </c>
      <c r="F1417" s="4">
        <v>0.14000000000000001</v>
      </c>
      <c r="G1417" s="4">
        <v>120</v>
      </c>
      <c r="H1417" s="4" t="s">
        <v>22</v>
      </c>
      <c r="I1417" s="3">
        <v>11625</v>
      </c>
      <c r="J1417" s="3">
        <v>12775</v>
      </c>
      <c r="K1417" s="3">
        <v>11916</v>
      </c>
      <c r="L1417" s="3">
        <v>13083</v>
      </c>
      <c r="M1417" s="3">
        <v>12033.333333333334</v>
      </c>
      <c r="N1417" s="3">
        <v>13083.333333333334</v>
      </c>
      <c r="O1417" s="11">
        <v>13233</v>
      </c>
      <c r="P1417" s="11">
        <v>14266</v>
      </c>
      <c r="Q1417" s="3">
        <f t="shared" si="45"/>
        <v>14025</v>
      </c>
      <c r="R1417" s="3">
        <f t="shared" si="46"/>
        <v>15108.333333333334</v>
      </c>
    </row>
    <row r="1418" spans="1:18" hidden="1">
      <c r="A1418" s="10" t="s">
        <v>2165</v>
      </c>
      <c r="B1418" s="10" t="str">
        <f t="shared" si="40"/>
        <v>AVSY100</v>
      </c>
      <c r="C1418" s="4" t="s">
        <v>1820</v>
      </c>
      <c r="D1418" s="4" t="s">
        <v>20</v>
      </c>
      <c r="E1418" s="4" t="s">
        <v>796</v>
      </c>
      <c r="F1418" s="4">
        <v>0.13600000000000001</v>
      </c>
      <c r="G1418" s="4">
        <v>120</v>
      </c>
      <c r="H1418" s="4" t="s">
        <v>22</v>
      </c>
      <c r="I1418" s="3">
        <v>11625</v>
      </c>
      <c r="J1418" s="3">
        <v>12775</v>
      </c>
      <c r="K1418" s="3">
        <v>11916</v>
      </c>
      <c r="L1418" s="3">
        <v>13083</v>
      </c>
      <c r="M1418" s="3">
        <v>12033.333333333334</v>
      </c>
      <c r="N1418" s="3">
        <v>13083.333333333334</v>
      </c>
      <c r="O1418" s="11">
        <v>13233</v>
      </c>
      <c r="P1418" s="11">
        <v>14266</v>
      </c>
      <c r="Q1418" s="3">
        <f t="shared" si="45"/>
        <v>14025</v>
      </c>
      <c r="R1418" s="3">
        <f t="shared" si="46"/>
        <v>15108.333333333334</v>
      </c>
    </row>
    <row r="1419" spans="1:18" hidden="1">
      <c r="A1419" s="10" t="s">
        <v>2166</v>
      </c>
      <c r="B1419" s="10" t="str">
        <f t="shared" si="40"/>
        <v>AVSY100</v>
      </c>
      <c r="C1419" s="4" t="s">
        <v>1826</v>
      </c>
      <c r="D1419" s="4" t="s">
        <v>20</v>
      </c>
      <c r="E1419" s="4" t="s">
        <v>796</v>
      </c>
      <c r="F1419" s="4">
        <v>0.13800000000000001</v>
      </c>
      <c r="G1419" s="4">
        <v>120</v>
      </c>
      <c r="H1419" s="4" t="s">
        <v>22</v>
      </c>
      <c r="I1419" s="3">
        <v>11625</v>
      </c>
      <c r="J1419" s="3">
        <v>12775</v>
      </c>
      <c r="K1419" s="3">
        <v>11916</v>
      </c>
      <c r="L1419" s="3">
        <v>13083</v>
      </c>
      <c r="M1419" s="3">
        <v>12033.333333333334</v>
      </c>
      <c r="N1419" s="3">
        <v>13083.333333333334</v>
      </c>
      <c r="O1419" s="11">
        <v>13233</v>
      </c>
      <c r="P1419" s="11">
        <v>14266</v>
      </c>
      <c r="Q1419" s="3">
        <f t="shared" si="45"/>
        <v>14025</v>
      </c>
      <c r="R1419" s="3">
        <f t="shared" si="46"/>
        <v>15108.333333333334</v>
      </c>
    </row>
    <row r="1420" spans="1:18" hidden="1">
      <c r="A1420" s="10" t="s">
        <v>2167</v>
      </c>
      <c r="B1420" s="10" t="str">
        <f t="shared" si="40"/>
        <v>AVSY100</v>
      </c>
      <c r="C1420" s="4" t="s">
        <v>1828</v>
      </c>
      <c r="D1420" s="4" t="s">
        <v>20</v>
      </c>
      <c r="E1420" s="4" t="s">
        <v>796</v>
      </c>
      <c r="F1420" s="4">
        <v>0.13600000000000001</v>
      </c>
      <c r="G1420" s="4">
        <v>120</v>
      </c>
      <c r="H1420" s="4" t="s">
        <v>22</v>
      </c>
      <c r="I1420" s="3">
        <v>11625</v>
      </c>
      <c r="J1420" s="3">
        <v>12775</v>
      </c>
      <c r="K1420" s="3">
        <v>11916</v>
      </c>
      <c r="L1420" s="3">
        <v>13083</v>
      </c>
      <c r="M1420" s="3">
        <v>12033.333333333334</v>
      </c>
      <c r="N1420" s="3">
        <v>13083.333333333334</v>
      </c>
      <c r="O1420" s="11">
        <v>13233</v>
      </c>
      <c r="P1420" s="11">
        <v>14266</v>
      </c>
      <c r="Q1420" s="3">
        <f t="shared" si="45"/>
        <v>14025</v>
      </c>
      <c r="R1420" s="3">
        <f t="shared" si="46"/>
        <v>15108.333333333334</v>
      </c>
    </row>
    <row r="1421" spans="1:18" hidden="1">
      <c r="A1421" s="10" t="s">
        <v>2168</v>
      </c>
      <c r="B1421" s="10" t="str">
        <f t="shared" si="40"/>
        <v>AVSY100</v>
      </c>
      <c r="C1421" s="4" t="s">
        <v>2005</v>
      </c>
      <c r="D1421" s="4" t="s">
        <v>20</v>
      </c>
      <c r="E1421" s="4" t="s">
        <v>796</v>
      </c>
      <c r="F1421" s="4">
        <v>0.14000000000000001</v>
      </c>
      <c r="G1421" s="4">
        <v>120</v>
      </c>
      <c r="H1421" s="4" t="s">
        <v>22</v>
      </c>
      <c r="I1421" s="3">
        <v>11625</v>
      </c>
      <c r="J1421" s="3">
        <v>12775</v>
      </c>
      <c r="K1421" s="3">
        <v>11916</v>
      </c>
      <c r="L1421" s="3">
        <v>13083</v>
      </c>
      <c r="M1421" s="3">
        <v>12033.333333333334</v>
      </c>
      <c r="N1421" s="3">
        <v>13083.333333333334</v>
      </c>
      <c r="O1421" s="11">
        <v>13233</v>
      </c>
      <c r="P1421" s="11">
        <v>14266</v>
      </c>
      <c r="Q1421" s="3">
        <f t="shared" si="45"/>
        <v>14025</v>
      </c>
      <c r="R1421" s="3">
        <f t="shared" si="46"/>
        <v>15108.333333333334</v>
      </c>
    </row>
    <row r="1422" spans="1:18" hidden="1">
      <c r="A1422" s="10" t="s">
        <v>2169</v>
      </c>
      <c r="B1422" s="10" t="str">
        <f t="shared" si="40"/>
        <v>AVSY100</v>
      </c>
      <c r="C1422" s="4" t="s">
        <v>1844</v>
      </c>
      <c r="D1422" s="4" t="s">
        <v>20</v>
      </c>
      <c r="E1422" s="4" t="s">
        <v>796</v>
      </c>
      <c r="F1422" s="4">
        <v>0.13600000000000001</v>
      </c>
      <c r="G1422" s="4">
        <v>120</v>
      </c>
      <c r="H1422" s="4" t="s">
        <v>22</v>
      </c>
      <c r="I1422" s="3">
        <v>11625</v>
      </c>
      <c r="J1422" s="3">
        <v>12775</v>
      </c>
      <c r="K1422" s="3">
        <v>11916</v>
      </c>
      <c r="L1422" s="3">
        <v>13083</v>
      </c>
      <c r="M1422" s="3">
        <v>12033.333333333334</v>
      </c>
      <c r="N1422" s="3">
        <v>13083.333333333334</v>
      </c>
      <c r="O1422" s="11">
        <v>13233</v>
      </c>
      <c r="P1422" s="11">
        <v>14266</v>
      </c>
      <c r="Q1422" s="3">
        <f t="shared" si="45"/>
        <v>14025</v>
      </c>
      <c r="R1422" s="3">
        <f t="shared" si="46"/>
        <v>15108.333333333334</v>
      </c>
    </row>
    <row r="1423" spans="1:18" hidden="1">
      <c r="A1423" s="10" t="s">
        <v>2170</v>
      </c>
      <c r="B1423" s="10" t="str">
        <f t="shared" si="40"/>
        <v>AVSY100</v>
      </c>
      <c r="C1423" s="4" t="s">
        <v>1846</v>
      </c>
      <c r="D1423" s="4" t="s">
        <v>20</v>
      </c>
      <c r="E1423" s="4" t="s">
        <v>796</v>
      </c>
      <c r="F1423" s="4">
        <v>0.1305</v>
      </c>
      <c r="G1423" s="4">
        <v>120</v>
      </c>
      <c r="H1423" s="4" t="s">
        <v>22</v>
      </c>
      <c r="I1423" s="3">
        <v>11625</v>
      </c>
      <c r="J1423" s="3">
        <v>12775</v>
      </c>
      <c r="K1423" s="3">
        <v>11916</v>
      </c>
      <c r="L1423" s="3">
        <v>13083</v>
      </c>
      <c r="M1423" s="3">
        <v>12033.333333333334</v>
      </c>
      <c r="N1423" s="3">
        <v>13083.333333333334</v>
      </c>
      <c r="O1423" s="11">
        <v>13233</v>
      </c>
      <c r="P1423" s="11">
        <v>14266</v>
      </c>
      <c r="Q1423" s="3">
        <f t="shared" si="45"/>
        <v>14025</v>
      </c>
      <c r="R1423" s="3">
        <f t="shared" si="46"/>
        <v>15108.333333333334</v>
      </c>
    </row>
    <row r="1424" spans="1:18" hidden="1">
      <c r="A1424" s="10" t="s">
        <v>2171</v>
      </c>
      <c r="B1424" s="10" t="str">
        <f t="shared" si="40"/>
        <v>AVSY100</v>
      </c>
      <c r="C1424" s="4" t="s">
        <v>2009</v>
      </c>
      <c r="D1424" s="4" t="s">
        <v>20</v>
      </c>
      <c r="E1424" s="4" t="s">
        <v>796</v>
      </c>
      <c r="F1424" s="4">
        <v>0.14000000000000001</v>
      </c>
      <c r="G1424" s="4">
        <v>120</v>
      </c>
      <c r="H1424" s="4" t="s">
        <v>22</v>
      </c>
      <c r="I1424" s="3">
        <v>11625</v>
      </c>
      <c r="J1424" s="3">
        <v>12775</v>
      </c>
      <c r="K1424" s="3">
        <v>11916</v>
      </c>
      <c r="L1424" s="3">
        <v>13083</v>
      </c>
      <c r="M1424" s="3">
        <v>12033.333333333334</v>
      </c>
      <c r="N1424" s="3">
        <v>13083.333333333334</v>
      </c>
      <c r="O1424" s="11">
        <v>13233</v>
      </c>
      <c r="P1424" s="11">
        <v>14266</v>
      </c>
      <c r="Q1424" s="3">
        <f t="shared" si="45"/>
        <v>14025</v>
      </c>
      <c r="R1424" s="3">
        <f t="shared" si="46"/>
        <v>15108.333333333334</v>
      </c>
    </row>
    <row r="1425" spans="1:18" hidden="1">
      <c r="A1425" s="10" t="s">
        <v>2172</v>
      </c>
      <c r="B1425" s="10" t="str">
        <f t="shared" ref="B1425:B1488" si="47">LEFT(A1425,7)</f>
        <v>AVSY100</v>
      </c>
      <c r="C1425" s="4" t="s">
        <v>1852</v>
      </c>
      <c r="D1425" s="4" t="s">
        <v>20</v>
      </c>
      <c r="E1425" s="4" t="s">
        <v>796</v>
      </c>
      <c r="F1425" s="4">
        <v>0.14199999999999999</v>
      </c>
      <c r="G1425" s="4">
        <v>120</v>
      </c>
      <c r="H1425" s="4" t="s">
        <v>22</v>
      </c>
      <c r="I1425" s="3">
        <v>11625</v>
      </c>
      <c r="J1425" s="3">
        <v>12775</v>
      </c>
      <c r="K1425" s="3">
        <v>11916</v>
      </c>
      <c r="L1425" s="3">
        <v>13083</v>
      </c>
      <c r="M1425" s="3">
        <v>12033.333333333334</v>
      </c>
      <c r="N1425" s="3">
        <v>13083.333333333334</v>
      </c>
      <c r="O1425" s="11">
        <v>13233</v>
      </c>
      <c r="P1425" s="11">
        <v>14266</v>
      </c>
      <c r="Q1425" s="3">
        <f t="shared" si="45"/>
        <v>14025</v>
      </c>
      <c r="R1425" s="3">
        <f t="shared" si="46"/>
        <v>15108.333333333334</v>
      </c>
    </row>
    <row r="1426" spans="1:18" hidden="1">
      <c r="A1426" s="10" t="s">
        <v>2173</v>
      </c>
      <c r="B1426" s="10" t="str">
        <f t="shared" si="47"/>
        <v>AVSY100</v>
      </c>
      <c r="C1426" s="4" t="s">
        <v>2012</v>
      </c>
      <c r="D1426" s="4" t="s">
        <v>20</v>
      </c>
      <c r="E1426" s="4" t="s">
        <v>796</v>
      </c>
      <c r="F1426" s="4">
        <v>0.13600000000000001</v>
      </c>
      <c r="G1426" s="4">
        <v>120</v>
      </c>
      <c r="H1426" s="4" t="s">
        <v>22</v>
      </c>
      <c r="I1426" s="3">
        <v>11625</v>
      </c>
      <c r="J1426" s="3">
        <v>12775</v>
      </c>
      <c r="K1426" s="3">
        <v>11916</v>
      </c>
      <c r="L1426" s="3">
        <v>13083</v>
      </c>
      <c r="M1426" s="3">
        <v>12033.333333333334</v>
      </c>
      <c r="N1426" s="3">
        <v>13083.333333333334</v>
      </c>
      <c r="O1426" s="11">
        <v>13233</v>
      </c>
      <c r="P1426" s="11">
        <v>14266</v>
      </c>
      <c r="Q1426" s="3">
        <f t="shared" si="45"/>
        <v>14025</v>
      </c>
      <c r="R1426" s="3">
        <f t="shared" si="46"/>
        <v>15108.333333333334</v>
      </c>
    </row>
    <row r="1427" spans="1:18" hidden="1">
      <c r="A1427" s="10" t="s">
        <v>2174</v>
      </c>
      <c r="B1427" s="10" t="str">
        <f t="shared" si="47"/>
        <v>AVSY100</v>
      </c>
      <c r="C1427" s="4" t="s">
        <v>1856</v>
      </c>
      <c r="D1427" s="4" t="s">
        <v>20</v>
      </c>
      <c r="E1427" s="4" t="s">
        <v>796</v>
      </c>
      <c r="F1427" s="4">
        <v>0.13900000000000001</v>
      </c>
      <c r="G1427" s="4">
        <v>120</v>
      </c>
      <c r="H1427" s="4" t="s">
        <v>22</v>
      </c>
      <c r="I1427" s="3">
        <v>11625</v>
      </c>
      <c r="J1427" s="3">
        <v>12775</v>
      </c>
      <c r="K1427" s="3">
        <v>11916</v>
      </c>
      <c r="L1427" s="3">
        <v>13083</v>
      </c>
      <c r="M1427" s="3">
        <v>12033.333333333334</v>
      </c>
      <c r="N1427" s="3">
        <v>13083.333333333334</v>
      </c>
      <c r="O1427" s="11">
        <v>13233</v>
      </c>
      <c r="P1427" s="11">
        <v>14266</v>
      </c>
      <c r="Q1427" s="3">
        <f t="shared" si="45"/>
        <v>14025</v>
      </c>
      <c r="R1427" s="3">
        <f t="shared" si="46"/>
        <v>15108.333333333334</v>
      </c>
    </row>
    <row r="1428" spans="1:18" hidden="1">
      <c r="A1428" s="10" t="s">
        <v>2175</v>
      </c>
      <c r="B1428" s="10" t="str">
        <f t="shared" si="47"/>
        <v>AVSY100</v>
      </c>
      <c r="C1428" s="4" t="s">
        <v>1862</v>
      </c>
      <c r="D1428" s="4" t="s">
        <v>20</v>
      </c>
      <c r="E1428" s="4" t="s">
        <v>796</v>
      </c>
      <c r="F1428" s="4">
        <v>0.13600000000000001</v>
      </c>
      <c r="G1428" s="4">
        <v>120</v>
      </c>
      <c r="H1428" s="4" t="s">
        <v>22</v>
      </c>
      <c r="I1428" s="3">
        <v>11625</v>
      </c>
      <c r="J1428" s="3">
        <v>12775</v>
      </c>
      <c r="K1428" s="3">
        <v>11916</v>
      </c>
      <c r="L1428" s="3">
        <v>13083</v>
      </c>
      <c r="M1428" s="3">
        <v>12033.333333333334</v>
      </c>
      <c r="N1428" s="3">
        <v>13083.333333333334</v>
      </c>
      <c r="O1428" s="11">
        <v>13233</v>
      </c>
      <c r="P1428" s="11">
        <v>14266</v>
      </c>
      <c r="Q1428" s="3">
        <f t="shared" si="45"/>
        <v>14025</v>
      </c>
      <c r="R1428" s="3">
        <f t="shared" si="46"/>
        <v>15108.333333333334</v>
      </c>
    </row>
    <row r="1429" spans="1:18" hidden="1">
      <c r="A1429" s="10" t="s">
        <v>2176</v>
      </c>
      <c r="B1429" s="10" t="str">
        <f t="shared" si="47"/>
        <v>AVSY100</v>
      </c>
      <c r="C1429" s="4" t="s">
        <v>1866</v>
      </c>
      <c r="D1429" s="4" t="s">
        <v>20</v>
      </c>
      <c r="E1429" s="4" t="s">
        <v>796</v>
      </c>
      <c r="F1429" s="4">
        <v>0.14599999999999999</v>
      </c>
      <c r="G1429" s="4">
        <v>120</v>
      </c>
      <c r="H1429" s="4" t="s">
        <v>22</v>
      </c>
      <c r="I1429" s="3">
        <v>11625</v>
      </c>
      <c r="J1429" s="3">
        <v>12775</v>
      </c>
      <c r="K1429" s="3">
        <v>11916</v>
      </c>
      <c r="L1429" s="3">
        <v>13083</v>
      </c>
      <c r="M1429" s="3">
        <v>12033.333333333334</v>
      </c>
      <c r="N1429" s="3">
        <v>13083.333333333334</v>
      </c>
      <c r="O1429" s="11">
        <v>13233</v>
      </c>
      <c r="P1429" s="11">
        <v>14266</v>
      </c>
      <c r="Q1429" s="3">
        <f t="shared" si="45"/>
        <v>14025</v>
      </c>
      <c r="R1429" s="3">
        <f t="shared" si="46"/>
        <v>15108.333333333334</v>
      </c>
    </row>
    <row r="1430" spans="1:18" hidden="1">
      <c r="A1430" s="10" t="s">
        <v>2177</v>
      </c>
      <c r="B1430" s="10" t="str">
        <f t="shared" si="47"/>
        <v>AVSY100</v>
      </c>
      <c r="C1430" s="4" t="s">
        <v>1886</v>
      </c>
      <c r="D1430" s="4" t="s">
        <v>20</v>
      </c>
      <c r="E1430" s="4" t="s">
        <v>796</v>
      </c>
      <c r="F1430" s="4">
        <v>0.14099999999999999</v>
      </c>
      <c r="G1430" s="4">
        <v>120</v>
      </c>
      <c r="H1430" s="4" t="s">
        <v>22</v>
      </c>
      <c r="I1430" s="3">
        <v>11625</v>
      </c>
      <c r="J1430" s="3">
        <v>12775</v>
      </c>
      <c r="K1430" s="3">
        <v>11916</v>
      </c>
      <c r="L1430" s="3">
        <v>13083</v>
      </c>
      <c r="M1430" s="3">
        <v>12033.333333333334</v>
      </c>
      <c r="N1430" s="3">
        <v>13083.333333333334</v>
      </c>
      <c r="O1430" s="11">
        <v>13233</v>
      </c>
      <c r="P1430" s="11">
        <v>14266</v>
      </c>
      <c r="Q1430" s="3">
        <f t="shared" si="45"/>
        <v>14025</v>
      </c>
      <c r="R1430" s="3">
        <f t="shared" si="46"/>
        <v>15108.333333333334</v>
      </c>
    </row>
    <row r="1431" spans="1:18" hidden="1">
      <c r="A1431" s="10" t="s">
        <v>2178</v>
      </c>
      <c r="B1431" s="10" t="str">
        <f t="shared" si="47"/>
        <v>AVSY100</v>
      </c>
      <c r="C1431" s="4" t="s">
        <v>1888</v>
      </c>
      <c r="D1431" s="4" t="s">
        <v>20</v>
      </c>
      <c r="E1431" s="4" t="s">
        <v>796</v>
      </c>
      <c r="F1431" s="4">
        <v>0.13600000000000001</v>
      </c>
      <c r="G1431" s="4">
        <v>120</v>
      </c>
      <c r="H1431" s="4" t="s">
        <v>22</v>
      </c>
      <c r="I1431" s="3">
        <v>11625</v>
      </c>
      <c r="J1431" s="3">
        <v>12775</v>
      </c>
      <c r="K1431" s="3">
        <v>11916</v>
      </c>
      <c r="L1431" s="3">
        <v>13083</v>
      </c>
      <c r="M1431" s="3">
        <v>12033.333333333334</v>
      </c>
      <c r="N1431" s="3">
        <v>13083.333333333334</v>
      </c>
      <c r="O1431" s="11">
        <v>13233</v>
      </c>
      <c r="P1431" s="11">
        <v>14266</v>
      </c>
      <c r="Q1431" s="3">
        <f t="shared" si="45"/>
        <v>14025</v>
      </c>
      <c r="R1431" s="3">
        <f t="shared" si="46"/>
        <v>15108.333333333334</v>
      </c>
    </row>
    <row r="1432" spans="1:18" hidden="1">
      <c r="A1432" s="10" t="s">
        <v>2179</v>
      </c>
      <c r="B1432" s="10" t="str">
        <f t="shared" si="47"/>
        <v>AVSY100</v>
      </c>
      <c r="C1432" s="4" t="s">
        <v>1892</v>
      </c>
      <c r="D1432" s="4" t="s">
        <v>20</v>
      </c>
      <c r="E1432" s="4" t="s">
        <v>796</v>
      </c>
      <c r="F1432" s="4">
        <v>0.13916700000000001</v>
      </c>
      <c r="G1432" s="4">
        <v>120</v>
      </c>
      <c r="H1432" s="4" t="s">
        <v>22</v>
      </c>
      <c r="I1432" s="3">
        <v>11625</v>
      </c>
      <c r="J1432" s="3">
        <v>12775</v>
      </c>
      <c r="K1432" s="3">
        <v>11916</v>
      </c>
      <c r="L1432" s="3">
        <v>13083</v>
      </c>
      <c r="M1432" s="3">
        <v>12033.333333333334</v>
      </c>
      <c r="N1432" s="3">
        <v>13083.333333333334</v>
      </c>
      <c r="O1432" s="11">
        <v>13233</v>
      </c>
      <c r="P1432" s="11">
        <v>14266</v>
      </c>
      <c r="Q1432" s="3">
        <f t="shared" si="45"/>
        <v>14025</v>
      </c>
      <c r="R1432" s="3">
        <f t="shared" si="46"/>
        <v>15108.333333333334</v>
      </c>
    </row>
    <row r="1433" spans="1:18" hidden="1">
      <c r="A1433" s="10" t="s">
        <v>2180</v>
      </c>
      <c r="B1433" s="10" t="str">
        <f t="shared" si="47"/>
        <v>AVSY100</v>
      </c>
      <c r="C1433" s="4" t="s">
        <v>1894</v>
      </c>
      <c r="D1433" s="4" t="s">
        <v>20</v>
      </c>
      <c r="E1433" s="4" t="s">
        <v>796</v>
      </c>
      <c r="F1433" s="4">
        <v>0.13333300000000001</v>
      </c>
      <c r="G1433" s="4">
        <v>120</v>
      </c>
      <c r="H1433" s="4" t="s">
        <v>22</v>
      </c>
      <c r="I1433" s="3">
        <v>11625</v>
      </c>
      <c r="J1433" s="3">
        <v>12775</v>
      </c>
      <c r="K1433" s="3">
        <v>11916</v>
      </c>
      <c r="L1433" s="3">
        <v>13083</v>
      </c>
      <c r="M1433" s="3">
        <v>12033.333333333334</v>
      </c>
      <c r="N1433" s="3">
        <v>13083.333333333334</v>
      </c>
      <c r="O1433" s="11">
        <v>13233</v>
      </c>
      <c r="P1433" s="11">
        <v>14266</v>
      </c>
      <c r="Q1433" s="3">
        <f t="shared" si="45"/>
        <v>14025</v>
      </c>
      <c r="R1433" s="3">
        <f t="shared" si="46"/>
        <v>15108.333333333334</v>
      </c>
    </row>
    <row r="1434" spans="1:18" hidden="1">
      <c r="A1434" s="10" t="s">
        <v>2181</v>
      </c>
      <c r="B1434" s="10" t="str">
        <f t="shared" si="47"/>
        <v>AVSY100</v>
      </c>
      <c r="C1434" s="4" t="s">
        <v>1900</v>
      </c>
      <c r="D1434" s="4" t="s">
        <v>20</v>
      </c>
      <c r="E1434" s="4" t="s">
        <v>796</v>
      </c>
      <c r="F1434" s="4">
        <v>0.13600000000000001</v>
      </c>
      <c r="G1434" s="4">
        <v>120</v>
      </c>
      <c r="H1434" s="4" t="s">
        <v>22</v>
      </c>
      <c r="I1434" s="3">
        <v>11625</v>
      </c>
      <c r="J1434" s="3">
        <v>12775</v>
      </c>
      <c r="K1434" s="3">
        <v>11916</v>
      </c>
      <c r="L1434" s="3">
        <v>13083</v>
      </c>
      <c r="M1434" s="3">
        <v>12033.333333333334</v>
      </c>
      <c r="N1434" s="3">
        <v>13083.333333333334</v>
      </c>
      <c r="O1434" s="11">
        <v>13233</v>
      </c>
      <c r="P1434" s="11">
        <v>14266</v>
      </c>
      <c r="Q1434" s="3">
        <f t="shared" si="45"/>
        <v>14025</v>
      </c>
      <c r="R1434" s="3">
        <f t="shared" si="46"/>
        <v>15108.333333333334</v>
      </c>
    </row>
    <row r="1435" spans="1:18" hidden="1">
      <c r="A1435" s="10" t="s">
        <v>2182</v>
      </c>
      <c r="B1435" s="10" t="str">
        <f t="shared" si="47"/>
        <v>AVSY100</v>
      </c>
      <c r="C1435" s="4" t="s">
        <v>1902</v>
      </c>
      <c r="D1435" s="4" t="s">
        <v>20</v>
      </c>
      <c r="E1435" s="4" t="s">
        <v>796</v>
      </c>
      <c r="F1435" s="4">
        <v>0.130833</v>
      </c>
      <c r="G1435" s="4">
        <v>120</v>
      </c>
      <c r="H1435" s="4" t="s">
        <v>22</v>
      </c>
      <c r="I1435" s="3">
        <v>11625</v>
      </c>
      <c r="J1435" s="3">
        <v>12775</v>
      </c>
      <c r="K1435" s="3">
        <v>11916</v>
      </c>
      <c r="L1435" s="3">
        <v>13083</v>
      </c>
      <c r="M1435" s="3">
        <v>12033.333333333334</v>
      </c>
      <c r="N1435" s="3">
        <v>13083.333333333334</v>
      </c>
      <c r="O1435" s="11">
        <v>13233</v>
      </c>
      <c r="P1435" s="11">
        <v>14266</v>
      </c>
      <c r="Q1435" s="3">
        <f t="shared" si="45"/>
        <v>14025</v>
      </c>
      <c r="R1435" s="3">
        <f t="shared" si="46"/>
        <v>15108.333333333334</v>
      </c>
    </row>
    <row r="1436" spans="1:18" hidden="1">
      <c r="A1436" s="10" t="s">
        <v>2183</v>
      </c>
      <c r="B1436" s="10" t="str">
        <f t="shared" si="47"/>
        <v>AVSY100</v>
      </c>
      <c r="C1436" s="4" t="s">
        <v>1906</v>
      </c>
      <c r="D1436" s="4" t="s">
        <v>20</v>
      </c>
      <c r="E1436" s="4" t="s">
        <v>796</v>
      </c>
      <c r="F1436" s="4">
        <v>0.130833</v>
      </c>
      <c r="G1436" s="4">
        <v>120</v>
      </c>
      <c r="H1436" s="4" t="s">
        <v>22</v>
      </c>
      <c r="I1436" s="3">
        <v>11625</v>
      </c>
      <c r="J1436" s="3">
        <v>12775</v>
      </c>
      <c r="K1436" s="3">
        <v>11916</v>
      </c>
      <c r="L1436" s="3">
        <v>13083</v>
      </c>
      <c r="M1436" s="3">
        <v>12033.333333333334</v>
      </c>
      <c r="N1436" s="3">
        <v>13083.333333333334</v>
      </c>
      <c r="O1436" s="11">
        <v>13233</v>
      </c>
      <c r="P1436" s="11">
        <v>14266</v>
      </c>
      <c r="Q1436" s="3">
        <f t="shared" si="45"/>
        <v>14025</v>
      </c>
      <c r="R1436" s="3">
        <f t="shared" si="46"/>
        <v>15108.333333333334</v>
      </c>
    </row>
    <row r="1437" spans="1:18" hidden="1">
      <c r="A1437" s="10" t="s">
        <v>2184</v>
      </c>
      <c r="B1437" s="10" t="str">
        <f t="shared" si="47"/>
        <v>AVSY100</v>
      </c>
      <c r="C1437" s="4" t="s">
        <v>1912</v>
      </c>
      <c r="D1437" s="4" t="s">
        <v>20</v>
      </c>
      <c r="E1437" s="4" t="s">
        <v>796</v>
      </c>
      <c r="F1437" s="4">
        <v>0.13400000000000001</v>
      </c>
      <c r="G1437" s="4">
        <v>120</v>
      </c>
      <c r="H1437" s="4" t="s">
        <v>22</v>
      </c>
      <c r="I1437" s="3">
        <v>11625</v>
      </c>
      <c r="J1437" s="3">
        <v>12775</v>
      </c>
      <c r="K1437" s="3">
        <v>11916</v>
      </c>
      <c r="L1437" s="3">
        <v>13083</v>
      </c>
      <c r="M1437" s="3">
        <v>12033.333333333334</v>
      </c>
      <c r="N1437" s="3">
        <v>13083.333333333334</v>
      </c>
      <c r="O1437" s="11">
        <v>13233</v>
      </c>
      <c r="P1437" s="11">
        <v>14266</v>
      </c>
      <c r="Q1437" s="3">
        <f t="shared" si="45"/>
        <v>14025</v>
      </c>
      <c r="R1437" s="3">
        <f t="shared" si="46"/>
        <v>15108.333333333334</v>
      </c>
    </row>
    <row r="1438" spans="1:18" hidden="1">
      <c r="A1438" s="10" t="s">
        <v>2185</v>
      </c>
      <c r="B1438" s="10" t="str">
        <f t="shared" si="47"/>
        <v>AVSY100</v>
      </c>
      <c r="C1438" s="4" t="s">
        <v>1924</v>
      </c>
      <c r="D1438" s="4" t="s">
        <v>20</v>
      </c>
      <c r="E1438" s="4" t="s">
        <v>796</v>
      </c>
      <c r="F1438" s="4">
        <v>0.14199999999999999</v>
      </c>
      <c r="G1438" s="4">
        <v>120</v>
      </c>
      <c r="H1438" s="4" t="s">
        <v>22</v>
      </c>
      <c r="I1438" s="3">
        <v>11625</v>
      </c>
      <c r="J1438" s="3">
        <v>12775</v>
      </c>
      <c r="K1438" s="3">
        <v>11916</v>
      </c>
      <c r="L1438" s="3">
        <v>13083</v>
      </c>
      <c r="M1438" s="3">
        <v>12033.333333333334</v>
      </c>
      <c r="N1438" s="3">
        <v>13083.333333333334</v>
      </c>
      <c r="O1438" s="11">
        <v>13233</v>
      </c>
      <c r="P1438" s="11">
        <v>14266</v>
      </c>
      <c r="Q1438" s="3">
        <f t="shared" si="45"/>
        <v>14025</v>
      </c>
      <c r="R1438" s="3">
        <f t="shared" si="46"/>
        <v>15108.333333333334</v>
      </c>
    </row>
    <row r="1439" spans="1:18" hidden="1">
      <c r="A1439" s="10" t="s">
        <v>2186</v>
      </c>
      <c r="B1439" s="10" t="str">
        <f t="shared" si="47"/>
        <v>AVSY100</v>
      </c>
      <c r="C1439" s="4" t="s">
        <v>1938</v>
      </c>
      <c r="D1439" s="4" t="s">
        <v>20</v>
      </c>
      <c r="E1439" s="4" t="s">
        <v>796</v>
      </c>
      <c r="F1439" s="4">
        <v>0.128</v>
      </c>
      <c r="G1439" s="4">
        <v>120</v>
      </c>
      <c r="H1439" s="4" t="s">
        <v>22</v>
      </c>
      <c r="I1439" s="3">
        <v>8050</v>
      </c>
      <c r="J1439" s="3">
        <v>8983</v>
      </c>
      <c r="K1439" s="3">
        <v>8250</v>
      </c>
      <c r="L1439" s="3">
        <v>9200</v>
      </c>
      <c r="M1439" s="3">
        <v>8375</v>
      </c>
      <c r="N1439" s="3">
        <v>9200</v>
      </c>
      <c r="O1439" s="11">
        <v>9216</v>
      </c>
      <c r="P1439" s="11">
        <v>10050</v>
      </c>
      <c r="Q1439" s="3">
        <f t="shared" si="45"/>
        <v>14025</v>
      </c>
      <c r="R1439" s="3">
        <f t="shared" si="46"/>
        <v>15108.333333333334</v>
      </c>
    </row>
    <row r="1440" spans="1:18" hidden="1">
      <c r="A1440" s="10" t="s">
        <v>2187</v>
      </c>
      <c r="B1440" s="10" t="str">
        <f t="shared" si="47"/>
        <v>AVSY100</v>
      </c>
      <c r="C1440" s="4" t="s">
        <v>2188</v>
      </c>
      <c r="D1440" s="4" t="s">
        <v>20</v>
      </c>
      <c r="E1440" s="4" t="s">
        <v>796</v>
      </c>
      <c r="F1440" s="4">
        <v>0.125</v>
      </c>
      <c r="G1440" s="4">
        <v>120</v>
      </c>
      <c r="H1440" s="4" t="s">
        <v>22</v>
      </c>
      <c r="I1440" s="3">
        <v>11625</v>
      </c>
      <c r="J1440" s="3">
        <v>12775</v>
      </c>
      <c r="K1440" s="3">
        <v>11916</v>
      </c>
      <c r="L1440" s="3">
        <v>13083</v>
      </c>
      <c r="M1440" s="3">
        <v>12033.333333333334</v>
      </c>
      <c r="N1440" s="3">
        <v>13083.333333333334</v>
      </c>
      <c r="O1440" s="11">
        <v>13233</v>
      </c>
      <c r="P1440" s="11">
        <v>14266</v>
      </c>
      <c r="Q1440" s="3">
        <f t="shared" si="45"/>
        <v>14025</v>
      </c>
      <c r="R1440" s="3">
        <f t="shared" si="46"/>
        <v>15108.333333333334</v>
      </c>
    </row>
    <row r="1441" spans="1:18" hidden="1">
      <c r="A1441" s="10" t="s">
        <v>2189</v>
      </c>
      <c r="B1441" s="10" t="str">
        <f t="shared" si="47"/>
        <v>AVSY100</v>
      </c>
      <c r="C1441" s="4" t="s">
        <v>1943</v>
      </c>
      <c r="D1441" s="4" t="s">
        <v>20</v>
      </c>
      <c r="E1441" s="4" t="s">
        <v>796</v>
      </c>
      <c r="F1441" s="4">
        <v>0.127</v>
      </c>
      <c r="G1441" s="4">
        <v>120</v>
      </c>
      <c r="H1441" s="4" t="s">
        <v>22</v>
      </c>
      <c r="I1441" s="3">
        <v>11625</v>
      </c>
      <c r="J1441" s="3">
        <v>12775</v>
      </c>
      <c r="K1441" s="3">
        <v>11916</v>
      </c>
      <c r="L1441" s="3">
        <v>13083</v>
      </c>
      <c r="M1441" s="3">
        <v>12033.333333333334</v>
      </c>
      <c r="N1441" s="3">
        <v>13083.333333333334</v>
      </c>
      <c r="O1441" s="11">
        <v>13233</v>
      </c>
      <c r="P1441" s="11">
        <v>14266</v>
      </c>
      <c r="Q1441" s="3">
        <f t="shared" si="45"/>
        <v>14025</v>
      </c>
      <c r="R1441" s="3">
        <f t="shared" si="46"/>
        <v>15108.333333333334</v>
      </c>
    </row>
    <row r="1442" spans="1:18" hidden="1">
      <c r="A1442" s="10" t="s">
        <v>2190</v>
      </c>
      <c r="B1442" s="10" t="str">
        <f t="shared" si="47"/>
        <v>AVSY100</v>
      </c>
      <c r="C1442" s="4" t="s">
        <v>1945</v>
      </c>
      <c r="D1442" s="4" t="s">
        <v>20</v>
      </c>
      <c r="E1442" s="4" t="s">
        <v>796</v>
      </c>
      <c r="F1442" s="4">
        <v>0.13300000000000001</v>
      </c>
      <c r="G1442" s="4">
        <v>120</v>
      </c>
      <c r="H1442" s="4" t="s">
        <v>22</v>
      </c>
      <c r="I1442" s="3">
        <v>11625</v>
      </c>
      <c r="J1442" s="3">
        <v>12775</v>
      </c>
      <c r="K1442" s="3">
        <v>11916</v>
      </c>
      <c r="L1442" s="3">
        <v>13083</v>
      </c>
      <c r="M1442" s="3">
        <v>12033.333333333334</v>
      </c>
      <c r="N1442" s="3">
        <v>13083.333333333334</v>
      </c>
      <c r="O1442" s="11">
        <v>13233</v>
      </c>
      <c r="P1442" s="11">
        <v>14266</v>
      </c>
      <c r="Q1442" s="3">
        <f t="shared" si="45"/>
        <v>14025</v>
      </c>
      <c r="R1442" s="3">
        <f t="shared" si="46"/>
        <v>15108.333333333334</v>
      </c>
    </row>
    <row r="1443" spans="1:18" hidden="1">
      <c r="A1443" s="10" t="s">
        <v>2191</v>
      </c>
      <c r="B1443" s="10" t="str">
        <f t="shared" si="47"/>
        <v>AVSY100</v>
      </c>
      <c r="C1443" s="4" t="s">
        <v>1947</v>
      </c>
      <c r="D1443" s="4" t="s">
        <v>20</v>
      </c>
      <c r="E1443" s="4" t="s">
        <v>796</v>
      </c>
      <c r="F1443" s="4">
        <v>0.153</v>
      </c>
      <c r="G1443" s="4">
        <v>120</v>
      </c>
      <c r="H1443" s="4" t="s">
        <v>22</v>
      </c>
      <c r="I1443" s="3">
        <v>11625</v>
      </c>
      <c r="J1443" s="3">
        <v>12775</v>
      </c>
      <c r="K1443" s="3">
        <v>11916</v>
      </c>
      <c r="L1443" s="3">
        <v>13083</v>
      </c>
      <c r="M1443" s="3">
        <v>12033.333333333334</v>
      </c>
      <c r="N1443" s="3">
        <v>13083.333333333334</v>
      </c>
      <c r="O1443" s="11">
        <v>13233</v>
      </c>
      <c r="P1443" s="11">
        <v>14266</v>
      </c>
      <c r="Q1443" s="3">
        <f t="shared" si="45"/>
        <v>14025</v>
      </c>
      <c r="R1443" s="3">
        <f t="shared" si="46"/>
        <v>15108.333333333334</v>
      </c>
    </row>
    <row r="1444" spans="1:18" hidden="1">
      <c r="A1444" s="10" t="s">
        <v>2192</v>
      </c>
      <c r="B1444" s="10" t="str">
        <f t="shared" si="47"/>
        <v>AVSY100</v>
      </c>
      <c r="C1444" s="4" t="s">
        <v>1949</v>
      </c>
      <c r="D1444" s="4" t="s">
        <v>20</v>
      </c>
      <c r="E1444" s="4" t="s">
        <v>796</v>
      </c>
      <c r="F1444" s="4">
        <v>0.152</v>
      </c>
      <c r="G1444" s="4">
        <v>120</v>
      </c>
      <c r="H1444" s="4" t="s">
        <v>22</v>
      </c>
      <c r="I1444" s="3">
        <v>11625</v>
      </c>
      <c r="J1444" s="3">
        <v>12775</v>
      </c>
      <c r="K1444" s="3">
        <v>11916</v>
      </c>
      <c r="L1444" s="3">
        <v>13083</v>
      </c>
      <c r="M1444" s="3">
        <v>12033.333333333334</v>
      </c>
      <c r="N1444" s="3">
        <v>13083.333333333334</v>
      </c>
      <c r="O1444" s="11">
        <v>13233</v>
      </c>
      <c r="P1444" s="11">
        <v>14266</v>
      </c>
      <c r="Q1444" s="3">
        <f t="shared" si="45"/>
        <v>14025</v>
      </c>
      <c r="R1444" s="3">
        <f t="shared" si="46"/>
        <v>15108.333333333334</v>
      </c>
    </row>
    <row r="1445" spans="1:18" hidden="1">
      <c r="A1445" s="10" t="s">
        <v>2193</v>
      </c>
      <c r="B1445" s="10" t="str">
        <f t="shared" si="47"/>
        <v>AVSY200</v>
      </c>
      <c r="C1445" s="4" t="s">
        <v>1708</v>
      </c>
      <c r="D1445" s="4" t="s">
        <v>20</v>
      </c>
      <c r="E1445" s="4" t="s">
        <v>327</v>
      </c>
      <c r="F1445" s="4">
        <v>0.245333</v>
      </c>
      <c r="G1445" s="4">
        <v>72</v>
      </c>
      <c r="H1445" s="4" t="s">
        <v>22</v>
      </c>
      <c r="I1445" s="3">
        <v>21416.666666666701</v>
      </c>
      <c r="J1445" s="3">
        <v>23575</v>
      </c>
      <c r="K1445" s="3">
        <v>21950</v>
      </c>
      <c r="L1445" s="3">
        <v>24150</v>
      </c>
      <c r="M1445" s="3">
        <v>22166.666666666668</v>
      </c>
      <c r="N1445" s="3">
        <v>24150</v>
      </c>
      <c r="O1445" s="11">
        <v>24383</v>
      </c>
      <c r="P1445" s="11">
        <v>26350</v>
      </c>
      <c r="Q1445" s="4">
        <f t="shared" ref="Q1445:Q1493" si="48">310200/12</f>
        <v>25850</v>
      </c>
      <c r="R1445" s="3">
        <f t="shared" ref="R1445:R1493" si="49">334900/12</f>
        <v>27908.333333333332</v>
      </c>
    </row>
    <row r="1446" spans="1:18" hidden="1">
      <c r="A1446" s="10" t="s">
        <v>2194</v>
      </c>
      <c r="B1446" s="10" t="str">
        <f t="shared" si="47"/>
        <v>AVSY200</v>
      </c>
      <c r="C1446" s="4" t="s">
        <v>1710</v>
      </c>
      <c r="D1446" s="4" t="s">
        <v>20</v>
      </c>
      <c r="E1446" s="4" t="s">
        <v>327</v>
      </c>
      <c r="F1446" s="4">
        <v>0.27083299999999999</v>
      </c>
      <c r="G1446" s="4">
        <v>72</v>
      </c>
      <c r="H1446" s="4" t="s">
        <v>22</v>
      </c>
      <c r="I1446" s="3">
        <v>21416.666666666701</v>
      </c>
      <c r="J1446" s="3">
        <v>23575</v>
      </c>
      <c r="K1446" s="3">
        <v>21950</v>
      </c>
      <c r="L1446" s="3">
        <v>24150</v>
      </c>
      <c r="M1446" s="3">
        <v>22166.666666666668</v>
      </c>
      <c r="N1446" s="3">
        <v>24150</v>
      </c>
      <c r="O1446" s="11">
        <v>24383</v>
      </c>
      <c r="P1446" s="11">
        <v>26350</v>
      </c>
      <c r="Q1446" s="4">
        <f t="shared" si="48"/>
        <v>25850</v>
      </c>
      <c r="R1446" s="3">
        <f t="shared" si="49"/>
        <v>27908.333333333332</v>
      </c>
    </row>
    <row r="1447" spans="1:18" hidden="1">
      <c r="A1447" s="10" t="s">
        <v>2195</v>
      </c>
      <c r="B1447" s="10" t="str">
        <f t="shared" si="47"/>
        <v>AVSY200</v>
      </c>
      <c r="C1447" s="4" t="s">
        <v>1716</v>
      </c>
      <c r="D1447" s="4" t="s">
        <v>20</v>
      </c>
      <c r="E1447" s="4" t="s">
        <v>327</v>
      </c>
      <c r="F1447" s="4">
        <v>0.245</v>
      </c>
      <c r="G1447" s="4">
        <v>72</v>
      </c>
      <c r="H1447" s="4" t="s">
        <v>22</v>
      </c>
      <c r="I1447" s="3">
        <v>21416.666666666701</v>
      </c>
      <c r="J1447" s="3">
        <v>23575</v>
      </c>
      <c r="K1447" s="3">
        <v>21950</v>
      </c>
      <c r="L1447" s="3">
        <v>24150</v>
      </c>
      <c r="M1447" s="3">
        <v>22166.666666666668</v>
      </c>
      <c r="N1447" s="3">
        <v>24150</v>
      </c>
      <c r="O1447" s="11">
        <v>24383</v>
      </c>
      <c r="P1447" s="11">
        <v>26350</v>
      </c>
      <c r="Q1447" s="4">
        <f t="shared" si="48"/>
        <v>25850</v>
      </c>
      <c r="R1447" s="3">
        <f t="shared" si="49"/>
        <v>27908.333333333332</v>
      </c>
    </row>
    <row r="1448" spans="1:18" hidden="1">
      <c r="A1448" s="10" t="s">
        <v>2196</v>
      </c>
      <c r="B1448" s="10" t="str">
        <f t="shared" si="47"/>
        <v>AVSY200</v>
      </c>
      <c r="C1448" s="4" t="s">
        <v>1966</v>
      </c>
      <c r="D1448" s="4" t="s">
        <v>20</v>
      </c>
      <c r="E1448" s="4" t="s">
        <v>327</v>
      </c>
      <c r="F1448" s="4">
        <v>0.22800000000000001</v>
      </c>
      <c r="G1448" s="4">
        <v>72</v>
      </c>
      <c r="H1448" s="4" t="s">
        <v>22</v>
      </c>
      <c r="I1448" s="3">
        <v>21416.666666666701</v>
      </c>
      <c r="J1448" s="3">
        <v>23575</v>
      </c>
      <c r="K1448" s="3">
        <v>21950</v>
      </c>
      <c r="L1448" s="3">
        <v>24150</v>
      </c>
      <c r="M1448" s="3">
        <v>22166.666666666668</v>
      </c>
      <c r="N1448" s="3">
        <v>24150</v>
      </c>
      <c r="O1448" s="11">
        <v>24383</v>
      </c>
      <c r="P1448" s="11">
        <v>26350</v>
      </c>
      <c r="Q1448" s="4">
        <f t="shared" si="48"/>
        <v>25850</v>
      </c>
      <c r="R1448" s="3">
        <f t="shared" si="49"/>
        <v>27908.333333333332</v>
      </c>
    </row>
    <row r="1449" spans="1:18" hidden="1">
      <c r="A1449" s="10" t="s">
        <v>2197</v>
      </c>
      <c r="B1449" s="10" t="str">
        <f t="shared" si="47"/>
        <v>AVSY200</v>
      </c>
      <c r="C1449" s="4" t="s">
        <v>1722</v>
      </c>
      <c r="D1449" s="4" t="s">
        <v>20</v>
      </c>
      <c r="E1449" s="4" t="s">
        <v>327</v>
      </c>
      <c r="F1449" s="4">
        <v>0.245</v>
      </c>
      <c r="G1449" s="4">
        <v>72</v>
      </c>
      <c r="H1449" s="4" t="s">
        <v>22</v>
      </c>
      <c r="I1449" s="3">
        <v>21416.666666666701</v>
      </c>
      <c r="J1449" s="3">
        <v>23575</v>
      </c>
      <c r="K1449" s="3">
        <v>21950</v>
      </c>
      <c r="L1449" s="3">
        <v>24150</v>
      </c>
      <c r="M1449" s="3">
        <v>22166.666666666668</v>
      </c>
      <c r="N1449" s="3">
        <v>24150</v>
      </c>
      <c r="O1449" s="11">
        <v>24383</v>
      </c>
      <c r="P1449" s="11">
        <v>26350</v>
      </c>
      <c r="Q1449" s="4">
        <f t="shared" si="48"/>
        <v>25850</v>
      </c>
      <c r="R1449" s="3">
        <f t="shared" si="49"/>
        <v>27908.333333333332</v>
      </c>
    </row>
    <row r="1450" spans="1:18" hidden="1">
      <c r="A1450" s="10" t="s">
        <v>2198</v>
      </c>
      <c r="B1450" s="10" t="str">
        <f t="shared" si="47"/>
        <v>AVSY200</v>
      </c>
      <c r="C1450" s="4" t="s">
        <v>1726</v>
      </c>
      <c r="D1450" s="4" t="s">
        <v>20</v>
      </c>
      <c r="E1450" s="4" t="s">
        <v>327</v>
      </c>
      <c r="F1450" s="4">
        <v>0.245</v>
      </c>
      <c r="G1450" s="4">
        <v>72</v>
      </c>
      <c r="H1450" s="4" t="s">
        <v>22</v>
      </c>
      <c r="I1450" s="3">
        <v>21416.666666666701</v>
      </c>
      <c r="J1450" s="3">
        <v>23575</v>
      </c>
      <c r="K1450" s="3">
        <v>21950</v>
      </c>
      <c r="L1450" s="3">
        <v>24150</v>
      </c>
      <c r="M1450" s="3">
        <v>22166.666666666668</v>
      </c>
      <c r="N1450" s="3">
        <v>24150</v>
      </c>
      <c r="O1450" s="11">
        <v>24383</v>
      </c>
      <c r="P1450" s="11">
        <v>26350</v>
      </c>
      <c r="Q1450" s="4">
        <f t="shared" si="48"/>
        <v>25850</v>
      </c>
      <c r="R1450" s="3">
        <f t="shared" si="49"/>
        <v>27908.333333333332</v>
      </c>
    </row>
    <row r="1451" spans="1:18" hidden="1">
      <c r="A1451" s="10" t="s">
        <v>2199</v>
      </c>
      <c r="B1451" s="10" t="str">
        <f t="shared" si="47"/>
        <v>AVSY200</v>
      </c>
      <c r="C1451" s="4" t="s">
        <v>2200</v>
      </c>
      <c r="D1451" s="4" t="s">
        <v>20</v>
      </c>
      <c r="E1451" s="4" t="s">
        <v>327</v>
      </c>
      <c r="F1451" s="4">
        <v>0.253</v>
      </c>
      <c r="G1451" s="4">
        <v>72</v>
      </c>
      <c r="H1451" s="4" t="s">
        <v>22</v>
      </c>
      <c r="I1451" s="3">
        <v>21416.666666666701</v>
      </c>
      <c r="J1451" s="3">
        <v>23575</v>
      </c>
      <c r="K1451" s="3">
        <v>21950</v>
      </c>
      <c r="L1451" s="3">
        <v>24150</v>
      </c>
      <c r="M1451" s="3">
        <v>22166.666666666668</v>
      </c>
      <c r="N1451" s="3">
        <v>24150</v>
      </c>
      <c r="O1451" s="11">
        <v>24383</v>
      </c>
      <c r="P1451" s="11">
        <v>26350</v>
      </c>
      <c r="Q1451" s="4">
        <f t="shared" si="48"/>
        <v>25850</v>
      </c>
      <c r="R1451" s="3">
        <f t="shared" si="49"/>
        <v>27908.333333333332</v>
      </c>
    </row>
    <row r="1452" spans="1:18" hidden="1">
      <c r="A1452" s="10" t="s">
        <v>2201</v>
      </c>
      <c r="B1452" s="10" t="str">
        <f t="shared" si="47"/>
        <v>AVSY200</v>
      </c>
      <c r="C1452" s="4" t="s">
        <v>1730</v>
      </c>
      <c r="D1452" s="4" t="s">
        <v>20</v>
      </c>
      <c r="E1452" s="4" t="s">
        <v>327</v>
      </c>
      <c r="F1452" s="4">
        <v>0.23400000000000001</v>
      </c>
      <c r="G1452" s="4">
        <v>72</v>
      </c>
      <c r="H1452" s="4" t="s">
        <v>22</v>
      </c>
      <c r="I1452" s="3">
        <v>21416.666666666701</v>
      </c>
      <c r="J1452" s="3">
        <v>23575</v>
      </c>
      <c r="K1452" s="3">
        <v>21950</v>
      </c>
      <c r="L1452" s="3">
        <v>24150</v>
      </c>
      <c r="M1452" s="3">
        <v>22166.666666666668</v>
      </c>
      <c r="N1452" s="3">
        <v>24150</v>
      </c>
      <c r="O1452" s="11">
        <v>24383</v>
      </c>
      <c r="P1452" s="11">
        <v>26350</v>
      </c>
      <c r="Q1452" s="4">
        <f t="shared" si="48"/>
        <v>25850</v>
      </c>
      <c r="R1452" s="3">
        <f t="shared" si="49"/>
        <v>27908.333333333332</v>
      </c>
    </row>
    <row r="1453" spans="1:18" hidden="1">
      <c r="A1453" s="10" t="s">
        <v>2202</v>
      </c>
      <c r="B1453" s="10" t="str">
        <f t="shared" si="47"/>
        <v>AVSY200</v>
      </c>
      <c r="C1453" s="4" t="s">
        <v>1736</v>
      </c>
      <c r="D1453" s="4" t="s">
        <v>20</v>
      </c>
      <c r="E1453" s="4" t="s">
        <v>327</v>
      </c>
      <c r="F1453" s="4">
        <v>0.245</v>
      </c>
      <c r="G1453" s="4">
        <v>72</v>
      </c>
      <c r="H1453" s="4" t="s">
        <v>22</v>
      </c>
      <c r="I1453" s="3">
        <v>21416.666666666701</v>
      </c>
      <c r="J1453" s="3">
        <v>23575</v>
      </c>
      <c r="K1453" s="3">
        <v>21950</v>
      </c>
      <c r="L1453" s="3">
        <v>24150</v>
      </c>
      <c r="M1453" s="3">
        <v>22166.666666666668</v>
      </c>
      <c r="N1453" s="3">
        <v>24150</v>
      </c>
      <c r="O1453" s="11">
        <v>24383</v>
      </c>
      <c r="P1453" s="11">
        <v>26350</v>
      </c>
      <c r="Q1453" s="4">
        <f t="shared" si="48"/>
        <v>25850</v>
      </c>
      <c r="R1453" s="3">
        <f t="shared" si="49"/>
        <v>27908.333333333332</v>
      </c>
    </row>
    <row r="1454" spans="1:18" hidden="1">
      <c r="A1454" s="10" t="s">
        <v>2203</v>
      </c>
      <c r="B1454" s="10" t="str">
        <f t="shared" si="47"/>
        <v>AVSY200</v>
      </c>
      <c r="C1454" s="4" t="s">
        <v>1738</v>
      </c>
      <c r="D1454" s="4" t="s">
        <v>20</v>
      </c>
      <c r="E1454" s="4" t="s">
        <v>327</v>
      </c>
      <c r="F1454" s="4">
        <v>0.245</v>
      </c>
      <c r="G1454" s="4">
        <v>72</v>
      </c>
      <c r="H1454" s="4" t="s">
        <v>22</v>
      </c>
      <c r="I1454" s="3">
        <v>21416.666666666701</v>
      </c>
      <c r="J1454" s="3">
        <v>23575</v>
      </c>
      <c r="K1454" s="3">
        <v>21950</v>
      </c>
      <c r="L1454" s="3">
        <v>24150</v>
      </c>
      <c r="M1454" s="3">
        <v>22166.666666666668</v>
      </c>
      <c r="N1454" s="3">
        <v>24150</v>
      </c>
      <c r="O1454" s="11">
        <v>24383</v>
      </c>
      <c r="P1454" s="11">
        <v>26350</v>
      </c>
      <c r="Q1454" s="4">
        <f t="shared" si="48"/>
        <v>25850</v>
      </c>
      <c r="R1454" s="3">
        <f t="shared" si="49"/>
        <v>27908.333333333332</v>
      </c>
    </row>
    <row r="1455" spans="1:18" hidden="1">
      <c r="A1455" s="10" t="s">
        <v>2204</v>
      </c>
      <c r="B1455" s="10" t="str">
        <f t="shared" si="47"/>
        <v>AVSY200</v>
      </c>
      <c r="C1455" s="4" t="s">
        <v>1742</v>
      </c>
      <c r="D1455" s="4" t="s">
        <v>20</v>
      </c>
      <c r="E1455" s="4" t="s">
        <v>327</v>
      </c>
      <c r="F1455" s="4">
        <v>0.249</v>
      </c>
      <c r="G1455" s="4">
        <v>72</v>
      </c>
      <c r="H1455" s="4" t="s">
        <v>22</v>
      </c>
      <c r="I1455" s="3">
        <v>21416.666666666701</v>
      </c>
      <c r="J1455" s="3">
        <v>23575</v>
      </c>
      <c r="K1455" s="3">
        <v>21950</v>
      </c>
      <c r="L1455" s="3">
        <v>24150</v>
      </c>
      <c r="M1455" s="3">
        <v>22166.666666666668</v>
      </c>
      <c r="N1455" s="3">
        <v>24150</v>
      </c>
      <c r="O1455" s="11">
        <v>24383</v>
      </c>
      <c r="P1455" s="11">
        <v>26350</v>
      </c>
      <c r="Q1455" s="4">
        <f t="shared" si="48"/>
        <v>25850</v>
      </c>
      <c r="R1455" s="3">
        <f t="shared" si="49"/>
        <v>27908.333333333332</v>
      </c>
    </row>
    <row r="1456" spans="1:18" hidden="1">
      <c r="A1456" s="10" t="s">
        <v>2205</v>
      </c>
      <c r="B1456" s="10" t="str">
        <f t="shared" si="47"/>
        <v>AVSY200</v>
      </c>
      <c r="C1456" s="4" t="s">
        <v>1982</v>
      </c>
      <c r="D1456" s="4" t="s">
        <v>20</v>
      </c>
      <c r="E1456" s="4" t="s">
        <v>327</v>
      </c>
      <c r="F1456" s="4">
        <v>0.253</v>
      </c>
      <c r="G1456" s="4">
        <v>72</v>
      </c>
      <c r="H1456" s="4" t="s">
        <v>22</v>
      </c>
      <c r="I1456" s="3">
        <v>21416.666666666701</v>
      </c>
      <c r="J1456" s="3">
        <v>23575</v>
      </c>
      <c r="K1456" s="3">
        <v>21950</v>
      </c>
      <c r="L1456" s="3">
        <v>24150</v>
      </c>
      <c r="M1456" s="3">
        <v>22166.666666666668</v>
      </c>
      <c r="N1456" s="3">
        <v>24150</v>
      </c>
      <c r="O1456" s="11">
        <v>24383</v>
      </c>
      <c r="P1456" s="11">
        <v>26350</v>
      </c>
      <c r="Q1456" s="4">
        <f t="shared" si="48"/>
        <v>25850</v>
      </c>
      <c r="R1456" s="3">
        <f t="shared" si="49"/>
        <v>27908.333333333332</v>
      </c>
    </row>
    <row r="1457" spans="1:18" hidden="1">
      <c r="A1457" s="10" t="s">
        <v>2206</v>
      </c>
      <c r="B1457" s="10" t="str">
        <f t="shared" si="47"/>
        <v>AVSY200</v>
      </c>
      <c r="C1457" s="4" t="s">
        <v>2108</v>
      </c>
      <c r="D1457" s="4" t="s">
        <v>20</v>
      </c>
      <c r="E1457" s="4" t="s">
        <v>327</v>
      </c>
      <c r="F1457" s="4">
        <v>0.23300000000000001</v>
      </c>
      <c r="G1457" s="4">
        <v>72</v>
      </c>
      <c r="H1457" s="4" t="s">
        <v>22</v>
      </c>
      <c r="I1457" s="3">
        <v>21416.666666666701</v>
      </c>
      <c r="J1457" s="3">
        <v>23575</v>
      </c>
      <c r="K1457" s="3">
        <v>21950</v>
      </c>
      <c r="L1457" s="3">
        <v>24150</v>
      </c>
      <c r="M1457" s="3">
        <v>22166.666666666668</v>
      </c>
      <c r="N1457" s="3">
        <v>24150</v>
      </c>
      <c r="O1457" s="11">
        <v>24383</v>
      </c>
      <c r="P1457" s="11">
        <v>26350</v>
      </c>
      <c r="Q1457" s="4">
        <f t="shared" si="48"/>
        <v>25850</v>
      </c>
      <c r="R1457" s="3">
        <f t="shared" si="49"/>
        <v>27908.333333333332</v>
      </c>
    </row>
    <row r="1458" spans="1:18" hidden="1">
      <c r="A1458" s="10" t="s">
        <v>2207</v>
      </c>
      <c r="B1458" s="10" t="str">
        <f t="shared" si="47"/>
        <v>AVSY200</v>
      </c>
      <c r="C1458" s="4" t="s">
        <v>1756</v>
      </c>
      <c r="D1458" s="4" t="s">
        <v>20</v>
      </c>
      <c r="E1458" s="4" t="s">
        <v>327</v>
      </c>
      <c r="F1458" s="4">
        <v>0.23300000000000001</v>
      </c>
      <c r="G1458" s="4">
        <v>72</v>
      </c>
      <c r="H1458" s="4" t="s">
        <v>22</v>
      </c>
      <c r="I1458" s="3">
        <v>21416.666666666701</v>
      </c>
      <c r="J1458" s="3">
        <v>23575</v>
      </c>
      <c r="K1458" s="3">
        <v>21950</v>
      </c>
      <c r="L1458" s="3">
        <v>24150</v>
      </c>
      <c r="M1458" s="3">
        <v>22166.666666666668</v>
      </c>
      <c r="N1458" s="3">
        <v>24150</v>
      </c>
      <c r="O1458" s="11">
        <v>24383</v>
      </c>
      <c r="P1458" s="11">
        <v>26350</v>
      </c>
      <c r="Q1458" s="4">
        <f t="shared" si="48"/>
        <v>25850</v>
      </c>
      <c r="R1458" s="3">
        <f t="shared" si="49"/>
        <v>27908.333333333332</v>
      </c>
    </row>
    <row r="1459" spans="1:18" hidden="1">
      <c r="A1459" s="10" t="s">
        <v>2208</v>
      </c>
      <c r="B1459" s="10" t="str">
        <f t="shared" si="47"/>
        <v>AVSY200</v>
      </c>
      <c r="C1459" s="4" t="s">
        <v>1762</v>
      </c>
      <c r="D1459" s="4" t="s">
        <v>20</v>
      </c>
      <c r="E1459" s="4" t="s">
        <v>327</v>
      </c>
      <c r="F1459" s="4">
        <v>0.249</v>
      </c>
      <c r="G1459" s="4">
        <v>72</v>
      </c>
      <c r="H1459" s="4" t="s">
        <v>22</v>
      </c>
      <c r="I1459" s="3">
        <v>21416.666666666701</v>
      </c>
      <c r="J1459" s="3">
        <v>23575</v>
      </c>
      <c r="K1459" s="3">
        <v>21950</v>
      </c>
      <c r="L1459" s="3">
        <v>24150</v>
      </c>
      <c r="M1459" s="3">
        <v>22166.666666666668</v>
      </c>
      <c r="N1459" s="3">
        <v>24150</v>
      </c>
      <c r="O1459" s="11">
        <v>24383</v>
      </c>
      <c r="P1459" s="11">
        <v>26350</v>
      </c>
      <c r="Q1459" s="4">
        <f t="shared" si="48"/>
        <v>25850</v>
      </c>
      <c r="R1459" s="3">
        <f t="shared" si="49"/>
        <v>27908.333333333332</v>
      </c>
    </row>
    <row r="1460" spans="1:18" hidden="1">
      <c r="A1460" s="10" t="s">
        <v>2209</v>
      </c>
      <c r="B1460" s="10" t="str">
        <f t="shared" si="47"/>
        <v>AVSY200</v>
      </c>
      <c r="C1460" s="4" t="s">
        <v>1986</v>
      </c>
      <c r="D1460" s="4" t="s">
        <v>20</v>
      </c>
      <c r="E1460" s="4" t="s">
        <v>327</v>
      </c>
      <c r="F1460" s="4">
        <v>0.24099999999999999</v>
      </c>
      <c r="G1460" s="4">
        <v>72</v>
      </c>
      <c r="H1460" s="4" t="s">
        <v>22</v>
      </c>
      <c r="I1460" s="3">
        <v>21416.666666666701</v>
      </c>
      <c r="J1460" s="3">
        <v>23575</v>
      </c>
      <c r="K1460" s="3">
        <v>21950</v>
      </c>
      <c r="L1460" s="3">
        <v>24150</v>
      </c>
      <c r="M1460" s="3">
        <v>22166.666666666668</v>
      </c>
      <c r="N1460" s="3">
        <v>24150</v>
      </c>
      <c r="O1460" s="11">
        <v>24383</v>
      </c>
      <c r="P1460" s="11">
        <v>26350</v>
      </c>
      <c r="Q1460" s="4">
        <f t="shared" si="48"/>
        <v>25850</v>
      </c>
      <c r="R1460" s="3">
        <f t="shared" si="49"/>
        <v>27908.333333333332</v>
      </c>
    </row>
    <row r="1461" spans="1:18" hidden="1">
      <c r="A1461" s="10" t="s">
        <v>2210</v>
      </c>
      <c r="B1461" s="10" t="str">
        <f t="shared" si="47"/>
        <v>AVSY200</v>
      </c>
      <c r="C1461" s="4" t="s">
        <v>1768</v>
      </c>
      <c r="D1461" s="4" t="s">
        <v>20</v>
      </c>
      <c r="E1461" s="4" t="s">
        <v>327</v>
      </c>
      <c r="F1461" s="4">
        <v>0.253</v>
      </c>
      <c r="G1461" s="4">
        <v>72</v>
      </c>
      <c r="H1461" s="4" t="s">
        <v>22</v>
      </c>
      <c r="I1461" s="3">
        <v>21416.666666666701</v>
      </c>
      <c r="J1461" s="3">
        <v>23575</v>
      </c>
      <c r="K1461" s="3">
        <v>21950</v>
      </c>
      <c r="L1461" s="3">
        <v>24150</v>
      </c>
      <c r="M1461" s="3">
        <v>22166.666666666668</v>
      </c>
      <c r="N1461" s="3">
        <v>24150</v>
      </c>
      <c r="O1461" s="11">
        <v>24383</v>
      </c>
      <c r="P1461" s="11">
        <v>26350</v>
      </c>
      <c r="Q1461" s="4">
        <f t="shared" si="48"/>
        <v>25850</v>
      </c>
      <c r="R1461" s="3">
        <f t="shared" si="49"/>
        <v>27908.333333333332</v>
      </c>
    </row>
    <row r="1462" spans="1:18" hidden="1">
      <c r="A1462" s="10" t="s">
        <v>2211</v>
      </c>
      <c r="B1462" s="10" t="str">
        <f t="shared" si="47"/>
        <v>AVSY200</v>
      </c>
      <c r="C1462" s="4" t="s">
        <v>1792</v>
      </c>
      <c r="D1462" s="4" t="s">
        <v>20</v>
      </c>
      <c r="E1462" s="4" t="s">
        <v>327</v>
      </c>
      <c r="F1462" s="4">
        <v>0.249</v>
      </c>
      <c r="G1462" s="4">
        <v>72</v>
      </c>
      <c r="H1462" s="4" t="s">
        <v>22</v>
      </c>
      <c r="I1462" s="3">
        <v>21416.666666666701</v>
      </c>
      <c r="J1462" s="3">
        <v>23575</v>
      </c>
      <c r="K1462" s="3">
        <v>21950</v>
      </c>
      <c r="L1462" s="3">
        <v>24150</v>
      </c>
      <c r="M1462" s="3">
        <v>22166.666666666668</v>
      </c>
      <c r="N1462" s="3">
        <v>24150</v>
      </c>
      <c r="O1462" s="11">
        <v>24383</v>
      </c>
      <c r="P1462" s="11">
        <v>26350</v>
      </c>
      <c r="Q1462" s="4">
        <f t="shared" si="48"/>
        <v>25850</v>
      </c>
      <c r="R1462" s="3">
        <f t="shared" si="49"/>
        <v>27908.333333333332</v>
      </c>
    </row>
    <row r="1463" spans="1:18" hidden="1">
      <c r="A1463" s="10" t="s">
        <v>2212</v>
      </c>
      <c r="B1463" s="10" t="str">
        <f t="shared" si="47"/>
        <v>AVSY200</v>
      </c>
      <c r="C1463" s="4" t="s">
        <v>1991</v>
      </c>
      <c r="D1463" s="4" t="s">
        <v>20</v>
      </c>
      <c r="E1463" s="4" t="s">
        <v>327</v>
      </c>
      <c r="F1463" s="4">
        <v>0.26100000000000001</v>
      </c>
      <c r="G1463" s="4">
        <v>72</v>
      </c>
      <c r="H1463" s="4" t="s">
        <v>22</v>
      </c>
      <c r="I1463" s="3">
        <v>21416.666666666701</v>
      </c>
      <c r="J1463" s="3">
        <v>23575</v>
      </c>
      <c r="K1463" s="3">
        <v>21950</v>
      </c>
      <c r="L1463" s="3">
        <v>24150</v>
      </c>
      <c r="M1463" s="3">
        <v>22166.666666666668</v>
      </c>
      <c r="N1463" s="3">
        <v>24150</v>
      </c>
      <c r="O1463" s="11">
        <v>24383</v>
      </c>
      <c r="P1463" s="11">
        <v>26350</v>
      </c>
      <c r="Q1463" s="4">
        <f t="shared" si="48"/>
        <v>25850</v>
      </c>
      <c r="R1463" s="3">
        <f t="shared" si="49"/>
        <v>27908.333333333332</v>
      </c>
    </row>
    <row r="1464" spans="1:18" hidden="1">
      <c r="A1464" s="10" t="s">
        <v>2213</v>
      </c>
      <c r="B1464" s="10" t="str">
        <f t="shared" si="47"/>
        <v>AVSY200</v>
      </c>
      <c r="C1464" s="4" t="s">
        <v>1993</v>
      </c>
      <c r="D1464" s="4" t="s">
        <v>20</v>
      </c>
      <c r="E1464" s="4" t="s">
        <v>327</v>
      </c>
      <c r="F1464" s="4">
        <v>0.25700000000000001</v>
      </c>
      <c r="G1464" s="4">
        <v>72</v>
      </c>
      <c r="H1464" s="4" t="s">
        <v>22</v>
      </c>
      <c r="I1464" s="3">
        <v>21416.666666666701</v>
      </c>
      <c r="J1464" s="3">
        <v>23575</v>
      </c>
      <c r="K1464" s="3">
        <v>21950</v>
      </c>
      <c r="L1464" s="3">
        <v>24150</v>
      </c>
      <c r="M1464" s="3">
        <v>22166.666666666668</v>
      </c>
      <c r="N1464" s="3">
        <v>24150</v>
      </c>
      <c r="O1464" s="11">
        <v>24383</v>
      </c>
      <c r="P1464" s="11">
        <v>26350</v>
      </c>
      <c r="Q1464" s="4">
        <f t="shared" si="48"/>
        <v>25850</v>
      </c>
      <c r="R1464" s="3">
        <f t="shared" si="49"/>
        <v>27908.333333333332</v>
      </c>
    </row>
    <row r="1465" spans="1:18" hidden="1">
      <c r="A1465" s="10" t="s">
        <v>2214</v>
      </c>
      <c r="B1465" s="10" t="str">
        <f t="shared" si="47"/>
        <v>AVSY200</v>
      </c>
      <c r="C1465" s="4" t="s">
        <v>1814</v>
      </c>
      <c r="D1465" s="4" t="s">
        <v>20</v>
      </c>
      <c r="E1465" s="4" t="s">
        <v>327</v>
      </c>
      <c r="F1465" s="4">
        <v>0.249</v>
      </c>
      <c r="G1465" s="4">
        <v>72</v>
      </c>
      <c r="H1465" s="4" t="s">
        <v>22</v>
      </c>
      <c r="I1465" s="3">
        <v>21416.666666666701</v>
      </c>
      <c r="J1465" s="3">
        <v>23575</v>
      </c>
      <c r="K1465" s="3">
        <v>21950</v>
      </c>
      <c r="L1465" s="3">
        <v>24150</v>
      </c>
      <c r="M1465" s="3">
        <v>22166.666666666668</v>
      </c>
      <c r="N1465" s="3">
        <v>24150</v>
      </c>
      <c r="O1465" s="11">
        <v>24383</v>
      </c>
      <c r="P1465" s="11">
        <v>26350</v>
      </c>
      <c r="Q1465" s="4">
        <f t="shared" si="48"/>
        <v>25850</v>
      </c>
      <c r="R1465" s="3">
        <f t="shared" si="49"/>
        <v>27908.333333333332</v>
      </c>
    </row>
    <row r="1466" spans="1:18" hidden="1">
      <c r="A1466" s="10" t="s">
        <v>2215</v>
      </c>
      <c r="B1466" s="10" t="str">
        <f t="shared" si="47"/>
        <v>AVSY200</v>
      </c>
      <c r="C1466" s="4" t="s">
        <v>1816</v>
      </c>
      <c r="D1466" s="4" t="s">
        <v>20</v>
      </c>
      <c r="E1466" s="4" t="s">
        <v>327</v>
      </c>
      <c r="F1466" s="4">
        <v>0.253</v>
      </c>
      <c r="G1466" s="4">
        <v>72</v>
      </c>
      <c r="H1466" s="4" t="s">
        <v>22</v>
      </c>
      <c r="I1466" s="3">
        <v>21416.666666666701</v>
      </c>
      <c r="J1466" s="3">
        <v>23575</v>
      </c>
      <c r="K1466" s="3">
        <v>21950</v>
      </c>
      <c r="L1466" s="3">
        <v>24150</v>
      </c>
      <c r="M1466" s="3">
        <v>22166.666666666668</v>
      </c>
      <c r="N1466" s="3">
        <v>24150</v>
      </c>
      <c r="O1466" s="11">
        <v>24383</v>
      </c>
      <c r="P1466" s="11">
        <v>26350</v>
      </c>
      <c r="Q1466" s="4">
        <f t="shared" si="48"/>
        <v>25850</v>
      </c>
      <c r="R1466" s="3">
        <f t="shared" si="49"/>
        <v>27908.333333333332</v>
      </c>
    </row>
    <row r="1467" spans="1:18" hidden="1">
      <c r="A1467" s="10" t="s">
        <v>2216</v>
      </c>
      <c r="B1467" s="10" t="str">
        <f t="shared" si="47"/>
        <v>AVSY200</v>
      </c>
      <c r="C1467" s="4" t="s">
        <v>1820</v>
      </c>
      <c r="D1467" s="4" t="s">
        <v>20</v>
      </c>
      <c r="E1467" s="4" t="s">
        <v>327</v>
      </c>
      <c r="F1467" s="4">
        <v>0.245</v>
      </c>
      <c r="G1467" s="4">
        <v>72</v>
      </c>
      <c r="H1467" s="4" t="s">
        <v>22</v>
      </c>
      <c r="I1467" s="3">
        <v>21416.666666666701</v>
      </c>
      <c r="J1467" s="3">
        <v>23575</v>
      </c>
      <c r="K1467" s="3">
        <v>21950</v>
      </c>
      <c r="L1467" s="3">
        <v>24150</v>
      </c>
      <c r="M1467" s="3">
        <v>22166.666666666668</v>
      </c>
      <c r="N1467" s="3">
        <v>24150</v>
      </c>
      <c r="O1467" s="11">
        <v>24383</v>
      </c>
      <c r="P1467" s="11">
        <v>26350</v>
      </c>
      <c r="Q1467" s="4">
        <f t="shared" si="48"/>
        <v>25850</v>
      </c>
      <c r="R1467" s="3">
        <f t="shared" si="49"/>
        <v>27908.333333333332</v>
      </c>
    </row>
    <row r="1468" spans="1:18" hidden="1">
      <c r="A1468" s="10" t="s">
        <v>2217</v>
      </c>
      <c r="B1468" s="10" t="str">
        <f t="shared" si="47"/>
        <v>AVSY200</v>
      </c>
      <c r="C1468" s="4" t="s">
        <v>1826</v>
      </c>
      <c r="D1468" s="4" t="s">
        <v>20</v>
      </c>
      <c r="E1468" s="4" t="s">
        <v>327</v>
      </c>
      <c r="F1468" s="4">
        <v>0.249</v>
      </c>
      <c r="G1468" s="4">
        <v>72</v>
      </c>
      <c r="H1468" s="4" t="s">
        <v>22</v>
      </c>
      <c r="I1468" s="3">
        <v>21416.666666666701</v>
      </c>
      <c r="J1468" s="3">
        <v>23575</v>
      </c>
      <c r="K1468" s="3">
        <v>21950</v>
      </c>
      <c r="L1468" s="3">
        <v>24150</v>
      </c>
      <c r="M1468" s="3">
        <v>22166.666666666668</v>
      </c>
      <c r="N1468" s="3">
        <v>24150</v>
      </c>
      <c r="O1468" s="11">
        <v>24383</v>
      </c>
      <c r="P1468" s="11">
        <v>26350</v>
      </c>
      <c r="Q1468" s="4">
        <f t="shared" si="48"/>
        <v>25850</v>
      </c>
      <c r="R1468" s="3">
        <f t="shared" si="49"/>
        <v>27908.333333333332</v>
      </c>
    </row>
    <row r="1469" spans="1:18" hidden="1">
      <c r="A1469" s="10" t="s">
        <v>2218</v>
      </c>
      <c r="B1469" s="10" t="str">
        <f t="shared" si="47"/>
        <v>AVSY200</v>
      </c>
      <c r="C1469" s="4" t="s">
        <v>1828</v>
      </c>
      <c r="D1469" s="4" t="s">
        <v>20</v>
      </c>
      <c r="E1469" s="4" t="s">
        <v>327</v>
      </c>
      <c r="F1469" s="4">
        <v>0.245</v>
      </c>
      <c r="G1469" s="4">
        <v>72</v>
      </c>
      <c r="H1469" s="4" t="s">
        <v>22</v>
      </c>
      <c r="I1469" s="3">
        <v>21416.666666666701</v>
      </c>
      <c r="J1469" s="3">
        <v>23575</v>
      </c>
      <c r="K1469" s="3">
        <v>21950</v>
      </c>
      <c r="L1469" s="3">
        <v>24150</v>
      </c>
      <c r="M1469" s="3">
        <v>22166.666666666668</v>
      </c>
      <c r="N1469" s="3">
        <v>24150</v>
      </c>
      <c r="O1469" s="11">
        <v>24383</v>
      </c>
      <c r="P1469" s="11">
        <v>26350</v>
      </c>
      <c r="Q1469" s="4">
        <f t="shared" si="48"/>
        <v>25850</v>
      </c>
      <c r="R1469" s="3">
        <f t="shared" si="49"/>
        <v>27908.333333333332</v>
      </c>
    </row>
    <row r="1470" spans="1:18" hidden="1">
      <c r="A1470" s="10" t="s">
        <v>2219</v>
      </c>
      <c r="B1470" s="10" t="str">
        <f t="shared" si="47"/>
        <v>AVSY200</v>
      </c>
      <c r="C1470" s="4" t="s">
        <v>2002</v>
      </c>
      <c r="D1470" s="4" t="s">
        <v>20</v>
      </c>
      <c r="E1470" s="4" t="s">
        <v>327</v>
      </c>
      <c r="F1470" s="4">
        <v>0.25700000000000001</v>
      </c>
      <c r="G1470" s="4">
        <v>72</v>
      </c>
      <c r="H1470" s="4" t="s">
        <v>22</v>
      </c>
      <c r="I1470" s="3">
        <v>21416.666666666701</v>
      </c>
      <c r="J1470" s="3">
        <v>23575</v>
      </c>
      <c r="K1470" s="3">
        <v>21950</v>
      </c>
      <c r="L1470" s="3">
        <v>24150</v>
      </c>
      <c r="M1470" s="3">
        <v>22166.666666666668</v>
      </c>
      <c r="N1470" s="3">
        <v>24150</v>
      </c>
      <c r="O1470" s="11">
        <v>24383</v>
      </c>
      <c r="P1470" s="11">
        <v>26350</v>
      </c>
      <c r="Q1470" s="4">
        <f t="shared" si="48"/>
        <v>25850</v>
      </c>
      <c r="R1470" s="3">
        <f t="shared" si="49"/>
        <v>27908.333333333332</v>
      </c>
    </row>
    <row r="1471" spans="1:18" hidden="1">
      <c r="A1471" s="10" t="s">
        <v>2220</v>
      </c>
      <c r="B1471" s="10" t="str">
        <f t="shared" si="47"/>
        <v>AVSY200</v>
      </c>
      <c r="C1471" s="4" t="s">
        <v>2005</v>
      </c>
      <c r="D1471" s="4" t="s">
        <v>20</v>
      </c>
      <c r="E1471" s="4" t="s">
        <v>327</v>
      </c>
      <c r="F1471" s="4">
        <v>0.253</v>
      </c>
      <c r="G1471" s="4">
        <v>72</v>
      </c>
      <c r="H1471" s="4" t="s">
        <v>22</v>
      </c>
      <c r="I1471" s="3">
        <v>21416.666666666701</v>
      </c>
      <c r="J1471" s="3">
        <v>23575</v>
      </c>
      <c r="K1471" s="3">
        <v>21950</v>
      </c>
      <c r="L1471" s="3">
        <v>24150</v>
      </c>
      <c r="M1471" s="3">
        <v>22166.666666666668</v>
      </c>
      <c r="N1471" s="3">
        <v>24150</v>
      </c>
      <c r="O1471" s="11">
        <v>24383</v>
      </c>
      <c r="P1471" s="11">
        <v>26350</v>
      </c>
      <c r="Q1471" s="4">
        <f t="shared" si="48"/>
        <v>25850</v>
      </c>
      <c r="R1471" s="3">
        <f t="shared" si="49"/>
        <v>27908.333333333332</v>
      </c>
    </row>
    <row r="1472" spans="1:18" hidden="1">
      <c r="A1472" s="10" t="s">
        <v>2221</v>
      </c>
      <c r="B1472" s="10" t="str">
        <f t="shared" si="47"/>
        <v>AVSY200</v>
      </c>
      <c r="C1472" s="4" t="s">
        <v>1844</v>
      </c>
      <c r="D1472" s="4" t="s">
        <v>20</v>
      </c>
      <c r="E1472" s="4" t="s">
        <v>327</v>
      </c>
      <c r="F1472" s="4">
        <v>0.245</v>
      </c>
      <c r="G1472" s="4">
        <v>72</v>
      </c>
      <c r="H1472" s="4" t="s">
        <v>22</v>
      </c>
      <c r="I1472" s="3">
        <v>21416.666666666701</v>
      </c>
      <c r="J1472" s="3">
        <v>23575</v>
      </c>
      <c r="K1472" s="3">
        <v>21950</v>
      </c>
      <c r="L1472" s="3">
        <v>24150</v>
      </c>
      <c r="M1472" s="3">
        <v>22166.666666666668</v>
      </c>
      <c r="N1472" s="3">
        <v>24150</v>
      </c>
      <c r="O1472" s="11">
        <v>24383</v>
      </c>
      <c r="P1472" s="11">
        <v>26350</v>
      </c>
      <c r="Q1472" s="4">
        <f t="shared" si="48"/>
        <v>25850</v>
      </c>
      <c r="R1472" s="3">
        <f t="shared" si="49"/>
        <v>27908.333333333332</v>
      </c>
    </row>
    <row r="1473" spans="1:18" hidden="1">
      <c r="A1473" s="10" t="s">
        <v>2222</v>
      </c>
      <c r="B1473" s="10" t="str">
        <f t="shared" si="47"/>
        <v>AVSY200</v>
      </c>
      <c r="C1473" s="4" t="s">
        <v>1846</v>
      </c>
      <c r="D1473" s="4" t="s">
        <v>20</v>
      </c>
      <c r="E1473" s="4" t="s">
        <v>327</v>
      </c>
      <c r="F1473" s="4">
        <v>0.26391700000000001</v>
      </c>
      <c r="G1473" s="4">
        <v>72</v>
      </c>
      <c r="H1473" s="4" t="s">
        <v>22</v>
      </c>
      <c r="I1473" s="3">
        <v>21416.666666666701</v>
      </c>
      <c r="J1473" s="3">
        <v>23575</v>
      </c>
      <c r="K1473" s="3">
        <v>21950</v>
      </c>
      <c r="L1473" s="3">
        <v>24150</v>
      </c>
      <c r="M1473" s="3">
        <v>22166.666666666668</v>
      </c>
      <c r="N1473" s="3">
        <v>24150</v>
      </c>
      <c r="O1473" s="11">
        <v>24383</v>
      </c>
      <c r="P1473" s="11">
        <v>26350</v>
      </c>
      <c r="Q1473" s="4">
        <f t="shared" si="48"/>
        <v>25850</v>
      </c>
      <c r="R1473" s="3">
        <f t="shared" si="49"/>
        <v>27908.333333333332</v>
      </c>
    </row>
    <row r="1474" spans="1:18" hidden="1">
      <c r="A1474" s="10" t="s">
        <v>2223</v>
      </c>
      <c r="B1474" s="10" t="str">
        <f t="shared" si="47"/>
        <v>AVSY200</v>
      </c>
      <c r="C1474" s="4" t="s">
        <v>2009</v>
      </c>
      <c r="D1474" s="4" t="s">
        <v>20</v>
      </c>
      <c r="E1474" s="4" t="s">
        <v>327</v>
      </c>
      <c r="F1474" s="4">
        <v>0.253</v>
      </c>
      <c r="G1474" s="4">
        <v>72</v>
      </c>
      <c r="H1474" s="4" t="s">
        <v>22</v>
      </c>
      <c r="I1474" s="3">
        <v>21416.666666666701</v>
      </c>
      <c r="J1474" s="3">
        <v>23575</v>
      </c>
      <c r="K1474" s="3">
        <v>21950</v>
      </c>
      <c r="L1474" s="3">
        <v>24150</v>
      </c>
      <c r="M1474" s="3">
        <v>22166.666666666668</v>
      </c>
      <c r="N1474" s="3">
        <v>24150</v>
      </c>
      <c r="O1474" s="11">
        <v>24383</v>
      </c>
      <c r="P1474" s="11">
        <v>26350</v>
      </c>
      <c r="Q1474" s="4">
        <f t="shared" si="48"/>
        <v>25850</v>
      </c>
      <c r="R1474" s="3">
        <f t="shared" si="49"/>
        <v>27908.333333333332</v>
      </c>
    </row>
    <row r="1475" spans="1:18" hidden="1">
      <c r="A1475" s="10" t="s">
        <v>2224</v>
      </c>
      <c r="B1475" s="10" t="str">
        <f t="shared" si="47"/>
        <v>AVSY200</v>
      </c>
      <c r="C1475" s="4" t="s">
        <v>1852</v>
      </c>
      <c r="D1475" s="4" t="s">
        <v>20</v>
      </c>
      <c r="E1475" s="4" t="s">
        <v>327</v>
      </c>
      <c r="F1475" s="4">
        <v>0.25700000000000001</v>
      </c>
      <c r="G1475" s="4">
        <v>72</v>
      </c>
      <c r="H1475" s="4" t="s">
        <v>22</v>
      </c>
      <c r="I1475" s="3">
        <v>21416.666666666701</v>
      </c>
      <c r="J1475" s="3">
        <v>23575</v>
      </c>
      <c r="K1475" s="3">
        <v>21950</v>
      </c>
      <c r="L1475" s="3">
        <v>24150</v>
      </c>
      <c r="M1475" s="3">
        <v>22166.666666666668</v>
      </c>
      <c r="N1475" s="3">
        <v>24150</v>
      </c>
      <c r="O1475" s="11">
        <v>24383</v>
      </c>
      <c r="P1475" s="11">
        <v>26350</v>
      </c>
      <c r="Q1475" s="4">
        <f t="shared" si="48"/>
        <v>25850</v>
      </c>
      <c r="R1475" s="3">
        <f t="shared" si="49"/>
        <v>27908.333333333332</v>
      </c>
    </row>
    <row r="1476" spans="1:18" hidden="1">
      <c r="A1476" s="10" t="s">
        <v>2225</v>
      </c>
      <c r="B1476" s="10" t="str">
        <f t="shared" si="47"/>
        <v>AVSY200</v>
      </c>
      <c r="C1476" s="4" t="s">
        <v>2012</v>
      </c>
      <c r="D1476" s="4" t="s">
        <v>20</v>
      </c>
      <c r="E1476" s="4" t="s">
        <v>327</v>
      </c>
      <c r="F1476" s="4">
        <v>0.245</v>
      </c>
      <c r="G1476" s="4">
        <v>72</v>
      </c>
      <c r="H1476" s="4" t="s">
        <v>22</v>
      </c>
      <c r="I1476" s="3">
        <v>21416.666666666701</v>
      </c>
      <c r="J1476" s="3">
        <v>23575</v>
      </c>
      <c r="K1476" s="3">
        <v>21950</v>
      </c>
      <c r="L1476" s="3">
        <v>24150</v>
      </c>
      <c r="M1476" s="3">
        <v>22166.666666666668</v>
      </c>
      <c r="N1476" s="3">
        <v>24150</v>
      </c>
      <c r="O1476" s="11">
        <v>24383</v>
      </c>
      <c r="P1476" s="11">
        <v>26350</v>
      </c>
      <c r="Q1476" s="4">
        <f t="shared" si="48"/>
        <v>25850</v>
      </c>
      <c r="R1476" s="3">
        <f t="shared" si="49"/>
        <v>27908.333333333332</v>
      </c>
    </row>
    <row r="1477" spans="1:18" hidden="1">
      <c r="A1477" s="10" t="s">
        <v>2226</v>
      </c>
      <c r="B1477" s="10" t="str">
        <f t="shared" si="47"/>
        <v>AVSY200</v>
      </c>
      <c r="C1477" s="4" t="s">
        <v>1856</v>
      </c>
      <c r="D1477" s="4" t="s">
        <v>20</v>
      </c>
      <c r="E1477" s="4" t="s">
        <v>327</v>
      </c>
      <c r="F1477" s="4">
        <v>0.24299999999999999</v>
      </c>
      <c r="G1477" s="4">
        <v>72</v>
      </c>
      <c r="H1477" s="4" t="s">
        <v>22</v>
      </c>
      <c r="I1477" s="3">
        <v>21416.666666666701</v>
      </c>
      <c r="J1477" s="3">
        <v>23575</v>
      </c>
      <c r="K1477" s="3">
        <v>21950</v>
      </c>
      <c r="L1477" s="3">
        <v>24150</v>
      </c>
      <c r="M1477" s="3">
        <v>22166.666666666668</v>
      </c>
      <c r="N1477" s="3">
        <v>24150</v>
      </c>
      <c r="O1477" s="11">
        <v>24383</v>
      </c>
      <c r="P1477" s="11">
        <v>26350</v>
      </c>
      <c r="Q1477" s="4">
        <f t="shared" si="48"/>
        <v>25850</v>
      </c>
      <c r="R1477" s="3">
        <f t="shared" si="49"/>
        <v>27908.333333333332</v>
      </c>
    </row>
    <row r="1478" spans="1:18" hidden="1">
      <c r="A1478" s="10" t="s">
        <v>2227</v>
      </c>
      <c r="B1478" s="10" t="str">
        <f t="shared" si="47"/>
        <v>AVSY200</v>
      </c>
      <c r="C1478" s="4" t="s">
        <v>1862</v>
      </c>
      <c r="D1478" s="4" t="s">
        <v>20</v>
      </c>
      <c r="E1478" s="4" t="s">
        <v>327</v>
      </c>
      <c r="F1478" s="4">
        <v>0.245</v>
      </c>
      <c r="G1478" s="4">
        <v>72</v>
      </c>
      <c r="H1478" s="4" t="s">
        <v>22</v>
      </c>
      <c r="I1478" s="3">
        <v>21416.666666666701</v>
      </c>
      <c r="J1478" s="3">
        <v>23575</v>
      </c>
      <c r="K1478" s="3">
        <v>21950</v>
      </c>
      <c r="L1478" s="3">
        <v>24150</v>
      </c>
      <c r="M1478" s="3">
        <v>22166.666666666668</v>
      </c>
      <c r="N1478" s="3">
        <v>24150</v>
      </c>
      <c r="O1478" s="11">
        <v>24383</v>
      </c>
      <c r="P1478" s="11">
        <v>26350</v>
      </c>
      <c r="Q1478" s="4">
        <f t="shared" si="48"/>
        <v>25850</v>
      </c>
      <c r="R1478" s="3">
        <f t="shared" si="49"/>
        <v>27908.333333333332</v>
      </c>
    </row>
    <row r="1479" spans="1:18" hidden="1">
      <c r="A1479" s="10" t="s">
        <v>2228</v>
      </c>
      <c r="B1479" s="10" t="str">
        <f t="shared" si="47"/>
        <v>AVSY200</v>
      </c>
      <c r="C1479" s="4" t="s">
        <v>1866</v>
      </c>
      <c r="D1479" s="4" t="s">
        <v>20</v>
      </c>
      <c r="E1479" s="4" t="s">
        <v>327</v>
      </c>
      <c r="F1479" s="4">
        <v>0.26400000000000001</v>
      </c>
      <c r="G1479" s="4">
        <v>72</v>
      </c>
      <c r="H1479" s="4" t="s">
        <v>22</v>
      </c>
      <c r="I1479" s="3">
        <v>21416.666666666701</v>
      </c>
      <c r="J1479" s="3">
        <v>23575</v>
      </c>
      <c r="K1479" s="3">
        <v>21950</v>
      </c>
      <c r="L1479" s="3">
        <v>24150</v>
      </c>
      <c r="M1479" s="3">
        <v>22166.666666666668</v>
      </c>
      <c r="N1479" s="3">
        <v>24150</v>
      </c>
      <c r="O1479" s="11">
        <v>24383</v>
      </c>
      <c r="P1479" s="11">
        <v>26350</v>
      </c>
      <c r="Q1479" s="4">
        <f t="shared" si="48"/>
        <v>25850</v>
      </c>
      <c r="R1479" s="3">
        <f t="shared" si="49"/>
        <v>27908.333333333332</v>
      </c>
    </row>
    <row r="1480" spans="1:18" hidden="1">
      <c r="A1480" s="10" t="s">
        <v>2229</v>
      </c>
      <c r="B1480" s="10" t="str">
        <f t="shared" si="47"/>
        <v>AVSY200</v>
      </c>
      <c r="C1480" s="4" t="s">
        <v>1886</v>
      </c>
      <c r="D1480" s="4" t="s">
        <v>20</v>
      </c>
      <c r="E1480" s="4" t="s">
        <v>327</v>
      </c>
      <c r="F1480" s="4">
        <v>0.255</v>
      </c>
      <c r="G1480" s="4">
        <v>72</v>
      </c>
      <c r="H1480" s="4" t="s">
        <v>22</v>
      </c>
      <c r="I1480" s="3">
        <v>21416.666666666701</v>
      </c>
      <c r="J1480" s="3">
        <v>23575</v>
      </c>
      <c r="K1480" s="3">
        <v>21950</v>
      </c>
      <c r="L1480" s="3">
        <v>24150</v>
      </c>
      <c r="M1480" s="3">
        <v>22166.666666666668</v>
      </c>
      <c r="N1480" s="3">
        <v>24150</v>
      </c>
      <c r="O1480" s="11">
        <v>24383</v>
      </c>
      <c r="P1480" s="11">
        <v>26350</v>
      </c>
      <c r="Q1480" s="4">
        <f t="shared" si="48"/>
        <v>25850</v>
      </c>
      <c r="R1480" s="3">
        <f t="shared" si="49"/>
        <v>27908.333333333332</v>
      </c>
    </row>
    <row r="1481" spans="1:18" hidden="1">
      <c r="A1481" s="10" t="s">
        <v>2230</v>
      </c>
      <c r="B1481" s="10" t="str">
        <f t="shared" si="47"/>
        <v>AVSY200</v>
      </c>
      <c r="C1481" s="4" t="s">
        <v>1888</v>
      </c>
      <c r="D1481" s="4" t="s">
        <v>20</v>
      </c>
      <c r="E1481" s="4" t="s">
        <v>327</v>
      </c>
      <c r="F1481" s="4">
        <v>0.245</v>
      </c>
      <c r="G1481" s="4">
        <v>72</v>
      </c>
      <c r="H1481" s="4" t="s">
        <v>22</v>
      </c>
      <c r="I1481" s="3">
        <v>21416.666666666701</v>
      </c>
      <c r="J1481" s="3">
        <v>23575</v>
      </c>
      <c r="K1481" s="3">
        <v>21950</v>
      </c>
      <c r="L1481" s="3">
        <v>24150</v>
      </c>
      <c r="M1481" s="3">
        <v>22166.666666666668</v>
      </c>
      <c r="N1481" s="3">
        <v>24150</v>
      </c>
      <c r="O1481" s="11">
        <v>24383</v>
      </c>
      <c r="P1481" s="11">
        <v>26350</v>
      </c>
      <c r="Q1481" s="4">
        <f t="shared" si="48"/>
        <v>25850</v>
      </c>
      <c r="R1481" s="3">
        <f t="shared" si="49"/>
        <v>27908.333333333332</v>
      </c>
    </row>
    <row r="1482" spans="1:18" hidden="1">
      <c r="A1482" s="10" t="s">
        <v>2231</v>
      </c>
      <c r="B1482" s="10" t="str">
        <f t="shared" si="47"/>
        <v>AVSY200</v>
      </c>
      <c r="C1482" s="4" t="s">
        <v>1892</v>
      </c>
      <c r="D1482" s="4" t="s">
        <v>20</v>
      </c>
      <c r="E1482" s="4" t="s">
        <v>327</v>
      </c>
      <c r="F1482" s="4">
        <v>0.26391700000000001</v>
      </c>
      <c r="G1482" s="4">
        <v>72</v>
      </c>
      <c r="H1482" s="4" t="s">
        <v>22</v>
      </c>
      <c r="I1482" s="3">
        <v>21416.666666666701</v>
      </c>
      <c r="J1482" s="3">
        <v>23575</v>
      </c>
      <c r="K1482" s="3">
        <v>21950</v>
      </c>
      <c r="L1482" s="3">
        <v>24150</v>
      </c>
      <c r="M1482" s="3">
        <v>22166.666666666668</v>
      </c>
      <c r="N1482" s="3">
        <v>24150</v>
      </c>
      <c r="O1482" s="11">
        <v>24383</v>
      </c>
      <c r="P1482" s="11">
        <v>26350</v>
      </c>
      <c r="Q1482" s="4">
        <f t="shared" si="48"/>
        <v>25850</v>
      </c>
      <c r="R1482" s="3">
        <f t="shared" si="49"/>
        <v>27908.333333333332</v>
      </c>
    </row>
    <row r="1483" spans="1:18" hidden="1">
      <c r="A1483" s="10" t="s">
        <v>2232</v>
      </c>
      <c r="B1483" s="10" t="str">
        <f t="shared" si="47"/>
        <v>AVSY200</v>
      </c>
      <c r="C1483" s="4" t="s">
        <v>1894</v>
      </c>
      <c r="D1483" s="4" t="s">
        <v>20</v>
      </c>
      <c r="E1483" s="4" t="s">
        <v>327</v>
      </c>
      <c r="F1483" s="4">
        <v>0.25274999999999997</v>
      </c>
      <c r="G1483" s="4">
        <v>72</v>
      </c>
      <c r="H1483" s="4" t="s">
        <v>22</v>
      </c>
      <c r="I1483" s="3">
        <v>21416.666666666701</v>
      </c>
      <c r="J1483" s="3">
        <v>23575</v>
      </c>
      <c r="K1483" s="3">
        <v>21950</v>
      </c>
      <c r="L1483" s="3">
        <v>24150</v>
      </c>
      <c r="M1483" s="3">
        <v>22166.666666666668</v>
      </c>
      <c r="N1483" s="3">
        <v>24150</v>
      </c>
      <c r="O1483" s="11">
        <v>24383</v>
      </c>
      <c r="P1483" s="11">
        <v>26350</v>
      </c>
      <c r="Q1483" s="4">
        <f t="shared" si="48"/>
        <v>25850</v>
      </c>
      <c r="R1483" s="3">
        <f t="shared" si="49"/>
        <v>27908.333333333332</v>
      </c>
    </row>
    <row r="1484" spans="1:18" hidden="1">
      <c r="A1484" s="10" t="s">
        <v>2233</v>
      </c>
      <c r="B1484" s="10" t="str">
        <f t="shared" si="47"/>
        <v>AVSY200</v>
      </c>
      <c r="C1484" s="4" t="s">
        <v>1900</v>
      </c>
      <c r="D1484" s="4" t="s">
        <v>20</v>
      </c>
      <c r="E1484" s="4" t="s">
        <v>327</v>
      </c>
      <c r="F1484" s="4">
        <v>0.245</v>
      </c>
      <c r="G1484" s="4">
        <v>72</v>
      </c>
      <c r="H1484" s="4" t="s">
        <v>22</v>
      </c>
      <c r="I1484" s="3">
        <v>21416.666666666701</v>
      </c>
      <c r="J1484" s="3">
        <v>23575</v>
      </c>
      <c r="K1484" s="3">
        <v>21950</v>
      </c>
      <c r="L1484" s="3">
        <v>24150</v>
      </c>
      <c r="M1484" s="3">
        <v>22166.666666666668</v>
      </c>
      <c r="N1484" s="3">
        <v>24150</v>
      </c>
      <c r="O1484" s="11">
        <v>24383</v>
      </c>
      <c r="P1484" s="11">
        <v>26350</v>
      </c>
      <c r="Q1484" s="4">
        <f t="shared" si="48"/>
        <v>25850</v>
      </c>
      <c r="R1484" s="3">
        <f t="shared" si="49"/>
        <v>27908.333333333332</v>
      </c>
    </row>
    <row r="1485" spans="1:18" hidden="1">
      <c r="A1485" s="10" t="s">
        <v>2234</v>
      </c>
      <c r="B1485" s="10" t="str">
        <f t="shared" si="47"/>
        <v>AVSY200</v>
      </c>
      <c r="C1485" s="4" t="s">
        <v>1902</v>
      </c>
      <c r="D1485" s="4" t="s">
        <v>20</v>
      </c>
      <c r="E1485" s="4" t="s">
        <v>327</v>
      </c>
      <c r="F1485" s="4">
        <v>0.26391700000000001</v>
      </c>
      <c r="G1485" s="4">
        <v>72</v>
      </c>
      <c r="H1485" s="4" t="s">
        <v>22</v>
      </c>
      <c r="I1485" s="3">
        <v>21416.666666666701</v>
      </c>
      <c r="J1485" s="3">
        <v>23575</v>
      </c>
      <c r="K1485" s="3">
        <v>21950</v>
      </c>
      <c r="L1485" s="3">
        <v>24150</v>
      </c>
      <c r="M1485" s="3">
        <v>22166.666666666668</v>
      </c>
      <c r="N1485" s="3">
        <v>24150</v>
      </c>
      <c r="O1485" s="11">
        <v>24383</v>
      </c>
      <c r="P1485" s="11">
        <v>26350</v>
      </c>
      <c r="Q1485" s="4">
        <f t="shared" si="48"/>
        <v>25850</v>
      </c>
      <c r="R1485" s="3">
        <f t="shared" si="49"/>
        <v>27908.333333333332</v>
      </c>
    </row>
    <row r="1486" spans="1:18" hidden="1">
      <c r="A1486" s="10" t="s">
        <v>2235</v>
      </c>
      <c r="B1486" s="10" t="str">
        <f t="shared" si="47"/>
        <v>AVSY200</v>
      </c>
      <c r="C1486" s="4" t="s">
        <v>1906</v>
      </c>
      <c r="D1486" s="4" t="s">
        <v>20</v>
      </c>
      <c r="E1486" s="4" t="s">
        <v>327</v>
      </c>
      <c r="F1486" s="4">
        <v>0.27224999999999999</v>
      </c>
      <c r="G1486" s="4">
        <v>72</v>
      </c>
      <c r="H1486" s="4" t="s">
        <v>22</v>
      </c>
      <c r="I1486" s="3">
        <v>21416.666666666701</v>
      </c>
      <c r="J1486" s="3">
        <v>23575</v>
      </c>
      <c r="K1486" s="3">
        <v>21950</v>
      </c>
      <c r="L1486" s="3">
        <v>24150</v>
      </c>
      <c r="M1486" s="3">
        <v>22166.666666666668</v>
      </c>
      <c r="N1486" s="3">
        <v>24150</v>
      </c>
      <c r="O1486" s="11">
        <v>24383</v>
      </c>
      <c r="P1486" s="11">
        <v>26350</v>
      </c>
      <c r="Q1486" s="4">
        <f t="shared" si="48"/>
        <v>25850</v>
      </c>
      <c r="R1486" s="3">
        <f t="shared" si="49"/>
        <v>27908.333333333332</v>
      </c>
    </row>
    <row r="1487" spans="1:18" hidden="1">
      <c r="A1487" s="10" t="s">
        <v>2236</v>
      </c>
      <c r="B1487" s="10" t="str">
        <f t="shared" si="47"/>
        <v>AVSY200</v>
      </c>
      <c r="C1487" s="4" t="s">
        <v>1912</v>
      </c>
      <c r="D1487" s="4" t="s">
        <v>20</v>
      </c>
      <c r="E1487" s="4" t="s">
        <v>327</v>
      </c>
      <c r="F1487" s="4">
        <v>0.24099999999999999</v>
      </c>
      <c r="G1487" s="4">
        <v>72</v>
      </c>
      <c r="H1487" s="4" t="s">
        <v>22</v>
      </c>
      <c r="I1487" s="3">
        <v>21416.666666666701</v>
      </c>
      <c r="J1487" s="3">
        <v>23575</v>
      </c>
      <c r="K1487" s="3">
        <v>21950</v>
      </c>
      <c r="L1487" s="3">
        <v>24150</v>
      </c>
      <c r="M1487" s="3">
        <v>22166.666666666668</v>
      </c>
      <c r="N1487" s="3">
        <v>24150</v>
      </c>
      <c r="O1487" s="11">
        <v>24383</v>
      </c>
      <c r="P1487" s="11">
        <v>26350</v>
      </c>
      <c r="Q1487" s="4">
        <f t="shared" si="48"/>
        <v>25850</v>
      </c>
      <c r="R1487" s="3">
        <f t="shared" si="49"/>
        <v>27908.333333333332</v>
      </c>
    </row>
    <row r="1488" spans="1:18" hidden="1">
      <c r="A1488" s="10" t="s">
        <v>2237</v>
      </c>
      <c r="B1488" s="10" t="str">
        <f t="shared" si="47"/>
        <v>AVSY200</v>
      </c>
      <c r="C1488" s="4" t="s">
        <v>1924</v>
      </c>
      <c r="D1488" s="4" t="s">
        <v>20</v>
      </c>
      <c r="E1488" s="4" t="s">
        <v>327</v>
      </c>
      <c r="F1488" s="4">
        <v>0.25700000000000001</v>
      </c>
      <c r="G1488" s="4">
        <v>72</v>
      </c>
      <c r="H1488" s="4" t="s">
        <v>22</v>
      </c>
      <c r="I1488" s="3">
        <v>21416.666666666701</v>
      </c>
      <c r="J1488" s="3">
        <v>23575</v>
      </c>
      <c r="K1488" s="3">
        <v>21950</v>
      </c>
      <c r="L1488" s="3">
        <v>24150</v>
      </c>
      <c r="M1488" s="3">
        <v>22166.666666666668</v>
      </c>
      <c r="N1488" s="3">
        <v>24150</v>
      </c>
      <c r="O1488" s="11">
        <v>24383</v>
      </c>
      <c r="P1488" s="11">
        <v>26350</v>
      </c>
      <c r="Q1488" s="4">
        <f t="shared" si="48"/>
        <v>25850</v>
      </c>
      <c r="R1488" s="3">
        <f t="shared" si="49"/>
        <v>27908.333333333332</v>
      </c>
    </row>
    <row r="1489" spans="1:18" hidden="1">
      <c r="A1489" s="10" t="s">
        <v>2238</v>
      </c>
      <c r="B1489" s="10" t="str">
        <f t="shared" ref="B1489:B1552" si="50">LEFT(A1489,7)</f>
        <v>AVSY200</v>
      </c>
      <c r="C1489" s="4" t="s">
        <v>1938</v>
      </c>
      <c r="D1489" s="4" t="s">
        <v>20</v>
      </c>
      <c r="E1489" s="4" t="s">
        <v>327</v>
      </c>
      <c r="F1489" s="4">
        <v>0.23</v>
      </c>
      <c r="G1489" s="4">
        <v>72</v>
      </c>
      <c r="H1489" s="4" t="s">
        <v>22</v>
      </c>
      <c r="I1489" s="3">
        <v>16100</v>
      </c>
      <c r="J1489" s="3">
        <v>17950</v>
      </c>
      <c r="K1489" s="3">
        <v>16508</v>
      </c>
      <c r="L1489" s="3">
        <v>18400</v>
      </c>
      <c r="M1489" s="3">
        <v>16758.333333333332</v>
      </c>
      <c r="N1489" s="3">
        <v>18400</v>
      </c>
      <c r="O1489" s="11">
        <v>24383</v>
      </c>
      <c r="P1489" s="11">
        <v>26350</v>
      </c>
      <c r="Q1489" s="4">
        <f t="shared" si="48"/>
        <v>25850</v>
      </c>
      <c r="R1489" s="3">
        <f t="shared" si="49"/>
        <v>27908.333333333332</v>
      </c>
    </row>
    <row r="1490" spans="1:18" hidden="1">
      <c r="A1490" s="10" t="s">
        <v>2239</v>
      </c>
      <c r="B1490" s="10" t="str">
        <f t="shared" si="50"/>
        <v>AVSY200</v>
      </c>
      <c r="C1490" s="4" t="s">
        <v>1943</v>
      </c>
      <c r="D1490" s="4" t="s">
        <v>20</v>
      </c>
      <c r="E1490" s="4" t="s">
        <v>327</v>
      </c>
      <c r="F1490" s="4">
        <v>0.22800000000000001</v>
      </c>
      <c r="G1490" s="4">
        <v>72</v>
      </c>
      <c r="H1490" s="4" t="s">
        <v>22</v>
      </c>
      <c r="I1490" s="3">
        <v>21416.666666666701</v>
      </c>
      <c r="J1490" s="3">
        <v>23575</v>
      </c>
      <c r="K1490" s="3">
        <v>21950</v>
      </c>
      <c r="L1490" s="3">
        <v>24150</v>
      </c>
      <c r="M1490" s="3">
        <v>22166.666666666668</v>
      </c>
      <c r="N1490" s="3">
        <v>24150</v>
      </c>
      <c r="O1490" s="11">
        <v>24383</v>
      </c>
      <c r="P1490" s="11">
        <v>26350</v>
      </c>
      <c r="Q1490" s="4">
        <f t="shared" si="48"/>
        <v>25850</v>
      </c>
      <c r="R1490" s="3">
        <f t="shared" si="49"/>
        <v>27908.333333333332</v>
      </c>
    </row>
    <row r="1491" spans="1:18" hidden="1">
      <c r="A1491" s="10" t="s">
        <v>2240</v>
      </c>
      <c r="B1491" s="10" t="str">
        <f t="shared" si="50"/>
        <v>AVSY200</v>
      </c>
      <c r="C1491" s="4" t="s">
        <v>1945</v>
      </c>
      <c r="D1491" s="4" t="s">
        <v>20</v>
      </c>
      <c r="E1491" s="4" t="s">
        <v>327</v>
      </c>
      <c r="F1491" s="4">
        <v>0.25600000000000001</v>
      </c>
      <c r="G1491" s="4">
        <v>72</v>
      </c>
      <c r="H1491" s="4" t="s">
        <v>22</v>
      </c>
      <c r="I1491" s="3">
        <v>21416.67</v>
      </c>
      <c r="J1491" s="3">
        <v>23575</v>
      </c>
      <c r="K1491" s="3">
        <v>21950</v>
      </c>
      <c r="L1491" s="3">
        <v>24150</v>
      </c>
      <c r="M1491" s="3">
        <v>22166.666666666668</v>
      </c>
      <c r="N1491" s="3">
        <v>24150</v>
      </c>
      <c r="O1491" s="11">
        <v>24383</v>
      </c>
      <c r="P1491" s="11">
        <v>26350</v>
      </c>
      <c r="Q1491" s="4">
        <f t="shared" si="48"/>
        <v>25850</v>
      </c>
      <c r="R1491" s="3">
        <f t="shared" si="49"/>
        <v>27908.333333333332</v>
      </c>
    </row>
    <row r="1492" spans="1:18" hidden="1">
      <c r="A1492" s="10" t="s">
        <v>2241</v>
      </c>
      <c r="B1492" s="10" t="str">
        <f t="shared" si="50"/>
        <v>AVSY200</v>
      </c>
      <c r="C1492" s="4" t="s">
        <v>1947</v>
      </c>
      <c r="D1492" s="4" t="s">
        <v>20</v>
      </c>
      <c r="E1492" s="4" t="s">
        <v>327</v>
      </c>
      <c r="F1492" s="4">
        <v>0.28000000000000003</v>
      </c>
      <c r="G1492" s="4">
        <v>72</v>
      </c>
      <c r="H1492" s="4" t="s">
        <v>22</v>
      </c>
      <c r="I1492" s="3">
        <v>21416.666666666701</v>
      </c>
      <c r="J1492" s="3">
        <v>23575</v>
      </c>
      <c r="K1492" s="3">
        <v>21950</v>
      </c>
      <c r="L1492" s="3">
        <v>24150</v>
      </c>
      <c r="M1492" s="3">
        <v>22166.666666666668</v>
      </c>
      <c r="N1492" s="3">
        <v>24150</v>
      </c>
      <c r="O1492" s="11">
        <v>24383</v>
      </c>
      <c r="P1492" s="11">
        <v>26350</v>
      </c>
      <c r="Q1492" s="4">
        <f t="shared" si="48"/>
        <v>25850</v>
      </c>
      <c r="R1492" s="3">
        <f t="shared" si="49"/>
        <v>27908.333333333332</v>
      </c>
    </row>
    <row r="1493" spans="1:18" hidden="1">
      <c r="A1493" s="10" t="s">
        <v>2242</v>
      </c>
      <c r="B1493" s="10" t="str">
        <f t="shared" si="50"/>
        <v>AVSY200</v>
      </c>
      <c r="C1493" s="4" t="s">
        <v>1949</v>
      </c>
      <c r="D1493" s="4" t="s">
        <v>20</v>
      </c>
      <c r="E1493" s="4" t="s">
        <v>327</v>
      </c>
      <c r="F1493" s="4">
        <v>0.29399999999999998</v>
      </c>
      <c r="G1493" s="4">
        <v>72</v>
      </c>
      <c r="H1493" s="4" t="s">
        <v>22</v>
      </c>
      <c r="I1493" s="3">
        <v>21416.67</v>
      </c>
      <c r="J1493" s="3">
        <v>23575</v>
      </c>
      <c r="K1493" s="3">
        <v>21950</v>
      </c>
      <c r="L1493" s="3">
        <v>24150</v>
      </c>
      <c r="M1493" s="3">
        <v>22166.666666666668</v>
      </c>
      <c r="N1493" s="3">
        <v>24150</v>
      </c>
      <c r="O1493" s="11">
        <v>24383</v>
      </c>
      <c r="P1493" s="11">
        <v>26350</v>
      </c>
      <c r="Q1493" s="4">
        <f t="shared" si="48"/>
        <v>25850</v>
      </c>
      <c r="R1493" s="3">
        <f t="shared" si="49"/>
        <v>27908.333333333332</v>
      </c>
    </row>
    <row r="1494" spans="1:18" hidden="1">
      <c r="A1494" s="10" t="s">
        <v>2243</v>
      </c>
      <c r="B1494" s="10" t="str">
        <f t="shared" si="50"/>
        <v>AVSY500</v>
      </c>
      <c r="C1494" s="4" t="s">
        <v>1696</v>
      </c>
      <c r="D1494" s="4" t="s">
        <v>20</v>
      </c>
      <c r="E1494" s="4" t="s">
        <v>2244</v>
      </c>
      <c r="F1494" s="4">
        <v>0.621</v>
      </c>
      <c r="G1494" s="4">
        <v>36</v>
      </c>
      <c r="H1494" s="4" t="s">
        <v>22</v>
      </c>
      <c r="I1494" s="3">
        <v>43500</v>
      </c>
      <c r="J1494" s="3">
        <v>48300</v>
      </c>
      <c r="K1494" s="3">
        <v>44200</v>
      </c>
      <c r="L1494" s="3">
        <v>49100</v>
      </c>
      <c r="M1494" s="3">
        <v>44600</v>
      </c>
      <c r="N1494" s="3">
        <v>49100</v>
      </c>
      <c r="O1494" s="11">
        <v>49100</v>
      </c>
      <c r="P1494" s="11">
        <v>53700</v>
      </c>
      <c r="Q1494" s="11">
        <v>52000</v>
      </c>
      <c r="R1494" s="11">
        <v>56900</v>
      </c>
    </row>
    <row r="1495" spans="1:18" hidden="1">
      <c r="A1495" s="10" t="s">
        <v>2245</v>
      </c>
      <c r="B1495" s="10" t="str">
        <f t="shared" si="50"/>
        <v>AVSY500</v>
      </c>
      <c r="C1495" s="4" t="s">
        <v>1698</v>
      </c>
      <c r="D1495" s="4" t="s">
        <v>20</v>
      </c>
      <c r="E1495" s="4" t="s">
        <v>2244</v>
      </c>
      <c r="F1495" s="4">
        <v>0.63</v>
      </c>
      <c r="G1495" s="4">
        <v>36</v>
      </c>
      <c r="H1495" s="4" t="s">
        <v>22</v>
      </c>
      <c r="I1495" s="3">
        <v>43500</v>
      </c>
      <c r="J1495" s="3">
        <v>48300</v>
      </c>
      <c r="K1495" s="3">
        <v>44200</v>
      </c>
      <c r="L1495" s="3">
        <v>49100</v>
      </c>
      <c r="M1495" s="3">
        <v>44600</v>
      </c>
      <c r="N1495" s="3">
        <v>49100</v>
      </c>
      <c r="O1495" s="11">
        <v>49100</v>
      </c>
      <c r="P1495" s="11">
        <v>53700</v>
      </c>
      <c r="Q1495" s="11">
        <v>52000</v>
      </c>
      <c r="R1495" s="11">
        <v>56900</v>
      </c>
    </row>
    <row r="1496" spans="1:18" hidden="1">
      <c r="A1496" s="10" t="s">
        <v>2246</v>
      </c>
      <c r="B1496" s="10" t="str">
        <f t="shared" si="50"/>
        <v>AVSY500</v>
      </c>
      <c r="C1496" s="4" t="s">
        <v>1700</v>
      </c>
      <c r="D1496" s="4" t="s">
        <v>20</v>
      </c>
      <c r="E1496" s="4" t="s">
        <v>2244</v>
      </c>
      <c r="F1496" s="4">
        <v>0.57299999999999995</v>
      </c>
      <c r="G1496" s="4">
        <v>36</v>
      </c>
      <c r="H1496" s="4" t="s">
        <v>22</v>
      </c>
      <c r="I1496" s="3">
        <v>43500</v>
      </c>
      <c r="J1496" s="3">
        <v>48300</v>
      </c>
      <c r="K1496" s="3">
        <v>44200</v>
      </c>
      <c r="L1496" s="3">
        <v>49100</v>
      </c>
      <c r="M1496" s="3">
        <v>44600</v>
      </c>
      <c r="N1496" s="3">
        <v>49100</v>
      </c>
      <c r="O1496" s="11">
        <v>49100</v>
      </c>
      <c r="P1496" s="11">
        <v>53700</v>
      </c>
      <c r="Q1496" s="11">
        <v>52000</v>
      </c>
      <c r="R1496" s="11">
        <v>56900</v>
      </c>
    </row>
    <row r="1497" spans="1:18" hidden="1">
      <c r="A1497" s="10" t="s">
        <v>2247</v>
      </c>
      <c r="B1497" s="10" t="str">
        <f t="shared" si="50"/>
        <v>AVSY500</v>
      </c>
      <c r="C1497" s="4" t="s">
        <v>1702</v>
      </c>
      <c r="D1497" s="4" t="s">
        <v>20</v>
      </c>
      <c r="E1497" s="4" t="s">
        <v>2244</v>
      </c>
      <c r="F1497" s="4">
        <v>0.54600000000000004</v>
      </c>
      <c r="G1497" s="4">
        <v>36</v>
      </c>
      <c r="H1497" s="4" t="s">
        <v>22</v>
      </c>
      <c r="I1497" s="3">
        <v>43500</v>
      </c>
      <c r="J1497" s="3">
        <v>48300</v>
      </c>
      <c r="K1497" s="3">
        <v>44200</v>
      </c>
      <c r="L1497" s="3">
        <v>49100</v>
      </c>
      <c r="M1497" s="3">
        <v>44600</v>
      </c>
      <c r="N1497" s="3">
        <v>49100</v>
      </c>
      <c r="O1497" s="11">
        <v>49100</v>
      </c>
      <c r="P1497" s="11">
        <v>53700</v>
      </c>
      <c r="Q1497" s="11">
        <v>52000</v>
      </c>
      <c r="R1497" s="11">
        <v>56900</v>
      </c>
    </row>
    <row r="1498" spans="1:18" hidden="1">
      <c r="A1498" s="10" t="s">
        <v>2248</v>
      </c>
      <c r="B1498" s="10" t="str">
        <f t="shared" si="50"/>
        <v>AVSY500</v>
      </c>
      <c r="C1498" s="4" t="s">
        <v>1704</v>
      </c>
      <c r="D1498" s="4" t="s">
        <v>20</v>
      </c>
      <c r="E1498" s="4" t="s">
        <v>2244</v>
      </c>
      <c r="F1498" s="4">
        <v>0.55800000000000005</v>
      </c>
      <c r="G1498" s="4">
        <v>36</v>
      </c>
      <c r="H1498" s="4" t="s">
        <v>22</v>
      </c>
      <c r="I1498" s="3">
        <v>43500</v>
      </c>
      <c r="J1498" s="3">
        <v>48300</v>
      </c>
      <c r="K1498" s="3">
        <v>44200</v>
      </c>
      <c r="L1498" s="3">
        <v>49100</v>
      </c>
      <c r="M1498" s="3">
        <v>44600</v>
      </c>
      <c r="N1498" s="3">
        <v>49100</v>
      </c>
      <c r="O1498" s="11">
        <v>49100</v>
      </c>
      <c r="P1498" s="11">
        <v>53700</v>
      </c>
      <c r="Q1498" s="11">
        <v>52000</v>
      </c>
      <c r="R1498" s="11">
        <v>56900</v>
      </c>
    </row>
    <row r="1499" spans="1:18" hidden="1">
      <c r="A1499" s="10" t="s">
        <v>2249</v>
      </c>
      <c r="B1499" s="10" t="str">
        <f t="shared" si="50"/>
        <v>AVSY500</v>
      </c>
      <c r="C1499" s="4" t="s">
        <v>1706</v>
      </c>
      <c r="D1499" s="4" t="s">
        <v>20</v>
      </c>
      <c r="E1499" s="4" t="s">
        <v>2244</v>
      </c>
      <c r="F1499" s="4">
        <v>0.57599999999999996</v>
      </c>
      <c r="G1499" s="4">
        <v>36</v>
      </c>
      <c r="H1499" s="4" t="s">
        <v>22</v>
      </c>
      <c r="I1499" s="3">
        <v>43500</v>
      </c>
      <c r="J1499" s="3">
        <v>48300</v>
      </c>
      <c r="K1499" s="3">
        <v>44200</v>
      </c>
      <c r="L1499" s="3">
        <v>49100</v>
      </c>
      <c r="M1499" s="3">
        <v>44600</v>
      </c>
      <c r="N1499" s="3">
        <v>49100</v>
      </c>
      <c r="O1499" s="11">
        <v>49100</v>
      </c>
      <c r="P1499" s="11">
        <v>53700</v>
      </c>
      <c r="Q1499" s="11">
        <v>52000</v>
      </c>
      <c r="R1499" s="11">
        <v>56900</v>
      </c>
    </row>
    <row r="1500" spans="1:18" hidden="1">
      <c r="A1500" s="10" t="s">
        <v>2250</v>
      </c>
      <c r="B1500" s="10" t="str">
        <f t="shared" si="50"/>
        <v>AVSY500</v>
      </c>
      <c r="C1500" s="4" t="s">
        <v>1708</v>
      </c>
      <c r="D1500" s="4" t="s">
        <v>20</v>
      </c>
      <c r="E1500" s="4" t="s">
        <v>2244</v>
      </c>
      <c r="F1500" s="4">
        <v>0.6</v>
      </c>
      <c r="G1500" s="4">
        <v>36</v>
      </c>
      <c r="H1500" s="4" t="s">
        <v>22</v>
      </c>
      <c r="I1500" s="3">
        <v>43500</v>
      </c>
      <c r="J1500" s="3">
        <v>48300</v>
      </c>
      <c r="K1500" s="3">
        <v>44200</v>
      </c>
      <c r="L1500" s="3">
        <v>49100</v>
      </c>
      <c r="M1500" s="3">
        <v>44600</v>
      </c>
      <c r="N1500" s="3">
        <v>49100</v>
      </c>
      <c r="O1500" s="11">
        <v>49100</v>
      </c>
      <c r="P1500" s="11">
        <v>53700</v>
      </c>
      <c r="Q1500" s="11">
        <v>52000</v>
      </c>
      <c r="R1500" s="11">
        <v>56900</v>
      </c>
    </row>
    <row r="1501" spans="1:18" hidden="1">
      <c r="A1501" s="10" t="s">
        <v>2251</v>
      </c>
      <c r="B1501" s="10" t="str">
        <f t="shared" si="50"/>
        <v>AVSY500</v>
      </c>
      <c r="C1501" s="4" t="s">
        <v>1710</v>
      </c>
      <c r="D1501" s="4" t="s">
        <v>20</v>
      </c>
      <c r="E1501" s="4" t="s">
        <v>2244</v>
      </c>
      <c r="F1501" s="4">
        <v>0.58299999999999996</v>
      </c>
      <c r="G1501" s="4">
        <v>36</v>
      </c>
      <c r="H1501" s="4" t="s">
        <v>22</v>
      </c>
      <c r="I1501" s="3">
        <v>43500</v>
      </c>
      <c r="J1501" s="3">
        <v>48300</v>
      </c>
      <c r="K1501" s="3">
        <v>44200</v>
      </c>
      <c r="L1501" s="3">
        <v>49100</v>
      </c>
      <c r="M1501" s="3">
        <v>44600</v>
      </c>
      <c r="N1501" s="3">
        <v>49100</v>
      </c>
      <c r="O1501" s="11">
        <v>49100</v>
      </c>
      <c r="P1501" s="11">
        <v>53700</v>
      </c>
      <c r="Q1501" s="11">
        <v>52000</v>
      </c>
      <c r="R1501" s="11">
        <v>56900</v>
      </c>
    </row>
    <row r="1502" spans="1:18" hidden="1">
      <c r="A1502" s="10" t="s">
        <v>2252</v>
      </c>
      <c r="B1502" s="10" t="str">
        <f t="shared" si="50"/>
        <v>AVSY500</v>
      </c>
      <c r="C1502" s="4" t="s">
        <v>1712</v>
      </c>
      <c r="D1502" s="4" t="s">
        <v>20</v>
      </c>
      <c r="E1502" s="4" t="s">
        <v>2244</v>
      </c>
      <c r="F1502" s="4">
        <v>0.56299999999999994</v>
      </c>
      <c r="G1502" s="4">
        <v>36</v>
      </c>
      <c r="H1502" s="4" t="s">
        <v>22</v>
      </c>
      <c r="I1502" s="3">
        <v>43500</v>
      </c>
      <c r="J1502" s="3">
        <v>48300</v>
      </c>
      <c r="K1502" s="3">
        <v>44200</v>
      </c>
      <c r="L1502" s="3">
        <v>49100</v>
      </c>
      <c r="M1502" s="3">
        <v>44600</v>
      </c>
      <c r="N1502" s="3">
        <v>49100</v>
      </c>
      <c r="O1502" s="11">
        <v>49100</v>
      </c>
      <c r="P1502" s="11">
        <v>53700</v>
      </c>
      <c r="Q1502" s="11">
        <v>52000</v>
      </c>
      <c r="R1502" s="11">
        <v>56900</v>
      </c>
    </row>
    <row r="1503" spans="1:18" hidden="1">
      <c r="A1503" s="10" t="s">
        <v>2253</v>
      </c>
      <c r="B1503" s="10" t="str">
        <f t="shared" si="50"/>
        <v>AVSY500</v>
      </c>
      <c r="C1503" s="4" t="s">
        <v>1714</v>
      </c>
      <c r="D1503" s="4" t="s">
        <v>20</v>
      </c>
      <c r="E1503" s="4" t="s">
        <v>2244</v>
      </c>
      <c r="F1503" s="4">
        <v>0.59399999999999997</v>
      </c>
      <c r="G1503" s="4">
        <v>36</v>
      </c>
      <c r="H1503" s="4" t="s">
        <v>22</v>
      </c>
      <c r="I1503" s="3">
        <v>43500</v>
      </c>
      <c r="J1503" s="3">
        <v>48300</v>
      </c>
      <c r="K1503" s="3">
        <v>44200</v>
      </c>
      <c r="L1503" s="3">
        <v>49100</v>
      </c>
      <c r="M1503" s="3">
        <v>44600</v>
      </c>
      <c r="N1503" s="3">
        <v>49100</v>
      </c>
      <c r="O1503" s="11">
        <v>49100</v>
      </c>
      <c r="P1503" s="11">
        <v>53700</v>
      </c>
      <c r="Q1503" s="11">
        <v>52000</v>
      </c>
      <c r="R1503" s="11">
        <v>56900</v>
      </c>
    </row>
    <row r="1504" spans="1:18" hidden="1">
      <c r="A1504" s="10" t="s">
        <v>2254</v>
      </c>
      <c r="B1504" s="10" t="str">
        <f t="shared" si="50"/>
        <v>AVSY500</v>
      </c>
      <c r="C1504" s="4" t="s">
        <v>1716</v>
      </c>
      <c r="D1504" s="4" t="s">
        <v>20</v>
      </c>
      <c r="E1504" s="4" t="s">
        <v>2244</v>
      </c>
      <c r="F1504" s="4">
        <v>0.54600000000000004</v>
      </c>
      <c r="G1504" s="4">
        <v>36</v>
      </c>
      <c r="H1504" s="4" t="s">
        <v>22</v>
      </c>
      <c r="I1504" s="3">
        <v>43500</v>
      </c>
      <c r="J1504" s="3">
        <v>48300</v>
      </c>
      <c r="K1504" s="3">
        <v>44200</v>
      </c>
      <c r="L1504" s="3">
        <v>49100</v>
      </c>
      <c r="M1504" s="3">
        <v>44600</v>
      </c>
      <c r="N1504" s="3">
        <v>49100</v>
      </c>
      <c r="O1504" s="11">
        <v>49100</v>
      </c>
      <c r="P1504" s="11">
        <v>53700</v>
      </c>
      <c r="Q1504" s="11">
        <v>52000</v>
      </c>
      <c r="R1504" s="11">
        <v>56900</v>
      </c>
    </row>
    <row r="1505" spans="1:18" hidden="1">
      <c r="A1505" s="10" t="s">
        <v>2255</v>
      </c>
      <c r="B1505" s="10" t="str">
        <f t="shared" si="50"/>
        <v>AVSY500</v>
      </c>
      <c r="C1505" s="4" t="s">
        <v>1720</v>
      </c>
      <c r="D1505" s="4" t="s">
        <v>20</v>
      </c>
      <c r="E1505" s="4" t="s">
        <v>2244</v>
      </c>
      <c r="F1505" s="4">
        <v>0.50800000000000001</v>
      </c>
      <c r="G1505" s="4">
        <v>36</v>
      </c>
      <c r="H1505" s="4" t="s">
        <v>22</v>
      </c>
      <c r="I1505" s="3">
        <v>43500</v>
      </c>
      <c r="J1505" s="3">
        <v>48300</v>
      </c>
      <c r="K1505" s="3">
        <v>44200</v>
      </c>
      <c r="L1505" s="3">
        <v>49100</v>
      </c>
      <c r="M1505" s="3">
        <v>44600</v>
      </c>
      <c r="N1505" s="3">
        <v>49100</v>
      </c>
      <c r="O1505" s="11">
        <v>49100</v>
      </c>
      <c r="P1505" s="11">
        <v>53700</v>
      </c>
      <c r="Q1505" s="11">
        <v>52000</v>
      </c>
      <c r="R1505" s="11">
        <v>56900</v>
      </c>
    </row>
    <row r="1506" spans="1:18" hidden="1">
      <c r="A1506" s="10" t="s">
        <v>2256</v>
      </c>
      <c r="B1506" s="10" t="str">
        <f t="shared" si="50"/>
        <v>AVSY500</v>
      </c>
      <c r="C1506" s="4" t="s">
        <v>1722</v>
      </c>
      <c r="D1506" s="4" t="s">
        <v>20</v>
      </c>
      <c r="E1506" s="4" t="s">
        <v>2244</v>
      </c>
      <c r="F1506" s="4">
        <v>0.54600000000000004</v>
      </c>
      <c r="G1506" s="4">
        <v>36</v>
      </c>
      <c r="H1506" s="4" t="s">
        <v>22</v>
      </c>
      <c r="I1506" s="3">
        <v>43500</v>
      </c>
      <c r="J1506" s="3">
        <v>48300</v>
      </c>
      <c r="K1506" s="3">
        <v>44200</v>
      </c>
      <c r="L1506" s="3">
        <v>49100</v>
      </c>
      <c r="M1506" s="3">
        <v>44600</v>
      </c>
      <c r="N1506" s="3">
        <v>49100</v>
      </c>
      <c r="O1506" s="11">
        <v>49100</v>
      </c>
      <c r="P1506" s="11">
        <v>53700</v>
      </c>
      <c r="Q1506" s="11">
        <v>52000</v>
      </c>
      <c r="R1506" s="11">
        <v>56900</v>
      </c>
    </row>
    <row r="1507" spans="1:18" hidden="1">
      <c r="A1507" s="10" t="s">
        <v>2257</v>
      </c>
      <c r="B1507" s="10" t="str">
        <f t="shared" si="50"/>
        <v>AVSY500</v>
      </c>
      <c r="C1507" s="4" t="s">
        <v>1724</v>
      </c>
      <c r="D1507" s="4" t="s">
        <v>20</v>
      </c>
      <c r="E1507" s="4" t="s">
        <v>2244</v>
      </c>
      <c r="F1507" s="4">
        <v>0.55500000000000005</v>
      </c>
      <c r="G1507" s="4">
        <v>36</v>
      </c>
      <c r="H1507" s="4" t="s">
        <v>22</v>
      </c>
      <c r="I1507" s="3">
        <v>43500</v>
      </c>
      <c r="J1507" s="3">
        <v>48300</v>
      </c>
      <c r="K1507" s="3">
        <v>44200</v>
      </c>
      <c r="L1507" s="3">
        <v>49100</v>
      </c>
      <c r="M1507" s="3">
        <v>44600</v>
      </c>
      <c r="N1507" s="3">
        <v>49100</v>
      </c>
      <c r="O1507" s="11">
        <v>49100</v>
      </c>
      <c r="P1507" s="11">
        <v>53700</v>
      </c>
      <c r="Q1507" s="11">
        <v>52000</v>
      </c>
      <c r="R1507" s="11">
        <v>56900</v>
      </c>
    </row>
    <row r="1508" spans="1:18" hidden="1">
      <c r="A1508" s="10" t="s">
        <v>2258</v>
      </c>
      <c r="B1508" s="10" t="str">
        <f t="shared" si="50"/>
        <v>AVSY500</v>
      </c>
      <c r="C1508" s="4" t="s">
        <v>1726</v>
      </c>
      <c r="D1508" s="4" t="s">
        <v>20</v>
      </c>
      <c r="E1508" s="4" t="s">
        <v>2244</v>
      </c>
      <c r="F1508" s="4">
        <v>0.54600000000000004</v>
      </c>
      <c r="G1508" s="4">
        <v>36</v>
      </c>
      <c r="H1508" s="4" t="s">
        <v>22</v>
      </c>
      <c r="I1508" s="3">
        <v>43500</v>
      </c>
      <c r="J1508" s="3">
        <v>48300</v>
      </c>
      <c r="K1508" s="3">
        <v>44200</v>
      </c>
      <c r="L1508" s="3">
        <v>49100</v>
      </c>
      <c r="M1508" s="3">
        <v>44600</v>
      </c>
      <c r="N1508" s="3">
        <v>49100</v>
      </c>
      <c r="O1508" s="11">
        <v>49100</v>
      </c>
      <c r="P1508" s="11">
        <v>53700</v>
      </c>
      <c r="Q1508" s="11">
        <v>52000</v>
      </c>
      <c r="R1508" s="11">
        <v>56900</v>
      </c>
    </row>
    <row r="1509" spans="1:18" hidden="1">
      <c r="A1509" s="10" t="s">
        <v>2259</v>
      </c>
      <c r="B1509" s="10" t="str">
        <f t="shared" si="50"/>
        <v>AVSY500</v>
      </c>
      <c r="C1509" s="4" t="s">
        <v>1728</v>
      </c>
      <c r="D1509" s="4" t="s">
        <v>20</v>
      </c>
      <c r="E1509" s="4" t="s">
        <v>2244</v>
      </c>
      <c r="F1509" s="4">
        <v>0.56399999999999995</v>
      </c>
      <c r="G1509" s="4">
        <v>36</v>
      </c>
      <c r="H1509" s="4" t="s">
        <v>22</v>
      </c>
      <c r="I1509" s="3">
        <v>43500</v>
      </c>
      <c r="J1509" s="3">
        <v>48300</v>
      </c>
      <c r="K1509" s="3">
        <v>44200</v>
      </c>
      <c r="L1509" s="3">
        <v>49100</v>
      </c>
      <c r="M1509" s="3">
        <v>44600</v>
      </c>
      <c r="N1509" s="3">
        <v>49100</v>
      </c>
      <c r="O1509" s="11">
        <v>49100</v>
      </c>
      <c r="P1509" s="11">
        <v>53700</v>
      </c>
      <c r="Q1509" s="11">
        <v>52000</v>
      </c>
      <c r="R1509" s="11">
        <v>56900</v>
      </c>
    </row>
    <row r="1510" spans="1:18" hidden="1">
      <c r="A1510" s="10" t="s">
        <v>2260</v>
      </c>
      <c r="B1510" s="10" t="str">
        <f t="shared" si="50"/>
        <v>AVSY500</v>
      </c>
      <c r="C1510" s="4" t="s">
        <v>1730</v>
      </c>
      <c r="D1510" s="4" t="s">
        <v>20</v>
      </c>
      <c r="E1510" s="4" t="s">
        <v>2244</v>
      </c>
      <c r="F1510" s="4">
        <v>0.52100000000000002</v>
      </c>
      <c r="G1510" s="4">
        <v>36</v>
      </c>
      <c r="H1510" s="4" t="s">
        <v>22</v>
      </c>
      <c r="I1510" s="3">
        <v>43500</v>
      </c>
      <c r="J1510" s="3">
        <v>48300</v>
      </c>
      <c r="K1510" s="3">
        <v>44200</v>
      </c>
      <c r="L1510" s="3">
        <v>49100</v>
      </c>
      <c r="M1510" s="3">
        <v>44600</v>
      </c>
      <c r="N1510" s="3">
        <v>49100</v>
      </c>
      <c r="O1510" s="11">
        <v>49100</v>
      </c>
      <c r="P1510" s="11">
        <v>53700</v>
      </c>
      <c r="Q1510" s="11">
        <v>52000</v>
      </c>
      <c r="R1510" s="11">
        <v>56900</v>
      </c>
    </row>
    <row r="1511" spans="1:18" hidden="1">
      <c r="A1511" s="10" t="s">
        <v>2261</v>
      </c>
      <c r="B1511" s="10" t="str">
        <f t="shared" si="50"/>
        <v>AVSY500</v>
      </c>
      <c r="C1511" s="4" t="s">
        <v>1732</v>
      </c>
      <c r="D1511" s="4" t="s">
        <v>20</v>
      </c>
      <c r="E1511" s="4" t="s">
        <v>2244</v>
      </c>
      <c r="F1511" s="4">
        <v>0.60399999999999998</v>
      </c>
      <c r="G1511" s="4">
        <v>36</v>
      </c>
      <c r="H1511" s="4" t="s">
        <v>22</v>
      </c>
      <c r="I1511" s="3">
        <v>43500</v>
      </c>
      <c r="J1511" s="3">
        <v>48300</v>
      </c>
      <c r="K1511" s="3">
        <v>44200</v>
      </c>
      <c r="L1511" s="3">
        <v>49100</v>
      </c>
      <c r="M1511" s="3">
        <v>44600</v>
      </c>
      <c r="N1511" s="3">
        <v>49100</v>
      </c>
      <c r="O1511" s="11">
        <v>49100</v>
      </c>
      <c r="P1511" s="11">
        <v>53700</v>
      </c>
      <c r="Q1511" s="11">
        <v>52000</v>
      </c>
      <c r="R1511" s="11">
        <v>56900</v>
      </c>
    </row>
    <row r="1512" spans="1:18" hidden="1">
      <c r="A1512" s="10" t="s">
        <v>2262</v>
      </c>
      <c r="B1512" s="10" t="str">
        <f t="shared" si="50"/>
        <v>AVSY500</v>
      </c>
      <c r="C1512" s="4" t="s">
        <v>1734</v>
      </c>
      <c r="D1512" s="4" t="s">
        <v>20</v>
      </c>
      <c r="E1512" s="4" t="s">
        <v>2244</v>
      </c>
      <c r="F1512" s="4">
        <v>0.60199999999999998</v>
      </c>
      <c r="G1512" s="4">
        <v>36</v>
      </c>
      <c r="H1512" s="4" t="s">
        <v>22</v>
      </c>
      <c r="I1512" s="3">
        <v>43500</v>
      </c>
      <c r="J1512" s="3">
        <v>48300</v>
      </c>
      <c r="K1512" s="3">
        <v>44200</v>
      </c>
      <c r="L1512" s="3">
        <v>49100</v>
      </c>
      <c r="M1512" s="3">
        <v>44600</v>
      </c>
      <c r="N1512" s="3">
        <v>49100</v>
      </c>
      <c r="O1512" s="11">
        <v>49100</v>
      </c>
      <c r="P1512" s="11">
        <v>53700</v>
      </c>
      <c r="Q1512" s="11">
        <v>52000</v>
      </c>
      <c r="R1512" s="11">
        <v>56900</v>
      </c>
    </row>
    <row r="1513" spans="1:18" hidden="1">
      <c r="A1513" s="10" t="s">
        <v>2263</v>
      </c>
      <c r="B1513" s="10" t="str">
        <f t="shared" si="50"/>
        <v>AVSY500</v>
      </c>
      <c r="C1513" s="4" t="s">
        <v>1736</v>
      </c>
      <c r="D1513" s="4" t="s">
        <v>20</v>
      </c>
      <c r="E1513" s="4" t="s">
        <v>2244</v>
      </c>
      <c r="F1513" s="4">
        <v>0.54600000000000004</v>
      </c>
      <c r="G1513" s="4">
        <v>36</v>
      </c>
      <c r="H1513" s="4" t="s">
        <v>22</v>
      </c>
      <c r="I1513" s="3">
        <v>43500</v>
      </c>
      <c r="J1513" s="3">
        <v>48300</v>
      </c>
      <c r="K1513" s="3">
        <v>44200</v>
      </c>
      <c r="L1513" s="3">
        <v>49100</v>
      </c>
      <c r="M1513" s="3">
        <v>44600</v>
      </c>
      <c r="N1513" s="3">
        <v>49100</v>
      </c>
      <c r="O1513" s="11">
        <v>49100</v>
      </c>
      <c r="P1513" s="11">
        <v>53700</v>
      </c>
      <c r="Q1513" s="11">
        <v>52000</v>
      </c>
      <c r="R1513" s="11">
        <v>56900</v>
      </c>
    </row>
    <row r="1514" spans="1:18" hidden="1">
      <c r="A1514" s="10" t="s">
        <v>2264</v>
      </c>
      <c r="B1514" s="10" t="str">
        <f t="shared" si="50"/>
        <v>AVSY500</v>
      </c>
      <c r="C1514" s="4" t="s">
        <v>1738</v>
      </c>
      <c r="D1514" s="4" t="s">
        <v>20</v>
      </c>
      <c r="E1514" s="4" t="s">
        <v>2244</v>
      </c>
      <c r="F1514" s="4">
        <v>0.54600000000000004</v>
      </c>
      <c r="G1514" s="4">
        <v>36</v>
      </c>
      <c r="H1514" s="4" t="s">
        <v>22</v>
      </c>
      <c r="I1514" s="3">
        <v>43500</v>
      </c>
      <c r="J1514" s="3">
        <v>48300</v>
      </c>
      <c r="K1514" s="3">
        <v>44200</v>
      </c>
      <c r="L1514" s="3">
        <v>49100</v>
      </c>
      <c r="M1514" s="3">
        <v>44600</v>
      </c>
      <c r="N1514" s="3">
        <v>49100</v>
      </c>
      <c r="O1514" s="11">
        <v>49100</v>
      </c>
      <c r="P1514" s="11">
        <v>53700</v>
      </c>
      <c r="Q1514" s="11">
        <v>52000</v>
      </c>
      <c r="R1514" s="11">
        <v>56900</v>
      </c>
    </row>
    <row r="1515" spans="1:18" hidden="1">
      <c r="A1515" s="10" t="s">
        <v>2265</v>
      </c>
      <c r="B1515" s="10" t="str">
        <f t="shared" si="50"/>
        <v>AVSY500</v>
      </c>
      <c r="C1515" s="4" t="s">
        <v>1740</v>
      </c>
      <c r="D1515" s="4" t="s">
        <v>20</v>
      </c>
      <c r="E1515" s="4" t="s">
        <v>2244</v>
      </c>
      <c r="F1515" s="4">
        <v>0.54600000000000004</v>
      </c>
      <c r="G1515" s="4">
        <v>36</v>
      </c>
      <c r="H1515" s="4" t="s">
        <v>22</v>
      </c>
      <c r="I1515" s="3">
        <v>43500</v>
      </c>
      <c r="J1515" s="3">
        <v>48300</v>
      </c>
      <c r="K1515" s="3">
        <v>44200</v>
      </c>
      <c r="L1515" s="3">
        <v>49100</v>
      </c>
      <c r="M1515" s="3">
        <v>44600</v>
      </c>
      <c r="N1515" s="3">
        <v>49100</v>
      </c>
      <c r="O1515" s="11">
        <v>49100</v>
      </c>
      <c r="P1515" s="11">
        <v>53700</v>
      </c>
      <c r="Q1515" s="11">
        <v>52000</v>
      </c>
      <c r="R1515" s="11">
        <v>56900</v>
      </c>
    </row>
    <row r="1516" spans="1:18" hidden="1">
      <c r="A1516" s="10" t="s">
        <v>2266</v>
      </c>
      <c r="B1516" s="10" t="str">
        <f t="shared" si="50"/>
        <v>AVSY500</v>
      </c>
      <c r="C1516" s="4" t="s">
        <v>1742</v>
      </c>
      <c r="D1516" s="4" t="s">
        <v>20</v>
      </c>
      <c r="E1516" s="4" t="s">
        <v>2244</v>
      </c>
      <c r="F1516" s="4">
        <v>0.55500000000000005</v>
      </c>
      <c r="G1516" s="4">
        <v>36</v>
      </c>
      <c r="H1516" s="4" t="s">
        <v>22</v>
      </c>
      <c r="I1516" s="3">
        <v>43500</v>
      </c>
      <c r="J1516" s="3">
        <v>48300</v>
      </c>
      <c r="K1516" s="3">
        <v>44200</v>
      </c>
      <c r="L1516" s="3">
        <v>49100</v>
      </c>
      <c r="M1516" s="3">
        <v>44600</v>
      </c>
      <c r="N1516" s="3">
        <v>49100</v>
      </c>
      <c r="O1516" s="11">
        <v>49100</v>
      </c>
      <c r="P1516" s="11">
        <v>53700</v>
      </c>
      <c r="Q1516" s="11">
        <v>52000</v>
      </c>
      <c r="R1516" s="11">
        <v>56900</v>
      </c>
    </row>
    <row r="1517" spans="1:18" hidden="1">
      <c r="A1517" s="10" t="s">
        <v>2267</v>
      </c>
      <c r="B1517" s="10" t="str">
        <f t="shared" si="50"/>
        <v>AVSY500</v>
      </c>
      <c r="C1517" s="4" t="s">
        <v>1746</v>
      </c>
      <c r="D1517" s="4" t="s">
        <v>20</v>
      </c>
      <c r="E1517" s="4" t="s">
        <v>2244</v>
      </c>
      <c r="F1517" s="4">
        <v>0.57099999999999995</v>
      </c>
      <c r="G1517" s="4">
        <v>36</v>
      </c>
      <c r="H1517" s="4" t="s">
        <v>22</v>
      </c>
      <c r="I1517" s="3">
        <v>43500</v>
      </c>
      <c r="J1517" s="3">
        <v>48300</v>
      </c>
      <c r="K1517" s="3">
        <v>44200</v>
      </c>
      <c r="L1517" s="3">
        <v>49100</v>
      </c>
      <c r="M1517" s="3">
        <v>44600</v>
      </c>
      <c r="N1517" s="3">
        <v>49100</v>
      </c>
      <c r="O1517" s="11">
        <v>49100</v>
      </c>
      <c r="P1517" s="11">
        <v>53700</v>
      </c>
      <c r="Q1517" s="11">
        <v>52000</v>
      </c>
      <c r="R1517" s="11">
        <v>56900</v>
      </c>
    </row>
    <row r="1518" spans="1:18" hidden="1">
      <c r="A1518" s="10" t="s">
        <v>2268</v>
      </c>
      <c r="B1518" s="10" t="str">
        <f t="shared" si="50"/>
        <v>AVSY500</v>
      </c>
      <c r="C1518" s="4" t="s">
        <v>1748</v>
      </c>
      <c r="D1518" s="4" t="s">
        <v>20</v>
      </c>
      <c r="E1518" s="4" t="s">
        <v>2244</v>
      </c>
      <c r="F1518" s="4">
        <v>0.56399999999999995</v>
      </c>
      <c r="G1518" s="4">
        <v>36</v>
      </c>
      <c r="H1518" s="4" t="s">
        <v>22</v>
      </c>
      <c r="I1518" s="3">
        <v>43500</v>
      </c>
      <c r="J1518" s="3">
        <v>48300</v>
      </c>
      <c r="K1518" s="3">
        <v>44200</v>
      </c>
      <c r="L1518" s="3">
        <v>49100</v>
      </c>
      <c r="M1518" s="3">
        <v>44600</v>
      </c>
      <c r="N1518" s="3">
        <v>49100</v>
      </c>
      <c r="O1518" s="11">
        <v>49100</v>
      </c>
      <c r="P1518" s="11">
        <v>53700</v>
      </c>
      <c r="Q1518" s="11">
        <v>52000</v>
      </c>
      <c r="R1518" s="11">
        <v>56900</v>
      </c>
    </row>
    <row r="1519" spans="1:18" hidden="1">
      <c r="A1519" s="10" t="s">
        <v>2269</v>
      </c>
      <c r="B1519" s="10" t="str">
        <f t="shared" si="50"/>
        <v>AVSY500</v>
      </c>
      <c r="C1519" s="4" t="s">
        <v>1752</v>
      </c>
      <c r="D1519" s="4" t="s">
        <v>20</v>
      </c>
      <c r="E1519" s="4" t="s">
        <v>2244</v>
      </c>
      <c r="F1519" s="4">
        <v>0.51900000000000002</v>
      </c>
      <c r="G1519" s="4">
        <v>36</v>
      </c>
      <c r="H1519" s="4" t="s">
        <v>22</v>
      </c>
      <c r="I1519" s="3">
        <v>43500</v>
      </c>
      <c r="J1519" s="3">
        <v>48300</v>
      </c>
      <c r="K1519" s="3">
        <v>44200</v>
      </c>
      <c r="L1519" s="3">
        <v>49100</v>
      </c>
      <c r="M1519" s="3">
        <v>44600</v>
      </c>
      <c r="N1519" s="3">
        <v>49100</v>
      </c>
      <c r="O1519" s="11">
        <v>49100</v>
      </c>
      <c r="P1519" s="11">
        <v>53700</v>
      </c>
      <c r="Q1519" s="11">
        <v>52000</v>
      </c>
      <c r="R1519" s="11">
        <v>56900</v>
      </c>
    </row>
    <row r="1520" spans="1:18" hidden="1">
      <c r="A1520" s="10" t="s">
        <v>2270</v>
      </c>
      <c r="B1520" s="10" t="str">
        <f t="shared" si="50"/>
        <v>AVSY500</v>
      </c>
      <c r="C1520" s="4" t="s">
        <v>1756</v>
      </c>
      <c r="D1520" s="4" t="s">
        <v>20</v>
      </c>
      <c r="E1520" s="4" t="s">
        <v>2244</v>
      </c>
      <c r="F1520" s="4">
        <v>0.51900000000000002</v>
      </c>
      <c r="G1520" s="4">
        <v>36</v>
      </c>
      <c r="H1520" s="4" t="s">
        <v>22</v>
      </c>
      <c r="I1520" s="3">
        <v>43500</v>
      </c>
      <c r="J1520" s="3">
        <v>48300</v>
      </c>
      <c r="K1520" s="3">
        <v>44200</v>
      </c>
      <c r="L1520" s="3">
        <v>49100</v>
      </c>
      <c r="M1520" s="3">
        <v>44600</v>
      </c>
      <c r="N1520" s="3">
        <v>49100</v>
      </c>
      <c r="O1520" s="11">
        <v>49100</v>
      </c>
      <c r="P1520" s="11">
        <v>53700</v>
      </c>
      <c r="Q1520" s="11">
        <v>52000</v>
      </c>
      <c r="R1520" s="11">
        <v>56900</v>
      </c>
    </row>
    <row r="1521" spans="1:18" hidden="1">
      <c r="A1521" s="10" t="s">
        <v>2271</v>
      </c>
      <c r="B1521" s="10" t="str">
        <f t="shared" si="50"/>
        <v>AVSY500</v>
      </c>
      <c r="C1521" s="4" t="s">
        <v>1760</v>
      </c>
      <c r="D1521" s="4" t="s">
        <v>20</v>
      </c>
      <c r="E1521" s="4" t="s">
        <v>2244</v>
      </c>
      <c r="F1521" s="4">
        <v>0.50800000000000001</v>
      </c>
      <c r="G1521" s="4">
        <v>36</v>
      </c>
      <c r="H1521" s="4" t="s">
        <v>22</v>
      </c>
      <c r="I1521" s="3">
        <v>43500</v>
      </c>
      <c r="J1521" s="3">
        <v>48300</v>
      </c>
      <c r="K1521" s="3">
        <v>44200</v>
      </c>
      <c r="L1521" s="3">
        <v>49100</v>
      </c>
      <c r="M1521" s="3">
        <v>44600</v>
      </c>
      <c r="N1521" s="3">
        <v>49100</v>
      </c>
      <c r="O1521" s="11">
        <v>49100</v>
      </c>
      <c r="P1521" s="11">
        <v>53700</v>
      </c>
      <c r="Q1521" s="11">
        <v>52000</v>
      </c>
      <c r="R1521" s="11">
        <v>56900</v>
      </c>
    </row>
    <row r="1522" spans="1:18" hidden="1">
      <c r="A1522" s="10" t="s">
        <v>2272</v>
      </c>
      <c r="B1522" s="10" t="str">
        <f t="shared" si="50"/>
        <v>AVSY500</v>
      </c>
      <c r="C1522" s="4" t="s">
        <v>1762</v>
      </c>
      <c r="D1522" s="4" t="s">
        <v>20</v>
      </c>
      <c r="E1522" s="4" t="s">
        <v>2244</v>
      </c>
      <c r="F1522" s="4">
        <v>0.55500000000000005</v>
      </c>
      <c r="G1522" s="4">
        <v>36</v>
      </c>
      <c r="H1522" s="4" t="s">
        <v>22</v>
      </c>
      <c r="I1522" s="3">
        <v>43500</v>
      </c>
      <c r="J1522" s="3">
        <v>48300</v>
      </c>
      <c r="K1522" s="3">
        <v>44200</v>
      </c>
      <c r="L1522" s="3">
        <v>49100</v>
      </c>
      <c r="M1522" s="3">
        <v>44600</v>
      </c>
      <c r="N1522" s="3">
        <v>49100</v>
      </c>
      <c r="O1522" s="11">
        <v>49100</v>
      </c>
      <c r="P1522" s="11">
        <v>53700</v>
      </c>
      <c r="Q1522" s="11">
        <v>52000</v>
      </c>
      <c r="R1522" s="11">
        <v>56900</v>
      </c>
    </row>
    <row r="1523" spans="1:18" hidden="1">
      <c r="A1523" s="10" t="s">
        <v>2273</v>
      </c>
      <c r="B1523" s="10" t="str">
        <f t="shared" si="50"/>
        <v>AVSY500</v>
      </c>
      <c r="C1523" s="4" t="s">
        <v>1766</v>
      </c>
      <c r="D1523" s="4" t="s">
        <v>20</v>
      </c>
      <c r="E1523" s="4" t="s">
        <v>2244</v>
      </c>
      <c r="F1523" s="4">
        <v>0.53700000000000003</v>
      </c>
      <c r="G1523" s="4">
        <v>36</v>
      </c>
      <c r="H1523" s="4" t="s">
        <v>22</v>
      </c>
      <c r="I1523" s="3">
        <v>43500</v>
      </c>
      <c r="J1523" s="3">
        <v>48300</v>
      </c>
      <c r="K1523" s="3">
        <v>44200</v>
      </c>
      <c r="L1523" s="3">
        <v>49100</v>
      </c>
      <c r="M1523" s="3">
        <v>44600</v>
      </c>
      <c r="N1523" s="3">
        <v>49100</v>
      </c>
      <c r="O1523" s="11">
        <v>49100</v>
      </c>
      <c r="P1523" s="11">
        <v>53700</v>
      </c>
      <c r="Q1523" s="11">
        <v>52000</v>
      </c>
      <c r="R1523" s="11">
        <v>56900</v>
      </c>
    </row>
    <row r="1524" spans="1:18" hidden="1">
      <c r="A1524" s="10" t="s">
        <v>2274</v>
      </c>
      <c r="B1524" s="10" t="str">
        <f t="shared" si="50"/>
        <v>AVSY500</v>
      </c>
      <c r="C1524" s="4" t="s">
        <v>1768</v>
      </c>
      <c r="D1524" s="4" t="s">
        <v>20</v>
      </c>
      <c r="E1524" s="4" t="s">
        <v>2244</v>
      </c>
      <c r="F1524" s="4">
        <v>0.56399999999999995</v>
      </c>
      <c r="G1524" s="4">
        <v>36</v>
      </c>
      <c r="H1524" s="4" t="s">
        <v>22</v>
      </c>
      <c r="I1524" s="3">
        <v>43500</v>
      </c>
      <c r="J1524" s="3">
        <v>48300</v>
      </c>
      <c r="K1524" s="3">
        <v>44200</v>
      </c>
      <c r="L1524" s="3">
        <v>49100</v>
      </c>
      <c r="M1524" s="3">
        <v>44600</v>
      </c>
      <c r="N1524" s="3">
        <v>49100</v>
      </c>
      <c r="O1524" s="11">
        <v>49100</v>
      </c>
      <c r="P1524" s="11">
        <v>53700</v>
      </c>
      <c r="Q1524" s="11">
        <v>52000</v>
      </c>
      <c r="R1524" s="11">
        <v>56900</v>
      </c>
    </row>
    <row r="1525" spans="1:18" hidden="1">
      <c r="A1525" s="10" t="s">
        <v>2275</v>
      </c>
      <c r="B1525" s="10" t="str">
        <f t="shared" si="50"/>
        <v>AVSY500</v>
      </c>
      <c r="C1525" s="4" t="s">
        <v>1772</v>
      </c>
      <c r="D1525" s="4" t="s">
        <v>20</v>
      </c>
      <c r="E1525" s="4" t="s">
        <v>2244</v>
      </c>
      <c r="F1525" s="4">
        <v>0.55500000000000005</v>
      </c>
      <c r="G1525" s="4">
        <v>36</v>
      </c>
      <c r="H1525" s="4" t="s">
        <v>22</v>
      </c>
      <c r="I1525" s="3">
        <v>43500</v>
      </c>
      <c r="J1525" s="3">
        <v>48300</v>
      </c>
      <c r="K1525" s="3">
        <v>44200</v>
      </c>
      <c r="L1525" s="3">
        <v>49100</v>
      </c>
      <c r="M1525" s="3">
        <v>44600</v>
      </c>
      <c r="N1525" s="3">
        <v>49100</v>
      </c>
      <c r="O1525" s="11">
        <v>49100</v>
      </c>
      <c r="P1525" s="11">
        <v>53700</v>
      </c>
      <c r="Q1525" s="11">
        <v>52000</v>
      </c>
      <c r="R1525" s="11">
        <v>56900</v>
      </c>
    </row>
    <row r="1526" spans="1:18" hidden="1">
      <c r="A1526" s="10" t="s">
        <v>2276</v>
      </c>
      <c r="B1526" s="10" t="str">
        <f t="shared" si="50"/>
        <v>AVSY500</v>
      </c>
      <c r="C1526" s="4" t="s">
        <v>1774</v>
      </c>
      <c r="D1526" s="4" t="s">
        <v>20</v>
      </c>
      <c r="E1526" s="4" t="s">
        <v>2244</v>
      </c>
      <c r="F1526" s="4">
        <v>0.53200000000000003</v>
      </c>
      <c r="G1526" s="4">
        <v>36</v>
      </c>
      <c r="H1526" s="4" t="s">
        <v>22</v>
      </c>
      <c r="I1526" s="3">
        <v>43500</v>
      </c>
      <c r="J1526" s="3">
        <v>48300</v>
      </c>
      <c r="K1526" s="3">
        <v>44200</v>
      </c>
      <c r="L1526" s="3">
        <v>49100</v>
      </c>
      <c r="M1526" s="3">
        <v>44600</v>
      </c>
      <c r="N1526" s="3">
        <v>49100</v>
      </c>
      <c r="O1526" s="11">
        <v>49100</v>
      </c>
      <c r="P1526" s="11">
        <v>53700</v>
      </c>
      <c r="Q1526" s="11">
        <v>52000</v>
      </c>
      <c r="R1526" s="11">
        <v>56900</v>
      </c>
    </row>
    <row r="1527" spans="1:18" hidden="1">
      <c r="A1527" s="10" t="s">
        <v>2277</v>
      </c>
      <c r="B1527" s="10" t="str">
        <f t="shared" si="50"/>
        <v>AVSY500</v>
      </c>
      <c r="C1527" s="4" t="s">
        <v>1776</v>
      </c>
      <c r="D1527" s="4" t="s">
        <v>20</v>
      </c>
      <c r="E1527" s="4" t="s">
        <v>2244</v>
      </c>
      <c r="F1527" s="4">
        <v>0.53900000000000003</v>
      </c>
      <c r="G1527" s="4">
        <v>36</v>
      </c>
      <c r="H1527" s="4" t="s">
        <v>22</v>
      </c>
      <c r="I1527" s="3">
        <v>43500</v>
      </c>
      <c r="J1527" s="3">
        <v>48300</v>
      </c>
      <c r="K1527" s="3">
        <v>44200</v>
      </c>
      <c r="L1527" s="3">
        <v>49100</v>
      </c>
      <c r="M1527" s="3">
        <v>44600</v>
      </c>
      <c r="N1527" s="3">
        <v>49100</v>
      </c>
      <c r="O1527" s="11">
        <v>49100</v>
      </c>
      <c r="P1527" s="11">
        <v>53700</v>
      </c>
      <c r="Q1527" s="11">
        <v>52000</v>
      </c>
      <c r="R1527" s="11">
        <v>56900</v>
      </c>
    </row>
    <row r="1528" spans="1:18" hidden="1">
      <c r="A1528" s="10" t="s">
        <v>2278</v>
      </c>
      <c r="B1528" s="10" t="str">
        <f t="shared" si="50"/>
        <v>AVSY500</v>
      </c>
      <c r="C1528" s="4" t="s">
        <v>1778</v>
      </c>
      <c r="D1528" s="4" t="s">
        <v>20</v>
      </c>
      <c r="E1528" s="4" t="s">
        <v>2244</v>
      </c>
      <c r="F1528" s="4">
        <v>0.52700000000000002</v>
      </c>
      <c r="G1528" s="4">
        <v>36</v>
      </c>
      <c r="H1528" s="4" t="s">
        <v>22</v>
      </c>
      <c r="I1528" s="3">
        <v>43500</v>
      </c>
      <c r="J1528" s="3">
        <v>48300</v>
      </c>
      <c r="K1528" s="3">
        <v>44200</v>
      </c>
      <c r="L1528" s="3">
        <v>49100</v>
      </c>
      <c r="M1528" s="3">
        <v>44600</v>
      </c>
      <c r="N1528" s="3">
        <v>49100</v>
      </c>
      <c r="O1528" s="11">
        <v>49100</v>
      </c>
      <c r="P1528" s="11">
        <v>53700</v>
      </c>
      <c r="Q1528" s="11">
        <v>52000</v>
      </c>
      <c r="R1528" s="11">
        <v>56900</v>
      </c>
    </row>
    <row r="1529" spans="1:18" hidden="1">
      <c r="A1529" s="10" t="s">
        <v>2279</v>
      </c>
      <c r="B1529" s="10" t="str">
        <f t="shared" si="50"/>
        <v>AVSY500</v>
      </c>
      <c r="C1529" s="4" t="s">
        <v>1780</v>
      </c>
      <c r="D1529" s="4" t="s">
        <v>20</v>
      </c>
      <c r="E1529" s="4" t="s">
        <v>2244</v>
      </c>
      <c r="F1529" s="4">
        <v>0.54800000000000004</v>
      </c>
      <c r="G1529" s="4">
        <v>36</v>
      </c>
      <c r="H1529" s="4" t="s">
        <v>22</v>
      </c>
      <c r="I1529" s="3">
        <v>43500</v>
      </c>
      <c r="J1529" s="3">
        <v>48300</v>
      </c>
      <c r="K1529" s="3">
        <v>44200</v>
      </c>
      <c r="L1529" s="3">
        <v>49100</v>
      </c>
      <c r="M1529" s="3">
        <v>44600</v>
      </c>
      <c r="N1529" s="3">
        <v>49100</v>
      </c>
      <c r="O1529" s="11">
        <v>49100</v>
      </c>
      <c r="P1529" s="11">
        <v>53700</v>
      </c>
      <c r="Q1529" s="11">
        <v>52000</v>
      </c>
      <c r="R1529" s="11">
        <v>56900</v>
      </c>
    </row>
    <row r="1530" spans="1:18" hidden="1">
      <c r="A1530" s="10" t="s">
        <v>2280</v>
      </c>
      <c r="B1530" s="10" t="str">
        <f t="shared" si="50"/>
        <v>AVSY500</v>
      </c>
      <c r="C1530" s="4" t="s">
        <v>1782</v>
      </c>
      <c r="D1530" s="4" t="s">
        <v>20</v>
      </c>
      <c r="E1530" s="4" t="s">
        <v>2244</v>
      </c>
      <c r="F1530" s="4">
        <v>0.54400000000000004</v>
      </c>
      <c r="G1530" s="4">
        <v>36</v>
      </c>
      <c r="H1530" s="4" t="s">
        <v>22</v>
      </c>
      <c r="I1530" s="3">
        <v>43500</v>
      </c>
      <c r="J1530" s="3">
        <v>48300</v>
      </c>
      <c r="K1530" s="3">
        <v>44200</v>
      </c>
      <c r="L1530" s="3">
        <v>49100</v>
      </c>
      <c r="M1530" s="3">
        <v>44600</v>
      </c>
      <c r="N1530" s="3">
        <v>49100</v>
      </c>
      <c r="O1530" s="11">
        <v>49100</v>
      </c>
      <c r="P1530" s="11">
        <v>53700</v>
      </c>
      <c r="Q1530" s="11">
        <v>52000</v>
      </c>
      <c r="R1530" s="11">
        <v>56900</v>
      </c>
    </row>
    <row r="1531" spans="1:18" hidden="1">
      <c r="A1531" s="10" t="s">
        <v>2281</v>
      </c>
      <c r="B1531" s="10" t="str">
        <f t="shared" si="50"/>
        <v>AVSY500</v>
      </c>
      <c r="C1531" s="4" t="s">
        <v>1784</v>
      </c>
      <c r="D1531" s="4" t="s">
        <v>20</v>
      </c>
      <c r="E1531" s="4" t="s">
        <v>2244</v>
      </c>
      <c r="F1531" s="4">
        <v>0.55200000000000005</v>
      </c>
      <c r="G1531" s="4">
        <v>36</v>
      </c>
      <c r="H1531" s="4" t="s">
        <v>22</v>
      </c>
      <c r="I1531" s="3">
        <v>43500</v>
      </c>
      <c r="J1531" s="3">
        <v>48300</v>
      </c>
      <c r="K1531" s="3">
        <v>44200</v>
      </c>
      <c r="L1531" s="3">
        <v>49100</v>
      </c>
      <c r="M1531" s="3">
        <v>44600</v>
      </c>
      <c r="N1531" s="3">
        <v>49100</v>
      </c>
      <c r="O1531" s="11">
        <v>49100</v>
      </c>
      <c r="P1531" s="11">
        <v>53700</v>
      </c>
      <c r="Q1531" s="11">
        <v>52000</v>
      </c>
      <c r="R1531" s="11">
        <v>56900</v>
      </c>
    </row>
    <row r="1532" spans="1:18" hidden="1">
      <c r="A1532" s="10" t="s">
        <v>2282</v>
      </c>
      <c r="B1532" s="10" t="str">
        <f t="shared" si="50"/>
        <v>AVSY500</v>
      </c>
      <c r="C1532" s="4" t="s">
        <v>1786</v>
      </c>
      <c r="D1532" s="4" t="s">
        <v>20</v>
      </c>
      <c r="E1532" s="4" t="s">
        <v>2244</v>
      </c>
      <c r="F1532" s="4">
        <v>0.55400000000000005</v>
      </c>
      <c r="G1532" s="4">
        <v>36</v>
      </c>
      <c r="H1532" s="4" t="s">
        <v>22</v>
      </c>
      <c r="I1532" s="3">
        <v>43500</v>
      </c>
      <c r="J1532" s="3">
        <v>48300</v>
      </c>
      <c r="K1532" s="3">
        <v>44200</v>
      </c>
      <c r="L1532" s="3">
        <v>49100</v>
      </c>
      <c r="M1532" s="3">
        <v>44600</v>
      </c>
      <c r="N1532" s="3">
        <v>49100</v>
      </c>
      <c r="O1532" s="11">
        <v>49100</v>
      </c>
      <c r="P1532" s="11">
        <v>53700</v>
      </c>
      <c r="Q1532" s="11">
        <v>52000</v>
      </c>
      <c r="R1532" s="11">
        <v>56900</v>
      </c>
    </row>
    <row r="1533" spans="1:18" hidden="1">
      <c r="A1533" s="10" t="s">
        <v>2283</v>
      </c>
      <c r="B1533" s="10" t="str">
        <f t="shared" si="50"/>
        <v>AVSY500</v>
      </c>
      <c r="C1533" s="4" t="s">
        <v>1788</v>
      </c>
      <c r="D1533" s="4" t="s">
        <v>20</v>
      </c>
      <c r="E1533" s="4" t="s">
        <v>2244</v>
      </c>
      <c r="F1533" s="4">
        <v>0.58899999999999997</v>
      </c>
      <c r="G1533" s="4">
        <v>36</v>
      </c>
      <c r="H1533" s="4" t="s">
        <v>22</v>
      </c>
      <c r="I1533" s="3">
        <v>43500</v>
      </c>
      <c r="J1533" s="3">
        <v>48300</v>
      </c>
      <c r="K1533" s="3">
        <v>44200</v>
      </c>
      <c r="L1533" s="3">
        <v>49100</v>
      </c>
      <c r="M1533" s="3">
        <v>44600</v>
      </c>
      <c r="N1533" s="3">
        <v>49100</v>
      </c>
      <c r="O1533" s="11">
        <v>49100</v>
      </c>
      <c r="P1533" s="11">
        <v>53700</v>
      </c>
      <c r="Q1533" s="11">
        <v>52000</v>
      </c>
      <c r="R1533" s="11">
        <v>56900</v>
      </c>
    </row>
    <row r="1534" spans="1:18" hidden="1">
      <c r="A1534" s="10" t="s">
        <v>2284</v>
      </c>
      <c r="B1534" s="10" t="str">
        <f t="shared" si="50"/>
        <v>AVSY500</v>
      </c>
      <c r="C1534" s="4" t="s">
        <v>1790</v>
      </c>
      <c r="D1534" s="4" t="s">
        <v>20</v>
      </c>
      <c r="E1534" s="4" t="s">
        <v>2244</v>
      </c>
      <c r="F1534" s="4">
        <v>0.58899999999999997</v>
      </c>
      <c r="G1534" s="4">
        <v>36</v>
      </c>
      <c r="H1534" s="4" t="s">
        <v>22</v>
      </c>
      <c r="I1534" s="3">
        <v>43500</v>
      </c>
      <c r="J1534" s="3">
        <v>48300</v>
      </c>
      <c r="K1534" s="3">
        <v>44200</v>
      </c>
      <c r="L1534" s="3">
        <v>49100</v>
      </c>
      <c r="M1534" s="3">
        <v>44600</v>
      </c>
      <c r="N1534" s="3">
        <v>49100</v>
      </c>
      <c r="O1534" s="11">
        <v>49100</v>
      </c>
      <c r="P1534" s="11">
        <v>53700</v>
      </c>
      <c r="Q1534" s="11">
        <v>52000</v>
      </c>
      <c r="R1534" s="11">
        <v>56900</v>
      </c>
    </row>
    <row r="1535" spans="1:18" hidden="1">
      <c r="A1535" s="10" t="s">
        <v>2285</v>
      </c>
      <c r="B1535" s="10" t="str">
        <f t="shared" si="50"/>
        <v>AVSY500</v>
      </c>
      <c r="C1535" s="4" t="s">
        <v>1792</v>
      </c>
      <c r="D1535" s="4" t="s">
        <v>20</v>
      </c>
      <c r="E1535" s="4" t="s">
        <v>2244</v>
      </c>
      <c r="F1535" s="4">
        <v>0.55500000000000005</v>
      </c>
      <c r="G1535" s="4">
        <v>36</v>
      </c>
      <c r="H1535" s="4" t="s">
        <v>22</v>
      </c>
      <c r="I1535" s="3">
        <v>43500</v>
      </c>
      <c r="J1535" s="3">
        <v>48300</v>
      </c>
      <c r="K1535" s="3">
        <v>44200</v>
      </c>
      <c r="L1535" s="3">
        <v>49100</v>
      </c>
      <c r="M1535" s="3">
        <v>44600</v>
      </c>
      <c r="N1535" s="3">
        <v>49100</v>
      </c>
      <c r="O1535" s="11">
        <v>49100</v>
      </c>
      <c r="P1535" s="11">
        <v>53700</v>
      </c>
      <c r="Q1535" s="11">
        <v>52000</v>
      </c>
      <c r="R1535" s="11">
        <v>56900</v>
      </c>
    </row>
    <row r="1536" spans="1:18" hidden="1">
      <c r="A1536" s="10" t="s">
        <v>2286</v>
      </c>
      <c r="B1536" s="10" t="str">
        <f t="shared" si="50"/>
        <v>AVSY500</v>
      </c>
      <c r="C1536" s="4" t="s">
        <v>1794</v>
      </c>
      <c r="D1536" s="4" t="s">
        <v>20</v>
      </c>
      <c r="E1536" s="4" t="s">
        <v>2244</v>
      </c>
      <c r="F1536" s="4">
        <v>0.56399999999999995</v>
      </c>
      <c r="G1536" s="4">
        <v>36</v>
      </c>
      <c r="H1536" s="4" t="s">
        <v>22</v>
      </c>
      <c r="I1536" s="3">
        <v>43500</v>
      </c>
      <c r="J1536" s="3">
        <v>48300</v>
      </c>
      <c r="K1536" s="3">
        <v>44200</v>
      </c>
      <c r="L1536" s="3">
        <v>49100</v>
      </c>
      <c r="M1536" s="3">
        <v>44600</v>
      </c>
      <c r="N1536" s="3">
        <v>49100</v>
      </c>
      <c r="O1536" s="11">
        <v>49100</v>
      </c>
      <c r="P1536" s="11">
        <v>53700</v>
      </c>
      <c r="Q1536" s="11">
        <v>52000</v>
      </c>
      <c r="R1536" s="11">
        <v>56900</v>
      </c>
    </row>
    <row r="1537" spans="1:18" hidden="1">
      <c r="A1537" s="10" t="s">
        <v>2287</v>
      </c>
      <c r="B1537" s="10" t="str">
        <f t="shared" si="50"/>
        <v>AVSY500</v>
      </c>
      <c r="C1537" s="4" t="s">
        <v>1798</v>
      </c>
      <c r="D1537" s="4" t="s">
        <v>20</v>
      </c>
      <c r="E1537" s="4" t="s">
        <v>2244</v>
      </c>
      <c r="F1537" s="4">
        <v>0.59399999999999997</v>
      </c>
      <c r="G1537" s="4">
        <v>36</v>
      </c>
      <c r="H1537" s="4" t="s">
        <v>22</v>
      </c>
      <c r="I1537" s="3">
        <v>43500</v>
      </c>
      <c r="J1537" s="3">
        <v>48300</v>
      </c>
      <c r="K1537" s="3">
        <v>44200</v>
      </c>
      <c r="L1537" s="3">
        <v>49100</v>
      </c>
      <c r="M1537" s="3">
        <v>44600</v>
      </c>
      <c r="N1537" s="3">
        <v>49100</v>
      </c>
      <c r="O1537" s="11">
        <v>49100</v>
      </c>
      <c r="P1537" s="11">
        <v>53700</v>
      </c>
      <c r="Q1537" s="11">
        <v>52000</v>
      </c>
      <c r="R1537" s="11">
        <v>56900</v>
      </c>
    </row>
    <row r="1538" spans="1:18" hidden="1">
      <c r="A1538" s="10" t="s">
        <v>2288</v>
      </c>
      <c r="B1538" s="10" t="str">
        <f t="shared" si="50"/>
        <v>AVSY500</v>
      </c>
      <c r="C1538" s="4" t="s">
        <v>1800</v>
      </c>
      <c r="D1538" s="4" t="s">
        <v>20</v>
      </c>
      <c r="E1538" s="4" t="s">
        <v>2244</v>
      </c>
      <c r="F1538" s="4">
        <v>0.56200000000000006</v>
      </c>
      <c r="G1538" s="4">
        <v>36</v>
      </c>
      <c r="H1538" s="4" t="s">
        <v>22</v>
      </c>
      <c r="I1538" s="3">
        <v>43500</v>
      </c>
      <c r="J1538" s="3">
        <v>48300</v>
      </c>
      <c r="K1538" s="3">
        <v>44200</v>
      </c>
      <c r="L1538" s="3">
        <v>49100</v>
      </c>
      <c r="M1538" s="3">
        <v>44600</v>
      </c>
      <c r="N1538" s="3">
        <v>49100</v>
      </c>
      <c r="O1538" s="11">
        <v>49100</v>
      </c>
      <c r="P1538" s="11">
        <v>53700</v>
      </c>
      <c r="Q1538" s="11">
        <v>52000</v>
      </c>
      <c r="R1538" s="11">
        <v>56900</v>
      </c>
    </row>
    <row r="1539" spans="1:18" hidden="1">
      <c r="A1539" s="10" t="s">
        <v>2289</v>
      </c>
      <c r="B1539" s="10" t="str">
        <f t="shared" si="50"/>
        <v>AVSY500</v>
      </c>
      <c r="C1539" s="4" t="s">
        <v>1804</v>
      </c>
      <c r="D1539" s="4" t="s">
        <v>20</v>
      </c>
      <c r="E1539" s="4" t="s">
        <v>2244</v>
      </c>
      <c r="F1539" s="4">
        <v>0.58199999999999996</v>
      </c>
      <c r="G1539" s="4">
        <v>36</v>
      </c>
      <c r="H1539" s="4" t="s">
        <v>22</v>
      </c>
      <c r="I1539" s="3">
        <v>43500</v>
      </c>
      <c r="J1539" s="3">
        <v>48300</v>
      </c>
      <c r="K1539" s="3">
        <v>44200</v>
      </c>
      <c r="L1539" s="3">
        <v>49100</v>
      </c>
      <c r="M1539" s="3">
        <v>44600</v>
      </c>
      <c r="N1539" s="3">
        <v>49100</v>
      </c>
      <c r="O1539" s="11">
        <v>49100</v>
      </c>
      <c r="P1539" s="11">
        <v>53700</v>
      </c>
      <c r="Q1539" s="11">
        <v>52000</v>
      </c>
      <c r="R1539" s="11">
        <v>56900</v>
      </c>
    </row>
    <row r="1540" spans="1:18" hidden="1">
      <c r="A1540" s="10" t="s">
        <v>2290</v>
      </c>
      <c r="B1540" s="10" t="str">
        <f t="shared" si="50"/>
        <v>AVSY500</v>
      </c>
      <c r="C1540" s="4" t="s">
        <v>1808</v>
      </c>
      <c r="D1540" s="4" t="s">
        <v>20</v>
      </c>
      <c r="E1540" s="4" t="s">
        <v>2244</v>
      </c>
      <c r="F1540" s="4">
        <v>0.57299999999999995</v>
      </c>
      <c r="G1540" s="4">
        <v>36</v>
      </c>
      <c r="H1540" s="4" t="s">
        <v>22</v>
      </c>
      <c r="I1540" s="3">
        <v>43500</v>
      </c>
      <c r="J1540" s="3">
        <v>48300</v>
      </c>
      <c r="K1540" s="3">
        <v>44200</v>
      </c>
      <c r="L1540" s="3">
        <v>49100</v>
      </c>
      <c r="M1540" s="3">
        <v>44600</v>
      </c>
      <c r="N1540" s="3">
        <v>49100</v>
      </c>
      <c r="O1540" s="11">
        <v>49100</v>
      </c>
      <c r="P1540" s="11">
        <v>53700</v>
      </c>
      <c r="Q1540" s="11">
        <v>52000</v>
      </c>
      <c r="R1540" s="11">
        <v>56900</v>
      </c>
    </row>
    <row r="1541" spans="1:18" hidden="1">
      <c r="A1541" s="10" t="s">
        <v>2291</v>
      </c>
      <c r="B1541" s="10" t="str">
        <f t="shared" si="50"/>
        <v>AVSY500</v>
      </c>
      <c r="C1541" s="4" t="s">
        <v>1810</v>
      </c>
      <c r="D1541" s="4" t="s">
        <v>20</v>
      </c>
      <c r="E1541" s="4" t="s">
        <v>2244</v>
      </c>
      <c r="F1541" s="4">
        <v>0.59399999999999997</v>
      </c>
      <c r="G1541" s="4">
        <v>36</v>
      </c>
      <c r="H1541" s="4" t="s">
        <v>22</v>
      </c>
      <c r="I1541" s="3">
        <v>43500</v>
      </c>
      <c r="J1541" s="3">
        <v>48300</v>
      </c>
      <c r="K1541" s="3">
        <v>44200</v>
      </c>
      <c r="L1541" s="3">
        <v>49100</v>
      </c>
      <c r="M1541" s="3">
        <v>44600</v>
      </c>
      <c r="N1541" s="3">
        <v>49100</v>
      </c>
      <c r="O1541" s="11">
        <v>49100</v>
      </c>
      <c r="P1541" s="11">
        <v>53700</v>
      </c>
      <c r="Q1541" s="11">
        <v>52000</v>
      </c>
      <c r="R1541" s="11">
        <v>56900</v>
      </c>
    </row>
    <row r="1542" spans="1:18" hidden="1">
      <c r="A1542" s="10" t="s">
        <v>2292</v>
      </c>
      <c r="B1542" s="10" t="str">
        <f t="shared" si="50"/>
        <v>AVSY500</v>
      </c>
      <c r="C1542" s="4" t="s">
        <v>1812</v>
      </c>
      <c r="D1542" s="4" t="s">
        <v>20</v>
      </c>
      <c r="E1542" s="4" t="s">
        <v>2244</v>
      </c>
      <c r="F1542" s="4">
        <v>0.59399999999999997</v>
      </c>
      <c r="G1542" s="4">
        <v>36</v>
      </c>
      <c r="H1542" s="4" t="s">
        <v>22</v>
      </c>
      <c r="I1542" s="3">
        <v>43500</v>
      </c>
      <c r="J1542" s="3">
        <v>48300</v>
      </c>
      <c r="K1542" s="3">
        <v>44200</v>
      </c>
      <c r="L1542" s="3">
        <v>49100</v>
      </c>
      <c r="M1542" s="3">
        <v>44600</v>
      </c>
      <c r="N1542" s="3">
        <v>49100</v>
      </c>
      <c r="O1542" s="11">
        <v>49100</v>
      </c>
      <c r="P1542" s="11">
        <v>53700</v>
      </c>
      <c r="Q1542" s="11">
        <v>52000</v>
      </c>
      <c r="R1542" s="11">
        <v>56900</v>
      </c>
    </row>
    <row r="1543" spans="1:18" hidden="1">
      <c r="A1543" s="10" t="s">
        <v>2293</v>
      </c>
      <c r="B1543" s="10" t="str">
        <f t="shared" si="50"/>
        <v>AVSY500</v>
      </c>
      <c r="C1543" s="4" t="s">
        <v>1814</v>
      </c>
      <c r="D1543" s="4" t="s">
        <v>20</v>
      </c>
      <c r="E1543" s="4" t="s">
        <v>2244</v>
      </c>
      <c r="F1543" s="4">
        <v>0.55500000000000005</v>
      </c>
      <c r="G1543" s="4">
        <v>36</v>
      </c>
      <c r="H1543" s="4" t="s">
        <v>22</v>
      </c>
      <c r="I1543" s="3">
        <v>43500</v>
      </c>
      <c r="J1543" s="3">
        <v>48300</v>
      </c>
      <c r="K1543" s="3">
        <v>44200</v>
      </c>
      <c r="L1543" s="3">
        <v>49100</v>
      </c>
      <c r="M1543" s="3">
        <v>44600</v>
      </c>
      <c r="N1543" s="3">
        <v>49100</v>
      </c>
      <c r="O1543" s="11">
        <v>49100</v>
      </c>
      <c r="P1543" s="11">
        <v>53700</v>
      </c>
      <c r="Q1543" s="11">
        <v>52000</v>
      </c>
      <c r="R1543" s="11">
        <v>56900</v>
      </c>
    </row>
    <row r="1544" spans="1:18" hidden="1">
      <c r="A1544" s="10" t="s">
        <v>2294</v>
      </c>
      <c r="B1544" s="10" t="str">
        <f t="shared" si="50"/>
        <v>AVSY500</v>
      </c>
      <c r="C1544" s="4" t="s">
        <v>1816</v>
      </c>
      <c r="D1544" s="4" t="s">
        <v>20</v>
      </c>
      <c r="E1544" s="4" t="s">
        <v>2244</v>
      </c>
      <c r="F1544" s="4">
        <v>0.56399999999999995</v>
      </c>
      <c r="G1544" s="4">
        <v>36</v>
      </c>
      <c r="H1544" s="4" t="s">
        <v>22</v>
      </c>
      <c r="I1544" s="3">
        <v>43500</v>
      </c>
      <c r="J1544" s="3">
        <v>48300</v>
      </c>
      <c r="K1544" s="3">
        <v>44200</v>
      </c>
      <c r="L1544" s="3">
        <v>49100</v>
      </c>
      <c r="M1544" s="3">
        <v>44600</v>
      </c>
      <c r="N1544" s="3">
        <v>49100</v>
      </c>
      <c r="O1544" s="11">
        <v>49100</v>
      </c>
      <c r="P1544" s="11">
        <v>53700</v>
      </c>
      <c r="Q1544" s="11">
        <v>52000</v>
      </c>
      <c r="R1544" s="11">
        <v>56900</v>
      </c>
    </row>
    <row r="1545" spans="1:18" hidden="1">
      <c r="A1545" s="10" t="s">
        <v>2295</v>
      </c>
      <c r="B1545" s="10" t="str">
        <f t="shared" si="50"/>
        <v>AVSY500</v>
      </c>
      <c r="C1545" s="4" t="s">
        <v>1818</v>
      </c>
      <c r="D1545" s="4" t="s">
        <v>20</v>
      </c>
      <c r="E1545" s="4" t="s">
        <v>2244</v>
      </c>
      <c r="F1545" s="4">
        <v>0.57099999999999995</v>
      </c>
      <c r="G1545" s="4">
        <v>36</v>
      </c>
      <c r="H1545" s="4" t="s">
        <v>22</v>
      </c>
      <c r="I1545" s="3">
        <v>43500</v>
      </c>
      <c r="J1545" s="3">
        <v>48300</v>
      </c>
      <c r="K1545" s="3">
        <v>44200</v>
      </c>
      <c r="L1545" s="3">
        <v>49100</v>
      </c>
      <c r="M1545" s="3">
        <v>44600</v>
      </c>
      <c r="N1545" s="3">
        <v>49100</v>
      </c>
      <c r="O1545" s="11">
        <v>49100</v>
      </c>
      <c r="P1545" s="11">
        <v>53700</v>
      </c>
      <c r="Q1545" s="11">
        <v>52000</v>
      </c>
      <c r="R1545" s="11">
        <v>56900</v>
      </c>
    </row>
    <row r="1546" spans="1:18" hidden="1">
      <c r="A1546" s="10" t="s">
        <v>2296</v>
      </c>
      <c r="B1546" s="10" t="str">
        <f t="shared" si="50"/>
        <v>AVSY500</v>
      </c>
      <c r="C1546" s="4" t="s">
        <v>1820</v>
      </c>
      <c r="D1546" s="4" t="s">
        <v>20</v>
      </c>
      <c r="E1546" s="4" t="s">
        <v>2244</v>
      </c>
      <c r="F1546" s="4">
        <v>0.54600000000000004</v>
      </c>
      <c r="G1546" s="4">
        <v>36</v>
      </c>
      <c r="H1546" s="4" t="s">
        <v>22</v>
      </c>
      <c r="I1546" s="3">
        <v>43500</v>
      </c>
      <c r="J1546" s="3">
        <v>48300</v>
      </c>
      <c r="K1546" s="3">
        <v>44200</v>
      </c>
      <c r="L1546" s="3">
        <v>49100</v>
      </c>
      <c r="M1546" s="3">
        <v>44600</v>
      </c>
      <c r="N1546" s="3">
        <v>49100</v>
      </c>
      <c r="O1546" s="11">
        <v>49100</v>
      </c>
      <c r="P1546" s="11">
        <v>53700</v>
      </c>
      <c r="Q1546" s="11">
        <v>52000</v>
      </c>
      <c r="R1546" s="11">
        <v>56900</v>
      </c>
    </row>
    <row r="1547" spans="1:18" hidden="1">
      <c r="A1547" s="10" t="s">
        <v>2297</v>
      </c>
      <c r="B1547" s="10" t="str">
        <f t="shared" si="50"/>
        <v>AVSY500</v>
      </c>
      <c r="C1547" s="4" t="s">
        <v>1824</v>
      </c>
      <c r="D1547" s="4" t="s">
        <v>20</v>
      </c>
      <c r="E1547" s="4" t="s">
        <v>2244</v>
      </c>
      <c r="F1547" s="4">
        <v>0.56899999999999995</v>
      </c>
      <c r="G1547" s="4">
        <v>36</v>
      </c>
      <c r="H1547" s="4" t="s">
        <v>22</v>
      </c>
      <c r="I1547" s="3">
        <v>43500</v>
      </c>
      <c r="J1547" s="3">
        <v>48300</v>
      </c>
      <c r="K1547" s="3">
        <v>44200</v>
      </c>
      <c r="L1547" s="3">
        <v>49100</v>
      </c>
      <c r="M1547" s="3">
        <v>44600</v>
      </c>
      <c r="N1547" s="3">
        <v>49100</v>
      </c>
      <c r="O1547" s="11">
        <v>49100</v>
      </c>
      <c r="P1547" s="11">
        <v>53700</v>
      </c>
      <c r="Q1547" s="11">
        <v>52000</v>
      </c>
      <c r="R1547" s="11">
        <v>56900</v>
      </c>
    </row>
    <row r="1548" spans="1:18" hidden="1">
      <c r="A1548" s="10" t="s">
        <v>2298</v>
      </c>
      <c r="B1548" s="10" t="str">
        <f t="shared" si="50"/>
        <v>AVSY500</v>
      </c>
      <c r="C1548" s="4" t="s">
        <v>1826</v>
      </c>
      <c r="D1548" s="4" t="s">
        <v>20</v>
      </c>
      <c r="E1548" s="4" t="s">
        <v>2244</v>
      </c>
      <c r="F1548" s="4">
        <v>0.55500000000000005</v>
      </c>
      <c r="G1548" s="4">
        <v>36</v>
      </c>
      <c r="H1548" s="4" t="s">
        <v>22</v>
      </c>
      <c r="I1548" s="3">
        <v>43500</v>
      </c>
      <c r="J1548" s="3">
        <v>48300</v>
      </c>
      <c r="K1548" s="3">
        <v>44200</v>
      </c>
      <c r="L1548" s="3">
        <v>49100</v>
      </c>
      <c r="M1548" s="3">
        <v>44600</v>
      </c>
      <c r="N1548" s="3">
        <v>49100</v>
      </c>
      <c r="O1548" s="11">
        <v>49100</v>
      </c>
      <c r="P1548" s="11">
        <v>53700</v>
      </c>
      <c r="Q1548" s="11">
        <v>52000</v>
      </c>
      <c r="R1548" s="11">
        <v>56900</v>
      </c>
    </row>
    <row r="1549" spans="1:18" hidden="1">
      <c r="A1549" s="10" t="s">
        <v>2299</v>
      </c>
      <c r="B1549" s="10" t="str">
        <f t="shared" si="50"/>
        <v>AVSY500</v>
      </c>
      <c r="C1549" s="4" t="s">
        <v>1828</v>
      </c>
      <c r="D1549" s="4" t="s">
        <v>20</v>
      </c>
      <c r="E1549" s="4" t="s">
        <v>2244</v>
      </c>
      <c r="F1549" s="4">
        <v>0.54600000000000004</v>
      </c>
      <c r="G1549" s="4">
        <v>36</v>
      </c>
      <c r="H1549" s="4" t="s">
        <v>22</v>
      </c>
      <c r="I1549" s="3">
        <v>43500</v>
      </c>
      <c r="J1549" s="3">
        <v>48300</v>
      </c>
      <c r="K1549" s="3">
        <v>44200</v>
      </c>
      <c r="L1549" s="3">
        <v>49100</v>
      </c>
      <c r="M1549" s="3">
        <v>44600</v>
      </c>
      <c r="N1549" s="3">
        <v>49100</v>
      </c>
      <c r="O1549" s="11">
        <v>49100</v>
      </c>
      <c r="P1549" s="11">
        <v>53700</v>
      </c>
      <c r="Q1549" s="11">
        <v>52000</v>
      </c>
      <c r="R1549" s="11">
        <v>56900</v>
      </c>
    </row>
    <row r="1550" spans="1:18" hidden="1">
      <c r="A1550" s="10" t="s">
        <v>2300</v>
      </c>
      <c r="B1550" s="10" t="str">
        <f t="shared" si="50"/>
        <v>AVSY500</v>
      </c>
      <c r="C1550" s="4" t="s">
        <v>1832</v>
      </c>
      <c r="D1550" s="4" t="s">
        <v>20</v>
      </c>
      <c r="E1550" s="4" t="s">
        <v>2244</v>
      </c>
      <c r="F1550" s="4">
        <v>0.57299999999999995</v>
      </c>
      <c r="G1550" s="4">
        <v>36</v>
      </c>
      <c r="H1550" s="4" t="s">
        <v>22</v>
      </c>
      <c r="I1550" s="3">
        <v>43500</v>
      </c>
      <c r="J1550" s="3">
        <v>48300</v>
      </c>
      <c r="K1550" s="3">
        <v>44200</v>
      </c>
      <c r="L1550" s="3">
        <v>49100</v>
      </c>
      <c r="M1550" s="3">
        <v>44600</v>
      </c>
      <c r="N1550" s="3">
        <v>49100</v>
      </c>
      <c r="O1550" s="11">
        <v>49100</v>
      </c>
      <c r="P1550" s="11">
        <v>53700</v>
      </c>
      <c r="Q1550" s="11">
        <v>52000</v>
      </c>
      <c r="R1550" s="11">
        <v>56900</v>
      </c>
    </row>
    <row r="1551" spans="1:18" hidden="1">
      <c r="A1551" s="10" t="s">
        <v>2301</v>
      </c>
      <c r="B1551" s="10" t="str">
        <f t="shared" si="50"/>
        <v>AVSY500</v>
      </c>
      <c r="C1551" s="4" t="s">
        <v>1834</v>
      </c>
      <c r="D1551" s="4" t="s">
        <v>20</v>
      </c>
      <c r="E1551" s="4" t="s">
        <v>2244</v>
      </c>
      <c r="F1551" s="4">
        <v>0.59099999999999997</v>
      </c>
      <c r="G1551" s="4">
        <v>36</v>
      </c>
      <c r="H1551" s="4" t="s">
        <v>22</v>
      </c>
      <c r="I1551" s="3">
        <v>43500</v>
      </c>
      <c r="J1551" s="3">
        <v>48300</v>
      </c>
      <c r="K1551" s="3">
        <v>44200</v>
      </c>
      <c r="L1551" s="3">
        <v>49100</v>
      </c>
      <c r="M1551" s="3">
        <v>44600</v>
      </c>
      <c r="N1551" s="3">
        <v>49100</v>
      </c>
      <c r="O1551" s="11">
        <v>49100</v>
      </c>
      <c r="P1551" s="11">
        <v>53700</v>
      </c>
      <c r="Q1551" s="11">
        <v>52000</v>
      </c>
      <c r="R1551" s="11">
        <v>56900</v>
      </c>
    </row>
    <row r="1552" spans="1:18" hidden="1">
      <c r="A1552" s="10" t="s">
        <v>2302</v>
      </c>
      <c r="B1552" s="10" t="str">
        <f t="shared" si="50"/>
        <v>AVSY500</v>
      </c>
      <c r="C1552" s="4" t="s">
        <v>1836</v>
      </c>
      <c r="D1552" s="4" t="s">
        <v>20</v>
      </c>
      <c r="E1552" s="4" t="s">
        <v>2244</v>
      </c>
      <c r="F1552" s="4">
        <v>0.58499999999999996</v>
      </c>
      <c r="G1552" s="4">
        <v>36</v>
      </c>
      <c r="H1552" s="4" t="s">
        <v>22</v>
      </c>
      <c r="I1552" s="3">
        <v>43500</v>
      </c>
      <c r="J1552" s="3">
        <v>48300</v>
      </c>
      <c r="K1552" s="3">
        <v>44200</v>
      </c>
      <c r="L1552" s="3">
        <v>49100</v>
      </c>
      <c r="M1552" s="3">
        <v>44600</v>
      </c>
      <c r="N1552" s="3">
        <v>49100</v>
      </c>
      <c r="O1552" s="11">
        <v>49100</v>
      </c>
      <c r="P1552" s="11">
        <v>53700</v>
      </c>
      <c r="Q1552" s="11">
        <v>52000</v>
      </c>
      <c r="R1552" s="11">
        <v>56900</v>
      </c>
    </row>
    <row r="1553" spans="1:18" hidden="1">
      <c r="A1553" s="10" t="s">
        <v>2303</v>
      </c>
      <c r="B1553" s="10" t="str">
        <f t="shared" ref="B1553:B1616" si="51">LEFT(A1553,7)</f>
        <v>AVSY500</v>
      </c>
      <c r="C1553" s="4" t="s">
        <v>1838</v>
      </c>
      <c r="D1553" s="4" t="s">
        <v>20</v>
      </c>
      <c r="E1553" s="4" t="s">
        <v>2244</v>
      </c>
      <c r="F1553" s="4">
        <v>0.56399999999999995</v>
      </c>
      <c r="G1553" s="4">
        <v>36</v>
      </c>
      <c r="H1553" s="4" t="s">
        <v>22</v>
      </c>
      <c r="I1553" s="3">
        <v>43500</v>
      </c>
      <c r="J1553" s="3">
        <v>48300</v>
      </c>
      <c r="K1553" s="3">
        <v>44200</v>
      </c>
      <c r="L1553" s="3">
        <v>49100</v>
      </c>
      <c r="M1553" s="3">
        <v>44600</v>
      </c>
      <c r="N1553" s="3">
        <v>49100</v>
      </c>
      <c r="O1553" s="11">
        <v>49100</v>
      </c>
      <c r="P1553" s="11">
        <v>53700</v>
      </c>
      <c r="Q1553" s="11">
        <v>52000</v>
      </c>
      <c r="R1553" s="11">
        <v>56900</v>
      </c>
    </row>
    <row r="1554" spans="1:18" hidden="1">
      <c r="A1554" s="10" t="s">
        <v>2304</v>
      </c>
      <c r="B1554" s="10" t="str">
        <f t="shared" si="51"/>
        <v>AVSY500</v>
      </c>
      <c r="C1554" s="4" t="s">
        <v>1840</v>
      </c>
      <c r="D1554" s="4" t="s">
        <v>20</v>
      </c>
      <c r="E1554" s="4" t="s">
        <v>2244</v>
      </c>
      <c r="F1554" s="4">
        <v>0.61399999999999999</v>
      </c>
      <c r="G1554" s="4">
        <v>36</v>
      </c>
      <c r="H1554" s="4" t="s">
        <v>22</v>
      </c>
      <c r="I1554" s="3">
        <v>43500</v>
      </c>
      <c r="J1554" s="3">
        <v>48300</v>
      </c>
      <c r="K1554" s="3">
        <v>44200</v>
      </c>
      <c r="L1554" s="3">
        <v>49100</v>
      </c>
      <c r="M1554" s="3">
        <v>44600</v>
      </c>
      <c r="N1554" s="3">
        <v>49100</v>
      </c>
      <c r="O1554" s="11">
        <v>49100</v>
      </c>
      <c r="P1554" s="11">
        <v>53700</v>
      </c>
      <c r="Q1554" s="11">
        <v>52000</v>
      </c>
      <c r="R1554" s="11">
        <v>56900</v>
      </c>
    </row>
    <row r="1555" spans="1:18" hidden="1">
      <c r="A1555" s="10" t="s">
        <v>2305</v>
      </c>
      <c r="B1555" s="10" t="str">
        <f t="shared" si="51"/>
        <v>AVSY500</v>
      </c>
      <c r="C1555" s="4" t="s">
        <v>1842</v>
      </c>
      <c r="D1555" s="4" t="s">
        <v>20</v>
      </c>
      <c r="E1555" s="4" t="s">
        <v>2244</v>
      </c>
      <c r="F1555" s="4">
        <v>0.56399999999999995</v>
      </c>
      <c r="G1555" s="4">
        <v>36</v>
      </c>
      <c r="H1555" s="4" t="s">
        <v>22</v>
      </c>
      <c r="I1555" s="3">
        <v>43500</v>
      </c>
      <c r="J1555" s="3">
        <v>48300</v>
      </c>
      <c r="K1555" s="3">
        <v>44200</v>
      </c>
      <c r="L1555" s="3">
        <v>49100</v>
      </c>
      <c r="M1555" s="3">
        <v>44600</v>
      </c>
      <c r="N1555" s="3">
        <v>49100</v>
      </c>
      <c r="O1555" s="11">
        <v>49100</v>
      </c>
      <c r="P1555" s="11">
        <v>53700</v>
      </c>
      <c r="Q1555" s="11">
        <v>52000</v>
      </c>
      <c r="R1555" s="11">
        <v>56900</v>
      </c>
    </row>
    <row r="1556" spans="1:18" hidden="1">
      <c r="A1556" s="10" t="s">
        <v>2306</v>
      </c>
      <c r="B1556" s="10" t="str">
        <f t="shared" si="51"/>
        <v>AVSY500</v>
      </c>
      <c r="C1556" s="4" t="s">
        <v>1844</v>
      </c>
      <c r="D1556" s="4" t="s">
        <v>20</v>
      </c>
      <c r="E1556" s="4" t="s">
        <v>2244</v>
      </c>
      <c r="F1556" s="4">
        <v>0.54600000000000004</v>
      </c>
      <c r="G1556" s="4">
        <v>36</v>
      </c>
      <c r="H1556" s="4" t="s">
        <v>22</v>
      </c>
      <c r="I1556" s="3">
        <v>43500</v>
      </c>
      <c r="J1556" s="3">
        <v>48300</v>
      </c>
      <c r="K1556" s="3">
        <v>44200</v>
      </c>
      <c r="L1556" s="3">
        <v>49100</v>
      </c>
      <c r="M1556" s="3">
        <v>44600</v>
      </c>
      <c r="N1556" s="3">
        <v>49100</v>
      </c>
      <c r="O1556" s="11">
        <v>49100</v>
      </c>
      <c r="P1556" s="11">
        <v>53700</v>
      </c>
      <c r="Q1556" s="11">
        <v>52000</v>
      </c>
      <c r="R1556" s="11">
        <v>56900</v>
      </c>
    </row>
    <row r="1557" spans="1:18" hidden="1">
      <c r="A1557" s="10" t="s">
        <v>2307</v>
      </c>
      <c r="B1557" s="10" t="str">
        <f t="shared" si="51"/>
        <v>AVSY500</v>
      </c>
      <c r="C1557" s="4" t="s">
        <v>1846</v>
      </c>
      <c r="D1557" s="4" t="s">
        <v>20</v>
      </c>
      <c r="E1557" s="4" t="s">
        <v>2244</v>
      </c>
      <c r="F1557" s="4">
        <v>0.55800000000000005</v>
      </c>
      <c r="G1557" s="4">
        <v>36</v>
      </c>
      <c r="H1557" s="4" t="s">
        <v>22</v>
      </c>
      <c r="I1557" s="3">
        <v>43500</v>
      </c>
      <c r="J1557" s="3">
        <v>48300</v>
      </c>
      <c r="K1557" s="3">
        <v>44200</v>
      </c>
      <c r="L1557" s="3">
        <v>49100</v>
      </c>
      <c r="M1557" s="3">
        <v>44600</v>
      </c>
      <c r="N1557" s="3">
        <v>49100</v>
      </c>
      <c r="O1557" s="11">
        <v>49100</v>
      </c>
      <c r="P1557" s="11">
        <v>53700</v>
      </c>
      <c r="Q1557" s="11">
        <v>52000</v>
      </c>
      <c r="R1557" s="11">
        <v>56900</v>
      </c>
    </row>
    <row r="1558" spans="1:18" hidden="1">
      <c r="A1558" s="10" t="s">
        <v>2308</v>
      </c>
      <c r="B1558" s="10" t="str">
        <f t="shared" si="51"/>
        <v>AVSY500</v>
      </c>
      <c r="C1558" s="4" t="s">
        <v>1848</v>
      </c>
      <c r="D1558" s="4" t="s">
        <v>20</v>
      </c>
      <c r="E1558" s="4" t="s">
        <v>2244</v>
      </c>
      <c r="F1558" s="4">
        <v>0.55000000000000004</v>
      </c>
      <c r="G1558" s="4">
        <v>36</v>
      </c>
      <c r="H1558" s="4" t="s">
        <v>22</v>
      </c>
      <c r="I1558" s="3">
        <v>43500</v>
      </c>
      <c r="J1558" s="3">
        <v>48300</v>
      </c>
      <c r="K1558" s="3">
        <v>44200</v>
      </c>
      <c r="L1558" s="3">
        <v>49100</v>
      </c>
      <c r="M1558" s="3">
        <v>44600</v>
      </c>
      <c r="N1558" s="3">
        <v>49100</v>
      </c>
      <c r="O1558" s="11">
        <v>49100</v>
      </c>
      <c r="P1558" s="11">
        <v>53700</v>
      </c>
      <c r="Q1558" s="11">
        <v>52000</v>
      </c>
      <c r="R1558" s="11">
        <v>56900</v>
      </c>
    </row>
    <row r="1559" spans="1:18" hidden="1">
      <c r="A1559" s="10" t="s">
        <v>2309</v>
      </c>
      <c r="B1559" s="10" t="str">
        <f t="shared" si="51"/>
        <v>AVSY500</v>
      </c>
      <c r="C1559" s="4" t="s">
        <v>1850</v>
      </c>
      <c r="D1559" s="4" t="s">
        <v>20</v>
      </c>
      <c r="E1559" s="4" t="s">
        <v>2244</v>
      </c>
      <c r="F1559" s="4">
        <v>0.56399999999999995</v>
      </c>
      <c r="G1559" s="4">
        <v>36</v>
      </c>
      <c r="H1559" s="4" t="s">
        <v>22</v>
      </c>
      <c r="I1559" s="3">
        <v>43500</v>
      </c>
      <c r="J1559" s="3">
        <v>48300</v>
      </c>
      <c r="K1559" s="3">
        <v>44200</v>
      </c>
      <c r="L1559" s="3">
        <v>49100</v>
      </c>
      <c r="M1559" s="3">
        <v>44600</v>
      </c>
      <c r="N1559" s="3">
        <v>49100</v>
      </c>
      <c r="O1559" s="11">
        <v>49100</v>
      </c>
      <c r="P1559" s="11">
        <v>53700</v>
      </c>
      <c r="Q1559" s="11">
        <v>52000</v>
      </c>
      <c r="R1559" s="11">
        <v>56900</v>
      </c>
    </row>
    <row r="1560" spans="1:18" hidden="1">
      <c r="A1560" s="10" t="s">
        <v>2310</v>
      </c>
      <c r="B1560" s="10" t="str">
        <f t="shared" si="51"/>
        <v>AVSY500</v>
      </c>
      <c r="C1560" s="4" t="s">
        <v>1852</v>
      </c>
      <c r="D1560" s="4" t="s">
        <v>20</v>
      </c>
      <c r="E1560" s="4" t="s">
        <v>2244</v>
      </c>
      <c r="F1560" s="4">
        <v>0.57299999999999995</v>
      </c>
      <c r="G1560" s="4">
        <v>36</v>
      </c>
      <c r="H1560" s="4" t="s">
        <v>22</v>
      </c>
      <c r="I1560" s="3">
        <v>43500</v>
      </c>
      <c r="J1560" s="3">
        <v>48300</v>
      </c>
      <c r="K1560" s="3">
        <v>44200</v>
      </c>
      <c r="L1560" s="3">
        <v>49100</v>
      </c>
      <c r="M1560" s="3">
        <v>44600</v>
      </c>
      <c r="N1560" s="3">
        <v>49100</v>
      </c>
      <c r="O1560" s="11">
        <v>49100</v>
      </c>
      <c r="P1560" s="11">
        <v>53700</v>
      </c>
      <c r="Q1560" s="11">
        <v>52000</v>
      </c>
      <c r="R1560" s="11">
        <v>56900</v>
      </c>
    </row>
    <row r="1561" spans="1:18" hidden="1">
      <c r="A1561" s="10" t="s">
        <v>2311</v>
      </c>
      <c r="B1561" s="10" t="str">
        <f t="shared" si="51"/>
        <v>AVSY500</v>
      </c>
      <c r="C1561" s="4" t="s">
        <v>1854</v>
      </c>
      <c r="D1561" s="4" t="s">
        <v>20</v>
      </c>
      <c r="E1561" s="4" t="s">
        <v>2244</v>
      </c>
      <c r="F1561" s="4">
        <v>0.54600000000000004</v>
      </c>
      <c r="G1561" s="4">
        <v>36</v>
      </c>
      <c r="H1561" s="4" t="s">
        <v>22</v>
      </c>
      <c r="I1561" s="3">
        <v>43500</v>
      </c>
      <c r="J1561" s="3">
        <v>48300</v>
      </c>
      <c r="K1561" s="3">
        <v>44200</v>
      </c>
      <c r="L1561" s="3">
        <v>49100</v>
      </c>
      <c r="M1561" s="3">
        <v>44600</v>
      </c>
      <c r="N1561" s="3">
        <v>49100</v>
      </c>
      <c r="O1561" s="11">
        <v>49100</v>
      </c>
      <c r="P1561" s="11">
        <v>53700</v>
      </c>
      <c r="Q1561" s="11">
        <v>52000</v>
      </c>
      <c r="R1561" s="11">
        <v>56900</v>
      </c>
    </row>
    <row r="1562" spans="1:18" hidden="1">
      <c r="A1562" s="10" t="s">
        <v>2312</v>
      </c>
      <c r="B1562" s="10" t="str">
        <f t="shared" si="51"/>
        <v>AVSY500</v>
      </c>
      <c r="C1562" s="4" t="s">
        <v>1856</v>
      </c>
      <c r="D1562" s="4" t="s">
        <v>20</v>
      </c>
      <c r="E1562" s="4" t="s">
        <v>2244</v>
      </c>
      <c r="F1562" s="4">
        <v>0.55400000000000005</v>
      </c>
      <c r="G1562" s="4">
        <v>36</v>
      </c>
      <c r="H1562" s="4" t="s">
        <v>22</v>
      </c>
      <c r="I1562" s="3">
        <v>43500</v>
      </c>
      <c r="J1562" s="3">
        <v>48300</v>
      </c>
      <c r="K1562" s="3">
        <v>44200</v>
      </c>
      <c r="L1562" s="3">
        <v>49100</v>
      </c>
      <c r="M1562" s="3">
        <v>44600</v>
      </c>
      <c r="N1562" s="3">
        <v>49100</v>
      </c>
      <c r="O1562" s="11">
        <v>49100</v>
      </c>
      <c r="P1562" s="11">
        <v>53700</v>
      </c>
      <c r="Q1562" s="11">
        <v>52000</v>
      </c>
      <c r="R1562" s="11">
        <v>56900</v>
      </c>
    </row>
    <row r="1563" spans="1:18" hidden="1">
      <c r="A1563" s="10" t="s">
        <v>2313</v>
      </c>
      <c r="B1563" s="10" t="str">
        <f t="shared" si="51"/>
        <v>AVSY500</v>
      </c>
      <c r="C1563" s="4" t="s">
        <v>1858</v>
      </c>
      <c r="D1563" s="4" t="s">
        <v>20</v>
      </c>
      <c r="E1563" s="4" t="s">
        <v>2244</v>
      </c>
      <c r="F1563" s="4">
        <v>0.58799999999999997</v>
      </c>
      <c r="G1563" s="4">
        <v>36</v>
      </c>
      <c r="H1563" s="4" t="s">
        <v>22</v>
      </c>
      <c r="I1563" s="3">
        <v>43500</v>
      </c>
      <c r="J1563" s="3">
        <v>48300</v>
      </c>
      <c r="K1563" s="3">
        <v>44200</v>
      </c>
      <c r="L1563" s="3">
        <v>49100</v>
      </c>
      <c r="M1563" s="3">
        <v>44600</v>
      </c>
      <c r="N1563" s="3">
        <v>49100</v>
      </c>
      <c r="O1563" s="11">
        <v>49100</v>
      </c>
      <c r="P1563" s="11">
        <v>53700</v>
      </c>
      <c r="Q1563" s="11">
        <v>52000</v>
      </c>
      <c r="R1563" s="11">
        <v>56900</v>
      </c>
    </row>
    <row r="1564" spans="1:18" hidden="1">
      <c r="A1564" s="10" t="s">
        <v>2314</v>
      </c>
      <c r="B1564" s="10" t="str">
        <f t="shared" si="51"/>
        <v>AVSY500</v>
      </c>
      <c r="C1564" s="4" t="s">
        <v>1860</v>
      </c>
      <c r="D1564" s="4" t="s">
        <v>20</v>
      </c>
      <c r="E1564" s="4" t="s">
        <v>2244</v>
      </c>
      <c r="F1564" s="4">
        <v>0.6</v>
      </c>
      <c r="G1564" s="4">
        <v>36</v>
      </c>
      <c r="H1564" s="4" t="s">
        <v>22</v>
      </c>
      <c r="I1564" s="3">
        <v>43500</v>
      </c>
      <c r="J1564" s="3">
        <v>48300</v>
      </c>
      <c r="K1564" s="3">
        <v>44200</v>
      </c>
      <c r="L1564" s="3">
        <v>49100</v>
      </c>
      <c r="M1564" s="3">
        <v>44600</v>
      </c>
      <c r="N1564" s="3">
        <v>49100</v>
      </c>
      <c r="O1564" s="11">
        <v>49100</v>
      </c>
      <c r="P1564" s="11">
        <v>53700</v>
      </c>
      <c r="Q1564" s="11">
        <v>52000</v>
      </c>
      <c r="R1564" s="11">
        <v>56900</v>
      </c>
    </row>
    <row r="1565" spans="1:18" hidden="1">
      <c r="A1565" s="10" t="s">
        <v>2315</v>
      </c>
      <c r="B1565" s="10" t="str">
        <f t="shared" si="51"/>
        <v>AVSY500</v>
      </c>
      <c r="C1565" s="4" t="s">
        <v>1862</v>
      </c>
      <c r="D1565" s="4" t="s">
        <v>20</v>
      </c>
      <c r="E1565" s="4" t="s">
        <v>2244</v>
      </c>
      <c r="F1565" s="4">
        <v>0.54600000000000004</v>
      </c>
      <c r="G1565" s="4">
        <v>36</v>
      </c>
      <c r="H1565" s="4" t="s">
        <v>22</v>
      </c>
      <c r="I1565" s="3">
        <v>43500</v>
      </c>
      <c r="J1565" s="3">
        <v>48300</v>
      </c>
      <c r="K1565" s="3">
        <v>44200</v>
      </c>
      <c r="L1565" s="3">
        <v>49100</v>
      </c>
      <c r="M1565" s="3">
        <v>44600</v>
      </c>
      <c r="N1565" s="3">
        <v>49100</v>
      </c>
      <c r="O1565" s="11">
        <v>49100</v>
      </c>
      <c r="P1565" s="11">
        <v>53700</v>
      </c>
      <c r="Q1565" s="11">
        <v>52000</v>
      </c>
      <c r="R1565" s="11">
        <v>56900</v>
      </c>
    </row>
    <row r="1566" spans="1:18" hidden="1">
      <c r="A1566" s="10" t="s">
        <v>2316</v>
      </c>
      <c r="B1566" s="10" t="str">
        <f t="shared" si="51"/>
        <v>AVSY500</v>
      </c>
      <c r="C1566" s="4" t="s">
        <v>1866</v>
      </c>
      <c r="D1566" s="4" t="s">
        <v>20</v>
      </c>
      <c r="E1566" s="4" t="s">
        <v>2244</v>
      </c>
      <c r="F1566" s="4">
        <v>0.58899999999999997</v>
      </c>
      <c r="G1566" s="4">
        <v>36</v>
      </c>
      <c r="H1566" s="4" t="s">
        <v>22</v>
      </c>
      <c r="I1566" s="3">
        <v>43500</v>
      </c>
      <c r="J1566" s="3">
        <v>48300</v>
      </c>
      <c r="K1566" s="3">
        <v>44200</v>
      </c>
      <c r="L1566" s="3">
        <v>49100</v>
      </c>
      <c r="M1566" s="3">
        <v>44600</v>
      </c>
      <c r="N1566" s="3">
        <v>49100</v>
      </c>
      <c r="O1566" s="11">
        <v>49100</v>
      </c>
      <c r="P1566" s="11">
        <v>53700</v>
      </c>
      <c r="Q1566" s="11">
        <v>52000</v>
      </c>
      <c r="R1566" s="11">
        <v>56900</v>
      </c>
    </row>
    <row r="1567" spans="1:18" hidden="1">
      <c r="A1567" s="10" t="s">
        <v>2317</v>
      </c>
      <c r="B1567" s="10" t="str">
        <f t="shared" si="51"/>
        <v>AVSY500</v>
      </c>
      <c r="C1567" s="4" t="s">
        <v>1868</v>
      </c>
      <c r="D1567" s="4" t="s">
        <v>20</v>
      </c>
      <c r="E1567" s="4" t="s">
        <v>2244</v>
      </c>
      <c r="F1567" s="4">
        <v>0.60299999999999998</v>
      </c>
      <c r="G1567" s="4">
        <v>36</v>
      </c>
      <c r="H1567" s="4" t="s">
        <v>22</v>
      </c>
      <c r="I1567" s="3">
        <v>43500</v>
      </c>
      <c r="J1567" s="3">
        <v>48300</v>
      </c>
      <c r="K1567" s="3">
        <v>44200</v>
      </c>
      <c r="L1567" s="3">
        <v>49100</v>
      </c>
      <c r="M1567" s="3">
        <v>44600</v>
      </c>
      <c r="N1567" s="3">
        <v>49100</v>
      </c>
      <c r="O1567" s="11">
        <v>49100</v>
      </c>
      <c r="P1567" s="11">
        <v>53700</v>
      </c>
      <c r="Q1567" s="11">
        <v>52000</v>
      </c>
      <c r="R1567" s="11">
        <v>56900</v>
      </c>
    </row>
    <row r="1568" spans="1:18" hidden="1">
      <c r="A1568" s="10" t="s">
        <v>2318</v>
      </c>
      <c r="B1568" s="10" t="str">
        <f t="shared" si="51"/>
        <v>AVSY500</v>
      </c>
      <c r="C1568" s="4" t="s">
        <v>1870</v>
      </c>
      <c r="D1568" s="4" t="s">
        <v>20</v>
      </c>
      <c r="E1568" s="4" t="s">
        <v>2244</v>
      </c>
      <c r="F1568" s="4">
        <v>0.57799999999999996</v>
      </c>
      <c r="G1568" s="4">
        <v>36</v>
      </c>
      <c r="H1568" s="4" t="s">
        <v>22</v>
      </c>
      <c r="I1568" s="3">
        <v>43500</v>
      </c>
      <c r="J1568" s="3">
        <v>48300</v>
      </c>
      <c r="K1568" s="3">
        <v>44200</v>
      </c>
      <c r="L1568" s="3">
        <v>49100</v>
      </c>
      <c r="M1568" s="3">
        <v>44600</v>
      </c>
      <c r="N1568" s="3">
        <v>49100</v>
      </c>
      <c r="O1568" s="11">
        <v>49100</v>
      </c>
      <c r="P1568" s="11">
        <v>53700</v>
      </c>
      <c r="Q1568" s="11">
        <v>52000</v>
      </c>
      <c r="R1568" s="11">
        <v>56900</v>
      </c>
    </row>
    <row r="1569" spans="1:18" hidden="1">
      <c r="A1569" s="10" t="s">
        <v>2319</v>
      </c>
      <c r="B1569" s="10" t="str">
        <f t="shared" si="51"/>
        <v>AVSY500</v>
      </c>
      <c r="C1569" s="4" t="s">
        <v>1872</v>
      </c>
      <c r="D1569" s="4" t="s">
        <v>20</v>
      </c>
      <c r="E1569" s="4" t="s">
        <v>2244</v>
      </c>
      <c r="F1569" s="4">
        <v>0.6</v>
      </c>
      <c r="G1569" s="4">
        <v>36</v>
      </c>
      <c r="H1569" s="4" t="s">
        <v>22</v>
      </c>
      <c r="I1569" s="3">
        <v>43500</v>
      </c>
      <c r="J1569" s="3">
        <v>48300</v>
      </c>
      <c r="K1569" s="3">
        <v>44200</v>
      </c>
      <c r="L1569" s="3">
        <v>49100</v>
      </c>
      <c r="M1569" s="3">
        <v>44600</v>
      </c>
      <c r="N1569" s="3">
        <v>49100</v>
      </c>
      <c r="O1569" s="11">
        <v>49100</v>
      </c>
      <c r="P1569" s="11">
        <v>53700</v>
      </c>
      <c r="Q1569" s="11">
        <v>52000</v>
      </c>
      <c r="R1569" s="11">
        <v>56900</v>
      </c>
    </row>
    <row r="1570" spans="1:18" hidden="1">
      <c r="A1570" s="10" t="s">
        <v>2320</v>
      </c>
      <c r="B1570" s="10" t="str">
        <f t="shared" si="51"/>
        <v>AVSY500</v>
      </c>
      <c r="C1570" s="4" t="s">
        <v>1874</v>
      </c>
      <c r="D1570" s="4" t="s">
        <v>20</v>
      </c>
      <c r="E1570" s="4" t="s">
        <v>2244</v>
      </c>
      <c r="F1570" s="4">
        <v>0.58899999999999997</v>
      </c>
      <c r="G1570" s="4">
        <v>36</v>
      </c>
      <c r="H1570" s="4" t="s">
        <v>22</v>
      </c>
      <c r="I1570" s="3">
        <v>43500</v>
      </c>
      <c r="J1570" s="3">
        <v>48300</v>
      </c>
      <c r="K1570" s="3">
        <v>44200</v>
      </c>
      <c r="L1570" s="3">
        <v>49100</v>
      </c>
      <c r="M1570" s="3">
        <v>44600</v>
      </c>
      <c r="N1570" s="3">
        <v>49100</v>
      </c>
      <c r="O1570" s="11">
        <v>49100</v>
      </c>
      <c r="P1570" s="11">
        <v>53700</v>
      </c>
      <c r="Q1570" s="11">
        <v>52000</v>
      </c>
      <c r="R1570" s="11">
        <v>56900</v>
      </c>
    </row>
    <row r="1571" spans="1:18" hidden="1">
      <c r="A1571" s="10" t="s">
        <v>2321</v>
      </c>
      <c r="B1571" s="10" t="str">
        <f t="shared" si="51"/>
        <v>AVSY500</v>
      </c>
      <c r="C1571" s="4" t="s">
        <v>1876</v>
      </c>
      <c r="D1571" s="4" t="s">
        <v>20</v>
      </c>
      <c r="E1571" s="4" t="s">
        <v>2244</v>
      </c>
      <c r="F1571" s="4">
        <v>0.54600000000000004</v>
      </c>
      <c r="G1571" s="4">
        <v>36</v>
      </c>
      <c r="H1571" s="4" t="s">
        <v>22</v>
      </c>
      <c r="I1571" s="3">
        <v>43500</v>
      </c>
      <c r="J1571" s="3">
        <v>48300</v>
      </c>
      <c r="K1571" s="3">
        <v>44200</v>
      </c>
      <c r="L1571" s="3">
        <v>49100</v>
      </c>
      <c r="M1571" s="3">
        <v>44600</v>
      </c>
      <c r="N1571" s="3">
        <v>49100</v>
      </c>
      <c r="O1571" s="11">
        <v>49100</v>
      </c>
      <c r="P1571" s="11">
        <v>53700</v>
      </c>
      <c r="Q1571" s="11">
        <v>52000</v>
      </c>
      <c r="R1571" s="11">
        <v>56900</v>
      </c>
    </row>
    <row r="1572" spans="1:18" hidden="1">
      <c r="A1572" s="10" t="s">
        <v>2322</v>
      </c>
      <c r="B1572" s="10" t="str">
        <f t="shared" si="51"/>
        <v>AVSY500</v>
      </c>
      <c r="C1572" s="4" t="s">
        <v>1880</v>
      </c>
      <c r="D1572" s="4" t="s">
        <v>20</v>
      </c>
      <c r="E1572" s="4" t="s">
        <v>2244</v>
      </c>
      <c r="F1572" s="4">
        <v>0.59399999999999997</v>
      </c>
      <c r="G1572" s="4">
        <v>36</v>
      </c>
      <c r="H1572" s="4" t="s">
        <v>22</v>
      </c>
      <c r="I1572" s="3">
        <v>43500</v>
      </c>
      <c r="J1572" s="3">
        <v>48300</v>
      </c>
      <c r="K1572" s="3">
        <v>44200</v>
      </c>
      <c r="L1572" s="3">
        <v>49100</v>
      </c>
      <c r="M1572" s="3">
        <v>44600</v>
      </c>
      <c r="N1572" s="3">
        <v>49100</v>
      </c>
      <c r="O1572" s="11">
        <v>49100</v>
      </c>
      <c r="P1572" s="11">
        <v>53700</v>
      </c>
      <c r="Q1572" s="11">
        <v>52000</v>
      </c>
      <c r="R1572" s="11">
        <v>56900</v>
      </c>
    </row>
    <row r="1573" spans="1:18" hidden="1">
      <c r="A1573" s="10" t="s">
        <v>2323</v>
      </c>
      <c r="B1573" s="10" t="str">
        <f t="shared" si="51"/>
        <v>AVSY500</v>
      </c>
      <c r="C1573" s="4" t="s">
        <v>1882</v>
      </c>
      <c r="D1573" s="4" t="s">
        <v>20</v>
      </c>
      <c r="E1573" s="4" t="s">
        <v>2244</v>
      </c>
      <c r="F1573" s="4">
        <v>0.58199999999999996</v>
      </c>
      <c r="G1573" s="4">
        <v>36</v>
      </c>
      <c r="H1573" s="4" t="s">
        <v>22</v>
      </c>
      <c r="I1573" s="3">
        <v>43500</v>
      </c>
      <c r="J1573" s="3">
        <v>48300</v>
      </c>
      <c r="K1573" s="3">
        <v>44200</v>
      </c>
      <c r="L1573" s="3">
        <v>49100</v>
      </c>
      <c r="M1573" s="3">
        <v>44600</v>
      </c>
      <c r="N1573" s="3">
        <v>49100</v>
      </c>
      <c r="O1573" s="11">
        <v>49100</v>
      </c>
      <c r="P1573" s="11">
        <v>53700</v>
      </c>
      <c r="Q1573" s="11">
        <v>52000</v>
      </c>
      <c r="R1573" s="11">
        <v>56900</v>
      </c>
    </row>
    <row r="1574" spans="1:18" hidden="1">
      <c r="A1574" s="10" t="s">
        <v>2324</v>
      </c>
      <c r="B1574" s="10" t="str">
        <f t="shared" si="51"/>
        <v>AVSY500</v>
      </c>
      <c r="C1574" s="4" t="s">
        <v>1886</v>
      </c>
      <c r="D1574" s="4" t="s">
        <v>20</v>
      </c>
      <c r="E1574" s="4" t="s">
        <v>2244</v>
      </c>
      <c r="F1574" s="4">
        <v>0.56899999999999995</v>
      </c>
      <c r="G1574" s="4">
        <v>36</v>
      </c>
      <c r="H1574" s="4" t="s">
        <v>22</v>
      </c>
      <c r="I1574" s="3">
        <v>43500</v>
      </c>
      <c r="J1574" s="3">
        <v>48300</v>
      </c>
      <c r="K1574" s="3">
        <v>44200</v>
      </c>
      <c r="L1574" s="3">
        <v>49100</v>
      </c>
      <c r="M1574" s="3">
        <v>44600</v>
      </c>
      <c r="N1574" s="3">
        <v>49100</v>
      </c>
      <c r="O1574" s="11">
        <v>49100</v>
      </c>
      <c r="P1574" s="11">
        <v>53700</v>
      </c>
      <c r="Q1574" s="11">
        <v>52000</v>
      </c>
      <c r="R1574" s="11">
        <v>56900</v>
      </c>
    </row>
    <row r="1575" spans="1:18" hidden="1">
      <c r="A1575" s="10" t="s">
        <v>2325</v>
      </c>
      <c r="B1575" s="10" t="str">
        <f t="shared" si="51"/>
        <v>AVSY500</v>
      </c>
      <c r="C1575" s="4" t="s">
        <v>1888</v>
      </c>
      <c r="D1575" s="4" t="s">
        <v>20</v>
      </c>
      <c r="E1575" s="4" t="s">
        <v>2244</v>
      </c>
      <c r="F1575" s="4">
        <v>0.54600000000000004</v>
      </c>
      <c r="G1575" s="4">
        <v>36</v>
      </c>
      <c r="H1575" s="4" t="s">
        <v>22</v>
      </c>
      <c r="I1575" s="3">
        <v>43500</v>
      </c>
      <c r="J1575" s="3">
        <v>48300</v>
      </c>
      <c r="K1575" s="3">
        <v>44200</v>
      </c>
      <c r="L1575" s="3">
        <v>49100</v>
      </c>
      <c r="M1575" s="3">
        <v>44600</v>
      </c>
      <c r="N1575" s="3">
        <v>49100</v>
      </c>
      <c r="O1575" s="11">
        <v>49100</v>
      </c>
      <c r="P1575" s="11">
        <v>53700</v>
      </c>
      <c r="Q1575" s="11">
        <v>52000</v>
      </c>
      <c r="R1575" s="11">
        <v>56900</v>
      </c>
    </row>
    <row r="1576" spans="1:18" hidden="1">
      <c r="A1576" s="10" t="s">
        <v>2326</v>
      </c>
      <c r="B1576" s="10" t="str">
        <f t="shared" si="51"/>
        <v>AVSY500</v>
      </c>
      <c r="C1576" s="4" t="s">
        <v>1892</v>
      </c>
      <c r="D1576" s="4" t="s">
        <v>20</v>
      </c>
      <c r="E1576" s="4" t="s">
        <v>2244</v>
      </c>
      <c r="F1576" s="4">
        <v>0.56499999999999995</v>
      </c>
      <c r="G1576" s="4">
        <v>36</v>
      </c>
      <c r="H1576" s="4" t="s">
        <v>22</v>
      </c>
      <c r="I1576" s="3">
        <v>43500</v>
      </c>
      <c r="J1576" s="3">
        <v>48300</v>
      </c>
      <c r="K1576" s="3">
        <v>44200</v>
      </c>
      <c r="L1576" s="3">
        <v>49100</v>
      </c>
      <c r="M1576" s="3">
        <v>44600</v>
      </c>
      <c r="N1576" s="3">
        <v>49100</v>
      </c>
      <c r="O1576" s="11">
        <v>49100</v>
      </c>
      <c r="P1576" s="11">
        <v>53700</v>
      </c>
      <c r="Q1576" s="11">
        <v>52000</v>
      </c>
      <c r="R1576" s="11">
        <v>56900</v>
      </c>
    </row>
    <row r="1577" spans="1:18" hidden="1">
      <c r="A1577" s="10" t="s">
        <v>2327</v>
      </c>
      <c r="B1577" s="10" t="str">
        <f t="shared" si="51"/>
        <v>AVSY500</v>
      </c>
      <c r="C1577" s="4" t="s">
        <v>1894</v>
      </c>
      <c r="D1577" s="4" t="s">
        <v>20</v>
      </c>
      <c r="E1577" s="4" t="s">
        <v>2244</v>
      </c>
      <c r="F1577" s="4">
        <v>0.53200000000000003</v>
      </c>
      <c r="G1577" s="4">
        <v>36</v>
      </c>
      <c r="H1577" s="4" t="s">
        <v>22</v>
      </c>
      <c r="I1577" s="3">
        <v>43500</v>
      </c>
      <c r="J1577" s="3">
        <v>48300</v>
      </c>
      <c r="K1577" s="3">
        <v>44200</v>
      </c>
      <c r="L1577" s="3">
        <v>49100</v>
      </c>
      <c r="M1577" s="3">
        <v>44600</v>
      </c>
      <c r="N1577" s="3">
        <v>49100</v>
      </c>
      <c r="O1577" s="11">
        <v>49100</v>
      </c>
      <c r="P1577" s="11">
        <v>53700</v>
      </c>
      <c r="Q1577" s="11">
        <v>52000</v>
      </c>
      <c r="R1577" s="11">
        <v>56900</v>
      </c>
    </row>
    <row r="1578" spans="1:18" hidden="1">
      <c r="A1578" s="10" t="s">
        <v>2328</v>
      </c>
      <c r="B1578" s="10" t="str">
        <f t="shared" si="51"/>
        <v>AVSY500</v>
      </c>
      <c r="C1578" s="4" t="s">
        <v>1896</v>
      </c>
      <c r="D1578" s="4" t="s">
        <v>20</v>
      </c>
      <c r="E1578" s="4" t="s">
        <v>2244</v>
      </c>
      <c r="F1578" s="4">
        <v>0.52800000000000002</v>
      </c>
      <c r="G1578" s="4">
        <v>36</v>
      </c>
      <c r="H1578" s="4" t="s">
        <v>22</v>
      </c>
      <c r="I1578" s="3">
        <v>43500</v>
      </c>
      <c r="J1578" s="3">
        <v>48300</v>
      </c>
      <c r="K1578" s="3">
        <v>44200</v>
      </c>
      <c r="L1578" s="3">
        <v>49100</v>
      </c>
      <c r="M1578" s="3">
        <v>44600</v>
      </c>
      <c r="N1578" s="3">
        <v>49100</v>
      </c>
      <c r="O1578" s="11">
        <v>49100</v>
      </c>
      <c r="P1578" s="11">
        <v>53700</v>
      </c>
      <c r="Q1578" s="11">
        <v>52000</v>
      </c>
      <c r="R1578" s="11">
        <v>56900</v>
      </c>
    </row>
    <row r="1579" spans="1:18" hidden="1">
      <c r="A1579" s="10" t="s">
        <v>2329</v>
      </c>
      <c r="B1579" s="10" t="str">
        <f t="shared" si="51"/>
        <v>AVSY500</v>
      </c>
      <c r="C1579" s="4" t="s">
        <v>1898</v>
      </c>
      <c r="D1579" s="4" t="s">
        <v>20</v>
      </c>
      <c r="E1579" s="4" t="s">
        <v>2244</v>
      </c>
      <c r="F1579" s="4">
        <v>0.58199999999999996</v>
      </c>
      <c r="G1579" s="4">
        <v>36</v>
      </c>
      <c r="H1579" s="4" t="s">
        <v>22</v>
      </c>
      <c r="I1579" s="3">
        <v>43500</v>
      </c>
      <c r="J1579" s="3">
        <v>48300</v>
      </c>
      <c r="K1579" s="3">
        <v>44200</v>
      </c>
      <c r="L1579" s="3">
        <v>49100</v>
      </c>
      <c r="M1579" s="3">
        <v>44600</v>
      </c>
      <c r="N1579" s="3">
        <v>49100</v>
      </c>
      <c r="O1579" s="11">
        <v>49100</v>
      </c>
      <c r="P1579" s="11">
        <v>53700</v>
      </c>
      <c r="Q1579" s="11">
        <v>52000</v>
      </c>
      <c r="R1579" s="11">
        <v>56900</v>
      </c>
    </row>
    <row r="1580" spans="1:18" hidden="1">
      <c r="A1580" s="10" t="s">
        <v>2330</v>
      </c>
      <c r="B1580" s="10" t="str">
        <f t="shared" si="51"/>
        <v>AVSY500</v>
      </c>
      <c r="C1580" s="4" t="s">
        <v>1900</v>
      </c>
      <c r="D1580" s="4" t="s">
        <v>20</v>
      </c>
      <c r="E1580" s="4" t="s">
        <v>2244</v>
      </c>
      <c r="F1580" s="4">
        <v>0.54600000000000004</v>
      </c>
      <c r="G1580" s="4">
        <v>36</v>
      </c>
      <c r="H1580" s="4" t="s">
        <v>22</v>
      </c>
      <c r="I1580" s="3">
        <v>43500</v>
      </c>
      <c r="J1580" s="3">
        <v>48300</v>
      </c>
      <c r="K1580" s="3">
        <v>44200</v>
      </c>
      <c r="L1580" s="3">
        <v>49100</v>
      </c>
      <c r="M1580" s="3">
        <v>44600</v>
      </c>
      <c r="N1580" s="3">
        <v>49100</v>
      </c>
      <c r="O1580" s="11">
        <v>49100</v>
      </c>
      <c r="P1580" s="11">
        <v>53700</v>
      </c>
      <c r="Q1580" s="11">
        <v>52000</v>
      </c>
      <c r="R1580" s="11">
        <v>56900</v>
      </c>
    </row>
    <row r="1581" spans="1:18" hidden="1">
      <c r="A1581" s="10" t="s">
        <v>2331</v>
      </c>
      <c r="B1581" s="10" t="str">
        <f t="shared" si="51"/>
        <v>AVSY500</v>
      </c>
      <c r="C1581" s="4" t="s">
        <v>1902</v>
      </c>
      <c r="D1581" s="4" t="s">
        <v>20</v>
      </c>
      <c r="E1581" s="4" t="s">
        <v>2244</v>
      </c>
      <c r="F1581" s="4">
        <v>0.56499999999999995</v>
      </c>
      <c r="G1581" s="4">
        <v>36</v>
      </c>
      <c r="H1581" s="4" t="s">
        <v>22</v>
      </c>
      <c r="I1581" s="3">
        <v>43500</v>
      </c>
      <c r="J1581" s="3">
        <v>48300</v>
      </c>
      <c r="K1581" s="3">
        <v>44200</v>
      </c>
      <c r="L1581" s="3">
        <v>49100</v>
      </c>
      <c r="M1581" s="3">
        <v>44600</v>
      </c>
      <c r="N1581" s="3">
        <v>49100</v>
      </c>
      <c r="O1581" s="11">
        <v>49100</v>
      </c>
      <c r="P1581" s="11">
        <v>53700</v>
      </c>
      <c r="Q1581" s="11">
        <v>52000</v>
      </c>
      <c r="R1581" s="11">
        <v>56900</v>
      </c>
    </row>
    <row r="1582" spans="1:18" hidden="1">
      <c r="A1582" s="10" t="s">
        <v>2332</v>
      </c>
      <c r="B1582" s="10" t="str">
        <f t="shared" si="51"/>
        <v>AVSY500</v>
      </c>
      <c r="C1582" s="4" t="s">
        <v>1904</v>
      </c>
      <c r="D1582" s="4" t="s">
        <v>20</v>
      </c>
      <c r="E1582" s="4" t="s">
        <v>2244</v>
      </c>
      <c r="F1582" s="4">
        <v>0.6</v>
      </c>
      <c r="G1582" s="4">
        <v>36</v>
      </c>
      <c r="H1582" s="4" t="s">
        <v>22</v>
      </c>
      <c r="I1582" s="3">
        <v>43500</v>
      </c>
      <c r="J1582" s="3">
        <v>48300</v>
      </c>
      <c r="K1582" s="3">
        <v>44200</v>
      </c>
      <c r="L1582" s="3">
        <v>49100</v>
      </c>
      <c r="M1582" s="3">
        <v>44600</v>
      </c>
      <c r="N1582" s="3">
        <v>49100</v>
      </c>
      <c r="O1582" s="11">
        <v>49100</v>
      </c>
      <c r="P1582" s="11">
        <v>53700</v>
      </c>
      <c r="Q1582" s="11">
        <v>52000</v>
      </c>
      <c r="R1582" s="11">
        <v>56900</v>
      </c>
    </row>
    <row r="1583" spans="1:18" hidden="1">
      <c r="A1583" s="10" t="s">
        <v>2333</v>
      </c>
      <c r="B1583" s="10" t="str">
        <f t="shared" si="51"/>
        <v>AVSY500</v>
      </c>
      <c r="C1583" s="4" t="s">
        <v>1906</v>
      </c>
      <c r="D1583" s="4" t="s">
        <v>20</v>
      </c>
      <c r="E1583" s="4" t="s">
        <v>2244</v>
      </c>
      <c r="F1583" s="4">
        <v>0.58499999999999996</v>
      </c>
      <c r="G1583" s="4">
        <v>36</v>
      </c>
      <c r="H1583" s="4" t="s">
        <v>22</v>
      </c>
      <c r="I1583" s="3">
        <v>43500</v>
      </c>
      <c r="J1583" s="3">
        <v>48300</v>
      </c>
      <c r="K1583" s="3">
        <v>44200</v>
      </c>
      <c r="L1583" s="3">
        <v>49100</v>
      </c>
      <c r="M1583" s="3">
        <v>44600</v>
      </c>
      <c r="N1583" s="3">
        <v>49100</v>
      </c>
      <c r="O1583" s="11">
        <v>49100</v>
      </c>
      <c r="P1583" s="11">
        <v>53700</v>
      </c>
      <c r="Q1583" s="11">
        <v>52000</v>
      </c>
      <c r="R1583" s="11">
        <v>56900</v>
      </c>
    </row>
    <row r="1584" spans="1:18" hidden="1">
      <c r="A1584" s="10" t="s">
        <v>2334</v>
      </c>
      <c r="B1584" s="10" t="str">
        <f t="shared" si="51"/>
        <v>AVSY500</v>
      </c>
      <c r="C1584" s="4" t="s">
        <v>1908</v>
      </c>
      <c r="D1584" s="4" t="s">
        <v>20</v>
      </c>
      <c r="E1584" s="4" t="s">
        <v>2244</v>
      </c>
      <c r="F1584" s="4">
        <v>0.55100000000000005</v>
      </c>
      <c r="G1584" s="4">
        <v>36</v>
      </c>
      <c r="H1584" s="4" t="s">
        <v>22</v>
      </c>
      <c r="I1584" s="3">
        <v>43500</v>
      </c>
      <c r="J1584" s="3">
        <v>48300</v>
      </c>
      <c r="K1584" s="3">
        <v>44200</v>
      </c>
      <c r="L1584" s="3">
        <v>49100</v>
      </c>
      <c r="M1584" s="3">
        <v>44600</v>
      </c>
      <c r="N1584" s="3">
        <v>49100</v>
      </c>
      <c r="O1584" s="11">
        <v>49100</v>
      </c>
      <c r="P1584" s="11">
        <v>53700</v>
      </c>
      <c r="Q1584" s="11">
        <v>52000</v>
      </c>
      <c r="R1584" s="11">
        <v>56900</v>
      </c>
    </row>
    <row r="1585" spans="1:18" hidden="1">
      <c r="A1585" s="10" t="s">
        <v>2335</v>
      </c>
      <c r="B1585" s="10" t="str">
        <f t="shared" si="51"/>
        <v>AVSY500</v>
      </c>
      <c r="C1585" s="4" t="s">
        <v>1910</v>
      </c>
      <c r="D1585" s="4" t="s">
        <v>20</v>
      </c>
      <c r="E1585" s="4" t="s">
        <v>2244</v>
      </c>
      <c r="F1585" s="4">
        <v>0.55200000000000005</v>
      </c>
      <c r="G1585" s="4">
        <v>36</v>
      </c>
      <c r="H1585" s="4" t="s">
        <v>22</v>
      </c>
      <c r="I1585" s="3">
        <v>43500</v>
      </c>
      <c r="J1585" s="3">
        <v>48300</v>
      </c>
      <c r="K1585" s="3">
        <v>44200</v>
      </c>
      <c r="L1585" s="3">
        <v>49100</v>
      </c>
      <c r="M1585" s="3">
        <v>44600</v>
      </c>
      <c r="N1585" s="3">
        <v>49100</v>
      </c>
      <c r="O1585" s="11">
        <v>49100</v>
      </c>
      <c r="P1585" s="11">
        <v>53700</v>
      </c>
      <c r="Q1585" s="11">
        <v>52000</v>
      </c>
      <c r="R1585" s="11">
        <v>56900</v>
      </c>
    </row>
    <row r="1586" spans="1:18" hidden="1">
      <c r="A1586" s="10" t="s">
        <v>2336</v>
      </c>
      <c r="B1586" s="10" t="str">
        <f t="shared" si="51"/>
        <v>AVSY500</v>
      </c>
      <c r="C1586" s="4" t="s">
        <v>1912</v>
      </c>
      <c r="D1586" s="4" t="s">
        <v>20</v>
      </c>
      <c r="E1586" s="4" t="s">
        <v>2244</v>
      </c>
      <c r="F1586" s="4">
        <v>0.53700000000000003</v>
      </c>
      <c r="G1586" s="4">
        <v>36</v>
      </c>
      <c r="H1586" s="4" t="s">
        <v>22</v>
      </c>
      <c r="I1586" s="3">
        <v>43500</v>
      </c>
      <c r="J1586" s="3">
        <v>48300</v>
      </c>
      <c r="K1586" s="3">
        <v>44200</v>
      </c>
      <c r="L1586" s="3">
        <v>49100</v>
      </c>
      <c r="M1586" s="3">
        <v>44600</v>
      </c>
      <c r="N1586" s="3">
        <v>49100</v>
      </c>
      <c r="O1586" s="11">
        <v>49100</v>
      </c>
      <c r="P1586" s="11">
        <v>53700</v>
      </c>
      <c r="Q1586" s="11">
        <v>52000</v>
      </c>
      <c r="R1586" s="11">
        <v>56900</v>
      </c>
    </row>
    <row r="1587" spans="1:18" hidden="1">
      <c r="A1587" s="10" t="s">
        <v>2337</v>
      </c>
      <c r="B1587" s="10" t="str">
        <f t="shared" si="51"/>
        <v>AVSY500</v>
      </c>
      <c r="C1587" s="4" t="s">
        <v>1914</v>
      </c>
      <c r="D1587" s="4" t="s">
        <v>20</v>
      </c>
      <c r="E1587" s="4" t="s">
        <v>2244</v>
      </c>
      <c r="F1587" s="4">
        <v>0.53100000000000003</v>
      </c>
      <c r="G1587" s="4">
        <v>36</v>
      </c>
      <c r="H1587" s="4" t="s">
        <v>22</v>
      </c>
      <c r="I1587" s="3">
        <v>43500</v>
      </c>
      <c r="J1587" s="3">
        <v>48300</v>
      </c>
      <c r="K1587" s="3">
        <v>44200</v>
      </c>
      <c r="L1587" s="3">
        <v>49100</v>
      </c>
      <c r="M1587" s="3">
        <v>44600</v>
      </c>
      <c r="N1587" s="3">
        <v>49100</v>
      </c>
      <c r="O1587" s="11">
        <v>49100</v>
      </c>
      <c r="P1587" s="11">
        <v>53700</v>
      </c>
      <c r="Q1587" s="11">
        <v>52000</v>
      </c>
      <c r="R1587" s="11">
        <v>56900</v>
      </c>
    </row>
    <row r="1588" spans="1:18" hidden="1">
      <c r="A1588" s="10" t="s">
        <v>2338</v>
      </c>
      <c r="B1588" s="10" t="str">
        <f t="shared" si="51"/>
        <v>AVSY500</v>
      </c>
      <c r="C1588" s="4" t="s">
        <v>1916</v>
      </c>
      <c r="D1588" s="4" t="s">
        <v>20</v>
      </c>
      <c r="E1588" s="4" t="s">
        <v>2244</v>
      </c>
      <c r="F1588" s="4">
        <v>0.54800000000000004</v>
      </c>
      <c r="G1588" s="4">
        <v>36</v>
      </c>
      <c r="H1588" s="4" t="s">
        <v>22</v>
      </c>
      <c r="I1588" s="3">
        <v>43500</v>
      </c>
      <c r="J1588" s="3">
        <v>48300</v>
      </c>
      <c r="K1588" s="3">
        <v>44200</v>
      </c>
      <c r="L1588" s="3">
        <v>49100</v>
      </c>
      <c r="M1588" s="3">
        <v>44600</v>
      </c>
      <c r="N1588" s="3">
        <v>49100</v>
      </c>
      <c r="O1588" s="11">
        <v>49100</v>
      </c>
      <c r="P1588" s="11">
        <v>53700</v>
      </c>
      <c r="Q1588" s="11">
        <v>52000</v>
      </c>
      <c r="R1588" s="11">
        <v>56900</v>
      </c>
    </row>
    <row r="1589" spans="1:18" hidden="1">
      <c r="A1589" s="10" t="s">
        <v>2339</v>
      </c>
      <c r="B1589" s="10" t="str">
        <f t="shared" si="51"/>
        <v>AVSY500</v>
      </c>
      <c r="C1589" s="4" t="s">
        <v>1918</v>
      </c>
      <c r="D1589" s="4" t="s">
        <v>20</v>
      </c>
      <c r="E1589" s="4" t="s">
        <v>2244</v>
      </c>
      <c r="F1589" s="4">
        <v>0.51800000000000002</v>
      </c>
      <c r="G1589" s="4">
        <v>36</v>
      </c>
      <c r="H1589" s="4" t="s">
        <v>22</v>
      </c>
      <c r="I1589" s="3">
        <v>43500</v>
      </c>
      <c r="J1589" s="3">
        <v>48300</v>
      </c>
      <c r="K1589" s="3">
        <v>44200</v>
      </c>
      <c r="L1589" s="3">
        <v>49100</v>
      </c>
      <c r="M1589" s="3">
        <v>44600</v>
      </c>
      <c r="N1589" s="3">
        <v>49100</v>
      </c>
      <c r="O1589" s="11">
        <v>49100</v>
      </c>
      <c r="P1589" s="11">
        <v>53700</v>
      </c>
      <c r="Q1589" s="11">
        <v>52000</v>
      </c>
      <c r="R1589" s="11">
        <v>56900</v>
      </c>
    </row>
    <row r="1590" spans="1:18" hidden="1">
      <c r="A1590" s="10" t="s">
        <v>2340</v>
      </c>
      <c r="B1590" s="10" t="str">
        <f t="shared" si="51"/>
        <v>AVSY500</v>
      </c>
      <c r="C1590" s="4" t="s">
        <v>1920</v>
      </c>
      <c r="D1590" s="4" t="s">
        <v>20</v>
      </c>
      <c r="E1590" s="4" t="s">
        <v>2244</v>
      </c>
      <c r="F1590" s="4">
        <v>0.54</v>
      </c>
      <c r="G1590" s="4">
        <v>36</v>
      </c>
      <c r="H1590" s="4" t="s">
        <v>22</v>
      </c>
      <c r="I1590" s="3">
        <v>43500</v>
      </c>
      <c r="J1590" s="3">
        <v>48300</v>
      </c>
      <c r="K1590" s="3">
        <v>44200</v>
      </c>
      <c r="L1590" s="3">
        <v>49100</v>
      </c>
      <c r="M1590" s="3">
        <v>44600</v>
      </c>
      <c r="N1590" s="3">
        <v>49100</v>
      </c>
      <c r="O1590" s="11">
        <v>49100</v>
      </c>
      <c r="P1590" s="11">
        <v>53700</v>
      </c>
      <c r="Q1590" s="11">
        <v>52000</v>
      </c>
      <c r="R1590" s="11">
        <v>56900</v>
      </c>
    </row>
    <row r="1591" spans="1:18" hidden="1">
      <c r="A1591" s="10" t="s">
        <v>2341</v>
      </c>
      <c r="B1591" s="10" t="str">
        <f t="shared" si="51"/>
        <v>AVSY500</v>
      </c>
      <c r="C1591" s="4" t="s">
        <v>1922</v>
      </c>
      <c r="D1591" s="4" t="s">
        <v>20</v>
      </c>
      <c r="E1591" s="4" t="s">
        <v>2244</v>
      </c>
      <c r="F1591" s="4">
        <v>0.57799999999999996</v>
      </c>
      <c r="G1591" s="4">
        <v>36</v>
      </c>
      <c r="H1591" s="4" t="s">
        <v>22</v>
      </c>
      <c r="I1591" s="3">
        <v>43500</v>
      </c>
      <c r="J1591" s="3">
        <v>48300</v>
      </c>
      <c r="K1591" s="3">
        <v>44200</v>
      </c>
      <c r="L1591" s="3">
        <v>49100</v>
      </c>
      <c r="M1591" s="3">
        <v>44600</v>
      </c>
      <c r="N1591" s="3">
        <v>49100</v>
      </c>
      <c r="O1591" s="11">
        <v>49100</v>
      </c>
      <c r="P1591" s="11">
        <v>53700</v>
      </c>
      <c r="Q1591" s="11">
        <v>52000</v>
      </c>
      <c r="R1591" s="11">
        <v>56900</v>
      </c>
    </row>
    <row r="1592" spans="1:18" hidden="1">
      <c r="A1592" s="10" t="s">
        <v>2342</v>
      </c>
      <c r="B1592" s="10" t="str">
        <f t="shared" si="51"/>
        <v>AVSY500</v>
      </c>
      <c r="C1592" s="4" t="s">
        <v>1924</v>
      </c>
      <c r="D1592" s="4" t="s">
        <v>20</v>
      </c>
      <c r="E1592" s="4" t="s">
        <v>2244</v>
      </c>
      <c r="F1592" s="4">
        <v>0.57299999999999995</v>
      </c>
      <c r="G1592" s="4">
        <v>36</v>
      </c>
      <c r="H1592" s="4" t="s">
        <v>22</v>
      </c>
      <c r="I1592" s="3">
        <v>43500</v>
      </c>
      <c r="J1592" s="3">
        <v>48300</v>
      </c>
      <c r="K1592" s="3">
        <v>44200</v>
      </c>
      <c r="L1592" s="3">
        <v>49100</v>
      </c>
      <c r="M1592" s="3">
        <v>44600</v>
      </c>
      <c r="N1592" s="3">
        <v>49100</v>
      </c>
      <c r="O1592" s="11">
        <v>49100</v>
      </c>
      <c r="P1592" s="11">
        <v>53700</v>
      </c>
      <c r="Q1592" s="11">
        <v>52000</v>
      </c>
      <c r="R1592" s="11">
        <v>56900</v>
      </c>
    </row>
    <row r="1593" spans="1:18" hidden="1">
      <c r="A1593" s="10" t="s">
        <v>2343</v>
      </c>
      <c r="B1593" s="10" t="str">
        <f t="shared" si="51"/>
        <v>AVSY500</v>
      </c>
      <c r="C1593" s="4" t="s">
        <v>1928</v>
      </c>
      <c r="D1593" s="4" t="s">
        <v>20</v>
      </c>
      <c r="E1593" s="4" t="s">
        <v>2244</v>
      </c>
      <c r="F1593" s="4">
        <v>0.57999999999999996</v>
      </c>
      <c r="G1593" s="4">
        <v>36</v>
      </c>
      <c r="H1593" s="4" t="s">
        <v>22</v>
      </c>
      <c r="I1593" s="3">
        <v>43500</v>
      </c>
      <c r="J1593" s="3">
        <v>48300</v>
      </c>
      <c r="K1593" s="3">
        <v>44200</v>
      </c>
      <c r="L1593" s="3">
        <v>49100</v>
      </c>
      <c r="M1593" s="3">
        <v>44600</v>
      </c>
      <c r="N1593" s="3">
        <v>49100</v>
      </c>
      <c r="O1593" s="11">
        <v>49100</v>
      </c>
      <c r="P1593" s="11">
        <v>53700</v>
      </c>
      <c r="Q1593" s="11">
        <v>52000</v>
      </c>
      <c r="R1593" s="11">
        <v>56900</v>
      </c>
    </row>
    <row r="1594" spans="1:18" hidden="1">
      <c r="A1594" s="10" t="s">
        <v>2344</v>
      </c>
      <c r="B1594" s="10" t="str">
        <f t="shared" si="51"/>
        <v>AVSY500</v>
      </c>
      <c r="C1594" s="4" t="s">
        <v>1930</v>
      </c>
      <c r="D1594" s="4" t="s">
        <v>20</v>
      </c>
      <c r="E1594" s="4" t="s">
        <v>2244</v>
      </c>
      <c r="F1594" s="4">
        <v>0.53700000000000003</v>
      </c>
      <c r="G1594" s="4">
        <v>36</v>
      </c>
      <c r="H1594" s="4" t="s">
        <v>22</v>
      </c>
      <c r="I1594" s="3">
        <v>43500</v>
      </c>
      <c r="J1594" s="3">
        <v>48300</v>
      </c>
      <c r="K1594" s="3">
        <v>44200</v>
      </c>
      <c r="L1594" s="3">
        <v>49100</v>
      </c>
      <c r="M1594" s="3">
        <v>44600</v>
      </c>
      <c r="N1594" s="3">
        <v>49100</v>
      </c>
      <c r="O1594" s="11">
        <v>49100</v>
      </c>
      <c r="P1594" s="11">
        <v>53700</v>
      </c>
      <c r="Q1594" s="11">
        <v>52000</v>
      </c>
      <c r="R1594" s="11">
        <v>56900</v>
      </c>
    </row>
    <row r="1595" spans="1:18" hidden="1">
      <c r="A1595" s="10" t="s">
        <v>2345</v>
      </c>
      <c r="B1595" s="10" t="str">
        <f t="shared" si="51"/>
        <v>AVSY500</v>
      </c>
      <c r="C1595" s="4" t="s">
        <v>1934</v>
      </c>
      <c r="D1595" s="4" t="s">
        <v>20</v>
      </c>
      <c r="E1595" s="4" t="s">
        <v>2244</v>
      </c>
      <c r="F1595" s="4">
        <v>0.57299999999999995</v>
      </c>
      <c r="G1595" s="4">
        <v>36</v>
      </c>
      <c r="H1595" s="4" t="s">
        <v>22</v>
      </c>
      <c r="I1595" s="3">
        <v>43500</v>
      </c>
      <c r="J1595" s="3">
        <v>48300</v>
      </c>
      <c r="K1595" s="3">
        <v>44200</v>
      </c>
      <c r="L1595" s="3">
        <v>49100</v>
      </c>
      <c r="M1595" s="3">
        <v>44600</v>
      </c>
      <c r="N1595" s="3">
        <v>49100</v>
      </c>
      <c r="O1595" s="11">
        <v>49100</v>
      </c>
      <c r="P1595" s="11">
        <v>53700</v>
      </c>
      <c r="Q1595" s="11">
        <v>52000</v>
      </c>
      <c r="R1595" s="11">
        <v>56900</v>
      </c>
    </row>
    <row r="1596" spans="1:18" hidden="1">
      <c r="A1596" s="10" t="s">
        <v>2346</v>
      </c>
      <c r="B1596" s="10" t="str">
        <f t="shared" si="51"/>
        <v>AVSY500</v>
      </c>
      <c r="C1596" s="4" t="s">
        <v>1936</v>
      </c>
      <c r="D1596" s="4" t="s">
        <v>20</v>
      </c>
      <c r="E1596" s="4" t="s">
        <v>2244</v>
      </c>
      <c r="F1596" s="4">
        <v>0.58199999999999996</v>
      </c>
      <c r="G1596" s="4">
        <v>36</v>
      </c>
      <c r="H1596" s="4" t="s">
        <v>22</v>
      </c>
      <c r="I1596" s="3">
        <v>43500</v>
      </c>
      <c r="J1596" s="3">
        <v>48300</v>
      </c>
      <c r="K1596" s="3">
        <v>44200</v>
      </c>
      <c r="L1596" s="3">
        <v>49100</v>
      </c>
      <c r="M1596" s="3">
        <v>44600</v>
      </c>
      <c r="N1596" s="3">
        <v>49100</v>
      </c>
      <c r="O1596" s="11">
        <v>49100</v>
      </c>
      <c r="P1596" s="11">
        <v>53700</v>
      </c>
      <c r="Q1596" s="11">
        <v>52000</v>
      </c>
      <c r="R1596" s="11">
        <v>56900</v>
      </c>
    </row>
    <row r="1597" spans="1:18" hidden="1">
      <c r="A1597" s="10" t="s">
        <v>2347</v>
      </c>
      <c r="B1597" s="10" t="str">
        <f t="shared" si="51"/>
        <v>AVSY500</v>
      </c>
      <c r="C1597" s="4" t="s">
        <v>1938</v>
      </c>
      <c r="D1597" s="4" t="s">
        <v>20</v>
      </c>
      <c r="E1597" s="4" t="s">
        <v>2244</v>
      </c>
      <c r="F1597" s="4">
        <v>0.51300000000000001</v>
      </c>
      <c r="G1597" s="4">
        <v>36</v>
      </c>
      <c r="H1597" s="4" t="s">
        <v>22</v>
      </c>
      <c r="I1597" s="3">
        <v>33200</v>
      </c>
      <c r="J1597" s="3">
        <v>48300</v>
      </c>
      <c r="K1597" s="3">
        <v>33200</v>
      </c>
      <c r="L1597" s="3">
        <v>49100</v>
      </c>
      <c r="M1597" s="3">
        <v>34500</v>
      </c>
      <c r="N1597" s="3">
        <v>37900</v>
      </c>
      <c r="O1597" s="11">
        <v>38000</v>
      </c>
      <c r="P1597" s="11">
        <v>41400</v>
      </c>
      <c r="Q1597" s="11">
        <v>52000</v>
      </c>
      <c r="R1597" s="11">
        <v>56900</v>
      </c>
    </row>
    <row r="1598" spans="1:18" hidden="1">
      <c r="A1598" s="10" t="s">
        <v>2348</v>
      </c>
      <c r="B1598" s="10" t="str">
        <f t="shared" si="51"/>
        <v>AVSY500</v>
      </c>
      <c r="C1598" s="4" t="s">
        <v>1943</v>
      </c>
      <c r="D1598" s="4" t="s">
        <v>20</v>
      </c>
      <c r="E1598" s="4" t="s">
        <v>2244</v>
      </c>
      <c r="F1598" s="4">
        <v>0.50800000000000001</v>
      </c>
      <c r="G1598" s="4">
        <v>36</v>
      </c>
      <c r="H1598" s="4" t="s">
        <v>22</v>
      </c>
      <c r="I1598" s="3">
        <v>43500</v>
      </c>
      <c r="J1598" s="3">
        <v>48300</v>
      </c>
      <c r="K1598" s="3">
        <v>44200</v>
      </c>
      <c r="L1598" s="3">
        <v>49100</v>
      </c>
      <c r="M1598" s="3">
        <v>44600</v>
      </c>
      <c r="N1598" s="3">
        <v>49100</v>
      </c>
      <c r="O1598" s="11">
        <v>49100</v>
      </c>
      <c r="P1598" s="11">
        <v>53700</v>
      </c>
      <c r="Q1598" s="11">
        <v>52000</v>
      </c>
      <c r="R1598" s="11">
        <v>56900</v>
      </c>
    </row>
    <row r="1599" spans="1:18" hidden="1">
      <c r="A1599" s="10" t="s">
        <v>2349</v>
      </c>
      <c r="B1599" s="10" t="str">
        <f t="shared" si="51"/>
        <v>AVSY500</v>
      </c>
      <c r="C1599" s="4" t="s">
        <v>1945</v>
      </c>
      <c r="D1599" s="4" t="s">
        <v>20</v>
      </c>
      <c r="E1599" s="4" t="s">
        <v>2244</v>
      </c>
      <c r="F1599" s="4">
        <v>0.60299999999999998</v>
      </c>
      <c r="G1599" s="4">
        <v>36</v>
      </c>
      <c r="H1599" s="4" t="s">
        <v>22</v>
      </c>
      <c r="I1599" s="3">
        <v>43500</v>
      </c>
      <c r="J1599" s="3">
        <v>48300</v>
      </c>
      <c r="K1599" s="3">
        <v>44200</v>
      </c>
      <c r="L1599" s="3">
        <v>49100</v>
      </c>
      <c r="M1599" s="3">
        <v>44600</v>
      </c>
      <c r="N1599" s="3">
        <v>49100</v>
      </c>
      <c r="O1599" s="11">
        <v>49100</v>
      </c>
      <c r="P1599" s="11">
        <v>53700</v>
      </c>
      <c r="Q1599" s="11">
        <v>52000</v>
      </c>
      <c r="R1599" s="11">
        <v>56900</v>
      </c>
    </row>
    <row r="1600" spans="1:18" hidden="1">
      <c r="A1600" s="10" t="s">
        <v>2350</v>
      </c>
      <c r="B1600" s="10" t="str">
        <f t="shared" si="51"/>
        <v>AVSY500</v>
      </c>
      <c r="C1600" s="4" t="s">
        <v>1947</v>
      </c>
      <c r="D1600" s="4" t="s">
        <v>20</v>
      </c>
      <c r="E1600" s="4" t="s">
        <v>2244</v>
      </c>
      <c r="F1600" s="4">
        <v>0.625</v>
      </c>
      <c r="G1600" s="4">
        <v>36</v>
      </c>
      <c r="H1600" s="4" t="s">
        <v>22</v>
      </c>
      <c r="I1600" s="3">
        <v>43500</v>
      </c>
      <c r="J1600" s="3">
        <v>48300</v>
      </c>
      <c r="K1600" s="3">
        <v>44200</v>
      </c>
      <c r="L1600" s="3">
        <v>49100</v>
      </c>
      <c r="M1600" s="3">
        <v>44600</v>
      </c>
      <c r="N1600" s="3">
        <v>49100</v>
      </c>
      <c r="O1600" s="11">
        <v>49100</v>
      </c>
      <c r="P1600" s="11">
        <v>53700</v>
      </c>
      <c r="Q1600" s="11">
        <v>52000</v>
      </c>
      <c r="R1600" s="11">
        <v>56900</v>
      </c>
    </row>
    <row r="1601" spans="1:18" hidden="1">
      <c r="A1601" s="10" t="s">
        <v>2351</v>
      </c>
      <c r="B1601" s="10" t="str">
        <f t="shared" si="51"/>
        <v>AVSY500</v>
      </c>
      <c r="C1601" s="4" t="s">
        <v>1949</v>
      </c>
      <c r="D1601" s="4" t="s">
        <v>20</v>
      </c>
      <c r="E1601" s="4" t="s">
        <v>2244</v>
      </c>
      <c r="F1601" s="4">
        <v>0.61699999999999999</v>
      </c>
      <c r="G1601" s="4">
        <v>36</v>
      </c>
      <c r="H1601" s="4" t="s">
        <v>22</v>
      </c>
      <c r="I1601" s="3">
        <v>43500</v>
      </c>
      <c r="J1601" s="3">
        <v>48300</v>
      </c>
      <c r="K1601" s="3">
        <v>44200</v>
      </c>
      <c r="L1601" s="3">
        <v>49100</v>
      </c>
      <c r="M1601" s="3">
        <v>44600</v>
      </c>
      <c r="N1601" s="3">
        <v>49100</v>
      </c>
      <c r="O1601" s="11">
        <v>49100</v>
      </c>
      <c r="P1601" s="11">
        <v>53700</v>
      </c>
      <c r="Q1601" s="11">
        <v>52000</v>
      </c>
      <c r="R1601" s="11">
        <v>56900</v>
      </c>
    </row>
    <row r="1602" spans="1:18" hidden="1">
      <c r="A1602" s="10" t="s">
        <v>2352</v>
      </c>
      <c r="B1602" s="10" t="str">
        <f t="shared" si="51"/>
        <v>AVTH001</v>
      </c>
      <c r="C1602" s="4" t="s">
        <v>2353</v>
      </c>
      <c r="D1602" s="4" t="s">
        <v>20</v>
      </c>
      <c r="E1602" s="4" t="s">
        <v>770</v>
      </c>
      <c r="F1602" s="4">
        <v>0.92100000000000004</v>
      </c>
      <c r="G1602" s="4">
        <v>24</v>
      </c>
      <c r="H1602" s="4" t="s">
        <v>22</v>
      </c>
      <c r="I1602" s="3">
        <v>39700</v>
      </c>
      <c r="J1602" s="3">
        <v>45200</v>
      </c>
      <c r="K1602" s="3">
        <v>40700</v>
      </c>
      <c r="L1602" s="3">
        <v>46300</v>
      </c>
      <c r="M1602" s="3">
        <v>41300</v>
      </c>
      <c r="N1602" s="3">
        <v>46300</v>
      </c>
      <c r="O1602" s="11">
        <v>57800</v>
      </c>
      <c r="P1602" s="11">
        <v>63900</v>
      </c>
      <c r="Q1602" s="11">
        <v>75100</v>
      </c>
      <c r="R1602" s="11">
        <v>82400</v>
      </c>
    </row>
    <row r="1603" spans="1:18" hidden="1">
      <c r="A1603" s="10" t="s">
        <v>2354</v>
      </c>
      <c r="B1603" s="10" t="str">
        <f t="shared" si="51"/>
        <v>AVTH001</v>
      </c>
      <c r="C1603" s="4" t="s">
        <v>2355</v>
      </c>
      <c r="D1603" s="4" t="s">
        <v>20</v>
      </c>
      <c r="E1603" s="4" t="s">
        <v>770</v>
      </c>
      <c r="F1603" s="4">
        <v>0.91700000000000004</v>
      </c>
      <c r="G1603" s="4">
        <v>24</v>
      </c>
      <c r="H1603" s="4" t="s">
        <v>22</v>
      </c>
      <c r="I1603" s="3">
        <v>46400</v>
      </c>
      <c r="J1603" s="3">
        <v>52400</v>
      </c>
      <c r="K1603" s="3">
        <v>47600</v>
      </c>
      <c r="L1603" s="3">
        <v>53800</v>
      </c>
      <c r="M1603" s="3">
        <v>48300</v>
      </c>
      <c r="N1603" s="3">
        <v>53800</v>
      </c>
      <c r="O1603" s="11">
        <v>67600</v>
      </c>
      <c r="P1603" s="11">
        <v>74400</v>
      </c>
      <c r="Q1603" s="11">
        <v>87900</v>
      </c>
      <c r="R1603" s="11">
        <v>96100</v>
      </c>
    </row>
    <row r="1604" spans="1:18" hidden="1">
      <c r="A1604" s="10" t="s">
        <v>2356</v>
      </c>
      <c r="B1604" s="10" t="str">
        <f t="shared" si="51"/>
        <v>AVTH001</v>
      </c>
      <c r="C1604" s="4" t="s">
        <v>2357</v>
      </c>
      <c r="D1604" s="4" t="s">
        <v>20</v>
      </c>
      <c r="E1604" s="4" t="s">
        <v>770</v>
      </c>
      <c r="F1604" s="4">
        <v>0.752</v>
      </c>
      <c r="G1604" s="4">
        <v>24</v>
      </c>
      <c r="H1604" s="4" t="s">
        <v>22</v>
      </c>
      <c r="I1604" s="3">
        <v>29600</v>
      </c>
      <c r="J1604" s="3">
        <v>34200</v>
      </c>
      <c r="K1604" s="3">
        <v>30300</v>
      </c>
      <c r="L1604" s="3">
        <v>35000</v>
      </c>
      <c r="M1604" s="3">
        <v>30800</v>
      </c>
      <c r="N1604" s="3">
        <v>35000</v>
      </c>
      <c r="O1604" s="11">
        <v>43100</v>
      </c>
      <c r="P1604" s="11">
        <v>48200</v>
      </c>
      <c r="Q1604" s="11">
        <v>56000</v>
      </c>
      <c r="R1604" s="11">
        <v>62000</v>
      </c>
    </row>
    <row r="1605" spans="1:18" hidden="1">
      <c r="A1605" s="10" t="s">
        <v>2358</v>
      </c>
      <c r="B1605" s="10" t="str">
        <f t="shared" si="51"/>
        <v>AVTH001</v>
      </c>
      <c r="C1605" s="4" t="s">
        <v>2359</v>
      </c>
      <c r="D1605" s="4" t="s">
        <v>20</v>
      </c>
      <c r="E1605" s="4" t="s">
        <v>770</v>
      </c>
      <c r="F1605" s="4">
        <v>0.85899999999999999</v>
      </c>
      <c r="G1605" s="4">
        <v>24</v>
      </c>
      <c r="H1605" s="4" t="s">
        <v>22</v>
      </c>
      <c r="I1605" s="3">
        <v>38300</v>
      </c>
      <c r="J1605" s="3">
        <v>43700</v>
      </c>
      <c r="K1605" s="3">
        <v>39300</v>
      </c>
      <c r="L1605" s="3">
        <v>44800</v>
      </c>
      <c r="M1605" s="3">
        <v>39900</v>
      </c>
      <c r="N1605" s="3">
        <v>44800</v>
      </c>
      <c r="O1605" s="11">
        <v>55900</v>
      </c>
      <c r="P1605" s="11">
        <v>61900</v>
      </c>
      <c r="Q1605" s="11">
        <v>72700</v>
      </c>
      <c r="R1605" s="11">
        <v>79900</v>
      </c>
    </row>
    <row r="1606" spans="1:18" hidden="1">
      <c r="A1606" s="10" t="s">
        <v>2360</v>
      </c>
      <c r="B1606" s="10" t="str">
        <f t="shared" si="51"/>
        <v>AVTH001</v>
      </c>
      <c r="C1606" s="4" t="s">
        <v>2361</v>
      </c>
      <c r="D1606" s="4" t="s">
        <v>20</v>
      </c>
      <c r="E1606" s="4" t="s">
        <v>770</v>
      </c>
      <c r="F1606" s="4">
        <v>0.92400000000000004</v>
      </c>
      <c r="G1606" s="4">
        <v>24</v>
      </c>
      <c r="H1606" s="4" t="s">
        <v>22</v>
      </c>
      <c r="I1606" s="3">
        <v>50000</v>
      </c>
      <c r="J1606" s="3">
        <v>56400</v>
      </c>
      <c r="K1606" s="3">
        <v>51300</v>
      </c>
      <c r="L1606" s="3">
        <v>57900</v>
      </c>
      <c r="M1606" s="3">
        <v>52100</v>
      </c>
      <c r="N1606" s="3">
        <v>57900</v>
      </c>
      <c r="O1606" s="11">
        <v>72900</v>
      </c>
      <c r="P1606" s="11">
        <v>80000</v>
      </c>
      <c r="Q1606" s="11">
        <v>94800</v>
      </c>
      <c r="R1606" s="11">
        <v>103400</v>
      </c>
    </row>
    <row r="1607" spans="1:18" hidden="1">
      <c r="A1607" s="10" t="s">
        <v>2362</v>
      </c>
      <c r="B1607" s="10" t="str">
        <f t="shared" si="51"/>
        <v>AVTH005</v>
      </c>
      <c r="C1607" s="4" t="s">
        <v>2353</v>
      </c>
      <c r="D1607" s="4" t="s">
        <v>20</v>
      </c>
      <c r="E1607" s="4" t="s">
        <v>774</v>
      </c>
      <c r="F1607" s="4">
        <v>4.3840000000000003</v>
      </c>
      <c r="G1607" s="4">
        <v>4</v>
      </c>
      <c r="H1607" s="4" t="s">
        <v>22</v>
      </c>
      <c r="I1607" s="3">
        <v>169800</v>
      </c>
      <c r="J1607" s="3">
        <v>194500</v>
      </c>
      <c r="K1607" s="3">
        <v>174100</v>
      </c>
      <c r="L1607" s="3">
        <v>199200</v>
      </c>
      <c r="M1607" s="3">
        <v>176700</v>
      </c>
      <c r="N1607" s="3">
        <v>199200</v>
      </c>
      <c r="O1607" s="11">
        <v>247400</v>
      </c>
      <c r="P1607" s="11">
        <v>274600</v>
      </c>
      <c r="Q1607" s="11">
        <v>321600</v>
      </c>
      <c r="R1607" s="11">
        <v>353700</v>
      </c>
    </row>
    <row r="1608" spans="1:18" hidden="1">
      <c r="A1608" s="10" t="s">
        <v>2363</v>
      </c>
      <c r="B1608" s="10" t="str">
        <f t="shared" si="51"/>
        <v>AVTH005</v>
      </c>
      <c r="C1608" s="4" t="s">
        <v>2355</v>
      </c>
      <c r="D1608" s="4" t="s">
        <v>20</v>
      </c>
      <c r="E1608" s="4" t="s">
        <v>774</v>
      </c>
      <c r="F1608" s="4">
        <v>4.3470000000000004</v>
      </c>
      <c r="G1608" s="4">
        <v>4</v>
      </c>
      <c r="H1608" s="4" t="s">
        <v>22</v>
      </c>
      <c r="I1608" s="3">
        <v>202500</v>
      </c>
      <c r="J1608" s="3">
        <v>230000</v>
      </c>
      <c r="K1608" s="3">
        <v>207600</v>
      </c>
      <c r="L1608" s="3">
        <v>235600</v>
      </c>
      <c r="M1608" s="3">
        <v>210700</v>
      </c>
      <c r="N1608" s="3">
        <v>235600</v>
      </c>
      <c r="O1608" s="11">
        <v>295000</v>
      </c>
      <c r="P1608" s="11">
        <v>325100</v>
      </c>
      <c r="Q1608" s="11">
        <v>383500</v>
      </c>
      <c r="R1608" s="11">
        <v>419300</v>
      </c>
    </row>
    <row r="1609" spans="1:18" hidden="1">
      <c r="A1609" s="10" t="s">
        <v>2364</v>
      </c>
      <c r="B1609" s="10" t="str">
        <f t="shared" si="51"/>
        <v>AVTH005</v>
      </c>
      <c r="C1609" s="4" t="s">
        <v>2361</v>
      </c>
      <c r="D1609" s="4" t="s">
        <v>20</v>
      </c>
      <c r="E1609" s="4" t="s">
        <v>774</v>
      </c>
      <c r="F1609" s="4">
        <v>4.399</v>
      </c>
      <c r="G1609" s="4">
        <v>4</v>
      </c>
      <c r="H1609" s="4" t="s">
        <v>22</v>
      </c>
      <c r="I1609" s="3">
        <v>215900</v>
      </c>
      <c r="J1609" s="3">
        <v>244600</v>
      </c>
      <c r="K1609" s="3">
        <v>221300</v>
      </c>
      <c r="L1609" s="3">
        <v>199200</v>
      </c>
      <c r="M1609" s="3">
        <v>224600</v>
      </c>
      <c r="N1609" s="3">
        <v>199200</v>
      </c>
      <c r="O1609" s="11">
        <v>314400</v>
      </c>
      <c r="P1609" s="11">
        <v>345800</v>
      </c>
      <c r="Q1609" s="11">
        <v>408700</v>
      </c>
      <c r="R1609" s="11">
        <v>446200</v>
      </c>
    </row>
    <row r="1610" spans="1:18" hidden="1">
      <c r="A1610" s="10" t="s">
        <v>2365</v>
      </c>
      <c r="B1610" s="10" t="str">
        <f t="shared" si="51"/>
        <v>AVTH500</v>
      </c>
      <c r="C1610" s="4" t="s">
        <v>2353</v>
      </c>
      <c r="D1610" s="4" t="s">
        <v>20</v>
      </c>
      <c r="E1610" s="4" t="s">
        <v>2244</v>
      </c>
      <c r="F1610" s="4">
        <v>0.47299999999999998</v>
      </c>
      <c r="G1610" s="4">
        <v>36</v>
      </c>
      <c r="H1610" s="4" t="s">
        <v>22</v>
      </c>
      <c r="I1610" s="3">
        <v>24700</v>
      </c>
      <c r="J1610" s="3">
        <v>27900</v>
      </c>
      <c r="K1610" s="3">
        <v>25300</v>
      </c>
      <c r="L1610" s="3">
        <v>28600</v>
      </c>
      <c r="M1610" s="3">
        <v>25700</v>
      </c>
      <c r="N1610" s="3">
        <v>28600</v>
      </c>
      <c r="O1610" s="11">
        <v>36000</v>
      </c>
      <c r="P1610" s="11">
        <v>39600</v>
      </c>
      <c r="Q1610" s="11">
        <v>46800</v>
      </c>
      <c r="R1610" s="11">
        <v>51200</v>
      </c>
    </row>
    <row r="1611" spans="1:18" hidden="1">
      <c r="A1611" s="10" t="s">
        <v>2366</v>
      </c>
      <c r="B1611" s="10" t="str">
        <f t="shared" si="51"/>
        <v>AVTH500</v>
      </c>
      <c r="C1611" s="4" t="s">
        <v>2355</v>
      </c>
      <c r="D1611" s="4" t="s">
        <v>20</v>
      </c>
      <c r="E1611" s="4" t="s">
        <v>2244</v>
      </c>
      <c r="F1611" s="4">
        <v>0.46800000000000003</v>
      </c>
      <c r="G1611" s="4">
        <v>36</v>
      </c>
      <c r="H1611" s="4" t="s">
        <v>22</v>
      </c>
      <c r="I1611" s="3">
        <v>27200</v>
      </c>
      <c r="J1611" s="3">
        <v>30600</v>
      </c>
      <c r="K1611" s="3">
        <v>27900</v>
      </c>
      <c r="L1611" s="3">
        <v>31400</v>
      </c>
      <c r="M1611" s="3">
        <v>28300</v>
      </c>
      <c r="N1611" s="3">
        <v>31400</v>
      </c>
      <c r="O1611" s="11">
        <v>39600</v>
      </c>
      <c r="P1611" s="11">
        <v>43400</v>
      </c>
      <c r="Q1611" s="11">
        <v>51500</v>
      </c>
      <c r="R1611" s="11">
        <v>56200</v>
      </c>
    </row>
    <row r="1612" spans="1:18" hidden="1">
      <c r="A1612" s="10" t="s">
        <v>2367</v>
      </c>
      <c r="B1612" s="10" t="str">
        <f t="shared" si="51"/>
        <v>AVTO001</v>
      </c>
      <c r="C1612" s="4" t="s">
        <v>2368</v>
      </c>
      <c r="D1612" s="4" t="s">
        <v>20</v>
      </c>
      <c r="E1612" s="4" t="s">
        <v>949</v>
      </c>
      <c r="F1612" s="4">
        <v>1</v>
      </c>
      <c r="G1612" s="4">
        <v>24</v>
      </c>
      <c r="H1612" s="4" t="s">
        <v>22</v>
      </c>
      <c r="I1612" s="3"/>
      <c r="J1612" s="3"/>
      <c r="K1612" s="3">
        <v>33700</v>
      </c>
      <c r="L1612" s="3">
        <v>37800</v>
      </c>
      <c r="M1612" s="3">
        <v>33700</v>
      </c>
      <c r="N1612" s="3">
        <v>37800</v>
      </c>
      <c r="O1612" s="11">
        <v>36100</v>
      </c>
      <c r="P1612" s="11">
        <v>40300</v>
      </c>
      <c r="Q1612" s="11">
        <v>37900</v>
      </c>
      <c r="R1612" s="11">
        <v>46100</v>
      </c>
    </row>
    <row r="1613" spans="1:18" hidden="1">
      <c r="A1613" s="10" t="s">
        <v>2369</v>
      </c>
      <c r="B1613" s="10" t="str">
        <f t="shared" si="51"/>
        <v>AVTO004</v>
      </c>
      <c r="C1613" s="4" t="s">
        <v>2368</v>
      </c>
      <c r="D1613" s="4" t="s">
        <v>20</v>
      </c>
      <c r="E1613" s="4" t="s">
        <v>142</v>
      </c>
      <c r="F1613" s="4">
        <v>4.18</v>
      </c>
      <c r="G1613" s="4">
        <v>4</v>
      </c>
      <c r="H1613" s="4" t="s">
        <v>22</v>
      </c>
      <c r="I1613" s="3"/>
      <c r="J1613" s="3"/>
      <c r="K1613" s="3">
        <v>128500</v>
      </c>
      <c r="L1613" s="3">
        <v>146700</v>
      </c>
      <c r="M1613" s="3">
        <v>128500</v>
      </c>
      <c r="N1613" s="3">
        <v>146700</v>
      </c>
      <c r="O1613" s="11">
        <v>137500</v>
      </c>
      <c r="P1613" s="11">
        <v>156300</v>
      </c>
      <c r="Q1613" s="11">
        <v>144400</v>
      </c>
      <c r="R1613" s="11">
        <v>163600</v>
      </c>
    </row>
    <row r="1614" spans="1:18" hidden="1">
      <c r="A1614" s="4" t="s">
        <v>2370</v>
      </c>
      <c r="B1614" s="10" t="str">
        <f t="shared" si="51"/>
        <v>AVTO005</v>
      </c>
      <c r="C1614" s="4" t="s">
        <v>2368</v>
      </c>
      <c r="D1614" s="4" t="s">
        <v>84</v>
      </c>
      <c r="E1614" s="4" t="s">
        <v>432</v>
      </c>
      <c r="F1614" s="4">
        <v>5.14</v>
      </c>
      <c r="G1614" s="4">
        <v>1</v>
      </c>
      <c r="H1614" s="4" t="s">
        <v>2371</v>
      </c>
      <c r="I1614" s="3"/>
      <c r="J1614" s="3"/>
      <c r="K1614" s="3"/>
      <c r="L1614" s="3"/>
      <c r="M1614" s="3">
        <v>126000</v>
      </c>
      <c r="N1614" s="3">
        <v>146700</v>
      </c>
      <c r="O1614" s="3">
        <v>137500</v>
      </c>
      <c r="P1614" s="3">
        <v>156300</v>
      </c>
      <c r="Q1614" s="11">
        <v>144400</v>
      </c>
      <c r="R1614" s="11">
        <v>163600</v>
      </c>
    </row>
    <row r="1615" spans="1:18" hidden="1">
      <c r="A1615" s="10" t="s">
        <v>2372</v>
      </c>
      <c r="B1615" s="10" t="str">
        <f t="shared" si="51"/>
        <v>AVTO020</v>
      </c>
      <c r="C1615" s="4" t="s">
        <v>2368</v>
      </c>
      <c r="D1615" s="4" t="s">
        <v>20</v>
      </c>
      <c r="E1615" s="4" t="s">
        <v>146</v>
      </c>
      <c r="F1615" s="4">
        <v>21.4</v>
      </c>
      <c r="G1615" s="4">
        <v>1</v>
      </c>
      <c r="H1615" s="4" t="s">
        <v>147</v>
      </c>
      <c r="I1615" s="3"/>
      <c r="J1615" s="3"/>
      <c r="K1615" s="3">
        <v>469200</v>
      </c>
      <c r="L1615" s="3">
        <v>538900</v>
      </c>
      <c r="M1615" s="3">
        <v>469200</v>
      </c>
      <c r="N1615" s="3">
        <v>538900</v>
      </c>
      <c r="O1615" s="11">
        <v>502000</v>
      </c>
      <c r="P1615" s="11">
        <v>600700</v>
      </c>
      <c r="Q1615" s="11">
        <v>527100</v>
      </c>
      <c r="R1615" s="11">
        <v>628600</v>
      </c>
    </row>
    <row r="1616" spans="1:18" hidden="1">
      <c r="A1616" s="10" t="s">
        <v>2373</v>
      </c>
      <c r="B1616" s="10" t="str">
        <f t="shared" si="51"/>
        <v>AVTO025</v>
      </c>
      <c r="C1616" s="4" t="s">
        <v>2368</v>
      </c>
      <c r="D1616" s="4" t="s">
        <v>20</v>
      </c>
      <c r="E1616" s="4" t="s">
        <v>637</v>
      </c>
      <c r="F1616" s="4">
        <v>26.01</v>
      </c>
      <c r="G1616" s="4">
        <v>1</v>
      </c>
      <c r="H1616" s="4" t="s">
        <v>147</v>
      </c>
      <c r="I1616" s="3"/>
      <c r="J1616" s="3"/>
      <c r="K1616" s="3">
        <v>568100</v>
      </c>
      <c r="L1616" s="3">
        <v>654100</v>
      </c>
      <c r="M1616" s="3">
        <v>568100</v>
      </c>
      <c r="N1616" s="3">
        <v>654100</v>
      </c>
      <c r="O1616" s="11">
        <v>607900</v>
      </c>
      <c r="P1616" s="11">
        <v>730900</v>
      </c>
      <c r="Q1616" s="11">
        <v>638300</v>
      </c>
      <c r="R1616" s="11">
        <v>764700</v>
      </c>
    </row>
    <row r="1617" spans="1:18" hidden="1">
      <c r="A1617" s="4" t="s">
        <v>2374</v>
      </c>
      <c r="B1617" s="10" t="str">
        <f t="shared" ref="B1617:B1678" si="52">LEFT(A1617,7)</f>
        <v>AVWA005</v>
      </c>
      <c r="C1617" s="4" t="s">
        <v>2375</v>
      </c>
      <c r="D1617" s="4" t="s">
        <v>84</v>
      </c>
      <c r="E1617" s="4" t="s">
        <v>432</v>
      </c>
      <c r="F1617" s="4">
        <v>5.14</v>
      </c>
      <c r="G1617" s="4">
        <v>1</v>
      </c>
      <c r="H1617" s="4" t="s">
        <v>2371</v>
      </c>
      <c r="I1617" s="3"/>
      <c r="J1617" s="3"/>
      <c r="K1617" s="3"/>
      <c r="L1617" s="3"/>
      <c r="M1617" s="3">
        <v>89607</v>
      </c>
      <c r="N1617" s="3">
        <v>104900</v>
      </c>
      <c r="O1617" s="3">
        <v>99600</v>
      </c>
      <c r="P1617" s="3">
        <v>115000</v>
      </c>
      <c r="Q1617" s="11">
        <v>104600</v>
      </c>
      <c r="R1617" s="11">
        <v>120300</v>
      </c>
    </row>
    <row r="1618" spans="1:18" hidden="1">
      <c r="A1618" s="4" t="s">
        <v>2376</v>
      </c>
      <c r="B1618" s="10" t="str">
        <f t="shared" si="52"/>
        <v>AVWA020</v>
      </c>
      <c r="C1618" s="4" t="s">
        <v>2377</v>
      </c>
      <c r="D1618" s="4" t="s">
        <v>84</v>
      </c>
      <c r="E1618" s="4" t="s">
        <v>1595</v>
      </c>
      <c r="F1618" s="4">
        <v>21.4</v>
      </c>
      <c r="G1618" s="4">
        <v>1</v>
      </c>
      <c r="H1618" s="4" t="s">
        <v>147</v>
      </c>
      <c r="I1618" s="3"/>
      <c r="J1618" s="3"/>
      <c r="K1618" s="3"/>
      <c r="L1618" s="3"/>
      <c r="M1618" s="3">
        <v>336000</v>
      </c>
      <c r="N1618" s="3">
        <v>391900</v>
      </c>
      <c r="O1618" s="3">
        <v>369600</v>
      </c>
      <c r="P1618" s="3">
        <v>429300</v>
      </c>
      <c r="Q1618" s="11">
        <v>388100</v>
      </c>
      <c r="R1618" s="11">
        <v>448600</v>
      </c>
    </row>
    <row r="1619" spans="1:18" hidden="1">
      <c r="A1619" s="10" t="s">
        <v>2378</v>
      </c>
      <c r="B1619" s="10" t="str">
        <f t="shared" si="52"/>
        <v>AVWI001</v>
      </c>
      <c r="C1619" s="4" t="s">
        <v>2379</v>
      </c>
      <c r="D1619" s="4" t="s">
        <v>84</v>
      </c>
      <c r="E1619" s="4" t="s">
        <v>949</v>
      </c>
      <c r="F1619" s="4">
        <v>1</v>
      </c>
      <c r="G1619" s="4">
        <v>24</v>
      </c>
      <c r="H1619" s="4" t="s">
        <v>22</v>
      </c>
      <c r="I1619" s="3">
        <v>33800</v>
      </c>
      <c r="J1619" s="3">
        <v>38700</v>
      </c>
      <c r="K1619" s="3">
        <v>34700</v>
      </c>
      <c r="L1619" s="3">
        <v>39700</v>
      </c>
      <c r="M1619" s="3">
        <v>35700</v>
      </c>
      <c r="N1619" s="3">
        <v>40100</v>
      </c>
      <c r="O1619" s="11">
        <v>39300</v>
      </c>
      <c r="P1619" s="11">
        <v>43900</v>
      </c>
      <c r="Q1619" s="11">
        <v>41300</v>
      </c>
      <c r="R1619" s="11">
        <v>46100</v>
      </c>
    </row>
    <row r="1620" spans="1:18" hidden="1">
      <c r="A1620" s="10" t="s">
        <v>2380</v>
      </c>
      <c r="B1620" s="10" t="str">
        <f t="shared" si="52"/>
        <v>AVWI001</v>
      </c>
      <c r="C1620" s="4" t="s">
        <v>2381</v>
      </c>
      <c r="D1620" s="4" t="s">
        <v>84</v>
      </c>
      <c r="E1620" s="4" t="s">
        <v>949</v>
      </c>
      <c r="F1620" s="4">
        <v>1</v>
      </c>
      <c r="G1620" s="4">
        <v>24</v>
      </c>
      <c r="H1620" s="4" t="s">
        <v>22</v>
      </c>
      <c r="I1620" s="3">
        <v>33800</v>
      </c>
      <c r="J1620" s="3">
        <v>38700</v>
      </c>
      <c r="K1620" s="3">
        <v>34700</v>
      </c>
      <c r="L1620" s="3">
        <v>39700</v>
      </c>
      <c r="M1620" s="3">
        <v>35700</v>
      </c>
      <c r="N1620" s="3">
        <v>40100</v>
      </c>
      <c r="O1620" s="11">
        <v>39300</v>
      </c>
      <c r="P1620" s="11">
        <v>43900</v>
      </c>
      <c r="Q1620" s="11">
        <v>41300</v>
      </c>
      <c r="R1620" s="11">
        <v>46100</v>
      </c>
    </row>
    <row r="1621" spans="1:18" hidden="1">
      <c r="A1621" s="10" t="s">
        <v>2382</v>
      </c>
      <c r="B1621" s="10" t="str">
        <f t="shared" si="52"/>
        <v>AVWI001</v>
      </c>
      <c r="C1621" s="4" t="s">
        <v>2383</v>
      </c>
      <c r="D1621" s="4" t="s">
        <v>84</v>
      </c>
      <c r="E1621" s="4" t="s">
        <v>949</v>
      </c>
      <c r="F1621" s="4">
        <v>1</v>
      </c>
      <c r="G1621" s="4">
        <v>24</v>
      </c>
      <c r="H1621" s="4" t="s">
        <v>22</v>
      </c>
      <c r="I1621" s="3">
        <v>33800</v>
      </c>
      <c r="J1621" s="3">
        <v>38700</v>
      </c>
      <c r="K1621" s="3">
        <v>34700</v>
      </c>
      <c r="L1621" s="3">
        <v>39700</v>
      </c>
      <c r="M1621" s="3">
        <v>35700</v>
      </c>
      <c r="N1621" s="3">
        <v>40100</v>
      </c>
      <c r="O1621" s="11">
        <v>39300</v>
      </c>
      <c r="P1621" s="11">
        <v>43900</v>
      </c>
      <c r="Q1621" s="11">
        <v>41300</v>
      </c>
      <c r="R1621" s="11">
        <v>46100</v>
      </c>
    </row>
    <row r="1622" spans="1:18" hidden="1">
      <c r="A1622" s="10" t="s">
        <v>2384</v>
      </c>
      <c r="B1622" s="10" t="str">
        <f t="shared" si="52"/>
        <v>AVWI001</v>
      </c>
      <c r="C1622" s="4" t="s">
        <v>2385</v>
      </c>
      <c r="D1622" s="4" t="s">
        <v>84</v>
      </c>
      <c r="E1622" s="4" t="s">
        <v>949</v>
      </c>
      <c r="F1622" s="4">
        <v>1</v>
      </c>
      <c r="G1622" s="4">
        <v>24</v>
      </c>
      <c r="H1622" s="4" t="s">
        <v>22</v>
      </c>
      <c r="I1622" s="3">
        <v>33800</v>
      </c>
      <c r="J1622" s="3">
        <v>38700</v>
      </c>
      <c r="K1622" s="3">
        <v>34700</v>
      </c>
      <c r="L1622" s="3">
        <v>39700</v>
      </c>
      <c r="M1622" s="3">
        <v>35700</v>
      </c>
      <c r="N1622" s="3">
        <v>40100</v>
      </c>
      <c r="O1622" s="11">
        <v>39300</v>
      </c>
      <c r="P1622" s="11">
        <v>43900</v>
      </c>
      <c r="Q1622" s="11">
        <v>41300</v>
      </c>
      <c r="R1622" s="11">
        <v>46100</v>
      </c>
    </row>
    <row r="1623" spans="1:18" hidden="1">
      <c r="A1623" s="10" t="s">
        <v>2386</v>
      </c>
      <c r="B1623" s="10" t="str">
        <f t="shared" si="52"/>
        <v>AVWI001</v>
      </c>
      <c r="C1623" s="4" t="s">
        <v>2387</v>
      </c>
      <c r="D1623" s="4" t="s">
        <v>84</v>
      </c>
      <c r="E1623" s="4" t="s">
        <v>949</v>
      </c>
      <c r="F1623" s="4">
        <v>1</v>
      </c>
      <c r="G1623" s="4">
        <v>24</v>
      </c>
      <c r="H1623" s="4" t="s">
        <v>22</v>
      </c>
      <c r="I1623" s="3">
        <v>33800</v>
      </c>
      <c r="J1623" s="3">
        <v>38700</v>
      </c>
      <c r="K1623" s="3">
        <v>34700</v>
      </c>
      <c r="L1623" s="3">
        <v>39700</v>
      </c>
      <c r="M1623" s="3">
        <v>35700</v>
      </c>
      <c r="N1623" s="3">
        <v>40100</v>
      </c>
      <c r="O1623" s="11">
        <v>39300</v>
      </c>
      <c r="P1623" s="11">
        <v>43900</v>
      </c>
      <c r="Q1623" s="11">
        <v>41300</v>
      </c>
      <c r="R1623" s="11">
        <v>46100</v>
      </c>
    </row>
    <row r="1624" spans="1:18" hidden="1">
      <c r="A1624" s="10" t="s">
        <v>2388</v>
      </c>
      <c r="B1624" s="10" t="str">
        <f t="shared" si="52"/>
        <v>AVWI001</v>
      </c>
      <c r="C1624" s="4" t="s">
        <v>2389</v>
      </c>
      <c r="D1624" s="4" t="s">
        <v>84</v>
      </c>
      <c r="E1624" s="4" t="s">
        <v>949</v>
      </c>
      <c r="F1624" s="4">
        <v>1</v>
      </c>
      <c r="G1624" s="4">
        <v>24</v>
      </c>
      <c r="H1624" s="4" t="s">
        <v>22</v>
      </c>
      <c r="I1624" s="3">
        <v>33800</v>
      </c>
      <c r="J1624" s="3">
        <v>38700</v>
      </c>
      <c r="K1624" s="3">
        <v>34700</v>
      </c>
      <c r="L1624" s="3">
        <v>39700</v>
      </c>
      <c r="M1624" s="3">
        <v>35700</v>
      </c>
      <c r="N1624" s="3">
        <v>40100</v>
      </c>
      <c r="O1624" s="11">
        <v>39300</v>
      </c>
      <c r="P1624" s="11">
        <v>43900</v>
      </c>
      <c r="Q1624" s="11">
        <v>41300</v>
      </c>
      <c r="R1624" s="11">
        <v>46100</v>
      </c>
    </row>
    <row r="1625" spans="1:18" hidden="1">
      <c r="A1625" s="10" t="s">
        <v>2390</v>
      </c>
      <c r="B1625" s="10" t="str">
        <f t="shared" si="52"/>
        <v>AVWI001</v>
      </c>
      <c r="C1625" s="4" t="s">
        <v>2391</v>
      </c>
      <c r="D1625" s="4" t="s">
        <v>84</v>
      </c>
      <c r="E1625" s="4" t="s">
        <v>949</v>
      </c>
      <c r="F1625" s="4">
        <v>1</v>
      </c>
      <c r="G1625" s="4">
        <v>24</v>
      </c>
      <c r="H1625" s="4" t="s">
        <v>22</v>
      </c>
      <c r="I1625" s="3">
        <v>33800</v>
      </c>
      <c r="J1625" s="3">
        <v>38700</v>
      </c>
      <c r="K1625" s="3">
        <v>34700</v>
      </c>
      <c r="L1625" s="3">
        <v>39700</v>
      </c>
      <c r="M1625" s="3">
        <v>35700</v>
      </c>
      <c r="N1625" s="3">
        <v>40100</v>
      </c>
      <c r="O1625" s="11">
        <v>39300</v>
      </c>
      <c r="P1625" s="11">
        <v>43900</v>
      </c>
      <c r="Q1625" s="11">
        <v>41300</v>
      </c>
      <c r="R1625" s="11">
        <v>46100</v>
      </c>
    </row>
    <row r="1626" spans="1:18" hidden="1">
      <c r="A1626" s="10" t="s">
        <v>2392</v>
      </c>
      <c r="B1626" s="10" t="str">
        <f t="shared" si="52"/>
        <v>AVWI001</v>
      </c>
      <c r="C1626" s="4" t="s">
        <v>2393</v>
      </c>
      <c r="D1626" s="4" t="s">
        <v>84</v>
      </c>
      <c r="E1626" s="4" t="s">
        <v>949</v>
      </c>
      <c r="F1626" s="4">
        <v>1</v>
      </c>
      <c r="G1626" s="4">
        <v>24</v>
      </c>
      <c r="H1626" s="4" t="s">
        <v>22</v>
      </c>
      <c r="I1626" s="3">
        <v>33800</v>
      </c>
      <c r="J1626" s="3">
        <v>38700</v>
      </c>
      <c r="K1626" s="3">
        <v>34700</v>
      </c>
      <c r="L1626" s="3">
        <v>39700</v>
      </c>
      <c r="M1626" s="3">
        <v>35700</v>
      </c>
      <c r="N1626" s="3">
        <v>40100</v>
      </c>
      <c r="O1626" s="11">
        <v>39300</v>
      </c>
      <c r="P1626" s="11">
        <v>43900</v>
      </c>
      <c r="Q1626" s="11">
        <v>41300</v>
      </c>
      <c r="R1626" s="11">
        <v>46100</v>
      </c>
    </row>
    <row r="1627" spans="1:18" hidden="1">
      <c r="A1627" s="10" t="s">
        <v>2394</v>
      </c>
      <c r="B1627" s="10" t="str">
        <f t="shared" si="52"/>
        <v>AVWI001</v>
      </c>
      <c r="C1627" s="4" t="s">
        <v>2395</v>
      </c>
      <c r="D1627" s="4" t="s">
        <v>84</v>
      </c>
      <c r="E1627" s="4" t="s">
        <v>949</v>
      </c>
      <c r="F1627" s="4">
        <v>1</v>
      </c>
      <c r="G1627" s="4">
        <v>24</v>
      </c>
      <c r="H1627" s="4" t="s">
        <v>22</v>
      </c>
      <c r="I1627" s="3">
        <v>33800</v>
      </c>
      <c r="J1627" s="3">
        <v>38700</v>
      </c>
      <c r="K1627" s="3">
        <v>34700</v>
      </c>
      <c r="L1627" s="3">
        <v>39700</v>
      </c>
      <c r="M1627" s="3">
        <v>35700</v>
      </c>
      <c r="N1627" s="3">
        <v>40100</v>
      </c>
      <c r="O1627" s="11">
        <v>39300</v>
      </c>
      <c r="P1627" s="11">
        <v>43900</v>
      </c>
      <c r="Q1627" s="11">
        <v>41300</v>
      </c>
      <c r="R1627" s="11">
        <v>46100</v>
      </c>
    </row>
    <row r="1628" spans="1:18" hidden="1">
      <c r="A1628" s="10" t="s">
        <v>2396</v>
      </c>
      <c r="B1628" s="10" t="str">
        <f t="shared" si="52"/>
        <v>AVWI001</v>
      </c>
      <c r="C1628" s="4" t="s">
        <v>2397</v>
      </c>
      <c r="D1628" s="4" t="s">
        <v>84</v>
      </c>
      <c r="E1628" s="4" t="s">
        <v>949</v>
      </c>
      <c r="F1628" s="4">
        <v>1</v>
      </c>
      <c r="G1628" s="4">
        <v>24</v>
      </c>
      <c r="H1628" s="4" t="s">
        <v>22</v>
      </c>
      <c r="I1628" s="3">
        <v>33800</v>
      </c>
      <c r="J1628" s="3">
        <v>38700</v>
      </c>
      <c r="K1628" s="3">
        <v>34700</v>
      </c>
      <c r="L1628" s="3">
        <v>39700</v>
      </c>
      <c r="M1628" s="3">
        <v>35700</v>
      </c>
      <c r="N1628" s="3">
        <v>40100</v>
      </c>
      <c r="O1628" s="11">
        <v>39300</v>
      </c>
      <c r="P1628" s="11">
        <v>43900</v>
      </c>
      <c r="Q1628" s="11">
        <v>41300</v>
      </c>
      <c r="R1628" s="11">
        <v>46100</v>
      </c>
    </row>
    <row r="1629" spans="1:18" hidden="1">
      <c r="A1629" s="10" t="s">
        <v>2398</v>
      </c>
      <c r="B1629" s="10" t="str">
        <f t="shared" si="52"/>
        <v>AVWI001</v>
      </c>
      <c r="C1629" s="4" t="s">
        <v>2399</v>
      </c>
      <c r="D1629" s="4" t="s">
        <v>84</v>
      </c>
      <c r="E1629" s="4" t="s">
        <v>949</v>
      </c>
      <c r="F1629" s="4">
        <v>1</v>
      </c>
      <c r="G1629" s="4">
        <v>24</v>
      </c>
      <c r="H1629" s="4" t="s">
        <v>22</v>
      </c>
      <c r="I1629" s="3">
        <v>33800</v>
      </c>
      <c r="J1629" s="3">
        <v>38700</v>
      </c>
      <c r="K1629" s="3">
        <v>34700</v>
      </c>
      <c r="L1629" s="3">
        <v>39700</v>
      </c>
      <c r="M1629" s="3">
        <v>35700</v>
      </c>
      <c r="N1629" s="3">
        <v>40100</v>
      </c>
      <c r="O1629" s="11">
        <v>39300</v>
      </c>
      <c r="P1629" s="11">
        <v>43900</v>
      </c>
      <c r="Q1629" s="11">
        <v>41300</v>
      </c>
      <c r="R1629" s="11">
        <v>46100</v>
      </c>
    </row>
    <row r="1630" spans="1:18" hidden="1">
      <c r="A1630" s="10" t="s">
        <v>2400</v>
      </c>
      <c r="B1630" s="10" t="str">
        <f t="shared" si="52"/>
        <v>AVWI001</v>
      </c>
      <c r="C1630" s="4" t="s">
        <v>2401</v>
      </c>
      <c r="D1630" s="4" t="s">
        <v>84</v>
      </c>
      <c r="E1630" s="4" t="s">
        <v>949</v>
      </c>
      <c r="F1630" s="4">
        <v>1</v>
      </c>
      <c r="G1630" s="4">
        <v>24</v>
      </c>
      <c r="H1630" s="4" t="s">
        <v>22</v>
      </c>
      <c r="I1630" s="3">
        <v>33800</v>
      </c>
      <c r="J1630" s="3">
        <v>38700</v>
      </c>
      <c r="K1630" s="3">
        <v>34700</v>
      </c>
      <c r="L1630" s="3">
        <v>39700</v>
      </c>
      <c r="M1630" s="3">
        <v>35700</v>
      </c>
      <c r="N1630" s="3">
        <v>40100</v>
      </c>
      <c r="O1630" s="11">
        <v>39300</v>
      </c>
      <c r="P1630" s="11">
        <v>43900</v>
      </c>
      <c r="Q1630" s="11">
        <v>41300</v>
      </c>
      <c r="R1630" s="11">
        <v>46100</v>
      </c>
    </row>
    <row r="1631" spans="1:18" hidden="1">
      <c r="A1631" s="10" t="s">
        <v>2402</v>
      </c>
      <c r="B1631" s="10" t="str">
        <f t="shared" si="52"/>
        <v>AVWI001</v>
      </c>
      <c r="C1631" s="4" t="s">
        <v>2403</v>
      </c>
      <c r="D1631" s="4" t="s">
        <v>84</v>
      </c>
      <c r="E1631" s="4" t="s">
        <v>949</v>
      </c>
      <c r="F1631" s="4">
        <v>1</v>
      </c>
      <c r="G1631" s="4">
        <v>24</v>
      </c>
      <c r="H1631" s="4" t="s">
        <v>22</v>
      </c>
      <c r="I1631" s="3">
        <v>33800</v>
      </c>
      <c r="J1631" s="3">
        <v>38700</v>
      </c>
      <c r="K1631" s="3">
        <v>34700</v>
      </c>
      <c r="L1631" s="3">
        <v>39700</v>
      </c>
      <c r="M1631" s="3">
        <v>35700</v>
      </c>
      <c r="N1631" s="3">
        <v>40100</v>
      </c>
      <c r="O1631" s="11">
        <v>39300</v>
      </c>
      <c r="P1631" s="11">
        <v>43900</v>
      </c>
      <c r="Q1631" s="11">
        <v>41300</v>
      </c>
      <c r="R1631" s="11">
        <v>46100</v>
      </c>
    </row>
    <row r="1632" spans="1:18" hidden="1">
      <c r="A1632" s="10" t="s">
        <v>2404</v>
      </c>
      <c r="B1632" s="10" t="str">
        <f t="shared" si="52"/>
        <v>AVWI001</v>
      </c>
      <c r="C1632" s="4" t="s">
        <v>2405</v>
      </c>
      <c r="D1632" s="4" t="s">
        <v>84</v>
      </c>
      <c r="E1632" s="4" t="s">
        <v>949</v>
      </c>
      <c r="F1632" s="4">
        <v>1</v>
      </c>
      <c r="G1632" s="4">
        <v>24</v>
      </c>
      <c r="H1632" s="4" t="s">
        <v>22</v>
      </c>
      <c r="I1632" s="3">
        <v>33800</v>
      </c>
      <c r="J1632" s="3">
        <v>38700</v>
      </c>
      <c r="K1632" s="3">
        <v>34700</v>
      </c>
      <c r="L1632" s="3">
        <v>39700</v>
      </c>
      <c r="M1632" s="3">
        <v>35700</v>
      </c>
      <c r="N1632" s="3">
        <v>40100</v>
      </c>
      <c r="O1632" s="11">
        <v>39300</v>
      </c>
      <c r="P1632" s="11">
        <v>43900</v>
      </c>
      <c r="Q1632" s="11">
        <v>41300</v>
      </c>
      <c r="R1632" s="11">
        <v>46100</v>
      </c>
    </row>
    <row r="1633" spans="1:18" hidden="1">
      <c r="A1633" s="10" t="s">
        <v>2406</v>
      </c>
      <c r="B1633" s="10" t="str">
        <f t="shared" si="52"/>
        <v>AVWI001</v>
      </c>
      <c r="C1633" s="4" t="s">
        <v>2407</v>
      </c>
      <c r="D1633" s="4" t="s">
        <v>84</v>
      </c>
      <c r="E1633" s="4" t="s">
        <v>949</v>
      </c>
      <c r="F1633" s="4">
        <v>1</v>
      </c>
      <c r="G1633" s="4">
        <v>24</v>
      </c>
      <c r="H1633" s="4" t="s">
        <v>22</v>
      </c>
      <c r="I1633" s="3">
        <v>33800</v>
      </c>
      <c r="J1633" s="3">
        <v>38700</v>
      </c>
      <c r="K1633" s="3">
        <v>34700</v>
      </c>
      <c r="L1633" s="3">
        <v>39700</v>
      </c>
      <c r="M1633" s="3">
        <v>35700</v>
      </c>
      <c r="N1633" s="3">
        <v>40100</v>
      </c>
      <c r="O1633" s="11">
        <v>39300</v>
      </c>
      <c r="P1633" s="11">
        <v>43900</v>
      </c>
      <c r="Q1633" s="11">
        <v>41300</v>
      </c>
      <c r="R1633" s="11">
        <v>46100</v>
      </c>
    </row>
    <row r="1634" spans="1:18" hidden="1">
      <c r="A1634" s="10" t="s">
        <v>2408</v>
      </c>
      <c r="B1634" s="10" t="str">
        <f t="shared" si="52"/>
        <v>AVWI001</v>
      </c>
      <c r="C1634" s="4" t="s">
        <v>2409</v>
      </c>
      <c r="D1634" s="4" t="s">
        <v>84</v>
      </c>
      <c r="E1634" s="4" t="s">
        <v>949</v>
      </c>
      <c r="F1634" s="4">
        <v>1</v>
      </c>
      <c r="G1634" s="4">
        <v>24</v>
      </c>
      <c r="H1634" s="4" t="s">
        <v>22</v>
      </c>
      <c r="I1634" s="3">
        <v>33800</v>
      </c>
      <c r="J1634" s="3">
        <v>38700</v>
      </c>
      <c r="K1634" s="3">
        <v>34700</v>
      </c>
      <c r="L1634" s="3">
        <v>39700</v>
      </c>
      <c r="M1634" s="3">
        <v>35700</v>
      </c>
      <c r="N1634" s="3">
        <v>40100</v>
      </c>
      <c r="O1634" s="11">
        <v>39300</v>
      </c>
      <c r="P1634" s="11">
        <v>43900</v>
      </c>
      <c r="Q1634" s="11">
        <v>41300</v>
      </c>
      <c r="R1634" s="11">
        <v>46100</v>
      </c>
    </row>
    <row r="1635" spans="1:18" hidden="1">
      <c r="A1635" s="10" t="s">
        <v>2410</v>
      </c>
      <c r="B1635" s="10" t="str">
        <f t="shared" si="52"/>
        <v>AVWI001</v>
      </c>
      <c r="C1635" s="4" t="s">
        <v>2411</v>
      </c>
      <c r="D1635" s="4" t="s">
        <v>84</v>
      </c>
      <c r="E1635" s="4" t="s">
        <v>949</v>
      </c>
      <c r="F1635" s="4">
        <v>1</v>
      </c>
      <c r="G1635" s="4">
        <v>24</v>
      </c>
      <c r="H1635" s="4" t="s">
        <v>22</v>
      </c>
      <c r="I1635" s="3">
        <v>33800</v>
      </c>
      <c r="J1635" s="3">
        <v>38700</v>
      </c>
      <c r="K1635" s="3">
        <v>34700</v>
      </c>
      <c r="L1635" s="3">
        <v>39700</v>
      </c>
      <c r="M1635" s="3">
        <v>35700</v>
      </c>
      <c r="N1635" s="3">
        <v>40100</v>
      </c>
      <c r="O1635" s="11">
        <v>39300</v>
      </c>
      <c r="P1635" s="11">
        <v>43900</v>
      </c>
      <c r="Q1635" s="11">
        <v>41300</v>
      </c>
      <c r="R1635" s="11">
        <v>46100</v>
      </c>
    </row>
    <row r="1636" spans="1:18" hidden="1">
      <c r="A1636" s="10" t="s">
        <v>2412</v>
      </c>
      <c r="B1636" s="10" t="str">
        <f t="shared" si="52"/>
        <v>AVWI001</v>
      </c>
      <c r="C1636" s="4" t="s">
        <v>2413</v>
      </c>
      <c r="D1636" s="4" t="s">
        <v>84</v>
      </c>
      <c r="E1636" s="4" t="s">
        <v>949</v>
      </c>
      <c r="F1636" s="4">
        <v>1</v>
      </c>
      <c r="G1636" s="4">
        <v>24</v>
      </c>
      <c r="H1636" s="4" t="s">
        <v>22</v>
      </c>
      <c r="I1636" s="3">
        <v>33800</v>
      </c>
      <c r="J1636" s="3">
        <v>38700</v>
      </c>
      <c r="K1636" s="3">
        <v>34700</v>
      </c>
      <c r="L1636" s="3">
        <v>39700</v>
      </c>
      <c r="M1636" s="3">
        <v>35700</v>
      </c>
      <c r="N1636" s="3">
        <v>40100</v>
      </c>
      <c r="O1636" s="11">
        <v>39300</v>
      </c>
      <c r="P1636" s="11">
        <v>43900</v>
      </c>
      <c r="Q1636" s="11">
        <v>41300</v>
      </c>
      <c r="R1636" s="11">
        <v>46100</v>
      </c>
    </row>
    <row r="1637" spans="1:18" hidden="1">
      <c r="A1637" s="10" t="s">
        <v>2414</v>
      </c>
      <c r="B1637" s="10" t="str">
        <f t="shared" si="52"/>
        <v>AVWI001</v>
      </c>
      <c r="C1637" s="4" t="s">
        <v>2415</v>
      </c>
      <c r="D1637" s="4" t="s">
        <v>84</v>
      </c>
      <c r="E1637" s="4" t="s">
        <v>949</v>
      </c>
      <c r="F1637" s="4">
        <v>1</v>
      </c>
      <c r="G1637" s="4">
        <v>24</v>
      </c>
      <c r="H1637" s="4" t="s">
        <v>22</v>
      </c>
      <c r="I1637" s="3">
        <v>33800</v>
      </c>
      <c r="J1637" s="3">
        <v>38700</v>
      </c>
      <c r="K1637" s="3">
        <v>34700</v>
      </c>
      <c r="L1637" s="3">
        <v>39700</v>
      </c>
      <c r="M1637" s="3">
        <v>35700</v>
      </c>
      <c r="N1637" s="3">
        <v>40100</v>
      </c>
      <c r="O1637" s="11">
        <v>39300</v>
      </c>
      <c r="P1637" s="11">
        <v>43900</v>
      </c>
      <c r="Q1637" s="11">
        <v>41300</v>
      </c>
      <c r="R1637" s="11">
        <v>46100</v>
      </c>
    </row>
    <row r="1638" spans="1:18" hidden="1">
      <c r="A1638" s="10" t="s">
        <v>2416</v>
      </c>
      <c r="B1638" s="10" t="str">
        <f t="shared" si="52"/>
        <v>AVWI001</v>
      </c>
      <c r="C1638" s="4" t="s">
        <v>2417</v>
      </c>
      <c r="D1638" s="4" t="s">
        <v>84</v>
      </c>
      <c r="E1638" s="4" t="s">
        <v>949</v>
      </c>
      <c r="F1638" s="4">
        <v>1</v>
      </c>
      <c r="G1638" s="4">
        <v>24</v>
      </c>
      <c r="H1638" s="4" t="s">
        <v>22</v>
      </c>
      <c r="I1638" s="3">
        <v>33800</v>
      </c>
      <c r="J1638" s="3">
        <v>38700</v>
      </c>
      <c r="K1638" s="3">
        <v>34700</v>
      </c>
      <c r="L1638" s="3">
        <v>39700</v>
      </c>
      <c r="M1638" s="3">
        <v>35700</v>
      </c>
      <c r="N1638" s="3">
        <v>40100</v>
      </c>
      <c r="O1638" s="11">
        <v>39300</v>
      </c>
      <c r="P1638" s="11">
        <v>43900</v>
      </c>
      <c r="Q1638" s="11">
        <v>41300</v>
      </c>
      <c r="R1638" s="11">
        <v>46100</v>
      </c>
    </row>
    <row r="1639" spans="1:18" hidden="1">
      <c r="A1639" s="10" t="s">
        <v>2418</v>
      </c>
      <c r="B1639" s="10" t="str">
        <f t="shared" si="52"/>
        <v>AVWI001</v>
      </c>
      <c r="C1639" s="4" t="s">
        <v>2419</v>
      </c>
      <c r="D1639" s="4" t="s">
        <v>84</v>
      </c>
      <c r="E1639" s="4" t="s">
        <v>949</v>
      </c>
      <c r="F1639" s="4">
        <v>1</v>
      </c>
      <c r="G1639" s="4">
        <v>24</v>
      </c>
      <c r="H1639" s="4" t="s">
        <v>22</v>
      </c>
      <c r="I1639" s="3">
        <v>33800</v>
      </c>
      <c r="J1639" s="3">
        <v>38700</v>
      </c>
      <c r="K1639" s="3">
        <v>34700</v>
      </c>
      <c r="L1639" s="3">
        <v>39700</v>
      </c>
      <c r="M1639" s="3">
        <v>35700</v>
      </c>
      <c r="N1639" s="3">
        <v>40100</v>
      </c>
      <c r="O1639" s="11">
        <v>39300</v>
      </c>
      <c r="P1639" s="11">
        <v>43900</v>
      </c>
      <c r="Q1639" s="11">
        <v>41300</v>
      </c>
      <c r="R1639" s="11">
        <v>46100</v>
      </c>
    </row>
    <row r="1640" spans="1:18" hidden="1">
      <c r="A1640" s="10" t="s">
        <v>2420</v>
      </c>
      <c r="B1640" s="10" t="str">
        <f t="shared" si="52"/>
        <v>AVWI001</v>
      </c>
      <c r="C1640" s="4" t="s">
        <v>2421</v>
      </c>
      <c r="D1640" s="4" t="s">
        <v>84</v>
      </c>
      <c r="E1640" s="4" t="s">
        <v>949</v>
      </c>
      <c r="F1640" s="4">
        <v>1</v>
      </c>
      <c r="G1640" s="4">
        <v>24</v>
      </c>
      <c r="H1640" s="4" t="s">
        <v>22</v>
      </c>
      <c r="I1640" s="3">
        <v>33800</v>
      </c>
      <c r="J1640" s="3">
        <v>38700</v>
      </c>
      <c r="K1640" s="3">
        <v>34700</v>
      </c>
      <c r="L1640" s="3">
        <v>39700</v>
      </c>
      <c r="M1640" s="3">
        <v>35700</v>
      </c>
      <c r="N1640" s="3">
        <v>40100</v>
      </c>
      <c r="O1640" s="11">
        <v>39300</v>
      </c>
      <c r="P1640" s="11">
        <v>43900</v>
      </c>
      <c r="Q1640" s="11">
        <v>41300</v>
      </c>
      <c r="R1640" s="11">
        <v>46100</v>
      </c>
    </row>
    <row r="1641" spans="1:18" hidden="1">
      <c r="A1641" s="10" t="s">
        <v>2422</v>
      </c>
      <c r="B1641" s="10" t="str">
        <f t="shared" si="52"/>
        <v>AVWI001</v>
      </c>
      <c r="C1641" s="4" t="s">
        <v>2423</v>
      </c>
      <c r="D1641" s="4" t="s">
        <v>84</v>
      </c>
      <c r="E1641" s="4" t="s">
        <v>949</v>
      </c>
      <c r="F1641" s="4">
        <v>1</v>
      </c>
      <c r="G1641" s="4">
        <v>24</v>
      </c>
      <c r="H1641" s="4" t="s">
        <v>22</v>
      </c>
      <c r="I1641" s="3">
        <v>33800</v>
      </c>
      <c r="J1641" s="3">
        <v>38700</v>
      </c>
      <c r="K1641" s="3">
        <v>34700</v>
      </c>
      <c r="L1641" s="3">
        <v>39700</v>
      </c>
      <c r="M1641" s="3">
        <v>35700</v>
      </c>
      <c r="N1641" s="3">
        <v>40100</v>
      </c>
      <c r="O1641" s="11">
        <v>39300</v>
      </c>
      <c r="P1641" s="11">
        <v>43900</v>
      </c>
      <c r="Q1641" s="11">
        <v>41300</v>
      </c>
      <c r="R1641" s="11">
        <v>46100</v>
      </c>
    </row>
    <row r="1642" spans="1:18" hidden="1">
      <c r="A1642" s="10" t="s">
        <v>2424</v>
      </c>
      <c r="B1642" s="10" t="str">
        <f t="shared" si="52"/>
        <v>AVWI001</v>
      </c>
      <c r="C1642" s="4" t="s">
        <v>2425</v>
      </c>
      <c r="D1642" s="4" t="s">
        <v>84</v>
      </c>
      <c r="E1642" s="4" t="s">
        <v>949</v>
      </c>
      <c r="F1642" s="4">
        <v>1</v>
      </c>
      <c r="G1642" s="4">
        <v>24</v>
      </c>
      <c r="H1642" s="4" t="s">
        <v>22</v>
      </c>
      <c r="I1642" s="3">
        <v>33800</v>
      </c>
      <c r="J1642" s="3">
        <v>38700</v>
      </c>
      <c r="K1642" s="3">
        <v>34700</v>
      </c>
      <c r="L1642" s="3">
        <v>39700</v>
      </c>
      <c r="M1642" s="3">
        <v>35700</v>
      </c>
      <c r="N1642" s="3">
        <v>40100</v>
      </c>
      <c r="O1642" s="11">
        <v>39300</v>
      </c>
      <c r="P1642" s="11">
        <v>43900</v>
      </c>
      <c r="Q1642" s="11">
        <v>41300</v>
      </c>
      <c r="R1642" s="11">
        <v>46100</v>
      </c>
    </row>
    <row r="1643" spans="1:18" hidden="1">
      <c r="A1643" s="10" t="s">
        <v>2426</v>
      </c>
      <c r="B1643" s="10" t="str">
        <f t="shared" si="52"/>
        <v>AVWI001</v>
      </c>
      <c r="C1643" s="4" t="s">
        <v>2427</v>
      </c>
      <c r="D1643" s="4" t="s">
        <v>84</v>
      </c>
      <c r="E1643" s="4" t="s">
        <v>949</v>
      </c>
      <c r="F1643" s="4">
        <v>1</v>
      </c>
      <c r="G1643" s="4">
        <v>24</v>
      </c>
      <c r="H1643" s="4" t="s">
        <v>22</v>
      </c>
      <c r="I1643" s="3">
        <v>33800</v>
      </c>
      <c r="J1643" s="3">
        <v>38700</v>
      </c>
      <c r="K1643" s="3">
        <v>34700</v>
      </c>
      <c r="L1643" s="3">
        <v>39700</v>
      </c>
      <c r="M1643" s="3">
        <v>35700</v>
      </c>
      <c r="N1643" s="3">
        <v>40100</v>
      </c>
      <c r="O1643" s="11">
        <v>39300</v>
      </c>
      <c r="P1643" s="11">
        <v>43900</v>
      </c>
      <c r="Q1643" s="11">
        <v>41300</v>
      </c>
      <c r="R1643" s="11">
        <v>46100</v>
      </c>
    </row>
    <row r="1644" spans="1:18" hidden="1">
      <c r="A1644" s="10" t="s">
        <v>2428</v>
      </c>
      <c r="B1644" s="10" t="str">
        <f t="shared" si="52"/>
        <v>AVWI001</v>
      </c>
      <c r="C1644" s="4" t="s">
        <v>2429</v>
      </c>
      <c r="D1644" s="4" t="s">
        <v>84</v>
      </c>
      <c r="E1644" s="4" t="s">
        <v>949</v>
      </c>
      <c r="F1644" s="4">
        <v>1</v>
      </c>
      <c r="G1644" s="4">
        <v>24</v>
      </c>
      <c r="H1644" s="4" t="s">
        <v>22</v>
      </c>
      <c r="I1644" s="3">
        <v>33800</v>
      </c>
      <c r="J1644" s="3">
        <v>38700</v>
      </c>
      <c r="K1644" s="3">
        <v>34700</v>
      </c>
      <c r="L1644" s="3">
        <v>39700</v>
      </c>
      <c r="M1644" s="3">
        <v>35700</v>
      </c>
      <c r="N1644" s="3">
        <v>40100</v>
      </c>
      <c r="O1644" s="11">
        <v>39300</v>
      </c>
      <c r="P1644" s="11">
        <v>43900</v>
      </c>
      <c r="Q1644" s="11">
        <v>41300</v>
      </c>
      <c r="R1644" s="11">
        <v>46100</v>
      </c>
    </row>
    <row r="1645" spans="1:18" hidden="1">
      <c r="A1645" s="10" t="s">
        <v>2430</v>
      </c>
      <c r="B1645" s="10" t="str">
        <f t="shared" si="52"/>
        <v>AVWI001</v>
      </c>
      <c r="C1645" s="4" t="s">
        <v>2431</v>
      </c>
      <c r="D1645" s="4" t="s">
        <v>84</v>
      </c>
      <c r="E1645" s="4" t="s">
        <v>949</v>
      </c>
      <c r="F1645" s="4">
        <v>1</v>
      </c>
      <c r="G1645" s="4">
        <v>24</v>
      </c>
      <c r="H1645" s="4" t="s">
        <v>22</v>
      </c>
      <c r="I1645" s="3">
        <v>33800</v>
      </c>
      <c r="J1645" s="3">
        <v>38700</v>
      </c>
      <c r="K1645" s="3">
        <v>34700</v>
      </c>
      <c r="L1645" s="3">
        <v>39700</v>
      </c>
      <c r="M1645" s="3">
        <v>35700</v>
      </c>
      <c r="N1645" s="3">
        <v>40100</v>
      </c>
      <c r="O1645" s="11">
        <v>39300</v>
      </c>
      <c r="P1645" s="11">
        <v>43900</v>
      </c>
      <c r="Q1645" s="11">
        <v>41300</v>
      </c>
      <c r="R1645" s="11">
        <v>46100</v>
      </c>
    </row>
    <row r="1646" spans="1:18" hidden="1">
      <c r="A1646" s="10" t="s">
        <v>2432</v>
      </c>
      <c r="B1646" s="10" t="str">
        <f t="shared" si="52"/>
        <v>AVWI001</v>
      </c>
      <c r="C1646" s="4" t="s">
        <v>2433</v>
      </c>
      <c r="D1646" s="4" t="s">
        <v>84</v>
      </c>
      <c r="E1646" s="4" t="s">
        <v>949</v>
      </c>
      <c r="F1646" s="4">
        <v>1</v>
      </c>
      <c r="G1646" s="4">
        <v>24</v>
      </c>
      <c r="H1646" s="4" t="s">
        <v>22</v>
      </c>
      <c r="I1646" s="3">
        <v>33800</v>
      </c>
      <c r="J1646" s="3">
        <v>38700</v>
      </c>
      <c r="K1646" s="3">
        <v>34700</v>
      </c>
      <c r="L1646" s="3">
        <v>39700</v>
      </c>
      <c r="M1646" s="3">
        <v>35700</v>
      </c>
      <c r="N1646" s="3">
        <v>40100</v>
      </c>
      <c r="O1646" s="11">
        <v>39300</v>
      </c>
      <c r="P1646" s="11">
        <v>43900</v>
      </c>
      <c r="Q1646" s="11">
        <v>41300</v>
      </c>
      <c r="R1646" s="11">
        <v>46100</v>
      </c>
    </row>
    <row r="1647" spans="1:18" hidden="1">
      <c r="A1647" s="12" t="s">
        <v>2434</v>
      </c>
      <c r="B1647" s="10" t="str">
        <f t="shared" si="52"/>
        <v>AVWI001</v>
      </c>
      <c r="C1647" s="4" t="s">
        <v>2435</v>
      </c>
      <c r="D1647" s="4" t="s">
        <v>84</v>
      </c>
      <c r="E1647" s="4" t="s">
        <v>21</v>
      </c>
      <c r="F1647" s="4">
        <v>1.0900000000000001</v>
      </c>
      <c r="G1647" s="4">
        <v>24</v>
      </c>
      <c r="H1647" s="4" t="s">
        <v>22</v>
      </c>
      <c r="I1647" s="13">
        <v>33800</v>
      </c>
      <c r="J1647" s="3">
        <v>38700</v>
      </c>
      <c r="K1647" s="3">
        <v>34700</v>
      </c>
      <c r="L1647" s="3">
        <v>39700</v>
      </c>
      <c r="M1647" s="3">
        <v>35700</v>
      </c>
      <c r="N1647" s="3">
        <v>40100</v>
      </c>
      <c r="O1647" s="11">
        <v>39300</v>
      </c>
      <c r="P1647" s="11">
        <v>43900</v>
      </c>
      <c r="Q1647" s="11">
        <v>41300</v>
      </c>
      <c r="R1647" s="11">
        <v>46100</v>
      </c>
    </row>
    <row r="1648" spans="1:18" hidden="1">
      <c r="A1648" s="12" t="s">
        <v>2436</v>
      </c>
      <c r="B1648" s="10" t="str">
        <f t="shared" si="52"/>
        <v>AVWI001</v>
      </c>
      <c r="C1648" s="4" t="s">
        <v>2437</v>
      </c>
      <c r="D1648" s="4" t="s">
        <v>84</v>
      </c>
      <c r="E1648" s="4" t="s">
        <v>21</v>
      </c>
      <c r="F1648" s="4">
        <v>1.0900000000000001</v>
      </c>
      <c r="G1648" s="4">
        <v>24</v>
      </c>
      <c r="H1648" s="4" t="s">
        <v>22</v>
      </c>
      <c r="I1648" s="13">
        <v>33800</v>
      </c>
      <c r="J1648" s="3">
        <v>38700</v>
      </c>
      <c r="K1648" s="3">
        <v>34700</v>
      </c>
      <c r="L1648" s="3">
        <v>39700</v>
      </c>
      <c r="M1648" s="3">
        <v>35700</v>
      </c>
      <c r="N1648" s="3">
        <v>40100</v>
      </c>
      <c r="O1648" s="11">
        <v>39300</v>
      </c>
      <c r="P1648" s="11">
        <v>43900</v>
      </c>
      <c r="Q1648" s="11">
        <v>41300</v>
      </c>
      <c r="R1648" s="11">
        <v>46100</v>
      </c>
    </row>
    <row r="1649" spans="1:18" hidden="1">
      <c r="A1649" s="12" t="s">
        <v>2438</v>
      </c>
      <c r="B1649" s="10" t="str">
        <f t="shared" si="52"/>
        <v>AVWI001</v>
      </c>
      <c r="C1649" s="4" t="s">
        <v>2439</v>
      </c>
      <c r="D1649" s="4" t="s">
        <v>84</v>
      </c>
      <c r="E1649" s="4" t="s">
        <v>21</v>
      </c>
      <c r="F1649" s="4">
        <v>1.0900000000000001</v>
      </c>
      <c r="G1649" s="4">
        <v>24</v>
      </c>
      <c r="H1649" s="4" t="s">
        <v>22</v>
      </c>
      <c r="I1649" s="13">
        <v>33800</v>
      </c>
      <c r="J1649" s="3">
        <v>38700</v>
      </c>
      <c r="K1649" s="3">
        <v>34700</v>
      </c>
      <c r="L1649" s="3">
        <v>39700</v>
      </c>
      <c r="M1649" s="3">
        <v>35700</v>
      </c>
      <c r="N1649" s="3">
        <v>40100</v>
      </c>
      <c r="O1649" s="11">
        <v>39300</v>
      </c>
      <c r="P1649" s="11">
        <v>43900</v>
      </c>
      <c r="Q1649" s="11">
        <v>41300</v>
      </c>
      <c r="R1649" s="11">
        <v>46100</v>
      </c>
    </row>
    <row r="1650" spans="1:18" hidden="1">
      <c r="A1650" s="10" t="s">
        <v>2440</v>
      </c>
      <c r="B1650" s="10" t="str">
        <f t="shared" si="52"/>
        <v>AVWI005</v>
      </c>
      <c r="C1650" s="4" t="s">
        <v>2379</v>
      </c>
      <c r="D1650" s="4" t="s">
        <v>84</v>
      </c>
      <c r="E1650" s="4" t="s">
        <v>432</v>
      </c>
      <c r="F1650" s="4">
        <v>5.23</v>
      </c>
      <c r="G1650" s="4">
        <v>4</v>
      </c>
      <c r="H1650" s="4" t="s">
        <v>22</v>
      </c>
      <c r="I1650" s="3">
        <v>113000</v>
      </c>
      <c r="J1650" s="3">
        <v>132600</v>
      </c>
      <c r="K1650" s="3">
        <v>115900</v>
      </c>
      <c r="L1650" s="3">
        <v>135700</v>
      </c>
      <c r="M1650" s="3">
        <v>119400</v>
      </c>
      <c r="N1650" s="3">
        <v>137100</v>
      </c>
      <c r="O1650" s="11">
        <v>137300</v>
      </c>
      <c r="P1650" s="11">
        <v>156300</v>
      </c>
      <c r="Q1650" s="11">
        <v>144200</v>
      </c>
      <c r="R1650" s="11">
        <v>163600</v>
      </c>
    </row>
    <row r="1651" spans="1:18" hidden="1">
      <c r="A1651" s="10" t="s">
        <v>2441</v>
      </c>
      <c r="B1651" s="10" t="str">
        <f t="shared" si="52"/>
        <v>AVWI005</v>
      </c>
      <c r="C1651" s="4" t="s">
        <v>2381</v>
      </c>
      <c r="D1651" s="4" t="s">
        <v>84</v>
      </c>
      <c r="E1651" s="4" t="s">
        <v>432</v>
      </c>
      <c r="F1651" s="4">
        <v>5.23</v>
      </c>
      <c r="G1651" s="4">
        <v>4</v>
      </c>
      <c r="H1651" s="4" t="s">
        <v>22</v>
      </c>
      <c r="I1651" s="3">
        <v>113000</v>
      </c>
      <c r="J1651" s="3">
        <v>132600</v>
      </c>
      <c r="K1651" s="3">
        <v>115900</v>
      </c>
      <c r="L1651" s="3">
        <v>135700</v>
      </c>
      <c r="M1651" s="3">
        <v>119400</v>
      </c>
      <c r="N1651" s="3">
        <v>137100</v>
      </c>
      <c r="O1651" s="11">
        <v>137300</v>
      </c>
      <c r="P1651" s="11">
        <v>156300</v>
      </c>
      <c r="Q1651" s="11">
        <v>144200</v>
      </c>
      <c r="R1651" s="11">
        <v>163600</v>
      </c>
    </row>
    <row r="1652" spans="1:18" hidden="1">
      <c r="A1652" s="10" t="s">
        <v>2442</v>
      </c>
      <c r="B1652" s="10" t="str">
        <f t="shared" si="52"/>
        <v>AVWI005</v>
      </c>
      <c r="C1652" s="4" t="s">
        <v>2383</v>
      </c>
      <c r="D1652" s="4" t="s">
        <v>84</v>
      </c>
      <c r="E1652" s="4" t="s">
        <v>432</v>
      </c>
      <c r="F1652" s="4">
        <v>5.23</v>
      </c>
      <c r="G1652" s="4">
        <v>4</v>
      </c>
      <c r="H1652" s="4" t="s">
        <v>22</v>
      </c>
      <c r="I1652" s="3">
        <v>113000</v>
      </c>
      <c r="J1652" s="3">
        <v>132600</v>
      </c>
      <c r="K1652" s="3">
        <v>115900</v>
      </c>
      <c r="L1652" s="3">
        <v>135700</v>
      </c>
      <c r="M1652" s="3">
        <v>119400</v>
      </c>
      <c r="N1652" s="3">
        <v>137100</v>
      </c>
      <c r="O1652" s="11">
        <v>137300</v>
      </c>
      <c r="P1652" s="11">
        <v>156300</v>
      </c>
      <c r="Q1652" s="11">
        <v>144200</v>
      </c>
      <c r="R1652" s="11">
        <v>163600</v>
      </c>
    </row>
    <row r="1653" spans="1:18" hidden="1">
      <c r="A1653" s="10" t="s">
        <v>2443</v>
      </c>
      <c r="B1653" s="10" t="str">
        <f t="shared" si="52"/>
        <v>AVWI005</v>
      </c>
      <c r="C1653" s="4" t="s">
        <v>2385</v>
      </c>
      <c r="D1653" s="4" t="s">
        <v>84</v>
      </c>
      <c r="E1653" s="4" t="s">
        <v>432</v>
      </c>
      <c r="F1653" s="4">
        <v>5.23</v>
      </c>
      <c r="G1653" s="4">
        <v>4</v>
      </c>
      <c r="H1653" s="4" t="s">
        <v>22</v>
      </c>
      <c r="I1653" s="3">
        <v>113000</v>
      </c>
      <c r="J1653" s="3">
        <v>132600</v>
      </c>
      <c r="K1653" s="3">
        <v>115900</v>
      </c>
      <c r="L1653" s="3">
        <v>135700</v>
      </c>
      <c r="M1653" s="3">
        <v>119400</v>
      </c>
      <c r="N1653" s="3">
        <v>137100</v>
      </c>
      <c r="O1653" s="11">
        <v>137300</v>
      </c>
      <c r="P1653" s="11">
        <v>156300</v>
      </c>
      <c r="Q1653" s="11">
        <v>144200</v>
      </c>
      <c r="R1653" s="11">
        <v>163600</v>
      </c>
    </row>
    <row r="1654" spans="1:18" hidden="1">
      <c r="A1654" s="10" t="s">
        <v>2444</v>
      </c>
      <c r="B1654" s="10" t="str">
        <f t="shared" si="52"/>
        <v>AVWI005</v>
      </c>
      <c r="C1654" s="4" t="s">
        <v>2387</v>
      </c>
      <c r="D1654" s="4" t="s">
        <v>84</v>
      </c>
      <c r="E1654" s="4" t="s">
        <v>432</v>
      </c>
      <c r="F1654" s="4">
        <v>5.23</v>
      </c>
      <c r="G1654" s="4">
        <v>4</v>
      </c>
      <c r="H1654" s="4" t="s">
        <v>22</v>
      </c>
      <c r="I1654" s="3">
        <v>113000</v>
      </c>
      <c r="J1654" s="3">
        <v>132600</v>
      </c>
      <c r="K1654" s="3">
        <v>115900</v>
      </c>
      <c r="L1654" s="3">
        <v>135700</v>
      </c>
      <c r="M1654" s="3">
        <v>119400</v>
      </c>
      <c r="N1654" s="3">
        <v>137100</v>
      </c>
      <c r="O1654" s="11">
        <v>137300</v>
      </c>
      <c r="P1654" s="11">
        <v>156300</v>
      </c>
      <c r="Q1654" s="11">
        <v>144200</v>
      </c>
      <c r="R1654" s="11">
        <v>163600</v>
      </c>
    </row>
    <row r="1655" spans="1:18" hidden="1">
      <c r="A1655" s="10" t="s">
        <v>2445</v>
      </c>
      <c r="B1655" s="10" t="str">
        <f t="shared" si="52"/>
        <v>AVWI005</v>
      </c>
      <c r="C1655" s="4" t="s">
        <v>2389</v>
      </c>
      <c r="D1655" s="4" t="s">
        <v>84</v>
      </c>
      <c r="E1655" s="4" t="s">
        <v>432</v>
      </c>
      <c r="F1655" s="4">
        <v>5.23</v>
      </c>
      <c r="G1655" s="4">
        <v>4</v>
      </c>
      <c r="H1655" s="4" t="s">
        <v>22</v>
      </c>
      <c r="I1655" s="3">
        <v>113000</v>
      </c>
      <c r="J1655" s="3">
        <v>132600</v>
      </c>
      <c r="K1655" s="3">
        <v>115900</v>
      </c>
      <c r="L1655" s="3">
        <v>135700</v>
      </c>
      <c r="M1655" s="3">
        <v>119400</v>
      </c>
      <c r="N1655" s="3">
        <v>137100</v>
      </c>
      <c r="O1655" s="11">
        <v>137300</v>
      </c>
      <c r="P1655" s="11">
        <v>156300</v>
      </c>
      <c r="Q1655" s="11">
        <v>144200</v>
      </c>
      <c r="R1655" s="11">
        <v>163600</v>
      </c>
    </row>
    <row r="1656" spans="1:18" hidden="1">
      <c r="A1656" s="10" t="s">
        <v>2446</v>
      </c>
      <c r="B1656" s="10" t="str">
        <f t="shared" si="52"/>
        <v>AVWI005</v>
      </c>
      <c r="C1656" s="4" t="s">
        <v>2391</v>
      </c>
      <c r="D1656" s="4" t="s">
        <v>84</v>
      </c>
      <c r="E1656" s="4" t="s">
        <v>432</v>
      </c>
      <c r="F1656" s="4">
        <v>5.23</v>
      </c>
      <c r="G1656" s="4">
        <v>4</v>
      </c>
      <c r="H1656" s="4" t="s">
        <v>22</v>
      </c>
      <c r="I1656" s="3">
        <v>113000</v>
      </c>
      <c r="J1656" s="3">
        <v>132600</v>
      </c>
      <c r="K1656" s="3">
        <v>115900</v>
      </c>
      <c r="L1656" s="3">
        <v>135700</v>
      </c>
      <c r="M1656" s="3">
        <v>119400</v>
      </c>
      <c r="N1656" s="3">
        <v>137100</v>
      </c>
      <c r="O1656" s="11">
        <v>137300</v>
      </c>
      <c r="P1656" s="11">
        <v>156300</v>
      </c>
      <c r="Q1656" s="11">
        <v>144200</v>
      </c>
      <c r="R1656" s="11">
        <v>163600</v>
      </c>
    </row>
    <row r="1657" spans="1:18" hidden="1">
      <c r="A1657" s="10" t="s">
        <v>2447</v>
      </c>
      <c r="B1657" s="10" t="str">
        <f t="shared" si="52"/>
        <v>AVWI005</v>
      </c>
      <c r="C1657" s="4" t="s">
        <v>2393</v>
      </c>
      <c r="D1657" s="4" t="s">
        <v>84</v>
      </c>
      <c r="E1657" s="4" t="s">
        <v>432</v>
      </c>
      <c r="F1657" s="4">
        <v>5.23</v>
      </c>
      <c r="G1657" s="4">
        <v>4</v>
      </c>
      <c r="H1657" s="4" t="s">
        <v>22</v>
      </c>
      <c r="I1657" s="3">
        <v>113000</v>
      </c>
      <c r="J1657" s="3">
        <v>132600</v>
      </c>
      <c r="K1657" s="3">
        <v>115900</v>
      </c>
      <c r="L1657" s="3">
        <v>135700</v>
      </c>
      <c r="M1657" s="3">
        <v>119400</v>
      </c>
      <c r="N1657" s="3">
        <v>137100</v>
      </c>
      <c r="O1657" s="11">
        <v>137300</v>
      </c>
      <c r="P1657" s="11">
        <v>156300</v>
      </c>
      <c r="Q1657" s="11">
        <v>144200</v>
      </c>
      <c r="R1657" s="11">
        <v>163600</v>
      </c>
    </row>
    <row r="1658" spans="1:18" hidden="1">
      <c r="A1658" s="10" t="s">
        <v>2448</v>
      </c>
      <c r="B1658" s="10" t="str">
        <f t="shared" si="52"/>
        <v>AVWI005</v>
      </c>
      <c r="C1658" s="4" t="s">
        <v>2395</v>
      </c>
      <c r="D1658" s="4" t="s">
        <v>84</v>
      </c>
      <c r="E1658" s="4" t="s">
        <v>432</v>
      </c>
      <c r="F1658" s="4">
        <v>5.23</v>
      </c>
      <c r="G1658" s="4">
        <v>4</v>
      </c>
      <c r="H1658" s="4" t="s">
        <v>22</v>
      </c>
      <c r="I1658" s="3">
        <v>113000</v>
      </c>
      <c r="J1658" s="3">
        <v>132600</v>
      </c>
      <c r="K1658" s="3">
        <v>115900</v>
      </c>
      <c r="L1658" s="3">
        <v>135700</v>
      </c>
      <c r="M1658" s="3">
        <v>119400</v>
      </c>
      <c r="N1658" s="3">
        <v>137100</v>
      </c>
      <c r="O1658" s="11">
        <v>137300</v>
      </c>
      <c r="P1658" s="11">
        <v>156300</v>
      </c>
      <c r="Q1658" s="11">
        <v>144200</v>
      </c>
      <c r="R1658" s="11">
        <v>163600</v>
      </c>
    </row>
    <row r="1659" spans="1:18" hidden="1">
      <c r="A1659" s="10" t="s">
        <v>2449</v>
      </c>
      <c r="B1659" s="10" t="str">
        <f t="shared" si="52"/>
        <v>AVWI005</v>
      </c>
      <c r="C1659" s="4" t="s">
        <v>2397</v>
      </c>
      <c r="D1659" s="4" t="s">
        <v>84</v>
      </c>
      <c r="E1659" s="4" t="s">
        <v>432</v>
      </c>
      <c r="F1659" s="4">
        <v>5.23</v>
      </c>
      <c r="G1659" s="4">
        <v>4</v>
      </c>
      <c r="H1659" s="4" t="s">
        <v>22</v>
      </c>
      <c r="I1659" s="3">
        <v>113000</v>
      </c>
      <c r="J1659" s="3">
        <v>132600</v>
      </c>
      <c r="K1659" s="3">
        <v>115900</v>
      </c>
      <c r="L1659" s="3">
        <v>135700</v>
      </c>
      <c r="M1659" s="3">
        <v>119400</v>
      </c>
      <c r="N1659" s="3">
        <v>137100</v>
      </c>
      <c r="O1659" s="11">
        <v>137300</v>
      </c>
      <c r="P1659" s="11">
        <v>156300</v>
      </c>
      <c r="Q1659" s="11">
        <v>144200</v>
      </c>
      <c r="R1659" s="11">
        <v>163600</v>
      </c>
    </row>
    <row r="1660" spans="1:18" hidden="1">
      <c r="A1660" s="10" t="s">
        <v>2450</v>
      </c>
      <c r="B1660" s="10" t="str">
        <f t="shared" si="52"/>
        <v>AVWI005</v>
      </c>
      <c r="C1660" s="4" t="s">
        <v>2399</v>
      </c>
      <c r="D1660" s="4" t="s">
        <v>84</v>
      </c>
      <c r="E1660" s="4" t="s">
        <v>432</v>
      </c>
      <c r="F1660" s="4">
        <v>5.23</v>
      </c>
      <c r="G1660" s="4">
        <v>4</v>
      </c>
      <c r="H1660" s="4" t="s">
        <v>22</v>
      </c>
      <c r="I1660" s="3">
        <v>113000</v>
      </c>
      <c r="J1660" s="3">
        <v>132600</v>
      </c>
      <c r="K1660" s="3">
        <v>115900</v>
      </c>
      <c r="L1660" s="3">
        <v>135700</v>
      </c>
      <c r="M1660" s="3">
        <v>119400</v>
      </c>
      <c r="N1660" s="3">
        <v>137100</v>
      </c>
      <c r="O1660" s="11">
        <v>137300</v>
      </c>
      <c r="P1660" s="11">
        <v>156300</v>
      </c>
      <c r="Q1660" s="11">
        <v>144200</v>
      </c>
      <c r="R1660" s="11">
        <v>163600</v>
      </c>
    </row>
    <row r="1661" spans="1:18" hidden="1">
      <c r="A1661" s="10" t="s">
        <v>2451</v>
      </c>
      <c r="B1661" s="10" t="str">
        <f t="shared" si="52"/>
        <v>AVWI005</v>
      </c>
      <c r="C1661" s="4" t="s">
        <v>2401</v>
      </c>
      <c r="D1661" s="4" t="s">
        <v>84</v>
      </c>
      <c r="E1661" s="4" t="s">
        <v>432</v>
      </c>
      <c r="F1661" s="4">
        <v>5.23</v>
      </c>
      <c r="G1661" s="4">
        <v>4</v>
      </c>
      <c r="H1661" s="4" t="s">
        <v>22</v>
      </c>
      <c r="I1661" s="3">
        <v>113000</v>
      </c>
      <c r="J1661" s="3">
        <v>132600</v>
      </c>
      <c r="K1661" s="3">
        <v>115900</v>
      </c>
      <c r="L1661" s="3">
        <v>135700</v>
      </c>
      <c r="M1661" s="3">
        <v>119400</v>
      </c>
      <c r="N1661" s="3">
        <v>137100</v>
      </c>
      <c r="O1661" s="11">
        <v>137300</v>
      </c>
      <c r="P1661" s="11">
        <v>156300</v>
      </c>
      <c r="Q1661" s="11">
        <v>144200</v>
      </c>
      <c r="R1661" s="11">
        <v>163600</v>
      </c>
    </row>
    <row r="1662" spans="1:18" hidden="1">
      <c r="A1662" s="10" t="s">
        <v>2452</v>
      </c>
      <c r="B1662" s="10" t="str">
        <f t="shared" si="52"/>
        <v>AVWI005</v>
      </c>
      <c r="C1662" s="4" t="s">
        <v>2403</v>
      </c>
      <c r="D1662" s="4" t="s">
        <v>84</v>
      </c>
      <c r="E1662" s="4" t="s">
        <v>432</v>
      </c>
      <c r="F1662" s="4">
        <v>5.23</v>
      </c>
      <c r="G1662" s="4">
        <v>4</v>
      </c>
      <c r="H1662" s="4" t="s">
        <v>22</v>
      </c>
      <c r="I1662" s="3">
        <v>113000</v>
      </c>
      <c r="J1662" s="3">
        <v>132600</v>
      </c>
      <c r="K1662" s="3">
        <v>115900</v>
      </c>
      <c r="L1662" s="3">
        <v>135700</v>
      </c>
      <c r="M1662" s="3">
        <v>119400</v>
      </c>
      <c r="N1662" s="3">
        <v>137100</v>
      </c>
      <c r="O1662" s="11">
        <v>137300</v>
      </c>
      <c r="P1662" s="11">
        <v>156300</v>
      </c>
      <c r="Q1662" s="11">
        <v>144200</v>
      </c>
      <c r="R1662" s="11">
        <v>163600</v>
      </c>
    </row>
    <row r="1663" spans="1:18" hidden="1">
      <c r="A1663" s="10" t="s">
        <v>2453</v>
      </c>
      <c r="B1663" s="10" t="str">
        <f t="shared" si="52"/>
        <v>AVWI005</v>
      </c>
      <c r="C1663" s="4" t="s">
        <v>2405</v>
      </c>
      <c r="D1663" s="4" t="s">
        <v>84</v>
      </c>
      <c r="E1663" s="4" t="s">
        <v>432</v>
      </c>
      <c r="F1663" s="4">
        <v>5.23</v>
      </c>
      <c r="G1663" s="4">
        <v>4</v>
      </c>
      <c r="H1663" s="4" t="s">
        <v>22</v>
      </c>
      <c r="I1663" s="3">
        <v>113000</v>
      </c>
      <c r="J1663" s="3">
        <v>132600</v>
      </c>
      <c r="K1663" s="3">
        <v>115900</v>
      </c>
      <c r="L1663" s="3">
        <v>135700</v>
      </c>
      <c r="M1663" s="3">
        <v>119400</v>
      </c>
      <c r="N1663" s="3">
        <v>137100</v>
      </c>
      <c r="O1663" s="11">
        <v>137300</v>
      </c>
      <c r="P1663" s="11">
        <v>156300</v>
      </c>
      <c r="Q1663" s="11">
        <v>144200</v>
      </c>
      <c r="R1663" s="11">
        <v>163600</v>
      </c>
    </row>
    <row r="1664" spans="1:18" hidden="1">
      <c r="A1664" s="10" t="s">
        <v>2454</v>
      </c>
      <c r="B1664" s="10" t="str">
        <f t="shared" si="52"/>
        <v>AVWI005</v>
      </c>
      <c r="C1664" s="4" t="s">
        <v>2407</v>
      </c>
      <c r="D1664" s="4" t="s">
        <v>84</v>
      </c>
      <c r="E1664" s="4" t="s">
        <v>432</v>
      </c>
      <c r="F1664" s="4">
        <v>5.23</v>
      </c>
      <c r="G1664" s="4">
        <v>4</v>
      </c>
      <c r="H1664" s="4" t="s">
        <v>22</v>
      </c>
      <c r="I1664" s="3">
        <v>113000</v>
      </c>
      <c r="J1664" s="3">
        <v>132600</v>
      </c>
      <c r="K1664" s="3">
        <v>115900</v>
      </c>
      <c r="L1664" s="3">
        <v>135700</v>
      </c>
      <c r="M1664" s="3">
        <v>119400</v>
      </c>
      <c r="N1664" s="3">
        <v>137100</v>
      </c>
      <c r="O1664" s="11">
        <v>137300</v>
      </c>
      <c r="P1664" s="11">
        <v>156300</v>
      </c>
      <c r="Q1664" s="11">
        <v>144200</v>
      </c>
      <c r="R1664" s="11">
        <v>163600</v>
      </c>
    </row>
    <row r="1665" spans="1:18" hidden="1">
      <c r="A1665" s="10" t="s">
        <v>2455</v>
      </c>
      <c r="B1665" s="10" t="str">
        <f t="shared" si="52"/>
        <v>AVWI005</v>
      </c>
      <c r="C1665" s="4" t="s">
        <v>2409</v>
      </c>
      <c r="D1665" s="4" t="s">
        <v>84</v>
      </c>
      <c r="E1665" s="4" t="s">
        <v>432</v>
      </c>
      <c r="F1665" s="4">
        <v>5.23</v>
      </c>
      <c r="G1665" s="4">
        <v>4</v>
      </c>
      <c r="H1665" s="4" t="s">
        <v>22</v>
      </c>
      <c r="I1665" s="3">
        <v>113000</v>
      </c>
      <c r="J1665" s="3">
        <v>132600</v>
      </c>
      <c r="K1665" s="3">
        <v>115900</v>
      </c>
      <c r="L1665" s="3">
        <v>135700</v>
      </c>
      <c r="M1665" s="3">
        <v>119400</v>
      </c>
      <c r="N1665" s="3">
        <v>137100</v>
      </c>
      <c r="O1665" s="11">
        <v>137300</v>
      </c>
      <c r="P1665" s="11">
        <v>156300</v>
      </c>
      <c r="Q1665" s="11">
        <v>144200</v>
      </c>
      <c r="R1665" s="11">
        <v>163600</v>
      </c>
    </row>
    <row r="1666" spans="1:18" hidden="1">
      <c r="A1666" s="10" t="s">
        <v>2456</v>
      </c>
      <c r="B1666" s="10" t="str">
        <f t="shared" si="52"/>
        <v>AVWI005</v>
      </c>
      <c r="C1666" s="4" t="s">
        <v>2411</v>
      </c>
      <c r="D1666" s="4" t="s">
        <v>84</v>
      </c>
      <c r="E1666" s="4" t="s">
        <v>432</v>
      </c>
      <c r="F1666" s="4">
        <v>5.23</v>
      </c>
      <c r="G1666" s="4">
        <v>4</v>
      </c>
      <c r="H1666" s="4" t="s">
        <v>22</v>
      </c>
      <c r="I1666" s="3">
        <v>113000</v>
      </c>
      <c r="J1666" s="3">
        <v>132600</v>
      </c>
      <c r="K1666" s="3">
        <v>115900</v>
      </c>
      <c r="L1666" s="3">
        <v>135700</v>
      </c>
      <c r="M1666" s="3">
        <v>119400</v>
      </c>
      <c r="N1666" s="3">
        <v>137100</v>
      </c>
      <c r="O1666" s="11">
        <v>137300</v>
      </c>
      <c r="P1666" s="11">
        <v>156300</v>
      </c>
      <c r="Q1666" s="11">
        <v>144200</v>
      </c>
      <c r="R1666" s="11">
        <v>163600</v>
      </c>
    </row>
    <row r="1667" spans="1:18" hidden="1">
      <c r="A1667" s="10" t="s">
        <v>2457</v>
      </c>
      <c r="B1667" s="10" t="str">
        <f t="shared" si="52"/>
        <v>AVWI005</v>
      </c>
      <c r="C1667" s="4" t="s">
        <v>2413</v>
      </c>
      <c r="D1667" s="4" t="s">
        <v>84</v>
      </c>
      <c r="E1667" s="4" t="s">
        <v>432</v>
      </c>
      <c r="F1667" s="4">
        <v>5.23</v>
      </c>
      <c r="G1667" s="4">
        <v>4</v>
      </c>
      <c r="H1667" s="4" t="s">
        <v>22</v>
      </c>
      <c r="I1667" s="3">
        <v>113000</v>
      </c>
      <c r="J1667" s="3">
        <v>132600</v>
      </c>
      <c r="K1667" s="3">
        <v>115900</v>
      </c>
      <c r="L1667" s="3">
        <v>135700</v>
      </c>
      <c r="M1667" s="3">
        <v>119400</v>
      </c>
      <c r="N1667" s="3">
        <v>137100</v>
      </c>
      <c r="O1667" s="11">
        <v>137300</v>
      </c>
      <c r="P1667" s="11">
        <v>156300</v>
      </c>
      <c r="Q1667" s="11">
        <v>144200</v>
      </c>
      <c r="R1667" s="11">
        <v>163600</v>
      </c>
    </row>
    <row r="1668" spans="1:18" hidden="1">
      <c r="A1668" s="10" t="s">
        <v>2458</v>
      </c>
      <c r="B1668" s="10" t="str">
        <f t="shared" si="52"/>
        <v>AVWI005</v>
      </c>
      <c r="C1668" s="4" t="s">
        <v>2415</v>
      </c>
      <c r="D1668" s="4" t="s">
        <v>84</v>
      </c>
      <c r="E1668" s="4" t="s">
        <v>432</v>
      </c>
      <c r="F1668" s="4">
        <v>5.23</v>
      </c>
      <c r="G1668" s="4">
        <v>4</v>
      </c>
      <c r="H1668" s="4" t="s">
        <v>22</v>
      </c>
      <c r="I1668" s="3">
        <v>113000</v>
      </c>
      <c r="J1668" s="3">
        <v>132600</v>
      </c>
      <c r="K1668" s="3">
        <v>115900</v>
      </c>
      <c r="L1668" s="3">
        <v>135700</v>
      </c>
      <c r="M1668" s="3">
        <v>119400</v>
      </c>
      <c r="N1668" s="3">
        <v>137100</v>
      </c>
      <c r="O1668" s="11">
        <v>137300</v>
      </c>
      <c r="P1668" s="11">
        <v>156300</v>
      </c>
      <c r="Q1668" s="11">
        <v>144200</v>
      </c>
      <c r="R1668" s="11">
        <v>163600</v>
      </c>
    </row>
    <row r="1669" spans="1:18" hidden="1">
      <c r="A1669" s="10" t="s">
        <v>2459</v>
      </c>
      <c r="B1669" s="10" t="str">
        <f t="shared" si="52"/>
        <v>AVWI005</v>
      </c>
      <c r="C1669" s="4" t="s">
        <v>2417</v>
      </c>
      <c r="D1669" s="4" t="s">
        <v>84</v>
      </c>
      <c r="E1669" s="4" t="s">
        <v>432</v>
      </c>
      <c r="F1669" s="4">
        <v>5.23</v>
      </c>
      <c r="G1669" s="4">
        <v>4</v>
      </c>
      <c r="H1669" s="4" t="s">
        <v>22</v>
      </c>
      <c r="I1669" s="3">
        <v>113000</v>
      </c>
      <c r="J1669" s="3">
        <v>132600</v>
      </c>
      <c r="K1669" s="3">
        <v>115900</v>
      </c>
      <c r="L1669" s="3">
        <v>135700</v>
      </c>
      <c r="M1669" s="3">
        <v>119400</v>
      </c>
      <c r="N1669" s="3">
        <v>137100</v>
      </c>
      <c r="O1669" s="11">
        <v>137300</v>
      </c>
      <c r="P1669" s="11">
        <v>156300</v>
      </c>
      <c r="Q1669" s="11">
        <v>144200</v>
      </c>
      <c r="R1669" s="11">
        <v>163600</v>
      </c>
    </row>
    <row r="1670" spans="1:18" hidden="1">
      <c r="A1670" s="10" t="s">
        <v>2460</v>
      </c>
      <c r="B1670" s="10" t="str">
        <f t="shared" si="52"/>
        <v>AVWI005</v>
      </c>
      <c r="C1670" s="4" t="s">
        <v>2419</v>
      </c>
      <c r="D1670" s="4" t="s">
        <v>84</v>
      </c>
      <c r="E1670" s="4" t="s">
        <v>432</v>
      </c>
      <c r="F1670" s="4">
        <v>5.23</v>
      </c>
      <c r="G1670" s="4">
        <v>4</v>
      </c>
      <c r="H1670" s="4" t="s">
        <v>22</v>
      </c>
      <c r="I1670" s="3">
        <v>113000</v>
      </c>
      <c r="J1670" s="3">
        <v>132600</v>
      </c>
      <c r="K1670" s="3">
        <v>115900</v>
      </c>
      <c r="L1670" s="3">
        <v>135700</v>
      </c>
      <c r="M1670" s="3">
        <v>119400</v>
      </c>
      <c r="N1670" s="3">
        <v>137100</v>
      </c>
      <c r="O1670" s="11">
        <v>137300</v>
      </c>
      <c r="P1670" s="11">
        <v>156300</v>
      </c>
      <c r="Q1670" s="11">
        <v>144200</v>
      </c>
      <c r="R1670" s="11">
        <v>163600</v>
      </c>
    </row>
    <row r="1671" spans="1:18" hidden="1">
      <c r="A1671" s="10" t="s">
        <v>2461</v>
      </c>
      <c r="B1671" s="10" t="str">
        <f t="shared" si="52"/>
        <v>AVWI005</v>
      </c>
      <c r="C1671" s="4" t="s">
        <v>2421</v>
      </c>
      <c r="D1671" s="4" t="s">
        <v>84</v>
      </c>
      <c r="E1671" s="4" t="s">
        <v>432</v>
      </c>
      <c r="F1671" s="4">
        <v>5.23</v>
      </c>
      <c r="G1671" s="4">
        <v>4</v>
      </c>
      <c r="H1671" s="4" t="s">
        <v>22</v>
      </c>
      <c r="I1671" s="3">
        <v>113000</v>
      </c>
      <c r="J1671" s="3">
        <v>132600</v>
      </c>
      <c r="K1671" s="3">
        <v>115900</v>
      </c>
      <c r="L1671" s="3">
        <v>135700</v>
      </c>
      <c r="M1671" s="3">
        <v>119400</v>
      </c>
      <c r="N1671" s="3">
        <v>137100</v>
      </c>
      <c r="O1671" s="11">
        <v>137300</v>
      </c>
      <c r="P1671" s="11">
        <v>156300</v>
      </c>
      <c r="Q1671" s="11">
        <v>144200</v>
      </c>
      <c r="R1671" s="11">
        <v>163600</v>
      </c>
    </row>
    <row r="1672" spans="1:18" hidden="1">
      <c r="A1672" s="10" t="s">
        <v>2462</v>
      </c>
      <c r="B1672" s="10" t="str">
        <f t="shared" si="52"/>
        <v>AVWI005</v>
      </c>
      <c r="C1672" s="4" t="s">
        <v>2423</v>
      </c>
      <c r="D1672" s="4" t="s">
        <v>84</v>
      </c>
      <c r="E1672" s="4" t="s">
        <v>432</v>
      </c>
      <c r="F1672" s="4">
        <v>5.23</v>
      </c>
      <c r="G1672" s="4">
        <v>4</v>
      </c>
      <c r="H1672" s="4" t="s">
        <v>22</v>
      </c>
      <c r="I1672" s="3">
        <v>113000</v>
      </c>
      <c r="J1672" s="3">
        <v>132600</v>
      </c>
      <c r="K1672" s="3">
        <v>115900</v>
      </c>
      <c r="L1672" s="3">
        <v>135700</v>
      </c>
      <c r="M1672" s="3">
        <v>119400</v>
      </c>
      <c r="N1672" s="3">
        <v>137100</v>
      </c>
      <c r="O1672" s="11">
        <v>137300</v>
      </c>
      <c r="P1672" s="11">
        <v>156300</v>
      </c>
      <c r="Q1672" s="11">
        <v>144200</v>
      </c>
      <c r="R1672" s="11">
        <v>163600</v>
      </c>
    </row>
    <row r="1673" spans="1:18" hidden="1">
      <c r="A1673" s="10" t="s">
        <v>2463</v>
      </c>
      <c r="B1673" s="10" t="str">
        <f t="shared" si="52"/>
        <v>AVWI005</v>
      </c>
      <c r="C1673" s="4" t="s">
        <v>2425</v>
      </c>
      <c r="D1673" s="4" t="s">
        <v>84</v>
      </c>
      <c r="E1673" s="4" t="s">
        <v>432</v>
      </c>
      <c r="F1673" s="4">
        <v>5.23</v>
      </c>
      <c r="G1673" s="4">
        <v>4</v>
      </c>
      <c r="H1673" s="4" t="s">
        <v>22</v>
      </c>
      <c r="I1673" s="3">
        <v>113000</v>
      </c>
      <c r="J1673" s="3">
        <v>132600</v>
      </c>
      <c r="K1673" s="3">
        <v>115900</v>
      </c>
      <c r="L1673" s="3">
        <v>135700</v>
      </c>
      <c r="M1673" s="3">
        <v>119400</v>
      </c>
      <c r="N1673" s="3">
        <v>137100</v>
      </c>
      <c r="O1673" s="11">
        <v>137300</v>
      </c>
      <c r="P1673" s="11">
        <v>156300</v>
      </c>
      <c r="Q1673" s="11">
        <v>144200</v>
      </c>
      <c r="R1673" s="11">
        <v>163600</v>
      </c>
    </row>
    <row r="1674" spans="1:18" hidden="1">
      <c r="A1674" s="10" t="s">
        <v>2464</v>
      </c>
      <c r="B1674" s="10" t="str">
        <f t="shared" si="52"/>
        <v>AVWI005</v>
      </c>
      <c r="C1674" s="4" t="s">
        <v>2427</v>
      </c>
      <c r="D1674" s="4" t="s">
        <v>84</v>
      </c>
      <c r="E1674" s="4" t="s">
        <v>432</v>
      </c>
      <c r="F1674" s="4">
        <v>5.23</v>
      </c>
      <c r="G1674" s="4">
        <v>4</v>
      </c>
      <c r="H1674" s="4" t="s">
        <v>22</v>
      </c>
      <c r="I1674" s="3">
        <v>113000</v>
      </c>
      <c r="J1674" s="3">
        <v>132600</v>
      </c>
      <c r="K1674" s="3">
        <v>115900</v>
      </c>
      <c r="L1674" s="3">
        <v>135700</v>
      </c>
      <c r="M1674" s="3">
        <v>119400</v>
      </c>
      <c r="N1674" s="3">
        <v>137100</v>
      </c>
      <c r="O1674" s="11">
        <v>137300</v>
      </c>
      <c r="P1674" s="11">
        <v>156300</v>
      </c>
      <c r="Q1674" s="11">
        <v>144200</v>
      </c>
      <c r="R1674" s="11">
        <v>163600</v>
      </c>
    </row>
    <row r="1675" spans="1:18" hidden="1">
      <c r="A1675" s="10" t="s">
        <v>2465</v>
      </c>
      <c r="B1675" s="10" t="str">
        <f t="shared" si="52"/>
        <v>AVWI005</v>
      </c>
      <c r="C1675" s="4" t="s">
        <v>2429</v>
      </c>
      <c r="D1675" s="4" t="s">
        <v>84</v>
      </c>
      <c r="E1675" s="4" t="s">
        <v>432</v>
      </c>
      <c r="F1675" s="4">
        <v>5.23</v>
      </c>
      <c r="G1675" s="4">
        <v>4</v>
      </c>
      <c r="H1675" s="4" t="s">
        <v>22</v>
      </c>
      <c r="I1675" s="3">
        <v>113000</v>
      </c>
      <c r="J1675" s="3">
        <v>132600</v>
      </c>
      <c r="K1675" s="3">
        <v>115900</v>
      </c>
      <c r="L1675" s="3">
        <v>135700</v>
      </c>
      <c r="M1675" s="3">
        <v>119400</v>
      </c>
      <c r="N1675" s="3">
        <v>137100</v>
      </c>
      <c r="O1675" s="11">
        <v>137300</v>
      </c>
      <c r="P1675" s="11">
        <v>156300</v>
      </c>
      <c r="Q1675" s="11">
        <v>144200</v>
      </c>
      <c r="R1675" s="11">
        <v>163600</v>
      </c>
    </row>
    <row r="1676" spans="1:18" hidden="1">
      <c r="A1676" s="10" t="s">
        <v>2466</v>
      </c>
      <c r="B1676" s="10" t="str">
        <f t="shared" si="52"/>
        <v>AVWI005</v>
      </c>
      <c r="C1676" s="4" t="s">
        <v>2431</v>
      </c>
      <c r="D1676" s="4" t="s">
        <v>84</v>
      </c>
      <c r="E1676" s="4" t="s">
        <v>432</v>
      </c>
      <c r="F1676" s="4">
        <v>5.23</v>
      </c>
      <c r="G1676" s="4">
        <v>4</v>
      </c>
      <c r="H1676" s="4" t="s">
        <v>22</v>
      </c>
      <c r="I1676" s="3">
        <v>113000</v>
      </c>
      <c r="J1676" s="3">
        <v>132600</v>
      </c>
      <c r="K1676" s="3">
        <v>115900</v>
      </c>
      <c r="L1676" s="3">
        <v>135700</v>
      </c>
      <c r="M1676" s="3">
        <v>119400</v>
      </c>
      <c r="N1676" s="3">
        <v>137100</v>
      </c>
      <c r="O1676" s="11">
        <v>137300</v>
      </c>
      <c r="P1676" s="11">
        <v>156300</v>
      </c>
      <c r="Q1676" s="11">
        <v>144200</v>
      </c>
      <c r="R1676" s="11">
        <v>163600</v>
      </c>
    </row>
    <row r="1677" spans="1:18" hidden="1">
      <c r="A1677" s="10" t="s">
        <v>2467</v>
      </c>
      <c r="B1677" s="10" t="str">
        <f t="shared" si="52"/>
        <v>AVWI005</v>
      </c>
      <c r="C1677" s="4" t="s">
        <v>2433</v>
      </c>
      <c r="D1677" s="4" t="s">
        <v>84</v>
      </c>
      <c r="E1677" s="4" t="s">
        <v>432</v>
      </c>
      <c r="F1677" s="4">
        <v>5.23</v>
      </c>
      <c r="G1677" s="4">
        <v>4</v>
      </c>
      <c r="H1677" s="4" t="s">
        <v>22</v>
      </c>
      <c r="I1677" s="3">
        <v>113000</v>
      </c>
      <c r="J1677" s="3">
        <v>132600</v>
      </c>
      <c r="K1677" s="3">
        <v>115900</v>
      </c>
      <c r="L1677" s="3">
        <v>135700</v>
      </c>
      <c r="M1677" s="3">
        <v>119400</v>
      </c>
      <c r="N1677" s="3">
        <v>137100</v>
      </c>
      <c r="O1677" s="11">
        <v>137300</v>
      </c>
      <c r="P1677" s="11">
        <v>156300</v>
      </c>
      <c r="Q1677" s="11">
        <v>144200</v>
      </c>
      <c r="R1677" s="11">
        <v>163600</v>
      </c>
    </row>
    <row r="1678" spans="1:18" hidden="1">
      <c r="A1678" s="10" t="s">
        <v>2468</v>
      </c>
      <c r="B1678" s="10" t="str">
        <f t="shared" si="52"/>
        <v>AVWI005</v>
      </c>
      <c r="C1678" s="4" t="s">
        <v>2435</v>
      </c>
      <c r="D1678" s="4" t="s">
        <v>84</v>
      </c>
      <c r="E1678" s="4" t="s">
        <v>432</v>
      </c>
      <c r="F1678" s="4">
        <v>5.23</v>
      </c>
      <c r="G1678" s="4">
        <v>4</v>
      </c>
      <c r="H1678" s="4" t="s">
        <v>22</v>
      </c>
      <c r="I1678" s="3">
        <v>113000</v>
      </c>
      <c r="J1678" s="3">
        <v>132600</v>
      </c>
      <c r="K1678" s="3">
        <v>115900</v>
      </c>
      <c r="L1678" s="3">
        <v>135700</v>
      </c>
      <c r="M1678" s="3">
        <v>119400</v>
      </c>
      <c r="N1678" s="3">
        <v>137100</v>
      </c>
      <c r="O1678" s="11">
        <v>137300</v>
      </c>
      <c r="P1678" s="11">
        <v>156300</v>
      </c>
      <c r="Q1678" s="11">
        <v>144200</v>
      </c>
      <c r="R1678" s="11">
        <v>163600</v>
      </c>
    </row>
    <row r="1679" spans="1:18" hidden="1">
      <c r="A1679" s="10" t="s">
        <v>2469</v>
      </c>
      <c r="B1679" s="10" t="s">
        <v>2469</v>
      </c>
      <c r="C1679" s="4" t="s">
        <v>2470</v>
      </c>
      <c r="D1679" s="4" t="s">
        <v>84</v>
      </c>
      <c r="E1679" s="4" t="s">
        <v>432</v>
      </c>
      <c r="F1679" s="4">
        <v>5.23</v>
      </c>
      <c r="G1679" s="4">
        <v>4</v>
      </c>
      <c r="H1679" s="4" t="s">
        <v>22</v>
      </c>
      <c r="I1679" s="15">
        <v>111300</v>
      </c>
      <c r="J1679" s="3">
        <v>130500</v>
      </c>
      <c r="K1679" s="3">
        <v>115900</v>
      </c>
      <c r="L1679" s="3">
        <v>135500</v>
      </c>
      <c r="M1679" s="3">
        <v>119400</v>
      </c>
      <c r="N1679" s="3">
        <v>135500</v>
      </c>
      <c r="O1679" s="3">
        <v>137300</v>
      </c>
      <c r="P1679" s="3">
        <v>147700</v>
      </c>
      <c r="Q1679" s="11">
        <v>144200</v>
      </c>
      <c r="R1679" s="11">
        <v>154600</v>
      </c>
    </row>
    <row r="1680" spans="1:18" hidden="1">
      <c r="A1680" s="10" t="s">
        <v>2471</v>
      </c>
      <c r="B1680" s="10" t="s">
        <v>2471</v>
      </c>
      <c r="C1680" s="4" t="s">
        <v>2472</v>
      </c>
      <c r="D1680" s="4" t="s">
        <v>84</v>
      </c>
      <c r="E1680" s="4" t="s">
        <v>432</v>
      </c>
      <c r="F1680" s="4">
        <v>5.23</v>
      </c>
      <c r="G1680" s="4">
        <v>4</v>
      </c>
      <c r="H1680" s="4" t="s">
        <v>22</v>
      </c>
      <c r="I1680" s="15">
        <v>102800</v>
      </c>
      <c r="J1680" s="3">
        <v>121400</v>
      </c>
      <c r="K1680" s="3">
        <v>111200</v>
      </c>
      <c r="L1680" s="3">
        <v>130400</v>
      </c>
      <c r="M1680" s="3">
        <v>114600</v>
      </c>
      <c r="N1680" s="3">
        <v>130400</v>
      </c>
      <c r="O1680" s="3">
        <v>131800</v>
      </c>
      <c r="P1680" s="3">
        <v>142100</v>
      </c>
      <c r="Q1680" s="11">
        <v>138400</v>
      </c>
      <c r="R1680" s="11">
        <v>148700</v>
      </c>
    </row>
    <row r="1681" spans="1:18" hidden="1">
      <c r="A1681" s="10" t="s">
        <v>2473</v>
      </c>
      <c r="B1681" s="10" t="s">
        <v>2473</v>
      </c>
      <c r="C1681" s="4" t="s">
        <v>2474</v>
      </c>
      <c r="D1681" s="4" t="s">
        <v>84</v>
      </c>
      <c r="E1681" s="4" t="s">
        <v>432</v>
      </c>
      <c r="F1681" s="4">
        <v>5.23</v>
      </c>
      <c r="G1681" s="4">
        <v>4</v>
      </c>
      <c r="H1681" s="4" t="s">
        <v>22</v>
      </c>
      <c r="I1681" s="15">
        <v>96100</v>
      </c>
      <c r="J1681" s="3">
        <v>114100</v>
      </c>
      <c r="K1681" s="3">
        <v>106500</v>
      </c>
      <c r="L1681" s="3">
        <v>125400</v>
      </c>
      <c r="M1681" s="3">
        <v>109800</v>
      </c>
      <c r="N1681" s="3">
        <v>125400</v>
      </c>
      <c r="O1681" s="3">
        <v>126300</v>
      </c>
      <c r="P1681" s="3">
        <v>136700</v>
      </c>
      <c r="Q1681" s="11">
        <v>132700</v>
      </c>
      <c r="R1681" s="11">
        <v>143100</v>
      </c>
    </row>
    <row r="1682" spans="1:18" hidden="1">
      <c r="A1682" s="10" t="s">
        <v>2475</v>
      </c>
      <c r="B1682" s="10" t="str">
        <f t="shared" ref="B1682:B1697" si="53">LEFT(A1682,7)</f>
        <v>AVWI005</v>
      </c>
      <c r="C1682" s="4" t="s">
        <v>2437</v>
      </c>
      <c r="D1682" s="4" t="s">
        <v>84</v>
      </c>
      <c r="E1682" s="4" t="s">
        <v>432</v>
      </c>
      <c r="F1682" s="4">
        <v>5.23</v>
      </c>
      <c r="G1682" s="4">
        <v>4</v>
      </c>
      <c r="H1682" s="4" t="s">
        <v>22</v>
      </c>
      <c r="I1682" s="3">
        <v>113000</v>
      </c>
      <c r="J1682" s="3">
        <v>132600</v>
      </c>
      <c r="K1682" s="3">
        <v>115900</v>
      </c>
      <c r="L1682" s="3">
        <v>135700</v>
      </c>
      <c r="M1682" s="3">
        <v>119400</v>
      </c>
      <c r="N1682" s="3">
        <v>137100</v>
      </c>
      <c r="O1682" s="11">
        <v>137300</v>
      </c>
      <c r="P1682" s="11">
        <v>156300</v>
      </c>
      <c r="Q1682" s="11">
        <v>144200</v>
      </c>
      <c r="R1682" s="11">
        <v>163600</v>
      </c>
    </row>
    <row r="1683" spans="1:18" hidden="1">
      <c r="A1683" s="10" t="s">
        <v>2476</v>
      </c>
      <c r="B1683" s="10" t="str">
        <f t="shared" si="53"/>
        <v>AVWI005</v>
      </c>
      <c r="C1683" s="4" t="s">
        <v>2439</v>
      </c>
      <c r="D1683" s="4" t="s">
        <v>84</v>
      </c>
      <c r="E1683" s="4" t="s">
        <v>432</v>
      </c>
      <c r="F1683" s="4">
        <v>5.23</v>
      </c>
      <c r="G1683" s="4">
        <v>4</v>
      </c>
      <c r="H1683" s="4" t="s">
        <v>22</v>
      </c>
      <c r="I1683" s="3">
        <v>113000</v>
      </c>
      <c r="J1683" s="3">
        <v>132600</v>
      </c>
      <c r="K1683" s="3">
        <v>115900</v>
      </c>
      <c r="L1683" s="3">
        <v>135700</v>
      </c>
      <c r="M1683" s="3">
        <v>119400</v>
      </c>
      <c r="N1683" s="3">
        <v>137100</v>
      </c>
      <c r="O1683" s="11">
        <v>137300</v>
      </c>
      <c r="P1683" s="11">
        <v>156300</v>
      </c>
      <c r="Q1683" s="11">
        <v>144200</v>
      </c>
      <c r="R1683" s="11">
        <v>163600</v>
      </c>
    </row>
    <row r="1684" spans="1:18" hidden="1">
      <c r="A1684" s="4" t="s">
        <v>2477</v>
      </c>
      <c r="B1684" s="10" t="str">
        <f t="shared" si="53"/>
        <v>AVWI020</v>
      </c>
      <c r="C1684" s="4" t="s">
        <v>2417</v>
      </c>
      <c r="D1684" s="4" t="s">
        <v>84</v>
      </c>
      <c r="E1684" s="4" t="s">
        <v>1595</v>
      </c>
      <c r="F1684" s="4">
        <v>21.4</v>
      </c>
      <c r="G1684" s="4">
        <v>1</v>
      </c>
      <c r="H1684" s="4" t="s">
        <v>147</v>
      </c>
      <c r="I1684" s="3"/>
      <c r="J1684" s="3"/>
      <c r="K1684" s="3"/>
      <c r="L1684" s="3"/>
      <c r="M1684" s="3">
        <v>472080</v>
      </c>
      <c r="N1684" s="3">
        <v>539900</v>
      </c>
      <c r="O1684" s="3">
        <v>526100</v>
      </c>
      <c r="P1684" s="11">
        <v>600700</v>
      </c>
      <c r="Q1684" s="11">
        <v>552400</v>
      </c>
      <c r="R1684" s="11">
        <v>628600</v>
      </c>
    </row>
    <row r="1685" spans="1:18" hidden="1">
      <c r="A1685" s="4" t="s">
        <v>2478</v>
      </c>
      <c r="B1685" s="10" t="str">
        <f t="shared" si="53"/>
        <v>AVWI020</v>
      </c>
      <c r="C1685" s="4" t="s">
        <v>2439</v>
      </c>
      <c r="D1685" s="4" t="s">
        <v>84</v>
      </c>
      <c r="E1685" s="4" t="s">
        <v>1595</v>
      </c>
      <c r="F1685" s="4">
        <v>21.4</v>
      </c>
      <c r="G1685" s="4">
        <v>1</v>
      </c>
      <c r="H1685" s="4" t="s">
        <v>147</v>
      </c>
      <c r="I1685" s="3"/>
      <c r="J1685" s="3"/>
      <c r="K1685" s="3"/>
      <c r="L1685" s="3"/>
      <c r="M1685" s="3">
        <v>472080</v>
      </c>
      <c r="N1685" s="3">
        <v>539900</v>
      </c>
      <c r="O1685" s="3">
        <v>526100</v>
      </c>
      <c r="P1685" s="11">
        <v>600700</v>
      </c>
      <c r="Q1685" s="11">
        <v>552400</v>
      </c>
      <c r="R1685" s="11">
        <v>628600</v>
      </c>
    </row>
    <row r="1686" spans="1:18" hidden="1">
      <c r="A1686" s="4" t="s">
        <v>2479</v>
      </c>
      <c r="B1686" s="10" t="str">
        <f t="shared" si="53"/>
        <v>AVWI020</v>
      </c>
      <c r="C1686" s="4" t="s">
        <v>2387</v>
      </c>
      <c r="D1686" s="4" t="s">
        <v>84</v>
      </c>
      <c r="E1686" s="4" t="s">
        <v>1595</v>
      </c>
      <c r="F1686" s="4">
        <v>21.4</v>
      </c>
      <c r="G1686" s="4">
        <v>1</v>
      </c>
      <c r="H1686" s="4" t="s">
        <v>147</v>
      </c>
      <c r="I1686" s="3"/>
      <c r="J1686" s="3"/>
      <c r="K1686" s="3"/>
      <c r="L1686" s="3"/>
      <c r="M1686" s="3">
        <v>472080</v>
      </c>
      <c r="N1686" s="3">
        <v>539900</v>
      </c>
      <c r="O1686" s="3">
        <v>526100</v>
      </c>
      <c r="P1686" s="11">
        <v>600700</v>
      </c>
      <c r="Q1686" s="11">
        <v>552400</v>
      </c>
      <c r="R1686" s="11">
        <v>628600</v>
      </c>
    </row>
    <row r="1687" spans="1:18" hidden="1">
      <c r="A1687" s="4" t="s">
        <v>2480</v>
      </c>
      <c r="B1687" s="10" t="str">
        <f t="shared" si="53"/>
        <v>AVWI020</v>
      </c>
      <c r="C1687" s="4" t="s">
        <v>2391</v>
      </c>
      <c r="D1687" s="4" t="s">
        <v>84</v>
      </c>
      <c r="E1687" s="4" t="s">
        <v>1595</v>
      </c>
      <c r="F1687" s="4">
        <v>21.4</v>
      </c>
      <c r="G1687" s="4">
        <v>1</v>
      </c>
      <c r="H1687" s="4" t="s">
        <v>147</v>
      </c>
      <c r="I1687" s="3"/>
      <c r="J1687" s="3"/>
      <c r="K1687" s="3"/>
      <c r="L1687" s="3"/>
      <c r="M1687" s="3">
        <v>472080</v>
      </c>
      <c r="N1687" s="3">
        <v>539900</v>
      </c>
      <c r="O1687" s="3">
        <v>526100</v>
      </c>
      <c r="P1687" s="11">
        <v>600700</v>
      </c>
      <c r="Q1687" s="11">
        <v>552400</v>
      </c>
      <c r="R1687" s="11">
        <v>628600</v>
      </c>
    </row>
    <row r="1688" spans="1:18" hidden="1">
      <c r="A1688" s="4" t="s">
        <v>2481</v>
      </c>
      <c r="B1688" s="10" t="str">
        <f t="shared" si="53"/>
        <v>AVWI020</v>
      </c>
      <c r="C1688" s="4" t="s">
        <v>2405</v>
      </c>
      <c r="D1688" s="4" t="s">
        <v>84</v>
      </c>
      <c r="E1688" s="4" t="s">
        <v>1595</v>
      </c>
      <c r="F1688" s="4">
        <v>21.4</v>
      </c>
      <c r="G1688" s="4">
        <v>1</v>
      </c>
      <c r="H1688" s="4" t="s">
        <v>147</v>
      </c>
      <c r="I1688" s="3"/>
      <c r="J1688" s="3"/>
      <c r="K1688" s="3"/>
      <c r="L1688" s="3"/>
      <c r="M1688" s="3">
        <v>472080</v>
      </c>
      <c r="N1688" s="3">
        <v>539900</v>
      </c>
      <c r="O1688" s="3">
        <v>526100</v>
      </c>
      <c r="P1688" s="11">
        <v>600700</v>
      </c>
      <c r="Q1688" s="11">
        <v>552400</v>
      </c>
      <c r="R1688" s="11">
        <v>628600</v>
      </c>
    </row>
    <row r="1689" spans="1:18" hidden="1">
      <c r="A1689" s="4" t="s">
        <v>2482</v>
      </c>
      <c r="B1689" s="10" t="str">
        <f t="shared" si="53"/>
        <v>AVWI020</v>
      </c>
      <c r="C1689" s="4" t="s">
        <v>2397</v>
      </c>
      <c r="D1689" s="4" t="s">
        <v>84</v>
      </c>
      <c r="E1689" s="4" t="s">
        <v>1595</v>
      </c>
      <c r="F1689" s="4">
        <v>21.4</v>
      </c>
      <c r="G1689" s="4">
        <v>1</v>
      </c>
      <c r="H1689" s="4" t="s">
        <v>147</v>
      </c>
      <c r="I1689" s="3"/>
      <c r="J1689" s="3"/>
      <c r="K1689" s="3"/>
      <c r="L1689" s="3"/>
      <c r="M1689" s="3">
        <v>472080</v>
      </c>
      <c r="N1689" s="3">
        <v>539900</v>
      </c>
      <c r="O1689" s="3">
        <v>526100</v>
      </c>
      <c r="P1689" s="11">
        <v>600700</v>
      </c>
      <c r="Q1689" s="11">
        <v>552400</v>
      </c>
      <c r="R1689" s="11">
        <v>628600</v>
      </c>
    </row>
    <row r="1690" spans="1:18" hidden="1">
      <c r="A1690" s="4" t="s">
        <v>2483</v>
      </c>
      <c r="B1690" s="10" t="str">
        <f t="shared" si="53"/>
        <v>AVWI020</v>
      </c>
      <c r="C1690" s="4" t="s">
        <v>2484</v>
      </c>
      <c r="D1690" s="4" t="s">
        <v>84</v>
      </c>
      <c r="E1690" s="4" t="s">
        <v>1595</v>
      </c>
      <c r="F1690" s="4">
        <v>21.4</v>
      </c>
      <c r="G1690" s="4">
        <v>1</v>
      </c>
      <c r="H1690" s="4" t="s">
        <v>147</v>
      </c>
      <c r="I1690" s="3"/>
      <c r="J1690" s="3"/>
      <c r="K1690" s="3"/>
      <c r="L1690" s="3"/>
      <c r="M1690" s="3">
        <v>472080</v>
      </c>
      <c r="N1690" s="3">
        <v>539900</v>
      </c>
      <c r="O1690" s="3">
        <v>526100</v>
      </c>
      <c r="P1690" s="11">
        <v>600700</v>
      </c>
      <c r="Q1690" s="11">
        <v>552400</v>
      </c>
      <c r="R1690" s="11">
        <v>628600</v>
      </c>
    </row>
    <row r="1691" spans="1:18" hidden="1">
      <c r="A1691" s="4" t="s">
        <v>2485</v>
      </c>
      <c r="B1691" s="10" t="str">
        <f t="shared" si="53"/>
        <v>AVWI020</v>
      </c>
      <c r="C1691" s="4" t="s">
        <v>2486</v>
      </c>
      <c r="D1691" s="4" t="s">
        <v>84</v>
      </c>
      <c r="E1691" s="4" t="s">
        <v>1595</v>
      </c>
      <c r="F1691" s="4">
        <v>21.4</v>
      </c>
      <c r="G1691" s="4">
        <v>1</v>
      </c>
      <c r="H1691" s="4" t="s">
        <v>147</v>
      </c>
      <c r="I1691" s="3"/>
      <c r="J1691" s="3"/>
      <c r="K1691" s="3"/>
      <c r="L1691" s="3"/>
      <c r="M1691" s="3">
        <v>472080</v>
      </c>
      <c r="N1691" s="3">
        <v>539900</v>
      </c>
      <c r="O1691" s="3">
        <v>526100</v>
      </c>
      <c r="P1691" s="11">
        <v>600700</v>
      </c>
      <c r="Q1691" s="11">
        <v>552400</v>
      </c>
      <c r="R1691" s="11">
        <v>628600</v>
      </c>
    </row>
    <row r="1692" spans="1:18" hidden="1">
      <c r="A1692" s="4" t="s">
        <v>2487</v>
      </c>
      <c r="B1692" s="10" t="str">
        <f t="shared" si="53"/>
        <v>AVWI020</v>
      </c>
      <c r="C1692" s="4" t="s">
        <v>2488</v>
      </c>
      <c r="D1692" s="4" t="s">
        <v>84</v>
      </c>
      <c r="E1692" s="4" t="s">
        <v>1595</v>
      </c>
      <c r="F1692" s="4">
        <v>21.4</v>
      </c>
      <c r="G1692" s="4">
        <v>1</v>
      </c>
      <c r="H1692" s="4" t="s">
        <v>147</v>
      </c>
      <c r="I1692" s="3"/>
      <c r="J1692" s="3"/>
      <c r="K1692" s="3"/>
      <c r="L1692" s="3"/>
      <c r="M1692" s="3">
        <v>472080</v>
      </c>
      <c r="N1692" s="3">
        <v>539900</v>
      </c>
      <c r="O1692" s="3">
        <v>526100</v>
      </c>
      <c r="P1692" s="11">
        <v>600700</v>
      </c>
      <c r="Q1692" s="11">
        <v>552400</v>
      </c>
      <c r="R1692" s="11">
        <v>628600</v>
      </c>
    </row>
    <row r="1693" spans="1:18" hidden="1">
      <c r="A1693" s="4" t="s">
        <v>2489</v>
      </c>
      <c r="B1693" s="10" t="str">
        <f t="shared" si="53"/>
        <v>AVWI020</v>
      </c>
      <c r="C1693" s="4" t="s">
        <v>2490</v>
      </c>
      <c r="D1693" s="4" t="s">
        <v>84</v>
      </c>
      <c r="E1693" s="4" t="s">
        <v>1595</v>
      </c>
      <c r="F1693" s="4">
        <v>21.4</v>
      </c>
      <c r="G1693" s="4">
        <v>1</v>
      </c>
      <c r="H1693" s="4" t="s">
        <v>147</v>
      </c>
      <c r="I1693" s="3"/>
      <c r="J1693" s="3"/>
      <c r="K1693" s="3"/>
      <c r="L1693" s="3"/>
      <c r="M1693" s="3">
        <v>472080</v>
      </c>
      <c r="N1693" s="3">
        <v>539900</v>
      </c>
      <c r="O1693" s="3">
        <v>526100</v>
      </c>
      <c r="P1693" s="11">
        <v>600700</v>
      </c>
      <c r="Q1693" s="11">
        <v>552400</v>
      </c>
      <c r="R1693" s="11">
        <v>628600</v>
      </c>
    </row>
    <row r="1694" spans="1:18" hidden="1">
      <c r="A1694" s="4" t="s">
        <v>2491</v>
      </c>
      <c r="B1694" s="10" t="str">
        <f t="shared" si="53"/>
        <v>AVWI020</v>
      </c>
      <c r="C1694" s="4" t="s">
        <v>2492</v>
      </c>
      <c r="D1694" s="4" t="s">
        <v>84</v>
      </c>
      <c r="E1694" s="4" t="s">
        <v>1595</v>
      </c>
      <c r="F1694" s="4">
        <v>21.4</v>
      </c>
      <c r="G1694" s="4">
        <v>1</v>
      </c>
      <c r="H1694" s="4" t="s">
        <v>147</v>
      </c>
      <c r="I1694" s="3"/>
      <c r="J1694" s="3"/>
      <c r="K1694" s="3"/>
      <c r="L1694" s="3"/>
      <c r="M1694" s="3">
        <v>472080</v>
      </c>
      <c r="N1694" s="3">
        <v>539900</v>
      </c>
      <c r="O1694" s="3">
        <v>526100</v>
      </c>
      <c r="P1694" s="11">
        <v>600700</v>
      </c>
      <c r="Q1694" s="11">
        <v>552400</v>
      </c>
      <c r="R1694" s="11">
        <v>628600</v>
      </c>
    </row>
    <row r="1695" spans="1:18" hidden="1">
      <c r="A1695" s="4" t="s">
        <v>2493</v>
      </c>
      <c r="B1695" s="10" t="str">
        <f t="shared" si="53"/>
        <v>AVWI020</v>
      </c>
      <c r="C1695" s="4" t="s">
        <v>2494</v>
      </c>
      <c r="D1695" s="4" t="s">
        <v>84</v>
      </c>
      <c r="E1695" s="4" t="s">
        <v>1595</v>
      </c>
      <c r="F1695" s="4">
        <v>21.4</v>
      </c>
      <c r="G1695" s="4">
        <v>1</v>
      </c>
      <c r="H1695" s="4" t="s">
        <v>147</v>
      </c>
      <c r="I1695" s="3"/>
      <c r="J1695" s="3"/>
      <c r="K1695" s="3"/>
      <c r="L1695" s="3"/>
      <c r="M1695" s="3">
        <v>472080</v>
      </c>
      <c r="N1695" s="3">
        <v>539900</v>
      </c>
      <c r="O1695" s="3">
        <v>526100</v>
      </c>
      <c r="P1695" s="11">
        <v>600700</v>
      </c>
      <c r="Q1695" s="11">
        <v>552400</v>
      </c>
      <c r="R1695" s="11">
        <v>628600</v>
      </c>
    </row>
    <row r="1696" spans="1:18" hidden="1">
      <c r="A1696" s="4" t="s">
        <v>2495</v>
      </c>
      <c r="B1696" s="10" t="str">
        <f t="shared" si="53"/>
        <v>AVWI020</v>
      </c>
      <c r="C1696" s="4" t="s">
        <v>2496</v>
      </c>
      <c r="D1696" s="4" t="s">
        <v>84</v>
      </c>
      <c r="E1696" s="4" t="s">
        <v>1595</v>
      </c>
      <c r="F1696" s="4">
        <v>21.4</v>
      </c>
      <c r="G1696" s="4">
        <v>1</v>
      </c>
      <c r="H1696" s="4" t="s">
        <v>147</v>
      </c>
      <c r="I1696" s="3"/>
      <c r="J1696" s="3"/>
      <c r="K1696" s="3"/>
      <c r="L1696" s="3"/>
      <c r="M1696" s="3">
        <v>472080</v>
      </c>
      <c r="N1696" s="3">
        <v>539900</v>
      </c>
      <c r="O1696" s="3">
        <v>526100</v>
      </c>
      <c r="P1696" s="11">
        <v>600700</v>
      </c>
      <c r="Q1696" s="11">
        <v>552400</v>
      </c>
      <c r="R1696" s="11">
        <v>628600</v>
      </c>
    </row>
    <row r="1697" spans="1:18" hidden="1">
      <c r="A1697" s="4" t="s">
        <v>2497</v>
      </c>
      <c r="B1697" s="10" t="str">
        <f t="shared" si="53"/>
        <v>AVWI020</v>
      </c>
      <c r="C1697" s="4" t="s">
        <v>2498</v>
      </c>
      <c r="D1697" s="4" t="s">
        <v>84</v>
      </c>
      <c r="E1697" s="4" t="s">
        <v>1595</v>
      </c>
      <c r="F1697" s="4">
        <v>21.4</v>
      </c>
      <c r="G1697" s="4">
        <v>1</v>
      </c>
      <c r="H1697" s="4" t="s">
        <v>147</v>
      </c>
      <c r="I1697" s="3"/>
      <c r="J1697" s="3"/>
      <c r="K1697" s="3"/>
      <c r="L1697" s="3"/>
      <c r="M1697" s="3">
        <v>472080</v>
      </c>
      <c r="N1697" s="3">
        <v>539900</v>
      </c>
      <c r="O1697" s="3">
        <v>526100</v>
      </c>
      <c r="P1697" s="11">
        <v>600700</v>
      </c>
      <c r="Q1697" s="11">
        <v>552400</v>
      </c>
      <c r="R1697" s="11">
        <v>628600</v>
      </c>
    </row>
    <row r="1698" spans="1:18" hidden="1">
      <c r="A1698" s="4" t="s">
        <v>2499</v>
      </c>
      <c r="B1698" s="4" t="s">
        <v>2499</v>
      </c>
      <c r="C1698" s="4" t="s">
        <v>2470</v>
      </c>
      <c r="D1698" s="4" t="s">
        <v>75</v>
      </c>
      <c r="E1698" s="4" t="s">
        <v>1595</v>
      </c>
      <c r="F1698" s="4">
        <v>21.4</v>
      </c>
      <c r="G1698" s="4">
        <v>1</v>
      </c>
      <c r="H1698" s="4" t="s">
        <v>147</v>
      </c>
      <c r="I1698" s="3"/>
      <c r="J1698" s="3"/>
      <c r="K1698" s="3"/>
      <c r="L1698" s="3"/>
      <c r="M1698" s="3">
        <v>469700</v>
      </c>
      <c r="N1698" s="3">
        <v>533700</v>
      </c>
      <c r="O1698" s="3">
        <v>526100</v>
      </c>
      <c r="P1698" s="3">
        <v>581700</v>
      </c>
      <c r="Q1698" s="11">
        <v>552400</v>
      </c>
      <c r="R1698" s="11">
        <v>608600</v>
      </c>
    </row>
    <row r="1699" spans="1:18" hidden="1">
      <c r="A1699" s="4" t="s">
        <v>2500</v>
      </c>
      <c r="B1699" s="4" t="s">
        <v>2500</v>
      </c>
      <c r="C1699" s="4" t="s">
        <v>2472</v>
      </c>
      <c r="D1699" s="4" t="s">
        <v>75</v>
      </c>
      <c r="E1699" s="4" t="s">
        <v>1595</v>
      </c>
      <c r="F1699" s="4">
        <v>21.4</v>
      </c>
      <c r="G1699" s="4">
        <v>1</v>
      </c>
      <c r="H1699" s="4" t="s">
        <v>147</v>
      </c>
      <c r="I1699" s="3"/>
      <c r="J1699" s="3"/>
      <c r="K1699" s="3"/>
      <c r="L1699" s="3"/>
      <c r="M1699" s="3">
        <v>450900</v>
      </c>
      <c r="N1699" s="3">
        <v>514200</v>
      </c>
      <c r="O1699" s="3">
        <v>505100</v>
      </c>
      <c r="P1699" s="3">
        <v>560500</v>
      </c>
      <c r="Q1699" s="11">
        <v>530300</v>
      </c>
      <c r="R1699" s="11">
        <v>586300</v>
      </c>
    </row>
    <row r="1700" spans="1:18" hidden="1">
      <c r="A1700" s="4" t="s">
        <v>2501</v>
      </c>
      <c r="B1700" s="4" t="s">
        <v>2501</v>
      </c>
      <c r="C1700" s="4" t="s">
        <v>2502</v>
      </c>
      <c r="D1700" s="4" t="s">
        <v>75</v>
      </c>
      <c r="E1700" s="4" t="s">
        <v>1595</v>
      </c>
      <c r="F1700" s="4">
        <v>21.4</v>
      </c>
      <c r="G1700" s="4">
        <v>1</v>
      </c>
      <c r="H1700" s="4" t="s">
        <v>147</v>
      </c>
      <c r="I1700" s="3"/>
      <c r="J1700" s="3"/>
      <c r="K1700" s="3"/>
      <c r="L1700" s="3"/>
      <c r="M1700" s="3">
        <v>469700</v>
      </c>
      <c r="N1700" s="3">
        <v>533700</v>
      </c>
      <c r="O1700" s="3">
        <v>484000</v>
      </c>
      <c r="P1700" s="3">
        <v>537000</v>
      </c>
      <c r="Q1700" s="11">
        <v>508200</v>
      </c>
      <c r="R1700" s="11">
        <v>561600</v>
      </c>
    </row>
    <row r="1701" spans="1:18" hidden="1">
      <c r="A1701" s="10" t="s">
        <v>2503</v>
      </c>
      <c r="B1701" s="10" t="str">
        <f t="shared" ref="B1701:B1764" si="54">LEFT(A1701,7)</f>
        <v>AVWI025</v>
      </c>
      <c r="C1701" s="4" t="s">
        <v>2379</v>
      </c>
      <c r="D1701" s="4" t="s">
        <v>84</v>
      </c>
      <c r="E1701" s="4" t="s">
        <v>637</v>
      </c>
      <c r="F1701" s="4">
        <v>26.01</v>
      </c>
      <c r="G1701" s="4">
        <v>1</v>
      </c>
      <c r="H1701" s="4" t="s">
        <v>147</v>
      </c>
      <c r="I1701" s="3">
        <v>550000</v>
      </c>
      <c r="J1701" s="3">
        <v>646500</v>
      </c>
      <c r="K1701" s="3">
        <v>563800</v>
      </c>
      <c r="L1701" s="3">
        <v>661500</v>
      </c>
      <c r="M1701" s="3">
        <v>580700</v>
      </c>
      <c r="N1701" s="3">
        <v>668100</v>
      </c>
      <c r="O1701" s="11">
        <v>638800</v>
      </c>
      <c r="P1701" s="11">
        <v>730900</v>
      </c>
      <c r="Q1701" s="11">
        <v>670700</v>
      </c>
      <c r="R1701" s="11">
        <v>764700</v>
      </c>
    </row>
    <row r="1702" spans="1:18" hidden="1">
      <c r="A1702" s="10" t="s">
        <v>2504</v>
      </c>
      <c r="B1702" s="10" t="str">
        <f t="shared" si="54"/>
        <v>AVWI025</v>
      </c>
      <c r="C1702" s="4" t="s">
        <v>2381</v>
      </c>
      <c r="D1702" s="4" t="s">
        <v>84</v>
      </c>
      <c r="E1702" s="4" t="s">
        <v>637</v>
      </c>
      <c r="F1702" s="4">
        <v>26.01</v>
      </c>
      <c r="G1702" s="4">
        <v>1</v>
      </c>
      <c r="H1702" s="4" t="s">
        <v>147</v>
      </c>
      <c r="I1702" s="3">
        <v>550000</v>
      </c>
      <c r="J1702" s="3">
        <v>646500</v>
      </c>
      <c r="K1702" s="3">
        <v>563800</v>
      </c>
      <c r="L1702" s="3">
        <v>661500</v>
      </c>
      <c r="M1702" s="3">
        <v>580700</v>
      </c>
      <c r="N1702" s="3">
        <v>668100</v>
      </c>
      <c r="O1702" s="11">
        <v>638800</v>
      </c>
      <c r="P1702" s="11">
        <v>730900</v>
      </c>
      <c r="Q1702" s="11">
        <v>670700</v>
      </c>
      <c r="R1702" s="11">
        <v>764700</v>
      </c>
    </row>
    <row r="1703" spans="1:18" hidden="1">
      <c r="A1703" s="10" t="s">
        <v>2505</v>
      </c>
      <c r="B1703" s="10" t="str">
        <f t="shared" si="54"/>
        <v>AVWI025</v>
      </c>
      <c r="C1703" s="4" t="s">
        <v>2383</v>
      </c>
      <c r="D1703" s="4" t="s">
        <v>84</v>
      </c>
      <c r="E1703" s="4" t="s">
        <v>637</v>
      </c>
      <c r="F1703" s="4">
        <v>26.01</v>
      </c>
      <c r="G1703" s="4">
        <v>1</v>
      </c>
      <c r="H1703" s="4" t="s">
        <v>147</v>
      </c>
      <c r="I1703" s="3">
        <v>550000</v>
      </c>
      <c r="J1703" s="3">
        <v>646500</v>
      </c>
      <c r="K1703" s="3">
        <v>563800</v>
      </c>
      <c r="L1703" s="3">
        <v>661500</v>
      </c>
      <c r="M1703" s="3">
        <v>580700</v>
      </c>
      <c r="N1703" s="3">
        <v>668100</v>
      </c>
      <c r="O1703" s="11">
        <v>638800</v>
      </c>
      <c r="P1703" s="11">
        <v>730900</v>
      </c>
      <c r="Q1703" s="11">
        <v>670700</v>
      </c>
      <c r="R1703" s="11">
        <v>764700</v>
      </c>
    </row>
    <row r="1704" spans="1:18" hidden="1">
      <c r="A1704" s="10" t="s">
        <v>2506</v>
      </c>
      <c r="B1704" s="10" t="str">
        <f t="shared" si="54"/>
        <v>AVWI025</v>
      </c>
      <c r="C1704" s="4" t="s">
        <v>2385</v>
      </c>
      <c r="D1704" s="4" t="s">
        <v>84</v>
      </c>
      <c r="E1704" s="4" t="s">
        <v>637</v>
      </c>
      <c r="F1704" s="4">
        <v>26.01</v>
      </c>
      <c r="G1704" s="4">
        <v>1</v>
      </c>
      <c r="H1704" s="4" t="s">
        <v>147</v>
      </c>
      <c r="I1704" s="3">
        <v>550000</v>
      </c>
      <c r="J1704" s="3">
        <v>646500</v>
      </c>
      <c r="K1704" s="3">
        <v>563800</v>
      </c>
      <c r="L1704" s="3">
        <v>661500</v>
      </c>
      <c r="M1704" s="3">
        <v>580700</v>
      </c>
      <c r="N1704" s="3">
        <v>668100</v>
      </c>
      <c r="O1704" s="11">
        <v>638800</v>
      </c>
      <c r="P1704" s="11">
        <v>730900</v>
      </c>
      <c r="Q1704" s="11">
        <v>670700</v>
      </c>
      <c r="R1704" s="11">
        <v>764700</v>
      </c>
    </row>
    <row r="1705" spans="1:18" hidden="1">
      <c r="A1705" s="10" t="s">
        <v>2507</v>
      </c>
      <c r="B1705" s="10" t="str">
        <f t="shared" si="54"/>
        <v>AVWI025</v>
      </c>
      <c r="C1705" s="4" t="s">
        <v>2387</v>
      </c>
      <c r="D1705" s="4" t="s">
        <v>84</v>
      </c>
      <c r="E1705" s="4" t="s">
        <v>637</v>
      </c>
      <c r="F1705" s="4">
        <v>26.01</v>
      </c>
      <c r="G1705" s="4">
        <v>1</v>
      </c>
      <c r="H1705" s="4" t="s">
        <v>147</v>
      </c>
      <c r="I1705" s="3">
        <v>550000</v>
      </c>
      <c r="J1705" s="3">
        <v>646500</v>
      </c>
      <c r="K1705" s="3">
        <v>563800</v>
      </c>
      <c r="L1705" s="3">
        <v>661500</v>
      </c>
      <c r="M1705" s="3">
        <v>580700</v>
      </c>
      <c r="N1705" s="3">
        <v>668100</v>
      </c>
      <c r="O1705" s="11">
        <v>638800</v>
      </c>
      <c r="P1705" s="11">
        <v>730900</v>
      </c>
      <c r="Q1705" s="11">
        <v>670700</v>
      </c>
      <c r="R1705" s="11">
        <v>764700</v>
      </c>
    </row>
    <row r="1706" spans="1:18" hidden="1">
      <c r="A1706" s="10" t="s">
        <v>2508</v>
      </c>
      <c r="B1706" s="10" t="str">
        <f t="shared" si="54"/>
        <v>AVWI025</v>
      </c>
      <c r="C1706" s="4" t="s">
        <v>2389</v>
      </c>
      <c r="D1706" s="4" t="s">
        <v>84</v>
      </c>
      <c r="E1706" s="4" t="s">
        <v>637</v>
      </c>
      <c r="F1706" s="4">
        <v>26.01</v>
      </c>
      <c r="G1706" s="4">
        <v>1</v>
      </c>
      <c r="H1706" s="4" t="s">
        <v>147</v>
      </c>
      <c r="I1706" s="3">
        <v>550000</v>
      </c>
      <c r="J1706" s="3">
        <v>646500</v>
      </c>
      <c r="K1706" s="3">
        <v>563800</v>
      </c>
      <c r="L1706" s="3">
        <v>661500</v>
      </c>
      <c r="M1706" s="3">
        <v>580700</v>
      </c>
      <c r="N1706" s="3">
        <v>668100</v>
      </c>
      <c r="O1706" s="11">
        <v>638800</v>
      </c>
      <c r="P1706" s="11">
        <v>730900</v>
      </c>
      <c r="Q1706" s="11">
        <v>670700</v>
      </c>
      <c r="R1706" s="11">
        <v>764700</v>
      </c>
    </row>
    <row r="1707" spans="1:18" hidden="1">
      <c r="A1707" s="10" t="s">
        <v>2509</v>
      </c>
      <c r="B1707" s="10" t="str">
        <f t="shared" si="54"/>
        <v>AVWI025</v>
      </c>
      <c r="C1707" s="4" t="s">
        <v>2391</v>
      </c>
      <c r="D1707" s="4" t="s">
        <v>84</v>
      </c>
      <c r="E1707" s="4" t="s">
        <v>637</v>
      </c>
      <c r="F1707" s="4">
        <v>26.01</v>
      </c>
      <c r="G1707" s="4">
        <v>1</v>
      </c>
      <c r="H1707" s="4" t="s">
        <v>147</v>
      </c>
      <c r="I1707" s="3">
        <v>550000</v>
      </c>
      <c r="J1707" s="3">
        <v>646500</v>
      </c>
      <c r="K1707" s="3">
        <v>563800</v>
      </c>
      <c r="L1707" s="3">
        <v>661500</v>
      </c>
      <c r="M1707" s="3">
        <v>580700</v>
      </c>
      <c r="N1707" s="3">
        <v>668100</v>
      </c>
      <c r="O1707" s="11">
        <v>638800</v>
      </c>
      <c r="P1707" s="11">
        <v>730900</v>
      </c>
      <c r="Q1707" s="11">
        <v>670700</v>
      </c>
      <c r="R1707" s="11">
        <v>764700</v>
      </c>
    </row>
    <row r="1708" spans="1:18" hidden="1">
      <c r="A1708" s="10" t="s">
        <v>2510</v>
      </c>
      <c r="B1708" s="10" t="str">
        <f t="shared" si="54"/>
        <v>AVWI025</v>
      </c>
      <c r="C1708" s="4" t="s">
        <v>2393</v>
      </c>
      <c r="D1708" s="4" t="s">
        <v>84</v>
      </c>
      <c r="E1708" s="4" t="s">
        <v>637</v>
      </c>
      <c r="F1708" s="4">
        <v>26.01</v>
      </c>
      <c r="G1708" s="4">
        <v>1</v>
      </c>
      <c r="H1708" s="4" t="s">
        <v>147</v>
      </c>
      <c r="I1708" s="3">
        <v>550000</v>
      </c>
      <c r="J1708" s="3">
        <v>646500</v>
      </c>
      <c r="K1708" s="3">
        <v>563800</v>
      </c>
      <c r="L1708" s="3">
        <v>661500</v>
      </c>
      <c r="M1708" s="3">
        <v>580700</v>
      </c>
      <c r="N1708" s="3">
        <v>668100</v>
      </c>
      <c r="O1708" s="11">
        <v>638800</v>
      </c>
      <c r="P1708" s="11">
        <v>730900</v>
      </c>
      <c r="Q1708" s="11">
        <v>670700</v>
      </c>
      <c r="R1708" s="11">
        <v>764700</v>
      </c>
    </row>
    <row r="1709" spans="1:18" hidden="1">
      <c r="A1709" s="10" t="s">
        <v>2511</v>
      </c>
      <c r="B1709" s="10" t="str">
        <f t="shared" si="54"/>
        <v>AVWI025</v>
      </c>
      <c r="C1709" s="4" t="s">
        <v>2395</v>
      </c>
      <c r="D1709" s="4" t="s">
        <v>84</v>
      </c>
      <c r="E1709" s="4" t="s">
        <v>637</v>
      </c>
      <c r="F1709" s="4">
        <v>26.01</v>
      </c>
      <c r="G1709" s="4">
        <v>1</v>
      </c>
      <c r="H1709" s="4" t="s">
        <v>147</v>
      </c>
      <c r="I1709" s="3">
        <v>550000</v>
      </c>
      <c r="J1709" s="3">
        <v>646500</v>
      </c>
      <c r="K1709" s="3">
        <v>563800</v>
      </c>
      <c r="L1709" s="3">
        <v>661500</v>
      </c>
      <c r="M1709" s="3">
        <v>580700</v>
      </c>
      <c r="N1709" s="3">
        <v>668100</v>
      </c>
      <c r="O1709" s="11">
        <v>638800</v>
      </c>
      <c r="P1709" s="11">
        <v>730900</v>
      </c>
      <c r="Q1709" s="11">
        <v>670700</v>
      </c>
      <c r="R1709" s="11">
        <v>764700</v>
      </c>
    </row>
    <row r="1710" spans="1:18" hidden="1">
      <c r="A1710" s="10" t="s">
        <v>2512</v>
      </c>
      <c r="B1710" s="10" t="str">
        <f t="shared" si="54"/>
        <v>AVWI025</v>
      </c>
      <c r="C1710" s="4" t="s">
        <v>2397</v>
      </c>
      <c r="D1710" s="4" t="s">
        <v>84</v>
      </c>
      <c r="E1710" s="4" t="s">
        <v>637</v>
      </c>
      <c r="F1710" s="4">
        <v>26.01</v>
      </c>
      <c r="G1710" s="4">
        <v>1</v>
      </c>
      <c r="H1710" s="4" t="s">
        <v>147</v>
      </c>
      <c r="I1710" s="3">
        <v>550000</v>
      </c>
      <c r="J1710" s="3">
        <v>646500</v>
      </c>
      <c r="K1710" s="3">
        <v>563800</v>
      </c>
      <c r="L1710" s="3">
        <v>661500</v>
      </c>
      <c r="M1710" s="3">
        <v>580700</v>
      </c>
      <c r="N1710" s="3">
        <v>668100</v>
      </c>
      <c r="O1710" s="11">
        <v>638800</v>
      </c>
      <c r="P1710" s="11">
        <v>730900</v>
      </c>
      <c r="Q1710" s="11">
        <v>670700</v>
      </c>
      <c r="R1710" s="11">
        <v>764700</v>
      </c>
    </row>
    <row r="1711" spans="1:18" hidden="1">
      <c r="A1711" s="10" t="s">
        <v>2513</v>
      </c>
      <c r="B1711" s="10" t="str">
        <f t="shared" si="54"/>
        <v>AVWI025</v>
      </c>
      <c r="C1711" s="4" t="s">
        <v>2399</v>
      </c>
      <c r="D1711" s="4" t="s">
        <v>84</v>
      </c>
      <c r="E1711" s="4" t="s">
        <v>637</v>
      </c>
      <c r="F1711" s="4">
        <v>26.01</v>
      </c>
      <c r="G1711" s="4">
        <v>1</v>
      </c>
      <c r="H1711" s="4" t="s">
        <v>147</v>
      </c>
      <c r="I1711" s="3">
        <v>550000</v>
      </c>
      <c r="J1711" s="3">
        <v>646500</v>
      </c>
      <c r="K1711" s="3">
        <v>563800</v>
      </c>
      <c r="L1711" s="3">
        <v>661500</v>
      </c>
      <c r="M1711" s="3">
        <v>580700</v>
      </c>
      <c r="N1711" s="3">
        <v>668100</v>
      </c>
      <c r="O1711" s="11">
        <v>638800</v>
      </c>
      <c r="P1711" s="11">
        <v>730900</v>
      </c>
      <c r="Q1711" s="11">
        <v>670700</v>
      </c>
      <c r="R1711" s="11">
        <v>764700</v>
      </c>
    </row>
    <row r="1712" spans="1:18" hidden="1">
      <c r="A1712" s="10" t="s">
        <v>2514</v>
      </c>
      <c r="B1712" s="10" t="str">
        <f t="shared" si="54"/>
        <v>AVWI025</v>
      </c>
      <c r="C1712" s="4" t="s">
        <v>2401</v>
      </c>
      <c r="D1712" s="4" t="s">
        <v>84</v>
      </c>
      <c r="E1712" s="4" t="s">
        <v>637</v>
      </c>
      <c r="F1712" s="4">
        <v>26.01</v>
      </c>
      <c r="G1712" s="4">
        <v>1</v>
      </c>
      <c r="H1712" s="4" t="s">
        <v>147</v>
      </c>
      <c r="I1712" s="3">
        <v>550000</v>
      </c>
      <c r="J1712" s="3">
        <v>646500</v>
      </c>
      <c r="K1712" s="3">
        <v>563800</v>
      </c>
      <c r="L1712" s="3">
        <v>661500</v>
      </c>
      <c r="M1712" s="3">
        <v>580700</v>
      </c>
      <c r="N1712" s="3">
        <v>668100</v>
      </c>
      <c r="O1712" s="11">
        <v>638800</v>
      </c>
      <c r="P1712" s="11">
        <v>730900</v>
      </c>
      <c r="Q1712" s="11">
        <v>670700</v>
      </c>
      <c r="R1712" s="11">
        <v>764700</v>
      </c>
    </row>
    <row r="1713" spans="1:18" hidden="1">
      <c r="A1713" s="10" t="s">
        <v>2515</v>
      </c>
      <c r="B1713" s="10" t="str">
        <f t="shared" si="54"/>
        <v>AVWI025</v>
      </c>
      <c r="C1713" s="4" t="s">
        <v>2403</v>
      </c>
      <c r="D1713" s="4" t="s">
        <v>84</v>
      </c>
      <c r="E1713" s="4" t="s">
        <v>637</v>
      </c>
      <c r="F1713" s="4">
        <v>26.01</v>
      </c>
      <c r="G1713" s="4">
        <v>1</v>
      </c>
      <c r="H1713" s="4" t="s">
        <v>147</v>
      </c>
      <c r="I1713" s="3">
        <v>550000</v>
      </c>
      <c r="J1713" s="3">
        <v>646500</v>
      </c>
      <c r="K1713" s="3">
        <v>563800</v>
      </c>
      <c r="L1713" s="3">
        <v>661500</v>
      </c>
      <c r="M1713" s="3">
        <v>580700</v>
      </c>
      <c r="N1713" s="3">
        <v>668100</v>
      </c>
      <c r="O1713" s="11">
        <v>638800</v>
      </c>
      <c r="P1713" s="11">
        <v>730900</v>
      </c>
      <c r="Q1713" s="11">
        <v>670700</v>
      </c>
      <c r="R1713" s="11">
        <v>764700</v>
      </c>
    </row>
    <row r="1714" spans="1:18" hidden="1">
      <c r="A1714" s="10" t="s">
        <v>2516</v>
      </c>
      <c r="B1714" s="10" t="str">
        <f t="shared" si="54"/>
        <v>AVWI025</v>
      </c>
      <c r="C1714" s="4" t="s">
        <v>2405</v>
      </c>
      <c r="D1714" s="4" t="s">
        <v>84</v>
      </c>
      <c r="E1714" s="4" t="s">
        <v>637</v>
      </c>
      <c r="F1714" s="4">
        <v>26.01</v>
      </c>
      <c r="G1714" s="4">
        <v>1</v>
      </c>
      <c r="H1714" s="4" t="s">
        <v>147</v>
      </c>
      <c r="I1714" s="3">
        <v>550000</v>
      </c>
      <c r="J1714" s="3">
        <v>646500</v>
      </c>
      <c r="K1714" s="3">
        <v>563800</v>
      </c>
      <c r="L1714" s="3">
        <v>661500</v>
      </c>
      <c r="M1714" s="3">
        <v>580700</v>
      </c>
      <c r="N1714" s="3">
        <v>668100</v>
      </c>
      <c r="O1714" s="11">
        <v>638800</v>
      </c>
      <c r="P1714" s="11">
        <v>730900</v>
      </c>
      <c r="Q1714" s="11">
        <v>670700</v>
      </c>
      <c r="R1714" s="11">
        <v>764700</v>
      </c>
    </row>
    <row r="1715" spans="1:18" hidden="1">
      <c r="A1715" s="10" t="s">
        <v>2517</v>
      </c>
      <c r="B1715" s="10" t="str">
        <f t="shared" si="54"/>
        <v>AVWI025</v>
      </c>
      <c r="C1715" s="4" t="s">
        <v>2407</v>
      </c>
      <c r="D1715" s="4" t="s">
        <v>84</v>
      </c>
      <c r="E1715" s="4" t="s">
        <v>637</v>
      </c>
      <c r="F1715" s="4">
        <v>26.01</v>
      </c>
      <c r="G1715" s="4">
        <v>1</v>
      </c>
      <c r="H1715" s="4" t="s">
        <v>147</v>
      </c>
      <c r="I1715" s="3">
        <v>550000</v>
      </c>
      <c r="J1715" s="3">
        <v>646500</v>
      </c>
      <c r="K1715" s="3">
        <v>563800</v>
      </c>
      <c r="L1715" s="3">
        <v>661500</v>
      </c>
      <c r="M1715" s="3">
        <v>580700</v>
      </c>
      <c r="N1715" s="3">
        <v>668100</v>
      </c>
      <c r="O1715" s="11">
        <v>638800</v>
      </c>
      <c r="P1715" s="11">
        <v>730900</v>
      </c>
      <c r="Q1715" s="11">
        <v>670700</v>
      </c>
      <c r="R1715" s="11">
        <v>764700</v>
      </c>
    </row>
    <row r="1716" spans="1:18" hidden="1">
      <c r="A1716" s="10" t="s">
        <v>2518</v>
      </c>
      <c r="B1716" s="10" t="str">
        <f t="shared" si="54"/>
        <v>AVWI025</v>
      </c>
      <c r="C1716" s="4" t="s">
        <v>2409</v>
      </c>
      <c r="D1716" s="4" t="s">
        <v>84</v>
      </c>
      <c r="E1716" s="4" t="s">
        <v>637</v>
      </c>
      <c r="F1716" s="4">
        <v>26.01</v>
      </c>
      <c r="G1716" s="4">
        <v>1</v>
      </c>
      <c r="H1716" s="4" t="s">
        <v>147</v>
      </c>
      <c r="I1716" s="3">
        <v>550000</v>
      </c>
      <c r="J1716" s="3">
        <v>646500</v>
      </c>
      <c r="K1716" s="3">
        <v>563800</v>
      </c>
      <c r="L1716" s="3">
        <v>661500</v>
      </c>
      <c r="M1716" s="3">
        <v>580700</v>
      </c>
      <c r="N1716" s="3">
        <v>668100</v>
      </c>
      <c r="O1716" s="11">
        <v>638800</v>
      </c>
      <c r="P1716" s="11">
        <v>730900</v>
      </c>
      <c r="Q1716" s="11">
        <v>670700</v>
      </c>
      <c r="R1716" s="11">
        <v>764700</v>
      </c>
    </row>
    <row r="1717" spans="1:18" hidden="1">
      <c r="A1717" s="10" t="s">
        <v>2519</v>
      </c>
      <c r="B1717" s="10" t="str">
        <f t="shared" si="54"/>
        <v>AVWI025</v>
      </c>
      <c r="C1717" s="4" t="s">
        <v>2411</v>
      </c>
      <c r="D1717" s="4" t="s">
        <v>84</v>
      </c>
      <c r="E1717" s="4" t="s">
        <v>637</v>
      </c>
      <c r="F1717" s="4">
        <v>26.01</v>
      </c>
      <c r="G1717" s="4">
        <v>1</v>
      </c>
      <c r="H1717" s="4" t="s">
        <v>147</v>
      </c>
      <c r="I1717" s="3">
        <v>550000</v>
      </c>
      <c r="J1717" s="3">
        <v>646500</v>
      </c>
      <c r="K1717" s="3">
        <v>563800</v>
      </c>
      <c r="L1717" s="3">
        <v>661500</v>
      </c>
      <c r="M1717" s="3">
        <v>580700</v>
      </c>
      <c r="N1717" s="3">
        <v>668100</v>
      </c>
      <c r="O1717" s="11">
        <v>638800</v>
      </c>
      <c r="P1717" s="11">
        <v>730900</v>
      </c>
      <c r="Q1717" s="11">
        <v>670700</v>
      </c>
      <c r="R1717" s="11">
        <v>764700</v>
      </c>
    </row>
    <row r="1718" spans="1:18" hidden="1">
      <c r="A1718" s="10" t="s">
        <v>2520</v>
      </c>
      <c r="B1718" s="10" t="str">
        <f t="shared" si="54"/>
        <v>AVWI025</v>
      </c>
      <c r="C1718" s="4" t="s">
        <v>2413</v>
      </c>
      <c r="D1718" s="4" t="s">
        <v>84</v>
      </c>
      <c r="E1718" s="4" t="s">
        <v>637</v>
      </c>
      <c r="F1718" s="4">
        <v>26.01</v>
      </c>
      <c r="G1718" s="4">
        <v>1</v>
      </c>
      <c r="H1718" s="4" t="s">
        <v>147</v>
      </c>
      <c r="I1718" s="3">
        <v>550000</v>
      </c>
      <c r="J1718" s="3">
        <v>646500</v>
      </c>
      <c r="K1718" s="3">
        <v>563800</v>
      </c>
      <c r="L1718" s="3">
        <v>661500</v>
      </c>
      <c r="M1718" s="3">
        <v>580700</v>
      </c>
      <c r="N1718" s="3">
        <v>668100</v>
      </c>
      <c r="O1718" s="11">
        <v>638800</v>
      </c>
      <c r="P1718" s="11">
        <v>730900</v>
      </c>
      <c r="Q1718" s="11">
        <v>670700</v>
      </c>
      <c r="R1718" s="11">
        <v>764700</v>
      </c>
    </row>
    <row r="1719" spans="1:18" hidden="1">
      <c r="A1719" s="10" t="s">
        <v>2521</v>
      </c>
      <c r="B1719" s="10" t="str">
        <f t="shared" si="54"/>
        <v>AVWI025</v>
      </c>
      <c r="C1719" s="4" t="s">
        <v>2415</v>
      </c>
      <c r="D1719" s="4" t="s">
        <v>84</v>
      </c>
      <c r="E1719" s="4" t="s">
        <v>637</v>
      </c>
      <c r="F1719" s="4">
        <v>26.01</v>
      </c>
      <c r="G1719" s="4">
        <v>1</v>
      </c>
      <c r="H1719" s="4" t="s">
        <v>147</v>
      </c>
      <c r="I1719" s="3">
        <v>550000</v>
      </c>
      <c r="J1719" s="3">
        <v>646500</v>
      </c>
      <c r="K1719" s="3">
        <v>563800</v>
      </c>
      <c r="L1719" s="3">
        <v>661500</v>
      </c>
      <c r="M1719" s="3">
        <v>580700</v>
      </c>
      <c r="N1719" s="3">
        <v>668100</v>
      </c>
      <c r="O1719" s="11">
        <v>638800</v>
      </c>
      <c r="P1719" s="11">
        <v>730900</v>
      </c>
      <c r="Q1719" s="11">
        <v>670700</v>
      </c>
      <c r="R1719" s="11">
        <v>764700</v>
      </c>
    </row>
    <row r="1720" spans="1:18" hidden="1">
      <c r="A1720" s="10" t="s">
        <v>2522</v>
      </c>
      <c r="B1720" s="10" t="str">
        <f t="shared" si="54"/>
        <v>AVWI025</v>
      </c>
      <c r="C1720" s="4" t="s">
        <v>2417</v>
      </c>
      <c r="D1720" s="4" t="s">
        <v>84</v>
      </c>
      <c r="E1720" s="4" t="s">
        <v>637</v>
      </c>
      <c r="F1720" s="4">
        <v>26.01</v>
      </c>
      <c r="G1720" s="4">
        <v>1</v>
      </c>
      <c r="H1720" s="4" t="s">
        <v>147</v>
      </c>
      <c r="I1720" s="3">
        <v>550000</v>
      </c>
      <c r="J1720" s="3">
        <v>646500</v>
      </c>
      <c r="K1720" s="3">
        <v>563800</v>
      </c>
      <c r="L1720" s="3">
        <v>661500</v>
      </c>
      <c r="M1720" s="3">
        <v>580700</v>
      </c>
      <c r="N1720" s="3">
        <v>668100</v>
      </c>
      <c r="O1720" s="11">
        <v>638800</v>
      </c>
      <c r="P1720" s="11">
        <v>730900</v>
      </c>
      <c r="Q1720" s="11">
        <v>670700</v>
      </c>
      <c r="R1720" s="11">
        <v>764700</v>
      </c>
    </row>
    <row r="1721" spans="1:18" hidden="1">
      <c r="A1721" s="10" t="s">
        <v>2523</v>
      </c>
      <c r="B1721" s="10" t="str">
        <f t="shared" si="54"/>
        <v>AVWI025</v>
      </c>
      <c r="C1721" s="4" t="s">
        <v>2419</v>
      </c>
      <c r="D1721" s="4" t="s">
        <v>84</v>
      </c>
      <c r="E1721" s="4" t="s">
        <v>637</v>
      </c>
      <c r="F1721" s="4">
        <v>26.01</v>
      </c>
      <c r="G1721" s="4">
        <v>1</v>
      </c>
      <c r="H1721" s="4" t="s">
        <v>147</v>
      </c>
      <c r="I1721" s="3">
        <v>550000</v>
      </c>
      <c r="J1721" s="3">
        <v>646500</v>
      </c>
      <c r="K1721" s="3">
        <v>563800</v>
      </c>
      <c r="L1721" s="3">
        <v>661500</v>
      </c>
      <c r="M1721" s="3">
        <v>580700</v>
      </c>
      <c r="N1721" s="3">
        <v>668100</v>
      </c>
      <c r="O1721" s="11">
        <v>638800</v>
      </c>
      <c r="P1721" s="11">
        <v>730900</v>
      </c>
      <c r="Q1721" s="11">
        <v>670700</v>
      </c>
      <c r="R1721" s="11">
        <v>764700</v>
      </c>
    </row>
    <row r="1722" spans="1:18" hidden="1">
      <c r="A1722" s="10" t="s">
        <v>2524</v>
      </c>
      <c r="B1722" s="10" t="str">
        <f t="shared" si="54"/>
        <v>AVWI025</v>
      </c>
      <c r="C1722" s="4" t="s">
        <v>2421</v>
      </c>
      <c r="D1722" s="4" t="s">
        <v>84</v>
      </c>
      <c r="E1722" s="4" t="s">
        <v>637</v>
      </c>
      <c r="F1722" s="4">
        <v>26.01</v>
      </c>
      <c r="G1722" s="4">
        <v>1</v>
      </c>
      <c r="H1722" s="4" t="s">
        <v>147</v>
      </c>
      <c r="I1722" s="3">
        <v>550000</v>
      </c>
      <c r="J1722" s="3">
        <v>646500</v>
      </c>
      <c r="K1722" s="3">
        <v>563800</v>
      </c>
      <c r="L1722" s="3">
        <v>661500</v>
      </c>
      <c r="M1722" s="3">
        <v>580700</v>
      </c>
      <c r="N1722" s="3">
        <v>668100</v>
      </c>
      <c r="O1722" s="11">
        <v>638800</v>
      </c>
      <c r="P1722" s="11">
        <v>730900</v>
      </c>
      <c r="Q1722" s="11">
        <v>670700</v>
      </c>
      <c r="R1722" s="11">
        <v>764700</v>
      </c>
    </row>
    <row r="1723" spans="1:18" hidden="1">
      <c r="A1723" s="10" t="s">
        <v>2525</v>
      </c>
      <c r="B1723" s="10" t="str">
        <f t="shared" si="54"/>
        <v>AVWI025</v>
      </c>
      <c r="C1723" s="4" t="s">
        <v>2423</v>
      </c>
      <c r="D1723" s="4" t="s">
        <v>84</v>
      </c>
      <c r="E1723" s="4" t="s">
        <v>637</v>
      </c>
      <c r="F1723" s="4">
        <v>26.01</v>
      </c>
      <c r="G1723" s="4">
        <v>1</v>
      </c>
      <c r="H1723" s="4" t="s">
        <v>147</v>
      </c>
      <c r="I1723" s="3">
        <v>550000</v>
      </c>
      <c r="J1723" s="3">
        <v>646500</v>
      </c>
      <c r="K1723" s="3">
        <v>563800</v>
      </c>
      <c r="L1723" s="3">
        <v>661500</v>
      </c>
      <c r="M1723" s="3">
        <v>580700</v>
      </c>
      <c r="N1723" s="3">
        <v>668100</v>
      </c>
      <c r="O1723" s="11">
        <v>638800</v>
      </c>
      <c r="P1723" s="11">
        <v>730900</v>
      </c>
      <c r="Q1723" s="11">
        <v>670700</v>
      </c>
      <c r="R1723" s="11">
        <v>764700</v>
      </c>
    </row>
    <row r="1724" spans="1:18" hidden="1">
      <c r="A1724" s="10" t="s">
        <v>2526</v>
      </c>
      <c r="B1724" s="10" t="str">
        <f t="shared" si="54"/>
        <v>AVWI025</v>
      </c>
      <c r="C1724" s="4" t="s">
        <v>2425</v>
      </c>
      <c r="D1724" s="4" t="s">
        <v>84</v>
      </c>
      <c r="E1724" s="4" t="s">
        <v>637</v>
      </c>
      <c r="F1724" s="4">
        <v>26.01</v>
      </c>
      <c r="G1724" s="4">
        <v>1</v>
      </c>
      <c r="H1724" s="4" t="s">
        <v>147</v>
      </c>
      <c r="I1724" s="3">
        <v>550000</v>
      </c>
      <c r="J1724" s="3">
        <v>646500</v>
      </c>
      <c r="K1724" s="3">
        <v>563800</v>
      </c>
      <c r="L1724" s="3">
        <v>661500</v>
      </c>
      <c r="M1724" s="3">
        <v>580700</v>
      </c>
      <c r="N1724" s="3">
        <v>668100</v>
      </c>
      <c r="O1724" s="11">
        <v>638800</v>
      </c>
      <c r="P1724" s="11">
        <v>730900</v>
      </c>
      <c r="Q1724" s="11">
        <v>670700</v>
      </c>
      <c r="R1724" s="11">
        <v>764700</v>
      </c>
    </row>
    <row r="1725" spans="1:18" hidden="1">
      <c r="A1725" s="10" t="s">
        <v>2527</v>
      </c>
      <c r="B1725" s="10" t="str">
        <f t="shared" si="54"/>
        <v>AVWI025</v>
      </c>
      <c r="C1725" s="4" t="s">
        <v>2427</v>
      </c>
      <c r="D1725" s="4" t="s">
        <v>84</v>
      </c>
      <c r="E1725" s="4" t="s">
        <v>637</v>
      </c>
      <c r="F1725" s="4">
        <v>26.01</v>
      </c>
      <c r="G1725" s="4">
        <v>1</v>
      </c>
      <c r="H1725" s="4" t="s">
        <v>147</v>
      </c>
      <c r="I1725" s="3">
        <v>550000</v>
      </c>
      <c r="J1725" s="3">
        <v>646500</v>
      </c>
      <c r="K1725" s="3">
        <v>563800</v>
      </c>
      <c r="L1725" s="3">
        <v>661500</v>
      </c>
      <c r="M1725" s="3">
        <v>580700</v>
      </c>
      <c r="N1725" s="3">
        <v>668100</v>
      </c>
      <c r="O1725" s="11">
        <v>638800</v>
      </c>
      <c r="P1725" s="11">
        <v>730900</v>
      </c>
      <c r="Q1725" s="11">
        <v>670700</v>
      </c>
      <c r="R1725" s="11">
        <v>764700</v>
      </c>
    </row>
    <row r="1726" spans="1:18" hidden="1">
      <c r="A1726" s="10" t="s">
        <v>2528</v>
      </c>
      <c r="B1726" s="10" t="str">
        <f t="shared" si="54"/>
        <v>AVWI025</v>
      </c>
      <c r="C1726" s="4" t="s">
        <v>2429</v>
      </c>
      <c r="D1726" s="4" t="s">
        <v>84</v>
      </c>
      <c r="E1726" s="4" t="s">
        <v>637</v>
      </c>
      <c r="F1726" s="4">
        <v>26.01</v>
      </c>
      <c r="G1726" s="4">
        <v>1</v>
      </c>
      <c r="H1726" s="4" t="s">
        <v>147</v>
      </c>
      <c r="I1726" s="3">
        <v>550000</v>
      </c>
      <c r="J1726" s="3">
        <v>646500</v>
      </c>
      <c r="K1726" s="3">
        <v>563800</v>
      </c>
      <c r="L1726" s="3">
        <v>661500</v>
      </c>
      <c r="M1726" s="3">
        <v>580700</v>
      </c>
      <c r="N1726" s="3">
        <v>668100</v>
      </c>
      <c r="O1726" s="11">
        <v>638800</v>
      </c>
      <c r="P1726" s="11">
        <v>730900</v>
      </c>
      <c r="Q1726" s="11">
        <v>670700</v>
      </c>
      <c r="R1726" s="11">
        <v>764700</v>
      </c>
    </row>
    <row r="1727" spans="1:18" hidden="1">
      <c r="A1727" s="10" t="s">
        <v>2529</v>
      </c>
      <c r="B1727" s="10" t="str">
        <f t="shared" si="54"/>
        <v>AVWI025</v>
      </c>
      <c r="C1727" s="4" t="s">
        <v>2431</v>
      </c>
      <c r="D1727" s="4" t="s">
        <v>84</v>
      </c>
      <c r="E1727" s="4" t="s">
        <v>637</v>
      </c>
      <c r="F1727" s="4">
        <v>26.01</v>
      </c>
      <c r="G1727" s="4">
        <v>1</v>
      </c>
      <c r="H1727" s="4" t="s">
        <v>147</v>
      </c>
      <c r="I1727" s="3">
        <v>550000</v>
      </c>
      <c r="J1727" s="3">
        <v>646500</v>
      </c>
      <c r="K1727" s="3">
        <v>563800</v>
      </c>
      <c r="L1727" s="3">
        <v>661500</v>
      </c>
      <c r="M1727" s="3">
        <v>580700</v>
      </c>
      <c r="N1727" s="3">
        <v>668100</v>
      </c>
      <c r="O1727" s="11">
        <v>638800</v>
      </c>
      <c r="P1727" s="11">
        <v>730900</v>
      </c>
      <c r="Q1727" s="11">
        <v>670700</v>
      </c>
      <c r="R1727" s="11">
        <v>764700</v>
      </c>
    </row>
    <row r="1728" spans="1:18" hidden="1">
      <c r="A1728" s="10" t="s">
        <v>2530</v>
      </c>
      <c r="B1728" s="10" t="str">
        <f t="shared" si="54"/>
        <v>AVWI025</v>
      </c>
      <c r="C1728" s="4" t="s">
        <v>2433</v>
      </c>
      <c r="D1728" s="4" t="s">
        <v>84</v>
      </c>
      <c r="E1728" s="4" t="s">
        <v>637</v>
      </c>
      <c r="F1728" s="4">
        <v>26.01</v>
      </c>
      <c r="G1728" s="4">
        <v>1</v>
      </c>
      <c r="H1728" s="4" t="s">
        <v>147</v>
      </c>
      <c r="I1728" s="3">
        <v>550000</v>
      </c>
      <c r="J1728" s="3">
        <v>646500</v>
      </c>
      <c r="K1728" s="3">
        <v>563800</v>
      </c>
      <c r="L1728" s="3">
        <v>661500</v>
      </c>
      <c r="M1728" s="3">
        <v>580700</v>
      </c>
      <c r="N1728" s="3">
        <v>668100</v>
      </c>
      <c r="O1728" s="11">
        <v>638800</v>
      </c>
      <c r="P1728" s="11">
        <v>730900</v>
      </c>
      <c r="Q1728" s="11">
        <v>670700</v>
      </c>
      <c r="R1728" s="11">
        <v>764700</v>
      </c>
    </row>
    <row r="1729" spans="1:18" hidden="1">
      <c r="A1729" s="12" t="s">
        <v>2531</v>
      </c>
      <c r="B1729" s="10" t="str">
        <f t="shared" si="54"/>
        <v>AVWI025</v>
      </c>
      <c r="C1729" s="4" t="s">
        <v>2435</v>
      </c>
      <c r="D1729" s="4" t="s">
        <v>84</v>
      </c>
      <c r="E1729" s="4" t="s">
        <v>637</v>
      </c>
      <c r="F1729" s="4">
        <v>26.01</v>
      </c>
      <c r="G1729" s="4">
        <v>1</v>
      </c>
      <c r="H1729" s="4" t="s">
        <v>147</v>
      </c>
      <c r="I1729" s="13">
        <v>550000</v>
      </c>
      <c r="J1729" s="3">
        <v>646500</v>
      </c>
      <c r="K1729" s="3">
        <v>563800</v>
      </c>
      <c r="L1729" s="3">
        <v>661500</v>
      </c>
      <c r="M1729" s="3">
        <v>580700</v>
      </c>
      <c r="N1729" s="3">
        <v>668100</v>
      </c>
      <c r="O1729" s="11">
        <v>638800</v>
      </c>
      <c r="P1729" s="11">
        <v>730900</v>
      </c>
      <c r="Q1729" s="11">
        <v>670700</v>
      </c>
      <c r="R1729" s="11">
        <v>764700</v>
      </c>
    </row>
    <row r="1730" spans="1:18" hidden="1">
      <c r="A1730" s="10" t="s">
        <v>2532</v>
      </c>
      <c r="B1730" s="10" t="s">
        <v>2532</v>
      </c>
      <c r="C1730" s="4" t="s">
        <v>2470</v>
      </c>
      <c r="D1730" s="4" t="s">
        <v>75</v>
      </c>
      <c r="E1730" s="4" t="s">
        <v>637</v>
      </c>
      <c r="F1730" s="4">
        <v>26.01</v>
      </c>
      <c r="G1730" s="4">
        <v>1</v>
      </c>
      <c r="H1730" s="4" t="s">
        <v>147</v>
      </c>
      <c r="I1730" s="15">
        <v>541800</v>
      </c>
      <c r="J1730" s="3">
        <v>636600</v>
      </c>
      <c r="K1730" s="3">
        <v>563800</v>
      </c>
      <c r="L1730" s="3">
        <v>660400</v>
      </c>
      <c r="M1730" s="3">
        <v>580700</v>
      </c>
      <c r="N1730" s="3">
        <v>660400</v>
      </c>
      <c r="O1730" s="3">
        <v>638800</v>
      </c>
      <c r="P1730" s="3">
        <v>719800</v>
      </c>
      <c r="Q1730" s="11">
        <v>670700</v>
      </c>
      <c r="R1730" s="11">
        <v>752900</v>
      </c>
    </row>
    <row r="1731" spans="1:18" hidden="1">
      <c r="A1731" s="10" t="s">
        <v>2533</v>
      </c>
      <c r="B1731" s="10" t="s">
        <v>2533</v>
      </c>
      <c r="C1731" s="4" t="s">
        <v>2472</v>
      </c>
      <c r="D1731" s="4" t="s">
        <v>75</v>
      </c>
      <c r="E1731" s="4" t="s">
        <v>637</v>
      </c>
      <c r="F1731" s="4">
        <v>26.01</v>
      </c>
      <c r="G1731" s="4">
        <v>1</v>
      </c>
      <c r="H1731" s="4" t="s">
        <v>147</v>
      </c>
      <c r="I1731" s="15">
        <v>500500</v>
      </c>
      <c r="J1731" s="3">
        <v>592100</v>
      </c>
      <c r="K1731" s="3">
        <v>541200</v>
      </c>
      <c r="L1731" s="3">
        <v>636000</v>
      </c>
      <c r="M1731" s="3">
        <v>557500</v>
      </c>
      <c r="N1731" s="3">
        <v>636000</v>
      </c>
      <c r="O1731" s="3">
        <v>613200</v>
      </c>
      <c r="P1731" s="3">
        <v>693200</v>
      </c>
      <c r="Q1731" s="11">
        <v>643900</v>
      </c>
      <c r="R1731" s="11">
        <v>725100</v>
      </c>
    </row>
    <row r="1732" spans="1:18" hidden="1">
      <c r="A1732" s="10" t="s">
        <v>2534</v>
      </c>
      <c r="B1732" s="10" t="s">
        <v>2534</v>
      </c>
      <c r="C1732" s="4" t="s">
        <v>2474</v>
      </c>
      <c r="D1732" s="4" t="s">
        <v>75</v>
      </c>
      <c r="E1732" s="4" t="s">
        <v>637</v>
      </c>
      <c r="F1732" s="4">
        <v>26.01</v>
      </c>
      <c r="G1732" s="4">
        <v>1</v>
      </c>
      <c r="H1732" s="4" t="s">
        <v>147</v>
      </c>
      <c r="I1732" s="15">
        <v>467500</v>
      </c>
      <c r="J1732" s="3">
        <v>556400</v>
      </c>
      <c r="K1732" s="3">
        <v>518600</v>
      </c>
      <c r="L1732" s="3">
        <v>611600</v>
      </c>
      <c r="M1732" s="3">
        <v>534200</v>
      </c>
      <c r="N1732" s="3">
        <v>611600</v>
      </c>
      <c r="O1732" s="3">
        <v>587700</v>
      </c>
      <c r="P1732" s="3">
        <v>666600</v>
      </c>
      <c r="Q1732" s="11">
        <v>617000</v>
      </c>
      <c r="R1732" s="11">
        <v>697000</v>
      </c>
    </row>
    <row r="1733" spans="1:18" hidden="1">
      <c r="A1733" s="10" t="s">
        <v>2535</v>
      </c>
      <c r="B1733" s="10" t="str">
        <f t="shared" si="54"/>
        <v>AVWI025</v>
      </c>
      <c r="C1733" s="4" t="s">
        <v>2437</v>
      </c>
      <c r="D1733" s="4" t="s">
        <v>84</v>
      </c>
      <c r="E1733" s="4" t="s">
        <v>637</v>
      </c>
      <c r="F1733" s="4">
        <v>26.01</v>
      </c>
      <c r="G1733" s="4">
        <v>1</v>
      </c>
      <c r="H1733" s="4" t="s">
        <v>147</v>
      </c>
      <c r="I1733" s="3">
        <v>550000</v>
      </c>
      <c r="J1733" s="3">
        <v>646500</v>
      </c>
      <c r="K1733" s="3">
        <v>563800</v>
      </c>
      <c r="L1733" s="3">
        <v>661500</v>
      </c>
      <c r="M1733" s="3">
        <v>580700</v>
      </c>
      <c r="N1733" s="3">
        <v>668100</v>
      </c>
      <c r="O1733" s="11">
        <v>638800</v>
      </c>
      <c r="P1733" s="11">
        <v>730900</v>
      </c>
      <c r="Q1733" s="11">
        <v>670700</v>
      </c>
      <c r="R1733" s="11">
        <v>764700</v>
      </c>
    </row>
    <row r="1734" spans="1:18" hidden="1">
      <c r="A1734" s="10" t="s">
        <v>2536</v>
      </c>
      <c r="B1734" s="10" t="str">
        <f t="shared" si="54"/>
        <v>AVWI025</v>
      </c>
      <c r="C1734" s="4" t="s">
        <v>2439</v>
      </c>
      <c r="D1734" s="4" t="s">
        <v>84</v>
      </c>
      <c r="E1734" s="4" t="s">
        <v>637</v>
      </c>
      <c r="F1734" s="4">
        <v>26.01</v>
      </c>
      <c r="G1734" s="4">
        <v>1</v>
      </c>
      <c r="H1734" s="4" t="s">
        <v>147</v>
      </c>
      <c r="I1734" s="3">
        <v>550000</v>
      </c>
      <c r="J1734" s="3">
        <v>646500</v>
      </c>
      <c r="K1734" s="3">
        <v>563800</v>
      </c>
      <c r="L1734" s="3">
        <v>661500</v>
      </c>
      <c r="M1734" s="3">
        <v>580700</v>
      </c>
      <c r="N1734" s="3">
        <v>668100</v>
      </c>
      <c r="O1734" s="11">
        <v>638800</v>
      </c>
      <c r="P1734" s="11">
        <v>730900</v>
      </c>
      <c r="Q1734" s="11">
        <v>670700</v>
      </c>
      <c r="R1734" s="11">
        <v>764700</v>
      </c>
    </row>
    <row r="1735" spans="1:18" hidden="1">
      <c r="A1735" s="10" t="s">
        <v>2537</v>
      </c>
      <c r="B1735" s="10" t="str">
        <f t="shared" si="54"/>
        <v>AVZI001</v>
      </c>
      <c r="C1735" s="4" t="s">
        <v>2538</v>
      </c>
      <c r="D1735" s="4" t="s">
        <v>20</v>
      </c>
      <c r="E1735" s="4" t="s">
        <v>21</v>
      </c>
      <c r="F1735" s="4">
        <v>1.127</v>
      </c>
      <c r="G1735" s="4">
        <v>24</v>
      </c>
      <c r="H1735" s="4" t="s">
        <v>22</v>
      </c>
      <c r="I1735" s="3">
        <v>63800</v>
      </c>
      <c r="J1735" s="3">
        <v>71700</v>
      </c>
      <c r="K1735" s="3">
        <v>64800</v>
      </c>
      <c r="L1735" s="3">
        <v>72800</v>
      </c>
      <c r="M1735" s="3">
        <v>65800</v>
      </c>
      <c r="N1735" s="3">
        <v>72800</v>
      </c>
      <c r="O1735" s="11">
        <v>72400</v>
      </c>
      <c r="P1735" s="11">
        <v>79600</v>
      </c>
      <c r="Q1735" s="11">
        <v>76000</v>
      </c>
      <c r="R1735" s="11">
        <v>83500</v>
      </c>
    </row>
    <row r="1736" spans="1:18" hidden="1">
      <c r="A1736" s="10" t="s">
        <v>2539</v>
      </c>
      <c r="B1736" s="10" t="str">
        <f t="shared" si="54"/>
        <v>AVZI001</v>
      </c>
      <c r="C1736" s="4" t="s">
        <v>2540</v>
      </c>
      <c r="D1736" s="4" t="s">
        <v>20</v>
      </c>
      <c r="E1736" s="4" t="s">
        <v>21</v>
      </c>
      <c r="F1736" s="4">
        <v>1.127</v>
      </c>
      <c r="G1736" s="4">
        <v>24</v>
      </c>
      <c r="H1736" s="4" t="s">
        <v>22</v>
      </c>
      <c r="I1736" s="3">
        <v>63800</v>
      </c>
      <c r="J1736" s="3">
        <v>71700</v>
      </c>
      <c r="K1736" s="3">
        <v>64800</v>
      </c>
      <c r="L1736" s="3">
        <v>72800</v>
      </c>
      <c r="M1736" s="3">
        <v>65800</v>
      </c>
      <c r="N1736" s="3">
        <v>72800</v>
      </c>
      <c r="O1736" s="11">
        <v>72400</v>
      </c>
      <c r="P1736" s="11">
        <v>79600</v>
      </c>
      <c r="Q1736" s="11">
        <v>76000</v>
      </c>
      <c r="R1736" s="11">
        <v>83500</v>
      </c>
    </row>
    <row r="1737" spans="1:18" hidden="1">
      <c r="A1737" s="10" t="s">
        <v>2541</v>
      </c>
      <c r="B1737" s="10" t="str">
        <f t="shared" si="54"/>
        <v>AVZI001</v>
      </c>
      <c r="C1737" s="4" t="s">
        <v>2542</v>
      </c>
      <c r="D1737" s="4" t="s">
        <v>20</v>
      </c>
      <c r="E1737" s="4" t="s">
        <v>21</v>
      </c>
      <c r="F1737" s="4">
        <v>1.127</v>
      </c>
      <c r="G1737" s="4">
        <v>24</v>
      </c>
      <c r="H1737" s="4" t="s">
        <v>22</v>
      </c>
      <c r="I1737" s="3">
        <v>63800</v>
      </c>
      <c r="J1737" s="3">
        <v>71700</v>
      </c>
      <c r="K1737" s="3">
        <v>64800</v>
      </c>
      <c r="L1737" s="3">
        <v>72800</v>
      </c>
      <c r="M1737" s="3">
        <v>65800</v>
      </c>
      <c r="N1737" s="3">
        <v>72800</v>
      </c>
      <c r="O1737" s="11">
        <v>72400</v>
      </c>
      <c r="P1737" s="11">
        <v>79600</v>
      </c>
      <c r="Q1737" s="11">
        <v>76000</v>
      </c>
      <c r="R1737" s="11">
        <v>83500</v>
      </c>
    </row>
    <row r="1738" spans="1:18" hidden="1">
      <c r="A1738" s="10" t="s">
        <v>2543</v>
      </c>
      <c r="B1738" s="10" t="str">
        <f t="shared" si="54"/>
        <v>AVZI001</v>
      </c>
      <c r="C1738" s="4" t="s">
        <v>2544</v>
      </c>
      <c r="D1738" s="4" t="s">
        <v>20</v>
      </c>
      <c r="E1738" s="4" t="s">
        <v>21</v>
      </c>
      <c r="F1738" s="4">
        <v>1.127</v>
      </c>
      <c r="G1738" s="4">
        <v>24</v>
      </c>
      <c r="H1738" s="4" t="s">
        <v>22</v>
      </c>
      <c r="I1738" s="3">
        <v>63800</v>
      </c>
      <c r="J1738" s="3">
        <v>71700</v>
      </c>
      <c r="K1738" s="3">
        <v>64800</v>
      </c>
      <c r="L1738" s="3">
        <v>72800</v>
      </c>
      <c r="M1738" s="3">
        <v>65800</v>
      </c>
      <c r="N1738" s="3">
        <v>72800</v>
      </c>
      <c r="O1738" s="11">
        <v>72400</v>
      </c>
      <c r="P1738" s="11">
        <v>79600</v>
      </c>
      <c r="Q1738" s="11">
        <v>76000</v>
      </c>
      <c r="R1738" s="11">
        <v>83500</v>
      </c>
    </row>
    <row r="1739" spans="1:18" hidden="1">
      <c r="A1739" s="10" t="s">
        <v>2545</v>
      </c>
      <c r="B1739" s="10" t="str">
        <f t="shared" si="54"/>
        <v>AVZI001</v>
      </c>
      <c r="C1739" s="4" t="s">
        <v>2546</v>
      </c>
      <c r="D1739" s="4" t="s">
        <v>20</v>
      </c>
      <c r="E1739" s="4" t="s">
        <v>21</v>
      </c>
      <c r="F1739" s="4">
        <v>1.127</v>
      </c>
      <c r="G1739" s="4">
        <v>24</v>
      </c>
      <c r="H1739" s="4" t="s">
        <v>22</v>
      </c>
      <c r="I1739" s="3">
        <v>63800</v>
      </c>
      <c r="J1739" s="3">
        <v>71700</v>
      </c>
      <c r="K1739" s="3">
        <v>64800</v>
      </c>
      <c r="L1739" s="3">
        <v>72800</v>
      </c>
      <c r="M1739" s="3">
        <v>65800</v>
      </c>
      <c r="N1739" s="3">
        <v>72800</v>
      </c>
      <c r="O1739" s="11">
        <v>72400</v>
      </c>
      <c r="P1739" s="11">
        <v>79600</v>
      </c>
      <c r="Q1739" s="11">
        <v>76000</v>
      </c>
      <c r="R1739" s="11">
        <v>83500</v>
      </c>
    </row>
    <row r="1740" spans="1:18" hidden="1">
      <c r="A1740" s="10" t="s">
        <v>2547</v>
      </c>
      <c r="B1740" s="10" t="str">
        <f t="shared" si="54"/>
        <v>AVZI001</v>
      </c>
      <c r="C1740" s="4" t="s">
        <v>2548</v>
      </c>
      <c r="D1740" s="4" t="s">
        <v>20</v>
      </c>
      <c r="E1740" s="4" t="s">
        <v>21</v>
      </c>
      <c r="F1740" s="4">
        <v>1.127</v>
      </c>
      <c r="G1740" s="4">
        <v>24</v>
      </c>
      <c r="H1740" s="4" t="s">
        <v>22</v>
      </c>
      <c r="I1740" s="3">
        <v>63800</v>
      </c>
      <c r="J1740" s="3">
        <v>71700</v>
      </c>
      <c r="K1740" s="3">
        <v>64800</v>
      </c>
      <c r="L1740" s="3">
        <v>72800</v>
      </c>
      <c r="M1740" s="3">
        <v>65800</v>
      </c>
      <c r="N1740" s="3">
        <v>72800</v>
      </c>
      <c r="O1740" s="11">
        <v>72400</v>
      </c>
      <c r="P1740" s="11">
        <v>79600</v>
      </c>
      <c r="Q1740" s="11">
        <v>76000</v>
      </c>
      <c r="R1740" s="11">
        <v>83500</v>
      </c>
    </row>
    <row r="1741" spans="1:18" hidden="1">
      <c r="A1741" s="10" t="s">
        <v>2549</v>
      </c>
      <c r="B1741" s="10" t="str">
        <f t="shared" si="54"/>
        <v>AVZI001</v>
      </c>
      <c r="C1741" s="4" t="s">
        <v>2550</v>
      </c>
      <c r="D1741" s="4" t="s">
        <v>20</v>
      </c>
      <c r="E1741" s="4" t="s">
        <v>21</v>
      </c>
      <c r="F1741" s="4">
        <v>1.127</v>
      </c>
      <c r="G1741" s="4">
        <v>24</v>
      </c>
      <c r="H1741" s="4" t="s">
        <v>22</v>
      </c>
      <c r="I1741" s="3">
        <v>63800</v>
      </c>
      <c r="J1741" s="3">
        <v>71700</v>
      </c>
      <c r="K1741" s="3">
        <v>64800</v>
      </c>
      <c r="L1741" s="3">
        <v>72800</v>
      </c>
      <c r="M1741" s="3">
        <v>65800</v>
      </c>
      <c r="N1741" s="3">
        <v>72800</v>
      </c>
      <c r="O1741" s="11">
        <v>72400</v>
      </c>
      <c r="P1741" s="11">
        <v>79600</v>
      </c>
      <c r="Q1741" s="11">
        <v>76000</v>
      </c>
      <c r="R1741" s="11">
        <v>83500</v>
      </c>
    </row>
    <row r="1742" spans="1:18" hidden="1">
      <c r="A1742" s="10" t="s">
        <v>2551</v>
      </c>
      <c r="B1742" s="10" t="str">
        <f t="shared" si="54"/>
        <v>AVZI001</v>
      </c>
      <c r="C1742" s="4" t="s">
        <v>2552</v>
      </c>
      <c r="D1742" s="4" t="s">
        <v>20</v>
      </c>
      <c r="E1742" s="4" t="s">
        <v>21</v>
      </c>
      <c r="F1742" s="4">
        <v>1.127</v>
      </c>
      <c r="G1742" s="4">
        <v>24</v>
      </c>
      <c r="H1742" s="4" t="s">
        <v>22</v>
      </c>
      <c r="I1742" s="3">
        <v>63800</v>
      </c>
      <c r="J1742" s="3">
        <v>71700</v>
      </c>
      <c r="K1742" s="3">
        <v>64800</v>
      </c>
      <c r="L1742" s="3">
        <v>72800</v>
      </c>
      <c r="M1742" s="3">
        <v>65800</v>
      </c>
      <c r="N1742" s="3">
        <v>72800</v>
      </c>
      <c r="O1742" s="11">
        <v>72400</v>
      </c>
      <c r="P1742" s="11">
        <v>79600</v>
      </c>
      <c r="Q1742" s="11">
        <v>76000</v>
      </c>
      <c r="R1742" s="11">
        <v>83500</v>
      </c>
    </row>
    <row r="1743" spans="1:18" hidden="1">
      <c r="A1743" s="10" t="s">
        <v>2553</v>
      </c>
      <c r="B1743" s="10" t="str">
        <f t="shared" si="54"/>
        <v>AVZI001</v>
      </c>
      <c r="C1743" s="4" t="s">
        <v>2554</v>
      </c>
      <c r="D1743" s="4" t="s">
        <v>20</v>
      </c>
      <c r="E1743" s="4" t="s">
        <v>21</v>
      </c>
      <c r="F1743" s="4">
        <v>1.127</v>
      </c>
      <c r="G1743" s="4">
        <v>24</v>
      </c>
      <c r="H1743" s="4" t="s">
        <v>22</v>
      </c>
      <c r="I1743" s="3">
        <v>63800</v>
      </c>
      <c r="J1743" s="3">
        <v>71700</v>
      </c>
      <c r="K1743" s="3">
        <v>64800</v>
      </c>
      <c r="L1743" s="3">
        <v>72800</v>
      </c>
      <c r="M1743" s="3">
        <v>65800</v>
      </c>
      <c r="N1743" s="3">
        <v>72800</v>
      </c>
      <c r="O1743" s="11">
        <v>72400</v>
      </c>
      <c r="P1743" s="11">
        <v>79600</v>
      </c>
      <c r="Q1743" s="11">
        <v>76000</v>
      </c>
      <c r="R1743" s="11">
        <v>83500</v>
      </c>
    </row>
    <row r="1744" spans="1:18" hidden="1">
      <c r="A1744" s="10" t="s">
        <v>2555</v>
      </c>
      <c r="B1744" s="10" t="str">
        <f t="shared" si="54"/>
        <v>AVZI001</v>
      </c>
      <c r="C1744" s="4" t="s">
        <v>2556</v>
      </c>
      <c r="D1744" s="4" t="s">
        <v>20</v>
      </c>
      <c r="E1744" s="4" t="s">
        <v>21</v>
      </c>
      <c r="F1744" s="4">
        <v>1.127</v>
      </c>
      <c r="G1744" s="4">
        <v>24</v>
      </c>
      <c r="H1744" s="4" t="s">
        <v>22</v>
      </c>
      <c r="I1744" s="3">
        <v>63800</v>
      </c>
      <c r="J1744" s="3">
        <v>71700</v>
      </c>
      <c r="K1744" s="3">
        <v>64800</v>
      </c>
      <c r="L1744" s="3">
        <v>72800</v>
      </c>
      <c r="M1744" s="3">
        <v>65800</v>
      </c>
      <c r="N1744" s="3">
        <v>72800</v>
      </c>
      <c r="O1744" s="11">
        <v>72400</v>
      </c>
      <c r="P1744" s="11">
        <v>79600</v>
      </c>
      <c r="Q1744" s="11">
        <v>76000</v>
      </c>
      <c r="R1744" s="11">
        <v>83500</v>
      </c>
    </row>
    <row r="1745" spans="1:18" hidden="1">
      <c r="A1745" s="10" t="s">
        <v>2557</v>
      </c>
      <c r="B1745" s="10" t="str">
        <f t="shared" si="54"/>
        <v>AVZI001</v>
      </c>
      <c r="C1745" s="4" t="s">
        <v>2558</v>
      </c>
      <c r="D1745" s="4" t="s">
        <v>20</v>
      </c>
      <c r="E1745" s="4" t="s">
        <v>21</v>
      </c>
      <c r="F1745" s="4">
        <v>1.127</v>
      </c>
      <c r="G1745" s="4">
        <v>24</v>
      </c>
      <c r="H1745" s="4" t="s">
        <v>22</v>
      </c>
      <c r="I1745" s="3">
        <v>63800</v>
      </c>
      <c r="J1745" s="3">
        <v>71700</v>
      </c>
      <c r="K1745" s="3">
        <v>64800</v>
      </c>
      <c r="L1745" s="3">
        <v>72800</v>
      </c>
      <c r="M1745" s="3">
        <v>65800</v>
      </c>
      <c r="N1745" s="3">
        <v>72800</v>
      </c>
      <c r="O1745" s="11">
        <v>72400</v>
      </c>
      <c r="P1745" s="11">
        <v>79600</v>
      </c>
      <c r="Q1745" s="11">
        <v>76000</v>
      </c>
      <c r="R1745" s="11">
        <v>83500</v>
      </c>
    </row>
    <row r="1746" spans="1:18" hidden="1">
      <c r="A1746" s="10" t="s">
        <v>2559</v>
      </c>
      <c r="B1746" s="10" t="str">
        <f t="shared" si="54"/>
        <v>AVZI001</v>
      </c>
      <c r="C1746" s="4" t="s">
        <v>2560</v>
      </c>
      <c r="D1746" s="4" t="s">
        <v>20</v>
      </c>
      <c r="E1746" s="4" t="s">
        <v>21</v>
      </c>
      <c r="F1746" s="4">
        <v>1.127</v>
      </c>
      <c r="G1746" s="4">
        <v>24</v>
      </c>
      <c r="H1746" s="4" t="s">
        <v>22</v>
      </c>
      <c r="I1746" s="3">
        <v>63800</v>
      </c>
      <c r="J1746" s="3">
        <v>71700</v>
      </c>
      <c r="K1746" s="3">
        <v>64800</v>
      </c>
      <c r="L1746" s="3">
        <v>72800</v>
      </c>
      <c r="M1746" s="3">
        <v>65800</v>
      </c>
      <c r="N1746" s="3">
        <v>72800</v>
      </c>
      <c r="O1746" s="11">
        <v>72400</v>
      </c>
      <c r="P1746" s="11">
        <v>79600</v>
      </c>
      <c r="Q1746" s="11">
        <v>76000</v>
      </c>
      <c r="R1746" s="11">
        <v>83500</v>
      </c>
    </row>
    <row r="1747" spans="1:18" hidden="1">
      <c r="A1747" s="10" t="s">
        <v>2561</v>
      </c>
      <c r="B1747" s="10" t="str">
        <f t="shared" si="54"/>
        <v>AVZI004</v>
      </c>
      <c r="C1747" s="4" t="s">
        <v>2538</v>
      </c>
      <c r="D1747" s="4" t="s">
        <v>20</v>
      </c>
      <c r="E1747" s="4" t="s">
        <v>142</v>
      </c>
      <c r="F1747" s="4">
        <v>3.9780000000000002</v>
      </c>
      <c r="G1747" s="4">
        <v>4</v>
      </c>
      <c r="H1747" s="4" t="s">
        <v>22</v>
      </c>
      <c r="I1747" s="3">
        <v>218600</v>
      </c>
      <c r="J1747" s="3">
        <v>245800</v>
      </c>
      <c r="K1747" s="3">
        <v>221900</v>
      </c>
      <c r="L1747" s="3">
        <v>249400</v>
      </c>
      <c r="M1747" s="3">
        <v>225200</v>
      </c>
      <c r="N1747" s="3">
        <v>249400</v>
      </c>
      <c r="O1747" s="11">
        <v>247700</v>
      </c>
      <c r="P1747" s="11">
        <v>272300</v>
      </c>
      <c r="Q1747" s="11">
        <v>260100</v>
      </c>
      <c r="R1747" s="11">
        <v>285600</v>
      </c>
    </row>
    <row r="1748" spans="1:18" hidden="1">
      <c r="A1748" s="10" t="s">
        <v>2562</v>
      </c>
      <c r="B1748" s="10" t="str">
        <f t="shared" si="54"/>
        <v>AVZI004</v>
      </c>
      <c r="C1748" s="4" t="s">
        <v>2544</v>
      </c>
      <c r="D1748" s="4" t="s">
        <v>20</v>
      </c>
      <c r="E1748" s="4" t="s">
        <v>142</v>
      </c>
      <c r="F1748" s="4">
        <v>3.9780000000000002</v>
      </c>
      <c r="G1748" s="4">
        <v>4</v>
      </c>
      <c r="H1748" s="4" t="s">
        <v>22</v>
      </c>
      <c r="I1748" s="3">
        <v>218600</v>
      </c>
      <c r="J1748" s="3">
        <v>245800</v>
      </c>
      <c r="K1748" s="3">
        <v>221900</v>
      </c>
      <c r="L1748" s="3">
        <v>249400</v>
      </c>
      <c r="M1748" s="3">
        <v>225200</v>
      </c>
      <c r="N1748" s="3">
        <v>249400</v>
      </c>
      <c r="O1748" s="11">
        <v>247700</v>
      </c>
      <c r="P1748" s="11">
        <v>272300</v>
      </c>
      <c r="Q1748" s="11">
        <v>260100</v>
      </c>
      <c r="R1748" s="11">
        <v>285600</v>
      </c>
    </row>
    <row r="1749" spans="1:18" hidden="1">
      <c r="A1749" s="10" t="s">
        <v>2563</v>
      </c>
      <c r="B1749" s="10" t="str">
        <f t="shared" si="54"/>
        <v>AVZI004</v>
      </c>
      <c r="C1749" s="4" t="s">
        <v>2546</v>
      </c>
      <c r="D1749" s="4" t="s">
        <v>20</v>
      </c>
      <c r="E1749" s="4" t="s">
        <v>142</v>
      </c>
      <c r="F1749" s="4">
        <v>3.9780000000000002</v>
      </c>
      <c r="G1749" s="4">
        <v>4</v>
      </c>
      <c r="H1749" s="4" t="s">
        <v>22</v>
      </c>
      <c r="I1749" s="3">
        <v>218600</v>
      </c>
      <c r="J1749" s="3">
        <v>245800</v>
      </c>
      <c r="K1749" s="3">
        <v>221900</v>
      </c>
      <c r="L1749" s="3">
        <v>249400</v>
      </c>
      <c r="M1749" s="3">
        <v>225200</v>
      </c>
      <c r="N1749" s="3">
        <v>249400</v>
      </c>
      <c r="O1749" s="11">
        <v>247700</v>
      </c>
      <c r="P1749" s="11">
        <v>272300</v>
      </c>
      <c r="Q1749" s="11">
        <v>260100</v>
      </c>
      <c r="R1749" s="11">
        <v>285600</v>
      </c>
    </row>
    <row r="1750" spans="1:18" hidden="1">
      <c r="A1750" s="10" t="s">
        <v>2564</v>
      </c>
      <c r="B1750" s="10" t="str">
        <f t="shared" si="54"/>
        <v>AVZI004</v>
      </c>
      <c r="C1750" s="4" t="s">
        <v>2548</v>
      </c>
      <c r="D1750" s="4" t="s">
        <v>20</v>
      </c>
      <c r="E1750" s="4" t="s">
        <v>142</v>
      </c>
      <c r="F1750" s="4">
        <v>3.9780000000000002</v>
      </c>
      <c r="G1750" s="4">
        <v>4</v>
      </c>
      <c r="H1750" s="4" t="s">
        <v>22</v>
      </c>
      <c r="I1750" s="3">
        <v>218600</v>
      </c>
      <c r="J1750" s="3">
        <v>245800</v>
      </c>
      <c r="K1750" s="3">
        <v>221900</v>
      </c>
      <c r="L1750" s="3">
        <v>249400</v>
      </c>
      <c r="M1750" s="3">
        <v>225200</v>
      </c>
      <c r="N1750" s="3">
        <v>249400</v>
      </c>
      <c r="O1750" s="11">
        <v>247700</v>
      </c>
      <c r="P1750" s="11">
        <v>272300</v>
      </c>
      <c r="Q1750" s="11">
        <v>260100</v>
      </c>
      <c r="R1750" s="11">
        <v>285600</v>
      </c>
    </row>
    <row r="1751" spans="1:18" hidden="1">
      <c r="A1751" s="10" t="s">
        <v>2565</v>
      </c>
      <c r="B1751" s="10" t="str">
        <f t="shared" si="54"/>
        <v>AVZI004</v>
      </c>
      <c r="C1751" s="4" t="s">
        <v>2550</v>
      </c>
      <c r="D1751" s="4" t="s">
        <v>20</v>
      </c>
      <c r="E1751" s="4" t="s">
        <v>142</v>
      </c>
      <c r="F1751" s="4">
        <v>3.9780000000000002</v>
      </c>
      <c r="G1751" s="4">
        <v>4</v>
      </c>
      <c r="H1751" s="4" t="s">
        <v>22</v>
      </c>
      <c r="I1751" s="3">
        <v>218600</v>
      </c>
      <c r="J1751" s="3">
        <v>245800</v>
      </c>
      <c r="K1751" s="3">
        <v>221900</v>
      </c>
      <c r="L1751" s="3">
        <v>249400</v>
      </c>
      <c r="M1751" s="3">
        <v>225200</v>
      </c>
      <c r="N1751" s="3">
        <v>249400</v>
      </c>
      <c r="O1751" s="11">
        <v>247700</v>
      </c>
      <c r="P1751" s="11">
        <v>272300</v>
      </c>
      <c r="Q1751" s="11">
        <v>260100</v>
      </c>
      <c r="R1751" s="11">
        <v>285600</v>
      </c>
    </row>
    <row r="1752" spans="1:18" hidden="1">
      <c r="A1752" s="10" t="s">
        <v>2566</v>
      </c>
      <c r="B1752" s="10" t="str">
        <f t="shared" si="54"/>
        <v>AVZI004</v>
      </c>
      <c r="C1752" s="4" t="s">
        <v>2552</v>
      </c>
      <c r="D1752" s="4" t="s">
        <v>20</v>
      </c>
      <c r="E1752" s="4" t="s">
        <v>142</v>
      </c>
      <c r="F1752" s="4">
        <v>3.9780000000000002</v>
      </c>
      <c r="G1752" s="4">
        <v>4</v>
      </c>
      <c r="H1752" s="4" t="s">
        <v>22</v>
      </c>
      <c r="I1752" s="3">
        <v>218600</v>
      </c>
      <c r="J1752" s="3">
        <v>245800</v>
      </c>
      <c r="K1752" s="3">
        <v>221900</v>
      </c>
      <c r="L1752" s="3">
        <v>249400</v>
      </c>
      <c r="M1752" s="3">
        <v>225200</v>
      </c>
      <c r="N1752" s="3">
        <v>249400</v>
      </c>
      <c r="O1752" s="11">
        <v>247700</v>
      </c>
      <c r="P1752" s="11">
        <v>272300</v>
      </c>
      <c r="Q1752" s="11">
        <v>260100</v>
      </c>
      <c r="R1752" s="11">
        <v>285600</v>
      </c>
    </row>
    <row r="1753" spans="1:18" hidden="1">
      <c r="A1753" s="10" t="s">
        <v>2567</v>
      </c>
      <c r="B1753" s="10" t="str">
        <f t="shared" si="54"/>
        <v>AVZI004</v>
      </c>
      <c r="C1753" s="4" t="s">
        <v>2554</v>
      </c>
      <c r="D1753" s="4" t="s">
        <v>20</v>
      </c>
      <c r="E1753" s="4" t="s">
        <v>142</v>
      </c>
      <c r="F1753" s="4">
        <v>3.9780000000000002</v>
      </c>
      <c r="G1753" s="4">
        <v>4</v>
      </c>
      <c r="H1753" s="4" t="s">
        <v>22</v>
      </c>
      <c r="I1753" s="3">
        <v>218600</v>
      </c>
      <c r="J1753" s="3">
        <v>245800</v>
      </c>
      <c r="K1753" s="3">
        <v>221900</v>
      </c>
      <c r="L1753" s="3">
        <v>249400</v>
      </c>
      <c r="M1753" s="3">
        <v>225200</v>
      </c>
      <c r="N1753" s="3">
        <v>249400</v>
      </c>
      <c r="O1753" s="11">
        <v>247700</v>
      </c>
      <c r="P1753" s="11">
        <v>272300</v>
      </c>
      <c r="Q1753" s="11">
        <v>260100</v>
      </c>
      <c r="R1753" s="11">
        <v>285600</v>
      </c>
    </row>
    <row r="1754" spans="1:18" hidden="1">
      <c r="A1754" s="10" t="s">
        <v>2568</v>
      </c>
      <c r="B1754" s="10" t="str">
        <f t="shared" si="54"/>
        <v>AVZI004</v>
      </c>
      <c r="C1754" s="4" t="s">
        <v>2556</v>
      </c>
      <c r="D1754" s="4" t="s">
        <v>20</v>
      </c>
      <c r="E1754" s="4" t="s">
        <v>142</v>
      </c>
      <c r="F1754" s="4">
        <v>3.9780000000000002</v>
      </c>
      <c r="G1754" s="4">
        <v>4</v>
      </c>
      <c r="H1754" s="4" t="s">
        <v>22</v>
      </c>
      <c r="I1754" s="3">
        <v>218600</v>
      </c>
      <c r="J1754" s="3">
        <v>245800</v>
      </c>
      <c r="K1754" s="3">
        <v>221900</v>
      </c>
      <c r="L1754" s="3">
        <v>249400</v>
      </c>
      <c r="M1754" s="3">
        <v>225200</v>
      </c>
      <c r="N1754" s="3">
        <v>249400</v>
      </c>
      <c r="O1754" s="11">
        <v>247700</v>
      </c>
      <c r="P1754" s="11">
        <v>272300</v>
      </c>
      <c r="Q1754" s="11">
        <v>260100</v>
      </c>
      <c r="R1754" s="11">
        <v>285600</v>
      </c>
    </row>
    <row r="1755" spans="1:18" hidden="1">
      <c r="A1755" s="10" t="s">
        <v>2569</v>
      </c>
      <c r="B1755" s="10" t="str">
        <f t="shared" si="54"/>
        <v>AVZI004</v>
      </c>
      <c r="C1755" s="4" t="s">
        <v>2558</v>
      </c>
      <c r="D1755" s="4" t="s">
        <v>20</v>
      </c>
      <c r="E1755" s="4" t="s">
        <v>142</v>
      </c>
      <c r="F1755" s="4">
        <v>3.9780000000000002</v>
      </c>
      <c r="G1755" s="4">
        <v>4</v>
      </c>
      <c r="H1755" s="4" t="s">
        <v>22</v>
      </c>
      <c r="I1755" s="3">
        <v>218600</v>
      </c>
      <c r="J1755" s="3">
        <v>245800</v>
      </c>
      <c r="K1755" s="3">
        <v>221900</v>
      </c>
      <c r="L1755" s="3">
        <v>249400</v>
      </c>
      <c r="M1755" s="3">
        <v>225200</v>
      </c>
      <c r="N1755" s="3">
        <v>249400</v>
      </c>
      <c r="O1755" s="11">
        <v>247700</v>
      </c>
      <c r="P1755" s="11">
        <v>272300</v>
      </c>
      <c r="Q1755" s="11">
        <v>260100</v>
      </c>
      <c r="R1755" s="11">
        <v>285600</v>
      </c>
    </row>
    <row r="1756" spans="1:18" hidden="1">
      <c r="A1756" s="10" t="s">
        <v>2570</v>
      </c>
      <c r="B1756" s="10" t="str">
        <f t="shared" si="54"/>
        <v>AVZI004</v>
      </c>
      <c r="C1756" s="4" t="s">
        <v>2560</v>
      </c>
      <c r="D1756" s="4" t="s">
        <v>20</v>
      </c>
      <c r="E1756" s="4" t="s">
        <v>142</v>
      </c>
      <c r="F1756" s="4">
        <v>3.99</v>
      </c>
      <c r="G1756" s="4">
        <v>4</v>
      </c>
      <c r="H1756" s="4" t="s">
        <v>22</v>
      </c>
      <c r="I1756" s="3">
        <v>218600</v>
      </c>
      <c r="J1756" s="3">
        <v>245800</v>
      </c>
      <c r="K1756" s="3">
        <v>221900</v>
      </c>
      <c r="L1756" s="3">
        <v>249400</v>
      </c>
      <c r="M1756" s="3">
        <v>225200</v>
      </c>
      <c r="N1756" s="3">
        <v>249400</v>
      </c>
      <c r="O1756" s="11">
        <v>247700</v>
      </c>
      <c r="P1756" s="11">
        <v>272300</v>
      </c>
      <c r="Q1756" s="11">
        <v>260100</v>
      </c>
      <c r="R1756" s="11">
        <v>285600</v>
      </c>
    </row>
    <row r="1757" spans="1:18" hidden="1">
      <c r="A1757" s="10" t="s">
        <v>2571</v>
      </c>
      <c r="B1757" s="10" t="str">
        <f t="shared" si="54"/>
        <v>AVZI025</v>
      </c>
      <c r="C1757" s="4" t="s">
        <v>2538</v>
      </c>
      <c r="D1757" s="4" t="s">
        <v>20</v>
      </c>
      <c r="E1757" s="4" t="s">
        <v>637</v>
      </c>
      <c r="F1757" s="4">
        <v>26.382000000000001</v>
      </c>
      <c r="G1757" s="4">
        <v>1</v>
      </c>
      <c r="H1757" s="4" t="s">
        <v>147</v>
      </c>
      <c r="I1757" s="3">
        <v>1379800</v>
      </c>
      <c r="J1757" s="3">
        <v>1553500</v>
      </c>
      <c r="K1757" s="3">
        <v>1400500</v>
      </c>
      <c r="L1757" s="3">
        <v>1576000</v>
      </c>
      <c r="M1757" s="3">
        <v>1421500</v>
      </c>
      <c r="N1757" s="3">
        <v>1576000</v>
      </c>
      <c r="O1757" s="11">
        <v>1563700</v>
      </c>
      <c r="P1757" s="11">
        <v>1720500</v>
      </c>
      <c r="Q1757" s="11">
        <v>1641900</v>
      </c>
      <c r="R1757" s="11">
        <v>1803800</v>
      </c>
    </row>
    <row r="1758" spans="1:18" hidden="1">
      <c r="A1758" s="10" t="s">
        <v>2572</v>
      </c>
      <c r="B1758" s="10" t="str">
        <f t="shared" si="54"/>
        <v>AVZI025</v>
      </c>
      <c r="C1758" s="4" t="s">
        <v>2544</v>
      </c>
      <c r="D1758" s="4" t="s">
        <v>20</v>
      </c>
      <c r="E1758" s="4" t="s">
        <v>637</v>
      </c>
      <c r="F1758" s="4">
        <v>26.382000000000001</v>
      </c>
      <c r="G1758" s="4">
        <v>1</v>
      </c>
      <c r="H1758" s="4" t="s">
        <v>147</v>
      </c>
      <c r="I1758" s="3">
        <v>1379800</v>
      </c>
      <c r="J1758" s="3">
        <v>1553500</v>
      </c>
      <c r="K1758" s="3">
        <v>1400500</v>
      </c>
      <c r="L1758" s="3">
        <v>1576000</v>
      </c>
      <c r="M1758" s="3">
        <v>1421500</v>
      </c>
      <c r="N1758" s="3">
        <v>1576000</v>
      </c>
      <c r="O1758" s="11">
        <v>1563700</v>
      </c>
      <c r="P1758" s="11">
        <v>1720500</v>
      </c>
      <c r="Q1758" s="11">
        <v>1641900</v>
      </c>
      <c r="R1758" s="11">
        <v>1803800</v>
      </c>
    </row>
    <row r="1759" spans="1:18" hidden="1">
      <c r="A1759" s="10" t="s">
        <v>2573</v>
      </c>
      <c r="B1759" s="10" t="str">
        <f t="shared" si="54"/>
        <v>AVZI025</v>
      </c>
      <c r="C1759" s="4" t="s">
        <v>2548</v>
      </c>
      <c r="D1759" s="4" t="s">
        <v>20</v>
      </c>
      <c r="E1759" s="4" t="s">
        <v>637</v>
      </c>
      <c r="F1759" s="4">
        <v>26.382000000000001</v>
      </c>
      <c r="G1759" s="4">
        <v>1</v>
      </c>
      <c r="H1759" s="4" t="s">
        <v>147</v>
      </c>
      <c r="I1759" s="3">
        <v>1379800</v>
      </c>
      <c r="J1759" s="3">
        <v>1553500</v>
      </c>
      <c r="K1759" s="3">
        <v>1400500</v>
      </c>
      <c r="L1759" s="3">
        <v>1576000</v>
      </c>
      <c r="M1759" s="3">
        <v>1421500</v>
      </c>
      <c r="N1759" s="3">
        <v>1576000</v>
      </c>
      <c r="O1759" s="11">
        <v>1563700</v>
      </c>
      <c r="P1759" s="11">
        <v>1720500</v>
      </c>
      <c r="Q1759" s="11">
        <v>1641900</v>
      </c>
      <c r="R1759" s="11">
        <v>1803800</v>
      </c>
    </row>
    <row r="1760" spans="1:18" hidden="1">
      <c r="A1760" s="10" t="s">
        <v>2574</v>
      </c>
      <c r="B1760" s="10" t="str">
        <f t="shared" si="54"/>
        <v>AVZI025</v>
      </c>
      <c r="C1760" s="4" t="s">
        <v>2550</v>
      </c>
      <c r="D1760" s="4" t="s">
        <v>20</v>
      </c>
      <c r="E1760" s="4" t="s">
        <v>637</v>
      </c>
      <c r="F1760" s="4">
        <v>26.382000000000001</v>
      </c>
      <c r="G1760" s="4">
        <v>1</v>
      </c>
      <c r="H1760" s="4" t="s">
        <v>147</v>
      </c>
      <c r="I1760" s="3">
        <v>1379800</v>
      </c>
      <c r="J1760" s="3">
        <v>1553500</v>
      </c>
      <c r="K1760" s="3">
        <v>1400500</v>
      </c>
      <c r="L1760" s="3">
        <v>1576000</v>
      </c>
      <c r="M1760" s="3">
        <v>1421500</v>
      </c>
      <c r="N1760" s="3">
        <v>1576000</v>
      </c>
      <c r="O1760" s="11">
        <v>1563700</v>
      </c>
      <c r="P1760" s="11">
        <v>1720500</v>
      </c>
      <c r="Q1760" s="11">
        <v>1641900</v>
      </c>
      <c r="R1760" s="11">
        <v>1803800</v>
      </c>
    </row>
    <row r="1761" spans="1:18" hidden="1">
      <c r="A1761" s="10" t="s">
        <v>2575</v>
      </c>
      <c r="B1761" s="10" t="str">
        <f t="shared" si="54"/>
        <v>AVZI025</v>
      </c>
      <c r="C1761" s="4" t="s">
        <v>2552</v>
      </c>
      <c r="D1761" s="4" t="s">
        <v>20</v>
      </c>
      <c r="E1761" s="4" t="s">
        <v>637</v>
      </c>
      <c r="F1761" s="4">
        <v>26.382000000000001</v>
      </c>
      <c r="G1761" s="4">
        <v>1</v>
      </c>
      <c r="H1761" s="4" t="s">
        <v>147</v>
      </c>
      <c r="I1761" s="3">
        <v>1379800</v>
      </c>
      <c r="J1761" s="3">
        <v>1553500</v>
      </c>
      <c r="K1761" s="3">
        <v>1400500</v>
      </c>
      <c r="L1761" s="3">
        <v>1576000</v>
      </c>
      <c r="M1761" s="3">
        <v>1421500</v>
      </c>
      <c r="N1761" s="3">
        <v>1576000</v>
      </c>
      <c r="O1761" s="11">
        <v>1563700</v>
      </c>
      <c r="P1761" s="11">
        <v>1720500</v>
      </c>
      <c r="Q1761" s="11">
        <v>1641900</v>
      </c>
      <c r="R1761" s="11">
        <v>1803800</v>
      </c>
    </row>
    <row r="1762" spans="1:18" hidden="1">
      <c r="A1762" s="10" t="s">
        <v>2576</v>
      </c>
      <c r="B1762" s="10" t="str">
        <f t="shared" si="54"/>
        <v>AVZI025</v>
      </c>
      <c r="C1762" s="4" t="s">
        <v>2554</v>
      </c>
      <c r="D1762" s="4" t="s">
        <v>20</v>
      </c>
      <c r="E1762" s="4" t="s">
        <v>637</v>
      </c>
      <c r="F1762" s="4">
        <v>26.382000000000001</v>
      </c>
      <c r="G1762" s="4">
        <v>1</v>
      </c>
      <c r="H1762" s="4" t="s">
        <v>147</v>
      </c>
      <c r="I1762" s="3">
        <v>1379800</v>
      </c>
      <c r="J1762" s="3">
        <v>1553500</v>
      </c>
      <c r="K1762" s="3">
        <v>1400500</v>
      </c>
      <c r="L1762" s="3">
        <v>1576000</v>
      </c>
      <c r="M1762" s="3">
        <v>1421500</v>
      </c>
      <c r="N1762" s="3">
        <v>1576000</v>
      </c>
      <c r="O1762" s="11">
        <v>1563700</v>
      </c>
      <c r="P1762" s="11">
        <v>1720500</v>
      </c>
      <c r="Q1762" s="11">
        <v>1641900</v>
      </c>
      <c r="R1762" s="11">
        <v>1803800</v>
      </c>
    </row>
    <row r="1763" spans="1:18" hidden="1">
      <c r="A1763" s="10" t="s">
        <v>2577</v>
      </c>
      <c r="B1763" s="10" t="str">
        <f t="shared" si="54"/>
        <v>AVZI025</v>
      </c>
      <c r="C1763" s="4" t="s">
        <v>2556</v>
      </c>
      <c r="D1763" s="4" t="s">
        <v>20</v>
      </c>
      <c r="E1763" s="4" t="s">
        <v>637</v>
      </c>
      <c r="F1763" s="4">
        <v>26.382000000000001</v>
      </c>
      <c r="G1763" s="4">
        <v>1</v>
      </c>
      <c r="H1763" s="4" t="s">
        <v>147</v>
      </c>
      <c r="I1763" s="3">
        <v>1379800</v>
      </c>
      <c r="J1763" s="3">
        <v>1553500</v>
      </c>
      <c r="K1763" s="3">
        <v>1400500</v>
      </c>
      <c r="L1763" s="3">
        <v>1576000</v>
      </c>
      <c r="M1763" s="3">
        <v>1421500</v>
      </c>
      <c r="N1763" s="3">
        <v>1576000</v>
      </c>
      <c r="O1763" s="11">
        <v>1563700</v>
      </c>
      <c r="P1763" s="11">
        <v>1720500</v>
      </c>
      <c r="Q1763" s="11">
        <v>1641900</v>
      </c>
      <c r="R1763" s="11">
        <v>1803800</v>
      </c>
    </row>
    <row r="1764" spans="1:18" hidden="1">
      <c r="A1764" s="10" t="s">
        <v>2578</v>
      </c>
      <c r="B1764" s="10" t="str">
        <f t="shared" si="54"/>
        <v>AVZI025</v>
      </c>
      <c r="C1764" s="4" t="s">
        <v>2558</v>
      </c>
      <c r="D1764" s="4" t="s">
        <v>20</v>
      </c>
      <c r="E1764" s="4" t="s">
        <v>637</v>
      </c>
      <c r="F1764" s="4">
        <v>26.382000000000001</v>
      </c>
      <c r="G1764" s="4">
        <v>1</v>
      </c>
      <c r="H1764" s="4" t="s">
        <v>147</v>
      </c>
      <c r="I1764" s="3">
        <v>1379800</v>
      </c>
      <c r="J1764" s="3">
        <v>1553500</v>
      </c>
      <c r="K1764" s="3">
        <v>1400500</v>
      </c>
      <c r="L1764" s="3">
        <v>1576000</v>
      </c>
      <c r="M1764" s="3">
        <v>1421500</v>
      </c>
      <c r="N1764" s="3">
        <v>1576000</v>
      </c>
      <c r="O1764" s="11">
        <v>1563700</v>
      </c>
      <c r="P1764" s="11">
        <v>1720500</v>
      </c>
      <c r="Q1764" s="11">
        <v>1641900</v>
      </c>
      <c r="R1764" s="11">
        <v>1803800</v>
      </c>
    </row>
    <row r="1765" spans="1:18" hidden="1">
      <c r="A1765" s="10" t="s">
        <v>2579</v>
      </c>
      <c r="B1765" s="10" t="str">
        <f t="shared" ref="B1765:B1818" si="55">LEFT(A1765,7)</f>
        <v>AVZI025</v>
      </c>
      <c r="C1765" s="4" t="s">
        <v>2560</v>
      </c>
      <c r="D1765" s="4" t="s">
        <v>20</v>
      </c>
      <c r="E1765" s="4" t="s">
        <v>637</v>
      </c>
      <c r="F1765" s="4">
        <v>26.38</v>
      </c>
      <c r="G1765" s="4">
        <v>1</v>
      </c>
      <c r="H1765" s="4" t="s">
        <v>147</v>
      </c>
      <c r="I1765" s="3">
        <v>1379800</v>
      </c>
      <c r="J1765" s="3">
        <v>1553500</v>
      </c>
      <c r="K1765" s="3">
        <v>1400500</v>
      </c>
      <c r="L1765" s="3">
        <v>1576000</v>
      </c>
      <c r="M1765" s="3">
        <v>1421500</v>
      </c>
      <c r="N1765" s="3">
        <v>1576000</v>
      </c>
      <c r="O1765" s="11">
        <v>1563700</v>
      </c>
      <c r="P1765" s="11">
        <v>1720500</v>
      </c>
      <c r="Q1765" s="11">
        <v>1641900</v>
      </c>
      <c r="R1765" s="11">
        <v>1803800</v>
      </c>
    </row>
    <row r="1766" spans="1:18" hidden="1">
      <c r="A1766" s="10" t="s">
        <v>2580</v>
      </c>
      <c r="B1766" s="10" t="str">
        <f t="shared" si="55"/>
        <v>BOCT001</v>
      </c>
      <c r="C1766" s="4" t="s">
        <v>2581</v>
      </c>
      <c r="D1766" s="4" t="s">
        <v>20</v>
      </c>
      <c r="E1766" s="4" t="s">
        <v>770</v>
      </c>
      <c r="F1766" s="4">
        <v>1.0849599999999999</v>
      </c>
      <c r="G1766" s="4">
        <v>24</v>
      </c>
      <c r="H1766" s="4" t="s">
        <v>22</v>
      </c>
      <c r="I1766" s="3">
        <v>78600</v>
      </c>
      <c r="J1766" s="3">
        <v>87400</v>
      </c>
      <c r="K1766" s="3">
        <v>80600</v>
      </c>
      <c r="L1766" s="3">
        <v>89600</v>
      </c>
      <c r="M1766" s="3">
        <v>81800</v>
      </c>
      <c r="N1766" s="3">
        <v>89600</v>
      </c>
      <c r="O1766" s="11">
        <v>90000</v>
      </c>
      <c r="P1766" s="11">
        <v>97800</v>
      </c>
      <c r="Q1766" s="11">
        <v>94500</v>
      </c>
      <c r="R1766" s="11">
        <v>102600</v>
      </c>
    </row>
    <row r="1767" spans="1:18" hidden="1">
      <c r="A1767" s="10" t="s">
        <v>2582</v>
      </c>
      <c r="B1767" s="10" t="str">
        <f t="shared" si="55"/>
        <v>BOCT001</v>
      </c>
      <c r="C1767" s="4" t="s">
        <v>2583</v>
      </c>
      <c r="D1767" s="4" t="s">
        <v>20</v>
      </c>
      <c r="E1767" s="4" t="s">
        <v>770</v>
      </c>
      <c r="F1767" s="4">
        <v>1.0949599999999999</v>
      </c>
      <c r="G1767" s="4">
        <v>24</v>
      </c>
      <c r="H1767" s="4" t="s">
        <v>22</v>
      </c>
      <c r="I1767" s="3">
        <v>78600</v>
      </c>
      <c r="J1767" s="3">
        <v>87400</v>
      </c>
      <c r="K1767" s="3">
        <v>80600</v>
      </c>
      <c r="L1767" s="3">
        <v>89600</v>
      </c>
      <c r="M1767" s="3">
        <v>81800</v>
      </c>
      <c r="N1767" s="3">
        <v>89600</v>
      </c>
      <c r="O1767" s="11">
        <v>90000</v>
      </c>
      <c r="P1767" s="11">
        <v>97800</v>
      </c>
      <c r="Q1767" s="11">
        <v>94500</v>
      </c>
      <c r="R1767" s="11">
        <v>102600</v>
      </c>
    </row>
    <row r="1768" spans="1:18" hidden="1">
      <c r="A1768" s="10" t="s">
        <v>2584</v>
      </c>
      <c r="B1768" s="10" t="str">
        <f t="shared" si="55"/>
        <v>BOPL005</v>
      </c>
      <c r="C1768" s="4" t="s">
        <v>2585</v>
      </c>
      <c r="D1768" s="4" t="s">
        <v>20</v>
      </c>
      <c r="E1768" s="4" t="s">
        <v>432</v>
      </c>
      <c r="F1768" s="4">
        <v>5.19</v>
      </c>
      <c r="G1768" s="4">
        <v>4</v>
      </c>
      <c r="H1768" s="4" t="s">
        <v>22</v>
      </c>
      <c r="I1768" s="15">
        <v>54300</v>
      </c>
      <c r="J1768" s="3">
        <v>69800</v>
      </c>
      <c r="K1768" s="3">
        <v>55700</v>
      </c>
      <c r="L1768" s="3">
        <v>71400</v>
      </c>
      <c r="M1768" s="3">
        <v>57400</v>
      </c>
      <c r="N1768" s="3">
        <v>72100</v>
      </c>
      <c r="O1768" s="11">
        <v>65400</v>
      </c>
      <c r="P1768" s="11">
        <v>81600</v>
      </c>
      <c r="Q1768" s="11">
        <v>68700</v>
      </c>
      <c r="R1768" s="11">
        <v>85200</v>
      </c>
    </row>
    <row r="1769" spans="1:18" hidden="1">
      <c r="A1769" s="10" t="s">
        <v>2586</v>
      </c>
      <c r="B1769" s="10" t="str">
        <f t="shared" si="55"/>
        <v>BOPL025</v>
      </c>
      <c r="C1769" s="4" t="s">
        <v>2585</v>
      </c>
      <c r="D1769" s="4" t="s">
        <v>20</v>
      </c>
      <c r="E1769" s="4" t="s">
        <v>637</v>
      </c>
      <c r="F1769" s="4">
        <v>26.1</v>
      </c>
      <c r="G1769" s="4">
        <v>1</v>
      </c>
      <c r="H1769" s="4" t="s">
        <v>147</v>
      </c>
      <c r="I1769" s="15">
        <v>228700</v>
      </c>
      <c r="J1769" s="3">
        <v>301700</v>
      </c>
      <c r="K1769" s="3">
        <v>234400</v>
      </c>
      <c r="L1769" s="3">
        <v>308000</v>
      </c>
      <c r="M1769" s="3">
        <v>241400</v>
      </c>
      <c r="N1769" s="3">
        <v>311100</v>
      </c>
      <c r="O1769" s="11">
        <v>275200</v>
      </c>
      <c r="P1769" s="11">
        <v>352300</v>
      </c>
      <c r="Q1769" s="11">
        <v>289000</v>
      </c>
      <c r="R1769" s="11">
        <v>367200</v>
      </c>
    </row>
    <row r="1770" spans="1:18" hidden="1">
      <c r="A1770" s="10" t="s">
        <v>2587</v>
      </c>
      <c r="B1770" s="10" t="str">
        <f t="shared" si="55"/>
        <v>BOPM001</v>
      </c>
      <c r="C1770" s="4" t="s">
        <v>2588</v>
      </c>
      <c r="D1770" s="4" t="s">
        <v>20</v>
      </c>
      <c r="E1770" s="4" t="s">
        <v>21</v>
      </c>
      <c r="F1770" s="4">
        <v>1.042</v>
      </c>
      <c r="G1770" s="4">
        <v>24</v>
      </c>
      <c r="H1770" s="4" t="s">
        <v>22</v>
      </c>
      <c r="I1770" s="3">
        <v>62100</v>
      </c>
      <c r="J1770" s="3">
        <v>69600</v>
      </c>
      <c r="K1770" s="3">
        <v>63700</v>
      </c>
      <c r="L1770" s="3">
        <v>71400</v>
      </c>
      <c r="M1770" s="3">
        <v>65000</v>
      </c>
      <c r="N1770" s="3">
        <v>71400</v>
      </c>
      <c r="O1770" s="11">
        <v>71500</v>
      </c>
      <c r="P1770" s="11">
        <v>78000</v>
      </c>
      <c r="Q1770" s="11">
        <v>77200</v>
      </c>
      <c r="R1770" s="11">
        <v>84100</v>
      </c>
    </row>
    <row r="1771" spans="1:18" hidden="1">
      <c r="A1771" s="10" t="s">
        <v>2589</v>
      </c>
      <c r="B1771" s="10" t="str">
        <f t="shared" si="55"/>
        <v>BOPM001</v>
      </c>
      <c r="C1771" s="4" t="s">
        <v>2590</v>
      </c>
      <c r="D1771" s="4" t="s">
        <v>20</v>
      </c>
      <c r="E1771" s="4" t="s">
        <v>21</v>
      </c>
      <c r="F1771" s="4">
        <v>1.042</v>
      </c>
      <c r="G1771" s="4">
        <v>24</v>
      </c>
      <c r="H1771" s="4" t="s">
        <v>22</v>
      </c>
      <c r="I1771" s="3">
        <v>62100</v>
      </c>
      <c r="J1771" s="3">
        <v>69600</v>
      </c>
      <c r="K1771" s="3">
        <v>63700</v>
      </c>
      <c r="L1771" s="3">
        <v>71400</v>
      </c>
      <c r="M1771" s="3">
        <v>65000</v>
      </c>
      <c r="N1771" s="3">
        <v>71400</v>
      </c>
      <c r="O1771" s="11">
        <v>71500</v>
      </c>
      <c r="P1771" s="11">
        <v>78000</v>
      </c>
      <c r="Q1771" s="11">
        <v>77200</v>
      </c>
      <c r="R1771" s="11">
        <v>84100</v>
      </c>
    </row>
    <row r="1772" spans="1:18" hidden="1">
      <c r="A1772" s="10" t="s">
        <v>2591</v>
      </c>
      <c r="B1772" s="10" t="str">
        <f t="shared" si="55"/>
        <v>BOPM001</v>
      </c>
      <c r="C1772" s="4" t="s">
        <v>2592</v>
      </c>
      <c r="D1772" s="4" t="s">
        <v>20</v>
      </c>
      <c r="E1772" s="4" t="s">
        <v>21</v>
      </c>
      <c r="F1772" s="4">
        <v>1.042</v>
      </c>
      <c r="G1772" s="4">
        <v>24</v>
      </c>
      <c r="H1772" s="4" t="s">
        <v>22</v>
      </c>
      <c r="I1772" s="3">
        <v>62100</v>
      </c>
      <c r="J1772" s="3">
        <v>69600</v>
      </c>
      <c r="K1772" s="3">
        <v>63700</v>
      </c>
      <c r="L1772" s="3">
        <v>71400</v>
      </c>
      <c r="M1772" s="3">
        <v>65000</v>
      </c>
      <c r="N1772" s="3">
        <v>71400</v>
      </c>
      <c r="O1772" s="11">
        <v>71500</v>
      </c>
      <c r="P1772" s="11">
        <v>78000</v>
      </c>
      <c r="Q1772" s="11">
        <v>77200</v>
      </c>
      <c r="R1772" s="11">
        <v>84100</v>
      </c>
    </row>
    <row r="1773" spans="1:18" hidden="1">
      <c r="A1773" s="10" t="s">
        <v>2593</v>
      </c>
      <c r="B1773" s="10" t="str">
        <f t="shared" si="55"/>
        <v>BOPM001</v>
      </c>
      <c r="C1773" s="4" t="s">
        <v>2594</v>
      </c>
      <c r="D1773" s="4" t="s">
        <v>20</v>
      </c>
      <c r="E1773" s="4" t="s">
        <v>21</v>
      </c>
      <c r="F1773" s="4">
        <v>1.042</v>
      </c>
      <c r="G1773" s="4">
        <v>24</v>
      </c>
      <c r="H1773" s="4" t="s">
        <v>22</v>
      </c>
      <c r="I1773" s="3">
        <v>62100</v>
      </c>
      <c r="J1773" s="3">
        <v>69600</v>
      </c>
      <c r="K1773" s="3">
        <v>63700</v>
      </c>
      <c r="L1773" s="3">
        <v>71400</v>
      </c>
      <c r="M1773" s="3">
        <v>65000</v>
      </c>
      <c r="N1773" s="3">
        <v>71400</v>
      </c>
      <c r="O1773" s="11">
        <v>71500</v>
      </c>
      <c r="P1773" s="11">
        <v>78000</v>
      </c>
      <c r="Q1773" s="11">
        <v>77200</v>
      </c>
      <c r="R1773" s="11">
        <v>84100</v>
      </c>
    </row>
    <row r="1774" spans="1:18" hidden="1">
      <c r="A1774" s="10" t="s">
        <v>2595</v>
      </c>
      <c r="B1774" s="10" t="str">
        <f t="shared" si="55"/>
        <v>BOPM001</v>
      </c>
      <c r="C1774" s="4" t="s">
        <v>2596</v>
      </c>
      <c r="D1774" s="4" t="s">
        <v>20</v>
      </c>
      <c r="E1774" s="4" t="s">
        <v>21</v>
      </c>
      <c r="F1774" s="4">
        <v>1.042</v>
      </c>
      <c r="G1774" s="4">
        <v>24</v>
      </c>
      <c r="H1774" s="4" t="s">
        <v>22</v>
      </c>
      <c r="I1774" s="3">
        <v>62100</v>
      </c>
      <c r="J1774" s="3">
        <v>69600</v>
      </c>
      <c r="K1774" s="3">
        <v>63700</v>
      </c>
      <c r="L1774" s="3">
        <v>71400</v>
      </c>
      <c r="M1774" s="3">
        <v>65000</v>
      </c>
      <c r="N1774" s="3">
        <v>71400</v>
      </c>
      <c r="O1774" s="11">
        <v>71500</v>
      </c>
      <c r="P1774" s="11">
        <v>78000</v>
      </c>
      <c r="Q1774" s="11">
        <v>77200</v>
      </c>
      <c r="R1774" s="11">
        <v>84100</v>
      </c>
    </row>
    <row r="1775" spans="1:18" hidden="1">
      <c r="A1775" s="10" t="s">
        <v>2597</v>
      </c>
      <c r="B1775" s="10" t="str">
        <f t="shared" si="55"/>
        <v>BOPM001</v>
      </c>
      <c r="C1775" s="4" t="s">
        <v>2598</v>
      </c>
      <c r="D1775" s="4" t="s">
        <v>20</v>
      </c>
      <c r="E1775" s="4" t="s">
        <v>21</v>
      </c>
      <c r="F1775" s="4">
        <v>1.042</v>
      </c>
      <c r="G1775" s="4">
        <v>24</v>
      </c>
      <c r="H1775" s="4" t="s">
        <v>22</v>
      </c>
      <c r="I1775" s="3">
        <v>62100</v>
      </c>
      <c r="J1775" s="3">
        <v>69600</v>
      </c>
      <c r="K1775" s="3">
        <v>63700</v>
      </c>
      <c r="L1775" s="3">
        <v>71400</v>
      </c>
      <c r="M1775" s="3">
        <v>65000</v>
      </c>
      <c r="N1775" s="3">
        <v>71400</v>
      </c>
      <c r="O1775" s="11">
        <v>71500</v>
      </c>
      <c r="P1775" s="11">
        <v>78000</v>
      </c>
      <c r="Q1775" s="11">
        <v>77200</v>
      </c>
      <c r="R1775" s="11">
        <v>84100</v>
      </c>
    </row>
    <row r="1776" spans="1:18" hidden="1">
      <c r="A1776" s="12" t="s">
        <v>2599</v>
      </c>
      <c r="B1776" s="10" t="str">
        <f t="shared" si="55"/>
        <v>BOSP400</v>
      </c>
      <c r="C1776" s="4" t="s">
        <v>2600</v>
      </c>
      <c r="D1776" s="4" t="s">
        <v>20</v>
      </c>
      <c r="E1776" s="4" t="s">
        <v>2601</v>
      </c>
      <c r="F1776" s="4">
        <v>0.4</v>
      </c>
      <c r="G1776" s="4">
        <v>24</v>
      </c>
      <c r="H1776" s="4" t="s">
        <v>22</v>
      </c>
      <c r="I1776" s="3">
        <v>30400</v>
      </c>
      <c r="J1776" s="3">
        <v>33900</v>
      </c>
      <c r="K1776" s="3">
        <v>31200</v>
      </c>
      <c r="L1776" s="3">
        <v>34800</v>
      </c>
      <c r="M1776" s="3">
        <v>31700</v>
      </c>
      <c r="N1776" s="3">
        <v>34800</v>
      </c>
      <c r="O1776" s="11">
        <v>34900</v>
      </c>
      <c r="P1776" s="11">
        <v>38100</v>
      </c>
      <c r="Q1776" s="11">
        <v>36600</v>
      </c>
      <c r="R1776" s="11">
        <v>40000</v>
      </c>
    </row>
    <row r="1777" spans="1:18" hidden="1">
      <c r="A1777" s="12" t="s">
        <v>2602</v>
      </c>
      <c r="B1777" s="10" t="str">
        <f t="shared" si="55"/>
        <v>BOSP400</v>
      </c>
      <c r="C1777" s="4" t="s">
        <v>2603</v>
      </c>
      <c r="D1777" s="4" t="s">
        <v>20</v>
      </c>
      <c r="E1777" s="4" t="s">
        <v>2601</v>
      </c>
      <c r="F1777" s="4">
        <v>0.4</v>
      </c>
      <c r="G1777" s="4">
        <v>24</v>
      </c>
      <c r="H1777" s="4" t="s">
        <v>22</v>
      </c>
      <c r="I1777" s="3">
        <v>30400</v>
      </c>
      <c r="J1777" s="3">
        <v>33900</v>
      </c>
      <c r="K1777" s="3">
        <v>31200</v>
      </c>
      <c r="L1777" s="3">
        <v>34800</v>
      </c>
      <c r="M1777" s="3">
        <v>31700</v>
      </c>
      <c r="N1777" s="3">
        <v>34800</v>
      </c>
      <c r="O1777" s="11">
        <v>34900</v>
      </c>
      <c r="P1777" s="11">
        <v>38100</v>
      </c>
      <c r="Q1777" s="11">
        <v>36600</v>
      </c>
      <c r="R1777" s="11">
        <v>40000</v>
      </c>
    </row>
    <row r="1778" spans="1:18" hidden="1">
      <c r="A1778" s="12" t="s">
        <v>2604</v>
      </c>
      <c r="B1778" s="10" t="str">
        <f t="shared" si="55"/>
        <v>BOSP400</v>
      </c>
      <c r="C1778" s="4" t="s">
        <v>2605</v>
      </c>
      <c r="D1778" s="4" t="s">
        <v>20</v>
      </c>
      <c r="E1778" s="4" t="s">
        <v>2601</v>
      </c>
      <c r="F1778" s="4">
        <v>0.4</v>
      </c>
      <c r="G1778" s="4">
        <v>24</v>
      </c>
      <c r="H1778" s="4" t="s">
        <v>22</v>
      </c>
      <c r="I1778" s="3">
        <v>30400</v>
      </c>
      <c r="J1778" s="3">
        <v>33900</v>
      </c>
      <c r="K1778" s="3">
        <v>31200</v>
      </c>
      <c r="L1778" s="3">
        <v>34800</v>
      </c>
      <c r="M1778" s="3">
        <v>31700</v>
      </c>
      <c r="N1778" s="3">
        <v>34800</v>
      </c>
      <c r="O1778" s="11">
        <v>34900</v>
      </c>
      <c r="P1778" s="11">
        <v>38100</v>
      </c>
      <c r="Q1778" s="11">
        <v>36600</v>
      </c>
      <c r="R1778" s="11">
        <v>40000</v>
      </c>
    </row>
    <row r="1779" spans="1:18" hidden="1">
      <c r="A1779" s="10" t="s">
        <v>2606</v>
      </c>
      <c r="B1779" s="10" t="str">
        <f t="shared" si="55"/>
        <v>BOSP400</v>
      </c>
      <c r="C1779" s="4" t="s">
        <v>2607</v>
      </c>
      <c r="D1779" s="4" t="s">
        <v>20</v>
      </c>
      <c r="E1779" s="4" t="s">
        <v>2601</v>
      </c>
      <c r="F1779" s="4">
        <v>0.4</v>
      </c>
      <c r="G1779" s="4">
        <v>24</v>
      </c>
      <c r="H1779" s="4" t="s">
        <v>22</v>
      </c>
      <c r="I1779" s="3">
        <v>30400</v>
      </c>
      <c r="J1779" s="3">
        <v>33900</v>
      </c>
      <c r="K1779" s="3">
        <v>31200</v>
      </c>
      <c r="L1779" s="3">
        <v>34800</v>
      </c>
      <c r="M1779" s="3">
        <v>31700</v>
      </c>
      <c r="N1779" s="3">
        <v>34800</v>
      </c>
      <c r="O1779" s="11">
        <v>34900</v>
      </c>
      <c r="P1779" s="11">
        <v>38100</v>
      </c>
      <c r="Q1779" s="11">
        <v>36600</v>
      </c>
      <c r="R1779" s="11">
        <v>40000</v>
      </c>
    </row>
    <row r="1780" spans="1:18" hidden="1">
      <c r="A1780" s="12" t="s">
        <v>2608</v>
      </c>
      <c r="B1780" s="10" t="str">
        <f t="shared" si="55"/>
        <v>BOSP400</v>
      </c>
      <c r="C1780" s="4" t="s">
        <v>2609</v>
      </c>
      <c r="D1780" s="4" t="s">
        <v>20</v>
      </c>
      <c r="E1780" s="4" t="s">
        <v>2601</v>
      </c>
      <c r="F1780" s="4">
        <v>0.4</v>
      </c>
      <c r="G1780" s="4">
        <v>24</v>
      </c>
      <c r="H1780" s="4" t="s">
        <v>22</v>
      </c>
      <c r="I1780" s="3">
        <v>30400</v>
      </c>
      <c r="J1780" s="3">
        <v>33900</v>
      </c>
      <c r="K1780" s="3">
        <v>31200</v>
      </c>
      <c r="L1780" s="3">
        <v>34800</v>
      </c>
      <c r="M1780" s="3">
        <v>31700</v>
      </c>
      <c r="N1780" s="3">
        <v>34800</v>
      </c>
      <c r="O1780" s="11">
        <v>34900</v>
      </c>
      <c r="P1780" s="11">
        <v>38100</v>
      </c>
      <c r="Q1780" s="11">
        <v>36600</v>
      </c>
      <c r="R1780" s="11">
        <v>40000</v>
      </c>
    </row>
    <row r="1781" spans="1:18" hidden="1">
      <c r="A1781" s="10" t="s">
        <v>2610</v>
      </c>
      <c r="B1781" s="10" t="str">
        <f t="shared" si="55"/>
        <v>BOSP400</v>
      </c>
      <c r="C1781" s="4" t="s">
        <v>2611</v>
      </c>
      <c r="D1781" s="4" t="s">
        <v>20</v>
      </c>
      <c r="E1781" s="4" t="s">
        <v>2601</v>
      </c>
      <c r="F1781" s="4">
        <v>0.4</v>
      </c>
      <c r="G1781" s="4">
        <v>24</v>
      </c>
      <c r="H1781" s="4" t="s">
        <v>22</v>
      </c>
      <c r="I1781" s="3">
        <v>30400</v>
      </c>
      <c r="J1781" s="3">
        <v>33900</v>
      </c>
      <c r="K1781" s="3">
        <v>31200</v>
      </c>
      <c r="L1781" s="3">
        <v>34800</v>
      </c>
      <c r="M1781" s="3">
        <v>31700</v>
      </c>
      <c r="N1781" s="3">
        <v>34800</v>
      </c>
      <c r="O1781" s="11">
        <v>34900</v>
      </c>
      <c r="P1781" s="11">
        <v>38100</v>
      </c>
      <c r="Q1781" s="11">
        <v>36600</v>
      </c>
      <c r="R1781" s="11">
        <v>40000</v>
      </c>
    </row>
    <row r="1782" spans="1:18" hidden="1">
      <c r="A1782" s="12" t="s">
        <v>2612</v>
      </c>
      <c r="B1782" s="10" t="str">
        <f t="shared" si="55"/>
        <v>BOSP400</v>
      </c>
      <c r="C1782" s="4" t="s">
        <v>2613</v>
      </c>
      <c r="D1782" s="4" t="s">
        <v>20</v>
      </c>
      <c r="E1782" s="4" t="s">
        <v>2601</v>
      </c>
      <c r="F1782" s="4">
        <v>0.4</v>
      </c>
      <c r="G1782" s="4">
        <v>24</v>
      </c>
      <c r="H1782" s="4" t="s">
        <v>22</v>
      </c>
      <c r="I1782" s="3">
        <v>30400</v>
      </c>
      <c r="J1782" s="3">
        <v>33900</v>
      </c>
      <c r="K1782" s="3">
        <v>31200</v>
      </c>
      <c r="L1782" s="3">
        <v>34800</v>
      </c>
      <c r="M1782" s="3">
        <v>31700</v>
      </c>
      <c r="N1782" s="3">
        <v>34800</v>
      </c>
      <c r="O1782" s="11">
        <v>34900</v>
      </c>
      <c r="P1782" s="11">
        <v>38100</v>
      </c>
      <c r="Q1782" s="11">
        <v>36600</v>
      </c>
      <c r="R1782" s="11">
        <v>40000</v>
      </c>
    </row>
    <row r="1783" spans="1:18" hidden="1">
      <c r="A1783" s="10" t="s">
        <v>2614</v>
      </c>
      <c r="B1783" s="10" t="str">
        <f t="shared" si="55"/>
        <v>BOSP400</v>
      </c>
      <c r="C1783" s="4" t="s">
        <v>2615</v>
      </c>
      <c r="D1783" s="4" t="s">
        <v>20</v>
      </c>
      <c r="E1783" s="4" t="s">
        <v>2601</v>
      </c>
      <c r="F1783" s="4">
        <v>0.4</v>
      </c>
      <c r="G1783" s="4">
        <v>24</v>
      </c>
      <c r="H1783" s="4" t="s">
        <v>22</v>
      </c>
      <c r="I1783" s="3">
        <v>30400</v>
      </c>
      <c r="J1783" s="3">
        <v>33900</v>
      </c>
      <c r="K1783" s="3">
        <v>31200</v>
      </c>
      <c r="L1783" s="3">
        <v>34800</v>
      </c>
      <c r="M1783" s="3">
        <v>31700</v>
      </c>
      <c r="N1783" s="3">
        <v>34800</v>
      </c>
      <c r="O1783" s="11">
        <v>34900</v>
      </c>
      <c r="P1783" s="11">
        <v>38100</v>
      </c>
      <c r="Q1783" s="11">
        <v>36600</v>
      </c>
      <c r="R1783" s="11">
        <v>40000</v>
      </c>
    </row>
    <row r="1784" spans="1:18" hidden="1">
      <c r="A1784" s="12" t="s">
        <v>2616</v>
      </c>
      <c r="B1784" s="10" t="str">
        <f t="shared" si="55"/>
        <v>BOSP400</v>
      </c>
      <c r="C1784" s="4" t="s">
        <v>2617</v>
      </c>
      <c r="D1784" s="4" t="s">
        <v>20</v>
      </c>
      <c r="E1784" s="4" t="s">
        <v>2601</v>
      </c>
      <c r="F1784" s="4">
        <v>0.4</v>
      </c>
      <c r="G1784" s="4">
        <v>24</v>
      </c>
      <c r="H1784" s="4" t="s">
        <v>22</v>
      </c>
      <c r="I1784" s="3">
        <v>30400</v>
      </c>
      <c r="J1784" s="3">
        <v>33900</v>
      </c>
      <c r="K1784" s="3">
        <v>31200</v>
      </c>
      <c r="L1784" s="3">
        <v>34800</v>
      </c>
      <c r="M1784" s="3">
        <v>31700</v>
      </c>
      <c r="N1784" s="3">
        <v>34800</v>
      </c>
      <c r="O1784" s="11">
        <v>34900</v>
      </c>
      <c r="P1784" s="11">
        <v>38100</v>
      </c>
      <c r="Q1784" s="11">
        <v>36600</v>
      </c>
      <c r="R1784" s="11">
        <v>40000</v>
      </c>
    </row>
    <row r="1785" spans="1:18" hidden="1">
      <c r="A1785" s="10" t="s">
        <v>2618</v>
      </c>
      <c r="B1785" s="10" t="str">
        <f t="shared" si="55"/>
        <v>BOSP400</v>
      </c>
      <c r="C1785" s="4" t="s">
        <v>2619</v>
      </c>
      <c r="D1785" s="4" t="s">
        <v>20</v>
      </c>
      <c r="E1785" s="4" t="s">
        <v>2601</v>
      </c>
      <c r="F1785" s="4">
        <v>0.4</v>
      </c>
      <c r="G1785" s="4">
        <v>24</v>
      </c>
      <c r="H1785" s="4" t="s">
        <v>22</v>
      </c>
      <c r="I1785" s="3">
        <v>30400</v>
      </c>
      <c r="J1785" s="3">
        <v>33900</v>
      </c>
      <c r="K1785" s="3">
        <v>31200</v>
      </c>
      <c r="L1785" s="3">
        <v>34800</v>
      </c>
      <c r="M1785" s="3">
        <v>31700</v>
      </c>
      <c r="N1785" s="3">
        <v>34800</v>
      </c>
      <c r="O1785" s="11">
        <v>34900</v>
      </c>
      <c r="P1785" s="11">
        <v>38100</v>
      </c>
      <c r="Q1785" s="11">
        <v>36600</v>
      </c>
      <c r="R1785" s="11">
        <v>40000</v>
      </c>
    </row>
    <row r="1786" spans="1:18" hidden="1">
      <c r="A1786" s="10" t="s">
        <v>2620</v>
      </c>
      <c r="B1786" s="10" t="str">
        <f t="shared" si="55"/>
        <v>BOSP400</v>
      </c>
      <c r="C1786" s="4" t="s">
        <v>2621</v>
      </c>
      <c r="D1786" s="4" t="s">
        <v>20</v>
      </c>
      <c r="E1786" s="4" t="s">
        <v>2601</v>
      </c>
      <c r="F1786" s="4">
        <v>0.4</v>
      </c>
      <c r="G1786" s="4">
        <v>24</v>
      </c>
      <c r="H1786" s="4" t="s">
        <v>22</v>
      </c>
      <c r="I1786" s="3">
        <v>30400</v>
      </c>
      <c r="J1786" s="3">
        <v>33900</v>
      </c>
      <c r="K1786" s="3">
        <v>31200</v>
      </c>
      <c r="L1786" s="3">
        <v>34800</v>
      </c>
      <c r="M1786" s="3">
        <v>31700</v>
      </c>
      <c r="N1786" s="3">
        <v>34800</v>
      </c>
      <c r="O1786" s="11">
        <v>34900</v>
      </c>
      <c r="P1786" s="11">
        <v>38100</v>
      </c>
      <c r="Q1786" s="11">
        <v>36600</v>
      </c>
      <c r="R1786" s="11">
        <v>40000</v>
      </c>
    </row>
    <row r="1787" spans="1:18" hidden="1">
      <c r="A1787" s="10" t="s">
        <v>2622</v>
      </c>
      <c r="B1787" s="10" t="str">
        <f t="shared" si="55"/>
        <v>BOSP400</v>
      </c>
      <c r="C1787" s="4" t="s">
        <v>2623</v>
      </c>
      <c r="D1787" s="4" t="s">
        <v>20</v>
      </c>
      <c r="E1787" s="4" t="s">
        <v>2601</v>
      </c>
      <c r="F1787" s="4">
        <v>0.4</v>
      </c>
      <c r="G1787" s="4">
        <v>24</v>
      </c>
      <c r="H1787" s="4" t="s">
        <v>22</v>
      </c>
      <c r="I1787" s="3">
        <v>30400</v>
      </c>
      <c r="J1787" s="3">
        <v>33900</v>
      </c>
      <c r="K1787" s="3">
        <v>31200</v>
      </c>
      <c r="L1787" s="3">
        <v>34800</v>
      </c>
      <c r="M1787" s="3">
        <v>31700</v>
      </c>
      <c r="N1787" s="3">
        <v>34800</v>
      </c>
      <c r="O1787" s="11">
        <v>34900</v>
      </c>
      <c r="P1787" s="11">
        <v>38100</v>
      </c>
      <c r="Q1787" s="11">
        <v>36600</v>
      </c>
      <c r="R1787" s="11">
        <v>40000</v>
      </c>
    </row>
    <row r="1788" spans="1:18" hidden="1">
      <c r="A1788" s="4" t="s">
        <v>2624</v>
      </c>
      <c r="B1788" s="10" t="str">
        <f t="shared" si="55"/>
        <v>BOSP400</v>
      </c>
      <c r="C1788" s="4" t="s">
        <v>2625</v>
      </c>
      <c r="D1788" s="4" t="s">
        <v>20</v>
      </c>
      <c r="E1788" s="4" t="s">
        <v>2601</v>
      </c>
      <c r="F1788" s="4">
        <v>0.4</v>
      </c>
      <c r="G1788" s="4">
        <v>24</v>
      </c>
      <c r="H1788" s="4" t="s">
        <v>22</v>
      </c>
      <c r="I1788" s="3">
        <v>30400</v>
      </c>
      <c r="J1788" s="3">
        <v>33900</v>
      </c>
      <c r="K1788" s="3">
        <v>31200</v>
      </c>
      <c r="L1788" s="3">
        <v>34800</v>
      </c>
      <c r="M1788" s="3">
        <v>31700</v>
      </c>
      <c r="N1788" s="3">
        <v>34800</v>
      </c>
      <c r="O1788" s="11">
        <v>34900</v>
      </c>
      <c r="P1788" s="11">
        <v>38100</v>
      </c>
      <c r="Q1788" s="11">
        <v>36600</v>
      </c>
      <c r="R1788" s="11">
        <v>40000</v>
      </c>
    </row>
    <row r="1789" spans="1:18" hidden="1">
      <c r="A1789" s="10" t="s">
        <v>2626</v>
      </c>
      <c r="B1789" s="10" t="str">
        <f t="shared" si="55"/>
        <v>BOSS001</v>
      </c>
      <c r="C1789" s="4" t="s">
        <v>2627</v>
      </c>
      <c r="D1789" s="4" t="s">
        <v>20</v>
      </c>
      <c r="E1789" s="4" t="s">
        <v>770</v>
      </c>
      <c r="F1789" s="4">
        <v>1.14496</v>
      </c>
      <c r="G1789" s="4">
        <v>24</v>
      </c>
      <c r="H1789" s="4" t="s">
        <v>22</v>
      </c>
      <c r="I1789" s="3">
        <v>78600</v>
      </c>
      <c r="J1789" s="3">
        <v>87400</v>
      </c>
      <c r="K1789" s="3">
        <v>80600</v>
      </c>
      <c r="L1789" s="3">
        <v>89600</v>
      </c>
      <c r="M1789" s="3">
        <v>81800</v>
      </c>
      <c r="N1789" s="3">
        <v>89600</v>
      </c>
      <c r="O1789" s="11">
        <v>90000</v>
      </c>
      <c r="P1789" s="11">
        <v>97800</v>
      </c>
      <c r="Q1789" s="11">
        <v>94500</v>
      </c>
      <c r="R1789" s="11">
        <v>102600</v>
      </c>
    </row>
    <row r="1790" spans="1:18" hidden="1">
      <c r="A1790" s="12" t="s">
        <v>2628</v>
      </c>
      <c r="B1790" s="10" t="str">
        <f t="shared" si="55"/>
        <v>BOTI001</v>
      </c>
      <c r="C1790" s="4" t="s">
        <v>2629</v>
      </c>
      <c r="D1790" s="4" t="s">
        <v>2630</v>
      </c>
      <c r="E1790" s="4" t="s">
        <v>770</v>
      </c>
      <c r="F1790" s="4">
        <v>1.1299999999999999</v>
      </c>
      <c r="G1790" s="4">
        <v>24</v>
      </c>
      <c r="H1790" s="4" t="s">
        <v>22</v>
      </c>
      <c r="I1790" s="13">
        <v>75000</v>
      </c>
      <c r="J1790" s="3">
        <v>84400</v>
      </c>
      <c r="K1790" s="3">
        <v>77800</v>
      </c>
      <c r="L1790" s="3">
        <v>89600</v>
      </c>
      <c r="M1790" s="3">
        <v>76100</v>
      </c>
      <c r="N1790" s="3">
        <v>83900</v>
      </c>
      <c r="O1790" s="11">
        <v>81400</v>
      </c>
      <c r="P1790" s="11">
        <v>89200</v>
      </c>
      <c r="Q1790" s="11">
        <v>85500</v>
      </c>
      <c r="R1790" s="11">
        <v>93600</v>
      </c>
    </row>
    <row r="1791" spans="1:18" hidden="1">
      <c r="A1791" s="12" t="s">
        <v>2631</v>
      </c>
      <c r="B1791" s="10" t="str">
        <f t="shared" si="55"/>
        <v>BOTI001</v>
      </c>
      <c r="C1791" s="4" t="s">
        <v>2632</v>
      </c>
      <c r="D1791" s="4" t="s">
        <v>2630</v>
      </c>
      <c r="E1791" s="4" t="s">
        <v>770</v>
      </c>
      <c r="F1791" s="4">
        <v>1.1299999999999999</v>
      </c>
      <c r="G1791" s="4">
        <v>24</v>
      </c>
      <c r="H1791" s="4" t="s">
        <v>22</v>
      </c>
      <c r="I1791" s="13">
        <v>75000</v>
      </c>
      <c r="J1791" s="3">
        <v>84400</v>
      </c>
      <c r="K1791" s="3">
        <v>77800</v>
      </c>
      <c r="L1791" s="3">
        <v>89600</v>
      </c>
      <c r="M1791" s="3">
        <v>76100</v>
      </c>
      <c r="N1791" s="3">
        <v>83900</v>
      </c>
      <c r="O1791" s="11">
        <v>81400</v>
      </c>
      <c r="P1791" s="11">
        <v>89200</v>
      </c>
      <c r="Q1791" s="11">
        <v>85500</v>
      </c>
      <c r="R1791" s="11">
        <v>93600</v>
      </c>
    </row>
    <row r="1792" spans="1:18" hidden="1">
      <c r="A1792" s="12" t="s">
        <v>2633</v>
      </c>
      <c r="B1792" s="10" t="str">
        <f t="shared" si="55"/>
        <v>BOTI001</v>
      </c>
      <c r="C1792" s="4" t="s">
        <v>2634</v>
      </c>
      <c r="D1792" s="4" t="s">
        <v>2630</v>
      </c>
      <c r="E1792" s="4" t="s">
        <v>770</v>
      </c>
      <c r="F1792" s="4">
        <v>1.1299999999999999</v>
      </c>
      <c r="G1792" s="4">
        <v>24</v>
      </c>
      <c r="H1792" s="4" t="s">
        <v>22</v>
      </c>
      <c r="I1792" s="13">
        <v>75000</v>
      </c>
      <c r="J1792" s="3">
        <v>84400</v>
      </c>
      <c r="K1792" s="3">
        <v>77800</v>
      </c>
      <c r="L1792" s="3">
        <v>89600</v>
      </c>
      <c r="M1792" s="3">
        <v>76100</v>
      </c>
      <c r="N1792" s="3">
        <v>83900</v>
      </c>
      <c r="O1792" s="11">
        <v>81400</v>
      </c>
      <c r="P1792" s="11">
        <v>89200</v>
      </c>
      <c r="Q1792" s="11">
        <v>85500</v>
      </c>
      <c r="R1792" s="11">
        <v>93600</v>
      </c>
    </row>
    <row r="1793" spans="1:18" hidden="1">
      <c r="A1793" s="12" t="s">
        <v>2635</v>
      </c>
      <c r="B1793" s="10" t="str">
        <f t="shared" si="55"/>
        <v>BOTI001</v>
      </c>
      <c r="C1793" s="4" t="s">
        <v>2636</v>
      </c>
      <c r="D1793" s="4" t="s">
        <v>2630</v>
      </c>
      <c r="E1793" s="4" t="s">
        <v>770</v>
      </c>
      <c r="F1793" s="4">
        <v>1.1299999999999999</v>
      </c>
      <c r="G1793" s="4">
        <v>24</v>
      </c>
      <c r="H1793" s="4" t="s">
        <v>22</v>
      </c>
      <c r="I1793" s="13">
        <v>75000</v>
      </c>
      <c r="J1793" s="3">
        <v>84400</v>
      </c>
      <c r="K1793" s="3">
        <v>77800</v>
      </c>
      <c r="L1793" s="3">
        <v>89600</v>
      </c>
      <c r="M1793" s="3">
        <v>76100</v>
      </c>
      <c r="N1793" s="3">
        <v>83900</v>
      </c>
      <c r="O1793" s="11">
        <v>81400</v>
      </c>
      <c r="P1793" s="11">
        <v>89200</v>
      </c>
      <c r="Q1793" s="11">
        <v>85500</v>
      </c>
      <c r="R1793" s="11">
        <v>93600</v>
      </c>
    </row>
    <row r="1794" spans="1:18" hidden="1">
      <c r="A1794" s="12" t="s">
        <v>2637</v>
      </c>
      <c r="B1794" s="10" t="str">
        <f t="shared" si="55"/>
        <v>BOTI001</v>
      </c>
      <c r="C1794" s="4" t="s">
        <v>2638</v>
      </c>
      <c r="D1794" s="4" t="s">
        <v>2630</v>
      </c>
      <c r="E1794" s="4" t="s">
        <v>770</v>
      </c>
      <c r="F1794" s="4">
        <v>1.1299999999999999</v>
      </c>
      <c r="G1794" s="4">
        <v>24</v>
      </c>
      <c r="H1794" s="4" t="s">
        <v>22</v>
      </c>
      <c r="I1794" s="13">
        <v>75000</v>
      </c>
      <c r="J1794" s="3">
        <v>84400</v>
      </c>
      <c r="K1794" s="3">
        <v>77800</v>
      </c>
      <c r="L1794" s="3">
        <v>89600</v>
      </c>
      <c r="M1794" s="3">
        <v>76100</v>
      </c>
      <c r="N1794" s="3">
        <v>83900</v>
      </c>
      <c r="O1794" s="11">
        <v>81400</v>
      </c>
      <c r="P1794" s="11">
        <v>89200</v>
      </c>
      <c r="Q1794" s="11">
        <v>85500</v>
      </c>
      <c r="R1794" s="11">
        <v>93600</v>
      </c>
    </row>
    <row r="1795" spans="1:18" hidden="1">
      <c r="A1795" s="10" t="s">
        <v>2639</v>
      </c>
      <c r="B1795" s="10" t="str">
        <f t="shared" si="55"/>
        <v>BOVE001</v>
      </c>
      <c r="C1795" s="4" t="s">
        <v>2640</v>
      </c>
      <c r="D1795" s="4" t="s">
        <v>20</v>
      </c>
      <c r="E1795" s="4" t="s">
        <v>21</v>
      </c>
      <c r="F1795" s="4">
        <v>1.079</v>
      </c>
      <c r="G1795" s="4">
        <v>24</v>
      </c>
      <c r="H1795" s="4" t="s">
        <v>22</v>
      </c>
      <c r="I1795" s="3">
        <v>76900</v>
      </c>
      <c r="J1795" s="3">
        <v>86000</v>
      </c>
      <c r="K1795" s="3">
        <v>78800</v>
      </c>
      <c r="L1795" s="3">
        <v>88100</v>
      </c>
      <c r="M1795" s="3">
        <v>80000</v>
      </c>
      <c r="N1795" s="3">
        <v>88100</v>
      </c>
      <c r="O1795" s="11">
        <v>88000</v>
      </c>
      <c r="P1795" s="11">
        <v>96200</v>
      </c>
      <c r="Q1795" s="11">
        <v>94200</v>
      </c>
      <c r="R1795" s="11">
        <v>102900</v>
      </c>
    </row>
    <row r="1796" spans="1:18" hidden="1">
      <c r="A1796" s="10" t="s">
        <v>2641</v>
      </c>
      <c r="B1796" s="10" t="str">
        <f t="shared" si="55"/>
        <v>BOVE001</v>
      </c>
      <c r="C1796" s="4" t="s">
        <v>2642</v>
      </c>
      <c r="D1796" s="4" t="s">
        <v>20</v>
      </c>
      <c r="E1796" s="4" t="s">
        <v>21</v>
      </c>
      <c r="F1796" s="4">
        <v>1.0660000000000001</v>
      </c>
      <c r="G1796" s="4">
        <v>24</v>
      </c>
      <c r="H1796" s="4" t="s">
        <v>22</v>
      </c>
      <c r="I1796" s="3">
        <v>76900</v>
      </c>
      <c r="J1796" s="3">
        <v>86000</v>
      </c>
      <c r="K1796" s="3">
        <v>78800</v>
      </c>
      <c r="L1796" s="3">
        <v>88100</v>
      </c>
      <c r="M1796" s="3">
        <v>80000</v>
      </c>
      <c r="N1796" s="3">
        <v>88100</v>
      </c>
      <c r="O1796" s="11">
        <v>88000</v>
      </c>
      <c r="P1796" s="11">
        <v>96200</v>
      </c>
      <c r="Q1796" s="11">
        <v>94200</v>
      </c>
      <c r="R1796" s="11">
        <v>102900</v>
      </c>
    </row>
    <row r="1797" spans="1:18" hidden="1">
      <c r="A1797" s="10" t="s">
        <v>2643</v>
      </c>
      <c r="B1797" s="10" t="str">
        <f t="shared" si="55"/>
        <v>BOVE001</v>
      </c>
      <c r="C1797" s="4" t="s">
        <v>2644</v>
      </c>
      <c r="D1797" s="4" t="s">
        <v>20</v>
      </c>
      <c r="E1797" s="4" t="s">
        <v>21</v>
      </c>
      <c r="F1797" s="4">
        <v>1.0669999999999999</v>
      </c>
      <c r="G1797" s="4">
        <v>24</v>
      </c>
      <c r="H1797" s="4" t="s">
        <v>22</v>
      </c>
      <c r="I1797" s="3">
        <v>76900</v>
      </c>
      <c r="J1797" s="3">
        <v>86000</v>
      </c>
      <c r="K1797" s="3">
        <v>78800</v>
      </c>
      <c r="L1797" s="3">
        <v>88100</v>
      </c>
      <c r="M1797" s="3">
        <v>80000</v>
      </c>
      <c r="N1797" s="3">
        <v>88100</v>
      </c>
      <c r="O1797" s="11">
        <v>88000</v>
      </c>
      <c r="P1797" s="11">
        <v>96200</v>
      </c>
      <c r="Q1797" s="11">
        <v>94200</v>
      </c>
      <c r="R1797" s="11">
        <v>102900</v>
      </c>
    </row>
    <row r="1798" spans="1:18" hidden="1">
      <c r="A1798" s="10" t="s">
        <v>2645</v>
      </c>
      <c r="B1798" s="10" t="str">
        <f t="shared" si="55"/>
        <v>BOVE001</v>
      </c>
      <c r="C1798" s="4" t="s">
        <v>2646</v>
      </c>
      <c r="D1798" s="4" t="s">
        <v>20</v>
      </c>
      <c r="E1798" s="4" t="s">
        <v>21</v>
      </c>
      <c r="F1798" s="4">
        <v>1.133</v>
      </c>
      <c r="G1798" s="4">
        <v>24</v>
      </c>
      <c r="H1798" s="4" t="s">
        <v>22</v>
      </c>
      <c r="I1798" s="3">
        <v>76900</v>
      </c>
      <c r="J1798" s="3">
        <v>86000</v>
      </c>
      <c r="K1798" s="3">
        <v>78800</v>
      </c>
      <c r="L1798" s="3">
        <v>88100</v>
      </c>
      <c r="M1798" s="3">
        <v>80000</v>
      </c>
      <c r="N1798" s="3">
        <v>88100</v>
      </c>
      <c r="O1798" s="11">
        <v>88000</v>
      </c>
      <c r="P1798" s="11">
        <v>96200</v>
      </c>
      <c r="Q1798" s="11">
        <v>94200</v>
      </c>
      <c r="R1798" s="11">
        <v>102900</v>
      </c>
    </row>
    <row r="1799" spans="1:18" hidden="1">
      <c r="A1799" s="10" t="s">
        <v>2647</v>
      </c>
      <c r="B1799" s="10" t="str">
        <f t="shared" si="55"/>
        <v>BOVE001</v>
      </c>
      <c r="C1799" s="4" t="s">
        <v>2648</v>
      </c>
      <c r="D1799" s="4" t="s">
        <v>20</v>
      </c>
      <c r="E1799" s="4" t="s">
        <v>21</v>
      </c>
      <c r="F1799" s="4">
        <v>1.08</v>
      </c>
      <c r="G1799" s="4">
        <v>24</v>
      </c>
      <c r="H1799" s="4" t="s">
        <v>22</v>
      </c>
      <c r="I1799" s="3">
        <v>76900</v>
      </c>
      <c r="J1799" s="3">
        <v>86000</v>
      </c>
      <c r="K1799" s="3">
        <v>78800</v>
      </c>
      <c r="L1799" s="3">
        <v>88100</v>
      </c>
      <c r="M1799" s="3">
        <v>80000</v>
      </c>
      <c r="N1799" s="3">
        <v>88100</v>
      </c>
      <c r="O1799" s="11">
        <v>88000</v>
      </c>
      <c r="P1799" s="11">
        <v>96200</v>
      </c>
      <c r="Q1799" s="11">
        <v>94200</v>
      </c>
      <c r="R1799" s="11">
        <v>102900</v>
      </c>
    </row>
    <row r="1800" spans="1:18" hidden="1">
      <c r="A1800" s="10" t="s">
        <v>2649</v>
      </c>
      <c r="B1800" s="10" t="str">
        <f t="shared" si="55"/>
        <v>BOVE001</v>
      </c>
      <c r="C1800" s="4" t="s">
        <v>2650</v>
      </c>
      <c r="D1800" s="4" t="s">
        <v>20</v>
      </c>
      <c r="E1800" s="4" t="s">
        <v>21</v>
      </c>
      <c r="F1800" s="4">
        <v>1.0820000000000001</v>
      </c>
      <c r="G1800" s="4">
        <v>24</v>
      </c>
      <c r="H1800" s="4" t="s">
        <v>22</v>
      </c>
      <c r="I1800" s="3">
        <v>76900</v>
      </c>
      <c r="J1800" s="3">
        <v>86000</v>
      </c>
      <c r="K1800" s="3">
        <v>78800</v>
      </c>
      <c r="L1800" s="3">
        <v>88100</v>
      </c>
      <c r="M1800" s="3">
        <v>80000</v>
      </c>
      <c r="N1800" s="3">
        <v>88100</v>
      </c>
      <c r="O1800" s="11">
        <v>88000</v>
      </c>
      <c r="P1800" s="11">
        <v>96200</v>
      </c>
      <c r="Q1800" s="11">
        <v>94200</v>
      </c>
      <c r="R1800" s="11">
        <v>102900</v>
      </c>
    </row>
    <row r="1801" spans="1:18" hidden="1">
      <c r="A1801" s="10" t="s">
        <v>2651</v>
      </c>
      <c r="B1801" s="10" t="str">
        <f t="shared" si="55"/>
        <v>BOVE001</v>
      </c>
      <c r="C1801" s="4" t="s">
        <v>2652</v>
      </c>
      <c r="D1801" s="4" t="s">
        <v>20</v>
      </c>
      <c r="E1801" s="4" t="s">
        <v>21</v>
      </c>
      <c r="F1801" s="4">
        <v>1.0940000000000001</v>
      </c>
      <c r="G1801" s="4">
        <v>24</v>
      </c>
      <c r="H1801" s="4" t="s">
        <v>22</v>
      </c>
      <c r="I1801" s="3">
        <v>76900</v>
      </c>
      <c r="J1801" s="3">
        <v>86000</v>
      </c>
      <c r="K1801" s="3">
        <v>78800</v>
      </c>
      <c r="L1801" s="3">
        <v>88100</v>
      </c>
      <c r="M1801" s="3">
        <v>80000</v>
      </c>
      <c r="N1801" s="3">
        <v>88100</v>
      </c>
      <c r="O1801" s="11">
        <v>88000</v>
      </c>
      <c r="P1801" s="11">
        <v>96200</v>
      </c>
      <c r="Q1801" s="11">
        <v>94200</v>
      </c>
      <c r="R1801" s="11">
        <v>102900</v>
      </c>
    </row>
    <row r="1802" spans="1:18" hidden="1">
      <c r="A1802" s="10" t="s">
        <v>2653</v>
      </c>
      <c r="B1802" s="10" t="str">
        <f t="shared" si="55"/>
        <v>BOVE001</v>
      </c>
      <c r="C1802" s="4" t="s">
        <v>2654</v>
      </c>
      <c r="D1802" s="4" t="s">
        <v>20</v>
      </c>
      <c r="E1802" s="4" t="s">
        <v>21</v>
      </c>
      <c r="F1802" s="4">
        <v>1.0760000000000001</v>
      </c>
      <c r="G1802" s="4">
        <v>24</v>
      </c>
      <c r="H1802" s="4" t="s">
        <v>22</v>
      </c>
      <c r="I1802" s="3">
        <v>76900</v>
      </c>
      <c r="J1802" s="3">
        <v>86000</v>
      </c>
      <c r="K1802" s="3">
        <v>78800</v>
      </c>
      <c r="L1802" s="3">
        <v>88100</v>
      </c>
      <c r="M1802" s="3">
        <v>80000</v>
      </c>
      <c r="N1802" s="3">
        <v>88100</v>
      </c>
      <c r="O1802" s="11">
        <v>88000</v>
      </c>
      <c r="P1802" s="11">
        <v>96200</v>
      </c>
      <c r="Q1802" s="11">
        <v>94200</v>
      </c>
      <c r="R1802" s="11">
        <v>102900</v>
      </c>
    </row>
    <row r="1803" spans="1:18" hidden="1">
      <c r="A1803" s="10" t="s">
        <v>2655</v>
      </c>
      <c r="B1803" s="10" t="str">
        <f t="shared" si="55"/>
        <v>BOVE001</v>
      </c>
      <c r="C1803" s="4" t="s">
        <v>2656</v>
      </c>
      <c r="D1803" s="4" t="s">
        <v>20</v>
      </c>
      <c r="E1803" s="4" t="s">
        <v>21</v>
      </c>
      <c r="F1803" s="4">
        <v>1.048</v>
      </c>
      <c r="G1803" s="4">
        <v>24</v>
      </c>
      <c r="H1803" s="4" t="s">
        <v>22</v>
      </c>
      <c r="I1803" s="3">
        <v>76900</v>
      </c>
      <c r="J1803" s="3">
        <v>86000</v>
      </c>
      <c r="K1803" s="3">
        <v>78800</v>
      </c>
      <c r="L1803" s="3">
        <v>88100</v>
      </c>
      <c r="M1803" s="3">
        <v>80000</v>
      </c>
      <c r="N1803" s="3">
        <v>88100</v>
      </c>
      <c r="O1803" s="11">
        <v>88000</v>
      </c>
      <c r="P1803" s="11">
        <v>96200</v>
      </c>
      <c r="Q1803" s="11">
        <v>94200</v>
      </c>
      <c r="R1803" s="11">
        <v>102900</v>
      </c>
    </row>
    <row r="1804" spans="1:18" hidden="1">
      <c r="A1804" s="10" t="s">
        <v>2657</v>
      </c>
      <c r="B1804" s="10" t="str">
        <f t="shared" si="55"/>
        <v>BOVE001</v>
      </c>
      <c r="C1804" s="4" t="s">
        <v>2658</v>
      </c>
      <c r="D1804" s="4" t="s">
        <v>20</v>
      </c>
      <c r="E1804" s="4" t="s">
        <v>21</v>
      </c>
      <c r="F1804" s="4">
        <v>1.081</v>
      </c>
      <c r="G1804" s="4">
        <v>24</v>
      </c>
      <c r="H1804" s="4" t="s">
        <v>22</v>
      </c>
      <c r="I1804" s="3">
        <v>76900</v>
      </c>
      <c r="J1804" s="3">
        <v>86000</v>
      </c>
      <c r="K1804" s="3">
        <v>78800</v>
      </c>
      <c r="L1804" s="3">
        <v>88100</v>
      </c>
      <c r="M1804" s="3">
        <v>80000</v>
      </c>
      <c r="N1804" s="3">
        <v>88100</v>
      </c>
      <c r="O1804" s="11">
        <v>88000</v>
      </c>
      <c r="P1804" s="11">
        <v>96200</v>
      </c>
      <c r="Q1804" s="11">
        <v>94200</v>
      </c>
      <c r="R1804" s="11">
        <v>102900</v>
      </c>
    </row>
    <row r="1805" spans="1:18" hidden="1">
      <c r="A1805" s="10" t="s">
        <v>2659</v>
      </c>
      <c r="B1805" s="10" t="str">
        <f t="shared" si="55"/>
        <v>BOVE001</v>
      </c>
      <c r="C1805" s="4" t="s">
        <v>2660</v>
      </c>
      <c r="D1805" s="4" t="s">
        <v>20</v>
      </c>
      <c r="E1805" s="4" t="s">
        <v>21</v>
      </c>
      <c r="F1805" s="4">
        <v>1.0780000000000001</v>
      </c>
      <c r="G1805" s="4">
        <v>24</v>
      </c>
      <c r="H1805" s="4" t="s">
        <v>22</v>
      </c>
      <c r="I1805" s="3">
        <v>76900</v>
      </c>
      <c r="J1805" s="3">
        <v>86000</v>
      </c>
      <c r="K1805" s="3">
        <v>78800</v>
      </c>
      <c r="L1805" s="3">
        <v>88100</v>
      </c>
      <c r="M1805" s="3">
        <v>80000</v>
      </c>
      <c r="N1805" s="3">
        <v>88100</v>
      </c>
      <c r="O1805" s="11">
        <v>88000</v>
      </c>
      <c r="P1805" s="11">
        <v>96200</v>
      </c>
      <c r="Q1805" s="11">
        <v>94200</v>
      </c>
      <c r="R1805" s="11">
        <v>102900</v>
      </c>
    </row>
    <row r="1806" spans="1:18" hidden="1">
      <c r="A1806" s="10" t="s">
        <v>2661</v>
      </c>
      <c r="B1806" s="10" t="str">
        <f t="shared" si="55"/>
        <v>BOVE001</v>
      </c>
      <c r="C1806" s="4" t="s">
        <v>2662</v>
      </c>
      <c r="D1806" s="4" t="s">
        <v>20</v>
      </c>
      <c r="E1806" s="4" t="s">
        <v>21</v>
      </c>
      <c r="F1806" s="4">
        <v>1.0840000000000001</v>
      </c>
      <c r="G1806" s="4">
        <v>24</v>
      </c>
      <c r="H1806" s="4" t="s">
        <v>22</v>
      </c>
      <c r="I1806" s="3">
        <v>76900</v>
      </c>
      <c r="J1806" s="3">
        <v>86000</v>
      </c>
      <c r="K1806" s="3">
        <v>78800</v>
      </c>
      <c r="L1806" s="3">
        <v>88100</v>
      </c>
      <c r="M1806" s="3">
        <v>80000</v>
      </c>
      <c r="N1806" s="3">
        <v>88100</v>
      </c>
      <c r="O1806" s="11">
        <v>88000</v>
      </c>
      <c r="P1806" s="11">
        <v>96200</v>
      </c>
      <c r="Q1806" s="11">
        <v>94200</v>
      </c>
      <c r="R1806" s="11">
        <v>102900</v>
      </c>
    </row>
    <row r="1807" spans="1:18" hidden="1">
      <c r="A1807" s="10" t="s">
        <v>2663</v>
      </c>
      <c r="B1807" s="10" t="str">
        <f>A1807</f>
        <v>BOVE001KPOL</v>
      </c>
      <c r="C1807" s="4" t="s">
        <v>2664</v>
      </c>
      <c r="D1807" s="4" t="s">
        <v>20</v>
      </c>
      <c r="E1807" s="4" t="s">
        <v>21</v>
      </c>
      <c r="F1807" s="4">
        <v>1.052</v>
      </c>
      <c r="G1807" s="4">
        <v>24</v>
      </c>
      <c r="H1807" s="4" t="s">
        <v>22</v>
      </c>
      <c r="I1807" s="3">
        <v>67200</v>
      </c>
      <c r="J1807" s="3">
        <v>75400</v>
      </c>
      <c r="K1807" s="3">
        <v>68900</v>
      </c>
      <c r="L1807" s="3">
        <v>77200</v>
      </c>
      <c r="M1807" s="3">
        <v>69900</v>
      </c>
      <c r="N1807" s="3">
        <v>77200</v>
      </c>
      <c r="O1807" s="11">
        <v>76900</v>
      </c>
      <c r="P1807" s="11">
        <v>84300</v>
      </c>
      <c r="Q1807" s="11">
        <v>82300</v>
      </c>
      <c r="R1807" s="11">
        <v>90100</v>
      </c>
    </row>
    <row r="1808" spans="1:18" hidden="1">
      <c r="A1808" s="10" t="s">
        <v>2665</v>
      </c>
      <c r="B1808" s="10" t="str">
        <f t="shared" si="55"/>
        <v>BOVE001</v>
      </c>
      <c r="C1808" s="4" t="s">
        <v>2666</v>
      </c>
      <c r="D1808" s="4" t="s">
        <v>20</v>
      </c>
      <c r="E1808" s="4" t="s">
        <v>21</v>
      </c>
      <c r="F1808" s="4">
        <v>1.079</v>
      </c>
      <c r="G1808" s="4">
        <v>24</v>
      </c>
      <c r="H1808" s="4" t="s">
        <v>22</v>
      </c>
      <c r="I1808" s="3">
        <v>76900</v>
      </c>
      <c r="J1808" s="3">
        <v>86000</v>
      </c>
      <c r="K1808" s="3">
        <v>78800</v>
      </c>
      <c r="L1808" s="3">
        <v>88100</v>
      </c>
      <c r="M1808" s="3">
        <v>80000</v>
      </c>
      <c r="N1808" s="3">
        <v>88100</v>
      </c>
      <c r="O1808" s="11">
        <v>88000</v>
      </c>
      <c r="P1808" s="11">
        <v>96200</v>
      </c>
      <c r="Q1808" s="11">
        <v>94200</v>
      </c>
      <c r="R1808" s="11">
        <v>102900</v>
      </c>
    </row>
    <row r="1809" spans="1:18" hidden="1">
      <c r="A1809" s="10" t="s">
        <v>2667</v>
      </c>
      <c r="B1809" s="10" t="str">
        <f t="shared" si="55"/>
        <v>BOVE001</v>
      </c>
      <c r="C1809" s="4" t="s">
        <v>2668</v>
      </c>
      <c r="D1809" s="4" t="s">
        <v>20</v>
      </c>
      <c r="E1809" s="4" t="s">
        <v>21</v>
      </c>
      <c r="F1809" s="4">
        <v>1.0660000000000001</v>
      </c>
      <c r="G1809" s="4">
        <v>24</v>
      </c>
      <c r="H1809" s="4" t="s">
        <v>22</v>
      </c>
      <c r="I1809" s="3">
        <v>76900</v>
      </c>
      <c r="J1809" s="3">
        <v>86000</v>
      </c>
      <c r="K1809" s="3">
        <v>78800</v>
      </c>
      <c r="L1809" s="3">
        <v>88100</v>
      </c>
      <c r="M1809" s="3">
        <v>80000</v>
      </c>
      <c r="N1809" s="3">
        <v>88100</v>
      </c>
      <c r="O1809" s="11">
        <v>88000</v>
      </c>
      <c r="P1809" s="11">
        <v>96200</v>
      </c>
      <c r="Q1809" s="11">
        <v>94200</v>
      </c>
      <c r="R1809" s="11">
        <v>102900</v>
      </c>
    </row>
    <row r="1810" spans="1:18" hidden="1">
      <c r="A1810" s="10" t="s">
        <v>2669</v>
      </c>
      <c r="B1810" s="10" t="str">
        <f t="shared" si="55"/>
        <v>BOVE001</v>
      </c>
      <c r="C1810" s="4" t="s">
        <v>2670</v>
      </c>
      <c r="D1810" s="4" t="s">
        <v>20</v>
      </c>
      <c r="E1810" s="4" t="s">
        <v>21</v>
      </c>
      <c r="F1810" s="4">
        <v>1.0669999999999999</v>
      </c>
      <c r="G1810" s="4">
        <v>24</v>
      </c>
      <c r="H1810" s="4" t="s">
        <v>22</v>
      </c>
      <c r="I1810" s="3">
        <v>76900</v>
      </c>
      <c r="J1810" s="3">
        <v>86000</v>
      </c>
      <c r="K1810" s="3">
        <v>78800</v>
      </c>
      <c r="L1810" s="3">
        <v>88100</v>
      </c>
      <c r="M1810" s="3">
        <v>80000</v>
      </c>
      <c r="N1810" s="3">
        <v>88100</v>
      </c>
      <c r="O1810" s="11">
        <v>88000</v>
      </c>
      <c r="P1810" s="11">
        <v>96200</v>
      </c>
      <c r="Q1810" s="11">
        <v>94200</v>
      </c>
      <c r="R1810" s="11">
        <v>102900</v>
      </c>
    </row>
    <row r="1811" spans="1:18" hidden="1">
      <c r="A1811" s="10" t="s">
        <v>2671</v>
      </c>
      <c r="B1811" s="10" t="str">
        <f t="shared" si="55"/>
        <v>BOVE001</v>
      </c>
      <c r="C1811" s="4" t="s">
        <v>2672</v>
      </c>
      <c r="D1811" s="4" t="s">
        <v>20</v>
      </c>
      <c r="E1811" s="4" t="s">
        <v>21</v>
      </c>
      <c r="F1811" s="4">
        <v>1.08</v>
      </c>
      <c r="G1811" s="4">
        <v>24</v>
      </c>
      <c r="H1811" s="4" t="s">
        <v>22</v>
      </c>
      <c r="I1811" s="3">
        <v>76900</v>
      </c>
      <c r="J1811" s="3">
        <v>86000</v>
      </c>
      <c r="K1811" s="3">
        <v>78800</v>
      </c>
      <c r="L1811" s="3">
        <v>88100</v>
      </c>
      <c r="M1811" s="3">
        <v>80000</v>
      </c>
      <c r="N1811" s="3">
        <v>88100</v>
      </c>
      <c r="O1811" s="11">
        <v>88000</v>
      </c>
      <c r="P1811" s="11">
        <v>96200</v>
      </c>
      <c r="Q1811" s="11">
        <v>94200</v>
      </c>
      <c r="R1811" s="11">
        <v>102900</v>
      </c>
    </row>
    <row r="1812" spans="1:18" hidden="1">
      <c r="A1812" s="10" t="s">
        <v>2673</v>
      </c>
      <c r="B1812" s="10" t="str">
        <f t="shared" si="55"/>
        <v>BOVE001</v>
      </c>
      <c r="C1812" s="4" t="s">
        <v>2674</v>
      </c>
      <c r="D1812" s="4" t="s">
        <v>20</v>
      </c>
      <c r="E1812" s="4" t="s">
        <v>21</v>
      </c>
      <c r="F1812" s="4">
        <v>1.0820000000000001</v>
      </c>
      <c r="G1812" s="4">
        <v>24</v>
      </c>
      <c r="H1812" s="4" t="s">
        <v>22</v>
      </c>
      <c r="I1812" s="3">
        <v>76900</v>
      </c>
      <c r="J1812" s="3">
        <v>86000</v>
      </c>
      <c r="K1812" s="3">
        <v>78800</v>
      </c>
      <c r="L1812" s="3">
        <v>88100</v>
      </c>
      <c r="M1812" s="3">
        <v>80000</v>
      </c>
      <c r="N1812" s="3">
        <v>88100</v>
      </c>
      <c r="O1812" s="11">
        <v>88000</v>
      </c>
      <c r="P1812" s="11">
        <v>96200</v>
      </c>
      <c r="Q1812" s="11">
        <v>94200</v>
      </c>
      <c r="R1812" s="11">
        <v>102900</v>
      </c>
    </row>
    <row r="1813" spans="1:18" hidden="1">
      <c r="A1813" s="10" t="s">
        <v>2675</v>
      </c>
      <c r="B1813" s="10" t="str">
        <f t="shared" si="55"/>
        <v>BOVE001</v>
      </c>
      <c r="C1813" s="4" t="s">
        <v>2676</v>
      </c>
      <c r="D1813" s="4" t="s">
        <v>20</v>
      </c>
      <c r="E1813" s="4" t="s">
        <v>21</v>
      </c>
      <c r="F1813" s="4">
        <v>1.0940000000000001</v>
      </c>
      <c r="G1813" s="4">
        <v>24</v>
      </c>
      <c r="H1813" s="4" t="s">
        <v>22</v>
      </c>
      <c r="I1813" s="3">
        <v>76900</v>
      </c>
      <c r="J1813" s="3">
        <v>86000</v>
      </c>
      <c r="K1813" s="3">
        <v>78800</v>
      </c>
      <c r="L1813" s="3">
        <v>88100</v>
      </c>
      <c r="M1813" s="3">
        <v>80000</v>
      </c>
      <c r="N1813" s="3">
        <v>88100</v>
      </c>
      <c r="O1813" s="11">
        <v>88000</v>
      </c>
      <c r="P1813" s="11">
        <v>96200</v>
      </c>
      <c r="Q1813" s="11">
        <v>94200</v>
      </c>
      <c r="R1813" s="11">
        <v>102900</v>
      </c>
    </row>
    <row r="1814" spans="1:18" hidden="1">
      <c r="A1814" s="10" t="s">
        <v>2677</v>
      </c>
      <c r="B1814" s="10" t="str">
        <f t="shared" si="55"/>
        <v>BOVE001</v>
      </c>
      <c r="C1814" s="4" t="s">
        <v>2678</v>
      </c>
      <c r="D1814" s="4" t="s">
        <v>20</v>
      </c>
      <c r="E1814" s="4" t="s">
        <v>21</v>
      </c>
      <c r="F1814" s="4">
        <v>1.0760000000000001</v>
      </c>
      <c r="G1814" s="4">
        <v>24</v>
      </c>
      <c r="H1814" s="4" t="s">
        <v>22</v>
      </c>
      <c r="I1814" s="3">
        <v>76900</v>
      </c>
      <c r="J1814" s="3">
        <v>86000</v>
      </c>
      <c r="K1814" s="3">
        <v>78800</v>
      </c>
      <c r="L1814" s="3">
        <v>88100</v>
      </c>
      <c r="M1814" s="3">
        <v>80000</v>
      </c>
      <c r="N1814" s="3">
        <v>88100</v>
      </c>
      <c r="O1814" s="11">
        <v>88000</v>
      </c>
      <c r="P1814" s="11">
        <v>96200</v>
      </c>
      <c r="Q1814" s="11">
        <v>94200</v>
      </c>
      <c r="R1814" s="11">
        <v>102900</v>
      </c>
    </row>
    <row r="1815" spans="1:18" hidden="1">
      <c r="A1815" s="10" t="s">
        <v>2679</v>
      </c>
      <c r="B1815" s="10" t="str">
        <f t="shared" si="55"/>
        <v>BOVE001</v>
      </c>
      <c r="C1815" s="4" t="s">
        <v>2680</v>
      </c>
      <c r="D1815" s="4" t="s">
        <v>20</v>
      </c>
      <c r="E1815" s="4" t="s">
        <v>21</v>
      </c>
      <c r="F1815" s="4">
        <v>1.048</v>
      </c>
      <c r="G1815" s="4">
        <v>24</v>
      </c>
      <c r="H1815" s="4" t="s">
        <v>22</v>
      </c>
      <c r="I1815" s="3">
        <v>76900</v>
      </c>
      <c r="J1815" s="3">
        <v>86000</v>
      </c>
      <c r="K1815" s="3">
        <v>78800</v>
      </c>
      <c r="L1815" s="3">
        <v>88100</v>
      </c>
      <c r="M1815" s="3">
        <v>80000</v>
      </c>
      <c r="N1815" s="3">
        <v>88100</v>
      </c>
      <c r="O1815" s="11">
        <v>88000</v>
      </c>
      <c r="P1815" s="11">
        <v>96200</v>
      </c>
      <c r="Q1815" s="11">
        <v>94200</v>
      </c>
      <c r="R1815" s="11">
        <v>102900</v>
      </c>
    </row>
    <row r="1816" spans="1:18" hidden="1">
      <c r="A1816" s="10" t="s">
        <v>2681</v>
      </c>
      <c r="B1816" s="10" t="str">
        <f t="shared" si="55"/>
        <v>BOVE001</v>
      </c>
      <c r="C1816" s="4" t="s">
        <v>2682</v>
      </c>
      <c r="D1816" s="4" t="s">
        <v>20</v>
      </c>
      <c r="E1816" s="4" t="s">
        <v>21</v>
      </c>
      <c r="F1816" s="4">
        <v>1.081</v>
      </c>
      <c r="G1816" s="4">
        <v>24</v>
      </c>
      <c r="H1816" s="4" t="s">
        <v>22</v>
      </c>
      <c r="I1816" s="3">
        <v>76900</v>
      </c>
      <c r="J1816" s="3">
        <v>86000</v>
      </c>
      <c r="K1816" s="3">
        <v>78800</v>
      </c>
      <c r="L1816" s="3">
        <v>88100</v>
      </c>
      <c r="M1816" s="3">
        <v>80000</v>
      </c>
      <c r="N1816" s="3">
        <v>88100</v>
      </c>
      <c r="O1816" s="11">
        <v>88000</v>
      </c>
      <c r="P1816" s="11">
        <v>96200</v>
      </c>
      <c r="Q1816" s="11">
        <v>94200</v>
      </c>
      <c r="R1816" s="11">
        <v>102900</v>
      </c>
    </row>
    <row r="1817" spans="1:18" hidden="1">
      <c r="A1817" s="10" t="s">
        <v>2683</v>
      </c>
      <c r="B1817" s="10" t="str">
        <f t="shared" si="55"/>
        <v>BOVE001</v>
      </c>
      <c r="C1817" s="4" t="s">
        <v>2684</v>
      </c>
      <c r="D1817" s="4" t="s">
        <v>20</v>
      </c>
      <c r="E1817" s="4" t="s">
        <v>21</v>
      </c>
      <c r="F1817" s="4">
        <v>1.0780000000000001</v>
      </c>
      <c r="G1817" s="4">
        <v>24</v>
      </c>
      <c r="H1817" s="4" t="s">
        <v>22</v>
      </c>
      <c r="I1817" s="3">
        <v>76900</v>
      </c>
      <c r="J1817" s="3">
        <v>86000</v>
      </c>
      <c r="K1817" s="3">
        <v>78800</v>
      </c>
      <c r="L1817" s="3">
        <v>88100</v>
      </c>
      <c r="M1817" s="3">
        <v>80000</v>
      </c>
      <c r="N1817" s="3">
        <v>88100</v>
      </c>
      <c r="O1817" s="11">
        <v>88000</v>
      </c>
      <c r="P1817" s="11">
        <v>96200</v>
      </c>
      <c r="Q1817" s="11">
        <v>94200</v>
      </c>
      <c r="R1817" s="11">
        <v>102900</v>
      </c>
    </row>
    <row r="1818" spans="1:18" hidden="1">
      <c r="A1818" s="10" t="s">
        <v>2685</v>
      </c>
      <c r="B1818" s="10" t="str">
        <f t="shared" si="55"/>
        <v>BOVE001</v>
      </c>
      <c r="C1818" s="4" t="s">
        <v>2686</v>
      </c>
      <c r="D1818" s="4" t="s">
        <v>20</v>
      </c>
      <c r="E1818" s="4" t="s">
        <v>21</v>
      </c>
      <c r="F1818" s="4">
        <v>1.0840000000000001</v>
      </c>
      <c r="G1818" s="4">
        <v>24</v>
      </c>
      <c r="H1818" s="4" t="s">
        <v>22</v>
      </c>
      <c r="I1818" s="3">
        <v>76900</v>
      </c>
      <c r="J1818" s="3">
        <v>86000</v>
      </c>
      <c r="K1818" s="3">
        <v>78800</v>
      </c>
      <c r="L1818" s="3">
        <v>88100</v>
      </c>
      <c r="M1818" s="3">
        <v>80000</v>
      </c>
      <c r="N1818" s="3">
        <v>88100</v>
      </c>
      <c r="O1818" s="11">
        <v>88000</v>
      </c>
      <c r="P1818" s="11">
        <v>96200</v>
      </c>
      <c r="Q1818" s="11">
        <v>94200</v>
      </c>
      <c r="R1818" s="11">
        <v>102900</v>
      </c>
    </row>
    <row r="1819" spans="1:18" hidden="1">
      <c r="A1819" s="10" t="s">
        <v>2687</v>
      </c>
      <c r="B1819" s="10" t="str">
        <f>A1819</f>
        <v>BOVE001KSPOL</v>
      </c>
      <c r="C1819" s="4" t="s">
        <v>2688</v>
      </c>
      <c r="D1819" s="4" t="s">
        <v>20</v>
      </c>
      <c r="E1819" s="4" t="s">
        <v>21</v>
      </c>
      <c r="F1819" s="4">
        <v>1.052</v>
      </c>
      <c r="G1819" s="4">
        <v>24</v>
      </c>
      <c r="H1819" s="4" t="s">
        <v>22</v>
      </c>
      <c r="I1819" s="3">
        <v>67200</v>
      </c>
      <c r="J1819" s="3">
        <v>75400</v>
      </c>
      <c r="K1819" s="3">
        <v>68900</v>
      </c>
      <c r="L1819" s="3">
        <v>77200</v>
      </c>
      <c r="M1819" s="3">
        <v>69900</v>
      </c>
      <c r="N1819" s="3">
        <v>77200</v>
      </c>
      <c r="O1819" s="11">
        <v>76900</v>
      </c>
      <c r="P1819" s="11">
        <v>84300</v>
      </c>
      <c r="Q1819" s="11">
        <v>82300</v>
      </c>
      <c r="R1819" s="11">
        <v>90100</v>
      </c>
    </row>
    <row r="1820" spans="1:18" hidden="1">
      <c r="A1820" s="10" t="s">
        <v>2689</v>
      </c>
      <c r="B1820" s="10" t="str">
        <f>LEFT(A1820,10)</f>
        <v>BOVE001KSW</v>
      </c>
      <c r="C1820" s="4" t="s">
        <v>2690</v>
      </c>
      <c r="D1820" s="4" t="s">
        <v>20</v>
      </c>
      <c r="E1820" s="4" t="s">
        <v>21</v>
      </c>
      <c r="F1820" s="4">
        <v>1.1259999999999999</v>
      </c>
      <c r="G1820" s="4">
        <v>24</v>
      </c>
      <c r="H1820" s="4" t="s">
        <v>22</v>
      </c>
      <c r="I1820" s="3">
        <v>82600</v>
      </c>
      <c r="J1820" s="3">
        <v>92200</v>
      </c>
      <c r="K1820" s="3">
        <v>84700</v>
      </c>
      <c r="L1820" s="3">
        <v>94500</v>
      </c>
      <c r="M1820" s="3">
        <v>86000</v>
      </c>
      <c r="N1820" s="3">
        <v>94500</v>
      </c>
      <c r="O1820" s="11">
        <v>92000</v>
      </c>
      <c r="P1820" s="11">
        <v>100400</v>
      </c>
      <c r="Q1820" s="11">
        <v>96600</v>
      </c>
      <c r="R1820" s="11">
        <v>105400</v>
      </c>
    </row>
    <row r="1821" spans="1:18" hidden="1">
      <c r="A1821" s="10" t="s">
        <v>2691</v>
      </c>
      <c r="B1821" s="10" t="str">
        <f t="shared" ref="B1821:B1829" si="56">LEFT(A1821,10)</f>
        <v>BOVE001KSW</v>
      </c>
      <c r="C1821" s="4" t="s">
        <v>2692</v>
      </c>
      <c r="D1821" s="4" t="s">
        <v>20</v>
      </c>
      <c r="E1821" s="4" t="s">
        <v>21</v>
      </c>
      <c r="F1821" s="4">
        <v>1.1259999999999999</v>
      </c>
      <c r="G1821" s="4">
        <v>24</v>
      </c>
      <c r="H1821" s="4" t="s">
        <v>22</v>
      </c>
      <c r="I1821" s="3">
        <v>82600</v>
      </c>
      <c r="J1821" s="3">
        <v>92200</v>
      </c>
      <c r="K1821" s="3">
        <v>84700</v>
      </c>
      <c r="L1821" s="3">
        <v>94500</v>
      </c>
      <c r="M1821" s="3">
        <v>86000</v>
      </c>
      <c r="N1821" s="3">
        <v>94500</v>
      </c>
      <c r="O1821" s="11">
        <v>92000</v>
      </c>
      <c r="P1821" s="11">
        <v>100400</v>
      </c>
      <c r="Q1821" s="11">
        <v>96600</v>
      </c>
      <c r="R1821" s="11">
        <v>105400</v>
      </c>
    </row>
    <row r="1822" spans="1:18" hidden="1">
      <c r="A1822" s="10" t="s">
        <v>2693</v>
      </c>
      <c r="B1822" s="10" t="str">
        <f t="shared" si="56"/>
        <v>BOVE001KSW</v>
      </c>
      <c r="C1822" s="4" t="s">
        <v>2694</v>
      </c>
      <c r="D1822" s="4" t="s">
        <v>20</v>
      </c>
      <c r="E1822" s="4" t="s">
        <v>21</v>
      </c>
      <c r="F1822" s="4">
        <v>1.1259999999999999</v>
      </c>
      <c r="G1822" s="4">
        <v>24</v>
      </c>
      <c r="H1822" s="4" t="s">
        <v>22</v>
      </c>
      <c r="I1822" s="3">
        <v>82600</v>
      </c>
      <c r="J1822" s="3">
        <v>92200</v>
      </c>
      <c r="K1822" s="3">
        <v>84700</v>
      </c>
      <c r="L1822" s="3">
        <v>94500</v>
      </c>
      <c r="M1822" s="3">
        <v>86000</v>
      </c>
      <c r="N1822" s="3">
        <v>94500</v>
      </c>
      <c r="O1822" s="11">
        <v>92000</v>
      </c>
      <c r="P1822" s="11">
        <v>100400</v>
      </c>
      <c r="Q1822" s="11">
        <v>96600</v>
      </c>
      <c r="R1822" s="11">
        <v>105400</v>
      </c>
    </row>
    <row r="1823" spans="1:18" hidden="1">
      <c r="A1823" s="10" t="s">
        <v>2695</v>
      </c>
      <c r="B1823" s="10" t="str">
        <f t="shared" si="56"/>
        <v>BOVE001KSW</v>
      </c>
      <c r="C1823" s="4" t="s">
        <v>2696</v>
      </c>
      <c r="D1823" s="4" t="s">
        <v>20</v>
      </c>
      <c r="E1823" s="4" t="s">
        <v>21</v>
      </c>
      <c r="F1823" s="4">
        <v>1.1259999999999999</v>
      </c>
      <c r="G1823" s="4">
        <v>24</v>
      </c>
      <c r="H1823" s="4" t="s">
        <v>22</v>
      </c>
      <c r="I1823" s="3">
        <v>82600</v>
      </c>
      <c r="J1823" s="3">
        <v>92200</v>
      </c>
      <c r="K1823" s="3">
        <v>84700</v>
      </c>
      <c r="L1823" s="3">
        <v>94500</v>
      </c>
      <c r="M1823" s="3">
        <v>86000</v>
      </c>
      <c r="N1823" s="3">
        <v>94500</v>
      </c>
      <c r="O1823" s="11">
        <v>92000</v>
      </c>
      <c r="P1823" s="11">
        <v>100400</v>
      </c>
      <c r="Q1823" s="11">
        <v>96600</v>
      </c>
      <c r="R1823" s="11">
        <v>105400</v>
      </c>
    </row>
    <row r="1824" spans="1:18" hidden="1">
      <c r="A1824" s="10" t="s">
        <v>2697</v>
      </c>
      <c r="B1824" s="10" t="str">
        <f t="shared" si="56"/>
        <v>BOVE001KSW</v>
      </c>
      <c r="C1824" s="4" t="s">
        <v>2698</v>
      </c>
      <c r="D1824" s="4" t="s">
        <v>20</v>
      </c>
      <c r="E1824" s="4" t="s">
        <v>21</v>
      </c>
      <c r="F1824" s="4">
        <v>1.1259999999999999</v>
      </c>
      <c r="G1824" s="4">
        <v>24</v>
      </c>
      <c r="H1824" s="4" t="s">
        <v>22</v>
      </c>
      <c r="I1824" s="3">
        <v>82600</v>
      </c>
      <c r="J1824" s="3">
        <v>92200</v>
      </c>
      <c r="K1824" s="3">
        <v>84700</v>
      </c>
      <c r="L1824" s="3">
        <v>94500</v>
      </c>
      <c r="M1824" s="3">
        <v>86000</v>
      </c>
      <c r="N1824" s="3">
        <v>94500</v>
      </c>
      <c r="O1824" s="11">
        <v>92000</v>
      </c>
      <c r="P1824" s="11">
        <v>100400</v>
      </c>
      <c r="Q1824" s="11">
        <v>96600</v>
      </c>
      <c r="R1824" s="11">
        <v>105400</v>
      </c>
    </row>
    <row r="1825" spans="1:18" hidden="1">
      <c r="A1825" s="10" t="s">
        <v>2699</v>
      </c>
      <c r="B1825" s="10" t="str">
        <f t="shared" si="56"/>
        <v>BOVE001KSW</v>
      </c>
      <c r="C1825" s="4" t="s">
        <v>2700</v>
      </c>
      <c r="D1825" s="4" t="s">
        <v>20</v>
      </c>
      <c r="E1825" s="4" t="s">
        <v>21</v>
      </c>
      <c r="F1825" s="4">
        <v>1.1259999999999999</v>
      </c>
      <c r="G1825" s="4">
        <v>24</v>
      </c>
      <c r="H1825" s="4" t="s">
        <v>22</v>
      </c>
      <c r="I1825" s="3">
        <v>82600</v>
      </c>
      <c r="J1825" s="3">
        <v>92200</v>
      </c>
      <c r="K1825" s="3">
        <v>84700</v>
      </c>
      <c r="L1825" s="3">
        <v>94500</v>
      </c>
      <c r="M1825" s="3">
        <v>86000</v>
      </c>
      <c r="N1825" s="3">
        <v>94500</v>
      </c>
      <c r="O1825" s="11">
        <v>92000</v>
      </c>
      <c r="P1825" s="11">
        <v>100400</v>
      </c>
      <c r="Q1825" s="11">
        <v>96600</v>
      </c>
      <c r="R1825" s="11">
        <v>105400</v>
      </c>
    </row>
    <row r="1826" spans="1:18" hidden="1">
      <c r="A1826" s="10" t="s">
        <v>2701</v>
      </c>
      <c r="B1826" s="10" t="str">
        <f t="shared" si="56"/>
        <v>BOVE001KSW</v>
      </c>
      <c r="C1826" s="4" t="s">
        <v>2702</v>
      </c>
      <c r="D1826" s="4" t="s">
        <v>20</v>
      </c>
      <c r="E1826" s="4" t="s">
        <v>21</v>
      </c>
      <c r="F1826" s="4">
        <v>1.1259999999999999</v>
      </c>
      <c r="G1826" s="4">
        <v>24</v>
      </c>
      <c r="H1826" s="4" t="s">
        <v>22</v>
      </c>
      <c r="I1826" s="3">
        <v>82600</v>
      </c>
      <c r="J1826" s="3">
        <v>92200</v>
      </c>
      <c r="K1826" s="3">
        <v>84700</v>
      </c>
      <c r="L1826" s="3">
        <v>94500</v>
      </c>
      <c r="M1826" s="3">
        <v>86000</v>
      </c>
      <c r="N1826" s="3">
        <v>94500</v>
      </c>
      <c r="O1826" s="11">
        <v>92000</v>
      </c>
      <c r="P1826" s="11">
        <v>100400</v>
      </c>
      <c r="Q1826" s="11">
        <v>96600</v>
      </c>
      <c r="R1826" s="11">
        <v>105400</v>
      </c>
    </row>
    <row r="1827" spans="1:18" hidden="1">
      <c r="A1827" s="10" t="s">
        <v>2703</v>
      </c>
      <c r="B1827" s="10" t="str">
        <f t="shared" si="56"/>
        <v>BOVE001KSW</v>
      </c>
      <c r="C1827" s="4" t="s">
        <v>2704</v>
      </c>
      <c r="D1827" s="4" t="s">
        <v>20</v>
      </c>
      <c r="E1827" s="4" t="s">
        <v>21</v>
      </c>
      <c r="F1827" s="4">
        <v>1.1259999999999999</v>
      </c>
      <c r="G1827" s="4">
        <v>24</v>
      </c>
      <c r="H1827" s="4" t="s">
        <v>22</v>
      </c>
      <c r="I1827" s="3">
        <v>82600</v>
      </c>
      <c r="J1827" s="3">
        <v>92200</v>
      </c>
      <c r="K1827" s="3">
        <v>84700</v>
      </c>
      <c r="L1827" s="3">
        <v>94500</v>
      </c>
      <c r="M1827" s="3">
        <v>86000</v>
      </c>
      <c r="N1827" s="3">
        <v>94500</v>
      </c>
      <c r="O1827" s="11">
        <v>92000</v>
      </c>
      <c r="P1827" s="11">
        <v>100400</v>
      </c>
      <c r="Q1827" s="11">
        <v>96600</v>
      </c>
      <c r="R1827" s="11">
        <v>105400</v>
      </c>
    </row>
    <row r="1828" spans="1:18" hidden="1">
      <c r="A1828" s="10" t="s">
        <v>2705</v>
      </c>
      <c r="B1828" s="10" t="str">
        <f t="shared" si="56"/>
        <v>BOVE001KSW</v>
      </c>
      <c r="C1828" s="4" t="s">
        <v>2706</v>
      </c>
      <c r="D1828" s="4" t="s">
        <v>20</v>
      </c>
      <c r="E1828" s="4" t="s">
        <v>21</v>
      </c>
      <c r="F1828" s="4">
        <v>1.1259999999999999</v>
      </c>
      <c r="G1828" s="4">
        <v>24</v>
      </c>
      <c r="H1828" s="4" t="s">
        <v>22</v>
      </c>
      <c r="I1828" s="3">
        <v>82600</v>
      </c>
      <c r="J1828" s="3">
        <v>92200</v>
      </c>
      <c r="K1828" s="3">
        <v>84700</v>
      </c>
      <c r="L1828" s="3">
        <v>94500</v>
      </c>
      <c r="M1828" s="3">
        <v>86000</v>
      </c>
      <c r="N1828" s="3">
        <v>94500</v>
      </c>
      <c r="O1828" s="11">
        <v>92000</v>
      </c>
      <c r="P1828" s="11">
        <v>100400</v>
      </c>
      <c r="Q1828" s="11">
        <v>96600</v>
      </c>
      <c r="R1828" s="11">
        <v>105400</v>
      </c>
    </row>
    <row r="1829" spans="1:18" hidden="1">
      <c r="A1829" s="10" t="s">
        <v>2707</v>
      </c>
      <c r="B1829" s="10" t="str">
        <f t="shared" si="56"/>
        <v>BOVE001KSW</v>
      </c>
      <c r="C1829" s="4" t="s">
        <v>2708</v>
      </c>
      <c r="D1829" s="4" t="s">
        <v>20</v>
      </c>
      <c r="E1829" s="4" t="s">
        <v>21</v>
      </c>
      <c r="F1829" s="4">
        <v>1.1259999999999999</v>
      </c>
      <c r="G1829" s="4">
        <v>24</v>
      </c>
      <c r="H1829" s="4" t="s">
        <v>22</v>
      </c>
      <c r="I1829" s="3">
        <v>82600</v>
      </c>
      <c r="J1829" s="3">
        <v>92200</v>
      </c>
      <c r="K1829" s="3">
        <v>84700</v>
      </c>
      <c r="L1829" s="3">
        <v>94500</v>
      </c>
      <c r="M1829" s="3">
        <v>86000</v>
      </c>
      <c r="N1829" s="3">
        <v>94500</v>
      </c>
      <c r="O1829" s="11">
        <v>92000</v>
      </c>
      <c r="P1829" s="11">
        <v>100400</v>
      </c>
      <c r="Q1829" s="11">
        <v>96600</v>
      </c>
      <c r="R1829" s="11">
        <v>105400</v>
      </c>
    </row>
    <row r="1830" spans="1:18" hidden="1">
      <c r="A1830" s="10" t="s">
        <v>2709</v>
      </c>
      <c r="B1830" s="10" t="str">
        <f>A1830</f>
        <v>BOVE001KSWPOL</v>
      </c>
      <c r="C1830" s="4" t="s">
        <v>2710</v>
      </c>
      <c r="D1830" s="4" t="s">
        <v>20</v>
      </c>
      <c r="E1830" s="4" t="s">
        <v>21</v>
      </c>
      <c r="F1830" s="4">
        <v>1.1259999999999999</v>
      </c>
      <c r="G1830" s="4">
        <v>24</v>
      </c>
      <c r="H1830" s="4" t="s">
        <v>22</v>
      </c>
      <c r="I1830" s="3">
        <v>72900</v>
      </c>
      <c r="J1830" s="3">
        <v>81600</v>
      </c>
      <c r="K1830" s="3">
        <v>74700</v>
      </c>
      <c r="L1830" s="3">
        <v>83500</v>
      </c>
      <c r="M1830" s="3">
        <v>75800</v>
      </c>
      <c r="N1830" s="3">
        <v>83500</v>
      </c>
      <c r="O1830" s="11">
        <v>81100</v>
      </c>
      <c r="P1830" s="11">
        <v>88800</v>
      </c>
      <c r="Q1830" s="11">
        <v>85200</v>
      </c>
      <c r="R1830" s="11">
        <v>93200</v>
      </c>
    </row>
    <row r="1831" spans="1:18" hidden="1">
      <c r="A1831" s="10" t="s">
        <v>2711</v>
      </c>
      <c r="B1831" s="10" t="str">
        <f t="shared" ref="B1831:B1870" si="57">LEFT(A1831,7)</f>
        <v>BOVE500</v>
      </c>
      <c r="C1831" s="4" t="s">
        <v>2640</v>
      </c>
      <c r="D1831" s="4" t="s">
        <v>20</v>
      </c>
      <c r="E1831" s="4" t="s">
        <v>2244</v>
      </c>
      <c r="F1831" s="4">
        <v>0.57499999999999996</v>
      </c>
      <c r="G1831" s="4">
        <v>24</v>
      </c>
      <c r="H1831" s="4" t="s">
        <v>22</v>
      </c>
      <c r="I1831" s="3">
        <v>43300</v>
      </c>
      <c r="J1831" s="3">
        <v>48300</v>
      </c>
      <c r="K1831" s="3">
        <v>44400</v>
      </c>
      <c r="L1831" s="3">
        <v>49500</v>
      </c>
      <c r="M1831" s="3">
        <v>45100</v>
      </c>
      <c r="N1831" s="3">
        <v>49500</v>
      </c>
      <c r="O1831" s="11">
        <v>49600</v>
      </c>
      <c r="P1831" s="11">
        <v>54000</v>
      </c>
      <c r="Q1831" s="11">
        <v>53100</v>
      </c>
      <c r="R1831" s="11">
        <v>57800</v>
      </c>
    </row>
    <row r="1832" spans="1:18" hidden="1">
      <c r="A1832" s="10" t="s">
        <v>2712</v>
      </c>
      <c r="B1832" s="10" t="str">
        <f t="shared" si="57"/>
        <v>BOVE500</v>
      </c>
      <c r="C1832" s="4" t="s">
        <v>2642</v>
      </c>
      <c r="D1832" s="4" t="s">
        <v>20</v>
      </c>
      <c r="E1832" s="4" t="s">
        <v>2244</v>
      </c>
      <c r="F1832" s="4">
        <v>0.56899999999999995</v>
      </c>
      <c r="G1832" s="4">
        <v>24</v>
      </c>
      <c r="H1832" s="4" t="s">
        <v>22</v>
      </c>
      <c r="I1832" s="3">
        <v>43300</v>
      </c>
      <c r="J1832" s="3">
        <v>48300</v>
      </c>
      <c r="K1832" s="3">
        <v>44400</v>
      </c>
      <c r="L1832" s="3">
        <v>49500</v>
      </c>
      <c r="M1832" s="3">
        <v>45100</v>
      </c>
      <c r="N1832" s="3">
        <v>49500</v>
      </c>
      <c r="O1832" s="11">
        <v>49600</v>
      </c>
      <c r="P1832" s="11">
        <v>54000</v>
      </c>
      <c r="Q1832" s="11">
        <v>53100</v>
      </c>
      <c r="R1832" s="11">
        <v>57800</v>
      </c>
    </row>
    <row r="1833" spans="1:18" hidden="1">
      <c r="A1833" s="10" t="s">
        <v>2713</v>
      </c>
      <c r="B1833" s="10" t="str">
        <f t="shared" si="57"/>
        <v>BOVE500</v>
      </c>
      <c r="C1833" s="4" t="s">
        <v>2644</v>
      </c>
      <c r="D1833" s="4" t="s">
        <v>20</v>
      </c>
      <c r="E1833" s="4" t="s">
        <v>2244</v>
      </c>
      <c r="F1833" s="4">
        <v>0.56899999999999995</v>
      </c>
      <c r="G1833" s="4">
        <v>24</v>
      </c>
      <c r="H1833" s="4" t="s">
        <v>22</v>
      </c>
      <c r="I1833" s="3">
        <v>43300</v>
      </c>
      <c r="J1833" s="3">
        <v>48300</v>
      </c>
      <c r="K1833" s="3">
        <v>44400</v>
      </c>
      <c r="L1833" s="3">
        <v>49500</v>
      </c>
      <c r="M1833" s="3">
        <v>45100</v>
      </c>
      <c r="N1833" s="3">
        <v>49500</v>
      </c>
      <c r="O1833" s="11">
        <v>49600</v>
      </c>
      <c r="P1833" s="11">
        <v>54000</v>
      </c>
      <c r="Q1833" s="11">
        <v>53100</v>
      </c>
      <c r="R1833" s="11">
        <v>57800</v>
      </c>
    </row>
    <row r="1834" spans="1:18" hidden="1">
      <c r="A1834" s="10" t="s">
        <v>2714</v>
      </c>
      <c r="B1834" s="10" t="str">
        <f t="shared" si="57"/>
        <v>BOVE500</v>
      </c>
      <c r="C1834" s="4" t="s">
        <v>2646</v>
      </c>
      <c r="D1834" s="4" t="s">
        <v>20</v>
      </c>
      <c r="E1834" s="4" t="s">
        <v>2244</v>
      </c>
      <c r="F1834" s="4">
        <v>0.54100000000000004</v>
      </c>
      <c r="G1834" s="4">
        <v>24</v>
      </c>
      <c r="H1834" s="4" t="s">
        <v>22</v>
      </c>
      <c r="I1834" s="3">
        <v>43300</v>
      </c>
      <c r="J1834" s="3">
        <v>48300</v>
      </c>
      <c r="K1834" s="3">
        <v>44400</v>
      </c>
      <c r="L1834" s="3">
        <v>49500</v>
      </c>
      <c r="M1834" s="3">
        <v>45100</v>
      </c>
      <c r="N1834" s="3">
        <v>49500</v>
      </c>
      <c r="O1834" s="11">
        <v>49600</v>
      </c>
      <c r="P1834" s="11">
        <v>54000</v>
      </c>
      <c r="Q1834" s="11">
        <v>53100</v>
      </c>
      <c r="R1834" s="11">
        <v>57800</v>
      </c>
    </row>
    <row r="1835" spans="1:18" hidden="1">
      <c r="A1835" s="10" t="s">
        <v>2715</v>
      </c>
      <c r="B1835" s="10" t="str">
        <f t="shared" si="57"/>
        <v>BOVE500</v>
      </c>
      <c r="C1835" s="4" t="s">
        <v>2648</v>
      </c>
      <c r="D1835" s="4" t="s">
        <v>20</v>
      </c>
      <c r="E1835" s="4" t="s">
        <v>2244</v>
      </c>
      <c r="F1835" s="4">
        <v>0.57599999999999996</v>
      </c>
      <c r="G1835" s="4">
        <v>24</v>
      </c>
      <c r="H1835" s="4" t="s">
        <v>22</v>
      </c>
      <c r="I1835" s="3">
        <v>43300</v>
      </c>
      <c r="J1835" s="3">
        <v>48300</v>
      </c>
      <c r="K1835" s="3">
        <v>44400</v>
      </c>
      <c r="L1835" s="3">
        <v>49500</v>
      </c>
      <c r="M1835" s="3">
        <v>45100</v>
      </c>
      <c r="N1835" s="3">
        <v>49500</v>
      </c>
      <c r="O1835" s="11">
        <v>49600</v>
      </c>
      <c r="P1835" s="11">
        <v>54000</v>
      </c>
      <c r="Q1835" s="11">
        <v>53100</v>
      </c>
      <c r="R1835" s="11">
        <v>57800</v>
      </c>
    </row>
    <row r="1836" spans="1:18" hidden="1">
      <c r="A1836" s="10" t="s">
        <v>2716</v>
      </c>
      <c r="B1836" s="10" t="str">
        <f t="shared" si="57"/>
        <v>BOVE500</v>
      </c>
      <c r="C1836" s="4" t="s">
        <v>2650</v>
      </c>
      <c r="D1836" s="4" t="s">
        <v>20</v>
      </c>
      <c r="E1836" s="4" t="s">
        <v>2244</v>
      </c>
      <c r="F1836" s="4">
        <v>0.57699999999999996</v>
      </c>
      <c r="G1836" s="4">
        <v>24</v>
      </c>
      <c r="H1836" s="4" t="s">
        <v>22</v>
      </c>
      <c r="I1836" s="3">
        <v>43300</v>
      </c>
      <c r="J1836" s="3">
        <v>48300</v>
      </c>
      <c r="K1836" s="3">
        <v>44400</v>
      </c>
      <c r="L1836" s="3">
        <v>49500</v>
      </c>
      <c r="M1836" s="3">
        <v>45100</v>
      </c>
      <c r="N1836" s="3">
        <v>49500</v>
      </c>
      <c r="O1836" s="11">
        <v>49600</v>
      </c>
      <c r="P1836" s="11">
        <v>54000</v>
      </c>
      <c r="Q1836" s="11">
        <v>53100</v>
      </c>
      <c r="R1836" s="11">
        <v>57800</v>
      </c>
    </row>
    <row r="1837" spans="1:18" hidden="1">
      <c r="A1837" s="10" t="s">
        <v>2717</v>
      </c>
      <c r="B1837" s="10" t="str">
        <f t="shared" si="57"/>
        <v>BOVE500</v>
      </c>
      <c r="C1837" s="4" t="s">
        <v>2652</v>
      </c>
      <c r="D1837" s="4" t="s">
        <v>20</v>
      </c>
      <c r="E1837" s="4" t="s">
        <v>2244</v>
      </c>
      <c r="F1837" s="4">
        <v>0.58299999999999996</v>
      </c>
      <c r="G1837" s="4">
        <v>24</v>
      </c>
      <c r="H1837" s="4" t="s">
        <v>22</v>
      </c>
      <c r="I1837" s="3">
        <v>43300</v>
      </c>
      <c r="J1837" s="3">
        <v>48300</v>
      </c>
      <c r="K1837" s="3">
        <v>44400</v>
      </c>
      <c r="L1837" s="3">
        <v>49500</v>
      </c>
      <c r="M1837" s="3">
        <v>45100</v>
      </c>
      <c r="N1837" s="3">
        <v>49500</v>
      </c>
      <c r="O1837" s="11">
        <v>49600</v>
      </c>
      <c r="P1837" s="11">
        <v>54000</v>
      </c>
      <c r="Q1837" s="11">
        <v>53100</v>
      </c>
      <c r="R1837" s="11">
        <v>57800</v>
      </c>
    </row>
    <row r="1838" spans="1:18" hidden="1">
      <c r="A1838" s="10" t="s">
        <v>2718</v>
      </c>
      <c r="B1838" s="10" t="str">
        <f t="shared" si="57"/>
        <v>BOVE500</v>
      </c>
      <c r="C1838" s="4" t="s">
        <v>2654</v>
      </c>
      <c r="D1838" s="4" t="s">
        <v>20</v>
      </c>
      <c r="E1838" s="4" t="s">
        <v>2244</v>
      </c>
      <c r="F1838" s="4">
        <v>0.57399999999999995</v>
      </c>
      <c r="G1838" s="4">
        <v>24</v>
      </c>
      <c r="H1838" s="4" t="s">
        <v>22</v>
      </c>
      <c r="I1838" s="3">
        <v>43300</v>
      </c>
      <c r="J1838" s="3">
        <v>48300</v>
      </c>
      <c r="K1838" s="3">
        <v>44400</v>
      </c>
      <c r="L1838" s="3">
        <v>49500</v>
      </c>
      <c r="M1838" s="3">
        <v>45100</v>
      </c>
      <c r="N1838" s="3">
        <v>49500</v>
      </c>
      <c r="O1838" s="11">
        <v>49600</v>
      </c>
      <c r="P1838" s="11">
        <v>54000</v>
      </c>
      <c r="Q1838" s="11">
        <v>53100</v>
      </c>
      <c r="R1838" s="11">
        <v>57800</v>
      </c>
    </row>
    <row r="1839" spans="1:18" hidden="1">
      <c r="A1839" s="10" t="s">
        <v>2719</v>
      </c>
      <c r="B1839" s="10" t="str">
        <f t="shared" si="57"/>
        <v>BOVE500</v>
      </c>
      <c r="C1839" s="4" t="s">
        <v>2656</v>
      </c>
      <c r="D1839" s="4" t="s">
        <v>20</v>
      </c>
      <c r="E1839" s="4" t="s">
        <v>2244</v>
      </c>
      <c r="F1839" s="4">
        <v>0.56000000000000005</v>
      </c>
      <c r="G1839" s="4">
        <v>24</v>
      </c>
      <c r="H1839" s="4" t="s">
        <v>22</v>
      </c>
      <c r="I1839" s="3">
        <v>43300</v>
      </c>
      <c r="J1839" s="3">
        <v>48300</v>
      </c>
      <c r="K1839" s="3">
        <v>44400</v>
      </c>
      <c r="L1839" s="3">
        <v>49500</v>
      </c>
      <c r="M1839" s="3">
        <v>45100</v>
      </c>
      <c r="N1839" s="3">
        <v>49500</v>
      </c>
      <c r="O1839" s="11">
        <v>49600</v>
      </c>
      <c r="P1839" s="11">
        <v>54000</v>
      </c>
      <c r="Q1839" s="11">
        <v>53100</v>
      </c>
      <c r="R1839" s="11">
        <v>57800</v>
      </c>
    </row>
    <row r="1840" spans="1:18" hidden="1">
      <c r="A1840" s="10" t="s">
        <v>2720</v>
      </c>
      <c r="B1840" s="10" t="str">
        <f t="shared" si="57"/>
        <v>BOVE500</v>
      </c>
      <c r="C1840" s="4" t="s">
        <v>2658</v>
      </c>
      <c r="D1840" s="4" t="s">
        <v>20</v>
      </c>
      <c r="E1840" s="4" t="s">
        <v>2244</v>
      </c>
      <c r="F1840" s="4">
        <v>0.57599999999999996</v>
      </c>
      <c r="G1840" s="4">
        <v>24</v>
      </c>
      <c r="H1840" s="4" t="s">
        <v>22</v>
      </c>
      <c r="I1840" s="3">
        <v>43300</v>
      </c>
      <c r="J1840" s="3">
        <v>48300</v>
      </c>
      <c r="K1840" s="3">
        <v>44400</v>
      </c>
      <c r="L1840" s="3">
        <v>49500</v>
      </c>
      <c r="M1840" s="3">
        <v>45100</v>
      </c>
      <c r="N1840" s="3">
        <v>49500</v>
      </c>
      <c r="O1840" s="11">
        <v>49600</v>
      </c>
      <c r="P1840" s="11">
        <v>54000</v>
      </c>
      <c r="Q1840" s="11">
        <v>53100</v>
      </c>
      <c r="R1840" s="11">
        <v>57800</v>
      </c>
    </row>
    <row r="1841" spans="1:18" hidden="1">
      <c r="A1841" s="10" t="s">
        <v>2721</v>
      </c>
      <c r="B1841" s="10" t="str">
        <f>A1841</f>
        <v>BOVE500CPOL</v>
      </c>
      <c r="C1841" s="4" t="s">
        <v>2664</v>
      </c>
      <c r="D1841" s="4" t="s">
        <v>20</v>
      </c>
      <c r="E1841" s="4" t="s">
        <v>2244</v>
      </c>
      <c r="F1841" s="4">
        <v>0.56200000000000006</v>
      </c>
      <c r="G1841" s="4">
        <v>24</v>
      </c>
      <c r="H1841" s="4" t="s">
        <v>22</v>
      </c>
      <c r="I1841" s="3">
        <v>38200</v>
      </c>
      <c r="J1841" s="3">
        <v>42800</v>
      </c>
      <c r="K1841" s="3">
        <v>39200</v>
      </c>
      <c r="L1841" s="3">
        <v>43900</v>
      </c>
      <c r="M1841" s="3">
        <v>39800</v>
      </c>
      <c r="N1841" s="3">
        <v>43900</v>
      </c>
      <c r="O1841" s="11">
        <v>43800</v>
      </c>
      <c r="P1841" s="11">
        <v>48000</v>
      </c>
      <c r="Q1841" s="11">
        <v>46900</v>
      </c>
      <c r="R1841" s="11">
        <v>51400</v>
      </c>
    </row>
    <row r="1842" spans="1:18" hidden="1">
      <c r="A1842" s="10" t="s">
        <v>2722</v>
      </c>
      <c r="B1842" s="10" t="str">
        <f t="shared" si="57"/>
        <v>BOVE500</v>
      </c>
      <c r="C1842" s="4" t="s">
        <v>2666</v>
      </c>
      <c r="D1842" s="4" t="s">
        <v>20</v>
      </c>
      <c r="E1842" s="4" t="s">
        <v>2244</v>
      </c>
      <c r="F1842" s="4">
        <v>0.57499999999999996</v>
      </c>
      <c r="G1842" s="4">
        <v>24</v>
      </c>
      <c r="H1842" s="4" t="s">
        <v>22</v>
      </c>
      <c r="I1842" s="3">
        <v>43300</v>
      </c>
      <c r="J1842" s="3">
        <v>48300</v>
      </c>
      <c r="K1842" s="3">
        <v>44400</v>
      </c>
      <c r="L1842" s="3">
        <v>49500</v>
      </c>
      <c r="M1842" s="3">
        <v>45100</v>
      </c>
      <c r="N1842" s="3">
        <v>49500</v>
      </c>
      <c r="O1842" s="11">
        <v>49600</v>
      </c>
      <c r="P1842" s="11">
        <v>54000</v>
      </c>
      <c r="Q1842" s="11">
        <v>53100</v>
      </c>
      <c r="R1842" s="11">
        <v>57800</v>
      </c>
    </row>
    <row r="1843" spans="1:18" hidden="1">
      <c r="A1843" s="10" t="s">
        <v>2723</v>
      </c>
      <c r="B1843" s="10" t="str">
        <f t="shared" si="57"/>
        <v>BOVE500</v>
      </c>
      <c r="C1843" s="4" t="s">
        <v>2668</v>
      </c>
      <c r="D1843" s="4" t="s">
        <v>20</v>
      </c>
      <c r="E1843" s="4" t="s">
        <v>2244</v>
      </c>
      <c r="F1843" s="4">
        <v>0.56899999999999995</v>
      </c>
      <c r="G1843" s="4">
        <v>24</v>
      </c>
      <c r="H1843" s="4" t="s">
        <v>22</v>
      </c>
      <c r="I1843" s="3">
        <v>43300</v>
      </c>
      <c r="J1843" s="3">
        <v>48300</v>
      </c>
      <c r="K1843" s="3">
        <v>44400</v>
      </c>
      <c r="L1843" s="3">
        <v>49500</v>
      </c>
      <c r="M1843" s="3">
        <v>45100</v>
      </c>
      <c r="N1843" s="3">
        <v>49500</v>
      </c>
      <c r="O1843" s="11">
        <v>49600</v>
      </c>
      <c r="P1843" s="11">
        <v>54000</v>
      </c>
      <c r="Q1843" s="11">
        <v>53100</v>
      </c>
      <c r="R1843" s="11">
        <v>57800</v>
      </c>
    </row>
    <row r="1844" spans="1:18" hidden="1">
      <c r="A1844" s="10" t="s">
        <v>2724</v>
      </c>
      <c r="B1844" s="10" t="str">
        <f t="shared" si="57"/>
        <v>BOVE500</v>
      </c>
      <c r="C1844" s="4" t="s">
        <v>2670</v>
      </c>
      <c r="D1844" s="4" t="s">
        <v>20</v>
      </c>
      <c r="E1844" s="4" t="s">
        <v>2244</v>
      </c>
      <c r="F1844" s="4">
        <v>0.56899999999999995</v>
      </c>
      <c r="G1844" s="4">
        <v>24</v>
      </c>
      <c r="H1844" s="4" t="s">
        <v>22</v>
      </c>
      <c r="I1844" s="3">
        <v>43300</v>
      </c>
      <c r="J1844" s="3">
        <v>48300</v>
      </c>
      <c r="K1844" s="3">
        <v>44400</v>
      </c>
      <c r="L1844" s="3">
        <v>49500</v>
      </c>
      <c r="M1844" s="3">
        <v>45100</v>
      </c>
      <c r="N1844" s="3">
        <v>49500</v>
      </c>
      <c r="O1844" s="11">
        <v>49600</v>
      </c>
      <c r="P1844" s="11">
        <v>54000</v>
      </c>
      <c r="Q1844" s="11">
        <v>53100</v>
      </c>
      <c r="R1844" s="11">
        <v>57800</v>
      </c>
    </row>
    <row r="1845" spans="1:18" hidden="1">
      <c r="A1845" s="10" t="s">
        <v>2725</v>
      </c>
      <c r="B1845" s="10" t="str">
        <f t="shared" si="57"/>
        <v>BOVE500</v>
      </c>
      <c r="C1845" s="4" t="s">
        <v>2672</v>
      </c>
      <c r="D1845" s="4" t="s">
        <v>20</v>
      </c>
      <c r="E1845" s="4" t="s">
        <v>2244</v>
      </c>
      <c r="F1845" s="4">
        <v>0.57599999999999996</v>
      </c>
      <c r="G1845" s="4">
        <v>24</v>
      </c>
      <c r="H1845" s="4" t="s">
        <v>22</v>
      </c>
      <c r="I1845" s="3">
        <v>43300</v>
      </c>
      <c r="J1845" s="3">
        <v>48300</v>
      </c>
      <c r="K1845" s="3">
        <v>44400</v>
      </c>
      <c r="L1845" s="3">
        <v>49500</v>
      </c>
      <c r="M1845" s="3">
        <v>45100</v>
      </c>
      <c r="N1845" s="3">
        <v>49500</v>
      </c>
      <c r="O1845" s="11">
        <v>49600</v>
      </c>
      <c r="P1845" s="11">
        <v>54000</v>
      </c>
      <c r="Q1845" s="11">
        <v>53100</v>
      </c>
      <c r="R1845" s="11">
        <v>57800</v>
      </c>
    </row>
    <row r="1846" spans="1:18" hidden="1">
      <c r="A1846" s="10" t="s">
        <v>2726</v>
      </c>
      <c r="B1846" s="10" t="str">
        <f t="shared" si="57"/>
        <v>BOVE500</v>
      </c>
      <c r="C1846" s="4" t="s">
        <v>2674</v>
      </c>
      <c r="D1846" s="4" t="s">
        <v>20</v>
      </c>
      <c r="E1846" s="4" t="s">
        <v>2244</v>
      </c>
      <c r="F1846" s="4">
        <v>0.57699999999999996</v>
      </c>
      <c r="G1846" s="4">
        <v>24</v>
      </c>
      <c r="H1846" s="4" t="s">
        <v>22</v>
      </c>
      <c r="I1846" s="3">
        <v>43300</v>
      </c>
      <c r="J1846" s="3">
        <v>48300</v>
      </c>
      <c r="K1846" s="3">
        <v>44400</v>
      </c>
      <c r="L1846" s="3">
        <v>49500</v>
      </c>
      <c r="M1846" s="3">
        <v>45100</v>
      </c>
      <c r="N1846" s="3">
        <v>49500</v>
      </c>
      <c r="O1846" s="11">
        <v>49600</v>
      </c>
      <c r="P1846" s="11">
        <v>54000</v>
      </c>
      <c r="Q1846" s="11">
        <v>53100</v>
      </c>
      <c r="R1846" s="11">
        <v>57800</v>
      </c>
    </row>
    <row r="1847" spans="1:18" hidden="1">
      <c r="A1847" s="10" t="s">
        <v>2727</v>
      </c>
      <c r="B1847" s="10" t="str">
        <f t="shared" si="57"/>
        <v>BOVE500</v>
      </c>
      <c r="C1847" s="4" t="s">
        <v>2676</v>
      </c>
      <c r="D1847" s="4" t="s">
        <v>20</v>
      </c>
      <c r="E1847" s="4" t="s">
        <v>2244</v>
      </c>
      <c r="F1847" s="4">
        <v>0.58299999999999996</v>
      </c>
      <c r="G1847" s="4">
        <v>24</v>
      </c>
      <c r="H1847" s="4" t="s">
        <v>22</v>
      </c>
      <c r="I1847" s="3">
        <v>43300</v>
      </c>
      <c r="J1847" s="3">
        <v>48300</v>
      </c>
      <c r="K1847" s="3">
        <v>44400</v>
      </c>
      <c r="L1847" s="3">
        <v>49500</v>
      </c>
      <c r="M1847" s="3">
        <v>45100</v>
      </c>
      <c r="N1847" s="3">
        <v>49500</v>
      </c>
      <c r="O1847" s="11">
        <v>49600</v>
      </c>
      <c r="P1847" s="11">
        <v>54000</v>
      </c>
      <c r="Q1847" s="11">
        <v>53100</v>
      </c>
      <c r="R1847" s="11">
        <v>57800</v>
      </c>
    </row>
    <row r="1848" spans="1:18" hidden="1">
      <c r="A1848" s="10" t="s">
        <v>2728</v>
      </c>
      <c r="B1848" s="10" t="str">
        <f t="shared" si="57"/>
        <v>BOVE500</v>
      </c>
      <c r="C1848" s="4" t="s">
        <v>2678</v>
      </c>
      <c r="D1848" s="4" t="s">
        <v>20</v>
      </c>
      <c r="E1848" s="4" t="s">
        <v>2244</v>
      </c>
      <c r="F1848" s="4">
        <v>0.57399999999999995</v>
      </c>
      <c r="G1848" s="4">
        <v>24</v>
      </c>
      <c r="H1848" s="4" t="s">
        <v>22</v>
      </c>
      <c r="I1848" s="3">
        <v>43300</v>
      </c>
      <c r="J1848" s="3">
        <v>48300</v>
      </c>
      <c r="K1848" s="3">
        <v>44400</v>
      </c>
      <c r="L1848" s="3">
        <v>49500</v>
      </c>
      <c r="M1848" s="3">
        <v>45100</v>
      </c>
      <c r="N1848" s="3">
        <v>49500</v>
      </c>
      <c r="O1848" s="11">
        <v>49600</v>
      </c>
      <c r="P1848" s="11">
        <v>54000</v>
      </c>
      <c r="Q1848" s="11">
        <v>53100</v>
      </c>
      <c r="R1848" s="11">
        <v>57800</v>
      </c>
    </row>
    <row r="1849" spans="1:18" hidden="1">
      <c r="A1849" s="10" t="s">
        <v>2729</v>
      </c>
      <c r="B1849" s="10" t="str">
        <f t="shared" si="57"/>
        <v>BOVE500</v>
      </c>
      <c r="C1849" s="4" t="s">
        <v>2680</v>
      </c>
      <c r="D1849" s="4" t="s">
        <v>20</v>
      </c>
      <c r="E1849" s="4" t="s">
        <v>2244</v>
      </c>
      <c r="F1849" s="4">
        <v>0.56000000000000005</v>
      </c>
      <c r="G1849" s="4">
        <v>24</v>
      </c>
      <c r="H1849" s="4" t="s">
        <v>22</v>
      </c>
      <c r="I1849" s="3">
        <v>43300</v>
      </c>
      <c r="J1849" s="3">
        <v>48300</v>
      </c>
      <c r="K1849" s="3">
        <v>44400</v>
      </c>
      <c r="L1849" s="3">
        <v>49500</v>
      </c>
      <c r="M1849" s="3">
        <v>45100</v>
      </c>
      <c r="N1849" s="3">
        <v>49500</v>
      </c>
      <c r="O1849" s="11">
        <v>49600</v>
      </c>
      <c r="P1849" s="11">
        <v>54000</v>
      </c>
      <c r="Q1849" s="11">
        <v>53100</v>
      </c>
      <c r="R1849" s="11">
        <v>57800</v>
      </c>
    </row>
    <row r="1850" spans="1:18" hidden="1">
      <c r="A1850" s="10" t="s">
        <v>2730</v>
      </c>
      <c r="B1850" s="10" t="str">
        <f t="shared" si="57"/>
        <v>BOVE500</v>
      </c>
      <c r="C1850" s="4" t="s">
        <v>2682</v>
      </c>
      <c r="D1850" s="4" t="s">
        <v>20</v>
      </c>
      <c r="E1850" s="4" t="s">
        <v>2244</v>
      </c>
      <c r="F1850" s="4">
        <v>0.57599999999999996</v>
      </c>
      <c r="G1850" s="4">
        <v>24</v>
      </c>
      <c r="H1850" s="4" t="s">
        <v>22</v>
      </c>
      <c r="I1850" s="3">
        <v>43300</v>
      </c>
      <c r="J1850" s="3">
        <v>48300</v>
      </c>
      <c r="K1850" s="3">
        <v>44400</v>
      </c>
      <c r="L1850" s="3">
        <v>49500</v>
      </c>
      <c r="M1850" s="3">
        <v>45100</v>
      </c>
      <c r="N1850" s="3">
        <v>49500</v>
      </c>
      <c r="O1850" s="11">
        <v>49600</v>
      </c>
      <c r="P1850" s="11">
        <v>54000</v>
      </c>
      <c r="Q1850" s="11">
        <v>53100</v>
      </c>
      <c r="R1850" s="11">
        <v>57800</v>
      </c>
    </row>
    <row r="1851" spans="1:18" hidden="1">
      <c r="A1851" s="10" t="s">
        <v>2731</v>
      </c>
      <c r="B1851" s="10" t="str">
        <f t="shared" si="57"/>
        <v>BOVE500</v>
      </c>
      <c r="C1851" s="4" t="s">
        <v>2732</v>
      </c>
      <c r="D1851" s="4" t="s">
        <v>20</v>
      </c>
      <c r="E1851" s="4" t="s">
        <v>2244</v>
      </c>
      <c r="F1851" s="4">
        <v>0.57499999999999996</v>
      </c>
      <c r="G1851" s="4">
        <v>24</v>
      </c>
      <c r="H1851" s="4" t="s">
        <v>22</v>
      </c>
      <c r="I1851" s="3">
        <v>43300</v>
      </c>
      <c r="J1851" s="3">
        <v>48300</v>
      </c>
      <c r="K1851" s="3">
        <v>44400</v>
      </c>
      <c r="L1851" s="3">
        <v>49500</v>
      </c>
      <c r="M1851" s="3">
        <v>45100</v>
      </c>
      <c r="N1851" s="3">
        <v>49500</v>
      </c>
      <c r="O1851" s="11">
        <v>49600</v>
      </c>
      <c r="P1851" s="11">
        <v>54000</v>
      </c>
      <c r="Q1851" s="11">
        <v>53100</v>
      </c>
      <c r="R1851" s="11">
        <v>57800</v>
      </c>
    </row>
    <row r="1852" spans="1:18" hidden="1">
      <c r="A1852" s="10" t="s">
        <v>2733</v>
      </c>
      <c r="B1852" s="10" t="str">
        <f t="shared" si="57"/>
        <v>BOVE500</v>
      </c>
      <c r="C1852" s="4" t="s">
        <v>2734</v>
      </c>
      <c r="D1852" s="4" t="s">
        <v>20</v>
      </c>
      <c r="E1852" s="4" t="s">
        <v>2244</v>
      </c>
      <c r="F1852" s="4">
        <v>0.57799999999999996</v>
      </c>
      <c r="G1852" s="4">
        <v>24</v>
      </c>
      <c r="H1852" s="4" t="s">
        <v>22</v>
      </c>
      <c r="I1852" s="3">
        <v>43300</v>
      </c>
      <c r="J1852" s="3">
        <v>48300</v>
      </c>
      <c r="K1852" s="3">
        <v>44400</v>
      </c>
      <c r="L1852" s="3">
        <v>49500</v>
      </c>
      <c r="M1852" s="3">
        <v>45100</v>
      </c>
      <c r="N1852" s="3">
        <v>49500</v>
      </c>
      <c r="O1852" s="11">
        <v>49600</v>
      </c>
      <c r="P1852" s="11">
        <v>54000</v>
      </c>
      <c r="Q1852" s="11">
        <v>53100</v>
      </c>
      <c r="R1852" s="11">
        <v>57800</v>
      </c>
    </row>
    <row r="1853" spans="1:18" hidden="1">
      <c r="A1853" s="10" t="s">
        <v>2735</v>
      </c>
      <c r="B1853" s="10" t="str">
        <f>A1853</f>
        <v>BOVE500CSPOL</v>
      </c>
      <c r="C1853" s="4" t="s">
        <v>2688</v>
      </c>
      <c r="D1853" s="4" t="s">
        <v>20</v>
      </c>
      <c r="E1853" s="4" t="s">
        <v>2244</v>
      </c>
      <c r="F1853" s="4">
        <v>0.56200000000000006</v>
      </c>
      <c r="G1853" s="4">
        <v>24</v>
      </c>
      <c r="H1853" s="4" t="s">
        <v>22</v>
      </c>
      <c r="I1853" s="3">
        <v>38200</v>
      </c>
      <c r="J1853" s="3">
        <v>42800</v>
      </c>
      <c r="K1853" s="3">
        <v>39200</v>
      </c>
      <c r="L1853" s="3">
        <v>43900</v>
      </c>
      <c r="M1853" s="3">
        <v>39800</v>
      </c>
      <c r="N1853" s="3">
        <v>43900</v>
      </c>
      <c r="O1853" s="11">
        <v>43800</v>
      </c>
      <c r="P1853" s="11">
        <v>48000</v>
      </c>
      <c r="Q1853" s="11">
        <v>46900</v>
      </c>
      <c r="R1853" s="11">
        <v>51400</v>
      </c>
    </row>
    <row r="1854" spans="1:18" hidden="1">
      <c r="A1854" s="10" t="s">
        <v>2736</v>
      </c>
      <c r="B1854" s="10" t="str">
        <f t="shared" si="57"/>
        <v>BOWO001</v>
      </c>
      <c r="C1854" s="4" t="s">
        <v>2737</v>
      </c>
      <c r="D1854" s="4" t="s">
        <v>20</v>
      </c>
      <c r="E1854" s="4" t="s">
        <v>770</v>
      </c>
      <c r="F1854" s="4">
        <v>1.0226</v>
      </c>
      <c r="G1854" s="4">
        <v>24</v>
      </c>
      <c r="H1854" s="4" t="s">
        <v>22</v>
      </c>
      <c r="I1854" s="3">
        <v>75900</v>
      </c>
      <c r="J1854" s="3">
        <v>84400</v>
      </c>
      <c r="K1854" s="3">
        <v>77800</v>
      </c>
      <c r="L1854" s="3">
        <v>86500</v>
      </c>
      <c r="M1854" s="3">
        <v>79000</v>
      </c>
      <c r="N1854" s="3">
        <v>86500</v>
      </c>
      <c r="O1854" s="11">
        <v>86900</v>
      </c>
      <c r="P1854" s="11">
        <v>94400</v>
      </c>
      <c r="Q1854" s="11">
        <v>91200</v>
      </c>
      <c r="R1854" s="11">
        <v>99000</v>
      </c>
    </row>
    <row r="1855" spans="1:18" hidden="1">
      <c r="A1855" s="10" t="s">
        <v>2738</v>
      </c>
      <c r="B1855" s="10" t="str">
        <f t="shared" si="57"/>
        <v>BOWO001</v>
      </c>
      <c r="C1855" s="4" t="s">
        <v>2739</v>
      </c>
      <c r="D1855" s="4" t="s">
        <v>20</v>
      </c>
      <c r="E1855" s="4" t="s">
        <v>770</v>
      </c>
      <c r="F1855" s="4">
        <v>1.0226</v>
      </c>
      <c r="G1855" s="4">
        <v>24</v>
      </c>
      <c r="H1855" s="4" t="s">
        <v>22</v>
      </c>
      <c r="I1855" s="3">
        <v>75900</v>
      </c>
      <c r="J1855" s="3">
        <v>84400</v>
      </c>
      <c r="K1855" s="3">
        <v>77800</v>
      </c>
      <c r="L1855" s="3">
        <v>86500</v>
      </c>
      <c r="M1855" s="3">
        <v>79000</v>
      </c>
      <c r="N1855" s="3">
        <v>86500</v>
      </c>
      <c r="O1855" s="11">
        <v>86900</v>
      </c>
      <c r="P1855" s="11">
        <v>94400</v>
      </c>
      <c r="Q1855" s="11">
        <v>91200</v>
      </c>
      <c r="R1855" s="11">
        <v>99000</v>
      </c>
    </row>
    <row r="1856" spans="1:18" hidden="1">
      <c r="A1856" s="10" t="s">
        <v>2740</v>
      </c>
      <c r="B1856" s="10" t="str">
        <f t="shared" si="57"/>
        <v>BOWO001</v>
      </c>
      <c r="C1856" s="4" t="s">
        <v>2741</v>
      </c>
      <c r="D1856" s="4" t="s">
        <v>20</v>
      </c>
      <c r="E1856" s="4" t="s">
        <v>770</v>
      </c>
      <c r="F1856" s="4">
        <v>1.0226</v>
      </c>
      <c r="G1856" s="4">
        <v>24</v>
      </c>
      <c r="H1856" s="4" t="s">
        <v>22</v>
      </c>
      <c r="I1856" s="3">
        <v>75900</v>
      </c>
      <c r="J1856" s="3">
        <v>84400</v>
      </c>
      <c r="K1856" s="3">
        <v>77800</v>
      </c>
      <c r="L1856" s="3">
        <v>86500</v>
      </c>
      <c r="M1856" s="3">
        <v>79000</v>
      </c>
      <c r="N1856" s="3">
        <v>86500</v>
      </c>
      <c r="O1856" s="11">
        <v>86900</v>
      </c>
      <c r="P1856" s="11">
        <v>94400</v>
      </c>
      <c r="Q1856" s="11">
        <v>91200</v>
      </c>
      <c r="R1856" s="11">
        <v>99000</v>
      </c>
    </row>
    <row r="1857" spans="1:18" hidden="1">
      <c r="A1857" s="10" t="s">
        <v>2742</v>
      </c>
      <c r="B1857" s="10" t="str">
        <f t="shared" si="57"/>
        <v>BOWO001</v>
      </c>
      <c r="C1857" s="4" t="s">
        <v>2743</v>
      </c>
      <c r="D1857" s="4" t="s">
        <v>20</v>
      </c>
      <c r="E1857" s="4" t="s">
        <v>770</v>
      </c>
      <c r="F1857" s="4">
        <v>1.0226</v>
      </c>
      <c r="G1857" s="4">
        <v>24</v>
      </c>
      <c r="H1857" s="4" t="s">
        <v>22</v>
      </c>
      <c r="I1857" s="3">
        <v>75900</v>
      </c>
      <c r="J1857" s="3">
        <v>84400</v>
      </c>
      <c r="K1857" s="3">
        <v>77800</v>
      </c>
      <c r="L1857" s="3">
        <v>86500</v>
      </c>
      <c r="M1857" s="3">
        <v>79000</v>
      </c>
      <c r="N1857" s="3">
        <v>86500</v>
      </c>
      <c r="O1857" s="11">
        <v>86900</v>
      </c>
      <c r="P1857" s="11">
        <v>94400</v>
      </c>
      <c r="Q1857" s="11">
        <v>91200</v>
      </c>
      <c r="R1857" s="11">
        <v>99000</v>
      </c>
    </row>
    <row r="1858" spans="1:18" hidden="1">
      <c r="A1858" s="10" t="s">
        <v>2744</v>
      </c>
      <c r="B1858" s="10" t="str">
        <f t="shared" si="57"/>
        <v>BOWO001</v>
      </c>
      <c r="C1858" s="4" t="s">
        <v>2745</v>
      </c>
      <c r="D1858" s="4" t="s">
        <v>20</v>
      </c>
      <c r="E1858" s="4" t="s">
        <v>770</v>
      </c>
      <c r="F1858" s="4">
        <v>1.0226</v>
      </c>
      <c r="G1858" s="4">
        <v>24</v>
      </c>
      <c r="H1858" s="4" t="s">
        <v>22</v>
      </c>
      <c r="I1858" s="3">
        <v>75900</v>
      </c>
      <c r="J1858" s="3">
        <v>84400</v>
      </c>
      <c r="K1858" s="3">
        <v>77800</v>
      </c>
      <c r="L1858" s="3">
        <v>86500</v>
      </c>
      <c r="M1858" s="3">
        <v>79000</v>
      </c>
      <c r="N1858" s="3">
        <v>86500</v>
      </c>
      <c r="O1858" s="11">
        <v>86900</v>
      </c>
      <c r="P1858" s="11">
        <v>94400</v>
      </c>
      <c r="Q1858" s="11">
        <v>91200</v>
      </c>
      <c r="R1858" s="11">
        <v>99000</v>
      </c>
    </row>
    <row r="1859" spans="1:18" hidden="1">
      <c r="A1859" s="10" t="s">
        <v>2746</v>
      </c>
      <c r="B1859" s="10" t="str">
        <f t="shared" si="57"/>
        <v>BOWO001</v>
      </c>
      <c r="C1859" s="4" t="s">
        <v>2747</v>
      </c>
      <c r="D1859" s="4" t="s">
        <v>20</v>
      </c>
      <c r="E1859" s="4" t="s">
        <v>770</v>
      </c>
      <c r="F1859" s="4">
        <v>1.0226</v>
      </c>
      <c r="G1859" s="4">
        <v>24</v>
      </c>
      <c r="H1859" s="4" t="s">
        <v>22</v>
      </c>
      <c r="I1859" s="3">
        <v>75900</v>
      </c>
      <c r="J1859" s="3">
        <v>84400</v>
      </c>
      <c r="K1859" s="3">
        <v>77800</v>
      </c>
      <c r="L1859" s="3">
        <v>86500</v>
      </c>
      <c r="M1859" s="3">
        <v>79000</v>
      </c>
      <c r="N1859" s="3">
        <v>86500</v>
      </c>
      <c r="O1859" s="11">
        <v>86900</v>
      </c>
      <c r="P1859" s="11">
        <v>94400</v>
      </c>
      <c r="Q1859" s="11">
        <v>91200</v>
      </c>
      <c r="R1859" s="11">
        <v>99000</v>
      </c>
    </row>
    <row r="1860" spans="1:18" hidden="1">
      <c r="A1860" s="10" t="s">
        <v>2748</v>
      </c>
      <c r="B1860" s="10" t="str">
        <f t="shared" si="57"/>
        <v>BOWO001</v>
      </c>
      <c r="C1860" s="4" t="s">
        <v>2749</v>
      </c>
      <c r="D1860" s="4" t="s">
        <v>20</v>
      </c>
      <c r="E1860" s="4" t="s">
        <v>770</v>
      </c>
      <c r="F1860" s="4">
        <v>1.0226</v>
      </c>
      <c r="G1860" s="4">
        <v>24</v>
      </c>
      <c r="H1860" s="4" t="s">
        <v>22</v>
      </c>
      <c r="I1860" s="3">
        <v>75900</v>
      </c>
      <c r="J1860" s="3">
        <v>84400</v>
      </c>
      <c r="K1860" s="3">
        <v>77800</v>
      </c>
      <c r="L1860" s="3">
        <v>86500</v>
      </c>
      <c r="M1860" s="3">
        <v>79000</v>
      </c>
      <c r="N1860" s="3">
        <v>86500</v>
      </c>
      <c r="O1860" s="11">
        <v>86900</v>
      </c>
      <c r="P1860" s="11">
        <v>94400</v>
      </c>
      <c r="Q1860" s="11">
        <v>91200</v>
      </c>
      <c r="R1860" s="11">
        <v>99000</v>
      </c>
    </row>
    <row r="1861" spans="1:18" hidden="1">
      <c r="A1861" s="10" t="s">
        <v>2750</v>
      </c>
      <c r="B1861" s="10" t="str">
        <f t="shared" si="57"/>
        <v>BOWO001</v>
      </c>
      <c r="C1861" s="4" t="s">
        <v>2751</v>
      </c>
      <c r="D1861" s="4" t="s">
        <v>20</v>
      </c>
      <c r="E1861" s="4" t="s">
        <v>770</v>
      </c>
      <c r="F1861" s="4">
        <v>1.0226</v>
      </c>
      <c r="G1861" s="4">
        <v>24</v>
      </c>
      <c r="H1861" s="4" t="s">
        <v>22</v>
      </c>
      <c r="I1861" s="3">
        <v>75900</v>
      </c>
      <c r="J1861" s="3">
        <v>84400</v>
      </c>
      <c r="K1861" s="3">
        <v>77800</v>
      </c>
      <c r="L1861" s="3">
        <v>86500</v>
      </c>
      <c r="M1861" s="3">
        <v>79000</v>
      </c>
      <c r="N1861" s="3">
        <v>86500</v>
      </c>
      <c r="O1861" s="11">
        <v>86900</v>
      </c>
      <c r="P1861" s="11">
        <v>94400</v>
      </c>
      <c r="Q1861" s="11">
        <v>91200</v>
      </c>
      <c r="R1861" s="11">
        <v>99000</v>
      </c>
    </row>
    <row r="1862" spans="1:18" hidden="1">
      <c r="A1862" s="10" t="s">
        <v>2752</v>
      </c>
      <c r="B1862" s="10" t="str">
        <f t="shared" si="57"/>
        <v>BOWO001</v>
      </c>
      <c r="C1862" s="4" t="s">
        <v>2753</v>
      </c>
      <c r="D1862" s="4" t="s">
        <v>20</v>
      </c>
      <c r="E1862" s="4" t="s">
        <v>770</v>
      </c>
      <c r="F1862" s="4">
        <v>1.0226</v>
      </c>
      <c r="G1862" s="4">
        <v>24</v>
      </c>
      <c r="H1862" s="4" t="s">
        <v>22</v>
      </c>
      <c r="I1862" s="3">
        <v>75900</v>
      </c>
      <c r="J1862" s="3">
        <v>84400</v>
      </c>
      <c r="K1862" s="3">
        <v>77800</v>
      </c>
      <c r="L1862" s="3">
        <v>86500</v>
      </c>
      <c r="M1862" s="3">
        <v>79000</v>
      </c>
      <c r="N1862" s="3">
        <v>86500</v>
      </c>
      <c r="O1862" s="11">
        <v>86900</v>
      </c>
      <c r="P1862" s="11">
        <v>94400</v>
      </c>
      <c r="Q1862" s="11">
        <v>91200</v>
      </c>
      <c r="R1862" s="11">
        <v>99000</v>
      </c>
    </row>
    <row r="1863" spans="1:18" hidden="1">
      <c r="A1863" s="10" t="s">
        <v>2754</v>
      </c>
      <c r="B1863" s="10" t="str">
        <f t="shared" si="57"/>
        <v>BOWO001</v>
      </c>
      <c r="C1863" s="4" t="s">
        <v>2755</v>
      </c>
      <c r="D1863" s="4" t="s">
        <v>20</v>
      </c>
      <c r="E1863" s="4" t="s">
        <v>770</v>
      </c>
      <c r="F1863" s="4">
        <v>1.0226</v>
      </c>
      <c r="G1863" s="4">
        <v>24</v>
      </c>
      <c r="H1863" s="4" t="s">
        <v>22</v>
      </c>
      <c r="I1863" s="3">
        <v>75900</v>
      </c>
      <c r="J1863" s="3">
        <v>84400</v>
      </c>
      <c r="K1863" s="3">
        <v>77800</v>
      </c>
      <c r="L1863" s="3">
        <v>86500</v>
      </c>
      <c r="M1863" s="3">
        <v>79000</v>
      </c>
      <c r="N1863" s="3">
        <v>86500</v>
      </c>
      <c r="O1863" s="11">
        <v>86900</v>
      </c>
      <c r="P1863" s="11">
        <v>94400</v>
      </c>
      <c r="Q1863" s="11">
        <v>91200</v>
      </c>
      <c r="R1863" s="11">
        <v>99000</v>
      </c>
    </row>
    <row r="1864" spans="1:18" hidden="1">
      <c r="A1864" s="10" t="s">
        <v>2756</v>
      </c>
      <c r="B1864" s="10" t="str">
        <f t="shared" si="57"/>
        <v>BOWS001</v>
      </c>
      <c r="C1864" s="4" t="s">
        <v>2757</v>
      </c>
      <c r="D1864" s="4" t="s">
        <v>20</v>
      </c>
      <c r="E1864" s="4" t="s">
        <v>21</v>
      </c>
      <c r="F1864" s="4">
        <v>1.10128</v>
      </c>
      <c r="G1864" s="4">
        <v>24</v>
      </c>
      <c r="H1864" s="4" t="s">
        <v>22</v>
      </c>
      <c r="I1864" s="3">
        <v>43500</v>
      </c>
      <c r="J1864" s="3">
        <v>49100</v>
      </c>
      <c r="K1864" s="3">
        <v>44600</v>
      </c>
      <c r="L1864" s="3">
        <v>50300</v>
      </c>
      <c r="M1864" s="3">
        <v>45300</v>
      </c>
      <c r="N1864" s="3">
        <v>50300</v>
      </c>
      <c r="O1864" s="11">
        <v>49800</v>
      </c>
      <c r="P1864" s="11">
        <v>55000</v>
      </c>
      <c r="Q1864" s="11">
        <v>52300</v>
      </c>
      <c r="R1864" s="11">
        <v>57700</v>
      </c>
    </row>
    <row r="1865" spans="1:18" hidden="1">
      <c r="A1865" s="10" t="s">
        <v>2758</v>
      </c>
      <c r="B1865" s="10" t="str">
        <f t="shared" si="57"/>
        <v>BOWS001</v>
      </c>
      <c r="C1865" s="4" t="s">
        <v>2759</v>
      </c>
      <c r="D1865" s="4" t="s">
        <v>20</v>
      </c>
      <c r="E1865" s="4" t="s">
        <v>21</v>
      </c>
      <c r="F1865" s="4">
        <v>1.10128</v>
      </c>
      <c r="G1865" s="4">
        <v>24</v>
      </c>
      <c r="H1865" s="4" t="s">
        <v>22</v>
      </c>
      <c r="I1865" s="3">
        <v>43500</v>
      </c>
      <c r="J1865" s="3">
        <v>49100</v>
      </c>
      <c r="K1865" s="3">
        <v>44600</v>
      </c>
      <c r="L1865" s="3">
        <v>50300</v>
      </c>
      <c r="M1865" s="3">
        <v>45300</v>
      </c>
      <c r="N1865" s="3">
        <v>50300</v>
      </c>
      <c r="O1865" s="11">
        <v>49800</v>
      </c>
      <c r="P1865" s="11">
        <v>55000</v>
      </c>
      <c r="Q1865" s="11">
        <v>52300</v>
      </c>
      <c r="R1865" s="11">
        <v>57700</v>
      </c>
    </row>
    <row r="1866" spans="1:18" hidden="1">
      <c r="A1866" s="10" t="s">
        <v>2760</v>
      </c>
      <c r="B1866" s="10" t="str">
        <f t="shared" si="57"/>
        <v>BOWS001</v>
      </c>
      <c r="C1866" s="4" t="s">
        <v>2761</v>
      </c>
      <c r="D1866" s="4" t="s">
        <v>20</v>
      </c>
      <c r="E1866" s="4" t="s">
        <v>21</v>
      </c>
      <c r="F1866" s="4">
        <v>1.10128</v>
      </c>
      <c r="G1866" s="4">
        <v>24</v>
      </c>
      <c r="H1866" s="4" t="s">
        <v>22</v>
      </c>
      <c r="I1866" s="3">
        <v>43500</v>
      </c>
      <c r="J1866" s="3">
        <v>49100</v>
      </c>
      <c r="K1866" s="3">
        <v>44600</v>
      </c>
      <c r="L1866" s="3">
        <v>50300</v>
      </c>
      <c r="M1866" s="3">
        <v>45300</v>
      </c>
      <c r="N1866" s="3">
        <v>50300</v>
      </c>
      <c r="O1866" s="11">
        <v>49800</v>
      </c>
      <c r="P1866" s="11">
        <v>55000</v>
      </c>
      <c r="Q1866" s="11">
        <v>52300</v>
      </c>
      <c r="R1866" s="11">
        <v>57700</v>
      </c>
    </row>
    <row r="1867" spans="1:18" hidden="1">
      <c r="A1867" s="10" t="s">
        <v>2762</v>
      </c>
      <c r="B1867" s="10" t="str">
        <f t="shared" si="57"/>
        <v>BOWS001</v>
      </c>
      <c r="C1867" s="4" t="s">
        <v>2763</v>
      </c>
      <c r="D1867" s="4" t="s">
        <v>20</v>
      </c>
      <c r="E1867" s="4" t="s">
        <v>21</v>
      </c>
      <c r="F1867" s="4">
        <v>1.10128</v>
      </c>
      <c r="G1867" s="4">
        <v>24</v>
      </c>
      <c r="H1867" s="4" t="s">
        <v>22</v>
      </c>
      <c r="I1867" s="3">
        <v>43500</v>
      </c>
      <c r="J1867" s="3">
        <v>49100</v>
      </c>
      <c r="K1867" s="3">
        <v>44600</v>
      </c>
      <c r="L1867" s="3">
        <v>50300</v>
      </c>
      <c r="M1867" s="3">
        <v>45300</v>
      </c>
      <c r="N1867" s="3">
        <v>50300</v>
      </c>
      <c r="O1867" s="11">
        <v>49800</v>
      </c>
      <c r="P1867" s="11">
        <v>55000</v>
      </c>
      <c r="Q1867" s="11">
        <v>52300</v>
      </c>
      <c r="R1867" s="11">
        <v>57700</v>
      </c>
    </row>
    <row r="1868" spans="1:18" hidden="1">
      <c r="A1868" s="10" t="s">
        <v>2764</v>
      </c>
      <c r="B1868" s="10" t="str">
        <f t="shared" si="57"/>
        <v>BOWS001</v>
      </c>
      <c r="C1868" s="4" t="s">
        <v>2765</v>
      </c>
      <c r="D1868" s="4" t="s">
        <v>20</v>
      </c>
      <c r="E1868" s="4" t="s">
        <v>21</v>
      </c>
      <c r="F1868" s="4">
        <v>1.10128</v>
      </c>
      <c r="G1868" s="4">
        <v>24</v>
      </c>
      <c r="H1868" s="4" t="s">
        <v>22</v>
      </c>
      <c r="I1868" s="3">
        <v>43500</v>
      </c>
      <c r="J1868" s="3">
        <v>49100</v>
      </c>
      <c r="K1868" s="3">
        <v>44600</v>
      </c>
      <c r="L1868" s="3">
        <v>50300</v>
      </c>
      <c r="M1868" s="3">
        <v>45300</v>
      </c>
      <c r="N1868" s="3">
        <v>50300</v>
      </c>
      <c r="O1868" s="11">
        <v>49800</v>
      </c>
      <c r="P1868" s="11">
        <v>55000</v>
      </c>
      <c r="Q1868" s="11">
        <v>52300</v>
      </c>
      <c r="R1868" s="11">
        <v>57700</v>
      </c>
    </row>
    <row r="1869" spans="1:18" hidden="1">
      <c r="A1869" s="10" t="s">
        <v>2766</v>
      </c>
      <c r="B1869" s="10" t="str">
        <f t="shared" si="57"/>
        <v>BOWS001</v>
      </c>
      <c r="C1869" s="4" t="s">
        <v>2767</v>
      </c>
      <c r="D1869" s="4" t="s">
        <v>20</v>
      </c>
      <c r="E1869" s="4" t="s">
        <v>21</v>
      </c>
      <c r="F1869" s="4">
        <v>1.10128</v>
      </c>
      <c r="G1869" s="4">
        <v>24</v>
      </c>
      <c r="H1869" s="4" t="s">
        <v>22</v>
      </c>
      <c r="I1869" s="3">
        <v>43500</v>
      </c>
      <c r="J1869" s="3">
        <v>49100</v>
      </c>
      <c r="K1869" s="3">
        <v>44600</v>
      </c>
      <c r="L1869" s="3">
        <v>50300</v>
      </c>
      <c r="M1869" s="3">
        <v>45300</v>
      </c>
      <c r="N1869" s="3">
        <v>50300</v>
      </c>
      <c r="O1869" s="11">
        <v>49800</v>
      </c>
      <c r="P1869" s="11">
        <v>55000</v>
      </c>
      <c r="Q1869" s="11">
        <v>52300</v>
      </c>
      <c r="R1869" s="11">
        <v>57700</v>
      </c>
    </row>
    <row r="1870" spans="1:18" hidden="1">
      <c r="A1870" s="10" t="s">
        <v>2768</v>
      </c>
      <c r="B1870" s="10" t="str">
        <f t="shared" si="57"/>
        <v>GIBA001</v>
      </c>
      <c r="C1870" s="4" t="s">
        <v>2769</v>
      </c>
      <c r="D1870" s="4" t="s">
        <v>2770</v>
      </c>
      <c r="E1870" s="4" t="s">
        <v>21</v>
      </c>
      <c r="F1870" s="4">
        <v>0.98</v>
      </c>
      <c r="G1870" s="4">
        <v>12</v>
      </c>
      <c r="H1870" s="4" t="s">
        <v>22</v>
      </c>
      <c r="I1870" s="3">
        <v>39300</v>
      </c>
      <c r="J1870" s="3">
        <v>40900</v>
      </c>
      <c r="K1870" s="3">
        <v>39300</v>
      </c>
      <c r="L1870" s="3">
        <v>40900</v>
      </c>
      <c r="M1870" s="3">
        <v>39300</v>
      </c>
      <c r="N1870" s="3">
        <v>40900</v>
      </c>
      <c r="O1870" s="11">
        <v>42100</v>
      </c>
      <c r="P1870" s="11">
        <v>43500</v>
      </c>
      <c r="Q1870" s="11">
        <v>44200</v>
      </c>
      <c r="R1870" s="11">
        <v>45600</v>
      </c>
    </row>
    <row r="1871" spans="1:18" hidden="1">
      <c r="A1871" s="4" t="s">
        <v>2771</v>
      </c>
      <c r="B1871" s="4" t="s">
        <v>2771</v>
      </c>
      <c r="C1871" s="4" t="s">
        <v>2772</v>
      </c>
      <c r="D1871" s="4" t="s">
        <v>2770</v>
      </c>
      <c r="E1871" s="4" t="s">
        <v>21</v>
      </c>
      <c r="F1871" s="4">
        <v>1.0089999999999999</v>
      </c>
      <c r="G1871" s="4">
        <v>24</v>
      </c>
      <c r="H1871" s="4" t="s">
        <v>22</v>
      </c>
      <c r="I1871" s="3">
        <v>11300</v>
      </c>
      <c r="J1871" s="3">
        <v>12000</v>
      </c>
      <c r="K1871" s="3">
        <v>11300</v>
      </c>
      <c r="L1871" s="3">
        <v>12000</v>
      </c>
      <c r="M1871" s="3">
        <v>11300</v>
      </c>
      <c r="N1871" s="3">
        <v>12000</v>
      </c>
      <c r="O1871" s="11">
        <v>12100</v>
      </c>
      <c r="P1871" s="11">
        <v>12900</v>
      </c>
      <c r="Q1871" s="11">
        <v>12700</v>
      </c>
      <c r="R1871" s="11">
        <v>13500</v>
      </c>
    </row>
    <row r="1872" spans="1:18" hidden="1">
      <c r="A1872" s="4" t="s">
        <v>2773</v>
      </c>
      <c r="B1872" s="4" t="s">
        <v>2773</v>
      </c>
      <c r="C1872" s="4" t="s">
        <v>2774</v>
      </c>
      <c r="D1872" s="4" t="s">
        <v>2770</v>
      </c>
      <c r="E1872" s="4" t="s">
        <v>21</v>
      </c>
      <c r="F1872" s="4">
        <v>1.0089999999999999</v>
      </c>
      <c r="G1872" s="4">
        <v>24</v>
      </c>
      <c r="H1872" s="4" t="s">
        <v>22</v>
      </c>
      <c r="I1872" s="3">
        <v>11300</v>
      </c>
      <c r="J1872" s="3">
        <v>12000</v>
      </c>
      <c r="K1872" s="3">
        <v>11300</v>
      </c>
      <c r="L1872" s="3">
        <v>12000</v>
      </c>
      <c r="M1872" s="3">
        <v>11300</v>
      </c>
      <c r="N1872" s="3">
        <v>12000</v>
      </c>
      <c r="O1872" s="11">
        <v>12100</v>
      </c>
      <c r="P1872" s="11">
        <v>12900</v>
      </c>
      <c r="Q1872" s="11">
        <v>12700</v>
      </c>
      <c r="R1872" s="11">
        <v>13500</v>
      </c>
    </row>
    <row r="1873" spans="1:18" hidden="1">
      <c r="A1873" s="4" t="s">
        <v>2775</v>
      </c>
      <c r="B1873" s="4" t="s">
        <v>2775</v>
      </c>
      <c r="C1873" s="4" t="s">
        <v>2776</v>
      </c>
      <c r="D1873" s="4" t="s">
        <v>2770</v>
      </c>
      <c r="E1873" s="4" t="s">
        <v>21</v>
      </c>
      <c r="F1873" s="4">
        <v>1.0089999999999999</v>
      </c>
      <c r="G1873" s="4">
        <v>24</v>
      </c>
      <c r="H1873" s="4" t="s">
        <v>22</v>
      </c>
      <c r="I1873" s="3">
        <v>11300</v>
      </c>
      <c r="J1873" s="3">
        <v>12000</v>
      </c>
      <c r="K1873" s="3">
        <v>11300</v>
      </c>
      <c r="L1873" s="3">
        <v>12000</v>
      </c>
      <c r="M1873" s="3">
        <v>11300</v>
      </c>
      <c r="N1873" s="3">
        <v>12000</v>
      </c>
      <c r="O1873" s="11">
        <v>12100</v>
      </c>
      <c r="P1873" s="11">
        <v>12900</v>
      </c>
      <c r="Q1873" s="11">
        <v>12700</v>
      </c>
      <c r="R1873" s="11">
        <v>13500</v>
      </c>
    </row>
    <row r="1874" spans="1:18" hidden="1">
      <c r="A1874" s="10" t="s">
        <v>2777</v>
      </c>
      <c r="B1874" s="10" t="s">
        <v>2777</v>
      </c>
      <c r="C1874" s="4" t="s">
        <v>2778</v>
      </c>
      <c r="D1874" s="4" t="s">
        <v>2770</v>
      </c>
      <c r="E1874" s="4" t="s">
        <v>21</v>
      </c>
      <c r="F1874" s="4">
        <v>1.0089999999999999</v>
      </c>
      <c r="G1874" s="4">
        <v>24</v>
      </c>
      <c r="H1874" s="4" t="s">
        <v>22</v>
      </c>
      <c r="I1874" s="3">
        <v>11300</v>
      </c>
      <c r="J1874" s="3">
        <v>12000</v>
      </c>
      <c r="K1874" s="3">
        <v>11300</v>
      </c>
      <c r="L1874" s="3">
        <v>12000</v>
      </c>
      <c r="M1874" s="3">
        <v>11300</v>
      </c>
      <c r="N1874" s="3">
        <v>12000</v>
      </c>
      <c r="O1874" s="11">
        <v>12100</v>
      </c>
      <c r="P1874" s="11">
        <v>12900</v>
      </c>
      <c r="Q1874" s="11">
        <v>12700</v>
      </c>
      <c r="R1874" s="11">
        <v>13500</v>
      </c>
    </row>
    <row r="1875" spans="1:18" hidden="1">
      <c r="A1875" s="10" t="s">
        <v>2779</v>
      </c>
      <c r="B1875" s="10" t="s">
        <v>2779</v>
      </c>
      <c r="C1875" s="4" t="s">
        <v>2780</v>
      </c>
      <c r="D1875" s="4" t="s">
        <v>2770</v>
      </c>
      <c r="E1875" s="4" t="s">
        <v>21</v>
      </c>
      <c r="F1875" s="4">
        <v>1.0089999999999999</v>
      </c>
      <c r="G1875" s="4">
        <v>24</v>
      </c>
      <c r="H1875" s="4" t="s">
        <v>22</v>
      </c>
      <c r="I1875" s="3">
        <v>11300</v>
      </c>
      <c r="J1875" s="3">
        <v>12000</v>
      </c>
      <c r="K1875" s="3">
        <v>11300</v>
      </c>
      <c r="L1875" s="3">
        <v>12000</v>
      </c>
      <c r="M1875" s="3">
        <v>11300</v>
      </c>
      <c r="N1875" s="3">
        <v>12000</v>
      </c>
      <c r="O1875" s="11">
        <v>12100</v>
      </c>
      <c r="P1875" s="11">
        <v>12900</v>
      </c>
      <c r="Q1875" s="11">
        <v>12700</v>
      </c>
      <c r="R1875" s="11">
        <v>13500</v>
      </c>
    </row>
    <row r="1876" spans="1:18" hidden="1">
      <c r="A1876" s="10" t="s">
        <v>2781</v>
      </c>
      <c r="B1876" s="10" t="s">
        <v>2781</v>
      </c>
      <c r="C1876" s="4" t="s">
        <v>2782</v>
      </c>
      <c r="D1876" s="4" t="s">
        <v>2770</v>
      </c>
      <c r="E1876" s="4" t="s">
        <v>21</v>
      </c>
      <c r="F1876" s="4">
        <v>1.0089999999999999</v>
      </c>
      <c r="G1876" s="4">
        <v>24</v>
      </c>
      <c r="H1876" s="4" t="s">
        <v>22</v>
      </c>
      <c r="I1876" s="3">
        <v>11300</v>
      </c>
      <c r="J1876" s="3">
        <v>12000</v>
      </c>
      <c r="K1876" s="3">
        <v>11300</v>
      </c>
      <c r="L1876" s="3">
        <v>12000</v>
      </c>
      <c r="M1876" s="3">
        <v>11300</v>
      </c>
      <c r="N1876" s="3">
        <v>12000</v>
      </c>
      <c r="O1876" s="11">
        <v>12100</v>
      </c>
      <c r="P1876" s="11">
        <v>12900</v>
      </c>
      <c r="Q1876" s="11">
        <v>12700</v>
      </c>
      <c r="R1876" s="11">
        <v>13500</v>
      </c>
    </row>
    <row r="1877" spans="1:18" hidden="1">
      <c r="A1877" s="10" t="s">
        <v>2783</v>
      </c>
      <c r="B1877" s="10" t="s">
        <v>2783</v>
      </c>
      <c r="C1877" s="4" t="s">
        <v>2784</v>
      </c>
      <c r="D1877" s="4" t="s">
        <v>2770</v>
      </c>
      <c r="E1877" s="4" t="s">
        <v>21</v>
      </c>
      <c r="F1877" s="4">
        <v>1.0089999999999999</v>
      </c>
      <c r="G1877" s="4">
        <v>24</v>
      </c>
      <c r="H1877" s="4" t="s">
        <v>22</v>
      </c>
      <c r="I1877" s="3">
        <v>11300</v>
      </c>
      <c r="J1877" s="3">
        <v>12000</v>
      </c>
      <c r="K1877" s="3">
        <v>11300</v>
      </c>
      <c r="L1877" s="3">
        <v>12000</v>
      </c>
      <c r="M1877" s="3">
        <v>11300</v>
      </c>
      <c r="N1877" s="3">
        <v>12000</v>
      </c>
      <c r="O1877" s="11">
        <v>12100</v>
      </c>
      <c r="P1877" s="11">
        <v>12900</v>
      </c>
      <c r="Q1877" s="11">
        <v>12700</v>
      </c>
      <c r="R1877" s="11">
        <v>13500</v>
      </c>
    </row>
    <row r="1878" spans="1:18" hidden="1">
      <c r="A1878" s="10" t="s">
        <v>2785</v>
      </c>
      <c r="B1878" s="10" t="str">
        <f t="shared" ref="B1878:B1880" si="58">LEFT(A1878,11)</f>
        <v>GIMO005K220</v>
      </c>
      <c r="C1878" s="4" t="s">
        <v>2786</v>
      </c>
      <c r="D1878" s="4" t="s">
        <v>2770</v>
      </c>
      <c r="E1878" s="4" t="s">
        <v>432</v>
      </c>
      <c r="F1878" s="4">
        <v>5.0309999999999997</v>
      </c>
      <c r="G1878" s="4">
        <v>6</v>
      </c>
      <c r="H1878" s="4" t="s">
        <v>22</v>
      </c>
      <c r="I1878" s="3">
        <v>25300</v>
      </c>
      <c r="J1878" s="3">
        <v>29000</v>
      </c>
      <c r="K1878" s="3">
        <v>25300</v>
      </c>
      <c r="L1878" s="3">
        <v>29000</v>
      </c>
      <c r="M1878" s="3">
        <v>25300</v>
      </c>
      <c r="N1878" s="3">
        <v>29000</v>
      </c>
      <c r="O1878" s="11">
        <v>27100</v>
      </c>
      <c r="P1878" s="11">
        <v>31400</v>
      </c>
      <c r="Q1878" s="11">
        <v>28500</v>
      </c>
      <c r="R1878" s="11">
        <v>32600</v>
      </c>
    </row>
    <row r="1879" spans="1:18" hidden="1">
      <c r="A1879" s="10" t="s">
        <v>2787</v>
      </c>
      <c r="B1879" s="10" t="str">
        <f t="shared" si="58"/>
        <v>GIMO005K260</v>
      </c>
      <c r="C1879" s="4" t="s">
        <v>2788</v>
      </c>
      <c r="D1879" s="4" t="s">
        <v>2770</v>
      </c>
      <c r="E1879" s="4" t="s">
        <v>432</v>
      </c>
      <c r="F1879" s="4">
        <v>5.0309999999999997</v>
      </c>
      <c r="G1879" s="4">
        <v>6</v>
      </c>
      <c r="H1879" s="4" t="s">
        <v>22</v>
      </c>
      <c r="I1879" s="3">
        <v>16100</v>
      </c>
      <c r="J1879" s="3">
        <v>20400</v>
      </c>
      <c r="K1879" s="3">
        <v>16100</v>
      </c>
      <c r="L1879" s="3">
        <v>20400</v>
      </c>
      <c r="M1879" s="3">
        <v>16100</v>
      </c>
      <c r="N1879" s="3">
        <v>20400</v>
      </c>
      <c r="O1879" s="11">
        <v>17200</v>
      </c>
      <c r="P1879" s="11">
        <v>22300</v>
      </c>
      <c r="Q1879" s="11">
        <v>18100</v>
      </c>
      <c r="R1879" s="11">
        <v>23100</v>
      </c>
    </row>
    <row r="1880" spans="1:18" hidden="1">
      <c r="A1880" s="10" t="s">
        <v>2789</v>
      </c>
      <c r="B1880" s="10" t="str">
        <f t="shared" si="58"/>
        <v>GIMO005K270</v>
      </c>
      <c r="C1880" s="4" t="s">
        <v>2790</v>
      </c>
      <c r="D1880" s="4" t="s">
        <v>2770</v>
      </c>
      <c r="E1880" s="4" t="s">
        <v>432</v>
      </c>
      <c r="F1880" s="4">
        <v>5.0309999999999997</v>
      </c>
      <c r="G1880" s="4">
        <v>6</v>
      </c>
      <c r="H1880" s="4" t="s">
        <v>22</v>
      </c>
      <c r="I1880" s="3">
        <v>31200</v>
      </c>
      <c r="J1880" s="3">
        <v>33800</v>
      </c>
      <c r="K1880" s="3">
        <v>31200</v>
      </c>
      <c r="L1880" s="3">
        <v>33800</v>
      </c>
      <c r="M1880" s="3">
        <v>31200</v>
      </c>
      <c r="N1880" s="3">
        <v>33800</v>
      </c>
      <c r="O1880" s="11">
        <v>33400</v>
      </c>
      <c r="P1880" s="11">
        <v>36600</v>
      </c>
      <c r="Q1880" s="11">
        <v>35100</v>
      </c>
      <c r="R1880" s="11">
        <v>38100</v>
      </c>
    </row>
    <row r="1881" spans="1:18" hidden="1">
      <c r="A1881" s="10" t="s">
        <v>2791</v>
      </c>
      <c r="B1881" s="10" t="str">
        <f t="shared" ref="B1881:B1890" si="59">LEFT(A1881,12)</f>
        <v>GIMO020KP220</v>
      </c>
      <c r="C1881" s="4" t="s">
        <v>2786</v>
      </c>
      <c r="D1881" s="4" t="s">
        <v>2770</v>
      </c>
      <c r="E1881" s="4" t="s">
        <v>146</v>
      </c>
      <c r="F1881" s="4">
        <v>20.096</v>
      </c>
      <c r="G1881" s="4">
        <v>1</v>
      </c>
      <c r="H1881" s="4" t="s">
        <v>1529</v>
      </c>
      <c r="I1881" s="3">
        <v>81900</v>
      </c>
      <c r="J1881" s="3">
        <v>98900</v>
      </c>
      <c r="K1881" s="3">
        <v>81900</v>
      </c>
      <c r="L1881" s="3">
        <v>98900</v>
      </c>
      <c r="M1881" s="3">
        <v>81900</v>
      </c>
      <c r="N1881" s="3">
        <v>98900</v>
      </c>
      <c r="O1881" s="11">
        <v>87600</v>
      </c>
      <c r="P1881" s="11">
        <v>107400</v>
      </c>
      <c r="Q1881" s="11">
        <v>92000</v>
      </c>
      <c r="R1881" s="11">
        <v>111100</v>
      </c>
    </row>
    <row r="1882" spans="1:18" hidden="1">
      <c r="A1882" s="10" t="s">
        <v>2792</v>
      </c>
      <c r="B1882" s="10" t="str">
        <f t="shared" si="59"/>
        <v>GIMO020KP260</v>
      </c>
      <c r="C1882" s="4" t="s">
        <v>2788</v>
      </c>
      <c r="D1882" s="4" t="s">
        <v>2770</v>
      </c>
      <c r="E1882" s="4" t="s">
        <v>146</v>
      </c>
      <c r="F1882" s="4">
        <v>20.096</v>
      </c>
      <c r="G1882" s="4">
        <v>1</v>
      </c>
      <c r="H1882" s="4" t="s">
        <v>1529</v>
      </c>
      <c r="I1882" s="3">
        <v>51300</v>
      </c>
      <c r="J1882" s="3">
        <v>70000</v>
      </c>
      <c r="K1882" s="3">
        <v>51300</v>
      </c>
      <c r="L1882" s="3">
        <v>70000</v>
      </c>
      <c r="M1882" s="3">
        <v>51300</v>
      </c>
      <c r="N1882" s="3">
        <v>70000</v>
      </c>
      <c r="O1882" s="11">
        <v>54900</v>
      </c>
      <c r="P1882" s="11">
        <v>76700</v>
      </c>
      <c r="Q1882" s="11">
        <v>57600</v>
      </c>
      <c r="R1882" s="11">
        <v>78900</v>
      </c>
    </row>
    <row r="1883" spans="1:18" hidden="1">
      <c r="A1883" s="10" t="s">
        <v>2793</v>
      </c>
      <c r="B1883" s="10" t="str">
        <f t="shared" si="59"/>
        <v>GIMO020KP270</v>
      </c>
      <c r="C1883" s="4" t="s">
        <v>2790</v>
      </c>
      <c r="D1883" s="4" t="s">
        <v>2770</v>
      </c>
      <c r="E1883" s="4" t="s">
        <v>146</v>
      </c>
      <c r="F1883" s="4">
        <v>20.096</v>
      </c>
      <c r="G1883" s="4">
        <v>1</v>
      </c>
      <c r="H1883" s="4" t="s">
        <v>1529</v>
      </c>
      <c r="I1883" s="3">
        <v>97900</v>
      </c>
      <c r="J1883" s="3">
        <v>111400</v>
      </c>
      <c r="K1883" s="3">
        <v>97900</v>
      </c>
      <c r="L1883" s="3">
        <v>111400</v>
      </c>
      <c r="M1883" s="3">
        <v>97900</v>
      </c>
      <c r="N1883" s="3">
        <v>111400</v>
      </c>
      <c r="O1883" s="11">
        <v>104800</v>
      </c>
      <c r="P1883" s="11">
        <v>120700</v>
      </c>
      <c r="Q1883" s="11">
        <v>110000</v>
      </c>
      <c r="R1883" s="11">
        <v>125000</v>
      </c>
    </row>
    <row r="1884" spans="1:18" hidden="1">
      <c r="A1884" s="10" t="s">
        <v>2794</v>
      </c>
      <c r="B1884" s="10" t="str">
        <f t="shared" si="59"/>
        <v>GIMO025KP380</v>
      </c>
      <c r="C1884" s="4" t="s">
        <v>2795</v>
      </c>
      <c r="D1884" s="4" t="s">
        <v>2770</v>
      </c>
      <c r="E1884" s="4" t="s">
        <v>637</v>
      </c>
      <c r="F1884" s="4">
        <v>25.096</v>
      </c>
      <c r="G1884" s="4">
        <v>1</v>
      </c>
      <c r="H1884" s="4" t="s">
        <v>1529</v>
      </c>
      <c r="I1884" s="3">
        <v>64800</v>
      </c>
      <c r="J1884" s="3">
        <v>85700</v>
      </c>
      <c r="K1884" s="3">
        <v>64800</v>
      </c>
      <c r="L1884" s="3">
        <v>85700</v>
      </c>
      <c r="M1884" s="3">
        <v>64800</v>
      </c>
      <c r="N1884" s="3">
        <v>85700</v>
      </c>
      <c r="O1884" s="11">
        <v>69300</v>
      </c>
      <c r="P1884" s="11">
        <v>93800</v>
      </c>
      <c r="Q1884" s="11">
        <v>72800</v>
      </c>
      <c r="R1884" s="11">
        <v>96500</v>
      </c>
    </row>
    <row r="1885" spans="1:18" hidden="1">
      <c r="A1885" s="10" t="s">
        <v>2796</v>
      </c>
      <c r="B1885" s="10" t="str">
        <f t="shared" si="59"/>
        <v>GIMO025KP420</v>
      </c>
      <c r="C1885" s="4" t="s">
        <v>2797</v>
      </c>
      <c r="D1885" s="4" t="s">
        <v>2770</v>
      </c>
      <c r="E1885" s="4" t="s">
        <v>637</v>
      </c>
      <c r="F1885" s="4">
        <v>25.050999999999998</v>
      </c>
      <c r="G1885" s="4">
        <v>1</v>
      </c>
      <c r="H1885" s="4" t="s">
        <v>1529</v>
      </c>
      <c r="I1885" s="3">
        <v>65500</v>
      </c>
      <c r="J1885" s="3">
        <v>87400</v>
      </c>
      <c r="K1885" s="3">
        <v>65500</v>
      </c>
      <c r="L1885" s="3">
        <v>87400</v>
      </c>
      <c r="M1885" s="3">
        <v>65500</v>
      </c>
      <c r="N1885" s="3">
        <v>87400</v>
      </c>
      <c r="O1885" s="11">
        <v>70100</v>
      </c>
      <c r="P1885" s="11">
        <v>95700</v>
      </c>
      <c r="Q1885" s="11">
        <v>73600</v>
      </c>
      <c r="R1885" s="11">
        <v>98500</v>
      </c>
    </row>
    <row r="1886" spans="1:18" hidden="1">
      <c r="A1886" s="10" t="s">
        <v>2798</v>
      </c>
      <c r="B1886" s="10" t="str">
        <f t="shared" si="59"/>
        <v>GIMO025KP480</v>
      </c>
      <c r="C1886" s="4" t="s">
        <v>2799</v>
      </c>
      <c r="D1886" s="4" t="s">
        <v>2770</v>
      </c>
      <c r="E1886" s="4" t="s">
        <v>637</v>
      </c>
      <c r="F1886" s="4">
        <v>25.050999999999998</v>
      </c>
      <c r="G1886" s="4">
        <v>1</v>
      </c>
      <c r="H1886" s="4" t="s">
        <v>1529</v>
      </c>
      <c r="I1886" s="3">
        <v>114900</v>
      </c>
      <c r="J1886" s="3">
        <v>132600</v>
      </c>
      <c r="K1886" s="3">
        <v>114900</v>
      </c>
      <c r="L1886" s="3">
        <v>132600</v>
      </c>
      <c r="M1886" s="3">
        <v>114900</v>
      </c>
      <c r="N1886" s="3">
        <v>132600</v>
      </c>
      <c r="O1886" s="11">
        <v>122900</v>
      </c>
      <c r="P1886" s="11">
        <v>143700</v>
      </c>
      <c r="Q1886" s="11">
        <v>129000</v>
      </c>
      <c r="R1886" s="11">
        <v>148700</v>
      </c>
    </row>
    <row r="1887" spans="1:18" hidden="1">
      <c r="A1887" s="10" t="s">
        <v>2800</v>
      </c>
      <c r="B1887" s="10" t="str">
        <f t="shared" si="59"/>
        <v>GIMO040KP265</v>
      </c>
      <c r="C1887" s="4" t="s">
        <v>2801</v>
      </c>
      <c r="D1887" s="4" t="s">
        <v>2770</v>
      </c>
      <c r="E1887" s="4" t="s">
        <v>2802</v>
      </c>
      <c r="F1887" s="4">
        <v>40.130000000000003</v>
      </c>
      <c r="G1887" s="4">
        <v>1</v>
      </c>
      <c r="H1887" s="4" t="s">
        <v>1529</v>
      </c>
      <c r="I1887" s="3">
        <v>83000</v>
      </c>
      <c r="J1887" s="3">
        <v>111400</v>
      </c>
      <c r="K1887" s="3">
        <v>83000</v>
      </c>
      <c r="L1887" s="3">
        <v>111400</v>
      </c>
      <c r="M1887" s="3">
        <v>83000</v>
      </c>
      <c r="N1887" s="3">
        <v>111400</v>
      </c>
      <c r="O1887" s="11">
        <v>88800</v>
      </c>
      <c r="P1887" s="11">
        <v>122500</v>
      </c>
      <c r="Q1887" s="11">
        <v>93200</v>
      </c>
      <c r="R1887" s="11">
        <v>125700</v>
      </c>
    </row>
    <row r="1888" spans="1:18" hidden="1">
      <c r="A1888" s="10" t="s">
        <v>2803</v>
      </c>
      <c r="B1888" s="10" t="str">
        <f t="shared" si="59"/>
        <v>GIMO040KP275</v>
      </c>
      <c r="C1888" s="4" t="s">
        <v>2804</v>
      </c>
      <c r="D1888" s="4" t="s">
        <v>2770</v>
      </c>
      <c r="E1888" s="4" t="s">
        <v>2802</v>
      </c>
      <c r="F1888" s="4">
        <v>40.130000000000003</v>
      </c>
      <c r="G1888" s="4">
        <v>1</v>
      </c>
      <c r="H1888" s="4" t="s">
        <v>1529</v>
      </c>
      <c r="I1888" s="3">
        <v>91000</v>
      </c>
      <c r="J1888" s="3">
        <v>113200</v>
      </c>
      <c r="K1888" s="3">
        <v>91000</v>
      </c>
      <c r="L1888" s="3">
        <v>113200</v>
      </c>
      <c r="M1888" s="3">
        <v>91000</v>
      </c>
      <c r="N1888" s="3">
        <v>113200</v>
      </c>
      <c r="O1888" s="11">
        <v>97400</v>
      </c>
      <c r="P1888" s="11">
        <v>124300</v>
      </c>
      <c r="Q1888" s="11">
        <v>102300</v>
      </c>
      <c r="R1888" s="11">
        <v>127700</v>
      </c>
    </row>
    <row r="1889" spans="1:18" hidden="1">
      <c r="A1889" s="10" t="s">
        <v>2805</v>
      </c>
      <c r="B1889" s="10" t="str">
        <f t="shared" si="59"/>
        <v>GIMO040KP380</v>
      </c>
      <c r="C1889" s="4" t="s">
        <v>2806</v>
      </c>
      <c r="D1889" s="4" t="s">
        <v>2770</v>
      </c>
      <c r="E1889" s="4" t="s">
        <v>2802</v>
      </c>
      <c r="F1889" s="4">
        <v>40.130000000000003</v>
      </c>
      <c r="G1889" s="4">
        <v>1</v>
      </c>
      <c r="H1889" s="4" t="s">
        <v>1529</v>
      </c>
      <c r="I1889" s="3">
        <v>81200</v>
      </c>
      <c r="J1889" s="3">
        <v>117700</v>
      </c>
      <c r="K1889" s="3">
        <v>81200</v>
      </c>
      <c r="L1889" s="3">
        <v>117700</v>
      </c>
      <c r="M1889" s="3">
        <v>81200</v>
      </c>
      <c r="N1889" s="3">
        <v>117700</v>
      </c>
      <c r="O1889" s="11">
        <v>86900</v>
      </c>
      <c r="P1889" s="11">
        <v>129500</v>
      </c>
      <c r="Q1889" s="11">
        <v>91200</v>
      </c>
      <c r="R1889" s="11">
        <v>132800</v>
      </c>
    </row>
    <row r="1890" spans="1:18" hidden="1">
      <c r="A1890" s="12" t="s">
        <v>2807</v>
      </c>
      <c r="B1890" s="10" t="str">
        <f t="shared" si="59"/>
        <v>GIMO040KP385</v>
      </c>
      <c r="C1890" s="4" t="s">
        <v>2808</v>
      </c>
      <c r="D1890" s="4" t="s">
        <v>2770</v>
      </c>
      <c r="E1890" s="4" t="s">
        <v>2802</v>
      </c>
      <c r="F1890" s="4">
        <v>40.064</v>
      </c>
      <c r="G1890" s="4">
        <v>1</v>
      </c>
      <c r="H1890" s="4" t="s">
        <v>1529</v>
      </c>
      <c r="I1890" s="13">
        <v>64999.999999999993</v>
      </c>
      <c r="J1890" s="3">
        <v>95300</v>
      </c>
      <c r="K1890" s="13">
        <v>64999.999999999993</v>
      </c>
      <c r="L1890" s="3">
        <v>95300</v>
      </c>
      <c r="M1890" s="13">
        <v>64999.999999999993</v>
      </c>
      <c r="N1890" s="3">
        <v>95300</v>
      </c>
      <c r="O1890" s="11">
        <v>69600</v>
      </c>
      <c r="P1890" s="11">
        <v>105300</v>
      </c>
      <c r="Q1890" s="11">
        <v>73100</v>
      </c>
      <c r="R1890" s="11">
        <v>107800</v>
      </c>
    </row>
    <row r="1891" spans="1:18" hidden="1">
      <c r="A1891" s="10" t="s">
        <v>2809</v>
      </c>
      <c r="B1891" s="10" t="str">
        <f>A1891</f>
        <v>LECO001KBM</v>
      </c>
      <c r="C1891" s="4" t="s">
        <v>2810</v>
      </c>
      <c r="D1891" s="4" t="s">
        <v>2811</v>
      </c>
      <c r="E1891" s="4" t="s">
        <v>770</v>
      </c>
      <c r="F1891" s="4">
        <v>1.466</v>
      </c>
      <c r="G1891" s="4">
        <v>3</v>
      </c>
      <c r="H1891" s="4" t="s">
        <v>22</v>
      </c>
      <c r="I1891" s="3">
        <v>169300</v>
      </c>
      <c r="J1891" s="3">
        <v>185500</v>
      </c>
      <c r="K1891" s="3">
        <v>169300</v>
      </c>
      <c r="L1891" s="3">
        <v>185500</v>
      </c>
      <c r="M1891" s="3">
        <f t="shared" ref="M1891:N1906" si="60">K1891</f>
        <v>169300</v>
      </c>
      <c r="N1891" s="3">
        <f t="shared" si="60"/>
        <v>185500</v>
      </c>
      <c r="O1891" s="3">
        <v>169300</v>
      </c>
      <c r="P1891" s="17">
        <v>185500</v>
      </c>
      <c r="Q1891" s="3">
        <v>169300</v>
      </c>
      <c r="R1891" s="17">
        <v>185500</v>
      </c>
    </row>
    <row r="1892" spans="1:18" hidden="1">
      <c r="A1892" s="10" t="s">
        <v>2812</v>
      </c>
      <c r="B1892" s="10" t="str">
        <f t="shared" ref="B1892:B1906" si="61">A1892</f>
        <v>LECO001KBO</v>
      </c>
      <c r="C1892" s="4" t="s">
        <v>2813</v>
      </c>
      <c r="D1892" s="4" t="s">
        <v>2811</v>
      </c>
      <c r="E1892" s="4" t="s">
        <v>770</v>
      </c>
      <c r="F1892" s="4">
        <v>1.2509999999999999</v>
      </c>
      <c r="G1892" s="4">
        <v>3</v>
      </c>
      <c r="H1892" s="4" t="s">
        <v>22</v>
      </c>
      <c r="I1892" s="3">
        <v>322300</v>
      </c>
      <c r="J1892" s="3">
        <v>351100</v>
      </c>
      <c r="K1892" s="3">
        <v>322300</v>
      </c>
      <c r="L1892" s="3">
        <v>351100</v>
      </c>
      <c r="M1892" s="3">
        <f t="shared" si="60"/>
        <v>322300</v>
      </c>
      <c r="N1892" s="3">
        <f t="shared" si="60"/>
        <v>351100</v>
      </c>
      <c r="O1892" s="3">
        <v>322300</v>
      </c>
      <c r="P1892" s="17">
        <v>351100</v>
      </c>
      <c r="Q1892" s="3">
        <v>322300</v>
      </c>
      <c r="R1892" s="17">
        <v>351100</v>
      </c>
    </row>
    <row r="1893" spans="1:18" hidden="1">
      <c r="A1893" s="10" t="s">
        <v>2814</v>
      </c>
      <c r="B1893" s="10" t="str">
        <f t="shared" si="61"/>
        <v>LECO001KDB</v>
      </c>
      <c r="C1893" s="4" t="s">
        <v>2815</v>
      </c>
      <c r="D1893" s="4" t="s">
        <v>2811</v>
      </c>
      <c r="E1893" s="4" t="s">
        <v>770</v>
      </c>
      <c r="F1893" s="4">
        <v>1.696</v>
      </c>
      <c r="G1893" s="4">
        <v>3</v>
      </c>
      <c r="H1893" s="4" t="s">
        <v>22</v>
      </c>
      <c r="I1893" s="3">
        <v>235200</v>
      </c>
      <c r="J1893" s="3">
        <v>256900</v>
      </c>
      <c r="K1893" s="3">
        <f t="shared" ref="K1893:L1906" si="62">I1893</f>
        <v>235200</v>
      </c>
      <c r="L1893" s="3">
        <f t="shared" si="62"/>
        <v>256900</v>
      </c>
      <c r="M1893" s="3">
        <f t="shared" si="60"/>
        <v>235200</v>
      </c>
      <c r="N1893" s="3">
        <f t="shared" si="60"/>
        <v>256900</v>
      </c>
      <c r="O1893" s="3">
        <v>235200</v>
      </c>
      <c r="P1893" s="17">
        <v>256900</v>
      </c>
      <c r="Q1893" s="3">
        <v>235200</v>
      </c>
      <c r="R1893" s="17">
        <v>256900</v>
      </c>
    </row>
    <row r="1894" spans="1:18" hidden="1">
      <c r="A1894" s="10" t="s">
        <v>2816</v>
      </c>
      <c r="B1894" s="10" t="str">
        <f t="shared" si="61"/>
        <v>LECO001KGK</v>
      </c>
      <c r="C1894" s="4" t="s">
        <v>2817</v>
      </c>
      <c r="D1894" s="4" t="s">
        <v>2811</v>
      </c>
      <c r="E1894" s="4" t="s">
        <v>770</v>
      </c>
      <c r="F1894" s="4">
        <v>1.391</v>
      </c>
      <c r="G1894" s="4">
        <v>3</v>
      </c>
      <c r="H1894" s="4" t="s">
        <v>22</v>
      </c>
      <c r="I1894" s="3">
        <v>272200</v>
      </c>
      <c r="J1894" s="3">
        <v>297000</v>
      </c>
      <c r="K1894" s="3">
        <f t="shared" si="62"/>
        <v>272200</v>
      </c>
      <c r="L1894" s="3">
        <f t="shared" si="62"/>
        <v>297000</v>
      </c>
      <c r="M1894" s="3">
        <f t="shared" si="60"/>
        <v>272200</v>
      </c>
      <c r="N1894" s="3">
        <f t="shared" si="60"/>
        <v>297000</v>
      </c>
      <c r="O1894" s="3">
        <v>272200</v>
      </c>
      <c r="P1894" s="17">
        <v>297000</v>
      </c>
      <c r="Q1894" s="3">
        <v>272200</v>
      </c>
      <c r="R1894" s="17">
        <v>297000</v>
      </c>
    </row>
    <row r="1895" spans="1:18" hidden="1">
      <c r="A1895" s="10" t="s">
        <v>2818</v>
      </c>
      <c r="B1895" s="10" t="str">
        <f t="shared" si="61"/>
        <v>LECO001KHP</v>
      </c>
      <c r="C1895" s="4" t="s">
        <v>2819</v>
      </c>
      <c r="D1895" s="4" t="s">
        <v>2811</v>
      </c>
      <c r="E1895" s="4" t="s">
        <v>770</v>
      </c>
      <c r="F1895" s="4">
        <v>1.236</v>
      </c>
      <c r="G1895" s="4">
        <v>3</v>
      </c>
      <c r="H1895" s="4" t="s">
        <v>22</v>
      </c>
      <c r="I1895" s="3">
        <v>759200</v>
      </c>
      <c r="J1895" s="3">
        <v>824100</v>
      </c>
      <c r="K1895" s="3">
        <f t="shared" si="62"/>
        <v>759200</v>
      </c>
      <c r="L1895" s="3">
        <f t="shared" si="62"/>
        <v>824100</v>
      </c>
      <c r="M1895" s="3">
        <f t="shared" si="60"/>
        <v>759200</v>
      </c>
      <c r="N1895" s="3">
        <f t="shared" si="60"/>
        <v>824100</v>
      </c>
      <c r="O1895" s="3">
        <v>759200</v>
      </c>
      <c r="P1895" s="17">
        <v>824100</v>
      </c>
      <c r="Q1895" s="3">
        <v>759200</v>
      </c>
      <c r="R1895" s="17">
        <v>824100</v>
      </c>
    </row>
    <row r="1896" spans="1:18" hidden="1">
      <c r="A1896" s="10" t="s">
        <v>2820</v>
      </c>
      <c r="B1896" s="10" t="str">
        <f t="shared" si="61"/>
        <v>LECO001KMK</v>
      </c>
      <c r="C1896" s="4" t="s">
        <v>2821</v>
      </c>
      <c r="D1896" s="4" t="s">
        <v>2811</v>
      </c>
      <c r="E1896" s="4" t="s">
        <v>770</v>
      </c>
      <c r="F1896" s="4">
        <v>1.333</v>
      </c>
      <c r="G1896" s="4">
        <v>3</v>
      </c>
      <c r="H1896" s="4" t="s">
        <v>22</v>
      </c>
      <c r="I1896" s="3">
        <v>506300</v>
      </c>
      <c r="J1896" s="3">
        <v>803600</v>
      </c>
      <c r="K1896" s="3">
        <f t="shared" si="62"/>
        <v>506300</v>
      </c>
      <c r="L1896" s="3">
        <f t="shared" si="62"/>
        <v>803600</v>
      </c>
      <c r="M1896" s="3">
        <f t="shared" si="60"/>
        <v>506300</v>
      </c>
      <c r="N1896" s="3">
        <f t="shared" si="60"/>
        <v>803600</v>
      </c>
      <c r="O1896" s="3">
        <v>506300</v>
      </c>
      <c r="P1896" s="17">
        <v>803600</v>
      </c>
      <c r="Q1896" s="3">
        <v>506300</v>
      </c>
      <c r="R1896" s="17">
        <v>803600</v>
      </c>
    </row>
    <row r="1897" spans="1:18" hidden="1">
      <c r="A1897" s="10" t="s">
        <v>2822</v>
      </c>
      <c r="B1897" s="10" t="str">
        <f t="shared" si="61"/>
        <v>LECO001KOS</v>
      </c>
      <c r="C1897" s="4" t="s">
        <v>2823</v>
      </c>
      <c r="D1897" s="4" t="s">
        <v>2811</v>
      </c>
      <c r="E1897" s="4" t="s">
        <v>770</v>
      </c>
      <c r="F1897" s="4">
        <v>1.296</v>
      </c>
      <c r="G1897" s="4">
        <v>3</v>
      </c>
      <c r="H1897" s="4" t="s">
        <v>22</v>
      </c>
      <c r="I1897" s="3">
        <v>740300</v>
      </c>
      <c r="J1897" s="3">
        <v>803600</v>
      </c>
      <c r="K1897" s="3">
        <f t="shared" si="62"/>
        <v>740300</v>
      </c>
      <c r="L1897" s="3">
        <f t="shared" si="62"/>
        <v>803600</v>
      </c>
      <c r="M1897" s="3">
        <f t="shared" si="60"/>
        <v>740300</v>
      </c>
      <c r="N1897" s="3">
        <f t="shared" si="60"/>
        <v>803600</v>
      </c>
      <c r="O1897" s="3">
        <v>740300</v>
      </c>
      <c r="P1897" s="17">
        <v>803600</v>
      </c>
      <c r="Q1897" s="3">
        <v>740300</v>
      </c>
      <c r="R1897" s="17">
        <v>803600</v>
      </c>
    </row>
    <row r="1898" spans="1:18" hidden="1">
      <c r="A1898" s="10" t="s">
        <v>2824</v>
      </c>
      <c r="B1898" s="10" t="str">
        <f t="shared" si="61"/>
        <v>LECO001KPT</v>
      </c>
      <c r="C1898" s="4" t="s">
        <v>2825</v>
      </c>
      <c r="D1898" s="4" t="s">
        <v>2811</v>
      </c>
      <c r="E1898" s="4" t="s">
        <v>770</v>
      </c>
      <c r="F1898" s="4">
        <v>1.631</v>
      </c>
      <c r="G1898" s="4">
        <v>3</v>
      </c>
      <c r="H1898" s="4" t="s">
        <v>22</v>
      </c>
      <c r="I1898" s="3">
        <v>277900</v>
      </c>
      <c r="J1898" s="3">
        <v>303100</v>
      </c>
      <c r="K1898" s="3">
        <f t="shared" si="62"/>
        <v>277900</v>
      </c>
      <c r="L1898" s="3">
        <f t="shared" si="62"/>
        <v>303100</v>
      </c>
      <c r="M1898" s="3">
        <f t="shared" si="60"/>
        <v>277900</v>
      </c>
      <c r="N1898" s="3">
        <f t="shared" si="60"/>
        <v>303100</v>
      </c>
      <c r="O1898" s="3">
        <v>277900</v>
      </c>
      <c r="P1898" s="17">
        <v>303100</v>
      </c>
      <c r="Q1898" s="3">
        <v>277900</v>
      </c>
      <c r="R1898" s="17">
        <v>303100</v>
      </c>
    </row>
    <row r="1899" spans="1:18" hidden="1">
      <c r="A1899" s="10" t="s">
        <v>2826</v>
      </c>
      <c r="B1899" s="10" t="str">
        <f t="shared" si="61"/>
        <v>LECO001KRD</v>
      </c>
      <c r="C1899" s="4" t="s">
        <v>2827</v>
      </c>
      <c r="D1899" s="4" t="s">
        <v>2811</v>
      </c>
      <c r="E1899" s="4" t="s">
        <v>770</v>
      </c>
      <c r="F1899" s="4">
        <v>2.0059999999999998</v>
      </c>
      <c r="G1899" s="4">
        <v>3</v>
      </c>
      <c r="H1899" s="4" t="s">
        <v>22</v>
      </c>
      <c r="I1899" s="3">
        <v>234700</v>
      </c>
      <c r="J1899" s="3">
        <v>256300</v>
      </c>
      <c r="K1899" s="3">
        <f t="shared" si="62"/>
        <v>234700</v>
      </c>
      <c r="L1899" s="3">
        <f t="shared" si="62"/>
        <v>256300</v>
      </c>
      <c r="M1899" s="3">
        <f t="shared" si="60"/>
        <v>234700</v>
      </c>
      <c r="N1899" s="3">
        <f t="shared" si="60"/>
        <v>256300</v>
      </c>
      <c r="O1899" s="3">
        <v>234700</v>
      </c>
      <c r="P1899" s="17">
        <v>256300</v>
      </c>
      <c r="Q1899" s="3">
        <v>234700</v>
      </c>
      <c r="R1899" s="17">
        <v>256300</v>
      </c>
    </row>
    <row r="1900" spans="1:18" hidden="1">
      <c r="A1900" s="10" t="s">
        <v>2828</v>
      </c>
      <c r="B1900" s="10" t="str">
        <f t="shared" si="61"/>
        <v>LECO001KRE</v>
      </c>
      <c r="C1900" s="4" t="s">
        <v>2829</v>
      </c>
      <c r="D1900" s="4" t="s">
        <v>2811</v>
      </c>
      <c r="E1900" s="4" t="s">
        <v>770</v>
      </c>
      <c r="F1900" s="4">
        <v>1.431</v>
      </c>
      <c r="G1900" s="4">
        <v>3</v>
      </c>
      <c r="H1900" s="4" t="s">
        <v>22</v>
      </c>
      <c r="I1900" s="3">
        <v>387300</v>
      </c>
      <c r="J1900" s="3">
        <v>421500</v>
      </c>
      <c r="K1900" s="3">
        <f t="shared" si="62"/>
        <v>387300</v>
      </c>
      <c r="L1900" s="3">
        <f t="shared" si="62"/>
        <v>421500</v>
      </c>
      <c r="M1900" s="3">
        <f t="shared" si="60"/>
        <v>387300</v>
      </c>
      <c r="N1900" s="3">
        <f t="shared" si="60"/>
        <v>421500</v>
      </c>
      <c r="O1900" s="3">
        <v>387300</v>
      </c>
      <c r="P1900" s="17">
        <v>421500</v>
      </c>
      <c r="Q1900" s="3">
        <v>387300</v>
      </c>
      <c r="R1900" s="17">
        <v>421500</v>
      </c>
    </row>
    <row r="1901" spans="1:18" hidden="1">
      <c r="A1901" s="10" t="s">
        <v>2830</v>
      </c>
      <c r="B1901" s="10" t="str">
        <f t="shared" si="61"/>
        <v>LECO001KRV</v>
      </c>
      <c r="C1901" s="4" t="s">
        <v>2831</v>
      </c>
      <c r="D1901" s="4" t="s">
        <v>2811</v>
      </c>
      <c r="E1901" s="4" t="s">
        <v>770</v>
      </c>
      <c r="F1901" s="4">
        <v>1.361</v>
      </c>
      <c r="G1901" s="4">
        <v>3</v>
      </c>
      <c r="H1901" s="4" t="s">
        <v>22</v>
      </c>
      <c r="I1901" s="3">
        <v>788600</v>
      </c>
      <c r="J1901" s="3">
        <v>856100</v>
      </c>
      <c r="K1901" s="3">
        <f t="shared" si="62"/>
        <v>788600</v>
      </c>
      <c r="L1901" s="3">
        <f t="shared" si="62"/>
        <v>856100</v>
      </c>
      <c r="M1901" s="3">
        <f t="shared" si="60"/>
        <v>788600</v>
      </c>
      <c r="N1901" s="3">
        <f t="shared" si="60"/>
        <v>856100</v>
      </c>
      <c r="O1901" s="3">
        <v>788600</v>
      </c>
      <c r="P1901" s="17">
        <v>856100</v>
      </c>
      <c r="Q1901" s="3">
        <v>788600</v>
      </c>
      <c r="R1901" s="17">
        <v>856100</v>
      </c>
    </row>
    <row r="1902" spans="1:18" hidden="1">
      <c r="A1902" s="10" t="s">
        <v>2832</v>
      </c>
      <c r="B1902" s="10" t="str">
        <f t="shared" si="61"/>
        <v>LECO001KWP</v>
      </c>
      <c r="C1902" s="4" t="s">
        <v>2833</v>
      </c>
      <c r="D1902" s="4" t="s">
        <v>2811</v>
      </c>
      <c r="E1902" s="4" t="s">
        <v>770</v>
      </c>
      <c r="F1902" s="4">
        <v>2.1709999999999998</v>
      </c>
      <c r="G1902" s="4">
        <v>3</v>
      </c>
      <c r="H1902" s="4" t="s">
        <v>22</v>
      </c>
      <c r="I1902" s="3">
        <v>335400</v>
      </c>
      <c r="J1902" s="3">
        <v>356300</v>
      </c>
      <c r="K1902" s="3">
        <f t="shared" si="62"/>
        <v>335400</v>
      </c>
      <c r="L1902" s="3">
        <f t="shared" si="62"/>
        <v>356300</v>
      </c>
      <c r="M1902" s="3">
        <f t="shared" si="60"/>
        <v>335400</v>
      </c>
      <c r="N1902" s="3">
        <f t="shared" si="60"/>
        <v>356300</v>
      </c>
      <c r="O1902" s="3">
        <v>335400</v>
      </c>
      <c r="P1902" s="17">
        <v>356300</v>
      </c>
      <c r="Q1902" s="3">
        <v>335400</v>
      </c>
      <c r="R1902" s="17">
        <v>356300</v>
      </c>
    </row>
    <row r="1903" spans="1:18" hidden="1">
      <c r="A1903" s="10" t="s">
        <v>2834</v>
      </c>
      <c r="B1903" s="10" t="str">
        <f t="shared" si="61"/>
        <v>LECO001KYD</v>
      </c>
      <c r="C1903" s="4" t="s">
        <v>2835</v>
      </c>
      <c r="D1903" s="4" t="s">
        <v>2811</v>
      </c>
      <c r="E1903" s="4" t="s">
        <v>770</v>
      </c>
      <c r="F1903" s="4">
        <v>1.8959999999999999</v>
      </c>
      <c r="G1903" s="4">
        <v>3</v>
      </c>
      <c r="H1903" s="4" t="s">
        <v>22</v>
      </c>
      <c r="I1903" s="3">
        <v>195900</v>
      </c>
      <c r="J1903" s="3">
        <v>214200</v>
      </c>
      <c r="K1903" s="3">
        <f t="shared" si="62"/>
        <v>195900</v>
      </c>
      <c r="L1903" s="3">
        <f t="shared" si="62"/>
        <v>214200</v>
      </c>
      <c r="M1903" s="3">
        <f t="shared" si="60"/>
        <v>195900</v>
      </c>
      <c r="N1903" s="3">
        <f t="shared" si="60"/>
        <v>214200</v>
      </c>
      <c r="O1903" s="3">
        <v>195900</v>
      </c>
      <c r="P1903" s="17">
        <v>214200</v>
      </c>
      <c r="Q1903" s="3">
        <v>195900</v>
      </c>
      <c r="R1903" s="17">
        <v>214200</v>
      </c>
    </row>
    <row r="1904" spans="1:18" hidden="1">
      <c r="A1904" s="10" t="s">
        <v>2836</v>
      </c>
      <c r="B1904" s="10" t="str">
        <f t="shared" si="61"/>
        <v>LECO001KYE</v>
      </c>
      <c r="C1904" s="4" t="s">
        <v>2837</v>
      </c>
      <c r="D1904" s="4" t="s">
        <v>2811</v>
      </c>
      <c r="E1904" s="4" t="s">
        <v>770</v>
      </c>
      <c r="F1904" s="4">
        <v>1.306</v>
      </c>
      <c r="G1904" s="4">
        <v>3</v>
      </c>
      <c r="H1904" s="4" t="s">
        <v>22</v>
      </c>
      <c r="I1904" s="3">
        <v>319200</v>
      </c>
      <c r="J1904" s="3">
        <v>347900</v>
      </c>
      <c r="K1904" s="3">
        <f t="shared" si="62"/>
        <v>319200</v>
      </c>
      <c r="L1904" s="3">
        <f t="shared" si="62"/>
        <v>347900</v>
      </c>
      <c r="M1904" s="3">
        <f t="shared" si="60"/>
        <v>319200</v>
      </c>
      <c r="N1904" s="3">
        <f t="shared" si="60"/>
        <v>347900</v>
      </c>
      <c r="O1904" s="3">
        <v>319200</v>
      </c>
      <c r="P1904" s="17">
        <v>347900</v>
      </c>
      <c r="Q1904" s="3">
        <v>319200</v>
      </c>
      <c r="R1904" s="17">
        <v>347900</v>
      </c>
    </row>
    <row r="1905" spans="1:18" hidden="1">
      <c r="A1905" s="10" t="s">
        <v>2838</v>
      </c>
      <c r="B1905" s="10" t="str">
        <f t="shared" si="61"/>
        <v>LECO001KYK</v>
      </c>
      <c r="C1905" s="4" t="s">
        <v>2839</v>
      </c>
      <c r="D1905" s="4" t="s">
        <v>2811</v>
      </c>
      <c r="E1905" s="4" t="s">
        <v>770</v>
      </c>
      <c r="F1905" s="4">
        <v>1.5660000000000001</v>
      </c>
      <c r="G1905" s="4">
        <v>3</v>
      </c>
      <c r="H1905" s="4" t="s">
        <v>22</v>
      </c>
      <c r="I1905" s="3">
        <v>496300</v>
      </c>
      <c r="J1905" s="3">
        <v>593500</v>
      </c>
      <c r="K1905" s="3">
        <f t="shared" si="62"/>
        <v>496300</v>
      </c>
      <c r="L1905" s="3">
        <f t="shared" si="62"/>
        <v>593500</v>
      </c>
      <c r="M1905" s="3">
        <f t="shared" si="60"/>
        <v>496300</v>
      </c>
      <c r="N1905" s="3">
        <f t="shared" si="60"/>
        <v>593500</v>
      </c>
      <c r="O1905" s="3">
        <v>496300</v>
      </c>
      <c r="P1905" s="17">
        <v>593500</v>
      </c>
      <c r="Q1905" s="3">
        <v>496300</v>
      </c>
      <c r="R1905" s="17">
        <v>593500</v>
      </c>
    </row>
    <row r="1906" spans="1:18" hidden="1">
      <c r="A1906" s="10" t="s">
        <v>2840</v>
      </c>
      <c r="B1906" s="10" t="str">
        <f t="shared" si="61"/>
        <v>LECO001KYV</v>
      </c>
      <c r="C1906" s="4" t="s">
        <v>2841</v>
      </c>
      <c r="D1906" s="4" t="s">
        <v>2811</v>
      </c>
      <c r="E1906" s="4" t="s">
        <v>770</v>
      </c>
      <c r="F1906" s="4">
        <v>1.9</v>
      </c>
      <c r="G1906" s="4">
        <v>3</v>
      </c>
      <c r="H1906" s="4" t="s">
        <v>22</v>
      </c>
      <c r="I1906" s="3">
        <v>1206500</v>
      </c>
      <c r="J1906" s="3">
        <v>1308700</v>
      </c>
      <c r="K1906" s="3">
        <f t="shared" si="62"/>
        <v>1206500</v>
      </c>
      <c r="L1906" s="3">
        <f t="shared" si="62"/>
        <v>1308700</v>
      </c>
      <c r="M1906" s="3">
        <f t="shared" si="60"/>
        <v>1206500</v>
      </c>
      <c r="N1906" s="3">
        <f t="shared" si="60"/>
        <v>1308700</v>
      </c>
      <c r="O1906" s="3">
        <v>1206500</v>
      </c>
      <c r="P1906" s="17">
        <v>1308700</v>
      </c>
      <c r="Q1906" s="3">
        <v>1206500</v>
      </c>
      <c r="R1906" s="17">
        <v>1308700</v>
      </c>
    </row>
    <row r="1907" spans="1:18" hidden="1">
      <c r="A1907" t="s">
        <v>2842</v>
      </c>
      <c r="B1907" t="s">
        <v>2842</v>
      </c>
      <c r="C1907" s="4" t="s">
        <v>2843</v>
      </c>
      <c r="D1907" s="4" t="s">
        <v>20</v>
      </c>
      <c r="E1907" s="4" t="s">
        <v>2844</v>
      </c>
      <c r="F1907" s="4">
        <v>0.4</v>
      </c>
      <c r="G1907" s="4">
        <v>48</v>
      </c>
      <c r="H1907" s="4" t="s">
        <v>22</v>
      </c>
      <c r="I1907" s="3">
        <v>9300</v>
      </c>
      <c r="J1907" s="3">
        <v>11000</v>
      </c>
      <c r="K1907" s="3">
        <v>9400</v>
      </c>
      <c r="L1907" s="3">
        <v>11200</v>
      </c>
      <c r="M1907" s="3">
        <v>9500</v>
      </c>
      <c r="N1907" s="3">
        <v>11200</v>
      </c>
      <c r="O1907" s="11">
        <v>10500</v>
      </c>
      <c r="P1907" s="11">
        <v>12400</v>
      </c>
      <c r="Q1907" s="4">
        <v>11000</v>
      </c>
      <c r="R1907" s="4">
        <v>13000</v>
      </c>
    </row>
    <row r="1908" spans="1:18" hidden="1">
      <c r="A1908" s="10" t="s">
        <v>2845</v>
      </c>
      <c r="B1908" s="10" t="str">
        <f t="shared" ref="B1908:B1917" si="63">LEFT(A1908,7)</f>
        <v>NOAP001</v>
      </c>
      <c r="C1908" s="4" t="s">
        <v>2846</v>
      </c>
      <c r="D1908" s="4" t="s">
        <v>84</v>
      </c>
      <c r="E1908" s="4" t="s">
        <v>2847</v>
      </c>
      <c r="F1908" s="4">
        <v>0.83</v>
      </c>
      <c r="G1908" s="4">
        <v>24</v>
      </c>
      <c r="H1908" s="4" t="s">
        <v>22</v>
      </c>
      <c r="I1908" s="3">
        <v>86800</v>
      </c>
      <c r="J1908" s="3">
        <v>96400</v>
      </c>
      <c r="K1908" s="3">
        <v>88600</v>
      </c>
      <c r="L1908" s="3">
        <v>98400</v>
      </c>
      <c r="M1908" s="3">
        <v>91300</v>
      </c>
      <c r="N1908" s="3">
        <v>99400</v>
      </c>
      <c r="O1908" s="11">
        <v>97700</v>
      </c>
      <c r="P1908" s="11">
        <v>105600</v>
      </c>
      <c r="Q1908" s="11">
        <v>102600</v>
      </c>
      <c r="R1908" s="11">
        <v>110800</v>
      </c>
    </row>
    <row r="1909" spans="1:18" hidden="1">
      <c r="A1909" s="10" t="s">
        <v>2848</v>
      </c>
      <c r="B1909" s="10" t="str">
        <f t="shared" si="63"/>
        <v>NOAP001</v>
      </c>
      <c r="C1909" s="4" t="s">
        <v>2849</v>
      </c>
      <c r="D1909" s="4" t="s">
        <v>84</v>
      </c>
      <c r="E1909" s="4" t="s">
        <v>2847</v>
      </c>
      <c r="F1909" s="4">
        <v>0.80120000000000002</v>
      </c>
      <c r="G1909" s="4">
        <v>24</v>
      </c>
      <c r="H1909" s="4" t="s">
        <v>22</v>
      </c>
      <c r="I1909" s="3">
        <v>86800</v>
      </c>
      <c r="J1909" s="3">
        <v>96400</v>
      </c>
      <c r="K1909" s="3">
        <v>88600</v>
      </c>
      <c r="L1909" s="3">
        <v>98400</v>
      </c>
      <c r="M1909" s="3">
        <v>91300</v>
      </c>
      <c r="N1909" s="3">
        <v>99400</v>
      </c>
      <c r="O1909" s="11">
        <v>97700</v>
      </c>
      <c r="P1909" s="11">
        <v>105600</v>
      </c>
      <c r="Q1909" s="11">
        <v>102600</v>
      </c>
      <c r="R1909" s="11">
        <v>110800</v>
      </c>
    </row>
    <row r="1910" spans="1:18" hidden="1">
      <c r="A1910" s="10" t="s">
        <v>2850</v>
      </c>
      <c r="B1910" s="10" t="str">
        <f t="shared" si="63"/>
        <v>NOAP001</v>
      </c>
      <c r="C1910" s="4" t="s">
        <v>2851</v>
      </c>
      <c r="D1910" s="4" t="s">
        <v>84</v>
      </c>
      <c r="E1910" s="4" t="s">
        <v>2847</v>
      </c>
      <c r="F1910" s="4">
        <v>0.80600000000000005</v>
      </c>
      <c r="G1910" s="4">
        <v>24</v>
      </c>
      <c r="H1910" s="4" t="s">
        <v>22</v>
      </c>
      <c r="I1910" s="3">
        <v>86800</v>
      </c>
      <c r="J1910" s="3">
        <v>96400</v>
      </c>
      <c r="K1910" s="3">
        <v>88600</v>
      </c>
      <c r="L1910" s="3">
        <v>98400</v>
      </c>
      <c r="M1910" s="3">
        <v>91300</v>
      </c>
      <c r="N1910" s="3">
        <v>99400</v>
      </c>
      <c r="O1910" s="11">
        <v>97700</v>
      </c>
      <c r="P1910" s="11">
        <v>105600</v>
      </c>
      <c r="Q1910" s="11">
        <v>102600</v>
      </c>
      <c r="R1910" s="11">
        <v>110800</v>
      </c>
    </row>
    <row r="1911" spans="1:18" hidden="1">
      <c r="A1911" s="10" t="s">
        <v>2852</v>
      </c>
      <c r="B1911" s="10" t="str">
        <f t="shared" si="63"/>
        <v>NOAP001</v>
      </c>
      <c r="C1911" s="4" t="s">
        <v>2853</v>
      </c>
      <c r="D1911" s="4" t="s">
        <v>84</v>
      </c>
      <c r="E1911" s="4" t="s">
        <v>2847</v>
      </c>
      <c r="F1911" s="4">
        <v>0.81720000000000004</v>
      </c>
      <c r="G1911" s="4">
        <v>24</v>
      </c>
      <c r="H1911" s="4" t="s">
        <v>22</v>
      </c>
      <c r="I1911" s="3">
        <v>86800</v>
      </c>
      <c r="J1911" s="3">
        <v>96400</v>
      </c>
      <c r="K1911" s="3">
        <v>88600</v>
      </c>
      <c r="L1911" s="3">
        <v>98400</v>
      </c>
      <c r="M1911" s="3">
        <v>91300</v>
      </c>
      <c r="N1911" s="3">
        <v>99400</v>
      </c>
      <c r="O1911" s="11">
        <v>97700</v>
      </c>
      <c r="P1911" s="11">
        <v>105600</v>
      </c>
      <c r="Q1911" s="11">
        <v>102600</v>
      </c>
      <c r="R1911" s="11">
        <v>110800</v>
      </c>
    </row>
    <row r="1912" spans="1:18" hidden="1">
      <c r="A1912" s="10" t="s">
        <v>2854</v>
      </c>
      <c r="B1912" s="10" t="str">
        <f t="shared" si="63"/>
        <v>NOAP001</v>
      </c>
      <c r="C1912" s="4" t="s">
        <v>2855</v>
      </c>
      <c r="D1912" s="4" t="s">
        <v>84</v>
      </c>
      <c r="E1912" s="4" t="s">
        <v>2847</v>
      </c>
      <c r="F1912" s="4">
        <v>0.80200000000000005</v>
      </c>
      <c r="G1912" s="4">
        <v>24</v>
      </c>
      <c r="H1912" s="4" t="s">
        <v>22</v>
      </c>
      <c r="I1912" s="3">
        <v>86800</v>
      </c>
      <c r="J1912" s="3">
        <v>96400</v>
      </c>
      <c r="K1912" s="3">
        <v>88600</v>
      </c>
      <c r="L1912" s="3">
        <v>98400</v>
      </c>
      <c r="M1912" s="3">
        <v>91300</v>
      </c>
      <c r="N1912" s="3">
        <v>99400</v>
      </c>
      <c r="O1912" s="11">
        <v>97700</v>
      </c>
      <c r="P1912" s="11">
        <v>105600</v>
      </c>
      <c r="Q1912" s="11">
        <v>102600</v>
      </c>
      <c r="R1912" s="11">
        <v>110800</v>
      </c>
    </row>
    <row r="1913" spans="1:18" hidden="1">
      <c r="A1913" s="10" t="s">
        <v>2856</v>
      </c>
      <c r="B1913" s="10" t="str">
        <f t="shared" si="63"/>
        <v>NOAP001</v>
      </c>
      <c r="C1913" s="4" t="s">
        <v>2857</v>
      </c>
      <c r="D1913" s="4" t="s">
        <v>84</v>
      </c>
      <c r="E1913" s="4" t="s">
        <v>2847</v>
      </c>
      <c r="F1913" s="4">
        <v>0.81</v>
      </c>
      <c r="G1913" s="4">
        <v>24</v>
      </c>
      <c r="H1913" s="4" t="s">
        <v>22</v>
      </c>
      <c r="I1913" s="3">
        <v>86800</v>
      </c>
      <c r="J1913" s="3">
        <v>96400</v>
      </c>
      <c r="K1913" s="3">
        <v>88600</v>
      </c>
      <c r="L1913" s="3">
        <v>98400</v>
      </c>
      <c r="M1913" s="3">
        <v>91300</v>
      </c>
      <c r="N1913" s="3">
        <v>99400</v>
      </c>
      <c r="O1913" s="11">
        <v>97700</v>
      </c>
      <c r="P1913" s="11">
        <v>105600</v>
      </c>
      <c r="Q1913" s="11">
        <v>102600</v>
      </c>
      <c r="R1913" s="11">
        <v>110800</v>
      </c>
    </row>
    <row r="1914" spans="1:18" hidden="1">
      <c r="A1914" s="10" t="s">
        <v>2858</v>
      </c>
      <c r="B1914" s="10" t="str">
        <f t="shared" si="63"/>
        <v>NOAP001</v>
      </c>
      <c r="C1914" s="4" t="s">
        <v>2859</v>
      </c>
      <c r="D1914" s="4" t="s">
        <v>84</v>
      </c>
      <c r="E1914" s="4" t="s">
        <v>2847</v>
      </c>
      <c r="F1914" s="4">
        <v>0.79</v>
      </c>
      <c r="G1914" s="4">
        <v>24</v>
      </c>
      <c r="H1914" s="4" t="s">
        <v>22</v>
      </c>
      <c r="I1914" s="3">
        <v>86800</v>
      </c>
      <c r="J1914" s="3">
        <v>96400</v>
      </c>
      <c r="K1914" s="3">
        <v>88600</v>
      </c>
      <c r="L1914" s="3">
        <v>98400</v>
      </c>
      <c r="M1914" s="3">
        <v>91300</v>
      </c>
      <c r="N1914" s="3">
        <v>99400</v>
      </c>
      <c r="O1914" s="11">
        <v>97700</v>
      </c>
      <c r="P1914" s="11">
        <v>105600</v>
      </c>
      <c r="Q1914" s="11">
        <v>102600</v>
      </c>
      <c r="R1914" s="11">
        <v>110800</v>
      </c>
    </row>
    <row r="1915" spans="1:18" hidden="1">
      <c r="A1915" s="10" t="s">
        <v>2860</v>
      </c>
      <c r="B1915" s="10" t="str">
        <f t="shared" si="63"/>
        <v>NOAP001</v>
      </c>
      <c r="C1915" s="4" t="s">
        <v>2861</v>
      </c>
      <c r="D1915" s="4" t="s">
        <v>84</v>
      </c>
      <c r="E1915" s="4" t="s">
        <v>2847</v>
      </c>
      <c r="F1915" s="4">
        <v>0.79</v>
      </c>
      <c r="G1915" s="4">
        <v>24</v>
      </c>
      <c r="H1915" s="4" t="s">
        <v>22</v>
      </c>
      <c r="I1915" s="3">
        <v>86800</v>
      </c>
      <c r="J1915" s="3">
        <v>96400</v>
      </c>
      <c r="K1915" s="3">
        <v>88600</v>
      </c>
      <c r="L1915" s="3">
        <v>98400</v>
      </c>
      <c r="M1915" s="3">
        <v>91300</v>
      </c>
      <c r="N1915" s="3">
        <v>99400</v>
      </c>
      <c r="O1915" s="11">
        <v>97700</v>
      </c>
      <c r="P1915" s="11">
        <v>105600</v>
      </c>
      <c r="Q1915" s="11">
        <v>102600</v>
      </c>
      <c r="R1915" s="11">
        <v>110800</v>
      </c>
    </row>
    <row r="1916" spans="1:18" hidden="1">
      <c r="A1916" s="10" t="s">
        <v>2862</v>
      </c>
      <c r="B1916" s="10" t="str">
        <f t="shared" si="63"/>
        <v>NOAP001</v>
      </c>
      <c r="C1916" s="4" t="s">
        <v>2863</v>
      </c>
      <c r="D1916" s="4" t="s">
        <v>84</v>
      </c>
      <c r="E1916" s="4" t="s">
        <v>2847</v>
      </c>
      <c r="F1916" s="4">
        <v>0.8</v>
      </c>
      <c r="G1916" s="4">
        <v>24</v>
      </c>
      <c r="H1916" s="4" t="s">
        <v>22</v>
      </c>
      <c r="I1916" s="3">
        <v>86800</v>
      </c>
      <c r="J1916" s="3">
        <v>96400</v>
      </c>
      <c r="K1916" s="3">
        <v>88600</v>
      </c>
      <c r="L1916" s="3">
        <v>98400</v>
      </c>
      <c r="M1916" s="3">
        <v>91300</v>
      </c>
      <c r="N1916" s="3">
        <v>99400</v>
      </c>
      <c r="O1916" s="11">
        <v>97700</v>
      </c>
      <c r="P1916" s="11">
        <v>105600</v>
      </c>
      <c r="Q1916" s="11">
        <v>102600</v>
      </c>
      <c r="R1916" s="11">
        <v>110800</v>
      </c>
    </row>
    <row r="1917" spans="1:18" hidden="1">
      <c r="A1917" s="10" t="s">
        <v>2864</v>
      </c>
      <c r="B1917" s="10" t="str">
        <f t="shared" si="63"/>
        <v>NOAP001</v>
      </c>
      <c r="C1917" s="4" t="s">
        <v>2865</v>
      </c>
      <c r="D1917" s="4" t="s">
        <v>84</v>
      </c>
      <c r="E1917" s="4" t="s">
        <v>2847</v>
      </c>
      <c r="F1917" s="4">
        <v>0.78</v>
      </c>
      <c r="G1917" s="4">
        <v>24</v>
      </c>
      <c r="H1917" s="4" t="s">
        <v>22</v>
      </c>
      <c r="I1917" s="3">
        <v>86800</v>
      </c>
      <c r="J1917" s="3">
        <v>96400</v>
      </c>
      <c r="K1917" s="3">
        <v>88600</v>
      </c>
      <c r="L1917" s="3">
        <v>98400</v>
      </c>
      <c r="M1917" s="3">
        <v>91300</v>
      </c>
      <c r="N1917" s="3">
        <v>99400</v>
      </c>
      <c r="O1917" s="11">
        <v>97700</v>
      </c>
      <c r="P1917" s="11">
        <v>105600</v>
      </c>
      <c r="Q1917" s="11">
        <v>102600</v>
      </c>
      <c r="R1917" s="11">
        <v>110800</v>
      </c>
    </row>
    <row r="1918" spans="1:18" hidden="1">
      <c r="A1918" s="10" t="s">
        <v>2866</v>
      </c>
      <c r="B1918" s="10" t="str">
        <f>A1918</f>
        <v>NOAP001KBA</v>
      </c>
      <c r="C1918" s="4" t="s">
        <v>2867</v>
      </c>
      <c r="D1918" s="4" t="s">
        <v>75</v>
      </c>
      <c r="E1918" s="4" t="s">
        <v>2847</v>
      </c>
      <c r="F1918" s="4">
        <v>0.79400000000000004</v>
      </c>
      <c r="G1918" s="4">
        <v>24</v>
      </c>
      <c r="H1918" s="4" t="s">
        <v>22</v>
      </c>
      <c r="I1918" s="3">
        <v>88500</v>
      </c>
      <c r="J1918" s="3">
        <v>97500</v>
      </c>
      <c r="K1918" s="3">
        <v>88600</v>
      </c>
      <c r="L1918" s="3">
        <v>97600</v>
      </c>
      <c r="M1918" s="3">
        <v>91300</v>
      </c>
      <c r="N1918" s="3">
        <v>97600</v>
      </c>
      <c r="O1918" s="11">
        <v>97700</v>
      </c>
      <c r="P1918" s="11">
        <v>102500</v>
      </c>
      <c r="Q1918" s="11">
        <v>102600</v>
      </c>
      <c r="R1918" s="11">
        <v>107600</v>
      </c>
    </row>
    <row r="1919" spans="1:18" hidden="1">
      <c r="A1919" s="10" t="s">
        <v>2868</v>
      </c>
      <c r="B1919" s="10" t="str">
        <f>A1919</f>
        <v>NOAP001KBB</v>
      </c>
      <c r="C1919" s="4" t="s">
        <v>2869</v>
      </c>
      <c r="D1919" s="4" t="s">
        <v>75</v>
      </c>
      <c r="E1919" s="4" t="s">
        <v>2847</v>
      </c>
      <c r="F1919" s="4">
        <v>0.75700000000000001</v>
      </c>
      <c r="G1919" s="4">
        <v>24</v>
      </c>
      <c r="H1919" s="4" t="s">
        <v>22</v>
      </c>
      <c r="I1919" s="3">
        <v>82800</v>
      </c>
      <c r="J1919" s="3">
        <v>91400</v>
      </c>
      <c r="K1919" s="3">
        <v>85100</v>
      </c>
      <c r="L1919" s="3">
        <v>93900</v>
      </c>
      <c r="M1919" s="3">
        <v>87600</v>
      </c>
      <c r="N1919" s="3">
        <v>93900</v>
      </c>
      <c r="O1919" s="3">
        <v>93800</v>
      </c>
      <c r="P1919" s="3">
        <v>98600</v>
      </c>
      <c r="Q1919" s="11">
        <v>98500</v>
      </c>
      <c r="R1919" s="11">
        <v>103500</v>
      </c>
    </row>
    <row r="1920" spans="1:18" hidden="1">
      <c r="A1920" s="10" t="s">
        <v>2870</v>
      </c>
      <c r="B1920" s="10" t="str">
        <f>A1920</f>
        <v>NOAP001KBC</v>
      </c>
      <c r="C1920" s="4" t="s">
        <v>2871</v>
      </c>
      <c r="D1920" s="4" t="s">
        <v>75</v>
      </c>
      <c r="E1920" s="4" t="s">
        <v>2847</v>
      </c>
      <c r="F1920" s="4">
        <v>0.70599999999999996</v>
      </c>
      <c r="G1920" s="4">
        <v>24</v>
      </c>
      <c r="H1920" s="4" t="s">
        <v>22</v>
      </c>
      <c r="I1920" s="3">
        <v>79600</v>
      </c>
      <c r="J1920" s="3">
        <v>87900</v>
      </c>
      <c r="K1920" s="3">
        <v>81500</v>
      </c>
      <c r="L1920" s="3">
        <v>90000</v>
      </c>
      <c r="M1920" s="3">
        <v>84000</v>
      </c>
      <c r="N1920" s="3">
        <v>90000</v>
      </c>
      <c r="O1920" s="3">
        <v>89900</v>
      </c>
      <c r="P1920" s="3">
        <v>94500</v>
      </c>
      <c r="Q1920" s="11">
        <v>94400</v>
      </c>
      <c r="R1920" s="11">
        <v>99200</v>
      </c>
    </row>
    <row r="1921" spans="1:18" hidden="1">
      <c r="A1921" s="10" t="s">
        <v>2872</v>
      </c>
      <c r="B1921" s="10" t="str">
        <f t="shared" ref="B1921:B1930" si="64">LEFT(A1921,7)</f>
        <v>NOAP004</v>
      </c>
      <c r="C1921" s="4" t="s">
        <v>2846</v>
      </c>
      <c r="D1921" s="4" t="s">
        <v>84</v>
      </c>
      <c r="E1921" s="4" t="s">
        <v>2873</v>
      </c>
      <c r="F1921" s="4">
        <v>3.19</v>
      </c>
      <c r="G1921" s="4">
        <v>4</v>
      </c>
      <c r="H1921" s="4" t="s">
        <v>22</v>
      </c>
      <c r="I1921" s="3">
        <v>329600</v>
      </c>
      <c r="J1921" s="3">
        <v>366300</v>
      </c>
      <c r="K1921" s="3">
        <v>336200</v>
      </c>
      <c r="L1921" s="3">
        <v>373500</v>
      </c>
      <c r="M1921" s="3">
        <v>346300</v>
      </c>
      <c r="N1921" s="3">
        <v>377200</v>
      </c>
      <c r="O1921" s="11">
        <v>370500</v>
      </c>
      <c r="P1921" s="11">
        <v>400500</v>
      </c>
      <c r="Q1921" s="11">
        <v>389000</v>
      </c>
      <c r="R1921" s="11">
        <v>420100</v>
      </c>
    </row>
    <row r="1922" spans="1:18" hidden="1">
      <c r="A1922" s="10" t="s">
        <v>2874</v>
      </c>
      <c r="B1922" s="10" t="str">
        <f t="shared" si="64"/>
        <v>NOAP004</v>
      </c>
      <c r="C1922" s="4" t="s">
        <v>2849</v>
      </c>
      <c r="D1922" s="4" t="s">
        <v>84</v>
      </c>
      <c r="E1922" s="4" t="s">
        <v>2873</v>
      </c>
      <c r="F1922" s="4">
        <v>3.0748000000000002</v>
      </c>
      <c r="G1922" s="4">
        <v>4</v>
      </c>
      <c r="H1922" s="4" t="s">
        <v>22</v>
      </c>
      <c r="I1922" s="3">
        <v>329600</v>
      </c>
      <c r="J1922" s="3">
        <v>366300</v>
      </c>
      <c r="K1922" s="3">
        <v>336200</v>
      </c>
      <c r="L1922" s="3">
        <v>373500</v>
      </c>
      <c r="M1922" s="3">
        <v>346300</v>
      </c>
      <c r="N1922" s="3">
        <v>377200</v>
      </c>
      <c r="O1922" s="11">
        <v>370500</v>
      </c>
      <c r="P1922" s="11">
        <v>400500</v>
      </c>
      <c r="Q1922" s="11">
        <v>389000</v>
      </c>
      <c r="R1922" s="11">
        <v>420100</v>
      </c>
    </row>
    <row r="1923" spans="1:18" hidden="1">
      <c r="A1923" s="10" t="s">
        <v>2875</v>
      </c>
      <c r="B1923" s="10" t="str">
        <f t="shared" si="64"/>
        <v>NOAP004</v>
      </c>
      <c r="C1923" s="4" t="s">
        <v>2851</v>
      </c>
      <c r="D1923" s="4" t="s">
        <v>84</v>
      </c>
      <c r="E1923" s="4" t="s">
        <v>2873</v>
      </c>
      <c r="F1923" s="4">
        <v>3.0939999999999999</v>
      </c>
      <c r="G1923" s="4">
        <v>4</v>
      </c>
      <c r="H1923" s="4" t="s">
        <v>22</v>
      </c>
      <c r="I1923" s="3">
        <v>329600</v>
      </c>
      <c r="J1923" s="3">
        <v>366300</v>
      </c>
      <c r="K1923" s="3">
        <v>336200</v>
      </c>
      <c r="L1923" s="3">
        <v>373500</v>
      </c>
      <c r="M1923" s="3">
        <v>346300</v>
      </c>
      <c r="N1923" s="3">
        <v>377200</v>
      </c>
      <c r="O1923" s="11">
        <v>370500</v>
      </c>
      <c r="P1923" s="11">
        <v>400500</v>
      </c>
      <c r="Q1923" s="11">
        <v>389000</v>
      </c>
      <c r="R1923" s="11">
        <v>420100</v>
      </c>
    </row>
    <row r="1924" spans="1:18" hidden="1">
      <c r="A1924" s="10" t="s">
        <v>2876</v>
      </c>
      <c r="B1924" s="10" t="str">
        <f t="shared" si="64"/>
        <v>NOAP004</v>
      </c>
      <c r="C1924" s="4" t="s">
        <v>2853</v>
      </c>
      <c r="D1924" s="4" t="s">
        <v>84</v>
      </c>
      <c r="E1924" s="4" t="s">
        <v>2873</v>
      </c>
      <c r="F1924" s="4">
        <v>3.1387999999999998</v>
      </c>
      <c r="G1924" s="4">
        <v>4</v>
      </c>
      <c r="H1924" s="4" t="s">
        <v>22</v>
      </c>
      <c r="I1924" s="3">
        <v>329600</v>
      </c>
      <c r="J1924" s="3">
        <v>366300</v>
      </c>
      <c r="K1924" s="3">
        <v>336200</v>
      </c>
      <c r="L1924" s="3">
        <v>373500</v>
      </c>
      <c r="M1924" s="3">
        <v>346300</v>
      </c>
      <c r="N1924" s="3">
        <v>377200</v>
      </c>
      <c r="O1924" s="11">
        <v>370500</v>
      </c>
      <c r="P1924" s="11">
        <v>400500</v>
      </c>
      <c r="Q1924" s="11">
        <v>389000</v>
      </c>
      <c r="R1924" s="11">
        <v>420100</v>
      </c>
    </row>
    <row r="1925" spans="1:18" hidden="1">
      <c r="A1925" s="10" t="s">
        <v>2877</v>
      </c>
      <c r="B1925" s="10" t="str">
        <f t="shared" si="64"/>
        <v>NOAP004</v>
      </c>
      <c r="C1925" s="4" t="s">
        <v>2855</v>
      </c>
      <c r="D1925" s="4" t="s">
        <v>84</v>
      </c>
      <c r="E1925" s="4" t="s">
        <v>2873</v>
      </c>
      <c r="F1925" s="4">
        <v>3.0779999999999998</v>
      </c>
      <c r="G1925" s="4">
        <v>4</v>
      </c>
      <c r="H1925" s="4" t="s">
        <v>22</v>
      </c>
      <c r="I1925" s="3">
        <v>329600</v>
      </c>
      <c r="J1925" s="3">
        <v>366300</v>
      </c>
      <c r="K1925" s="3">
        <v>336200</v>
      </c>
      <c r="L1925" s="3">
        <v>373500</v>
      </c>
      <c r="M1925" s="3">
        <v>346300</v>
      </c>
      <c r="N1925" s="3">
        <v>377200</v>
      </c>
      <c r="O1925" s="11">
        <v>370500</v>
      </c>
      <c r="P1925" s="11">
        <v>400500</v>
      </c>
      <c r="Q1925" s="11">
        <v>389000</v>
      </c>
      <c r="R1925" s="11">
        <v>420100</v>
      </c>
    </row>
    <row r="1926" spans="1:18" hidden="1">
      <c r="A1926" s="10" t="s">
        <v>2878</v>
      </c>
      <c r="B1926" s="10" t="str">
        <f t="shared" si="64"/>
        <v>NOAP004</v>
      </c>
      <c r="C1926" s="4" t="s">
        <v>2857</v>
      </c>
      <c r="D1926" s="4" t="s">
        <v>84</v>
      </c>
      <c r="E1926" s="4" t="s">
        <v>2873</v>
      </c>
      <c r="F1926" s="4">
        <v>3.09</v>
      </c>
      <c r="G1926" s="4">
        <v>4</v>
      </c>
      <c r="H1926" s="4" t="s">
        <v>22</v>
      </c>
      <c r="I1926" s="3">
        <v>329600</v>
      </c>
      <c r="J1926" s="3">
        <v>366300</v>
      </c>
      <c r="K1926" s="3">
        <v>336200</v>
      </c>
      <c r="L1926" s="3">
        <v>373500</v>
      </c>
      <c r="M1926" s="3">
        <v>346300</v>
      </c>
      <c r="N1926" s="3">
        <v>377200</v>
      </c>
      <c r="O1926" s="11">
        <v>370500</v>
      </c>
      <c r="P1926" s="11">
        <v>400500</v>
      </c>
      <c r="Q1926" s="11">
        <v>389000</v>
      </c>
      <c r="R1926" s="11">
        <v>420100</v>
      </c>
    </row>
    <row r="1927" spans="1:18" hidden="1">
      <c r="A1927" s="10" t="s">
        <v>2879</v>
      </c>
      <c r="B1927" s="10" t="str">
        <f t="shared" si="64"/>
        <v>NOAP004</v>
      </c>
      <c r="C1927" s="4" t="s">
        <v>2859</v>
      </c>
      <c r="D1927" s="4" t="s">
        <v>84</v>
      </c>
      <c r="E1927" s="4" t="s">
        <v>2873</v>
      </c>
      <c r="F1927" s="4">
        <v>3.03</v>
      </c>
      <c r="G1927" s="4">
        <v>4</v>
      </c>
      <c r="H1927" s="4" t="s">
        <v>22</v>
      </c>
      <c r="I1927" s="3">
        <v>329600</v>
      </c>
      <c r="J1927" s="3">
        <v>366300</v>
      </c>
      <c r="K1927" s="3">
        <v>336200</v>
      </c>
      <c r="L1927" s="3">
        <v>373500</v>
      </c>
      <c r="M1927" s="3">
        <v>346300</v>
      </c>
      <c r="N1927" s="3">
        <v>377200</v>
      </c>
      <c r="O1927" s="11">
        <v>370500</v>
      </c>
      <c r="P1927" s="11">
        <v>400500</v>
      </c>
      <c r="Q1927" s="11">
        <v>389000</v>
      </c>
      <c r="R1927" s="11">
        <v>420100</v>
      </c>
    </row>
    <row r="1928" spans="1:18" hidden="1">
      <c r="A1928" s="10" t="s">
        <v>2880</v>
      </c>
      <c r="B1928" s="10" t="str">
        <f t="shared" si="64"/>
        <v>NOAP004</v>
      </c>
      <c r="C1928" s="4" t="s">
        <v>2861</v>
      </c>
      <c r="D1928" s="4" t="s">
        <v>84</v>
      </c>
      <c r="E1928" s="4" t="s">
        <v>2873</v>
      </c>
      <c r="F1928" s="4">
        <v>3.02</v>
      </c>
      <c r="G1928" s="4">
        <v>4</v>
      </c>
      <c r="H1928" s="4" t="s">
        <v>22</v>
      </c>
      <c r="I1928" s="3">
        <v>329600</v>
      </c>
      <c r="J1928" s="3">
        <v>366300</v>
      </c>
      <c r="K1928" s="3">
        <v>336200</v>
      </c>
      <c r="L1928" s="3">
        <v>373500</v>
      </c>
      <c r="M1928" s="3">
        <v>346300</v>
      </c>
      <c r="N1928" s="3">
        <v>377200</v>
      </c>
      <c r="O1928" s="11">
        <v>370500</v>
      </c>
      <c r="P1928" s="11">
        <v>400500</v>
      </c>
      <c r="Q1928" s="11">
        <v>389000</v>
      </c>
      <c r="R1928" s="11">
        <v>420100</v>
      </c>
    </row>
    <row r="1929" spans="1:18" hidden="1">
      <c r="A1929" s="10" t="s">
        <v>2881</v>
      </c>
      <c r="B1929" s="10" t="str">
        <f t="shared" si="64"/>
        <v>NOAP004</v>
      </c>
      <c r="C1929" s="4" t="s">
        <v>2863</v>
      </c>
      <c r="D1929" s="4" t="s">
        <v>84</v>
      </c>
      <c r="E1929" s="4" t="s">
        <v>2873</v>
      </c>
      <c r="F1929" s="4">
        <v>3.08</v>
      </c>
      <c r="G1929" s="4">
        <v>4</v>
      </c>
      <c r="H1929" s="4" t="s">
        <v>22</v>
      </c>
      <c r="I1929" s="3">
        <v>329600</v>
      </c>
      <c r="J1929" s="3">
        <v>366300</v>
      </c>
      <c r="K1929" s="3">
        <v>336200</v>
      </c>
      <c r="L1929" s="3">
        <v>373500</v>
      </c>
      <c r="M1929" s="3">
        <v>346300</v>
      </c>
      <c r="N1929" s="3">
        <v>377200</v>
      </c>
      <c r="O1929" s="11">
        <v>370500</v>
      </c>
      <c r="P1929" s="11">
        <v>400500</v>
      </c>
      <c r="Q1929" s="11">
        <v>389000</v>
      </c>
      <c r="R1929" s="11">
        <v>420100</v>
      </c>
    </row>
    <row r="1930" spans="1:18" hidden="1">
      <c r="A1930" s="10" t="s">
        <v>2882</v>
      </c>
      <c r="B1930" s="10" t="str">
        <f t="shared" si="64"/>
        <v>NOAP004</v>
      </c>
      <c r="C1930" s="4" t="s">
        <v>2865</v>
      </c>
      <c r="D1930" s="4" t="s">
        <v>84</v>
      </c>
      <c r="E1930" s="4" t="s">
        <v>2873</v>
      </c>
      <c r="F1930" s="4">
        <v>3</v>
      </c>
      <c r="G1930" s="4">
        <v>4</v>
      </c>
      <c r="H1930" s="4" t="s">
        <v>22</v>
      </c>
      <c r="I1930" s="3">
        <v>329600</v>
      </c>
      <c r="J1930" s="3">
        <v>366300</v>
      </c>
      <c r="K1930" s="3">
        <v>336200</v>
      </c>
      <c r="L1930" s="3">
        <v>373500</v>
      </c>
      <c r="M1930" s="3">
        <v>346300</v>
      </c>
      <c r="N1930" s="3">
        <v>377200</v>
      </c>
      <c r="O1930" s="11">
        <v>370500</v>
      </c>
      <c r="P1930" s="11">
        <v>400500</v>
      </c>
      <c r="Q1930" s="11">
        <v>389000</v>
      </c>
      <c r="R1930" s="11">
        <v>420100</v>
      </c>
    </row>
    <row r="1931" spans="1:18" hidden="1">
      <c r="A1931" s="10" t="s">
        <v>2883</v>
      </c>
      <c r="B1931" s="10" t="str">
        <f>A1931</f>
        <v>NOAP004KBA</v>
      </c>
      <c r="C1931" s="4" t="s">
        <v>2867</v>
      </c>
      <c r="D1931" s="4" t="s">
        <v>75</v>
      </c>
      <c r="E1931" s="4" t="s">
        <v>2873</v>
      </c>
      <c r="F1931" s="4">
        <v>3.0960000000000001</v>
      </c>
      <c r="G1931" s="4">
        <v>4</v>
      </c>
      <c r="H1931" s="4" t="s">
        <v>22</v>
      </c>
      <c r="I1931" s="3">
        <v>336100</v>
      </c>
      <c r="J1931" s="3">
        <v>370400</v>
      </c>
      <c r="K1931" s="3">
        <v>336200</v>
      </c>
      <c r="L1931" s="3">
        <v>370500</v>
      </c>
      <c r="M1931" s="3">
        <v>346300</v>
      </c>
      <c r="N1931" s="3">
        <v>370500</v>
      </c>
      <c r="O1931" s="3">
        <v>370500</v>
      </c>
      <c r="P1931" s="3">
        <v>389000</v>
      </c>
      <c r="Q1931" s="11">
        <v>389000</v>
      </c>
      <c r="R1931" s="11">
        <v>408100</v>
      </c>
    </row>
    <row r="1932" spans="1:18" hidden="1">
      <c r="A1932" s="10" t="s">
        <v>2884</v>
      </c>
      <c r="B1932" s="10" t="str">
        <f>A1932</f>
        <v>NOAP004KBB</v>
      </c>
      <c r="C1932" s="4" t="s">
        <v>2869</v>
      </c>
      <c r="D1932" s="4" t="s">
        <v>75</v>
      </c>
      <c r="E1932" s="4" t="s">
        <v>2873</v>
      </c>
      <c r="F1932" s="4">
        <v>2.9470000000000001</v>
      </c>
      <c r="G1932" s="4">
        <v>4</v>
      </c>
      <c r="H1932" s="4" t="s">
        <v>22</v>
      </c>
      <c r="I1932" s="3">
        <v>314600</v>
      </c>
      <c r="J1932" s="3">
        <v>347200</v>
      </c>
      <c r="K1932" s="3">
        <v>322800</v>
      </c>
      <c r="L1932" s="3">
        <v>356000</v>
      </c>
      <c r="M1932" s="3">
        <v>332400</v>
      </c>
      <c r="N1932" s="3">
        <v>356000</v>
      </c>
      <c r="O1932" s="3">
        <v>355700</v>
      </c>
      <c r="P1932" s="3">
        <v>373800</v>
      </c>
      <c r="Q1932" s="11">
        <v>373400</v>
      </c>
      <c r="R1932" s="11">
        <v>392100</v>
      </c>
    </row>
    <row r="1933" spans="1:18" hidden="1">
      <c r="A1933" s="10" t="s">
        <v>2885</v>
      </c>
      <c r="B1933" s="10" t="str">
        <f>A1933</f>
        <v>NOAP004KBC</v>
      </c>
      <c r="C1933" s="4" t="s">
        <v>2871</v>
      </c>
      <c r="D1933" s="4" t="s">
        <v>75</v>
      </c>
      <c r="E1933" s="4" t="s">
        <v>2873</v>
      </c>
      <c r="F1933" s="4">
        <v>2.746</v>
      </c>
      <c r="G1933" s="4">
        <v>4</v>
      </c>
      <c r="H1933" s="4" t="s">
        <v>22</v>
      </c>
      <c r="I1933" s="3">
        <v>302500</v>
      </c>
      <c r="J1933" s="3">
        <v>334000</v>
      </c>
      <c r="K1933" s="3">
        <v>309300</v>
      </c>
      <c r="L1933" s="3">
        <v>341400</v>
      </c>
      <c r="M1933" s="3">
        <v>318600</v>
      </c>
      <c r="N1933" s="3">
        <v>341400</v>
      </c>
      <c r="O1933" s="3">
        <v>340900</v>
      </c>
      <c r="P1933" s="3">
        <v>358500</v>
      </c>
      <c r="Q1933" s="11">
        <v>357900</v>
      </c>
      <c r="R1933" s="11">
        <v>376100</v>
      </c>
    </row>
    <row r="1934" spans="1:18" hidden="1">
      <c r="A1934" s="10" t="s">
        <v>2886</v>
      </c>
      <c r="B1934" s="10" t="str">
        <f t="shared" ref="B1934:B1943" si="65">LEFT(A1934,7)</f>
        <v>NOAP020</v>
      </c>
      <c r="C1934" s="4" t="s">
        <v>2846</v>
      </c>
      <c r="D1934" s="4" t="s">
        <v>84</v>
      </c>
      <c r="E1934" s="4" t="s">
        <v>2887</v>
      </c>
      <c r="F1934" s="4">
        <v>15.81</v>
      </c>
      <c r="G1934" s="4">
        <v>1</v>
      </c>
      <c r="H1934" s="4" t="s">
        <v>147</v>
      </c>
      <c r="I1934" s="3">
        <v>1506700</v>
      </c>
      <c r="J1934" s="3">
        <v>1677400</v>
      </c>
      <c r="K1934" s="3">
        <v>1536800</v>
      </c>
      <c r="L1934" s="3">
        <v>1710200</v>
      </c>
      <c r="M1934" s="3">
        <v>1582900</v>
      </c>
      <c r="N1934" s="3">
        <v>1727300</v>
      </c>
      <c r="O1934" s="11">
        <v>1693700</v>
      </c>
      <c r="P1934" s="11">
        <v>1834200</v>
      </c>
      <c r="Q1934" s="11">
        <v>1778400</v>
      </c>
      <c r="R1934" s="11">
        <v>1923800</v>
      </c>
    </row>
    <row r="1935" spans="1:18" hidden="1">
      <c r="A1935" s="10" t="s">
        <v>2888</v>
      </c>
      <c r="B1935" s="10" t="str">
        <f t="shared" si="65"/>
        <v>NOAP020</v>
      </c>
      <c r="C1935" s="4" t="s">
        <v>2849</v>
      </c>
      <c r="D1935" s="4" t="s">
        <v>84</v>
      </c>
      <c r="E1935" s="4" t="s">
        <v>2887</v>
      </c>
      <c r="F1935" s="4">
        <v>15.234</v>
      </c>
      <c r="G1935" s="4">
        <v>1</v>
      </c>
      <c r="H1935" s="4" t="s">
        <v>147</v>
      </c>
      <c r="I1935" s="3">
        <v>1506700</v>
      </c>
      <c r="J1935" s="3">
        <v>1677400</v>
      </c>
      <c r="K1935" s="3">
        <v>1536800</v>
      </c>
      <c r="L1935" s="3">
        <v>1710200</v>
      </c>
      <c r="M1935" s="3">
        <v>1582900</v>
      </c>
      <c r="N1935" s="3">
        <v>1727300</v>
      </c>
      <c r="O1935" s="11">
        <v>1693700</v>
      </c>
      <c r="P1935" s="11">
        <v>1834200</v>
      </c>
      <c r="Q1935" s="11">
        <v>1778400</v>
      </c>
      <c r="R1935" s="11">
        <v>1923800</v>
      </c>
    </row>
    <row r="1936" spans="1:18" hidden="1">
      <c r="A1936" s="10" t="s">
        <v>2889</v>
      </c>
      <c r="B1936" s="10" t="str">
        <f t="shared" si="65"/>
        <v>NOAP020</v>
      </c>
      <c r="C1936" s="4" t="s">
        <v>2851</v>
      </c>
      <c r="D1936" s="4" t="s">
        <v>84</v>
      </c>
      <c r="E1936" s="4" t="s">
        <v>2887</v>
      </c>
      <c r="F1936" s="4">
        <v>15.33</v>
      </c>
      <c r="G1936" s="4">
        <v>1</v>
      </c>
      <c r="H1936" s="4" t="s">
        <v>147</v>
      </c>
      <c r="I1936" s="3">
        <v>1506700</v>
      </c>
      <c r="J1936" s="3">
        <v>1677400</v>
      </c>
      <c r="K1936" s="3">
        <v>1536800</v>
      </c>
      <c r="L1936" s="3">
        <v>1710200</v>
      </c>
      <c r="M1936" s="3">
        <v>1582900</v>
      </c>
      <c r="N1936" s="3">
        <v>1727300</v>
      </c>
      <c r="O1936" s="11">
        <v>1693700</v>
      </c>
      <c r="P1936" s="11">
        <v>1834200</v>
      </c>
      <c r="Q1936" s="11">
        <v>1778400</v>
      </c>
      <c r="R1936" s="11">
        <v>1923800</v>
      </c>
    </row>
    <row r="1937" spans="1:18" hidden="1">
      <c r="A1937" s="10" t="s">
        <v>2890</v>
      </c>
      <c r="B1937" s="10" t="str">
        <f t="shared" si="65"/>
        <v>NOAP020</v>
      </c>
      <c r="C1937" s="4" t="s">
        <v>2853</v>
      </c>
      <c r="D1937" s="4" t="s">
        <v>84</v>
      </c>
      <c r="E1937" s="4" t="s">
        <v>2887</v>
      </c>
      <c r="F1937" s="4">
        <v>15.554</v>
      </c>
      <c r="G1937" s="4">
        <v>1</v>
      </c>
      <c r="H1937" s="4" t="s">
        <v>147</v>
      </c>
      <c r="I1937" s="3">
        <v>1506700</v>
      </c>
      <c r="J1937" s="3">
        <v>1677400</v>
      </c>
      <c r="K1937" s="3">
        <v>1536800</v>
      </c>
      <c r="L1937" s="3">
        <v>1710200</v>
      </c>
      <c r="M1937" s="3">
        <v>1582900</v>
      </c>
      <c r="N1937" s="3">
        <v>1727300</v>
      </c>
      <c r="O1937" s="11">
        <v>1693700</v>
      </c>
      <c r="P1937" s="11">
        <v>1834200</v>
      </c>
      <c r="Q1937" s="11">
        <v>1778400</v>
      </c>
      <c r="R1937" s="11">
        <v>1923800</v>
      </c>
    </row>
    <row r="1938" spans="1:18" hidden="1">
      <c r="A1938" s="10" t="s">
        <v>2891</v>
      </c>
      <c r="B1938" s="10" t="str">
        <f t="shared" si="65"/>
        <v>NOAP020</v>
      </c>
      <c r="C1938" s="4" t="s">
        <v>2855</v>
      </c>
      <c r="D1938" s="4" t="s">
        <v>84</v>
      </c>
      <c r="E1938" s="4" t="s">
        <v>2887</v>
      </c>
      <c r="F1938" s="4">
        <v>15.25</v>
      </c>
      <c r="G1938" s="4">
        <v>1</v>
      </c>
      <c r="H1938" s="4" t="s">
        <v>147</v>
      </c>
      <c r="I1938" s="3">
        <v>1506700</v>
      </c>
      <c r="J1938" s="3">
        <v>1677400</v>
      </c>
      <c r="K1938" s="3">
        <v>1536800</v>
      </c>
      <c r="L1938" s="3">
        <v>1710200</v>
      </c>
      <c r="M1938" s="3">
        <v>1582900</v>
      </c>
      <c r="N1938" s="3">
        <v>1727300</v>
      </c>
      <c r="O1938" s="11">
        <v>1693700</v>
      </c>
      <c r="P1938" s="11">
        <v>1834200</v>
      </c>
      <c r="Q1938" s="11">
        <v>1778400</v>
      </c>
      <c r="R1938" s="11">
        <v>1923800</v>
      </c>
    </row>
    <row r="1939" spans="1:18" hidden="1">
      <c r="A1939" s="10" t="s">
        <v>2892</v>
      </c>
      <c r="B1939" s="10" t="str">
        <f t="shared" si="65"/>
        <v>NOAP020</v>
      </c>
      <c r="C1939" s="4" t="s">
        <v>2857</v>
      </c>
      <c r="D1939" s="4" t="s">
        <v>84</v>
      </c>
      <c r="E1939" s="4" t="s">
        <v>2887</v>
      </c>
      <c r="F1939" s="4">
        <v>15.31</v>
      </c>
      <c r="G1939" s="4">
        <v>1</v>
      </c>
      <c r="H1939" s="4" t="s">
        <v>147</v>
      </c>
      <c r="I1939" s="3">
        <v>1506700</v>
      </c>
      <c r="J1939" s="3">
        <v>1677400</v>
      </c>
      <c r="K1939" s="3">
        <v>1536800</v>
      </c>
      <c r="L1939" s="3">
        <v>1710200</v>
      </c>
      <c r="M1939" s="3">
        <v>1582900</v>
      </c>
      <c r="N1939" s="3">
        <v>1727300</v>
      </c>
      <c r="O1939" s="11">
        <v>1693700</v>
      </c>
      <c r="P1939" s="11">
        <v>1834200</v>
      </c>
      <c r="Q1939" s="11">
        <v>1778400</v>
      </c>
      <c r="R1939" s="11">
        <v>1923800</v>
      </c>
    </row>
    <row r="1940" spans="1:18" hidden="1">
      <c r="A1940" s="10" t="s">
        <v>2893</v>
      </c>
      <c r="B1940" s="10" t="str">
        <f t="shared" si="65"/>
        <v>NOAP020</v>
      </c>
      <c r="C1940" s="4" t="s">
        <v>2859</v>
      </c>
      <c r="D1940" s="4" t="s">
        <v>84</v>
      </c>
      <c r="E1940" s="4" t="s">
        <v>2887</v>
      </c>
      <c r="F1940" s="4">
        <v>14.99</v>
      </c>
      <c r="G1940" s="4">
        <v>1</v>
      </c>
      <c r="H1940" s="4" t="s">
        <v>147</v>
      </c>
      <c r="I1940" s="3">
        <v>1506700</v>
      </c>
      <c r="J1940" s="3">
        <v>1677400</v>
      </c>
      <c r="K1940" s="3">
        <v>1536800</v>
      </c>
      <c r="L1940" s="3">
        <v>1710200</v>
      </c>
      <c r="M1940" s="3">
        <v>1582900</v>
      </c>
      <c r="N1940" s="3">
        <v>1727300</v>
      </c>
      <c r="O1940" s="11">
        <v>1693700</v>
      </c>
      <c r="P1940" s="11">
        <v>1834200</v>
      </c>
      <c r="Q1940" s="11">
        <v>1778400</v>
      </c>
      <c r="R1940" s="11">
        <v>1923800</v>
      </c>
    </row>
    <row r="1941" spans="1:18" hidden="1">
      <c r="A1941" s="10" t="s">
        <v>2894</v>
      </c>
      <c r="B1941" s="10" t="str">
        <f t="shared" si="65"/>
        <v>NOAP020</v>
      </c>
      <c r="C1941" s="4" t="s">
        <v>2861</v>
      </c>
      <c r="D1941" s="4" t="s">
        <v>84</v>
      </c>
      <c r="E1941" s="4" t="s">
        <v>2887</v>
      </c>
      <c r="F1941" s="4">
        <v>14.98</v>
      </c>
      <c r="G1941" s="4">
        <v>1</v>
      </c>
      <c r="H1941" s="4" t="s">
        <v>147</v>
      </c>
      <c r="I1941" s="3">
        <v>1506700</v>
      </c>
      <c r="J1941" s="3">
        <v>1677400</v>
      </c>
      <c r="K1941" s="3">
        <v>1536800</v>
      </c>
      <c r="L1941" s="3">
        <v>1710200</v>
      </c>
      <c r="M1941" s="3">
        <v>1582900</v>
      </c>
      <c r="N1941" s="3">
        <v>1727300</v>
      </c>
      <c r="O1941" s="11">
        <v>1693700</v>
      </c>
      <c r="P1941" s="11">
        <v>1834200</v>
      </c>
      <c r="Q1941" s="11">
        <v>1778400</v>
      </c>
      <c r="R1941" s="11">
        <v>1923800</v>
      </c>
    </row>
    <row r="1942" spans="1:18" hidden="1">
      <c r="A1942" s="10" t="s">
        <v>2895</v>
      </c>
      <c r="B1942" s="10" t="str">
        <f t="shared" si="65"/>
        <v>NOAP020</v>
      </c>
      <c r="C1942" s="4" t="s">
        <v>2863</v>
      </c>
      <c r="D1942" s="4" t="s">
        <v>84</v>
      </c>
      <c r="E1942" s="4" t="s">
        <v>2887</v>
      </c>
      <c r="F1942" s="4">
        <v>15.25</v>
      </c>
      <c r="G1942" s="4">
        <v>1</v>
      </c>
      <c r="H1942" s="4" t="s">
        <v>147</v>
      </c>
      <c r="I1942" s="3">
        <v>1506700</v>
      </c>
      <c r="J1942" s="3">
        <v>1677400</v>
      </c>
      <c r="K1942" s="3">
        <v>1536800</v>
      </c>
      <c r="L1942" s="3">
        <v>1710200</v>
      </c>
      <c r="M1942" s="3">
        <v>1582900</v>
      </c>
      <c r="N1942" s="3">
        <v>1727300</v>
      </c>
      <c r="O1942" s="11">
        <v>1693700</v>
      </c>
      <c r="P1942" s="11">
        <v>1834200</v>
      </c>
      <c r="Q1942" s="11">
        <v>1778400</v>
      </c>
      <c r="R1942" s="11">
        <v>1923800</v>
      </c>
    </row>
    <row r="1943" spans="1:18" hidden="1">
      <c r="A1943" s="10" t="s">
        <v>2896</v>
      </c>
      <c r="B1943" s="10" t="str">
        <f t="shared" si="65"/>
        <v>NOAP020</v>
      </c>
      <c r="C1943" s="4" t="s">
        <v>2865</v>
      </c>
      <c r="D1943" s="4" t="s">
        <v>84</v>
      </c>
      <c r="E1943" s="4" t="s">
        <v>2887</v>
      </c>
      <c r="F1943" s="4">
        <v>14.85</v>
      </c>
      <c r="G1943" s="4">
        <v>1</v>
      </c>
      <c r="H1943" s="4" t="s">
        <v>147</v>
      </c>
      <c r="I1943" s="3">
        <v>1506700</v>
      </c>
      <c r="J1943" s="3">
        <v>1677400</v>
      </c>
      <c r="K1943" s="3">
        <v>1536800</v>
      </c>
      <c r="L1943" s="3">
        <v>1710200</v>
      </c>
      <c r="M1943" s="3">
        <v>1582900</v>
      </c>
      <c r="N1943" s="3">
        <v>1727300</v>
      </c>
      <c r="O1943" s="11">
        <v>1693700</v>
      </c>
      <c r="P1943" s="11">
        <v>1834200</v>
      </c>
      <c r="Q1943" s="11">
        <v>1778400</v>
      </c>
      <c r="R1943" s="11">
        <v>1923800</v>
      </c>
    </row>
    <row r="1944" spans="1:18" hidden="1">
      <c r="A1944" s="10" t="s">
        <v>2897</v>
      </c>
      <c r="B1944" s="10" t="str">
        <f>A1944</f>
        <v>NOAP020KPBA</v>
      </c>
      <c r="C1944" s="4" t="s">
        <v>2867</v>
      </c>
      <c r="D1944" s="4" t="s">
        <v>75</v>
      </c>
      <c r="E1944" s="4" t="s">
        <v>2887</v>
      </c>
      <c r="F1944" s="4">
        <v>15.31</v>
      </c>
      <c r="G1944" s="4">
        <v>1</v>
      </c>
      <c r="H1944" s="4" t="s">
        <v>147</v>
      </c>
      <c r="I1944" s="3">
        <v>1536800</v>
      </c>
      <c r="J1944" s="3">
        <v>1696100</v>
      </c>
      <c r="K1944" s="3">
        <v>1563800</v>
      </c>
      <c r="L1944" s="3">
        <v>1696100</v>
      </c>
      <c r="M1944" s="3">
        <v>1582900</v>
      </c>
      <c r="N1944" s="3">
        <v>1696100</v>
      </c>
      <c r="O1944" s="3">
        <v>1693700</v>
      </c>
      <c r="P1944" s="3">
        <v>1780900</v>
      </c>
      <c r="Q1944" s="11">
        <v>1778400</v>
      </c>
      <c r="R1944" s="11">
        <v>1868200</v>
      </c>
    </row>
    <row r="1945" spans="1:18" hidden="1">
      <c r="A1945" s="10" t="s">
        <v>2898</v>
      </c>
      <c r="B1945" s="10" t="str">
        <f>A1945</f>
        <v>NOAP020KPBB</v>
      </c>
      <c r="C1945" s="4" t="s">
        <v>2869</v>
      </c>
      <c r="D1945" s="4" t="s">
        <v>75</v>
      </c>
      <c r="E1945" s="4" t="s">
        <v>2887</v>
      </c>
      <c r="F1945" s="4">
        <v>14.57</v>
      </c>
      <c r="G1945" s="4">
        <v>1</v>
      </c>
      <c r="H1945" s="4" t="s">
        <v>147</v>
      </c>
      <c r="I1945" s="3">
        <v>1438400</v>
      </c>
      <c r="J1945" s="3">
        <v>1589700</v>
      </c>
      <c r="K1945" s="3">
        <v>1475300</v>
      </c>
      <c r="L1945" s="3">
        <v>1629700</v>
      </c>
      <c r="M1945" s="3">
        <v>1519600</v>
      </c>
      <c r="N1945" s="3">
        <v>1629700</v>
      </c>
      <c r="O1945" s="3">
        <v>1626000</v>
      </c>
      <c r="P1945" s="3">
        <v>1711200</v>
      </c>
      <c r="Q1945" s="11">
        <v>1707300</v>
      </c>
      <c r="R1945" s="11">
        <v>1795000</v>
      </c>
    </row>
    <row r="1946" spans="1:18" hidden="1">
      <c r="A1946" s="10" t="s">
        <v>2899</v>
      </c>
      <c r="B1946" s="10" t="str">
        <f>A1946</f>
        <v>NOAP020KPBC</v>
      </c>
      <c r="C1946" s="4" t="s">
        <v>2871</v>
      </c>
      <c r="D1946" s="4" t="s">
        <v>75</v>
      </c>
      <c r="E1946" s="4" t="s">
        <v>2887</v>
      </c>
      <c r="F1946" s="4">
        <v>13.56</v>
      </c>
      <c r="G1946" s="4">
        <v>1</v>
      </c>
      <c r="H1946" s="4" t="s">
        <v>147</v>
      </c>
      <c r="I1946" s="3">
        <v>1383100</v>
      </c>
      <c r="J1946" s="3">
        <v>1529900</v>
      </c>
      <c r="K1946" s="3">
        <v>1413900</v>
      </c>
      <c r="L1946" s="3">
        <v>1563200</v>
      </c>
      <c r="M1946" s="3">
        <v>1456300</v>
      </c>
      <c r="N1946" s="3">
        <v>1563200</v>
      </c>
      <c r="O1946" s="3">
        <v>1558200</v>
      </c>
      <c r="P1946" s="3">
        <v>1641400</v>
      </c>
      <c r="Q1946" s="11">
        <v>1636100</v>
      </c>
      <c r="R1946" s="11">
        <v>1721700</v>
      </c>
    </row>
    <row r="1947" spans="1:18" hidden="1">
      <c r="A1947" s="10" t="s">
        <v>2900</v>
      </c>
      <c r="B1947" s="10" t="s">
        <v>2900</v>
      </c>
      <c r="C1947" s="4" t="s">
        <v>2901</v>
      </c>
      <c r="D1947" s="4" t="s">
        <v>20</v>
      </c>
      <c r="E1947" s="4" t="s">
        <v>21</v>
      </c>
      <c r="F1947" s="4">
        <v>0.99</v>
      </c>
      <c r="G1947" s="4">
        <v>24</v>
      </c>
      <c r="H1947" s="4" t="s">
        <v>22</v>
      </c>
      <c r="I1947" s="3">
        <v>47000</v>
      </c>
      <c r="J1947" s="3">
        <v>53000</v>
      </c>
      <c r="K1947" s="3">
        <v>49600</v>
      </c>
      <c r="L1947" s="3">
        <v>55800</v>
      </c>
      <c r="M1947" s="3">
        <v>49700</v>
      </c>
      <c r="N1947" s="3">
        <v>55800</v>
      </c>
      <c r="O1947" s="3">
        <v>54600</v>
      </c>
      <c r="P1947" s="3">
        <v>58600</v>
      </c>
      <c r="Q1947" s="11">
        <v>57400</v>
      </c>
      <c r="R1947" s="11">
        <v>61500</v>
      </c>
    </row>
    <row r="1948" spans="1:18" hidden="1">
      <c r="A1948" s="10" t="s">
        <v>2902</v>
      </c>
      <c r="B1948" s="10" t="s">
        <v>2902</v>
      </c>
      <c r="C1948" s="4" t="s">
        <v>2903</v>
      </c>
      <c r="D1948" s="4" t="s">
        <v>20</v>
      </c>
      <c r="E1948" s="4" t="s">
        <v>21</v>
      </c>
      <c r="F1948" s="4">
        <v>1.03</v>
      </c>
      <c r="G1948" s="4">
        <v>24</v>
      </c>
      <c r="H1948" s="4" t="s">
        <v>22</v>
      </c>
      <c r="I1948" s="3">
        <v>49500</v>
      </c>
      <c r="J1948" s="3">
        <v>55700</v>
      </c>
      <c r="K1948" s="3">
        <v>51800</v>
      </c>
      <c r="L1948" s="3">
        <v>58200</v>
      </c>
      <c r="M1948" s="3">
        <v>51800</v>
      </c>
      <c r="N1948" s="3">
        <v>58200</v>
      </c>
      <c r="O1948" s="3">
        <v>57000</v>
      </c>
      <c r="P1948" s="3">
        <v>61100</v>
      </c>
      <c r="Q1948" s="11">
        <v>59900</v>
      </c>
      <c r="R1948" s="11">
        <v>64100</v>
      </c>
    </row>
    <row r="1949" spans="1:18" hidden="1">
      <c r="A1949" s="10" t="s">
        <v>2904</v>
      </c>
      <c r="B1949" s="10" t="s">
        <v>2904</v>
      </c>
      <c r="C1949" s="4" t="s">
        <v>2905</v>
      </c>
      <c r="D1949" s="4" t="s">
        <v>20</v>
      </c>
      <c r="E1949" s="4" t="s">
        <v>21</v>
      </c>
      <c r="F1949" s="4">
        <v>1.06</v>
      </c>
      <c r="G1949" s="4">
        <v>24</v>
      </c>
      <c r="H1949" s="4" t="s">
        <v>22</v>
      </c>
      <c r="I1949" s="3">
        <v>54000</v>
      </c>
      <c r="J1949" s="3">
        <v>60600</v>
      </c>
      <c r="K1949" s="3">
        <v>54000</v>
      </c>
      <c r="L1949" s="3">
        <v>60600</v>
      </c>
      <c r="M1949" s="3">
        <v>54000</v>
      </c>
      <c r="N1949" s="3">
        <v>60600</v>
      </c>
      <c r="O1949" s="3">
        <v>59400</v>
      </c>
      <c r="P1949" s="3">
        <v>63600</v>
      </c>
      <c r="Q1949" s="11">
        <v>62400</v>
      </c>
      <c r="R1949" s="11">
        <v>66700</v>
      </c>
    </row>
    <row r="1950" spans="1:18" hidden="1">
      <c r="A1950" s="12" t="s">
        <v>2906</v>
      </c>
      <c r="B1950" s="10" t="str">
        <f t="shared" ref="B1950:B2010" si="66">LEFT(A1950,7)</f>
        <v>NOBA001</v>
      </c>
      <c r="C1950" s="4" t="s">
        <v>2907</v>
      </c>
      <c r="D1950" s="4" t="s">
        <v>20</v>
      </c>
      <c r="E1950" s="4" t="s">
        <v>21</v>
      </c>
      <c r="F1950" s="4">
        <v>1.0900000000000001</v>
      </c>
      <c r="G1950" s="4">
        <v>24</v>
      </c>
      <c r="H1950" s="4" t="s">
        <v>22</v>
      </c>
      <c r="I1950" s="13">
        <v>52000</v>
      </c>
      <c r="J1950" s="3">
        <v>58700</v>
      </c>
      <c r="K1950" s="3">
        <v>53100</v>
      </c>
      <c r="L1950" s="3">
        <v>59900</v>
      </c>
      <c r="M1950" s="3">
        <v>54000</v>
      </c>
      <c r="N1950" s="3">
        <v>59900</v>
      </c>
      <c r="O1950" s="11">
        <v>59400</v>
      </c>
      <c r="P1950" s="11">
        <v>65400</v>
      </c>
      <c r="Q1950" s="11">
        <v>62400</v>
      </c>
      <c r="R1950" s="11">
        <v>68600</v>
      </c>
    </row>
    <row r="1951" spans="1:18" hidden="1">
      <c r="A1951" s="10" t="s">
        <v>2908</v>
      </c>
      <c r="B1951" s="10" t="str">
        <f t="shared" si="66"/>
        <v>NOBA001</v>
      </c>
      <c r="C1951" s="4" t="s">
        <v>2909</v>
      </c>
      <c r="D1951" s="4" t="s">
        <v>20</v>
      </c>
      <c r="E1951" s="4" t="s">
        <v>21</v>
      </c>
      <c r="F1951" s="4">
        <v>1.0900000000000001</v>
      </c>
      <c r="G1951" s="4">
        <v>24</v>
      </c>
      <c r="H1951" s="4" t="s">
        <v>22</v>
      </c>
      <c r="I1951" s="3">
        <v>52000</v>
      </c>
      <c r="J1951" s="3">
        <v>58700</v>
      </c>
      <c r="K1951" s="3">
        <v>53100</v>
      </c>
      <c r="L1951" s="3">
        <v>59900</v>
      </c>
      <c r="M1951" s="3">
        <v>54000</v>
      </c>
      <c r="N1951" s="3">
        <v>59900</v>
      </c>
      <c r="O1951" s="11">
        <v>59400</v>
      </c>
      <c r="P1951" s="11">
        <v>65400</v>
      </c>
      <c r="Q1951" s="11">
        <v>62400</v>
      </c>
      <c r="R1951" s="11">
        <v>68600</v>
      </c>
    </row>
    <row r="1952" spans="1:18" hidden="1">
      <c r="A1952" s="10" t="s">
        <v>2910</v>
      </c>
      <c r="B1952" s="10" t="str">
        <f t="shared" si="66"/>
        <v>NOBA001</v>
      </c>
      <c r="C1952" s="4" t="s">
        <v>2911</v>
      </c>
      <c r="D1952" s="4" t="s">
        <v>20</v>
      </c>
      <c r="E1952" s="4" t="s">
        <v>21</v>
      </c>
      <c r="F1952" s="4">
        <v>1.0900000000000001</v>
      </c>
      <c r="G1952" s="4">
        <v>24</v>
      </c>
      <c r="H1952" s="4" t="s">
        <v>22</v>
      </c>
      <c r="I1952" s="3">
        <v>52000</v>
      </c>
      <c r="J1952" s="3">
        <v>58700</v>
      </c>
      <c r="K1952" s="3">
        <v>53100</v>
      </c>
      <c r="L1952" s="3">
        <v>59900</v>
      </c>
      <c r="M1952" s="3">
        <v>54000</v>
      </c>
      <c r="N1952" s="3">
        <v>59900</v>
      </c>
      <c r="O1952" s="11">
        <v>59400</v>
      </c>
      <c r="P1952" s="11">
        <v>65400</v>
      </c>
      <c r="Q1952" s="11">
        <v>62400</v>
      </c>
      <c r="R1952" s="11">
        <v>68600</v>
      </c>
    </row>
    <row r="1953" spans="1:18" hidden="1">
      <c r="A1953" s="10" t="s">
        <v>2912</v>
      </c>
      <c r="B1953" s="10" t="str">
        <f t="shared" si="66"/>
        <v>NOBA001</v>
      </c>
      <c r="C1953" s="4" t="s">
        <v>2913</v>
      </c>
      <c r="D1953" s="4" t="s">
        <v>20</v>
      </c>
      <c r="E1953" s="4" t="s">
        <v>21</v>
      </c>
      <c r="F1953" s="4">
        <v>1.0900000000000001</v>
      </c>
      <c r="G1953" s="4">
        <v>24</v>
      </c>
      <c r="H1953" s="4" t="s">
        <v>22</v>
      </c>
      <c r="I1953" s="3">
        <v>52000</v>
      </c>
      <c r="J1953" s="3">
        <v>58700</v>
      </c>
      <c r="K1953" s="3">
        <v>53100</v>
      </c>
      <c r="L1953" s="3">
        <v>59900</v>
      </c>
      <c r="M1953" s="3">
        <v>54000</v>
      </c>
      <c r="N1953" s="3">
        <v>59900</v>
      </c>
      <c r="O1953" s="11">
        <v>59400</v>
      </c>
      <c r="P1953" s="11">
        <v>65400</v>
      </c>
      <c r="Q1953" s="11">
        <v>62400</v>
      </c>
      <c r="R1953" s="11">
        <v>68600</v>
      </c>
    </row>
    <row r="1954" spans="1:18" hidden="1">
      <c r="A1954" s="10" t="s">
        <v>2914</v>
      </c>
      <c r="B1954" s="10" t="str">
        <f t="shared" si="66"/>
        <v>NOBA001</v>
      </c>
      <c r="C1954" s="4" t="s">
        <v>2915</v>
      </c>
      <c r="D1954" s="4" t="s">
        <v>20</v>
      </c>
      <c r="E1954" s="4" t="s">
        <v>21</v>
      </c>
      <c r="F1954" s="4">
        <v>1.0900000000000001</v>
      </c>
      <c r="G1954" s="4">
        <v>24</v>
      </c>
      <c r="H1954" s="4" t="s">
        <v>22</v>
      </c>
      <c r="I1954" s="3">
        <v>52000</v>
      </c>
      <c r="J1954" s="3">
        <v>58700</v>
      </c>
      <c r="K1954" s="3">
        <v>53100</v>
      </c>
      <c r="L1954" s="3">
        <v>59900</v>
      </c>
      <c r="M1954" s="3">
        <v>54000</v>
      </c>
      <c r="N1954" s="3">
        <v>59900</v>
      </c>
      <c r="O1954" s="11">
        <v>59400</v>
      </c>
      <c r="P1954" s="11">
        <v>65400</v>
      </c>
      <c r="Q1954" s="11">
        <v>62400</v>
      </c>
      <c r="R1954" s="11">
        <v>68600</v>
      </c>
    </row>
    <row r="1955" spans="1:18" hidden="1">
      <c r="A1955" s="10" t="s">
        <v>2916</v>
      </c>
      <c r="B1955" s="10" t="str">
        <f t="shared" si="66"/>
        <v>NOBA001</v>
      </c>
      <c r="C1955" s="4" t="s">
        <v>2917</v>
      </c>
      <c r="D1955" s="4" t="s">
        <v>20</v>
      </c>
      <c r="E1955" s="4" t="s">
        <v>21</v>
      </c>
      <c r="F1955" s="4">
        <v>1.0900000000000001</v>
      </c>
      <c r="G1955" s="4">
        <v>24</v>
      </c>
      <c r="H1955" s="4" t="s">
        <v>22</v>
      </c>
      <c r="I1955" s="3">
        <v>52000</v>
      </c>
      <c r="J1955" s="3">
        <v>58700</v>
      </c>
      <c r="K1955" s="3">
        <v>53100</v>
      </c>
      <c r="L1955" s="3">
        <v>59900</v>
      </c>
      <c r="M1955" s="3">
        <v>54000</v>
      </c>
      <c r="N1955" s="3">
        <v>59900</v>
      </c>
      <c r="O1955" s="11">
        <v>59400</v>
      </c>
      <c r="P1955" s="11">
        <v>65400</v>
      </c>
      <c r="Q1955" s="11">
        <v>62400</v>
      </c>
      <c r="R1955" s="11">
        <v>68600</v>
      </c>
    </row>
    <row r="1956" spans="1:18" hidden="1">
      <c r="A1956" s="10" t="s">
        <v>2918</v>
      </c>
      <c r="B1956" s="10" t="str">
        <f t="shared" si="66"/>
        <v>NOBA001</v>
      </c>
      <c r="C1956" s="4" t="s">
        <v>2919</v>
      </c>
      <c r="D1956" s="4" t="s">
        <v>20</v>
      </c>
      <c r="E1956" s="4" t="s">
        <v>21</v>
      </c>
      <c r="F1956" s="4">
        <v>1.0900000000000001</v>
      </c>
      <c r="G1956" s="4">
        <v>24</v>
      </c>
      <c r="H1956" s="4" t="s">
        <v>22</v>
      </c>
      <c r="I1956" s="3">
        <v>52000</v>
      </c>
      <c r="J1956" s="3">
        <v>58700</v>
      </c>
      <c r="K1956" s="3">
        <v>53100</v>
      </c>
      <c r="L1956" s="3">
        <v>59900</v>
      </c>
      <c r="M1956" s="3">
        <v>54000</v>
      </c>
      <c r="N1956" s="3">
        <v>59900</v>
      </c>
      <c r="O1956" s="11">
        <v>59400</v>
      </c>
      <c r="P1956" s="11">
        <v>65400</v>
      </c>
      <c r="Q1956" s="11">
        <v>62400</v>
      </c>
      <c r="R1956" s="11">
        <v>68600</v>
      </c>
    </row>
    <row r="1957" spans="1:18" hidden="1">
      <c r="A1957" s="10" t="s">
        <v>2920</v>
      </c>
      <c r="B1957" s="10" t="str">
        <f t="shared" si="66"/>
        <v>NOBA001</v>
      </c>
      <c r="C1957" s="4" t="s">
        <v>2921</v>
      </c>
      <c r="D1957" s="4" t="s">
        <v>20</v>
      </c>
      <c r="E1957" s="4" t="s">
        <v>21</v>
      </c>
      <c r="F1957" s="4">
        <v>1.0900000000000001</v>
      </c>
      <c r="G1957" s="4">
        <v>24</v>
      </c>
      <c r="H1957" s="4" t="s">
        <v>22</v>
      </c>
      <c r="I1957" s="3">
        <v>52000</v>
      </c>
      <c r="J1957" s="3">
        <v>58700</v>
      </c>
      <c r="K1957" s="3">
        <v>53100</v>
      </c>
      <c r="L1957" s="3">
        <v>59900</v>
      </c>
      <c r="M1957" s="3">
        <v>54000</v>
      </c>
      <c r="N1957" s="3">
        <v>59900</v>
      </c>
      <c r="O1957" s="11">
        <v>59400</v>
      </c>
      <c r="P1957" s="11">
        <v>65400</v>
      </c>
      <c r="Q1957" s="11">
        <v>62400</v>
      </c>
      <c r="R1957" s="11">
        <v>68600</v>
      </c>
    </row>
    <row r="1958" spans="1:18" hidden="1">
      <c r="A1958" s="10" t="s">
        <v>2922</v>
      </c>
      <c r="B1958" s="10" t="str">
        <f t="shared" si="66"/>
        <v>NOBA001</v>
      </c>
      <c r="C1958" s="4" t="s">
        <v>2923</v>
      </c>
      <c r="D1958" s="4" t="s">
        <v>20</v>
      </c>
      <c r="E1958" s="4" t="s">
        <v>21</v>
      </c>
      <c r="F1958" s="4">
        <v>1.0900000000000001</v>
      </c>
      <c r="G1958" s="4">
        <v>24</v>
      </c>
      <c r="H1958" s="4" t="s">
        <v>22</v>
      </c>
      <c r="I1958" s="3">
        <v>52000</v>
      </c>
      <c r="J1958" s="3">
        <v>58700</v>
      </c>
      <c r="K1958" s="3">
        <v>53100</v>
      </c>
      <c r="L1958" s="3">
        <v>59900</v>
      </c>
      <c r="M1958" s="3">
        <v>54000</v>
      </c>
      <c r="N1958" s="3">
        <v>59900</v>
      </c>
      <c r="O1958" s="11">
        <v>59400</v>
      </c>
      <c r="P1958" s="11">
        <v>65400</v>
      </c>
      <c r="Q1958" s="11">
        <v>62400</v>
      </c>
      <c r="R1958" s="11">
        <v>68600</v>
      </c>
    </row>
    <row r="1959" spans="1:18" hidden="1">
      <c r="A1959" s="10" t="s">
        <v>2924</v>
      </c>
      <c r="B1959" s="10" t="str">
        <f t="shared" si="66"/>
        <v>NOBA001</v>
      </c>
      <c r="C1959" s="4" t="s">
        <v>2925</v>
      </c>
      <c r="D1959" s="4" t="s">
        <v>20</v>
      </c>
      <c r="E1959" s="4" t="s">
        <v>21</v>
      </c>
      <c r="F1959" s="4">
        <v>1.0900000000000001</v>
      </c>
      <c r="G1959" s="4">
        <v>24</v>
      </c>
      <c r="H1959" s="4" t="s">
        <v>22</v>
      </c>
      <c r="I1959" s="3">
        <v>52000</v>
      </c>
      <c r="J1959" s="3">
        <v>58700</v>
      </c>
      <c r="K1959" s="3">
        <v>53100</v>
      </c>
      <c r="L1959" s="3">
        <v>59900</v>
      </c>
      <c r="M1959" s="3">
        <v>54000</v>
      </c>
      <c r="N1959" s="3">
        <v>59900</v>
      </c>
      <c r="O1959" s="11">
        <v>59400</v>
      </c>
      <c r="P1959" s="11">
        <v>65400</v>
      </c>
      <c r="Q1959" s="11">
        <v>62400</v>
      </c>
      <c r="R1959" s="11">
        <v>68600</v>
      </c>
    </row>
    <row r="1960" spans="1:18" hidden="1">
      <c r="A1960" s="10" t="s">
        <v>2926</v>
      </c>
      <c r="B1960" s="10" t="str">
        <f t="shared" si="66"/>
        <v>NOBA001</v>
      </c>
      <c r="C1960" s="4" t="s">
        <v>2927</v>
      </c>
      <c r="D1960" s="4" t="s">
        <v>20</v>
      </c>
      <c r="E1960" s="4" t="s">
        <v>21</v>
      </c>
      <c r="F1960" s="4">
        <v>1.0900000000000001</v>
      </c>
      <c r="G1960" s="4">
        <v>24</v>
      </c>
      <c r="H1960" s="4" t="s">
        <v>22</v>
      </c>
      <c r="I1960" s="3">
        <v>52000</v>
      </c>
      <c r="J1960" s="3">
        <v>58700</v>
      </c>
      <c r="K1960" s="3">
        <v>53100</v>
      </c>
      <c r="L1960" s="3">
        <v>59900</v>
      </c>
      <c r="M1960" s="3">
        <v>54000</v>
      </c>
      <c r="N1960" s="3">
        <v>59900</v>
      </c>
      <c r="O1960" s="11">
        <v>59400</v>
      </c>
      <c r="P1960" s="11">
        <v>65400</v>
      </c>
      <c r="Q1960" s="11">
        <v>62400</v>
      </c>
      <c r="R1960" s="11">
        <v>68600</v>
      </c>
    </row>
    <row r="1961" spans="1:18" hidden="1">
      <c r="A1961" s="10" t="s">
        <v>2928</v>
      </c>
      <c r="B1961" s="10" t="str">
        <f t="shared" si="66"/>
        <v>NOBA001</v>
      </c>
      <c r="C1961" s="4" t="s">
        <v>2929</v>
      </c>
      <c r="D1961" s="4" t="s">
        <v>20</v>
      </c>
      <c r="E1961" s="4" t="s">
        <v>21</v>
      </c>
      <c r="F1961" s="4">
        <v>1.0900000000000001</v>
      </c>
      <c r="G1961" s="4">
        <v>24</v>
      </c>
      <c r="H1961" s="4" t="s">
        <v>22</v>
      </c>
      <c r="I1961" s="3">
        <v>52000</v>
      </c>
      <c r="J1961" s="3">
        <v>58700</v>
      </c>
      <c r="K1961" s="3">
        <v>53100</v>
      </c>
      <c r="L1961" s="3">
        <v>59900</v>
      </c>
      <c r="M1961" s="3">
        <v>54000</v>
      </c>
      <c r="N1961" s="3">
        <v>59900</v>
      </c>
      <c r="O1961" s="11">
        <v>59400</v>
      </c>
      <c r="P1961" s="11">
        <v>65400</v>
      </c>
      <c r="Q1961" s="11">
        <v>62400</v>
      </c>
      <c r="R1961" s="11">
        <v>68600</v>
      </c>
    </row>
    <row r="1962" spans="1:18" hidden="1">
      <c r="A1962" s="10" t="s">
        <v>2930</v>
      </c>
      <c r="B1962" s="10" t="str">
        <f t="shared" si="66"/>
        <v>NOBA001</v>
      </c>
      <c r="C1962" s="4" t="s">
        <v>2931</v>
      </c>
      <c r="D1962" s="4" t="s">
        <v>20</v>
      </c>
      <c r="E1962" s="4" t="s">
        <v>21</v>
      </c>
      <c r="F1962" s="4">
        <v>1.0900000000000001</v>
      </c>
      <c r="G1962" s="4">
        <v>24</v>
      </c>
      <c r="H1962" s="4" t="s">
        <v>22</v>
      </c>
      <c r="I1962" s="3">
        <v>52000</v>
      </c>
      <c r="J1962" s="3">
        <v>58700</v>
      </c>
      <c r="K1962" s="3">
        <v>53100</v>
      </c>
      <c r="L1962" s="3">
        <v>59900</v>
      </c>
      <c r="M1962" s="3">
        <v>54000</v>
      </c>
      <c r="N1962" s="3">
        <v>59900</v>
      </c>
      <c r="O1962" s="11">
        <v>59400</v>
      </c>
      <c r="P1962" s="11">
        <v>65400</v>
      </c>
      <c r="Q1962" s="11">
        <v>62400</v>
      </c>
      <c r="R1962" s="11">
        <v>68600</v>
      </c>
    </row>
    <row r="1963" spans="1:18" hidden="1">
      <c r="A1963" s="10" t="s">
        <v>2932</v>
      </c>
      <c r="B1963" s="10" t="str">
        <f t="shared" si="66"/>
        <v>NOBA001</v>
      </c>
      <c r="C1963" s="4" t="s">
        <v>2933</v>
      </c>
      <c r="D1963" s="4" t="s">
        <v>20</v>
      </c>
      <c r="E1963" s="4" t="s">
        <v>21</v>
      </c>
      <c r="F1963" s="4">
        <v>1.0900000000000001</v>
      </c>
      <c r="G1963" s="4">
        <v>24</v>
      </c>
      <c r="H1963" s="4" t="s">
        <v>22</v>
      </c>
      <c r="I1963" s="3">
        <v>52000</v>
      </c>
      <c r="J1963" s="3">
        <v>58700</v>
      </c>
      <c r="K1963" s="3">
        <v>53100</v>
      </c>
      <c r="L1963" s="3">
        <v>59900</v>
      </c>
      <c r="M1963" s="3">
        <v>54000</v>
      </c>
      <c r="N1963" s="3">
        <v>59900</v>
      </c>
      <c r="O1963" s="11">
        <v>59400</v>
      </c>
      <c r="P1963" s="11">
        <v>65400</v>
      </c>
      <c r="Q1963" s="11">
        <v>62400</v>
      </c>
      <c r="R1963" s="11">
        <v>68600</v>
      </c>
    </row>
    <row r="1964" spans="1:18" hidden="1">
      <c r="A1964" s="10" t="s">
        <v>2934</v>
      </c>
      <c r="B1964" s="10" t="str">
        <f t="shared" si="66"/>
        <v>NOBA001</v>
      </c>
      <c r="C1964" s="4" t="s">
        <v>2935</v>
      </c>
      <c r="D1964" s="4" t="s">
        <v>20</v>
      </c>
      <c r="E1964" s="4" t="s">
        <v>21</v>
      </c>
      <c r="F1964" s="4">
        <v>1.0900000000000001</v>
      </c>
      <c r="G1964" s="4">
        <v>24</v>
      </c>
      <c r="H1964" s="4" t="s">
        <v>22</v>
      </c>
      <c r="I1964" s="15">
        <v>52000</v>
      </c>
      <c r="J1964" s="3">
        <v>58700</v>
      </c>
      <c r="K1964" s="3">
        <v>53100</v>
      </c>
      <c r="L1964" s="3">
        <v>59900</v>
      </c>
      <c r="M1964" s="3">
        <v>54000</v>
      </c>
      <c r="N1964" s="3">
        <v>59900</v>
      </c>
      <c r="O1964" s="11">
        <v>59400</v>
      </c>
      <c r="P1964" s="11">
        <v>65400</v>
      </c>
      <c r="Q1964" s="11">
        <v>62400</v>
      </c>
      <c r="R1964" s="11">
        <v>68600</v>
      </c>
    </row>
    <row r="1965" spans="1:18" hidden="1">
      <c r="A1965" s="10" t="s">
        <v>2936</v>
      </c>
      <c r="B1965" s="10" t="str">
        <f t="shared" si="66"/>
        <v>NOBA001</v>
      </c>
      <c r="C1965" s="4" t="s">
        <v>2937</v>
      </c>
      <c r="D1965" s="4" t="s">
        <v>20</v>
      </c>
      <c r="E1965" s="4" t="s">
        <v>21</v>
      </c>
      <c r="F1965" s="4">
        <v>1.0900000000000001</v>
      </c>
      <c r="G1965" s="4">
        <v>24</v>
      </c>
      <c r="H1965" s="4" t="s">
        <v>22</v>
      </c>
      <c r="I1965" s="15">
        <v>52000</v>
      </c>
      <c r="J1965" s="3">
        <v>58700</v>
      </c>
      <c r="K1965" s="3">
        <v>53100</v>
      </c>
      <c r="L1965" s="3">
        <v>59900</v>
      </c>
      <c r="M1965" s="3">
        <v>54000</v>
      </c>
      <c r="N1965" s="3">
        <v>59900</v>
      </c>
      <c r="O1965" s="11">
        <v>59400</v>
      </c>
      <c r="P1965" s="11">
        <v>65400</v>
      </c>
      <c r="Q1965" s="11">
        <v>62400</v>
      </c>
      <c r="R1965" s="11">
        <v>68600</v>
      </c>
    </row>
    <row r="1966" spans="1:18" hidden="1">
      <c r="A1966" s="10" t="s">
        <v>2938</v>
      </c>
      <c r="B1966" s="10" t="str">
        <f t="shared" si="66"/>
        <v>NOBA001</v>
      </c>
      <c r="C1966" s="4" t="s">
        <v>2939</v>
      </c>
      <c r="D1966" s="4" t="s">
        <v>20</v>
      </c>
      <c r="E1966" s="4" t="s">
        <v>21</v>
      </c>
      <c r="F1966" s="4">
        <v>1.0900000000000001</v>
      </c>
      <c r="G1966" s="4">
        <v>24</v>
      </c>
      <c r="H1966" s="4" t="s">
        <v>22</v>
      </c>
      <c r="I1966" s="15">
        <v>52000</v>
      </c>
      <c r="J1966" s="3">
        <v>58700</v>
      </c>
      <c r="K1966" s="3">
        <v>53100</v>
      </c>
      <c r="L1966" s="3">
        <v>59900</v>
      </c>
      <c r="M1966" s="3">
        <v>54000</v>
      </c>
      <c r="N1966" s="3">
        <v>59900</v>
      </c>
      <c r="O1966" s="11">
        <v>59400</v>
      </c>
      <c r="P1966" s="11">
        <v>65400</v>
      </c>
      <c r="Q1966" s="11">
        <v>62400</v>
      </c>
      <c r="R1966" s="11">
        <v>68600</v>
      </c>
    </row>
    <row r="1967" spans="1:18" hidden="1">
      <c r="A1967" s="10" t="s">
        <v>2940</v>
      </c>
      <c r="B1967" s="10" t="s">
        <v>2940</v>
      </c>
      <c r="C1967" s="4" t="s">
        <v>2901</v>
      </c>
      <c r="D1967" s="4" t="s">
        <v>20</v>
      </c>
      <c r="E1967" s="4" t="s">
        <v>142</v>
      </c>
      <c r="F1967" s="4">
        <v>3.83</v>
      </c>
      <c r="G1967" s="4">
        <v>4</v>
      </c>
      <c r="H1967" s="4" t="s">
        <v>22</v>
      </c>
      <c r="I1967" s="3">
        <v>175900</v>
      </c>
      <c r="J1967" s="3">
        <v>198700</v>
      </c>
      <c r="K1967" s="3">
        <v>185400</v>
      </c>
      <c r="L1967" s="3">
        <v>208900</v>
      </c>
      <c r="M1967" s="3">
        <v>185400</v>
      </c>
      <c r="N1967" s="3">
        <v>208900</v>
      </c>
      <c r="O1967" s="3">
        <v>204000</v>
      </c>
      <c r="P1967" s="3">
        <v>219300</v>
      </c>
      <c r="Q1967" s="11">
        <v>214200</v>
      </c>
      <c r="R1967" s="11">
        <v>229900</v>
      </c>
    </row>
    <row r="1968" spans="1:18" hidden="1">
      <c r="A1968" s="10" t="s">
        <v>2941</v>
      </c>
      <c r="B1968" s="10" t="s">
        <v>2941</v>
      </c>
      <c r="C1968" s="4" t="s">
        <v>2903</v>
      </c>
      <c r="D1968" s="4" t="s">
        <v>20</v>
      </c>
      <c r="E1968" s="4" t="s">
        <v>142</v>
      </c>
      <c r="F1968" s="4">
        <v>3.99</v>
      </c>
      <c r="G1968" s="4">
        <v>4</v>
      </c>
      <c r="H1968" s="4" t="s">
        <v>22</v>
      </c>
      <c r="I1968" s="3">
        <v>185000</v>
      </c>
      <c r="J1968" s="3">
        <v>208600</v>
      </c>
      <c r="K1968" s="3">
        <v>193400</v>
      </c>
      <c r="L1968" s="3">
        <v>217700</v>
      </c>
      <c r="M1968" s="3">
        <v>193400</v>
      </c>
      <c r="N1968" s="3">
        <v>217700</v>
      </c>
      <c r="O1968" s="3">
        <v>212800</v>
      </c>
      <c r="P1968" s="3">
        <v>228600</v>
      </c>
      <c r="Q1968" s="11">
        <v>223500</v>
      </c>
      <c r="R1968" s="11">
        <v>239700</v>
      </c>
    </row>
    <row r="1969" spans="1:18" hidden="1">
      <c r="A1969" s="10" t="s">
        <v>2942</v>
      </c>
      <c r="B1969" s="10" t="s">
        <v>2942</v>
      </c>
      <c r="C1969" s="4" t="s">
        <v>2905</v>
      </c>
      <c r="D1969" s="4" t="s">
        <v>20</v>
      </c>
      <c r="E1969" s="4" t="s">
        <v>142</v>
      </c>
      <c r="F1969" s="4">
        <v>4.1100000000000003</v>
      </c>
      <c r="G1969" s="4">
        <v>4</v>
      </c>
      <c r="H1969" s="4" t="s">
        <v>22</v>
      </c>
      <c r="I1969" s="3">
        <v>201500</v>
      </c>
      <c r="J1969" s="3">
        <v>226400</v>
      </c>
      <c r="K1969" s="3">
        <v>201500</v>
      </c>
      <c r="L1969" s="3">
        <v>226400</v>
      </c>
      <c r="M1969" s="3">
        <v>201500</v>
      </c>
      <c r="N1969" s="3">
        <v>226400</v>
      </c>
      <c r="O1969" s="3">
        <v>221700</v>
      </c>
      <c r="P1969" s="3">
        <v>237700</v>
      </c>
      <c r="Q1969" s="11">
        <v>232800</v>
      </c>
      <c r="R1969" s="11">
        <v>249200</v>
      </c>
    </row>
    <row r="1970" spans="1:18" hidden="1">
      <c r="A1970" s="12" t="s">
        <v>2943</v>
      </c>
      <c r="B1970" s="10" t="str">
        <f t="shared" si="66"/>
        <v>NOBA004</v>
      </c>
      <c r="C1970" s="4" t="s">
        <v>2907</v>
      </c>
      <c r="D1970" s="4" t="s">
        <v>20</v>
      </c>
      <c r="E1970" s="4" t="s">
        <v>142</v>
      </c>
      <c r="F1970" s="4">
        <v>4.2300000000000004</v>
      </c>
      <c r="G1970" s="4">
        <v>4</v>
      </c>
      <c r="H1970" s="4" t="s">
        <v>22</v>
      </c>
      <c r="I1970" s="13">
        <v>195500</v>
      </c>
      <c r="J1970" s="3">
        <v>221200</v>
      </c>
      <c r="K1970" s="3">
        <v>199500</v>
      </c>
      <c r="L1970" s="3">
        <v>225600</v>
      </c>
      <c r="M1970" s="3">
        <v>201500</v>
      </c>
      <c r="N1970" s="3">
        <v>225600</v>
      </c>
      <c r="O1970" s="11">
        <v>221700</v>
      </c>
      <c r="P1970" s="11">
        <v>246400</v>
      </c>
      <c r="Q1970" s="11">
        <v>232800</v>
      </c>
      <c r="R1970" s="11">
        <v>258300</v>
      </c>
    </row>
    <row r="1971" spans="1:18" hidden="1">
      <c r="A1971" s="10" t="s">
        <v>2944</v>
      </c>
      <c r="B1971" s="10" t="str">
        <f t="shared" si="66"/>
        <v>NOBA004</v>
      </c>
      <c r="C1971" s="4" t="s">
        <v>2909</v>
      </c>
      <c r="D1971" s="4" t="s">
        <v>20</v>
      </c>
      <c r="E1971" s="4" t="s">
        <v>142</v>
      </c>
      <c r="F1971" s="4">
        <v>4.2300000000000004</v>
      </c>
      <c r="G1971" s="4">
        <v>4</v>
      </c>
      <c r="H1971" s="4" t="s">
        <v>22</v>
      </c>
      <c r="I1971" s="3">
        <v>195500</v>
      </c>
      <c r="J1971" s="3">
        <v>221200</v>
      </c>
      <c r="K1971" s="3">
        <v>199500</v>
      </c>
      <c r="L1971" s="3">
        <v>225600</v>
      </c>
      <c r="M1971" s="3">
        <v>201500</v>
      </c>
      <c r="N1971" s="3">
        <v>225600</v>
      </c>
      <c r="O1971" s="11">
        <v>221700</v>
      </c>
      <c r="P1971" s="11">
        <v>246400</v>
      </c>
      <c r="Q1971" s="11">
        <v>232800</v>
      </c>
      <c r="R1971" s="11">
        <v>258300</v>
      </c>
    </row>
    <row r="1972" spans="1:18" hidden="1">
      <c r="A1972" s="10" t="s">
        <v>2945</v>
      </c>
      <c r="B1972" s="10" t="str">
        <f t="shared" si="66"/>
        <v>NOBA004</v>
      </c>
      <c r="C1972" s="4" t="s">
        <v>2911</v>
      </c>
      <c r="D1972" s="4" t="s">
        <v>20</v>
      </c>
      <c r="E1972" s="4" t="s">
        <v>142</v>
      </c>
      <c r="F1972" s="4">
        <v>4.2300000000000004</v>
      </c>
      <c r="G1972" s="4">
        <v>4</v>
      </c>
      <c r="H1972" s="4" t="s">
        <v>22</v>
      </c>
      <c r="I1972" s="3">
        <v>195500</v>
      </c>
      <c r="J1972" s="3">
        <v>221200</v>
      </c>
      <c r="K1972" s="3">
        <v>199500</v>
      </c>
      <c r="L1972" s="3">
        <v>225600</v>
      </c>
      <c r="M1972" s="3">
        <v>201500</v>
      </c>
      <c r="N1972" s="3">
        <v>225600</v>
      </c>
      <c r="O1972" s="11">
        <v>221700</v>
      </c>
      <c r="P1972" s="11">
        <v>246400</v>
      </c>
      <c r="Q1972" s="11">
        <v>232800</v>
      </c>
      <c r="R1972" s="11">
        <v>258300</v>
      </c>
    </row>
    <row r="1973" spans="1:18" hidden="1">
      <c r="A1973" s="10" t="s">
        <v>2946</v>
      </c>
      <c r="B1973" s="10" t="str">
        <f t="shared" si="66"/>
        <v>NOBA004</v>
      </c>
      <c r="C1973" s="4" t="s">
        <v>2913</v>
      </c>
      <c r="D1973" s="4" t="s">
        <v>20</v>
      </c>
      <c r="E1973" s="4" t="s">
        <v>142</v>
      </c>
      <c r="F1973" s="4">
        <v>4.2300000000000004</v>
      </c>
      <c r="G1973" s="4">
        <v>4</v>
      </c>
      <c r="H1973" s="4" t="s">
        <v>22</v>
      </c>
      <c r="I1973" s="3">
        <v>195500</v>
      </c>
      <c r="J1973" s="3">
        <v>221200</v>
      </c>
      <c r="K1973" s="3">
        <v>199500</v>
      </c>
      <c r="L1973" s="3">
        <v>225600</v>
      </c>
      <c r="M1973" s="3">
        <v>201500</v>
      </c>
      <c r="N1973" s="3">
        <v>225600</v>
      </c>
      <c r="O1973" s="11">
        <v>221700</v>
      </c>
      <c r="P1973" s="11">
        <v>246400</v>
      </c>
      <c r="Q1973" s="11">
        <v>232800</v>
      </c>
      <c r="R1973" s="11">
        <v>258300</v>
      </c>
    </row>
    <row r="1974" spans="1:18" hidden="1">
      <c r="A1974" s="10" t="s">
        <v>2947</v>
      </c>
      <c r="B1974" s="10" t="str">
        <f t="shared" si="66"/>
        <v>NOBA004</v>
      </c>
      <c r="C1974" s="4" t="s">
        <v>2915</v>
      </c>
      <c r="D1974" s="4" t="s">
        <v>20</v>
      </c>
      <c r="E1974" s="4" t="s">
        <v>142</v>
      </c>
      <c r="F1974" s="4">
        <v>4.2300000000000004</v>
      </c>
      <c r="G1974" s="4">
        <v>4</v>
      </c>
      <c r="H1974" s="4" t="s">
        <v>22</v>
      </c>
      <c r="I1974" s="3">
        <v>195500</v>
      </c>
      <c r="J1974" s="3">
        <v>221200</v>
      </c>
      <c r="K1974" s="3">
        <v>199500</v>
      </c>
      <c r="L1974" s="3">
        <v>225600</v>
      </c>
      <c r="M1974" s="3">
        <v>201500</v>
      </c>
      <c r="N1974" s="3">
        <v>225600</v>
      </c>
      <c r="O1974" s="11">
        <v>221700</v>
      </c>
      <c r="P1974" s="11">
        <v>246400</v>
      </c>
      <c r="Q1974" s="11">
        <v>232800</v>
      </c>
      <c r="R1974" s="11">
        <v>258300</v>
      </c>
    </row>
    <row r="1975" spans="1:18" hidden="1">
      <c r="A1975" s="10" t="s">
        <v>2948</v>
      </c>
      <c r="B1975" s="10" t="str">
        <f t="shared" si="66"/>
        <v>NOBA004</v>
      </c>
      <c r="C1975" s="4" t="s">
        <v>2917</v>
      </c>
      <c r="D1975" s="4" t="s">
        <v>20</v>
      </c>
      <c r="E1975" s="4" t="s">
        <v>142</v>
      </c>
      <c r="F1975" s="4">
        <v>4.2300000000000004</v>
      </c>
      <c r="G1975" s="4">
        <v>4</v>
      </c>
      <c r="H1975" s="4" t="s">
        <v>22</v>
      </c>
      <c r="I1975" s="3">
        <v>195500</v>
      </c>
      <c r="J1975" s="3">
        <v>221200</v>
      </c>
      <c r="K1975" s="3">
        <v>199500</v>
      </c>
      <c r="L1975" s="3">
        <v>225600</v>
      </c>
      <c r="M1975" s="3">
        <v>201500</v>
      </c>
      <c r="N1975" s="3">
        <v>225600</v>
      </c>
      <c r="O1975" s="11">
        <v>221700</v>
      </c>
      <c r="P1975" s="11">
        <v>246400</v>
      </c>
      <c r="Q1975" s="11">
        <v>232800</v>
      </c>
      <c r="R1975" s="11">
        <v>258300</v>
      </c>
    </row>
    <row r="1976" spans="1:18" hidden="1">
      <c r="A1976" s="10" t="s">
        <v>2949</v>
      </c>
      <c r="B1976" s="10" t="str">
        <f t="shared" si="66"/>
        <v>NOBA004</v>
      </c>
      <c r="C1976" s="4" t="s">
        <v>2919</v>
      </c>
      <c r="D1976" s="4" t="s">
        <v>20</v>
      </c>
      <c r="E1976" s="4" t="s">
        <v>142</v>
      </c>
      <c r="F1976" s="4">
        <v>4.2300000000000004</v>
      </c>
      <c r="G1976" s="4">
        <v>4</v>
      </c>
      <c r="H1976" s="4" t="s">
        <v>22</v>
      </c>
      <c r="I1976" s="3">
        <v>195500</v>
      </c>
      <c r="J1976" s="3">
        <v>221200</v>
      </c>
      <c r="K1976" s="3">
        <v>199500</v>
      </c>
      <c r="L1976" s="3">
        <v>225600</v>
      </c>
      <c r="M1976" s="3">
        <v>201500</v>
      </c>
      <c r="N1976" s="3">
        <v>225600</v>
      </c>
      <c r="O1976" s="11">
        <v>221700</v>
      </c>
      <c r="P1976" s="11">
        <v>246400</v>
      </c>
      <c r="Q1976" s="11">
        <v>232800</v>
      </c>
      <c r="R1976" s="11">
        <v>258300</v>
      </c>
    </row>
    <row r="1977" spans="1:18" hidden="1">
      <c r="A1977" s="10" t="s">
        <v>2950</v>
      </c>
      <c r="B1977" s="10" t="str">
        <f t="shared" si="66"/>
        <v>NOBA004</v>
      </c>
      <c r="C1977" s="4" t="s">
        <v>2921</v>
      </c>
      <c r="D1977" s="4" t="s">
        <v>20</v>
      </c>
      <c r="E1977" s="4" t="s">
        <v>142</v>
      </c>
      <c r="F1977" s="4">
        <v>4.2300000000000004</v>
      </c>
      <c r="G1977" s="4">
        <v>4</v>
      </c>
      <c r="H1977" s="4" t="s">
        <v>22</v>
      </c>
      <c r="I1977" s="3">
        <v>195500</v>
      </c>
      <c r="J1977" s="3">
        <v>221200</v>
      </c>
      <c r="K1977" s="3">
        <v>199500</v>
      </c>
      <c r="L1977" s="3">
        <v>225600</v>
      </c>
      <c r="M1977" s="3">
        <v>201500</v>
      </c>
      <c r="N1977" s="3">
        <v>225600</v>
      </c>
      <c r="O1977" s="11">
        <v>221700</v>
      </c>
      <c r="P1977" s="11">
        <v>246400</v>
      </c>
      <c r="Q1977" s="11">
        <v>232800</v>
      </c>
      <c r="R1977" s="11">
        <v>258300</v>
      </c>
    </row>
    <row r="1978" spans="1:18" hidden="1">
      <c r="A1978" s="10" t="s">
        <v>2951</v>
      </c>
      <c r="B1978" s="10" t="str">
        <f t="shared" si="66"/>
        <v>NOBA004</v>
      </c>
      <c r="C1978" s="4" t="s">
        <v>2923</v>
      </c>
      <c r="D1978" s="4" t="s">
        <v>20</v>
      </c>
      <c r="E1978" s="4" t="s">
        <v>142</v>
      </c>
      <c r="F1978" s="4">
        <v>4.2300000000000004</v>
      </c>
      <c r="G1978" s="4">
        <v>4</v>
      </c>
      <c r="H1978" s="4" t="s">
        <v>22</v>
      </c>
      <c r="I1978" s="3">
        <v>195500</v>
      </c>
      <c r="J1978" s="3">
        <v>221200</v>
      </c>
      <c r="K1978" s="3">
        <v>199500</v>
      </c>
      <c r="L1978" s="3">
        <v>225600</v>
      </c>
      <c r="M1978" s="3">
        <v>201500</v>
      </c>
      <c r="N1978" s="3">
        <v>225600</v>
      </c>
      <c r="O1978" s="11">
        <v>221700</v>
      </c>
      <c r="P1978" s="11">
        <v>246400</v>
      </c>
      <c r="Q1978" s="11">
        <v>232800</v>
      </c>
      <c r="R1978" s="11">
        <v>258300</v>
      </c>
    </row>
    <row r="1979" spans="1:18" hidden="1">
      <c r="A1979" s="10" t="s">
        <v>2952</v>
      </c>
      <c r="B1979" s="10" t="str">
        <f t="shared" si="66"/>
        <v>NOBA004</v>
      </c>
      <c r="C1979" s="4" t="s">
        <v>2925</v>
      </c>
      <c r="D1979" s="4" t="s">
        <v>20</v>
      </c>
      <c r="E1979" s="4" t="s">
        <v>142</v>
      </c>
      <c r="F1979" s="4">
        <v>4.2300000000000004</v>
      </c>
      <c r="G1979" s="4">
        <v>4</v>
      </c>
      <c r="H1979" s="4" t="s">
        <v>22</v>
      </c>
      <c r="I1979" s="3">
        <v>195500</v>
      </c>
      <c r="J1979" s="3">
        <v>221200</v>
      </c>
      <c r="K1979" s="3">
        <v>199500</v>
      </c>
      <c r="L1979" s="3">
        <v>225600</v>
      </c>
      <c r="M1979" s="3">
        <v>201500</v>
      </c>
      <c r="N1979" s="3">
        <v>225600</v>
      </c>
      <c r="O1979" s="11">
        <v>221700</v>
      </c>
      <c r="P1979" s="11">
        <v>246400</v>
      </c>
      <c r="Q1979" s="11">
        <v>232800</v>
      </c>
      <c r="R1979" s="11">
        <v>258300</v>
      </c>
    </row>
    <row r="1980" spans="1:18" hidden="1">
      <c r="A1980" s="10" t="s">
        <v>2953</v>
      </c>
      <c r="B1980" s="10" t="str">
        <f t="shared" si="66"/>
        <v>NOBA004</v>
      </c>
      <c r="C1980" s="4" t="s">
        <v>2927</v>
      </c>
      <c r="D1980" s="4" t="s">
        <v>20</v>
      </c>
      <c r="E1980" s="4" t="s">
        <v>142</v>
      </c>
      <c r="F1980" s="4">
        <v>4.2300000000000004</v>
      </c>
      <c r="G1980" s="4">
        <v>4</v>
      </c>
      <c r="H1980" s="4" t="s">
        <v>22</v>
      </c>
      <c r="I1980" s="3">
        <v>195500</v>
      </c>
      <c r="J1980" s="3">
        <v>221200</v>
      </c>
      <c r="K1980" s="3">
        <v>199500</v>
      </c>
      <c r="L1980" s="3">
        <v>225600</v>
      </c>
      <c r="M1980" s="3">
        <v>201500</v>
      </c>
      <c r="N1980" s="3">
        <v>225600</v>
      </c>
      <c r="O1980" s="11">
        <v>221700</v>
      </c>
      <c r="P1980" s="11">
        <v>246400</v>
      </c>
      <c r="Q1980" s="11">
        <v>232800</v>
      </c>
      <c r="R1980" s="11">
        <v>258300</v>
      </c>
    </row>
    <row r="1981" spans="1:18" hidden="1">
      <c r="A1981" s="10" t="s">
        <v>2954</v>
      </c>
      <c r="B1981" s="10" t="str">
        <f t="shared" si="66"/>
        <v>NOBA004</v>
      </c>
      <c r="C1981" s="4" t="s">
        <v>2929</v>
      </c>
      <c r="D1981" s="4" t="s">
        <v>20</v>
      </c>
      <c r="E1981" s="4" t="s">
        <v>142</v>
      </c>
      <c r="F1981" s="4">
        <v>4.2300000000000004</v>
      </c>
      <c r="G1981" s="4">
        <v>4</v>
      </c>
      <c r="H1981" s="4" t="s">
        <v>22</v>
      </c>
      <c r="I1981" s="3">
        <v>195500</v>
      </c>
      <c r="J1981" s="3">
        <v>221200</v>
      </c>
      <c r="K1981" s="3">
        <v>199500</v>
      </c>
      <c r="L1981" s="3">
        <v>225600</v>
      </c>
      <c r="M1981" s="3">
        <v>201500</v>
      </c>
      <c r="N1981" s="3">
        <v>225600</v>
      </c>
      <c r="O1981" s="11">
        <v>221700</v>
      </c>
      <c r="P1981" s="11">
        <v>246400</v>
      </c>
      <c r="Q1981" s="11">
        <v>232800</v>
      </c>
      <c r="R1981" s="11">
        <v>258300</v>
      </c>
    </row>
    <row r="1982" spans="1:18" hidden="1">
      <c r="A1982" s="10" t="s">
        <v>2955</v>
      </c>
      <c r="B1982" s="10" t="str">
        <f t="shared" si="66"/>
        <v>NOBA004</v>
      </c>
      <c r="C1982" s="4" t="s">
        <v>2931</v>
      </c>
      <c r="D1982" s="4" t="s">
        <v>20</v>
      </c>
      <c r="E1982" s="4" t="s">
        <v>142</v>
      </c>
      <c r="F1982" s="4">
        <v>4.2300000000000004</v>
      </c>
      <c r="G1982" s="4">
        <v>4</v>
      </c>
      <c r="H1982" s="4" t="s">
        <v>22</v>
      </c>
      <c r="I1982" s="3">
        <v>195500</v>
      </c>
      <c r="J1982" s="3">
        <v>221200</v>
      </c>
      <c r="K1982" s="3">
        <v>199500</v>
      </c>
      <c r="L1982" s="3">
        <v>225600</v>
      </c>
      <c r="M1982" s="3">
        <v>201500</v>
      </c>
      <c r="N1982" s="3">
        <v>225600</v>
      </c>
      <c r="O1982" s="11">
        <v>221700</v>
      </c>
      <c r="P1982" s="11">
        <v>246400</v>
      </c>
      <c r="Q1982" s="11">
        <v>232800</v>
      </c>
      <c r="R1982" s="11">
        <v>258300</v>
      </c>
    </row>
    <row r="1983" spans="1:18" hidden="1">
      <c r="A1983" s="10" t="s">
        <v>2956</v>
      </c>
      <c r="B1983" s="10" t="str">
        <f t="shared" si="66"/>
        <v>NOBA004</v>
      </c>
      <c r="C1983" s="4" t="s">
        <v>2933</v>
      </c>
      <c r="D1983" s="4" t="s">
        <v>20</v>
      </c>
      <c r="E1983" s="4" t="s">
        <v>142</v>
      </c>
      <c r="F1983" s="4">
        <v>4.2300000000000004</v>
      </c>
      <c r="G1983" s="4">
        <v>4</v>
      </c>
      <c r="H1983" s="4" t="s">
        <v>22</v>
      </c>
      <c r="I1983" s="3">
        <v>195500</v>
      </c>
      <c r="J1983" s="3">
        <v>221200</v>
      </c>
      <c r="K1983" s="3">
        <v>199500</v>
      </c>
      <c r="L1983" s="3">
        <v>225600</v>
      </c>
      <c r="M1983" s="3">
        <v>201500</v>
      </c>
      <c r="N1983" s="3">
        <v>225600</v>
      </c>
      <c r="O1983" s="11">
        <v>221700</v>
      </c>
      <c r="P1983" s="11">
        <v>246400</v>
      </c>
      <c r="Q1983" s="11">
        <v>232800</v>
      </c>
      <c r="R1983" s="11">
        <v>258300</v>
      </c>
    </row>
    <row r="1984" spans="1:18" hidden="1">
      <c r="A1984" s="10" t="s">
        <v>2957</v>
      </c>
      <c r="B1984" s="10" t="str">
        <f t="shared" si="66"/>
        <v>NOBA004</v>
      </c>
      <c r="C1984" s="4" t="s">
        <v>2935</v>
      </c>
      <c r="D1984" s="4" t="s">
        <v>20</v>
      </c>
      <c r="E1984" s="4" t="s">
        <v>142</v>
      </c>
      <c r="F1984" s="4">
        <v>4.2300000000000004</v>
      </c>
      <c r="G1984" s="4">
        <v>4</v>
      </c>
      <c r="H1984" s="4" t="s">
        <v>22</v>
      </c>
      <c r="I1984" s="15">
        <v>195500</v>
      </c>
      <c r="J1984" s="3">
        <v>221200</v>
      </c>
      <c r="K1984" s="3">
        <v>199500</v>
      </c>
      <c r="L1984" s="3">
        <v>225600</v>
      </c>
      <c r="M1984" s="3">
        <v>201500</v>
      </c>
      <c r="N1984" s="3">
        <v>225600</v>
      </c>
      <c r="O1984" s="11">
        <v>221700</v>
      </c>
      <c r="P1984" s="11">
        <v>246400</v>
      </c>
      <c r="Q1984" s="11">
        <v>232800</v>
      </c>
      <c r="R1984" s="11">
        <v>258300</v>
      </c>
    </row>
    <row r="1985" spans="1:18" hidden="1">
      <c r="A1985" s="10" t="s">
        <v>2958</v>
      </c>
      <c r="B1985" s="10" t="str">
        <f t="shared" si="66"/>
        <v>NOBA004</v>
      </c>
      <c r="C1985" s="4" t="s">
        <v>2937</v>
      </c>
      <c r="D1985" s="4" t="s">
        <v>20</v>
      </c>
      <c r="E1985" s="4" t="s">
        <v>142</v>
      </c>
      <c r="F1985" s="4">
        <v>4.2300000000000004</v>
      </c>
      <c r="G1985" s="4">
        <v>4</v>
      </c>
      <c r="H1985" s="4" t="s">
        <v>22</v>
      </c>
      <c r="I1985" s="15">
        <v>195500</v>
      </c>
      <c r="J1985" s="3">
        <v>221200</v>
      </c>
      <c r="K1985" s="3">
        <v>199500</v>
      </c>
      <c r="L1985" s="3">
        <v>225600</v>
      </c>
      <c r="M1985" s="3">
        <v>201500</v>
      </c>
      <c r="N1985" s="3">
        <v>225600</v>
      </c>
      <c r="O1985" s="11">
        <v>221700</v>
      </c>
      <c r="P1985" s="11">
        <v>246400</v>
      </c>
      <c r="Q1985" s="11">
        <v>232800</v>
      </c>
      <c r="R1985" s="11">
        <v>258300</v>
      </c>
    </row>
    <row r="1986" spans="1:18" hidden="1">
      <c r="A1986" s="10" t="s">
        <v>2959</v>
      </c>
      <c r="B1986" s="10" t="str">
        <f t="shared" si="66"/>
        <v>NOBA004</v>
      </c>
      <c r="C1986" s="4" t="s">
        <v>2939</v>
      </c>
      <c r="D1986" s="4" t="s">
        <v>20</v>
      </c>
      <c r="E1986" s="4" t="s">
        <v>142</v>
      </c>
      <c r="F1986" s="4">
        <v>4.2300000000000004</v>
      </c>
      <c r="G1986" s="4">
        <v>4</v>
      </c>
      <c r="H1986" s="4" t="s">
        <v>22</v>
      </c>
      <c r="I1986" s="15">
        <v>195500</v>
      </c>
      <c r="J1986" s="3">
        <v>221200</v>
      </c>
      <c r="K1986" s="3">
        <v>199500</v>
      </c>
      <c r="L1986" s="3">
        <v>225600</v>
      </c>
      <c r="M1986" s="3">
        <v>201500</v>
      </c>
      <c r="N1986" s="3">
        <v>225600</v>
      </c>
      <c r="O1986" s="11">
        <v>221700</v>
      </c>
      <c r="P1986" s="11">
        <v>246400</v>
      </c>
      <c r="Q1986" s="11">
        <v>232800</v>
      </c>
      <c r="R1986" s="11">
        <v>258300</v>
      </c>
    </row>
    <row r="1987" spans="1:18" hidden="1">
      <c r="A1987" s="10" t="s">
        <v>2960</v>
      </c>
      <c r="B1987" s="10" t="s">
        <v>2960</v>
      </c>
      <c r="C1987" s="4" t="s">
        <v>2901</v>
      </c>
      <c r="D1987" s="4" t="s">
        <v>20</v>
      </c>
      <c r="E1987" s="4" t="s">
        <v>146</v>
      </c>
      <c r="F1987" s="4">
        <v>19.010000000000002</v>
      </c>
      <c r="G1987" s="4">
        <v>1</v>
      </c>
      <c r="H1987" s="4" t="s">
        <v>147</v>
      </c>
      <c r="I1987" s="3">
        <v>809400</v>
      </c>
      <c r="J1987" s="3">
        <v>917500</v>
      </c>
      <c r="K1987" s="3">
        <v>846200</v>
      </c>
      <c r="L1987" s="3">
        <v>957400</v>
      </c>
      <c r="M1987" s="3">
        <v>846200</v>
      </c>
      <c r="N1987" s="3">
        <v>957400</v>
      </c>
      <c r="O1987" s="3">
        <v>930900</v>
      </c>
      <c r="P1987" s="3">
        <v>1005300</v>
      </c>
      <c r="Q1987" s="11">
        <v>977400</v>
      </c>
      <c r="R1987" s="11">
        <v>1053300</v>
      </c>
    </row>
    <row r="1988" spans="1:18" hidden="1">
      <c r="A1988" s="10" t="s">
        <v>2961</v>
      </c>
      <c r="B1988" s="10" t="s">
        <v>2961</v>
      </c>
      <c r="C1988" s="4" t="s">
        <v>2903</v>
      </c>
      <c r="D1988" s="4" t="s">
        <v>20</v>
      </c>
      <c r="E1988" s="4" t="s">
        <v>146</v>
      </c>
      <c r="F1988" s="4">
        <v>19.809999999999999</v>
      </c>
      <c r="G1988" s="4">
        <v>1</v>
      </c>
      <c r="H1988" s="4" t="s">
        <v>147</v>
      </c>
      <c r="I1988" s="3">
        <v>848400</v>
      </c>
      <c r="J1988" s="3">
        <v>959800</v>
      </c>
      <c r="K1988" s="3">
        <v>883000</v>
      </c>
      <c r="L1988" s="3">
        <v>997200</v>
      </c>
      <c r="M1988" s="3">
        <v>883000</v>
      </c>
      <c r="N1988" s="3">
        <v>997200</v>
      </c>
      <c r="O1988" s="3">
        <v>971300</v>
      </c>
      <c r="P1988" s="3">
        <v>1047100</v>
      </c>
      <c r="Q1988" s="11">
        <v>1019900</v>
      </c>
      <c r="R1988" s="11">
        <v>1097300</v>
      </c>
    </row>
    <row r="1989" spans="1:18" hidden="1">
      <c r="A1989" s="10" t="s">
        <v>2962</v>
      </c>
      <c r="B1989" s="10" t="s">
        <v>2962</v>
      </c>
      <c r="C1989" s="4" t="s">
        <v>2905</v>
      </c>
      <c r="D1989" s="4" t="s">
        <v>20</v>
      </c>
      <c r="E1989" s="4" t="s">
        <v>146</v>
      </c>
      <c r="F1989" s="4">
        <v>20.41</v>
      </c>
      <c r="G1989" s="4">
        <v>1</v>
      </c>
      <c r="H1989" s="4" t="s">
        <v>147</v>
      </c>
      <c r="I1989" s="3">
        <v>919800</v>
      </c>
      <c r="J1989" s="3">
        <v>1037000</v>
      </c>
      <c r="K1989" s="3">
        <v>919800</v>
      </c>
      <c r="L1989" s="3">
        <v>1037000</v>
      </c>
      <c r="M1989" s="3">
        <v>919800</v>
      </c>
      <c r="N1989" s="3">
        <v>1037000</v>
      </c>
      <c r="O1989" s="3">
        <v>1011800</v>
      </c>
      <c r="P1989" s="3">
        <v>1088900</v>
      </c>
      <c r="Q1989" s="11">
        <v>1062400</v>
      </c>
      <c r="R1989" s="11">
        <v>1141100</v>
      </c>
    </row>
    <row r="1990" spans="1:18" hidden="1">
      <c r="A1990" s="12" t="s">
        <v>2963</v>
      </c>
      <c r="B1990" s="10" t="str">
        <f t="shared" si="66"/>
        <v>NOBA020</v>
      </c>
      <c r="C1990" s="4" t="s">
        <v>2907</v>
      </c>
      <c r="D1990" s="4" t="s">
        <v>20</v>
      </c>
      <c r="E1990" s="4" t="s">
        <v>146</v>
      </c>
      <c r="F1990" s="4">
        <v>21.01</v>
      </c>
      <c r="G1990" s="4">
        <v>1</v>
      </c>
      <c r="H1990" s="4" t="s">
        <v>147</v>
      </c>
      <c r="I1990" s="13">
        <v>897800</v>
      </c>
      <c r="J1990" s="3">
        <v>1018900</v>
      </c>
      <c r="K1990" s="3">
        <v>915700</v>
      </c>
      <c r="L1990" s="3">
        <v>1038400</v>
      </c>
      <c r="M1990" s="3">
        <v>919800</v>
      </c>
      <c r="N1990" s="3">
        <v>1038400</v>
      </c>
      <c r="O1990" s="11">
        <v>1011800</v>
      </c>
      <c r="P1990" s="11">
        <v>1134000</v>
      </c>
      <c r="Q1990" s="11">
        <v>1062400</v>
      </c>
      <c r="R1990" s="11">
        <v>1188500</v>
      </c>
    </row>
    <row r="1991" spans="1:18" hidden="1">
      <c r="A1991" s="10" t="s">
        <v>2964</v>
      </c>
      <c r="B1991" s="10" t="str">
        <f t="shared" si="66"/>
        <v>NOBA020</v>
      </c>
      <c r="C1991" s="4" t="s">
        <v>2909</v>
      </c>
      <c r="D1991" s="4" t="s">
        <v>20</v>
      </c>
      <c r="E1991" s="4" t="s">
        <v>146</v>
      </c>
      <c r="F1991" s="4">
        <v>21.01</v>
      </c>
      <c r="G1991" s="4">
        <v>1</v>
      </c>
      <c r="H1991" s="4" t="s">
        <v>147</v>
      </c>
      <c r="I1991" s="3">
        <v>897800</v>
      </c>
      <c r="J1991" s="3">
        <v>1018900</v>
      </c>
      <c r="K1991" s="3">
        <v>915700</v>
      </c>
      <c r="L1991" s="3">
        <v>1038400</v>
      </c>
      <c r="M1991" s="3">
        <v>919800</v>
      </c>
      <c r="N1991" s="3">
        <v>1038400</v>
      </c>
      <c r="O1991" s="11">
        <v>1011800</v>
      </c>
      <c r="P1991" s="11">
        <v>1134000</v>
      </c>
      <c r="Q1991" s="11">
        <v>1062400</v>
      </c>
      <c r="R1991" s="11">
        <v>1188500</v>
      </c>
    </row>
    <row r="1992" spans="1:18" hidden="1">
      <c r="A1992" s="10" t="s">
        <v>2965</v>
      </c>
      <c r="B1992" s="10" t="str">
        <f t="shared" si="66"/>
        <v>NOBA020</v>
      </c>
      <c r="C1992" s="4" t="s">
        <v>2911</v>
      </c>
      <c r="D1992" s="4" t="s">
        <v>20</v>
      </c>
      <c r="E1992" s="4" t="s">
        <v>146</v>
      </c>
      <c r="F1992" s="4">
        <v>21.01</v>
      </c>
      <c r="G1992" s="4">
        <v>1</v>
      </c>
      <c r="H1992" s="4" t="s">
        <v>147</v>
      </c>
      <c r="I1992" s="3">
        <v>897800</v>
      </c>
      <c r="J1992" s="3">
        <v>1018900</v>
      </c>
      <c r="K1992" s="3">
        <v>915700</v>
      </c>
      <c r="L1992" s="3">
        <v>1038400</v>
      </c>
      <c r="M1992" s="3">
        <v>919800</v>
      </c>
      <c r="N1992" s="3">
        <v>1038400</v>
      </c>
      <c r="O1992" s="11">
        <v>1011800</v>
      </c>
      <c r="P1992" s="11">
        <v>1134000</v>
      </c>
      <c r="Q1992" s="11">
        <v>1062400</v>
      </c>
      <c r="R1992" s="11">
        <v>1188500</v>
      </c>
    </row>
    <row r="1993" spans="1:18" hidden="1">
      <c r="A1993" s="10" t="s">
        <v>2966</v>
      </c>
      <c r="B1993" s="10" t="str">
        <f t="shared" si="66"/>
        <v>NOBA020</v>
      </c>
      <c r="C1993" s="4" t="s">
        <v>2913</v>
      </c>
      <c r="D1993" s="4" t="s">
        <v>20</v>
      </c>
      <c r="E1993" s="4" t="s">
        <v>146</v>
      </c>
      <c r="F1993" s="4">
        <v>21.01</v>
      </c>
      <c r="G1993" s="4">
        <v>1</v>
      </c>
      <c r="H1993" s="4" t="s">
        <v>147</v>
      </c>
      <c r="I1993" s="3">
        <v>897800</v>
      </c>
      <c r="J1993" s="3">
        <v>1018900</v>
      </c>
      <c r="K1993" s="3">
        <v>915700</v>
      </c>
      <c r="L1993" s="3">
        <v>1038400</v>
      </c>
      <c r="M1993" s="3">
        <v>919800</v>
      </c>
      <c r="N1993" s="3">
        <v>1038400</v>
      </c>
      <c r="O1993" s="11">
        <v>1011800</v>
      </c>
      <c r="P1993" s="11">
        <v>1134000</v>
      </c>
      <c r="Q1993" s="11">
        <v>1062400</v>
      </c>
      <c r="R1993" s="11">
        <v>1188500</v>
      </c>
    </row>
    <row r="1994" spans="1:18" hidden="1">
      <c r="A1994" s="10" t="s">
        <v>2967</v>
      </c>
      <c r="B1994" s="10" t="str">
        <f t="shared" si="66"/>
        <v>NOBA020</v>
      </c>
      <c r="C1994" s="4" t="s">
        <v>2915</v>
      </c>
      <c r="D1994" s="4" t="s">
        <v>20</v>
      </c>
      <c r="E1994" s="4" t="s">
        <v>146</v>
      </c>
      <c r="F1994" s="4">
        <v>21.01</v>
      </c>
      <c r="G1994" s="4">
        <v>1</v>
      </c>
      <c r="H1994" s="4" t="s">
        <v>147</v>
      </c>
      <c r="I1994" s="3">
        <v>897800</v>
      </c>
      <c r="J1994" s="3">
        <v>1018900</v>
      </c>
      <c r="K1994" s="3">
        <v>915700</v>
      </c>
      <c r="L1994" s="3">
        <v>1038400</v>
      </c>
      <c r="M1994" s="3">
        <v>919800</v>
      </c>
      <c r="N1994" s="3">
        <v>1038400</v>
      </c>
      <c r="O1994" s="11">
        <v>1011800</v>
      </c>
      <c r="P1994" s="11">
        <v>1134000</v>
      </c>
      <c r="Q1994" s="11">
        <v>1062400</v>
      </c>
      <c r="R1994" s="11">
        <v>1188500</v>
      </c>
    </row>
    <row r="1995" spans="1:18" hidden="1">
      <c r="A1995" s="10" t="s">
        <v>2968</v>
      </c>
      <c r="B1995" s="10" t="str">
        <f t="shared" si="66"/>
        <v>NOBA020</v>
      </c>
      <c r="C1995" s="4" t="s">
        <v>2917</v>
      </c>
      <c r="D1995" s="4" t="s">
        <v>20</v>
      </c>
      <c r="E1995" s="4" t="s">
        <v>146</v>
      </c>
      <c r="F1995" s="4">
        <v>21.01</v>
      </c>
      <c r="G1995" s="4">
        <v>1</v>
      </c>
      <c r="H1995" s="4" t="s">
        <v>147</v>
      </c>
      <c r="I1995" s="3">
        <v>897800</v>
      </c>
      <c r="J1995" s="3">
        <v>1018900</v>
      </c>
      <c r="K1995" s="3">
        <v>915700</v>
      </c>
      <c r="L1995" s="3">
        <v>1038400</v>
      </c>
      <c r="M1995" s="3">
        <v>919800</v>
      </c>
      <c r="N1995" s="3">
        <v>1038400</v>
      </c>
      <c r="O1995" s="11">
        <v>1011800</v>
      </c>
      <c r="P1995" s="11">
        <v>1134000</v>
      </c>
      <c r="Q1995" s="11">
        <v>1062400</v>
      </c>
      <c r="R1995" s="11">
        <v>1188500</v>
      </c>
    </row>
    <row r="1996" spans="1:18" hidden="1">
      <c r="A1996" s="10" t="s">
        <v>2969</v>
      </c>
      <c r="B1996" s="10" t="str">
        <f t="shared" si="66"/>
        <v>NOBA020</v>
      </c>
      <c r="C1996" s="4" t="s">
        <v>2919</v>
      </c>
      <c r="D1996" s="4" t="s">
        <v>20</v>
      </c>
      <c r="E1996" s="4" t="s">
        <v>146</v>
      </c>
      <c r="F1996" s="4">
        <v>21.01</v>
      </c>
      <c r="G1996" s="4">
        <v>1</v>
      </c>
      <c r="H1996" s="4" t="s">
        <v>147</v>
      </c>
      <c r="I1996" s="3">
        <v>897800</v>
      </c>
      <c r="J1996" s="3">
        <v>1018900</v>
      </c>
      <c r="K1996" s="3">
        <v>915700</v>
      </c>
      <c r="L1996" s="3">
        <v>1038400</v>
      </c>
      <c r="M1996" s="3">
        <v>919800</v>
      </c>
      <c r="N1996" s="3">
        <v>1038400</v>
      </c>
      <c r="O1996" s="11">
        <v>1011800</v>
      </c>
      <c r="P1996" s="11">
        <v>1134000</v>
      </c>
      <c r="Q1996" s="11">
        <v>1062400</v>
      </c>
      <c r="R1996" s="11">
        <v>1188500</v>
      </c>
    </row>
    <row r="1997" spans="1:18" hidden="1">
      <c r="A1997" s="10" t="s">
        <v>2970</v>
      </c>
      <c r="B1997" s="10" t="str">
        <f t="shared" si="66"/>
        <v>NOBA020</v>
      </c>
      <c r="C1997" s="4" t="s">
        <v>2921</v>
      </c>
      <c r="D1997" s="4" t="s">
        <v>20</v>
      </c>
      <c r="E1997" s="4" t="s">
        <v>146</v>
      </c>
      <c r="F1997" s="4">
        <v>21.01</v>
      </c>
      <c r="G1997" s="4">
        <v>1</v>
      </c>
      <c r="H1997" s="4" t="s">
        <v>147</v>
      </c>
      <c r="I1997" s="3">
        <v>897800</v>
      </c>
      <c r="J1997" s="3">
        <v>1018900</v>
      </c>
      <c r="K1997" s="3">
        <v>915700</v>
      </c>
      <c r="L1997" s="3">
        <v>1038400</v>
      </c>
      <c r="M1997" s="3">
        <v>919800</v>
      </c>
      <c r="N1997" s="3">
        <v>1038400</v>
      </c>
      <c r="O1997" s="11">
        <v>1011800</v>
      </c>
      <c r="P1997" s="11">
        <v>1134000</v>
      </c>
      <c r="Q1997" s="11">
        <v>1062400</v>
      </c>
      <c r="R1997" s="11">
        <v>1188500</v>
      </c>
    </row>
    <row r="1998" spans="1:18" hidden="1">
      <c r="A1998" s="10" t="s">
        <v>2971</v>
      </c>
      <c r="B1998" s="10" t="str">
        <f t="shared" si="66"/>
        <v>NOBA020</v>
      </c>
      <c r="C1998" s="4" t="s">
        <v>2923</v>
      </c>
      <c r="D1998" s="4" t="s">
        <v>20</v>
      </c>
      <c r="E1998" s="4" t="s">
        <v>146</v>
      </c>
      <c r="F1998" s="4">
        <v>21.01</v>
      </c>
      <c r="G1998" s="4">
        <v>1</v>
      </c>
      <c r="H1998" s="4" t="s">
        <v>147</v>
      </c>
      <c r="I1998" s="3">
        <v>897800</v>
      </c>
      <c r="J1998" s="3">
        <v>1018900</v>
      </c>
      <c r="K1998" s="3">
        <v>915700</v>
      </c>
      <c r="L1998" s="3">
        <v>1038400</v>
      </c>
      <c r="M1998" s="3">
        <v>919800</v>
      </c>
      <c r="N1998" s="3">
        <v>1038400</v>
      </c>
      <c r="O1998" s="11">
        <v>1011800</v>
      </c>
      <c r="P1998" s="11">
        <v>1134000</v>
      </c>
      <c r="Q1998" s="11">
        <v>1062400</v>
      </c>
      <c r="R1998" s="11">
        <v>1188500</v>
      </c>
    </row>
    <row r="1999" spans="1:18" hidden="1">
      <c r="A1999" s="10" t="s">
        <v>2972</v>
      </c>
      <c r="B1999" s="10" t="str">
        <f t="shared" si="66"/>
        <v>NOBA020</v>
      </c>
      <c r="C1999" s="4" t="s">
        <v>2925</v>
      </c>
      <c r="D1999" s="4" t="s">
        <v>20</v>
      </c>
      <c r="E1999" s="4" t="s">
        <v>146</v>
      </c>
      <c r="F1999" s="4">
        <v>21.01</v>
      </c>
      <c r="G1999" s="4">
        <v>1</v>
      </c>
      <c r="H1999" s="4" t="s">
        <v>147</v>
      </c>
      <c r="I1999" s="3">
        <v>897800</v>
      </c>
      <c r="J1999" s="3">
        <v>1018900</v>
      </c>
      <c r="K1999" s="3">
        <v>915700</v>
      </c>
      <c r="L1999" s="3">
        <v>1038400</v>
      </c>
      <c r="M1999" s="3">
        <v>919800</v>
      </c>
      <c r="N1999" s="3">
        <v>1038400</v>
      </c>
      <c r="O1999" s="11">
        <v>1011800</v>
      </c>
      <c r="P1999" s="11">
        <v>1134000</v>
      </c>
      <c r="Q1999" s="11">
        <v>1062400</v>
      </c>
      <c r="R1999" s="11">
        <v>1188500</v>
      </c>
    </row>
    <row r="2000" spans="1:18" hidden="1">
      <c r="A2000" s="10" t="s">
        <v>2973</v>
      </c>
      <c r="B2000" s="10" t="str">
        <f t="shared" si="66"/>
        <v>NOBA020</v>
      </c>
      <c r="C2000" s="4" t="s">
        <v>2927</v>
      </c>
      <c r="D2000" s="4" t="s">
        <v>20</v>
      </c>
      <c r="E2000" s="4" t="s">
        <v>146</v>
      </c>
      <c r="F2000" s="4">
        <v>21.01</v>
      </c>
      <c r="G2000" s="4">
        <v>1</v>
      </c>
      <c r="H2000" s="4" t="s">
        <v>147</v>
      </c>
      <c r="I2000" s="3">
        <v>897800</v>
      </c>
      <c r="J2000" s="3">
        <v>1018900</v>
      </c>
      <c r="K2000" s="3">
        <v>915700</v>
      </c>
      <c r="L2000" s="3">
        <v>1038400</v>
      </c>
      <c r="M2000" s="3">
        <v>919800</v>
      </c>
      <c r="N2000" s="3">
        <v>1038400</v>
      </c>
      <c r="O2000" s="11">
        <v>1011800</v>
      </c>
      <c r="P2000" s="11">
        <v>1134000</v>
      </c>
      <c r="Q2000" s="11">
        <v>1062400</v>
      </c>
      <c r="R2000" s="11">
        <v>1188500</v>
      </c>
    </row>
    <row r="2001" spans="1:18" hidden="1">
      <c r="A2001" s="10" t="s">
        <v>2974</v>
      </c>
      <c r="B2001" s="10" t="str">
        <f t="shared" si="66"/>
        <v>NOBA020</v>
      </c>
      <c r="C2001" s="4" t="s">
        <v>2929</v>
      </c>
      <c r="D2001" s="4" t="s">
        <v>20</v>
      </c>
      <c r="E2001" s="4" t="s">
        <v>146</v>
      </c>
      <c r="F2001" s="4">
        <v>21.01</v>
      </c>
      <c r="G2001" s="4">
        <v>1</v>
      </c>
      <c r="H2001" s="4" t="s">
        <v>147</v>
      </c>
      <c r="I2001" s="3">
        <v>897800</v>
      </c>
      <c r="J2001" s="3">
        <v>1018900</v>
      </c>
      <c r="K2001" s="3">
        <v>915700</v>
      </c>
      <c r="L2001" s="3">
        <v>1038400</v>
      </c>
      <c r="M2001" s="3">
        <v>919800</v>
      </c>
      <c r="N2001" s="3">
        <v>1038400</v>
      </c>
      <c r="O2001" s="11">
        <v>1011800</v>
      </c>
      <c r="P2001" s="11">
        <v>1134000</v>
      </c>
      <c r="Q2001" s="11">
        <v>1062400</v>
      </c>
      <c r="R2001" s="11">
        <v>1188500</v>
      </c>
    </row>
    <row r="2002" spans="1:18" hidden="1">
      <c r="A2002" s="10" t="s">
        <v>2975</v>
      </c>
      <c r="B2002" s="10" t="str">
        <f t="shared" si="66"/>
        <v>NOBA020</v>
      </c>
      <c r="C2002" s="4" t="s">
        <v>2931</v>
      </c>
      <c r="D2002" s="4" t="s">
        <v>20</v>
      </c>
      <c r="E2002" s="4" t="s">
        <v>146</v>
      </c>
      <c r="F2002" s="4">
        <v>21.01</v>
      </c>
      <c r="G2002" s="4">
        <v>1</v>
      </c>
      <c r="H2002" s="4" t="s">
        <v>147</v>
      </c>
      <c r="I2002" s="3">
        <v>897800</v>
      </c>
      <c r="J2002" s="3">
        <v>1018900</v>
      </c>
      <c r="K2002" s="3">
        <v>915700</v>
      </c>
      <c r="L2002" s="3">
        <v>1038400</v>
      </c>
      <c r="M2002" s="3">
        <v>919800</v>
      </c>
      <c r="N2002" s="3">
        <v>1038400</v>
      </c>
      <c r="O2002" s="11">
        <v>1011800</v>
      </c>
      <c r="P2002" s="11">
        <v>1134000</v>
      </c>
      <c r="Q2002" s="11">
        <v>1062400</v>
      </c>
      <c r="R2002" s="11">
        <v>1188500</v>
      </c>
    </row>
    <row r="2003" spans="1:18" hidden="1">
      <c r="A2003" s="10" t="s">
        <v>2976</v>
      </c>
      <c r="B2003" s="10" t="str">
        <f t="shared" si="66"/>
        <v>NOBA020</v>
      </c>
      <c r="C2003" s="4" t="s">
        <v>2933</v>
      </c>
      <c r="D2003" s="4" t="s">
        <v>20</v>
      </c>
      <c r="E2003" s="4" t="s">
        <v>146</v>
      </c>
      <c r="F2003" s="4">
        <v>21.01</v>
      </c>
      <c r="G2003" s="4">
        <v>1</v>
      </c>
      <c r="H2003" s="4" t="s">
        <v>147</v>
      </c>
      <c r="I2003" s="3">
        <v>897800</v>
      </c>
      <c r="J2003" s="3">
        <v>1018900</v>
      </c>
      <c r="K2003" s="3">
        <v>915700</v>
      </c>
      <c r="L2003" s="3">
        <v>1038400</v>
      </c>
      <c r="M2003" s="3">
        <v>919800</v>
      </c>
      <c r="N2003" s="3">
        <v>1038400</v>
      </c>
      <c r="O2003" s="11">
        <v>1011800</v>
      </c>
      <c r="P2003" s="11">
        <v>1134000</v>
      </c>
      <c r="Q2003" s="11">
        <v>1062400</v>
      </c>
      <c r="R2003" s="11">
        <v>1188500</v>
      </c>
    </row>
    <row r="2004" spans="1:18" hidden="1">
      <c r="A2004" s="10" t="s">
        <v>2977</v>
      </c>
      <c r="B2004" s="10" t="str">
        <f t="shared" si="66"/>
        <v>NOBA020</v>
      </c>
      <c r="C2004" s="4" t="s">
        <v>2935</v>
      </c>
      <c r="D2004" s="4" t="s">
        <v>20</v>
      </c>
      <c r="E2004" s="4" t="s">
        <v>146</v>
      </c>
      <c r="F2004" s="4">
        <v>21.01</v>
      </c>
      <c r="G2004" s="4">
        <v>1</v>
      </c>
      <c r="H2004" s="4" t="s">
        <v>147</v>
      </c>
      <c r="I2004" s="15">
        <v>897800</v>
      </c>
      <c r="J2004" s="3">
        <v>1018900</v>
      </c>
      <c r="K2004" s="3">
        <v>915700</v>
      </c>
      <c r="L2004" s="3">
        <v>1038400</v>
      </c>
      <c r="M2004" s="3">
        <v>919800</v>
      </c>
      <c r="N2004" s="3">
        <v>1038400</v>
      </c>
      <c r="O2004" s="11">
        <v>1011800</v>
      </c>
      <c r="P2004" s="11">
        <v>1134000</v>
      </c>
      <c r="Q2004" s="11">
        <v>1062400</v>
      </c>
      <c r="R2004" s="11">
        <v>1188500</v>
      </c>
    </row>
    <row r="2005" spans="1:18" hidden="1">
      <c r="A2005" s="10" t="s">
        <v>2978</v>
      </c>
      <c r="B2005" s="10" t="str">
        <f t="shared" si="66"/>
        <v>NOBA020</v>
      </c>
      <c r="C2005" s="4" t="s">
        <v>2937</v>
      </c>
      <c r="D2005" s="4" t="s">
        <v>20</v>
      </c>
      <c r="E2005" s="4" t="s">
        <v>146</v>
      </c>
      <c r="F2005" s="4">
        <v>21.01</v>
      </c>
      <c r="G2005" s="4">
        <v>1</v>
      </c>
      <c r="H2005" s="4" t="s">
        <v>147</v>
      </c>
      <c r="I2005" s="15">
        <v>897800</v>
      </c>
      <c r="J2005" s="3">
        <v>1018900</v>
      </c>
      <c r="K2005" s="3">
        <v>915700</v>
      </c>
      <c r="L2005" s="3">
        <v>1038400</v>
      </c>
      <c r="M2005" s="3">
        <v>919800</v>
      </c>
      <c r="N2005" s="3">
        <v>1038400</v>
      </c>
      <c r="O2005" s="11">
        <v>1011800</v>
      </c>
      <c r="P2005" s="11">
        <v>1134000</v>
      </c>
      <c r="Q2005" s="11">
        <v>1062400</v>
      </c>
      <c r="R2005" s="11">
        <v>1188500</v>
      </c>
    </row>
    <row r="2006" spans="1:18" hidden="1">
      <c r="A2006" s="10" t="s">
        <v>2979</v>
      </c>
      <c r="B2006" s="10" t="str">
        <f t="shared" si="66"/>
        <v>NOBA020</v>
      </c>
      <c r="C2006" s="4" t="s">
        <v>2939</v>
      </c>
      <c r="D2006" s="4" t="s">
        <v>20</v>
      </c>
      <c r="E2006" s="4" t="s">
        <v>146</v>
      </c>
      <c r="F2006" s="4">
        <v>21.01</v>
      </c>
      <c r="G2006" s="4">
        <v>1</v>
      </c>
      <c r="H2006" s="4" t="s">
        <v>147</v>
      </c>
      <c r="I2006" s="15">
        <v>897800</v>
      </c>
      <c r="J2006" s="3">
        <v>1018900</v>
      </c>
      <c r="K2006" s="3">
        <v>915700</v>
      </c>
      <c r="L2006" s="3">
        <v>1038400</v>
      </c>
      <c r="M2006" s="3">
        <v>919800</v>
      </c>
      <c r="N2006" s="3">
        <v>1038400</v>
      </c>
      <c r="O2006" s="11">
        <v>1011800</v>
      </c>
      <c r="P2006" s="11">
        <v>1134000</v>
      </c>
      <c r="Q2006" s="11">
        <v>1062400</v>
      </c>
      <c r="R2006" s="11">
        <v>1188500</v>
      </c>
    </row>
    <row r="2007" spans="1:18" hidden="1">
      <c r="A2007" s="12" t="s">
        <v>2980</v>
      </c>
      <c r="B2007" s="10" t="str">
        <f t="shared" si="66"/>
        <v>NOBE001</v>
      </c>
      <c r="C2007" s="4" t="s">
        <v>2981</v>
      </c>
      <c r="D2007" s="4" t="s">
        <v>84</v>
      </c>
      <c r="E2007" s="4" t="s">
        <v>949</v>
      </c>
      <c r="F2007" s="16">
        <v>1</v>
      </c>
      <c r="G2007" s="4">
        <v>24</v>
      </c>
      <c r="H2007" s="4" t="s">
        <v>22</v>
      </c>
      <c r="I2007" s="3">
        <v>79900</v>
      </c>
      <c r="J2007" s="3">
        <v>89300</v>
      </c>
      <c r="K2007" s="3">
        <v>79900</v>
      </c>
      <c r="L2007" s="3">
        <v>89300</v>
      </c>
      <c r="M2007" s="3">
        <v>79900</v>
      </c>
      <c r="N2007" s="3">
        <v>89300</v>
      </c>
      <c r="O2007" s="11">
        <v>87900</v>
      </c>
      <c r="P2007" s="11">
        <v>97500</v>
      </c>
      <c r="Q2007" s="11">
        <v>92300</v>
      </c>
      <c r="R2007" s="11">
        <v>102300</v>
      </c>
    </row>
    <row r="2008" spans="1:18" hidden="1">
      <c r="A2008" s="12" t="s">
        <v>2982</v>
      </c>
      <c r="B2008" s="10" t="str">
        <f t="shared" si="66"/>
        <v>NOBE004</v>
      </c>
      <c r="C2008" s="4" t="s">
        <v>2983</v>
      </c>
      <c r="D2008" s="4" t="s">
        <v>84</v>
      </c>
      <c r="E2008" s="4" t="s">
        <v>2984</v>
      </c>
      <c r="F2008" s="16">
        <v>4</v>
      </c>
      <c r="G2008" s="4">
        <v>4</v>
      </c>
      <c r="H2008" s="4" t="s">
        <v>22</v>
      </c>
      <c r="I2008" s="3">
        <v>299000</v>
      </c>
      <c r="J2008" s="3">
        <v>334600</v>
      </c>
      <c r="K2008" s="3">
        <v>299000</v>
      </c>
      <c r="L2008" s="3">
        <v>334600</v>
      </c>
      <c r="M2008" s="3">
        <v>299000</v>
      </c>
      <c r="N2008" s="3">
        <v>334600</v>
      </c>
      <c r="O2008" s="11">
        <v>328500</v>
      </c>
      <c r="P2008" s="11">
        <v>365200</v>
      </c>
      <c r="Q2008" s="11">
        <v>345300</v>
      </c>
      <c r="R2008" s="11">
        <v>383000</v>
      </c>
    </row>
    <row r="2009" spans="1:18" hidden="1">
      <c r="A2009" s="10" t="s">
        <v>2985</v>
      </c>
      <c r="B2009" s="10" t="str">
        <f t="shared" si="66"/>
        <v>NOBI001</v>
      </c>
      <c r="C2009" s="4" t="s">
        <v>2986</v>
      </c>
      <c r="D2009" s="4" t="s">
        <v>84</v>
      </c>
      <c r="E2009" s="4" t="s">
        <v>21</v>
      </c>
      <c r="F2009" s="4">
        <v>1.0840000000000001</v>
      </c>
      <c r="G2009" s="4">
        <v>24</v>
      </c>
      <c r="H2009" s="4" t="s">
        <v>22</v>
      </c>
      <c r="I2009" s="3">
        <v>39800</v>
      </c>
      <c r="J2009" s="3">
        <v>45100</v>
      </c>
      <c r="K2009" s="3">
        <v>41200</v>
      </c>
      <c r="L2009" s="3">
        <v>46700</v>
      </c>
      <c r="M2009" s="3">
        <v>42400</v>
      </c>
      <c r="N2009" s="3">
        <v>47200</v>
      </c>
      <c r="O2009" s="11">
        <v>46600</v>
      </c>
      <c r="P2009" s="11">
        <v>51500</v>
      </c>
      <c r="Q2009" s="11">
        <v>48900</v>
      </c>
      <c r="R2009" s="11">
        <v>54000</v>
      </c>
    </row>
    <row r="2010" spans="1:18" hidden="1">
      <c r="A2010" s="10" t="s">
        <v>2987</v>
      </c>
      <c r="B2010" s="10" t="str">
        <f t="shared" si="66"/>
        <v>NOBI004</v>
      </c>
      <c r="C2010" s="4" t="s">
        <v>2986</v>
      </c>
      <c r="D2010" s="4" t="s">
        <v>84</v>
      </c>
      <c r="E2010" s="4" t="s">
        <v>142</v>
      </c>
      <c r="F2010" s="4">
        <v>4.2430000000000003</v>
      </c>
      <c r="G2010" s="4">
        <v>4</v>
      </c>
      <c r="H2010" s="4" t="s">
        <v>22</v>
      </c>
      <c r="I2010" s="3">
        <v>149400</v>
      </c>
      <c r="J2010" s="3">
        <v>169700</v>
      </c>
      <c r="K2010" s="3">
        <v>154600</v>
      </c>
      <c r="L2010" s="3">
        <v>175400</v>
      </c>
      <c r="M2010" s="3">
        <v>159200</v>
      </c>
      <c r="N2010" s="3">
        <v>177200</v>
      </c>
      <c r="O2010" s="11">
        <v>175100</v>
      </c>
      <c r="P2010" s="11">
        <v>193600</v>
      </c>
      <c r="Q2010" s="11">
        <v>183900</v>
      </c>
      <c r="R2010" s="11">
        <v>202900</v>
      </c>
    </row>
    <row r="2011" spans="1:18" hidden="1">
      <c r="A2011" s="10" t="s">
        <v>2988</v>
      </c>
      <c r="B2011" s="10" t="str">
        <f t="shared" ref="B2011:B2065" si="67">LEFT(A2011,7)</f>
        <v>NOBI020</v>
      </c>
      <c r="C2011" s="4" t="s">
        <v>2986</v>
      </c>
      <c r="D2011" s="4" t="s">
        <v>84</v>
      </c>
      <c r="E2011" s="4" t="s">
        <v>146</v>
      </c>
      <c r="F2011" s="4">
        <v>21.09</v>
      </c>
      <c r="G2011" s="4">
        <v>1</v>
      </c>
      <c r="H2011" s="4" t="s">
        <v>147</v>
      </c>
      <c r="I2011" s="3">
        <v>644500</v>
      </c>
      <c r="J2011" s="3">
        <v>736400</v>
      </c>
      <c r="K2011" s="3">
        <v>667100</v>
      </c>
      <c r="L2011" s="3">
        <v>760900</v>
      </c>
      <c r="M2011" s="3">
        <v>687100</v>
      </c>
      <c r="N2011" s="3">
        <v>768500</v>
      </c>
      <c r="O2011" s="11">
        <v>755800</v>
      </c>
      <c r="P2011" s="11">
        <v>839800</v>
      </c>
      <c r="Q2011" s="11">
        <v>793600</v>
      </c>
      <c r="R2011" s="11">
        <v>879600</v>
      </c>
    </row>
    <row r="2012" spans="1:18" hidden="1">
      <c r="A2012" s="4" t="s">
        <v>2989</v>
      </c>
      <c r="B2012" s="10" t="str">
        <f t="shared" si="67"/>
        <v>NOBU050</v>
      </c>
      <c r="C2012" s="4" t="s">
        <v>2990</v>
      </c>
      <c r="D2012" s="4" t="s">
        <v>84</v>
      </c>
      <c r="E2012" s="4" t="s">
        <v>2991</v>
      </c>
      <c r="F2012" s="4">
        <v>0.92</v>
      </c>
      <c r="G2012" s="4">
        <v>54</v>
      </c>
      <c r="H2012" s="4" t="s">
        <v>22</v>
      </c>
      <c r="I2012" s="3"/>
      <c r="J2012" s="3"/>
      <c r="K2012" s="3"/>
      <c r="L2012" s="3"/>
      <c r="M2012" s="3"/>
      <c r="N2012" s="3"/>
      <c r="O2012" s="3">
        <v>29200</v>
      </c>
      <c r="P2012" s="3">
        <v>32700</v>
      </c>
      <c r="Q2012" s="3">
        <v>30700</v>
      </c>
      <c r="R2012" s="11">
        <v>34300</v>
      </c>
    </row>
    <row r="2013" spans="1:18" hidden="1">
      <c r="A2013" s="4" t="s">
        <v>2992</v>
      </c>
      <c r="B2013" s="10" t="str">
        <f t="shared" si="67"/>
        <v>NOCI005</v>
      </c>
      <c r="C2013" s="4" t="s">
        <v>2993</v>
      </c>
      <c r="D2013" s="4" t="s">
        <v>84</v>
      </c>
      <c r="E2013" s="4" t="s">
        <v>142</v>
      </c>
      <c r="F2013" s="4">
        <v>4.13</v>
      </c>
      <c r="G2013" s="4">
        <v>4</v>
      </c>
      <c r="H2013" s="4" t="s">
        <v>22</v>
      </c>
      <c r="I2013" s="3"/>
      <c r="J2013" s="3"/>
      <c r="K2013" s="3"/>
      <c r="L2013" s="3"/>
      <c r="M2013" s="3"/>
      <c r="N2013" s="3"/>
      <c r="O2013" s="3">
        <v>59300</v>
      </c>
      <c r="P2013" s="3">
        <v>72300</v>
      </c>
      <c r="Q2013" s="3">
        <v>62300</v>
      </c>
      <c r="R2013" s="11">
        <v>75500</v>
      </c>
    </row>
    <row r="2014" spans="1:18" hidden="1">
      <c r="A2014" s="4" t="s">
        <v>2994</v>
      </c>
      <c r="B2014" s="10" t="str">
        <f t="shared" si="67"/>
        <v>NOCO001</v>
      </c>
      <c r="C2014" s="4" t="s">
        <v>2995</v>
      </c>
      <c r="D2014" s="4" t="s">
        <v>84</v>
      </c>
      <c r="E2014" s="4" t="s">
        <v>21</v>
      </c>
      <c r="F2014" s="4">
        <v>1.0089999999999999</v>
      </c>
      <c r="G2014" s="4">
        <v>24</v>
      </c>
      <c r="H2014" s="4" t="s">
        <v>22</v>
      </c>
      <c r="I2014" s="3"/>
      <c r="J2014" s="3"/>
      <c r="K2014" s="3"/>
      <c r="L2014" s="3"/>
      <c r="M2014" s="3"/>
      <c r="N2014" s="3"/>
      <c r="O2014" s="3">
        <v>45100</v>
      </c>
      <c r="P2014" s="3">
        <v>50500</v>
      </c>
      <c r="Q2014" s="3">
        <v>47400</v>
      </c>
      <c r="R2014" s="11">
        <v>53100</v>
      </c>
    </row>
    <row r="2015" spans="1:18" hidden="1">
      <c r="A2015" s="10" t="s">
        <v>2996</v>
      </c>
      <c r="B2015" s="10" t="str">
        <f t="shared" si="67"/>
        <v>NODA001</v>
      </c>
      <c r="C2015" s="4" t="s">
        <v>2997</v>
      </c>
      <c r="D2015" s="4" t="s">
        <v>84</v>
      </c>
      <c r="E2015" s="4" t="s">
        <v>949</v>
      </c>
      <c r="F2015" s="4">
        <v>1</v>
      </c>
      <c r="G2015" s="4">
        <v>24</v>
      </c>
      <c r="H2015" s="4" t="s">
        <v>22</v>
      </c>
      <c r="I2015" s="3"/>
      <c r="J2015" s="3"/>
      <c r="K2015" s="3">
        <v>61000</v>
      </c>
      <c r="L2015" s="3">
        <v>68000</v>
      </c>
      <c r="M2015" s="3">
        <v>61000</v>
      </c>
      <c r="N2015" s="3">
        <v>68000</v>
      </c>
      <c r="O2015" s="11">
        <v>65300</v>
      </c>
      <c r="P2015" s="11">
        <v>73100</v>
      </c>
      <c r="Q2015" s="11">
        <v>65300</v>
      </c>
      <c r="R2015" s="11">
        <v>73100</v>
      </c>
    </row>
    <row r="2016" spans="1:18" hidden="1">
      <c r="A2016" s="10" t="s">
        <v>2998</v>
      </c>
      <c r="B2016" s="10" t="str">
        <f t="shared" si="67"/>
        <v>NODA004</v>
      </c>
      <c r="C2016" s="4" t="s">
        <v>2997</v>
      </c>
      <c r="D2016" s="4" t="s">
        <v>84</v>
      </c>
      <c r="E2016" s="4" t="s">
        <v>142</v>
      </c>
      <c r="F2016" s="4">
        <v>4.18</v>
      </c>
      <c r="G2016" s="4">
        <v>4</v>
      </c>
      <c r="H2016" s="4" t="s">
        <v>22</v>
      </c>
      <c r="I2016" s="3"/>
      <c r="J2016" s="3"/>
      <c r="K2016" s="3">
        <v>226000</v>
      </c>
      <c r="L2016" s="3">
        <v>252800</v>
      </c>
      <c r="M2016" s="3">
        <v>226000</v>
      </c>
      <c r="N2016" s="3">
        <v>252800</v>
      </c>
      <c r="O2016" s="11">
        <v>241800</v>
      </c>
      <c r="P2016" s="11">
        <v>270800</v>
      </c>
      <c r="Q2016" s="11">
        <v>241800</v>
      </c>
      <c r="R2016" s="11">
        <v>270800</v>
      </c>
    </row>
    <row r="2017" spans="1:18" hidden="1">
      <c r="A2017" s="4" t="s">
        <v>2999</v>
      </c>
      <c r="B2017" s="10" t="str">
        <f t="shared" si="67"/>
        <v>NODA020</v>
      </c>
      <c r="C2017" s="4" t="s">
        <v>3000</v>
      </c>
      <c r="D2017" s="4" t="s">
        <v>84</v>
      </c>
      <c r="E2017" s="4" t="s">
        <v>1595</v>
      </c>
      <c r="F2017" s="4">
        <v>21.4</v>
      </c>
      <c r="G2017" s="4">
        <v>1</v>
      </c>
      <c r="H2017" s="4" t="s">
        <v>147</v>
      </c>
      <c r="I2017" s="3"/>
      <c r="J2017" s="3"/>
      <c r="K2017" s="3"/>
      <c r="L2017" s="3"/>
      <c r="M2017" s="3"/>
      <c r="N2017" s="3"/>
      <c r="O2017" s="3">
        <v>1144900</v>
      </c>
      <c r="P2017" s="3">
        <v>1284300</v>
      </c>
      <c r="Q2017" s="3">
        <v>1144900</v>
      </c>
      <c r="R2017" s="11">
        <v>1284300</v>
      </c>
    </row>
    <row r="2018" spans="1:18" hidden="1">
      <c r="A2018" s="12" t="s">
        <v>3001</v>
      </c>
      <c r="B2018" s="10" t="str">
        <f t="shared" si="67"/>
        <v>NODI020</v>
      </c>
      <c r="C2018" s="4" t="s">
        <v>3002</v>
      </c>
      <c r="D2018" s="4" t="s">
        <v>84</v>
      </c>
      <c r="E2018" s="4" t="s">
        <v>3003</v>
      </c>
      <c r="F2018" s="4">
        <v>0.02</v>
      </c>
      <c r="G2018" s="4">
        <v>40</v>
      </c>
      <c r="H2018" s="4" t="s">
        <v>22</v>
      </c>
      <c r="I2018" s="3">
        <v>2000</v>
      </c>
      <c r="J2018" s="3">
        <v>2300</v>
      </c>
      <c r="K2018" s="3">
        <v>2100</v>
      </c>
      <c r="L2018" s="3">
        <v>2400</v>
      </c>
      <c r="M2018" s="3">
        <v>2100</v>
      </c>
      <c r="N2018" s="3">
        <v>2400</v>
      </c>
      <c r="O2018" s="11">
        <v>2300</v>
      </c>
      <c r="P2018" s="11">
        <v>2700</v>
      </c>
      <c r="Q2018" s="11">
        <v>2400</v>
      </c>
      <c r="R2018" s="11">
        <v>2700</v>
      </c>
    </row>
    <row r="2019" spans="1:18" hidden="1">
      <c r="A2019" s="10" t="s">
        <v>3004</v>
      </c>
      <c r="B2019" s="10" t="str">
        <f t="shared" si="67"/>
        <v>NODR001</v>
      </c>
      <c r="C2019" s="4" t="s">
        <v>3005</v>
      </c>
      <c r="D2019" s="4" t="s">
        <v>84</v>
      </c>
      <c r="E2019" s="4" t="s">
        <v>21</v>
      </c>
      <c r="F2019" s="4">
        <v>1.0900000000000001</v>
      </c>
      <c r="G2019" s="4">
        <v>24</v>
      </c>
      <c r="H2019" s="4" t="s">
        <v>22</v>
      </c>
      <c r="I2019" s="3">
        <v>64500</v>
      </c>
      <c r="J2019" s="3">
        <v>72500</v>
      </c>
      <c r="K2019" s="3">
        <v>65500</v>
      </c>
      <c r="L2019" s="3">
        <v>73600</v>
      </c>
      <c r="M2019" s="3">
        <v>66600</v>
      </c>
      <c r="N2019" s="3">
        <v>73600</v>
      </c>
      <c r="O2019" s="11">
        <v>71300</v>
      </c>
      <c r="P2019" s="11">
        <v>78300</v>
      </c>
      <c r="Q2019" s="11">
        <v>74900</v>
      </c>
      <c r="R2019" s="11">
        <v>82200</v>
      </c>
    </row>
    <row r="2020" spans="1:18" hidden="1">
      <c r="A2020" s="10" t="s">
        <v>3006</v>
      </c>
      <c r="B2020" s="10" t="str">
        <f t="shared" si="67"/>
        <v>NODR001</v>
      </c>
      <c r="C2020" s="4" t="s">
        <v>3007</v>
      </c>
      <c r="D2020" s="4" t="s">
        <v>84</v>
      </c>
      <c r="E2020" s="4" t="s">
        <v>21</v>
      </c>
      <c r="F2020" s="4">
        <v>1.0900000000000001</v>
      </c>
      <c r="G2020" s="4">
        <v>24</v>
      </c>
      <c r="H2020" s="4" t="s">
        <v>22</v>
      </c>
      <c r="I2020" s="3">
        <v>64500</v>
      </c>
      <c r="J2020" s="3">
        <v>72500</v>
      </c>
      <c r="K2020" s="3">
        <v>65500</v>
      </c>
      <c r="L2020" s="3">
        <v>73600</v>
      </c>
      <c r="M2020" s="3">
        <v>66600</v>
      </c>
      <c r="N2020" s="3">
        <v>73600</v>
      </c>
      <c r="O2020" s="11">
        <v>71300</v>
      </c>
      <c r="P2020" s="11">
        <v>78300</v>
      </c>
      <c r="Q2020" s="11">
        <v>74900</v>
      </c>
      <c r="R2020" s="11">
        <v>82200</v>
      </c>
    </row>
    <row r="2021" spans="1:18" hidden="1">
      <c r="A2021" s="10" t="s">
        <v>3008</v>
      </c>
      <c r="B2021" s="10" t="str">
        <f t="shared" si="67"/>
        <v>NODR001</v>
      </c>
      <c r="C2021" s="4" t="s">
        <v>3009</v>
      </c>
      <c r="D2021" s="4" t="s">
        <v>84</v>
      </c>
      <c r="E2021" s="4" t="s">
        <v>21</v>
      </c>
      <c r="F2021" s="4">
        <v>1.0900000000000001</v>
      </c>
      <c r="G2021" s="4">
        <v>24</v>
      </c>
      <c r="H2021" s="4" t="s">
        <v>22</v>
      </c>
      <c r="I2021" s="3">
        <v>64500</v>
      </c>
      <c r="J2021" s="3">
        <v>72500</v>
      </c>
      <c r="K2021" s="3">
        <v>65500</v>
      </c>
      <c r="L2021" s="3">
        <v>73600</v>
      </c>
      <c r="M2021" s="3">
        <v>66600</v>
      </c>
      <c r="N2021" s="3">
        <v>73600</v>
      </c>
      <c r="O2021" s="11">
        <v>71300</v>
      </c>
      <c r="P2021" s="11">
        <v>78300</v>
      </c>
      <c r="Q2021" s="11">
        <v>74900</v>
      </c>
      <c r="R2021" s="11">
        <v>82200</v>
      </c>
    </row>
    <row r="2022" spans="1:18" hidden="1">
      <c r="A2022" s="10" t="s">
        <v>3010</v>
      </c>
      <c r="B2022" s="10" t="str">
        <f t="shared" si="67"/>
        <v>NODR001</v>
      </c>
      <c r="C2022" s="4" t="s">
        <v>3011</v>
      </c>
      <c r="D2022" s="4" t="s">
        <v>84</v>
      </c>
      <c r="E2022" s="4" t="s">
        <v>21</v>
      </c>
      <c r="F2022" s="4">
        <v>1.0900000000000001</v>
      </c>
      <c r="G2022" s="4">
        <v>24</v>
      </c>
      <c r="H2022" s="4" t="s">
        <v>22</v>
      </c>
      <c r="I2022" s="3">
        <v>64500</v>
      </c>
      <c r="J2022" s="3">
        <v>72500</v>
      </c>
      <c r="K2022" s="3">
        <v>65500</v>
      </c>
      <c r="L2022" s="3">
        <v>73600</v>
      </c>
      <c r="M2022" s="3">
        <v>66600</v>
      </c>
      <c r="N2022" s="3">
        <v>73600</v>
      </c>
      <c r="O2022" s="11">
        <v>71300</v>
      </c>
      <c r="P2022" s="11">
        <v>78300</v>
      </c>
      <c r="Q2022" s="11">
        <v>74900</v>
      </c>
      <c r="R2022" s="11">
        <v>82200</v>
      </c>
    </row>
    <row r="2023" spans="1:18" hidden="1">
      <c r="A2023" s="10" t="s">
        <v>3012</v>
      </c>
      <c r="B2023" s="10" t="str">
        <f t="shared" si="67"/>
        <v>NODR001</v>
      </c>
      <c r="C2023" s="4" t="s">
        <v>3013</v>
      </c>
      <c r="D2023" s="4" t="s">
        <v>84</v>
      </c>
      <c r="E2023" s="4" t="s">
        <v>21</v>
      </c>
      <c r="F2023" s="4">
        <v>1.0900000000000001</v>
      </c>
      <c r="G2023" s="4">
        <v>24</v>
      </c>
      <c r="H2023" s="4" t="s">
        <v>22</v>
      </c>
      <c r="I2023" s="3">
        <v>64500</v>
      </c>
      <c r="J2023" s="3">
        <v>72500</v>
      </c>
      <c r="K2023" s="3">
        <v>65500</v>
      </c>
      <c r="L2023" s="3">
        <v>73600</v>
      </c>
      <c r="M2023" s="3">
        <v>66600</v>
      </c>
      <c r="N2023" s="3">
        <v>73600</v>
      </c>
      <c r="O2023" s="11">
        <v>71300</v>
      </c>
      <c r="P2023" s="11">
        <v>78300</v>
      </c>
      <c r="Q2023" s="11">
        <v>74900</v>
      </c>
      <c r="R2023" s="11">
        <v>82200</v>
      </c>
    </row>
    <row r="2024" spans="1:18" hidden="1">
      <c r="A2024" s="10" t="s">
        <v>3014</v>
      </c>
      <c r="B2024" s="10" t="str">
        <f t="shared" si="67"/>
        <v>NODR001</v>
      </c>
      <c r="C2024" s="4" t="s">
        <v>3015</v>
      </c>
      <c r="D2024" s="4" t="s">
        <v>84</v>
      </c>
      <c r="E2024" s="4" t="s">
        <v>21</v>
      </c>
      <c r="F2024" s="4">
        <v>1.0900000000000001</v>
      </c>
      <c r="G2024" s="4">
        <v>24</v>
      </c>
      <c r="H2024" s="4" t="s">
        <v>22</v>
      </c>
      <c r="I2024" s="3">
        <v>64500</v>
      </c>
      <c r="J2024" s="3">
        <v>72500</v>
      </c>
      <c r="K2024" s="3">
        <v>65500</v>
      </c>
      <c r="L2024" s="3">
        <v>73600</v>
      </c>
      <c r="M2024" s="3">
        <v>66600</v>
      </c>
      <c r="N2024" s="3">
        <v>73600</v>
      </c>
      <c r="O2024" s="11">
        <v>71300</v>
      </c>
      <c r="P2024" s="11">
        <v>78300</v>
      </c>
      <c r="Q2024" s="11">
        <v>74900</v>
      </c>
      <c r="R2024" s="11">
        <v>82200</v>
      </c>
    </row>
    <row r="2025" spans="1:18" hidden="1">
      <c r="A2025" s="10" t="s">
        <v>3016</v>
      </c>
      <c r="B2025" s="10" t="str">
        <f t="shared" si="67"/>
        <v>NODR001</v>
      </c>
      <c r="C2025" s="4" t="s">
        <v>3017</v>
      </c>
      <c r="D2025" s="4" t="s">
        <v>84</v>
      </c>
      <c r="E2025" s="4" t="s">
        <v>21</v>
      </c>
      <c r="F2025" s="4">
        <v>1.0900000000000001</v>
      </c>
      <c r="G2025" s="4">
        <v>24</v>
      </c>
      <c r="H2025" s="4" t="s">
        <v>22</v>
      </c>
      <c r="I2025" s="3">
        <v>64500</v>
      </c>
      <c r="J2025" s="3">
        <v>72500</v>
      </c>
      <c r="K2025" s="3">
        <v>65500</v>
      </c>
      <c r="L2025" s="3">
        <v>73600</v>
      </c>
      <c r="M2025" s="3">
        <v>66600</v>
      </c>
      <c r="N2025" s="3">
        <v>73600</v>
      </c>
      <c r="O2025" s="11">
        <v>71300</v>
      </c>
      <c r="P2025" s="11">
        <v>78300</v>
      </c>
      <c r="Q2025" s="11">
        <v>74900</v>
      </c>
      <c r="R2025" s="11">
        <v>82200</v>
      </c>
    </row>
    <row r="2026" spans="1:18" hidden="1">
      <c r="A2026" s="10" t="s">
        <v>3018</v>
      </c>
      <c r="B2026" s="10" t="str">
        <f t="shared" si="67"/>
        <v>NODR001</v>
      </c>
      <c r="C2026" s="4" t="s">
        <v>3019</v>
      </c>
      <c r="D2026" s="4" t="s">
        <v>84</v>
      </c>
      <c r="E2026" s="4" t="s">
        <v>21</v>
      </c>
      <c r="F2026" s="4">
        <v>1.0900000000000001</v>
      </c>
      <c r="G2026" s="4">
        <v>24</v>
      </c>
      <c r="H2026" s="4" t="s">
        <v>22</v>
      </c>
      <c r="I2026" s="3">
        <v>64500</v>
      </c>
      <c r="J2026" s="3">
        <v>72500</v>
      </c>
      <c r="K2026" s="3">
        <v>65500</v>
      </c>
      <c r="L2026" s="3">
        <v>73600</v>
      </c>
      <c r="M2026" s="3">
        <v>66600</v>
      </c>
      <c r="N2026" s="3">
        <v>73600</v>
      </c>
      <c r="O2026" s="11">
        <v>71300</v>
      </c>
      <c r="P2026" s="11">
        <v>78300</v>
      </c>
      <c r="Q2026" s="11">
        <v>74900</v>
      </c>
      <c r="R2026" s="11">
        <v>82200</v>
      </c>
    </row>
    <row r="2027" spans="1:18" hidden="1">
      <c r="A2027" s="10" t="s">
        <v>3020</v>
      </c>
      <c r="B2027" s="10" t="str">
        <f t="shared" si="67"/>
        <v>NODR001</v>
      </c>
      <c r="C2027" s="4" t="s">
        <v>3021</v>
      </c>
      <c r="D2027" s="4" t="s">
        <v>84</v>
      </c>
      <c r="E2027" s="4" t="s">
        <v>21</v>
      </c>
      <c r="F2027" s="4">
        <v>1.0900000000000001</v>
      </c>
      <c r="G2027" s="4">
        <v>24</v>
      </c>
      <c r="H2027" s="4" t="s">
        <v>22</v>
      </c>
      <c r="I2027" s="3">
        <v>64500</v>
      </c>
      <c r="J2027" s="3">
        <v>72500</v>
      </c>
      <c r="K2027" s="3">
        <v>65500</v>
      </c>
      <c r="L2027" s="3">
        <v>73600</v>
      </c>
      <c r="M2027" s="3">
        <v>66600</v>
      </c>
      <c r="N2027" s="3">
        <v>73600</v>
      </c>
      <c r="O2027" s="11">
        <v>71300</v>
      </c>
      <c r="P2027" s="11">
        <v>78300</v>
      </c>
      <c r="Q2027" s="11">
        <v>74900</v>
      </c>
      <c r="R2027" s="11">
        <v>82200</v>
      </c>
    </row>
    <row r="2028" spans="1:18" hidden="1">
      <c r="A2028" s="10" t="s">
        <v>3022</v>
      </c>
      <c r="B2028" s="10" t="str">
        <f t="shared" si="67"/>
        <v>NODR001</v>
      </c>
      <c r="C2028" s="4" t="s">
        <v>3023</v>
      </c>
      <c r="D2028" s="4" t="s">
        <v>84</v>
      </c>
      <c r="E2028" s="4" t="s">
        <v>21</v>
      </c>
      <c r="F2028" s="4">
        <v>1.0900000000000001</v>
      </c>
      <c r="G2028" s="4">
        <v>24</v>
      </c>
      <c r="H2028" s="4" t="s">
        <v>22</v>
      </c>
      <c r="I2028" s="3">
        <v>64500</v>
      </c>
      <c r="J2028" s="3">
        <v>72500</v>
      </c>
      <c r="K2028" s="3">
        <v>65500</v>
      </c>
      <c r="L2028" s="3">
        <v>73600</v>
      </c>
      <c r="M2028" s="3">
        <v>66600</v>
      </c>
      <c r="N2028" s="3">
        <v>73600</v>
      </c>
      <c r="O2028" s="11">
        <v>71300</v>
      </c>
      <c r="P2028" s="11">
        <v>78300</v>
      </c>
      <c r="Q2028" s="11">
        <v>74900</v>
      </c>
      <c r="R2028" s="11">
        <v>82200</v>
      </c>
    </row>
    <row r="2029" spans="1:18" hidden="1">
      <c r="A2029" s="10" t="s">
        <v>3024</v>
      </c>
      <c r="B2029" s="10" t="str">
        <f t="shared" si="67"/>
        <v>NODR001</v>
      </c>
      <c r="C2029" s="4" t="s">
        <v>3025</v>
      </c>
      <c r="D2029" s="4" t="s">
        <v>84</v>
      </c>
      <c r="E2029" s="4" t="s">
        <v>21</v>
      </c>
      <c r="F2029" s="4">
        <v>1.0900000000000001</v>
      </c>
      <c r="G2029" s="4">
        <v>24</v>
      </c>
      <c r="H2029" s="4" t="s">
        <v>22</v>
      </c>
      <c r="I2029" s="3">
        <v>64500</v>
      </c>
      <c r="J2029" s="3">
        <v>72500</v>
      </c>
      <c r="K2029" s="3">
        <v>65500</v>
      </c>
      <c r="L2029" s="3">
        <v>73600</v>
      </c>
      <c r="M2029" s="3">
        <v>66600</v>
      </c>
      <c r="N2029" s="3">
        <v>73600</v>
      </c>
      <c r="O2029" s="11">
        <v>71300</v>
      </c>
      <c r="P2029" s="11">
        <v>78300</v>
      </c>
      <c r="Q2029" s="11">
        <v>74900</v>
      </c>
      <c r="R2029" s="11">
        <v>82200</v>
      </c>
    </row>
    <row r="2030" spans="1:18" hidden="1">
      <c r="A2030" s="10" t="s">
        <v>3026</v>
      </c>
      <c r="B2030" s="10" t="str">
        <f t="shared" si="67"/>
        <v>NODR001</v>
      </c>
      <c r="C2030" s="4" t="s">
        <v>3027</v>
      </c>
      <c r="D2030" s="4" t="s">
        <v>84</v>
      </c>
      <c r="E2030" s="4" t="s">
        <v>21</v>
      </c>
      <c r="F2030" s="4">
        <v>1.0900000000000001</v>
      </c>
      <c r="G2030" s="4">
        <v>24</v>
      </c>
      <c r="H2030" s="4" t="s">
        <v>22</v>
      </c>
      <c r="I2030" s="3">
        <v>64500</v>
      </c>
      <c r="J2030" s="3">
        <v>72500</v>
      </c>
      <c r="K2030" s="3">
        <v>65500</v>
      </c>
      <c r="L2030" s="3">
        <v>73600</v>
      </c>
      <c r="M2030" s="3">
        <v>66600</v>
      </c>
      <c r="N2030" s="3">
        <v>73600</v>
      </c>
      <c r="O2030" s="11">
        <v>71300</v>
      </c>
      <c r="P2030" s="11">
        <v>78300</v>
      </c>
      <c r="Q2030" s="11">
        <v>74900</v>
      </c>
      <c r="R2030" s="11">
        <v>82200</v>
      </c>
    </row>
    <row r="2031" spans="1:18" hidden="1">
      <c r="A2031" s="10" t="s">
        <v>3028</v>
      </c>
      <c r="B2031" s="10" t="str">
        <f t="shared" si="67"/>
        <v>NODR001</v>
      </c>
      <c r="C2031" s="4" t="s">
        <v>3029</v>
      </c>
      <c r="D2031" s="4" t="s">
        <v>84</v>
      </c>
      <c r="E2031" s="4" t="s">
        <v>21</v>
      </c>
      <c r="F2031" s="4">
        <v>1.0900000000000001</v>
      </c>
      <c r="G2031" s="4">
        <v>24</v>
      </c>
      <c r="H2031" s="4" t="s">
        <v>22</v>
      </c>
      <c r="I2031" s="3">
        <v>64500</v>
      </c>
      <c r="J2031" s="3">
        <v>72500</v>
      </c>
      <c r="K2031" s="3">
        <v>65500</v>
      </c>
      <c r="L2031" s="3">
        <v>73600</v>
      </c>
      <c r="M2031" s="3">
        <v>66600</v>
      </c>
      <c r="N2031" s="3">
        <v>73600</v>
      </c>
      <c r="O2031" s="11">
        <v>71300</v>
      </c>
      <c r="P2031" s="11">
        <v>78300</v>
      </c>
      <c r="Q2031" s="11">
        <v>74900</v>
      </c>
      <c r="R2031" s="11">
        <v>82200</v>
      </c>
    </row>
    <row r="2032" spans="1:18" hidden="1">
      <c r="A2032" s="10" t="s">
        <v>3030</v>
      </c>
      <c r="B2032" s="10" t="str">
        <f t="shared" si="67"/>
        <v>NODR001</v>
      </c>
      <c r="C2032" s="4" t="s">
        <v>3031</v>
      </c>
      <c r="D2032" s="4" t="s">
        <v>84</v>
      </c>
      <c r="E2032" s="4" t="s">
        <v>21</v>
      </c>
      <c r="F2032" s="4">
        <v>1.0900000000000001</v>
      </c>
      <c r="G2032" s="4">
        <v>24</v>
      </c>
      <c r="H2032" s="4" t="s">
        <v>22</v>
      </c>
      <c r="I2032" s="3">
        <v>64500</v>
      </c>
      <c r="J2032" s="3">
        <v>72500</v>
      </c>
      <c r="K2032" s="3">
        <v>65500</v>
      </c>
      <c r="L2032" s="3">
        <v>73600</v>
      </c>
      <c r="M2032" s="3">
        <v>66600</v>
      </c>
      <c r="N2032" s="3">
        <v>73600</v>
      </c>
      <c r="O2032" s="11">
        <v>71300</v>
      </c>
      <c r="P2032" s="11">
        <v>78300</v>
      </c>
      <c r="Q2032" s="11">
        <v>74900</v>
      </c>
      <c r="R2032" s="11">
        <v>82200</v>
      </c>
    </row>
    <row r="2033" spans="1:18" hidden="1">
      <c r="A2033" s="10" t="s">
        <v>3032</v>
      </c>
      <c r="B2033" s="10" t="str">
        <f t="shared" si="67"/>
        <v>NODR001</v>
      </c>
      <c r="C2033" s="4" t="s">
        <v>3033</v>
      </c>
      <c r="D2033" s="4" t="s">
        <v>84</v>
      </c>
      <c r="E2033" s="4" t="s">
        <v>21</v>
      </c>
      <c r="F2033" s="4">
        <v>1.0900000000000001</v>
      </c>
      <c r="G2033" s="4">
        <v>24</v>
      </c>
      <c r="H2033" s="4" t="s">
        <v>22</v>
      </c>
      <c r="I2033" s="3">
        <v>64500</v>
      </c>
      <c r="J2033" s="3">
        <v>72500</v>
      </c>
      <c r="K2033" s="3">
        <v>65500</v>
      </c>
      <c r="L2033" s="3">
        <v>73600</v>
      </c>
      <c r="M2033" s="3">
        <v>66600</v>
      </c>
      <c r="N2033" s="3">
        <v>73600</v>
      </c>
      <c r="O2033" s="11">
        <v>71300</v>
      </c>
      <c r="P2033" s="11">
        <v>78300</v>
      </c>
      <c r="Q2033" s="11">
        <v>74900</v>
      </c>
      <c r="R2033" s="11">
        <v>82200</v>
      </c>
    </row>
    <row r="2034" spans="1:18" hidden="1">
      <c r="A2034" s="10" t="s">
        <v>3034</v>
      </c>
      <c r="B2034" s="10" t="str">
        <f t="shared" si="67"/>
        <v>NODR001</v>
      </c>
      <c r="C2034" s="4" t="s">
        <v>3035</v>
      </c>
      <c r="D2034" s="4" t="s">
        <v>84</v>
      </c>
      <c r="E2034" s="4" t="s">
        <v>21</v>
      </c>
      <c r="F2034" s="4">
        <v>1.0900000000000001</v>
      </c>
      <c r="G2034" s="4">
        <v>24</v>
      </c>
      <c r="H2034" s="4" t="s">
        <v>22</v>
      </c>
      <c r="I2034" s="3">
        <v>64500</v>
      </c>
      <c r="J2034" s="3">
        <v>72500</v>
      </c>
      <c r="K2034" s="3">
        <v>65500</v>
      </c>
      <c r="L2034" s="3">
        <v>73600</v>
      </c>
      <c r="M2034" s="3">
        <v>66600</v>
      </c>
      <c r="N2034" s="3">
        <v>73600</v>
      </c>
      <c r="O2034" s="11">
        <v>71300</v>
      </c>
      <c r="P2034" s="11">
        <v>78300</v>
      </c>
      <c r="Q2034" s="11">
        <v>74900</v>
      </c>
      <c r="R2034" s="11">
        <v>82200</v>
      </c>
    </row>
    <row r="2035" spans="1:18" hidden="1">
      <c r="A2035" s="10" t="s">
        <v>3036</v>
      </c>
      <c r="B2035" s="10" t="str">
        <f t="shared" si="67"/>
        <v>NODR001</v>
      </c>
      <c r="C2035" s="4" t="s">
        <v>3037</v>
      </c>
      <c r="D2035" s="4" t="s">
        <v>84</v>
      </c>
      <c r="E2035" s="4" t="s">
        <v>21</v>
      </c>
      <c r="F2035" s="4">
        <v>1.0900000000000001</v>
      </c>
      <c r="G2035" s="4">
        <v>24</v>
      </c>
      <c r="H2035" s="4" t="s">
        <v>22</v>
      </c>
      <c r="I2035" s="3">
        <v>64500</v>
      </c>
      <c r="J2035" s="3">
        <v>72500</v>
      </c>
      <c r="K2035" s="3">
        <v>65500</v>
      </c>
      <c r="L2035" s="3">
        <v>73600</v>
      </c>
      <c r="M2035" s="3">
        <v>66600</v>
      </c>
      <c r="N2035" s="3">
        <v>73600</v>
      </c>
      <c r="O2035" s="11">
        <v>71300</v>
      </c>
      <c r="P2035" s="11">
        <v>78300</v>
      </c>
      <c r="Q2035" s="11">
        <v>74900</v>
      </c>
      <c r="R2035" s="11">
        <v>82200</v>
      </c>
    </row>
    <row r="2036" spans="1:18" hidden="1">
      <c r="A2036" s="10" t="s">
        <v>3038</v>
      </c>
      <c r="B2036" s="10" t="str">
        <f t="shared" si="67"/>
        <v>NODR001</v>
      </c>
      <c r="C2036" s="4" t="s">
        <v>3039</v>
      </c>
      <c r="D2036" s="4" t="s">
        <v>84</v>
      </c>
      <c r="E2036" s="4" t="s">
        <v>21</v>
      </c>
      <c r="F2036" s="4">
        <v>1.0900000000000001</v>
      </c>
      <c r="G2036" s="4">
        <v>24</v>
      </c>
      <c r="H2036" s="4" t="s">
        <v>22</v>
      </c>
      <c r="I2036" s="3">
        <v>64500</v>
      </c>
      <c r="J2036" s="3">
        <v>72500</v>
      </c>
      <c r="K2036" s="3">
        <v>65500</v>
      </c>
      <c r="L2036" s="3">
        <v>73600</v>
      </c>
      <c r="M2036" s="3">
        <v>66600</v>
      </c>
      <c r="N2036" s="3">
        <v>73600</v>
      </c>
      <c r="O2036" s="11">
        <v>71300</v>
      </c>
      <c r="P2036" s="11">
        <v>78300</v>
      </c>
      <c r="Q2036" s="11">
        <v>74900</v>
      </c>
      <c r="R2036" s="11">
        <v>82200</v>
      </c>
    </row>
    <row r="2037" spans="1:18" hidden="1">
      <c r="A2037" s="10" t="s">
        <v>3040</v>
      </c>
      <c r="B2037" s="10" t="str">
        <f t="shared" si="67"/>
        <v>NODR001</v>
      </c>
      <c r="C2037" s="4" t="s">
        <v>3041</v>
      </c>
      <c r="D2037" s="4" t="s">
        <v>84</v>
      </c>
      <c r="E2037" s="4" t="s">
        <v>21</v>
      </c>
      <c r="F2037" s="4">
        <v>1.0900000000000001</v>
      </c>
      <c r="G2037" s="4">
        <v>24</v>
      </c>
      <c r="H2037" s="4" t="s">
        <v>22</v>
      </c>
      <c r="I2037" s="3">
        <v>64500</v>
      </c>
      <c r="J2037" s="3">
        <v>72500</v>
      </c>
      <c r="K2037" s="3">
        <v>65500</v>
      </c>
      <c r="L2037" s="3">
        <v>73600</v>
      </c>
      <c r="M2037" s="3">
        <v>66600</v>
      </c>
      <c r="N2037" s="3">
        <v>73600</v>
      </c>
      <c r="O2037" s="11">
        <v>71300</v>
      </c>
      <c r="P2037" s="11">
        <v>78300</v>
      </c>
      <c r="Q2037" s="11">
        <v>74900</v>
      </c>
      <c r="R2037" s="11">
        <v>82200</v>
      </c>
    </row>
    <row r="2038" spans="1:18" hidden="1">
      <c r="A2038" s="10" t="s">
        <v>3042</v>
      </c>
      <c r="B2038" s="10" t="str">
        <f t="shared" si="67"/>
        <v>NODR001</v>
      </c>
      <c r="C2038" s="4" t="s">
        <v>3043</v>
      </c>
      <c r="D2038" s="4" t="s">
        <v>84</v>
      </c>
      <c r="E2038" s="4" t="s">
        <v>21</v>
      </c>
      <c r="F2038" s="4">
        <v>1.0900000000000001</v>
      </c>
      <c r="G2038" s="4">
        <v>24</v>
      </c>
      <c r="H2038" s="4" t="s">
        <v>22</v>
      </c>
      <c r="I2038" s="3">
        <v>64500</v>
      </c>
      <c r="J2038" s="3">
        <v>72500</v>
      </c>
      <c r="K2038" s="3">
        <v>65500</v>
      </c>
      <c r="L2038" s="3">
        <v>73600</v>
      </c>
      <c r="M2038" s="3">
        <v>66600</v>
      </c>
      <c r="N2038" s="3">
        <v>73600</v>
      </c>
      <c r="O2038" s="11">
        <v>71300</v>
      </c>
      <c r="P2038" s="11">
        <v>78300</v>
      </c>
      <c r="Q2038" s="11">
        <v>74900</v>
      </c>
      <c r="R2038" s="11">
        <v>82200</v>
      </c>
    </row>
    <row r="2039" spans="1:18" hidden="1">
      <c r="A2039" s="10" t="s">
        <v>3044</v>
      </c>
      <c r="B2039" s="10" t="str">
        <f t="shared" si="67"/>
        <v>NODR001</v>
      </c>
      <c r="C2039" s="4" t="s">
        <v>3045</v>
      </c>
      <c r="D2039" s="4" t="s">
        <v>84</v>
      </c>
      <c r="E2039" s="4" t="s">
        <v>21</v>
      </c>
      <c r="F2039" s="4">
        <v>1.0900000000000001</v>
      </c>
      <c r="G2039" s="4">
        <v>24</v>
      </c>
      <c r="H2039" s="4" t="s">
        <v>22</v>
      </c>
      <c r="I2039" s="3">
        <v>64500</v>
      </c>
      <c r="J2039" s="3">
        <v>72500</v>
      </c>
      <c r="K2039" s="3">
        <v>65500</v>
      </c>
      <c r="L2039" s="3">
        <v>73600</v>
      </c>
      <c r="M2039" s="3">
        <v>66600</v>
      </c>
      <c r="N2039" s="3">
        <v>73600</v>
      </c>
      <c r="O2039" s="11">
        <v>71300</v>
      </c>
      <c r="P2039" s="11">
        <v>78300</v>
      </c>
      <c r="Q2039" s="11">
        <v>74900</v>
      </c>
      <c r="R2039" s="11">
        <v>82200</v>
      </c>
    </row>
    <row r="2040" spans="1:18" hidden="1">
      <c r="A2040" s="10" t="s">
        <v>3046</v>
      </c>
      <c r="B2040" s="10" t="str">
        <f t="shared" si="67"/>
        <v>NODR001</v>
      </c>
      <c r="C2040" s="4" t="s">
        <v>3047</v>
      </c>
      <c r="D2040" s="4" t="s">
        <v>84</v>
      </c>
      <c r="E2040" s="4" t="s">
        <v>21</v>
      </c>
      <c r="F2040" s="4">
        <v>1.0900000000000001</v>
      </c>
      <c r="G2040" s="4">
        <v>24</v>
      </c>
      <c r="H2040" s="4" t="s">
        <v>22</v>
      </c>
      <c r="I2040" s="3">
        <v>64500</v>
      </c>
      <c r="J2040" s="3">
        <v>72500</v>
      </c>
      <c r="K2040" s="3">
        <v>65500</v>
      </c>
      <c r="L2040" s="3">
        <v>73600</v>
      </c>
      <c r="M2040" s="3">
        <v>66600</v>
      </c>
      <c r="N2040" s="3">
        <v>73600</v>
      </c>
      <c r="O2040" s="11">
        <v>71300</v>
      </c>
      <c r="P2040" s="11">
        <v>78300</v>
      </c>
      <c r="Q2040" s="11">
        <v>74900</v>
      </c>
      <c r="R2040" s="11">
        <v>82200</v>
      </c>
    </row>
    <row r="2041" spans="1:18" hidden="1">
      <c r="A2041" s="10" t="s">
        <v>3048</v>
      </c>
      <c r="B2041" s="10" t="str">
        <f t="shared" si="67"/>
        <v>NODR001</v>
      </c>
      <c r="C2041" s="4" t="s">
        <v>3049</v>
      </c>
      <c r="D2041" s="4" t="s">
        <v>84</v>
      </c>
      <c r="E2041" s="4" t="s">
        <v>21</v>
      </c>
      <c r="F2041" s="4">
        <v>1.0900000000000001</v>
      </c>
      <c r="G2041" s="4">
        <v>24</v>
      </c>
      <c r="H2041" s="4" t="s">
        <v>22</v>
      </c>
      <c r="I2041" s="3">
        <v>64500</v>
      </c>
      <c r="J2041" s="3">
        <v>72500</v>
      </c>
      <c r="K2041" s="3">
        <v>65500</v>
      </c>
      <c r="L2041" s="3">
        <v>73600</v>
      </c>
      <c r="M2041" s="3">
        <v>66600</v>
      </c>
      <c r="N2041" s="3">
        <v>73600</v>
      </c>
      <c r="O2041" s="11">
        <v>71300</v>
      </c>
      <c r="P2041" s="11">
        <v>78300</v>
      </c>
      <c r="Q2041" s="11">
        <v>74900</v>
      </c>
      <c r="R2041" s="11">
        <v>82200</v>
      </c>
    </row>
    <row r="2042" spans="1:18" hidden="1">
      <c r="A2042" s="10" t="s">
        <v>3050</v>
      </c>
      <c r="B2042" s="10" t="str">
        <f t="shared" si="67"/>
        <v>NODR001</v>
      </c>
      <c r="C2042" s="4" t="s">
        <v>3051</v>
      </c>
      <c r="D2042" s="4" t="s">
        <v>84</v>
      </c>
      <c r="E2042" s="4" t="s">
        <v>21</v>
      </c>
      <c r="F2042" s="4">
        <v>1.0900000000000001</v>
      </c>
      <c r="G2042" s="4">
        <v>24</v>
      </c>
      <c r="H2042" s="4" t="s">
        <v>22</v>
      </c>
      <c r="I2042" s="3">
        <v>64500</v>
      </c>
      <c r="J2042" s="3">
        <v>72500</v>
      </c>
      <c r="K2042" s="3">
        <v>65500</v>
      </c>
      <c r="L2042" s="3">
        <v>73600</v>
      </c>
      <c r="M2042" s="3">
        <v>66600</v>
      </c>
      <c r="N2042" s="3">
        <v>73600</v>
      </c>
      <c r="O2042" s="11">
        <v>71300</v>
      </c>
      <c r="P2042" s="11">
        <v>78300</v>
      </c>
      <c r="Q2042" s="11">
        <v>74900</v>
      </c>
      <c r="R2042" s="11">
        <v>82200</v>
      </c>
    </row>
    <row r="2043" spans="1:18" hidden="1">
      <c r="A2043" s="10" t="s">
        <v>3052</v>
      </c>
      <c r="B2043" s="10" t="str">
        <f t="shared" si="67"/>
        <v>NODR001</v>
      </c>
      <c r="C2043" s="4" t="s">
        <v>3053</v>
      </c>
      <c r="D2043" s="4" t="s">
        <v>84</v>
      </c>
      <c r="E2043" s="4" t="s">
        <v>21</v>
      </c>
      <c r="F2043" s="4">
        <v>1.0900000000000001</v>
      </c>
      <c r="G2043" s="4">
        <v>24</v>
      </c>
      <c r="H2043" s="4" t="s">
        <v>22</v>
      </c>
      <c r="I2043" s="3">
        <v>64500</v>
      </c>
      <c r="J2043" s="3">
        <v>72500</v>
      </c>
      <c r="K2043" s="3">
        <v>65500</v>
      </c>
      <c r="L2043" s="3">
        <v>73600</v>
      </c>
      <c r="M2043" s="3">
        <v>66600</v>
      </c>
      <c r="N2043" s="3">
        <v>73600</v>
      </c>
      <c r="O2043" s="11">
        <v>71300</v>
      </c>
      <c r="P2043" s="11">
        <v>78300</v>
      </c>
      <c r="Q2043" s="11">
        <v>74900</v>
      </c>
      <c r="R2043" s="11">
        <v>82200</v>
      </c>
    </row>
    <row r="2044" spans="1:18" hidden="1">
      <c r="A2044" s="10" t="s">
        <v>3054</v>
      </c>
      <c r="B2044" s="10" t="str">
        <f t="shared" si="67"/>
        <v>NODR001</v>
      </c>
      <c r="C2044" s="4" t="s">
        <v>3055</v>
      </c>
      <c r="D2044" s="4" t="s">
        <v>84</v>
      </c>
      <c r="E2044" s="4" t="s">
        <v>21</v>
      </c>
      <c r="F2044" s="4">
        <v>1.0900000000000001</v>
      </c>
      <c r="G2044" s="4">
        <v>24</v>
      </c>
      <c r="H2044" s="4" t="s">
        <v>22</v>
      </c>
      <c r="I2044" s="3">
        <v>64500</v>
      </c>
      <c r="J2044" s="3">
        <v>72500</v>
      </c>
      <c r="K2044" s="3">
        <v>65500</v>
      </c>
      <c r="L2044" s="3">
        <v>73600</v>
      </c>
      <c r="M2044" s="3">
        <v>66600</v>
      </c>
      <c r="N2044" s="3">
        <v>73600</v>
      </c>
      <c r="O2044" s="11">
        <v>71300</v>
      </c>
      <c r="P2044" s="11">
        <v>78300</v>
      </c>
      <c r="Q2044" s="11">
        <v>74900</v>
      </c>
      <c r="R2044" s="11">
        <v>82200</v>
      </c>
    </row>
    <row r="2045" spans="1:18" hidden="1">
      <c r="A2045" s="10" t="s">
        <v>3056</v>
      </c>
      <c r="B2045" s="10" t="str">
        <f t="shared" si="67"/>
        <v>NODR001</v>
      </c>
      <c r="C2045" s="4" t="s">
        <v>3057</v>
      </c>
      <c r="D2045" s="4" t="s">
        <v>84</v>
      </c>
      <c r="E2045" s="4" t="s">
        <v>21</v>
      </c>
      <c r="F2045" s="4">
        <v>1.0900000000000001</v>
      </c>
      <c r="G2045" s="4">
        <v>24</v>
      </c>
      <c r="H2045" s="4" t="s">
        <v>22</v>
      </c>
      <c r="I2045" s="3">
        <v>64500</v>
      </c>
      <c r="J2045" s="3">
        <v>72500</v>
      </c>
      <c r="K2045" s="3">
        <v>65500</v>
      </c>
      <c r="L2045" s="3">
        <v>73600</v>
      </c>
      <c r="M2045" s="3">
        <v>66600</v>
      </c>
      <c r="N2045" s="3">
        <v>73600</v>
      </c>
      <c r="O2045" s="11">
        <v>71300</v>
      </c>
      <c r="P2045" s="11">
        <v>78300</v>
      </c>
      <c r="Q2045" s="11">
        <v>74900</v>
      </c>
      <c r="R2045" s="11">
        <v>82200</v>
      </c>
    </row>
    <row r="2046" spans="1:18" hidden="1">
      <c r="A2046" s="10" t="s">
        <v>3058</v>
      </c>
      <c r="B2046" s="10" t="str">
        <f t="shared" si="67"/>
        <v>NODR001</v>
      </c>
      <c r="C2046" s="4" t="s">
        <v>3059</v>
      </c>
      <c r="D2046" s="4" t="s">
        <v>84</v>
      </c>
      <c r="E2046" s="4" t="s">
        <v>21</v>
      </c>
      <c r="F2046" s="4">
        <v>1.0900000000000001</v>
      </c>
      <c r="G2046" s="4">
        <v>24</v>
      </c>
      <c r="H2046" s="4" t="s">
        <v>22</v>
      </c>
      <c r="I2046" s="3">
        <v>64500</v>
      </c>
      <c r="J2046" s="3">
        <v>72500</v>
      </c>
      <c r="K2046" s="3">
        <v>65500</v>
      </c>
      <c r="L2046" s="3">
        <v>73600</v>
      </c>
      <c r="M2046" s="3">
        <v>66600</v>
      </c>
      <c r="N2046" s="3">
        <v>73600</v>
      </c>
      <c r="O2046" s="11">
        <v>71300</v>
      </c>
      <c r="P2046" s="11">
        <v>78300</v>
      </c>
      <c r="Q2046" s="11">
        <v>74900</v>
      </c>
      <c r="R2046" s="11">
        <v>82200</v>
      </c>
    </row>
    <row r="2047" spans="1:18" hidden="1">
      <c r="A2047" s="10" t="s">
        <v>3060</v>
      </c>
      <c r="B2047" s="10" t="str">
        <f t="shared" si="67"/>
        <v>NODR001</v>
      </c>
      <c r="C2047" s="4" t="s">
        <v>3061</v>
      </c>
      <c r="D2047" s="4" t="s">
        <v>84</v>
      </c>
      <c r="E2047" s="4" t="s">
        <v>21</v>
      </c>
      <c r="F2047" s="4">
        <v>1.0900000000000001</v>
      </c>
      <c r="G2047" s="4">
        <v>24</v>
      </c>
      <c r="H2047" s="4" t="s">
        <v>22</v>
      </c>
      <c r="I2047" s="3">
        <v>64500</v>
      </c>
      <c r="J2047" s="3">
        <v>72500</v>
      </c>
      <c r="K2047" s="3">
        <v>65500</v>
      </c>
      <c r="L2047" s="3">
        <v>73600</v>
      </c>
      <c r="M2047" s="3">
        <v>66600</v>
      </c>
      <c r="N2047" s="3">
        <v>73600</v>
      </c>
      <c r="O2047" s="11">
        <v>71300</v>
      </c>
      <c r="P2047" s="11">
        <v>78300</v>
      </c>
      <c r="Q2047" s="11">
        <v>74900</v>
      </c>
      <c r="R2047" s="11">
        <v>82200</v>
      </c>
    </row>
    <row r="2048" spans="1:18" hidden="1">
      <c r="A2048" s="10" t="s">
        <v>3062</v>
      </c>
      <c r="B2048" s="10" t="str">
        <f t="shared" si="67"/>
        <v>NODR001</v>
      </c>
      <c r="C2048" s="4" t="s">
        <v>3063</v>
      </c>
      <c r="D2048" s="4" t="s">
        <v>84</v>
      </c>
      <c r="E2048" s="4" t="s">
        <v>21</v>
      </c>
      <c r="F2048" s="4">
        <v>1.0900000000000001</v>
      </c>
      <c r="G2048" s="4">
        <v>24</v>
      </c>
      <c r="H2048" s="4" t="s">
        <v>22</v>
      </c>
      <c r="I2048" s="3">
        <v>64500</v>
      </c>
      <c r="J2048" s="3">
        <v>72500</v>
      </c>
      <c r="K2048" s="3">
        <v>65500</v>
      </c>
      <c r="L2048" s="3">
        <v>73600</v>
      </c>
      <c r="M2048" s="3">
        <v>66600</v>
      </c>
      <c r="N2048" s="3">
        <v>73600</v>
      </c>
      <c r="O2048" s="11">
        <v>71300</v>
      </c>
      <c r="P2048" s="11">
        <v>78300</v>
      </c>
      <c r="Q2048" s="11">
        <v>74900</v>
      </c>
      <c r="R2048" s="11">
        <v>82200</v>
      </c>
    </row>
    <row r="2049" spans="1:18" hidden="1">
      <c r="A2049" s="10" t="s">
        <v>3064</v>
      </c>
      <c r="B2049" s="10" t="str">
        <f t="shared" si="67"/>
        <v>NODR001</v>
      </c>
      <c r="C2049" s="4" t="s">
        <v>3065</v>
      </c>
      <c r="D2049" s="4" t="s">
        <v>84</v>
      </c>
      <c r="E2049" s="4" t="s">
        <v>21</v>
      </c>
      <c r="F2049" s="4">
        <v>1.0900000000000001</v>
      </c>
      <c r="G2049" s="4">
        <v>24</v>
      </c>
      <c r="H2049" s="4" t="s">
        <v>22</v>
      </c>
      <c r="I2049" s="3">
        <v>64500</v>
      </c>
      <c r="J2049" s="3">
        <v>72500</v>
      </c>
      <c r="K2049" s="3">
        <v>65500</v>
      </c>
      <c r="L2049" s="3">
        <v>73600</v>
      </c>
      <c r="M2049" s="3">
        <v>66600</v>
      </c>
      <c r="N2049" s="3">
        <v>73600</v>
      </c>
      <c r="O2049" s="11">
        <v>71300</v>
      </c>
      <c r="P2049" s="11">
        <v>78300</v>
      </c>
      <c r="Q2049" s="11">
        <v>74900</v>
      </c>
      <c r="R2049" s="11">
        <v>82200</v>
      </c>
    </row>
    <row r="2050" spans="1:18" hidden="1">
      <c r="A2050" s="10" t="s">
        <v>3066</v>
      </c>
      <c r="B2050" s="10" t="str">
        <f t="shared" si="67"/>
        <v>NODR001</v>
      </c>
      <c r="C2050" s="4" t="s">
        <v>3067</v>
      </c>
      <c r="D2050" s="4" t="s">
        <v>84</v>
      </c>
      <c r="E2050" s="4" t="s">
        <v>21</v>
      </c>
      <c r="F2050" s="4">
        <v>1.0900000000000001</v>
      </c>
      <c r="G2050" s="4">
        <v>24</v>
      </c>
      <c r="H2050" s="4" t="s">
        <v>22</v>
      </c>
      <c r="I2050" s="3">
        <v>64500</v>
      </c>
      <c r="J2050" s="3">
        <v>72500</v>
      </c>
      <c r="K2050" s="3">
        <v>65500</v>
      </c>
      <c r="L2050" s="3">
        <v>73600</v>
      </c>
      <c r="M2050" s="3">
        <v>66600</v>
      </c>
      <c r="N2050" s="3">
        <v>73600</v>
      </c>
      <c r="O2050" s="11">
        <v>71300</v>
      </c>
      <c r="P2050" s="11">
        <v>78300</v>
      </c>
      <c r="Q2050" s="11">
        <v>74900</v>
      </c>
      <c r="R2050" s="11">
        <v>82200</v>
      </c>
    </row>
    <row r="2051" spans="1:18" hidden="1">
      <c r="A2051" s="10" t="s">
        <v>3068</v>
      </c>
      <c r="B2051" s="10" t="str">
        <f t="shared" si="67"/>
        <v>NODR001</v>
      </c>
      <c r="C2051" s="4" t="s">
        <v>3069</v>
      </c>
      <c r="D2051" s="4" t="s">
        <v>84</v>
      </c>
      <c r="E2051" s="4" t="s">
        <v>21</v>
      </c>
      <c r="F2051" s="4">
        <v>1.0900000000000001</v>
      </c>
      <c r="G2051" s="4">
        <v>24</v>
      </c>
      <c r="H2051" s="4" t="s">
        <v>22</v>
      </c>
      <c r="I2051" s="3">
        <v>64500</v>
      </c>
      <c r="J2051" s="3">
        <v>72500</v>
      </c>
      <c r="K2051" s="3">
        <v>65500</v>
      </c>
      <c r="L2051" s="3">
        <v>73600</v>
      </c>
      <c r="M2051" s="3">
        <v>66600</v>
      </c>
      <c r="N2051" s="3">
        <v>73600</v>
      </c>
      <c r="O2051" s="11">
        <v>71300</v>
      </c>
      <c r="P2051" s="11">
        <v>78300</v>
      </c>
      <c r="Q2051" s="11">
        <v>74900</v>
      </c>
      <c r="R2051" s="11">
        <v>82200</v>
      </c>
    </row>
    <row r="2052" spans="1:18" hidden="1">
      <c r="A2052" s="10" t="s">
        <v>3070</v>
      </c>
      <c r="B2052" s="10" t="str">
        <f t="shared" si="67"/>
        <v>NODR001</v>
      </c>
      <c r="C2052" s="4" t="s">
        <v>3071</v>
      </c>
      <c r="D2052" s="4" t="s">
        <v>84</v>
      </c>
      <c r="E2052" s="4" t="s">
        <v>21</v>
      </c>
      <c r="F2052" s="4">
        <v>1.0900000000000001</v>
      </c>
      <c r="G2052" s="4">
        <v>24</v>
      </c>
      <c r="H2052" s="4" t="s">
        <v>22</v>
      </c>
      <c r="I2052" s="3">
        <v>64500</v>
      </c>
      <c r="J2052" s="3">
        <v>72500</v>
      </c>
      <c r="K2052" s="3">
        <v>65500</v>
      </c>
      <c r="L2052" s="3">
        <v>73600</v>
      </c>
      <c r="M2052" s="3">
        <v>66600</v>
      </c>
      <c r="N2052" s="3">
        <v>73600</v>
      </c>
      <c r="O2052" s="11">
        <v>71300</v>
      </c>
      <c r="P2052" s="11">
        <v>78300</v>
      </c>
      <c r="Q2052" s="11">
        <v>74900</v>
      </c>
      <c r="R2052" s="11">
        <v>82200</v>
      </c>
    </row>
    <row r="2053" spans="1:18" hidden="1">
      <c r="A2053" s="10" t="s">
        <v>3072</v>
      </c>
      <c r="B2053" s="10" t="str">
        <f t="shared" si="67"/>
        <v>NODR001</v>
      </c>
      <c r="C2053" s="4" t="s">
        <v>3073</v>
      </c>
      <c r="D2053" s="4" t="s">
        <v>84</v>
      </c>
      <c r="E2053" s="4" t="s">
        <v>21</v>
      </c>
      <c r="F2053" s="4">
        <v>1.0900000000000001</v>
      </c>
      <c r="G2053" s="4">
        <v>24</v>
      </c>
      <c r="H2053" s="4" t="s">
        <v>22</v>
      </c>
      <c r="I2053" s="3">
        <v>64500</v>
      </c>
      <c r="J2053" s="3">
        <v>72500</v>
      </c>
      <c r="K2053" s="3">
        <v>65500</v>
      </c>
      <c r="L2053" s="3">
        <v>73600</v>
      </c>
      <c r="M2053" s="3">
        <v>66600</v>
      </c>
      <c r="N2053" s="3">
        <v>73600</v>
      </c>
      <c r="O2053" s="11">
        <v>71300</v>
      </c>
      <c r="P2053" s="11">
        <v>78300</v>
      </c>
      <c r="Q2053" s="11">
        <v>74900</v>
      </c>
      <c r="R2053" s="11">
        <v>82200</v>
      </c>
    </row>
    <row r="2054" spans="1:18" hidden="1">
      <c r="A2054" s="10" t="s">
        <v>3074</v>
      </c>
      <c r="B2054" s="10" t="str">
        <f t="shared" si="67"/>
        <v>NODR001</v>
      </c>
      <c r="C2054" s="4" t="s">
        <v>3075</v>
      </c>
      <c r="D2054" s="4" t="s">
        <v>84</v>
      </c>
      <c r="E2054" s="4" t="s">
        <v>21</v>
      </c>
      <c r="F2054" s="4">
        <v>1.0900000000000001</v>
      </c>
      <c r="G2054" s="4">
        <v>24</v>
      </c>
      <c r="H2054" s="4" t="s">
        <v>22</v>
      </c>
      <c r="I2054" s="3">
        <v>64500</v>
      </c>
      <c r="J2054" s="3">
        <v>72500</v>
      </c>
      <c r="K2054" s="3">
        <v>65500</v>
      </c>
      <c r="L2054" s="3">
        <v>73600</v>
      </c>
      <c r="M2054" s="3">
        <v>66600</v>
      </c>
      <c r="N2054" s="3">
        <v>73600</v>
      </c>
      <c r="O2054" s="11">
        <v>71300</v>
      </c>
      <c r="P2054" s="11">
        <v>78300</v>
      </c>
      <c r="Q2054" s="11">
        <v>74900</v>
      </c>
      <c r="R2054" s="11">
        <v>82200</v>
      </c>
    </row>
    <row r="2055" spans="1:18" hidden="1">
      <c r="A2055" s="10" t="s">
        <v>3076</v>
      </c>
      <c r="B2055" s="10" t="str">
        <f t="shared" si="67"/>
        <v>NODR001</v>
      </c>
      <c r="C2055" s="4" t="s">
        <v>3077</v>
      </c>
      <c r="D2055" s="4" t="s">
        <v>84</v>
      </c>
      <c r="E2055" s="4" t="s">
        <v>21</v>
      </c>
      <c r="F2055" s="4">
        <v>1.0900000000000001</v>
      </c>
      <c r="G2055" s="4">
        <v>24</v>
      </c>
      <c r="H2055" s="4" t="s">
        <v>22</v>
      </c>
      <c r="I2055" s="3">
        <v>64500</v>
      </c>
      <c r="J2055" s="3">
        <v>72500</v>
      </c>
      <c r="K2055" s="3">
        <v>65500</v>
      </c>
      <c r="L2055" s="3">
        <v>73600</v>
      </c>
      <c r="M2055" s="3">
        <v>66600</v>
      </c>
      <c r="N2055" s="3">
        <v>73600</v>
      </c>
      <c r="O2055" s="11">
        <v>71300</v>
      </c>
      <c r="P2055" s="11">
        <v>78300</v>
      </c>
      <c r="Q2055" s="11">
        <v>74900</v>
      </c>
      <c r="R2055" s="11">
        <v>82200</v>
      </c>
    </row>
    <row r="2056" spans="1:18" hidden="1">
      <c r="A2056" s="10" t="s">
        <v>3078</v>
      </c>
      <c r="B2056" s="10" t="str">
        <f t="shared" si="67"/>
        <v>NODR001</v>
      </c>
      <c r="C2056" s="4" t="s">
        <v>3079</v>
      </c>
      <c r="D2056" s="4" t="s">
        <v>84</v>
      </c>
      <c r="E2056" s="4" t="s">
        <v>21</v>
      </c>
      <c r="F2056" s="4">
        <v>1.0900000000000001</v>
      </c>
      <c r="G2056" s="4">
        <v>24</v>
      </c>
      <c r="H2056" s="4" t="s">
        <v>22</v>
      </c>
      <c r="I2056" s="3">
        <v>64500</v>
      </c>
      <c r="J2056" s="3">
        <v>72500</v>
      </c>
      <c r="K2056" s="3">
        <v>65500</v>
      </c>
      <c r="L2056" s="3">
        <v>73600</v>
      </c>
      <c r="M2056" s="3">
        <v>66600</v>
      </c>
      <c r="N2056" s="3">
        <v>73600</v>
      </c>
      <c r="O2056" s="11">
        <v>71300</v>
      </c>
      <c r="P2056" s="11">
        <v>78300</v>
      </c>
      <c r="Q2056" s="11">
        <v>74900</v>
      </c>
      <c r="R2056" s="11">
        <v>82200</v>
      </c>
    </row>
    <row r="2057" spans="1:18" hidden="1">
      <c r="A2057" s="10" t="s">
        <v>3080</v>
      </c>
      <c r="B2057" s="10" t="str">
        <f t="shared" si="67"/>
        <v>NODR001</v>
      </c>
      <c r="C2057" s="4" t="s">
        <v>3081</v>
      </c>
      <c r="D2057" s="4" t="s">
        <v>84</v>
      </c>
      <c r="E2057" s="4" t="s">
        <v>21</v>
      </c>
      <c r="F2057" s="4">
        <v>1.0900000000000001</v>
      </c>
      <c r="G2057" s="4">
        <v>24</v>
      </c>
      <c r="H2057" s="4" t="s">
        <v>22</v>
      </c>
      <c r="I2057" s="3">
        <v>64500</v>
      </c>
      <c r="J2057" s="3">
        <v>72500</v>
      </c>
      <c r="K2057" s="3">
        <v>65500</v>
      </c>
      <c r="L2057" s="3">
        <v>73600</v>
      </c>
      <c r="M2057" s="3">
        <v>66600</v>
      </c>
      <c r="N2057" s="3">
        <v>73600</v>
      </c>
      <c r="O2057" s="11">
        <v>71300</v>
      </c>
      <c r="P2057" s="11">
        <v>78300</v>
      </c>
      <c r="Q2057" s="11">
        <v>74900</v>
      </c>
      <c r="R2057" s="11">
        <v>82200</v>
      </c>
    </row>
    <row r="2058" spans="1:18" hidden="1">
      <c r="A2058" s="10" t="s">
        <v>3082</v>
      </c>
      <c r="B2058" s="10" t="str">
        <f t="shared" si="67"/>
        <v>NODR001</v>
      </c>
      <c r="C2058" s="4" t="s">
        <v>3083</v>
      </c>
      <c r="D2058" s="4" t="s">
        <v>84</v>
      </c>
      <c r="E2058" s="4" t="s">
        <v>21</v>
      </c>
      <c r="F2058" s="4">
        <v>1.0900000000000001</v>
      </c>
      <c r="G2058" s="4">
        <v>24</v>
      </c>
      <c r="H2058" s="4" t="s">
        <v>22</v>
      </c>
      <c r="I2058" s="3">
        <v>64500</v>
      </c>
      <c r="J2058" s="3">
        <v>72500</v>
      </c>
      <c r="K2058" s="3">
        <v>65500</v>
      </c>
      <c r="L2058" s="3">
        <v>73600</v>
      </c>
      <c r="M2058" s="3">
        <v>66600</v>
      </c>
      <c r="N2058" s="3">
        <v>73600</v>
      </c>
      <c r="O2058" s="11">
        <v>71300</v>
      </c>
      <c r="P2058" s="11">
        <v>78300</v>
      </c>
      <c r="Q2058" s="11">
        <v>74900</v>
      </c>
      <c r="R2058" s="11">
        <v>82200</v>
      </c>
    </row>
    <row r="2059" spans="1:18" hidden="1">
      <c r="A2059" s="10" t="s">
        <v>3084</v>
      </c>
      <c r="B2059" s="10" t="str">
        <f t="shared" si="67"/>
        <v>NODR001</v>
      </c>
      <c r="C2059" s="4" t="s">
        <v>3085</v>
      </c>
      <c r="D2059" s="4" t="s">
        <v>84</v>
      </c>
      <c r="E2059" s="4" t="s">
        <v>21</v>
      </c>
      <c r="F2059" s="4">
        <v>1.0900000000000001</v>
      </c>
      <c r="G2059" s="4">
        <v>24</v>
      </c>
      <c r="H2059" s="4" t="s">
        <v>22</v>
      </c>
      <c r="I2059" s="3">
        <v>64500</v>
      </c>
      <c r="J2059" s="3">
        <v>72500</v>
      </c>
      <c r="K2059" s="3">
        <v>65500</v>
      </c>
      <c r="L2059" s="3">
        <v>73600</v>
      </c>
      <c r="M2059" s="3">
        <v>66600</v>
      </c>
      <c r="N2059" s="3">
        <v>73600</v>
      </c>
      <c r="O2059" s="11">
        <v>71300</v>
      </c>
      <c r="P2059" s="11">
        <v>78300</v>
      </c>
      <c r="Q2059" s="11">
        <v>74900</v>
      </c>
      <c r="R2059" s="11">
        <v>82200</v>
      </c>
    </row>
    <row r="2060" spans="1:18" hidden="1">
      <c r="A2060" s="10" t="s">
        <v>3086</v>
      </c>
      <c r="B2060" s="10" t="str">
        <f t="shared" si="67"/>
        <v>NODR001</v>
      </c>
      <c r="C2060" s="4" t="s">
        <v>3087</v>
      </c>
      <c r="D2060" s="4" t="s">
        <v>84</v>
      </c>
      <c r="E2060" s="4" t="s">
        <v>21</v>
      </c>
      <c r="F2060" s="4">
        <v>1.0900000000000001</v>
      </c>
      <c r="G2060" s="4">
        <v>24</v>
      </c>
      <c r="H2060" s="4" t="s">
        <v>22</v>
      </c>
      <c r="I2060" s="3">
        <v>64500</v>
      </c>
      <c r="J2060" s="3">
        <v>72500</v>
      </c>
      <c r="K2060" s="3">
        <v>65500</v>
      </c>
      <c r="L2060" s="3">
        <v>73600</v>
      </c>
      <c r="M2060" s="3">
        <v>66600</v>
      </c>
      <c r="N2060" s="3">
        <v>73600</v>
      </c>
      <c r="O2060" s="11">
        <v>71300</v>
      </c>
      <c r="P2060" s="11">
        <v>78300</v>
      </c>
      <c r="Q2060" s="11">
        <v>74900</v>
      </c>
      <c r="R2060" s="11">
        <v>82200</v>
      </c>
    </row>
    <row r="2061" spans="1:18" hidden="1">
      <c r="A2061" s="10" t="s">
        <v>3088</v>
      </c>
      <c r="B2061" s="10" t="str">
        <f t="shared" si="67"/>
        <v>NODR001</v>
      </c>
      <c r="C2061" s="4" t="s">
        <v>3089</v>
      </c>
      <c r="D2061" s="4" t="s">
        <v>84</v>
      </c>
      <c r="E2061" s="4" t="s">
        <v>21</v>
      </c>
      <c r="F2061" s="4">
        <v>1.0900000000000001</v>
      </c>
      <c r="G2061" s="4">
        <v>24</v>
      </c>
      <c r="H2061" s="4" t="s">
        <v>22</v>
      </c>
      <c r="I2061" s="3">
        <v>64500</v>
      </c>
      <c r="J2061" s="3">
        <v>72500</v>
      </c>
      <c r="K2061" s="3">
        <v>65500</v>
      </c>
      <c r="L2061" s="3">
        <v>73600</v>
      </c>
      <c r="M2061" s="3">
        <v>66600</v>
      </c>
      <c r="N2061" s="3">
        <v>73600</v>
      </c>
      <c r="O2061" s="11">
        <v>71300</v>
      </c>
      <c r="P2061" s="11">
        <v>78300</v>
      </c>
      <c r="Q2061" s="11">
        <v>74900</v>
      </c>
      <c r="R2061" s="11">
        <v>82200</v>
      </c>
    </row>
    <row r="2062" spans="1:18" hidden="1">
      <c r="A2062" s="10" t="s">
        <v>3090</v>
      </c>
      <c r="B2062" s="10" t="str">
        <f t="shared" si="67"/>
        <v>NODR001</v>
      </c>
      <c r="C2062" s="4" t="s">
        <v>3091</v>
      </c>
      <c r="D2062" s="4" t="s">
        <v>84</v>
      </c>
      <c r="E2062" s="4" t="s">
        <v>21</v>
      </c>
      <c r="F2062" s="4">
        <v>1.0900000000000001</v>
      </c>
      <c r="G2062" s="4">
        <v>24</v>
      </c>
      <c r="H2062" s="4" t="s">
        <v>22</v>
      </c>
      <c r="I2062" s="3">
        <v>64500</v>
      </c>
      <c r="J2062" s="3">
        <v>72500</v>
      </c>
      <c r="K2062" s="3">
        <v>65500</v>
      </c>
      <c r="L2062" s="3">
        <v>73600</v>
      </c>
      <c r="M2062" s="3">
        <v>66600</v>
      </c>
      <c r="N2062" s="3">
        <v>73600</v>
      </c>
      <c r="O2062" s="11">
        <v>71300</v>
      </c>
      <c r="P2062" s="11">
        <v>78300</v>
      </c>
      <c r="Q2062" s="11">
        <v>74900</v>
      </c>
      <c r="R2062" s="11">
        <v>82200</v>
      </c>
    </row>
    <row r="2063" spans="1:18" hidden="1">
      <c r="A2063" s="10" t="s">
        <v>3092</v>
      </c>
      <c r="B2063" s="10" t="str">
        <f t="shared" si="67"/>
        <v>NODR001</v>
      </c>
      <c r="C2063" s="4" t="s">
        <v>3093</v>
      </c>
      <c r="D2063" s="4" t="s">
        <v>84</v>
      </c>
      <c r="E2063" s="4" t="s">
        <v>21</v>
      </c>
      <c r="F2063" s="4">
        <v>1.0900000000000001</v>
      </c>
      <c r="G2063" s="4">
        <v>24</v>
      </c>
      <c r="H2063" s="4" t="s">
        <v>22</v>
      </c>
      <c r="I2063" s="3">
        <v>64500</v>
      </c>
      <c r="J2063" s="3">
        <v>72500</v>
      </c>
      <c r="K2063" s="3">
        <v>65500</v>
      </c>
      <c r="L2063" s="3">
        <v>73600</v>
      </c>
      <c r="M2063" s="3">
        <v>66600</v>
      </c>
      <c r="N2063" s="3">
        <v>73600</v>
      </c>
      <c r="O2063" s="11">
        <v>71300</v>
      </c>
      <c r="P2063" s="11">
        <v>78300</v>
      </c>
      <c r="Q2063" s="11">
        <v>74900</v>
      </c>
      <c r="R2063" s="11">
        <v>82200</v>
      </c>
    </row>
    <row r="2064" spans="1:18" hidden="1">
      <c r="A2064" s="10" t="s">
        <v>3094</v>
      </c>
      <c r="B2064" s="10" t="str">
        <f t="shared" si="67"/>
        <v>NODR001</v>
      </c>
      <c r="C2064" s="4" t="s">
        <v>3095</v>
      </c>
      <c r="D2064" s="4" t="s">
        <v>84</v>
      </c>
      <c r="E2064" s="4" t="s">
        <v>21</v>
      </c>
      <c r="F2064" s="4">
        <v>1.0900000000000001</v>
      </c>
      <c r="G2064" s="4">
        <v>24</v>
      </c>
      <c r="H2064" s="4" t="s">
        <v>22</v>
      </c>
      <c r="I2064" s="3">
        <v>64500</v>
      </c>
      <c r="J2064" s="3">
        <v>72500</v>
      </c>
      <c r="K2064" s="3">
        <v>65500</v>
      </c>
      <c r="L2064" s="3">
        <v>73600</v>
      </c>
      <c r="M2064" s="3">
        <v>66600</v>
      </c>
      <c r="N2064" s="3">
        <v>73600</v>
      </c>
      <c r="O2064" s="11">
        <v>71300</v>
      </c>
      <c r="P2064" s="11">
        <v>78300</v>
      </c>
      <c r="Q2064" s="11">
        <v>71300</v>
      </c>
      <c r="R2064" s="11">
        <v>82200</v>
      </c>
    </row>
    <row r="2065" spans="1:18" hidden="1">
      <c r="A2065" s="10" t="s">
        <v>3096</v>
      </c>
      <c r="B2065" s="10" t="str">
        <f t="shared" si="67"/>
        <v>NODR001</v>
      </c>
      <c r="C2065" s="4" t="s">
        <v>3097</v>
      </c>
      <c r="D2065" s="4" t="s">
        <v>84</v>
      </c>
      <c r="E2065" s="4" t="s">
        <v>21</v>
      </c>
      <c r="F2065" s="4">
        <v>1.0900000000000001</v>
      </c>
      <c r="G2065" s="4">
        <v>24</v>
      </c>
      <c r="H2065" s="4" t="s">
        <v>22</v>
      </c>
      <c r="I2065" s="3">
        <v>64500</v>
      </c>
      <c r="J2065" s="3">
        <v>72500</v>
      </c>
      <c r="K2065" s="3">
        <v>65500</v>
      </c>
      <c r="L2065" s="3">
        <v>73600</v>
      </c>
      <c r="M2065" s="3">
        <v>66600</v>
      </c>
      <c r="N2065" s="3">
        <v>73600</v>
      </c>
      <c r="O2065" s="11">
        <v>71300</v>
      </c>
      <c r="P2065" s="11">
        <v>78300</v>
      </c>
      <c r="Q2065" s="11">
        <v>74900</v>
      </c>
      <c r="R2065" s="11">
        <v>82200</v>
      </c>
    </row>
    <row r="2066" spans="1:18" hidden="1">
      <c r="A2066" s="10" t="s">
        <v>3098</v>
      </c>
      <c r="B2066" s="10" t="str">
        <f>A2066</f>
        <v>NODR001KBA</v>
      </c>
      <c r="C2066" s="4" t="s">
        <v>3099</v>
      </c>
      <c r="D2066" s="4" t="s">
        <v>75</v>
      </c>
      <c r="E2066" s="4" t="s">
        <v>21</v>
      </c>
      <c r="F2066" s="4">
        <v>1.06</v>
      </c>
      <c r="G2066" s="4">
        <v>24</v>
      </c>
      <c r="H2066" s="4" t="s">
        <v>22</v>
      </c>
      <c r="I2066" s="3">
        <v>66600</v>
      </c>
      <c r="J2066" s="3">
        <v>74300</v>
      </c>
      <c r="K2066" s="3">
        <v>66600</v>
      </c>
      <c r="L2066" s="3">
        <v>74300</v>
      </c>
      <c r="M2066" s="3">
        <v>66600</v>
      </c>
      <c r="N2066" s="3">
        <v>74300</v>
      </c>
      <c r="O2066" s="3">
        <v>71300</v>
      </c>
      <c r="P2066" s="3">
        <v>78000</v>
      </c>
      <c r="Q2066" s="11">
        <v>74900</v>
      </c>
      <c r="R2066" s="11">
        <v>81900</v>
      </c>
    </row>
    <row r="2067" spans="1:18" hidden="1">
      <c r="A2067" s="10" t="s">
        <v>3100</v>
      </c>
      <c r="B2067" s="10" t="str">
        <f>A2067</f>
        <v>NODR001KBB</v>
      </c>
      <c r="C2067" s="4" t="s">
        <v>3101</v>
      </c>
      <c r="D2067" s="4" t="s">
        <v>75</v>
      </c>
      <c r="E2067" s="4" t="s">
        <v>21</v>
      </c>
      <c r="F2067" s="4">
        <v>1.03</v>
      </c>
      <c r="G2067" s="4">
        <v>24</v>
      </c>
      <c r="H2067" s="4" t="s">
        <v>22</v>
      </c>
      <c r="I2067" s="3">
        <v>61100</v>
      </c>
      <c r="J2067" s="3">
        <v>68400</v>
      </c>
      <c r="K2067" s="3">
        <v>64000</v>
      </c>
      <c r="L2067" s="3">
        <v>71500</v>
      </c>
      <c r="M2067" s="3">
        <v>63900</v>
      </c>
      <c r="N2067" s="3">
        <v>71500</v>
      </c>
      <c r="O2067" s="3">
        <v>68400</v>
      </c>
      <c r="P2067" s="3">
        <v>75100</v>
      </c>
      <c r="Q2067" s="11">
        <v>71900</v>
      </c>
      <c r="R2067" s="11">
        <v>78900</v>
      </c>
    </row>
    <row r="2068" spans="1:18" hidden="1">
      <c r="A2068" s="10" t="s">
        <v>3102</v>
      </c>
      <c r="B2068" s="10" t="str">
        <f>A2068</f>
        <v>NODR001KBC</v>
      </c>
      <c r="C2068" s="4" t="s">
        <v>3103</v>
      </c>
      <c r="D2068" s="4" t="s">
        <v>75</v>
      </c>
      <c r="E2068" s="4" t="s">
        <v>21</v>
      </c>
      <c r="F2068" s="4">
        <v>0.99</v>
      </c>
      <c r="G2068" s="4">
        <v>24</v>
      </c>
      <c r="H2068" s="4" t="s">
        <v>22</v>
      </c>
      <c r="I2068" s="3">
        <v>58100</v>
      </c>
      <c r="J2068" s="3">
        <v>65200</v>
      </c>
      <c r="K2068" s="3">
        <v>61300</v>
      </c>
      <c r="L2068" s="3">
        <v>68700</v>
      </c>
      <c r="M2068" s="3">
        <v>61300</v>
      </c>
      <c r="N2068" s="3">
        <v>68700</v>
      </c>
      <c r="O2068" s="3">
        <v>65600</v>
      </c>
      <c r="P2068" s="3">
        <v>72100</v>
      </c>
      <c r="Q2068" s="11">
        <v>58900</v>
      </c>
      <c r="R2068" s="11">
        <v>75700</v>
      </c>
    </row>
    <row r="2069" spans="1:18" hidden="1">
      <c r="A2069" s="10" t="s">
        <v>3104</v>
      </c>
      <c r="B2069" s="10" t="str">
        <f>A2069</f>
        <v>NODR001KBY</v>
      </c>
      <c r="C2069" s="4" t="s">
        <v>3105</v>
      </c>
      <c r="D2069" s="4" t="s">
        <v>75</v>
      </c>
      <c r="E2069" s="4" t="s">
        <v>21</v>
      </c>
      <c r="F2069" s="4">
        <v>0.99</v>
      </c>
      <c r="G2069" s="4">
        <v>24</v>
      </c>
      <c r="H2069" s="4" t="s">
        <v>22</v>
      </c>
      <c r="I2069" s="3">
        <v>68900</v>
      </c>
      <c r="J2069" s="3">
        <v>76700</v>
      </c>
      <c r="K2069" s="3">
        <v>68900</v>
      </c>
      <c r="L2069" s="3">
        <v>76700</v>
      </c>
      <c r="M2069" s="3">
        <v>69300</v>
      </c>
      <c r="N2069" s="3">
        <v>76700</v>
      </c>
      <c r="O2069" s="3">
        <v>74200</v>
      </c>
      <c r="P2069" s="3">
        <v>80500</v>
      </c>
      <c r="Q2069" s="11">
        <v>77900</v>
      </c>
      <c r="R2069" s="11">
        <v>84400</v>
      </c>
    </row>
    <row r="2070" spans="1:18" hidden="1">
      <c r="A2070" s="10" t="s">
        <v>3106</v>
      </c>
      <c r="B2070" s="10" t="str">
        <f t="shared" ref="B2070:B2116" si="68">LEFT(A2070,7)</f>
        <v>NODR004</v>
      </c>
      <c r="C2070" s="4" t="s">
        <v>3005</v>
      </c>
      <c r="D2070" s="4" t="s">
        <v>84</v>
      </c>
      <c r="E2070" s="4" t="s">
        <v>142</v>
      </c>
      <c r="F2070" s="4">
        <v>4.24</v>
      </c>
      <c r="G2070" s="4">
        <v>4</v>
      </c>
      <c r="H2070" s="4" t="s">
        <v>22</v>
      </c>
      <c r="I2070" s="3">
        <v>244400</v>
      </c>
      <c r="J2070" s="3">
        <v>274800</v>
      </c>
      <c r="K2070" s="3">
        <v>248100</v>
      </c>
      <c r="L2070" s="3">
        <v>278800</v>
      </c>
      <c r="M2070" s="3">
        <v>251900</v>
      </c>
      <c r="N2070" s="3">
        <v>278800</v>
      </c>
      <c r="O2070" s="11">
        <v>269500</v>
      </c>
      <c r="P2070" s="11">
        <v>296200</v>
      </c>
      <c r="Q2070" s="11">
        <v>283000</v>
      </c>
      <c r="R2070" s="11">
        <v>310600</v>
      </c>
    </row>
    <row r="2071" spans="1:18" hidden="1">
      <c r="A2071" s="10" t="s">
        <v>3107</v>
      </c>
      <c r="B2071" s="10" t="str">
        <f t="shared" si="68"/>
        <v>NODR004</v>
      </c>
      <c r="C2071" s="4" t="s">
        <v>3007</v>
      </c>
      <c r="D2071" s="4" t="s">
        <v>84</v>
      </c>
      <c r="E2071" s="4" t="s">
        <v>142</v>
      </c>
      <c r="F2071" s="4">
        <v>4.24</v>
      </c>
      <c r="G2071" s="4">
        <v>4</v>
      </c>
      <c r="H2071" s="4" t="s">
        <v>22</v>
      </c>
      <c r="I2071" s="3">
        <v>244400</v>
      </c>
      <c r="J2071" s="3">
        <v>274800</v>
      </c>
      <c r="K2071" s="3">
        <v>248100</v>
      </c>
      <c r="L2071" s="3">
        <v>278800</v>
      </c>
      <c r="M2071" s="3">
        <v>251900</v>
      </c>
      <c r="N2071" s="3">
        <v>278800</v>
      </c>
      <c r="O2071" s="11">
        <v>269500</v>
      </c>
      <c r="P2071" s="11">
        <v>296200</v>
      </c>
      <c r="Q2071" s="11">
        <v>283000</v>
      </c>
      <c r="R2071" s="11">
        <v>310600</v>
      </c>
    </row>
    <row r="2072" spans="1:18" hidden="1">
      <c r="A2072" s="10" t="s">
        <v>3108</v>
      </c>
      <c r="B2072" s="10" t="str">
        <f t="shared" si="68"/>
        <v>NODR004</v>
      </c>
      <c r="C2072" s="4" t="s">
        <v>3009</v>
      </c>
      <c r="D2072" s="4" t="s">
        <v>84</v>
      </c>
      <c r="E2072" s="4" t="s">
        <v>142</v>
      </c>
      <c r="F2072" s="4">
        <v>4.24</v>
      </c>
      <c r="G2072" s="4">
        <v>4</v>
      </c>
      <c r="H2072" s="4" t="s">
        <v>22</v>
      </c>
      <c r="I2072" s="3">
        <v>244400</v>
      </c>
      <c r="J2072" s="3">
        <v>274800</v>
      </c>
      <c r="K2072" s="3">
        <v>248100</v>
      </c>
      <c r="L2072" s="3">
        <v>278800</v>
      </c>
      <c r="M2072" s="3">
        <v>251900</v>
      </c>
      <c r="N2072" s="3">
        <v>278800</v>
      </c>
      <c r="O2072" s="11">
        <v>269500</v>
      </c>
      <c r="P2072" s="11">
        <v>296200</v>
      </c>
      <c r="Q2072" s="11">
        <v>283000</v>
      </c>
      <c r="R2072" s="11">
        <v>310600</v>
      </c>
    </row>
    <row r="2073" spans="1:18" hidden="1">
      <c r="A2073" s="10" t="s">
        <v>3109</v>
      </c>
      <c r="B2073" s="10" t="str">
        <f t="shared" si="68"/>
        <v>NODR004</v>
      </c>
      <c r="C2073" s="4" t="s">
        <v>3011</v>
      </c>
      <c r="D2073" s="4" t="s">
        <v>84</v>
      </c>
      <c r="E2073" s="4" t="s">
        <v>142</v>
      </c>
      <c r="F2073" s="4">
        <v>4.24</v>
      </c>
      <c r="G2073" s="4">
        <v>4</v>
      </c>
      <c r="H2073" s="4" t="s">
        <v>22</v>
      </c>
      <c r="I2073" s="3">
        <v>244400</v>
      </c>
      <c r="J2073" s="3">
        <v>274800</v>
      </c>
      <c r="K2073" s="3">
        <v>248100</v>
      </c>
      <c r="L2073" s="3">
        <v>278800</v>
      </c>
      <c r="M2073" s="3">
        <v>251900</v>
      </c>
      <c r="N2073" s="3">
        <v>278800</v>
      </c>
      <c r="O2073" s="11">
        <v>269500</v>
      </c>
      <c r="P2073" s="11">
        <v>296200</v>
      </c>
      <c r="Q2073" s="11">
        <v>283000</v>
      </c>
      <c r="R2073" s="11">
        <v>310600</v>
      </c>
    </row>
    <row r="2074" spans="1:18" hidden="1">
      <c r="A2074" s="10" t="s">
        <v>3110</v>
      </c>
      <c r="B2074" s="10" t="str">
        <f t="shared" si="68"/>
        <v>NODR004</v>
      </c>
      <c r="C2074" s="4" t="s">
        <v>3013</v>
      </c>
      <c r="D2074" s="4" t="s">
        <v>84</v>
      </c>
      <c r="E2074" s="4" t="s">
        <v>142</v>
      </c>
      <c r="F2074" s="4">
        <v>4.24</v>
      </c>
      <c r="G2074" s="4">
        <v>4</v>
      </c>
      <c r="H2074" s="4" t="s">
        <v>22</v>
      </c>
      <c r="I2074" s="3">
        <v>244400</v>
      </c>
      <c r="J2074" s="3">
        <v>274800</v>
      </c>
      <c r="K2074" s="3">
        <v>248100</v>
      </c>
      <c r="L2074" s="3">
        <v>278800</v>
      </c>
      <c r="M2074" s="3">
        <v>251900</v>
      </c>
      <c r="N2074" s="3">
        <v>278800</v>
      </c>
      <c r="O2074" s="11">
        <v>269500</v>
      </c>
      <c r="P2074" s="11">
        <v>296200</v>
      </c>
      <c r="Q2074" s="11">
        <v>283000</v>
      </c>
      <c r="R2074" s="11">
        <v>310600</v>
      </c>
    </row>
    <row r="2075" spans="1:18" hidden="1">
      <c r="A2075" s="10" t="s">
        <v>3111</v>
      </c>
      <c r="B2075" s="10" t="str">
        <f t="shared" si="68"/>
        <v>NODR004</v>
      </c>
      <c r="C2075" s="4" t="s">
        <v>3015</v>
      </c>
      <c r="D2075" s="4" t="s">
        <v>84</v>
      </c>
      <c r="E2075" s="4" t="s">
        <v>142</v>
      </c>
      <c r="F2075" s="4">
        <v>4.24</v>
      </c>
      <c r="G2075" s="4">
        <v>4</v>
      </c>
      <c r="H2075" s="4" t="s">
        <v>22</v>
      </c>
      <c r="I2075" s="3">
        <v>244400</v>
      </c>
      <c r="J2075" s="3">
        <v>274800</v>
      </c>
      <c r="K2075" s="3">
        <v>248100</v>
      </c>
      <c r="L2075" s="3">
        <v>278800</v>
      </c>
      <c r="M2075" s="3">
        <v>251900</v>
      </c>
      <c r="N2075" s="3">
        <v>278800</v>
      </c>
      <c r="O2075" s="11">
        <v>269500</v>
      </c>
      <c r="P2075" s="11">
        <v>296200</v>
      </c>
      <c r="Q2075" s="11">
        <v>283000</v>
      </c>
      <c r="R2075" s="11">
        <v>310600</v>
      </c>
    </row>
    <row r="2076" spans="1:18" hidden="1">
      <c r="A2076" s="10" t="s">
        <v>3112</v>
      </c>
      <c r="B2076" s="10" t="str">
        <f t="shared" si="68"/>
        <v>NODR004</v>
      </c>
      <c r="C2076" s="4" t="s">
        <v>3017</v>
      </c>
      <c r="D2076" s="4" t="s">
        <v>84</v>
      </c>
      <c r="E2076" s="4" t="s">
        <v>142</v>
      </c>
      <c r="F2076" s="4">
        <v>4.24</v>
      </c>
      <c r="G2076" s="4">
        <v>4</v>
      </c>
      <c r="H2076" s="4" t="s">
        <v>22</v>
      </c>
      <c r="I2076" s="3">
        <v>244400</v>
      </c>
      <c r="J2076" s="3">
        <v>274800</v>
      </c>
      <c r="K2076" s="3">
        <v>248100</v>
      </c>
      <c r="L2076" s="3">
        <v>278800</v>
      </c>
      <c r="M2076" s="3">
        <v>251900</v>
      </c>
      <c r="N2076" s="3">
        <v>278800</v>
      </c>
      <c r="O2076" s="11">
        <v>269500</v>
      </c>
      <c r="P2076" s="11">
        <v>296200</v>
      </c>
      <c r="Q2076" s="11">
        <v>283000</v>
      </c>
      <c r="R2076" s="11">
        <v>310600</v>
      </c>
    </row>
    <row r="2077" spans="1:18" hidden="1">
      <c r="A2077" s="10" t="s">
        <v>3113</v>
      </c>
      <c r="B2077" s="10" t="str">
        <f t="shared" si="68"/>
        <v>NODR004</v>
      </c>
      <c r="C2077" s="4" t="s">
        <v>3019</v>
      </c>
      <c r="D2077" s="4" t="s">
        <v>84</v>
      </c>
      <c r="E2077" s="4" t="s">
        <v>142</v>
      </c>
      <c r="F2077" s="4">
        <v>4.24</v>
      </c>
      <c r="G2077" s="4">
        <v>4</v>
      </c>
      <c r="H2077" s="4" t="s">
        <v>22</v>
      </c>
      <c r="I2077" s="3">
        <v>244400</v>
      </c>
      <c r="J2077" s="3">
        <v>274800</v>
      </c>
      <c r="K2077" s="3">
        <v>248100</v>
      </c>
      <c r="L2077" s="3">
        <v>278800</v>
      </c>
      <c r="M2077" s="3">
        <v>251900</v>
      </c>
      <c r="N2077" s="3">
        <v>278800</v>
      </c>
      <c r="O2077" s="11">
        <v>269500</v>
      </c>
      <c r="P2077" s="11">
        <v>296200</v>
      </c>
      <c r="Q2077" s="11">
        <v>283000</v>
      </c>
      <c r="R2077" s="11">
        <v>310600</v>
      </c>
    </row>
    <row r="2078" spans="1:18" hidden="1">
      <c r="A2078" s="10" t="s">
        <v>3114</v>
      </c>
      <c r="B2078" s="10" t="str">
        <f t="shared" si="68"/>
        <v>NODR004</v>
      </c>
      <c r="C2078" s="4" t="s">
        <v>3021</v>
      </c>
      <c r="D2078" s="4" t="s">
        <v>84</v>
      </c>
      <c r="E2078" s="4" t="s">
        <v>142</v>
      </c>
      <c r="F2078" s="4">
        <v>4.24</v>
      </c>
      <c r="G2078" s="4">
        <v>4</v>
      </c>
      <c r="H2078" s="4" t="s">
        <v>22</v>
      </c>
      <c r="I2078" s="3">
        <v>244400</v>
      </c>
      <c r="J2078" s="3">
        <v>274800</v>
      </c>
      <c r="K2078" s="3">
        <v>248100</v>
      </c>
      <c r="L2078" s="3">
        <v>278800</v>
      </c>
      <c r="M2078" s="3">
        <v>251900</v>
      </c>
      <c r="N2078" s="3">
        <v>278800</v>
      </c>
      <c r="O2078" s="11">
        <v>269500</v>
      </c>
      <c r="P2078" s="11">
        <v>296200</v>
      </c>
      <c r="Q2078" s="11">
        <v>283000</v>
      </c>
      <c r="R2078" s="11">
        <v>310600</v>
      </c>
    </row>
    <row r="2079" spans="1:18" hidden="1">
      <c r="A2079" s="10" t="s">
        <v>3115</v>
      </c>
      <c r="B2079" s="10" t="str">
        <f t="shared" si="68"/>
        <v>NODR004</v>
      </c>
      <c r="C2079" s="4" t="s">
        <v>3023</v>
      </c>
      <c r="D2079" s="4" t="s">
        <v>84</v>
      </c>
      <c r="E2079" s="4" t="s">
        <v>142</v>
      </c>
      <c r="F2079" s="4">
        <v>4.24</v>
      </c>
      <c r="G2079" s="4">
        <v>4</v>
      </c>
      <c r="H2079" s="4" t="s">
        <v>22</v>
      </c>
      <c r="I2079" s="3">
        <v>244400</v>
      </c>
      <c r="J2079" s="3">
        <v>274800</v>
      </c>
      <c r="K2079" s="3">
        <v>248100</v>
      </c>
      <c r="L2079" s="3">
        <v>278800</v>
      </c>
      <c r="M2079" s="3">
        <v>251900</v>
      </c>
      <c r="N2079" s="3">
        <v>278800</v>
      </c>
      <c r="O2079" s="11">
        <v>269500</v>
      </c>
      <c r="P2079" s="11">
        <v>296200</v>
      </c>
      <c r="Q2079" s="11">
        <v>283000</v>
      </c>
      <c r="R2079" s="11">
        <v>310600</v>
      </c>
    </row>
    <row r="2080" spans="1:18" hidden="1">
      <c r="A2080" s="10" t="s">
        <v>3116</v>
      </c>
      <c r="B2080" s="10" t="str">
        <f t="shared" si="68"/>
        <v>NODR004</v>
      </c>
      <c r="C2080" s="4" t="s">
        <v>3025</v>
      </c>
      <c r="D2080" s="4" t="s">
        <v>84</v>
      </c>
      <c r="E2080" s="4" t="s">
        <v>142</v>
      </c>
      <c r="F2080" s="4">
        <v>4.24</v>
      </c>
      <c r="G2080" s="4">
        <v>4</v>
      </c>
      <c r="H2080" s="4" t="s">
        <v>22</v>
      </c>
      <c r="I2080" s="3">
        <v>244400</v>
      </c>
      <c r="J2080" s="3">
        <v>274800</v>
      </c>
      <c r="K2080" s="3">
        <v>248100</v>
      </c>
      <c r="L2080" s="3">
        <v>278800</v>
      </c>
      <c r="M2080" s="3">
        <v>251900</v>
      </c>
      <c r="N2080" s="3">
        <v>278800</v>
      </c>
      <c r="O2080" s="11">
        <v>269500</v>
      </c>
      <c r="P2080" s="11">
        <v>296200</v>
      </c>
      <c r="Q2080" s="11">
        <v>283000</v>
      </c>
      <c r="R2080" s="11">
        <v>310600</v>
      </c>
    </row>
    <row r="2081" spans="1:18" hidden="1">
      <c r="A2081" s="10" t="s">
        <v>3117</v>
      </c>
      <c r="B2081" s="10" t="str">
        <f t="shared" si="68"/>
        <v>NODR004</v>
      </c>
      <c r="C2081" s="4" t="s">
        <v>3027</v>
      </c>
      <c r="D2081" s="4" t="s">
        <v>84</v>
      </c>
      <c r="E2081" s="4" t="s">
        <v>142</v>
      </c>
      <c r="F2081" s="4">
        <v>4.24</v>
      </c>
      <c r="G2081" s="4">
        <v>4</v>
      </c>
      <c r="H2081" s="4" t="s">
        <v>22</v>
      </c>
      <c r="I2081" s="3">
        <v>244400</v>
      </c>
      <c r="J2081" s="3">
        <v>274800</v>
      </c>
      <c r="K2081" s="3">
        <v>248100</v>
      </c>
      <c r="L2081" s="3">
        <v>278800</v>
      </c>
      <c r="M2081" s="3">
        <v>251900</v>
      </c>
      <c r="N2081" s="3">
        <v>278800</v>
      </c>
      <c r="O2081" s="11">
        <v>269500</v>
      </c>
      <c r="P2081" s="11">
        <v>296200</v>
      </c>
      <c r="Q2081" s="11">
        <v>283000</v>
      </c>
      <c r="R2081" s="11">
        <v>310600</v>
      </c>
    </row>
    <row r="2082" spans="1:18" hidden="1">
      <c r="A2082" s="10" t="s">
        <v>3118</v>
      </c>
      <c r="B2082" s="10" t="str">
        <f t="shared" si="68"/>
        <v>NODR004</v>
      </c>
      <c r="C2082" s="4" t="s">
        <v>3029</v>
      </c>
      <c r="D2082" s="4" t="s">
        <v>84</v>
      </c>
      <c r="E2082" s="4" t="s">
        <v>142</v>
      </c>
      <c r="F2082" s="4">
        <v>4.24</v>
      </c>
      <c r="G2082" s="4">
        <v>4</v>
      </c>
      <c r="H2082" s="4" t="s">
        <v>22</v>
      </c>
      <c r="I2082" s="3">
        <v>244400</v>
      </c>
      <c r="J2082" s="3">
        <v>274800</v>
      </c>
      <c r="K2082" s="3">
        <v>248100</v>
      </c>
      <c r="L2082" s="3">
        <v>278800</v>
      </c>
      <c r="M2082" s="3">
        <v>251900</v>
      </c>
      <c r="N2082" s="3">
        <v>278800</v>
      </c>
      <c r="O2082" s="11">
        <v>269500</v>
      </c>
      <c r="P2082" s="11">
        <v>296200</v>
      </c>
      <c r="Q2082" s="11">
        <v>283000</v>
      </c>
      <c r="R2082" s="11">
        <v>310600</v>
      </c>
    </row>
    <row r="2083" spans="1:18" hidden="1">
      <c r="A2083" s="10" t="s">
        <v>3119</v>
      </c>
      <c r="B2083" s="10" t="str">
        <f t="shared" si="68"/>
        <v>NODR004</v>
      </c>
      <c r="C2083" s="4" t="s">
        <v>3031</v>
      </c>
      <c r="D2083" s="4" t="s">
        <v>84</v>
      </c>
      <c r="E2083" s="4" t="s">
        <v>142</v>
      </c>
      <c r="F2083" s="4">
        <v>4.24</v>
      </c>
      <c r="G2083" s="4">
        <v>4</v>
      </c>
      <c r="H2083" s="4" t="s">
        <v>22</v>
      </c>
      <c r="I2083" s="3">
        <v>244400</v>
      </c>
      <c r="J2083" s="3">
        <v>274800</v>
      </c>
      <c r="K2083" s="3">
        <v>248100</v>
      </c>
      <c r="L2083" s="3">
        <v>278800</v>
      </c>
      <c r="M2083" s="3">
        <v>251900</v>
      </c>
      <c r="N2083" s="3">
        <v>278800</v>
      </c>
      <c r="O2083" s="11">
        <v>269500</v>
      </c>
      <c r="P2083" s="11">
        <v>296200</v>
      </c>
      <c r="Q2083" s="11">
        <v>283000</v>
      </c>
      <c r="R2083" s="11">
        <v>310600</v>
      </c>
    </row>
    <row r="2084" spans="1:18" hidden="1">
      <c r="A2084" s="10" t="s">
        <v>3120</v>
      </c>
      <c r="B2084" s="10" t="str">
        <f t="shared" si="68"/>
        <v>NODR004</v>
      </c>
      <c r="C2084" s="4" t="s">
        <v>3033</v>
      </c>
      <c r="D2084" s="4" t="s">
        <v>84</v>
      </c>
      <c r="E2084" s="4" t="s">
        <v>142</v>
      </c>
      <c r="F2084" s="4">
        <v>4.24</v>
      </c>
      <c r="G2084" s="4">
        <v>4</v>
      </c>
      <c r="H2084" s="4" t="s">
        <v>22</v>
      </c>
      <c r="I2084" s="3">
        <v>244400</v>
      </c>
      <c r="J2084" s="3">
        <v>274800</v>
      </c>
      <c r="K2084" s="3">
        <v>248100</v>
      </c>
      <c r="L2084" s="3">
        <v>278800</v>
      </c>
      <c r="M2084" s="3">
        <v>251900</v>
      </c>
      <c r="N2084" s="3">
        <v>278800</v>
      </c>
      <c r="O2084" s="11">
        <v>269500</v>
      </c>
      <c r="P2084" s="11">
        <v>296200</v>
      </c>
      <c r="Q2084" s="11">
        <v>283000</v>
      </c>
      <c r="R2084" s="11">
        <v>310600</v>
      </c>
    </row>
    <row r="2085" spans="1:18" hidden="1">
      <c r="A2085" s="10" t="s">
        <v>3121</v>
      </c>
      <c r="B2085" s="10" t="str">
        <f t="shared" si="68"/>
        <v>NODR004</v>
      </c>
      <c r="C2085" s="4" t="s">
        <v>3035</v>
      </c>
      <c r="D2085" s="4" t="s">
        <v>84</v>
      </c>
      <c r="E2085" s="4" t="s">
        <v>142</v>
      </c>
      <c r="F2085" s="4">
        <v>4.24</v>
      </c>
      <c r="G2085" s="4">
        <v>4</v>
      </c>
      <c r="H2085" s="4" t="s">
        <v>22</v>
      </c>
      <c r="I2085" s="3">
        <v>244400</v>
      </c>
      <c r="J2085" s="3">
        <v>274800</v>
      </c>
      <c r="K2085" s="3">
        <v>248100</v>
      </c>
      <c r="L2085" s="3">
        <v>278800</v>
      </c>
      <c r="M2085" s="3">
        <v>251900</v>
      </c>
      <c r="N2085" s="3">
        <v>278800</v>
      </c>
      <c r="O2085" s="11">
        <v>269500</v>
      </c>
      <c r="P2085" s="11">
        <v>296200</v>
      </c>
      <c r="Q2085" s="11">
        <v>283000</v>
      </c>
      <c r="R2085" s="11">
        <v>310600</v>
      </c>
    </row>
    <row r="2086" spans="1:18" hidden="1">
      <c r="A2086" s="10" t="s">
        <v>3122</v>
      </c>
      <c r="B2086" s="10" t="str">
        <f t="shared" si="68"/>
        <v>NODR004</v>
      </c>
      <c r="C2086" s="4" t="s">
        <v>3037</v>
      </c>
      <c r="D2086" s="4" t="s">
        <v>84</v>
      </c>
      <c r="E2086" s="4" t="s">
        <v>142</v>
      </c>
      <c r="F2086" s="4">
        <v>4.24</v>
      </c>
      <c r="G2086" s="4">
        <v>4</v>
      </c>
      <c r="H2086" s="4" t="s">
        <v>22</v>
      </c>
      <c r="I2086" s="3">
        <v>244400</v>
      </c>
      <c r="J2086" s="3">
        <v>274800</v>
      </c>
      <c r="K2086" s="3">
        <v>248100</v>
      </c>
      <c r="L2086" s="3">
        <v>278800</v>
      </c>
      <c r="M2086" s="3">
        <v>251900</v>
      </c>
      <c r="N2086" s="3">
        <v>278800</v>
      </c>
      <c r="O2086" s="11">
        <v>269500</v>
      </c>
      <c r="P2086" s="11">
        <v>296200</v>
      </c>
      <c r="Q2086" s="11">
        <v>283000</v>
      </c>
      <c r="R2086" s="11">
        <v>310600</v>
      </c>
    </row>
    <row r="2087" spans="1:18" hidden="1">
      <c r="A2087" s="10" t="s">
        <v>3123</v>
      </c>
      <c r="B2087" s="10" t="str">
        <f t="shared" si="68"/>
        <v>NODR004</v>
      </c>
      <c r="C2087" s="4" t="s">
        <v>3039</v>
      </c>
      <c r="D2087" s="4" t="s">
        <v>84</v>
      </c>
      <c r="E2087" s="4" t="s">
        <v>142</v>
      </c>
      <c r="F2087" s="4">
        <v>4.24</v>
      </c>
      <c r="G2087" s="4">
        <v>4</v>
      </c>
      <c r="H2087" s="4" t="s">
        <v>22</v>
      </c>
      <c r="I2087" s="3">
        <v>244400</v>
      </c>
      <c r="J2087" s="3">
        <v>274800</v>
      </c>
      <c r="K2087" s="3">
        <v>248100</v>
      </c>
      <c r="L2087" s="3">
        <v>278800</v>
      </c>
      <c r="M2087" s="3">
        <v>251900</v>
      </c>
      <c r="N2087" s="3">
        <v>278800</v>
      </c>
      <c r="O2087" s="11">
        <v>269500</v>
      </c>
      <c r="P2087" s="11">
        <v>296200</v>
      </c>
      <c r="Q2087" s="11">
        <v>283000</v>
      </c>
      <c r="R2087" s="11">
        <v>310600</v>
      </c>
    </row>
    <row r="2088" spans="1:18" hidden="1">
      <c r="A2088" s="10" t="s">
        <v>3124</v>
      </c>
      <c r="B2088" s="10" t="str">
        <f t="shared" si="68"/>
        <v>NODR004</v>
      </c>
      <c r="C2088" s="4" t="s">
        <v>3041</v>
      </c>
      <c r="D2088" s="4" t="s">
        <v>84</v>
      </c>
      <c r="E2088" s="4" t="s">
        <v>142</v>
      </c>
      <c r="F2088" s="4">
        <v>4.24</v>
      </c>
      <c r="G2088" s="4">
        <v>4</v>
      </c>
      <c r="H2088" s="4" t="s">
        <v>22</v>
      </c>
      <c r="I2088" s="3">
        <v>244400</v>
      </c>
      <c r="J2088" s="3">
        <v>274800</v>
      </c>
      <c r="K2088" s="3">
        <v>248100</v>
      </c>
      <c r="L2088" s="3">
        <v>278800</v>
      </c>
      <c r="M2088" s="3">
        <v>251900</v>
      </c>
      <c r="N2088" s="3">
        <v>278800</v>
      </c>
      <c r="O2088" s="11">
        <v>269500</v>
      </c>
      <c r="P2088" s="11">
        <v>296200</v>
      </c>
      <c r="Q2088" s="11">
        <v>283000</v>
      </c>
      <c r="R2088" s="11">
        <v>310600</v>
      </c>
    </row>
    <row r="2089" spans="1:18" hidden="1">
      <c r="A2089" s="10" t="s">
        <v>3125</v>
      </c>
      <c r="B2089" s="10" t="str">
        <f t="shared" si="68"/>
        <v>NODR004</v>
      </c>
      <c r="C2089" s="4" t="s">
        <v>3043</v>
      </c>
      <c r="D2089" s="4" t="s">
        <v>84</v>
      </c>
      <c r="E2089" s="4" t="s">
        <v>142</v>
      </c>
      <c r="F2089" s="4">
        <v>4.24</v>
      </c>
      <c r="G2089" s="4">
        <v>4</v>
      </c>
      <c r="H2089" s="4" t="s">
        <v>22</v>
      </c>
      <c r="I2089" s="3">
        <v>244400</v>
      </c>
      <c r="J2089" s="3">
        <v>274800</v>
      </c>
      <c r="K2089" s="3">
        <v>248100</v>
      </c>
      <c r="L2089" s="3">
        <v>278800</v>
      </c>
      <c r="M2089" s="3">
        <v>251900</v>
      </c>
      <c r="N2089" s="3">
        <v>278800</v>
      </c>
      <c r="O2089" s="11">
        <v>269500</v>
      </c>
      <c r="P2089" s="11">
        <v>296200</v>
      </c>
      <c r="Q2089" s="11">
        <v>283000</v>
      </c>
      <c r="R2089" s="11">
        <v>310600</v>
      </c>
    </row>
    <row r="2090" spans="1:18" hidden="1">
      <c r="A2090" s="10" t="s">
        <v>3126</v>
      </c>
      <c r="B2090" s="10" t="str">
        <f t="shared" si="68"/>
        <v>NODR004</v>
      </c>
      <c r="C2090" s="4" t="s">
        <v>3045</v>
      </c>
      <c r="D2090" s="4" t="s">
        <v>84</v>
      </c>
      <c r="E2090" s="4" t="s">
        <v>142</v>
      </c>
      <c r="F2090" s="4">
        <v>4.24</v>
      </c>
      <c r="G2090" s="4">
        <v>4</v>
      </c>
      <c r="H2090" s="4" t="s">
        <v>22</v>
      </c>
      <c r="I2090" s="3">
        <v>244400</v>
      </c>
      <c r="J2090" s="3">
        <v>274800</v>
      </c>
      <c r="K2090" s="3">
        <v>248100</v>
      </c>
      <c r="L2090" s="3">
        <v>278800</v>
      </c>
      <c r="M2090" s="3">
        <v>251900</v>
      </c>
      <c r="N2090" s="3">
        <v>278800</v>
      </c>
      <c r="O2090" s="11">
        <v>269500</v>
      </c>
      <c r="P2090" s="11">
        <v>296200</v>
      </c>
      <c r="Q2090" s="11">
        <v>283000</v>
      </c>
      <c r="R2090" s="11">
        <v>310600</v>
      </c>
    </row>
    <row r="2091" spans="1:18" hidden="1">
      <c r="A2091" s="10" t="s">
        <v>3127</v>
      </c>
      <c r="B2091" s="10" t="str">
        <f t="shared" si="68"/>
        <v>NODR004</v>
      </c>
      <c r="C2091" s="4" t="s">
        <v>3047</v>
      </c>
      <c r="D2091" s="4" t="s">
        <v>84</v>
      </c>
      <c r="E2091" s="4" t="s">
        <v>142</v>
      </c>
      <c r="F2091" s="4">
        <v>4.24</v>
      </c>
      <c r="G2091" s="4">
        <v>4</v>
      </c>
      <c r="H2091" s="4" t="s">
        <v>22</v>
      </c>
      <c r="I2091" s="3">
        <v>244400</v>
      </c>
      <c r="J2091" s="3">
        <v>274800</v>
      </c>
      <c r="K2091" s="3">
        <v>248100</v>
      </c>
      <c r="L2091" s="3">
        <v>278800</v>
      </c>
      <c r="M2091" s="3">
        <v>251900</v>
      </c>
      <c r="N2091" s="3">
        <v>278800</v>
      </c>
      <c r="O2091" s="11">
        <v>269500</v>
      </c>
      <c r="P2091" s="11">
        <v>296200</v>
      </c>
      <c r="Q2091" s="11">
        <v>283000</v>
      </c>
      <c r="R2091" s="11">
        <v>310600</v>
      </c>
    </row>
    <row r="2092" spans="1:18" hidden="1">
      <c r="A2092" s="10" t="s">
        <v>3128</v>
      </c>
      <c r="B2092" s="10" t="str">
        <f t="shared" si="68"/>
        <v>NODR004</v>
      </c>
      <c r="C2092" s="4" t="s">
        <v>3049</v>
      </c>
      <c r="D2092" s="4" t="s">
        <v>84</v>
      </c>
      <c r="E2092" s="4" t="s">
        <v>142</v>
      </c>
      <c r="F2092" s="4">
        <v>4.24</v>
      </c>
      <c r="G2092" s="4">
        <v>4</v>
      </c>
      <c r="H2092" s="4" t="s">
        <v>22</v>
      </c>
      <c r="I2092" s="3">
        <v>244400</v>
      </c>
      <c r="J2092" s="3">
        <v>274800</v>
      </c>
      <c r="K2092" s="3">
        <v>248100</v>
      </c>
      <c r="L2092" s="3">
        <v>278800</v>
      </c>
      <c r="M2092" s="3">
        <v>251900</v>
      </c>
      <c r="N2092" s="3">
        <v>278800</v>
      </c>
      <c r="O2092" s="11">
        <v>269500</v>
      </c>
      <c r="P2092" s="11">
        <v>296200</v>
      </c>
      <c r="Q2092" s="11">
        <v>283000</v>
      </c>
      <c r="R2092" s="11">
        <v>310600</v>
      </c>
    </row>
    <row r="2093" spans="1:18" hidden="1">
      <c r="A2093" s="10" t="s">
        <v>3129</v>
      </c>
      <c r="B2093" s="10" t="str">
        <f t="shared" si="68"/>
        <v>NODR004</v>
      </c>
      <c r="C2093" s="4" t="s">
        <v>3051</v>
      </c>
      <c r="D2093" s="4" t="s">
        <v>84</v>
      </c>
      <c r="E2093" s="4" t="s">
        <v>142</v>
      </c>
      <c r="F2093" s="4">
        <v>4.24</v>
      </c>
      <c r="G2093" s="4">
        <v>4</v>
      </c>
      <c r="H2093" s="4" t="s">
        <v>22</v>
      </c>
      <c r="I2093" s="3">
        <v>244400</v>
      </c>
      <c r="J2093" s="3">
        <v>274800</v>
      </c>
      <c r="K2093" s="3">
        <v>248100</v>
      </c>
      <c r="L2093" s="3">
        <v>278800</v>
      </c>
      <c r="M2093" s="3">
        <v>251900</v>
      </c>
      <c r="N2093" s="3">
        <v>278800</v>
      </c>
      <c r="O2093" s="11">
        <v>269500</v>
      </c>
      <c r="P2093" s="11">
        <v>296200</v>
      </c>
      <c r="Q2093" s="11">
        <v>283000</v>
      </c>
      <c r="R2093" s="11">
        <v>310600</v>
      </c>
    </row>
    <row r="2094" spans="1:18" hidden="1">
      <c r="A2094" s="10" t="s">
        <v>3130</v>
      </c>
      <c r="B2094" s="10" t="str">
        <f t="shared" si="68"/>
        <v>NODR004</v>
      </c>
      <c r="C2094" s="4" t="s">
        <v>3053</v>
      </c>
      <c r="D2094" s="4" t="s">
        <v>84</v>
      </c>
      <c r="E2094" s="4" t="s">
        <v>142</v>
      </c>
      <c r="F2094" s="4">
        <v>4.24</v>
      </c>
      <c r="G2094" s="4">
        <v>4</v>
      </c>
      <c r="H2094" s="4" t="s">
        <v>22</v>
      </c>
      <c r="I2094" s="3">
        <v>244400</v>
      </c>
      <c r="J2094" s="3">
        <v>274800</v>
      </c>
      <c r="K2094" s="3">
        <v>248100</v>
      </c>
      <c r="L2094" s="3">
        <v>278800</v>
      </c>
      <c r="M2094" s="3">
        <v>251900</v>
      </c>
      <c r="N2094" s="3">
        <v>278800</v>
      </c>
      <c r="O2094" s="11">
        <v>269500</v>
      </c>
      <c r="P2094" s="11">
        <v>296200</v>
      </c>
      <c r="Q2094" s="11">
        <v>283000</v>
      </c>
      <c r="R2094" s="11">
        <v>310600</v>
      </c>
    </row>
    <row r="2095" spans="1:18" hidden="1">
      <c r="A2095" s="10" t="s">
        <v>3131</v>
      </c>
      <c r="B2095" s="10" t="str">
        <f t="shared" si="68"/>
        <v>NODR004</v>
      </c>
      <c r="C2095" s="4" t="s">
        <v>3055</v>
      </c>
      <c r="D2095" s="4" t="s">
        <v>84</v>
      </c>
      <c r="E2095" s="4" t="s">
        <v>142</v>
      </c>
      <c r="F2095" s="4">
        <v>4.24</v>
      </c>
      <c r="G2095" s="4">
        <v>4</v>
      </c>
      <c r="H2095" s="4" t="s">
        <v>22</v>
      </c>
      <c r="I2095" s="3">
        <v>244400</v>
      </c>
      <c r="J2095" s="3">
        <v>274800</v>
      </c>
      <c r="K2095" s="3">
        <v>248100</v>
      </c>
      <c r="L2095" s="3">
        <v>278800</v>
      </c>
      <c r="M2095" s="3">
        <v>251900</v>
      </c>
      <c r="N2095" s="3">
        <v>278800</v>
      </c>
      <c r="O2095" s="11">
        <v>269500</v>
      </c>
      <c r="P2095" s="11">
        <v>296200</v>
      </c>
      <c r="Q2095" s="11">
        <v>283000</v>
      </c>
      <c r="R2095" s="11">
        <v>310600</v>
      </c>
    </row>
    <row r="2096" spans="1:18" hidden="1">
      <c r="A2096" s="10" t="s">
        <v>3132</v>
      </c>
      <c r="B2096" s="10" t="str">
        <f t="shared" si="68"/>
        <v>NODR004</v>
      </c>
      <c r="C2096" s="4" t="s">
        <v>3057</v>
      </c>
      <c r="D2096" s="4" t="s">
        <v>84</v>
      </c>
      <c r="E2096" s="4" t="s">
        <v>142</v>
      </c>
      <c r="F2096" s="4">
        <v>4.24</v>
      </c>
      <c r="G2096" s="4">
        <v>4</v>
      </c>
      <c r="H2096" s="4" t="s">
        <v>22</v>
      </c>
      <c r="I2096" s="3">
        <v>244400</v>
      </c>
      <c r="J2096" s="3">
        <v>274800</v>
      </c>
      <c r="K2096" s="3">
        <v>248100</v>
      </c>
      <c r="L2096" s="3">
        <v>278800</v>
      </c>
      <c r="M2096" s="3">
        <v>251900</v>
      </c>
      <c r="N2096" s="3">
        <v>278800</v>
      </c>
      <c r="O2096" s="11">
        <v>269500</v>
      </c>
      <c r="P2096" s="11">
        <v>296200</v>
      </c>
      <c r="Q2096" s="11">
        <v>283000</v>
      </c>
      <c r="R2096" s="11">
        <v>310600</v>
      </c>
    </row>
    <row r="2097" spans="1:18" hidden="1">
      <c r="A2097" s="10" t="s">
        <v>3133</v>
      </c>
      <c r="B2097" s="10" t="str">
        <f t="shared" si="68"/>
        <v>NODR004</v>
      </c>
      <c r="C2097" s="4" t="s">
        <v>3059</v>
      </c>
      <c r="D2097" s="4" t="s">
        <v>84</v>
      </c>
      <c r="E2097" s="4" t="s">
        <v>142</v>
      </c>
      <c r="F2097" s="4">
        <v>4.24</v>
      </c>
      <c r="G2097" s="4">
        <v>4</v>
      </c>
      <c r="H2097" s="4" t="s">
        <v>22</v>
      </c>
      <c r="I2097" s="3">
        <v>244400</v>
      </c>
      <c r="J2097" s="3">
        <v>274800</v>
      </c>
      <c r="K2097" s="3">
        <v>248100</v>
      </c>
      <c r="L2097" s="3">
        <v>278800</v>
      </c>
      <c r="M2097" s="3">
        <v>251900</v>
      </c>
      <c r="N2097" s="3">
        <v>278800</v>
      </c>
      <c r="O2097" s="11">
        <v>269500</v>
      </c>
      <c r="P2097" s="11">
        <v>296200</v>
      </c>
      <c r="Q2097" s="11">
        <v>283000</v>
      </c>
      <c r="R2097" s="11">
        <v>310600</v>
      </c>
    </row>
    <row r="2098" spans="1:18" hidden="1">
      <c r="A2098" s="10" t="s">
        <v>3134</v>
      </c>
      <c r="B2098" s="10" t="str">
        <f t="shared" si="68"/>
        <v>NODR004</v>
      </c>
      <c r="C2098" s="4" t="s">
        <v>3061</v>
      </c>
      <c r="D2098" s="4" t="s">
        <v>84</v>
      </c>
      <c r="E2098" s="4" t="s">
        <v>142</v>
      </c>
      <c r="F2098" s="4">
        <v>4.24</v>
      </c>
      <c r="G2098" s="4">
        <v>4</v>
      </c>
      <c r="H2098" s="4" t="s">
        <v>22</v>
      </c>
      <c r="I2098" s="3">
        <v>244400</v>
      </c>
      <c r="J2098" s="3">
        <v>274800</v>
      </c>
      <c r="K2098" s="3">
        <v>248100</v>
      </c>
      <c r="L2098" s="3">
        <v>278800</v>
      </c>
      <c r="M2098" s="3">
        <v>251900</v>
      </c>
      <c r="N2098" s="3">
        <v>278800</v>
      </c>
      <c r="O2098" s="11">
        <v>269500</v>
      </c>
      <c r="P2098" s="11">
        <v>296200</v>
      </c>
      <c r="Q2098" s="11">
        <v>283000</v>
      </c>
      <c r="R2098" s="11">
        <v>310600</v>
      </c>
    </row>
    <row r="2099" spans="1:18" hidden="1">
      <c r="A2099" s="10" t="s">
        <v>3135</v>
      </c>
      <c r="B2099" s="10" t="str">
        <f t="shared" si="68"/>
        <v>NODR004</v>
      </c>
      <c r="C2099" s="4" t="s">
        <v>3063</v>
      </c>
      <c r="D2099" s="4" t="s">
        <v>84</v>
      </c>
      <c r="E2099" s="4" t="s">
        <v>142</v>
      </c>
      <c r="F2099" s="4">
        <v>4.24</v>
      </c>
      <c r="G2099" s="4">
        <v>4</v>
      </c>
      <c r="H2099" s="4" t="s">
        <v>22</v>
      </c>
      <c r="I2099" s="3">
        <v>244400</v>
      </c>
      <c r="J2099" s="3">
        <v>274800</v>
      </c>
      <c r="K2099" s="3">
        <v>248100</v>
      </c>
      <c r="L2099" s="3">
        <v>278800</v>
      </c>
      <c r="M2099" s="3">
        <v>251900</v>
      </c>
      <c r="N2099" s="3">
        <v>278800</v>
      </c>
      <c r="O2099" s="11">
        <v>269500</v>
      </c>
      <c r="P2099" s="11">
        <v>296200</v>
      </c>
      <c r="Q2099" s="11">
        <v>283000</v>
      </c>
      <c r="R2099" s="11">
        <v>310600</v>
      </c>
    </row>
    <row r="2100" spans="1:18" hidden="1">
      <c r="A2100" s="10" t="s">
        <v>3136</v>
      </c>
      <c r="B2100" s="10" t="str">
        <f t="shared" si="68"/>
        <v>NODR004</v>
      </c>
      <c r="C2100" s="4" t="s">
        <v>3065</v>
      </c>
      <c r="D2100" s="4" t="s">
        <v>84</v>
      </c>
      <c r="E2100" s="4" t="s">
        <v>142</v>
      </c>
      <c r="F2100" s="4">
        <v>4.24</v>
      </c>
      <c r="G2100" s="4">
        <v>4</v>
      </c>
      <c r="H2100" s="4" t="s">
        <v>22</v>
      </c>
      <c r="I2100" s="3">
        <v>244400</v>
      </c>
      <c r="J2100" s="3">
        <v>274800</v>
      </c>
      <c r="K2100" s="3">
        <v>248100</v>
      </c>
      <c r="L2100" s="3">
        <v>278800</v>
      </c>
      <c r="M2100" s="3">
        <v>251900</v>
      </c>
      <c r="N2100" s="3">
        <v>278800</v>
      </c>
      <c r="O2100" s="11">
        <v>269500</v>
      </c>
      <c r="P2100" s="11">
        <v>296200</v>
      </c>
      <c r="Q2100" s="11">
        <v>283000</v>
      </c>
      <c r="R2100" s="11">
        <v>310600</v>
      </c>
    </row>
    <row r="2101" spans="1:18" hidden="1">
      <c r="A2101" s="10" t="s">
        <v>3137</v>
      </c>
      <c r="B2101" s="10" t="str">
        <f t="shared" si="68"/>
        <v>NODR004</v>
      </c>
      <c r="C2101" s="4" t="s">
        <v>3067</v>
      </c>
      <c r="D2101" s="4" t="s">
        <v>84</v>
      </c>
      <c r="E2101" s="4" t="s">
        <v>142</v>
      </c>
      <c r="F2101" s="4">
        <v>4.2300000000000004</v>
      </c>
      <c r="G2101" s="4">
        <v>4</v>
      </c>
      <c r="H2101" s="4" t="s">
        <v>22</v>
      </c>
      <c r="I2101" s="3">
        <v>244400</v>
      </c>
      <c r="J2101" s="3">
        <v>274800</v>
      </c>
      <c r="K2101" s="3">
        <v>248100</v>
      </c>
      <c r="L2101" s="3">
        <v>278800</v>
      </c>
      <c r="M2101" s="3">
        <v>251900</v>
      </c>
      <c r="N2101" s="3">
        <v>278800</v>
      </c>
      <c r="O2101" s="11">
        <v>269500</v>
      </c>
      <c r="P2101" s="11">
        <v>296200</v>
      </c>
      <c r="Q2101" s="11">
        <v>283000</v>
      </c>
      <c r="R2101" s="11">
        <v>310600</v>
      </c>
    </row>
    <row r="2102" spans="1:18" hidden="1">
      <c r="A2102" s="10" t="s">
        <v>3138</v>
      </c>
      <c r="B2102" s="10" t="str">
        <f t="shared" si="68"/>
        <v>NODR004</v>
      </c>
      <c r="C2102" s="4" t="s">
        <v>3069</v>
      </c>
      <c r="D2102" s="4" t="s">
        <v>84</v>
      </c>
      <c r="E2102" s="4" t="s">
        <v>142</v>
      </c>
      <c r="F2102" s="4">
        <v>4.2300000000000004</v>
      </c>
      <c r="G2102" s="4">
        <v>4</v>
      </c>
      <c r="H2102" s="4" t="s">
        <v>22</v>
      </c>
      <c r="I2102" s="3">
        <v>244400</v>
      </c>
      <c r="J2102" s="3">
        <v>274800</v>
      </c>
      <c r="K2102" s="3">
        <v>248100</v>
      </c>
      <c r="L2102" s="3">
        <v>278800</v>
      </c>
      <c r="M2102" s="3">
        <v>251900</v>
      </c>
      <c r="N2102" s="3">
        <v>278800</v>
      </c>
      <c r="O2102" s="11">
        <v>269500</v>
      </c>
      <c r="P2102" s="11">
        <v>296200</v>
      </c>
      <c r="Q2102" s="11">
        <v>283000</v>
      </c>
      <c r="R2102" s="11">
        <v>310600</v>
      </c>
    </row>
    <row r="2103" spans="1:18" hidden="1">
      <c r="A2103" s="10" t="s">
        <v>3139</v>
      </c>
      <c r="B2103" s="10" t="str">
        <f t="shared" si="68"/>
        <v>NODR004</v>
      </c>
      <c r="C2103" s="4" t="s">
        <v>3071</v>
      </c>
      <c r="D2103" s="4" t="s">
        <v>84</v>
      </c>
      <c r="E2103" s="4" t="s">
        <v>142</v>
      </c>
      <c r="F2103" s="4">
        <v>4.2300000000000004</v>
      </c>
      <c r="G2103" s="4">
        <v>4</v>
      </c>
      <c r="H2103" s="4" t="s">
        <v>22</v>
      </c>
      <c r="I2103" s="3">
        <v>244400</v>
      </c>
      <c r="J2103" s="3">
        <v>274800</v>
      </c>
      <c r="K2103" s="3">
        <v>248100</v>
      </c>
      <c r="L2103" s="3">
        <v>278800</v>
      </c>
      <c r="M2103" s="3">
        <v>251900</v>
      </c>
      <c r="N2103" s="3">
        <v>278800</v>
      </c>
      <c r="O2103" s="11">
        <v>269500</v>
      </c>
      <c r="P2103" s="11">
        <v>296200</v>
      </c>
      <c r="Q2103" s="11">
        <v>283000</v>
      </c>
      <c r="R2103" s="11">
        <v>310600</v>
      </c>
    </row>
    <row r="2104" spans="1:18" hidden="1">
      <c r="A2104" s="10" t="s">
        <v>3140</v>
      </c>
      <c r="B2104" s="10" t="str">
        <f t="shared" si="68"/>
        <v>NODR004</v>
      </c>
      <c r="C2104" s="4" t="s">
        <v>3073</v>
      </c>
      <c r="D2104" s="4" t="s">
        <v>84</v>
      </c>
      <c r="E2104" s="4" t="s">
        <v>142</v>
      </c>
      <c r="F2104" s="4">
        <v>4.2300000000000004</v>
      </c>
      <c r="G2104" s="4">
        <v>4</v>
      </c>
      <c r="H2104" s="4" t="s">
        <v>22</v>
      </c>
      <c r="I2104" s="3">
        <v>244400</v>
      </c>
      <c r="J2104" s="3">
        <v>274800</v>
      </c>
      <c r="K2104" s="3">
        <v>248100</v>
      </c>
      <c r="L2104" s="3">
        <v>278800</v>
      </c>
      <c r="M2104" s="3">
        <v>251900</v>
      </c>
      <c r="N2104" s="3">
        <v>278800</v>
      </c>
      <c r="O2104" s="11">
        <v>269500</v>
      </c>
      <c r="P2104" s="11">
        <v>296200</v>
      </c>
      <c r="Q2104" s="11">
        <v>283000</v>
      </c>
      <c r="R2104" s="11">
        <v>310600</v>
      </c>
    </row>
    <row r="2105" spans="1:18" hidden="1">
      <c r="A2105" s="10" t="s">
        <v>3141</v>
      </c>
      <c r="B2105" s="10" t="str">
        <f t="shared" si="68"/>
        <v>NODR004</v>
      </c>
      <c r="C2105" s="4" t="s">
        <v>3075</v>
      </c>
      <c r="D2105" s="4" t="s">
        <v>84</v>
      </c>
      <c r="E2105" s="4" t="s">
        <v>142</v>
      </c>
      <c r="F2105" s="4">
        <v>4.2300000000000004</v>
      </c>
      <c r="G2105" s="4">
        <v>4</v>
      </c>
      <c r="H2105" s="4" t="s">
        <v>22</v>
      </c>
      <c r="I2105" s="3">
        <v>244400</v>
      </c>
      <c r="J2105" s="3">
        <v>274800</v>
      </c>
      <c r="K2105" s="3">
        <v>248100</v>
      </c>
      <c r="L2105" s="3">
        <v>278800</v>
      </c>
      <c r="M2105" s="3">
        <v>251900</v>
      </c>
      <c r="N2105" s="3">
        <v>278800</v>
      </c>
      <c r="O2105" s="11">
        <v>269500</v>
      </c>
      <c r="P2105" s="11">
        <v>296200</v>
      </c>
      <c r="Q2105" s="11">
        <v>283000</v>
      </c>
      <c r="R2105" s="11">
        <v>310600</v>
      </c>
    </row>
    <row r="2106" spans="1:18" hidden="1">
      <c r="A2106" s="10" t="s">
        <v>3142</v>
      </c>
      <c r="B2106" s="10" t="str">
        <f t="shared" si="68"/>
        <v>NODR004</v>
      </c>
      <c r="C2106" s="4" t="s">
        <v>3077</v>
      </c>
      <c r="D2106" s="4" t="s">
        <v>84</v>
      </c>
      <c r="E2106" s="4" t="s">
        <v>142</v>
      </c>
      <c r="F2106" s="4">
        <v>4.2300000000000004</v>
      </c>
      <c r="G2106" s="4">
        <v>4</v>
      </c>
      <c r="H2106" s="4" t="s">
        <v>22</v>
      </c>
      <c r="I2106" s="3">
        <v>244400</v>
      </c>
      <c r="J2106" s="3">
        <v>274800</v>
      </c>
      <c r="K2106" s="3">
        <v>248100</v>
      </c>
      <c r="L2106" s="3">
        <v>278800</v>
      </c>
      <c r="M2106" s="3">
        <v>251900</v>
      </c>
      <c r="N2106" s="3">
        <v>278800</v>
      </c>
      <c r="O2106" s="11">
        <v>269500</v>
      </c>
      <c r="P2106" s="11">
        <v>296200</v>
      </c>
      <c r="Q2106" s="11">
        <v>283000</v>
      </c>
      <c r="R2106" s="11">
        <v>310600</v>
      </c>
    </row>
    <row r="2107" spans="1:18" hidden="1">
      <c r="A2107" s="10" t="s">
        <v>3143</v>
      </c>
      <c r="B2107" s="10" t="str">
        <f t="shared" si="68"/>
        <v>NODR004</v>
      </c>
      <c r="C2107" s="4" t="s">
        <v>3079</v>
      </c>
      <c r="D2107" s="4" t="s">
        <v>84</v>
      </c>
      <c r="E2107" s="4" t="s">
        <v>142</v>
      </c>
      <c r="F2107" s="4">
        <v>4.2300000000000004</v>
      </c>
      <c r="G2107" s="4">
        <v>4</v>
      </c>
      <c r="H2107" s="4" t="s">
        <v>22</v>
      </c>
      <c r="I2107" s="3">
        <v>244400</v>
      </c>
      <c r="J2107" s="3">
        <v>274800</v>
      </c>
      <c r="K2107" s="3">
        <v>248100</v>
      </c>
      <c r="L2107" s="3">
        <v>278800</v>
      </c>
      <c r="M2107" s="3">
        <v>251900</v>
      </c>
      <c r="N2107" s="3">
        <v>278800</v>
      </c>
      <c r="O2107" s="11">
        <v>269500</v>
      </c>
      <c r="P2107" s="11">
        <v>296200</v>
      </c>
      <c r="Q2107" s="11">
        <v>283000</v>
      </c>
      <c r="R2107" s="11">
        <v>310600</v>
      </c>
    </row>
    <row r="2108" spans="1:18" hidden="1">
      <c r="A2108" s="10" t="s">
        <v>3144</v>
      </c>
      <c r="B2108" s="10" t="str">
        <f t="shared" si="68"/>
        <v>NODR004</v>
      </c>
      <c r="C2108" s="4" t="s">
        <v>3081</v>
      </c>
      <c r="D2108" s="4" t="s">
        <v>84</v>
      </c>
      <c r="E2108" s="4" t="s">
        <v>142</v>
      </c>
      <c r="F2108" s="4">
        <v>4.2300000000000004</v>
      </c>
      <c r="G2108" s="4">
        <v>4</v>
      </c>
      <c r="H2108" s="4" t="s">
        <v>22</v>
      </c>
      <c r="I2108" s="3">
        <v>244400</v>
      </c>
      <c r="J2108" s="3">
        <v>274800</v>
      </c>
      <c r="K2108" s="3">
        <v>248100</v>
      </c>
      <c r="L2108" s="3">
        <v>278800</v>
      </c>
      <c r="M2108" s="3">
        <v>251900</v>
      </c>
      <c r="N2108" s="3">
        <v>278800</v>
      </c>
      <c r="O2108" s="11">
        <v>269500</v>
      </c>
      <c r="P2108" s="11">
        <v>296200</v>
      </c>
      <c r="Q2108" s="11">
        <v>283000</v>
      </c>
      <c r="R2108" s="11">
        <v>310600</v>
      </c>
    </row>
    <row r="2109" spans="1:18" hidden="1">
      <c r="A2109" s="10" t="s">
        <v>3145</v>
      </c>
      <c r="B2109" s="10" t="str">
        <f t="shared" si="68"/>
        <v>NODR004</v>
      </c>
      <c r="C2109" s="4" t="s">
        <v>3083</v>
      </c>
      <c r="D2109" s="4" t="s">
        <v>84</v>
      </c>
      <c r="E2109" s="4" t="s">
        <v>142</v>
      </c>
      <c r="F2109" s="4">
        <v>4.2300000000000004</v>
      </c>
      <c r="G2109" s="4">
        <v>4</v>
      </c>
      <c r="H2109" s="4" t="s">
        <v>22</v>
      </c>
      <c r="I2109" s="3">
        <v>244400</v>
      </c>
      <c r="J2109" s="3">
        <v>274800</v>
      </c>
      <c r="K2109" s="3">
        <v>248100</v>
      </c>
      <c r="L2109" s="3">
        <v>278800</v>
      </c>
      <c r="M2109" s="3">
        <v>251900</v>
      </c>
      <c r="N2109" s="3">
        <v>278800</v>
      </c>
      <c r="O2109" s="11">
        <v>269500</v>
      </c>
      <c r="P2109" s="11">
        <v>296200</v>
      </c>
      <c r="Q2109" s="11">
        <v>283000</v>
      </c>
      <c r="R2109" s="11">
        <v>310600</v>
      </c>
    </row>
    <row r="2110" spans="1:18" hidden="1">
      <c r="A2110" s="10" t="s">
        <v>3146</v>
      </c>
      <c r="B2110" s="10" t="str">
        <f t="shared" si="68"/>
        <v>NODR004</v>
      </c>
      <c r="C2110" s="4" t="s">
        <v>3085</v>
      </c>
      <c r="D2110" s="4" t="s">
        <v>84</v>
      </c>
      <c r="E2110" s="4" t="s">
        <v>142</v>
      </c>
      <c r="F2110" s="4">
        <v>4.2300000000000004</v>
      </c>
      <c r="G2110" s="4">
        <v>4</v>
      </c>
      <c r="H2110" s="4" t="s">
        <v>22</v>
      </c>
      <c r="I2110" s="3">
        <v>244400</v>
      </c>
      <c r="J2110" s="3">
        <v>274800</v>
      </c>
      <c r="K2110" s="3">
        <v>248100</v>
      </c>
      <c r="L2110" s="3">
        <v>278800</v>
      </c>
      <c r="M2110" s="3">
        <v>251900</v>
      </c>
      <c r="N2110" s="3">
        <v>278800</v>
      </c>
      <c r="O2110" s="11">
        <v>269500</v>
      </c>
      <c r="P2110" s="11">
        <v>296200</v>
      </c>
      <c r="Q2110" s="11">
        <v>283000</v>
      </c>
      <c r="R2110" s="11">
        <v>310600</v>
      </c>
    </row>
    <row r="2111" spans="1:18" hidden="1">
      <c r="A2111" s="10" t="s">
        <v>3147</v>
      </c>
      <c r="B2111" s="10" t="str">
        <f t="shared" si="68"/>
        <v>NODR004</v>
      </c>
      <c r="C2111" s="4" t="s">
        <v>3087</v>
      </c>
      <c r="D2111" s="4" t="s">
        <v>84</v>
      </c>
      <c r="E2111" s="4" t="s">
        <v>142</v>
      </c>
      <c r="F2111" s="4">
        <v>4.2300000000000004</v>
      </c>
      <c r="G2111" s="4">
        <v>4</v>
      </c>
      <c r="H2111" s="4" t="s">
        <v>22</v>
      </c>
      <c r="I2111" s="3">
        <v>244400</v>
      </c>
      <c r="J2111" s="3">
        <v>274800</v>
      </c>
      <c r="K2111" s="3">
        <v>248100</v>
      </c>
      <c r="L2111" s="3">
        <v>278800</v>
      </c>
      <c r="M2111" s="3">
        <v>251900</v>
      </c>
      <c r="N2111" s="3">
        <v>278800</v>
      </c>
      <c r="O2111" s="11">
        <v>269500</v>
      </c>
      <c r="P2111" s="11">
        <v>296200</v>
      </c>
      <c r="Q2111" s="11">
        <v>283000</v>
      </c>
      <c r="R2111" s="11">
        <v>310600</v>
      </c>
    </row>
    <row r="2112" spans="1:18" hidden="1">
      <c r="A2112" s="10" t="s">
        <v>3148</v>
      </c>
      <c r="B2112" s="10" t="str">
        <f t="shared" si="68"/>
        <v>NODR004</v>
      </c>
      <c r="C2112" s="4" t="s">
        <v>3089</v>
      </c>
      <c r="D2112" s="4" t="s">
        <v>84</v>
      </c>
      <c r="E2112" s="4" t="s">
        <v>142</v>
      </c>
      <c r="F2112" s="4">
        <v>4.2300000000000004</v>
      </c>
      <c r="G2112" s="4">
        <v>4</v>
      </c>
      <c r="H2112" s="4" t="s">
        <v>22</v>
      </c>
      <c r="I2112" s="3">
        <v>244400</v>
      </c>
      <c r="J2112" s="3">
        <v>274800</v>
      </c>
      <c r="K2112" s="3">
        <v>248100</v>
      </c>
      <c r="L2112" s="3">
        <v>278800</v>
      </c>
      <c r="M2112" s="3">
        <v>251900</v>
      </c>
      <c r="N2112" s="3">
        <v>278800</v>
      </c>
      <c r="O2112" s="11">
        <v>269500</v>
      </c>
      <c r="P2112" s="11">
        <v>296200</v>
      </c>
      <c r="Q2112" s="11">
        <v>283000</v>
      </c>
      <c r="R2112" s="11">
        <v>310600</v>
      </c>
    </row>
    <row r="2113" spans="1:18" hidden="1">
      <c r="A2113" s="10" t="s">
        <v>3149</v>
      </c>
      <c r="B2113" s="10" t="str">
        <f t="shared" si="68"/>
        <v>NODR004</v>
      </c>
      <c r="C2113" s="4" t="s">
        <v>3091</v>
      </c>
      <c r="D2113" s="4" t="s">
        <v>84</v>
      </c>
      <c r="E2113" s="4" t="s">
        <v>142</v>
      </c>
      <c r="F2113" s="4">
        <v>4.2300000000000004</v>
      </c>
      <c r="G2113" s="4">
        <v>4</v>
      </c>
      <c r="H2113" s="4" t="s">
        <v>22</v>
      </c>
      <c r="I2113" s="3">
        <v>244400</v>
      </c>
      <c r="J2113" s="3">
        <v>274800</v>
      </c>
      <c r="K2113" s="3">
        <v>248100</v>
      </c>
      <c r="L2113" s="3">
        <v>278800</v>
      </c>
      <c r="M2113" s="3">
        <v>251900</v>
      </c>
      <c r="N2113" s="3">
        <v>278800</v>
      </c>
      <c r="O2113" s="11">
        <v>269500</v>
      </c>
      <c r="P2113" s="11">
        <v>296200</v>
      </c>
      <c r="Q2113" s="11">
        <v>283000</v>
      </c>
      <c r="R2113" s="11">
        <v>310600</v>
      </c>
    </row>
    <row r="2114" spans="1:18" hidden="1">
      <c r="A2114" s="10" t="s">
        <v>3150</v>
      </c>
      <c r="B2114" s="10" t="str">
        <f t="shared" si="68"/>
        <v>NODR004</v>
      </c>
      <c r="C2114" s="4" t="s">
        <v>3093</v>
      </c>
      <c r="D2114" s="4" t="s">
        <v>84</v>
      </c>
      <c r="E2114" s="4" t="s">
        <v>142</v>
      </c>
      <c r="F2114" s="4">
        <v>4.2300000000000004</v>
      </c>
      <c r="G2114" s="4">
        <v>4</v>
      </c>
      <c r="H2114" s="4" t="s">
        <v>22</v>
      </c>
      <c r="I2114" s="3">
        <v>244400</v>
      </c>
      <c r="J2114" s="3">
        <v>274800</v>
      </c>
      <c r="K2114" s="3">
        <v>248100</v>
      </c>
      <c r="L2114" s="3">
        <v>278800</v>
      </c>
      <c r="M2114" s="3">
        <v>251900</v>
      </c>
      <c r="N2114" s="3">
        <v>278800</v>
      </c>
      <c r="O2114" s="11">
        <v>269500</v>
      </c>
      <c r="P2114" s="11">
        <v>296200</v>
      </c>
      <c r="Q2114" s="11">
        <v>283000</v>
      </c>
      <c r="R2114" s="11">
        <v>310600</v>
      </c>
    </row>
    <row r="2115" spans="1:18" hidden="1">
      <c r="A2115" s="10" t="s">
        <v>3151</v>
      </c>
      <c r="B2115" s="10" t="str">
        <f t="shared" si="68"/>
        <v>NODR004</v>
      </c>
      <c r="C2115" s="4" t="s">
        <v>3095</v>
      </c>
      <c r="D2115" s="4" t="s">
        <v>84</v>
      </c>
      <c r="E2115" s="4" t="s">
        <v>142</v>
      </c>
      <c r="F2115" s="4">
        <v>4.2300000000000004</v>
      </c>
      <c r="G2115" s="4">
        <v>4</v>
      </c>
      <c r="H2115" s="4" t="s">
        <v>22</v>
      </c>
      <c r="I2115" s="3">
        <v>244400</v>
      </c>
      <c r="J2115" s="3">
        <v>274800</v>
      </c>
      <c r="K2115" s="3">
        <v>248100</v>
      </c>
      <c r="L2115" s="3">
        <v>278800</v>
      </c>
      <c r="M2115" s="3">
        <v>251900</v>
      </c>
      <c r="N2115" s="3">
        <v>278800</v>
      </c>
      <c r="O2115" s="11">
        <v>269500</v>
      </c>
      <c r="P2115" s="11">
        <v>296200</v>
      </c>
      <c r="Q2115" s="11">
        <v>283000</v>
      </c>
      <c r="R2115" s="11">
        <v>310600</v>
      </c>
    </row>
    <row r="2116" spans="1:18" hidden="1">
      <c r="A2116" s="10" t="s">
        <v>3152</v>
      </c>
      <c r="B2116" s="10" t="str">
        <f t="shared" si="68"/>
        <v>NODR004</v>
      </c>
      <c r="C2116" s="4" t="s">
        <v>3097</v>
      </c>
      <c r="D2116" s="4" t="s">
        <v>84</v>
      </c>
      <c r="E2116" s="4" t="s">
        <v>142</v>
      </c>
      <c r="F2116" s="4">
        <v>4.2300000000000004</v>
      </c>
      <c r="G2116" s="4">
        <v>4</v>
      </c>
      <c r="H2116" s="4" t="s">
        <v>22</v>
      </c>
      <c r="I2116" s="3">
        <v>244400</v>
      </c>
      <c r="J2116" s="3">
        <v>274800</v>
      </c>
      <c r="K2116" s="3">
        <v>248100</v>
      </c>
      <c r="L2116" s="3">
        <v>278800</v>
      </c>
      <c r="M2116" s="3">
        <v>251900</v>
      </c>
      <c r="N2116" s="3">
        <v>278800</v>
      </c>
      <c r="O2116" s="11">
        <v>269500</v>
      </c>
      <c r="P2116" s="11">
        <v>296200</v>
      </c>
      <c r="Q2116" s="11">
        <v>283000</v>
      </c>
      <c r="R2116" s="11">
        <v>310600</v>
      </c>
    </row>
    <row r="2117" spans="1:18" hidden="1">
      <c r="A2117" s="10" t="s">
        <v>3153</v>
      </c>
      <c r="B2117" s="10" t="str">
        <f>A2117</f>
        <v>NODR004KBA</v>
      </c>
      <c r="C2117" s="4" t="s">
        <v>3099</v>
      </c>
      <c r="D2117" s="4" t="s">
        <v>75</v>
      </c>
      <c r="E2117" s="4" t="s">
        <v>142</v>
      </c>
      <c r="F2117" s="4">
        <v>4.13</v>
      </c>
      <c r="G2117" s="4">
        <v>4</v>
      </c>
      <c r="H2117" s="4" t="s">
        <v>22</v>
      </c>
      <c r="I2117" s="3">
        <v>251900</v>
      </c>
      <c r="J2117" s="3">
        <v>281100</v>
      </c>
      <c r="K2117" s="3">
        <v>251900</v>
      </c>
      <c r="L2117" s="3">
        <v>281100</v>
      </c>
      <c r="M2117" s="3">
        <v>251900</v>
      </c>
      <c r="N2117" s="3">
        <v>281100</v>
      </c>
      <c r="O2117" s="3">
        <v>269500</v>
      </c>
      <c r="P2117" s="3">
        <v>295200</v>
      </c>
      <c r="Q2117" s="11">
        <v>283000</v>
      </c>
      <c r="R2117" s="11">
        <v>309600</v>
      </c>
    </row>
    <row r="2118" spans="1:18" hidden="1">
      <c r="A2118" s="10" t="s">
        <v>3154</v>
      </c>
      <c r="B2118" s="10" t="str">
        <f>A2118</f>
        <v>NODR004KBB</v>
      </c>
      <c r="C2118" s="4" t="s">
        <v>3101</v>
      </c>
      <c r="D2118" s="4" t="s">
        <v>75</v>
      </c>
      <c r="E2118" s="4" t="s">
        <v>142</v>
      </c>
      <c r="F2118" s="4">
        <v>4.01</v>
      </c>
      <c r="G2118" s="4">
        <v>4</v>
      </c>
      <c r="H2118" s="4" t="s">
        <v>22</v>
      </c>
      <c r="I2118" s="3">
        <v>231200</v>
      </c>
      <c r="J2118" s="3">
        <v>258600</v>
      </c>
      <c r="K2118" s="3">
        <v>241800</v>
      </c>
      <c r="L2118" s="3">
        <v>270100</v>
      </c>
      <c r="M2118" s="3">
        <v>241800</v>
      </c>
      <c r="N2118" s="3">
        <v>270100</v>
      </c>
      <c r="O2118" s="3">
        <v>258700</v>
      </c>
      <c r="P2118" s="3">
        <v>283600</v>
      </c>
      <c r="Q2118" s="11">
        <v>271700</v>
      </c>
      <c r="R2118" s="11">
        <v>297400</v>
      </c>
    </row>
    <row r="2119" spans="1:18" hidden="1">
      <c r="A2119" s="10" t="s">
        <v>3155</v>
      </c>
      <c r="B2119" s="10" t="str">
        <f>A2119</f>
        <v>NODR004KBC</v>
      </c>
      <c r="C2119" s="4" t="s">
        <v>3103</v>
      </c>
      <c r="D2119" s="4" t="s">
        <v>75</v>
      </c>
      <c r="E2119" s="4" t="s">
        <v>142</v>
      </c>
      <c r="F2119" s="4">
        <v>3.85</v>
      </c>
      <c r="G2119" s="4">
        <v>4</v>
      </c>
      <c r="H2119" s="4" t="s">
        <v>22</v>
      </c>
      <c r="I2119" s="3">
        <v>219800</v>
      </c>
      <c r="J2119" s="3">
        <v>246300</v>
      </c>
      <c r="K2119" s="3">
        <v>231700</v>
      </c>
      <c r="L2119" s="3">
        <v>259200</v>
      </c>
      <c r="M2119" s="3">
        <v>231700</v>
      </c>
      <c r="N2119" s="3">
        <v>259200</v>
      </c>
      <c r="O2119" s="3">
        <v>247900</v>
      </c>
      <c r="P2119" s="3">
        <v>279200</v>
      </c>
      <c r="Q2119" s="11">
        <v>260400</v>
      </c>
      <c r="R2119" s="11">
        <v>285500</v>
      </c>
    </row>
    <row r="2120" spans="1:18" hidden="1">
      <c r="A2120" s="10" t="s">
        <v>3156</v>
      </c>
      <c r="B2120" s="10" t="str">
        <f>A2120</f>
        <v>NODR004KBY</v>
      </c>
      <c r="C2120" s="4" t="s">
        <v>3105</v>
      </c>
      <c r="D2120" s="4" t="s">
        <v>75</v>
      </c>
      <c r="E2120" s="4" t="s">
        <v>142</v>
      </c>
      <c r="F2120" s="4">
        <v>3.85</v>
      </c>
      <c r="G2120" s="4">
        <v>4</v>
      </c>
      <c r="H2120" s="4" t="s">
        <v>22</v>
      </c>
      <c r="I2120" s="3">
        <v>260400</v>
      </c>
      <c r="J2120" s="3">
        <v>290300</v>
      </c>
      <c r="K2120" s="3">
        <v>260400</v>
      </c>
      <c r="L2120" s="3">
        <v>290300</v>
      </c>
      <c r="M2120" s="3">
        <v>262000</v>
      </c>
      <c r="N2120" s="3">
        <v>290300</v>
      </c>
      <c r="O2120" s="3">
        <v>280300</v>
      </c>
      <c r="P2120" s="3">
        <v>304800</v>
      </c>
      <c r="Q2120" s="11">
        <v>294300</v>
      </c>
      <c r="R2120" s="11">
        <v>319600</v>
      </c>
    </row>
    <row r="2121" spans="1:18" hidden="1">
      <c r="A2121" s="10" t="s">
        <v>3157</v>
      </c>
      <c r="B2121" s="10" t="str">
        <f t="shared" ref="B2121:B2167" si="69">LEFT(A2121,7)</f>
        <v>NODR020</v>
      </c>
      <c r="C2121" s="4" t="s">
        <v>3005</v>
      </c>
      <c r="D2121" s="4" t="s">
        <v>84</v>
      </c>
      <c r="E2121" s="4" t="s">
        <v>146</v>
      </c>
      <c r="F2121" s="4">
        <v>21.11</v>
      </c>
      <c r="G2121" s="4">
        <v>1</v>
      </c>
      <c r="H2121" s="4" t="s">
        <v>147</v>
      </c>
      <c r="I2121" s="15">
        <v>1122200</v>
      </c>
      <c r="J2121" s="3">
        <v>1263700</v>
      </c>
      <c r="K2121" s="3">
        <v>1139000</v>
      </c>
      <c r="L2121" s="3">
        <v>1282000</v>
      </c>
      <c r="M2121" s="3">
        <v>1149700</v>
      </c>
      <c r="N2121" s="3">
        <v>1282000</v>
      </c>
      <c r="O2121" s="11">
        <v>1230200</v>
      </c>
      <c r="P2121" s="3">
        <v>1362300</v>
      </c>
      <c r="Q2121" s="11">
        <v>1291700</v>
      </c>
      <c r="R2121" s="11">
        <v>1428200</v>
      </c>
    </row>
    <row r="2122" spans="1:18" hidden="1">
      <c r="A2122" s="10" t="s">
        <v>3158</v>
      </c>
      <c r="B2122" s="10" t="str">
        <f t="shared" si="69"/>
        <v>NODR020</v>
      </c>
      <c r="C2122" s="4" t="s">
        <v>3007</v>
      </c>
      <c r="D2122" s="4" t="s">
        <v>84</v>
      </c>
      <c r="E2122" s="4" t="s">
        <v>146</v>
      </c>
      <c r="F2122" s="4">
        <v>21.11</v>
      </c>
      <c r="G2122" s="4">
        <v>1</v>
      </c>
      <c r="H2122" s="4" t="s">
        <v>147</v>
      </c>
      <c r="I2122" s="15">
        <v>1122200</v>
      </c>
      <c r="J2122" s="3">
        <v>1263700</v>
      </c>
      <c r="K2122" s="3">
        <v>1139000</v>
      </c>
      <c r="L2122" s="3">
        <v>1282000</v>
      </c>
      <c r="M2122" s="3">
        <v>1149700</v>
      </c>
      <c r="N2122" s="3">
        <v>1282000</v>
      </c>
      <c r="O2122" s="11">
        <v>1230200</v>
      </c>
      <c r="P2122" s="3">
        <v>1362300</v>
      </c>
      <c r="Q2122" s="11">
        <v>1291700</v>
      </c>
      <c r="R2122" s="11">
        <v>1428200</v>
      </c>
    </row>
    <row r="2123" spans="1:18" hidden="1">
      <c r="A2123" s="10" t="s">
        <v>3159</v>
      </c>
      <c r="B2123" s="10" t="str">
        <f t="shared" si="69"/>
        <v>NODR020</v>
      </c>
      <c r="C2123" s="4" t="s">
        <v>3009</v>
      </c>
      <c r="D2123" s="4" t="s">
        <v>84</v>
      </c>
      <c r="E2123" s="4" t="s">
        <v>146</v>
      </c>
      <c r="F2123" s="4">
        <v>21.11</v>
      </c>
      <c r="G2123" s="4">
        <v>1</v>
      </c>
      <c r="H2123" s="4" t="s">
        <v>147</v>
      </c>
      <c r="I2123" s="15">
        <v>1122200</v>
      </c>
      <c r="J2123" s="3">
        <v>1263700</v>
      </c>
      <c r="K2123" s="3">
        <v>1139000</v>
      </c>
      <c r="L2123" s="3">
        <v>1282000</v>
      </c>
      <c r="M2123" s="3">
        <v>1149700</v>
      </c>
      <c r="N2123" s="3">
        <v>1282000</v>
      </c>
      <c r="O2123" s="11">
        <v>1230200</v>
      </c>
      <c r="P2123" s="3">
        <v>1362300</v>
      </c>
      <c r="Q2123" s="11">
        <v>1291700</v>
      </c>
      <c r="R2123" s="11">
        <v>1428200</v>
      </c>
    </row>
    <row r="2124" spans="1:18" hidden="1">
      <c r="A2124" s="10" t="s">
        <v>3160</v>
      </c>
      <c r="B2124" s="10" t="str">
        <f t="shared" si="69"/>
        <v>NODR020</v>
      </c>
      <c r="C2124" s="4" t="s">
        <v>3011</v>
      </c>
      <c r="D2124" s="4" t="s">
        <v>84</v>
      </c>
      <c r="E2124" s="4" t="s">
        <v>146</v>
      </c>
      <c r="F2124" s="4">
        <v>21.11</v>
      </c>
      <c r="G2124" s="4">
        <v>1</v>
      </c>
      <c r="H2124" s="4" t="s">
        <v>147</v>
      </c>
      <c r="I2124" s="15">
        <v>1122200</v>
      </c>
      <c r="J2124" s="3">
        <v>1263700</v>
      </c>
      <c r="K2124" s="3">
        <v>1139000</v>
      </c>
      <c r="L2124" s="3">
        <v>1282000</v>
      </c>
      <c r="M2124" s="3">
        <v>1149700</v>
      </c>
      <c r="N2124" s="3">
        <v>1282000</v>
      </c>
      <c r="O2124" s="11">
        <v>1230200</v>
      </c>
      <c r="P2124" s="3">
        <v>1362300</v>
      </c>
      <c r="Q2124" s="11">
        <v>1291700</v>
      </c>
      <c r="R2124" s="11">
        <v>1428200</v>
      </c>
    </row>
    <row r="2125" spans="1:18" hidden="1">
      <c r="A2125" s="10" t="s">
        <v>3161</v>
      </c>
      <c r="B2125" s="10" t="str">
        <f t="shared" si="69"/>
        <v>NODR020</v>
      </c>
      <c r="C2125" s="4" t="s">
        <v>3013</v>
      </c>
      <c r="D2125" s="4" t="s">
        <v>84</v>
      </c>
      <c r="E2125" s="4" t="s">
        <v>146</v>
      </c>
      <c r="F2125" s="4">
        <v>21.11</v>
      </c>
      <c r="G2125" s="4">
        <v>1</v>
      </c>
      <c r="H2125" s="4" t="s">
        <v>147</v>
      </c>
      <c r="I2125" s="15">
        <v>1122200</v>
      </c>
      <c r="J2125" s="3">
        <v>1263700</v>
      </c>
      <c r="K2125" s="3">
        <v>1139000</v>
      </c>
      <c r="L2125" s="3">
        <v>1282000</v>
      </c>
      <c r="M2125" s="3">
        <v>1149700</v>
      </c>
      <c r="N2125" s="3">
        <v>1282000</v>
      </c>
      <c r="O2125" s="11">
        <v>1230200</v>
      </c>
      <c r="P2125" s="3">
        <v>1362300</v>
      </c>
      <c r="Q2125" s="11">
        <v>1291700</v>
      </c>
      <c r="R2125" s="11">
        <v>1428200</v>
      </c>
    </row>
    <row r="2126" spans="1:18" hidden="1">
      <c r="A2126" s="10" t="s">
        <v>3162</v>
      </c>
      <c r="B2126" s="10" t="str">
        <f t="shared" si="69"/>
        <v>NODR020</v>
      </c>
      <c r="C2126" s="4" t="s">
        <v>3015</v>
      </c>
      <c r="D2126" s="4" t="s">
        <v>84</v>
      </c>
      <c r="E2126" s="4" t="s">
        <v>146</v>
      </c>
      <c r="F2126" s="4">
        <v>21.11</v>
      </c>
      <c r="G2126" s="4">
        <v>1</v>
      </c>
      <c r="H2126" s="4" t="s">
        <v>147</v>
      </c>
      <c r="I2126" s="15">
        <v>1122200</v>
      </c>
      <c r="J2126" s="3">
        <v>1263700</v>
      </c>
      <c r="K2126" s="3">
        <v>1139000</v>
      </c>
      <c r="L2126" s="3">
        <v>1282000</v>
      </c>
      <c r="M2126" s="3">
        <v>1149700</v>
      </c>
      <c r="N2126" s="3">
        <v>1282000</v>
      </c>
      <c r="O2126" s="11">
        <v>1230200</v>
      </c>
      <c r="P2126" s="3">
        <v>1362300</v>
      </c>
      <c r="Q2126" s="11">
        <v>1291700</v>
      </c>
      <c r="R2126" s="11">
        <v>1428200</v>
      </c>
    </row>
    <row r="2127" spans="1:18" hidden="1">
      <c r="A2127" s="10" t="s">
        <v>3163</v>
      </c>
      <c r="B2127" s="10" t="str">
        <f t="shared" si="69"/>
        <v>NODR020</v>
      </c>
      <c r="C2127" s="4" t="s">
        <v>3017</v>
      </c>
      <c r="D2127" s="4" t="s">
        <v>84</v>
      </c>
      <c r="E2127" s="4" t="s">
        <v>146</v>
      </c>
      <c r="F2127" s="4">
        <v>21.11</v>
      </c>
      <c r="G2127" s="4">
        <v>1</v>
      </c>
      <c r="H2127" s="4" t="s">
        <v>147</v>
      </c>
      <c r="I2127" s="15">
        <v>1122200</v>
      </c>
      <c r="J2127" s="3">
        <v>1263700</v>
      </c>
      <c r="K2127" s="3">
        <v>1139000</v>
      </c>
      <c r="L2127" s="3">
        <v>1282000</v>
      </c>
      <c r="M2127" s="3">
        <v>1149700</v>
      </c>
      <c r="N2127" s="3">
        <v>1282000</v>
      </c>
      <c r="O2127" s="11">
        <v>1230200</v>
      </c>
      <c r="P2127" s="3">
        <v>1362300</v>
      </c>
      <c r="Q2127" s="11">
        <v>1291700</v>
      </c>
      <c r="R2127" s="11">
        <v>1428200</v>
      </c>
    </row>
    <row r="2128" spans="1:18" hidden="1">
      <c r="A2128" s="10" t="s">
        <v>3164</v>
      </c>
      <c r="B2128" s="10" t="str">
        <f t="shared" si="69"/>
        <v>NODR020</v>
      </c>
      <c r="C2128" s="4" t="s">
        <v>3019</v>
      </c>
      <c r="D2128" s="4" t="s">
        <v>84</v>
      </c>
      <c r="E2128" s="4" t="s">
        <v>146</v>
      </c>
      <c r="F2128" s="4">
        <v>21.11</v>
      </c>
      <c r="G2128" s="4">
        <v>1</v>
      </c>
      <c r="H2128" s="4" t="s">
        <v>147</v>
      </c>
      <c r="I2128" s="15">
        <v>1122200</v>
      </c>
      <c r="J2128" s="3">
        <v>1263700</v>
      </c>
      <c r="K2128" s="3">
        <v>1139000</v>
      </c>
      <c r="L2128" s="3">
        <v>1282000</v>
      </c>
      <c r="M2128" s="3">
        <v>1149700</v>
      </c>
      <c r="N2128" s="3">
        <v>1282000</v>
      </c>
      <c r="O2128" s="11">
        <v>1230200</v>
      </c>
      <c r="P2128" s="3">
        <v>1362300</v>
      </c>
      <c r="Q2128" s="11">
        <v>1291700</v>
      </c>
      <c r="R2128" s="11">
        <v>1428200</v>
      </c>
    </row>
    <row r="2129" spans="1:18" hidden="1">
      <c r="A2129" s="10" t="s">
        <v>3165</v>
      </c>
      <c r="B2129" s="10" t="str">
        <f t="shared" si="69"/>
        <v>NODR020</v>
      </c>
      <c r="C2129" s="4" t="s">
        <v>3021</v>
      </c>
      <c r="D2129" s="4" t="s">
        <v>84</v>
      </c>
      <c r="E2129" s="4" t="s">
        <v>146</v>
      </c>
      <c r="F2129" s="4">
        <v>21.11</v>
      </c>
      <c r="G2129" s="4">
        <v>1</v>
      </c>
      <c r="H2129" s="4" t="s">
        <v>147</v>
      </c>
      <c r="I2129" s="15">
        <v>1122200</v>
      </c>
      <c r="J2129" s="3">
        <v>1263700</v>
      </c>
      <c r="K2129" s="3">
        <v>1139000</v>
      </c>
      <c r="L2129" s="3">
        <v>1282000</v>
      </c>
      <c r="M2129" s="3">
        <v>1149700</v>
      </c>
      <c r="N2129" s="3">
        <v>1282000</v>
      </c>
      <c r="O2129" s="11">
        <v>1230200</v>
      </c>
      <c r="P2129" s="3">
        <v>1362300</v>
      </c>
      <c r="Q2129" s="11">
        <v>1291700</v>
      </c>
      <c r="R2129" s="11">
        <v>1428200</v>
      </c>
    </row>
    <row r="2130" spans="1:18" hidden="1">
      <c r="A2130" s="10" t="s">
        <v>3166</v>
      </c>
      <c r="B2130" s="10" t="str">
        <f t="shared" si="69"/>
        <v>NODR020</v>
      </c>
      <c r="C2130" s="4" t="s">
        <v>3023</v>
      </c>
      <c r="D2130" s="4" t="s">
        <v>84</v>
      </c>
      <c r="E2130" s="4" t="s">
        <v>146</v>
      </c>
      <c r="F2130" s="4">
        <v>21.11</v>
      </c>
      <c r="G2130" s="4">
        <v>1</v>
      </c>
      <c r="H2130" s="4" t="s">
        <v>147</v>
      </c>
      <c r="I2130" s="15">
        <v>1122200</v>
      </c>
      <c r="J2130" s="3">
        <v>1263700</v>
      </c>
      <c r="K2130" s="3">
        <v>1139000</v>
      </c>
      <c r="L2130" s="3">
        <v>1282000</v>
      </c>
      <c r="M2130" s="3">
        <v>1149700</v>
      </c>
      <c r="N2130" s="3">
        <v>1282000</v>
      </c>
      <c r="O2130" s="11">
        <v>1230200</v>
      </c>
      <c r="P2130" s="3">
        <v>1362300</v>
      </c>
      <c r="Q2130" s="11">
        <v>1291700</v>
      </c>
      <c r="R2130" s="11">
        <v>1428200</v>
      </c>
    </row>
    <row r="2131" spans="1:18" hidden="1">
      <c r="A2131" s="10" t="s">
        <v>3167</v>
      </c>
      <c r="B2131" s="10" t="str">
        <f t="shared" si="69"/>
        <v>NODR020</v>
      </c>
      <c r="C2131" s="4" t="s">
        <v>3025</v>
      </c>
      <c r="D2131" s="4" t="s">
        <v>84</v>
      </c>
      <c r="E2131" s="4" t="s">
        <v>146</v>
      </c>
      <c r="F2131" s="4">
        <v>21.11</v>
      </c>
      <c r="G2131" s="4">
        <v>1</v>
      </c>
      <c r="H2131" s="4" t="s">
        <v>147</v>
      </c>
      <c r="I2131" s="15">
        <v>1122200</v>
      </c>
      <c r="J2131" s="3">
        <v>1263700</v>
      </c>
      <c r="K2131" s="3">
        <v>1139000</v>
      </c>
      <c r="L2131" s="3">
        <v>1282000</v>
      </c>
      <c r="M2131" s="3">
        <v>1149700</v>
      </c>
      <c r="N2131" s="3">
        <v>1282000</v>
      </c>
      <c r="O2131" s="11">
        <v>1230200</v>
      </c>
      <c r="P2131" s="3">
        <v>1362300</v>
      </c>
      <c r="Q2131" s="11">
        <v>1291700</v>
      </c>
      <c r="R2131" s="11">
        <v>1428200</v>
      </c>
    </row>
    <row r="2132" spans="1:18" hidden="1">
      <c r="A2132" s="10" t="s">
        <v>3168</v>
      </c>
      <c r="B2132" s="10" t="str">
        <f t="shared" si="69"/>
        <v>NODR020</v>
      </c>
      <c r="C2132" s="4" t="s">
        <v>3027</v>
      </c>
      <c r="D2132" s="4" t="s">
        <v>84</v>
      </c>
      <c r="E2132" s="4" t="s">
        <v>146</v>
      </c>
      <c r="F2132" s="4">
        <v>21.11</v>
      </c>
      <c r="G2132" s="4">
        <v>1</v>
      </c>
      <c r="H2132" s="4" t="s">
        <v>147</v>
      </c>
      <c r="I2132" s="15">
        <v>1122200</v>
      </c>
      <c r="J2132" s="3">
        <v>1263700</v>
      </c>
      <c r="K2132" s="3">
        <v>1139000</v>
      </c>
      <c r="L2132" s="3">
        <v>1282000</v>
      </c>
      <c r="M2132" s="3">
        <v>1149700</v>
      </c>
      <c r="N2132" s="3">
        <v>1282000</v>
      </c>
      <c r="O2132" s="11">
        <v>1230200</v>
      </c>
      <c r="P2132" s="3">
        <v>1362300</v>
      </c>
      <c r="Q2132" s="11">
        <v>1291700</v>
      </c>
      <c r="R2132" s="11">
        <v>1428200</v>
      </c>
    </row>
    <row r="2133" spans="1:18" hidden="1">
      <c r="A2133" s="10" t="s">
        <v>3169</v>
      </c>
      <c r="B2133" s="10" t="str">
        <f t="shared" si="69"/>
        <v>NODR020</v>
      </c>
      <c r="C2133" s="4" t="s">
        <v>3029</v>
      </c>
      <c r="D2133" s="4" t="s">
        <v>84</v>
      </c>
      <c r="E2133" s="4" t="s">
        <v>146</v>
      </c>
      <c r="F2133" s="4">
        <v>21.11</v>
      </c>
      <c r="G2133" s="4">
        <v>1</v>
      </c>
      <c r="H2133" s="4" t="s">
        <v>147</v>
      </c>
      <c r="I2133" s="15">
        <v>1122200</v>
      </c>
      <c r="J2133" s="3">
        <v>1263700</v>
      </c>
      <c r="K2133" s="3">
        <v>1139000</v>
      </c>
      <c r="L2133" s="3">
        <v>1282000</v>
      </c>
      <c r="M2133" s="3">
        <v>1149700</v>
      </c>
      <c r="N2133" s="3">
        <v>1282000</v>
      </c>
      <c r="O2133" s="11">
        <v>1230200</v>
      </c>
      <c r="P2133" s="3">
        <v>1362300</v>
      </c>
      <c r="Q2133" s="11">
        <v>1291700</v>
      </c>
      <c r="R2133" s="11">
        <v>1428200</v>
      </c>
    </row>
    <row r="2134" spans="1:18" hidden="1">
      <c r="A2134" s="10" t="s">
        <v>3170</v>
      </c>
      <c r="B2134" s="10" t="str">
        <f t="shared" si="69"/>
        <v>NODR020</v>
      </c>
      <c r="C2134" s="4" t="s">
        <v>3031</v>
      </c>
      <c r="D2134" s="4" t="s">
        <v>84</v>
      </c>
      <c r="E2134" s="4" t="s">
        <v>146</v>
      </c>
      <c r="F2134" s="4">
        <v>21.11</v>
      </c>
      <c r="G2134" s="4">
        <v>1</v>
      </c>
      <c r="H2134" s="4" t="s">
        <v>147</v>
      </c>
      <c r="I2134" s="15">
        <v>1122200</v>
      </c>
      <c r="J2134" s="3">
        <v>1263700</v>
      </c>
      <c r="K2134" s="3">
        <v>1139000</v>
      </c>
      <c r="L2134" s="3">
        <v>1282000</v>
      </c>
      <c r="M2134" s="3">
        <v>1149700</v>
      </c>
      <c r="N2134" s="3">
        <v>1282000</v>
      </c>
      <c r="O2134" s="11">
        <v>1230200</v>
      </c>
      <c r="P2134" s="3">
        <v>1362300</v>
      </c>
      <c r="Q2134" s="11">
        <v>1291700</v>
      </c>
      <c r="R2134" s="11">
        <v>1428200</v>
      </c>
    </row>
    <row r="2135" spans="1:18" hidden="1">
      <c r="A2135" s="10" t="s">
        <v>3171</v>
      </c>
      <c r="B2135" s="10" t="str">
        <f t="shared" si="69"/>
        <v>NODR020</v>
      </c>
      <c r="C2135" s="4" t="s">
        <v>3033</v>
      </c>
      <c r="D2135" s="4" t="s">
        <v>84</v>
      </c>
      <c r="E2135" s="4" t="s">
        <v>146</v>
      </c>
      <c r="F2135" s="4">
        <v>21.11</v>
      </c>
      <c r="G2135" s="4">
        <v>1</v>
      </c>
      <c r="H2135" s="4" t="s">
        <v>147</v>
      </c>
      <c r="I2135" s="15">
        <v>1122200</v>
      </c>
      <c r="J2135" s="3">
        <v>1263700</v>
      </c>
      <c r="K2135" s="3">
        <v>1139000</v>
      </c>
      <c r="L2135" s="3">
        <v>1282000</v>
      </c>
      <c r="M2135" s="3">
        <v>1149700</v>
      </c>
      <c r="N2135" s="3">
        <v>1282000</v>
      </c>
      <c r="O2135" s="11">
        <v>1230200</v>
      </c>
      <c r="P2135" s="3">
        <v>1362300</v>
      </c>
      <c r="Q2135" s="11">
        <v>1291700</v>
      </c>
      <c r="R2135" s="11">
        <v>1428200</v>
      </c>
    </row>
    <row r="2136" spans="1:18" hidden="1">
      <c r="A2136" s="10" t="s">
        <v>3172</v>
      </c>
      <c r="B2136" s="10" t="str">
        <f t="shared" si="69"/>
        <v>NODR020</v>
      </c>
      <c r="C2136" s="4" t="s">
        <v>3035</v>
      </c>
      <c r="D2136" s="4" t="s">
        <v>84</v>
      </c>
      <c r="E2136" s="4" t="s">
        <v>146</v>
      </c>
      <c r="F2136" s="4">
        <v>21.11</v>
      </c>
      <c r="G2136" s="4">
        <v>1</v>
      </c>
      <c r="H2136" s="4" t="s">
        <v>147</v>
      </c>
      <c r="I2136" s="15">
        <v>1122200</v>
      </c>
      <c r="J2136" s="3">
        <v>1263700</v>
      </c>
      <c r="K2136" s="3">
        <v>1139000</v>
      </c>
      <c r="L2136" s="3">
        <v>1282000</v>
      </c>
      <c r="M2136" s="3">
        <v>1149700</v>
      </c>
      <c r="N2136" s="3">
        <v>1282000</v>
      </c>
      <c r="O2136" s="11">
        <v>1230200</v>
      </c>
      <c r="P2136" s="3">
        <v>1362300</v>
      </c>
      <c r="Q2136" s="11">
        <v>1291700</v>
      </c>
      <c r="R2136" s="11">
        <v>1428200</v>
      </c>
    </row>
    <row r="2137" spans="1:18" hidden="1">
      <c r="A2137" s="10" t="s">
        <v>3173</v>
      </c>
      <c r="B2137" s="10" t="str">
        <f t="shared" si="69"/>
        <v>NODR020</v>
      </c>
      <c r="C2137" s="4" t="s">
        <v>3174</v>
      </c>
      <c r="D2137" s="4" t="s">
        <v>84</v>
      </c>
      <c r="E2137" s="4" t="s">
        <v>146</v>
      </c>
      <c r="F2137" s="4">
        <v>21.11</v>
      </c>
      <c r="G2137" s="4">
        <v>1</v>
      </c>
      <c r="H2137" s="4" t="s">
        <v>147</v>
      </c>
      <c r="I2137" s="15">
        <v>1122200</v>
      </c>
      <c r="J2137" s="3">
        <v>1263700</v>
      </c>
      <c r="K2137" s="3">
        <v>1139000</v>
      </c>
      <c r="L2137" s="3">
        <v>1282000</v>
      </c>
      <c r="M2137" s="3">
        <v>1149700</v>
      </c>
      <c r="N2137" s="3">
        <v>1282000</v>
      </c>
      <c r="O2137" s="11">
        <v>1230200</v>
      </c>
      <c r="P2137" s="3">
        <v>1362300</v>
      </c>
      <c r="Q2137" s="11">
        <v>1291700</v>
      </c>
      <c r="R2137" s="11">
        <v>1428200</v>
      </c>
    </row>
    <row r="2138" spans="1:18" hidden="1">
      <c r="A2138" s="10" t="s">
        <v>3175</v>
      </c>
      <c r="B2138" s="10" t="str">
        <f t="shared" si="69"/>
        <v>NODR020</v>
      </c>
      <c r="C2138" s="4" t="s">
        <v>3039</v>
      </c>
      <c r="D2138" s="4" t="s">
        <v>84</v>
      </c>
      <c r="E2138" s="4" t="s">
        <v>146</v>
      </c>
      <c r="F2138" s="4">
        <v>21.11</v>
      </c>
      <c r="G2138" s="4">
        <v>1</v>
      </c>
      <c r="H2138" s="4" t="s">
        <v>147</v>
      </c>
      <c r="I2138" s="15">
        <v>1122200</v>
      </c>
      <c r="J2138" s="3">
        <v>1263700</v>
      </c>
      <c r="K2138" s="3">
        <v>1139000</v>
      </c>
      <c r="L2138" s="3">
        <v>1282000</v>
      </c>
      <c r="M2138" s="3">
        <v>1149700</v>
      </c>
      <c r="N2138" s="3">
        <v>1282000</v>
      </c>
      <c r="O2138" s="11">
        <v>1230200</v>
      </c>
      <c r="P2138" s="3">
        <v>1362300</v>
      </c>
      <c r="Q2138" s="11">
        <v>1291700</v>
      </c>
      <c r="R2138" s="11">
        <v>1428200</v>
      </c>
    </row>
    <row r="2139" spans="1:18" hidden="1">
      <c r="A2139" s="10" t="s">
        <v>3176</v>
      </c>
      <c r="B2139" s="10" t="str">
        <f t="shared" si="69"/>
        <v>NODR020</v>
      </c>
      <c r="C2139" s="4" t="s">
        <v>3041</v>
      </c>
      <c r="D2139" s="4" t="s">
        <v>84</v>
      </c>
      <c r="E2139" s="4" t="s">
        <v>146</v>
      </c>
      <c r="F2139" s="4">
        <v>21.11</v>
      </c>
      <c r="G2139" s="4">
        <v>1</v>
      </c>
      <c r="H2139" s="4" t="s">
        <v>147</v>
      </c>
      <c r="I2139" s="15">
        <v>1122200</v>
      </c>
      <c r="J2139" s="3">
        <v>1263700</v>
      </c>
      <c r="K2139" s="3">
        <v>1139000</v>
      </c>
      <c r="L2139" s="3">
        <v>1282000</v>
      </c>
      <c r="M2139" s="3">
        <v>1149700</v>
      </c>
      <c r="N2139" s="3">
        <v>1282000</v>
      </c>
      <c r="O2139" s="11">
        <v>1230200</v>
      </c>
      <c r="P2139" s="3">
        <v>1362300</v>
      </c>
      <c r="Q2139" s="11">
        <v>1291700</v>
      </c>
      <c r="R2139" s="11">
        <v>1428200</v>
      </c>
    </row>
    <row r="2140" spans="1:18" hidden="1">
      <c r="A2140" s="10" t="s">
        <v>3177</v>
      </c>
      <c r="B2140" s="10" t="str">
        <f t="shared" si="69"/>
        <v>NODR020</v>
      </c>
      <c r="C2140" s="4" t="s">
        <v>3043</v>
      </c>
      <c r="D2140" s="4" t="s">
        <v>84</v>
      </c>
      <c r="E2140" s="4" t="s">
        <v>146</v>
      </c>
      <c r="F2140" s="4">
        <v>21.11</v>
      </c>
      <c r="G2140" s="4">
        <v>1</v>
      </c>
      <c r="H2140" s="4" t="s">
        <v>147</v>
      </c>
      <c r="I2140" s="15">
        <v>1122200</v>
      </c>
      <c r="J2140" s="3">
        <v>1263700</v>
      </c>
      <c r="K2140" s="3">
        <v>1139000</v>
      </c>
      <c r="L2140" s="3">
        <v>1282000</v>
      </c>
      <c r="M2140" s="3">
        <v>1149700</v>
      </c>
      <c r="N2140" s="3">
        <v>1282000</v>
      </c>
      <c r="O2140" s="11">
        <v>1230200</v>
      </c>
      <c r="P2140" s="3">
        <v>1362300</v>
      </c>
      <c r="Q2140" s="11">
        <v>1291700</v>
      </c>
      <c r="R2140" s="11">
        <v>1428200</v>
      </c>
    </row>
    <row r="2141" spans="1:18" hidden="1">
      <c r="A2141" s="10" t="s">
        <v>3178</v>
      </c>
      <c r="B2141" s="10" t="str">
        <f t="shared" si="69"/>
        <v>NODR020</v>
      </c>
      <c r="C2141" s="4" t="s">
        <v>3045</v>
      </c>
      <c r="D2141" s="4" t="s">
        <v>84</v>
      </c>
      <c r="E2141" s="4" t="s">
        <v>146</v>
      </c>
      <c r="F2141" s="4">
        <v>21.11</v>
      </c>
      <c r="G2141" s="4">
        <v>1</v>
      </c>
      <c r="H2141" s="4" t="s">
        <v>147</v>
      </c>
      <c r="I2141" s="15">
        <v>1122200</v>
      </c>
      <c r="J2141" s="3">
        <v>1263700</v>
      </c>
      <c r="K2141" s="3">
        <v>1139000</v>
      </c>
      <c r="L2141" s="3">
        <v>1282000</v>
      </c>
      <c r="M2141" s="3">
        <v>1149700</v>
      </c>
      <c r="N2141" s="3">
        <v>1282000</v>
      </c>
      <c r="O2141" s="11">
        <v>1230200</v>
      </c>
      <c r="P2141" s="3">
        <v>1362300</v>
      </c>
      <c r="Q2141" s="11">
        <v>1291700</v>
      </c>
      <c r="R2141" s="11">
        <v>1428200</v>
      </c>
    </row>
    <row r="2142" spans="1:18" hidden="1">
      <c r="A2142" s="10" t="s">
        <v>3179</v>
      </c>
      <c r="B2142" s="10" t="str">
        <f t="shared" si="69"/>
        <v>NODR020</v>
      </c>
      <c r="C2142" s="4" t="s">
        <v>3047</v>
      </c>
      <c r="D2142" s="4" t="s">
        <v>84</v>
      </c>
      <c r="E2142" s="4" t="s">
        <v>146</v>
      </c>
      <c r="F2142" s="4">
        <v>21.11</v>
      </c>
      <c r="G2142" s="4">
        <v>1</v>
      </c>
      <c r="H2142" s="4" t="s">
        <v>147</v>
      </c>
      <c r="I2142" s="15">
        <v>1122200</v>
      </c>
      <c r="J2142" s="3">
        <v>1263700</v>
      </c>
      <c r="K2142" s="3">
        <v>1139000</v>
      </c>
      <c r="L2142" s="3">
        <v>1282000</v>
      </c>
      <c r="M2142" s="3">
        <v>1149700</v>
      </c>
      <c r="N2142" s="3">
        <v>1282000</v>
      </c>
      <c r="O2142" s="11">
        <v>1230200</v>
      </c>
      <c r="P2142" s="3">
        <v>1362300</v>
      </c>
      <c r="Q2142" s="11">
        <v>1291700</v>
      </c>
      <c r="R2142" s="11">
        <v>1428200</v>
      </c>
    </row>
    <row r="2143" spans="1:18" hidden="1">
      <c r="A2143" s="10" t="s">
        <v>3180</v>
      </c>
      <c r="B2143" s="10" t="str">
        <f t="shared" si="69"/>
        <v>NODR020</v>
      </c>
      <c r="C2143" s="4" t="s">
        <v>3049</v>
      </c>
      <c r="D2143" s="4" t="s">
        <v>84</v>
      </c>
      <c r="E2143" s="4" t="s">
        <v>146</v>
      </c>
      <c r="F2143" s="4">
        <v>21.11</v>
      </c>
      <c r="G2143" s="4">
        <v>1</v>
      </c>
      <c r="H2143" s="4" t="s">
        <v>147</v>
      </c>
      <c r="I2143" s="15">
        <v>1122200</v>
      </c>
      <c r="J2143" s="3">
        <v>1263700</v>
      </c>
      <c r="K2143" s="3">
        <v>1139000</v>
      </c>
      <c r="L2143" s="3">
        <v>1282000</v>
      </c>
      <c r="M2143" s="3">
        <v>1149700</v>
      </c>
      <c r="N2143" s="3">
        <v>1282000</v>
      </c>
      <c r="O2143" s="11">
        <v>1230200</v>
      </c>
      <c r="P2143" s="3">
        <v>1362300</v>
      </c>
      <c r="Q2143" s="11">
        <v>1291700</v>
      </c>
      <c r="R2143" s="11">
        <v>1428200</v>
      </c>
    </row>
    <row r="2144" spans="1:18" hidden="1">
      <c r="A2144" s="10" t="s">
        <v>3181</v>
      </c>
      <c r="B2144" s="10" t="str">
        <f t="shared" si="69"/>
        <v>NODR020</v>
      </c>
      <c r="C2144" s="4" t="s">
        <v>3051</v>
      </c>
      <c r="D2144" s="4" t="s">
        <v>84</v>
      </c>
      <c r="E2144" s="4" t="s">
        <v>146</v>
      </c>
      <c r="F2144" s="4">
        <v>21.11</v>
      </c>
      <c r="G2144" s="4">
        <v>1</v>
      </c>
      <c r="H2144" s="4" t="s">
        <v>147</v>
      </c>
      <c r="I2144" s="15">
        <v>1122200</v>
      </c>
      <c r="J2144" s="3">
        <v>1263700</v>
      </c>
      <c r="K2144" s="3">
        <v>1139000</v>
      </c>
      <c r="L2144" s="3">
        <v>1282000</v>
      </c>
      <c r="M2144" s="3">
        <v>1149700</v>
      </c>
      <c r="N2144" s="3">
        <v>1282000</v>
      </c>
      <c r="O2144" s="11">
        <v>1230200</v>
      </c>
      <c r="P2144" s="3">
        <v>1362300</v>
      </c>
      <c r="Q2144" s="11">
        <v>1291700</v>
      </c>
      <c r="R2144" s="11">
        <v>1428200</v>
      </c>
    </row>
    <row r="2145" spans="1:18" hidden="1">
      <c r="A2145" s="10" t="s">
        <v>3182</v>
      </c>
      <c r="B2145" s="10" t="str">
        <f t="shared" si="69"/>
        <v>NODR020</v>
      </c>
      <c r="C2145" s="4" t="s">
        <v>3053</v>
      </c>
      <c r="D2145" s="4" t="s">
        <v>84</v>
      </c>
      <c r="E2145" s="4" t="s">
        <v>146</v>
      </c>
      <c r="F2145" s="4">
        <v>21.11</v>
      </c>
      <c r="G2145" s="4">
        <v>1</v>
      </c>
      <c r="H2145" s="4" t="s">
        <v>147</v>
      </c>
      <c r="I2145" s="15">
        <v>1122200</v>
      </c>
      <c r="J2145" s="3">
        <v>1263700</v>
      </c>
      <c r="K2145" s="3">
        <v>1139000</v>
      </c>
      <c r="L2145" s="3">
        <v>1282000</v>
      </c>
      <c r="M2145" s="3">
        <v>1149700</v>
      </c>
      <c r="N2145" s="3">
        <v>1282000</v>
      </c>
      <c r="O2145" s="11">
        <v>1230200</v>
      </c>
      <c r="P2145" s="3">
        <v>1362300</v>
      </c>
      <c r="Q2145" s="11">
        <v>1291700</v>
      </c>
      <c r="R2145" s="11">
        <v>1428200</v>
      </c>
    </row>
    <row r="2146" spans="1:18" hidden="1">
      <c r="A2146" s="10" t="s">
        <v>3183</v>
      </c>
      <c r="B2146" s="10" t="str">
        <f t="shared" si="69"/>
        <v>NODR020</v>
      </c>
      <c r="C2146" s="4" t="s">
        <v>3055</v>
      </c>
      <c r="D2146" s="4" t="s">
        <v>84</v>
      </c>
      <c r="E2146" s="4" t="s">
        <v>146</v>
      </c>
      <c r="F2146" s="4">
        <v>21.11</v>
      </c>
      <c r="G2146" s="4">
        <v>1</v>
      </c>
      <c r="H2146" s="4" t="s">
        <v>147</v>
      </c>
      <c r="I2146" s="15">
        <v>1122200</v>
      </c>
      <c r="J2146" s="3">
        <v>1263700</v>
      </c>
      <c r="K2146" s="3">
        <v>1139000</v>
      </c>
      <c r="L2146" s="3">
        <v>1282000</v>
      </c>
      <c r="M2146" s="3">
        <v>1149700</v>
      </c>
      <c r="N2146" s="3">
        <v>1282000</v>
      </c>
      <c r="O2146" s="11">
        <v>1230200</v>
      </c>
      <c r="P2146" s="3">
        <v>1362300</v>
      </c>
      <c r="Q2146" s="11">
        <v>1291700</v>
      </c>
      <c r="R2146" s="11">
        <v>1428200</v>
      </c>
    </row>
    <row r="2147" spans="1:18" hidden="1">
      <c r="A2147" s="10" t="s">
        <v>3184</v>
      </c>
      <c r="B2147" s="10" t="str">
        <f t="shared" si="69"/>
        <v>NODR020</v>
      </c>
      <c r="C2147" s="4" t="s">
        <v>3057</v>
      </c>
      <c r="D2147" s="4" t="s">
        <v>84</v>
      </c>
      <c r="E2147" s="4" t="s">
        <v>146</v>
      </c>
      <c r="F2147" s="4">
        <v>21.11</v>
      </c>
      <c r="G2147" s="4">
        <v>1</v>
      </c>
      <c r="H2147" s="4" t="s">
        <v>147</v>
      </c>
      <c r="I2147" s="15">
        <v>1122200</v>
      </c>
      <c r="J2147" s="3">
        <v>1263700</v>
      </c>
      <c r="K2147" s="3">
        <v>1139000</v>
      </c>
      <c r="L2147" s="3">
        <v>1282000</v>
      </c>
      <c r="M2147" s="3">
        <v>1149700</v>
      </c>
      <c r="N2147" s="3">
        <v>1282000</v>
      </c>
      <c r="O2147" s="11">
        <v>1230200</v>
      </c>
      <c r="P2147" s="3">
        <v>1362300</v>
      </c>
      <c r="Q2147" s="11">
        <v>1291700</v>
      </c>
      <c r="R2147" s="11">
        <v>1428200</v>
      </c>
    </row>
    <row r="2148" spans="1:18" hidden="1">
      <c r="A2148" s="10" t="s">
        <v>3185</v>
      </c>
      <c r="B2148" s="10" t="str">
        <f t="shared" si="69"/>
        <v>NODR020</v>
      </c>
      <c r="C2148" s="4" t="s">
        <v>3059</v>
      </c>
      <c r="D2148" s="4" t="s">
        <v>84</v>
      </c>
      <c r="E2148" s="4" t="s">
        <v>146</v>
      </c>
      <c r="F2148" s="4">
        <v>21.11</v>
      </c>
      <c r="G2148" s="4">
        <v>1</v>
      </c>
      <c r="H2148" s="4" t="s">
        <v>147</v>
      </c>
      <c r="I2148" s="15">
        <v>1122200</v>
      </c>
      <c r="J2148" s="3">
        <v>1263700</v>
      </c>
      <c r="K2148" s="3">
        <v>1139000</v>
      </c>
      <c r="L2148" s="3">
        <v>1282000</v>
      </c>
      <c r="M2148" s="3">
        <v>1149700</v>
      </c>
      <c r="N2148" s="3">
        <v>1282000</v>
      </c>
      <c r="O2148" s="11">
        <v>1230200</v>
      </c>
      <c r="P2148" s="3">
        <v>1362300</v>
      </c>
      <c r="Q2148" s="11">
        <v>1291700</v>
      </c>
      <c r="R2148" s="11">
        <v>1428200</v>
      </c>
    </row>
    <row r="2149" spans="1:18" hidden="1">
      <c r="A2149" s="10" t="s">
        <v>3186</v>
      </c>
      <c r="B2149" s="10" t="str">
        <f t="shared" si="69"/>
        <v>NODR020</v>
      </c>
      <c r="C2149" s="4" t="s">
        <v>3187</v>
      </c>
      <c r="D2149" s="4" t="s">
        <v>84</v>
      </c>
      <c r="E2149" s="4" t="s">
        <v>146</v>
      </c>
      <c r="F2149" s="4">
        <v>21.11</v>
      </c>
      <c r="G2149" s="4">
        <v>1</v>
      </c>
      <c r="H2149" s="4" t="s">
        <v>147</v>
      </c>
      <c r="I2149" s="15">
        <v>1122200</v>
      </c>
      <c r="J2149" s="3">
        <v>1263700</v>
      </c>
      <c r="K2149" s="3">
        <v>1139000</v>
      </c>
      <c r="L2149" s="3">
        <v>1282000</v>
      </c>
      <c r="M2149" s="3">
        <v>1149700</v>
      </c>
      <c r="N2149" s="3">
        <v>1282000</v>
      </c>
      <c r="O2149" s="11">
        <v>1230200</v>
      </c>
      <c r="P2149" s="3">
        <v>1362300</v>
      </c>
      <c r="Q2149" s="11">
        <v>1291700</v>
      </c>
      <c r="R2149" s="11">
        <v>1428200</v>
      </c>
    </row>
    <row r="2150" spans="1:18" hidden="1">
      <c r="A2150" s="10" t="s">
        <v>3188</v>
      </c>
      <c r="B2150" s="10" t="str">
        <f t="shared" si="69"/>
        <v>NODR020</v>
      </c>
      <c r="C2150" s="4" t="s">
        <v>3063</v>
      </c>
      <c r="D2150" s="4" t="s">
        <v>84</v>
      </c>
      <c r="E2150" s="4" t="s">
        <v>146</v>
      </c>
      <c r="F2150" s="4">
        <v>21.11</v>
      </c>
      <c r="G2150" s="4">
        <v>1</v>
      </c>
      <c r="H2150" s="4" t="s">
        <v>147</v>
      </c>
      <c r="I2150" s="15">
        <v>1122200</v>
      </c>
      <c r="J2150" s="3">
        <v>1263700</v>
      </c>
      <c r="K2150" s="3">
        <v>1139000</v>
      </c>
      <c r="L2150" s="3">
        <v>1282000</v>
      </c>
      <c r="M2150" s="3">
        <v>1149700</v>
      </c>
      <c r="N2150" s="3">
        <v>1282000</v>
      </c>
      <c r="O2150" s="11">
        <v>1230200</v>
      </c>
      <c r="P2150" s="3">
        <v>1362300</v>
      </c>
      <c r="Q2150" s="11">
        <v>1291700</v>
      </c>
      <c r="R2150" s="11">
        <v>1428200</v>
      </c>
    </row>
    <row r="2151" spans="1:18" hidden="1">
      <c r="A2151" s="10" t="s">
        <v>3189</v>
      </c>
      <c r="B2151" s="10" t="str">
        <f t="shared" si="69"/>
        <v>NODR020</v>
      </c>
      <c r="C2151" s="4" t="s">
        <v>3065</v>
      </c>
      <c r="D2151" s="4" t="s">
        <v>84</v>
      </c>
      <c r="E2151" s="4" t="s">
        <v>146</v>
      </c>
      <c r="F2151" s="4">
        <v>21.11</v>
      </c>
      <c r="G2151" s="4">
        <v>1</v>
      </c>
      <c r="H2151" s="4" t="s">
        <v>147</v>
      </c>
      <c r="I2151" s="15">
        <v>1122200</v>
      </c>
      <c r="J2151" s="3">
        <v>1263700</v>
      </c>
      <c r="K2151" s="3">
        <v>1139000</v>
      </c>
      <c r="L2151" s="3">
        <v>1282000</v>
      </c>
      <c r="M2151" s="3">
        <v>1149700</v>
      </c>
      <c r="N2151" s="3">
        <v>1282000</v>
      </c>
      <c r="O2151" s="11">
        <v>1230200</v>
      </c>
      <c r="P2151" s="3">
        <v>1362300</v>
      </c>
      <c r="Q2151" s="11">
        <v>1291700</v>
      </c>
      <c r="R2151" s="11">
        <v>1428200</v>
      </c>
    </row>
    <row r="2152" spans="1:18" hidden="1">
      <c r="A2152" s="10" t="s">
        <v>3190</v>
      </c>
      <c r="B2152" s="10" t="str">
        <f t="shared" si="69"/>
        <v>NODR020</v>
      </c>
      <c r="C2152" s="4" t="s">
        <v>3067</v>
      </c>
      <c r="D2152" s="4" t="s">
        <v>84</v>
      </c>
      <c r="E2152" s="4" t="s">
        <v>146</v>
      </c>
      <c r="F2152" s="4">
        <v>21.01</v>
      </c>
      <c r="G2152" s="4">
        <v>1</v>
      </c>
      <c r="H2152" s="4" t="s">
        <v>147</v>
      </c>
      <c r="I2152" s="15">
        <v>1122200</v>
      </c>
      <c r="J2152" s="3">
        <v>1263700</v>
      </c>
      <c r="K2152" s="3">
        <v>1139000</v>
      </c>
      <c r="L2152" s="3">
        <v>1282000</v>
      </c>
      <c r="M2152" s="3">
        <v>1149700</v>
      </c>
      <c r="N2152" s="3">
        <v>1282000</v>
      </c>
      <c r="O2152" s="11">
        <v>1230200</v>
      </c>
      <c r="P2152" s="3">
        <v>1362300</v>
      </c>
      <c r="Q2152" s="11">
        <v>1291700</v>
      </c>
      <c r="R2152" s="11">
        <v>1428200</v>
      </c>
    </row>
    <row r="2153" spans="1:18" hidden="1">
      <c r="A2153" s="10" t="s">
        <v>3191</v>
      </c>
      <c r="B2153" s="10" t="str">
        <f t="shared" si="69"/>
        <v>NODR020</v>
      </c>
      <c r="C2153" s="4" t="s">
        <v>3069</v>
      </c>
      <c r="D2153" s="4" t="s">
        <v>84</v>
      </c>
      <c r="E2153" s="4" t="s">
        <v>146</v>
      </c>
      <c r="F2153" s="4">
        <v>21.01</v>
      </c>
      <c r="G2153" s="4">
        <v>1</v>
      </c>
      <c r="H2153" s="4" t="s">
        <v>147</v>
      </c>
      <c r="I2153" s="15">
        <v>1122200</v>
      </c>
      <c r="J2153" s="3">
        <v>1263700</v>
      </c>
      <c r="K2153" s="3">
        <v>1139000</v>
      </c>
      <c r="L2153" s="3">
        <v>1282000</v>
      </c>
      <c r="M2153" s="3">
        <v>1149700</v>
      </c>
      <c r="N2153" s="3">
        <v>1282000</v>
      </c>
      <c r="O2153" s="11">
        <v>1230200</v>
      </c>
      <c r="P2153" s="3">
        <v>1362300</v>
      </c>
      <c r="Q2153" s="11">
        <v>1291700</v>
      </c>
      <c r="R2153" s="11">
        <v>1428200</v>
      </c>
    </row>
    <row r="2154" spans="1:18" hidden="1">
      <c r="A2154" s="10" t="s">
        <v>3192</v>
      </c>
      <c r="B2154" s="10" t="str">
        <f t="shared" si="69"/>
        <v>NODR020</v>
      </c>
      <c r="C2154" s="4" t="s">
        <v>3071</v>
      </c>
      <c r="D2154" s="4" t="s">
        <v>84</v>
      </c>
      <c r="E2154" s="4" t="s">
        <v>146</v>
      </c>
      <c r="F2154" s="4">
        <v>21.01</v>
      </c>
      <c r="G2154" s="4">
        <v>1</v>
      </c>
      <c r="H2154" s="4" t="s">
        <v>147</v>
      </c>
      <c r="I2154" s="15">
        <v>1122200</v>
      </c>
      <c r="J2154" s="3">
        <v>1263700</v>
      </c>
      <c r="K2154" s="3">
        <v>1139000</v>
      </c>
      <c r="L2154" s="3">
        <v>1282000</v>
      </c>
      <c r="M2154" s="3">
        <v>1149700</v>
      </c>
      <c r="N2154" s="3">
        <v>1282000</v>
      </c>
      <c r="O2154" s="11">
        <v>1230200</v>
      </c>
      <c r="P2154" s="3">
        <v>1362300</v>
      </c>
      <c r="Q2154" s="11">
        <v>1291700</v>
      </c>
      <c r="R2154" s="11">
        <v>1428200</v>
      </c>
    </row>
    <row r="2155" spans="1:18" hidden="1">
      <c r="A2155" s="10" t="s">
        <v>3193</v>
      </c>
      <c r="B2155" s="10" t="str">
        <f t="shared" si="69"/>
        <v>NODR020</v>
      </c>
      <c r="C2155" s="4" t="s">
        <v>3073</v>
      </c>
      <c r="D2155" s="4" t="s">
        <v>84</v>
      </c>
      <c r="E2155" s="4" t="s">
        <v>146</v>
      </c>
      <c r="F2155" s="4">
        <v>21.01</v>
      </c>
      <c r="G2155" s="4">
        <v>1</v>
      </c>
      <c r="H2155" s="4" t="s">
        <v>147</v>
      </c>
      <c r="I2155" s="15">
        <v>1122200</v>
      </c>
      <c r="J2155" s="3">
        <v>1263700</v>
      </c>
      <c r="K2155" s="3">
        <v>1139000</v>
      </c>
      <c r="L2155" s="3">
        <v>1282000</v>
      </c>
      <c r="M2155" s="3">
        <v>1149700</v>
      </c>
      <c r="N2155" s="3">
        <v>1282000</v>
      </c>
      <c r="O2155" s="11">
        <v>1230200</v>
      </c>
      <c r="P2155" s="3">
        <v>1362300</v>
      </c>
      <c r="Q2155" s="11">
        <v>1291700</v>
      </c>
      <c r="R2155" s="11">
        <v>1428200</v>
      </c>
    </row>
    <row r="2156" spans="1:18" hidden="1">
      <c r="A2156" s="10" t="s">
        <v>3194</v>
      </c>
      <c r="B2156" s="10" t="str">
        <f t="shared" si="69"/>
        <v>NODR020</v>
      </c>
      <c r="C2156" s="4" t="s">
        <v>3075</v>
      </c>
      <c r="D2156" s="4" t="s">
        <v>84</v>
      </c>
      <c r="E2156" s="4" t="s">
        <v>146</v>
      </c>
      <c r="F2156" s="4">
        <v>21.01</v>
      </c>
      <c r="G2156" s="4">
        <v>1</v>
      </c>
      <c r="H2156" s="4" t="s">
        <v>147</v>
      </c>
      <c r="I2156" s="15">
        <v>1122200</v>
      </c>
      <c r="J2156" s="3">
        <v>1263700</v>
      </c>
      <c r="K2156" s="3">
        <v>1139000</v>
      </c>
      <c r="L2156" s="3">
        <v>1282000</v>
      </c>
      <c r="M2156" s="3">
        <v>1149700</v>
      </c>
      <c r="N2156" s="3">
        <v>1282000</v>
      </c>
      <c r="O2156" s="11">
        <v>1230200</v>
      </c>
      <c r="P2156" s="3">
        <v>1362300</v>
      </c>
      <c r="Q2156" s="11">
        <v>1291700</v>
      </c>
      <c r="R2156" s="11">
        <v>1428200</v>
      </c>
    </row>
    <row r="2157" spans="1:18" hidden="1">
      <c r="A2157" s="10" t="s">
        <v>3195</v>
      </c>
      <c r="B2157" s="10" t="str">
        <f t="shared" si="69"/>
        <v>NODR020</v>
      </c>
      <c r="C2157" s="4" t="s">
        <v>3077</v>
      </c>
      <c r="D2157" s="4" t="s">
        <v>84</v>
      </c>
      <c r="E2157" s="4" t="s">
        <v>146</v>
      </c>
      <c r="F2157" s="4">
        <v>21.01</v>
      </c>
      <c r="G2157" s="4">
        <v>1</v>
      </c>
      <c r="H2157" s="4" t="s">
        <v>147</v>
      </c>
      <c r="I2157" s="15">
        <v>1122200</v>
      </c>
      <c r="J2157" s="3">
        <v>1263700</v>
      </c>
      <c r="K2157" s="3">
        <v>1139000</v>
      </c>
      <c r="L2157" s="3">
        <v>1282000</v>
      </c>
      <c r="M2157" s="3">
        <v>1149700</v>
      </c>
      <c r="N2157" s="3">
        <v>1282000</v>
      </c>
      <c r="O2157" s="11">
        <v>1230200</v>
      </c>
      <c r="P2157" s="3">
        <v>1362300</v>
      </c>
      <c r="Q2157" s="11">
        <v>1291700</v>
      </c>
      <c r="R2157" s="11">
        <v>1428200</v>
      </c>
    </row>
    <row r="2158" spans="1:18" hidden="1">
      <c r="A2158" s="10" t="s">
        <v>3196</v>
      </c>
      <c r="B2158" s="10" t="str">
        <f t="shared" si="69"/>
        <v>NODR020</v>
      </c>
      <c r="C2158" s="4" t="s">
        <v>3079</v>
      </c>
      <c r="D2158" s="4" t="s">
        <v>84</v>
      </c>
      <c r="E2158" s="4" t="s">
        <v>146</v>
      </c>
      <c r="F2158" s="4">
        <v>21.01</v>
      </c>
      <c r="G2158" s="4">
        <v>1</v>
      </c>
      <c r="H2158" s="4" t="s">
        <v>147</v>
      </c>
      <c r="I2158" s="15">
        <v>1122200</v>
      </c>
      <c r="J2158" s="3">
        <v>1263700</v>
      </c>
      <c r="K2158" s="3">
        <v>1139000</v>
      </c>
      <c r="L2158" s="3">
        <v>1282000</v>
      </c>
      <c r="M2158" s="3">
        <v>1149700</v>
      </c>
      <c r="N2158" s="3">
        <v>1282000</v>
      </c>
      <c r="O2158" s="11">
        <v>1230200</v>
      </c>
      <c r="P2158" s="3">
        <v>1362300</v>
      </c>
      <c r="Q2158" s="11">
        <v>1291700</v>
      </c>
      <c r="R2158" s="11">
        <v>1428200</v>
      </c>
    </row>
    <row r="2159" spans="1:18" hidden="1">
      <c r="A2159" s="10" t="s">
        <v>3197</v>
      </c>
      <c r="B2159" s="10" t="str">
        <f t="shared" si="69"/>
        <v>NODR020</v>
      </c>
      <c r="C2159" s="4" t="s">
        <v>3081</v>
      </c>
      <c r="D2159" s="4" t="s">
        <v>84</v>
      </c>
      <c r="E2159" s="4" t="s">
        <v>146</v>
      </c>
      <c r="F2159" s="4">
        <v>21.01</v>
      </c>
      <c r="G2159" s="4">
        <v>1</v>
      </c>
      <c r="H2159" s="4" t="s">
        <v>147</v>
      </c>
      <c r="I2159" s="15">
        <v>1122200</v>
      </c>
      <c r="J2159" s="3">
        <v>1263700</v>
      </c>
      <c r="K2159" s="3">
        <v>1139000</v>
      </c>
      <c r="L2159" s="3">
        <v>1282000</v>
      </c>
      <c r="M2159" s="3">
        <v>1149700</v>
      </c>
      <c r="N2159" s="3">
        <v>1282000</v>
      </c>
      <c r="O2159" s="11">
        <v>1230200</v>
      </c>
      <c r="P2159" s="3">
        <v>1362300</v>
      </c>
      <c r="Q2159" s="11">
        <v>1291700</v>
      </c>
      <c r="R2159" s="11">
        <v>1428200</v>
      </c>
    </row>
    <row r="2160" spans="1:18" hidden="1">
      <c r="A2160" s="10" t="s">
        <v>3198</v>
      </c>
      <c r="B2160" s="10" t="str">
        <f t="shared" si="69"/>
        <v>NODR020</v>
      </c>
      <c r="C2160" s="4" t="s">
        <v>3083</v>
      </c>
      <c r="D2160" s="4" t="s">
        <v>84</v>
      </c>
      <c r="E2160" s="4" t="s">
        <v>146</v>
      </c>
      <c r="F2160" s="4">
        <v>21.01</v>
      </c>
      <c r="G2160" s="4">
        <v>1</v>
      </c>
      <c r="H2160" s="4" t="s">
        <v>147</v>
      </c>
      <c r="I2160" s="15">
        <v>1122200</v>
      </c>
      <c r="J2160" s="3">
        <v>1263700</v>
      </c>
      <c r="K2160" s="3">
        <v>1139000</v>
      </c>
      <c r="L2160" s="3">
        <v>1282000</v>
      </c>
      <c r="M2160" s="3">
        <v>1149700</v>
      </c>
      <c r="N2160" s="3">
        <v>1282000</v>
      </c>
      <c r="O2160" s="11">
        <v>1230200</v>
      </c>
      <c r="P2160" s="3">
        <v>1362300</v>
      </c>
      <c r="Q2160" s="11">
        <v>1291700</v>
      </c>
      <c r="R2160" s="11">
        <v>1428200</v>
      </c>
    </row>
    <row r="2161" spans="1:18" hidden="1">
      <c r="A2161" s="10" t="s">
        <v>3199</v>
      </c>
      <c r="B2161" s="10" t="str">
        <f t="shared" si="69"/>
        <v>NODR020</v>
      </c>
      <c r="C2161" s="4" t="s">
        <v>3085</v>
      </c>
      <c r="D2161" s="4" t="s">
        <v>84</v>
      </c>
      <c r="E2161" s="4" t="s">
        <v>146</v>
      </c>
      <c r="F2161" s="4">
        <v>21.01</v>
      </c>
      <c r="G2161" s="4">
        <v>1</v>
      </c>
      <c r="H2161" s="4" t="s">
        <v>147</v>
      </c>
      <c r="I2161" s="15">
        <v>1122200</v>
      </c>
      <c r="J2161" s="3">
        <v>1263700</v>
      </c>
      <c r="K2161" s="3">
        <v>1139000</v>
      </c>
      <c r="L2161" s="3">
        <v>1282000</v>
      </c>
      <c r="M2161" s="3">
        <v>1149700</v>
      </c>
      <c r="N2161" s="3">
        <v>1282000</v>
      </c>
      <c r="O2161" s="11">
        <v>1230200</v>
      </c>
      <c r="P2161" s="3">
        <v>1362300</v>
      </c>
      <c r="Q2161" s="11">
        <v>1291700</v>
      </c>
      <c r="R2161" s="11">
        <v>1428200</v>
      </c>
    </row>
    <row r="2162" spans="1:18" hidden="1">
      <c r="A2162" s="10" t="s">
        <v>3200</v>
      </c>
      <c r="B2162" s="10" t="str">
        <f t="shared" si="69"/>
        <v>NODR020</v>
      </c>
      <c r="C2162" s="4" t="s">
        <v>3087</v>
      </c>
      <c r="D2162" s="4" t="s">
        <v>84</v>
      </c>
      <c r="E2162" s="4" t="s">
        <v>146</v>
      </c>
      <c r="F2162" s="4">
        <v>21.01</v>
      </c>
      <c r="G2162" s="4">
        <v>1</v>
      </c>
      <c r="H2162" s="4" t="s">
        <v>147</v>
      </c>
      <c r="I2162" s="15">
        <v>1122200</v>
      </c>
      <c r="J2162" s="3">
        <v>1263700</v>
      </c>
      <c r="K2162" s="3">
        <v>1139000</v>
      </c>
      <c r="L2162" s="3">
        <v>1282000</v>
      </c>
      <c r="M2162" s="3">
        <v>1149700</v>
      </c>
      <c r="N2162" s="3">
        <v>1282000</v>
      </c>
      <c r="O2162" s="11">
        <v>1230200</v>
      </c>
      <c r="P2162" s="3">
        <v>1362300</v>
      </c>
      <c r="Q2162" s="11">
        <v>1291700</v>
      </c>
      <c r="R2162" s="11">
        <v>1428200</v>
      </c>
    </row>
    <row r="2163" spans="1:18" hidden="1">
      <c r="A2163" s="10" t="s">
        <v>3201</v>
      </c>
      <c r="B2163" s="10" t="str">
        <f t="shared" si="69"/>
        <v>NODR020</v>
      </c>
      <c r="C2163" s="4" t="s">
        <v>3089</v>
      </c>
      <c r="D2163" s="4" t="s">
        <v>84</v>
      </c>
      <c r="E2163" s="4" t="s">
        <v>146</v>
      </c>
      <c r="F2163" s="4">
        <v>21.01</v>
      </c>
      <c r="G2163" s="4">
        <v>1</v>
      </c>
      <c r="H2163" s="4" t="s">
        <v>147</v>
      </c>
      <c r="I2163" s="15">
        <v>1122200</v>
      </c>
      <c r="J2163" s="3">
        <v>1263700</v>
      </c>
      <c r="K2163" s="3">
        <v>1139000</v>
      </c>
      <c r="L2163" s="3">
        <v>1282000</v>
      </c>
      <c r="M2163" s="3">
        <v>1149700</v>
      </c>
      <c r="N2163" s="3">
        <v>1282000</v>
      </c>
      <c r="O2163" s="11">
        <v>1230200</v>
      </c>
      <c r="P2163" s="3">
        <v>1362300</v>
      </c>
      <c r="Q2163" s="11">
        <v>1291700</v>
      </c>
      <c r="R2163" s="11">
        <v>1428200</v>
      </c>
    </row>
    <row r="2164" spans="1:18" hidden="1">
      <c r="A2164" s="10" t="s">
        <v>3202</v>
      </c>
      <c r="B2164" s="10" t="str">
        <f t="shared" si="69"/>
        <v>NODR020</v>
      </c>
      <c r="C2164" s="4" t="s">
        <v>3091</v>
      </c>
      <c r="D2164" s="4" t="s">
        <v>84</v>
      </c>
      <c r="E2164" s="4" t="s">
        <v>146</v>
      </c>
      <c r="F2164" s="4">
        <v>21.01</v>
      </c>
      <c r="G2164" s="4">
        <v>1</v>
      </c>
      <c r="H2164" s="4" t="s">
        <v>147</v>
      </c>
      <c r="I2164" s="15">
        <v>1122200</v>
      </c>
      <c r="J2164" s="3">
        <v>1263700</v>
      </c>
      <c r="K2164" s="3">
        <v>1139000</v>
      </c>
      <c r="L2164" s="3">
        <v>1282000</v>
      </c>
      <c r="M2164" s="3">
        <v>1149700</v>
      </c>
      <c r="N2164" s="3">
        <v>1282000</v>
      </c>
      <c r="O2164" s="11">
        <v>1230200</v>
      </c>
      <c r="P2164" s="3">
        <v>1362300</v>
      </c>
      <c r="Q2164" s="11">
        <v>1291700</v>
      </c>
      <c r="R2164" s="11">
        <v>1428200</v>
      </c>
    </row>
    <row r="2165" spans="1:18" hidden="1">
      <c r="A2165" s="10" t="s">
        <v>3203</v>
      </c>
      <c r="B2165" s="10" t="str">
        <f t="shared" si="69"/>
        <v>NODR020</v>
      </c>
      <c r="C2165" s="4" t="s">
        <v>3093</v>
      </c>
      <c r="D2165" s="4" t="s">
        <v>84</v>
      </c>
      <c r="E2165" s="4" t="s">
        <v>146</v>
      </c>
      <c r="F2165" s="4">
        <v>21.01</v>
      </c>
      <c r="G2165" s="4">
        <v>1</v>
      </c>
      <c r="H2165" s="4" t="s">
        <v>147</v>
      </c>
      <c r="I2165" s="15">
        <v>1122200</v>
      </c>
      <c r="J2165" s="3">
        <v>1263700</v>
      </c>
      <c r="K2165" s="3">
        <v>1139000</v>
      </c>
      <c r="L2165" s="3">
        <v>1282000</v>
      </c>
      <c r="M2165" s="3">
        <v>1149700</v>
      </c>
      <c r="N2165" s="3">
        <v>1282000</v>
      </c>
      <c r="O2165" s="11">
        <v>1230200</v>
      </c>
      <c r="P2165" s="3">
        <v>1362300</v>
      </c>
      <c r="Q2165" s="11">
        <v>1291700</v>
      </c>
      <c r="R2165" s="11">
        <v>1428200</v>
      </c>
    </row>
    <row r="2166" spans="1:18" hidden="1">
      <c r="A2166" s="10" t="s">
        <v>3204</v>
      </c>
      <c r="B2166" s="10" t="str">
        <f t="shared" si="69"/>
        <v>NODR020</v>
      </c>
      <c r="C2166" s="4" t="s">
        <v>3095</v>
      </c>
      <c r="D2166" s="4" t="s">
        <v>84</v>
      </c>
      <c r="E2166" s="4" t="s">
        <v>146</v>
      </c>
      <c r="F2166" s="4">
        <v>21.01</v>
      </c>
      <c r="G2166" s="4">
        <v>1</v>
      </c>
      <c r="H2166" s="4" t="s">
        <v>147</v>
      </c>
      <c r="I2166" s="15">
        <v>1122200</v>
      </c>
      <c r="J2166" s="3">
        <v>1263700</v>
      </c>
      <c r="K2166" s="3">
        <v>1139000</v>
      </c>
      <c r="L2166" s="3">
        <v>1282000</v>
      </c>
      <c r="M2166" s="3">
        <v>1149700</v>
      </c>
      <c r="N2166" s="3">
        <v>1282000</v>
      </c>
      <c r="O2166" s="11">
        <v>1230200</v>
      </c>
      <c r="P2166" s="3">
        <v>1362300</v>
      </c>
      <c r="Q2166" s="11">
        <v>1291700</v>
      </c>
      <c r="R2166" s="11">
        <v>1428200</v>
      </c>
    </row>
    <row r="2167" spans="1:18" hidden="1">
      <c r="A2167" s="10" t="s">
        <v>3205</v>
      </c>
      <c r="B2167" s="10" t="str">
        <f t="shared" si="69"/>
        <v>NODR020</v>
      </c>
      <c r="C2167" s="4" t="s">
        <v>3097</v>
      </c>
      <c r="D2167" s="4" t="s">
        <v>84</v>
      </c>
      <c r="E2167" s="4" t="s">
        <v>146</v>
      </c>
      <c r="F2167" s="4">
        <v>21.01</v>
      </c>
      <c r="G2167" s="4">
        <v>1</v>
      </c>
      <c r="H2167" s="4" t="s">
        <v>147</v>
      </c>
      <c r="I2167" s="15">
        <v>1122200</v>
      </c>
      <c r="J2167" s="3">
        <v>1263700</v>
      </c>
      <c r="K2167" s="3">
        <v>1139000</v>
      </c>
      <c r="L2167" s="3">
        <v>1282000</v>
      </c>
      <c r="M2167" s="3">
        <v>1149700</v>
      </c>
      <c r="N2167" s="3">
        <v>1282000</v>
      </c>
      <c r="O2167" s="11">
        <v>1230200</v>
      </c>
      <c r="P2167" s="3">
        <v>1362300</v>
      </c>
      <c r="Q2167" s="11">
        <v>1291700</v>
      </c>
      <c r="R2167" s="11">
        <v>1428200</v>
      </c>
    </row>
    <row r="2168" spans="1:18" hidden="1">
      <c r="A2168" s="10" t="s">
        <v>3206</v>
      </c>
      <c r="B2168" s="10" t="str">
        <f>A2168</f>
        <v>NODR020KPBA</v>
      </c>
      <c r="C2168" s="4" t="s">
        <v>3099</v>
      </c>
      <c r="D2168" s="4" t="s">
        <v>75</v>
      </c>
      <c r="E2168" s="4" t="s">
        <v>146</v>
      </c>
      <c r="F2168" s="4">
        <v>20.46</v>
      </c>
      <c r="G2168" s="4">
        <v>1</v>
      </c>
      <c r="H2168" s="4" t="s">
        <v>147</v>
      </c>
      <c r="I2168" s="3">
        <v>1149700</v>
      </c>
      <c r="J2168" s="3">
        <v>1285600</v>
      </c>
      <c r="K2168" s="3">
        <v>1149700</v>
      </c>
      <c r="L2168" s="3">
        <v>1285600</v>
      </c>
      <c r="M2168" s="3">
        <v>1149700</v>
      </c>
      <c r="N2168" s="3">
        <v>1285600</v>
      </c>
      <c r="O2168" s="3">
        <v>1230200</v>
      </c>
      <c r="P2168" s="3">
        <v>1349900</v>
      </c>
      <c r="Q2168" s="11">
        <v>1291700</v>
      </c>
      <c r="R2168" s="11">
        <v>1415100</v>
      </c>
    </row>
    <row r="2169" spans="1:18" hidden="1">
      <c r="A2169" s="10" t="s">
        <v>3207</v>
      </c>
      <c r="B2169" s="10" t="str">
        <f>A2169</f>
        <v>NODR020KPBB</v>
      </c>
      <c r="C2169" s="4" t="s">
        <v>3101</v>
      </c>
      <c r="D2169" s="4" t="s">
        <v>75</v>
      </c>
      <c r="E2169" s="4" t="s">
        <v>146</v>
      </c>
      <c r="F2169" s="4">
        <v>19.86</v>
      </c>
      <c r="G2169" s="4">
        <v>1</v>
      </c>
      <c r="H2169" s="4" t="s">
        <v>147</v>
      </c>
      <c r="I2169" s="3">
        <v>1060500</v>
      </c>
      <c r="J2169" s="3">
        <v>1189100</v>
      </c>
      <c r="K2169" s="3">
        <v>1103700</v>
      </c>
      <c r="L2169" s="3">
        <v>1235900</v>
      </c>
      <c r="M2169" s="3">
        <v>1103700</v>
      </c>
      <c r="N2169" s="3">
        <v>1235900</v>
      </c>
      <c r="O2169" s="3">
        <v>1181000</v>
      </c>
      <c r="P2169" s="3">
        <v>1297700</v>
      </c>
      <c r="Q2169" s="11">
        <v>1240000</v>
      </c>
      <c r="R2169" s="11">
        <v>1360200</v>
      </c>
    </row>
    <row r="2170" spans="1:18" hidden="1">
      <c r="A2170" s="10" t="s">
        <v>3208</v>
      </c>
      <c r="B2170" s="10" t="str">
        <f>A2170</f>
        <v>NODR020KPBC</v>
      </c>
      <c r="C2170" s="4" t="s">
        <v>3103</v>
      </c>
      <c r="D2170" s="4" t="s">
        <v>75</v>
      </c>
      <c r="E2170" s="4" t="s">
        <v>146</v>
      </c>
      <c r="F2170" s="4">
        <v>19.059999999999999</v>
      </c>
      <c r="G2170" s="4">
        <v>1</v>
      </c>
      <c r="H2170" s="4" t="s">
        <v>147</v>
      </c>
      <c r="I2170" s="3">
        <v>1011700</v>
      </c>
      <c r="J2170" s="3">
        <v>1136500</v>
      </c>
      <c r="K2170" s="3">
        <v>1057700</v>
      </c>
      <c r="L2170" s="3">
        <v>1186300</v>
      </c>
      <c r="M2170" s="3">
        <v>1057700</v>
      </c>
      <c r="N2170" s="3">
        <v>1186300</v>
      </c>
      <c r="O2170" s="3">
        <v>1131800</v>
      </c>
      <c r="P2170" s="3">
        <v>1245600</v>
      </c>
      <c r="Q2170" s="11">
        <v>1188400</v>
      </c>
      <c r="R2170" s="11">
        <v>1305600</v>
      </c>
    </row>
    <row r="2171" spans="1:18" hidden="1">
      <c r="A2171" s="10" t="s">
        <v>3209</v>
      </c>
      <c r="B2171" s="10" t="str">
        <f>A2171</f>
        <v>NODR020KPBY</v>
      </c>
      <c r="C2171" s="4" t="s">
        <v>3105</v>
      </c>
      <c r="D2171" s="4" t="s">
        <v>75</v>
      </c>
      <c r="E2171" s="4" t="s">
        <v>146</v>
      </c>
      <c r="F2171" s="4">
        <v>19.059999999999999</v>
      </c>
      <c r="G2171" s="4">
        <v>1</v>
      </c>
      <c r="H2171" s="4" t="s">
        <v>147</v>
      </c>
      <c r="I2171" s="3">
        <v>1187900</v>
      </c>
      <c r="J2171" s="3">
        <v>1326900</v>
      </c>
      <c r="K2171" s="3">
        <v>1187900</v>
      </c>
      <c r="L2171" s="3">
        <v>1326900</v>
      </c>
      <c r="M2171" s="3">
        <v>1195700</v>
      </c>
      <c r="N2171" s="3">
        <v>1326900</v>
      </c>
      <c r="O2171" s="3">
        <v>1279400</v>
      </c>
      <c r="P2171" s="3">
        <v>1393200</v>
      </c>
      <c r="Q2171" s="11">
        <v>1343400</v>
      </c>
      <c r="R2171" s="11">
        <v>1460600</v>
      </c>
    </row>
    <row r="2172" spans="1:18" hidden="1">
      <c r="A2172" s="12" t="s">
        <v>3210</v>
      </c>
      <c r="B2172" s="10" t="str">
        <f t="shared" ref="B2172:B2187" si="70">LEFT(A2172,7)</f>
        <v>NOFI259</v>
      </c>
      <c r="C2172" s="4" t="s">
        <v>3211</v>
      </c>
      <c r="D2172" s="4" t="s">
        <v>84</v>
      </c>
      <c r="E2172" s="4" t="s">
        <v>3212</v>
      </c>
      <c r="F2172" s="4">
        <v>5.8599999999999999E-2</v>
      </c>
      <c r="G2172" s="4">
        <v>300</v>
      </c>
      <c r="H2172" s="4" t="s">
        <v>22</v>
      </c>
      <c r="I2172" s="4">
        <v>8100</v>
      </c>
      <c r="J2172" s="4">
        <v>9000</v>
      </c>
      <c r="K2172" s="18">
        <v>8300</v>
      </c>
      <c r="L2172" s="18">
        <v>9200</v>
      </c>
      <c r="M2172" s="3">
        <v>8300</v>
      </c>
      <c r="N2172" s="3">
        <v>9200</v>
      </c>
      <c r="O2172" s="3">
        <v>9100</v>
      </c>
      <c r="P2172" s="3">
        <v>10000</v>
      </c>
      <c r="Q2172" s="11">
        <v>9600</v>
      </c>
      <c r="R2172" s="11">
        <v>10600</v>
      </c>
    </row>
    <row r="2173" spans="1:18" hidden="1">
      <c r="A2173" s="12" t="s">
        <v>3213</v>
      </c>
      <c r="B2173" s="10" t="str">
        <f t="shared" si="70"/>
        <v>NOKI001</v>
      </c>
      <c r="C2173" s="4" t="s">
        <v>3214</v>
      </c>
      <c r="D2173" s="4" t="s">
        <v>84</v>
      </c>
      <c r="E2173" s="4" t="s">
        <v>21</v>
      </c>
      <c r="F2173" s="4">
        <v>1.0900000000000001</v>
      </c>
      <c r="G2173" s="4">
        <v>24</v>
      </c>
      <c r="H2173" s="4" t="s">
        <v>22</v>
      </c>
      <c r="I2173" s="13">
        <v>60600</v>
      </c>
      <c r="J2173" s="3">
        <v>68200</v>
      </c>
      <c r="K2173" s="13">
        <v>60600</v>
      </c>
      <c r="L2173" s="3">
        <v>68200</v>
      </c>
      <c r="M2173" s="13">
        <v>60600</v>
      </c>
      <c r="N2173" s="3">
        <v>68200</v>
      </c>
      <c r="O2173" s="11">
        <v>64800</v>
      </c>
      <c r="P2173" s="11">
        <v>72400</v>
      </c>
      <c r="Q2173" s="11">
        <v>68000</v>
      </c>
      <c r="R2173" s="11">
        <v>75900</v>
      </c>
    </row>
    <row r="2174" spans="1:18" hidden="1">
      <c r="A2174" s="12" t="s">
        <v>3215</v>
      </c>
      <c r="B2174" s="10" t="str">
        <f t="shared" si="70"/>
        <v>NOKI001</v>
      </c>
      <c r="C2174" s="4" t="s">
        <v>3216</v>
      </c>
      <c r="D2174" s="4" t="s">
        <v>84</v>
      </c>
      <c r="E2174" s="4" t="s">
        <v>21</v>
      </c>
      <c r="F2174" s="4">
        <v>1.0900000000000001</v>
      </c>
      <c r="G2174" s="4">
        <v>24</v>
      </c>
      <c r="H2174" s="4" t="s">
        <v>22</v>
      </c>
      <c r="I2174" s="13">
        <v>60600</v>
      </c>
      <c r="J2174" s="3">
        <v>68200</v>
      </c>
      <c r="K2174" s="13">
        <v>60600</v>
      </c>
      <c r="L2174" s="3">
        <v>68200</v>
      </c>
      <c r="M2174" s="13">
        <v>60600</v>
      </c>
      <c r="N2174" s="3">
        <v>68200</v>
      </c>
      <c r="O2174" s="11">
        <v>64800</v>
      </c>
      <c r="P2174" s="11">
        <v>72400</v>
      </c>
      <c r="Q2174" s="11">
        <v>68000</v>
      </c>
      <c r="R2174" s="11">
        <v>75900</v>
      </c>
    </row>
    <row r="2175" spans="1:18" hidden="1">
      <c r="A2175" s="4" t="s">
        <v>3217</v>
      </c>
      <c r="B2175" s="10" t="str">
        <f t="shared" si="70"/>
        <v>NOKI001</v>
      </c>
      <c r="C2175" s="4" t="s">
        <v>3218</v>
      </c>
      <c r="D2175" s="4" t="s">
        <v>84</v>
      </c>
      <c r="E2175" s="4" t="s">
        <v>21</v>
      </c>
      <c r="F2175" s="4">
        <v>1.0900000000000001</v>
      </c>
      <c r="G2175" s="4">
        <v>24</v>
      </c>
      <c r="H2175" s="4" t="s">
        <v>22</v>
      </c>
      <c r="I2175" s="13">
        <v>60600</v>
      </c>
      <c r="J2175" s="3">
        <v>68200</v>
      </c>
      <c r="K2175" s="13">
        <v>60600</v>
      </c>
      <c r="L2175" s="3">
        <v>68200</v>
      </c>
      <c r="M2175" s="13">
        <v>60600</v>
      </c>
      <c r="N2175" s="3">
        <v>68200</v>
      </c>
      <c r="O2175" s="11">
        <v>64800</v>
      </c>
      <c r="P2175" s="11">
        <v>72400</v>
      </c>
      <c r="Q2175" s="11">
        <v>68000</v>
      </c>
      <c r="R2175" s="11">
        <v>75900</v>
      </c>
    </row>
    <row r="2176" spans="1:18" hidden="1">
      <c r="A2176" s="12" t="s">
        <v>3219</v>
      </c>
      <c r="B2176" s="10" t="str">
        <f t="shared" si="70"/>
        <v>NOKI004</v>
      </c>
      <c r="C2176" s="4" t="s">
        <v>3214</v>
      </c>
      <c r="D2176" s="4" t="s">
        <v>84</v>
      </c>
      <c r="E2176" s="4" t="s">
        <v>142</v>
      </c>
      <c r="F2176" s="4">
        <v>4.2149999999999999</v>
      </c>
      <c r="G2176" s="4">
        <v>4</v>
      </c>
      <c r="H2176" s="4" t="s">
        <v>22</v>
      </c>
      <c r="I2176" s="13">
        <v>229999.99999999997</v>
      </c>
      <c r="J2176" s="3">
        <v>259200</v>
      </c>
      <c r="K2176" s="13">
        <v>229999.99999999997</v>
      </c>
      <c r="L2176" s="3">
        <v>259200</v>
      </c>
      <c r="M2176" s="13">
        <v>229999.99999999997</v>
      </c>
      <c r="N2176" s="3">
        <v>259200</v>
      </c>
      <c r="O2176" s="11">
        <v>246100</v>
      </c>
      <c r="P2176" s="11">
        <v>275500</v>
      </c>
      <c r="Q2176" s="11">
        <v>258400</v>
      </c>
      <c r="R2176" s="11">
        <v>288900</v>
      </c>
    </row>
    <row r="2177" spans="1:18" hidden="1">
      <c r="A2177" s="12" t="s">
        <v>3220</v>
      </c>
      <c r="B2177" s="10" t="str">
        <f t="shared" si="70"/>
        <v>NOKI004</v>
      </c>
      <c r="C2177" s="4" t="s">
        <v>3216</v>
      </c>
      <c r="D2177" s="4" t="s">
        <v>84</v>
      </c>
      <c r="E2177" s="4" t="s">
        <v>142</v>
      </c>
      <c r="F2177" s="4">
        <v>4.2149999999999999</v>
      </c>
      <c r="G2177" s="4">
        <v>4</v>
      </c>
      <c r="H2177" s="4" t="s">
        <v>22</v>
      </c>
      <c r="I2177" s="13">
        <v>229999.99999999997</v>
      </c>
      <c r="J2177" s="3">
        <v>259200</v>
      </c>
      <c r="K2177" s="13">
        <v>229999.99999999997</v>
      </c>
      <c r="L2177" s="3">
        <v>259200</v>
      </c>
      <c r="M2177" s="13">
        <v>229999.99999999997</v>
      </c>
      <c r="N2177" s="3">
        <v>259200</v>
      </c>
      <c r="O2177" s="11">
        <v>246100</v>
      </c>
      <c r="P2177" s="11">
        <v>275500</v>
      </c>
      <c r="Q2177" s="11">
        <v>258400</v>
      </c>
      <c r="R2177" s="11">
        <v>288900</v>
      </c>
    </row>
    <row r="2178" spans="1:18" hidden="1">
      <c r="A2178" s="4" t="s">
        <v>3221</v>
      </c>
      <c r="B2178" s="10" t="str">
        <f t="shared" si="70"/>
        <v>NOKI004</v>
      </c>
      <c r="C2178" s="4" t="s">
        <v>3222</v>
      </c>
      <c r="D2178" s="4" t="s">
        <v>84</v>
      </c>
      <c r="E2178" s="4" t="s">
        <v>142</v>
      </c>
      <c r="F2178" s="4">
        <v>4.2149999999999999</v>
      </c>
      <c r="G2178" s="4">
        <v>4</v>
      </c>
      <c r="H2178" s="4" t="s">
        <v>22</v>
      </c>
      <c r="I2178" s="13">
        <v>229999.99999999997</v>
      </c>
      <c r="J2178" s="3">
        <v>259200</v>
      </c>
      <c r="K2178" s="13">
        <v>229999.99999999997</v>
      </c>
      <c r="L2178" s="3">
        <v>259200</v>
      </c>
      <c r="M2178" s="13">
        <v>229999.99999999997</v>
      </c>
      <c r="N2178" s="3">
        <v>259200</v>
      </c>
      <c r="O2178" s="11">
        <v>246100</v>
      </c>
      <c r="P2178" s="11">
        <v>275500</v>
      </c>
      <c r="Q2178" s="11">
        <v>258400</v>
      </c>
      <c r="R2178" s="11">
        <v>288900</v>
      </c>
    </row>
    <row r="2179" spans="1:18" hidden="1">
      <c r="A2179" s="12" t="s">
        <v>3223</v>
      </c>
      <c r="B2179" s="10" t="str">
        <f t="shared" si="70"/>
        <v>NOKI020</v>
      </c>
      <c r="C2179" s="4" t="s">
        <v>3214</v>
      </c>
      <c r="D2179" s="4" t="s">
        <v>84</v>
      </c>
      <c r="E2179" s="4" t="s">
        <v>146</v>
      </c>
      <c r="F2179" s="4">
        <v>21.01</v>
      </c>
      <c r="G2179" s="4">
        <v>1</v>
      </c>
      <c r="H2179" s="4" t="s">
        <v>147</v>
      </c>
      <c r="I2179" s="13">
        <v>1055000</v>
      </c>
      <c r="J2179" s="3">
        <v>1192000</v>
      </c>
      <c r="K2179" s="13">
        <v>1055000</v>
      </c>
      <c r="L2179" s="3">
        <v>1192000</v>
      </c>
      <c r="M2179" s="13">
        <v>1055000</v>
      </c>
      <c r="N2179" s="3">
        <v>1192000</v>
      </c>
      <c r="O2179" s="11">
        <v>1128900</v>
      </c>
      <c r="P2179" s="11">
        <v>1267000</v>
      </c>
      <c r="Q2179" s="11">
        <v>1185300</v>
      </c>
      <c r="R2179" s="11">
        <v>1328100</v>
      </c>
    </row>
    <row r="2180" spans="1:18" hidden="1">
      <c r="A2180" s="12" t="s">
        <v>3224</v>
      </c>
      <c r="B2180" s="10" t="str">
        <f t="shared" si="70"/>
        <v>NOKI020</v>
      </c>
      <c r="C2180" s="4" t="s">
        <v>3216</v>
      </c>
      <c r="D2180" s="4" t="s">
        <v>84</v>
      </c>
      <c r="E2180" s="4" t="s">
        <v>146</v>
      </c>
      <c r="F2180" s="4">
        <v>21.01</v>
      </c>
      <c r="G2180" s="4">
        <v>1</v>
      </c>
      <c r="H2180" s="4" t="s">
        <v>147</v>
      </c>
      <c r="I2180" s="13">
        <v>1055000</v>
      </c>
      <c r="J2180" s="3">
        <v>1192000</v>
      </c>
      <c r="K2180" s="13">
        <v>1055000</v>
      </c>
      <c r="L2180" s="3">
        <v>1192000</v>
      </c>
      <c r="M2180" s="13">
        <v>1055000</v>
      </c>
      <c r="N2180" s="3">
        <v>1192000</v>
      </c>
      <c r="O2180" s="11">
        <v>1128900</v>
      </c>
      <c r="P2180" s="11">
        <v>1267000</v>
      </c>
      <c r="Q2180" s="11">
        <v>1185300</v>
      </c>
      <c r="R2180" s="11">
        <v>1328100</v>
      </c>
    </row>
    <row r="2181" spans="1:18" hidden="1">
      <c r="A2181" s="4" t="s">
        <v>3225</v>
      </c>
      <c r="B2181" s="10" t="str">
        <f t="shared" si="70"/>
        <v>NOKI020</v>
      </c>
      <c r="C2181" s="4" t="s">
        <v>3226</v>
      </c>
      <c r="D2181" s="4" t="s">
        <v>84</v>
      </c>
      <c r="E2181" s="4" t="s">
        <v>146</v>
      </c>
      <c r="F2181" s="4">
        <v>21.01</v>
      </c>
      <c r="G2181" s="4">
        <v>1</v>
      </c>
      <c r="H2181" s="4" t="s">
        <v>147</v>
      </c>
      <c r="I2181" s="13">
        <v>1055000</v>
      </c>
      <c r="J2181" s="3">
        <v>1192000</v>
      </c>
      <c r="K2181" s="13">
        <v>1055000</v>
      </c>
      <c r="L2181" s="3">
        <v>1192000</v>
      </c>
      <c r="M2181" s="13">
        <v>1055000</v>
      </c>
      <c r="N2181" s="3">
        <v>1192000</v>
      </c>
      <c r="O2181" s="11">
        <v>1128900</v>
      </c>
      <c r="P2181" s="11">
        <v>1267000</v>
      </c>
      <c r="Q2181" s="11">
        <v>1185300</v>
      </c>
      <c r="R2181" s="11">
        <v>1328100</v>
      </c>
    </row>
    <row r="2182" spans="1:18" hidden="1">
      <c r="A2182" s="4" t="s">
        <v>3227</v>
      </c>
      <c r="B2182" s="10" t="str">
        <f t="shared" si="70"/>
        <v>NOLA002</v>
      </c>
      <c r="C2182" s="4" t="s">
        <v>3214</v>
      </c>
      <c r="D2182" s="4" t="s">
        <v>84</v>
      </c>
      <c r="E2182" s="4" t="s">
        <v>1588</v>
      </c>
      <c r="F2182" s="4">
        <v>2.581</v>
      </c>
      <c r="G2182" s="4">
        <v>6</v>
      </c>
      <c r="H2182" s="4" t="s">
        <v>22</v>
      </c>
      <c r="I2182" s="3"/>
      <c r="J2182" s="3"/>
      <c r="K2182" s="3"/>
      <c r="L2182" s="3"/>
      <c r="M2182" s="3">
        <v>160500</v>
      </c>
      <c r="N2182" s="3">
        <v>174000</v>
      </c>
      <c r="O2182" s="3">
        <v>160500</v>
      </c>
      <c r="P2182" s="3">
        <v>174000</v>
      </c>
      <c r="Q2182" s="11">
        <v>168500</v>
      </c>
      <c r="R2182" s="11">
        <v>182400</v>
      </c>
    </row>
    <row r="2183" spans="1:18" hidden="1">
      <c r="A2183" s="4" t="s">
        <v>3228</v>
      </c>
      <c r="B2183" s="10" t="str">
        <f t="shared" si="70"/>
        <v>NOLA002</v>
      </c>
      <c r="C2183" s="4" t="s">
        <v>3216</v>
      </c>
      <c r="D2183" s="4" t="s">
        <v>84</v>
      </c>
      <c r="E2183" s="4" t="s">
        <v>1588</v>
      </c>
      <c r="F2183" s="4">
        <v>2.581</v>
      </c>
      <c r="G2183" s="4">
        <v>6</v>
      </c>
      <c r="H2183" s="4" t="s">
        <v>22</v>
      </c>
      <c r="I2183" s="3"/>
      <c r="J2183" s="3"/>
      <c r="K2183" s="3"/>
      <c r="L2183" s="3"/>
      <c r="M2183" s="3">
        <v>160500</v>
      </c>
      <c r="N2183" s="3">
        <v>174000</v>
      </c>
      <c r="O2183" s="3">
        <v>160500</v>
      </c>
      <c r="P2183" s="3">
        <v>174000</v>
      </c>
      <c r="Q2183" s="11">
        <v>168500</v>
      </c>
      <c r="R2183" s="11">
        <v>182400</v>
      </c>
    </row>
    <row r="2184" spans="1:18" hidden="1">
      <c r="A2184" s="10" t="s">
        <v>3229</v>
      </c>
      <c r="B2184" s="10" t="str">
        <f t="shared" si="70"/>
        <v>NOLU001</v>
      </c>
      <c r="C2184" s="4" t="s">
        <v>3230</v>
      </c>
      <c r="D2184" s="4" t="s">
        <v>20</v>
      </c>
      <c r="E2184" s="4" t="s">
        <v>770</v>
      </c>
      <c r="F2184" s="4">
        <v>0.97899999999999998</v>
      </c>
      <c r="G2184" s="4">
        <v>24</v>
      </c>
      <c r="H2184" s="4" t="s">
        <v>22</v>
      </c>
      <c r="I2184" s="3">
        <v>86800</v>
      </c>
      <c r="J2184" s="3">
        <v>96200</v>
      </c>
      <c r="K2184" s="3">
        <v>89000</v>
      </c>
      <c r="L2184" s="3">
        <v>98600</v>
      </c>
      <c r="M2184" s="3">
        <v>89000</v>
      </c>
      <c r="N2184" s="3">
        <v>98600</v>
      </c>
      <c r="O2184" s="3">
        <v>89000</v>
      </c>
      <c r="P2184" s="3">
        <v>98600</v>
      </c>
      <c r="Q2184" s="3">
        <v>89000</v>
      </c>
      <c r="R2184" s="3">
        <v>98600</v>
      </c>
    </row>
    <row r="2185" spans="1:18" hidden="1">
      <c r="A2185" s="10" t="s">
        <v>3231</v>
      </c>
      <c r="B2185" s="10" t="str">
        <f t="shared" si="70"/>
        <v>NOLU001</v>
      </c>
      <c r="C2185" s="4" t="s">
        <v>3232</v>
      </c>
      <c r="D2185" s="4" t="s">
        <v>20</v>
      </c>
      <c r="E2185" s="4" t="s">
        <v>770</v>
      </c>
      <c r="F2185" s="4">
        <v>1.0189999999999999</v>
      </c>
      <c r="G2185" s="4">
        <v>24</v>
      </c>
      <c r="H2185" s="4" t="s">
        <v>22</v>
      </c>
      <c r="I2185" s="3">
        <v>86800</v>
      </c>
      <c r="J2185" s="3">
        <v>96200</v>
      </c>
      <c r="K2185" s="3">
        <v>89000</v>
      </c>
      <c r="L2185" s="3">
        <v>98600</v>
      </c>
      <c r="M2185" s="3">
        <v>89000</v>
      </c>
      <c r="N2185" s="3">
        <v>98600</v>
      </c>
      <c r="O2185" s="3">
        <v>89000</v>
      </c>
      <c r="P2185" s="3">
        <v>98600</v>
      </c>
      <c r="Q2185" s="3">
        <v>89000</v>
      </c>
      <c r="R2185" s="3">
        <v>98600</v>
      </c>
    </row>
    <row r="2186" spans="1:18" hidden="1">
      <c r="A2186" s="10" t="s">
        <v>3233</v>
      </c>
      <c r="B2186" s="10" t="str">
        <f t="shared" si="70"/>
        <v>NOLU001</v>
      </c>
      <c r="C2186" s="4" t="s">
        <v>3234</v>
      </c>
      <c r="D2186" s="4" t="s">
        <v>20</v>
      </c>
      <c r="E2186" s="4" t="s">
        <v>770</v>
      </c>
      <c r="F2186" s="4">
        <v>1.0289999999999999</v>
      </c>
      <c r="G2186" s="4">
        <v>24</v>
      </c>
      <c r="H2186" s="4" t="s">
        <v>22</v>
      </c>
      <c r="I2186" s="3">
        <v>86800</v>
      </c>
      <c r="J2186" s="3">
        <v>96200</v>
      </c>
      <c r="K2186" s="3">
        <v>89000</v>
      </c>
      <c r="L2186" s="3">
        <v>98600</v>
      </c>
      <c r="M2186" s="3">
        <v>89000</v>
      </c>
      <c r="N2186" s="3">
        <v>98600</v>
      </c>
      <c r="O2186" s="3">
        <v>89000</v>
      </c>
      <c r="P2186" s="3">
        <v>98600</v>
      </c>
      <c r="Q2186" s="3">
        <v>89000</v>
      </c>
      <c r="R2186" s="3">
        <v>98600</v>
      </c>
    </row>
    <row r="2187" spans="1:18" hidden="1">
      <c r="A2187" s="10" t="s">
        <v>3235</v>
      </c>
      <c r="B2187" s="10" t="str">
        <f t="shared" si="70"/>
        <v>NOLU001</v>
      </c>
      <c r="C2187" s="4" t="s">
        <v>3236</v>
      </c>
      <c r="D2187" s="4" t="s">
        <v>20</v>
      </c>
      <c r="E2187" s="4" t="s">
        <v>770</v>
      </c>
      <c r="F2187" s="4">
        <v>0.91400000000000003</v>
      </c>
      <c r="G2187" s="4">
        <v>24</v>
      </c>
      <c r="H2187" s="4" t="s">
        <v>22</v>
      </c>
      <c r="I2187" s="3">
        <v>86800</v>
      </c>
      <c r="J2187" s="3">
        <v>96200</v>
      </c>
      <c r="K2187" s="3">
        <v>89000</v>
      </c>
      <c r="L2187" s="3">
        <v>98600</v>
      </c>
      <c r="M2187" s="3">
        <v>89000</v>
      </c>
      <c r="N2187" s="3">
        <v>98600</v>
      </c>
      <c r="O2187" s="3">
        <v>89000</v>
      </c>
      <c r="P2187" s="3">
        <v>98600</v>
      </c>
      <c r="Q2187" s="3">
        <v>89000</v>
      </c>
      <c r="R2187" s="3">
        <v>98600</v>
      </c>
    </row>
    <row r="2188" spans="1:18" hidden="1">
      <c r="A2188" s="10" t="s">
        <v>3237</v>
      </c>
      <c r="B2188" s="10" t="str">
        <f>LEFT(A2188,9)</f>
        <v>NOLU001KW</v>
      </c>
      <c r="C2188" s="4" t="s">
        <v>3238</v>
      </c>
      <c r="D2188" s="4" t="s">
        <v>20</v>
      </c>
      <c r="E2188" s="4" t="s">
        <v>770</v>
      </c>
      <c r="F2188" s="4">
        <v>1.129</v>
      </c>
      <c r="G2188" s="4">
        <v>24</v>
      </c>
      <c r="H2188" s="4" t="s">
        <v>22</v>
      </c>
      <c r="I2188" s="3">
        <v>78400</v>
      </c>
      <c r="J2188" s="3">
        <v>87200</v>
      </c>
      <c r="K2188" s="3">
        <v>80400</v>
      </c>
      <c r="L2188" s="3">
        <v>89400</v>
      </c>
      <c r="M2188" s="3">
        <v>80400</v>
      </c>
      <c r="N2188" s="3">
        <v>89400</v>
      </c>
      <c r="O2188" s="3">
        <v>80400</v>
      </c>
      <c r="P2188" s="3">
        <v>89400</v>
      </c>
      <c r="Q2188" s="3">
        <v>80400</v>
      </c>
      <c r="R2188" s="3">
        <v>89400</v>
      </c>
    </row>
    <row r="2189" spans="1:18" hidden="1">
      <c r="A2189" s="10" t="s">
        <v>3239</v>
      </c>
      <c r="B2189" s="10" t="str">
        <f>LEFT(A2189,9)</f>
        <v>NOLU001KW</v>
      </c>
      <c r="C2189" s="4" t="s">
        <v>3240</v>
      </c>
      <c r="D2189" s="4" t="s">
        <v>20</v>
      </c>
      <c r="E2189" s="4" t="s">
        <v>770</v>
      </c>
      <c r="F2189" s="4">
        <v>1.099</v>
      </c>
      <c r="G2189" s="4">
        <v>24</v>
      </c>
      <c r="H2189" s="4" t="s">
        <v>22</v>
      </c>
      <c r="I2189" s="3">
        <v>78400</v>
      </c>
      <c r="J2189" s="3">
        <v>87200</v>
      </c>
      <c r="K2189" s="3">
        <v>80400</v>
      </c>
      <c r="L2189" s="3">
        <v>89400</v>
      </c>
      <c r="M2189" s="3">
        <v>80400</v>
      </c>
      <c r="N2189" s="3">
        <v>89400</v>
      </c>
      <c r="O2189" s="3">
        <v>80400</v>
      </c>
      <c r="P2189" s="3">
        <v>89400</v>
      </c>
      <c r="Q2189" s="3">
        <v>80400</v>
      </c>
      <c r="R2189" s="3">
        <v>89400</v>
      </c>
    </row>
    <row r="2190" spans="1:18" hidden="1">
      <c r="A2190" s="10" t="s">
        <v>3241</v>
      </c>
      <c r="B2190" s="10" t="str">
        <f t="shared" ref="B2190:B2214" si="71">LEFT(A2190,7)</f>
        <v>NOME010</v>
      </c>
      <c r="C2190" s="4" t="s">
        <v>3242</v>
      </c>
      <c r="D2190" s="4" t="s">
        <v>84</v>
      </c>
      <c r="E2190" s="4" t="s">
        <v>3243</v>
      </c>
      <c r="F2190" s="4">
        <v>4.1000000000000002E-2</v>
      </c>
      <c r="G2190" s="4">
        <v>24</v>
      </c>
      <c r="H2190" s="4" t="s">
        <v>22</v>
      </c>
      <c r="I2190" s="3">
        <v>13300</v>
      </c>
      <c r="J2190" s="3">
        <v>15400</v>
      </c>
      <c r="K2190" s="3">
        <v>13600</v>
      </c>
      <c r="L2190" s="3">
        <v>15700</v>
      </c>
      <c r="M2190" s="3">
        <v>13600</v>
      </c>
      <c r="N2190" s="3">
        <v>15700</v>
      </c>
      <c r="O2190" s="11">
        <v>15000</v>
      </c>
      <c r="P2190" s="11">
        <v>17200</v>
      </c>
      <c r="Q2190" s="11">
        <v>15800</v>
      </c>
      <c r="R2190" s="11">
        <v>18200</v>
      </c>
    </row>
    <row r="2191" spans="1:18" hidden="1">
      <c r="A2191" s="10" t="s">
        <v>3244</v>
      </c>
      <c r="B2191" s="10" t="str">
        <f t="shared" si="71"/>
        <v>NOME010</v>
      </c>
      <c r="C2191" s="4" t="s">
        <v>3245</v>
      </c>
      <c r="D2191" s="4" t="s">
        <v>84</v>
      </c>
      <c r="E2191" s="4" t="s">
        <v>3243</v>
      </c>
      <c r="F2191" s="4">
        <v>4.1000000000000002E-2</v>
      </c>
      <c r="G2191" s="4">
        <v>90</v>
      </c>
      <c r="H2191" s="4" t="s">
        <v>22</v>
      </c>
      <c r="I2191" s="3">
        <v>13300</v>
      </c>
      <c r="J2191" s="3">
        <v>15400</v>
      </c>
      <c r="K2191" s="3">
        <v>13600</v>
      </c>
      <c r="L2191" s="3">
        <v>15700</v>
      </c>
      <c r="M2191" s="3">
        <v>13600</v>
      </c>
      <c r="N2191" s="3">
        <v>15700</v>
      </c>
      <c r="O2191" s="11">
        <v>15000</v>
      </c>
      <c r="P2191" s="11">
        <v>17200</v>
      </c>
      <c r="Q2191" s="11">
        <v>15800</v>
      </c>
      <c r="R2191" s="11">
        <v>18200</v>
      </c>
    </row>
    <row r="2192" spans="1:18" hidden="1">
      <c r="A2192" s="10" t="s">
        <v>3246</v>
      </c>
      <c r="B2192" s="10" t="str">
        <f t="shared" si="71"/>
        <v>NOPI001</v>
      </c>
      <c r="C2192" s="4" t="s">
        <v>3247</v>
      </c>
      <c r="D2192" s="4" t="s">
        <v>84</v>
      </c>
      <c r="E2192" s="4" t="s">
        <v>949</v>
      </c>
      <c r="F2192" s="4">
        <v>1</v>
      </c>
      <c r="G2192" s="4">
        <v>24</v>
      </c>
      <c r="H2192" s="4" t="s">
        <v>22</v>
      </c>
      <c r="I2192" s="3"/>
      <c r="J2192" s="3"/>
      <c r="K2192" s="3"/>
      <c r="L2192" s="3"/>
      <c r="M2192" s="3">
        <v>59000</v>
      </c>
      <c r="N2192" s="3">
        <v>66500</v>
      </c>
      <c r="O2192" s="11">
        <v>64900</v>
      </c>
      <c r="P2192" s="11">
        <v>72600</v>
      </c>
      <c r="Q2192" s="11">
        <v>68100</v>
      </c>
      <c r="R2192" s="11">
        <v>76100</v>
      </c>
    </row>
    <row r="2193" spans="1:18" hidden="1">
      <c r="A2193" s="10" t="s">
        <v>3248</v>
      </c>
      <c r="B2193" s="10" t="str">
        <f t="shared" si="71"/>
        <v>NOPI004</v>
      </c>
      <c r="C2193" s="4" t="s">
        <v>3247</v>
      </c>
      <c r="D2193" s="4" t="s">
        <v>84</v>
      </c>
      <c r="E2193" s="4" t="s">
        <v>142</v>
      </c>
      <c r="F2193" s="4">
        <v>4.18</v>
      </c>
      <c r="G2193" s="4">
        <v>4</v>
      </c>
      <c r="H2193" s="4" t="s">
        <v>22</v>
      </c>
      <c r="I2193" s="3"/>
      <c r="J2193" s="3"/>
      <c r="K2193" s="3"/>
      <c r="L2193" s="3"/>
      <c r="M2193" s="3">
        <v>219000</v>
      </c>
      <c r="N2193" s="3">
        <v>247200</v>
      </c>
      <c r="O2193" s="11">
        <v>240900</v>
      </c>
      <c r="P2193" s="11">
        <v>269900</v>
      </c>
      <c r="Q2193" s="11">
        <v>252900</v>
      </c>
      <c r="R2193" s="11">
        <v>282900</v>
      </c>
    </row>
    <row r="2194" spans="1:18" hidden="1">
      <c r="A2194" s="10" t="s">
        <v>3249</v>
      </c>
      <c r="B2194" s="10" t="str">
        <f t="shared" si="71"/>
        <v>NOPI200</v>
      </c>
      <c r="C2194" s="4" t="s">
        <v>3247</v>
      </c>
      <c r="D2194" s="4" t="s">
        <v>84</v>
      </c>
      <c r="E2194" s="4" t="s">
        <v>3250</v>
      </c>
      <c r="F2194" s="4">
        <v>0.2</v>
      </c>
      <c r="G2194" s="4">
        <v>72</v>
      </c>
      <c r="H2194" s="4" t="s">
        <v>22</v>
      </c>
      <c r="I2194" s="3"/>
      <c r="J2194" s="3"/>
      <c r="K2194" s="3"/>
      <c r="L2194" s="3"/>
      <c r="M2194" s="3">
        <v>19900</v>
      </c>
      <c r="N2194" s="3">
        <v>22200</v>
      </c>
      <c r="O2194" s="11">
        <v>21900</v>
      </c>
      <c r="P2194" s="11">
        <v>24300</v>
      </c>
      <c r="Q2194" s="11">
        <v>23000</v>
      </c>
      <c r="R2194" s="11">
        <v>25500</v>
      </c>
    </row>
    <row r="2195" spans="1:18" hidden="1">
      <c r="A2195" s="4" t="s">
        <v>3251</v>
      </c>
      <c r="B2195" s="10" t="str">
        <f t="shared" si="71"/>
        <v>NOSP400</v>
      </c>
      <c r="C2195" s="4" t="s">
        <v>3252</v>
      </c>
      <c r="D2195" s="4" t="s">
        <v>84</v>
      </c>
      <c r="E2195" s="4" t="s">
        <v>3253</v>
      </c>
      <c r="F2195" s="4">
        <v>0.4</v>
      </c>
      <c r="G2195" s="4">
        <v>48</v>
      </c>
      <c r="H2195" s="4" t="s">
        <v>3254</v>
      </c>
      <c r="I2195" s="3"/>
      <c r="J2195" s="3"/>
      <c r="K2195" s="3"/>
      <c r="L2195" s="3"/>
      <c r="M2195" s="3"/>
      <c r="N2195" s="3"/>
      <c r="O2195" s="3">
        <v>41800</v>
      </c>
      <c r="P2195" s="3">
        <v>46200</v>
      </c>
      <c r="Q2195" s="3">
        <v>43900</v>
      </c>
      <c r="R2195" s="11">
        <v>48500</v>
      </c>
    </row>
    <row r="2196" spans="1:18" hidden="1">
      <c r="A2196" s="10" t="s">
        <v>3255</v>
      </c>
      <c r="B2196" s="10" t="str">
        <f t="shared" si="71"/>
        <v>NOTA05</v>
      </c>
      <c r="C2196" s="4" t="s">
        <v>3256</v>
      </c>
      <c r="D2196" s="4" t="s">
        <v>84</v>
      </c>
      <c r="E2196" s="4" t="s">
        <v>2991</v>
      </c>
      <c r="F2196" s="4">
        <v>0.92</v>
      </c>
      <c r="G2196" s="4">
        <v>30</v>
      </c>
      <c r="H2196" s="4" t="s">
        <v>22</v>
      </c>
      <c r="I2196" s="3">
        <v>82300</v>
      </c>
      <c r="J2196" s="3">
        <v>91400</v>
      </c>
      <c r="K2196" s="3">
        <v>82300</v>
      </c>
      <c r="L2196" s="3">
        <v>91400</v>
      </c>
      <c r="M2196" s="3">
        <v>82300</v>
      </c>
      <c r="N2196" s="3">
        <v>91400</v>
      </c>
      <c r="O2196" s="11">
        <v>90500</v>
      </c>
      <c r="P2196" s="11">
        <v>99700</v>
      </c>
      <c r="Q2196" s="11">
        <v>95000</v>
      </c>
      <c r="R2196" s="11">
        <v>104600</v>
      </c>
    </row>
    <row r="2197" spans="1:18" hidden="1">
      <c r="A2197" s="10" t="s">
        <v>3257</v>
      </c>
      <c r="B2197" s="10" t="str">
        <f t="shared" si="71"/>
        <v>NOTA10</v>
      </c>
      <c r="C2197" s="4" t="s">
        <v>3258</v>
      </c>
      <c r="D2197" s="4" t="s">
        <v>84</v>
      </c>
      <c r="E2197" s="4" t="s">
        <v>3259</v>
      </c>
      <c r="F2197" s="4">
        <v>0.92</v>
      </c>
      <c r="G2197" s="4">
        <v>30</v>
      </c>
      <c r="H2197" s="4" t="s">
        <v>22</v>
      </c>
      <c r="I2197" s="3">
        <v>82300</v>
      </c>
      <c r="J2197" s="3">
        <v>91400</v>
      </c>
      <c r="K2197" s="3">
        <v>82300</v>
      </c>
      <c r="L2197" s="3">
        <v>91400</v>
      </c>
      <c r="M2197" s="3">
        <v>82300</v>
      </c>
      <c r="N2197" s="3">
        <v>91400</v>
      </c>
      <c r="O2197" s="11">
        <v>90500</v>
      </c>
      <c r="P2197" s="11">
        <v>99700</v>
      </c>
      <c r="Q2197" s="11">
        <v>95000</v>
      </c>
      <c r="R2197" s="11">
        <v>104600</v>
      </c>
    </row>
    <row r="2198" spans="1:18" hidden="1">
      <c r="A2198" s="12" t="s">
        <v>3260</v>
      </c>
      <c r="B2198" s="10" t="str">
        <f t="shared" si="71"/>
        <v>NOTI001</v>
      </c>
      <c r="C2198" s="4" t="s">
        <v>3261</v>
      </c>
      <c r="D2198" s="4" t="s">
        <v>84</v>
      </c>
      <c r="E2198" s="4" t="s">
        <v>949</v>
      </c>
      <c r="F2198" s="4">
        <v>1</v>
      </c>
      <c r="G2198" s="4">
        <v>24</v>
      </c>
      <c r="H2198" s="4" t="s">
        <v>22</v>
      </c>
      <c r="I2198" s="3">
        <v>18700</v>
      </c>
      <c r="J2198" s="3">
        <v>22200</v>
      </c>
      <c r="K2198" s="3">
        <v>19100</v>
      </c>
      <c r="L2198" s="3">
        <v>22700</v>
      </c>
      <c r="M2198" s="3">
        <v>19100</v>
      </c>
      <c r="N2198" s="3">
        <v>22700</v>
      </c>
      <c r="O2198" s="3">
        <v>21900</v>
      </c>
      <c r="P2198" s="3">
        <v>24900</v>
      </c>
      <c r="Q2198" s="11">
        <v>22100</v>
      </c>
      <c r="R2198" s="11">
        <v>26100</v>
      </c>
    </row>
    <row r="2199" spans="1:18" hidden="1">
      <c r="A2199" s="12" t="s">
        <v>3262</v>
      </c>
      <c r="B2199" s="10" t="str">
        <f t="shared" si="71"/>
        <v>NOTI001</v>
      </c>
      <c r="C2199" s="4" t="s">
        <v>3263</v>
      </c>
      <c r="D2199" s="4" t="s">
        <v>84</v>
      </c>
      <c r="E2199" s="4" t="s">
        <v>21</v>
      </c>
      <c r="F2199" s="4">
        <v>1.0149999999999999</v>
      </c>
      <c r="G2199" s="4">
        <v>24</v>
      </c>
      <c r="H2199" s="4" t="s">
        <v>22</v>
      </c>
      <c r="I2199" s="13">
        <v>18700</v>
      </c>
      <c r="J2199" s="3">
        <v>22200</v>
      </c>
      <c r="K2199" s="3">
        <v>19100</v>
      </c>
      <c r="L2199" s="3">
        <v>22700</v>
      </c>
      <c r="M2199" s="3">
        <v>19100</v>
      </c>
      <c r="N2199" s="3">
        <v>22700</v>
      </c>
      <c r="O2199" s="3">
        <v>21900</v>
      </c>
      <c r="P2199" s="3">
        <v>24900</v>
      </c>
      <c r="Q2199" s="11">
        <v>22100</v>
      </c>
      <c r="R2199" s="11">
        <v>26100</v>
      </c>
    </row>
    <row r="2200" spans="1:18" hidden="1">
      <c r="A2200" s="12" t="s">
        <v>3264</v>
      </c>
      <c r="B2200" s="10" t="str">
        <f t="shared" si="71"/>
        <v>NOTI001</v>
      </c>
      <c r="C2200" s="4" t="s">
        <v>3265</v>
      </c>
      <c r="D2200" s="4" t="s">
        <v>84</v>
      </c>
      <c r="E2200" s="4" t="s">
        <v>21</v>
      </c>
      <c r="F2200" s="4">
        <v>1.0149999999999999</v>
      </c>
      <c r="G2200" s="4">
        <v>24</v>
      </c>
      <c r="H2200" s="4" t="s">
        <v>22</v>
      </c>
      <c r="I2200" s="13">
        <v>18700</v>
      </c>
      <c r="J2200" s="3">
        <v>22200</v>
      </c>
      <c r="K2200" s="3">
        <v>19100</v>
      </c>
      <c r="L2200" s="3">
        <v>22700</v>
      </c>
      <c r="M2200" s="3">
        <v>19100</v>
      </c>
      <c r="N2200" s="3">
        <v>22700</v>
      </c>
      <c r="O2200" s="3">
        <v>21900</v>
      </c>
      <c r="P2200" s="3">
        <v>24900</v>
      </c>
      <c r="Q2200" s="11">
        <v>22100</v>
      </c>
      <c r="R2200" s="11">
        <v>26100</v>
      </c>
    </row>
    <row r="2201" spans="1:18" hidden="1">
      <c r="A2201" s="12" t="s">
        <v>3266</v>
      </c>
      <c r="B2201" s="10" t="str">
        <f t="shared" si="71"/>
        <v>NOTI001</v>
      </c>
      <c r="C2201" s="4" t="s">
        <v>3267</v>
      </c>
      <c r="D2201" s="4" t="s">
        <v>84</v>
      </c>
      <c r="E2201" s="4" t="s">
        <v>21</v>
      </c>
      <c r="F2201" s="4">
        <v>1.0149999999999999</v>
      </c>
      <c r="G2201" s="4">
        <v>24</v>
      </c>
      <c r="H2201" s="4" t="s">
        <v>22</v>
      </c>
      <c r="I2201" s="13">
        <v>18700</v>
      </c>
      <c r="J2201" s="3">
        <v>22200</v>
      </c>
      <c r="K2201" s="3">
        <v>19100</v>
      </c>
      <c r="L2201" s="3">
        <v>22700</v>
      </c>
      <c r="M2201" s="3">
        <v>19100</v>
      </c>
      <c r="N2201" s="3">
        <v>22700</v>
      </c>
      <c r="O2201" s="3">
        <v>21900</v>
      </c>
      <c r="P2201" s="3">
        <v>24900</v>
      </c>
      <c r="Q2201" s="11">
        <v>22100</v>
      </c>
      <c r="R2201" s="11">
        <v>26100</v>
      </c>
    </row>
    <row r="2202" spans="1:18" hidden="1">
      <c r="A2202" s="12" t="s">
        <v>3268</v>
      </c>
      <c r="B2202" s="10" t="str">
        <f t="shared" si="71"/>
        <v>NOTI001</v>
      </c>
      <c r="C2202" s="4" t="s">
        <v>3269</v>
      </c>
      <c r="D2202" s="4" t="s">
        <v>84</v>
      </c>
      <c r="E2202" s="4" t="s">
        <v>949</v>
      </c>
      <c r="F2202" s="4">
        <v>1</v>
      </c>
      <c r="G2202" s="4">
        <v>24</v>
      </c>
      <c r="H2202" s="4" t="s">
        <v>22</v>
      </c>
      <c r="I2202" s="3">
        <v>18700</v>
      </c>
      <c r="J2202" s="3">
        <v>22200</v>
      </c>
      <c r="K2202" s="3">
        <v>19100</v>
      </c>
      <c r="L2202" s="3">
        <v>22700</v>
      </c>
      <c r="M2202" s="3">
        <v>19100</v>
      </c>
      <c r="N2202" s="3">
        <v>22700</v>
      </c>
      <c r="O2202" s="3">
        <v>21900</v>
      </c>
      <c r="P2202" s="3">
        <v>24900</v>
      </c>
      <c r="Q2202" s="11">
        <v>22100</v>
      </c>
      <c r="R2202" s="11">
        <v>26100</v>
      </c>
    </row>
    <row r="2203" spans="1:18" hidden="1">
      <c r="A2203" s="12" t="s">
        <v>3270</v>
      </c>
      <c r="B2203" s="10" t="str">
        <f t="shared" si="71"/>
        <v>NOTI001</v>
      </c>
      <c r="C2203" s="4" t="s">
        <v>3271</v>
      </c>
      <c r="D2203" s="4" t="s">
        <v>84</v>
      </c>
      <c r="E2203" s="4" t="s">
        <v>21</v>
      </c>
      <c r="F2203" s="4">
        <v>1.0149999999999999</v>
      </c>
      <c r="G2203" s="4">
        <v>24</v>
      </c>
      <c r="H2203" s="4" t="s">
        <v>22</v>
      </c>
      <c r="I2203" s="13">
        <v>18700</v>
      </c>
      <c r="J2203" s="3">
        <v>22200</v>
      </c>
      <c r="K2203" s="3">
        <v>19100</v>
      </c>
      <c r="L2203" s="3">
        <v>22700</v>
      </c>
      <c r="M2203" s="3">
        <v>19100</v>
      </c>
      <c r="N2203" s="3">
        <v>22700</v>
      </c>
      <c r="O2203" s="3">
        <v>21900</v>
      </c>
      <c r="P2203" s="3">
        <v>24900</v>
      </c>
      <c r="Q2203" s="11">
        <v>22100</v>
      </c>
      <c r="R2203" s="11">
        <v>26100</v>
      </c>
    </row>
    <row r="2204" spans="1:18" hidden="1">
      <c r="A2204" s="12" t="s">
        <v>3272</v>
      </c>
      <c r="B2204" s="10" t="str">
        <f t="shared" si="71"/>
        <v>NOTI001</v>
      </c>
      <c r="C2204" s="4" t="s">
        <v>3273</v>
      </c>
      <c r="D2204" s="4" t="s">
        <v>84</v>
      </c>
      <c r="E2204" s="4" t="s">
        <v>21</v>
      </c>
      <c r="F2204" s="4">
        <v>1.0149999999999999</v>
      </c>
      <c r="G2204" s="4">
        <v>24</v>
      </c>
      <c r="H2204" s="4" t="s">
        <v>22</v>
      </c>
      <c r="I2204" s="13">
        <v>18700</v>
      </c>
      <c r="J2204" s="3">
        <v>22200</v>
      </c>
      <c r="K2204" s="3">
        <v>19100</v>
      </c>
      <c r="L2204" s="3">
        <v>22700</v>
      </c>
      <c r="M2204" s="3">
        <v>19100</v>
      </c>
      <c r="N2204" s="3">
        <v>22700</v>
      </c>
      <c r="O2204" s="3">
        <v>21900</v>
      </c>
      <c r="P2204" s="3">
        <v>24900</v>
      </c>
      <c r="Q2204" s="11">
        <v>22100</v>
      </c>
      <c r="R2204" s="11">
        <v>26100</v>
      </c>
    </row>
    <row r="2205" spans="1:18" hidden="1">
      <c r="A2205" s="12" t="s">
        <v>3274</v>
      </c>
      <c r="B2205" s="10" t="str">
        <f t="shared" si="71"/>
        <v>NOTI001</v>
      </c>
      <c r="C2205" s="4" t="s">
        <v>3275</v>
      </c>
      <c r="D2205" s="4" t="s">
        <v>84</v>
      </c>
      <c r="E2205" s="4" t="s">
        <v>21</v>
      </c>
      <c r="F2205" s="4">
        <v>1.0149999999999999</v>
      </c>
      <c r="G2205" s="4">
        <v>24</v>
      </c>
      <c r="H2205" s="4" t="s">
        <v>22</v>
      </c>
      <c r="I2205" s="13">
        <v>18700</v>
      </c>
      <c r="J2205" s="3">
        <v>22200</v>
      </c>
      <c r="K2205" s="3">
        <v>19100</v>
      </c>
      <c r="L2205" s="3">
        <v>22700</v>
      </c>
      <c r="M2205" s="3">
        <v>19100</v>
      </c>
      <c r="N2205" s="3">
        <v>22700</v>
      </c>
      <c r="O2205" s="3">
        <v>21900</v>
      </c>
      <c r="P2205" s="3">
        <v>24900</v>
      </c>
      <c r="Q2205" s="11">
        <v>22100</v>
      </c>
      <c r="R2205" s="11">
        <v>26100</v>
      </c>
    </row>
    <row r="2206" spans="1:18" hidden="1">
      <c r="A2206" s="4" t="s">
        <v>3276</v>
      </c>
      <c r="B2206" s="10" t="str">
        <f t="shared" si="71"/>
        <v>NOTI001</v>
      </c>
      <c r="C2206" s="4" t="s">
        <v>3277</v>
      </c>
      <c r="D2206" s="4" t="s">
        <v>84</v>
      </c>
      <c r="E2206" s="4" t="s">
        <v>21</v>
      </c>
      <c r="F2206" s="4">
        <v>1.1200000000000001</v>
      </c>
      <c r="G2206" s="4">
        <v>12</v>
      </c>
      <c r="H2206" s="4" t="s">
        <v>22</v>
      </c>
      <c r="I2206" s="3"/>
      <c r="J2206" s="3"/>
      <c r="K2206" s="3"/>
      <c r="L2206" s="3"/>
      <c r="M2206" s="3">
        <v>19100</v>
      </c>
      <c r="N2206" s="3">
        <v>22700</v>
      </c>
      <c r="O2206" s="3">
        <v>21900</v>
      </c>
      <c r="P2206" s="3">
        <v>24900</v>
      </c>
      <c r="Q2206" s="11">
        <v>22100</v>
      </c>
      <c r="R2206" s="11">
        <v>26100</v>
      </c>
    </row>
    <row r="2207" spans="1:18" hidden="1">
      <c r="A2207" s="4" t="s">
        <v>3278</v>
      </c>
      <c r="B2207" s="10" t="str">
        <f t="shared" si="71"/>
        <v>NOTI001</v>
      </c>
      <c r="C2207" s="4" t="s">
        <v>3277</v>
      </c>
      <c r="D2207" s="4" t="s">
        <v>84</v>
      </c>
      <c r="E2207" s="4" t="s">
        <v>21</v>
      </c>
      <c r="F2207" s="4">
        <v>1.1200000000000001</v>
      </c>
      <c r="G2207" s="4">
        <v>12</v>
      </c>
      <c r="H2207" s="4" t="s">
        <v>22</v>
      </c>
      <c r="I2207" s="3"/>
      <c r="J2207" s="3"/>
      <c r="K2207" s="3"/>
      <c r="L2207" s="3"/>
      <c r="M2207" s="3">
        <v>19100</v>
      </c>
      <c r="N2207" s="3">
        <v>22700</v>
      </c>
      <c r="O2207" s="3">
        <v>21900</v>
      </c>
      <c r="P2207" s="3">
        <v>24900</v>
      </c>
      <c r="Q2207" s="11">
        <v>22100</v>
      </c>
      <c r="R2207" s="11">
        <v>26100</v>
      </c>
    </row>
    <row r="2208" spans="1:18" hidden="1">
      <c r="A2208" s="4" t="s">
        <v>3279</v>
      </c>
      <c r="B2208" s="10" t="str">
        <f t="shared" si="71"/>
        <v>NOTI001</v>
      </c>
      <c r="C2208" s="4" t="s">
        <v>3277</v>
      </c>
      <c r="D2208" s="4" t="s">
        <v>84</v>
      </c>
      <c r="E2208" s="4" t="s">
        <v>21</v>
      </c>
      <c r="F2208" s="4">
        <v>1.1200000000000001</v>
      </c>
      <c r="G2208" s="4">
        <v>12</v>
      </c>
      <c r="H2208" s="4" t="s">
        <v>22</v>
      </c>
      <c r="I2208" s="3"/>
      <c r="J2208" s="3"/>
      <c r="K2208" s="3"/>
      <c r="L2208" s="3"/>
      <c r="M2208" s="3">
        <v>19100</v>
      </c>
      <c r="N2208" s="3">
        <v>22700</v>
      </c>
      <c r="O2208" s="3">
        <v>21900</v>
      </c>
      <c r="P2208" s="3">
        <v>24900</v>
      </c>
      <c r="Q2208" s="11">
        <v>22100</v>
      </c>
      <c r="R2208" s="11">
        <v>26100</v>
      </c>
    </row>
    <row r="2209" spans="1:18" hidden="1">
      <c r="A2209" s="4" t="s">
        <v>3280</v>
      </c>
      <c r="B2209" s="10" t="str">
        <f t="shared" si="71"/>
        <v>NOTI001</v>
      </c>
      <c r="C2209" s="4" t="s">
        <v>3277</v>
      </c>
      <c r="D2209" s="4" t="s">
        <v>84</v>
      </c>
      <c r="E2209" s="4" t="s">
        <v>21</v>
      </c>
      <c r="F2209" s="4">
        <v>1.1200000000000001</v>
      </c>
      <c r="G2209" s="4">
        <v>12</v>
      </c>
      <c r="H2209" s="4" t="s">
        <v>22</v>
      </c>
      <c r="I2209" s="3"/>
      <c r="J2209" s="3"/>
      <c r="K2209" s="3"/>
      <c r="L2209" s="3"/>
      <c r="M2209" s="3">
        <v>19100</v>
      </c>
      <c r="N2209" s="3">
        <v>22700</v>
      </c>
      <c r="O2209" s="3">
        <v>21900</v>
      </c>
      <c r="P2209" s="3">
        <v>24900</v>
      </c>
      <c r="Q2209" s="11">
        <v>22100</v>
      </c>
      <c r="R2209" s="11">
        <v>26100</v>
      </c>
    </row>
    <row r="2210" spans="1:18" hidden="1">
      <c r="A2210" s="4" t="s">
        <v>3281</v>
      </c>
      <c r="B2210" s="10" t="str">
        <f t="shared" si="71"/>
        <v>NOTI001</v>
      </c>
      <c r="C2210" s="4" t="s">
        <v>3277</v>
      </c>
      <c r="D2210" s="4" t="s">
        <v>84</v>
      </c>
      <c r="E2210" s="4" t="s">
        <v>21</v>
      </c>
      <c r="F2210" s="4">
        <v>1.1200000000000001</v>
      </c>
      <c r="G2210" s="4">
        <v>12</v>
      </c>
      <c r="H2210" s="4" t="s">
        <v>22</v>
      </c>
      <c r="I2210" s="3"/>
      <c r="J2210" s="3"/>
      <c r="K2210" s="3"/>
      <c r="L2210" s="3"/>
      <c r="M2210" s="3">
        <v>19100</v>
      </c>
      <c r="N2210" s="3">
        <v>22700</v>
      </c>
      <c r="O2210" s="3">
        <v>21900</v>
      </c>
      <c r="P2210" s="3">
        <v>24900</v>
      </c>
      <c r="Q2210" s="11">
        <v>22100</v>
      </c>
      <c r="R2210" s="11">
        <v>26100</v>
      </c>
    </row>
    <row r="2211" spans="1:18" hidden="1">
      <c r="A2211" s="4" t="s">
        <v>3282</v>
      </c>
      <c r="B2211" s="10" t="str">
        <f t="shared" si="71"/>
        <v>SGEM001</v>
      </c>
      <c r="C2211" s="4" t="s">
        <v>3283</v>
      </c>
      <c r="D2211" s="4" t="s">
        <v>84</v>
      </c>
      <c r="E2211" s="4" t="s">
        <v>21</v>
      </c>
      <c r="F2211" s="4">
        <v>1.0900000000000001</v>
      </c>
      <c r="G2211" s="4">
        <v>24</v>
      </c>
      <c r="H2211" s="4" t="s">
        <v>22</v>
      </c>
      <c r="I2211" s="3"/>
      <c r="J2211" s="3"/>
      <c r="K2211" s="3"/>
      <c r="L2211" s="3"/>
      <c r="M2211" s="3"/>
      <c r="N2211" s="3"/>
      <c r="O2211" s="3">
        <v>372500</v>
      </c>
      <c r="P2211" s="3">
        <v>402400</v>
      </c>
      <c r="Q2211" s="4"/>
      <c r="R2211" s="4"/>
    </row>
    <row r="2212" spans="1:18" hidden="1">
      <c r="A2212" s="4" t="s">
        <v>3284</v>
      </c>
      <c r="B2212" s="10" t="str">
        <f t="shared" si="71"/>
        <v>SPIL001</v>
      </c>
      <c r="C2212" s="4" t="s">
        <v>3285</v>
      </c>
      <c r="D2212" s="4" t="s">
        <v>84</v>
      </c>
      <c r="E2212" s="4" t="s">
        <v>21</v>
      </c>
      <c r="F2212" s="4">
        <v>1.0900000000000001</v>
      </c>
      <c r="G2212" s="4">
        <v>24</v>
      </c>
      <c r="H2212" s="4" t="s">
        <v>22</v>
      </c>
      <c r="I2212" s="3"/>
      <c r="J2212" s="3"/>
      <c r="K2212" s="3"/>
      <c r="L2212" s="3"/>
      <c r="M2212" s="3"/>
      <c r="N2212" s="3"/>
      <c r="O2212" s="3">
        <v>219700</v>
      </c>
      <c r="P2212" s="3">
        <v>240700</v>
      </c>
      <c r="Q2212" s="4"/>
      <c r="R2212" s="4"/>
    </row>
    <row r="2213" spans="1:18" hidden="1">
      <c r="A2213" s="10" t="s">
        <v>3286</v>
      </c>
      <c r="B2213" s="10" t="str">
        <f t="shared" si="71"/>
        <v>SU21001</v>
      </c>
      <c r="C2213" s="4" t="s">
        <v>3287</v>
      </c>
      <c r="D2213" s="4" t="s">
        <v>84</v>
      </c>
      <c r="E2213" s="4" t="s">
        <v>770</v>
      </c>
      <c r="F2213" s="4">
        <v>1.131</v>
      </c>
      <c r="G2213" s="4">
        <v>24</v>
      </c>
      <c r="H2213" s="4" t="s">
        <v>22</v>
      </c>
      <c r="I2213" s="3">
        <v>147500</v>
      </c>
      <c r="J2213" s="3">
        <v>162100</v>
      </c>
      <c r="K2213" s="3">
        <v>147500</v>
      </c>
      <c r="L2213" s="3">
        <v>162100</v>
      </c>
      <c r="M2213" s="3">
        <v>149000</v>
      </c>
      <c r="N2213" s="3">
        <v>162100</v>
      </c>
      <c r="O2213" s="11">
        <v>149000</v>
      </c>
      <c r="P2213" s="11">
        <v>162100</v>
      </c>
      <c r="Q2213" s="11">
        <v>149000</v>
      </c>
      <c r="R2213" s="11">
        <v>162100</v>
      </c>
    </row>
    <row r="2214" spans="1:18" hidden="1">
      <c r="A2214" s="10" t="s">
        <v>3288</v>
      </c>
      <c r="B2214" s="10" t="str">
        <f t="shared" si="71"/>
        <v>SU21500</v>
      </c>
      <c r="C2214" s="4" t="s">
        <v>3289</v>
      </c>
      <c r="D2214" s="4" t="s">
        <v>84</v>
      </c>
      <c r="E2214" s="4" t="s">
        <v>2244</v>
      </c>
      <c r="F2214" s="4">
        <v>0.57399999999999995</v>
      </c>
      <c r="G2214" s="4">
        <v>24</v>
      </c>
      <c r="H2214" s="4" t="s">
        <v>22</v>
      </c>
      <c r="I2214" s="3">
        <v>0</v>
      </c>
      <c r="J2214" s="3">
        <v>0</v>
      </c>
      <c r="K2214" s="3">
        <v>0</v>
      </c>
      <c r="L2214" s="3">
        <v>0</v>
      </c>
      <c r="M2214" s="3">
        <v>0</v>
      </c>
      <c r="N2214" s="3">
        <v>0</v>
      </c>
      <c r="O2214" s="3"/>
      <c r="P2214" s="3"/>
      <c r="Q2214" s="4"/>
      <c r="R2214" s="4"/>
    </row>
    <row r="2215" spans="1:18" hidden="1">
      <c r="A2215" s="10" t="s">
        <v>3290</v>
      </c>
      <c r="B2215" s="10" t="str">
        <f t="shared" ref="B2215:B2227" si="72">A2215</f>
        <v>SU41001KBLU</v>
      </c>
      <c r="C2215" s="4" t="s">
        <v>3291</v>
      </c>
      <c r="D2215" s="4" t="s">
        <v>84</v>
      </c>
      <c r="E2215" s="4" t="s">
        <v>770</v>
      </c>
      <c r="F2215" s="4">
        <v>1.2330000000000001</v>
      </c>
      <c r="G2215" s="4">
        <v>24</v>
      </c>
      <c r="H2215" s="4" t="s">
        <v>22</v>
      </c>
      <c r="I2215" s="3">
        <v>89500</v>
      </c>
      <c r="J2215" s="3">
        <v>99800</v>
      </c>
      <c r="K2215" s="3">
        <v>89500</v>
      </c>
      <c r="L2215" s="3">
        <v>99800</v>
      </c>
      <c r="M2215" s="3">
        <v>90400</v>
      </c>
      <c r="N2215" s="3">
        <v>99800</v>
      </c>
      <c r="O2215" s="11">
        <v>101200</v>
      </c>
      <c r="P2215" s="11">
        <v>110800</v>
      </c>
      <c r="Q2215" s="11">
        <v>106300</v>
      </c>
      <c r="R2215" s="11">
        <v>116300</v>
      </c>
    </row>
    <row r="2216" spans="1:18" hidden="1">
      <c r="A2216" s="10" t="s">
        <v>3292</v>
      </c>
      <c r="B2216" s="10" t="str">
        <f t="shared" si="72"/>
        <v>SU41001KCC</v>
      </c>
      <c r="C2216" s="4" t="s">
        <v>3293</v>
      </c>
      <c r="D2216" s="4" t="s">
        <v>84</v>
      </c>
      <c r="E2216" s="4" t="s">
        <v>2847</v>
      </c>
      <c r="F2216" s="4">
        <v>0.90800000000000003</v>
      </c>
      <c r="G2216" s="4">
        <v>24</v>
      </c>
      <c r="H2216" s="4" t="s">
        <v>22</v>
      </c>
      <c r="I2216" s="3">
        <v>90500</v>
      </c>
      <c r="J2216" s="3">
        <v>100200</v>
      </c>
      <c r="K2216" s="3">
        <v>90500</v>
      </c>
      <c r="L2216" s="3">
        <v>100200</v>
      </c>
      <c r="M2216" s="3">
        <v>91400</v>
      </c>
      <c r="N2216" s="3">
        <v>100200</v>
      </c>
      <c r="O2216" s="11">
        <v>91400</v>
      </c>
      <c r="P2216" s="11">
        <v>100200</v>
      </c>
      <c r="Q2216" s="11">
        <v>91400</v>
      </c>
      <c r="R2216" s="11">
        <v>100200</v>
      </c>
    </row>
    <row r="2217" spans="1:18" hidden="1">
      <c r="A2217" s="10" t="s">
        <v>3294</v>
      </c>
      <c r="B2217" s="10" t="str">
        <f t="shared" si="72"/>
        <v>SU41001KGRE</v>
      </c>
      <c r="C2217" s="4" t="s">
        <v>3295</v>
      </c>
      <c r="D2217" s="4" t="s">
        <v>84</v>
      </c>
      <c r="E2217" s="4" t="s">
        <v>770</v>
      </c>
      <c r="F2217" s="4">
        <v>1.2330000000000001</v>
      </c>
      <c r="G2217" s="4">
        <v>24</v>
      </c>
      <c r="H2217" s="4" t="s">
        <v>22</v>
      </c>
      <c r="I2217" s="3">
        <v>89500</v>
      </c>
      <c r="J2217" s="3">
        <v>99800</v>
      </c>
      <c r="K2217" s="3">
        <v>89500</v>
      </c>
      <c r="L2217" s="3">
        <v>99800</v>
      </c>
      <c r="M2217" s="3">
        <v>90400</v>
      </c>
      <c r="N2217" s="3">
        <v>99800</v>
      </c>
      <c r="O2217" s="11">
        <v>101200</v>
      </c>
      <c r="P2217" s="11">
        <v>110800</v>
      </c>
      <c r="Q2217" s="11">
        <v>106300</v>
      </c>
      <c r="R2217" s="11">
        <v>116300</v>
      </c>
    </row>
    <row r="2218" spans="1:18" hidden="1">
      <c r="A2218" s="10" t="s">
        <v>3296</v>
      </c>
      <c r="B2218" s="10" t="str">
        <f t="shared" si="72"/>
        <v>SU41001KSB</v>
      </c>
      <c r="C2218" s="4" t="s">
        <v>3297</v>
      </c>
      <c r="D2218" s="4" t="s">
        <v>84</v>
      </c>
      <c r="E2218" s="4" t="s">
        <v>770</v>
      </c>
      <c r="F2218" s="4">
        <v>1.2330000000000001</v>
      </c>
      <c r="G2218" s="4">
        <v>24</v>
      </c>
      <c r="H2218" s="4" t="s">
        <v>22</v>
      </c>
      <c r="I2218" s="3">
        <v>89500</v>
      </c>
      <c r="J2218" s="3">
        <v>99800</v>
      </c>
      <c r="K2218" s="3">
        <v>89500</v>
      </c>
      <c r="L2218" s="3">
        <v>99800</v>
      </c>
      <c r="M2218" s="3">
        <v>90400</v>
      </c>
      <c r="N2218" s="3">
        <v>99800</v>
      </c>
      <c r="O2218" s="11">
        <v>101200</v>
      </c>
      <c r="P2218" s="11">
        <v>110800</v>
      </c>
      <c r="Q2218" s="11">
        <v>106300</v>
      </c>
      <c r="R2218" s="11">
        <v>116300</v>
      </c>
    </row>
    <row r="2219" spans="1:18" hidden="1">
      <c r="A2219" s="10" t="s">
        <v>3298</v>
      </c>
      <c r="B2219" s="10" t="str">
        <f t="shared" si="72"/>
        <v>SU41001KSW</v>
      </c>
      <c r="C2219" s="4" t="s">
        <v>3299</v>
      </c>
      <c r="D2219" s="4" t="s">
        <v>84</v>
      </c>
      <c r="E2219" s="4" t="s">
        <v>770</v>
      </c>
      <c r="F2219" s="4">
        <v>1.2330000000000001</v>
      </c>
      <c r="G2219" s="4">
        <v>24</v>
      </c>
      <c r="H2219" s="4" t="s">
        <v>22</v>
      </c>
      <c r="I2219" s="3">
        <v>89500</v>
      </c>
      <c r="J2219" s="3">
        <v>99800</v>
      </c>
      <c r="K2219" s="3">
        <v>89500</v>
      </c>
      <c r="L2219" s="3">
        <v>99800</v>
      </c>
      <c r="M2219" s="3">
        <v>90400</v>
      </c>
      <c r="N2219" s="3">
        <v>99800</v>
      </c>
      <c r="O2219" s="11">
        <v>101200</v>
      </c>
      <c r="P2219" s="11">
        <v>110800</v>
      </c>
      <c r="Q2219" s="11">
        <v>106300</v>
      </c>
      <c r="R2219" s="11">
        <v>116300</v>
      </c>
    </row>
    <row r="2220" spans="1:18" hidden="1">
      <c r="A2220" s="10" t="s">
        <v>3300</v>
      </c>
      <c r="B2220" s="10" t="str">
        <f t="shared" si="72"/>
        <v>SU41001KYEL</v>
      </c>
      <c r="C2220" s="4" t="s">
        <v>3301</v>
      </c>
      <c r="D2220" s="4" t="s">
        <v>84</v>
      </c>
      <c r="E2220" s="4" t="s">
        <v>770</v>
      </c>
      <c r="F2220" s="4">
        <v>1.2330000000000001</v>
      </c>
      <c r="G2220" s="4">
        <v>24</v>
      </c>
      <c r="H2220" s="4" t="s">
        <v>22</v>
      </c>
      <c r="I2220" s="3">
        <v>89500</v>
      </c>
      <c r="J2220" s="3">
        <v>99800</v>
      </c>
      <c r="K2220" s="3">
        <v>89500</v>
      </c>
      <c r="L2220" s="3">
        <v>99800</v>
      </c>
      <c r="M2220" s="3">
        <v>90400</v>
      </c>
      <c r="N2220" s="3">
        <v>99800</v>
      </c>
      <c r="O2220" s="11">
        <v>101200</v>
      </c>
      <c r="P2220" s="11">
        <v>110800</v>
      </c>
      <c r="Q2220" s="11">
        <v>106300</v>
      </c>
      <c r="R2220" s="11">
        <v>116300</v>
      </c>
    </row>
    <row r="2221" spans="1:18" hidden="1">
      <c r="A2221" s="10" t="s">
        <v>3302</v>
      </c>
      <c r="B2221" s="10" t="str">
        <f t="shared" si="72"/>
        <v>SU41200CCH</v>
      </c>
      <c r="C2221" s="4" t="s">
        <v>3303</v>
      </c>
      <c r="D2221" s="4" t="s">
        <v>84</v>
      </c>
      <c r="E2221" s="4" t="s">
        <v>327</v>
      </c>
      <c r="F2221" s="4">
        <v>0.24199999999999999</v>
      </c>
      <c r="G2221" s="4">
        <v>24</v>
      </c>
      <c r="H2221" s="4" t="s">
        <v>22</v>
      </c>
      <c r="I2221" s="3">
        <v>0</v>
      </c>
      <c r="J2221" s="3">
        <v>0</v>
      </c>
      <c r="K2221" s="3">
        <v>0</v>
      </c>
      <c r="L2221" s="3">
        <v>0</v>
      </c>
      <c r="M2221" s="3">
        <v>0</v>
      </c>
      <c r="N2221" s="3">
        <v>0</v>
      </c>
      <c r="O2221" s="3"/>
      <c r="P2221" s="3"/>
      <c r="Q2221" s="4"/>
      <c r="R2221" s="4"/>
    </row>
    <row r="2222" spans="1:18" hidden="1">
      <c r="A2222" s="10" t="s">
        <v>3304</v>
      </c>
      <c r="B2222" s="10" t="str">
        <f t="shared" si="72"/>
        <v>SU41200CHAR</v>
      </c>
      <c r="C2222" s="4" t="s">
        <v>3305</v>
      </c>
      <c r="D2222" s="4" t="s">
        <v>84</v>
      </c>
      <c r="E2222" s="4" t="s">
        <v>327</v>
      </c>
      <c r="F2222" s="4">
        <v>0.22700000000000001</v>
      </c>
      <c r="G2222" s="4">
        <v>24</v>
      </c>
      <c r="H2222" s="4" t="s">
        <v>22</v>
      </c>
      <c r="I2222" s="3">
        <v>0</v>
      </c>
      <c r="J2222" s="3">
        <v>0</v>
      </c>
      <c r="K2222" s="3">
        <v>0</v>
      </c>
      <c r="L2222" s="3">
        <v>0</v>
      </c>
      <c r="M2222" s="3">
        <v>0</v>
      </c>
      <c r="N2222" s="3">
        <v>0</v>
      </c>
      <c r="O2222" s="3"/>
      <c r="P2222" s="3"/>
      <c r="Q2222" s="4"/>
      <c r="R2222" s="4"/>
    </row>
    <row r="2223" spans="1:18" hidden="1">
      <c r="A2223" s="10" t="s">
        <v>3306</v>
      </c>
      <c r="B2223" s="10" t="str">
        <f t="shared" si="72"/>
        <v>SU41270CBLU</v>
      </c>
      <c r="C2223" s="4" t="s">
        <v>3291</v>
      </c>
      <c r="D2223" s="4" t="s">
        <v>84</v>
      </c>
      <c r="E2223" s="4" t="s">
        <v>3307</v>
      </c>
      <c r="F2223" s="4">
        <v>0.39600000000000002</v>
      </c>
      <c r="G2223" s="4">
        <v>32</v>
      </c>
      <c r="H2223" s="4" t="s">
        <v>22</v>
      </c>
      <c r="I2223" s="3">
        <v>24900</v>
      </c>
      <c r="J2223" s="3">
        <v>27600</v>
      </c>
      <c r="K2223" s="3">
        <v>24900</v>
      </c>
      <c r="L2223" s="3">
        <v>27600</v>
      </c>
      <c r="M2223" s="3">
        <v>25100</v>
      </c>
      <c r="N2223" s="3">
        <v>27600</v>
      </c>
      <c r="O2223" s="11">
        <v>28100</v>
      </c>
      <c r="P2223" s="11">
        <v>30700</v>
      </c>
      <c r="Q2223" s="11">
        <v>29500</v>
      </c>
      <c r="R2223" s="11">
        <v>32300</v>
      </c>
    </row>
    <row r="2224" spans="1:18" hidden="1">
      <c r="A2224" s="10" t="s">
        <v>3308</v>
      </c>
      <c r="B2224" s="10" t="str">
        <f t="shared" si="72"/>
        <v>SU41270CGRE</v>
      </c>
      <c r="C2224" s="4" t="s">
        <v>3295</v>
      </c>
      <c r="D2224" s="4" t="s">
        <v>84</v>
      </c>
      <c r="E2224" s="4" t="s">
        <v>3307</v>
      </c>
      <c r="F2224" s="4">
        <v>0.39100000000000001</v>
      </c>
      <c r="G2224" s="4">
        <v>32</v>
      </c>
      <c r="H2224" s="4" t="s">
        <v>22</v>
      </c>
      <c r="I2224" s="3">
        <v>24900</v>
      </c>
      <c r="J2224" s="3">
        <v>27600</v>
      </c>
      <c r="K2224" s="3">
        <v>24900</v>
      </c>
      <c r="L2224" s="3">
        <v>27600</v>
      </c>
      <c r="M2224" s="3">
        <v>25100</v>
      </c>
      <c r="N2224" s="3">
        <v>27600</v>
      </c>
      <c r="O2224" s="11">
        <v>28100</v>
      </c>
      <c r="P2224" s="11">
        <v>30700</v>
      </c>
      <c r="Q2224" s="11">
        <v>29500</v>
      </c>
      <c r="R2224" s="11">
        <v>32300</v>
      </c>
    </row>
    <row r="2225" spans="1:18" hidden="1">
      <c r="A2225" s="10" t="s">
        <v>3309</v>
      </c>
      <c r="B2225" s="10" t="str">
        <f t="shared" si="72"/>
        <v>SU41270CSB</v>
      </c>
      <c r="C2225" s="4" t="s">
        <v>3297</v>
      </c>
      <c r="D2225" s="4" t="s">
        <v>84</v>
      </c>
      <c r="E2225" s="4" t="s">
        <v>3307</v>
      </c>
      <c r="F2225" s="4">
        <v>0.35599999999999998</v>
      </c>
      <c r="G2225" s="4">
        <v>32</v>
      </c>
      <c r="H2225" s="4" t="s">
        <v>22</v>
      </c>
      <c r="I2225" s="3">
        <v>24900</v>
      </c>
      <c r="J2225" s="3">
        <v>27600</v>
      </c>
      <c r="K2225" s="3">
        <v>24900</v>
      </c>
      <c r="L2225" s="3">
        <v>27600</v>
      </c>
      <c r="M2225" s="3">
        <v>25100</v>
      </c>
      <c r="N2225" s="3">
        <v>27600</v>
      </c>
      <c r="O2225" s="11">
        <v>28100</v>
      </c>
      <c r="P2225" s="11">
        <v>30700</v>
      </c>
      <c r="Q2225" s="11">
        <v>29500</v>
      </c>
      <c r="R2225" s="11">
        <v>32300</v>
      </c>
    </row>
    <row r="2226" spans="1:18" hidden="1">
      <c r="A2226" s="10" t="s">
        <v>3310</v>
      </c>
      <c r="B2226" s="10" t="str">
        <f t="shared" si="72"/>
        <v>SU41270CSW</v>
      </c>
      <c r="C2226" s="4" t="s">
        <v>3299</v>
      </c>
      <c r="D2226" s="4" t="s">
        <v>84</v>
      </c>
      <c r="E2226" s="4" t="s">
        <v>3307</v>
      </c>
      <c r="F2226" s="4">
        <v>0.38</v>
      </c>
      <c r="G2226" s="4">
        <v>32</v>
      </c>
      <c r="H2226" s="4" t="s">
        <v>22</v>
      </c>
      <c r="I2226" s="3">
        <v>24900</v>
      </c>
      <c r="J2226" s="3">
        <v>27600</v>
      </c>
      <c r="K2226" s="3">
        <v>24900</v>
      </c>
      <c r="L2226" s="3">
        <v>27600</v>
      </c>
      <c r="M2226" s="3">
        <v>25100</v>
      </c>
      <c r="N2226" s="3">
        <v>27600</v>
      </c>
      <c r="O2226" s="11">
        <v>28100</v>
      </c>
      <c r="P2226" s="11">
        <v>30700</v>
      </c>
      <c r="Q2226" s="11">
        <v>29500</v>
      </c>
      <c r="R2226" s="11">
        <v>32300</v>
      </c>
    </row>
    <row r="2227" spans="1:18" hidden="1">
      <c r="A2227" s="10" t="s">
        <v>3311</v>
      </c>
      <c r="B2227" s="10" t="str">
        <f t="shared" si="72"/>
        <v>SU41270CYEL</v>
      </c>
      <c r="C2227" s="4" t="s">
        <v>3301</v>
      </c>
      <c r="D2227" s="4" t="s">
        <v>84</v>
      </c>
      <c r="E2227" s="4" t="s">
        <v>3307</v>
      </c>
      <c r="F2227" s="4">
        <v>0.39100000000000001</v>
      </c>
      <c r="G2227" s="4">
        <v>32</v>
      </c>
      <c r="H2227" s="4" t="s">
        <v>22</v>
      </c>
      <c r="I2227" s="3">
        <v>24900</v>
      </c>
      <c r="J2227" s="3">
        <v>27600</v>
      </c>
      <c r="K2227" s="3">
        <v>24900</v>
      </c>
      <c r="L2227" s="3">
        <v>27600</v>
      </c>
      <c r="M2227" s="3">
        <v>25100</v>
      </c>
      <c r="N2227" s="3">
        <v>27600</v>
      </c>
      <c r="O2227" s="11">
        <v>28100</v>
      </c>
      <c r="P2227" s="11">
        <v>30700</v>
      </c>
      <c r="Q2227" s="11">
        <v>29500</v>
      </c>
      <c r="R2227" s="11">
        <v>32300</v>
      </c>
    </row>
    <row r="2228" spans="1:18" hidden="1">
      <c r="A2228" s="10" t="s">
        <v>3312</v>
      </c>
      <c r="B2228" s="10" t="str">
        <f>A2228</f>
        <v>SULA001K0035</v>
      </c>
      <c r="C2228" s="4" t="s">
        <v>3313</v>
      </c>
      <c r="D2228" s="4" t="s">
        <v>84</v>
      </c>
      <c r="E2228" s="4" t="s">
        <v>21</v>
      </c>
      <c r="F2228" s="4">
        <v>1.131</v>
      </c>
      <c r="G2228" s="4">
        <v>24</v>
      </c>
      <c r="H2228" s="4" t="s">
        <v>22</v>
      </c>
      <c r="I2228" s="3">
        <v>92800</v>
      </c>
      <c r="J2228" s="3">
        <v>103300</v>
      </c>
      <c r="K2228" s="3">
        <v>92800</v>
      </c>
      <c r="L2228" s="3">
        <v>103300</v>
      </c>
      <c r="M2228" s="3">
        <v>93700</v>
      </c>
      <c r="N2228" s="3">
        <v>103300</v>
      </c>
      <c r="O2228" s="11">
        <v>101200</v>
      </c>
      <c r="P2228" s="11">
        <v>110800</v>
      </c>
      <c r="Q2228" s="4">
        <v>106300</v>
      </c>
      <c r="R2228" s="4">
        <v>116300</v>
      </c>
    </row>
    <row r="2229" spans="1:18" hidden="1">
      <c r="A2229" s="10" t="s">
        <v>3314</v>
      </c>
      <c r="B2229" s="10" t="str">
        <f t="shared" ref="B2229:B2292" si="73">A2229</f>
        <v>SULA001K004</v>
      </c>
      <c r="C2229" s="4" t="s">
        <v>3315</v>
      </c>
      <c r="D2229" s="4" t="s">
        <v>84</v>
      </c>
      <c r="E2229" s="4" t="s">
        <v>21</v>
      </c>
      <c r="F2229" s="4">
        <v>1.131</v>
      </c>
      <c r="G2229" s="4">
        <v>24</v>
      </c>
      <c r="H2229" s="4" t="s">
        <v>22</v>
      </c>
      <c r="I2229" s="3">
        <v>92800</v>
      </c>
      <c r="J2229" s="3">
        <v>103300</v>
      </c>
      <c r="K2229" s="3">
        <v>92800</v>
      </c>
      <c r="L2229" s="3">
        <v>103300</v>
      </c>
      <c r="M2229" s="3">
        <v>93700</v>
      </c>
      <c r="N2229" s="3">
        <v>103300</v>
      </c>
      <c r="O2229" s="11">
        <v>101200</v>
      </c>
      <c r="P2229" s="11">
        <v>110800</v>
      </c>
      <c r="Q2229" s="4">
        <v>106300</v>
      </c>
      <c r="R2229" s="4">
        <v>116300</v>
      </c>
    </row>
    <row r="2230" spans="1:18" hidden="1">
      <c r="A2230" s="10" t="s">
        <v>3316</v>
      </c>
      <c r="B2230" s="10" t="str">
        <f t="shared" si="73"/>
        <v>SULA001K018</v>
      </c>
      <c r="C2230" s="4" t="s">
        <v>3317</v>
      </c>
      <c r="D2230" s="4" t="s">
        <v>84</v>
      </c>
      <c r="E2230" s="4" t="s">
        <v>21</v>
      </c>
      <c r="F2230" s="4">
        <v>1.1274</v>
      </c>
      <c r="G2230" s="4">
        <v>24</v>
      </c>
      <c r="H2230" s="4" t="s">
        <v>22</v>
      </c>
      <c r="I2230" s="3">
        <v>121500</v>
      </c>
      <c r="J2230" s="3">
        <v>134500</v>
      </c>
      <c r="K2230" s="3">
        <v>121500</v>
      </c>
      <c r="L2230" s="3">
        <v>134500</v>
      </c>
      <c r="M2230" s="3">
        <v>122700</v>
      </c>
      <c r="N2230" s="3">
        <v>134500</v>
      </c>
      <c r="O2230" s="11">
        <v>132500</v>
      </c>
      <c r="P2230" s="11">
        <v>144100</v>
      </c>
      <c r="Q2230" s="4">
        <v>139100</v>
      </c>
      <c r="R2230" s="4">
        <v>151200</v>
      </c>
    </row>
    <row r="2231" spans="1:18" hidden="1">
      <c r="A2231" s="10" t="s">
        <v>3318</v>
      </c>
      <c r="B2231" s="10" t="str">
        <f t="shared" si="73"/>
        <v>SULA001K020</v>
      </c>
      <c r="C2231" s="4" t="s">
        <v>3319</v>
      </c>
      <c r="D2231" s="4" t="s">
        <v>84</v>
      </c>
      <c r="E2231" s="4" t="s">
        <v>21</v>
      </c>
      <c r="F2231" s="4">
        <v>1.131</v>
      </c>
      <c r="G2231" s="4">
        <v>24</v>
      </c>
      <c r="H2231" s="4" t="s">
        <v>22</v>
      </c>
      <c r="I2231" s="3">
        <v>121500</v>
      </c>
      <c r="J2231" s="3">
        <v>134500</v>
      </c>
      <c r="K2231" s="3">
        <v>121500</v>
      </c>
      <c r="L2231" s="3">
        <v>134500</v>
      </c>
      <c r="M2231" s="3">
        <v>122700</v>
      </c>
      <c r="N2231" s="3">
        <v>134500</v>
      </c>
      <c r="O2231" s="11">
        <v>132500</v>
      </c>
      <c r="P2231" s="11">
        <v>144100</v>
      </c>
      <c r="Q2231" s="4">
        <v>139100</v>
      </c>
      <c r="R2231" s="4">
        <v>151200</v>
      </c>
    </row>
    <row r="2232" spans="1:18" hidden="1">
      <c r="A2232" s="10" t="s">
        <v>3320</v>
      </c>
      <c r="B2232" s="10" t="str">
        <f t="shared" si="73"/>
        <v>SULA001K028</v>
      </c>
      <c r="C2232" s="4" t="s">
        <v>3321</v>
      </c>
      <c r="D2232" s="4" t="s">
        <v>84</v>
      </c>
      <c r="E2232" s="4" t="s">
        <v>21</v>
      </c>
      <c r="F2232" s="4">
        <v>1.131</v>
      </c>
      <c r="G2232" s="4">
        <v>24</v>
      </c>
      <c r="H2232" s="4" t="s">
        <v>22</v>
      </c>
      <c r="I2232" s="3">
        <v>92800</v>
      </c>
      <c r="J2232" s="3">
        <v>103300</v>
      </c>
      <c r="K2232" s="3">
        <v>92800</v>
      </c>
      <c r="L2232" s="3">
        <v>103300</v>
      </c>
      <c r="M2232" s="3">
        <v>93700</v>
      </c>
      <c r="N2232" s="3">
        <v>103300</v>
      </c>
      <c r="O2232" s="11">
        <v>101200</v>
      </c>
      <c r="P2232" s="11">
        <v>110800</v>
      </c>
      <c r="Q2232" s="4">
        <v>106300</v>
      </c>
      <c r="R2232" s="4">
        <v>116300</v>
      </c>
    </row>
    <row r="2233" spans="1:18" hidden="1">
      <c r="A2233" s="10" t="s">
        <v>3322</v>
      </c>
      <c r="B2233" s="10" t="str">
        <f t="shared" si="73"/>
        <v>SULA001K033</v>
      </c>
      <c r="C2233" s="4" t="s">
        <v>3323</v>
      </c>
      <c r="D2233" s="4" t="s">
        <v>84</v>
      </c>
      <c r="E2233" s="4" t="s">
        <v>21</v>
      </c>
      <c r="F2233" s="4">
        <v>1.131</v>
      </c>
      <c r="G2233" s="4">
        <v>24</v>
      </c>
      <c r="H2233" s="4" t="s">
        <v>22</v>
      </c>
      <c r="I2233" s="3">
        <v>92800</v>
      </c>
      <c r="J2233" s="3">
        <v>103300</v>
      </c>
      <c r="K2233" s="3">
        <v>92800</v>
      </c>
      <c r="L2233" s="3">
        <v>103300</v>
      </c>
      <c r="M2233" s="3">
        <v>93700</v>
      </c>
      <c r="N2233" s="3">
        <v>103300</v>
      </c>
      <c r="O2233" s="11">
        <v>101200</v>
      </c>
      <c r="P2233" s="11">
        <v>110800</v>
      </c>
      <c r="Q2233" s="4">
        <v>106300</v>
      </c>
      <c r="R2233" s="4">
        <v>116300</v>
      </c>
    </row>
    <row r="2234" spans="1:18" hidden="1">
      <c r="A2234" s="10" t="s">
        <v>3324</v>
      </c>
      <c r="B2234" s="10" t="str">
        <f t="shared" si="73"/>
        <v>SULA001K10</v>
      </c>
      <c r="C2234" s="4" t="s">
        <v>3325</v>
      </c>
      <c r="D2234" s="4" t="s">
        <v>84</v>
      </c>
      <c r="E2234" s="4" t="s">
        <v>21</v>
      </c>
      <c r="F2234" s="4">
        <v>1.131</v>
      </c>
      <c r="G2234" s="4">
        <v>24</v>
      </c>
      <c r="H2234" s="4" t="s">
        <v>22</v>
      </c>
      <c r="I2234" s="3">
        <v>92800</v>
      </c>
      <c r="J2234" s="3">
        <v>103300</v>
      </c>
      <c r="K2234" s="3">
        <v>92800</v>
      </c>
      <c r="L2234" s="3">
        <v>103300</v>
      </c>
      <c r="M2234" s="3">
        <v>93700</v>
      </c>
      <c r="N2234" s="3">
        <v>103300</v>
      </c>
      <c r="O2234" s="11">
        <v>101200</v>
      </c>
      <c r="P2234" s="11">
        <v>110800</v>
      </c>
      <c r="Q2234" s="4">
        <v>106300</v>
      </c>
      <c r="R2234" s="4">
        <v>116300</v>
      </c>
    </row>
    <row r="2235" spans="1:18" hidden="1">
      <c r="A2235" s="10" t="s">
        <v>3326</v>
      </c>
      <c r="B2235" s="10" t="str">
        <f t="shared" si="73"/>
        <v>SULA001K101</v>
      </c>
      <c r="C2235" s="4" t="s">
        <v>3327</v>
      </c>
      <c r="D2235" s="4" t="s">
        <v>84</v>
      </c>
      <c r="E2235" s="4" t="s">
        <v>21</v>
      </c>
      <c r="F2235" s="4">
        <v>1.131</v>
      </c>
      <c r="G2235" s="4">
        <v>24</v>
      </c>
      <c r="H2235" s="4" t="s">
        <v>22</v>
      </c>
      <c r="I2235" s="3">
        <v>121500</v>
      </c>
      <c r="J2235" s="3">
        <v>134500</v>
      </c>
      <c r="K2235" s="3">
        <v>121500</v>
      </c>
      <c r="L2235" s="3">
        <v>134500</v>
      </c>
      <c r="M2235" s="3">
        <v>122700</v>
      </c>
      <c r="N2235" s="3">
        <v>134500</v>
      </c>
      <c r="O2235" s="11">
        <v>132500</v>
      </c>
      <c r="P2235" s="11">
        <v>144100</v>
      </c>
      <c r="Q2235" s="4">
        <v>139100</v>
      </c>
      <c r="R2235" s="4">
        <v>151200</v>
      </c>
    </row>
    <row r="2236" spans="1:18" hidden="1">
      <c r="A2236" s="10" t="s">
        <v>3328</v>
      </c>
      <c r="B2236" s="10" t="str">
        <f t="shared" si="73"/>
        <v>SULA001K102</v>
      </c>
      <c r="C2236" s="4" t="s">
        <v>3329</v>
      </c>
      <c r="D2236" s="4" t="s">
        <v>84</v>
      </c>
      <c r="E2236" s="4" t="s">
        <v>21</v>
      </c>
      <c r="F2236" s="4">
        <v>1.131</v>
      </c>
      <c r="G2236" s="4">
        <v>24</v>
      </c>
      <c r="H2236" s="4" t="s">
        <v>22</v>
      </c>
      <c r="I2236" s="3">
        <v>121500</v>
      </c>
      <c r="J2236" s="3">
        <v>134500</v>
      </c>
      <c r="K2236" s="3">
        <v>121500</v>
      </c>
      <c r="L2236" s="3">
        <v>134500</v>
      </c>
      <c r="M2236" s="3">
        <v>122700</v>
      </c>
      <c r="N2236" s="3">
        <v>134500</v>
      </c>
      <c r="O2236" s="11">
        <v>132500</v>
      </c>
      <c r="P2236" s="11">
        <v>144100</v>
      </c>
      <c r="Q2236" s="4">
        <v>139100</v>
      </c>
      <c r="R2236" s="4">
        <v>151200</v>
      </c>
    </row>
    <row r="2237" spans="1:18" hidden="1">
      <c r="A2237" s="10" t="s">
        <v>3330</v>
      </c>
      <c r="B2237" s="10" t="str">
        <f t="shared" si="73"/>
        <v>SULA001K103</v>
      </c>
      <c r="C2237" s="4" t="s">
        <v>3331</v>
      </c>
      <c r="D2237" s="4" t="s">
        <v>84</v>
      </c>
      <c r="E2237" s="4" t="s">
        <v>21</v>
      </c>
      <c r="F2237" s="4">
        <v>1.131</v>
      </c>
      <c r="G2237" s="4">
        <v>24</v>
      </c>
      <c r="H2237" s="4" t="s">
        <v>22</v>
      </c>
      <c r="I2237" s="3">
        <v>121500</v>
      </c>
      <c r="J2237" s="3">
        <v>134500</v>
      </c>
      <c r="K2237" s="3">
        <v>121500</v>
      </c>
      <c r="L2237" s="3">
        <v>134500</v>
      </c>
      <c r="M2237" s="3">
        <v>122700</v>
      </c>
      <c r="N2237" s="3">
        <v>134500</v>
      </c>
      <c r="O2237" s="11">
        <v>132500</v>
      </c>
      <c r="P2237" s="11">
        <v>144100</v>
      </c>
      <c r="Q2237" s="4">
        <v>139100</v>
      </c>
      <c r="R2237" s="4">
        <v>151200</v>
      </c>
    </row>
    <row r="2238" spans="1:18" hidden="1">
      <c r="A2238" s="10" t="s">
        <v>3332</v>
      </c>
      <c r="B2238" s="10" t="str">
        <f t="shared" si="73"/>
        <v>SULA001K104</v>
      </c>
      <c r="C2238" s="4" t="s">
        <v>3333</v>
      </c>
      <c r="D2238" s="4" t="s">
        <v>84</v>
      </c>
      <c r="E2238" s="4" t="s">
        <v>21</v>
      </c>
      <c r="F2238" s="4">
        <v>1.131</v>
      </c>
      <c r="G2238" s="4">
        <v>24</v>
      </c>
      <c r="H2238" s="4" t="s">
        <v>22</v>
      </c>
      <c r="I2238" s="3">
        <v>121500</v>
      </c>
      <c r="J2238" s="3">
        <v>134500</v>
      </c>
      <c r="K2238" s="3">
        <v>121500</v>
      </c>
      <c r="L2238" s="3">
        <v>134500</v>
      </c>
      <c r="M2238" s="3">
        <v>122700</v>
      </c>
      <c r="N2238" s="3">
        <v>134500</v>
      </c>
      <c r="O2238" s="11">
        <v>132500</v>
      </c>
      <c r="P2238" s="11">
        <v>144100</v>
      </c>
      <c r="Q2238" s="4">
        <v>139100</v>
      </c>
      <c r="R2238" s="4">
        <v>151200</v>
      </c>
    </row>
    <row r="2239" spans="1:18" hidden="1">
      <c r="A2239" s="10" t="s">
        <v>3334</v>
      </c>
      <c r="B2239" s="10" t="str">
        <f t="shared" si="73"/>
        <v>SULA001K105</v>
      </c>
      <c r="C2239" s="4" t="s">
        <v>3335</v>
      </c>
      <c r="D2239" s="4" t="s">
        <v>84</v>
      </c>
      <c r="E2239" s="4" t="s">
        <v>21</v>
      </c>
      <c r="F2239" s="4">
        <v>1.131</v>
      </c>
      <c r="G2239" s="4">
        <v>24</v>
      </c>
      <c r="H2239" s="4" t="s">
        <v>22</v>
      </c>
      <c r="I2239" s="3">
        <v>121500</v>
      </c>
      <c r="J2239" s="3">
        <v>134500</v>
      </c>
      <c r="K2239" s="3">
        <v>121500</v>
      </c>
      <c r="L2239" s="3">
        <v>134500</v>
      </c>
      <c r="M2239" s="3">
        <v>122700</v>
      </c>
      <c r="N2239" s="3">
        <v>134500</v>
      </c>
      <c r="O2239" s="11">
        <v>132500</v>
      </c>
      <c r="P2239" s="11">
        <v>144100</v>
      </c>
      <c r="Q2239" s="4">
        <v>139100</v>
      </c>
      <c r="R2239" s="4">
        <v>151200</v>
      </c>
    </row>
    <row r="2240" spans="1:18" hidden="1">
      <c r="A2240" s="10" t="s">
        <v>3336</v>
      </c>
      <c r="B2240" s="10" t="str">
        <f t="shared" si="73"/>
        <v>SULA001K106</v>
      </c>
      <c r="C2240" s="4" t="s">
        <v>3337</v>
      </c>
      <c r="D2240" s="4" t="s">
        <v>84</v>
      </c>
      <c r="E2240" s="4" t="s">
        <v>21</v>
      </c>
      <c r="F2240" s="4">
        <v>1.131</v>
      </c>
      <c r="G2240" s="4">
        <v>24</v>
      </c>
      <c r="H2240" s="4" t="s">
        <v>22</v>
      </c>
      <c r="I2240" s="3">
        <v>121500</v>
      </c>
      <c r="J2240" s="3">
        <v>134500</v>
      </c>
      <c r="K2240" s="3">
        <v>121500</v>
      </c>
      <c r="L2240" s="3">
        <v>134500</v>
      </c>
      <c r="M2240" s="3">
        <v>122700</v>
      </c>
      <c r="N2240" s="3">
        <v>134500</v>
      </c>
      <c r="O2240" s="11">
        <v>132500</v>
      </c>
      <c r="P2240" s="11">
        <v>144100</v>
      </c>
      <c r="Q2240" s="4">
        <v>139100</v>
      </c>
      <c r="R2240" s="4">
        <v>151200</v>
      </c>
    </row>
    <row r="2241" spans="1:18" hidden="1">
      <c r="A2241" s="10" t="s">
        <v>3338</v>
      </c>
      <c r="B2241" s="10" t="str">
        <f t="shared" si="73"/>
        <v>SULA001K107</v>
      </c>
      <c r="C2241" s="4" t="s">
        <v>3339</v>
      </c>
      <c r="D2241" s="4" t="s">
        <v>84</v>
      </c>
      <c r="E2241" s="4" t="s">
        <v>21</v>
      </c>
      <c r="F2241" s="4">
        <v>1.131</v>
      </c>
      <c r="G2241" s="4">
        <v>24</v>
      </c>
      <c r="H2241" s="4" t="s">
        <v>22</v>
      </c>
      <c r="I2241" s="3">
        <v>121500</v>
      </c>
      <c r="J2241" s="3">
        <v>134500</v>
      </c>
      <c r="K2241" s="3">
        <v>121500</v>
      </c>
      <c r="L2241" s="3">
        <v>134500</v>
      </c>
      <c r="M2241" s="3">
        <v>122700</v>
      </c>
      <c r="N2241" s="3">
        <v>134500</v>
      </c>
      <c r="O2241" s="11">
        <v>132500</v>
      </c>
      <c r="P2241" s="11">
        <v>144100</v>
      </c>
      <c r="Q2241" s="4">
        <v>139100</v>
      </c>
      <c r="R2241" s="4">
        <v>151200</v>
      </c>
    </row>
    <row r="2242" spans="1:18" hidden="1">
      <c r="A2242" s="10" t="s">
        <v>3340</v>
      </c>
      <c r="B2242" s="10" t="str">
        <f t="shared" si="73"/>
        <v>SULA001K108</v>
      </c>
      <c r="C2242" s="4" t="s">
        <v>3341</v>
      </c>
      <c r="D2242" s="4" t="s">
        <v>84</v>
      </c>
      <c r="E2242" s="4" t="s">
        <v>21</v>
      </c>
      <c r="F2242" s="4">
        <v>1.131</v>
      </c>
      <c r="G2242" s="4">
        <v>24</v>
      </c>
      <c r="H2242" s="4" t="s">
        <v>22</v>
      </c>
      <c r="I2242" s="3">
        <v>121500</v>
      </c>
      <c r="J2242" s="3">
        <v>134500</v>
      </c>
      <c r="K2242" s="3">
        <v>121500</v>
      </c>
      <c r="L2242" s="3">
        <v>134500</v>
      </c>
      <c r="M2242" s="3">
        <v>122700</v>
      </c>
      <c r="N2242" s="3">
        <v>134500</v>
      </c>
      <c r="O2242" s="11">
        <v>132500</v>
      </c>
      <c r="P2242" s="11">
        <v>144100</v>
      </c>
      <c r="Q2242" s="4">
        <v>139100</v>
      </c>
      <c r="R2242" s="4">
        <v>151200</v>
      </c>
    </row>
    <row r="2243" spans="1:18" hidden="1">
      <c r="A2243" s="10" t="s">
        <v>3342</v>
      </c>
      <c r="B2243" s="10" t="str">
        <f t="shared" si="73"/>
        <v>SULA001K109</v>
      </c>
      <c r="C2243" s="4" t="s">
        <v>3343</v>
      </c>
      <c r="D2243" s="4" t="s">
        <v>84</v>
      </c>
      <c r="E2243" s="4" t="s">
        <v>21</v>
      </c>
      <c r="F2243" s="4">
        <v>1.131</v>
      </c>
      <c r="G2243" s="4">
        <v>24</v>
      </c>
      <c r="H2243" s="4" t="s">
        <v>22</v>
      </c>
      <c r="I2243" s="3">
        <v>121500</v>
      </c>
      <c r="J2243" s="3">
        <v>134500</v>
      </c>
      <c r="K2243" s="3">
        <v>121500</v>
      </c>
      <c r="L2243" s="3">
        <v>134500</v>
      </c>
      <c r="M2243" s="3">
        <v>122700</v>
      </c>
      <c r="N2243" s="3">
        <v>134500</v>
      </c>
      <c r="O2243" s="11">
        <v>132500</v>
      </c>
      <c r="P2243" s="11">
        <v>144100</v>
      </c>
      <c r="Q2243" s="4">
        <v>139100</v>
      </c>
      <c r="R2243" s="4">
        <v>151200</v>
      </c>
    </row>
    <row r="2244" spans="1:18" hidden="1">
      <c r="A2244" s="10" t="s">
        <v>3344</v>
      </c>
      <c r="B2244" s="10" t="str">
        <f t="shared" si="73"/>
        <v>SULA001K1093</v>
      </c>
      <c r="C2244" s="4" t="s">
        <v>3345</v>
      </c>
      <c r="D2244" s="4" t="s">
        <v>84</v>
      </c>
      <c r="E2244" s="4" t="s">
        <v>21</v>
      </c>
      <c r="F2244" s="4">
        <v>1.131</v>
      </c>
      <c r="G2244" s="4">
        <v>24</v>
      </c>
      <c r="H2244" s="4" t="s">
        <v>22</v>
      </c>
      <c r="I2244" s="3">
        <v>92800</v>
      </c>
      <c r="J2244" s="3">
        <v>103300</v>
      </c>
      <c r="K2244" s="3">
        <v>92800</v>
      </c>
      <c r="L2244" s="3">
        <v>103300</v>
      </c>
      <c r="M2244" s="3">
        <v>93700</v>
      </c>
      <c r="N2244" s="3">
        <v>103300</v>
      </c>
      <c r="O2244" s="11">
        <v>101200</v>
      </c>
      <c r="P2244" s="11">
        <v>110800</v>
      </c>
      <c r="Q2244" s="4">
        <v>106300</v>
      </c>
      <c r="R2244" s="4">
        <v>116300</v>
      </c>
    </row>
    <row r="2245" spans="1:18" hidden="1">
      <c r="A2245" s="10" t="s">
        <v>3346</v>
      </c>
      <c r="B2245" s="10" t="str">
        <f t="shared" si="73"/>
        <v>SULA001K11</v>
      </c>
      <c r="C2245" s="4" t="s">
        <v>3347</v>
      </c>
      <c r="D2245" s="4" t="s">
        <v>84</v>
      </c>
      <c r="E2245" s="4" t="s">
        <v>21</v>
      </c>
      <c r="F2245" s="4">
        <v>1.131</v>
      </c>
      <c r="G2245" s="4">
        <v>24</v>
      </c>
      <c r="H2245" s="4" t="s">
        <v>22</v>
      </c>
      <c r="I2245" s="3">
        <v>92800</v>
      </c>
      <c r="J2245" s="3">
        <v>103300</v>
      </c>
      <c r="K2245" s="3">
        <v>92800</v>
      </c>
      <c r="L2245" s="3">
        <v>103300</v>
      </c>
      <c r="M2245" s="3">
        <v>93700</v>
      </c>
      <c r="N2245" s="3">
        <v>103300</v>
      </c>
      <c r="O2245" s="11">
        <v>101200</v>
      </c>
      <c r="P2245" s="11">
        <v>110800</v>
      </c>
      <c r="Q2245" s="4">
        <v>106300</v>
      </c>
      <c r="R2245" s="4">
        <v>116300</v>
      </c>
    </row>
    <row r="2246" spans="1:18" hidden="1">
      <c r="A2246" s="10" t="s">
        <v>3348</v>
      </c>
      <c r="B2246" s="10" t="str">
        <f t="shared" si="73"/>
        <v>SULA001K110</v>
      </c>
      <c r="C2246" s="4" t="s">
        <v>3349</v>
      </c>
      <c r="D2246" s="4" t="s">
        <v>84</v>
      </c>
      <c r="E2246" s="4" t="s">
        <v>21</v>
      </c>
      <c r="F2246" s="4">
        <v>1.131</v>
      </c>
      <c r="G2246" s="4">
        <v>24</v>
      </c>
      <c r="H2246" s="4" t="s">
        <v>22</v>
      </c>
      <c r="I2246" s="3">
        <v>121500</v>
      </c>
      <c r="J2246" s="3">
        <v>134500</v>
      </c>
      <c r="K2246" s="3">
        <v>121500</v>
      </c>
      <c r="L2246" s="3">
        <v>134500</v>
      </c>
      <c r="M2246" s="3">
        <v>122700</v>
      </c>
      <c r="N2246" s="3">
        <v>134500</v>
      </c>
      <c r="O2246" s="11">
        <v>132500</v>
      </c>
      <c r="P2246" s="11">
        <v>144100</v>
      </c>
      <c r="Q2246" s="4">
        <v>139100</v>
      </c>
      <c r="R2246" s="4">
        <v>151200</v>
      </c>
    </row>
    <row r="2247" spans="1:18" hidden="1">
      <c r="A2247" s="10" t="s">
        <v>3350</v>
      </c>
      <c r="B2247" s="10" t="str">
        <f t="shared" si="73"/>
        <v>SULA001K111</v>
      </c>
      <c r="C2247" s="4" t="s">
        <v>3351</v>
      </c>
      <c r="D2247" s="4" t="s">
        <v>84</v>
      </c>
      <c r="E2247" s="4" t="s">
        <v>21</v>
      </c>
      <c r="F2247" s="4">
        <v>1.131</v>
      </c>
      <c r="G2247" s="4">
        <v>24</v>
      </c>
      <c r="H2247" s="4" t="s">
        <v>22</v>
      </c>
      <c r="I2247" s="3">
        <v>121500</v>
      </c>
      <c r="J2247" s="3">
        <v>134500</v>
      </c>
      <c r="K2247" s="3">
        <v>121500</v>
      </c>
      <c r="L2247" s="3">
        <v>134500</v>
      </c>
      <c r="M2247" s="3">
        <v>122700</v>
      </c>
      <c r="N2247" s="3">
        <v>134500</v>
      </c>
      <c r="O2247" s="11">
        <v>132500</v>
      </c>
      <c r="P2247" s="11">
        <v>144100</v>
      </c>
      <c r="Q2247" s="4">
        <v>139100</v>
      </c>
      <c r="R2247" s="4">
        <v>151200</v>
      </c>
    </row>
    <row r="2248" spans="1:18" hidden="1">
      <c r="A2248" s="10" t="s">
        <v>3352</v>
      </c>
      <c r="B2248" s="10" t="str">
        <f t="shared" si="73"/>
        <v>SULA001K112</v>
      </c>
      <c r="C2248" s="4" t="s">
        <v>3353</v>
      </c>
      <c r="D2248" s="4" t="s">
        <v>84</v>
      </c>
      <c r="E2248" s="4" t="s">
        <v>21</v>
      </c>
      <c r="F2248" s="4">
        <v>1.131</v>
      </c>
      <c r="G2248" s="4">
        <v>24</v>
      </c>
      <c r="H2248" s="4" t="s">
        <v>22</v>
      </c>
      <c r="I2248" s="3">
        <v>121500</v>
      </c>
      <c r="J2248" s="3">
        <v>134500</v>
      </c>
      <c r="K2248" s="3">
        <v>121500</v>
      </c>
      <c r="L2248" s="3">
        <v>134500</v>
      </c>
      <c r="M2248" s="3">
        <v>122700</v>
      </c>
      <c r="N2248" s="3">
        <v>134500</v>
      </c>
      <c r="O2248" s="11">
        <v>132500</v>
      </c>
      <c r="P2248" s="11">
        <v>144100</v>
      </c>
      <c r="Q2248" s="4">
        <v>139100</v>
      </c>
      <c r="R2248" s="4">
        <v>151200</v>
      </c>
    </row>
    <row r="2249" spans="1:18" hidden="1">
      <c r="A2249" s="10" t="s">
        <v>3354</v>
      </c>
      <c r="B2249" s="10" t="str">
        <f t="shared" si="73"/>
        <v>SULA001K113</v>
      </c>
      <c r="C2249" s="4" t="s">
        <v>3355</v>
      </c>
      <c r="D2249" s="4" t="s">
        <v>84</v>
      </c>
      <c r="E2249" s="4" t="s">
        <v>21</v>
      </c>
      <c r="F2249" s="4">
        <v>1.131</v>
      </c>
      <c r="G2249" s="4">
        <v>24</v>
      </c>
      <c r="H2249" s="4" t="s">
        <v>22</v>
      </c>
      <c r="I2249" s="3">
        <v>121500</v>
      </c>
      <c r="J2249" s="3">
        <v>134500</v>
      </c>
      <c r="K2249" s="3">
        <v>121500</v>
      </c>
      <c r="L2249" s="3">
        <v>134500</v>
      </c>
      <c r="M2249" s="3">
        <v>122700</v>
      </c>
      <c r="N2249" s="3">
        <v>134500</v>
      </c>
      <c r="O2249" s="11">
        <v>132500</v>
      </c>
      <c r="P2249" s="11">
        <v>144100</v>
      </c>
      <c r="Q2249" s="4">
        <v>139100</v>
      </c>
      <c r="R2249" s="4">
        <v>151200</v>
      </c>
    </row>
    <row r="2250" spans="1:18" hidden="1">
      <c r="A2250" s="10" t="s">
        <v>3356</v>
      </c>
      <c r="B2250" s="10" t="str">
        <f t="shared" si="73"/>
        <v>SULA001K114</v>
      </c>
      <c r="C2250" s="4" t="s">
        <v>3357</v>
      </c>
      <c r="D2250" s="4" t="s">
        <v>84</v>
      </c>
      <c r="E2250" s="4" t="s">
        <v>21</v>
      </c>
      <c r="F2250" s="4">
        <v>1.131</v>
      </c>
      <c r="G2250" s="4">
        <v>24</v>
      </c>
      <c r="H2250" s="4" t="s">
        <v>22</v>
      </c>
      <c r="I2250" s="3">
        <v>121500</v>
      </c>
      <c r="J2250" s="3">
        <v>134500</v>
      </c>
      <c r="K2250" s="3">
        <v>121500</v>
      </c>
      <c r="L2250" s="3">
        <v>134500</v>
      </c>
      <c r="M2250" s="3">
        <v>122700</v>
      </c>
      <c r="N2250" s="3">
        <v>134500</v>
      </c>
      <c r="O2250" s="11">
        <v>132500</v>
      </c>
      <c r="P2250" s="11">
        <v>144100</v>
      </c>
      <c r="Q2250" s="4">
        <v>139100</v>
      </c>
      <c r="R2250" s="4">
        <v>151200</v>
      </c>
    </row>
    <row r="2251" spans="1:18" hidden="1">
      <c r="A2251" s="10" t="s">
        <v>3358</v>
      </c>
      <c r="B2251" s="10" t="str">
        <f t="shared" si="73"/>
        <v>SULA001K115</v>
      </c>
      <c r="C2251" s="4" t="s">
        <v>3359</v>
      </c>
      <c r="D2251" s="4" t="s">
        <v>84</v>
      </c>
      <c r="E2251" s="4" t="s">
        <v>21</v>
      </c>
      <c r="F2251" s="4">
        <v>1.131</v>
      </c>
      <c r="G2251" s="4">
        <v>24</v>
      </c>
      <c r="H2251" s="4" t="s">
        <v>22</v>
      </c>
      <c r="I2251" s="3">
        <v>121500</v>
      </c>
      <c r="J2251" s="3">
        <v>134500</v>
      </c>
      <c r="K2251" s="3">
        <v>121500</v>
      </c>
      <c r="L2251" s="3">
        <v>134500</v>
      </c>
      <c r="M2251" s="3">
        <v>122700</v>
      </c>
      <c r="N2251" s="3">
        <v>134500</v>
      </c>
      <c r="O2251" s="11">
        <v>132500</v>
      </c>
      <c r="P2251" s="11">
        <v>144100</v>
      </c>
      <c r="Q2251" s="4">
        <v>139100</v>
      </c>
      <c r="R2251" s="4">
        <v>151200</v>
      </c>
    </row>
    <row r="2252" spans="1:18" hidden="1">
      <c r="A2252" s="10" t="s">
        <v>3360</v>
      </c>
      <c r="B2252" s="10" t="str">
        <f t="shared" si="73"/>
        <v>SULA001K116</v>
      </c>
      <c r="C2252" s="4" t="s">
        <v>3361</v>
      </c>
      <c r="D2252" s="4" t="s">
        <v>84</v>
      </c>
      <c r="E2252" s="4" t="s">
        <v>21</v>
      </c>
      <c r="F2252" s="4">
        <v>1.131</v>
      </c>
      <c r="G2252" s="4">
        <v>24</v>
      </c>
      <c r="H2252" s="4" t="s">
        <v>22</v>
      </c>
      <c r="I2252" s="3">
        <v>121500</v>
      </c>
      <c r="J2252" s="3">
        <v>134500</v>
      </c>
      <c r="K2252" s="3">
        <v>121500</v>
      </c>
      <c r="L2252" s="3">
        <v>134500</v>
      </c>
      <c r="M2252" s="3">
        <v>122700</v>
      </c>
      <c r="N2252" s="3">
        <v>134500</v>
      </c>
      <c r="O2252" s="11">
        <v>132500</v>
      </c>
      <c r="P2252" s="11">
        <v>144100</v>
      </c>
      <c r="Q2252" s="4">
        <v>139100</v>
      </c>
      <c r="R2252" s="4">
        <v>151200</v>
      </c>
    </row>
    <row r="2253" spans="1:18" hidden="1">
      <c r="A2253" s="10" t="s">
        <v>3362</v>
      </c>
      <c r="B2253" s="10" t="str">
        <f t="shared" si="73"/>
        <v>SULA001K117</v>
      </c>
      <c r="C2253" s="4" t="s">
        <v>3363</v>
      </c>
      <c r="D2253" s="4" t="s">
        <v>84</v>
      </c>
      <c r="E2253" s="4" t="s">
        <v>21</v>
      </c>
      <c r="F2253" s="4">
        <v>1.131</v>
      </c>
      <c r="G2253" s="4">
        <v>24</v>
      </c>
      <c r="H2253" s="4" t="s">
        <v>22</v>
      </c>
      <c r="I2253" s="3">
        <v>121500</v>
      </c>
      <c r="J2253" s="3">
        <v>134500</v>
      </c>
      <c r="K2253" s="3">
        <v>121500</v>
      </c>
      <c r="L2253" s="3">
        <v>134500</v>
      </c>
      <c r="M2253" s="3">
        <v>122700</v>
      </c>
      <c r="N2253" s="3">
        <v>134500</v>
      </c>
      <c r="O2253" s="11">
        <v>132500</v>
      </c>
      <c r="P2253" s="11">
        <v>144100</v>
      </c>
      <c r="Q2253" s="4">
        <v>139100</v>
      </c>
      <c r="R2253" s="4">
        <v>151200</v>
      </c>
    </row>
    <row r="2254" spans="1:18" hidden="1">
      <c r="A2254" s="10" t="s">
        <v>3364</v>
      </c>
      <c r="B2254" s="10" t="str">
        <f t="shared" si="73"/>
        <v>SULA001K118</v>
      </c>
      <c r="C2254" s="4" t="s">
        <v>3365</v>
      </c>
      <c r="D2254" s="4" t="s">
        <v>84</v>
      </c>
      <c r="E2254" s="4" t="s">
        <v>21</v>
      </c>
      <c r="F2254" s="4">
        <v>1.131</v>
      </c>
      <c r="G2254" s="4">
        <v>24</v>
      </c>
      <c r="H2254" s="4" t="s">
        <v>22</v>
      </c>
      <c r="I2254" s="3">
        <v>121500</v>
      </c>
      <c r="J2254" s="3">
        <v>134500</v>
      </c>
      <c r="K2254" s="3">
        <v>121500</v>
      </c>
      <c r="L2254" s="3">
        <v>134500</v>
      </c>
      <c r="M2254" s="3">
        <v>122700</v>
      </c>
      <c r="N2254" s="3">
        <v>134500</v>
      </c>
      <c r="O2254" s="11">
        <v>132500</v>
      </c>
      <c r="P2254" s="11">
        <v>144100</v>
      </c>
      <c r="Q2254" s="4">
        <v>139100</v>
      </c>
      <c r="R2254" s="4">
        <v>151200</v>
      </c>
    </row>
    <row r="2255" spans="1:18" hidden="1">
      <c r="A2255" s="10" t="s">
        <v>3366</v>
      </c>
      <c r="B2255" s="10" t="str">
        <f t="shared" si="73"/>
        <v>SULA001K119</v>
      </c>
      <c r="C2255" s="4" t="s">
        <v>3367</v>
      </c>
      <c r="D2255" s="4" t="s">
        <v>84</v>
      </c>
      <c r="E2255" s="4" t="s">
        <v>21</v>
      </c>
      <c r="F2255" s="4">
        <v>1.131</v>
      </c>
      <c r="G2255" s="4">
        <v>24</v>
      </c>
      <c r="H2255" s="4" t="s">
        <v>22</v>
      </c>
      <c r="I2255" s="3">
        <v>121500</v>
      </c>
      <c r="J2255" s="3">
        <v>134500</v>
      </c>
      <c r="K2255" s="3">
        <v>121500</v>
      </c>
      <c r="L2255" s="3">
        <v>134500</v>
      </c>
      <c r="M2255" s="3">
        <v>122700</v>
      </c>
      <c r="N2255" s="3">
        <v>134500</v>
      </c>
      <c r="O2255" s="11">
        <v>132500</v>
      </c>
      <c r="P2255" s="11">
        <v>144100</v>
      </c>
      <c r="Q2255" s="4">
        <v>139100</v>
      </c>
      <c r="R2255" s="4">
        <v>151200</v>
      </c>
    </row>
    <row r="2256" spans="1:18" hidden="1">
      <c r="A2256" s="10" t="s">
        <v>3368</v>
      </c>
      <c r="B2256" s="10" t="str">
        <f t="shared" si="73"/>
        <v>SULA001K120</v>
      </c>
      <c r="C2256" s="4" t="s">
        <v>3369</v>
      </c>
      <c r="D2256" s="4" t="s">
        <v>84</v>
      </c>
      <c r="E2256" s="4" t="s">
        <v>21</v>
      </c>
      <c r="F2256" s="4">
        <v>1.131</v>
      </c>
      <c r="G2256" s="4">
        <v>24</v>
      </c>
      <c r="H2256" s="4" t="s">
        <v>22</v>
      </c>
      <c r="I2256" s="3">
        <v>121500</v>
      </c>
      <c r="J2256" s="3">
        <v>134500</v>
      </c>
      <c r="K2256" s="3">
        <v>121500</v>
      </c>
      <c r="L2256" s="3">
        <v>134500</v>
      </c>
      <c r="M2256" s="3">
        <v>122700</v>
      </c>
      <c r="N2256" s="3">
        <v>134500</v>
      </c>
      <c r="O2256" s="11">
        <v>132500</v>
      </c>
      <c r="P2256" s="11">
        <v>144100</v>
      </c>
      <c r="Q2256" s="4">
        <v>139100</v>
      </c>
      <c r="R2256" s="4">
        <v>151200</v>
      </c>
    </row>
    <row r="2257" spans="1:18" hidden="1">
      <c r="A2257" s="10" t="s">
        <v>3370</v>
      </c>
      <c r="B2257" s="10" t="str">
        <f t="shared" si="73"/>
        <v>SULA001K121</v>
      </c>
      <c r="C2257" s="4" t="s">
        <v>3371</v>
      </c>
      <c r="D2257" s="4" t="s">
        <v>84</v>
      </c>
      <c r="E2257" s="4" t="s">
        <v>21</v>
      </c>
      <c r="F2257" s="4">
        <v>1.131</v>
      </c>
      <c r="G2257" s="4">
        <v>24</v>
      </c>
      <c r="H2257" s="4" t="s">
        <v>22</v>
      </c>
      <c r="I2257" s="3">
        <v>121500</v>
      </c>
      <c r="J2257" s="3">
        <v>134500</v>
      </c>
      <c r="K2257" s="3">
        <v>121500</v>
      </c>
      <c r="L2257" s="3">
        <v>134500</v>
      </c>
      <c r="M2257" s="3">
        <v>122700</v>
      </c>
      <c r="N2257" s="3">
        <v>134500</v>
      </c>
      <c r="O2257" s="11">
        <v>132500</v>
      </c>
      <c r="P2257" s="11">
        <v>144100</v>
      </c>
      <c r="Q2257" s="4">
        <v>139100</v>
      </c>
      <c r="R2257" s="4">
        <v>151200</v>
      </c>
    </row>
    <row r="2258" spans="1:18" hidden="1">
      <c r="A2258" s="10" t="s">
        <v>3372</v>
      </c>
      <c r="B2258" s="10" t="str">
        <f t="shared" si="73"/>
        <v>SULA001K122</v>
      </c>
      <c r="C2258" s="4" t="s">
        <v>3373</v>
      </c>
      <c r="D2258" s="4" t="s">
        <v>84</v>
      </c>
      <c r="E2258" s="4" t="s">
        <v>21</v>
      </c>
      <c r="F2258" s="4">
        <v>1.131</v>
      </c>
      <c r="G2258" s="4">
        <v>24</v>
      </c>
      <c r="H2258" s="4" t="s">
        <v>22</v>
      </c>
      <c r="I2258" s="3">
        <v>121500</v>
      </c>
      <c r="J2258" s="3">
        <v>134500</v>
      </c>
      <c r="K2258" s="3">
        <v>121500</v>
      </c>
      <c r="L2258" s="3">
        <v>134500</v>
      </c>
      <c r="M2258" s="3">
        <v>122700</v>
      </c>
      <c r="N2258" s="3">
        <v>134500</v>
      </c>
      <c r="O2258" s="11">
        <v>132500</v>
      </c>
      <c r="P2258" s="11">
        <v>144100</v>
      </c>
      <c r="Q2258" s="4">
        <v>139100</v>
      </c>
      <c r="R2258" s="4">
        <v>151200</v>
      </c>
    </row>
    <row r="2259" spans="1:18" hidden="1">
      <c r="A2259" s="10" t="s">
        <v>3374</v>
      </c>
      <c r="B2259" s="10" t="str">
        <f t="shared" si="73"/>
        <v>SULA001K123</v>
      </c>
      <c r="C2259" s="4" t="s">
        <v>3375</v>
      </c>
      <c r="D2259" s="4" t="s">
        <v>84</v>
      </c>
      <c r="E2259" s="4" t="s">
        <v>21</v>
      </c>
      <c r="F2259" s="4">
        <v>1.131</v>
      </c>
      <c r="G2259" s="4">
        <v>24</v>
      </c>
      <c r="H2259" s="4" t="s">
        <v>22</v>
      </c>
      <c r="I2259" s="3">
        <v>121500</v>
      </c>
      <c r="J2259" s="3">
        <v>134500</v>
      </c>
      <c r="K2259" s="3">
        <v>121500</v>
      </c>
      <c r="L2259" s="3">
        <v>134500</v>
      </c>
      <c r="M2259" s="3">
        <v>122700</v>
      </c>
      <c r="N2259" s="3">
        <v>134500</v>
      </c>
      <c r="O2259" s="11">
        <v>132500</v>
      </c>
      <c r="P2259" s="11">
        <v>144100</v>
      </c>
      <c r="Q2259" s="4">
        <v>139100</v>
      </c>
      <c r="R2259" s="4">
        <v>151200</v>
      </c>
    </row>
    <row r="2260" spans="1:18" hidden="1">
      <c r="A2260" s="10" t="s">
        <v>3376</v>
      </c>
      <c r="B2260" s="10" t="str">
        <f t="shared" si="73"/>
        <v>SULA001K124</v>
      </c>
      <c r="C2260" s="4" t="s">
        <v>3377</v>
      </c>
      <c r="D2260" s="4" t="s">
        <v>84</v>
      </c>
      <c r="E2260" s="4" t="s">
        <v>21</v>
      </c>
      <c r="F2260" s="4">
        <v>1.131</v>
      </c>
      <c r="G2260" s="4">
        <v>24</v>
      </c>
      <c r="H2260" s="4" t="s">
        <v>22</v>
      </c>
      <c r="I2260" s="3">
        <v>121500</v>
      </c>
      <c r="J2260" s="3">
        <v>134500</v>
      </c>
      <c r="K2260" s="3">
        <v>121500</v>
      </c>
      <c r="L2260" s="3">
        <v>134500</v>
      </c>
      <c r="M2260" s="3">
        <v>122700</v>
      </c>
      <c r="N2260" s="3">
        <v>134500</v>
      </c>
      <c r="O2260" s="11">
        <v>132500</v>
      </c>
      <c r="P2260" s="11">
        <v>144100</v>
      </c>
      <c r="Q2260" s="4">
        <v>139100</v>
      </c>
      <c r="R2260" s="4">
        <v>151200</v>
      </c>
    </row>
    <row r="2261" spans="1:18" hidden="1">
      <c r="A2261" s="10" t="s">
        <v>3378</v>
      </c>
      <c r="B2261" s="10" t="str">
        <f t="shared" si="73"/>
        <v>SULA001K125</v>
      </c>
      <c r="C2261" s="4" t="s">
        <v>3379</v>
      </c>
      <c r="D2261" s="4" t="s">
        <v>84</v>
      </c>
      <c r="E2261" s="4" t="s">
        <v>21</v>
      </c>
      <c r="F2261" s="4">
        <v>1.131</v>
      </c>
      <c r="G2261" s="4">
        <v>24</v>
      </c>
      <c r="H2261" s="4" t="s">
        <v>22</v>
      </c>
      <c r="I2261" s="3">
        <v>121500</v>
      </c>
      <c r="J2261" s="3">
        <v>134500</v>
      </c>
      <c r="K2261" s="3">
        <v>121500</v>
      </c>
      <c r="L2261" s="3">
        <v>134500</v>
      </c>
      <c r="M2261" s="3">
        <v>122700</v>
      </c>
      <c r="N2261" s="3">
        <v>134500</v>
      </c>
      <c r="O2261" s="11">
        <v>132500</v>
      </c>
      <c r="P2261" s="11">
        <v>144100</v>
      </c>
      <c r="Q2261" s="4">
        <v>139100</v>
      </c>
      <c r="R2261" s="4">
        <v>151200</v>
      </c>
    </row>
    <row r="2262" spans="1:18" hidden="1">
      <c r="A2262" s="10" t="s">
        <v>3380</v>
      </c>
      <c r="B2262" s="10" t="str">
        <f t="shared" si="73"/>
        <v>SULA001K130</v>
      </c>
      <c r="C2262" s="4" t="s">
        <v>3381</v>
      </c>
      <c r="D2262" s="4" t="s">
        <v>84</v>
      </c>
      <c r="E2262" s="4" t="s">
        <v>21</v>
      </c>
      <c r="F2262" s="4">
        <v>1.131</v>
      </c>
      <c r="G2262" s="4">
        <v>24</v>
      </c>
      <c r="H2262" s="4" t="s">
        <v>22</v>
      </c>
      <c r="I2262" s="3">
        <v>121500</v>
      </c>
      <c r="J2262" s="3">
        <v>134500</v>
      </c>
      <c r="K2262" s="3">
        <v>121500</v>
      </c>
      <c r="L2262" s="3">
        <v>134500</v>
      </c>
      <c r="M2262" s="3">
        <v>122700</v>
      </c>
      <c r="N2262" s="3">
        <v>134500</v>
      </c>
      <c r="O2262" s="11">
        <v>132500</v>
      </c>
      <c r="P2262" s="11">
        <v>144100</v>
      </c>
      <c r="Q2262" s="4">
        <v>139100</v>
      </c>
      <c r="R2262" s="4">
        <v>151200</v>
      </c>
    </row>
    <row r="2263" spans="1:18" hidden="1">
      <c r="A2263" s="10" t="s">
        <v>3382</v>
      </c>
      <c r="B2263" s="10" t="str">
        <f t="shared" si="73"/>
        <v>SULA001K131</v>
      </c>
      <c r="C2263" s="4" t="s">
        <v>3383</v>
      </c>
      <c r="D2263" s="4" t="s">
        <v>84</v>
      </c>
      <c r="E2263" s="4" t="s">
        <v>21</v>
      </c>
      <c r="F2263" s="4">
        <v>1.131</v>
      </c>
      <c r="G2263" s="4">
        <v>24</v>
      </c>
      <c r="H2263" s="4" t="s">
        <v>22</v>
      </c>
      <c r="I2263" s="3">
        <v>121500</v>
      </c>
      <c r="J2263" s="3">
        <v>134500</v>
      </c>
      <c r="K2263" s="3">
        <v>121500</v>
      </c>
      <c r="L2263" s="3">
        <v>134500</v>
      </c>
      <c r="M2263" s="3">
        <v>122700</v>
      </c>
      <c r="N2263" s="3">
        <v>134500</v>
      </c>
      <c r="O2263" s="11">
        <v>132500</v>
      </c>
      <c r="P2263" s="11">
        <v>144100</v>
      </c>
      <c r="Q2263" s="4">
        <v>139100</v>
      </c>
      <c r="R2263" s="4">
        <v>151200</v>
      </c>
    </row>
    <row r="2264" spans="1:18" hidden="1">
      <c r="A2264" s="10" t="s">
        <v>3384</v>
      </c>
      <c r="B2264" s="10" t="str">
        <f t="shared" si="73"/>
        <v>SULA001K132</v>
      </c>
      <c r="C2264" s="4" t="s">
        <v>3385</v>
      </c>
      <c r="D2264" s="4" t="s">
        <v>84</v>
      </c>
      <c r="E2264" s="4" t="s">
        <v>21</v>
      </c>
      <c r="F2264" s="4">
        <v>1.131</v>
      </c>
      <c r="G2264" s="4">
        <v>24</v>
      </c>
      <c r="H2264" s="4" t="s">
        <v>22</v>
      </c>
      <c r="I2264" s="3">
        <v>121500</v>
      </c>
      <c r="J2264" s="3">
        <v>134500</v>
      </c>
      <c r="K2264" s="3">
        <v>121500</v>
      </c>
      <c r="L2264" s="3">
        <v>134500</v>
      </c>
      <c r="M2264" s="3">
        <v>122700</v>
      </c>
      <c r="N2264" s="3">
        <v>134500</v>
      </c>
      <c r="O2264" s="11">
        <v>132500</v>
      </c>
      <c r="P2264" s="11">
        <v>144100</v>
      </c>
      <c r="Q2264" s="4">
        <v>139100</v>
      </c>
      <c r="R2264" s="4">
        <v>151200</v>
      </c>
    </row>
    <row r="2265" spans="1:18" hidden="1">
      <c r="A2265" s="10" t="s">
        <v>3386</v>
      </c>
      <c r="B2265" s="10" t="str">
        <f t="shared" si="73"/>
        <v>SULA001K133</v>
      </c>
      <c r="C2265" s="4" t="s">
        <v>3387</v>
      </c>
      <c r="D2265" s="4" t="s">
        <v>84</v>
      </c>
      <c r="E2265" s="4" t="s">
        <v>21</v>
      </c>
      <c r="F2265" s="4">
        <v>1.131</v>
      </c>
      <c r="G2265" s="4">
        <v>24</v>
      </c>
      <c r="H2265" s="4" t="s">
        <v>22</v>
      </c>
      <c r="I2265" s="3">
        <v>121500</v>
      </c>
      <c r="J2265" s="3">
        <v>134500</v>
      </c>
      <c r="K2265" s="3">
        <v>121500</v>
      </c>
      <c r="L2265" s="3">
        <v>134500</v>
      </c>
      <c r="M2265" s="3">
        <v>122700</v>
      </c>
      <c r="N2265" s="3">
        <v>134500</v>
      </c>
      <c r="O2265" s="11">
        <v>132500</v>
      </c>
      <c r="P2265" s="11">
        <v>144100</v>
      </c>
      <c r="Q2265" s="4">
        <v>139100</v>
      </c>
      <c r="R2265" s="4">
        <v>151200</v>
      </c>
    </row>
    <row r="2266" spans="1:18" hidden="1">
      <c r="A2266" s="10" t="s">
        <v>3388</v>
      </c>
      <c r="B2266" s="10" t="str">
        <f t="shared" si="73"/>
        <v>SULA001K134</v>
      </c>
      <c r="C2266" s="4" t="s">
        <v>3389</v>
      </c>
      <c r="D2266" s="4" t="s">
        <v>84</v>
      </c>
      <c r="E2266" s="4" t="s">
        <v>21</v>
      </c>
      <c r="F2266" s="4">
        <v>1.131</v>
      </c>
      <c r="G2266" s="4">
        <v>24</v>
      </c>
      <c r="H2266" s="4" t="s">
        <v>22</v>
      </c>
      <c r="I2266" s="3">
        <v>121500</v>
      </c>
      <c r="J2266" s="3">
        <v>134500</v>
      </c>
      <c r="K2266" s="3">
        <v>121500</v>
      </c>
      <c r="L2266" s="3">
        <v>134500</v>
      </c>
      <c r="M2266" s="3">
        <v>122700</v>
      </c>
      <c r="N2266" s="3">
        <v>134500</v>
      </c>
      <c r="O2266" s="11">
        <v>132500</v>
      </c>
      <c r="P2266" s="11">
        <v>144100</v>
      </c>
      <c r="Q2266" s="4">
        <v>139100</v>
      </c>
      <c r="R2266" s="4">
        <v>151200</v>
      </c>
    </row>
    <row r="2267" spans="1:18" hidden="1">
      <c r="A2267" s="10" t="s">
        <v>3390</v>
      </c>
      <c r="B2267" s="10" t="str">
        <f t="shared" si="73"/>
        <v>SULA001K1342</v>
      </c>
      <c r="C2267" s="4" t="s">
        <v>3391</v>
      </c>
      <c r="D2267" s="4" t="s">
        <v>84</v>
      </c>
      <c r="E2267" s="4" t="s">
        <v>21</v>
      </c>
      <c r="F2267" s="4">
        <v>1.131</v>
      </c>
      <c r="G2267" s="4">
        <v>24</v>
      </c>
      <c r="H2267" s="4" t="s">
        <v>22</v>
      </c>
      <c r="I2267" s="3">
        <v>92800</v>
      </c>
      <c r="J2267" s="3">
        <v>103300</v>
      </c>
      <c r="K2267" s="3">
        <v>92800</v>
      </c>
      <c r="L2267" s="3">
        <v>103300</v>
      </c>
      <c r="M2267" s="3">
        <v>93700</v>
      </c>
      <c r="N2267" s="3">
        <v>103300</v>
      </c>
      <c r="O2267" s="11">
        <v>101200</v>
      </c>
      <c r="P2267" s="11">
        <v>110800</v>
      </c>
      <c r="Q2267" s="4">
        <v>106300</v>
      </c>
      <c r="R2267" s="4">
        <v>116300</v>
      </c>
    </row>
    <row r="2268" spans="1:18" hidden="1">
      <c r="A2268" s="10" t="s">
        <v>3392</v>
      </c>
      <c r="B2268" s="10" t="str">
        <f t="shared" si="73"/>
        <v>SULA001K135</v>
      </c>
      <c r="C2268" s="4" t="s">
        <v>3393</v>
      </c>
      <c r="D2268" s="4" t="s">
        <v>84</v>
      </c>
      <c r="E2268" s="4" t="s">
        <v>21</v>
      </c>
      <c r="F2268" s="4">
        <v>1.131</v>
      </c>
      <c r="G2268" s="4">
        <v>24</v>
      </c>
      <c r="H2268" s="4" t="s">
        <v>22</v>
      </c>
      <c r="I2268" s="3">
        <v>121500</v>
      </c>
      <c r="J2268" s="3">
        <v>134500</v>
      </c>
      <c r="K2268" s="3">
        <v>121500</v>
      </c>
      <c r="L2268" s="3">
        <v>134500</v>
      </c>
      <c r="M2268" s="3">
        <v>122700</v>
      </c>
      <c r="N2268" s="3">
        <v>134500</v>
      </c>
      <c r="O2268" s="11">
        <v>132500</v>
      </c>
      <c r="P2268" s="11">
        <v>144100</v>
      </c>
      <c r="Q2268" s="4">
        <v>139100</v>
      </c>
      <c r="R2268" s="4">
        <v>151200</v>
      </c>
    </row>
    <row r="2269" spans="1:18" hidden="1">
      <c r="A2269" s="10" t="s">
        <v>3394</v>
      </c>
      <c r="B2269" s="10" t="str">
        <f t="shared" si="73"/>
        <v>SULA001K1407</v>
      </c>
      <c r="C2269" s="4" t="s">
        <v>3395</v>
      </c>
      <c r="D2269" s="4" t="s">
        <v>84</v>
      </c>
      <c r="E2269" s="4" t="s">
        <v>21</v>
      </c>
      <c r="F2269" s="4">
        <v>1.131</v>
      </c>
      <c r="G2269" s="4">
        <v>24</v>
      </c>
      <c r="H2269" s="4" t="s">
        <v>22</v>
      </c>
      <c r="I2269" s="3">
        <v>92800</v>
      </c>
      <c r="J2269" s="3">
        <v>103300</v>
      </c>
      <c r="K2269" s="3">
        <v>92800</v>
      </c>
      <c r="L2269" s="3">
        <v>103300</v>
      </c>
      <c r="M2269" s="3">
        <v>93700</v>
      </c>
      <c r="N2269" s="3">
        <v>103300</v>
      </c>
      <c r="O2269" s="11">
        <v>101200</v>
      </c>
      <c r="P2269" s="11">
        <v>110800</v>
      </c>
      <c r="Q2269" s="4">
        <v>106300</v>
      </c>
      <c r="R2269" s="4">
        <v>116300</v>
      </c>
    </row>
    <row r="2270" spans="1:18" hidden="1">
      <c r="A2270" s="10" t="s">
        <v>3396</v>
      </c>
      <c r="B2270" s="10" t="str">
        <f t="shared" si="73"/>
        <v>SULA001K1414</v>
      </c>
      <c r="C2270" s="4" t="s">
        <v>3397</v>
      </c>
      <c r="D2270" s="4" t="s">
        <v>84</v>
      </c>
      <c r="E2270" s="4" t="s">
        <v>21</v>
      </c>
      <c r="F2270" s="4">
        <v>1.204</v>
      </c>
      <c r="G2270" s="4">
        <v>24</v>
      </c>
      <c r="H2270" s="4" t="s">
        <v>22</v>
      </c>
      <c r="I2270" s="3">
        <v>92800</v>
      </c>
      <c r="J2270" s="3">
        <v>103300</v>
      </c>
      <c r="K2270" s="3">
        <v>92800</v>
      </c>
      <c r="L2270" s="3">
        <v>103300</v>
      </c>
      <c r="M2270" s="3">
        <v>93700</v>
      </c>
      <c r="N2270" s="3">
        <v>103300</v>
      </c>
      <c r="O2270" s="11">
        <v>101200</v>
      </c>
      <c r="P2270" s="11">
        <v>110800</v>
      </c>
      <c r="Q2270" s="4">
        <v>106300</v>
      </c>
      <c r="R2270" s="4">
        <v>116300</v>
      </c>
    </row>
    <row r="2271" spans="1:18" hidden="1">
      <c r="A2271" s="10" t="s">
        <v>3398</v>
      </c>
      <c r="B2271" s="10" t="str">
        <f t="shared" si="73"/>
        <v>SULA001K142</v>
      </c>
      <c r="C2271" s="4" t="s">
        <v>3399</v>
      </c>
      <c r="D2271" s="4" t="s">
        <v>84</v>
      </c>
      <c r="E2271" s="4" t="s">
        <v>21</v>
      </c>
      <c r="F2271" s="4">
        <v>1.204</v>
      </c>
      <c r="G2271" s="4">
        <v>24</v>
      </c>
      <c r="H2271" s="4" t="s">
        <v>22</v>
      </c>
      <c r="I2271" s="3">
        <v>92800</v>
      </c>
      <c r="J2271" s="3">
        <v>103300</v>
      </c>
      <c r="K2271" s="3">
        <v>92800</v>
      </c>
      <c r="L2271" s="3">
        <v>103300</v>
      </c>
      <c r="M2271" s="3">
        <v>93700</v>
      </c>
      <c r="N2271" s="3">
        <v>103300</v>
      </c>
      <c r="O2271" s="11">
        <v>101200</v>
      </c>
      <c r="P2271" s="11">
        <v>110800</v>
      </c>
      <c r="Q2271" s="4">
        <v>106300</v>
      </c>
      <c r="R2271" s="4">
        <v>116300</v>
      </c>
    </row>
    <row r="2272" spans="1:18" hidden="1">
      <c r="A2272" s="10" t="s">
        <v>3400</v>
      </c>
      <c r="B2272" s="10" t="str">
        <f t="shared" si="73"/>
        <v>SULA001K15</v>
      </c>
      <c r="C2272" s="4" t="s">
        <v>3401</v>
      </c>
      <c r="D2272" s="4" t="s">
        <v>84</v>
      </c>
      <c r="E2272" s="4" t="s">
        <v>21</v>
      </c>
      <c r="F2272" s="4">
        <v>1.131</v>
      </c>
      <c r="G2272" s="4">
        <v>24</v>
      </c>
      <c r="H2272" s="4" t="s">
        <v>22</v>
      </c>
      <c r="I2272" s="3">
        <v>92800</v>
      </c>
      <c r="J2272" s="3">
        <v>103300</v>
      </c>
      <c r="K2272" s="3">
        <v>92800</v>
      </c>
      <c r="L2272" s="3">
        <v>103300</v>
      </c>
      <c r="M2272" s="3">
        <v>93700</v>
      </c>
      <c r="N2272" s="3">
        <v>103300</v>
      </c>
      <c r="O2272" s="11">
        <v>101200</v>
      </c>
      <c r="P2272" s="11">
        <v>110800</v>
      </c>
      <c r="Q2272" s="4">
        <v>106300</v>
      </c>
      <c r="R2272" s="4">
        <v>116300</v>
      </c>
    </row>
    <row r="2273" spans="1:18" hidden="1">
      <c r="A2273" s="10" t="s">
        <v>3402</v>
      </c>
      <c r="B2273" s="10" t="str">
        <f t="shared" si="73"/>
        <v>SULA001K162</v>
      </c>
      <c r="C2273" s="4" t="s">
        <v>3403</v>
      </c>
      <c r="D2273" s="4" t="s">
        <v>84</v>
      </c>
      <c r="E2273" s="4" t="s">
        <v>21</v>
      </c>
      <c r="F2273" s="4">
        <v>1.131</v>
      </c>
      <c r="G2273" s="4">
        <v>24</v>
      </c>
      <c r="H2273" s="4" t="s">
        <v>22</v>
      </c>
      <c r="I2273" s="3">
        <v>92800</v>
      </c>
      <c r="J2273" s="3">
        <v>103300</v>
      </c>
      <c r="K2273" s="3">
        <v>92800</v>
      </c>
      <c r="L2273" s="3">
        <v>103300</v>
      </c>
      <c r="M2273" s="3">
        <v>93700</v>
      </c>
      <c r="N2273" s="3">
        <v>103300</v>
      </c>
      <c r="O2273" s="11">
        <v>101200</v>
      </c>
      <c r="P2273" s="11">
        <v>110800</v>
      </c>
      <c r="Q2273" s="4">
        <v>106300</v>
      </c>
      <c r="R2273" s="4">
        <v>116300</v>
      </c>
    </row>
    <row r="2274" spans="1:18" hidden="1">
      <c r="A2274" s="10" t="s">
        <v>3404</v>
      </c>
      <c r="B2274" s="10" t="str">
        <f t="shared" si="73"/>
        <v>SULA001K165</v>
      </c>
      <c r="C2274" s="4" t="s">
        <v>3405</v>
      </c>
      <c r="D2274" s="4" t="s">
        <v>84</v>
      </c>
      <c r="E2274" s="4" t="s">
        <v>21</v>
      </c>
      <c r="F2274" s="4">
        <v>1.131</v>
      </c>
      <c r="G2274" s="4">
        <v>24</v>
      </c>
      <c r="H2274" s="4" t="s">
        <v>22</v>
      </c>
      <c r="I2274" s="3">
        <v>92800</v>
      </c>
      <c r="J2274" s="3">
        <v>103300</v>
      </c>
      <c r="K2274" s="3">
        <v>92800</v>
      </c>
      <c r="L2274" s="3">
        <v>103300</v>
      </c>
      <c r="M2274" s="3">
        <v>93700</v>
      </c>
      <c r="N2274" s="3">
        <v>103300</v>
      </c>
      <c r="O2274" s="11">
        <v>101200</v>
      </c>
      <c r="P2274" s="11">
        <v>110800</v>
      </c>
      <c r="Q2274" s="4">
        <v>106300</v>
      </c>
      <c r="R2274" s="4">
        <v>116300</v>
      </c>
    </row>
    <row r="2275" spans="1:18" hidden="1">
      <c r="A2275" s="10" t="s">
        <v>3406</v>
      </c>
      <c r="B2275" s="10" t="str">
        <f t="shared" si="73"/>
        <v>SULA001K171</v>
      </c>
      <c r="C2275" s="4" t="s">
        <v>3407</v>
      </c>
      <c r="D2275" s="4" t="s">
        <v>84</v>
      </c>
      <c r="E2275" s="4" t="s">
        <v>21</v>
      </c>
      <c r="F2275" s="4">
        <v>1.204</v>
      </c>
      <c r="G2275" s="4">
        <v>24</v>
      </c>
      <c r="H2275" s="4" t="s">
        <v>22</v>
      </c>
      <c r="I2275" s="3">
        <v>92800</v>
      </c>
      <c r="J2275" s="3">
        <v>103300</v>
      </c>
      <c r="K2275" s="3">
        <v>92800</v>
      </c>
      <c r="L2275" s="3">
        <v>103300</v>
      </c>
      <c r="M2275" s="3">
        <v>93700</v>
      </c>
      <c r="N2275" s="3">
        <v>103300</v>
      </c>
      <c r="O2275" s="11">
        <v>101200</v>
      </c>
      <c r="P2275" s="11">
        <v>110800</v>
      </c>
      <c r="Q2275" s="4">
        <v>106300</v>
      </c>
      <c r="R2275" s="4">
        <v>116300</v>
      </c>
    </row>
    <row r="2276" spans="1:18" hidden="1">
      <c r="A2276" s="10" t="s">
        <v>3408</v>
      </c>
      <c r="B2276" s="10" t="str">
        <f t="shared" si="73"/>
        <v>SULA001K174</v>
      </c>
      <c r="C2276" s="4" t="s">
        <v>3409</v>
      </c>
      <c r="D2276" s="4" t="s">
        <v>84</v>
      </c>
      <c r="E2276" s="4" t="s">
        <v>21</v>
      </c>
      <c r="F2276" s="4">
        <v>1.204</v>
      </c>
      <c r="G2276" s="4">
        <v>24</v>
      </c>
      <c r="H2276" s="4" t="s">
        <v>22</v>
      </c>
      <c r="I2276" s="3">
        <v>92800</v>
      </c>
      <c r="J2276" s="3">
        <v>103300</v>
      </c>
      <c r="K2276" s="3">
        <v>92800</v>
      </c>
      <c r="L2276" s="3">
        <v>103300</v>
      </c>
      <c r="M2276" s="3">
        <v>93700</v>
      </c>
      <c r="N2276" s="3">
        <v>103300</v>
      </c>
      <c r="O2276" s="11">
        <v>101200</v>
      </c>
      <c r="P2276" s="11">
        <v>110800</v>
      </c>
      <c r="Q2276" s="4">
        <v>106300</v>
      </c>
      <c r="R2276" s="4">
        <v>116300</v>
      </c>
    </row>
    <row r="2277" spans="1:18" hidden="1">
      <c r="A2277" s="10" t="s">
        <v>3410</v>
      </c>
      <c r="B2277" s="10" t="str">
        <f t="shared" si="73"/>
        <v>SULA001K2030</v>
      </c>
      <c r="C2277" s="4" t="s">
        <v>3411</v>
      </c>
      <c r="D2277" s="4" t="s">
        <v>84</v>
      </c>
      <c r="E2277" s="4" t="s">
        <v>21</v>
      </c>
      <c r="F2277" s="4">
        <v>1.204</v>
      </c>
      <c r="G2277" s="4">
        <v>24</v>
      </c>
      <c r="H2277" s="4" t="s">
        <v>22</v>
      </c>
      <c r="I2277" s="3">
        <v>152400</v>
      </c>
      <c r="J2277" s="3">
        <v>168200</v>
      </c>
      <c r="K2277" s="3">
        <v>152400</v>
      </c>
      <c r="L2277" s="3">
        <v>168200</v>
      </c>
      <c r="M2277" s="3">
        <v>153900</v>
      </c>
      <c r="N2277" s="3">
        <v>168200</v>
      </c>
      <c r="O2277" s="11">
        <v>166200</v>
      </c>
      <c r="P2277" s="11">
        <v>180100</v>
      </c>
      <c r="Q2277" s="4"/>
      <c r="R2277" s="4"/>
    </row>
    <row r="2278" spans="1:18" hidden="1">
      <c r="A2278" s="10" t="s">
        <v>3412</v>
      </c>
      <c r="B2278" s="10" t="str">
        <f t="shared" si="73"/>
        <v>SULA001K2031</v>
      </c>
      <c r="C2278" s="4" t="s">
        <v>3413</v>
      </c>
      <c r="D2278" s="4" t="s">
        <v>84</v>
      </c>
      <c r="E2278" s="4" t="s">
        <v>21</v>
      </c>
      <c r="F2278" s="4">
        <v>1.131</v>
      </c>
      <c r="G2278" s="4">
        <v>24</v>
      </c>
      <c r="H2278" s="4" t="s">
        <v>22</v>
      </c>
      <c r="I2278" s="3">
        <v>152400</v>
      </c>
      <c r="J2278" s="3">
        <v>168200</v>
      </c>
      <c r="K2278" s="3">
        <v>152400</v>
      </c>
      <c r="L2278" s="3">
        <v>168200</v>
      </c>
      <c r="M2278" s="3">
        <v>153900</v>
      </c>
      <c r="N2278" s="3">
        <v>168200</v>
      </c>
      <c r="O2278" s="11">
        <v>166200</v>
      </c>
      <c r="P2278" s="11">
        <v>180100</v>
      </c>
      <c r="Q2278" s="4"/>
      <c r="R2278" s="4"/>
    </row>
    <row r="2279" spans="1:18" hidden="1">
      <c r="A2279" s="10" t="s">
        <v>3414</v>
      </c>
      <c r="B2279" s="10" t="str">
        <f t="shared" si="73"/>
        <v>SULA001K2032</v>
      </c>
      <c r="C2279" s="4" t="s">
        <v>3415</v>
      </c>
      <c r="D2279" s="4" t="s">
        <v>84</v>
      </c>
      <c r="E2279" s="4" t="s">
        <v>21</v>
      </c>
      <c r="F2279" s="4">
        <v>1.204</v>
      </c>
      <c r="G2279" s="4">
        <v>24</v>
      </c>
      <c r="H2279" s="4" t="s">
        <v>22</v>
      </c>
      <c r="I2279" s="3">
        <v>152400</v>
      </c>
      <c r="J2279" s="3">
        <v>168200</v>
      </c>
      <c r="K2279" s="3">
        <v>152400</v>
      </c>
      <c r="L2279" s="3">
        <v>168200</v>
      </c>
      <c r="M2279" s="3">
        <v>153900</v>
      </c>
      <c r="N2279" s="3">
        <v>168200</v>
      </c>
      <c r="O2279" s="11">
        <v>166200</v>
      </c>
      <c r="P2279" s="11">
        <v>180100</v>
      </c>
      <c r="Q2279" s="4"/>
      <c r="R2279" s="4"/>
    </row>
    <row r="2280" spans="1:18" hidden="1">
      <c r="A2280" s="10" t="s">
        <v>3416</v>
      </c>
      <c r="B2280" s="10" t="str">
        <f t="shared" si="73"/>
        <v>SULA001K2033</v>
      </c>
      <c r="C2280" s="4" t="s">
        <v>3417</v>
      </c>
      <c r="D2280" s="4" t="s">
        <v>84</v>
      </c>
      <c r="E2280" s="4" t="s">
        <v>21</v>
      </c>
      <c r="F2280" s="4">
        <v>1.131</v>
      </c>
      <c r="G2280" s="4">
        <v>24</v>
      </c>
      <c r="H2280" s="4" t="s">
        <v>22</v>
      </c>
      <c r="I2280" s="3">
        <v>152400</v>
      </c>
      <c r="J2280" s="3">
        <v>168200</v>
      </c>
      <c r="K2280" s="3">
        <v>152400</v>
      </c>
      <c r="L2280" s="3">
        <v>168200</v>
      </c>
      <c r="M2280" s="3">
        <v>153900</v>
      </c>
      <c r="N2280" s="3">
        <v>168200</v>
      </c>
      <c r="O2280" s="11">
        <v>166200</v>
      </c>
      <c r="P2280" s="11">
        <v>180100</v>
      </c>
      <c r="Q2280" s="4"/>
      <c r="R2280" s="4"/>
    </row>
    <row r="2281" spans="1:18" hidden="1">
      <c r="A2281" s="10" t="s">
        <v>3418</v>
      </c>
      <c r="B2281" s="10" t="str">
        <f t="shared" si="73"/>
        <v>SULA001K2034</v>
      </c>
      <c r="C2281" s="4" t="s">
        <v>3419</v>
      </c>
      <c r="D2281" s="4" t="s">
        <v>84</v>
      </c>
      <c r="E2281" s="4" t="s">
        <v>21</v>
      </c>
      <c r="F2281" s="4">
        <v>1.131</v>
      </c>
      <c r="G2281" s="4">
        <v>24</v>
      </c>
      <c r="H2281" s="4" t="s">
        <v>22</v>
      </c>
      <c r="I2281" s="3">
        <v>152400</v>
      </c>
      <c r="J2281" s="3">
        <v>168200</v>
      </c>
      <c r="K2281" s="3">
        <v>152400</v>
      </c>
      <c r="L2281" s="3">
        <v>168200</v>
      </c>
      <c r="M2281" s="3">
        <v>153900</v>
      </c>
      <c r="N2281" s="3">
        <v>168200</v>
      </c>
      <c r="O2281" s="11">
        <v>166200</v>
      </c>
      <c r="P2281" s="11">
        <v>180100</v>
      </c>
      <c r="Q2281" s="4"/>
      <c r="R2281" s="4"/>
    </row>
    <row r="2282" spans="1:18" hidden="1">
      <c r="A2282" s="10" t="s">
        <v>3420</v>
      </c>
      <c r="B2282" s="10" t="str">
        <f t="shared" si="73"/>
        <v>SULA001K2035</v>
      </c>
      <c r="C2282" s="4" t="s">
        <v>3421</v>
      </c>
      <c r="D2282" s="4" t="s">
        <v>84</v>
      </c>
      <c r="E2282" s="4" t="s">
        <v>21</v>
      </c>
      <c r="F2282" s="4">
        <v>1.204</v>
      </c>
      <c r="G2282" s="4">
        <v>24</v>
      </c>
      <c r="H2282" s="4" t="s">
        <v>22</v>
      </c>
      <c r="I2282" s="3">
        <v>152400</v>
      </c>
      <c r="J2282" s="3">
        <v>168200</v>
      </c>
      <c r="K2282" s="3">
        <v>152400</v>
      </c>
      <c r="L2282" s="3">
        <v>168200</v>
      </c>
      <c r="M2282" s="3">
        <v>153900</v>
      </c>
      <c r="N2282" s="3">
        <v>168200</v>
      </c>
      <c r="O2282" s="11">
        <v>166200</v>
      </c>
      <c r="P2282" s="11">
        <v>180100</v>
      </c>
      <c r="Q2282" s="4"/>
      <c r="R2282" s="4"/>
    </row>
    <row r="2283" spans="1:18" hidden="1">
      <c r="A2283" s="10" t="s">
        <v>3422</v>
      </c>
      <c r="B2283" s="10" t="str">
        <f t="shared" si="73"/>
        <v>SULA001K2036</v>
      </c>
      <c r="C2283" s="4" t="s">
        <v>3423</v>
      </c>
      <c r="D2283" s="4" t="s">
        <v>84</v>
      </c>
      <c r="E2283" s="4" t="s">
        <v>21</v>
      </c>
      <c r="F2283" s="4">
        <v>1.131</v>
      </c>
      <c r="G2283" s="4">
        <v>24</v>
      </c>
      <c r="H2283" s="4" t="s">
        <v>22</v>
      </c>
      <c r="I2283" s="3">
        <v>152400</v>
      </c>
      <c r="J2283" s="3">
        <v>168200</v>
      </c>
      <c r="K2283" s="3">
        <v>152400</v>
      </c>
      <c r="L2283" s="3">
        <v>168200</v>
      </c>
      <c r="M2283" s="3">
        <v>153900</v>
      </c>
      <c r="N2283" s="3">
        <v>168200</v>
      </c>
      <c r="O2283" s="11">
        <v>166200</v>
      </c>
      <c r="P2283" s="11">
        <v>180100</v>
      </c>
      <c r="Q2283" s="4"/>
      <c r="R2283" s="4"/>
    </row>
    <row r="2284" spans="1:18" hidden="1">
      <c r="A2284" s="10" t="s">
        <v>3424</v>
      </c>
      <c r="B2284" s="10" t="str">
        <f t="shared" si="73"/>
        <v>SULA001K2037</v>
      </c>
      <c r="C2284" s="4" t="s">
        <v>3425</v>
      </c>
      <c r="D2284" s="4" t="s">
        <v>84</v>
      </c>
      <c r="E2284" s="4" t="s">
        <v>21</v>
      </c>
      <c r="F2284" s="4">
        <v>1.131</v>
      </c>
      <c r="G2284" s="4">
        <v>24</v>
      </c>
      <c r="H2284" s="4" t="s">
        <v>22</v>
      </c>
      <c r="I2284" s="3">
        <v>152400</v>
      </c>
      <c r="J2284" s="3">
        <v>168200</v>
      </c>
      <c r="K2284" s="3">
        <v>152400</v>
      </c>
      <c r="L2284" s="3">
        <v>168200</v>
      </c>
      <c r="M2284" s="3">
        <v>153900</v>
      </c>
      <c r="N2284" s="3">
        <v>168200</v>
      </c>
      <c r="O2284" s="11">
        <v>166200</v>
      </c>
      <c r="P2284" s="11">
        <v>180100</v>
      </c>
      <c r="Q2284" s="4"/>
      <c r="R2284" s="4"/>
    </row>
    <row r="2285" spans="1:18" hidden="1">
      <c r="A2285" s="10" t="s">
        <v>3426</v>
      </c>
      <c r="B2285" s="10" t="str">
        <f t="shared" si="73"/>
        <v>SULA001K205</v>
      </c>
      <c r="C2285" s="4" t="s">
        <v>3427</v>
      </c>
      <c r="D2285" s="4" t="s">
        <v>84</v>
      </c>
      <c r="E2285" s="4" t="s">
        <v>21</v>
      </c>
      <c r="F2285" s="4">
        <v>1.131</v>
      </c>
      <c r="G2285" s="4">
        <v>24</v>
      </c>
      <c r="H2285" s="4" t="s">
        <v>22</v>
      </c>
      <c r="I2285" s="3">
        <v>121500</v>
      </c>
      <c r="J2285" s="3">
        <v>134500</v>
      </c>
      <c r="K2285" s="3">
        <v>121500</v>
      </c>
      <c r="L2285" s="3">
        <v>134500</v>
      </c>
      <c r="M2285" s="3">
        <v>122700</v>
      </c>
      <c r="N2285" s="3">
        <v>134500</v>
      </c>
      <c r="O2285" s="11">
        <v>132500</v>
      </c>
      <c r="P2285" s="11">
        <v>144100</v>
      </c>
      <c r="Q2285" s="4">
        <v>139100</v>
      </c>
      <c r="R2285" s="4">
        <v>151200</v>
      </c>
    </row>
    <row r="2286" spans="1:18" hidden="1">
      <c r="A2286" s="10" t="s">
        <v>3428</v>
      </c>
      <c r="B2286" s="10" t="str">
        <f t="shared" si="73"/>
        <v>SULA001K2050</v>
      </c>
      <c r="C2286" s="4" t="s">
        <v>3429</v>
      </c>
      <c r="D2286" s="4" t="s">
        <v>84</v>
      </c>
      <c r="E2286" s="4" t="s">
        <v>21</v>
      </c>
      <c r="F2286" s="4">
        <v>1.131</v>
      </c>
      <c r="G2286" s="4">
        <v>24</v>
      </c>
      <c r="H2286" s="4" t="s">
        <v>22</v>
      </c>
      <c r="I2286" s="3">
        <v>152400</v>
      </c>
      <c r="J2286" s="3">
        <v>168200</v>
      </c>
      <c r="K2286" s="3">
        <v>152400</v>
      </c>
      <c r="L2286" s="3">
        <v>168200</v>
      </c>
      <c r="M2286" s="3">
        <v>153900</v>
      </c>
      <c r="N2286" s="3">
        <v>168200</v>
      </c>
      <c r="O2286" s="11">
        <v>166200</v>
      </c>
      <c r="P2286" s="11">
        <v>180100</v>
      </c>
      <c r="Q2286" s="4"/>
      <c r="R2286" s="4"/>
    </row>
    <row r="2287" spans="1:18" hidden="1">
      <c r="A2287" s="10" t="s">
        <v>3430</v>
      </c>
      <c r="B2287" s="10" t="str">
        <f t="shared" si="73"/>
        <v>SULA001K2051</v>
      </c>
      <c r="C2287" s="4" t="s">
        <v>3431</v>
      </c>
      <c r="D2287" s="4" t="s">
        <v>84</v>
      </c>
      <c r="E2287" s="4" t="s">
        <v>21</v>
      </c>
      <c r="F2287" s="4">
        <v>1.131</v>
      </c>
      <c r="G2287" s="4">
        <v>24</v>
      </c>
      <c r="H2287" s="4" t="s">
        <v>22</v>
      </c>
      <c r="I2287" s="3">
        <v>152400</v>
      </c>
      <c r="J2287" s="3">
        <v>168200</v>
      </c>
      <c r="K2287" s="3">
        <v>152400</v>
      </c>
      <c r="L2287" s="3">
        <v>168200</v>
      </c>
      <c r="M2287" s="3">
        <v>153900</v>
      </c>
      <c r="N2287" s="3">
        <v>168200</v>
      </c>
      <c r="O2287" s="11">
        <v>166200</v>
      </c>
      <c r="P2287" s="11">
        <v>180100</v>
      </c>
      <c r="Q2287" s="4"/>
      <c r="R2287" s="4"/>
    </row>
    <row r="2288" spans="1:18" hidden="1">
      <c r="A2288" s="10" t="s">
        <v>3432</v>
      </c>
      <c r="B2288" s="10" t="str">
        <f t="shared" si="73"/>
        <v>SULA001K2052</v>
      </c>
      <c r="C2288" s="4" t="s">
        <v>3433</v>
      </c>
      <c r="D2288" s="4" t="s">
        <v>84</v>
      </c>
      <c r="E2288" s="4" t="s">
        <v>21</v>
      </c>
      <c r="F2288" s="4">
        <v>1.204</v>
      </c>
      <c r="G2288" s="4">
        <v>24</v>
      </c>
      <c r="H2288" s="4" t="s">
        <v>22</v>
      </c>
      <c r="I2288" s="3">
        <v>152400</v>
      </c>
      <c r="J2288" s="3">
        <v>168200</v>
      </c>
      <c r="K2288" s="3">
        <v>152400</v>
      </c>
      <c r="L2288" s="3">
        <v>168200</v>
      </c>
      <c r="M2288" s="3">
        <v>153900</v>
      </c>
      <c r="N2288" s="3">
        <v>168200</v>
      </c>
      <c r="O2288" s="11">
        <v>166200</v>
      </c>
      <c r="P2288" s="11">
        <v>180100</v>
      </c>
      <c r="Q2288" s="4"/>
      <c r="R2288" s="4"/>
    </row>
    <row r="2289" spans="1:18" hidden="1">
      <c r="A2289" s="10" t="s">
        <v>3434</v>
      </c>
      <c r="B2289" s="10" t="str">
        <f t="shared" si="73"/>
        <v>SULA001K2053</v>
      </c>
      <c r="C2289" s="4" t="s">
        <v>3435</v>
      </c>
      <c r="D2289" s="4" t="s">
        <v>84</v>
      </c>
      <c r="E2289" s="4" t="s">
        <v>21</v>
      </c>
      <c r="F2289" s="4">
        <v>1.131</v>
      </c>
      <c r="G2289" s="4">
        <v>24</v>
      </c>
      <c r="H2289" s="4" t="s">
        <v>22</v>
      </c>
      <c r="I2289" s="3">
        <v>152400</v>
      </c>
      <c r="J2289" s="3">
        <v>168200</v>
      </c>
      <c r="K2289" s="3">
        <v>152400</v>
      </c>
      <c r="L2289" s="3">
        <v>168200</v>
      </c>
      <c r="M2289" s="3">
        <v>153900</v>
      </c>
      <c r="N2289" s="3">
        <v>168200</v>
      </c>
      <c r="O2289" s="11">
        <v>166200</v>
      </c>
      <c r="P2289" s="11">
        <v>180100</v>
      </c>
      <c r="Q2289" s="4"/>
      <c r="R2289" s="4"/>
    </row>
    <row r="2290" spans="1:18" hidden="1">
      <c r="A2290" s="10" t="s">
        <v>3436</v>
      </c>
      <c r="B2290" s="10" t="str">
        <f t="shared" si="73"/>
        <v>SULA001K2054</v>
      </c>
      <c r="C2290" s="4" t="s">
        <v>3437</v>
      </c>
      <c r="D2290" s="4" t="s">
        <v>84</v>
      </c>
      <c r="E2290" s="4" t="s">
        <v>21</v>
      </c>
      <c r="F2290" s="4">
        <v>1.204</v>
      </c>
      <c r="G2290" s="4">
        <v>24</v>
      </c>
      <c r="H2290" s="4" t="s">
        <v>22</v>
      </c>
      <c r="I2290" s="3">
        <v>152400</v>
      </c>
      <c r="J2290" s="3">
        <v>168200</v>
      </c>
      <c r="K2290" s="3">
        <v>152400</v>
      </c>
      <c r="L2290" s="3">
        <v>168200</v>
      </c>
      <c r="M2290" s="3">
        <v>153900</v>
      </c>
      <c r="N2290" s="3">
        <v>168200</v>
      </c>
      <c r="O2290" s="11">
        <v>166200</v>
      </c>
      <c r="P2290" s="11">
        <v>180100</v>
      </c>
      <c r="Q2290" s="4"/>
      <c r="R2290" s="4"/>
    </row>
    <row r="2291" spans="1:18" hidden="1">
      <c r="A2291" s="10" t="s">
        <v>3438</v>
      </c>
      <c r="B2291" s="10" t="str">
        <f t="shared" si="73"/>
        <v>SULA001K2055</v>
      </c>
      <c r="C2291" s="4" t="s">
        <v>3439</v>
      </c>
      <c r="D2291" s="4" t="s">
        <v>84</v>
      </c>
      <c r="E2291" s="4" t="s">
        <v>21</v>
      </c>
      <c r="F2291" s="4">
        <v>1.204</v>
      </c>
      <c r="G2291" s="4">
        <v>24</v>
      </c>
      <c r="H2291" s="4" t="s">
        <v>22</v>
      </c>
      <c r="I2291" s="3">
        <v>152400</v>
      </c>
      <c r="J2291" s="3">
        <v>168200</v>
      </c>
      <c r="K2291" s="3">
        <v>152400</v>
      </c>
      <c r="L2291" s="3">
        <v>168200</v>
      </c>
      <c r="M2291" s="3">
        <v>153900</v>
      </c>
      <c r="N2291" s="3">
        <v>168200</v>
      </c>
      <c r="O2291" s="11">
        <v>166200</v>
      </c>
      <c r="P2291" s="11">
        <v>180100</v>
      </c>
      <c r="Q2291" s="4"/>
      <c r="R2291" s="4"/>
    </row>
    <row r="2292" spans="1:18" hidden="1">
      <c r="A2292" s="10" t="s">
        <v>3440</v>
      </c>
      <c r="B2292" s="10" t="str">
        <f t="shared" si="73"/>
        <v>SULA001K2056</v>
      </c>
      <c r="C2292" s="4" t="s">
        <v>3441</v>
      </c>
      <c r="D2292" s="4" t="s">
        <v>84</v>
      </c>
      <c r="E2292" s="4" t="s">
        <v>21</v>
      </c>
      <c r="F2292" s="4">
        <v>1.204</v>
      </c>
      <c r="G2292" s="4">
        <v>24</v>
      </c>
      <c r="H2292" s="4" t="s">
        <v>22</v>
      </c>
      <c r="I2292" s="3">
        <v>152400</v>
      </c>
      <c r="J2292" s="3">
        <v>168200</v>
      </c>
      <c r="K2292" s="3">
        <v>152400</v>
      </c>
      <c r="L2292" s="3">
        <v>168200</v>
      </c>
      <c r="M2292" s="3">
        <v>153900</v>
      </c>
      <c r="N2292" s="3">
        <v>168200</v>
      </c>
      <c r="O2292" s="11">
        <v>166200</v>
      </c>
      <c r="P2292" s="11">
        <v>180100</v>
      </c>
      <c r="Q2292" s="4"/>
      <c r="R2292" s="4"/>
    </row>
    <row r="2293" spans="1:18" hidden="1">
      <c r="A2293" s="10" t="s">
        <v>3442</v>
      </c>
      <c r="B2293" s="10" t="str">
        <f t="shared" ref="B2293:B2356" si="74">A2293</f>
        <v>SULA001K2057</v>
      </c>
      <c r="C2293" s="4" t="s">
        <v>3443</v>
      </c>
      <c r="D2293" s="4" t="s">
        <v>84</v>
      </c>
      <c r="E2293" s="4" t="s">
        <v>21</v>
      </c>
      <c r="F2293" s="4">
        <v>1.204</v>
      </c>
      <c r="G2293" s="4">
        <v>24</v>
      </c>
      <c r="H2293" s="4" t="s">
        <v>22</v>
      </c>
      <c r="I2293" s="3">
        <v>152400</v>
      </c>
      <c r="J2293" s="3">
        <v>168200</v>
      </c>
      <c r="K2293" s="3">
        <v>152400</v>
      </c>
      <c r="L2293" s="3">
        <v>168200</v>
      </c>
      <c r="M2293" s="3">
        <v>153900</v>
      </c>
      <c r="N2293" s="3">
        <v>168200</v>
      </c>
      <c r="O2293" s="11">
        <v>166200</v>
      </c>
      <c r="P2293" s="11">
        <v>180100</v>
      </c>
      <c r="Q2293" s="4"/>
      <c r="R2293" s="4"/>
    </row>
    <row r="2294" spans="1:18" hidden="1">
      <c r="A2294" s="10" t="s">
        <v>3444</v>
      </c>
      <c r="B2294" s="10" t="str">
        <f t="shared" si="74"/>
        <v>SULA001K2179</v>
      </c>
      <c r="C2294" s="4" t="s">
        <v>3445</v>
      </c>
      <c r="D2294" s="4" t="s">
        <v>84</v>
      </c>
      <c r="E2294" s="4" t="s">
        <v>21</v>
      </c>
      <c r="F2294" s="4">
        <v>1.204</v>
      </c>
      <c r="G2294" s="4">
        <v>24</v>
      </c>
      <c r="H2294" s="4" t="s">
        <v>22</v>
      </c>
      <c r="I2294" s="3">
        <v>92800</v>
      </c>
      <c r="J2294" s="3">
        <v>103300</v>
      </c>
      <c r="K2294" s="3">
        <v>92800</v>
      </c>
      <c r="L2294" s="3">
        <v>103300</v>
      </c>
      <c r="M2294" s="3">
        <v>93700</v>
      </c>
      <c r="N2294" s="3">
        <v>103300</v>
      </c>
      <c r="O2294" s="11">
        <v>101200</v>
      </c>
      <c r="P2294" s="11">
        <v>110800</v>
      </c>
      <c r="Q2294" s="4">
        <v>106300</v>
      </c>
      <c r="R2294" s="4">
        <v>116300</v>
      </c>
    </row>
    <row r="2295" spans="1:18" hidden="1">
      <c r="A2295" s="10" t="s">
        <v>3446</v>
      </c>
      <c r="B2295" s="10" t="str">
        <f t="shared" si="74"/>
        <v>SULA001K222</v>
      </c>
      <c r="C2295" s="4" t="s">
        <v>3447</v>
      </c>
      <c r="D2295" s="4" t="s">
        <v>84</v>
      </c>
      <c r="E2295" s="4" t="s">
        <v>21</v>
      </c>
      <c r="F2295" s="4">
        <v>1.131</v>
      </c>
      <c r="G2295" s="4">
        <v>24</v>
      </c>
      <c r="H2295" s="4" t="s">
        <v>22</v>
      </c>
      <c r="I2295" s="3">
        <v>75700</v>
      </c>
      <c r="J2295" s="3">
        <v>84600</v>
      </c>
      <c r="K2295" s="3">
        <v>75700</v>
      </c>
      <c r="L2295" s="3">
        <v>84600</v>
      </c>
      <c r="M2295" s="3">
        <v>76800</v>
      </c>
      <c r="N2295" s="3">
        <v>84600</v>
      </c>
      <c r="O2295" s="11">
        <v>82600</v>
      </c>
      <c r="P2295" s="11">
        <v>90700</v>
      </c>
      <c r="Q2295" s="4">
        <v>86700</v>
      </c>
      <c r="R2295" s="4">
        <v>95100</v>
      </c>
    </row>
    <row r="2296" spans="1:18" hidden="1">
      <c r="A2296" s="10" t="s">
        <v>3448</v>
      </c>
      <c r="B2296" s="10" t="str">
        <f t="shared" si="74"/>
        <v>SULA001K260</v>
      </c>
      <c r="C2296" s="4" t="s">
        <v>3449</v>
      </c>
      <c r="D2296" s="4" t="s">
        <v>84</v>
      </c>
      <c r="E2296" s="4" t="s">
        <v>21</v>
      </c>
      <c r="F2296" s="4">
        <v>1.131</v>
      </c>
      <c r="G2296" s="4">
        <v>24</v>
      </c>
      <c r="H2296" s="4" t="s">
        <v>22</v>
      </c>
      <c r="I2296" s="3">
        <v>74700</v>
      </c>
      <c r="J2296" s="3">
        <v>83500</v>
      </c>
      <c r="K2296" s="3">
        <v>74700</v>
      </c>
      <c r="L2296" s="3">
        <v>83500</v>
      </c>
      <c r="M2296" s="3">
        <v>75400</v>
      </c>
      <c r="N2296" s="3">
        <v>83500</v>
      </c>
      <c r="O2296" s="11">
        <v>81400</v>
      </c>
      <c r="P2296" s="11">
        <v>89500</v>
      </c>
      <c r="Q2296" s="4"/>
      <c r="R2296" s="4"/>
    </row>
    <row r="2297" spans="1:18" hidden="1">
      <c r="A2297" s="10" t="s">
        <v>3450</v>
      </c>
      <c r="B2297" s="10" t="str">
        <f t="shared" si="74"/>
        <v>SULA001K270</v>
      </c>
      <c r="C2297" s="4" t="s">
        <v>3451</v>
      </c>
      <c r="D2297" s="4" t="s">
        <v>84</v>
      </c>
      <c r="E2297" s="4" t="s">
        <v>21</v>
      </c>
      <c r="F2297" s="4">
        <v>1.204</v>
      </c>
      <c r="G2297" s="4">
        <v>24</v>
      </c>
      <c r="H2297" s="4" t="s">
        <v>22</v>
      </c>
      <c r="I2297" s="3">
        <v>74700</v>
      </c>
      <c r="J2297" s="3">
        <v>83500</v>
      </c>
      <c r="K2297" s="3">
        <v>74700</v>
      </c>
      <c r="L2297" s="3">
        <v>83500</v>
      </c>
      <c r="M2297" s="3">
        <v>75400</v>
      </c>
      <c r="N2297" s="3">
        <v>83500</v>
      </c>
      <c r="O2297" s="11">
        <v>81400</v>
      </c>
      <c r="P2297" s="11">
        <v>89500</v>
      </c>
      <c r="Q2297" s="4"/>
      <c r="R2297" s="4"/>
    </row>
    <row r="2298" spans="1:18" hidden="1">
      <c r="A2298" s="10" t="s">
        <v>3452</v>
      </c>
      <c r="B2298" s="10" t="str">
        <f t="shared" si="74"/>
        <v>SULA001K301</v>
      </c>
      <c r="C2298" s="4" t="s">
        <v>3453</v>
      </c>
      <c r="D2298" s="4" t="s">
        <v>84</v>
      </c>
      <c r="E2298" s="4" t="s">
        <v>21</v>
      </c>
      <c r="F2298" s="4">
        <v>1.204</v>
      </c>
      <c r="G2298" s="4">
        <v>24</v>
      </c>
      <c r="H2298" s="4" t="s">
        <v>22</v>
      </c>
      <c r="I2298" s="3">
        <v>92800</v>
      </c>
      <c r="J2298" s="3">
        <v>103300</v>
      </c>
      <c r="K2298" s="3">
        <v>92800</v>
      </c>
      <c r="L2298" s="3">
        <v>103300</v>
      </c>
      <c r="M2298" s="3">
        <v>93700</v>
      </c>
      <c r="N2298" s="3">
        <v>103300</v>
      </c>
      <c r="O2298" s="11">
        <v>101200</v>
      </c>
      <c r="P2298" s="11">
        <v>110800</v>
      </c>
      <c r="Q2298" s="4">
        <v>106300</v>
      </c>
      <c r="R2298" s="4">
        <v>116300</v>
      </c>
    </row>
    <row r="2299" spans="1:18" hidden="1">
      <c r="A2299" s="10" t="s">
        <v>3454</v>
      </c>
      <c r="B2299" s="10" t="str">
        <f t="shared" si="74"/>
        <v>SULA001K302</v>
      </c>
      <c r="C2299" s="4" t="s">
        <v>3455</v>
      </c>
      <c r="D2299" s="4" t="s">
        <v>84</v>
      </c>
      <c r="E2299" s="4" t="s">
        <v>21</v>
      </c>
      <c r="F2299" s="4">
        <v>1.131</v>
      </c>
      <c r="G2299" s="4">
        <v>24</v>
      </c>
      <c r="H2299" s="4" t="s">
        <v>22</v>
      </c>
      <c r="I2299" s="3">
        <v>92800</v>
      </c>
      <c r="J2299" s="3">
        <v>103300</v>
      </c>
      <c r="K2299" s="3">
        <v>92800</v>
      </c>
      <c r="L2299" s="3">
        <v>103300</v>
      </c>
      <c r="M2299" s="3">
        <v>93700</v>
      </c>
      <c r="N2299" s="3">
        <v>103300</v>
      </c>
      <c r="O2299" s="11">
        <v>101200</v>
      </c>
      <c r="P2299" s="11">
        <v>110800</v>
      </c>
      <c r="Q2299" s="4">
        <v>106300</v>
      </c>
      <c r="R2299" s="4">
        <v>116300</v>
      </c>
    </row>
    <row r="2300" spans="1:18" hidden="1">
      <c r="A2300" s="10" t="s">
        <v>3456</v>
      </c>
      <c r="B2300" s="10" t="str">
        <f t="shared" si="74"/>
        <v>SULA001K310</v>
      </c>
      <c r="C2300" s="4" t="s">
        <v>3457</v>
      </c>
      <c r="D2300" s="4" t="s">
        <v>84</v>
      </c>
      <c r="E2300" s="4" t="s">
        <v>21</v>
      </c>
      <c r="F2300" s="4">
        <v>1.131</v>
      </c>
      <c r="G2300" s="4">
        <v>24</v>
      </c>
      <c r="H2300" s="4" t="s">
        <v>22</v>
      </c>
      <c r="I2300" s="3">
        <v>121500</v>
      </c>
      <c r="J2300" s="3">
        <v>134500</v>
      </c>
      <c r="K2300" s="3">
        <v>121500</v>
      </c>
      <c r="L2300" s="3">
        <v>134500</v>
      </c>
      <c r="M2300" s="3">
        <v>122700</v>
      </c>
      <c r="N2300" s="3">
        <v>134500</v>
      </c>
      <c r="O2300" s="11">
        <v>132500</v>
      </c>
      <c r="P2300" s="11">
        <v>144100</v>
      </c>
      <c r="Q2300" s="4">
        <v>139100</v>
      </c>
      <c r="R2300" s="4">
        <v>151200</v>
      </c>
    </row>
    <row r="2301" spans="1:18" hidden="1">
      <c r="A2301" s="10" t="s">
        <v>3458</v>
      </c>
      <c r="B2301" s="10" t="str">
        <f t="shared" si="74"/>
        <v>SULA001K315</v>
      </c>
      <c r="C2301" s="4" t="s">
        <v>3459</v>
      </c>
      <c r="D2301" s="4" t="s">
        <v>84</v>
      </c>
      <c r="E2301" s="4" t="s">
        <v>21</v>
      </c>
      <c r="F2301" s="4">
        <v>1.131</v>
      </c>
      <c r="G2301" s="4">
        <v>24</v>
      </c>
      <c r="H2301" s="4" t="s">
        <v>22</v>
      </c>
      <c r="I2301" s="3">
        <v>92800</v>
      </c>
      <c r="J2301" s="3">
        <v>103300</v>
      </c>
      <c r="K2301" s="3">
        <v>92800</v>
      </c>
      <c r="L2301" s="3">
        <v>103300</v>
      </c>
      <c r="M2301" s="3">
        <v>93700</v>
      </c>
      <c r="N2301" s="3">
        <v>103300</v>
      </c>
      <c r="O2301" s="11">
        <v>101200</v>
      </c>
      <c r="P2301" s="11">
        <v>110800</v>
      </c>
      <c r="Q2301" s="4">
        <v>106300</v>
      </c>
      <c r="R2301" s="4">
        <v>116300</v>
      </c>
    </row>
    <row r="2302" spans="1:18" hidden="1">
      <c r="A2302" s="10" t="s">
        <v>3460</v>
      </c>
      <c r="B2302" s="10" t="str">
        <f t="shared" si="74"/>
        <v>SULA001K318</v>
      </c>
      <c r="C2302" s="4" t="s">
        <v>3461</v>
      </c>
      <c r="D2302" s="4" t="s">
        <v>84</v>
      </c>
      <c r="E2302" s="4" t="s">
        <v>21</v>
      </c>
      <c r="F2302" s="4">
        <v>1.131</v>
      </c>
      <c r="G2302" s="4">
        <v>24</v>
      </c>
      <c r="H2302" s="4" t="s">
        <v>22</v>
      </c>
      <c r="I2302" s="3">
        <v>92800</v>
      </c>
      <c r="J2302" s="3">
        <v>103300</v>
      </c>
      <c r="K2302" s="3">
        <v>92800</v>
      </c>
      <c r="L2302" s="3">
        <v>103300</v>
      </c>
      <c r="M2302" s="3">
        <v>93700</v>
      </c>
      <c r="N2302" s="3">
        <v>103300</v>
      </c>
      <c r="O2302" s="11">
        <v>101200</v>
      </c>
      <c r="P2302" s="11">
        <v>110800</v>
      </c>
      <c r="Q2302" s="4">
        <v>106300</v>
      </c>
      <c r="R2302" s="4">
        <v>116300</v>
      </c>
    </row>
    <row r="2303" spans="1:18" hidden="1">
      <c r="A2303" s="10" t="s">
        <v>3462</v>
      </c>
      <c r="B2303" s="10" t="str">
        <f t="shared" si="74"/>
        <v>SULA001K322</v>
      </c>
      <c r="C2303" s="4" t="s">
        <v>3463</v>
      </c>
      <c r="D2303" s="4" t="s">
        <v>84</v>
      </c>
      <c r="E2303" s="4" t="s">
        <v>21</v>
      </c>
      <c r="F2303" s="4">
        <v>1.204</v>
      </c>
      <c r="G2303" s="4">
        <v>24</v>
      </c>
      <c r="H2303" s="4" t="s">
        <v>22</v>
      </c>
      <c r="I2303" s="3">
        <v>92800</v>
      </c>
      <c r="J2303" s="3">
        <v>103300</v>
      </c>
      <c r="K2303" s="3">
        <v>92800</v>
      </c>
      <c r="L2303" s="3">
        <v>103300</v>
      </c>
      <c r="M2303" s="3">
        <v>93700</v>
      </c>
      <c r="N2303" s="3">
        <v>103300</v>
      </c>
      <c r="O2303" s="11">
        <v>101200</v>
      </c>
      <c r="P2303" s="11">
        <v>110800</v>
      </c>
      <c r="Q2303" s="4">
        <v>106300</v>
      </c>
      <c r="R2303" s="4">
        <v>116300</v>
      </c>
    </row>
    <row r="2304" spans="1:18" hidden="1">
      <c r="A2304" s="10" t="s">
        <v>3464</v>
      </c>
      <c r="B2304" s="10" t="str">
        <f t="shared" si="74"/>
        <v>SULA001K33</v>
      </c>
      <c r="C2304" s="4" t="s">
        <v>3465</v>
      </c>
      <c r="D2304" s="4" t="s">
        <v>84</v>
      </c>
      <c r="E2304" s="4" t="s">
        <v>21</v>
      </c>
      <c r="F2304" s="4">
        <v>1.131</v>
      </c>
      <c r="G2304" s="4">
        <v>24</v>
      </c>
      <c r="H2304" s="4" t="s">
        <v>22</v>
      </c>
      <c r="I2304" s="3">
        <v>92800</v>
      </c>
      <c r="J2304" s="3">
        <v>103300</v>
      </c>
      <c r="K2304" s="3">
        <v>121500</v>
      </c>
      <c r="L2304" s="3">
        <v>134500</v>
      </c>
      <c r="M2304" s="3">
        <v>122700</v>
      </c>
      <c r="N2304" s="3">
        <v>134500</v>
      </c>
      <c r="O2304" s="11">
        <v>132500</v>
      </c>
      <c r="P2304" s="11">
        <v>144100</v>
      </c>
      <c r="Q2304" s="4">
        <v>139100</v>
      </c>
      <c r="R2304" s="4">
        <v>151200</v>
      </c>
    </row>
    <row r="2305" spans="1:18" hidden="1">
      <c r="A2305" s="10" t="s">
        <v>3466</v>
      </c>
      <c r="B2305" s="10" t="str">
        <f t="shared" si="74"/>
        <v>SULA001K330</v>
      </c>
      <c r="C2305" s="4" t="s">
        <v>3467</v>
      </c>
      <c r="D2305" s="4" t="s">
        <v>84</v>
      </c>
      <c r="E2305" s="4" t="s">
        <v>21</v>
      </c>
      <c r="F2305" s="4">
        <v>1.204</v>
      </c>
      <c r="G2305" s="4">
        <v>24</v>
      </c>
      <c r="H2305" s="4" t="s">
        <v>22</v>
      </c>
      <c r="I2305" s="3">
        <v>92800</v>
      </c>
      <c r="J2305" s="3">
        <v>103300</v>
      </c>
      <c r="K2305" s="3">
        <v>121500</v>
      </c>
      <c r="L2305" s="3">
        <v>134500</v>
      </c>
      <c r="M2305" s="3">
        <v>122700</v>
      </c>
      <c r="N2305" s="3">
        <v>134500</v>
      </c>
      <c r="O2305" s="11">
        <v>132500</v>
      </c>
      <c r="P2305" s="11">
        <v>144100</v>
      </c>
      <c r="Q2305" s="4">
        <v>139100</v>
      </c>
      <c r="R2305" s="4">
        <v>151200</v>
      </c>
    </row>
    <row r="2306" spans="1:18" hidden="1">
      <c r="A2306" s="10" t="s">
        <v>3468</v>
      </c>
      <c r="B2306" s="10" t="str">
        <f t="shared" si="74"/>
        <v>SULA001K342</v>
      </c>
      <c r="C2306" s="4" t="s">
        <v>3469</v>
      </c>
      <c r="D2306" s="4" t="s">
        <v>84</v>
      </c>
      <c r="E2306" s="4" t="s">
        <v>21</v>
      </c>
      <c r="F2306" s="4">
        <v>1.131</v>
      </c>
      <c r="G2306" s="4">
        <v>24</v>
      </c>
      <c r="H2306" s="4" t="s">
        <v>22</v>
      </c>
      <c r="I2306" s="3">
        <v>121500</v>
      </c>
      <c r="J2306" s="3">
        <v>134500</v>
      </c>
      <c r="K2306" s="3">
        <v>92800</v>
      </c>
      <c r="L2306" s="3">
        <v>103300</v>
      </c>
      <c r="M2306" s="3">
        <v>93700</v>
      </c>
      <c r="N2306" s="3">
        <v>103300</v>
      </c>
      <c r="O2306" s="11">
        <v>101200</v>
      </c>
      <c r="P2306" s="11">
        <v>110800</v>
      </c>
      <c r="Q2306" s="4">
        <v>106300</v>
      </c>
      <c r="R2306" s="4">
        <v>116300</v>
      </c>
    </row>
    <row r="2307" spans="1:18" hidden="1">
      <c r="A2307" s="10" t="s">
        <v>3470</v>
      </c>
      <c r="B2307" s="10" t="str">
        <f t="shared" si="74"/>
        <v>SULA001K343</v>
      </c>
      <c r="C2307" s="4" t="s">
        <v>3471</v>
      </c>
      <c r="D2307" s="4" t="s">
        <v>84</v>
      </c>
      <c r="E2307" s="4" t="s">
        <v>21</v>
      </c>
      <c r="F2307" s="4">
        <v>1.131</v>
      </c>
      <c r="G2307" s="4">
        <v>24</v>
      </c>
      <c r="H2307" s="4" t="s">
        <v>22</v>
      </c>
      <c r="I2307" s="3">
        <v>121500</v>
      </c>
      <c r="J2307" s="3">
        <v>134500</v>
      </c>
      <c r="K2307" s="3">
        <v>92800</v>
      </c>
      <c r="L2307" s="3">
        <v>103300</v>
      </c>
      <c r="M2307" s="3">
        <v>93700</v>
      </c>
      <c r="N2307" s="3">
        <v>103300</v>
      </c>
      <c r="O2307" s="11">
        <v>101200</v>
      </c>
      <c r="P2307" s="11">
        <v>110800</v>
      </c>
      <c r="Q2307" s="4">
        <v>106300</v>
      </c>
      <c r="R2307" s="4">
        <v>116300</v>
      </c>
    </row>
    <row r="2308" spans="1:18" hidden="1">
      <c r="A2308" s="10" t="s">
        <v>3472</v>
      </c>
      <c r="B2308" s="10" t="str">
        <f t="shared" si="74"/>
        <v>SULA001K349</v>
      </c>
      <c r="C2308" s="4" t="s">
        <v>3473</v>
      </c>
      <c r="D2308" s="4" t="s">
        <v>84</v>
      </c>
      <c r="E2308" s="4" t="s">
        <v>21</v>
      </c>
      <c r="F2308" s="4">
        <v>1.131</v>
      </c>
      <c r="G2308" s="4">
        <v>24</v>
      </c>
      <c r="H2308" s="4" t="s">
        <v>22</v>
      </c>
      <c r="I2308" s="3">
        <v>92800</v>
      </c>
      <c r="J2308" s="3">
        <v>103300</v>
      </c>
      <c r="K2308" s="3">
        <v>92800</v>
      </c>
      <c r="L2308" s="3">
        <v>103300</v>
      </c>
      <c r="M2308" s="3">
        <v>93700</v>
      </c>
      <c r="N2308" s="3">
        <v>103300</v>
      </c>
      <c r="O2308" s="11">
        <v>101200</v>
      </c>
      <c r="P2308" s="11">
        <v>110800</v>
      </c>
      <c r="Q2308" s="4">
        <v>106300</v>
      </c>
      <c r="R2308" s="4">
        <v>116300</v>
      </c>
    </row>
    <row r="2309" spans="1:18" hidden="1">
      <c r="A2309" s="10" t="s">
        <v>3474</v>
      </c>
      <c r="B2309" s="10" t="str">
        <f t="shared" si="74"/>
        <v>SULA001K3494</v>
      </c>
      <c r="C2309" s="4" t="s">
        <v>3475</v>
      </c>
      <c r="D2309" s="4" t="s">
        <v>84</v>
      </c>
      <c r="E2309" s="4" t="s">
        <v>21</v>
      </c>
      <c r="F2309" s="4">
        <v>1.204</v>
      </c>
      <c r="G2309" s="4">
        <v>24</v>
      </c>
      <c r="H2309" s="4" t="s">
        <v>22</v>
      </c>
      <c r="I2309" s="3">
        <v>92800</v>
      </c>
      <c r="J2309" s="3">
        <v>103300</v>
      </c>
      <c r="K2309" s="3">
        <v>92800</v>
      </c>
      <c r="L2309" s="3">
        <v>103300</v>
      </c>
      <c r="M2309" s="3">
        <v>93700</v>
      </c>
      <c r="N2309" s="3">
        <v>103300</v>
      </c>
      <c r="O2309" s="11">
        <v>101200</v>
      </c>
      <c r="P2309" s="11">
        <v>110800</v>
      </c>
      <c r="Q2309" s="4">
        <v>106300</v>
      </c>
      <c r="R2309" s="4">
        <v>116300</v>
      </c>
    </row>
    <row r="2310" spans="1:18" hidden="1">
      <c r="A2310" s="10" t="s">
        <v>3476</v>
      </c>
      <c r="B2310" s="10" t="str">
        <f t="shared" si="74"/>
        <v>SULA001K3529</v>
      </c>
      <c r="C2310" s="4" t="s">
        <v>3477</v>
      </c>
      <c r="D2310" s="4" t="s">
        <v>84</v>
      </c>
      <c r="E2310" s="4" t="s">
        <v>21</v>
      </c>
      <c r="F2310" s="4">
        <v>1.204</v>
      </c>
      <c r="G2310" s="4">
        <v>24</v>
      </c>
      <c r="H2310" s="4" t="s">
        <v>22</v>
      </c>
      <c r="I2310" s="3">
        <v>92800</v>
      </c>
      <c r="J2310" s="3">
        <v>103300</v>
      </c>
      <c r="K2310" s="3">
        <v>92800</v>
      </c>
      <c r="L2310" s="3">
        <v>103300</v>
      </c>
      <c r="M2310" s="3">
        <v>93700</v>
      </c>
      <c r="N2310" s="3">
        <v>103300</v>
      </c>
      <c r="O2310" s="11">
        <v>101200</v>
      </c>
      <c r="P2310" s="11">
        <v>110800</v>
      </c>
      <c r="Q2310" s="4">
        <v>106300</v>
      </c>
      <c r="R2310" s="4">
        <v>116300</v>
      </c>
    </row>
    <row r="2311" spans="1:18" hidden="1">
      <c r="A2311" s="10" t="s">
        <v>3478</v>
      </c>
      <c r="B2311" s="10" t="str">
        <f t="shared" si="74"/>
        <v>SULA001K3537</v>
      </c>
      <c r="C2311" s="4" t="s">
        <v>3479</v>
      </c>
      <c r="D2311" s="4" t="s">
        <v>84</v>
      </c>
      <c r="E2311" s="4" t="s">
        <v>21</v>
      </c>
      <c r="F2311" s="4">
        <v>1.131</v>
      </c>
      <c r="G2311" s="4">
        <v>24</v>
      </c>
      <c r="H2311" s="4" t="s">
        <v>22</v>
      </c>
      <c r="I2311" s="3">
        <v>92800</v>
      </c>
      <c r="J2311" s="3">
        <v>103300</v>
      </c>
      <c r="K2311" s="3">
        <v>92800</v>
      </c>
      <c r="L2311" s="3">
        <v>103300</v>
      </c>
      <c r="M2311" s="3">
        <v>93700</v>
      </c>
      <c r="N2311" s="3">
        <v>103300</v>
      </c>
      <c r="O2311" s="11">
        <v>101200</v>
      </c>
      <c r="P2311" s="11">
        <v>110800</v>
      </c>
      <c r="Q2311" s="4">
        <v>106300</v>
      </c>
      <c r="R2311" s="4">
        <v>116300</v>
      </c>
    </row>
    <row r="2312" spans="1:18" hidden="1">
      <c r="A2312" s="10" t="s">
        <v>3480</v>
      </c>
      <c r="B2312" s="10" t="str">
        <f t="shared" si="74"/>
        <v>SULA001K360</v>
      </c>
      <c r="C2312" s="4" t="s">
        <v>3481</v>
      </c>
      <c r="D2312" s="4" t="s">
        <v>84</v>
      </c>
      <c r="E2312" s="4" t="s">
        <v>21</v>
      </c>
      <c r="F2312" s="4">
        <v>1.204</v>
      </c>
      <c r="G2312" s="4">
        <v>24</v>
      </c>
      <c r="H2312" s="4" t="s">
        <v>22</v>
      </c>
      <c r="I2312" s="3">
        <v>92800</v>
      </c>
      <c r="J2312" s="3">
        <v>103300</v>
      </c>
      <c r="K2312" s="3">
        <v>92800</v>
      </c>
      <c r="L2312" s="3">
        <v>103300</v>
      </c>
      <c r="M2312" s="3">
        <v>93700</v>
      </c>
      <c r="N2312" s="3">
        <v>103300</v>
      </c>
      <c r="O2312" s="11">
        <v>101200</v>
      </c>
      <c r="P2312" s="11">
        <v>110800</v>
      </c>
      <c r="Q2312" s="4">
        <v>106300</v>
      </c>
      <c r="R2312" s="4">
        <v>116300</v>
      </c>
    </row>
    <row r="2313" spans="1:18" hidden="1">
      <c r="A2313" s="10" t="s">
        <v>3482</v>
      </c>
      <c r="B2313" s="10" t="str">
        <f t="shared" si="74"/>
        <v>SULA001K38</v>
      </c>
      <c r="C2313" s="4" t="s">
        <v>3483</v>
      </c>
      <c r="D2313" s="4" t="s">
        <v>84</v>
      </c>
      <c r="E2313" s="4" t="s">
        <v>21</v>
      </c>
      <c r="F2313" s="4">
        <v>1.131</v>
      </c>
      <c r="G2313" s="4">
        <v>24</v>
      </c>
      <c r="H2313" s="4" t="s">
        <v>22</v>
      </c>
      <c r="I2313" s="3">
        <v>92800</v>
      </c>
      <c r="J2313" s="3">
        <v>103300</v>
      </c>
      <c r="K2313" s="3">
        <v>92800</v>
      </c>
      <c r="L2313" s="3">
        <v>103300</v>
      </c>
      <c r="M2313" s="3">
        <v>93700</v>
      </c>
      <c r="N2313" s="3">
        <v>103300</v>
      </c>
      <c r="O2313" s="11">
        <v>101200</v>
      </c>
      <c r="P2313" s="11">
        <v>110800</v>
      </c>
      <c r="Q2313" s="4">
        <v>106300</v>
      </c>
      <c r="R2313" s="4">
        <v>116300</v>
      </c>
    </row>
    <row r="2314" spans="1:18" hidden="1">
      <c r="A2314" s="10" t="s">
        <v>3484</v>
      </c>
      <c r="B2314" s="10" t="str">
        <f t="shared" si="74"/>
        <v>SULA001K381</v>
      </c>
      <c r="C2314" s="4" t="s">
        <v>3485</v>
      </c>
      <c r="D2314" s="4" t="s">
        <v>84</v>
      </c>
      <c r="E2314" s="4" t="s">
        <v>21</v>
      </c>
      <c r="F2314" s="4">
        <v>1.204</v>
      </c>
      <c r="G2314" s="4">
        <v>24</v>
      </c>
      <c r="H2314" s="4" t="s">
        <v>22</v>
      </c>
      <c r="I2314" s="3">
        <v>92800</v>
      </c>
      <c r="J2314" s="3">
        <v>103300</v>
      </c>
      <c r="K2314" s="3">
        <v>121500</v>
      </c>
      <c r="L2314" s="3">
        <v>134500</v>
      </c>
      <c r="M2314" s="3">
        <v>122700</v>
      </c>
      <c r="N2314" s="3">
        <v>134500</v>
      </c>
      <c r="O2314" s="11">
        <v>132500</v>
      </c>
      <c r="P2314" s="11">
        <v>144100</v>
      </c>
      <c r="Q2314" s="4">
        <v>139100</v>
      </c>
      <c r="R2314" s="4">
        <v>151200</v>
      </c>
    </row>
    <row r="2315" spans="1:18" hidden="1">
      <c r="A2315" s="10" t="s">
        <v>3486</v>
      </c>
      <c r="B2315" s="10" t="str">
        <f t="shared" si="74"/>
        <v>SULA001K41</v>
      </c>
      <c r="C2315" s="4" t="s">
        <v>3487</v>
      </c>
      <c r="D2315" s="4" t="s">
        <v>84</v>
      </c>
      <c r="E2315" s="4" t="s">
        <v>21</v>
      </c>
      <c r="F2315" s="4">
        <v>1.131</v>
      </c>
      <c r="G2315" s="4">
        <v>24</v>
      </c>
      <c r="H2315" s="4" t="s">
        <v>22</v>
      </c>
      <c r="I2315" s="3">
        <v>92800</v>
      </c>
      <c r="J2315" s="3">
        <v>103300</v>
      </c>
      <c r="K2315" s="3">
        <v>92800</v>
      </c>
      <c r="L2315" s="3">
        <v>103300</v>
      </c>
      <c r="M2315" s="3">
        <v>93700</v>
      </c>
      <c r="N2315" s="3">
        <v>103300</v>
      </c>
      <c r="O2315" s="11">
        <v>101200</v>
      </c>
      <c r="P2315" s="11">
        <v>110800</v>
      </c>
      <c r="Q2315" s="4">
        <v>106300</v>
      </c>
      <c r="R2315" s="4">
        <v>116300</v>
      </c>
    </row>
    <row r="2316" spans="1:18" hidden="1">
      <c r="A2316" s="10" t="s">
        <v>3488</v>
      </c>
      <c r="B2316" s="10" t="str">
        <f t="shared" si="74"/>
        <v>SULA001K414</v>
      </c>
      <c r="C2316" s="4" t="s">
        <v>3489</v>
      </c>
      <c r="D2316" s="4" t="s">
        <v>84</v>
      </c>
      <c r="E2316" s="4" t="s">
        <v>21</v>
      </c>
      <c r="F2316" s="4">
        <v>1.1274</v>
      </c>
      <c r="G2316" s="4">
        <v>24</v>
      </c>
      <c r="H2316" s="4" t="s">
        <v>22</v>
      </c>
      <c r="I2316" s="3">
        <v>121500</v>
      </c>
      <c r="J2316" s="3">
        <v>134500</v>
      </c>
      <c r="K2316" s="3">
        <v>92800</v>
      </c>
      <c r="L2316" s="3">
        <v>103300</v>
      </c>
      <c r="M2316" s="3">
        <v>93700</v>
      </c>
      <c r="N2316" s="3">
        <v>103300</v>
      </c>
      <c r="O2316" s="11">
        <v>101200</v>
      </c>
      <c r="P2316" s="11">
        <v>110800</v>
      </c>
      <c r="Q2316" s="4">
        <v>106300</v>
      </c>
      <c r="R2316" s="4">
        <v>116300</v>
      </c>
    </row>
    <row r="2317" spans="1:18" hidden="1">
      <c r="A2317" s="10" t="s">
        <v>3490</v>
      </c>
      <c r="B2317" s="10" t="str">
        <f t="shared" si="74"/>
        <v>SULA001K4428</v>
      </c>
      <c r="C2317" s="4" t="s">
        <v>3491</v>
      </c>
      <c r="D2317" s="4" t="s">
        <v>84</v>
      </c>
      <c r="E2317" s="4" t="s">
        <v>21</v>
      </c>
      <c r="F2317" s="4">
        <v>1.204</v>
      </c>
      <c r="G2317" s="4">
        <v>24</v>
      </c>
      <c r="H2317" s="4" t="s">
        <v>22</v>
      </c>
      <c r="I2317" s="3">
        <v>92800</v>
      </c>
      <c r="J2317" s="3">
        <v>103300</v>
      </c>
      <c r="K2317" s="3">
        <v>92800</v>
      </c>
      <c r="L2317" s="3">
        <v>103300</v>
      </c>
      <c r="M2317" s="3">
        <v>93700</v>
      </c>
      <c r="N2317" s="3">
        <v>103300</v>
      </c>
      <c r="O2317" s="11">
        <v>101200</v>
      </c>
      <c r="P2317" s="11">
        <v>110800</v>
      </c>
      <c r="Q2317" s="4">
        <v>106300</v>
      </c>
      <c r="R2317" s="4">
        <v>116300</v>
      </c>
    </row>
    <row r="2318" spans="1:18" hidden="1">
      <c r="A2318" s="10" t="s">
        <v>3492</v>
      </c>
      <c r="B2318" s="10" t="str">
        <f t="shared" si="74"/>
        <v>SULA001K444</v>
      </c>
      <c r="C2318" s="4" t="s">
        <v>3493</v>
      </c>
      <c r="D2318" s="4" t="s">
        <v>84</v>
      </c>
      <c r="E2318" s="4" t="s">
        <v>21</v>
      </c>
      <c r="F2318" s="4">
        <v>1.131</v>
      </c>
      <c r="G2318" s="4">
        <v>24</v>
      </c>
      <c r="H2318" s="4" t="s">
        <v>22</v>
      </c>
      <c r="I2318" s="3">
        <v>92800</v>
      </c>
      <c r="J2318" s="3">
        <v>103300</v>
      </c>
      <c r="K2318" s="3">
        <v>92800</v>
      </c>
      <c r="L2318" s="3">
        <v>103300</v>
      </c>
      <c r="M2318" s="3">
        <v>93700</v>
      </c>
      <c r="N2318" s="3">
        <v>103300</v>
      </c>
      <c r="O2318" s="11">
        <v>101200</v>
      </c>
      <c r="P2318" s="11">
        <v>110800</v>
      </c>
      <c r="Q2318" s="4">
        <v>106300</v>
      </c>
      <c r="R2318" s="4">
        <v>116300</v>
      </c>
    </row>
    <row r="2319" spans="1:18" hidden="1">
      <c r="A2319" s="10" t="s">
        <v>3494</v>
      </c>
      <c r="B2319" s="10" t="str">
        <f t="shared" si="74"/>
        <v>SULA001K4509</v>
      </c>
      <c r="C2319" s="4" t="s">
        <v>3495</v>
      </c>
      <c r="D2319" s="4" t="s">
        <v>84</v>
      </c>
      <c r="E2319" s="4" t="s">
        <v>21</v>
      </c>
      <c r="F2319" s="4">
        <v>1.204</v>
      </c>
      <c r="G2319" s="4">
        <v>24</v>
      </c>
      <c r="H2319" s="4" t="s">
        <v>22</v>
      </c>
      <c r="I2319" s="3">
        <v>92800</v>
      </c>
      <c r="J2319" s="3">
        <v>103300</v>
      </c>
      <c r="K2319" s="3">
        <v>92800</v>
      </c>
      <c r="L2319" s="3">
        <v>103300</v>
      </c>
      <c r="M2319" s="3">
        <v>93700</v>
      </c>
      <c r="N2319" s="3">
        <v>103300</v>
      </c>
      <c r="O2319" s="11">
        <v>101200</v>
      </c>
      <c r="P2319" s="11">
        <v>110800</v>
      </c>
      <c r="Q2319" s="4">
        <v>106300</v>
      </c>
      <c r="R2319" s="4">
        <v>116300</v>
      </c>
    </row>
    <row r="2320" spans="1:18" hidden="1">
      <c r="A2320" s="10" t="s">
        <v>3496</v>
      </c>
      <c r="B2320" s="10" t="str">
        <f t="shared" si="74"/>
        <v>SULA001K4563</v>
      </c>
      <c r="C2320" s="4" t="s">
        <v>3497</v>
      </c>
      <c r="D2320" s="4" t="s">
        <v>84</v>
      </c>
      <c r="E2320" s="4" t="s">
        <v>21</v>
      </c>
      <c r="F2320" s="4">
        <v>1.131</v>
      </c>
      <c r="G2320" s="4">
        <v>24</v>
      </c>
      <c r="H2320" s="4" t="s">
        <v>22</v>
      </c>
      <c r="I2320" s="3">
        <v>92800</v>
      </c>
      <c r="J2320" s="3">
        <v>103300</v>
      </c>
      <c r="K2320" s="3">
        <v>92800</v>
      </c>
      <c r="L2320" s="3">
        <v>103300</v>
      </c>
      <c r="M2320" s="3">
        <v>93700</v>
      </c>
      <c r="N2320" s="3">
        <v>103300</v>
      </c>
      <c r="O2320" s="11">
        <v>101200</v>
      </c>
      <c r="P2320" s="11">
        <v>110800</v>
      </c>
      <c r="Q2320" s="4">
        <v>106300</v>
      </c>
      <c r="R2320" s="4">
        <v>116300</v>
      </c>
    </row>
    <row r="2321" spans="1:18" hidden="1">
      <c r="A2321" s="10" t="s">
        <v>3498</v>
      </c>
      <c r="B2321" s="10" t="str">
        <f t="shared" si="74"/>
        <v>SULA001K47</v>
      </c>
      <c r="C2321" s="4" t="s">
        <v>3499</v>
      </c>
      <c r="D2321" s="4" t="s">
        <v>84</v>
      </c>
      <c r="E2321" s="4" t="s">
        <v>21</v>
      </c>
      <c r="F2321" s="4">
        <v>1.131</v>
      </c>
      <c r="G2321" s="4">
        <v>24</v>
      </c>
      <c r="H2321" s="4" t="s">
        <v>22</v>
      </c>
      <c r="I2321" s="3">
        <v>92800</v>
      </c>
      <c r="J2321" s="3">
        <v>103300</v>
      </c>
      <c r="K2321" s="3">
        <v>92800</v>
      </c>
      <c r="L2321" s="3">
        <v>103300</v>
      </c>
      <c r="M2321" s="3">
        <v>93700</v>
      </c>
      <c r="N2321" s="3">
        <v>103300</v>
      </c>
      <c r="O2321" s="11">
        <v>101200</v>
      </c>
      <c r="P2321" s="11">
        <v>110800</v>
      </c>
      <c r="Q2321" s="4">
        <v>106300</v>
      </c>
      <c r="R2321" s="4">
        <v>116300</v>
      </c>
    </row>
    <row r="2322" spans="1:18" hidden="1">
      <c r="A2322" s="10" t="s">
        <v>3500</v>
      </c>
      <c r="B2322" s="10" t="str">
        <f t="shared" si="74"/>
        <v>SULA001K470</v>
      </c>
      <c r="C2322" s="4" t="s">
        <v>3501</v>
      </c>
      <c r="D2322" s="4" t="s">
        <v>84</v>
      </c>
      <c r="E2322" s="4" t="s">
        <v>21</v>
      </c>
      <c r="F2322" s="4">
        <v>1.131</v>
      </c>
      <c r="G2322" s="4">
        <v>24</v>
      </c>
      <c r="H2322" s="4" t="s">
        <v>22</v>
      </c>
      <c r="I2322" s="3">
        <v>92800</v>
      </c>
      <c r="J2322" s="3">
        <v>103300</v>
      </c>
      <c r="K2322" s="3">
        <v>92800</v>
      </c>
      <c r="L2322" s="3">
        <v>103300</v>
      </c>
      <c r="M2322" s="3">
        <v>93700</v>
      </c>
      <c r="N2322" s="3">
        <v>103300</v>
      </c>
      <c r="O2322" s="11">
        <v>101200</v>
      </c>
      <c r="P2322" s="11">
        <v>110800</v>
      </c>
      <c r="Q2322" s="4">
        <v>106300</v>
      </c>
      <c r="R2322" s="4">
        <v>116300</v>
      </c>
    </row>
    <row r="2323" spans="1:18" hidden="1">
      <c r="A2323" s="10" t="s">
        <v>3502</v>
      </c>
      <c r="B2323" s="10" t="str">
        <f t="shared" si="74"/>
        <v>SULA001K471</v>
      </c>
      <c r="C2323" s="4" t="s">
        <v>3503</v>
      </c>
      <c r="D2323" s="4" t="s">
        <v>84</v>
      </c>
      <c r="E2323" s="4" t="s">
        <v>21</v>
      </c>
      <c r="F2323" s="4">
        <v>1.131</v>
      </c>
      <c r="G2323" s="4">
        <v>24</v>
      </c>
      <c r="H2323" s="4" t="s">
        <v>22</v>
      </c>
      <c r="I2323" s="3">
        <v>92800</v>
      </c>
      <c r="J2323" s="3">
        <v>103300</v>
      </c>
      <c r="K2323" s="3">
        <v>92800</v>
      </c>
      <c r="L2323" s="3">
        <v>103300</v>
      </c>
      <c r="M2323" s="3">
        <v>93700</v>
      </c>
      <c r="N2323" s="3">
        <v>103300</v>
      </c>
      <c r="O2323" s="11">
        <v>101200</v>
      </c>
      <c r="P2323" s="11">
        <v>110800</v>
      </c>
      <c r="Q2323" s="4">
        <v>106300</v>
      </c>
      <c r="R2323" s="4">
        <v>116300</v>
      </c>
    </row>
    <row r="2324" spans="1:18" hidden="1">
      <c r="A2324" s="10" t="s">
        <v>3504</v>
      </c>
      <c r="B2324" s="10" t="str">
        <f t="shared" si="74"/>
        <v>SULA001K472</v>
      </c>
      <c r="C2324" s="4" t="s">
        <v>3505</v>
      </c>
      <c r="D2324" s="4" t="s">
        <v>84</v>
      </c>
      <c r="E2324" s="4" t="s">
        <v>21</v>
      </c>
      <c r="F2324" s="4">
        <v>1.131</v>
      </c>
      <c r="G2324" s="4">
        <v>24</v>
      </c>
      <c r="H2324" s="4" t="s">
        <v>22</v>
      </c>
      <c r="I2324" s="3">
        <v>92800</v>
      </c>
      <c r="J2324" s="3">
        <v>103300</v>
      </c>
      <c r="K2324" s="3">
        <v>92800</v>
      </c>
      <c r="L2324" s="3">
        <v>103300</v>
      </c>
      <c r="M2324" s="3">
        <v>93700</v>
      </c>
      <c r="N2324" s="3">
        <v>103300</v>
      </c>
      <c r="O2324" s="11">
        <v>101200</v>
      </c>
      <c r="P2324" s="11">
        <v>110800</v>
      </c>
      <c r="Q2324" s="4">
        <v>106300</v>
      </c>
      <c r="R2324" s="4">
        <v>116300</v>
      </c>
    </row>
    <row r="2325" spans="1:18" hidden="1">
      <c r="A2325" s="10" t="s">
        <v>3506</v>
      </c>
      <c r="B2325" s="10" t="str">
        <f t="shared" si="74"/>
        <v>SULA001K480</v>
      </c>
      <c r="C2325" s="4" t="s">
        <v>3507</v>
      </c>
      <c r="D2325" s="4" t="s">
        <v>84</v>
      </c>
      <c r="E2325" s="4" t="s">
        <v>21</v>
      </c>
      <c r="F2325" s="4">
        <v>1.131</v>
      </c>
      <c r="G2325" s="4">
        <v>24</v>
      </c>
      <c r="H2325" s="4" t="s">
        <v>22</v>
      </c>
      <c r="I2325" s="3">
        <v>92800</v>
      </c>
      <c r="J2325" s="3">
        <v>103300</v>
      </c>
      <c r="K2325" s="3">
        <v>92800</v>
      </c>
      <c r="L2325" s="3">
        <v>103300</v>
      </c>
      <c r="M2325" s="3">
        <v>93700</v>
      </c>
      <c r="N2325" s="3">
        <v>103300</v>
      </c>
      <c r="O2325" s="11">
        <v>101200</v>
      </c>
      <c r="P2325" s="11">
        <v>110800</v>
      </c>
      <c r="Q2325" s="4">
        <v>106300</v>
      </c>
      <c r="R2325" s="4">
        <v>116300</v>
      </c>
    </row>
    <row r="2326" spans="1:18" hidden="1">
      <c r="A2326" s="10" t="s">
        <v>3508</v>
      </c>
      <c r="B2326" s="10" t="str">
        <f t="shared" si="74"/>
        <v>SULA001K480M</v>
      </c>
      <c r="C2326" s="4" t="s">
        <v>3509</v>
      </c>
      <c r="D2326" s="4" t="s">
        <v>84</v>
      </c>
      <c r="E2326" s="4" t="s">
        <v>21</v>
      </c>
      <c r="F2326" s="4">
        <v>1.131</v>
      </c>
      <c r="G2326" s="4">
        <v>24</v>
      </c>
      <c r="H2326" s="4" t="s">
        <v>22</v>
      </c>
      <c r="I2326" s="3">
        <v>92800</v>
      </c>
      <c r="J2326" s="3">
        <v>103300</v>
      </c>
      <c r="K2326" s="3">
        <v>92800</v>
      </c>
      <c r="L2326" s="3">
        <v>103300</v>
      </c>
      <c r="M2326" s="3">
        <v>93700</v>
      </c>
      <c r="N2326" s="3">
        <v>103300</v>
      </c>
      <c r="O2326" s="11">
        <v>101200</v>
      </c>
      <c r="P2326" s="11">
        <v>110800</v>
      </c>
      <c r="Q2326" s="4">
        <v>106300</v>
      </c>
      <c r="R2326" s="4">
        <v>116300</v>
      </c>
    </row>
    <row r="2327" spans="1:18" hidden="1">
      <c r="A2327" s="10" t="s">
        <v>3510</v>
      </c>
      <c r="B2327" s="10" t="str">
        <f t="shared" si="74"/>
        <v>SULA001K481M</v>
      </c>
      <c r="C2327" s="4" t="s">
        <v>3511</v>
      </c>
      <c r="D2327" s="4" t="s">
        <v>84</v>
      </c>
      <c r="E2327" s="4" t="s">
        <v>21</v>
      </c>
      <c r="F2327" s="4">
        <v>1.131</v>
      </c>
      <c r="G2327" s="4">
        <v>24</v>
      </c>
      <c r="H2327" s="4" t="s">
        <v>22</v>
      </c>
      <c r="I2327" s="3">
        <v>92800</v>
      </c>
      <c r="J2327" s="3">
        <v>103300</v>
      </c>
      <c r="K2327" s="3">
        <v>92800</v>
      </c>
      <c r="L2327" s="3">
        <v>103300</v>
      </c>
      <c r="M2327" s="3">
        <v>93700</v>
      </c>
      <c r="N2327" s="3">
        <v>103300</v>
      </c>
      <c r="O2327" s="11">
        <v>101200</v>
      </c>
      <c r="P2327" s="11">
        <v>110800</v>
      </c>
      <c r="Q2327" s="4">
        <v>106300</v>
      </c>
      <c r="R2327" s="4">
        <v>116300</v>
      </c>
    </row>
    <row r="2328" spans="1:18" hidden="1">
      <c r="A2328" s="10" t="s">
        <v>3512</v>
      </c>
      <c r="B2328" s="10" t="str">
        <f t="shared" si="74"/>
        <v>SULA001K482</v>
      </c>
      <c r="C2328" s="4" t="s">
        <v>3513</v>
      </c>
      <c r="D2328" s="4" t="s">
        <v>84</v>
      </c>
      <c r="E2328" s="4" t="s">
        <v>21</v>
      </c>
      <c r="F2328" s="4">
        <v>1.131</v>
      </c>
      <c r="G2328" s="4">
        <v>24</v>
      </c>
      <c r="H2328" s="4" t="s">
        <v>22</v>
      </c>
      <c r="I2328" s="3">
        <v>92800</v>
      </c>
      <c r="J2328" s="3">
        <v>103300</v>
      </c>
      <c r="K2328" s="3">
        <v>121500</v>
      </c>
      <c r="L2328" s="3">
        <v>134500</v>
      </c>
      <c r="M2328" s="3">
        <v>122700</v>
      </c>
      <c r="N2328" s="3">
        <v>134500</v>
      </c>
      <c r="O2328" s="11">
        <v>132500</v>
      </c>
      <c r="P2328" s="11">
        <v>144100</v>
      </c>
      <c r="Q2328" s="4">
        <v>139100</v>
      </c>
      <c r="R2328" s="4">
        <v>151200</v>
      </c>
    </row>
    <row r="2329" spans="1:18" hidden="1">
      <c r="A2329" s="10" t="s">
        <v>3514</v>
      </c>
      <c r="B2329" s="10" t="str">
        <f t="shared" si="74"/>
        <v>SULA001K500</v>
      </c>
      <c r="C2329" s="4" t="s">
        <v>3515</v>
      </c>
      <c r="D2329" s="4" t="s">
        <v>84</v>
      </c>
      <c r="E2329" s="4" t="s">
        <v>21</v>
      </c>
      <c r="F2329" s="4">
        <v>1.131</v>
      </c>
      <c r="G2329" s="4">
        <v>24</v>
      </c>
      <c r="H2329" s="4" t="s">
        <v>22</v>
      </c>
      <c r="I2329" s="3">
        <v>92800</v>
      </c>
      <c r="J2329" s="3">
        <v>103300</v>
      </c>
      <c r="K2329" s="3">
        <v>121500</v>
      </c>
      <c r="L2329" s="3">
        <v>134500</v>
      </c>
      <c r="M2329" s="3">
        <v>122700</v>
      </c>
      <c r="N2329" s="3">
        <v>134500</v>
      </c>
      <c r="O2329" s="11">
        <v>132500</v>
      </c>
      <c r="P2329" s="11">
        <v>144100</v>
      </c>
      <c r="Q2329" s="4">
        <v>139100</v>
      </c>
      <c r="R2329" s="4">
        <v>151200</v>
      </c>
    </row>
    <row r="2330" spans="1:18" hidden="1">
      <c r="A2330" s="10" t="s">
        <v>3516</v>
      </c>
      <c r="B2330" s="10" t="str">
        <f t="shared" si="74"/>
        <v>SULA001K501</v>
      </c>
      <c r="C2330" s="4" t="s">
        <v>3517</v>
      </c>
      <c r="D2330" s="4" t="s">
        <v>84</v>
      </c>
      <c r="E2330" s="4" t="s">
        <v>21</v>
      </c>
      <c r="F2330" s="4">
        <v>1.131</v>
      </c>
      <c r="G2330" s="4">
        <v>24</v>
      </c>
      <c r="H2330" s="4" t="s">
        <v>22</v>
      </c>
      <c r="I2330" s="3">
        <v>121500</v>
      </c>
      <c r="J2330" s="3">
        <v>134500</v>
      </c>
      <c r="K2330" s="3">
        <v>121500</v>
      </c>
      <c r="L2330" s="3">
        <v>134500</v>
      </c>
      <c r="M2330" s="3">
        <v>122700</v>
      </c>
      <c r="N2330" s="3">
        <v>134500</v>
      </c>
      <c r="O2330" s="11">
        <v>132500</v>
      </c>
      <c r="P2330" s="11">
        <v>144100</v>
      </c>
      <c r="Q2330" s="4">
        <v>139100</v>
      </c>
      <c r="R2330" s="4">
        <v>151200</v>
      </c>
    </row>
    <row r="2331" spans="1:18" hidden="1">
      <c r="A2331" s="10" t="s">
        <v>3518</v>
      </c>
      <c r="B2331" s="10" t="str">
        <f t="shared" si="74"/>
        <v>SULA001K531</v>
      </c>
      <c r="C2331" s="4" t="s">
        <v>3519</v>
      </c>
      <c r="D2331" s="4" t="s">
        <v>84</v>
      </c>
      <c r="E2331" s="4" t="s">
        <v>21</v>
      </c>
      <c r="F2331" s="4">
        <v>1.1274</v>
      </c>
      <c r="G2331" s="4">
        <v>24</v>
      </c>
      <c r="H2331" s="4" t="s">
        <v>22</v>
      </c>
      <c r="I2331" s="3">
        <v>121500</v>
      </c>
      <c r="J2331" s="3">
        <v>134500</v>
      </c>
      <c r="K2331" s="3">
        <v>121500</v>
      </c>
      <c r="L2331" s="3">
        <v>134500</v>
      </c>
      <c r="M2331" s="3">
        <v>122700</v>
      </c>
      <c r="N2331" s="3">
        <v>134500</v>
      </c>
      <c r="O2331" s="11">
        <v>132500</v>
      </c>
      <c r="P2331" s="11">
        <v>144100</v>
      </c>
      <c r="Q2331" s="4">
        <v>139100</v>
      </c>
      <c r="R2331" s="4">
        <v>151200</v>
      </c>
    </row>
    <row r="2332" spans="1:18" hidden="1">
      <c r="A2332" s="10" t="s">
        <v>3520</v>
      </c>
      <c r="B2332" s="10" t="str">
        <f t="shared" si="74"/>
        <v>SULA001K60</v>
      </c>
      <c r="C2332" s="4" t="s">
        <v>3521</v>
      </c>
      <c r="D2332" s="4" t="s">
        <v>84</v>
      </c>
      <c r="E2332" s="4" t="s">
        <v>21</v>
      </c>
      <c r="F2332" s="4">
        <v>1.131</v>
      </c>
      <c r="G2332" s="4">
        <v>24</v>
      </c>
      <c r="H2332" s="4" t="s">
        <v>22</v>
      </c>
      <c r="I2332" s="3">
        <v>121500</v>
      </c>
      <c r="J2332" s="3">
        <v>134500</v>
      </c>
      <c r="K2332" s="3">
        <v>121500</v>
      </c>
      <c r="L2332" s="3">
        <v>134500</v>
      </c>
      <c r="M2332" s="3">
        <v>122700</v>
      </c>
      <c r="N2332" s="3">
        <v>134500</v>
      </c>
      <c r="O2332" s="11">
        <v>132500</v>
      </c>
      <c r="P2332" s="11">
        <v>144100</v>
      </c>
      <c r="Q2332" s="4">
        <v>139100</v>
      </c>
      <c r="R2332" s="4">
        <v>151200</v>
      </c>
    </row>
    <row r="2333" spans="1:18" hidden="1">
      <c r="A2333" s="10" t="s">
        <v>3522</v>
      </c>
      <c r="B2333" s="10" t="str">
        <f t="shared" si="74"/>
        <v>SULA001K61</v>
      </c>
      <c r="C2333" s="4" t="s">
        <v>3523</v>
      </c>
      <c r="D2333" s="4" t="s">
        <v>84</v>
      </c>
      <c r="E2333" s="4" t="s">
        <v>21</v>
      </c>
      <c r="F2333" s="4">
        <v>1.131</v>
      </c>
      <c r="G2333" s="4">
        <v>24</v>
      </c>
      <c r="H2333" s="4" t="s">
        <v>22</v>
      </c>
      <c r="I2333" s="3">
        <v>121500</v>
      </c>
      <c r="J2333" s="3">
        <v>134500</v>
      </c>
      <c r="K2333" s="3">
        <v>121500</v>
      </c>
      <c r="L2333" s="3">
        <v>134500</v>
      </c>
      <c r="M2333" s="3">
        <v>122700</v>
      </c>
      <c r="N2333" s="3">
        <v>134500</v>
      </c>
      <c r="O2333" s="11">
        <v>132500</v>
      </c>
      <c r="P2333" s="11">
        <v>144100</v>
      </c>
      <c r="Q2333" s="4">
        <v>139100</v>
      </c>
      <c r="R2333" s="4">
        <v>151200</v>
      </c>
    </row>
    <row r="2334" spans="1:18" hidden="1">
      <c r="A2334" s="10" t="s">
        <v>3524</v>
      </c>
      <c r="B2334" s="10" t="str">
        <f t="shared" si="74"/>
        <v>SULA001K62</v>
      </c>
      <c r="C2334" s="4" t="s">
        <v>3525</v>
      </c>
      <c r="D2334" s="4" t="s">
        <v>84</v>
      </c>
      <c r="E2334" s="4" t="s">
        <v>21</v>
      </c>
      <c r="F2334" s="4">
        <v>1.131</v>
      </c>
      <c r="G2334" s="4">
        <v>24</v>
      </c>
      <c r="H2334" s="4" t="s">
        <v>22</v>
      </c>
      <c r="I2334" s="3">
        <v>121500</v>
      </c>
      <c r="J2334" s="3">
        <v>134500</v>
      </c>
      <c r="K2334" s="3">
        <v>121500</v>
      </c>
      <c r="L2334" s="3">
        <v>134500</v>
      </c>
      <c r="M2334" s="3">
        <v>122700</v>
      </c>
      <c r="N2334" s="3">
        <v>134500</v>
      </c>
      <c r="O2334" s="11">
        <v>132500</v>
      </c>
      <c r="P2334" s="11">
        <v>144100</v>
      </c>
      <c r="Q2334" s="4">
        <v>139100</v>
      </c>
      <c r="R2334" s="4">
        <v>151200</v>
      </c>
    </row>
    <row r="2335" spans="1:18" hidden="1">
      <c r="A2335" s="10" t="s">
        <v>3526</v>
      </c>
      <c r="B2335" s="10" t="str">
        <f t="shared" si="74"/>
        <v>SULA001K63</v>
      </c>
      <c r="C2335" s="4" t="s">
        <v>3527</v>
      </c>
      <c r="D2335" s="4" t="s">
        <v>84</v>
      </c>
      <c r="E2335" s="4" t="s">
        <v>21</v>
      </c>
      <c r="F2335" s="4">
        <v>1.131</v>
      </c>
      <c r="G2335" s="4">
        <v>24</v>
      </c>
      <c r="H2335" s="4" t="s">
        <v>22</v>
      </c>
      <c r="I2335" s="3">
        <v>121500</v>
      </c>
      <c r="J2335" s="3">
        <v>134500</v>
      </c>
      <c r="K2335" s="3">
        <v>121500</v>
      </c>
      <c r="L2335" s="3">
        <v>134500</v>
      </c>
      <c r="M2335" s="3">
        <v>122700</v>
      </c>
      <c r="N2335" s="3">
        <v>134500</v>
      </c>
      <c r="O2335" s="11">
        <v>132500</v>
      </c>
      <c r="P2335" s="11">
        <v>144100</v>
      </c>
      <c r="Q2335" s="4">
        <v>139100</v>
      </c>
      <c r="R2335" s="4">
        <v>151200</v>
      </c>
    </row>
    <row r="2336" spans="1:18" hidden="1">
      <c r="A2336" s="10" t="s">
        <v>3528</v>
      </c>
      <c r="B2336" s="10" t="str">
        <f t="shared" si="74"/>
        <v>SULA001K64</v>
      </c>
      <c r="C2336" s="4" t="s">
        <v>3529</v>
      </c>
      <c r="D2336" s="4" t="s">
        <v>84</v>
      </c>
      <c r="E2336" s="4" t="s">
        <v>21</v>
      </c>
      <c r="F2336" s="4">
        <v>1.204</v>
      </c>
      <c r="G2336" s="4">
        <v>24</v>
      </c>
      <c r="H2336" s="4" t="s">
        <v>22</v>
      </c>
      <c r="I2336" s="3">
        <v>121500</v>
      </c>
      <c r="J2336" s="3">
        <v>134500</v>
      </c>
      <c r="K2336" s="3">
        <v>121500</v>
      </c>
      <c r="L2336" s="3">
        <v>134500</v>
      </c>
      <c r="M2336" s="3">
        <v>122700</v>
      </c>
      <c r="N2336" s="3">
        <v>134500</v>
      </c>
      <c r="O2336" s="11">
        <v>132500</v>
      </c>
      <c r="P2336" s="11">
        <v>144100</v>
      </c>
      <c r="Q2336" s="4">
        <v>139100</v>
      </c>
      <c r="R2336" s="4">
        <v>151200</v>
      </c>
    </row>
    <row r="2337" spans="1:18" hidden="1">
      <c r="A2337" s="10" t="s">
        <v>3530</v>
      </c>
      <c r="B2337" s="10" t="str">
        <f t="shared" si="74"/>
        <v>SULA001K65</v>
      </c>
      <c r="C2337" s="4" t="s">
        <v>3531</v>
      </c>
      <c r="D2337" s="4" t="s">
        <v>84</v>
      </c>
      <c r="E2337" s="4" t="s">
        <v>21</v>
      </c>
      <c r="F2337" s="4">
        <v>1.131</v>
      </c>
      <c r="G2337" s="4">
        <v>24</v>
      </c>
      <c r="H2337" s="4" t="s">
        <v>22</v>
      </c>
      <c r="I2337" s="3">
        <v>121500</v>
      </c>
      <c r="J2337" s="3">
        <v>134500</v>
      </c>
      <c r="K2337" s="3">
        <v>121500</v>
      </c>
      <c r="L2337" s="3">
        <v>134500</v>
      </c>
      <c r="M2337" s="3">
        <v>122700</v>
      </c>
      <c r="N2337" s="3">
        <v>134500</v>
      </c>
      <c r="O2337" s="11">
        <v>132500</v>
      </c>
      <c r="P2337" s="11">
        <v>144100</v>
      </c>
      <c r="Q2337" s="4">
        <v>139100</v>
      </c>
      <c r="R2337" s="4">
        <v>151200</v>
      </c>
    </row>
    <row r="2338" spans="1:18" hidden="1">
      <c r="A2338" s="10" t="s">
        <v>3532</v>
      </c>
      <c r="B2338" s="10" t="str">
        <f t="shared" si="74"/>
        <v>SULA001K70</v>
      </c>
      <c r="C2338" s="4" t="s">
        <v>3533</v>
      </c>
      <c r="D2338" s="4" t="s">
        <v>84</v>
      </c>
      <c r="E2338" s="4" t="s">
        <v>21</v>
      </c>
      <c r="F2338" s="4">
        <v>1.131</v>
      </c>
      <c r="G2338" s="4">
        <v>24</v>
      </c>
      <c r="H2338" s="4" t="s">
        <v>22</v>
      </c>
      <c r="I2338" s="3">
        <v>121500</v>
      </c>
      <c r="J2338" s="3">
        <v>134500</v>
      </c>
      <c r="K2338" s="3">
        <v>121500</v>
      </c>
      <c r="L2338" s="3">
        <v>134500</v>
      </c>
      <c r="M2338" s="3">
        <v>122700</v>
      </c>
      <c r="N2338" s="3">
        <v>134500</v>
      </c>
      <c r="O2338" s="11">
        <v>132500</v>
      </c>
      <c r="P2338" s="11">
        <v>144100</v>
      </c>
      <c r="Q2338" s="4">
        <v>139100</v>
      </c>
      <c r="R2338" s="4">
        <v>151200</v>
      </c>
    </row>
    <row r="2339" spans="1:18" hidden="1">
      <c r="A2339" s="10" t="s">
        <v>3534</v>
      </c>
      <c r="B2339" s="10" t="str">
        <f t="shared" si="74"/>
        <v>SULA001K71</v>
      </c>
      <c r="C2339" s="4" t="s">
        <v>3535</v>
      </c>
      <c r="D2339" s="4" t="s">
        <v>84</v>
      </c>
      <c r="E2339" s="4" t="s">
        <v>21</v>
      </c>
      <c r="F2339" s="4">
        <v>1.131</v>
      </c>
      <c r="G2339" s="4">
        <v>24</v>
      </c>
      <c r="H2339" s="4" t="s">
        <v>22</v>
      </c>
      <c r="I2339" s="3">
        <v>121500</v>
      </c>
      <c r="J2339" s="3">
        <v>134500</v>
      </c>
      <c r="K2339" s="3">
        <v>121500</v>
      </c>
      <c r="L2339" s="3">
        <v>134500</v>
      </c>
      <c r="M2339" s="3">
        <v>122700</v>
      </c>
      <c r="N2339" s="3">
        <v>134500</v>
      </c>
      <c r="O2339" s="11">
        <v>132500</v>
      </c>
      <c r="P2339" s="11">
        <v>144100</v>
      </c>
      <c r="Q2339" s="4">
        <v>139100</v>
      </c>
      <c r="R2339" s="4">
        <v>151200</v>
      </c>
    </row>
    <row r="2340" spans="1:18" hidden="1">
      <c r="A2340" s="10" t="s">
        <v>3536</v>
      </c>
      <c r="B2340" s="10" t="str">
        <f t="shared" si="74"/>
        <v>SULA001K72</v>
      </c>
      <c r="C2340" s="4" t="s">
        <v>3537</v>
      </c>
      <c r="D2340" s="4" t="s">
        <v>84</v>
      </c>
      <c r="E2340" s="4" t="s">
        <v>21</v>
      </c>
      <c r="F2340" s="4">
        <v>1.204</v>
      </c>
      <c r="G2340" s="4">
        <v>24</v>
      </c>
      <c r="H2340" s="4" t="s">
        <v>22</v>
      </c>
      <c r="I2340" s="3">
        <v>121500</v>
      </c>
      <c r="J2340" s="3">
        <v>134500</v>
      </c>
      <c r="K2340" s="3">
        <v>121500</v>
      </c>
      <c r="L2340" s="3">
        <v>134500</v>
      </c>
      <c r="M2340" s="3">
        <v>122700</v>
      </c>
      <c r="N2340" s="3">
        <v>134500</v>
      </c>
      <c r="O2340" s="11">
        <v>132500</v>
      </c>
      <c r="P2340" s="11">
        <v>144100</v>
      </c>
      <c r="Q2340" s="4">
        <v>139100</v>
      </c>
      <c r="R2340" s="4">
        <v>151200</v>
      </c>
    </row>
    <row r="2341" spans="1:18" hidden="1">
      <c r="A2341" s="10" t="s">
        <v>3538</v>
      </c>
      <c r="B2341" s="10" t="str">
        <f t="shared" si="74"/>
        <v>SULA001K73</v>
      </c>
      <c r="C2341" s="4" t="s">
        <v>3539</v>
      </c>
      <c r="D2341" s="4" t="s">
        <v>84</v>
      </c>
      <c r="E2341" s="4" t="s">
        <v>21</v>
      </c>
      <c r="F2341" s="4">
        <v>1.131</v>
      </c>
      <c r="G2341" s="4">
        <v>24</v>
      </c>
      <c r="H2341" s="4" t="s">
        <v>22</v>
      </c>
      <c r="I2341" s="3">
        <v>121500</v>
      </c>
      <c r="J2341" s="3">
        <v>134500</v>
      </c>
      <c r="K2341" s="3">
        <v>121500</v>
      </c>
      <c r="L2341" s="3">
        <v>134500</v>
      </c>
      <c r="M2341" s="3">
        <v>122700</v>
      </c>
      <c r="N2341" s="3">
        <v>134500</v>
      </c>
      <c r="O2341" s="11">
        <v>132500</v>
      </c>
      <c r="P2341" s="11">
        <v>144100</v>
      </c>
      <c r="Q2341" s="4">
        <v>139100</v>
      </c>
      <c r="R2341" s="4">
        <v>151200</v>
      </c>
    </row>
    <row r="2342" spans="1:18" hidden="1">
      <c r="A2342" s="10" t="s">
        <v>3540</v>
      </c>
      <c r="B2342" s="10" t="str">
        <f t="shared" si="74"/>
        <v>SULA001K80</v>
      </c>
      <c r="C2342" s="4" t="s">
        <v>3541</v>
      </c>
      <c r="D2342" s="4" t="s">
        <v>84</v>
      </c>
      <c r="E2342" s="4" t="s">
        <v>21</v>
      </c>
      <c r="F2342" s="4">
        <v>1.131</v>
      </c>
      <c r="G2342" s="4">
        <v>24</v>
      </c>
      <c r="H2342" s="4" t="s">
        <v>22</v>
      </c>
      <c r="I2342" s="3">
        <v>121500</v>
      </c>
      <c r="J2342" s="3">
        <v>134500</v>
      </c>
      <c r="K2342" s="3">
        <v>121500</v>
      </c>
      <c r="L2342" s="3">
        <v>134500</v>
      </c>
      <c r="M2342" s="3">
        <v>122700</v>
      </c>
      <c r="N2342" s="3">
        <v>134500</v>
      </c>
      <c r="O2342" s="11">
        <v>132500</v>
      </c>
      <c r="P2342" s="11">
        <v>144100</v>
      </c>
      <c r="Q2342" s="4">
        <v>139100</v>
      </c>
      <c r="R2342" s="4">
        <v>151200</v>
      </c>
    </row>
    <row r="2343" spans="1:18" hidden="1">
      <c r="A2343" s="10" t="s">
        <v>3542</v>
      </c>
      <c r="B2343" s="10" t="str">
        <f t="shared" si="74"/>
        <v>SULA001K81</v>
      </c>
      <c r="C2343" s="4" t="s">
        <v>3543</v>
      </c>
      <c r="D2343" s="4" t="s">
        <v>84</v>
      </c>
      <c r="E2343" s="4" t="s">
        <v>21</v>
      </c>
      <c r="F2343" s="4">
        <v>1.204</v>
      </c>
      <c r="G2343" s="4">
        <v>24</v>
      </c>
      <c r="H2343" s="4" t="s">
        <v>22</v>
      </c>
      <c r="I2343" s="3">
        <v>121500</v>
      </c>
      <c r="J2343" s="3">
        <v>134500</v>
      </c>
      <c r="K2343" s="3">
        <v>121500</v>
      </c>
      <c r="L2343" s="3">
        <v>134500</v>
      </c>
      <c r="M2343" s="3">
        <v>122700</v>
      </c>
      <c r="N2343" s="3">
        <v>134500</v>
      </c>
      <c r="O2343" s="11">
        <v>132500</v>
      </c>
      <c r="P2343" s="11">
        <v>144100</v>
      </c>
      <c r="Q2343" s="4">
        <v>139100</v>
      </c>
      <c r="R2343" s="4">
        <v>151200</v>
      </c>
    </row>
    <row r="2344" spans="1:18" hidden="1">
      <c r="A2344" s="10" t="s">
        <v>3544</v>
      </c>
      <c r="B2344" s="10" t="str">
        <f t="shared" si="74"/>
        <v>SULA001K82</v>
      </c>
      <c r="C2344" s="4" t="s">
        <v>3545</v>
      </c>
      <c r="D2344" s="4" t="s">
        <v>84</v>
      </c>
      <c r="E2344" s="4" t="s">
        <v>21</v>
      </c>
      <c r="F2344" s="4">
        <v>1.131</v>
      </c>
      <c r="G2344" s="4">
        <v>24</v>
      </c>
      <c r="H2344" s="4" t="s">
        <v>22</v>
      </c>
      <c r="I2344" s="3">
        <v>121500</v>
      </c>
      <c r="J2344" s="3">
        <v>134500</v>
      </c>
      <c r="K2344" s="3">
        <v>121500</v>
      </c>
      <c r="L2344" s="3">
        <v>134500</v>
      </c>
      <c r="M2344" s="3">
        <v>122700</v>
      </c>
      <c r="N2344" s="3">
        <v>134500</v>
      </c>
      <c r="O2344" s="11">
        <v>132500</v>
      </c>
      <c r="P2344" s="11">
        <v>144100</v>
      </c>
      <c r="Q2344" s="4">
        <v>139100</v>
      </c>
      <c r="R2344" s="4">
        <v>151200</v>
      </c>
    </row>
    <row r="2345" spans="1:18" hidden="1">
      <c r="A2345" s="10" t="s">
        <v>3546</v>
      </c>
      <c r="B2345" s="10" t="str">
        <f t="shared" si="74"/>
        <v>SULA001K83</v>
      </c>
      <c r="C2345" s="4" t="s">
        <v>3547</v>
      </c>
      <c r="D2345" s="4" t="s">
        <v>84</v>
      </c>
      <c r="E2345" s="4" t="s">
        <v>21</v>
      </c>
      <c r="F2345" s="4">
        <v>1.131</v>
      </c>
      <c r="G2345" s="4">
        <v>24</v>
      </c>
      <c r="H2345" s="4" t="s">
        <v>22</v>
      </c>
      <c r="I2345" s="3">
        <v>121500</v>
      </c>
      <c r="J2345" s="3">
        <v>134500</v>
      </c>
      <c r="K2345" s="3">
        <v>92800</v>
      </c>
      <c r="L2345" s="3">
        <v>103300</v>
      </c>
      <c r="M2345" s="3">
        <v>93700</v>
      </c>
      <c r="N2345" s="3">
        <v>103300</v>
      </c>
      <c r="O2345" s="11">
        <v>101200</v>
      </c>
      <c r="P2345" s="11">
        <v>110800</v>
      </c>
      <c r="Q2345" s="4">
        <v>106300</v>
      </c>
      <c r="R2345" s="4">
        <v>116300</v>
      </c>
    </row>
    <row r="2346" spans="1:18" hidden="1">
      <c r="A2346" s="10" t="s">
        <v>3548</v>
      </c>
      <c r="B2346" s="10" t="str">
        <f t="shared" si="74"/>
        <v>SULA001K84</v>
      </c>
      <c r="C2346" s="4" t="s">
        <v>3549</v>
      </c>
      <c r="D2346" s="4" t="s">
        <v>84</v>
      </c>
      <c r="E2346" s="4" t="s">
        <v>21</v>
      </c>
      <c r="F2346" s="4">
        <v>1.131</v>
      </c>
      <c r="G2346" s="4">
        <v>24</v>
      </c>
      <c r="H2346" s="4" t="s">
        <v>22</v>
      </c>
      <c r="I2346" s="3">
        <v>121500</v>
      </c>
      <c r="J2346" s="3">
        <v>134500</v>
      </c>
      <c r="K2346" s="3">
        <v>152400</v>
      </c>
      <c r="L2346" s="3">
        <v>168200</v>
      </c>
      <c r="M2346" s="3">
        <v>153900</v>
      </c>
      <c r="N2346" s="3">
        <v>168200</v>
      </c>
      <c r="O2346" s="11">
        <v>166200</v>
      </c>
      <c r="P2346" s="11">
        <v>180100</v>
      </c>
      <c r="Q2346" s="4"/>
      <c r="R2346" s="4"/>
    </row>
    <row r="2347" spans="1:18" hidden="1">
      <c r="A2347" s="10" t="s">
        <v>3550</v>
      </c>
      <c r="B2347" s="10" t="str">
        <f t="shared" si="74"/>
        <v>SULA001K8455</v>
      </c>
      <c r="C2347" s="4" t="s">
        <v>3551</v>
      </c>
      <c r="D2347" s="4" t="s">
        <v>84</v>
      </c>
      <c r="E2347" s="4" t="s">
        <v>21</v>
      </c>
      <c r="F2347" s="4">
        <v>1.131</v>
      </c>
      <c r="G2347" s="4">
        <v>24</v>
      </c>
      <c r="H2347" s="4" t="s">
        <v>22</v>
      </c>
      <c r="I2347" s="3">
        <v>92800</v>
      </c>
      <c r="J2347" s="3">
        <v>103300</v>
      </c>
      <c r="K2347" s="3">
        <v>152400</v>
      </c>
      <c r="L2347" s="3">
        <v>168200</v>
      </c>
      <c r="M2347" s="3">
        <v>153900</v>
      </c>
      <c r="N2347" s="3">
        <v>168200</v>
      </c>
      <c r="O2347" s="11">
        <v>166200</v>
      </c>
      <c r="P2347" s="11">
        <v>180100</v>
      </c>
      <c r="Q2347" s="4"/>
      <c r="R2347" s="4"/>
    </row>
    <row r="2348" spans="1:18" hidden="1">
      <c r="A2348" s="10" t="s">
        <v>3552</v>
      </c>
      <c r="B2348" s="10" t="str">
        <f t="shared" si="74"/>
        <v>SULA001KF1</v>
      </c>
      <c r="C2348" s="4" t="s">
        <v>3553</v>
      </c>
      <c r="D2348" s="4" t="s">
        <v>84</v>
      </c>
      <c r="E2348" s="4" t="s">
        <v>21</v>
      </c>
      <c r="F2348" s="4">
        <v>1.131</v>
      </c>
      <c r="G2348" s="4">
        <v>24</v>
      </c>
      <c r="H2348" s="4" t="s">
        <v>22</v>
      </c>
      <c r="I2348" s="3">
        <v>152400</v>
      </c>
      <c r="J2348" s="3">
        <v>168200</v>
      </c>
      <c r="K2348" s="3">
        <v>152400</v>
      </c>
      <c r="L2348" s="3">
        <v>168200</v>
      </c>
      <c r="M2348" s="3">
        <v>153900</v>
      </c>
      <c r="N2348" s="3">
        <v>168200</v>
      </c>
      <c r="O2348" s="11">
        <v>166200</v>
      </c>
      <c r="P2348" s="11">
        <v>180100</v>
      </c>
      <c r="Q2348" s="4"/>
      <c r="R2348" s="4"/>
    </row>
    <row r="2349" spans="1:18" hidden="1">
      <c r="A2349" s="10" t="s">
        <v>3554</v>
      </c>
      <c r="B2349" s="10" t="str">
        <f t="shared" si="74"/>
        <v>SULA001KF2</v>
      </c>
      <c r="C2349" s="4" t="s">
        <v>3555</v>
      </c>
      <c r="D2349" s="4" t="s">
        <v>84</v>
      </c>
      <c r="E2349" s="4" t="s">
        <v>21</v>
      </c>
      <c r="F2349" s="4">
        <v>1.131</v>
      </c>
      <c r="G2349" s="4">
        <v>24</v>
      </c>
      <c r="H2349" s="4" t="s">
        <v>22</v>
      </c>
      <c r="I2349" s="3">
        <v>152400</v>
      </c>
      <c r="J2349" s="3">
        <v>168200</v>
      </c>
      <c r="K2349" s="3">
        <v>152400</v>
      </c>
      <c r="L2349" s="3">
        <v>168200</v>
      </c>
      <c r="M2349" s="3">
        <v>153900</v>
      </c>
      <c r="N2349" s="3">
        <v>168200</v>
      </c>
      <c r="O2349" s="11">
        <v>166200</v>
      </c>
      <c r="P2349" s="11">
        <v>180100</v>
      </c>
      <c r="Q2349" s="4"/>
      <c r="R2349" s="4"/>
    </row>
    <row r="2350" spans="1:18" hidden="1">
      <c r="A2350" s="10" t="s">
        <v>3556</v>
      </c>
      <c r="B2350" s="10" t="str">
        <f t="shared" si="74"/>
        <v>SULA001KF3</v>
      </c>
      <c r="C2350" s="4" t="s">
        <v>3557</v>
      </c>
      <c r="D2350" s="4" t="s">
        <v>84</v>
      </c>
      <c r="E2350" s="4" t="s">
        <v>21</v>
      </c>
      <c r="F2350" s="4">
        <v>1.131</v>
      </c>
      <c r="G2350" s="4">
        <v>24</v>
      </c>
      <c r="H2350" s="4" t="s">
        <v>22</v>
      </c>
      <c r="I2350" s="3">
        <v>152400</v>
      </c>
      <c r="J2350" s="3">
        <v>168200</v>
      </c>
      <c r="K2350" s="3">
        <v>152400</v>
      </c>
      <c r="L2350" s="3">
        <v>168200</v>
      </c>
      <c r="M2350" s="3">
        <v>153900</v>
      </c>
      <c r="N2350" s="3">
        <v>168200</v>
      </c>
      <c r="O2350" s="11">
        <v>166200</v>
      </c>
      <c r="P2350" s="11">
        <v>180100</v>
      </c>
      <c r="Q2350" s="4"/>
      <c r="R2350" s="4"/>
    </row>
    <row r="2351" spans="1:18" hidden="1">
      <c r="A2351" s="10" t="s">
        <v>3558</v>
      </c>
      <c r="B2351" s="10" t="str">
        <f t="shared" si="74"/>
        <v>SULA001KF4</v>
      </c>
      <c r="C2351" s="4" t="s">
        <v>3559</v>
      </c>
      <c r="D2351" s="4" t="s">
        <v>84</v>
      </c>
      <c r="E2351" s="4" t="s">
        <v>21</v>
      </c>
      <c r="F2351" s="4">
        <v>1.131</v>
      </c>
      <c r="G2351" s="4">
        <v>24</v>
      </c>
      <c r="H2351" s="4" t="s">
        <v>22</v>
      </c>
      <c r="I2351" s="3">
        <v>152400</v>
      </c>
      <c r="J2351" s="3">
        <v>168200</v>
      </c>
      <c r="K2351" s="3">
        <v>152400</v>
      </c>
      <c r="L2351" s="3">
        <v>168200</v>
      </c>
      <c r="M2351" s="3">
        <v>153900</v>
      </c>
      <c r="N2351" s="3">
        <v>168200</v>
      </c>
      <c r="O2351" s="11">
        <v>166200</v>
      </c>
      <c r="P2351" s="11">
        <v>180100</v>
      </c>
      <c r="Q2351" s="4"/>
      <c r="R2351" s="4"/>
    </row>
    <row r="2352" spans="1:18" hidden="1">
      <c r="A2352" s="10" t="s">
        <v>3560</v>
      </c>
      <c r="B2352" s="10" t="str">
        <f t="shared" si="74"/>
        <v>SULA001KF5</v>
      </c>
      <c r="C2352" s="4" t="s">
        <v>3561</v>
      </c>
      <c r="D2352" s="4" t="s">
        <v>84</v>
      </c>
      <c r="E2352" s="4" t="s">
        <v>21</v>
      </c>
      <c r="F2352" s="4">
        <v>1.131</v>
      </c>
      <c r="G2352" s="4">
        <v>24</v>
      </c>
      <c r="H2352" s="4" t="s">
        <v>22</v>
      </c>
      <c r="I2352" s="3">
        <v>152400</v>
      </c>
      <c r="J2352" s="3">
        <v>168200</v>
      </c>
      <c r="K2352" s="3">
        <v>152400</v>
      </c>
      <c r="L2352" s="3">
        <v>168200</v>
      </c>
      <c r="M2352" s="3">
        <v>153900</v>
      </c>
      <c r="N2352" s="3">
        <v>168200</v>
      </c>
      <c r="O2352" s="11">
        <v>166200</v>
      </c>
      <c r="P2352" s="11">
        <v>180100</v>
      </c>
      <c r="Q2352" s="4"/>
      <c r="R2352" s="4"/>
    </row>
    <row r="2353" spans="1:18" hidden="1">
      <c r="A2353" s="10" t="s">
        <v>3562</v>
      </c>
      <c r="B2353" s="10" t="str">
        <f t="shared" si="74"/>
        <v>SULA020KP315</v>
      </c>
      <c r="C2353" s="4" t="s">
        <v>3459</v>
      </c>
      <c r="D2353" s="4" t="s">
        <v>84</v>
      </c>
      <c r="E2353" s="4" t="s">
        <v>146</v>
      </c>
      <c r="F2353" s="4">
        <v>21.4</v>
      </c>
      <c r="G2353" s="4">
        <v>1</v>
      </c>
      <c r="H2353" s="4" t="s">
        <v>147</v>
      </c>
      <c r="I2353" s="3">
        <v>1724800</v>
      </c>
      <c r="J2353" s="3">
        <v>1919000</v>
      </c>
      <c r="K2353" s="3">
        <v>1724800</v>
      </c>
      <c r="L2353" s="3">
        <v>1919000</v>
      </c>
      <c r="M2353" s="3">
        <v>1742000</v>
      </c>
      <c r="N2353" s="3">
        <v>1919000</v>
      </c>
      <c r="O2353" s="11">
        <v>1881400</v>
      </c>
      <c r="P2353" s="11">
        <v>2056300</v>
      </c>
      <c r="Q2353" s="4"/>
      <c r="R2353" s="4"/>
    </row>
    <row r="2354" spans="1:18" hidden="1">
      <c r="A2354" s="10" t="s">
        <v>3563</v>
      </c>
      <c r="B2354" s="10" t="str">
        <f t="shared" si="74"/>
        <v>SULA020KP470</v>
      </c>
      <c r="C2354" s="4" t="s">
        <v>3501</v>
      </c>
      <c r="D2354" s="4" t="s">
        <v>84</v>
      </c>
      <c r="E2354" s="4" t="s">
        <v>146</v>
      </c>
      <c r="F2354" s="4">
        <v>21.4</v>
      </c>
      <c r="G2354" s="4">
        <v>1</v>
      </c>
      <c r="H2354" s="4" t="s">
        <v>147</v>
      </c>
      <c r="I2354" s="3">
        <v>1724800</v>
      </c>
      <c r="J2354" s="3">
        <v>1919000</v>
      </c>
      <c r="K2354" s="3">
        <v>1724800</v>
      </c>
      <c r="L2354" s="3">
        <v>1919000</v>
      </c>
      <c r="M2354" s="3">
        <v>1742000</v>
      </c>
      <c r="N2354" s="3">
        <v>1919000</v>
      </c>
      <c r="O2354" s="11">
        <v>1881400</v>
      </c>
      <c r="P2354" s="11">
        <v>2056300</v>
      </c>
      <c r="Q2354" s="4"/>
      <c r="R2354" s="4"/>
    </row>
    <row r="2355" spans="1:18" hidden="1">
      <c r="A2355" s="10" t="s">
        <v>3564</v>
      </c>
      <c r="B2355" s="10" t="str">
        <f t="shared" si="74"/>
        <v>SULA020KP480</v>
      </c>
      <c r="C2355" s="4" t="s">
        <v>3507</v>
      </c>
      <c r="D2355" s="4" t="s">
        <v>84</v>
      </c>
      <c r="E2355" s="4" t="s">
        <v>146</v>
      </c>
      <c r="F2355" s="4">
        <v>21.4</v>
      </c>
      <c r="G2355" s="4">
        <v>1</v>
      </c>
      <c r="H2355" s="4" t="s">
        <v>147</v>
      </c>
      <c r="I2355" s="3">
        <v>1724800</v>
      </c>
      <c r="J2355" s="3">
        <v>1919000</v>
      </c>
      <c r="K2355" s="3">
        <v>1724800</v>
      </c>
      <c r="L2355" s="3">
        <v>1919000</v>
      </c>
      <c r="M2355" s="3">
        <v>1742000</v>
      </c>
      <c r="N2355" s="3">
        <v>1919000</v>
      </c>
      <c r="O2355" s="11">
        <v>1881400</v>
      </c>
      <c r="P2355" s="11">
        <v>2056300</v>
      </c>
      <c r="Q2355" s="4"/>
      <c r="R2355" s="4"/>
    </row>
    <row r="2356" spans="1:18" hidden="1">
      <c r="A2356" s="10" t="s">
        <v>3565</v>
      </c>
      <c r="B2356" s="10" t="str">
        <f t="shared" si="74"/>
        <v>SULA020KP480M</v>
      </c>
      <c r="C2356" s="4" t="s">
        <v>3509</v>
      </c>
      <c r="D2356" s="4" t="s">
        <v>84</v>
      </c>
      <c r="E2356" s="4" t="s">
        <v>146</v>
      </c>
      <c r="F2356" s="4">
        <v>21.4</v>
      </c>
      <c r="G2356" s="4">
        <v>1</v>
      </c>
      <c r="H2356" s="4" t="s">
        <v>147</v>
      </c>
      <c r="I2356" s="3">
        <v>1724800</v>
      </c>
      <c r="J2356" s="3">
        <v>1919000</v>
      </c>
      <c r="K2356" s="3">
        <v>1724800</v>
      </c>
      <c r="L2356" s="3">
        <v>1919000</v>
      </c>
      <c r="M2356" s="3">
        <v>1742000</v>
      </c>
      <c r="N2356" s="3">
        <v>1919000</v>
      </c>
      <c r="O2356" s="11">
        <v>1881400</v>
      </c>
      <c r="P2356" s="11">
        <v>2056300</v>
      </c>
      <c r="Q2356" s="4"/>
      <c r="R2356" s="4"/>
    </row>
    <row r="2357" spans="1:18" hidden="1">
      <c r="A2357" s="10" t="s">
        <v>3566</v>
      </c>
      <c r="B2357" s="10" t="str">
        <f t="shared" ref="B2357:B2420" si="75">A2357</f>
        <v>SULA200C0035</v>
      </c>
      <c r="C2357" s="4" t="s">
        <v>3313</v>
      </c>
      <c r="D2357" s="4" t="s">
        <v>84</v>
      </c>
      <c r="E2357" s="4" t="s">
        <v>327</v>
      </c>
      <c r="F2357" s="4">
        <v>0.27</v>
      </c>
      <c r="G2357" s="4">
        <v>48</v>
      </c>
      <c r="H2357" s="4" t="s">
        <v>22</v>
      </c>
      <c r="I2357" s="3">
        <v>25400</v>
      </c>
      <c r="J2357" s="3">
        <v>28200</v>
      </c>
      <c r="K2357" s="3">
        <v>25400</v>
      </c>
      <c r="L2357" s="3">
        <v>28200</v>
      </c>
      <c r="M2357" s="3">
        <v>25700</v>
      </c>
      <c r="N2357" s="3">
        <v>28200</v>
      </c>
      <c r="O2357" s="11">
        <v>27800</v>
      </c>
      <c r="P2357" s="11">
        <v>30300</v>
      </c>
      <c r="Q2357" s="4">
        <v>29200</v>
      </c>
      <c r="R2357" s="4">
        <v>31900</v>
      </c>
    </row>
    <row r="2358" spans="1:18" hidden="1">
      <c r="A2358" s="10" t="s">
        <v>3567</v>
      </c>
      <c r="B2358" s="10" t="str">
        <f t="shared" si="75"/>
        <v>SULA200C004</v>
      </c>
      <c r="C2358" s="4" t="s">
        <v>3315</v>
      </c>
      <c r="D2358" s="4" t="s">
        <v>84</v>
      </c>
      <c r="E2358" s="4" t="s">
        <v>327</v>
      </c>
      <c r="F2358" s="4">
        <v>0.26600000000000001</v>
      </c>
      <c r="G2358" s="4">
        <v>48</v>
      </c>
      <c r="H2358" s="4" t="s">
        <v>22</v>
      </c>
      <c r="I2358" s="3">
        <v>25400</v>
      </c>
      <c r="J2358" s="3">
        <v>28200</v>
      </c>
      <c r="K2358" s="3">
        <v>25400</v>
      </c>
      <c r="L2358" s="3">
        <v>28200</v>
      </c>
      <c r="M2358" s="3">
        <v>25700</v>
      </c>
      <c r="N2358" s="3">
        <v>28200</v>
      </c>
      <c r="O2358" s="11">
        <v>27800</v>
      </c>
      <c r="P2358" s="11">
        <v>30300</v>
      </c>
      <c r="Q2358" s="4">
        <v>29200</v>
      </c>
      <c r="R2358" s="4">
        <v>31900</v>
      </c>
    </row>
    <row r="2359" spans="1:18" hidden="1">
      <c r="A2359" s="10" t="s">
        <v>3568</v>
      </c>
      <c r="B2359" s="10" t="str">
        <f t="shared" si="75"/>
        <v>SULA200C018</v>
      </c>
      <c r="C2359" s="4" t="s">
        <v>3317</v>
      </c>
      <c r="D2359" s="4" t="s">
        <v>84</v>
      </c>
      <c r="E2359" s="4" t="s">
        <v>327</v>
      </c>
      <c r="F2359" s="4">
        <v>0.24529999999999999</v>
      </c>
      <c r="G2359" s="4">
        <v>48</v>
      </c>
      <c r="H2359" s="4" t="s">
        <v>22</v>
      </c>
      <c r="I2359" s="3">
        <v>32000</v>
      </c>
      <c r="J2359" s="3">
        <v>35300</v>
      </c>
      <c r="K2359" s="3">
        <v>32000</v>
      </c>
      <c r="L2359" s="3">
        <v>35300</v>
      </c>
      <c r="M2359" s="3">
        <v>32300</v>
      </c>
      <c r="N2359" s="3">
        <v>35300</v>
      </c>
      <c r="O2359" s="11">
        <v>34900</v>
      </c>
      <c r="P2359" s="11">
        <v>37800</v>
      </c>
      <c r="Q2359" s="4">
        <v>36600</v>
      </c>
      <c r="R2359" s="4">
        <v>39700</v>
      </c>
    </row>
    <row r="2360" spans="1:18" hidden="1">
      <c r="A2360" s="10" t="s">
        <v>3569</v>
      </c>
      <c r="B2360" s="10" t="str">
        <f t="shared" si="75"/>
        <v>SULA200C020</v>
      </c>
      <c r="C2360" s="4" t="s">
        <v>3319</v>
      </c>
      <c r="D2360" s="4" t="s">
        <v>84</v>
      </c>
      <c r="E2360" s="4" t="s">
        <v>327</v>
      </c>
      <c r="F2360" s="4">
        <v>0.248</v>
      </c>
      <c r="G2360" s="4">
        <v>48</v>
      </c>
      <c r="H2360" s="4" t="s">
        <v>22</v>
      </c>
      <c r="I2360" s="3">
        <v>32000</v>
      </c>
      <c r="J2360" s="3">
        <v>35300</v>
      </c>
      <c r="K2360" s="3">
        <v>32000</v>
      </c>
      <c r="L2360" s="3">
        <v>35300</v>
      </c>
      <c r="M2360" s="3">
        <v>32300</v>
      </c>
      <c r="N2360" s="3">
        <v>35300</v>
      </c>
      <c r="O2360" s="11">
        <v>34900</v>
      </c>
      <c r="P2360" s="11">
        <v>37800</v>
      </c>
      <c r="Q2360" s="4">
        <v>36600</v>
      </c>
      <c r="R2360" s="4">
        <v>39700</v>
      </c>
    </row>
    <row r="2361" spans="1:18" hidden="1">
      <c r="A2361" s="10" t="s">
        <v>3570</v>
      </c>
      <c r="B2361" s="10" t="str">
        <f t="shared" si="75"/>
        <v>SULA200C028</v>
      </c>
      <c r="C2361" s="4" t="s">
        <v>3321</v>
      </c>
      <c r="D2361" s="4" t="s">
        <v>84</v>
      </c>
      <c r="E2361" s="4" t="s">
        <v>327</v>
      </c>
      <c r="F2361" s="4">
        <v>0.25800000000000001</v>
      </c>
      <c r="G2361" s="4">
        <v>48</v>
      </c>
      <c r="H2361" s="4" t="s">
        <v>22</v>
      </c>
      <c r="I2361" s="3">
        <v>25400</v>
      </c>
      <c r="J2361" s="3">
        <v>28200</v>
      </c>
      <c r="K2361" s="3">
        <v>25400</v>
      </c>
      <c r="L2361" s="3">
        <v>28200</v>
      </c>
      <c r="M2361" s="3">
        <v>25700</v>
      </c>
      <c r="N2361" s="3">
        <v>28200</v>
      </c>
      <c r="O2361" s="11">
        <v>27800</v>
      </c>
      <c r="P2361" s="11">
        <v>30300</v>
      </c>
      <c r="Q2361" s="4">
        <v>29200</v>
      </c>
      <c r="R2361" s="4">
        <v>31900</v>
      </c>
    </row>
    <row r="2362" spans="1:18" hidden="1">
      <c r="A2362" s="10" t="s">
        <v>3571</v>
      </c>
      <c r="B2362" s="10" t="str">
        <f t="shared" si="75"/>
        <v>SULA200C033</v>
      </c>
      <c r="C2362" s="4" t="s">
        <v>3323</v>
      </c>
      <c r="D2362" s="4" t="s">
        <v>84</v>
      </c>
      <c r="E2362" s="4" t="s">
        <v>327</v>
      </c>
      <c r="F2362" s="4">
        <v>0.23400000000000001</v>
      </c>
      <c r="G2362" s="4">
        <v>48</v>
      </c>
      <c r="H2362" s="4" t="s">
        <v>22</v>
      </c>
      <c r="I2362" s="3">
        <v>25400</v>
      </c>
      <c r="J2362" s="3">
        <v>28200</v>
      </c>
      <c r="K2362" s="3">
        <v>25400</v>
      </c>
      <c r="L2362" s="3">
        <v>28200</v>
      </c>
      <c r="M2362" s="3">
        <v>25700</v>
      </c>
      <c r="N2362" s="3">
        <v>28200</v>
      </c>
      <c r="O2362" s="11">
        <v>27800</v>
      </c>
      <c r="P2362" s="11">
        <v>30300</v>
      </c>
      <c r="Q2362" s="4">
        <v>29200</v>
      </c>
      <c r="R2362" s="4">
        <v>31900</v>
      </c>
    </row>
    <row r="2363" spans="1:18" hidden="1">
      <c r="A2363" s="10" t="s">
        <v>3572</v>
      </c>
      <c r="B2363" s="10" t="str">
        <f t="shared" si="75"/>
        <v>SULA200C10</v>
      </c>
      <c r="C2363" s="4" t="s">
        <v>3325</v>
      </c>
      <c r="D2363" s="4" t="s">
        <v>84</v>
      </c>
      <c r="E2363" s="4" t="s">
        <v>327</v>
      </c>
      <c r="F2363" s="4">
        <v>0.25700000000000001</v>
      </c>
      <c r="G2363" s="4">
        <v>48</v>
      </c>
      <c r="H2363" s="4" t="s">
        <v>22</v>
      </c>
      <c r="I2363" s="3">
        <v>25400</v>
      </c>
      <c r="J2363" s="3">
        <v>28200</v>
      </c>
      <c r="K2363" s="3">
        <v>25400</v>
      </c>
      <c r="L2363" s="3">
        <v>28200</v>
      </c>
      <c r="M2363" s="3">
        <v>25700</v>
      </c>
      <c r="N2363" s="3">
        <v>28200</v>
      </c>
      <c r="O2363" s="11">
        <v>27800</v>
      </c>
      <c r="P2363" s="11">
        <v>30300</v>
      </c>
      <c r="Q2363" s="4">
        <v>29200</v>
      </c>
      <c r="R2363" s="4">
        <v>31900</v>
      </c>
    </row>
    <row r="2364" spans="1:18" hidden="1">
      <c r="A2364" s="10" t="s">
        <v>3573</v>
      </c>
      <c r="B2364" s="10" t="str">
        <f t="shared" si="75"/>
        <v>SULA200C101</v>
      </c>
      <c r="C2364" s="4" t="s">
        <v>3327</v>
      </c>
      <c r="D2364" s="4" t="s">
        <v>84</v>
      </c>
      <c r="E2364" s="4" t="s">
        <v>327</v>
      </c>
      <c r="F2364" s="4">
        <v>0.249</v>
      </c>
      <c r="G2364" s="4">
        <v>48</v>
      </c>
      <c r="H2364" s="4" t="s">
        <v>22</v>
      </c>
      <c r="I2364" s="3">
        <v>32000</v>
      </c>
      <c r="J2364" s="3">
        <v>35300</v>
      </c>
      <c r="K2364" s="3">
        <v>32000</v>
      </c>
      <c r="L2364" s="3">
        <v>35300</v>
      </c>
      <c r="M2364" s="3">
        <v>32300</v>
      </c>
      <c r="N2364" s="3">
        <v>35300</v>
      </c>
      <c r="O2364" s="11">
        <v>34900</v>
      </c>
      <c r="P2364" s="11">
        <v>37800</v>
      </c>
      <c r="Q2364" s="4">
        <v>36600</v>
      </c>
      <c r="R2364" s="4">
        <v>39700</v>
      </c>
    </row>
    <row r="2365" spans="1:18" hidden="1">
      <c r="A2365" s="10" t="s">
        <v>3574</v>
      </c>
      <c r="B2365" s="10" t="str">
        <f t="shared" si="75"/>
        <v>SULA200C102</v>
      </c>
      <c r="C2365" s="4" t="s">
        <v>3575</v>
      </c>
      <c r="D2365" s="4" t="s">
        <v>84</v>
      </c>
      <c r="E2365" s="4" t="s">
        <v>327</v>
      </c>
      <c r="F2365" s="4">
        <v>0.24299999999999999</v>
      </c>
      <c r="G2365" s="4">
        <v>48</v>
      </c>
      <c r="H2365" s="4" t="s">
        <v>22</v>
      </c>
      <c r="I2365" s="3">
        <v>32000</v>
      </c>
      <c r="J2365" s="3">
        <v>35300</v>
      </c>
      <c r="K2365" s="3">
        <v>32000</v>
      </c>
      <c r="L2365" s="3">
        <v>35300</v>
      </c>
      <c r="M2365" s="3">
        <v>32300</v>
      </c>
      <c r="N2365" s="3">
        <v>35300</v>
      </c>
      <c r="O2365" s="11">
        <v>34900</v>
      </c>
      <c r="P2365" s="11">
        <v>37800</v>
      </c>
      <c r="Q2365" s="4">
        <v>36600</v>
      </c>
      <c r="R2365" s="4">
        <v>39700</v>
      </c>
    </row>
    <row r="2366" spans="1:18" hidden="1">
      <c r="A2366" s="10" t="s">
        <v>3576</v>
      </c>
      <c r="B2366" s="10" t="str">
        <f t="shared" si="75"/>
        <v>SULA200C103</v>
      </c>
      <c r="C2366" s="4" t="s">
        <v>3331</v>
      </c>
      <c r="D2366" s="4" t="s">
        <v>84</v>
      </c>
      <c r="E2366" s="4" t="s">
        <v>327</v>
      </c>
      <c r="F2366" s="4">
        <v>0.245</v>
      </c>
      <c r="G2366" s="4">
        <v>48</v>
      </c>
      <c r="H2366" s="4" t="s">
        <v>22</v>
      </c>
      <c r="I2366" s="3">
        <v>32000</v>
      </c>
      <c r="J2366" s="3">
        <v>35300</v>
      </c>
      <c r="K2366" s="3">
        <v>32000</v>
      </c>
      <c r="L2366" s="3">
        <v>35300</v>
      </c>
      <c r="M2366" s="3">
        <v>32300</v>
      </c>
      <c r="N2366" s="3">
        <v>35300</v>
      </c>
      <c r="O2366" s="11">
        <v>34900</v>
      </c>
      <c r="P2366" s="11">
        <v>37800</v>
      </c>
      <c r="Q2366" s="4">
        <v>36600</v>
      </c>
      <c r="R2366" s="4">
        <v>39700</v>
      </c>
    </row>
    <row r="2367" spans="1:18" hidden="1">
      <c r="A2367" s="10" t="s">
        <v>3577</v>
      </c>
      <c r="B2367" s="10" t="str">
        <f t="shared" si="75"/>
        <v>SULA200C104</v>
      </c>
      <c r="C2367" s="4" t="s">
        <v>3333</v>
      </c>
      <c r="D2367" s="4" t="s">
        <v>84</v>
      </c>
      <c r="E2367" s="4" t="s">
        <v>327</v>
      </c>
      <c r="F2367" s="4">
        <v>0.245</v>
      </c>
      <c r="G2367" s="4">
        <v>48</v>
      </c>
      <c r="H2367" s="4" t="s">
        <v>22</v>
      </c>
      <c r="I2367" s="3">
        <v>32000</v>
      </c>
      <c r="J2367" s="3">
        <v>35300</v>
      </c>
      <c r="K2367" s="3">
        <v>32000</v>
      </c>
      <c r="L2367" s="3">
        <v>35300</v>
      </c>
      <c r="M2367" s="3">
        <v>32300</v>
      </c>
      <c r="N2367" s="3">
        <v>35300</v>
      </c>
      <c r="O2367" s="11">
        <v>34900</v>
      </c>
      <c r="P2367" s="11">
        <v>37800</v>
      </c>
      <c r="Q2367" s="4">
        <v>36600</v>
      </c>
      <c r="R2367" s="4">
        <v>39700</v>
      </c>
    </row>
    <row r="2368" spans="1:18" hidden="1">
      <c r="A2368" s="10" t="s">
        <v>3578</v>
      </c>
      <c r="B2368" s="10" t="str">
        <f t="shared" si="75"/>
        <v>SULA200C105</v>
      </c>
      <c r="C2368" s="4" t="s">
        <v>3335</v>
      </c>
      <c r="D2368" s="4" t="s">
        <v>84</v>
      </c>
      <c r="E2368" s="4" t="s">
        <v>327</v>
      </c>
      <c r="F2368" s="4">
        <v>0.24199999999999999</v>
      </c>
      <c r="G2368" s="4">
        <v>48</v>
      </c>
      <c r="H2368" s="4" t="s">
        <v>22</v>
      </c>
      <c r="I2368" s="3">
        <v>32000</v>
      </c>
      <c r="J2368" s="3">
        <v>35300</v>
      </c>
      <c r="K2368" s="3">
        <v>32000</v>
      </c>
      <c r="L2368" s="3">
        <v>35300</v>
      </c>
      <c r="M2368" s="3">
        <v>32300</v>
      </c>
      <c r="N2368" s="3">
        <v>35300</v>
      </c>
      <c r="O2368" s="11">
        <v>34900</v>
      </c>
      <c r="P2368" s="11">
        <v>37800</v>
      </c>
      <c r="Q2368" s="4">
        <v>36600</v>
      </c>
      <c r="R2368" s="4">
        <v>39700</v>
      </c>
    </row>
    <row r="2369" spans="1:18" hidden="1">
      <c r="A2369" s="10" t="s">
        <v>3579</v>
      </c>
      <c r="B2369" s="10" t="str">
        <f t="shared" si="75"/>
        <v>SULA200C106</v>
      </c>
      <c r="C2369" s="4" t="s">
        <v>3337</v>
      </c>
      <c r="D2369" s="4" t="s">
        <v>84</v>
      </c>
      <c r="E2369" s="4" t="s">
        <v>327</v>
      </c>
      <c r="F2369" s="4">
        <v>0.245</v>
      </c>
      <c r="G2369" s="4">
        <v>48</v>
      </c>
      <c r="H2369" s="4" t="s">
        <v>22</v>
      </c>
      <c r="I2369" s="3">
        <v>32000</v>
      </c>
      <c r="J2369" s="3">
        <v>35300</v>
      </c>
      <c r="K2369" s="3">
        <v>32000</v>
      </c>
      <c r="L2369" s="3">
        <v>35300</v>
      </c>
      <c r="M2369" s="3">
        <v>32300</v>
      </c>
      <c r="N2369" s="3">
        <v>35300</v>
      </c>
      <c r="O2369" s="11">
        <v>34900</v>
      </c>
      <c r="P2369" s="11">
        <v>37800</v>
      </c>
      <c r="Q2369" s="4">
        <v>36600</v>
      </c>
      <c r="R2369" s="4">
        <v>39700</v>
      </c>
    </row>
    <row r="2370" spans="1:18" hidden="1">
      <c r="A2370" s="10" t="s">
        <v>3580</v>
      </c>
      <c r="B2370" s="10" t="str">
        <f t="shared" si="75"/>
        <v>SULA200C107</v>
      </c>
      <c r="C2370" s="4" t="s">
        <v>3339</v>
      </c>
      <c r="D2370" s="4" t="s">
        <v>84</v>
      </c>
      <c r="E2370" s="4" t="s">
        <v>327</v>
      </c>
      <c r="F2370" s="4">
        <v>0.27700000000000002</v>
      </c>
      <c r="G2370" s="4">
        <v>48</v>
      </c>
      <c r="H2370" s="4" t="s">
        <v>22</v>
      </c>
      <c r="I2370" s="3">
        <v>32000</v>
      </c>
      <c r="J2370" s="3">
        <v>35300</v>
      </c>
      <c r="K2370" s="3">
        <v>32000</v>
      </c>
      <c r="L2370" s="3">
        <v>35300</v>
      </c>
      <c r="M2370" s="3">
        <v>32300</v>
      </c>
      <c r="N2370" s="3">
        <v>35300</v>
      </c>
      <c r="O2370" s="11">
        <v>34900</v>
      </c>
      <c r="P2370" s="11">
        <v>37800</v>
      </c>
      <c r="Q2370" s="4">
        <v>36600</v>
      </c>
      <c r="R2370" s="4">
        <v>39700</v>
      </c>
    </row>
    <row r="2371" spans="1:18" hidden="1">
      <c r="A2371" s="10" t="s">
        <v>3581</v>
      </c>
      <c r="B2371" s="10" t="str">
        <f t="shared" si="75"/>
        <v>SULA200C108</v>
      </c>
      <c r="C2371" s="4" t="s">
        <v>3341</v>
      </c>
      <c r="D2371" s="4" t="s">
        <v>84</v>
      </c>
      <c r="E2371" s="4" t="s">
        <v>327</v>
      </c>
      <c r="F2371" s="4">
        <v>0.245</v>
      </c>
      <c r="G2371" s="4">
        <v>48</v>
      </c>
      <c r="H2371" s="4" t="s">
        <v>22</v>
      </c>
      <c r="I2371" s="3">
        <v>32000</v>
      </c>
      <c r="J2371" s="3">
        <v>35300</v>
      </c>
      <c r="K2371" s="3">
        <v>32000</v>
      </c>
      <c r="L2371" s="3">
        <v>35300</v>
      </c>
      <c r="M2371" s="3">
        <v>32300</v>
      </c>
      <c r="N2371" s="3">
        <v>35300</v>
      </c>
      <c r="O2371" s="11">
        <v>34900</v>
      </c>
      <c r="P2371" s="11">
        <v>37800</v>
      </c>
      <c r="Q2371" s="4">
        <v>36600</v>
      </c>
      <c r="R2371" s="4">
        <v>39700</v>
      </c>
    </row>
    <row r="2372" spans="1:18" hidden="1">
      <c r="A2372" s="10" t="s">
        <v>3582</v>
      </c>
      <c r="B2372" s="10" t="str">
        <f t="shared" si="75"/>
        <v>SULA200C109</v>
      </c>
      <c r="C2372" s="4" t="s">
        <v>3343</v>
      </c>
      <c r="D2372" s="4" t="s">
        <v>84</v>
      </c>
      <c r="E2372" s="4" t="s">
        <v>327</v>
      </c>
      <c r="F2372" s="4">
        <v>0.216</v>
      </c>
      <c r="G2372" s="4">
        <v>48</v>
      </c>
      <c r="H2372" s="4" t="s">
        <v>22</v>
      </c>
      <c r="I2372" s="3">
        <v>32000</v>
      </c>
      <c r="J2372" s="3">
        <v>35300</v>
      </c>
      <c r="K2372" s="3">
        <v>32000</v>
      </c>
      <c r="L2372" s="3">
        <v>35300</v>
      </c>
      <c r="M2372" s="3">
        <v>32300</v>
      </c>
      <c r="N2372" s="3">
        <v>35300</v>
      </c>
      <c r="O2372" s="11">
        <v>34900</v>
      </c>
      <c r="P2372" s="11">
        <v>37800</v>
      </c>
      <c r="Q2372" s="4">
        <v>36600</v>
      </c>
      <c r="R2372" s="4">
        <v>39700</v>
      </c>
    </row>
    <row r="2373" spans="1:18" hidden="1">
      <c r="A2373" s="10" t="s">
        <v>3583</v>
      </c>
      <c r="B2373" s="10" t="str">
        <f t="shared" si="75"/>
        <v>SULA200C1093</v>
      </c>
      <c r="C2373" s="4" t="s">
        <v>3345</v>
      </c>
      <c r="D2373" s="4" t="s">
        <v>84</v>
      </c>
      <c r="E2373" s="4" t="s">
        <v>327</v>
      </c>
      <c r="F2373" s="4">
        <v>0.25700000000000001</v>
      </c>
      <c r="G2373" s="4">
        <v>48</v>
      </c>
      <c r="H2373" s="4" t="s">
        <v>22</v>
      </c>
      <c r="I2373" s="3">
        <v>25400</v>
      </c>
      <c r="J2373" s="3">
        <v>28200</v>
      </c>
      <c r="K2373" s="3">
        <v>25400</v>
      </c>
      <c r="L2373" s="3">
        <v>28200</v>
      </c>
      <c r="M2373" s="3">
        <v>25700</v>
      </c>
      <c r="N2373" s="3">
        <v>28200</v>
      </c>
      <c r="O2373" s="11">
        <v>27800</v>
      </c>
      <c r="P2373" s="11">
        <v>30300</v>
      </c>
      <c r="Q2373" s="4">
        <v>29200</v>
      </c>
      <c r="R2373" s="4">
        <v>31900</v>
      </c>
    </row>
    <row r="2374" spans="1:18" hidden="1">
      <c r="A2374" s="10" t="s">
        <v>3584</v>
      </c>
      <c r="B2374" s="10" t="str">
        <f t="shared" si="75"/>
        <v>SULA200C11</v>
      </c>
      <c r="C2374" s="4" t="s">
        <v>3347</v>
      </c>
      <c r="D2374" s="4" t="s">
        <v>84</v>
      </c>
      <c r="E2374" s="4" t="s">
        <v>327</v>
      </c>
      <c r="F2374" s="4">
        <v>0.25600000000000001</v>
      </c>
      <c r="G2374" s="4">
        <v>48</v>
      </c>
      <c r="H2374" s="4" t="s">
        <v>22</v>
      </c>
      <c r="I2374" s="3">
        <v>25400</v>
      </c>
      <c r="J2374" s="3">
        <v>28200</v>
      </c>
      <c r="K2374" s="3">
        <v>25400</v>
      </c>
      <c r="L2374" s="3">
        <v>28200</v>
      </c>
      <c r="M2374" s="3">
        <v>25700</v>
      </c>
      <c r="N2374" s="3">
        <v>28200</v>
      </c>
      <c r="O2374" s="11">
        <v>27800</v>
      </c>
      <c r="P2374" s="11">
        <v>30300</v>
      </c>
      <c r="Q2374" s="4">
        <v>29200</v>
      </c>
      <c r="R2374" s="4">
        <v>31900</v>
      </c>
    </row>
    <row r="2375" spans="1:18" hidden="1">
      <c r="A2375" s="10" t="s">
        <v>3585</v>
      </c>
      <c r="B2375" s="10" t="str">
        <f t="shared" si="75"/>
        <v>SULA200C110</v>
      </c>
      <c r="C2375" s="4" t="s">
        <v>3349</v>
      </c>
      <c r="D2375" s="4" t="s">
        <v>84</v>
      </c>
      <c r="E2375" s="4" t="s">
        <v>327</v>
      </c>
      <c r="F2375" s="4">
        <v>0.24299999999999999</v>
      </c>
      <c r="G2375" s="4">
        <v>48</v>
      </c>
      <c r="H2375" s="4" t="s">
        <v>22</v>
      </c>
      <c r="I2375" s="3">
        <v>32000</v>
      </c>
      <c r="J2375" s="3">
        <v>35300</v>
      </c>
      <c r="K2375" s="3">
        <v>32000</v>
      </c>
      <c r="L2375" s="3">
        <v>35300</v>
      </c>
      <c r="M2375" s="3">
        <v>32300</v>
      </c>
      <c r="N2375" s="3">
        <v>35300</v>
      </c>
      <c r="O2375" s="11">
        <v>34900</v>
      </c>
      <c r="P2375" s="11">
        <v>37800</v>
      </c>
      <c r="Q2375" s="4">
        <v>36600</v>
      </c>
      <c r="R2375" s="4">
        <v>39700</v>
      </c>
    </row>
    <row r="2376" spans="1:18" hidden="1">
      <c r="A2376" s="10" t="s">
        <v>3586</v>
      </c>
      <c r="B2376" s="10" t="str">
        <f t="shared" si="75"/>
        <v>SULA200C111</v>
      </c>
      <c r="C2376" s="4" t="s">
        <v>3351</v>
      </c>
      <c r="D2376" s="4" t="s">
        <v>84</v>
      </c>
      <c r="E2376" s="4" t="s">
        <v>327</v>
      </c>
      <c r="F2376" s="4">
        <v>0.249</v>
      </c>
      <c r="G2376" s="4">
        <v>48</v>
      </c>
      <c r="H2376" s="4" t="s">
        <v>22</v>
      </c>
      <c r="I2376" s="3">
        <v>32000</v>
      </c>
      <c r="J2376" s="3">
        <v>35300</v>
      </c>
      <c r="K2376" s="3">
        <v>32000</v>
      </c>
      <c r="L2376" s="3">
        <v>35300</v>
      </c>
      <c r="M2376" s="3">
        <v>32300</v>
      </c>
      <c r="N2376" s="3">
        <v>35300</v>
      </c>
      <c r="O2376" s="11">
        <v>34900</v>
      </c>
      <c r="P2376" s="11">
        <v>37800</v>
      </c>
      <c r="Q2376" s="4">
        <v>36600</v>
      </c>
      <c r="R2376" s="4">
        <v>39700</v>
      </c>
    </row>
    <row r="2377" spans="1:18" hidden="1">
      <c r="A2377" s="10" t="s">
        <v>3587</v>
      </c>
      <c r="B2377" s="10" t="str">
        <f t="shared" si="75"/>
        <v>SULA200C112</v>
      </c>
      <c r="C2377" s="4" t="s">
        <v>3588</v>
      </c>
      <c r="D2377" s="4" t="s">
        <v>84</v>
      </c>
      <c r="E2377" s="4" t="s">
        <v>327</v>
      </c>
      <c r="F2377" s="4">
        <v>0.24199999999999999</v>
      </c>
      <c r="G2377" s="4">
        <v>48</v>
      </c>
      <c r="H2377" s="4" t="s">
        <v>22</v>
      </c>
      <c r="I2377" s="3">
        <v>32000</v>
      </c>
      <c r="J2377" s="3">
        <v>35300</v>
      </c>
      <c r="K2377" s="3">
        <v>32000</v>
      </c>
      <c r="L2377" s="3">
        <v>35300</v>
      </c>
      <c r="M2377" s="3">
        <v>32300</v>
      </c>
      <c r="N2377" s="3">
        <v>35300</v>
      </c>
      <c r="O2377" s="11">
        <v>34900</v>
      </c>
      <c r="P2377" s="11">
        <v>37800</v>
      </c>
      <c r="Q2377" s="4">
        <v>36600</v>
      </c>
      <c r="R2377" s="4">
        <v>39700</v>
      </c>
    </row>
    <row r="2378" spans="1:18" hidden="1">
      <c r="A2378" s="10" t="s">
        <v>3589</v>
      </c>
      <c r="B2378" s="10" t="str">
        <f t="shared" si="75"/>
        <v>SULA200C113</v>
      </c>
      <c r="C2378" s="4" t="s">
        <v>3355</v>
      </c>
      <c r="D2378" s="4" t="s">
        <v>84</v>
      </c>
      <c r="E2378" s="4" t="s">
        <v>327</v>
      </c>
      <c r="F2378" s="4">
        <v>0.24099999999999999</v>
      </c>
      <c r="G2378" s="4">
        <v>48</v>
      </c>
      <c r="H2378" s="4" t="s">
        <v>22</v>
      </c>
      <c r="I2378" s="3">
        <v>32000</v>
      </c>
      <c r="J2378" s="3">
        <v>35300</v>
      </c>
      <c r="K2378" s="3">
        <v>32000</v>
      </c>
      <c r="L2378" s="3">
        <v>35300</v>
      </c>
      <c r="M2378" s="3">
        <v>32300</v>
      </c>
      <c r="N2378" s="3">
        <v>35300</v>
      </c>
      <c r="O2378" s="11">
        <v>34900</v>
      </c>
      <c r="P2378" s="11">
        <v>37800</v>
      </c>
      <c r="Q2378" s="4">
        <v>36600</v>
      </c>
      <c r="R2378" s="4">
        <v>39700</v>
      </c>
    </row>
    <row r="2379" spans="1:18" hidden="1">
      <c r="A2379" s="10" t="s">
        <v>3590</v>
      </c>
      <c r="B2379" s="10" t="str">
        <f t="shared" si="75"/>
        <v>SULA200C114</v>
      </c>
      <c r="C2379" s="4" t="s">
        <v>3357</v>
      </c>
      <c r="D2379" s="4" t="s">
        <v>84</v>
      </c>
      <c r="E2379" s="4" t="s">
        <v>327</v>
      </c>
      <c r="F2379" s="4">
        <v>0.24</v>
      </c>
      <c r="G2379" s="4">
        <v>48</v>
      </c>
      <c r="H2379" s="4" t="s">
        <v>22</v>
      </c>
      <c r="I2379" s="3">
        <v>32000</v>
      </c>
      <c r="J2379" s="3">
        <v>35300</v>
      </c>
      <c r="K2379" s="3">
        <v>32000</v>
      </c>
      <c r="L2379" s="3">
        <v>35300</v>
      </c>
      <c r="M2379" s="3">
        <v>32300</v>
      </c>
      <c r="N2379" s="3">
        <v>35300</v>
      </c>
      <c r="O2379" s="11">
        <v>34900</v>
      </c>
      <c r="P2379" s="11">
        <v>37800</v>
      </c>
      <c r="Q2379" s="4">
        <v>36600</v>
      </c>
      <c r="R2379" s="4">
        <v>39700</v>
      </c>
    </row>
    <row r="2380" spans="1:18" hidden="1">
      <c r="A2380" s="10" t="s">
        <v>3591</v>
      </c>
      <c r="B2380" s="10" t="str">
        <f t="shared" si="75"/>
        <v>SULA200C115</v>
      </c>
      <c r="C2380" s="4" t="s">
        <v>3359</v>
      </c>
      <c r="D2380" s="4" t="s">
        <v>84</v>
      </c>
      <c r="E2380" s="4" t="s">
        <v>327</v>
      </c>
      <c r="F2380" s="4">
        <v>0.24099999999999999</v>
      </c>
      <c r="G2380" s="4">
        <v>48</v>
      </c>
      <c r="H2380" s="4" t="s">
        <v>22</v>
      </c>
      <c r="I2380" s="3">
        <v>32000</v>
      </c>
      <c r="J2380" s="3">
        <v>35300</v>
      </c>
      <c r="K2380" s="3">
        <v>32000</v>
      </c>
      <c r="L2380" s="3">
        <v>35300</v>
      </c>
      <c r="M2380" s="3">
        <v>32300</v>
      </c>
      <c r="N2380" s="3">
        <v>35300</v>
      </c>
      <c r="O2380" s="11">
        <v>34900</v>
      </c>
      <c r="P2380" s="11">
        <v>37800</v>
      </c>
      <c r="Q2380" s="4">
        <v>36600</v>
      </c>
      <c r="R2380" s="4">
        <v>39700</v>
      </c>
    </row>
    <row r="2381" spans="1:18" hidden="1">
      <c r="A2381" s="10" t="s">
        <v>3592</v>
      </c>
      <c r="B2381" s="10" t="str">
        <f t="shared" si="75"/>
        <v>SULA200C116</v>
      </c>
      <c r="C2381" s="4" t="s">
        <v>3361</v>
      </c>
      <c r="D2381" s="4" t="s">
        <v>84</v>
      </c>
      <c r="E2381" s="4" t="s">
        <v>327</v>
      </c>
      <c r="F2381" s="4">
        <v>0.245</v>
      </c>
      <c r="G2381" s="4">
        <v>48</v>
      </c>
      <c r="H2381" s="4" t="s">
        <v>22</v>
      </c>
      <c r="I2381" s="3">
        <v>32000</v>
      </c>
      <c r="J2381" s="3">
        <v>35300</v>
      </c>
      <c r="K2381" s="3">
        <v>32000</v>
      </c>
      <c r="L2381" s="3">
        <v>35300</v>
      </c>
      <c r="M2381" s="3">
        <v>32300</v>
      </c>
      <c r="N2381" s="3">
        <v>35300</v>
      </c>
      <c r="O2381" s="11">
        <v>34900</v>
      </c>
      <c r="P2381" s="11">
        <v>37800</v>
      </c>
      <c r="Q2381" s="4">
        <v>36600</v>
      </c>
      <c r="R2381" s="4">
        <v>39700</v>
      </c>
    </row>
    <row r="2382" spans="1:18" hidden="1">
      <c r="A2382" s="10" t="s">
        <v>3593</v>
      </c>
      <c r="B2382" s="10" t="str">
        <f t="shared" si="75"/>
        <v>SULA200C117</v>
      </c>
      <c r="C2382" s="4" t="s">
        <v>3363</v>
      </c>
      <c r="D2382" s="4" t="s">
        <v>84</v>
      </c>
      <c r="E2382" s="4" t="s">
        <v>327</v>
      </c>
      <c r="F2382" s="4">
        <v>0.23799999999999999</v>
      </c>
      <c r="G2382" s="4">
        <v>48</v>
      </c>
      <c r="H2382" s="4" t="s">
        <v>22</v>
      </c>
      <c r="I2382" s="3">
        <v>32000</v>
      </c>
      <c r="J2382" s="3">
        <v>35300</v>
      </c>
      <c r="K2382" s="3">
        <v>32000</v>
      </c>
      <c r="L2382" s="3">
        <v>35300</v>
      </c>
      <c r="M2382" s="3">
        <v>32300</v>
      </c>
      <c r="N2382" s="3">
        <v>35300</v>
      </c>
      <c r="O2382" s="11">
        <v>34900</v>
      </c>
      <c r="P2382" s="11">
        <v>37800</v>
      </c>
      <c r="Q2382" s="4">
        <v>36600</v>
      </c>
      <c r="R2382" s="4">
        <v>39700</v>
      </c>
    </row>
    <row r="2383" spans="1:18" hidden="1">
      <c r="A2383" s="10" t="s">
        <v>3594</v>
      </c>
      <c r="B2383" s="10" t="str">
        <f t="shared" si="75"/>
        <v>SULA200C118</v>
      </c>
      <c r="C2383" s="4" t="s">
        <v>3365</v>
      </c>
      <c r="D2383" s="4" t="s">
        <v>84</v>
      </c>
      <c r="E2383" s="4" t="s">
        <v>327</v>
      </c>
      <c r="F2383" s="4">
        <v>0.24399999999999999</v>
      </c>
      <c r="G2383" s="4">
        <v>48</v>
      </c>
      <c r="H2383" s="4" t="s">
        <v>22</v>
      </c>
      <c r="I2383" s="3">
        <v>32000</v>
      </c>
      <c r="J2383" s="3">
        <v>35300</v>
      </c>
      <c r="K2383" s="3">
        <v>32000</v>
      </c>
      <c r="L2383" s="3">
        <v>35300</v>
      </c>
      <c r="M2383" s="3">
        <v>32300</v>
      </c>
      <c r="N2383" s="3">
        <v>35300</v>
      </c>
      <c r="O2383" s="11">
        <v>34900</v>
      </c>
      <c r="P2383" s="11">
        <v>37800</v>
      </c>
      <c r="Q2383" s="4">
        <v>36600</v>
      </c>
      <c r="R2383" s="4">
        <v>39700</v>
      </c>
    </row>
    <row r="2384" spans="1:18" hidden="1">
      <c r="A2384" s="10" t="s">
        <v>3595</v>
      </c>
      <c r="B2384" s="10" t="str">
        <f t="shared" si="75"/>
        <v>SULA200C119</v>
      </c>
      <c r="C2384" s="4" t="s">
        <v>3367</v>
      </c>
      <c r="D2384" s="4" t="s">
        <v>84</v>
      </c>
      <c r="E2384" s="4" t="s">
        <v>327</v>
      </c>
      <c r="F2384" s="4">
        <v>0.24</v>
      </c>
      <c r="G2384" s="4">
        <v>48</v>
      </c>
      <c r="H2384" s="4" t="s">
        <v>22</v>
      </c>
      <c r="I2384" s="3">
        <v>32000</v>
      </c>
      <c r="J2384" s="3">
        <v>35300</v>
      </c>
      <c r="K2384" s="3">
        <v>32000</v>
      </c>
      <c r="L2384" s="3">
        <v>35300</v>
      </c>
      <c r="M2384" s="3">
        <v>32300</v>
      </c>
      <c r="N2384" s="3">
        <v>35300</v>
      </c>
      <c r="O2384" s="11">
        <v>34900</v>
      </c>
      <c r="P2384" s="11">
        <v>37800</v>
      </c>
      <c r="Q2384" s="4">
        <v>36600</v>
      </c>
      <c r="R2384" s="4">
        <v>39700</v>
      </c>
    </row>
    <row r="2385" spans="1:18" hidden="1">
      <c r="A2385" s="10" t="s">
        <v>3596</v>
      </c>
      <c r="B2385" s="10" t="str">
        <f t="shared" si="75"/>
        <v>SULA200C120</v>
      </c>
      <c r="C2385" s="4" t="s">
        <v>3597</v>
      </c>
      <c r="D2385" s="4" t="s">
        <v>84</v>
      </c>
      <c r="E2385" s="4" t="s">
        <v>327</v>
      </c>
      <c r="F2385" s="4">
        <v>0.247</v>
      </c>
      <c r="G2385" s="4">
        <v>48</v>
      </c>
      <c r="H2385" s="4" t="s">
        <v>22</v>
      </c>
      <c r="I2385" s="3">
        <v>32000</v>
      </c>
      <c r="J2385" s="3">
        <v>35300</v>
      </c>
      <c r="K2385" s="3">
        <v>32000</v>
      </c>
      <c r="L2385" s="3">
        <v>35300</v>
      </c>
      <c r="M2385" s="3">
        <v>32300</v>
      </c>
      <c r="N2385" s="3">
        <v>35300</v>
      </c>
      <c r="O2385" s="11">
        <v>34900</v>
      </c>
      <c r="P2385" s="11">
        <v>37800</v>
      </c>
      <c r="Q2385" s="4">
        <v>36600</v>
      </c>
      <c r="R2385" s="4">
        <v>39700</v>
      </c>
    </row>
    <row r="2386" spans="1:18" hidden="1">
      <c r="A2386" s="10" t="s">
        <v>3598</v>
      </c>
      <c r="B2386" s="10" t="str">
        <f t="shared" si="75"/>
        <v>SULA200C121</v>
      </c>
      <c r="C2386" s="4" t="s">
        <v>3371</v>
      </c>
      <c r="D2386" s="4" t="s">
        <v>84</v>
      </c>
      <c r="E2386" s="4" t="s">
        <v>327</v>
      </c>
      <c r="F2386" s="4">
        <v>0.247</v>
      </c>
      <c r="G2386" s="4">
        <v>48</v>
      </c>
      <c r="H2386" s="4" t="s">
        <v>22</v>
      </c>
      <c r="I2386" s="3">
        <v>32000</v>
      </c>
      <c r="J2386" s="3">
        <v>35300</v>
      </c>
      <c r="K2386" s="3">
        <v>32000</v>
      </c>
      <c r="L2386" s="3">
        <v>35300</v>
      </c>
      <c r="M2386" s="3">
        <v>32300</v>
      </c>
      <c r="N2386" s="3">
        <v>35300</v>
      </c>
      <c r="O2386" s="11">
        <v>34900</v>
      </c>
      <c r="P2386" s="11">
        <v>37800</v>
      </c>
      <c r="Q2386" s="4">
        <v>36600</v>
      </c>
      <c r="R2386" s="4">
        <v>39700</v>
      </c>
    </row>
    <row r="2387" spans="1:18" hidden="1">
      <c r="A2387" s="10" t="s">
        <v>3599</v>
      </c>
      <c r="B2387" s="10" t="str">
        <f t="shared" si="75"/>
        <v>SULA200C122</v>
      </c>
      <c r="C2387" s="4" t="s">
        <v>3373</v>
      </c>
      <c r="D2387" s="4" t="s">
        <v>84</v>
      </c>
      <c r="E2387" s="4" t="s">
        <v>327</v>
      </c>
      <c r="F2387" s="4">
        <v>0.23899999999999999</v>
      </c>
      <c r="G2387" s="4">
        <v>48</v>
      </c>
      <c r="H2387" s="4" t="s">
        <v>22</v>
      </c>
      <c r="I2387" s="3">
        <v>32000</v>
      </c>
      <c r="J2387" s="3">
        <v>35300</v>
      </c>
      <c r="K2387" s="3">
        <v>32000</v>
      </c>
      <c r="L2387" s="3">
        <v>35300</v>
      </c>
      <c r="M2387" s="3">
        <v>32300</v>
      </c>
      <c r="N2387" s="3">
        <v>35300</v>
      </c>
      <c r="O2387" s="11">
        <v>34900</v>
      </c>
      <c r="P2387" s="11">
        <v>37800</v>
      </c>
      <c r="Q2387" s="4">
        <v>36600</v>
      </c>
      <c r="R2387" s="4">
        <v>39700</v>
      </c>
    </row>
    <row r="2388" spans="1:18" hidden="1">
      <c r="A2388" s="10" t="s">
        <v>3600</v>
      </c>
      <c r="B2388" s="10" t="str">
        <f t="shared" si="75"/>
        <v>SULA200C123</v>
      </c>
      <c r="C2388" s="4" t="s">
        <v>3375</v>
      </c>
      <c r="D2388" s="4" t="s">
        <v>84</v>
      </c>
      <c r="E2388" s="4" t="s">
        <v>327</v>
      </c>
      <c r="F2388" s="4">
        <v>0.24399999999999999</v>
      </c>
      <c r="G2388" s="4">
        <v>48</v>
      </c>
      <c r="H2388" s="4" t="s">
        <v>22</v>
      </c>
      <c r="I2388" s="3">
        <v>32000</v>
      </c>
      <c r="J2388" s="3">
        <v>35300</v>
      </c>
      <c r="K2388" s="3">
        <v>32000</v>
      </c>
      <c r="L2388" s="3">
        <v>35300</v>
      </c>
      <c r="M2388" s="3">
        <v>32300</v>
      </c>
      <c r="N2388" s="3">
        <v>35300</v>
      </c>
      <c r="O2388" s="11">
        <v>34900</v>
      </c>
      <c r="P2388" s="11">
        <v>37800</v>
      </c>
      <c r="Q2388" s="4">
        <v>36600</v>
      </c>
      <c r="R2388" s="4">
        <v>39700</v>
      </c>
    </row>
    <row r="2389" spans="1:18" hidden="1">
      <c r="A2389" s="10" t="s">
        <v>3601</v>
      </c>
      <c r="B2389" s="10" t="str">
        <f t="shared" si="75"/>
        <v>SULA200C124</v>
      </c>
      <c r="C2389" s="4" t="s">
        <v>3377</v>
      </c>
      <c r="D2389" s="4" t="s">
        <v>84</v>
      </c>
      <c r="E2389" s="4" t="s">
        <v>327</v>
      </c>
      <c r="F2389" s="4">
        <v>0.24199999999999999</v>
      </c>
      <c r="G2389" s="4">
        <v>48</v>
      </c>
      <c r="H2389" s="4" t="s">
        <v>22</v>
      </c>
      <c r="I2389" s="3">
        <v>32000</v>
      </c>
      <c r="J2389" s="3">
        <v>35300</v>
      </c>
      <c r="K2389" s="3">
        <v>32000</v>
      </c>
      <c r="L2389" s="3">
        <v>35300</v>
      </c>
      <c r="M2389" s="3">
        <v>32300</v>
      </c>
      <c r="N2389" s="3">
        <v>35300</v>
      </c>
      <c r="O2389" s="11">
        <v>34900</v>
      </c>
      <c r="P2389" s="11">
        <v>37800</v>
      </c>
      <c r="Q2389" s="4">
        <v>36600</v>
      </c>
      <c r="R2389" s="4">
        <v>39700</v>
      </c>
    </row>
    <row r="2390" spans="1:18" hidden="1">
      <c r="A2390" s="10" t="s">
        <v>3602</v>
      </c>
      <c r="B2390" s="10" t="str">
        <f t="shared" si="75"/>
        <v>SULA200C125</v>
      </c>
      <c r="C2390" s="4" t="s">
        <v>3379</v>
      </c>
      <c r="D2390" s="4" t="s">
        <v>84</v>
      </c>
      <c r="E2390" s="4" t="s">
        <v>327</v>
      </c>
      <c r="F2390" s="4">
        <v>0.248</v>
      </c>
      <c r="G2390" s="4">
        <v>48</v>
      </c>
      <c r="H2390" s="4" t="s">
        <v>22</v>
      </c>
      <c r="I2390" s="3">
        <v>32000</v>
      </c>
      <c r="J2390" s="3">
        <v>35300</v>
      </c>
      <c r="K2390" s="3">
        <v>32000</v>
      </c>
      <c r="L2390" s="3">
        <v>35300</v>
      </c>
      <c r="M2390" s="3">
        <v>32300</v>
      </c>
      <c r="N2390" s="3">
        <v>35300</v>
      </c>
      <c r="O2390" s="11">
        <v>34900</v>
      </c>
      <c r="P2390" s="11">
        <v>37800</v>
      </c>
      <c r="Q2390" s="4">
        <v>36600</v>
      </c>
      <c r="R2390" s="4">
        <v>39700</v>
      </c>
    </row>
    <row r="2391" spans="1:18" hidden="1">
      <c r="A2391" s="10" t="s">
        <v>3603</v>
      </c>
      <c r="B2391" s="10" t="str">
        <f t="shared" si="75"/>
        <v>SULA200C130</v>
      </c>
      <c r="C2391" s="4" t="s">
        <v>3381</v>
      </c>
      <c r="D2391" s="4" t="s">
        <v>84</v>
      </c>
      <c r="E2391" s="4" t="s">
        <v>327</v>
      </c>
      <c r="F2391" s="4">
        <v>0.27700000000000002</v>
      </c>
      <c r="G2391" s="4">
        <v>48</v>
      </c>
      <c r="H2391" s="4" t="s">
        <v>22</v>
      </c>
      <c r="I2391" s="3">
        <v>32000</v>
      </c>
      <c r="J2391" s="3">
        <v>35300</v>
      </c>
      <c r="K2391" s="3">
        <v>32000</v>
      </c>
      <c r="L2391" s="3">
        <v>35300</v>
      </c>
      <c r="M2391" s="3">
        <v>32300</v>
      </c>
      <c r="N2391" s="3">
        <v>35300</v>
      </c>
      <c r="O2391" s="11">
        <v>34900</v>
      </c>
      <c r="P2391" s="11">
        <v>37800</v>
      </c>
      <c r="Q2391" s="4">
        <v>36600</v>
      </c>
      <c r="R2391" s="4">
        <v>39700</v>
      </c>
    </row>
    <row r="2392" spans="1:18" hidden="1">
      <c r="A2392" s="10" t="s">
        <v>3604</v>
      </c>
      <c r="B2392" s="10" t="str">
        <f t="shared" si="75"/>
        <v>SULA200C131</v>
      </c>
      <c r="C2392" s="4" t="s">
        <v>3383</v>
      </c>
      <c r="D2392" s="4" t="s">
        <v>84</v>
      </c>
      <c r="E2392" s="4" t="s">
        <v>327</v>
      </c>
      <c r="F2392" s="4">
        <v>0.24299999999999999</v>
      </c>
      <c r="G2392" s="4">
        <v>48</v>
      </c>
      <c r="H2392" s="4" t="s">
        <v>22</v>
      </c>
      <c r="I2392" s="3">
        <v>32000</v>
      </c>
      <c r="J2392" s="3">
        <v>35300</v>
      </c>
      <c r="K2392" s="3">
        <v>32000</v>
      </c>
      <c r="L2392" s="3">
        <v>35300</v>
      </c>
      <c r="M2392" s="3">
        <v>32300</v>
      </c>
      <c r="N2392" s="3">
        <v>35300</v>
      </c>
      <c r="O2392" s="11">
        <v>34900</v>
      </c>
      <c r="P2392" s="11">
        <v>37800</v>
      </c>
      <c r="Q2392" s="4">
        <v>36600</v>
      </c>
      <c r="R2392" s="4">
        <v>39700</v>
      </c>
    </row>
    <row r="2393" spans="1:18" hidden="1">
      <c r="A2393" s="10" t="s">
        <v>3605</v>
      </c>
      <c r="B2393" s="10" t="str">
        <f t="shared" si="75"/>
        <v>SULA200C132</v>
      </c>
      <c r="C2393" s="4" t="s">
        <v>3606</v>
      </c>
      <c r="D2393" s="4" t="s">
        <v>84</v>
      </c>
      <c r="E2393" s="4" t="s">
        <v>327</v>
      </c>
      <c r="F2393" s="4">
        <v>0.24199999999999999</v>
      </c>
      <c r="G2393" s="4">
        <v>48</v>
      </c>
      <c r="H2393" s="4" t="s">
        <v>22</v>
      </c>
      <c r="I2393" s="3">
        <v>32000</v>
      </c>
      <c r="J2393" s="3">
        <v>35300</v>
      </c>
      <c r="K2393" s="3">
        <v>32000</v>
      </c>
      <c r="L2393" s="3">
        <v>35300</v>
      </c>
      <c r="M2393" s="3">
        <v>32300</v>
      </c>
      <c r="N2393" s="3">
        <v>35300</v>
      </c>
      <c r="O2393" s="11">
        <v>34900</v>
      </c>
      <c r="P2393" s="11">
        <v>37800</v>
      </c>
      <c r="Q2393" s="4">
        <v>36600</v>
      </c>
      <c r="R2393" s="4">
        <v>39700</v>
      </c>
    </row>
    <row r="2394" spans="1:18" hidden="1">
      <c r="A2394" s="10" t="s">
        <v>3607</v>
      </c>
      <c r="B2394" s="10" t="str">
        <f t="shared" si="75"/>
        <v>SULA200C133</v>
      </c>
      <c r="C2394" s="4" t="s">
        <v>3387</v>
      </c>
      <c r="D2394" s="4" t="s">
        <v>84</v>
      </c>
      <c r="E2394" s="4" t="s">
        <v>327</v>
      </c>
      <c r="F2394" s="4">
        <v>0.24199999999999999</v>
      </c>
      <c r="G2394" s="4">
        <v>48</v>
      </c>
      <c r="H2394" s="4" t="s">
        <v>22</v>
      </c>
      <c r="I2394" s="3">
        <v>32000</v>
      </c>
      <c r="J2394" s="3">
        <v>35300</v>
      </c>
      <c r="K2394" s="3">
        <v>32000</v>
      </c>
      <c r="L2394" s="3">
        <v>35300</v>
      </c>
      <c r="M2394" s="3">
        <v>32300</v>
      </c>
      <c r="N2394" s="3">
        <v>35300</v>
      </c>
      <c r="O2394" s="11">
        <v>34900</v>
      </c>
      <c r="P2394" s="11">
        <v>37800</v>
      </c>
      <c r="Q2394" s="4">
        <v>36600</v>
      </c>
      <c r="R2394" s="4">
        <v>39700</v>
      </c>
    </row>
    <row r="2395" spans="1:18" hidden="1">
      <c r="A2395" s="10" t="s">
        <v>3608</v>
      </c>
      <c r="B2395" s="10" t="str">
        <f t="shared" si="75"/>
        <v>SULA200C134</v>
      </c>
      <c r="C2395" s="4" t="s">
        <v>3389</v>
      </c>
      <c r="D2395" s="4" t="s">
        <v>84</v>
      </c>
      <c r="E2395" s="4" t="s">
        <v>327</v>
      </c>
      <c r="F2395" s="4">
        <v>0.245</v>
      </c>
      <c r="G2395" s="4">
        <v>48</v>
      </c>
      <c r="H2395" s="4" t="s">
        <v>22</v>
      </c>
      <c r="I2395" s="3">
        <v>32000</v>
      </c>
      <c r="J2395" s="3">
        <v>35300</v>
      </c>
      <c r="K2395" s="3">
        <v>32000</v>
      </c>
      <c r="L2395" s="3">
        <v>35300</v>
      </c>
      <c r="M2395" s="3">
        <v>32300</v>
      </c>
      <c r="N2395" s="3">
        <v>35300</v>
      </c>
      <c r="O2395" s="11">
        <v>34900</v>
      </c>
      <c r="P2395" s="11">
        <v>37800</v>
      </c>
      <c r="Q2395" s="4">
        <v>36600</v>
      </c>
      <c r="R2395" s="4">
        <v>39700</v>
      </c>
    </row>
    <row r="2396" spans="1:18" hidden="1">
      <c r="A2396" s="10" t="s">
        <v>3609</v>
      </c>
      <c r="B2396" s="10" t="str">
        <f t="shared" si="75"/>
        <v>SULA200C1342</v>
      </c>
      <c r="C2396" s="4" t="s">
        <v>3391</v>
      </c>
      <c r="D2396" s="4" t="s">
        <v>84</v>
      </c>
      <c r="E2396" s="4" t="s">
        <v>327</v>
      </c>
      <c r="F2396" s="4">
        <v>0.247</v>
      </c>
      <c r="G2396" s="4">
        <v>48</v>
      </c>
      <c r="H2396" s="4" t="s">
        <v>22</v>
      </c>
      <c r="I2396" s="3">
        <v>25400</v>
      </c>
      <c r="J2396" s="3">
        <v>28200</v>
      </c>
      <c r="K2396" s="3">
        <v>25400</v>
      </c>
      <c r="L2396" s="3">
        <v>28200</v>
      </c>
      <c r="M2396" s="3">
        <v>25700</v>
      </c>
      <c r="N2396" s="3">
        <v>28200</v>
      </c>
      <c r="O2396" s="11">
        <v>27800</v>
      </c>
      <c r="P2396" s="11">
        <v>30300</v>
      </c>
      <c r="Q2396" s="4">
        <v>29200</v>
      </c>
      <c r="R2396" s="4">
        <v>31900</v>
      </c>
    </row>
    <row r="2397" spans="1:18" hidden="1">
      <c r="A2397" s="10" t="s">
        <v>3610</v>
      </c>
      <c r="B2397" s="10" t="str">
        <f t="shared" si="75"/>
        <v>SULA200C135</v>
      </c>
      <c r="C2397" s="4" t="s">
        <v>3393</v>
      </c>
      <c r="D2397" s="4" t="s">
        <v>84</v>
      </c>
      <c r="E2397" s="4" t="s">
        <v>327</v>
      </c>
      <c r="F2397" s="4">
        <v>0.24299999999999999</v>
      </c>
      <c r="G2397" s="4">
        <v>48</v>
      </c>
      <c r="H2397" s="4" t="s">
        <v>22</v>
      </c>
      <c r="I2397" s="3">
        <v>32000</v>
      </c>
      <c r="J2397" s="3">
        <v>35300</v>
      </c>
      <c r="K2397" s="3">
        <v>32000</v>
      </c>
      <c r="L2397" s="3">
        <v>35300</v>
      </c>
      <c r="M2397" s="3">
        <v>32300</v>
      </c>
      <c r="N2397" s="3">
        <v>35300</v>
      </c>
      <c r="O2397" s="11">
        <v>34900</v>
      </c>
      <c r="P2397" s="11">
        <v>37800</v>
      </c>
      <c r="Q2397" s="4">
        <v>36600</v>
      </c>
      <c r="R2397" s="4">
        <v>39700</v>
      </c>
    </row>
    <row r="2398" spans="1:18" hidden="1">
      <c r="A2398" s="10" t="s">
        <v>3611</v>
      </c>
      <c r="B2398" s="10" t="str">
        <f t="shared" si="75"/>
        <v>SULA200C1407</v>
      </c>
      <c r="C2398" s="4" t="s">
        <v>3395</v>
      </c>
      <c r="D2398" s="4" t="s">
        <v>84</v>
      </c>
      <c r="E2398" s="4" t="s">
        <v>327</v>
      </c>
      <c r="F2398" s="4">
        <v>0.255</v>
      </c>
      <c r="G2398" s="4">
        <v>48</v>
      </c>
      <c r="H2398" s="4" t="s">
        <v>22</v>
      </c>
      <c r="I2398" s="3">
        <v>25400</v>
      </c>
      <c r="J2398" s="3">
        <v>28200</v>
      </c>
      <c r="K2398" s="3">
        <v>25400</v>
      </c>
      <c r="L2398" s="3">
        <v>28200</v>
      </c>
      <c r="M2398" s="3">
        <v>25700</v>
      </c>
      <c r="N2398" s="3">
        <v>28200</v>
      </c>
      <c r="O2398" s="11">
        <v>27800</v>
      </c>
      <c r="P2398" s="11">
        <v>30300</v>
      </c>
      <c r="Q2398" s="4">
        <v>29200</v>
      </c>
      <c r="R2398" s="4">
        <v>31900</v>
      </c>
    </row>
    <row r="2399" spans="1:18" hidden="1">
      <c r="A2399" s="10" t="s">
        <v>3612</v>
      </c>
      <c r="B2399" s="10" t="str">
        <f t="shared" si="75"/>
        <v>SULA200C1414</v>
      </c>
      <c r="C2399" s="4" t="s">
        <v>3397</v>
      </c>
      <c r="D2399" s="4" t="s">
        <v>84</v>
      </c>
      <c r="E2399" s="4" t="s">
        <v>327</v>
      </c>
      <c r="F2399" s="4">
        <v>0.27700000000000002</v>
      </c>
      <c r="G2399" s="4">
        <v>48</v>
      </c>
      <c r="H2399" s="4" t="s">
        <v>22</v>
      </c>
      <c r="I2399" s="3">
        <v>25400</v>
      </c>
      <c r="J2399" s="3">
        <v>28200</v>
      </c>
      <c r="K2399" s="3">
        <v>25400</v>
      </c>
      <c r="L2399" s="3">
        <v>28200</v>
      </c>
      <c r="M2399" s="3">
        <v>25700</v>
      </c>
      <c r="N2399" s="3">
        <v>28200</v>
      </c>
      <c r="O2399" s="11">
        <v>27800</v>
      </c>
      <c r="P2399" s="11">
        <v>30300</v>
      </c>
      <c r="Q2399" s="4">
        <v>29200</v>
      </c>
      <c r="R2399" s="4">
        <v>31900</v>
      </c>
    </row>
    <row r="2400" spans="1:18" hidden="1">
      <c r="A2400" s="10" t="s">
        <v>3613</v>
      </c>
      <c r="B2400" s="10" t="str">
        <f t="shared" si="75"/>
        <v>SULA200C142</v>
      </c>
      <c r="C2400" s="4" t="s">
        <v>3399</v>
      </c>
      <c r="D2400" s="4" t="s">
        <v>84</v>
      </c>
      <c r="E2400" s="4" t="s">
        <v>327</v>
      </c>
      <c r="F2400" s="4">
        <v>0.27700000000000002</v>
      </c>
      <c r="G2400" s="4">
        <v>48</v>
      </c>
      <c r="H2400" s="4" t="s">
        <v>22</v>
      </c>
      <c r="I2400" s="3">
        <v>25400</v>
      </c>
      <c r="J2400" s="3">
        <v>28200</v>
      </c>
      <c r="K2400" s="3">
        <v>25400</v>
      </c>
      <c r="L2400" s="3">
        <v>28200</v>
      </c>
      <c r="M2400" s="3">
        <v>25700</v>
      </c>
      <c r="N2400" s="3">
        <v>28200</v>
      </c>
      <c r="O2400" s="11">
        <v>27800</v>
      </c>
      <c r="P2400" s="11">
        <v>30300</v>
      </c>
      <c r="Q2400" s="4">
        <v>29200</v>
      </c>
      <c r="R2400" s="4">
        <v>31900</v>
      </c>
    </row>
    <row r="2401" spans="1:18" hidden="1">
      <c r="A2401" s="10" t="s">
        <v>3614</v>
      </c>
      <c r="B2401" s="10" t="str">
        <f t="shared" si="75"/>
        <v>SULA200C15</v>
      </c>
      <c r="C2401" s="4" t="s">
        <v>3401</v>
      </c>
      <c r="D2401" s="4" t="s">
        <v>84</v>
      </c>
      <c r="E2401" s="4" t="s">
        <v>327</v>
      </c>
      <c r="F2401" s="4">
        <v>0.255</v>
      </c>
      <c r="G2401" s="4">
        <v>48</v>
      </c>
      <c r="H2401" s="4" t="s">
        <v>22</v>
      </c>
      <c r="I2401" s="3">
        <v>25400</v>
      </c>
      <c r="J2401" s="3">
        <v>28200</v>
      </c>
      <c r="K2401" s="3">
        <v>25400</v>
      </c>
      <c r="L2401" s="3">
        <v>28200</v>
      </c>
      <c r="M2401" s="3">
        <v>25700</v>
      </c>
      <c r="N2401" s="3">
        <v>28200</v>
      </c>
      <c r="O2401" s="11">
        <v>27800</v>
      </c>
      <c r="P2401" s="11">
        <v>30300</v>
      </c>
      <c r="Q2401" s="4">
        <v>29200</v>
      </c>
      <c r="R2401" s="4">
        <v>31900</v>
      </c>
    </row>
    <row r="2402" spans="1:18" hidden="1">
      <c r="A2402" s="10" t="s">
        <v>3615</v>
      </c>
      <c r="B2402" s="10" t="str">
        <f t="shared" si="75"/>
        <v>SULA200C162</v>
      </c>
      <c r="C2402" s="4" t="s">
        <v>3403</v>
      </c>
      <c r="D2402" s="4" t="s">
        <v>84</v>
      </c>
      <c r="E2402" s="4" t="s">
        <v>327</v>
      </c>
      <c r="F2402" s="4">
        <v>0.253</v>
      </c>
      <c r="G2402" s="4">
        <v>48</v>
      </c>
      <c r="H2402" s="4" t="s">
        <v>22</v>
      </c>
      <c r="I2402" s="3">
        <v>25400</v>
      </c>
      <c r="J2402" s="3">
        <v>28200</v>
      </c>
      <c r="K2402" s="3">
        <v>25400</v>
      </c>
      <c r="L2402" s="3">
        <v>28200</v>
      </c>
      <c r="M2402" s="3">
        <v>25700</v>
      </c>
      <c r="N2402" s="3">
        <v>28200</v>
      </c>
      <c r="O2402" s="11">
        <v>27800</v>
      </c>
      <c r="P2402" s="11">
        <v>30300</v>
      </c>
      <c r="Q2402" s="4">
        <v>29200</v>
      </c>
      <c r="R2402" s="4">
        <v>31900</v>
      </c>
    </row>
    <row r="2403" spans="1:18" hidden="1">
      <c r="A2403" s="10" t="s">
        <v>3616</v>
      </c>
      <c r="B2403" s="10" t="str">
        <f t="shared" si="75"/>
        <v>SULA200C165</v>
      </c>
      <c r="C2403" s="4" t="s">
        <v>3405</v>
      </c>
      <c r="D2403" s="4" t="s">
        <v>84</v>
      </c>
      <c r="E2403" s="4" t="s">
        <v>327</v>
      </c>
      <c r="F2403" s="4">
        <v>0.26300000000000001</v>
      </c>
      <c r="G2403" s="4">
        <v>48</v>
      </c>
      <c r="H2403" s="4" t="s">
        <v>22</v>
      </c>
      <c r="I2403" s="3">
        <v>25400</v>
      </c>
      <c r="J2403" s="3">
        <v>28200</v>
      </c>
      <c r="K2403" s="3">
        <v>25400</v>
      </c>
      <c r="L2403" s="3">
        <v>28200</v>
      </c>
      <c r="M2403" s="3">
        <v>25700</v>
      </c>
      <c r="N2403" s="3">
        <v>28200</v>
      </c>
      <c r="O2403" s="11">
        <v>27800</v>
      </c>
      <c r="P2403" s="11">
        <v>30300</v>
      </c>
      <c r="Q2403" s="4">
        <v>29200</v>
      </c>
      <c r="R2403" s="4">
        <v>31900</v>
      </c>
    </row>
    <row r="2404" spans="1:18" hidden="1">
      <c r="A2404" s="10" t="s">
        <v>3617</v>
      </c>
      <c r="B2404" s="10" t="str">
        <f t="shared" si="75"/>
        <v>SULA200C171</v>
      </c>
      <c r="C2404" s="4" t="s">
        <v>3407</v>
      </c>
      <c r="D2404" s="4" t="s">
        <v>84</v>
      </c>
      <c r="E2404" s="4" t="s">
        <v>327</v>
      </c>
      <c r="F2404" s="4">
        <v>0.27700000000000002</v>
      </c>
      <c r="G2404" s="4">
        <v>48</v>
      </c>
      <c r="H2404" s="4" t="s">
        <v>22</v>
      </c>
      <c r="I2404" s="3">
        <v>25400</v>
      </c>
      <c r="J2404" s="3">
        <v>28200</v>
      </c>
      <c r="K2404" s="3">
        <v>25400</v>
      </c>
      <c r="L2404" s="3">
        <v>28200</v>
      </c>
      <c r="M2404" s="3">
        <v>25700</v>
      </c>
      <c r="N2404" s="3">
        <v>28200</v>
      </c>
      <c r="O2404" s="11">
        <v>27800</v>
      </c>
      <c r="P2404" s="11">
        <v>30300</v>
      </c>
      <c r="Q2404" s="4">
        <v>29200</v>
      </c>
      <c r="R2404" s="4">
        <v>31900</v>
      </c>
    </row>
    <row r="2405" spans="1:18" hidden="1">
      <c r="A2405" s="10" t="s">
        <v>3618</v>
      </c>
      <c r="B2405" s="10" t="str">
        <f t="shared" si="75"/>
        <v>SULA200C174</v>
      </c>
      <c r="C2405" s="4" t="s">
        <v>3409</v>
      </c>
      <c r="D2405" s="4" t="s">
        <v>84</v>
      </c>
      <c r="E2405" s="4" t="s">
        <v>327</v>
      </c>
      <c r="F2405" s="4">
        <v>0.27700000000000002</v>
      </c>
      <c r="G2405" s="4">
        <v>48</v>
      </c>
      <c r="H2405" s="4" t="s">
        <v>22</v>
      </c>
      <c r="I2405" s="3">
        <v>25400</v>
      </c>
      <c r="J2405" s="3">
        <v>28200</v>
      </c>
      <c r="K2405" s="3">
        <v>25400</v>
      </c>
      <c r="L2405" s="3">
        <v>28200</v>
      </c>
      <c r="M2405" s="3">
        <v>25700</v>
      </c>
      <c r="N2405" s="3">
        <v>28200</v>
      </c>
      <c r="O2405" s="11">
        <v>27800</v>
      </c>
      <c r="P2405" s="11">
        <v>30300</v>
      </c>
      <c r="Q2405" s="4">
        <v>29200</v>
      </c>
      <c r="R2405" s="4">
        <v>31900</v>
      </c>
    </row>
    <row r="2406" spans="1:18" hidden="1">
      <c r="A2406" s="10" t="s">
        <v>3619</v>
      </c>
      <c r="B2406" s="10" t="str">
        <f t="shared" si="75"/>
        <v>SULA200C2030</v>
      </c>
      <c r="C2406" s="4" t="s">
        <v>3411</v>
      </c>
      <c r="D2406" s="4" t="s">
        <v>84</v>
      </c>
      <c r="E2406" s="4" t="s">
        <v>327</v>
      </c>
      <c r="F2406" s="4">
        <v>0.27700000000000002</v>
      </c>
      <c r="G2406" s="4">
        <v>48</v>
      </c>
      <c r="H2406" s="4" t="s">
        <v>22</v>
      </c>
      <c r="I2406" s="3">
        <v>35700</v>
      </c>
      <c r="J2406" s="3">
        <v>39300</v>
      </c>
      <c r="K2406" s="3">
        <v>35700</v>
      </c>
      <c r="L2406" s="3">
        <v>39300</v>
      </c>
      <c r="M2406" s="3">
        <v>32300</v>
      </c>
      <c r="N2406" s="3">
        <v>35300</v>
      </c>
      <c r="O2406" s="11">
        <v>34900</v>
      </c>
      <c r="P2406" s="11">
        <v>37800</v>
      </c>
      <c r="Q2406" s="4">
        <v>36600</v>
      </c>
      <c r="R2406" s="4">
        <v>39700</v>
      </c>
    </row>
    <row r="2407" spans="1:18" hidden="1">
      <c r="A2407" s="10" t="s">
        <v>3620</v>
      </c>
      <c r="B2407" s="10" t="str">
        <f t="shared" si="75"/>
        <v>SULA200C2031</v>
      </c>
      <c r="C2407" s="4" t="s">
        <v>3413</v>
      </c>
      <c r="D2407" s="4" t="s">
        <v>84</v>
      </c>
      <c r="E2407" s="4" t="s">
        <v>327</v>
      </c>
      <c r="F2407" s="4">
        <v>0.27700000000000002</v>
      </c>
      <c r="G2407" s="4">
        <v>48</v>
      </c>
      <c r="H2407" s="4" t="s">
        <v>22</v>
      </c>
      <c r="I2407" s="3">
        <v>35700</v>
      </c>
      <c r="J2407" s="3">
        <v>39300</v>
      </c>
      <c r="K2407" s="3">
        <v>35700</v>
      </c>
      <c r="L2407" s="3">
        <v>39300</v>
      </c>
      <c r="M2407" s="3">
        <v>32300</v>
      </c>
      <c r="N2407" s="3">
        <v>35300</v>
      </c>
      <c r="O2407" s="11">
        <v>34900</v>
      </c>
      <c r="P2407" s="11">
        <v>37800</v>
      </c>
      <c r="Q2407" s="4">
        <v>36600</v>
      </c>
      <c r="R2407" s="4">
        <v>39700</v>
      </c>
    </row>
    <row r="2408" spans="1:18" hidden="1">
      <c r="A2408" s="10" t="s">
        <v>3621</v>
      </c>
      <c r="B2408" s="10" t="str">
        <f t="shared" si="75"/>
        <v>SULA200C2032</v>
      </c>
      <c r="C2408" s="4" t="s">
        <v>3415</v>
      </c>
      <c r="D2408" s="4" t="s">
        <v>84</v>
      </c>
      <c r="E2408" s="4" t="s">
        <v>327</v>
      </c>
      <c r="F2408" s="4">
        <v>0.27700000000000002</v>
      </c>
      <c r="G2408" s="4">
        <v>48</v>
      </c>
      <c r="H2408" s="4" t="s">
        <v>22</v>
      </c>
      <c r="I2408" s="3">
        <v>35700</v>
      </c>
      <c r="J2408" s="3">
        <v>39300</v>
      </c>
      <c r="K2408" s="3">
        <v>35700</v>
      </c>
      <c r="L2408" s="3">
        <v>39300</v>
      </c>
      <c r="M2408" s="3">
        <v>32300</v>
      </c>
      <c r="N2408" s="3">
        <v>35300</v>
      </c>
      <c r="O2408" s="11">
        <v>34900</v>
      </c>
      <c r="P2408" s="11">
        <v>37800</v>
      </c>
      <c r="Q2408" s="4">
        <v>36600</v>
      </c>
      <c r="R2408" s="4">
        <v>39700</v>
      </c>
    </row>
    <row r="2409" spans="1:18" hidden="1">
      <c r="A2409" s="10" t="s">
        <v>3622</v>
      </c>
      <c r="B2409" s="10" t="str">
        <f t="shared" si="75"/>
        <v>SULA200C2033</v>
      </c>
      <c r="C2409" s="4" t="s">
        <v>3417</v>
      </c>
      <c r="D2409" s="4" t="s">
        <v>84</v>
      </c>
      <c r="E2409" s="4" t="s">
        <v>327</v>
      </c>
      <c r="F2409" s="4">
        <v>0.24099999999999999</v>
      </c>
      <c r="G2409" s="4">
        <v>48</v>
      </c>
      <c r="H2409" s="4" t="s">
        <v>22</v>
      </c>
      <c r="I2409" s="3">
        <v>35700</v>
      </c>
      <c r="J2409" s="3">
        <v>39300</v>
      </c>
      <c r="K2409" s="3">
        <v>35700</v>
      </c>
      <c r="L2409" s="3">
        <v>39300</v>
      </c>
      <c r="M2409" s="3">
        <v>32300</v>
      </c>
      <c r="N2409" s="3">
        <v>35300</v>
      </c>
      <c r="O2409" s="11">
        <v>34900</v>
      </c>
      <c r="P2409" s="11">
        <v>37800</v>
      </c>
      <c r="Q2409" s="4">
        <v>36600</v>
      </c>
      <c r="R2409" s="4">
        <v>39700</v>
      </c>
    </row>
    <row r="2410" spans="1:18" hidden="1">
      <c r="A2410" s="10" t="s">
        <v>3623</v>
      </c>
      <c r="B2410" s="10" t="str">
        <f t="shared" si="75"/>
        <v>SULA200C2034</v>
      </c>
      <c r="C2410" s="4" t="s">
        <v>3419</v>
      </c>
      <c r="D2410" s="4" t="s">
        <v>84</v>
      </c>
      <c r="E2410" s="4" t="s">
        <v>327</v>
      </c>
      <c r="F2410" s="4">
        <v>0.24099999999999999</v>
      </c>
      <c r="G2410" s="4">
        <v>48</v>
      </c>
      <c r="H2410" s="4" t="s">
        <v>22</v>
      </c>
      <c r="I2410" s="3">
        <v>35700</v>
      </c>
      <c r="J2410" s="3">
        <v>39300</v>
      </c>
      <c r="K2410" s="3">
        <v>35700</v>
      </c>
      <c r="L2410" s="3">
        <v>39300</v>
      </c>
      <c r="M2410" s="3">
        <v>32300</v>
      </c>
      <c r="N2410" s="3">
        <v>35300</v>
      </c>
      <c r="O2410" s="11">
        <v>34900</v>
      </c>
      <c r="P2410" s="11">
        <v>37800</v>
      </c>
      <c r="Q2410" s="4">
        <v>36600</v>
      </c>
      <c r="R2410" s="4">
        <v>39700</v>
      </c>
    </row>
    <row r="2411" spans="1:18" hidden="1">
      <c r="A2411" s="10" t="s">
        <v>3624</v>
      </c>
      <c r="B2411" s="10" t="str">
        <f t="shared" si="75"/>
        <v>SULA200C2035</v>
      </c>
      <c r="C2411" s="4" t="s">
        <v>3421</v>
      </c>
      <c r="D2411" s="4" t="s">
        <v>84</v>
      </c>
      <c r="E2411" s="4" t="s">
        <v>327</v>
      </c>
      <c r="F2411" s="4">
        <v>0.27700000000000002</v>
      </c>
      <c r="G2411" s="4">
        <v>48</v>
      </c>
      <c r="H2411" s="4" t="s">
        <v>22</v>
      </c>
      <c r="I2411" s="3">
        <v>35700</v>
      </c>
      <c r="J2411" s="3">
        <v>39300</v>
      </c>
      <c r="K2411" s="3">
        <v>35700</v>
      </c>
      <c r="L2411" s="3">
        <v>39300</v>
      </c>
      <c r="M2411" s="3">
        <v>32300</v>
      </c>
      <c r="N2411" s="3">
        <v>35300</v>
      </c>
      <c r="O2411" s="11">
        <v>34900</v>
      </c>
      <c r="P2411" s="11">
        <v>37800</v>
      </c>
      <c r="Q2411" s="4">
        <v>36600</v>
      </c>
      <c r="R2411" s="4">
        <v>39700</v>
      </c>
    </row>
    <row r="2412" spans="1:18" hidden="1">
      <c r="A2412" s="10" t="s">
        <v>3625</v>
      </c>
      <c r="B2412" s="10" t="str">
        <f t="shared" si="75"/>
        <v>SULA200C2036</v>
      </c>
      <c r="C2412" s="4" t="s">
        <v>3423</v>
      </c>
      <c r="D2412" s="4" t="s">
        <v>84</v>
      </c>
      <c r="E2412" s="4" t="s">
        <v>327</v>
      </c>
      <c r="F2412" s="4">
        <v>0.27700000000000002</v>
      </c>
      <c r="G2412" s="4">
        <v>48</v>
      </c>
      <c r="H2412" s="4" t="s">
        <v>22</v>
      </c>
      <c r="I2412" s="3">
        <v>35700</v>
      </c>
      <c r="J2412" s="3">
        <v>39300</v>
      </c>
      <c r="K2412" s="3">
        <v>35700</v>
      </c>
      <c r="L2412" s="3">
        <v>39300</v>
      </c>
      <c r="M2412" s="3">
        <v>32300</v>
      </c>
      <c r="N2412" s="3">
        <v>35300</v>
      </c>
      <c r="O2412" s="11">
        <v>34900</v>
      </c>
      <c r="P2412" s="11">
        <v>37800</v>
      </c>
      <c r="Q2412" s="4">
        <v>36600</v>
      </c>
      <c r="R2412" s="4">
        <v>39700</v>
      </c>
    </row>
    <row r="2413" spans="1:18" hidden="1">
      <c r="A2413" s="10" t="s">
        <v>3626</v>
      </c>
      <c r="B2413" s="10" t="str">
        <f t="shared" si="75"/>
        <v>SULA200C2037</v>
      </c>
      <c r="C2413" s="4" t="s">
        <v>3425</v>
      </c>
      <c r="D2413" s="4" t="s">
        <v>84</v>
      </c>
      <c r="E2413" s="4" t="s">
        <v>327</v>
      </c>
      <c r="F2413" s="4">
        <v>0.24</v>
      </c>
      <c r="G2413" s="4">
        <v>48</v>
      </c>
      <c r="H2413" s="4" t="s">
        <v>22</v>
      </c>
      <c r="I2413" s="3">
        <v>35700</v>
      </c>
      <c r="J2413" s="3">
        <v>39300</v>
      </c>
      <c r="K2413" s="3">
        <v>35700</v>
      </c>
      <c r="L2413" s="3">
        <v>39300</v>
      </c>
      <c r="M2413" s="3">
        <v>32300</v>
      </c>
      <c r="N2413" s="3">
        <v>35300</v>
      </c>
      <c r="O2413" s="11">
        <v>34900</v>
      </c>
      <c r="P2413" s="11">
        <v>37800</v>
      </c>
      <c r="Q2413" s="4">
        <v>36600</v>
      </c>
      <c r="R2413" s="4">
        <v>39700</v>
      </c>
    </row>
    <row r="2414" spans="1:18" hidden="1">
      <c r="A2414" s="10" t="s">
        <v>3627</v>
      </c>
      <c r="B2414" s="10" t="str">
        <f t="shared" si="75"/>
        <v>SULA200C205</v>
      </c>
      <c r="C2414" s="4" t="s">
        <v>3427</v>
      </c>
      <c r="D2414" s="4" t="s">
        <v>84</v>
      </c>
      <c r="E2414" s="4" t="s">
        <v>327</v>
      </c>
      <c r="F2414" s="4">
        <v>0.25</v>
      </c>
      <c r="G2414" s="4">
        <v>48</v>
      </c>
      <c r="H2414" s="4" t="s">
        <v>22</v>
      </c>
      <c r="I2414" s="3">
        <v>32000</v>
      </c>
      <c r="J2414" s="3">
        <v>35300</v>
      </c>
      <c r="K2414" s="3">
        <v>32000</v>
      </c>
      <c r="L2414" s="3">
        <v>35300</v>
      </c>
      <c r="M2414" s="3">
        <v>32300</v>
      </c>
      <c r="N2414" s="3">
        <v>35300</v>
      </c>
      <c r="O2414" s="11">
        <v>34900</v>
      </c>
      <c r="P2414" s="11">
        <v>37800</v>
      </c>
      <c r="Q2414" s="4">
        <v>36600</v>
      </c>
      <c r="R2414" s="4">
        <v>39700</v>
      </c>
    </row>
    <row r="2415" spans="1:18" hidden="1">
      <c r="A2415" s="10" t="s">
        <v>3628</v>
      </c>
      <c r="B2415" s="10" t="str">
        <f t="shared" si="75"/>
        <v>SULA200C2050</v>
      </c>
      <c r="C2415" s="4" t="s">
        <v>3429</v>
      </c>
      <c r="D2415" s="4" t="s">
        <v>84</v>
      </c>
      <c r="E2415" s="4" t="s">
        <v>327</v>
      </c>
      <c r="F2415" s="4">
        <v>0.251</v>
      </c>
      <c r="G2415" s="4">
        <v>48</v>
      </c>
      <c r="H2415" s="4" t="s">
        <v>22</v>
      </c>
      <c r="I2415" s="3">
        <v>35700</v>
      </c>
      <c r="J2415" s="3">
        <v>39300</v>
      </c>
      <c r="K2415" s="3">
        <v>35700</v>
      </c>
      <c r="L2415" s="3">
        <v>39300</v>
      </c>
      <c r="M2415" s="3">
        <v>32300</v>
      </c>
      <c r="N2415" s="3">
        <v>35300</v>
      </c>
      <c r="O2415" s="11">
        <v>34900</v>
      </c>
      <c r="P2415" s="11">
        <v>37800</v>
      </c>
      <c r="Q2415" s="4">
        <v>36600</v>
      </c>
      <c r="R2415" s="4">
        <v>39700</v>
      </c>
    </row>
    <row r="2416" spans="1:18" hidden="1">
      <c r="A2416" s="10" t="s">
        <v>3629</v>
      </c>
      <c r="B2416" s="10" t="str">
        <f t="shared" si="75"/>
        <v>SULA200C2051</v>
      </c>
      <c r="C2416" s="4" t="s">
        <v>3431</v>
      </c>
      <c r="D2416" s="4" t="s">
        <v>84</v>
      </c>
      <c r="E2416" s="4" t="s">
        <v>327</v>
      </c>
      <c r="F2416" s="4">
        <v>0.24299999999999999</v>
      </c>
      <c r="G2416" s="4">
        <v>48</v>
      </c>
      <c r="H2416" s="4" t="s">
        <v>22</v>
      </c>
      <c r="I2416" s="3">
        <v>35700</v>
      </c>
      <c r="J2416" s="3">
        <v>39300</v>
      </c>
      <c r="K2416" s="3">
        <v>35700</v>
      </c>
      <c r="L2416" s="3">
        <v>39300</v>
      </c>
      <c r="M2416" s="3">
        <v>32300</v>
      </c>
      <c r="N2416" s="3">
        <v>35300</v>
      </c>
      <c r="O2416" s="11">
        <v>34900</v>
      </c>
      <c r="P2416" s="11">
        <v>37800</v>
      </c>
      <c r="Q2416" s="4">
        <v>36600</v>
      </c>
      <c r="R2416" s="4">
        <v>39700</v>
      </c>
    </row>
    <row r="2417" spans="1:18" hidden="1">
      <c r="A2417" s="10" t="s">
        <v>3630</v>
      </c>
      <c r="B2417" s="10" t="str">
        <f t="shared" si="75"/>
        <v>SULA200C2052</v>
      </c>
      <c r="C2417" s="4" t="s">
        <v>3433</v>
      </c>
      <c r="D2417" s="4" t="s">
        <v>84</v>
      </c>
      <c r="E2417" s="4" t="s">
        <v>327</v>
      </c>
      <c r="F2417" s="4">
        <v>0.27700000000000002</v>
      </c>
      <c r="G2417" s="4">
        <v>48</v>
      </c>
      <c r="H2417" s="4" t="s">
        <v>22</v>
      </c>
      <c r="I2417" s="3">
        <v>35700</v>
      </c>
      <c r="J2417" s="3">
        <v>39300</v>
      </c>
      <c r="K2417" s="3">
        <v>35700</v>
      </c>
      <c r="L2417" s="3">
        <v>39300</v>
      </c>
      <c r="M2417" s="3">
        <v>32300</v>
      </c>
      <c r="N2417" s="3">
        <v>35300</v>
      </c>
      <c r="O2417" s="11">
        <v>34900</v>
      </c>
      <c r="P2417" s="11">
        <v>37800</v>
      </c>
      <c r="Q2417" s="4">
        <v>36600</v>
      </c>
      <c r="R2417" s="4">
        <v>39700</v>
      </c>
    </row>
    <row r="2418" spans="1:18" hidden="1">
      <c r="A2418" s="10" t="s">
        <v>3631</v>
      </c>
      <c r="B2418" s="10" t="str">
        <f t="shared" si="75"/>
        <v>SULA200C2053</v>
      </c>
      <c r="C2418" s="4" t="s">
        <v>3435</v>
      </c>
      <c r="D2418" s="4" t="s">
        <v>84</v>
      </c>
      <c r="E2418" s="4" t="s">
        <v>327</v>
      </c>
      <c r="F2418" s="4">
        <v>0.23899999999999999</v>
      </c>
      <c r="G2418" s="4">
        <v>48</v>
      </c>
      <c r="H2418" s="4" t="s">
        <v>22</v>
      </c>
      <c r="I2418" s="3">
        <v>35700</v>
      </c>
      <c r="J2418" s="3">
        <v>39300</v>
      </c>
      <c r="K2418" s="3">
        <v>35700</v>
      </c>
      <c r="L2418" s="3">
        <v>39300</v>
      </c>
      <c r="M2418" s="3">
        <v>32300</v>
      </c>
      <c r="N2418" s="3">
        <v>35300</v>
      </c>
      <c r="O2418" s="11">
        <v>34900</v>
      </c>
      <c r="P2418" s="11">
        <v>37800</v>
      </c>
      <c r="Q2418" s="4">
        <v>36600</v>
      </c>
      <c r="R2418" s="4">
        <v>39700</v>
      </c>
    </row>
    <row r="2419" spans="1:18" hidden="1">
      <c r="A2419" s="10" t="s">
        <v>3632</v>
      </c>
      <c r="B2419" s="10" t="str">
        <f t="shared" si="75"/>
        <v>SULA200C2054</v>
      </c>
      <c r="C2419" s="4" t="s">
        <v>3437</v>
      </c>
      <c r="D2419" s="4" t="s">
        <v>84</v>
      </c>
      <c r="E2419" s="4" t="s">
        <v>327</v>
      </c>
      <c r="F2419" s="4">
        <v>0.27700000000000002</v>
      </c>
      <c r="G2419" s="4">
        <v>48</v>
      </c>
      <c r="H2419" s="4" t="s">
        <v>22</v>
      </c>
      <c r="I2419" s="3">
        <v>35700</v>
      </c>
      <c r="J2419" s="3">
        <v>39300</v>
      </c>
      <c r="K2419" s="3">
        <v>35700</v>
      </c>
      <c r="L2419" s="3">
        <v>39300</v>
      </c>
      <c r="M2419" s="3">
        <v>32300</v>
      </c>
      <c r="N2419" s="3">
        <v>35300</v>
      </c>
      <c r="O2419" s="11">
        <v>34900</v>
      </c>
      <c r="P2419" s="11">
        <v>37800</v>
      </c>
      <c r="Q2419" s="4">
        <v>36600</v>
      </c>
      <c r="R2419" s="4">
        <v>39700</v>
      </c>
    </row>
    <row r="2420" spans="1:18" hidden="1">
      <c r="A2420" s="10" t="s">
        <v>3633</v>
      </c>
      <c r="B2420" s="10" t="str">
        <f t="shared" si="75"/>
        <v>SULA200C2055</v>
      </c>
      <c r="C2420" s="4" t="s">
        <v>3439</v>
      </c>
      <c r="D2420" s="4" t="s">
        <v>84</v>
      </c>
      <c r="E2420" s="4" t="s">
        <v>327</v>
      </c>
      <c r="F2420" s="4">
        <v>0.27700000000000002</v>
      </c>
      <c r="G2420" s="4">
        <v>48</v>
      </c>
      <c r="H2420" s="4" t="s">
        <v>22</v>
      </c>
      <c r="I2420" s="3">
        <v>35700</v>
      </c>
      <c r="J2420" s="3">
        <v>39300</v>
      </c>
      <c r="K2420" s="3">
        <v>35700</v>
      </c>
      <c r="L2420" s="3">
        <v>39300</v>
      </c>
      <c r="M2420" s="3">
        <v>32300</v>
      </c>
      <c r="N2420" s="3">
        <v>35300</v>
      </c>
      <c r="O2420" s="11">
        <v>34900</v>
      </c>
      <c r="P2420" s="11">
        <v>37800</v>
      </c>
      <c r="Q2420" s="4">
        <v>36600</v>
      </c>
      <c r="R2420" s="4">
        <v>39700</v>
      </c>
    </row>
    <row r="2421" spans="1:18" hidden="1">
      <c r="A2421" s="10" t="s">
        <v>3634</v>
      </c>
      <c r="B2421" s="10" t="str">
        <f t="shared" ref="B2421:B2484" si="76">A2421</f>
        <v>SULA200C2056</v>
      </c>
      <c r="C2421" s="4" t="s">
        <v>3441</v>
      </c>
      <c r="D2421" s="4" t="s">
        <v>84</v>
      </c>
      <c r="E2421" s="4" t="s">
        <v>327</v>
      </c>
      <c r="F2421" s="4">
        <v>0.27700000000000002</v>
      </c>
      <c r="G2421" s="4">
        <v>48</v>
      </c>
      <c r="H2421" s="4" t="s">
        <v>22</v>
      </c>
      <c r="I2421" s="3">
        <v>35700</v>
      </c>
      <c r="J2421" s="3">
        <v>39300</v>
      </c>
      <c r="K2421" s="3">
        <v>35700</v>
      </c>
      <c r="L2421" s="3">
        <v>39300</v>
      </c>
      <c r="M2421" s="3">
        <v>32300</v>
      </c>
      <c r="N2421" s="3">
        <v>35300</v>
      </c>
      <c r="O2421" s="11">
        <v>34900</v>
      </c>
      <c r="P2421" s="11">
        <v>37800</v>
      </c>
      <c r="Q2421" s="4">
        <v>36600</v>
      </c>
      <c r="R2421" s="4">
        <v>39700</v>
      </c>
    </row>
    <row r="2422" spans="1:18" hidden="1">
      <c r="A2422" s="10" t="s">
        <v>3635</v>
      </c>
      <c r="B2422" s="10" t="str">
        <f t="shared" si="76"/>
        <v>SULA200C2057</v>
      </c>
      <c r="C2422" s="4" t="s">
        <v>3443</v>
      </c>
      <c r="D2422" s="4" t="s">
        <v>84</v>
      </c>
      <c r="E2422" s="4" t="s">
        <v>327</v>
      </c>
      <c r="F2422" s="4">
        <v>0.27700000000000002</v>
      </c>
      <c r="G2422" s="4">
        <v>48</v>
      </c>
      <c r="H2422" s="4" t="s">
        <v>22</v>
      </c>
      <c r="I2422" s="3">
        <v>35700</v>
      </c>
      <c r="J2422" s="3">
        <v>39300</v>
      </c>
      <c r="K2422" s="3">
        <v>35700</v>
      </c>
      <c r="L2422" s="3">
        <v>39300</v>
      </c>
      <c r="M2422" s="3">
        <v>32300</v>
      </c>
      <c r="N2422" s="3">
        <v>35300</v>
      </c>
      <c r="O2422" s="11">
        <v>34900</v>
      </c>
      <c r="P2422" s="11">
        <v>37800</v>
      </c>
      <c r="Q2422" s="4">
        <v>36600</v>
      </c>
      <c r="R2422" s="4">
        <v>39700</v>
      </c>
    </row>
    <row r="2423" spans="1:18" hidden="1">
      <c r="A2423" s="10" t="s">
        <v>3636</v>
      </c>
      <c r="B2423" s="10" t="str">
        <f t="shared" si="76"/>
        <v>SULA200C2179</v>
      </c>
      <c r="C2423" s="4" t="s">
        <v>3445</v>
      </c>
      <c r="D2423" s="4" t="s">
        <v>84</v>
      </c>
      <c r="E2423" s="4" t="s">
        <v>327</v>
      </c>
      <c r="F2423" s="4">
        <v>0.27700000000000002</v>
      </c>
      <c r="G2423" s="4">
        <v>48</v>
      </c>
      <c r="H2423" s="4" t="s">
        <v>22</v>
      </c>
      <c r="I2423" s="3">
        <v>25400</v>
      </c>
      <c r="J2423" s="3">
        <v>28200</v>
      </c>
      <c r="K2423" s="3">
        <v>25400</v>
      </c>
      <c r="L2423" s="3">
        <v>28200</v>
      </c>
      <c r="M2423" s="3">
        <v>25700</v>
      </c>
      <c r="N2423" s="3">
        <v>28200</v>
      </c>
      <c r="O2423" s="11">
        <v>27800</v>
      </c>
      <c r="P2423" s="11">
        <v>30300</v>
      </c>
      <c r="Q2423" s="4">
        <v>29200</v>
      </c>
      <c r="R2423" s="4">
        <v>31900</v>
      </c>
    </row>
    <row r="2424" spans="1:18" hidden="1">
      <c r="A2424" s="10" t="s">
        <v>3637</v>
      </c>
      <c r="B2424" s="10" t="str">
        <f t="shared" si="76"/>
        <v>SULA200C222</v>
      </c>
      <c r="C2424" s="4" t="s">
        <v>3447</v>
      </c>
      <c r="D2424" s="4" t="s">
        <v>84</v>
      </c>
      <c r="E2424" s="4" t="s">
        <v>327</v>
      </c>
      <c r="F2424" s="4">
        <v>0.24</v>
      </c>
      <c r="G2424" s="4">
        <v>48</v>
      </c>
      <c r="H2424" s="4" t="s">
        <v>22</v>
      </c>
      <c r="I2424" s="3">
        <v>24200</v>
      </c>
      <c r="J2424" s="3">
        <v>26900</v>
      </c>
      <c r="K2424" s="3">
        <v>24200</v>
      </c>
      <c r="L2424" s="3">
        <v>26900</v>
      </c>
      <c r="M2424" s="3">
        <v>24400</v>
      </c>
      <c r="N2424" s="3">
        <v>26900</v>
      </c>
      <c r="O2424" s="11">
        <v>26400</v>
      </c>
      <c r="P2424" s="11">
        <v>28900</v>
      </c>
      <c r="Q2424" s="4">
        <v>27700</v>
      </c>
      <c r="R2424" s="4">
        <v>30400</v>
      </c>
    </row>
    <row r="2425" spans="1:18" hidden="1">
      <c r="A2425" s="10" t="s">
        <v>3638</v>
      </c>
      <c r="B2425" s="10" t="str">
        <f t="shared" si="76"/>
        <v>SULA200C260</v>
      </c>
      <c r="C2425" s="4" t="s">
        <v>3639</v>
      </c>
      <c r="D2425" s="4" t="s">
        <v>84</v>
      </c>
      <c r="E2425" s="4" t="s">
        <v>327</v>
      </c>
      <c r="F2425" s="4">
        <v>0.255</v>
      </c>
      <c r="G2425" s="4">
        <v>48</v>
      </c>
      <c r="H2425" s="4" t="s">
        <v>22</v>
      </c>
      <c r="I2425" s="3">
        <v>23700</v>
      </c>
      <c r="J2425" s="3">
        <v>26300</v>
      </c>
      <c r="K2425" s="3">
        <v>23700</v>
      </c>
      <c r="L2425" s="3">
        <v>26300</v>
      </c>
      <c r="M2425" s="3">
        <v>23900</v>
      </c>
      <c r="N2425" s="3">
        <v>26300</v>
      </c>
      <c r="O2425" s="11">
        <v>25800</v>
      </c>
      <c r="P2425" s="11">
        <v>28200</v>
      </c>
      <c r="Q2425" s="4"/>
      <c r="R2425" s="4"/>
    </row>
    <row r="2426" spans="1:18" hidden="1">
      <c r="A2426" s="10" t="s">
        <v>3640</v>
      </c>
      <c r="B2426" s="10" t="str">
        <f t="shared" si="76"/>
        <v>SULA200C270</v>
      </c>
      <c r="C2426" s="4" t="s">
        <v>3451</v>
      </c>
      <c r="D2426" s="4" t="s">
        <v>84</v>
      </c>
      <c r="E2426" s="4" t="s">
        <v>327</v>
      </c>
      <c r="F2426" s="4">
        <v>0.27700000000000002</v>
      </c>
      <c r="G2426" s="4">
        <v>48</v>
      </c>
      <c r="H2426" s="4" t="s">
        <v>22</v>
      </c>
      <c r="I2426" s="3">
        <v>23700</v>
      </c>
      <c r="J2426" s="3">
        <v>26300</v>
      </c>
      <c r="K2426" s="3">
        <v>23700</v>
      </c>
      <c r="L2426" s="3">
        <v>26300</v>
      </c>
      <c r="M2426" s="3">
        <v>23900</v>
      </c>
      <c r="N2426" s="3">
        <v>26300</v>
      </c>
      <c r="O2426" s="11">
        <v>25800</v>
      </c>
      <c r="P2426" s="11">
        <v>28200</v>
      </c>
      <c r="Q2426" s="4"/>
      <c r="R2426" s="4"/>
    </row>
    <row r="2427" spans="1:18" hidden="1">
      <c r="A2427" s="10" t="s">
        <v>3641</v>
      </c>
      <c r="B2427" s="10" t="str">
        <f t="shared" si="76"/>
        <v>SULA200C301</v>
      </c>
      <c r="C2427" s="4" t="s">
        <v>3453</v>
      </c>
      <c r="D2427" s="4" t="s">
        <v>84</v>
      </c>
      <c r="E2427" s="4" t="s">
        <v>327</v>
      </c>
      <c r="F2427" s="4">
        <v>0.27700000000000002</v>
      </c>
      <c r="G2427" s="4">
        <v>48</v>
      </c>
      <c r="H2427" s="4" t="s">
        <v>22</v>
      </c>
      <c r="I2427" s="3">
        <v>25400</v>
      </c>
      <c r="J2427" s="3">
        <v>28200</v>
      </c>
      <c r="K2427" s="3">
        <v>25400</v>
      </c>
      <c r="L2427" s="3">
        <v>28200</v>
      </c>
      <c r="M2427" s="3">
        <v>25700</v>
      </c>
      <c r="N2427" s="3">
        <v>28200</v>
      </c>
      <c r="O2427" s="11">
        <v>27800</v>
      </c>
      <c r="P2427" s="11">
        <v>30300</v>
      </c>
      <c r="Q2427" s="4">
        <v>29200</v>
      </c>
      <c r="R2427" s="4">
        <v>31900</v>
      </c>
    </row>
    <row r="2428" spans="1:18" hidden="1">
      <c r="A2428" s="10" t="s">
        <v>3642</v>
      </c>
      <c r="B2428" s="10" t="str">
        <f t="shared" si="76"/>
        <v>SULA200C302</v>
      </c>
      <c r="C2428" s="4" t="s">
        <v>3455</v>
      </c>
      <c r="D2428" s="4" t="s">
        <v>84</v>
      </c>
      <c r="E2428" s="4" t="s">
        <v>327</v>
      </c>
      <c r="F2428" s="4">
        <v>0.26700000000000002</v>
      </c>
      <c r="G2428" s="4">
        <v>48</v>
      </c>
      <c r="H2428" s="4" t="s">
        <v>22</v>
      </c>
      <c r="I2428" s="3">
        <v>25400</v>
      </c>
      <c r="J2428" s="3">
        <v>28200</v>
      </c>
      <c r="K2428" s="3">
        <v>25400</v>
      </c>
      <c r="L2428" s="3">
        <v>28200</v>
      </c>
      <c r="M2428" s="3">
        <v>25700</v>
      </c>
      <c r="N2428" s="3">
        <v>28200</v>
      </c>
      <c r="O2428" s="11">
        <v>27800</v>
      </c>
      <c r="P2428" s="11">
        <v>30300</v>
      </c>
      <c r="Q2428" s="4">
        <v>29200</v>
      </c>
      <c r="R2428" s="4">
        <v>31900</v>
      </c>
    </row>
    <row r="2429" spans="1:18" hidden="1">
      <c r="A2429" s="10" t="s">
        <v>3643</v>
      </c>
      <c r="B2429" s="10" t="str">
        <f t="shared" si="76"/>
        <v>SULA200C310</v>
      </c>
      <c r="C2429" s="4" t="s">
        <v>3457</v>
      </c>
      <c r="D2429" s="4" t="s">
        <v>84</v>
      </c>
      <c r="E2429" s="4" t="s">
        <v>327</v>
      </c>
      <c r="F2429" s="4">
        <v>0.24299999999999999</v>
      </c>
      <c r="G2429" s="4">
        <v>48</v>
      </c>
      <c r="H2429" s="4" t="s">
        <v>22</v>
      </c>
      <c r="I2429" s="3">
        <v>32000</v>
      </c>
      <c r="J2429" s="3">
        <v>35300</v>
      </c>
      <c r="K2429" s="3">
        <v>32000</v>
      </c>
      <c r="L2429" s="3">
        <v>35300</v>
      </c>
      <c r="M2429" s="3">
        <v>32300</v>
      </c>
      <c r="N2429" s="3">
        <v>35300</v>
      </c>
      <c r="O2429" s="11">
        <v>34900</v>
      </c>
      <c r="P2429" s="11">
        <v>37800</v>
      </c>
      <c r="Q2429" s="4">
        <v>36600</v>
      </c>
      <c r="R2429" s="4">
        <v>39700</v>
      </c>
    </row>
    <row r="2430" spans="1:18" hidden="1">
      <c r="A2430" s="10" t="s">
        <v>3644</v>
      </c>
      <c r="B2430" s="10" t="str">
        <f t="shared" si="76"/>
        <v>SULA200C315</v>
      </c>
      <c r="C2430" s="4" t="s">
        <v>3459</v>
      </c>
      <c r="D2430" s="4" t="s">
        <v>84</v>
      </c>
      <c r="E2430" s="4" t="s">
        <v>327</v>
      </c>
      <c r="F2430" s="4">
        <v>0.24099999999999999</v>
      </c>
      <c r="G2430" s="4">
        <v>48</v>
      </c>
      <c r="H2430" s="4" t="s">
        <v>22</v>
      </c>
      <c r="I2430" s="3">
        <v>25400</v>
      </c>
      <c r="J2430" s="3">
        <v>28200</v>
      </c>
      <c r="K2430" s="3">
        <v>25400</v>
      </c>
      <c r="L2430" s="3">
        <v>28200</v>
      </c>
      <c r="M2430" s="3">
        <v>25700</v>
      </c>
      <c r="N2430" s="3">
        <v>28200</v>
      </c>
      <c r="O2430" s="11">
        <v>27800</v>
      </c>
      <c r="P2430" s="11">
        <v>30300</v>
      </c>
      <c r="Q2430" s="4">
        <v>29200</v>
      </c>
      <c r="R2430" s="4">
        <v>31900</v>
      </c>
    </row>
    <row r="2431" spans="1:18" hidden="1">
      <c r="A2431" s="10" t="s">
        <v>3645</v>
      </c>
      <c r="B2431" s="10" t="str">
        <f t="shared" si="76"/>
        <v>SULA200C318</v>
      </c>
      <c r="C2431" s="4" t="s">
        <v>3461</v>
      </c>
      <c r="D2431" s="4" t="s">
        <v>84</v>
      </c>
      <c r="E2431" s="4" t="s">
        <v>327</v>
      </c>
      <c r="F2431" s="4">
        <v>0.25600000000000001</v>
      </c>
      <c r="G2431" s="4">
        <v>48</v>
      </c>
      <c r="H2431" s="4" t="s">
        <v>22</v>
      </c>
      <c r="I2431" s="3">
        <v>25400</v>
      </c>
      <c r="J2431" s="3">
        <v>28200</v>
      </c>
      <c r="K2431" s="3">
        <v>25400</v>
      </c>
      <c r="L2431" s="3">
        <v>28200</v>
      </c>
      <c r="M2431" s="3">
        <v>25700</v>
      </c>
      <c r="N2431" s="3">
        <v>28200</v>
      </c>
      <c r="O2431" s="11">
        <v>27800</v>
      </c>
      <c r="P2431" s="11">
        <v>30300</v>
      </c>
      <c r="Q2431" s="4">
        <v>29200</v>
      </c>
      <c r="R2431" s="4">
        <v>31900</v>
      </c>
    </row>
    <row r="2432" spans="1:18" hidden="1">
      <c r="A2432" s="10" t="s">
        <v>3646</v>
      </c>
      <c r="B2432" s="10" t="str">
        <f t="shared" si="76"/>
        <v>SULA200C322</v>
      </c>
      <c r="C2432" s="4" t="s">
        <v>3463</v>
      </c>
      <c r="D2432" s="4" t="s">
        <v>84</v>
      </c>
      <c r="E2432" s="4" t="s">
        <v>327</v>
      </c>
      <c r="F2432" s="4">
        <v>0.27700000000000002</v>
      </c>
      <c r="G2432" s="4">
        <v>48</v>
      </c>
      <c r="H2432" s="4" t="s">
        <v>22</v>
      </c>
      <c r="I2432" s="3">
        <v>25400</v>
      </c>
      <c r="J2432" s="3">
        <v>28200</v>
      </c>
      <c r="K2432" s="3">
        <v>25400</v>
      </c>
      <c r="L2432" s="3">
        <v>28200</v>
      </c>
      <c r="M2432" s="3">
        <v>25700</v>
      </c>
      <c r="N2432" s="3">
        <v>28200</v>
      </c>
      <c r="O2432" s="11">
        <v>27800</v>
      </c>
      <c r="P2432" s="11">
        <v>30300</v>
      </c>
      <c r="Q2432" s="4">
        <v>29200</v>
      </c>
      <c r="R2432" s="4">
        <v>31900</v>
      </c>
    </row>
    <row r="2433" spans="1:18" hidden="1">
      <c r="A2433" s="10" t="s">
        <v>3647</v>
      </c>
      <c r="B2433" s="10" t="str">
        <f t="shared" si="76"/>
        <v>SULA200C33</v>
      </c>
      <c r="C2433" s="4" t="s">
        <v>3465</v>
      </c>
      <c r="D2433" s="4" t="s">
        <v>84</v>
      </c>
      <c r="E2433" s="4" t="s">
        <v>327</v>
      </c>
      <c r="F2433" s="4">
        <v>0.27200000000000002</v>
      </c>
      <c r="G2433" s="4">
        <v>48</v>
      </c>
      <c r="H2433" s="4" t="s">
        <v>22</v>
      </c>
      <c r="I2433" s="3">
        <v>25400</v>
      </c>
      <c r="J2433" s="3">
        <v>28200</v>
      </c>
      <c r="K2433" s="3">
        <v>25400</v>
      </c>
      <c r="L2433" s="3">
        <v>28200</v>
      </c>
      <c r="M2433" s="3">
        <v>25700</v>
      </c>
      <c r="N2433" s="3">
        <v>28200</v>
      </c>
      <c r="O2433" s="11">
        <v>27800</v>
      </c>
      <c r="P2433" s="11">
        <v>30300</v>
      </c>
      <c r="Q2433" s="4">
        <v>29200</v>
      </c>
      <c r="R2433" s="4">
        <v>31900</v>
      </c>
    </row>
    <row r="2434" spans="1:18" hidden="1">
      <c r="A2434" s="10" t="s">
        <v>3648</v>
      </c>
      <c r="B2434" s="10" t="str">
        <f t="shared" si="76"/>
        <v>SULA200C330</v>
      </c>
      <c r="C2434" s="4" t="s">
        <v>3467</v>
      </c>
      <c r="D2434" s="4" t="s">
        <v>84</v>
      </c>
      <c r="E2434" s="4" t="s">
        <v>327</v>
      </c>
      <c r="F2434" s="4">
        <v>0.27700000000000002</v>
      </c>
      <c r="G2434" s="4">
        <v>48</v>
      </c>
      <c r="H2434" s="4" t="s">
        <v>22</v>
      </c>
      <c r="I2434" s="3">
        <v>25400</v>
      </c>
      <c r="J2434" s="3">
        <v>28200</v>
      </c>
      <c r="K2434" s="3">
        <v>25400</v>
      </c>
      <c r="L2434" s="3">
        <v>28200</v>
      </c>
      <c r="M2434" s="3">
        <v>25700</v>
      </c>
      <c r="N2434" s="3">
        <v>28200</v>
      </c>
      <c r="O2434" s="11">
        <v>27800</v>
      </c>
      <c r="P2434" s="11">
        <v>30300</v>
      </c>
      <c r="Q2434" s="4">
        <v>29200</v>
      </c>
      <c r="R2434" s="4">
        <v>31900</v>
      </c>
    </row>
    <row r="2435" spans="1:18" hidden="1">
      <c r="A2435" s="10" t="s">
        <v>3649</v>
      </c>
      <c r="B2435" s="10" t="str">
        <f t="shared" si="76"/>
        <v>SULA200C342</v>
      </c>
      <c r="C2435" s="4" t="s">
        <v>3469</v>
      </c>
      <c r="D2435" s="4" t="s">
        <v>84</v>
      </c>
      <c r="E2435" s="4" t="s">
        <v>327</v>
      </c>
      <c r="F2435" s="4">
        <v>0.23799999999999999</v>
      </c>
      <c r="G2435" s="4">
        <v>48</v>
      </c>
      <c r="H2435" s="4" t="s">
        <v>22</v>
      </c>
      <c r="I2435" s="3">
        <v>32000</v>
      </c>
      <c r="J2435" s="3">
        <v>35300</v>
      </c>
      <c r="K2435" s="3">
        <v>32000</v>
      </c>
      <c r="L2435" s="3">
        <v>35300</v>
      </c>
      <c r="M2435" s="3">
        <v>32300</v>
      </c>
      <c r="N2435" s="3">
        <v>35300</v>
      </c>
      <c r="O2435" s="11">
        <v>34900</v>
      </c>
      <c r="P2435" s="11">
        <v>37800</v>
      </c>
      <c r="Q2435" s="4">
        <v>36600</v>
      </c>
      <c r="R2435" s="4">
        <v>39700</v>
      </c>
    </row>
    <row r="2436" spans="1:18" hidden="1">
      <c r="A2436" s="10" t="s">
        <v>3650</v>
      </c>
      <c r="B2436" s="10" t="str">
        <f t="shared" si="76"/>
        <v>SULA200C343</v>
      </c>
      <c r="C2436" s="4" t="s">
        <v>3471</v>
      </c>
      <c r="D2436" s="4" t="s">
        <v>84</v>
      </c>
      <c r="E2436" s="4" t="s">
        <v>327</v>
      </c>
      <c r="F2436" s="4">
        <v>0.24399999999999999</v>
      </c>
      <c r="G2436" s="4">
        <v>48</v>
      </c>
      <c r="H2436" s="4" t="s">
        <v>22</v>
      </c>
      <c r="I2436" s="3">
        <v>32000</v>
      </c>
      <c r="J2436" s="3">
        <v>35300</v>
      </c>
      <c r="K2436" s="3">
        <v>32000</v>
      </c>
      <c r="L2436" s="3">
        <v>35300</v>
      </c>
      <c r="M2436" s="3">
        <v>32300</v>
      </c>
      <c r="N2436" s="3">
        <v>35300</v>
      </c>
      <c r="O2436" s="11">
        <v>34900</v>
      </c>
      <c r="P2436" s="11">
        <v>37800</v>
      </c>
      <c r="Q2436" s="4">
        <v>36600</v>
      </c>
      <c r="R2436" s="4">
        <v>39700</v>
      </c>
    </row>
    <row r="2437" spans="1:18" hidden="1">
      <c r="A2437" s="10" t="s">
        <v>3651</v>
      </c>
      <c r="B2437" s="10" t="str">
        <f t="shared" si="76"/>
        <v>SULA200C349</v>
      </c>
      <c r="C2437" s="4" t="s">
        <v>3473</v>
      </c>
      <c r="D2437" s="4" t="s">
        <v>84</v>
      </c>
      <c r="E2437" s="4" t="s">
        <v>327</v>
      </c>
      <c r="F2437" s="4">
        <v>0.26700000000000002</v>
      </c>
      <c r="G2437" s="4">
        <v>48</v>
      </c>
      <c r="H2437" s="4" t="s">
        <v>22</v>
      </c>
      <c r="I2437" s="3">
        <v>25400</v>
      </c>
      <c r="J2437" s="3">
        <v>28200</v>
      </c>
      <c r="K2437" s="3">
        <v>25400</v>
      </c>
      <c r="L2437" s="3">
        <v>28200</v>
      </c>
      <c r="M2437" s="3">
        <v>25700</v>
      </c>
      <c r="N2437" s="3">
        <v>28200</v>
      </c>
      <c r="O2437" s="11">
        <v>27800</v>
      </c>
      <c r="P2437" s="11">
        <v>30300</v>
      </c>
      <c r="Q2437" s="4">
        <v>29200</v>
      </c>
      <c r="R2437" s="4">
        <v>31900</v>
      </c>
    </row>
    <row r="2438" spans="1:18" hidden="1">
      <c r="A2438" s="10" t="s">
        <v>3652</v>
      </c>
      <c r="B2438" s="10" t="str">
        <f t="shared" si="76"/>
        <v>SULA200C3494</v>
      </c>
      <c r="C2438" s="4" t="s">
        <v>3475</v>
      </c>
      <c r="D2438" s="4" t="s">
        <v>84</v>
      </c>
      <c r="E2438" s="4" t="s">
        <v>327</v>
      </c>
      <c r="F2438" s="4">
        <v>0.27700000000000002</v>
      </c>
      <c r="G2438" s="4">
        <v>48</v>
      </c>
      <c r="H2438" s="4" t="s">
        <v>22</v>
      </c>
      <c r="I2438" s="3">
        <v>25400</v>
      </c>
      <c r="J2438" s="3">
        <v>28200</v>
      </c>
      <c r="K2438" s="3">
        <v>25400</v>
      </c>
      <c r="L2438" s="3">
        <v>28200</v>
      </c>
      <c r="M2438" s="3">
        <v>25700</v>
      </c>
      <c r="N2438" s="3">
        <v>28200</v>
      </c>
      <c r="O2438" s="11">
        <v>27800</v>
      </c>
      <c r="P2438" s="11">
        <v>30300</v>
      </c>
      <c r="Q2438" s="4">
        <v>29200</v>
      </c>
      <c r="R2438" s="4">
        <v>31900</v>
      </c>
    </row>
    <row r="2439" spans="1:18" hidden="1">
      <c r="A2439" s="10" t="s">
        <v>3653</v>
      </c>
      <c r="B2439" s="10" t="str">
        <f t="shared" si="76"/>
        <v>SULA200C3529</v>
      </c>
      <c r="C2439" s="4" t="s">
        <v>3477</v>
      </c>
      <c r="D2439" s="4" t="s">
        <v>84</v>
      </c>
      <c r="E2439" s="4" t="s">
        <v>327</v>
      </c>
      <c r="F2439" s="4">
        <v>0.27700000000000002</v>
      </c>
      <c r="G2439" s="4">
        <v>48</v>
      </c>
      <c r="H2439" s="4" t="s">
        <v>22</v>
      </c>
      <c r="I2439" s="3">
        <v>25400</v>
      </c>
      <c r="J2439" s="3">
        <v>28200</v>
      </c>
      <c r="K2439" s="3">
        <v>25400</v>
      </c>
      <c r="L2439" s="3">
        <v>28200</v>
      </c>
      <c r="M2439" s="3">
        <v>25700</v>
      </c>
      <c r="N2439" s="3">
        <v>28200</v>
      </c>
      <c r="O2439" s="11">
        <v>27800</v>
      </c>
      <c r="P2439" s="11">
        <v>30300</v>
      </c>
      <c r="Q2439" s="4">
        <v>29200</v>
      </c>
      <c r="R2439" s="4">
        <v>31900</v>
      </c>
    </row>
    <row r="2440" spans="1:18" hidden="1">
      <c r="A2440" s="10" t="s">
        <v>3654</v>
      </c>
      <c r="B2440" s="10" t="str">
        <f t="shared" si="76"/>
        <v>SULA200C3537</v>
      </c>
      <c r="C2440" s="4" t="s">
        <v>3655</v>
      </c>
      <c r="D2440" s="4" t="s">
        <v>84</v>
      </c>
      <c r="E2440" s="4" t="s">
        <v>327</v>
      </c>
      <c r="F2440" s="4">
        <v>0.26300000000000001</v>
      </c>
      <c r="G2440" s="4">
        <v>48</v>
      </c>
      <c r="H2440" s="4" t="s">
        <v>22</v>
      </c>
      <c r="I2440" s="3">
        <v>25400</v>
      </c>
      <c r="J2440" s="3">
        <v>28200</v>
      </c>
      <c r="K2440" s="3">
        <v>25400</v>
      </c>
      <c r="L2440" s="3">
        <v>28200</v>
      </c>
      <c r="M2440" s="3">
        <v>25700</v>
      </c>
      <c r="N2440" s="3">
        <v>28200</v>
      </c>
      <c r="O2440" s="11">
        <v>27800</v>
      </c>
      <c r="P2440" s="11">
        <v>30300</v>
      </c>
      <c r="Q2440" s="4">
        <v>29200</v>
      </c>
      <c r="R2440" s="4">
        <v>31900</v>
      </c>
    </row>
    <row r="2441" spans="1:18" hidden="1">
      <c r="A2441" s="10" t="s">
        <v>3656</v>
      </c>
      <c r="B2441" s="10" t="str">
        <f t="shared" si="76"/>
        <v>SULA200C360</v>
      </c>
      <c r="C2441" s="4" t="s">
        <v>3481</v>
      </c>
      <c r="D2441" s="4" t="s">
        <v>84</v>
      </c>
      <c r="E2441" s="4" t="s">
        <v>327</v>
      </c>
      <c r="F2441" s="4">
        <v>0.27700000000000002</v>
      </c>
      <c r="G2441" s="4">
        <v>48</v>
      </c>
      <c r="H2441" s="4" t="s">
        <v>22</v>
      </c>
      <c r="I2441" s="3">
        <v>25400</v>
      </c>
      <c r="J2441" s="3">
        <v>28200</v>
      </c>
      <c r="K2441" s="3">
        <v>25400</v>
      </c>
      <c r="L2441" s="3">
        <v>28200</v>
      </c>
      <c r="M2441" s="3">
        <v>25700</v>
      </c>
      <c r="N2441" s="3">
        <v>28200</v>
      </c>
      <c r="O2441" s="11">
        <v>27800</v>
      </c>
      <c r="P2441" s="11">
        <v>30300</v>
      </c>
      <c r="Q2441" s="4">
        <v>29200</v>
      </c>
      <c r="R2441" s="4">
        <v>31900</v>
      </c>
    </row>
    <row r="2442" spans="1:18" hidden="1">
      <c r="A2442" s="10" t="s">
        <v>3657</v>
      </c>
      <c r="B2442" s="10" t="str">
        <f t="shared" si="76"/>
        <v>SULA200C38</v>
      </c>
      <c r="C2442" s="4" t="s">
        <v>3483</v>
      </c>
      <c r="D2442" s="4" t="s">
        <v>84</v>
      </c>
      <c r="E2442" s="4" t="s">
        <v>327</v>
      </c>
      <c r="F2442" s="4">
        <v>0.247</v>
      </c>
      <c r="G2442" s="4">
        <v>48</v>
      </c>
      <c r="H2442" s="4" t="s">
        <v>22</v>
      </c>
      <c r="I2442" s="3">
        <v>25400</v>
      </c>
      <c r="J2442" s="3">
        <v>28200</v>
      </c>
      <c r="K2442" s="3">
        <v>25400</v>
      </c>
      <c r="L2442" s="3">
        <v>28200</v>
      </c>
      <c r="M2442" s="3">
        <v>25700</v>
      </c>
      <c r="N2442" s="3">
        <v>28200</v>
      </c>
      <c r="O2442" s="11">
        <v>27800</v>
      </c>
      <c r="P2442" s="11">
        <v>30300</v>
      </c>
      <c r="Q2442" s="4">
        <v>29200</v>
      </c>
      <c r="R2442" s="4">
        <v>31900</v>
      </c>
    </row>
    <row r="2443" spans="1:18" hidden="1">
      <c r="A2443" s="10" t="s">
        <v>3658</v>
      </c>
      <c r="B2443" s="10" t="str">
        <f t="shared" si="76"/>
        <v>SULA200C381</v>
      </c>
      <c r="C2443" s="4" t="s">
        <v>3485</v>
      </c>
      <c r="D2443" s="4" t="s">
        <v>84</v>
      </c>
      <c r="E2443" s="4" t="s">
        <v>327</v>
      </c>
      <c r="F2443" s="4">
        <v>0.27700000000000002</v>
      </c>
      <c r="G2443" s="4">
        <v>48</v>
      </c>
      <c r="H2443" s="4" t="s">
        <v>22</v>
      </c>
      <c r="I2443" s="3">
        <v>25400</v>
      </c>
      <c r="J2443" s="3">
        <v>28200</v>
      </c>
      <c r="K2443" s="3">
        <v>25400</v>
      </c>
      <c r="L2443" s="3">
        <v>28200</v>
      </c>
      <c r="M2443" s="3">
        <v>25700</v>
      </c>
      <c r="N2443" s="3">
        <v>28200</v>
      </c>
      <c r="O2443" s="11">
        <v>27800</v>
      </c>
      <c r="P2443" s="11">
        <v>30300</v>
      </c>
      <c r="Q2443" s="4">
        <v>29200</v>
      </c>
      <c r="R2443" s="4">
        <v>31900</v>
      </c>
    </row>
    <row r="2444" spans="1:18" hidden="1">
      <c r="A2444" s="10" t="s">
        <v>3659</v>
      </c>
      <c r="B2444" s="10" t="str">
        <f t="shared" si="76"/>
        <v>SULA200C41</v>
      </c>
      <c r="C2444" s="4" t="s">
        <v>3487</v>
      </c>
      <c r="D2444" s="4" t="s">
        <v>84</v>
      </c>
      <c r="E2444" s="4" t="s">
        <v>327</v>
      </c>
      <c r="F2444" s="4">
        <v>0.27800000000000002</v>
      </c>
      <c r="G2444" s="4">
        <v>48</v>
      </c>
      <c r="H2444" s="4" t="s">
        <v>22</v>
      </c>
      <c r="I2444" s="3">
        <v>25400</v>
      </c>
      <c r="J2444" s="3">
        <v>28200</v>
      </c>
      <c r="K2444" s="3">
        <v>25400</v>
      </c>
      <c r="L2444" s="3">
        <v>28200</v>
      </c>
      <c r="M2444" s="3">
        <v>25700</v>
      </c>
      <c r="N2444" s="3">
        <v>28200</v>
      </c>
      <c r="O2444" s="11">
        <v>27800</v>
      </c>
      <c r="P2444" s="11">
        <v>30300</v>
      </c>
      <c r="Q2444" s="4">
        <v>29200</v>
      </c>
      <c r="R2444" s="4">
        <v>31900</v>
      </c>
    </row>
    <row r="2445" spans="1:18" hidden="1">
      <c r="A2445" s="10" t="s">
        <v>3660</v>
      </c>
      <c r="B2445" s="10" t="str">
        <f t="shared" si="76"/>
        <v>SULA200C414</v>
      </c>
      <c r="C2445" s="4" t="s">
        <v>3489</v>
      </c>
      <c r="D2445" s="4" t="s">
        <v>84</v>
      </c>
      <c r="E2445" s="4" t="s">
        <v>327</v>
      </c>
      <c r="F2445" s="4">
        <v>0.23930000000000001</v>
      </c>
      <c r="G2445" s="4">
        <v>48</v>
      </c>
      <c r="H2445" s="4" t="s">
        <v>22</v>
      </c>
      <c r="I2445" s="3">
        <v>32000</v>
      </c>
      <c r="J2445" s="3">
        <v>35300</v>
      </c>
      <c r="K2445" s="3">
        <v>32000</v>
      </c>
      <c r="L2445" s="3">
        <v>35300</v>
      </c>
      <c r="M2445" s="3">
        <v>32300</v>
      </c>
      <c r="N2445" s="3">
        <v>35300</v>
      </c>
      <c r="O2445" s="3"/>
      <c r="P2445" s="3"/>
      <c r="Q2445" s="4"/>
      <c r="R2445" s="4"/>
    </row>
    <row r="2446" spans="1:18" hidden="1">
      <c r="A2446" s="10" t="s">
        <v>3661</v>
      </c>
      <c r="B2446" s="10" t="str">
        <f t="shared" si="76"/>
        <v>SULA200C4428</v>
      </c>
      <c r="C2446" s="4" t="s">
        <v>3491</v>
      </c>
      <c r="D2446" s="4" t="s">
        <v>84</v>
      </c>
      <c r="E2446" s="4" t="s">
        <v>327</v>
      </c>
      <c r="F2446" s="4">
        <v>0.27700000000000002</v>
      </c>
      <c r="G2446" s="4">
        <v>48</v>
      </c>
      <c r="H2446" s="4" t="s">
        <v>22</v>
      </c>
      <c r="I2446" s="3">
        <v>25400</v>
      </c>
      <c r="J2446" s="3">
        <v>28200</v>
      </c>
      <c r="K2446" s="3">
        <v>25400</v>
      </c>
      <c r="L2446" s="3">
        <v>28200</v>
      </c>
      <c r="M2446" s="3">
        <v>25700</v>
      </c>
      <c r="N2446" s="3">
        <v>28200</v>
      </c>
      <c r="O2446" s="11">
        <v>27800</v>
      </c>
      <c r="P2446" s="11">
        <v>30300</v>
      </c>
      <c r="Q2446" s="4">
        <v>29200</v>
      </c>
      <c r="R2446" s="4">
        <v>31900</v>
      </c>
    </row>
    <row r="2447" spans="1:18" hidden="1">
      <c r="A2447" s="10" t="s">
        <v>3662</v>
      </c>
      <c r="B2447" s="10" t="str">
        <f t="shared" si="76"/>
        <v>SULA200C444</v>
      </c>
      <c r="C2447" s="4" t="s">
        <v>3663</v>
      </c>
      <c r="D2447" s="4" t="s">
        <v>84</v>
      </c>
      <c r="E2447" s="4" t="s">
        <v>327</v>
      </c>
      <c r="F2447" s="4">
        <v>0.27700000000000002</v>
      </c>
      <c r="G2447" s="4">
        <v>48</v>
      </c>
      <c r="H2447" s="4" t="s">
        <v>22</v>
      </c>
      <c r="I2447" s="3">
        <v>25400</v>
      </c>
      <c r="J2447" s="3">
        <v>28200</v>
      </c>
      <c r="K2447" s="3">
        <v>25400</v>
      </c>
      <c r="L2447" s="3">
        <v>28200</v>
      </c>
      <c r="M2447" s="3">
        <v>25700</v>
      </c>
      <c r="N2447" s="3">
        <v>28200</v>
      </c>
      <c r="O2447" s="11">
        <v>27800</v>
      </c>
      <c r="P2447" s="11">
        <v>30300</v>
      </c>
      <c r="Q2447" s="4">
        <v>29200</v>
      </c>
      <c r="R2447" s="4">
        <v>31900</v>
      </c>
    </row>
    <row r="2448" spans="1:18" hidden="1">
      <c r="A2448" s="10" t="s">
        <v>3664</v>
      </c>
      <c r="B2448" s="10" t="str">
        <f t="shared" si="76"/>
        <v>SULA200C4509</v>
      </c>
      <c r="C2448" s="4" t="s">
        <v>3495</v>
      </c>
      <c r="D2448" s="4" t="s">
        <v>84</v>
      </c>
      <c r="E2448" s="4" t="s">
        <v>327</v>
      </c>
      <c r="F2448" s="4">
        <v>0.27700000000000002</v>
      </c>
      <c r="G2448" s="4">
        <v>48</v>
      </c>
      <c r="H2448" s="4" t="s">
        <v>22</v>
      </c>
      <c r="I2448" s="3">
        <v>25400</v>
      </c>
      <c r="J2448" s="3">
        <v>28200</v>
      </c>
      <c r="K2448" s="3">
        <v>25400</v>
      </c>
      <c r="L2448" s="3">
        <v>28200</v>
      </c>
      <c r="M2448" s="3">
        <v>25700</v>
      </c>
      <c r="N2448" s="3">
        <v>28200</v>
      </c>
      <c r="O2448" s="11">
        <v>27800</v>
      </c>
      <c r="P2448" s="11">
        <v>30300</v>
      </c>
      <c r="Q2448" s="4">
        <v>29200</v>
      </c>
      <c r="R2448" s="4">
        <v>31900</v>
      </c>
    </row>
    <row r="2449" spans="1:18" hidden="1">
      <c r="A2449" s="10" t="s">
        <v>3665</v>
      </c>
      <c r="B2449" s="10" t="str">
        <f t="shared" si="76"/>
        <v>SULA200C4563</v>
      </c>
      <c r="C2449" s="4" t="s">
        <v>3666</v>
      </c>
      <c r="D2449" s="4" t="s">
        <v>84</v>
      </c>
      <c r="E2449" s="4" t="s">
        <v>327</v>
      </c>
      <c r="F2449" s="4">
        <v>0.27</v>
      </c>
      <c r="G2449" s="4">
        <v>48</v>
      </c>
      <c r="H2449" s="4" t="s">
        <v>22</v>
      </c>
      <c r="I2449" s="3">
        <v>25400</v>
      </c>
      <c r="J2449" s="3">
        <v>28200</v>
      </c>
      <c r="K2449" s="3">
        <v>25400</v>
      </c>
      <c r="L2449" s="3">
        <v>28200</v>
      </c>
      <c r="M2449" s="3">
        <v>25700</v>
      </c>
      <c r="N2449" s="3">
        <v>28200</v>
      </c>
      <c r="O2449" s="11">
        <v>27800</v>
      </c>
      <c r="P2449" s="11">
        <v>30300</v>
      </c>
      <c r="Q2449" s="4">
        <v>29200</v>
      </c>
      <c r="R2449" s="4">
        <v>31900</v>
      </c>
    </row>
    <row r="2450" spans="1:18" hidden="1">
      <c r="A2450" s="10" t="s">
        <v>3667</v>
      </c>
      <c r="B2450" s="10" t="str">
        <f t="shared" si="76"/>
        <v>SULA200C47</v>
      </c>
      <c r="C2450" s="4" t="s">
        <v>3499</v>
      </c>
      <c r="D2450" s="4" t="s">
        <v>84</v>
      </c>
      <c r="E2450" s="4" t="s">
        <v>327</v>
      </c>
      <c r="F2450" s="4">
        <v>0.26300000000000001</v>
      </c>
      <c r="G2450" s="4">
        <v>48</v>
      </c>
      <c r="H2450" s="4" t="s">
        <v>22</v>
      </c>
      <c r="I2450" s="3">
        <v>25400</v>
      </c>
      <c r="J2450" s="3">
        <v>28200</v>
      </c>
      <c r="K2450" s="3">
        <v>25400</v>
      </c>
      <c r="L2450" s="3">
        <v>28200</v>
      </c>
      <c r="M2450" s="3">
        <v>25700</v>
      </c>
      <c r="N2450" s="3">
        <v>28200</v>
      </c>
      <c r="O2450" s="11">
        <v>27800</v>
      </c>
      <c r="P2450" s="11">
        <v>30300</v>
      </c>
      <c r="Q2450" s="4">
        <v>29200</v>
      </c>
      <c r="R2450" s="4">
        <v>31900</v>
      </c>
    </row>
    <row r="2451" spans="1:18" hidden="1">
      <c r="A2451" s="10" t="s">
        <v>3668</v>
      </c>
      <c r="B2451" s="10" t="str">
        <f t="shared" si="76"/>
        <v>SULA200C470</v>
      </c>
      <c r="C2451" s="4" t="s">
        <v>3501</v>
      </c>
      <c r="D2451" s="4" t="s">
        <v>84</v>
      </c>
      <c r="E2451" s="4" t="s">
        <v>327</v>
      </c>
      <c r="F2451" s="4">
        <v>0.27400000000000002</v>
      </c>
      <c r="G2451" s="4">
        <v>48</v>
      </c>
      <c r="H2451" s="4" t="s">
        <v>22</v>
      </c>
      <c r="I2451" s="3">
        <v>25400</v>
      </c>
      <c r="J2451" s="3">
        <v>28200</v>
      </c>
      <c r="K2451" s="3">
        <v>25400</v>
      </c>
      <c r="L2451" s="3">
        <v>28200</v>
      </c>
      <c r="M2451" s="3">
        <v>25700</v>
      </c>
      <c r="N2451" s="3">
        <v>28200</v>
      </c>
      <c r="O2451" s="11">
        <v>27800</v>
      </c>
      <c r="P2451" s="11">
        <v>30300</v>
      </c>
      <c r="Q2451" s="4">
        <v>29200</v>
      </c>
      <c r="R2451" s="4">
        <v>31900</v>
      </c>
    </row>
    <row r="2452" spans="1:18" hidden="1">
      <c r="A2452" s="10" t="s">
        <v>3669</v>
      </c>
      <c r="B2452" s="10" t="str">
        <f t="shared" si="76"/>
        <v>SULA200C471</v>
      </c>
      <c r="C2452" s="4" t="s">
        <v>3503</v>
      </c>
      <c r="D2452" s="4" t="s">
        <v>84</v>
      </c>
      <c r="E2452" s="4" t="s">
        <v>327</v>
      </c>
      <c r="F2452" s="4">
        <v>0.27700000000000002</v>
      </c>
      <c r="G2452" s="4">
        <v>48</v>
      </c>
      <c r="H2452" s="4" t="s">
        <v>22</v>
      </c>
      <c r="I2452" s="3">
        <v>25400</v>
      </c>
      <c r="J2452" s="3">
        <v>28200</v>
      </c>
      <c r="K2452" s="3">
        <v>25400</v>
      </c>
      <c r="L2452" s="3">
        <v>28200</v>
      </c>
      <c r="M2452" s="3">
        <v>25700</v>
      </c>
      <c r="N2452" s="3">
        <v>28200</v>
      </c>
      <c r="O2452" s="11">
        <v>27800</v>
      </c>
      <c r="P2452" s="11">
        <v>30300</v>
      </c>
      <c r="Q2452" s="4">
        <v>29200</v>
      </c>
      <c r="R2452" s="4">
        <v>31900</v>
      </c>
    </row>
    <row r="2453" spans="1:18" hidden="1">
      <c r="A2453" s="10" t="s">
        <v>3670</v>
      </c>
      <c r="B2453" s="10" t="str">
        <f t="shared" si="76"/>
        <v>SULA200C472</v>
      </c>
      <c r="C2453" s="4" t="s">
        <v>3505</v>
      </c>
      <c r="D2453" s="4" t="s">
        <v>84</v>
      </c>
      <c r="E2453" s="4" t="s">
        <v>327</v>
      </c>
      <c r="F2453" s="4">
        <v>0.27500000000000002</v>
      </c>
      <c r="G2453" s="4">
        <v>48</v>
      </c>
      <c r="H2453" s="4" t="s">
        <v>22</v>
      </c>
      <c r="I2453" s="3">
        <v>25400</v>
      </c>
      <c r="J2453" s="3">
        <v>28200</v>
      </c>
      <c r="K2453" s="3">
        <v>25400</v>
      </c>
      <c r="L2453" s="3">
        <v>28200</v>
      </c>
      <c r="M2453" s="3">
        <v>25700</v>
      </c>
      <c r="N2453" s="3">
        <v>28200</v>
      </c>
      <c r="O2453" s="11">
        <v>27800</v>
      </c>
      <c r="P2453" s="11">
        <v>30300</v>
      </c>
      <c r="Q2453" s="4">
        <v>29200</v>
      </c>
      <c r="R2453" s="4">
        <v>31900</v>
      </c>
    </row>
    <row r="2454" spans="1:18" hidden="1">
      <c r="A2454" s="10" t="s">
        <v>3671</v>
      </c>
      <c r="B2454" s="10" t="str">
        <f t="shared" si="76"/>
        <v>SULA200C480</v>
      </c>
      <c r="C2454" s="4" t="s">
        <v>3507</v>
      </c>
      <c r="D2454" s="4" t="s">
        <v>84</v>
      </c>
      <c r="E2454" s="4" t="s">
        <v>327</v>
      </c>
      <c r="F2454" s="4">
        <v>0.245</v>
      </c>
      <c r="G2454" s="4">
        <v>48</v>
      </c>
      <c r="H2454" s="4" t="s">
        <v>22</v>
      </c>
      <c r="I2454" s="3">
        <v>25400</v>
      </c>
      <c r="J2454" s="3">
        <v>28200</v>
      </c>
      <c r="K2454" s="3">
        <v>25400</v>
      </c>
      <c r="L2454" s="3">
        <v>28200</v>
      </c>
      <c r="M2454" s="3">
        <v>25700</v>
      </c>
      <c r="N2454" s="3">
        <v>28200</v>
      </c>
      <c r="O2454" s="11">
        <v>27800</v>
      </c>
      <c r="P2454" s="11">
        <v>30300</v>
      </c>
      <c r="Q2454" s="4">
        <v>29200</v>
      </c>
      <c r="R2454" s="4">
        <v>31900</v>
      </c>
    </row>
    <row r="2455" spans="1:18" hidden="1">
      <c r="A2455" s="10" t="s">
        <v>3672</v>
      </c>
      <c r="B2455" s="10" t="str">
        <f t="shared" si="76"/>
        <v>SULA200C480M</v>
      </c>
      <c r="C2455" s="4" t="s">
        <v>3509</v>
      </c>
      <c r="D2455" s="4" t="s">
        <v>84</v>
      </c>
      <c r="E2455" s="4" t="s">
        <v>327</v>
      </c>
      <c r="F2455" s="4">
        <v>0.246</v>
      </c>
      <c r="G2455" s="4">
        <v>48</v>
      </c>
      <c r="H2455" s="4" t="s">
        <v>22</v>
      </c>
      <c r="I2455" s="3">
        <v>25400</v>
      </c>
      <c r="J2455" s="3">
        <v>28200</v>
      </c>
      <c r="K2455" s="3">
        <v>25400</v>
      </c>
      <c r="L2455" s="3">
        <v>28200</v>
      </c>
      <c r="M2455" s="3">
        <v>25700</v>
      </c>
      <c r="N2455" s="3">
        <v>28200</v>
      </c>
      <c r="O2455" s="11">
        <v>27800</v>
      </c>
      <c r="P2455" s="11">
        <v>30300</v>
      </c>
      <c r="Q2455" s="4">
        <v>29200</v>
      </c>
      <c r="R2455" s="4">
        <v>31900</v>
      </c>
    </row>
    <row r="2456" spans="1:18" hidden="1">
      <c r="A2456" s="10" t="s">
        <v>3673</v>
      </c>
      <c r="B2456" s="10" t="str">
        <f t="shared" si="76"/>
        <v>SULA200C481M</v>
      </c>
      <c r="C2456" s="4" t="s">
        <v>3511</v>
      </c>
      <c r="D2456" s="4" t="s">
        <v>84</v>
      </c>
      <c r="E2456" s="4" t="s">
        <v>327</v>
      </c>
      <c r="F2456" s="4">
        <v>0.252</v>
      </c>
      <c r="G2456" s="4">
        <v>48</v>
      </c>
      <c r="H2456" s="4" t="s">
        <v>22</v>
      </c>
      <c r="I2456" s="3">
        <v>25400</v>
      </c>
      <c r="J2456" s="3">
        <v>28200</v>
      </c>
      <c r="K2456" s="3">
        <v>25400</v>
      </c>
      <c r="L2456" s="3">
        <v>28200</v>
      </c>
      <c r="M2456" s="3">
        <v>25700</v>
      </c>
      <c r="N2456" s="3">
        <v>28200</v>
      </c>
      <c r="O2456" s="11">
        <v>27800</v>
      </c>
      <c r="P2456" s="11">
        <v>30300</v>
      </c>
      <c r="Q2456" s="4">
        <v>29200</v>
      </c>
      <c r="R2456" s="4">
        <v>31900</v>
      </c>
    </row>
    <row r="2457" spans="1:18" hidden="1">
      <c r="A2457" s="10" t="s">
        <v>3674</v>
      </c>
      <c r="B2457" s="10" t="str">
        <f t="shared" si="76"/>
        <v>SULA200C482</v>
      </c>
      <c r="C2457" s="4" t="s">
        <v>3513</v>
      </c>
      <c r="D2457" s="4" t="s">
        <v>84</v>
      </c>
      <c r="E2457" s="4" t="s">
        <v>327</v>
      </c>
      <c r="F2457" s="4">
        <v>0.24340000000000001</v>
      </c>
      <c r="G2457" s="4">
        <v>48</v>
      </c>
      <c r="H2457" s="4" t="s">
        <v>22</v>
      </c>
      <c r="I2457" s="3">
        <v>25400</v>
      </c>
      <c r="J2457" s="3">
        <v>28200</v>
      </c>
      <c r="K2457" s="3">
        <v>25400</v>
      </c>
      <c r="L2457" s="3">
        <v>28200</v>
      </c>
      <c r="M2457" s="3">
        <v>25700</v>
      </c>
      <c r="N2457" s="3">
        <v>28200</v>
      </c>
      <c r="O2457" s="11">
        <v>27800</v>
      </c>
      <c r="P2457" s="11">
        <v>30300</v>
      </c>
      <c r="Q2457" s="4">
        <v>29200</v>
      </c>
      <c r="R2457" s="4">
        <v>31900</v>
      </c>
    </row>
    <row r="2458" spans="1:18" hidden="1">
      <c r="A2458" s="10" t="s">
        <v>3675</v>
      </c>
      <c r="B2458" s="10" t="str">
        <f t="shared" si="76"/>
        <v>SULA200C500</v>
      </c>
      <c r="C2458" s="4" t="s">
        <v>3515</v>
      </c>
      <c r="D2458" s="4" t="s">
        <v>84</v>
      </c>
      <c r="E2458" s="4" t="s">
        <v>327</v>
      </c>
      <c r="F2458" s="4">
        <v>0.25800000000000001</v>
      </c>
      <c r="G2458" s="4">
        <v>48</v>
      </c>
      <c r="H2458" s="4" t="s">
        <v>22</v>
      </c>
      <c r="I2458" s="3">
        <v>25400</v>
      </c>
      <c r="J2458" s="3">
        <v>28200</v>
      </c>
      <c r="K2458" s="3">
        <v>25400</v>
      </c>
      <c r="L2458" s="3">
        <v>28200</v>
      </c>
      <c r="M2458" s="3">
        <v>25700</v>
      </c>
      <c r="N2458" s="3">
        <v>28200</v>
      </c>
      <c r="O2458" s="11">
        <v>27800</v>
      </c>
      <c r="P2458" s="11">
        <v>30300</v>
      </c>
      <c r="Q2458" s="4">
        <v>29200</v>
      </c>
      <c r="R2458" s="4">
        <v>31900</v>
      </c>
    </row>
    <row r="2459" spans="1:18" hidden="1">
      <c r="A2459" s="10" t="s">
        <v>3676</v>
      </c>
      <c r="B2459" s="10" t="str">
        <f t="shared" si="76"/>
        <v>SULA200C501</v>
      </c>
      <c r="C2459" s="4" t="s">
        <v>3517</v>
      </c>
      <c r="D2459" s="4" t="s">
        <v>84</v>
      </c>
      <c r="E2459" s="4" t="s">
        <v>327</v>
      </c>
      <c r="F2459" s="4">
        <v>0.2452</v>
      </c>
      <c r="G2459" s="4">
        <v>48</v>
      </c>
      <c r="H2459" s="4" t="s">
        <v>22</v>
      </c>
      <c r="I2459" s="3">
        <v>32000</v>
      </c>
      <c r="J2459" s="3">
        <v>35300</v>
      </c>
      <c r="K2459" s="3">
        <v>32000</v>
      </c>
      <c r="L2459" s="3">
        <v>35300</v>
      </c>
      <c r="M2459" s="3">
        <v>32300</v>
      </c>
      <c r="N2459" s="3">
        <v>35300</v>
      </c>
      <c r="O2459" s="11">
        <v>34900</v>
      </c>
      <c r="P2459" s="11">
        <v>37800</v>
      </c>
      <c r="Q2459" s="4">
        <v>36600</v>
      </c>
      <c r="R2459" s="4">
        <v>39700</v>
      </c>
    </row>
    <row r="2460" spans="1:18" hidden="1">
      <c r="A2460" s="10" t="s">
        <v>3677</v>
      </c>
      <c r="B2460" s="10" t="str">
        <f t="shared" si="76"/>
        <v>SULA200C531</v>
      </c>
      <c r="C2460" s="4" t="s">
        <v>3519</v>
      </c>
      <c r="D2460" s="4" t="s">
        <v>84</v>
      </c>
      <c r="E2460" s="4" t="s">
        <v>327</v>
      </c>
      <c r="F2460" s="4">
        <v>0.24030000000000001</v>
      </c>
      <c r="G2460" s="4">
        <v>48</v>
      </c>
      <c r="H2460" s="4" t="s">
        <v>22</v>
      </c>
      <c r="I2460" s="3">
        <v>32000</v>
      </c>
      <c r="J2460" s="3">
        <v>35300</v>
      </c>
      <c r="K2460" s="3">
        <v>32000</v>
      </c>
      <c r="L2460" s="3">
        <v>35300</v>
      </c>
      <c r="M2460" s="3">
        <v>32300</v>
      </c>
      <c r="N2460" s="3">
        <v>35300</v>
      </c>
      <c r="O2460" s="11">
        <v>34900</v>
      </c>
      <c r="P2460" s="11">
        <v>37800</v>
      </c>
      <c r="Q2460" s="4">
        <v>36600</v>
      </c>
      <c r="R2460" s="4">
        <v>39700</v>
      </c>
    </row>
    <row r="2461" spans="1:18" hidden="1">
      <c r="A2461" s="10" t="s">
        <v>3678</v>
      </c>
      <c r="B2461" s="10" t="str">
        <f t="shared" si="76"/>
        <v>SULA200C60</v>
      </c>
      <c r="C2461" s="4" t="s">
        <v>3521</v>
      </c>
      <c r="D2461" s="4" t="s">
        <v>84</v>
      </c>
      <c r="E2461" s="4" t="s">
        <v>327</v>
      </c>
      <c r="F2461" s="4">
        <v>0.245</v>
      </c>
      <c r="G2461" s="4">
        <v>48</v>
      </c>
      <c r="H2461" s="4" t="s">
        <v>22</v>
      </c>
      <c r="I2461" s="3">
        <v>32000</v>
      </c>
      <c r="J2461" s="3">
        <v>35300</v>
      </c>
      <c r="K2461" s="3">
        <v>32000</v>
      </c>
      <c r="L2461" s="3">
        <v>35300</v>
      </c>
      <c r="M2461" s="3">
        <v>32300</v>
      </c>
      <c r="N2461" s="3">
        <v>35300</v>
      </c>
      <c r="O2461" s="11">
        <v>34900</v>
      </c>
      <c r="P2461" s="11">
        <v>37800</v>
      </c>
      <c r="Q2461" s="4">
        <v>36600</v>
      </c>
      <c r="R2461" s="4">
        <v>39700</v>
      </c>
    </row>
    <row r="2462" spans="1:18" hidden="1">
      <c r="A2462" s="10" t="s">
        <v>3679</v>
      </c>
      <c r="B2462" s="10" t="str">
        <f t="shared" si="76"/>
        <v>SULA200C61</v>
      </c>
      <c r="C2462" s="4" t="s">
        <v>3523</v>
      </c>
      <c r="D2462" s="4" t="s">
        <v>84</v>
      </c>
      <c r="E2462" s="4" t="s">
        <v>327</v>
      </c>
      <c r="F2462" s="4">
        <v>0.24</v>
      </c>
      <c r="G2462" s="4">
        <v>48</v>
      </c>
      <c r="H2462" s="4" t="s">
        <v>22</v>
      </c>
      <c r="I2462" s="3">
        <v>32000</v>
      </c>
      <c r="J2462" s="3">
        <v>35300</v>
      </c>
      <c r="K2462" s="3">
        <v>32000</v>
      </c>
      <c r="L2462" s="3">
        <v>35300</v>
      </c>
      <c r="M2462" s="3">
        <v>32300</v>
      </c>
      <c r="N2462" s="3">
        <v>35300</v>
      </c>
      <c r="O2462" s="11">
        <v>34900</v>
      </c>
      <c r="P2462" s="11">
        <v>37800</v>
      </c>
      <c r="Q2462" s="4">
        <v>36600</v>
      </c>
      <c r="R2462" s="4">
        <v>39700</v>
      </c>
    </row>
    <row r="2463" spans="1:18" hidden="1">
      <c r="A2463" s="10" t="s">
        <v>3680</v>
      </c>
      <c r="B2463" s="10" t="str">
        <f t="shared" si="76"/>
        <v>SULA200C62</v>
      </c>
      <c r="C2463" s="4" t="s">
        <v>3525</v>
      </c>
      <c r="D2463" s="4" t="s">
        <v>84</v>
      </c>
      <c r="E2463" s="4" t="s">
        <v>327</v>
      </c>
      <c r="F2463" s="4">
        <v>0.24</v>
      </c>
      <c r="G2463" s="4">
        <v>48</v>
      </c>
      <c r="H2463" s="4" t="s">
        <v>22</v>
      </c>
      <c r="I2463" s="3">
        <v>32000</v>
      </c>
      <c r="J2463" s="3">
        <v>35300</v>
      </c>
      <c r="K2463" s="3">
        <v>32000</v>
      </c>
      <c r="L2463" s="3">
        <v>35300</v>
      </c>
      <c r="M2463" s="3">
        <v>32300</v>
      </c>
      <c r="N2463" s="3">
        <v>35300</v>
      </c>
      <c r="O2463" s="11">
        <v>34900</v>
      </c>
      <c r="P2463" s="11">
        <v>37800</v>
      </c>
      <c r="Q2463" s="4">
        <v>36600</v>
      </c>
      <c r="R2463" s="4">
        <v>39700</v>
      </c>
    </row>
    <row r="2464" spans="1:18" hidden="1">
      <c r="A2464" s="10" t="s">
        <v>3681</v>
      </c>
      <c r="B2464" s="10" t="str">
        <f t="shared" si="76"/>
        <v>SULA200C63</v>
      </c>
      <c r="C2464" s="4" t="s">
        <v>3527</v>
      </c>
      <c r="D2464" s="4" t="s">
        <v>84</v>
      </c>
      <c r="E2464" s="4" t="s">
        <v>327</v>
      </c>
      <c r="F2464" s="4">
        <v>0.23899999999999999</v>
      </c>
      <c r="G2464" s="4">
        <v>48</v>
      </c>
      <c r="H2464" s="4" t="s">
        <v>22</v>
      </c>
      <c r="I2464" s="3">
        <v>32000</v>
      </c>
      <c r="J2464" s="3">
        <v>35300</v>
      </c>
      <c r="K2464" s="3">
        <v>32000</v>
      </c>
      <c r="L2464" s="3">
        <v>35300</v>
      </c>
      <c r="M2464" s="3">
        <v>32300</v>
      </c>
      <c r="N2464" s="3">
        <v>35300</v>
      </c>
      <c r="O2464" s="11">
        <v>34900</v>
      </c>
      <c r="P2464" s="11">
        <v>37800</v>
      </c>
      <c r="Q2464" s="4">
        <v>36600</v>
      </c>
      <c r="R2464" s="4">
        <v>39700</v>
      </c>
    </row>
    <row r="2465" spans="1:18" hidden="1">
      <c r="A2465" s="10" t="s">
        <v>3682</v>
      </c>
      <c r="B2465" s="10" t="str">
        <f t="shared" si="76"/>
        <v>SULA200C64</v>
      </c>
      <c r="C2465" s="4" t="s">
        <v>3529</v>
      </c>
      <c r="D2465" s="4" t="s">
        <v>84</v>
      </c>
      <c r="E2465" s="4" t="s">
        <v>327</v>
      </c>
      <c r="F2465" s="4">
        <v>0.27700000000000002</v>
      </c>
      <c r="G2465" s="4">
        <v>48</v>
      </c>
      <c r="H2465" s="4" t="s">
        <v>22</v>
      </c>
      <c r="I2465" s="3">
        <v>32000</v>
      </c>
      <c r="J2465" s="3">
        <v>35300</v>
      </c>
      <c r="K2465" s="3">
        <v>32000</v>
      </c>
      <c r="L2465" s="3">
        <v>35300</v>
      </c>
      <c r="M2465" s="3">
        <v>32300</v>
      </c>
      <c r="N2465" s="3">
        <v>35300</v>
      </c>
      <c r="O2465" s="11">
        <v>34900</v>
      </c>
      <c r="P2465" s="11">
        <v>37800</v>
      </c>
      <c r="Q2465" s="4">
        <v>36600</v>
      </c>
      <c r="R2465" s="4">
        <v>39700</v>
      </c>
    </row>
    <row r="2466" spans="1:18" hidden="1">
      <c r="A2466" s="10" t="s">
        <v>3683</v>
      </c>
      <c r="B2466" s="10" t="str">
        <f t="shared" si="76"/>
        <v>SULA200C65</v>
      </c>
      <c r="C2466" s="4" t="s">
        <v>3531</v>
      </c>
      <c r="D2466" s="4" t="s">
        <v>84</v>
      </c>
      <c r="E2466" s="4" t="s">
        <v>327</v>
      </c>
      <c r="F2466" s="4">
        <v>0.23799999999999999</v>
      </c>
      <c r="G2466" s="4">
        <v>48</v>
      </c>
      <c r="H2466" s="4" t="s">
        <v>22</v>
      </c>
      <c r="I2466" s="3">
        <v>32000</v>
      </c>
      <c r="J2466" s="3">
        <v>35300</v>
      </c>
      <c r="K2466" s="3">
        <v>32000</v>
      </c>
      <c r="L2466" s="3">
        <v>35300</v>
      </c>
      <c r="M2466" s="3">
        <v>32300</v>
      </c>
      <c r="N2466" s="3">
        <v>35300</v>
      </c>
      <c r="O2466" s="11">
        <v>34900</v>
      </c>
      <c r="P2466" s="11">
        <v>37800</v>
      </c>
      <c r="Q2466" s="4">
        <v>36600</v>
      </c>
      <c r="R2466" s="4">
        <v>39700</v>
      </c>
    </row>
    <row r="2467" spans="1:18" hidden="1">
      <c r="A2467" s="10" t="s">
        <v>3684</v>
      </c>
      <c r="B2467" s="10" t="str">
        <f t="shared" si="76"/>
        <v>SULA200C70</v>
      </c>
      <c r="C2467" s="4" t="s">
        <v>3533</v>
      </c>
      <c r="D2467" s="4" t="s">
        <v>84</v>
      </c>
      <c r="E2467" s="4" t="s">
        <v>327</v>
      </c>
      <c r="F2467" s="4">
        <v>0.23899999999999999</v>
      </c>
      <c r="G2467" s="4">
        <v>48</v>
      </c>
      <c r="H2467" s="4" t="s">
        <v>22</v>
      </c>
      <c r="I2467" s="3">
        <v>32000</v>
      </c>
      <c r="J2467" s="3">
        <v>35300</v>
      </c>
      <c r="K2467" s="3">
        <v>32000</v>
      </c>
      <c r="L2467" s="3">
        <v>35300</v>
      </c>
      <c r="M2467" s="3">
        <v>32300</v>
      </c>
      <c r="N2467" s="3">
        <v>35300</v>
      </c>
      <c r="O2467" s="11">
        <v>34900</v>
      </c>
      <c r="P2467" s="11">
        <v>37800</v>
      </c>
      <c r="Q2467" s="4">
        <v>36600</v>
      </c>
      <c r="R2467" s="4">
        <v>39700</v>
      </c>
    </row>
    <row r="2468" spans="1:18" hidden="1">
      <c r="A2468" s="10" t="s">
        <v>3685</v>
      </c>
      <c r="B2468" s="10" t="str">
        <f t="shared" si="76"/>
        <v>SULA200C71</v>
      </c>
      <c r="C2468" s="4" t="s">
        <v>3535</v>
      </c>
      <c r="D2468" s="4" t="s">
        <v>84</v>
      </c>
      <c r="E2468" s="4" t="s">
        <v>327</v>
      </c>
      <c r="F2468" s="4">
        <v>0.24</v>
      </c>
      <c r="G2468" s="4">
        <v>48</v>
      </c>
      <c r="H2468" s="4" t="s">
        <v>22</v>
      </c>
      <c r="I2468" s="3">
        <v>32000</v>
      </c>
      <c r="J2468" s="3">
        <v>35300</v>
      </c>
      <c r="K2468" s="3">
        <v>32000</v>
      </c>
      <c r="L2468" s="3">
        <v>35300</v>
      </c>
      <c r="M2468" s="3">
        <v>32300</v>
      </c>
      <c r="N2468" s="3">
        <v>35300</v>
      </c>
      <c r="O2468" s="11">
        <v>34900</v>
      </c>
      <c r="P2468" s="11">
        <v>37800</v>
      </c>
      <c r="Q2468" s="4">
        <v>36600</v>
      </c>
      <c r="R2468" s="4">
        <v>39700</v>
      </c>
    </row>
    <row r="2469" spans="1:18" hidden="1">
      <c r="A2469" s="10" t="s">
        <v>3686</v>
      </c>
      <c r="B2469" s="10" t="str">
        <f t="shared" si="76"/>
        <v>SULA200C72</v>
      </c>
      <c r="C2469" s="4" t="s">
        <v>3537</v>
      </c>
      <c r="D2469" s="4" t="s">
        <v>84</v>
      </c>
      <c r="E2469" s="4" t="s">
        <v>327</v>
      </c>
      <c r="F2469" s="4">
        <v>0.27700000000000002</v>
      </c>
      <c r="G2469" s="4">
        <v>48</v>
      </c>
      <c r="H2469" s="4" t="s">
        <v>22</v>
      </c>
      <c r="I2469" s="3">
        <v>32000</v>
      </c>
      <c r="J2469" s="3">
        <v>35300</v>
      </c>
      <c r="K2469" s="3">
        <v>32000</v>
      </c>
      <c r="L2469" s="3">
        <v>35300</v>
      </c>
      <c r="M2469" s="3">
        <v>32300</v>
      </c>
      <c r="N2469" s="3">
        <v>35300</v>
      </c>
      <c r="O2469" s="11">
        <v>34900</v>
      </c>
      <c r="P2469" s="11">
        <v>37800</v>
      </c>
      <c r="Q2469" s="4">
        <v>36600</v>
      </c>
      <c r="R2469" s="4">
        <v>39700</v>
      </c>
    </row>
    <row r="2470" spans="1:18" hidden="1">
      <c r="A2470" s="10" t="s">
        <v>3687</v>
      </c>
      <c r="B2470" s="10" t="str">
        <f t="shared" si="76"/>
        <v>SULA200C73</v>
      </c>
      <c r="C2470" s="4" t="s">
        <v>3539</v>
      </c>
      <c r="D2470" s="4" t="s">
        <v>84</v>
      </c>
      <c r="E2470" s="4" t="s">
        <v>327</v>
      </c>
      <c r="F2470" s="4">
        <v>0.23899999999999999</v>
      </c>
      <c r="G2470" s="4">
        <v>48</v>
      </c>
      <c r="H2470" s="4" t="s">
        <v>22</v>
      </c>
      <c r="I2470" s="3">
        <v>32000</v>
      </c>
      <c r="J2470" s="3">
        <v>35300</v>
      </c>
      <c r="K2470" s="3">
        <v>32000</v>
      </c>
      <c r="L2470" s="3">
        <v>35300</v>
      </c>
      <c r="M2470" s="3">
        <v>32300</v>
      </c>
      <c r="N2470" s="3">
        <v>35300</v>
      </c>
      <c r="O2470" s="11">
        <v>34900</v>
      </c>
      <c r="P2470" s="11">
        <v>37800</v>
      </c>
      <c r="Q2470" s="4">
        <v>36600</v>
      </c>
      <c r="R2470" s="4">
        <v>39700</v>
      </c>
    </row>
    <row r="2471" spans="1:18" hidden="1">
      <c r="A2471" s="10" t="s">
        <v>3688</v>
      </c>
      <c r="B2471" s="10" t="str">
        <f t="shared" si="76"/>
        <v>SULA200C80</v>
      </c>
      <c r="C2471" s="4" t="s">
        <v>3541</v>
      </c>
      <c r="D2471" s="4" t="s">
        <v>84</v>
      </c>
      <c r="E2471" s="4" t="s">
        <v>327</v>
      </c>
      <c r="F2471" s="4">
        <v>0.23799999999999999</v>
      </c>
      <c r="G2471" s="4">
        <v>48</v>
      </c>
      <c r="H2471" s="4" t="s">
        <v>22</v>
      </c>
      <c r="I2471" s="3">
        <v>32000</v>
      </c>
      <c r="J2471" s="3">
        <v>35300</v>
      </c>
      <c r="K2471" s="3">
        <v>32000</v>
      </c>
      <c r="L2471" s="3">
        <v>35300</v>
      </c>
      <c r="M2471" s="3">
        <v>32300</v>
      </c>
      <c r="N2471" s="3">
        <v>35300</v>
      </c>
      <c r="O2471" s="11">
        <v>34900</v>
      </c>
      <c r="P2471" s="11">
        <v>37800</v>
      </c>
      <c r="Q2471" s="4">
        <v>36600</v>
      </c>
      <c r="R2471" s="4">
        <v>39700</v>
      </c>
    </row>
    <row r="2472" spans="1:18" hidden="1">
      <c r="A2472" s="10" t="s">
        <v>3689</v>
      </c>
      <c r="B2472" s="10" t="str">
        <f t="shared" si="76"/>
        <v>SULA200C81</v>
      </c>
      <c r="C2472" s="4" t="s">
        <v>3543</v>
      </c>
      <c r="D2472" s="4" t="s">
        <v>84</v>
      </c>
      <c r="E2472" s="4" t="s">
        <v>327</v>
      </c>
      <c r="F2472" s="4">
        <v>0.27700000000000002</v>
      </c>
      <c r="G2472" s="4">
        <v>48</v>
      </c>
      <c r="H2472" s="4" t="s">
        <v>22</v>
      </c>
      <c r="I2472" s="3">
        <v>32000</v>
      </c>
      <c r="J2472" s="3">
        <v>35300</v>
      </c>
      <c r="K2472" s="3">
        <v>32000</v>
      </c>
      <c r="L2472" s="3">
        <v>35300</v>
      </c>
      <c r="M2472" s="3">
        <v>32300</v>
      </c>
      <c r="N2472" s="3">
        <v>35300</v>
      </c>
      <c r="O2472" s="11">
        <v>34900</v>
      </c>
      <c r="P2472" s="11">
        <v>37800</v>
      </c>
      <c r="Q2472" s="4">
        <v>36600</v>
      </c>
      <c r="R2472" s="4">
        <v>39700</v>
      </c>
    </row>
    <row r="2473" spans="1:18" hidden="1">
      <c r="A2473" s="10" t="s">
        <v>3690</v>
      </c>
      <c r="B2473" s="10" t="str">
        <f t="shared" si="76"/>
        <v>SULA200C82</v>
      </c>
      <c r="C2473" s="4" t="s">
        <v>3545</v>
      </c>
      <c r="D2473" s="4" t="s">
        <v>84</v>
      </c>
      <c r="E2473" s="4" t="s">
        <v>327</v>
      </c>
      <c r="F2473" s="4">
        <v>0.24199999999999999</v>
      </c>
      <c r="G2473" s="4">
        <v>48</v>
      </c>
      <c r="H2473" s="4" t="s">
        <v>22</v>
      </c>
      <c r="I2473" s="3">
        <v>32000</v>
      </c>
      <c r="J2473" s="3">
        <v>35300</v>
      </c>
      <c r="K2473" s="3">
        <v>32000</v>
      </c>
      <c r="L2473" s="3">
        <v>35300</v>
      </c>
      <c r="M2473" s="3">
        <v>32300</v>
      </c>
      <c r="N2473" s="3">
        <v>35300</v>
      </c>
      <c r="O2473" s="11">
        <v>34900</v>
      </c>
      <c r="P2473" s="11">
        <v>37800</v>
      </c>
      <c r="Q2473" s="4">
        <v>36600</v>
      </c>
      <c r="R2473" s="4">
        <v>39700</v>
      </c>
    </row>
    <row r="2474" spans="1:18" hidden="1">
      <c r="A2474" s="10" t="s">
        <v>3691</v>
      </c>
      <c r="B2474" s="10" t="str">
        <f t="shared" si="76"/>
        <v>SULA200C83</v>
      </c>
      <c r="C2474" s="4" t="s">
        <v>3547</v>
      </c>
      <c r="D2474" s="4" t="s">
        <v>84</v>
      </c>
      <c r="E2474" s="4" t="s">
        <v>327</v>
      </c>
      <c r="F2474" s="4">
        <v>0.23799999999999999</v>
      </c>
      <c r="G2474" s="4">
        <v>48</v>
      </c>
      <c r="H2474" s="4" t="s">
        <v>22</v>
      </c>
      <c r="I2474" s="3">
        <v>32000</v>
      </c>
      <c r="J2474" s="3">
        <v>35300</v>
      </c>
      <c r="K2474" s="3">
        <v>32000</v>
      </c>
      <c r="L2474" s="3">
        <v>35300</v>
      </c>
      <c r="M2474" s="3">
        <v>32300</v>
      </c>
      <c r="N2474" s="3">
        <v>35300</v>
      </c>
      <c r="O2474" s="11">
        <v>34900</v>
      </c>
      <c r="P2474" s="11">
        <v>37800</v>
      </c>
      <c r="Q2474" s="4">
        <v>36600</v>
      </c>
      <c r="R2474" s="4">
        <v>39700</v>
      </c>
    </row>
    <row r="2475" spans="1:18" hidden="1">
      <c r="A2475" s="10" t="s">
        <v>3692</v>
      </c>
      <c r="B2475" s="10" t="str">
        <f t="shared" si="76"/>
        <v>SULA200C84</v>
      </c>
      <c r="C2475" s="4" t="s">
        <v>3549</v>
      </c>
      <c r="D2475" s="4" t="s">
        <v>84</v>
      </c>
      <c r="E2475" s="4" t="s">
        <v>327</v>
      </c>
      <c r="F2475" s="4">
        <v>0.24199999999999999</v>
      </c>
      <c r="G2475" s="4">
        <v>48</v>
      </c>
      <c r="H2475" s="4" t="s">
        <v>22</v>
      </c>
      <c r="I2475" s="3">
        <v>32000</v>
      </c>
      <c r="J2475" s="3">
        <v>35300</v>
      </c>
      <c r="K2475" s="3">
        <v>32000</v>
      </c>
      <c r="L2475" s="3">
        <v>35300</v>
      </c>
      <c r="M2475" s="3">
        <v>32300</v>
      </c>
      <c r="N2475" s="3">
        <v>35300</v>
      </c>
      <c r="O2475" s="11">
        <v>34900</v>
      </c>
      <c r="P2475" s="11">
        <v>37800</v>
      </c>
      <c r="Q2475" s="4">
        <v>36600</v>
      </c>
      <c r="R2475" s="4">
        <v>39700</v>
      </c>
    </row>
    <row r="2476" spans="1:18" hidden="1">
      <c r="A2476" s="10" t="s">
        <v>3693</v>
      </c>
      <c r="B2476" s="10" t="str">
        <f t="shared" si="76"/>
        <v>SULA200C8455</v>
      </c>
      <c r="C2476" s="4" t="s">
        <v>3551</v>
      </c>
      <c r="D2476" s="4" t="s">
        <v>84</v>
      </c>
      <c r="E2476" s="4" t="s">
        <v>327</v>
      </c>
      <c r="F2476" s="4">
        <v>0.25700000000000001</v>
      </c>
      <c r="G2476" s="4">
        <v>48</v>
      </c>
      <c r="H2476" s="4" t="s">
        <v>22</v>
      </c>
      <c r="I2476" s="3">
        <v>25400</v>
      </c>
      <c r="J2476" s="3">
        <v>28200</v>
      </c>
      <c r="K2476" s="3">
        <v>25400</v>
      </c>
      <c r="L2476" s="3">
        <v>28200</v>
      </c>
      <c r="M2476" s="3">
        <v>25700</v>
      </c>
      <c r="N2476" s="3">
        <v>28200</v>
      </c>
      <c r="O2476" s="11">
        <v>27800</v>
      </c>
      <c r="P2476" s="11">
        <v>30300</v>
      </c>
      <c r="Q2476" s="4">
        <v>29200</v>
      </c>
      <c r="R2476" s="4">
        <v>31900</v>
      </c>
    </row>
    <row r="2477" spans="1:18" hidden="1">
      <c r="A2477" s="10" t="s">
        <v>3694</v>
      </c>
      <c r="B2477" s="10" t="str">
        <f t="shared" si="76"/>
        <v>SULA200CF1</v>
      </c>
      <c r="C2477" s="4" t="s">
        <v>3695</v>
      </c>
      <c r="D2477" s="4" t="s">
        <v>84</v>
      </c>
      <c r="E2477" s="4" t="s">
        <v>327</v>
      </c>
      <c r="F2477" s="4">
        <v>0.245</v>
      </c>
      <c r="G2477" s="4">
        <v>48</v>
      </c>
      <c r="H2477" s="4" t="s">
        <v>22</v>
      </c>
      <c r="I2477" s="3">
        <v>35700</v>
      </c>
      <c r="J2477" s="3">
        <v>39300</v>
      </c>
      <c r="K2477" s="3">
        <v>35700</v>
      </c>
      <c r="L2477" s="3">
        <v>39300</v>
      </c>
      <c r="M2477" s="3">
        <v>36100</v>
      </c>
      <c r="N2477" s="3">
        <v>39300</v>
      </c>
      <c r="O2477" s="11">
        <v>39000</v>
      </c>
      <c r="P2477" s="11">
        <v>42100</v>
      </c>
      <c r="Q2477" s="4"/>
      <c r="R2477" s="4"/>
    </row>
    <row r="2478" spans="1:18" hidden="1">
      <c r="A2478" s="10" t="s">
        <v>3696</v>
      </c>
      <c r="B2478" s="10" t="str">
        <f t="shared" si="76"/>
        <v>SULA200CF2</v>
      </c>
      <c r="C2478" s="4" t="s">
        <v>3697</v>
      </c>
      <c r="D2478" s="4" t="s">
        <v>84</v>
      </c>
      <c r="E2478" s="4" t="s">
        <v>327</v>
      </c>
      <c r="F2478" s="4">
        <v>0.24399999999999999</v>
      </c>
      <c r="G2478" s="4">
        <v>48</v>
      </c>
      <c r="H2478" s="4" t="s">
        <v>22</v>
      </c>
      <c r="I2478" s="3">
        <v>35700</v>
      </c>
      <c r="J2478" s="3">
        <v>39300</v>
      </c>
      <c r="K2478" s="3">
        <v>35700</v>
      </c>
      <c r="L2478" s="3">
        <v>39300</v>
      </c>
      <c r="M2478" s="3">
        <v>36100</v>
      </c>
      <c r="N2478" s="3">
        <v>39300</v>
      </c>
      <c r="O2478" s="11">
        <v>39000</v>
      </c>
      <c r="P2478" s="11">
        <v>42100</v>
      </c>
      <c r="Q2478" s="4"/>
      <c r="R2478" s="4"/>
    </row>
    <row r="2479" spans="1:18" hidden="1">
      <c r="A2479" s="10" t="s">
        <v>3698</v>
      </c>
      <c r="B2479" s="10" t="str">
        <f t="shared" si="76"/>
        <v>SULA200CF3</v>
      </c>
      <c r="C2479" s="4" t="s">
        <v>3699</v>
      </c>
      <c r="D2479" s="4" t="s">
        <v>84</v>
      </c>
      <c r="E2479" s="4" t="s">
        <v>327</v>
      </c>
      <c r="F2479" s="4">
        <v>0.24199999999999999</v>
      </c>
      <c r="G2479" s="4">
        <v>48</v>
      </c>
      <c r="H2479" s="4" t="s">
        <v>22</v>
      </c>
      <c r="I2479" s="3">
        <v>35700</v>
      </c>
      <c r="J2479" s="3">
        <v>39300</v>
      </c>
      <c r="K2479" s="3">
        <v>35700</v>
      </c>
      <c r="L2479" s="3">
        <v>39300</v>
      </c>
      <c r="M2479" s="3">
        <v>36100</v>
      </c>
      <c r="N2479" s="3">
        <v>39300</v>
      </c>
      <c r="O2479" s="11">
        <v>39000</v>
      </c>
      <c r="P2479" s="11">
        <v>42100</v>
      </c>
      <c r="Q2479" s="4"/>
      <c r="R2479" s="4"/>
    </row>
    <row r="2480" spans="1:18" hidden="1">
      <c r="A2480" s="10" t="s">
        <v>3700</v>
      </c>
      <c r="B2480" s="10" t="str">
        <f t="shared" si="76"/>
        <v>SULA200CF4</v>
      </c>
      <c r="C2480" s="4" t="s">
        <v>3701</v>
      </c>
      <c r="D2480" s="4" t="s">
        <v>84</v>
      </c>
      <c r="E2480" s="4" t="s">
        <v>327</v>
      </c>
      <c r="F2480" s="4">
        <v>0.24299999999999999</v>
      </c>
      <c r="G2480" s="4">
        <v>48</v>
      </c>
      <c r="H2480" s="4" t="s">
        <v>22</v>
      </c>
      <c r="I2480" s="3">
        <v>35700</v>
      </c>
      <c r="J2480" s="3">
        <v>39300</v>
      </c>
      <c r="K2480" s="3">
        <v>35700</v>
      </c>
      <c r="L2480" s="3">
        <v>39300</v>
      </c>
      <c r="M2480" s="3">
        <v>36100</v>
      </c>
      <c r="N2480" s="3">
        <v>39300</v>
      </c>
      <c r="O2480" s="11">
        <v>39000</v>
      </c>
      <c r="P2480" s="11">
        <v>42100</v>
      </c>
      <c r="Q2480" s="4"/>
      <c r="R2480" s="4"/>
    </row>
    <row r="2481" spans="1:18" hidden="1">
      <c r="A2481" s="10" t="s">
        <v>3702</v>
      </c>
      <c r="B2481" s="10" t="str">
        <f t="shared" si="76"/>
        <v>SULA200CF5</v>
      </c>
      <c r="C2481" s="4" t="s">
        <v>3703</v>
      </c>
      <c r="D2481" s="4" t="s">
        <v>84</v>
      </c>
      <c r="E2481" s="4" t="s">
        <v>327</v>
      </c>
      <c r="F2481" s="4">
        <v>0.24399999999999999</v>
      </c>
      <c r="G2481" s="4">
        <v>48</v>
      </c>
      <c r="H2481" s="4" t="s">
        <v>22</v>
      </c>
      <c r="I2481" s="3">
        <v>35700</v>
      </c>
      <c r="J2481" s="3">
        <v>39300</v>
      </c>
      <c r="K2481" s="3">
        <v>35700</v>
      </c>
      <c r="L2481" s="3">
        <v>39300</v>
      </c>
      <c r="M2481" s="3">
        <v>36100</v>
      </c>
      <c r="N2481" s="3">
        <v>39300</v>
      </c>
      <c r="O2481" s="11">
        <v>39000</v>
      </c>
      <c r="P2481" s="11">
        <v>42100</v>
      </c>
      <c r="Q2481" s="4"/>
      <c r="R2481" s="4"/>
    </row>
    <row r="2482" spans="1:18" hidden="1">
      <c r="A2482" s="10" t="s">
        <v>3704</v>
      </c>
      <c r="B2482" s="10" t="str">
        <f t="shared" si="76"/>
        <v>SUSP300C0035</v>
      </c>
      <c r="C2482" s="4" t="s">
        <v>3705</v>
      </c>
      <c r="D2482" s="4" t="s">
        <v>84</v>
      </c>
      <c r="E2482" s="4" t="s">
        <v>3706</v>
      </c>
      <c r="F2482" s="4">
        <v>0.32900000000000001</v>
      </c>
      <c r="G2482" s="4">
        <v>48</v>
      </c>
      <c r="H2482" s="4" t="s">
        <v>22</v>
      </c>
      <c r="I2482" s="3">
        <v>28000</v>
      </c>
      <c r="J2482" s="3">
        <v>31700</v>
      </c>
      <c r="K2482" s="3">
        <v>28000</v>
      </c>
      <c r="L2482" s="3">
        <v>31700</v>
      </c>
      <c r="M2482" s="3">
        <v>28300</v>
      </c>
      <c r="N2482" s="3">
        <v>31700</v>
      </c>
      <c r="O2482" s="11">
        <v>29700</v>
      </c>
      <c r="P2482" s="11">
        <v>33100</v>
      </c>
      <c r="Q2482" s="11">
        <v>31200</v>
      </c>
      <c r="R2482" s="11">
        <v>34800</v>
      </c>
    </row>
    <row r="2483" spans="1:18" hidden="1">
      <c r="A2483" s="10" t="s">
        <v>3707</v>
      </c>
      <c r="B2483" s="10" t="str">
        <f t="shared" si="76"/>
        <v>SUSP300C004</v>
      </c>
      <c r="C2483" s="4" t="s">
        <v>3708</v>
      </c>
      <c r="D2483" s="4" t="s">
        <v>84</v>
      </c>
      <c r="E2483" s="4" t="s">
        <v>3706</v>
      </c>
      <c r="F2483" s="4">
        <v>0.32900000000000001</v>
      </c>
      <c r="G2483" s="4">
        <v>48</v>
      </c>
      <c r="H2483" s="4" t="s">
        <v>22</v>
      </c>
      <c r="I2483" s="3">
        <v>28000</v>
      </c>
      <c r="J2483" s="3">
        <v>31700</v>
      </c>
      <c r="K2483" s="3">
        <v>28000</v>
      </c>
      <c r="L2483" s="3">
        <v>31700</v>
      </c>
      <c r="M2483" s="3">
        <v>28300</v>
      </c>
      <c r="N2483" s="3">
        <v>31700</v>
      </c>
      <c r="O2483" s="11">
        <v>29700</v>
      </c>
      <c r="P2483" s="11">
        <v>33100</v>
      </c>
      <c r="Q2483" s="11">
        <v>31200</v>
      </c>
      <c r="R2483" s="11">
        <v>34800</v>
      </c>
    </row>
    <row r="2484" spans="1:18" hidden="1">
      <c r="A2484" s="10" t="s">
        <v>3709</v>
      </c>
      <c r="B2484" s="10" t="str">
        <f t="shared" si="76"/>
        <v>SUSP300C018</v>
      </c>
      <c r="C2484" s="4" t="s">
        <v>3710</v>
      </c>
      <c r="D2484" s="4" t="s">
        <v>84</v>
      </c>
      <c r="E2484" s="4" t="s">
        <v>3706</v>
      </c>
      <c r="F2484" s="4">
        <v>0.40866999999999998</v>
      </c>
      <c r="G2484" s="4">
        <v>48</v>
      </c>
      <c r="H2484" s="4" t="s">
        <v>22</v>
      </c>
      <c r="I2484" s="3">
        <v>28000</v>
      </c>
      <c r="J2484" s="3">
        <v>31700</v>
      </c>
      <c r="K2484" s="3">
        <v>28000</v>
      </c>
      <c r="L2484" s="3">
        <v>31700</v>
      </c>
      <c r="M2484" s="3">
        <v>28300</v>
      </c>
      <c r="N2484" s="3">
        <v>31700</v>
      </c>
      <c r="O2484" s="11">
        <v>29700</v>
      </c>
      <c r="P2484" s="11">
        <v>33100</v>
      </c>
      <c r="Q2484" s="11">
        <v>31200</v>
      </c>
      <c r="R2484" s="11">
        <v>34800</v>
      </c>
    </row>
    <row r="2485" spans="1:18" hidden="1">
      <c r="A2485" s="10" t="s">
        <v>3711</v>
      </c>
      <c r="B2485" s="10" t="str">
        <f t="shared" ref="B2485:B2548" si="77">A2485</f>
        <v>SUSP300C020</v>
      </c>
      <c r="C2485" s="4" t="s">
        <v>3712</v>
      </c>
      <c r="D2485" s="4" t="s">
        <v>84</v>
      </c>
      <c r="E2485" s="4" t="s">
        <v>3706</v>
      </c>
      <c r="F2485" s="4">
        <v>0.32900000000000001</v>
      </c>
      <c r="G2485" s="4">
        <v>48</v>
      </c>
      <c r="H2485" s="4" t="s">
        <v>22</v>
      </c>
      <c r="I2485" s="3">
        <v>28000</v>
      </c>
      <c r="J2485" s="3">
        <v>31700</v>
      </c>
      <c r="K2485" s="3">
        <v>28000</v>
      </c>
      <c r="L2485" s="3">
        <v>31700</v>
      </c>
      <c r="M2485" s="3">
        <v>28300</v>
      </c>
      <c r="N2485" s="3">
        <v>31700</v>
      </c>
      <c r="O2485" s="11">
        <v>29700</v>
      </c>
      <c r="P2485" s="11">
        <v>33100</v>
      </c>
      <c r="Q2485" s="11">
        <v>31200</v>
      </c>
      <c r="R2485" s="11">
        <v>34800</v>
      </c>
    </row>
    <row r="2486" spans="1:18" hidden="1">
      <c r="A2486" s="10" t="s">
        <v>3713</v>
      </c>
      <c r="B2486" s="10" t="str">
        <f t="shared" si="77"/>
        <v>SUSP300C028</v>
      </c>
      <c r="C2486" s="4" t="s">
        <v>3714</v>
      </c>
      <c r="D2486" s="4" t="s">
        <v>84</v>
      </c>
      <c r="E2486" s="4" t="s">
        <v>3706</v>
      </c>
      <c r="F2486" s="4">
        <v>0.32900000000000001</v>
      </c>
      <c r="G2486" s="4">
        <v>48</v>
      </c>
      <c r="H2486" s="4" t="s">
        <v>22</v>
      </c>
      <c r="I2486" s="3">
        <v>28000</v>
      </c>
      <c r="J2486" s="3">
        <v>31700</v>
      </c>
      <c r="K2486" s="3">
        <v>28000</v>
      </c>
      <c r="L2486" s="3">
        <v>31700</v>
      </c>
      <c r="M2486" s="3">
        <v>28300</v>
      </c>
      <c r="N2486" s="3">
        <v>31700</v>
      </c>
      <c r="O2486" s="11">
        <v>29700</v>
      </c>
      <c r="P2486" s="11">
        <v>33100</v>
      </c>
      <c r="Q2486" s="11">
        <v>31200</v>
      </c>
      <c r="R2486" s="11">
        <v>34800</v>
      </c>
    </row>
    <row r="2487" spans="1:18" hidden="1">
      <c r="A2487" s="10" t="s">
        <v>3715</v>
      </c>
      <c r="B2487" s="10" t="str">
        <f t="shared" si="77"/>
        <v>SUSP300C033</v>
      </c>
      <c r="C2487" s="4" t="s">
        <v>3716</v>
      </c>
      <c r="D2487" s="4" t="s">
        <v>84</v>
      </c>
      <c r="E2487" s="4" t="s">
        <v>3706</v>
      </c>
      <c r="F2487" s="4">
        <v>0.32900000000000001</v>
      </c>
      <c r="G2487" s="4">
        <v>48</v>
      </c>
      <c r="H2487" s="4" t="s">
        <v>22</v>
      </c>
      <c r="I2487" s="3">
        <v>28000</v>
      </c>
      <c r="J2487" s="3">
        <v>31700</v>
      </c>
      <c r="K2487" s="3">
        <v>28000</v>
      </c>
      <c r="L2487" s="3">
        <v>31700</v>
      </c>
      <c r="M2487" s="3">
        <v>28300</v>
      </c>
      <c r="N2487" s="3">
        <v>31700</v>
      </c>
      <c r="O2487" s="11">
        <v>29700</v>
      </c>
      <c r="P2487" s="11">
        <v>33100</v>
      </c>
      <c r="Q2487" s="11">
        <v>31200</v>
      </c>
      <c r="R2487" s="11">
        <v>34800</v>
      </c>
    </row>
    <row r="2488" spans="1:18" hidden="1">
      <c r="A2488" s="10" t="s">
        <v>3717</v>
      </c>
      <c r="B2488" s="10" t="str">
        <f t="shared" si="77"/>
        <v>SUSP300C10</v>
      </c>
      <c r="C2488" s="4" t="s">
        <v>3718</v>
      </c>
      <c r="D2488" s="4" t="s">
        <v>84</v>
      </c>
      <c r="E2488" s="4" t="s">
        <v>3706</v>
      </c>
      <c r="F2488" s="4">
        <v>0.32900000000000001</v>
      </c>
      <c r="G2488" s="4">
        <v>48</v>
      </c>
      <c r="H2488" s="4" t="s">
        <v>22</v>
      </c>
      <c r="I2488" s="3">
        <v>28000</v>
      </c>
      <c r="J2488" s="3">
        <v>31700</v>
      </c>
      <c r="K2488" s="3">
        <v>28000</v>
      </c>
      <c r="L2488" s="3">
        <v>31700</v>
      </c>
      <c r="M2488" s="3">
        <v>28300</v>
      </c>
      <c r="N2488" s="3">
        <v>31700</v>
      </c>
      <c r="O2488" s="11">
        <v>29700</v>
      </c>
      <c r="P2488" s="11">
        <v>33100</v>
      </c>
      <c r="Q2488" s="11">
        <v>31200</v>
      </c>
      <c r="R2488" s="11">
        <v>34800</v>
      </c>
    </row>
    <row r="2489" spans="1:18" hidden="1">
      <c r="A2489" s="10" t="s">
        <v>3719</v>
      </c>
      <c r="B2489" s="10" t="str">
        <f t="shared" si="77"/>
        <v>SUSP300C101</v>
      </c>
      <c r="C2489" s="4" t="s">
        <v>3720</v>
      </c>
      <c r="D2489" s="4" t="s">
        <v>84</v>
      </c>
      <c r="E2489" s="4" t="s">
        <v>3706</v>
      </c>
      <c r="F2489" s="4">
        <v>0.32900000000000001</v>
      </c>
      <c r="G2489" s="4">
        <v>48</v>
      </c>
      <c r="H2489" s="4" t="s">
        <v>22</v>
      </c>
      <c r="I2489" s="3">
        <v>28000</v>
      </c>
      <c r="J2489" s="3">
        <v>31700</v>
      </c>
      <c r="K2489" s="3">
        <v>28000</v>
      </c>
      <c r="L2489" s="3">
        <v>31700</v>
      </c>
      <c r="M2489" s="3">
        <v>28300</v>
      </c>
      <c r="N2489" s="3">
        <v>31700</v>
      </c>
      <c r="O2489" s="11">
        <v>29700</v>
      </c>
      <c r="P2489" s="11">
        <v>33100</v>
      </c>
      <c r="Q2489" s="11">
        <v>31200</v>
      </c>
      <c r="R2489" s="11">
        <v>34800</v>
      </c>
    </row>
    <row r="2490" spans="1:18" hidden="1">
      <c r="A2490" s="10" t="s">
        <v>3721</v>
      </c>
      <c r="B2490" s="10" t="str">
        <f t="shared" si="77"/>
        <v>SUSP300C102</v>
      </c>
      <c r="C2490" s="4" t="s">
        <v>3722</v>
      </c>
      <c r="D2490" s="4" t="s">
        <v>84</v>
      </c>
      <c r="E2490" s="4" t="s">
        <v>3706</v>
      </c>
      <c r="F2490" s="4">
        <v>0.32900000000000001</v>
      </c>
      <c r="G2490" s="4">
        <v>48</v>
      </c>
      <c r="H2490" s="4" t="s">
        <v>22</v>
      </c>
      <c r="I2490" s="3">
        <v>28000</v>
      </c>
      <c r="J2490" s="3">
        <v>31700</v>
      </c>
      <c r="K2490" s="3">
        <v>28000</v>
      </c>
      <c r="L2490" s="3">
        <v>31700</v>
      </c>
      <c r="M2490" s="3">
        <v>28300</v>
      </c>
      <c r="N2490" s="3">
        <v>31700</v>
      </c>
      <c r="O2490" s="11">
        <v>29700</v>
      </c>
      <c r="P2490" s="11">
        <v>33100</v>
      </c>
      <c r="Q2490" s="11">
        <v>31200</v>
      </c>
      <c r="R2490" s="11">
        <v>34800</v>
      </c>
    </row>
    <row r="2491" spans="1:18" hidden="1">
      <c r="A2491" s="10" t="s">
        <v>3723</v>
      </c>
      <c r="B2491" s="10" t="str">
        <f t="shared" si="77"/>
        <v>SUSP300C103</v>
      </c>
      <c r="C2491" s="4" t="s">
        <v>3724</v>
      </c>
      <c r="D2491" s="4" t="s">
        <v>84</v>
      </c>
      <c r="E2491" s="4" t="s">
        <v>3706</v>
      </c>
      <c r="F2491" s="4">
        <v>0.32900000000000001</v>
      </c>
      <c r="G2491" s="4">
        <v>48</v>
      </c>
      <c r="H2491" s="4" t="s">
        <v>22</v>
      </c>
      <c r="I2491" s="3">
        <v>28000</v>
      </c>
      <c r="J2491" s="3">
        <v>31700</v>
      </c>
      <c r="K2491" s="3">
        <v>28000</v>
      </c>
      <c r="L2491" s="3">
        <v>31700</v>
      </c>
      <c r="M2491" s="3">
        <v>28300</v>
      </c>
      <c r="N2491" s="3">
        <v>31700</v>
      </c>
      <c r="O2491" s="11">
        <v>29700</v>
      </c>
      <c r="P2491" s="11">
        <v>33100</v>
      </c>
      <c r="Q2491" s="11">
        <v>31200</v>
      </c>
      <c r="R2491" s="11">
        <v>34800</v>
      </c>
    </row>
    <row r="2492" spans="1:18" hidden="1">
      <c r="A2492" s="10" t="s">
        <v>3725</v>
      </c>
      <c r="B2492" s="10" t="str">
        <f t="shared" si="77"/>
        <v>SUSP300C104</v>
      </c>
      <c r="C2492" s="4" t="s">
        <v>3726</v>
      </c>
      <c r="D2492" s="4" t="s">
        <v>84</v>
      </c>
      <c r="E2492" s="4" t="s">
        <v>3706</v>
      </c>
      <c r="F2492" s="4">
        <v>0.32900000000000001</v>
      </c>
      <c r="G2492" s="4">
        <v>48</v>
      </c>
      <c r="H2492" s="4" t="s">
        <v>22</v>
      </c>
      <c r="I2492" s="3">
        <v>28000</v>
      </c>
      <c r="J2492" s="3">
        <v>31700</v>
      </c>
      <c r="K2492" s="3">
        <v>28000</v>
      </c>
      <c r="L2492" s="3">
        <v>31700</v>
      </c>
      <c r="M2492" s="3">
        <v>28300</v>
      </c>
      <c r="N2492" s="3">
        <v>31700</v>
      </c>
      <c r="O2492" s="11">
        <v>29700</v>
      </c>
      <c r="P2492" s="11">
        <v>33100</v>
      </c>
      <c r="Q2492" s="11">
        <v>31200</v>
      </c>
      <c r="R2492" s="11">
        <v>34800</v>
      </c>
    </row>
    <row r="2493" spans="1:18" hidden="1">
      <c r="A2493" s="10" t="s">
        <v>3727</v>
      </c>
      <c r="B2493" s="10" t="str">
        <f t="shared" si="77"/>
        <v>SUSP300C105</v>
      </c>
      <c r="C2493" s="4" t="s">
        <v>3728</v>
      </c>
      <c r="D2493" s="4" t="s">
        <v>84</v>
      </c>
      <c r="E2493" s="4" t="s">
        <v>3706</v>
      </c>
      <c r="F2493" s="4">
        <v>0.32900000000000001</v>
      </c>
      <c r="G2493" s="4">
        <v>48</v>
      </c>
      <c r="H2493" s="4" t="s">
        <v>22</v>
      </c>
      <c r="I2493" s="3">
        <v>28000</v>
      </c>
      <c r="J2493" s="3">
        <v>31700</v>
      </c>
      <c r="K2493" s="3">
        <v>28000</v>
      </c>
      <c r="L2493" s="3">
        <v>31700</v>
      </c>
      <c r="M2493" s="3">
        <v>28300</v>
      </c>
      <c r="N2493" s="3">
        <v>31700</v>
      </c>
      <c r="O2493" s="11">
        <v>29700</v>
      </c>
      <c r="P2493" s="11">
        <v>33100</v>
      </c>
      <c r="Q2493" s="11">
        <v>31200</v>
      </c>
      <c r="R2493" s="11">
        <v>34800</v>
      </c>
    </row>
    <row r="2494" spans="1:18" hidden="1">
      <c r="A2494" s="10" t="s">
        <v>3729</v>
      </c>
      <c r="B2494" s="10" t="str">
        <f t="shared" si="77"/>
        <v>SUSP300C106</v>
      </c>
      <c r="C2494" s="4" t="s">
        <v>3730</v>
      </c>
      <c r="D2494" s="4" t="s">
        <v>84</v>
      </c>
      <c r="E2494" s="4" t="s">
        <v>3706</v>
      </c>
      <c r="F2494" s="4">
        <v>0.32900000000000001</v>
      </c>
      <c r="G2494" s="4">
        <v>48</v>
      </c>
      <c r="H2494" s="4" t="s">
        <v>22</v>
      </c>
      <c r="I2494" s="3">
        <v>28000</v>
      </c>
      <c r="J2494" s="3">
        <v>31700</v>
      </c>
      <c r="K2494" s="3">
        <v>28000</v>
      </c>
      <c r="L2494" s="3">
        <v>31700</v>
      </c>
      <c r="M2494" s="3">
        <v>28300</v>
      </c>
      <c r="N2494" s="3">
        <v>31700</v>
      </c>
      <c r="O2494" s="11">
        <v>29700</v>
      </c>
      <c r="P2494" s="11">
        <v>33100</v>
      </c>
      <c r="Q2494" s="11">
        <v>31200</v>
      </c>
      <c r="R2494" s="11">
        <v>34800</v>
      </c>
    </row>
    <row r="2495" spans="1:18" hidden="1">
      <c r="A2495" s="10" t="s">
        <v>3731</v>
      </c>
      <c r="B2495" s="10" t="str">
        <f t="shared" si="77"/>
        <v>SUSP300C107</v>
      </c>
      <c r="C2495" s="4" t="s">
        <v>3732</v>
      </c>
      <c r="D2495" s="4" t="s">
        <v>84</v>
      </c>
      <c r="E2495" s="4" t="s">
        <v>3706</v>
      </c>
      <c r="F2495" s="4">
        <v>0.32900000000000001</v>
      </c>
      <c r="G2495" s="4">
        <v>48</v>
      </c>
      <c r="H2495" s="4" t="s">
        <v>22</v>
      </c>
      <c r="I2495" s="3">
        <v>28000</v>
      </c>
      <c r="J2495" s="3">
        <v>31700</v>
      </c>
      <c r="K2495" s="3">
        <v>28000</v>
      </c>
      <c r="L2495" s="3">
        <v>31700</v>
      </c>
      <c r="M2495" s="3">
        <v>28300</v>
      </c>
      <c r="N2495" s="3">
        <v>31700</v>
      </c>
      <c r="O2495" s="11">
        <v>29700</v>
      </c>
      <c r="P2495" s="11">
        <v>33100</v>
      </c>
      <c r="Q2495" s="11">
        <v>31200</v>
      </c>
      <c r="R2495" s="11">
        <v>34800</v>
      </c>
    </row>
    <row r="2496" spans="1:18" hidden="1">
      <c r="A2496" s="10" t="s">
        <v>3733</v>
      </c>
      <c r="B2496" s="10" t="str">
        <f t="shared" si="77"/>
        <v>SUSP300C108</v>
      </c>
      <c r="C2496" s="4" t="s">
        <v>3734</v>
      </c>
      <c r="D2496" s="4" t="s">
        <v>84</v>
      </c>
      <c r="E2496" s="4" t="s">
        <v>3706</v>
      </c>
      <c r="F2496" s="4">
        <v>0.32900000000000001</v>
      </c>
      <c r="G2496" s="4">
        <v>48</v>
      </c>
      <c r="H2496" s="4" t="s">
        <v>22</v>
      </c>
      <c r="I2496" s="3">
        <v>28000</v>
      </c>
      <c r="J2496" s="3">
        <v>31700</v>
      </c>
      <c r="K2496" s="3">
        <v>28000</v>
      </c>
      <c r="L2496" s="3">
        <v>31700</v>
      </c>
      <c r="M2496" s="3">
        <v>28300</v>
      </c>
      <c r="N2496" s="3">
        <v>31700</v>
      </c>
      <c r="O2496" s="11">
        <v>29700</v>
      </c>
      <c r="P2496" s="11">
        <v>33100</v>
      </c>
      <c r="Q2496" s="11">
        <v>31200</v>
      </c>
      <c r="R2496" s="11">
        <v>34800</v>
      </c>
    </row>
    <row r="2497" spans="1:18" hidden="1">
      <c r="A2497" s="10" t="s">
        <v>3735</v>
      </c>
      <c r="B2497" s="10" t="str">
        <f t="shared" si="77"/>
        <v>SUSP300C109</v>
      </c>
      <c r="C2497" s="4" t="s">
        <v>3736</v>
      </c>
      <c r="D2497" s="4" t="s">
        <v>84</v>
      </c>
      <c r="E2497" s="4" t="s">
        <v>3706</v>
      </c>
      <c r="F2497" s="4">
        <v>0.32900000000000001</v>
      </c>
      <c r="G2497" s="4">
        <v>48</v>
      </c>
      <c r="H2497" s="4" t="s">
        <v>22</v>
      </c>
      <c r="I2497" s="3">
        <v>28000</v>
      </c>
      <c r="J2497" s="3">
        <v>31700</v>
      </c>
      <c r="K2497" s="3">
        <v>28000</v>
      </c>
      <c r="L2497" s="3">
        <v>31700</v>
      </c>
      <c r="M2497" s="3">
        <v>28300</v>
      </c>
      <c r="N2497" s="3">
        <v>31700</v>
      </c>
      <c r="O2497" s="11">
        <v>29700</v>
      </c>
      <c r="P2497" s="11">
        <v>33100</v>
      </c>
      <c r="Q2497" s="11">
        <v>31200</v>
      </c>
      <c r="R2497" s="11">
        <v>34800</v>
      </c>
    </row>
    <row r="2498" spans="1:18" hidden="1">
      <c r="A2498" s="10" t="s">
        <v>3737</v>
      </c>
      <c r="B2498" s="10" t="str">
        <f t="shared" si="77"/>
        <v>SUSP300C1093</v>
      </c>
      <c r="C2498" s="4" t="s">
        <v>3738</v>
      </c>
      <c r="D2498" s="4" t="s">
        <v>84</v>
      </c>
      <c r="E2498" s="4" t="s">
        <v>3706</v>
      </c>
      <c r="F2498" s="4">
        <v>0.32900000000000001</v>
      </c>
      <c r="G2498" s="4">
        <v>48</v>
      </c>
      <c r="H2498" s="4" t="s">
        <v>22</v>
      </c>
      <c r="I2498" s="3">
        <v>28000</v>
      </c>
      <c r="J2498" s="3">
        <v>31700</v>
      </c>
      <c r="K2498" s="3">
        <v>28000</v>
      </c>
      <c r="L2498" s="3">
        <v>31700</v>
      </c>
      <c r="M2498" s="3">
        <v>28300</v>
      </c>
      <c r="N2498" s="3">
        <v>31700</v>
      </c>
      <c r="O2498" s="11">
        <v>29700</v>
      </c>
      <c r="P2498" s="11">
        <v>33100</v>
      </c>
      <c r="Q2498" s="11">
        <v>31200</v>
      </c>
      <c r="R2498" s="11">
        <v>34800</v>
      </c>
    </row>
    <row r="2499" spans="1:18" hidden="1">
      <c r="A2499" s="10" t="s">
        <v>3739</v>
      </c>
      <c r="B2499" s="10" t="str">
        <f t="shared" si="77"/>
        <v>SUSP300C11</v>
      </c>
      <c r="C2499" s="4" t="s">
        <v>3740</v>
      </c>
      <c r="D2499" s="4" t="s">
        <v>84</v>
      </c>
      <c r="E2499" s="4" t="s">
        <v>3706</v>
      </c>
      <c r="F2499" s="4">
        <v>0.32900000000000001</v>
      </c>
      <c r="G2499" s="4">
        <v>48</v>
      </c>
      <c r="H2499" s="4" t="s">
        <v>22</v>
      </c>
      <c r="I2499" s="3">
        <v>28000</v>
      </c>
      <c r="J2499" s="3">
        <v>31700</v>
      </c>
      <c r="K2499" s="3">
        <v>28000</v>
      </c>
      <c r="L2499" s="3">
        <v>31700</v>
      </c>
      <c r="M2499" s="3">
        <v>28300</v>
      </c>
      <c r="N2499" s="3">
        <v>31700</v>
      </c>
      <c r="O2499" s="11">
        <v>29700</v>
      </c>
      <c r="P2499" s="11">
        <v>33100</v>
      </c>
      <c r="Q2499" s="11">
        <v>31200</v>
      </c>
      <c r="R2499" s="11">
        <v>34800</v>
      </c>
    </row>
    <row r="2500" spans="1:18" hidden="1">
      <c r="A2500" s="10" t="s">
        <v>3741</v>
      </c>
      <c r="B2500" s="10" t="str">
        <f t="shared" si="77"/>
        <v>SUSP300C110</v>
      </c>
      <c r="C2500" s="4" t="s">
        <v>3742</v>
      </c>
      <c r="D2500" s="4" t="s">
        <v>84</v>
      </c>
      <c r="E2500" s="4" t="s">
        <v>3706</v>
      </c>
      <c r="F2500" s="4">
        <v>0.32900000000000001</v>
      </c>
      <c r="G2500" s="4">
        <v>48</v>
      </c>
      <c r="H2500" s="4" t="s">
        <v>22</v>
      </c>
      <c r="I2500" s="3">
        <v>28000</v>
      </c>
      <c r="J2500" s="3">
        <v>31700</v>
      </c>
      <c r="K2500" s="3">
        <v>28000</v>
      </c>
      <c r="L2500" s="3">
        <v>31700</v>
      </c>
      <c r="M2500" s="3">
        <v>28300</v>
      </c>
      <c r="N2500" s="3">
        <v>31700</v>
      </c>
      <c r="O2500" s="11">
        <v>29700</v>
      </c>
      <c r="P2500" s="11">
        <v>33100</v>
      </c>
      <c r="Q2500" s="11">
        <v>31200</v>
      </c>
      <c r="R2500" s="11">
        <v>34800</v>
      </c>
    </row>
    <row r="2501" spans="1:18" hidden="1">
      <c r="A2501" s="10" t="s">
        <v>3743</v>
      </c>
      <c r="B2501" s="10" t="str">
        <f t="shared" si="77"/>
        <v>SUSP300C111</v>
      </c>
      <c r="C2501" s="4" t="s">
        <v>3744</v>
      </c>
      <c r="D2501" s="4" t="s">
        <v>84</v>
      </c>
      <c r="E2501" s="4" t="s">
        <v>3706</v>
      </c>
      <c r="F2501" s="4">
        <v>0.32900000000000001</v>
      </c>
      <c r="G2501" s="4">
        <v>48</v>
      </c>
      <c r="H2501" s="4" t="s">
        <v>22</v>
      </c>
      <c r="I2501" s="3">
        <v>28000</v>
      </c>
      <c r="J2501" s="3">
        <v>31700</v>
      </c>
      <c r="K2501" s="3">
        <v>28000</v>
      </c>
      <c r="L2501" s="3">
        <v>31700</v>
      </c>
      <c r="M2501" s="3">
        <v>28300</v>
      </c>
      <c r="N2501" s="3">
        <v>31700</v>
      </c>
      <c r="O2501" s="11">
        <v>29700</v>
      </c>
      <c r="P2501" s="11">
        <v>33100</v>
      </c>
      <c r="Q2501" s="11">
        <v>31200</v>
      </c>
      <c r="R2501" s="11">
        <v>34800</v>
      </c>
    </row>
    <row r="2502" spans="1:18" hidden="1">
      <c r="A2502" s="10" t="s">
        <v>3745</v>
      </c>
      <c r="B2502" s="10" t="str">
        <f t="shared" si="77"/>
        <v>SUSP300C112</v>
      </c>
      <c r="C2502" s="4" t="s">
        <v>3746</v>
      </c>
      <c r="D2502" s="4" t="s">
        <v>84</v>
      </c>
      <c r="E2502" s="4" t="s">
        <v>3706</v>
      </c>
      <c r="F2502" s="4">
        <v>0.32900000000000001</v>
      </c>
      <c r="G2502" s="4">
        <v>48</v>
      </c>
      <c r="H2502" s="4" t="s">
        <v>22</v>
      </c>
      <c r="I2502" s="3">
        <v>28000</v>
      </c>
      <c r="J2502" s="3">
        <v>31700</v>
      </c>
      <c r="K2502" s="3">
        <v>28000</v>
      </c>
      <c r="L2502" s="3">
        <v>31700</v>
      </c>
      <c r="M2502" s="3">
        <v>28300</v>
      </c>
      <c r="N2502" s="3">
        <v>31700</v>
      </c>
      <c r="O2502" s="11">
        <v>29700</v>
      </c>
      <c r="P2502" s="11">
        <v>33100</v>
      </c>
      <c r="Q2502" s="11">
        <v>31200</v>
      </c>
      <c r="R2502" s="11">
        <v>34800</v>
      </c>
    </row>
    <row r="2503" spans="1:18" hidden="1">
      <c r="A2503" s="10" t="s">
        <v>3747</v>
      </c>
      <c r="B2503" s="10" t="str">
        <f t="shared" si="77"/>
        <v>SUSP300C113</v>
      </c>
      <c r="C2503" s="4" t="s">
        <v>3748</v>
      </c>
      <c r="D2503" s="4" t="s">
        <v>84</v>
      </c>
      <c r="E2503" s="4" t="s">
        <v>3706</v>
      </c>
      <c r="F2503" s="4">
        <v>0.32900000000000001</v>
      </c>
      <c r="G2503" s="4">
        <v>48</v>
      </c>
      <c r="H2503" s="4" t="s">
        <v>22</v>
      </c>
      <c r="I2503" s="3">
        <v>28000</v>
      </c>
      <c r="J2503" s="3">
        <v>31700</v>
      </c>
      <c r="K2503" s="3">
        <v>28000</v>
      </c>
      <c r="L2503" s="3">
        <v>31700</v>
      </c>
      <c r="M2503" s="3">
        <v>28300</v>
      </c>
      <c r="N2503" s="3">
        <v>31700</v>
      </c>
      <c r="O2503" s="11">
        <v>29700</v>
      </c>
      <c r="P2503" s="11">
        <v>33100</v>
      </c>
      <c r="Q2503" s="11">
        <v>31200</v>
      </c>
      <c r="R2503" s="11">
        <v>34800</v>
      </c>
    </row>
    <row r="2504" spans="1:18" hidden="1">
      <c r="A2504" s="10" t="s">
        <v>3749</v>
      </c>
      <c r="B2504" s="10" t="str">
        <f t="shared" si="77"/>
        <v>SUSP300C114</v>
      </c>
      <c r="C2504" s="4" t="s">
        <v>3750</v>
      </c>
      <c r="D2504" s="4" t="s">
        <v>84</v>
      </c>
      <c r="E2504" s="4" t="s">
        <v>3706</v>
      </c>
      <c r="F2504" s="4">
        <v>0.32900000000000001</v>
      </c>
      <c r="G2504" s="4">
        <v>48</v>
      </c>
      <c r="H2504" s="4" t="s">
        <v>22</v>
      </c>
      <c r="I2504" s="3">
        <v>28000</v>
      </c>
      <c r="J2504" s="3">
        <v>31700</v>
      </c>
      <c r="K2504" s="3">
        <v>28000</v>
      </c>
      <c r="L2504" s="3">
        <v>31700</v>
      </c>
      <c r="M2504" s="3">
        <v>28300</v>
      </c>
      <c r="N2504" s="3">
        <v>31700</v>
      </c>
      <c r="O2504" s="11">
        <v>29700</v>
      </c>
      <c r="P2504" s="11">
        <v>33100</v>
      </c>
      <c r="Q2504" s="11">
        <v>31200</v>
      </c>
      <c r="R2504" s="11">
        <v>34800</v>
      </c>
    </row>
    <row r="2505" spans="1:18" hidden="1">
      <c r="A2505" s="10" t="s">
        <v>3751</v>
      </c>
      <c r="B2505" s="10" t="str">
        <f t="shared" si="77"/>
        <v>SUSP300C115</v>
      </c>
      <c r="C2505" s="4" t="s">
        <v>3752</v>
      </c>
      <c r="D2505" s="4" t="s">
        <v>84</v>
      </c>
      <c r="E2505" s="4" t="s">
        <v>3706</v>
      </c>
      <c r="F2505" s="4">
        <v>0.32900000000000001</v>
      </c>
      <c r="G2505" s="4">
        <v>48</v>
      </c>
      <c r="H2505" s="4" t="s">
        <v>22</v>
      </c>
      <c r="I2505" s="3">
        <v>28000</v>
      </c>
      <c r="J2505" s="3">
        <v>31700</v>
      </c>
      <c r="K2505" s="3">
        <v>28000</v>
      </c>
      <c r="L2505" s="3">
        <v>31700</v>
      </c>
      <c r="M2505" s="3">
        <v>28300</v>
      </c>
      <c r="N2505" s="3">
        <v>31700</v>
      </c>
      <c r="O2505" s="11">
        <v>29700</v>
      </c>
      <c r="P2505" s="11">
        <v>33100</v>
      </c>
      <c r="Q2505" s="11">
        <v>31200</v>
      </c>
      <c r="R2505" s="11">
        <v>34800</v>
      </c>
    </row>
    <row r="2506" spans="1:18" hidden="1">
      <c r="A2506" s="10" t="s">
        <v>3753</v>
      </c>
      <c r="B2506" s="10" t="str">
        <f t="shared" si="77"/>
        <v>SUSP300C116</v>
      </c>
      <c r="C2506" s="4" t="s">
        <v>3754</v>
      </c>
      <c r="D2506" s="4" t="s">
        <v>84</v>
      </c>
      <c r="E2506" s="4" t="s">
        <v>3706</v>
      </c>
      <c r="F2506" s="4">
        <v>0.32900000000000001</v>
      </c>
      <c r="G2506" s="4">
        <v>48</v>
      </c>
      <c r="H2506" s="4" t="s">
        <v>22</v>
      </c>
      <c r="I2506" s="3">
        <v>28000</v>
      </c>
      <c r="J2506" s="3">
        <v>31700</v>
      </c>
      <c r="K2506" s="3">
        <v>28000</v>
      </c>
      <c r="L2506" s="3">
        <v>31700</v>
      </c>
      <c r="M2506" s="3">
        <v>28300</v>
      </c>
      <c r="N2506" s="3">
        <v>31700</v>
      </c>
      <c r="O2506" s="11">
        <v>29700</v>
      </c>
      <c r="P2506" s="11">
        <v>33100</v>
      </c>
      <c r="Q2506" s="11">
        <v>31200</v>
      </c>
      <c r="R2506" s="11">
        <v>34800</v>
      </c>
    </row>
    <row r="2507" spans="1:18" hidden="1">
      <c r="A2507" s="10" t="s">
        <v>3755</v>
      </c>
      <c r="B2507" s="10" t="str">
        <f t="shared" si="77"/>
        <v>SUSP300C117</v>
      </c>
      <c r="C2507" s="4" t="s">
        <v>3756</v>
      </c>
      <c r="D2507" s="4" t="s">
        <v>84</v>
      </c>
      <c r="E2507" s="4" t="s">
        <v>3706</v>
      </c>
      <c r="F2507" s="4">
        <v>0.32900000000000001</v>
      </c>
      <c r="G2507" s="4">
        <v>48</v>
      </c>
      <c r="H2507" s="4" t="s">
        <v>22</v>
      </c>
      <c r="I2507" s="3">
        <v>28000</v>
      </c>
      <c r="J2507" s="3">
        <v>31700</v>
      </c>
      <c r="K2507" s="3">
        <v>28000</v>
      </c>
      <c r="L2507" s="3">
        <v>31700</v>
      </c>
      <c r="M2507" s="3">
        <v>28300</v>
      </c>
      <c r="N2507" s="3">
        <v>31700</v>
      </c>
      <c r="O2507" s="11">
        <v>29700</v>
      </c>
      <c r="P2507" s="11">
        <v>33100</v>
      </c>
      <c r="Q2507" s="11">
        <v>31200</v>
      </c>
      <c r="R2507" s="11">
        <v>34800</v>
      </c>
    </row>
    <row r="2508" spans="1:18" hidden="1">
      <c r="A2508" s="10" t="s">
        <v>3757</v>
      </c>
      <c r="B2508" s="10" t="str">
        <f t="shared" si="77"/>
        <v>SUSP300C118</v>
      </c>
      <c r="C2508" s="4" t="s">
        <v>3758</v>
      </c>
      <c r="D2508" s="4" t="s">
        <v>84</v>
      </c>
      <c r="E2508" s="4" t="s">
        <v>3706</v>
      </c>
      <c r="F2508" s="4">
        <v>0.32900000000000001</v>
      </c>
      <c r="G2508" s="4">
        <v>48</v>
      </c>
      <c r="H2508" s="4" t="s">
        <v>22</v>
      </c>
      <c r="I2508" s="3">
        <v>28000</v>
      </c>
      <c r="J2508" s="3">
        <v>31700</v>
      </c>
      <c r="K2508" s="3">
        <v>28000</v>
      </c>
      <c r="L2508" s="3">
        <v>31700</v>
      </c>
      <c r="M2508" s="3">
        <v>28300</v>
      </c>
      <c r="N2508" s="3">
        <v>31700</v>
      </c>
      <c r="O2508" s="11">
        <v>29700</v>
      </c>
      <c r="P2508" s="11">
        <v>33100</v>
      </c>
      <c r="Q2508" s="11">
        <v>31200</v>
      </c>
      <c r="R2508" s="11">
        <v>34800</v>
      </c>
    </row>
    <row r="2509" spans="1:18" hidden="1">
      <c r="A2509" s="10" t="s">
        <v>3759</v>
      </c>
      <c r="B2509" s="10" t="str">
        <f t="shared" si="77"/>
        <v>SUSP300C119</v>
      </c>
      <c r="C2509" s="4" t="s">
        <v>3760</v>
      </c>
      <c r="D2509" s="4" t="s">
        <v>84</v>
      </c>
      <c r="E2509" s="4" t="s">
        <v>3706</v>
      </c>
      <c r="F2509" s="4">
        <v>0.32900000000000001</v>
      </c>
      <c r="G2509" s="4">
        <v>48</v>
      </c>
      <c r="H2509" s="4" t="s">
        <v>22</v>
      </c>
      <c r="I2509" s="3">
        <v>28000</v>
      </c>
      <c r="J2509" s="3">
        <v>31700</v>
      </c>
      <c r="K2509" s="3">
        <v>28000</v>
      </c>
      <c r="L2509" s="3">
        <v>31700</v>
      </c>
      <c r="M2509" s="3">
        <v>28300</v>
      </c>
      <c r="N2509" s="3">
        <v>31700</v>
      </c>
      <c r="O2509" s="11">
        <v>29700</v>
      </c>
      <c r="P2509" s="11">
        <v>33100</v>
      </c>
      <c r="Q2509" s="11">
        <v>31200</v>
      </c>
      <c r="R2509" s="11">
        <v>34800</v>
      </c>
    </row>
    <row r="2510" spans="1:18" hidden="1">
      <c r="A2510" s="10" t="s">
        <v>3761</v>
      </c>
      <c r="B2510" s="10" t="str">
        <f t="shared" si="77"/>
        <v>SUSP300C120</v>
      </c>
      <c r="C2510" s="4" t="s">
        <v>3762</v>
      </c>
      <c r="D2510" s="4" t="s">
        <v>84</v>
      </c>
      <c r="E2510" s="4" t="s">
        <v>3706</v>
      </c>
      <c r="F2510" s="4">
        <v>0.32900000000000001</v>
      </c>
      <c r="G2510" s="4">
        <v>48</v>
      </c>
      <c r="H2510" s="4" t="s">
        <v>22</v>
      </c>
      <c r="I2510" s="3">
        <v>28000</v>
      </c>
      <c r="J2510" s="3">
        <v>31700</v>
      </c>
      <c r="K2510" s="3">
        <v>28000</v>
      </c>
      <c r="L2510" s="3">
        <v>31700</v>
      </c>
      <c r="M2510" s="3">
        <v>28300</v>
      </c>
      <c r="N2510" s="3">
        <v>31700</v>
      </c>
      <c r="O2510" s="11">
        <v>29700</v>
      </c>
      <c r="P2510" s="11">
        <v>33100</v>
      </c>
      <c r="Q2510" s="11">
        <v>31200</v>
      </c>
      <c r="R2510" s="11">
        <v>34800</v>
      </c>
    </row>
    <row r="2511" spans="1:18" hidden="1">
      <c r="A2511" s="10" t="s">
        <v>3763</v>
      </c>
      <c r="B2511" s="10" t="str">
        <f t="shared" si="77"/>
        <v>SUSP300C121</v>
      </c>
      <c r="C2511" s="4" t="s">
        <v>3764</v>
      </c>
      <c r="D2511" s="4" t="s">
        <v>84</v>
      </c>
      <c r="E2511" s="4" t="s">
        <v>3706</v>
      </c>
      <c r="F2511" s="4">
        <v>0.32900000000000001</v>
      </c>
      <c r="G2511" s="4">
        <v>48</v>
      </c>
      <c r="H2511" s="4" t="s">
        <v>22</v>
      </c>
      <c r="I2511" s="3">
        <v>28000</v>
      </c>
      <c r="J2511" s="3">
        <v>31700</v>
      </c>
      <c r="K2511" s="3">
        <v>28000</v>
      </c>
      <c r="L2511" s="3">
        <v>31700</v>
      </c>
      <c r="M2511" s="3">
        <v>28300</v>
      </c>
      <c r="N2511" s="3">
        <v>31700</v>
      </c>
      <c r="O2511" s="11">
        <v>29700</v>
      </c>
      <c r="P2511" s="11">
        <v>33100</v>
      </c>
      <c r="Q2511" s="11">
        <v>31200</v>
      </c>
      <c r="R2511" s="11">
        <v>34800</v>
      </c>
    </row>
    <row r="2512" spans="1:18" hidden="1">
      <c r="A2512" s="10" t="s">
        <v>3765</v>
      </c>
      <c r="B2512" s="10" t="str">
        <f t="shared" si="77"/>
        <v>SUSP300C122</v>
      </c>
      <c r="C2512" s="4" t="s">
        <v>3766</v>
      </c>
      <c r="D2512" s="4" t="s">
        <v>84</v>
      </c>
      <c r="E2512" s="4" t="s">
        <v>3706</v>
      </c>
      <c r="F2512" s="4">
        <v>0.32900000000000001</v>
      </c>
      <c r="G2512" s="4">
        <v>48</v>
      </c>
      <c r="H2512" s="4" t="s">
        <v>22</v>
      </c>
      <c r="I2512" s="3">
        <v>28000</v>
      </c>
      <c r="J2512" s="3">
        <v>31700</v>
      </c>
      <c r="K2512" s="3">
        <v>28000</v>
      </c>
      <c r="L2512" s="3">
        <v>31700</v>
      </c>
      <c r="M2512" s="3">
        <v>28300</v>
      </c>
      <c r="N2512" s="3">
        <v>31700</v>
      </c>
      <c r="O2512" s="11">
        <v>29700</v>
      </c>
      <c r="P2512" s="11">
        <v>33100</v>
      </c>
      <c r="Q2512" s="11">
        <v>31200</v>
      </c>
      <c r="R2512" s="11">
        <v>34800</v>
      </c>
    </row>
    <row r="2513" spans="1:18" hidden="1">
      <c r="A2513" s="10" t="s">
        <v>3767</v>
      </c>
      <c r="B2513" s="10" t="str">
        <f t="shared" si="77"/>
        <v>SUSP300C123</v>
      </c>
      <c r="C2513" s="4" t="s">
        <v>3768</v>
      </c>
      <c r="D2513" s="4" t="s">
        <v>84</v>
      </c>
      <c r="E2513" s="4" t="s">
        <v>3706</v>
      </c>
      <c r="F2513" s="4">
        <v>0.32900000000000001</v>
      </c>
      <c r="G2513" s="4">
        <v>48</v>
      </c>
      <c r="H2513" s="4" t="s">
        <v>22</v>
      </c>
      <c r="I2513" s="3">
        <v>28000</v>
      </c>
      <c r="J2513" s="3">
        <v>31700</v>
      </c>
      <c r="K2513" s="3">
        <v>28000</v>
      </c>
      <c r="L2513" s="3">
        <v>31700</v>
      </c>
      <c r="M2513" s="3">
        <v>28300</v>
      </c>
      <c r="N2513" s="3">
        <v>31700</v>
      </c>
      <c r="O2513" s="11">
        <v>29700</v>
      </c>
      <c r="P2513" s="11">
        <v>33100</v>
      </c>
      <c r="Q2513" s="11">
        <v>31200</v>
      </c>
      <c r="R2513" s="11">
        <v>34800</v>
      </c>
    </row>
    <row r="2514" spans="1:18" hidden="1">
      <c r="A2514" s="10" t="s">
        <v>3769</v>
      </c>
      <c r="B2514" s="10" t="str">
        <f t="shared" si="77"/>
        <v>SUSP300C124</v>
      </c>
      <c r="C2514" s="4" t="s">
        <v>3770</v>
      </c>
      <c r="D2514" s="4" t="s">
        <v>84</v>
      </c>
      <c r="E2514" s="4" t="s">
        <v>3706</v>
      </c>
      <c r="F2514" s="4">
        <v>0.32900000000000001</v>
      </c>
      <c r="G2514" s="4">
        <v>48</v>
      </c>
      <c r="H2514" s="4" t="s">
        <v>22</v>
      </c>
      <c r="I2514" s="3">
        <v>28000</v>
      </c>
      <c r="J2514" s="3">
        <v>31700</v>
      </c>
      <c r="K2514" s="3">
        <v>28000</v>
      </c>
      <c r="L2514" s="3">
        <v>31700</v>
      </c>
      <c r="M2514" s="3">
        <v>28300</v>
      </c>
      <c r="N2514" s="3">
        <v>31700</v>
      </c>
      <c r="O2514" s="11">
        <v>29700</v>
      </c>
      <c r="P2514" s="11">
        <v>33100</v>
      </c>
      <c r="Q2514" s="11">
        <v>31200</v>
      </c>
      <c r="R2514" s="11">
        <v>34800</v>
      </c>
    </row>
    <row r="2515" spans="1:18" hidden="1">
      <c r="A2515" s="10" t="s">
        <v>3771</v>
      </c>
      <c r="B2515" s="10" t="str">
        <f t="shared" si="77"/>
        <v>SUSP300C125</v>
      </c>
      <c r="C2515" s="4" t="s">
        <v>3772</v>
      </c>
      <c r="D2515" s="4" t="s">
        <v>84</v>
      </c>
      <c r="E2515" s="4" t="s">
        <v>3706</v>
      </c>
      <c r="F2515" s="4">
        <v>0.32900000000000001</v>
      </c>
      <c r="G2515" s="4">
        <v>48</v>
      </c>
      <c r="H2515" s="4" t="s">
        <v>22</v>
      </c>
      <c r="I2515" s="3">
        <v>28000</v>
      </c>
      <c r="J2515" s="3">
        <v>31700</v>
      </c>
      <c r="K2515" s="3">
        <v>28000</v>
      </c>
      <c r="L2515" s="3">
        <v>31700</v>
      </c>
      <c r="M2515" s="3">
        <v>28300</v>
      </c>
      <c r="N2515" s="3">
        <v>31700</v>
      </c>
      <c r="O2515" s="11">
        <v>29700</v>
      </c>
      <c r="P2515" s="11">
        <v>33100</v>
      </c>
      <c r="Q2515" s="11">
        <v>31200</v>
      </c>
      <c r="R2515" s="11">
        <v>34800</v>
      </c>
    </row>
    <row r="2516" spans="1:18" hidden="1">
      <c r="A2516" s="10" t="s">
        <v>3773</v>
      </c>
      <c r="B2516" s="10" t="str">
        <f t="shared" si="77"/>
        <v>SUSP300C130</v>
      </c>
      <c r="C2516" s="4" t="s">
        <v>3774</v>
      </c>
      <c r="D2516" s="4" t="s">
        <v>84</v>
      </c>
      <c r="E2516" s="4" t="s">
        <v>3706</v>
      </c>
      <c r="F2516" s="4">
        <v>0.32900000000000001</v>
      </c>
      <c r="G2516" s="4">
        <v>48</v>
      </c>
      <c r="H2516" s="4" t="s">
        <v>22</v>
      </c>
      <c r="I2516" s="3">
        <v>28000</v>
      </c>
      <c r="J2516" s="3">
        <v>31700</v>
      </c>
      <c r="K2516" s="3">
        <v>28000</v>
      </c>
      <c r="L2516" s="3">
        <v>31700</v>
      </c>
      <c r="M2516" s="3">
        <v>28300</v>
      </c>
      <c r="N2516" s="3">
        <v>31700</v>
      </c>
      <c r="O2516" s="11">
        <v>29700</v>
      </c>
      <c r="P2516" s="11">
        <v>33100</v>
      </c>
      <c r="Q2516" s="11">
        <v>31200</v>
      </c>
      <c r="R2516" s="11">
        <v>34800</v>
      </c>
    </row>
    <row r="2517" spans="1:18" hidden="1">
      <c r="A2517" s="10" t="s">
        <v>3775</v>
      </c>
      <c r="B2517" s="10" t="str">
        <f t="shared" si="77"/>
        <v>SUSP300C131</v>
      </c>
      <c r="C2517" s="4" t="s">
        <v>3776</v>
      </c>
      <c r="D2517" s="4" t="s">
        <v>84</v>
      </c>
      <c r="E2517" s="4" t="s">
        <v>3706</v>
      </c>
      <c r="F2517" s="4">
        <v>0.32900000000000001</v>
      </c>
      <c r="G2517" s="4">
        <v>48</v>
      </c>
      <c r="H2517" s="4" t="s">
        <v>22</v>
      </c>
      <c r="I2517" s="3">
        <v>28000</v>
      </c>
      <c r="J2517" s="3">
        <v>31700</v>
      </c>
      <c r="K2517" s="3">
        <v>28000</v>
      </c>
      <c r="L2517" s="3">
        <v>31700</v>
      </c>
      <c r="M2517" s="3">
        <v>28300</v>
      </c>
      <c r="N2517" s="3">
        <v>31700</v>
      </c>
      <c r="O2517" s="11">
        <v>29700</v>
      </c>
      <c r="P2517" s="11">
        <v>33100</v>
      </c>
      <c r="Q2517" s="11">
        <v>31200</v>
      </c>
      <c r="R2517" s="11">
        <v>34800</v>
      </c>
    </row>
    <row r="2518" spans="1:18" hidden="1">
      <c r="A2518" s="10" t="s">
        <v>3777</v>
      </c>
      <c r="B2518" s="10" t="str">
        <f t="shared" si="77"/>
        <v>SUSP300C132</v>
      </c>
      <c r="C2518" s="4" t="s">
        <v>3778</v>
      </c>
      <c r="D2518" s="4" t="s">
        <v>84</v>
      </c>
      <c r="E2518" s="4" t="s">
        <v>3706</v>
      </c>
      <c r="F2518" s="4">
        <v>0.32900000000000001</v>
      </c>
      <c r="G2518" s="4">
        <v>48</v>
      </c>
      <c r="H2518" s="4" t="s">
        <v>22</v>
      </c>
      <c r="I2518" s="3">
        <v>28000</v>
      </c>
      <c r="J2518" s="3">
        <v>31700</v>
      </c>
      <c r="K2518" s="3">
        <v>28000</v>
      </c>
      <c r="L2518" s="3">
        <v>31700</v>
      </c>
      <c r="M2518" s="3">
        <v>28300</v>
      </c>
      <c r="N2518" s="3">
        <v>31700</v>
      </c>
      <c r="O2518" s="11">
        <v>29700</v>
      </c>
      <c r="P2518" s="11">
        <v>33100</v>
      </c>
      <c r="Q2518" s="11">
        <v>31200</v>
      </c>
      <c r="R2518" s="11">
        <v>34800</v>
      </c>
    </row>
    <row r="2519" spans="1:18" hidden="1">
      <c r="A2519" s="10" t="s">
        <v>3779</v>
      </c>
      <c r="B2519" s="10" t="str">
        <f t="shared" si="77"/>
        <v>SUSP300C133</v>
      </c>
      <c r="C2519" s="4" t="s">
        <v>3780</v>
      </c>
      <c r="D2519" s="4" t="s">
        <v>84</v>
      </c>
      <c r="E2519" s="4" t="s">
        <v>3706</v>
      </c>
      <c r="F2519" s="4">
        <v>0.32900000000000001</v>
      </c>
      <c r="G2519" s="4">
        <v>48</v>
      </c>
      <c r="H2519" s="4" t="s">
        <v>22</v>
      </c>
      <c r="I2519" s="3">
        <v>28000</v>
      </c>
      <c r="J2519" s="3">
        <v>31700</v>
      </c>
      <c r="K2519" s="3">
        <v>28000</v>
      </c>
      <c r="L2519" s="3">
        <v>31700</v>
      </c>
      <c r="M2519" s="3">
        <v>28300</v>
      </c>
      <c r="N2519" s="3">
        <v>31700</v>
      </c>
      <c r="O2519" s="11">
        <v>29700</v>
      </c>
      <c r="P2519" s="11">
        <v>33100</v>
      </c>
      <c r="Q2519" s="11">
        <v>31200</v>
      </c>
      <c r="R2519" s="11">
        <v>34800</v>
      </c>
    </row>
    <row r="2520" spans="1:18" hidden="1">
      <c r="A2520" s="10" t="s">
        <v>3781</v>
      </c>
      <c r="B2520" s="10" t="str">
        <f t="shared" si="77"/>
        <v>SUSP300C134</v>
      </c>
      <c r="C2520" s="4" t="s">
        <v>3782</v>
      </c>
      <c r="D2520" s="4" t="s">
        <v>84</v>
      </c>
      <c r="E2520" s="4" t="s">
        <v>3706</v>
      </c>
      <c r="F2520" s="4">
        <v>0.32900000000000001</v>
      </c>
      <c r="G2520" s="4">
        <v>48</v>
      </c>
      <c r="H2520" s="4" t="s">
        <v>22</v>
      </c>
      <c r="I2520" s="3">
        <v>28000</v>
      </c>
      <c r="J2520" s="3">
        <v>31700</v>
      </c>
      <c r="K2520" s="3">
        <v>28000</v>
      </c>
      <c r="L2520" s="3">
        <v>31700</v>
      </c>
      <c r="M2520" s="3">
        <v>28300</v>
      </c>
      <c r="N2520" s="3">
        <v>31700</v>
      </c>
      <c r="O2520" s="11">
        <v>29700</v>
      </c>
      <c r="P2520" s="11">
        <v>33100</v>
      </c>
      <c r="Q2520" s="11">
        <v>31200</v>
      </c>
      <c r="R2520" s="11">
        <v>34800</v>
      </c>
    </row>
    <row r="2521" spans="1:18" hidden="1">
      <c r="A2521" s="10" t="s">
        <v>3783</v>
      </c>
      <c r="B2521" s="10" t="str">
        <f t="shared" si="77"/>
        <v>SUSP300C1342</v>
      </c>
      <c r="C2521" s="4" t="s">
        <v>3784</v>
      </c>
      <c r="D2521" s="4" t="s">
        <v>84</v>
      </c>
      <c r="E2521" s="4" t="s">
        <v>3706</v>
      </c>
      <c r="F2521" s="4">
        <v>0.32900000000000001</v>
      </c>
      <c r="G2521" s="4">
        <v>48</v>
      </c>
      <c r="H2521" s="4" t="s">
        <v>22</v>
      </c>
      <c r="I2521" s="3">
        <v>28000</v>
      </c>
      <c r="J2521" s="3">
        <v>31700</v>
      </c>
      <c r="K2521" s="3">
        <v>28000</v>
      </c>
      <c r="L2521" s="3">
        <v>31700</v>
      </c>
      <c r="M2521" s="3">
        <v>28300</v>
      </c>
      <c r="N2521" s="3">
        <v>31700</v>
      </c>
      <c r="O2521" s="11">
        <v>29700</v>
      </c>
      <c r="P2521" s="11">
        <v>33100</v>
      </c>
      <c r="Q2521" s="11">
        <v>31200</v>
      </c>
      <c r="R2521" s="11">
        <v>34800</v>
      </c>
    </row>
    <row r="2522" spans="1:18" hidden="1">
      <c r="A2522" s="10" t="s">
        <v>3785</v>
      </c>
      <c r="B2522" s="10" t="str">
        <f t="shared" si="77"/>
        <v>SUSP300C135</v>
      </c>
      <c r="C2522" s="4" t="s">
        <v>3786</v>
      </c>
      <c r="D2522" s="4" t="s">
        <v>84</v>
      </c>
      <c r="E2522" s="4" t="s">
        <v>3706</v>
      </c>
      <c r="F2522" s="4">
        <v>0.32900000000000001</v>
      </c>
      <c r="G2522" s="4">
        <v>48</v>
      </c>
      <c r="H2522" s="4" t="s">
        <v>22</v>
      </c>
      <c r="I2522" s="3">
        <v>28000</v>
      </c>
      <c r="J2522" s="3">
        <v>31700</v>
      </c>
      <c r="K2522" s="3">
        <v>28000</v>
      </c>
      <c r="L2522" s="3">
        <v>31700</v>
      </c>
      <c r="M2522" s="3">
        <v>28300</v>
      </c>
      <c r="N2522" s="3">
        <v>31700</v>
      </c>
      <c r="O2522" s="11">
        <v>29700</v>
      </c>
      <c r="P2522" s="11">
        <v>33100</v>
      </c>
      <c r="Q2522" s="11">
        <v>31200</v>
      </c>
      <c r="R2522" s="11">
        <v>34800</v>
      </c>
    </row>
    <row r="2523" spans="1:18" hidden="1">
      <c r="A2523" s="10" t="s">
        <v>3787</v>
      </c>
      <c r="B2523" s="10" t="str">
        <f t="shared" si="77"/>
        <v>SUSP300C1407</v>
      </c>
      <c r="C2523" s="4" t="s">
        <v>3788</v>
      </c>
      <c r="D2523" s="4" t="s">
        <v>84</v>
      </c>
      <c r="E2523" s="4" t="s">
        <v>3706</v>
      </c>
      <c r="F2523" s="4">
        <v>0.32900000000000001</v>
      </c>
      <c r="G2523" s="4">
        <v>48</v>
      </c>
      <c r="H2523" s="4" t="s">
        <v>22</v>
      </c>
      <c r="I2523" s="3">
        <v>28000</v>
      </c>
      <c r="J2523" s="3">
        <v>31700</v>
      </c>
      <c r="K2523" s="3">
        <v>28000</v>
      </c>
      <c r="L2523" s="3">
        <v>31700</v>
      </c>
      <c r="M2523" s="3">
        <v>28300</v>
      </c>
      <c r="N2523" s="3">
        <v>31700</v>
      </c>
      <c r="O2523" s="11">
        <v>29700</v>
      </c>
      <c r="P2523" s="11">
        <v>33100</v>
      </c>
      <c r="Q2523" s="11">
        <v>31200</v>
      </c>
      <c r="R2523" s="11">
        <v>34800</v>
      </c>
    </row>
    <row r="2524" spans="1:18" hidden="1">
      <c r="A2524" s="10" t="s">
        <v>3789</v>
      </c>
      <c r="B2524" s="10" t="str">
        <f t="shared" si="77"/>
        <v>SUSP300C1414</v>
      </c>
      <c r="C2524" s="4" t="s">
        <v>3790</v>
      </c>
      <c r="D2524" s="4" t="s">
        <v>84</v>
      </c>
      <c r="E2524" s="4" t="s">
        <v>3706</v>
      </c>
      <c r="F2524" s="4">
        <v>0.32900000000000001</v>
      </c>
      <c r="G2524" s="4">
        <v>48</v>
      </c>
      <c r="H2524" s="4" t="s">
        <v>22</v>
      </c>
      <c r="I2524" s="3">
        <v>28000</v>
      </c>
      <c r="J2524" s="3">
        <v>31700</v>
      </c>
      <c r="K2524" s="3">
        <v>28000</v>
      </c>
      <c r="L2524" s="3">
        <v>31700</v>
      </c>
      <c r="M2524" s="3">
        <v>28300</v>
      </c>
      <c r="N2524" s="3">
        <v>31700</v>
      </c>
      <c r="O2524" s="11">
        <v>29700</v>
      </c>
      <c r="P2524" s="11">
        <v>33100</v>
      </c>
      <c r="Q2524" s="11">
        <v>31200</v>
      </c>
      <c r="R2524" s="11">
        <v>34800</v>
      </c>
    </row>
    <row r="2525" spans="1:18" hidden="1">
      <c r="A2525" s="10" t="s">
        <v>3791</v>
      </c>
      <c r="B2525" s="10" t="str">
        <f t="shared" si="77"/>
        <v>SUSP300C142</v>
      </c>
      <c r="C2525" s="4" t="s">
        <v>3792</v>
      </c>
      <c r="D2525" s="4" t="s">
        <v>84</v>
      </c>
      <c r="E2525" s="4" t="s">
        <v>3706</v>
      </c>
      <c r="F2525" s="4">
        <v>0.32900000000000001</v>
      </c>
      <c r="G2525" s="4">
        <v>48</v>
      </c>
      <c r="H2525" s="4" t="s">
        <v>22</v>
      </c>
      <c r="I2525" s="3">
        <v>28000</v>
      </c>
      <c r="J2525" s="3">
        <v>31700</v>
      </c>
      <c r="K2525" s="3">
        <v>28000</v>
      </c>
      <c r="L2525" s="3">
        <v>31700</v>
      </c>
      <c r="M2525" s="3">
        <v>28300</v>
      </c>
      <c r="N2525" s="3">
        <v>31700</v>
      </c>
      <c r="O2525" s="11">
        <v>29700</v>
      </c>
      <c r="P2525" s="11">
        <v>33100</v>
      </c>
      <c r="Q2525" s="11">
        <v>31200</v>
      </c>
      <c r="R2525" s="11">
        <v>34800</v>
      </c>
    </row>
    <row r="2526" spans="1:18" hidden="1">
      <c r="A2526" s="10" t="s">
        <v>3793</v>
      </c>
      <c r="B2526" s="10" t="str">
        <f t="shared" si="77"/>
        <v>SUSP300C15</v>
      </c>
      <c r="C2526" s="4" t="s">
        <v>3794</v>
      </c>
      <c r="D2526" s="4" t="s">
        <v>84</v>
      </c>
      <c r="E2526" s="4" t="s">
        <v>3706</v>
      </c>
      <c r="F2526" s="4">
        <v>0.32900000000000001</v>
      </c>
      <c r="G2526" s="4">
        <v>48</v>
      </c>
      <c r="H2526" s="4" t="s">
        <v>22</v>
      </c>
      <c r="I2526" s="3">
        <v>28000</v>
      </c>
      <c r="J2526" s="3">
        <v>31700</v>
      </c>
      <c r="K2526" s="3">
        <v>28000</v>
      </c>
      <c r="L2526" s="3">
        <v>31700</v>
      </c>
      <c r="M2526" s="3">
        <v>28300</v>
      </c>
      <c r="N2526" s="3">
        <v>31700</v>
      </c>
      <c r="O2526" s="11">
        <v>29700</v>
      </c>
      <c r="P2526" s="11">
        <v>33100</v>
      </c>
      <c r="Q2526" s="11">
        <v>31200</v>
      </c>
      <c r="R2526" s="11">
        <v>34800</v>
      </c>
    </row>
    <row r="2527" spans="1:18" hidden="1">
      <c r="A2527" s="10" t="s">
        <v>3795</v>
      </c>
      <c r="B2527" s="10" t="str">
        <f t="shared" si="77"/>
        <v>SUSP300C162</v>
      </c>
      <c r="C2527" s="4" t="s">
        <v>3796</v>
      </c>
      <c r="D2527" s="4" t="s">
        <v>84</v>
      </c>
      <c r="E2527" s="4" t="s">
        <v>3706</v>
      </c>
      <c r="F2527" s="4">
        <v>0.32900000000000001</v>
      </c>
      <c r="G2527" s="4">
        <v>48</v>
      </c>
      <c r="H2527" s="4" t="s">
        <v>22</v>
      </c>
      <c r="I2527" s="3">
        <v>28000</v>
      </c>
      <c r="J2527" s="3">
        <v>31700</v>
      </c>
      <c r="K2527" s="3">
        <v>28000</v>
      </c>
      <c r="L2527" s="3">
        <v>31700</v>
      </c>
      <c r="M2527" s="3">
        <v>28300</v>
      </c>
      <c r="N2527" s="3">
        <v>31700</v>
      </c>
      <c r="O2527" s="11">
        <v>29700</v>
      </c>
      <c r="P2527" s="11">
        <v>33100</v>
      </c>
      <c r="Q2527" s="11">
        <v>31200</v>
      </c>
      <c r="R2527" s="11">
        <v>34800</v>
      </c>
    </row>
    <row r="2528" spans="1:18" hidden="1">
      <c r="A2528" s="10" t="s">
        <v>3797</v>
      </c>
      <c r="B2528" s="10" t="str">
        <f t="shared" si="77"/>
        <v>SUSP300C165</v>
      </c>
      <c r="C2528" s="4" t="s">
        <v>3798</v>
      </c>
      <c r="D2528" s="4" t="s">
        <v>84</v>
      </c>
      <c r="E2528" s="4" t="s">
        <v>3706</v>
      </c>
      <c r="F2528" s="4">
        <v>0.32900000000000001</v>
      </c>
      <c r="G2528" s="4">
        <v>48</v>
      </c>
      <c r="H2528" s="4" t="s">
        <v>22</v>
      </c>
      <c r="I2528" s="3">
        <v>28000</v>
      </c>
      <c r="J2528" s="3">
        <v>31700</v>
      </c>
      <c r="K2528" s="3">
        <v>28000</v>
      </c>
      <c r="L2528" s="3">
        <v>31700</v>
      </c>
      <c r="M2528" s="3">
        <v>28300</v>
      </c>
      <c r="N2528" s="3">
        <v>31700</v>
      </c>
      <c r="O2528" s="11">
        <v>29700</v>
      </c>
      <c r="P2528" s="11">
        <v>33100</v>
      </c>
      <c r="Q2528" s="11">
        <v>31200</v>
      </c>
      <c r="R2528" s="11">
        <v>34800</v>
      </c>
    </row>
    <row r="2529" spans="1:18" hidden="1">
      <c r="A2529" s="10" t="s">
        <v>3799</v>
      </c>
      <c r="B2529" s="10" t="str">
        <f t="shared" si="77"/>
        <v>SUSP300C171</v>
      </c>
      <c r="C2529" s="4" t="s">
        <v>3800</v>
      </c>
      <c r="D2529" s="4" t="s">
        <v>84</v>
      </c>
      <c r="E2529" s="4" t="s">
        <v>3706</v>
      </c>
      <c r="F2529" s="4">
        <v>0.32900000000000001</v>
      </c>
      <c r="G2529" s="4">
        <v>48</v>
      </c>
      <c r="H2529" s="4" t="s">
        <v>22</v>
      </c>
      <c r="I2529" s="3">
        <v>28000</v>
      </c>
      <c r="J2529" s="3">
        <v>31700</v>
      </c>
      <c r="K2529" s="3">
        <v>28000</v>
      </c>
      <c r="L2529" s="3">
        <v>31700</v>
      </c>
      <c r="M2529" s="3">
        <v>28300</v>
      </c>
      <c r="N2529" s="3">
        <v>31700</v>
      </c>
      <c r="O2529" s="11">
        <v>29700</v>
      </c>
      <c r="P2529" s="11">
        <v>33100</v>
      </c>
      <c r="Q2529" s="11">
        <v>31200</v>
      </c>
      <c r="R2529" s="11">
        <v>34800</v>
      </c>
    </row>
    <row r="2530" spans="1:18" hidden="1">
      <c r="A2530" s="10" t="s">
        <v>3801</v>
      </c>
      <c r="B2530" s="10" t="str">
        <f t="shared" si="77"/>
        <v>SUSP300C174</v>
      </c>
      <c r="C2530" s="4" t="s">
        <v>3802</v>
      </c>
      <c r="D2530" s="4" t="s">
        <v>84</v>
      </c>
      <c r="E2530" s="4" t="s">
        <v>3706</v>
      </c>
      <c r="F2530" s="4">
        <v>0.32900000000000001</v>
      </c>
      <c r="G2530" s="4">
        <v>48</v>
      </c>
      <c r="H2530" s="4" t="s">
        <v>22</v>
      </c>
      <c r="I2530" s="3">
        <v>28000</v>
      </c>
      <c r="J2530" s="3">
        <v>31700</v>
      </c>
      <c r="K2530" s="3">
        <v>28000</v>
      </c>
      <c r="L2530" s="3">
        <v>31700</v>
      </c>
      <c r="M2530" s="3">
        <v>28300</v>
      </c>
      <c r="N2530" s="3">
        <v>31700</v>
      </c>
      <c r="O2530" s="11">
        <v>29700</v>
      </c>
      <c r="P2530" s="11">
        <v>33100</v>
      </c>
      <c r="Q2530" s="11">
        <v>31200</v>
      </c>
      <c r="R2530" s="11">
        <v>34800</v>
      </c>
    </row>
    <row r="2531" spans="1:18" hidden="1">
      <c r="A2531" s="10" t="s">
        <v>3803</v>
      </c>
      <c r="B2531" s="10" t="str">
        <f t="shared" si="77"/>
        <v>SUSP300C2030</v>
      </c>
      <c r="C2531" s="4" t="s">
        <v>3804</v>
      </c>
      <c r="D2531" s="4" t="s">
        <v>84</v>
      </c>
      <c r="E2531" s="4" t="s">
        <v>3706</v>
      </c>
      <c r="F2531" s="4">
        <v>0.32900000000000001</v>
      </c>
      <c r="G2531" s="4">
        <v>48</v>
      </c>
      <c r="H2531" s="4" t="s">
        <v>22</v>
      </c>
      <c r="I2531" s="3">
        <v>37300</v>
      </c>
      <c r="J2531" s="3">
        <v>42000</v>
      </c>
      <c r="K2531" s="3">
        <v>37300</v>
      </c>
      <c r="L2531" s="3">
        <v>42000</v>
      </c>
      <c r="M2531" s="3">
        <v>37700</v>
      </c>
      <c r="N2531" s="3">
        <v>42000</v>
      </c>
      <c r="O2531" s="11">
        <v>39600</v>
      </c>
      <c r="P2531" s="11">
        <v>43800</v>
      </c>
      <c r="Q2531" s="11">
        <v>41600</v>
      </c>
      <c r="R2531" s="18">
        <v>46000</v>
      </c>
    </row>
    <row r="2532" spans="1:18" hidden="1">
      <c r="A2532" s="10" t="s">
        <v>3805</v>
      </c>
      <c r="B2532" s="10" t="str">
        <f t="shared" si="77"/>
        <v>SUSP300C2031</v>
      </c>
      <c r="C2532" s="4" t="s">
        <v>3806</v>
      </c>
      <c r="D2532" s="4" t="s">
        <v>84</v>
      </c>
      <c r="E2532" s="4" t="s">
        <v>3706</v>
      </c>
      <c r="F2532" s="4">
        <v>0.32900000000000001</v>
      </c>
      <c r="G2532" s="4">
        <v>48</v>
      </c>
      <c r="H2532" s="4" t="s">
        <v>22</v>
      </c>
      <c r="I2532" s="3">
        <v>37300</v>
      </c>
      <c r="J2532" s="3">
        <v>42000</v>
      </c>
      <c r="K2532" s="3">
        <v>37300</v>
      </c>
      <c r="L2532" s="3">
        <v>42000</v>
      </c>
      <c r="M2532" s="3">
        <v>37700</v>
      </c>
      <c r="N2532" s="3">
        <v>42000</v>
      </c>
      <c r="O2532" s="11">
        <v>39600</v>
      </c>
      <c r="P2532" s="11">
        <v>43800</v>
      </c>
      <c r="Q2532" s="11">
        <v>41600</v>
      </c>
      <c r="R2532" s="18">
        <v>46000</v>
      </c>
    </row>
    <row r="2533" spans="1:18" hidden="1">
      <c r="A2533" s="10" t="s">
        <v>3807</v>
      </c>
      <c r="B2533" s="10" t="str">
        <f t="shared" si="77"/>
        <v>SUSP300C2032</v>
      </c>
      <c r="C2533" s="4" t="s">
        <v>3808</v>
      </c>
      <c r="D2533" s="4" t="s">
        <v>84</v>
      </c>
      <c r="E2533" s="4" t="s">
        <v>3706</v>
      </c>
      <c r="F2533" s="4">
        <v>0.32900000000000001</v>
      </c>
      <c r="G2533" s="4">
        <v>48</v>
      </c>
      <c r="H2533" s="4" t="s">
        <v>22</v>
      </c>
      <c r="I2533" s="3">
        <v>37300</v>
      </c>
      <c r="J2533" s="3">
        <v>42000</v>
      </c>
      <c r="K2533" s="3">
        <v>37300</v>
      </c>
      <c r="L2533" s="3">
        <v>42000</v>
      </c>
      <c r="M2533" s="3">
        <v>37700</v>
      </c>
      <c r="N2533" s="3">
        <v>42000</v>
      </c>
      <c r="O2533" s="11">
        <v>39600</v>
      </c>
      <c r="P2533" s="11">
        <v>43800</v>
      </c>
      <c r="Q2533" s="11">
        <v>41600</v>
      </c>
      <c r="R2533" s="18">
        <v>46000</v>
      </c>
    </row>
    <row r="2534" spans="1:18" hidden="1">
      <c r="A2534" s="10" t="s">
        <v>3809</v>
      </c>
      <c r="B2534" s="10" t="str">
        <f t="shared" si="77"/>
        <v>SUSP300C2033</v>
      </c>
      <c r="C2534" s="4" t="s">
        <v>3810</v>
      </c>
      <c r="D2534" s="4" t="s">
        <v>84</v>
      </c>
      <c r="E2534" s="4" t="s">
        <v>3706</v>
      </c>
      <c r="F2534" s="4">
        <v>0.32900000000000001</v>
      </c>
      <c r="G2534" s="4">
        <v>48</v>
      </c>
      <c r="H2534" s="4" t="s">
        <v>22</v>
      </c>
      <c r="I2534" s="3">
        <v>37300</v>
      </c>
      <c r="J2534" s="3">
        <v>42000</v>
      </c>
      <c r="K2534" s="3">
        <v>37300</v>
      </c>
      <c r="L2534" s="3">
        <v>42000</v>
      </c>
      <c r="M2534" s="3">
        <v>37700</v>
      </c>
      <c r="N2534" s="3">
        <v>42000</v>
      </c>
      <c r="O2534" s="11">
        <v>39600</v>
      </c>
      <c r="P2534" s="11">
        <v>43800</v>
      </c>
      <c r="Q2534" s="11">
        <v>41600</v>
      </c>
      <c r="R2534" s="18">
        <v>46000</v>
      </c>
    </row>
    <row r="2535" spans="1:18" hidden="1">
      <c r="A2535" s="10" t="s">
        <v>3811</v>
      </c>
      <c r="B2535" s="10" t="str">
        <f t="shared" si="77"/>
        <v>SUSP300C2034</v>
      </c>
      <c r="C2535" s="4" t="s">
        <v>3812</v>
      </c>
      <c r="D2535" s="4" t="s">
        <v>84</v>
      </c>
      <c r="E2535" s="4" t="s">
        <v>3706</v>
      </c>
      <c r="F2535" s="4">
        <v>0.32900000000000001</v>
      </c>
      <c r="G2535" s="4">
        <v>48</v>
      </c>
      <c r="H2535" s="4" t="s">
        <v>22</v>
      </c>
      <c r="I2535" s="3">
        <v>37300</v>
      </c>
      <c r="J2535" s="3">
        <v>42000</v>
      </c>
      <c r="K2535" s="3">
        <v>37300</v>
      </c>
      <c r="L2535" s="3">
        <v>42000</v>
      </c>
      <c r="M2535" s="3">
        <v>37700</v>
      </c>
      <c r="N2535" s="3">
        <v>42000</v>
      </c>
      <c r="O2535" s="11">
        <v>39600</v>
      </c>
      <c r="P2535" s="11">
        <v>43800</v>
      </c>
      <c r="Q2535" s="11">
        <v>41600</v>
      </c>
      <c r="R2535" s="18">
        <v>46000</v>
      </c>
    </row>
    <row r="2536" spans="1:18" hidden="1">
      <c r="A2536" s="10" t="s">
        <v>3813</v>
      </c>
      <c r="B2536" s="10" t="str">
        <f t="shared" si="77"/>
        <v>SUSP300C2035</v>
      </c>
      <c r="C2536" s="4" t="s">
        <v>3814</v>
      </c>
      <c r="D2536" s="4" t="s">
        <v>84</v>
      </c>
      <c r="E2536" s="4" t="s">
        <v>3706</v>
      </c>
      <c r="F2536" s="4">
        <v>0.32900000000000001</v>
      </c>
      <c r="G2536" s="4">
        <v>48</v>
      </c>
      <c r="H2536" s="4" t="s">
        <v>22</v>
      </c>
      <c r="I2536" s="3">
        <v>37300</v>
      </c>
      <c r="J2536" s="3">
        <v>42000</v>
      </c>
      <c r="K2536" s="3">
        <v>37300</v>
      </c>
      <c r="L2536" s="3">
        <v>42000</v>
      </c>
      <c r="M2536" s="3">
        <v>37700</v>
      </c>
      <c r="N2536" s="3">
        <v>42000</v>
      </c>
      <c r="O2536" s="11">
        <v>39600</v>
      </c>
      <c r="P2536" s="11">
        <v>43800</v>
      </c>
      <c r="Q2536" s="11">
        <v>41600</v>
      </c>
      <c r="R2536" s="18">
        <v>46000</v>
      </c>
    </row>
    <row r="2537" spans="1:18" hidden="1">
      <c r="A2537" s="10" t="s">
        <v>3815</v>
      </c>
      <c r="B2537" s="10" t="str">
        <f t="shared" si="77"/>
        <v>SUSP300C2036</v>
      </c>
      <c r="C2537" s="4" t="s">
        <v>3816</v>
      </c>
      <c r="D2537" s="4" t="s">
        <v>84</v>
      </c>
      <c r="E2537" s="4" t="s">
        <v>3706</v>
      </c>
      <c r="F2537" s="4">
        <v>0.32900000000000001</v>
      </c>
      <c r="G2537" s="4">
        <v>48</v>
      </c>
      <c r="H2537" s="4" t="s">
        <v>22</v>
      </c>
      <c r="I2537" s="3">
        <v>37300</v>
      </c>
      <c r="J2537" s="3">
        <v>42000</v>
      </c>
      <c r="K2537" s="3">
        <v>37300</v>
      </c>
      <c r="L2537" s="3">
        <v>42000</v>
      </c>
      <c r="M2537" s="3">
        <v>37700</v>
      </c>
      <c r="N2537" s="3">
        <v>42000</v>
      </c>
      <c r="O2537" s="11">
        <v>39600</v>
      </c>
      <c r="P2537" s="11">
        <v>43800</v>
      </c>
      <c r="Q2537" s="11">
        <v>41600</v>
      </c>
      <c r="R2537" s="18">
        <v>46000</v>
      </c>
    </row>
    <row r="2538" spans="1:18" hidden="1">
      <c r="A2538" s="10" t="s">
        <v>3817</v>
      </c>
      <c r="B2538" s="10" t="str">
        <f t="shared" si="77"/>
        <v>SUSP300C2037</v>
      </c>
      <c r="C2538" s="4" t="s">
        <v>3818</v>
      </c>
      <c r="D2538" s="4" t="s">
        <v>84</v>
      </c>
      <c r="E2538" s="4" t="s">
        <v>3706</v>
      </c>
      <c r="F2538" s="4">
        <v>0.32900000000000001</v>
      </c>
      <c r="G2538" s="4">
        <v>48</v>
      </c>
      <c r="H2538" s="4" t="s">
        <v>22</v>
      </c>
      <c r="I2538" s="3">
        <v>37300</v>
      </c>
      <c r="J2538" s="3">
        <v>42000</v>
      </c>
      <c r="K2538" s="3">
        <v>37300</v>
      </c>
      <c r="L2538" s="3">
        <v>42000</v>
      </c>
      <c r="M2538" s="3">
        <v>37700</v>
      </c>
      <c r="N2538" s="3">
        <v>42000</v>
      </c>
      <c r="O2538" s="11">
        <v>39600</v>
      </c>
      <c r="P2538" s="11">
        <v>43800</v>
      </c>
      <c r="Q2538" s="11">
        <v>41600</v>
      </c>
      <c r="R2538" s="18">
        <v>46000</v>
      </c>
    </row>
    <row r="2539" spans="1:18" hidden="1">
      <c r="A2539" s="10" t="s">
        <v>3819</v>
      </c>
      <c r="B2539" s="10" t="str">
        <f t="shared" si="77"/>
        <v>SUSP300C205</v>
      </c>
      <c r="C2539" s="4" t="s">
        <v>3820</v>
      </c>
      <c r="D2539" s="4" t="s">
        <v>84</v>
      </c>
      <c r="E2539" s="4" t="s">
        <v>3706</v>
      </c>
      <c r="F2539" s="4">
        <v>0.32900000000000001</v>
      </c>
      <c r="G2539" s="4">
        <v>48</v>
      </c>
      <c r="H2539" s="4" t="s">
        <v>22</v>
      </c>
      <c r="I2539" s="3">
        <v>28000</v>
      </c>
      <c r="J2539" s="3">
        <v>31700</v>
      </c>
      <c r="K2539" s="3">
        <v>28000</v>
      </c>
      <c r="L2539" s="3">
        <v>31700</v>
      </c>
      <c r="M2539" s="3">
        <v>37700</v>
      </c>
      <c r="N2539" s="3">
        <v>42000</v>
      </c>
      <c r="O2539" s="11">
        <v>39600</v>
      </c>
      <c r="P2539" s="11">
        <v>43800</v>
      </c>
      <c r="Q2539" s="11">
        <v>41600</v>
      </c>
      <c r="R2539" s="18">
        <v>46000</v>
      </c>
    </row>
    <row r="2540" spans="1:18" hidden="1">
      <c r="A2540" s="10" t="s">
        <v>3821</v>
      </c>
      <c r="B2540" s="10" t="str">
        <f t="shared" si="77"/>
        <v>SUSP300C2050</v>
      </c>
      <c r="C2540" s="4" t="s">
        <v>3822</v>
      </c>
      <c r="D2540" s="4" t="s">
        <v>84</v>
      </c>
      <c r="E2540" s="4" t="s">
        <v>3706</v>
      </c>
      <c r="F2540" s="4">
        <v>0.32900000000000001</v>
      </c>
      <c r="G2540" s="4">
        <v>48</v>
      </c>
      <c r="H2540" s="4" t="s">
        <v>22</v>
      </c>
      <c r="I2540" s="3">
        <v>37300</v>
      </c>
      <c r="J2540" s="3">
        <v>42000</v>
      </c>
      <c r="K2540" s="3">
        <v>37300</v>
      </c>
      <c r="L2540" s="3">
        <v>42000</v>
      </c>
      <c r="M2540" s="3">
        <v>37700</v>
      </c>
      <c r="N2540" s="3">
        <v>42000</v>
      </c>
      <c r="O2540" s="11">
        <v>39600</v>
      </c>
      <c r="P2540" s="11">
        <v>43800</v>
      </c>
      <c r="Q2540" s="11">
        <v>41600</v>
      </c>
      <c r="R2540" s="18">
        <v>46000</v>
      </c>
    </row>
    <row r="2541" spans="1:18" hidden="1">
      <c r="A2541" s="10" t="s">
        <v>3823</v>
      </c>
      <c r="B2541" s="10" t="str">
        <f t="shared" si="77"/>
        <v>SUSP300C2051</v>
      </c>
      <c r="C2541" s="4" t="s">
        <v>3824</v>
      </c>
      <c r="D2541" s="4" t="s">
        <v>84</v>
      </c>
      <c r="E2541" s="4" t="s">
        <v>3706</v>
      </c>
      <c r="F2541" s="4">
        <v>0.32900000000000001</v>
      </c>
      <c r="G2541" s="4">
        <v>48</v>
      </c>
      <c r="H2541" s="4" t="s">
        <v>22</v>
      </c>
      <c r="I2541" s="3">
        <v>37300</v>
      </c>
      <c r="J2541" s="3">
        <v>42000</v>
      </c>
      <c r="K2541" s="3">
        <v>37300</v>
      </c>
      <c r="L2541" s="3">
        <v>42000</v>
      </c>
      <c r="M2541" s="3">
        <v>37700</v>
      </c>
      <c r="N2541" s="3">
        <v>42000</v>
      </c>
      <c r="O2541" s="11">
        <v>39600</v>
      </c>
      <c r="P2541" s="11">
        <v>43800</v>
      </c>
      <c r="Q2541" s="11">
        <v>41600</v>
      </c>
      <c r="R2541" s="18">
        <v>46000</v>
      </c>
    </row>
    <row r="2542" spans="1:18" hidden="1">
      <c r="A2542" s="10" t="s">
        <v>3825</v>
      </c>
      <c r="B2542" s="10" t="str">
        <f t="shared" si="77"/>
        <v>SUSP300C2052</v>
      </c>
      <c r="C2542" s="4" t="s">
        <v>3826</v>
      </c>
      <c r="D2542" s="4" t="s">
        <v>84</v>
      </c>
      <c r="E2542" s="4" t="s">
        <v>3706</v>
      </c>
      <c r="F2542" s="4">
        <v>0.32900000000000001</v>
      </c>
      <c r="G2542" s="4">
        <v>48</v>
      </c>
      <c r="H2542" s="4" t="s">
        <v>22</v>
      </c>
      <c r="I2542" s="3">
        <v>37300</v>
      </c>
      <c r="J2542" s="3">
        <v>42000</v>
      </c>
      <c r="K2542" s="3">
        <v>37300</v>
      </c>
      <c r="L2542" s="3">
        <v>42000</v>
      </c>
      <c r="M2542" s="3">
        <v>37700</v>
      </c>
      <c r="N2542" s="3">
        <v>42000</v>
      </c>
      <c r="O2542" s="11">
        <v>39600</v>
      </c>
      <c r="P2542" s="11">
        <v>43800</v>
      </c>
      <c r="Q2542" s="11">
        <v>41600</v>
      </c>
      <c r="R2542" s="18">
        <v>46000</v>
      </c>
    </row>
    <row r="2543" spans="1:18" hidden="1">
      <c r="A2543" s="10" t="s">
        <v>3827</v>
      </c>
      <c r="B2543" s="10" t="str">
        <f t="shared" si="77"/>
        <v>SUSP300C2053</v>
      </c>
      <c r="C2543" s="4" t="s">
        <v>3828</v>
      </c>
      <c r="D2543" s="4" t="s">
        <v>84</v>
      </c>
      <c r="E2543" s="4" t="s">
        <v>3706</v>
      </c>
      <c r="F2543" s="4">
        <v>0.32900000000000001</v>
      </c>
      <c r="G2543" s="4">
        <v>48</v>
      </c>
      <c r="H2543" s="4" t="s">
        <v>22</v>
      </c>
      <c r="I2543" s="3">
        <v>37300</v>
      </c>
      <c r="J2543" s="3">
        <v>42000</v>
      </c>
      <c r="K2543" s="3">
        <v>37300</v>
      </c>
      <c r="L2543" s="3">
        <v>42000</v>
      </c>
      <c r="M2543" s="3">
        <v>37700</v>
      </c>
      <c r="N2543" s="3">
        <v>42000</v>
      </c>
      <c r="O2543" s="11">
        <v>39600</v>
      </c>
      <c r="P2543" s="11">
        <v>43800</v>
      </c>
      <c r="Q2543" s="11">
        <v>41600</v>
      </c>
      <c r="R2543" s="18">
        <v>46000</v>
      </c>
    </row>
    <row r="2544" spans="1:18" hidden="1">
      <c r="A2544" s="10" t="s">
        <v>3829</v>
      </c>
      <c r="B2544" s="10" t="str">
        <f t="shared" si="77"/>
        <v>SUSP300C2054</v>
      </c>
      <c r="C2544" s="4" t="s">
        <v>3830</v>
      </c>
      <c r="D2544" s="4" t="s">
        <v>84</v>
      </c>
      <c r="E2544" s="4" t="s">
        <v>3706</v>
      </c>
      <c r="F2544" s="4">
        <v>0.32900000000000001</v>
      </c>
      <c r="G2544" s="4">
        <v>48</v>
      </c>
      <c r="H2544" s="4" t="s">
        <v>22</v>
      </c>
      <c r="I2544" s="3">
        <v>37300</v>
      </c>
      <c r="J2544" s="3">
        <v>42000</v>
      </c>
      <c r="K2544" s="3">
        <v>37300</v>
      </c>
      <c r="L2544" s="3">
        <v>42000</v>
      </c>
      <c r="M2544" s="3">
        <v>37700</v>
      </c>
      <c r="N2544" s="3">
        <v>42000</v>
      </c>
      <c r="O2544" s="11">
        <v>39600</v>
      </c>
      <c r="P2544" s="11">
        <v>43800</v>
      </c>
      <c r="Q2544" s="11">
        <v>41600</v>
      </c>
      <c r="R2544" s="18">
        <v>46000</v>
      </c>
    </row>
    <row r="2545" spans="1:18" hidden="1">
      <c r="A2545" s="10" t="s">
        <v>3831</v>
      </c>
      <c r="B2545" s="10" t="str">
        <f t="shared" si="77"/>
        <v>SUSP300C2055</v>
      </c>
      <c r="C2545" s="4" t="s">
        <v>3832</v>
      </c>
      <c r="D2545" s="4" t="s">
        <v>84</v>
      </c>
      <c r="E2545" s="4" t="s">
        <v>3706</v>
      </c>
      <c r="F2545" s="4">
        <v>0.32900000000000001</v>
      </c>
      <c r="G2545" s="4">
        <v>48</v>
      </c>
      <c r="H2545" s="4" t="s">
        <v>22</v>
      </c>
      <c r="I2545" s="3">
        <v>37300</v>
      </c>
      <c r="J2545" s="3">
        <v>42000</v>
      </c>
      <c r="K2545" s="3">
        <v>37300</v>
      </c>
      <c r="L2545" s="3">
        <v>42000</v>
      </c>
      <c r="M2545" s="3">
        <v>37700</v>
      </c>
      <c r="N2545" s="3">
        <v>42000</v>
      </c>
      <c r="O2545" s="11">
        <v>39600</v>
      </c>
      <c r="P2545" s="11">
        <v>43800</v>
      </c>
      <c r="Q2545" s="11">
        <v>41600</v>
      </c>
      <c r="R2545" s="18">
        <v>46000</v>
      </c>
    </row>
    <row r="2546" spans="1:18" hidden="1">
      <c r="A2546" s="10" t="s">
        <v>3833</v>
      </c>
      <c r="B2546" s="10" t="str">
        <f t="shared" si="77"/>
        <v>SUSP300C2056</v>
      </c>
      <c r="C2546" s="4" t="s">
        <v>3834</v>
      </c>
      <c r="D2546" s="4" t="s">
        <v>84</v>
      </c>
      <c r="E2546" s="4" t="s">
        <v>3706</v>
      </c>
      <c r="F2546" s="4">
        <v>0.32900000000000001</v>
      </c>
      <c r="G2546" s="4">
        <v>48</v>
      </c>
      <c r="H2546" s="4" t="s">
        <v>22</v>
      </c>
      <c r="I2546" s="3">
        <v>37300</v>
      </c>
      <c r="J2546" s="3">
        <v>42000</v>
      </c>
      <c r="K2546" s="3">
        <v>37300</v>
      </c>
      <c r="L2546" s="3">
        <v>42000</v>
      </c>
      <c r="M2546" s="3">
        <v>37700</v>
      </c>
      <c r="N2546" s="3">
        <v>42000</v>
      </c>
      <c r="O2546" s="11">
        <v>39600</v>
      </c>
      <c r="P2546" s="11">
        <v>43800</v>
      </c>
      <c r="Q2546" s="11">
        <v>41600</v>
      </c>
      <c r="R2546" s="18">
        <v>46000</v>
      </c>
    </row>
    <row r="2547" spans="1:18" hidden="1">
      <c r="A2547" s="10" t="s">
        <v>3835</v>
      </c>
      <c r="B2547" s="10" t="str">
        <f t="shared" si="77"/>
        <v>SUSP300C2057</v>
      </c>
      <c r="C2547" s="4" t="s">
        <v>3836</v>
      </c>
      <c r="D2547" s="4" t="s">
        <v>84</v>
      </c>
      <c r="E2547" s="4" t="s">
        <v>3706</v>
      </c>
      <c r="F2547" s="4">
        <v>0.32900000000000001</v>
      </c>
      <c r="G2547" s="4">
        <v>48</v>
      </c>
      <c r="H2547" s="4" t="s">
        <v>22</v>
      </c>
      <c r="I2547" s="3">
        <v>37300</v>
      </c>
      <c r="J2547" s="3">
        <v>42000</v>
      </c>
      <c r="K2547" s="3">
        <v>37300</v>
      </c>
      <c r="L2547" s="3">
        <v>42000</v>
      </c>
      <c r="M2547" s="3">
        <v>37700</v>
      </c>
      <c r="N2547" s="3">
        <v>42000</v>
      </c>
      <c r="O2547" s="11">
        <v>39600</v>
      </c>
      <c r="P2547" s="11">
        <v>43800</v>
      </c>
      <c r="Q2547" s="11">
        <v>41600</v>
      </c>
      <c r="R2547" s="18">
        <v>46000</v>
      </c>
    </row>
    <row r="2548" spans="1:18" hidden="1">
      <c r="A2548" s="10" t="s">
        <v>3837</v>
      </c>
      <c r="B2548" s="10" t="str">
        <f t="shared" si="77"/>
        <v>SUSP300C2179</v>
      </c>
      <c r="C2548" s="4" t="s">
        <v>3838</v>
      </c>
      <c r="D2548" s="4" t="s">
        <v>84</v>
      </c>
      <c r="E2548" s="4" t="s">
        <v>3706</v>
      </c>
      <c r="F2548" s="4">
        <v>0.32900000000000001</v>
      </c>
      <c r="G2548" s="4">
        <v>48</v>
      </c>
      <c r="H2548" s="4" t="s">
        <v>22</v>
      </c>
      <c r="I2548" s="3">
        <v>28000</v>
      </c>
      <c r="J2548" s="3">
        <v>31700</v>
      </c>
      <c r="K2548" s="3">
        <v>28000</v>
      </c>
      <c r="L2548" s="3">
        <v>31700</v>
      </c>
      <c r="M2548" s="3">
        <v>28300</v>
      </c>
      <c r="N2548" s="3">
        <v>31700</v>
      </c>
      <c r="O2548" s="11">
        <v>29700</v>
      </c>
      <c r="P2548" s="11">
        <v>33100</v>
      </c>
      <c r="Q2548" s="11">
        <v>31200</v>
      </c>
      <c r="R2548" s="11">
        <v>34800</v>
      </c>
    </row>
    <row r="2549" spans="1:18" hidden="1">
      <c r="A2549" s="10" t="s">
        <v>3839</v>
      </c>
      <c r="B2549" s="10" t="str">
        <f t="shared" ref="B2549:B2612" si="78">A2549</f>
        <v>SUSP300C222</v>
      </c>
      <c r="C2549" s="4" t="s">
        <v>3840</v>
      </c>
      <c r="D2549" s="4" t="s">
        <v>84</v>
      </c>
      <c r="E2549" s="4" t="s">
        <v>3706</v>
      </c>
      <c r="F2549" s="4">
        <v>0.32900000000000001</v>
      </c>
      <c r="G2549" s="4">
        <v>48</v>
      </c>
      <c r="H2549" s="4" t="s">
        <v>22</v>
      </c>
      <c r="I2549" s="3">
        <v>28000</v>
      </c>
      <c r="J2549" s="3">
        <v>31700</v>
      </c>
      <c r="K2549" s="3">
        <v>28000</v>
      </c>
      <c r="L2549" s="3">
        <v>31700</v>
      </c>
      <c r="M2549" s="3">
        <v>28300</v>
      </c>
      <c r="N2549" s="3">
        <v>31700</v>
      </c>
      <c r="O2549" s="11">
        <v>29700</v>
      </c>
      <c r="P2549" s="11">
        <v>33100</v>
      </c>
      <c r="Q2549" s="11">
        <v>31200</v>
      </c>
      <c r="R2549" s="11">
        <v>34800</v>
      </c>
    </row>
    <row r="2550" spans="1:18" hidden="1">
      <c r="A2550" s="10" t="s">
        <v>3841</v>
      </c>
      <c r="B2550" s="10" t="str">
        <f t="shared" si="78"/>
        <v>SUSP300C260</v>
      </c>
      <c r="C2550" s="4" t="s">
        <v>3842</v>
      </c>
      <c r="D2550" s="4" t="s">
        <v>84</v>
      </c>
      <c r="E2550" s="4" t="s">
        <v>3706</v>
      </c>
      <c r="F2550" s="4">
        <v>0.32900000000000001</v>
      </c>
      <c r="G2550" s="4">
        <v>48</v>
      </c>
      <c r="H2550" s="4" t="s">
        <v>22</v>
      </c>
      <c r="I2550" s="3">
        <v>28000</v>
      </c>
      <c r="J2550" s="3">
        <v>31700</v>
      </c>
      <c r="K2550" s="3">
        <v>28000</v>
      </c>
      <c r="L2550" s="3">
        <v>31700</v>
      </c>
      <c r="M2550" s="3">
        <v>28300</v>
      </c>
      <c r="N2550" s="3">
        <v>31700</v>
      </c>
      <c r="O2550" s="11">
        <v>29700</v>
      </c>
      <c r="P2550" s="11">
        <v>33100</v>
      </c>
      <c r="Q2550" s="11">
        <v>31200</v>
      </c>
      <c r="R2550" s="11">
        <v>34800</v>
      </c>
    </row>
    <row r="2551" spans="1:18" hidden="1">
      <c r="A2551" s="10" t="s">
        <v>3843</v>
      </c>
      <c r="B2551" s="10" t="str">
        <f t="shared" si="78"/>
        <v>SUSP300C270</v>
      </c>
      <c r="C2551" s="4" t="s">
        <v>3844</v>
      </c>
      <c r="D2551" s="4" t="s">
        <v>84</v>
      </c>
      <c r="E2551" s="4" t="s">
        <v>3706</v>
      </c>
      <c r="F2551" s="4">
        <v>0.32900000000000001</v>
      </c>
      <c r="G2551" s="4">
        <v>48</v>
      </c>
      <c r="H2551" s="4" t="s">
        <v>22</v>
      </c>
      <c r="I2551" s="3">
        <v>28000</v>
      </c>
      <c r="J2551" s="3">
        <v>31700</v>
      </c>
      <c r="K2551" s="3">
        <v>28000</v>
      </c>
      <c r="L2551" s="3">
        <v>31700</v>
      </c>
      <c r="M2551" s="3">
        <v>28300</v>
      </c>
      <c r="N2551" s="3">
        <v>31700</v>
      </c>
      <c r="O2551" s="11">
        <v>29700</v>
      </c>
      <c r="P2551" s="11">
        <v>33100</v>
      </c>
      <c r="Q2551" s="11">
        <v>31200</v>
      </c>
      <c r="R2551" s="11">
        <v>34800</v>
      </c>
    </row>
    <row r="2552" spans="1:18" hidden="1">
      <c r="A2552" s="10" t="s">
        <v>3845</v>
      </c>
      <c r="B2552" s="10" t="str">
        <f t="shared" si="78"/>
        <v>SUSP300C301</v>
      </c>
      <c r="C2552" s="4" t="s">
        <v>3846</v>
      </c>
      <c r="D2552" s="4" t="s">
        <v>84</v>
      </c>
      <c r="E2552" s="4" t="s">
        <v>3706</v>
      </c>
      <c r="F2552" s="4">
        <v>0.32900000000000001</v>
      </c>
      <c r="G2552" s="4">
        <v>48</v>
      </c>
      <c r="H2552" s="4" t="s">
        <v>22</v>
      </c>
      <c r="I2552" s="3">
        <v>28000</v>
      </c>
      <c r="J2552" s="3">
        <v>31700</v>
      </c>
      <c r="K2552" s="3">
        <v>28000</v>
      </c>
      <c r="L2552" s="3">
        <v>31700</v>
      </c>
      <c r="M2552" s="3">
        <v>28300</v>
      </c>
      <c r="N2552" s="3">
        <v>31700</v>
      </c>
      <c r="O2552" s="11">
        <v>29700</v>
      </c>
      <c r="P2552" s="11">
        <v>33100</v>
      </c>
      <c r="Q2552" s="11">
        <v>31200</v>
      </c>
      <c r="R2552" s="11">
        <v>34800</v>
      </c>
    </row>
    <row r="2553" spans="1:18" hidden="1">
      <c r="A2553" s="10" t="s">
        <v>3847</v>
      </c>
      <c r="B2553" s="10" t="str">
        <f t="shared" si="78"/>
        <v>SUSP300C302</v>
      </c>
      <c r="C2553" s="4" t="s">
        <v>3848</v>
      </c>
      <c r="D2553" s="4" t="s">
        <v>84</v>
      </c>
      <c r="E2553" s="4" t="s">
        <v>3706</v>
      </c>
      <c r="F2553" s="4">
        <v>0.32900000000000001</v>
      </c>
      <c r="G2553" s="4">
        <v>48</v>
      </c>
      <c r="H2553" s="4" t="s">
        <v>22</v>
      </c>
      <c r="I2553" s="3">
        <v>28000</v>
      </c>
      <c r="J2553" s="3">
        <v>31700</v>
      </c>
      <c r="K2553" s="3">
        <v>28000</v>
      </c>
      <c r="L2553" s="3">
        <v>31700</v>
      </c>
      <c r="M2553" s="3">
        <v>28300</v>
      </c>
      <c r="N2553" s="3">
        <v>31700</v>
      </c>
      <c r="O2553" s="11">
        <v>29700</v>
      </c>
      <c r="P2553" s="11">
        <v>33100</v>
      </c>
      <c r="Q2553" s="11">
        <v>31200</v>
      </c>
      <c r="R2553" s="11">
        <v>34800</v>
      </c>
    </row>
    <row r="2554" spans="1:18" hidden="1">
      <c r="A2554" s="10" t="s">
        <v>3849</v>
      </c>
      <c r="B2554" s="10" t="str">
        <f t="shared" si="78"/>
        <v>SUSP300C310</v>
      </c>
      <c r="C2554" s="4" t="s">
        <v>3850</v>
      </c>
      <c r="D2554" s="4" t="s">
        <v>84</v>
      </c>
      <c r="E2554" s="4" t="s">
        <v>3706</v>
      </c>
      <c r="F2554" s="4">
        <v>0.32900000000000001</v>
      </c>
      <c r="G2554" s="4">
        <v>48</v>
      </c>
      <c r="H2554" s="4" t="s">
        <v>22</v>
      </c>
      <c r="I2554" s="3">
        <v>28000</v>
      </c>
      <c r="J2554" s="3">
        <v>31700</v>
      </c>
      <c r="K2554" s="3">
        <v>28000</v>
      </c>
      <c r="L2554" s="3">
        <v>31700</v>
      </c>
      <c r="M2554" s="3">
        <v>28300</v>
      </c>
      <c r="N2554" s="3">
        <v>31700</v>
      </c>
      <c r="O2554" s="11">
        <v>29700</v>
      </c>
      <c r="P2554" s="11">
        <v>33100</v>
      </c>
      <c r="Q2554" s="11">
        <v>31200</v>
      </c>
      <c r="R2554" s="11">
        <v>34800</v>
      </c>
    </row>
    <row r="2555" spans="1:18" hidden="1">
      <c r="A2555" s="10" t="s">
        <v>3851</v>
      </c>
      <c r="B2555" s="10" t="str">
        <f t="shared" si="78"/>
        <v>SUSP300C315</v>
      </c>
      <c r="C2555" s="4" t="s">
        <v>3852</v>
      </c>
      <c r="D2555" s="4" t="s">
        <v>84</v>
      </c>
      <c r="E2555" s="4" t="s">
        <v>3706</v>
      </c>
      <c r="F2555" s="4">
        <v>0.32900000000000001</v>
      </c>
      <c r="G2555" s="4">
        <v>48</v>
      </c>
      <c r="H2555" s="4" t="s">
        <v>22</v>
      </c>
      <c r="I2555" s="3">
        <v>28000</v>
      </c>
      <c r="J2555" s="3">
        <v>31700</v>
      </c>
      <c r="K2555" s="3">
        <v>28000</v>
      </c>
      <c r="L2555" s="3">
        <v>31700</v>
      </c>
      <c r="M2555" s="3">
        <v>28300</v>
      </c>
      <c r="N2555" s="3">
        <v>31700</v>
      </c>
      <c r="O2555" s="11">
        <v>29700</v>
      </c>
      <c r="P2555" s="11">
        <v>33100</v>
      </c>
      <c r="Q2555" s="11">
        <v>31200</v>
      </c>
      <c r="R2555" s="11">
        <v>34800</v>
      </c>
    </row>
    <row r="2556" spans="1:18" hidden="1">
      <c r="A2556" s="10" t="s">
        <v>3853</v>
      </c>
      <c r="B2556" s="10" t="str">
        <f t="shared" si="78"/>
        <v>SUSP300C318</v>
      </c>
      <c r="C2556" s="4" t="s">
        <v>3854</v>
      </c>
      <c r="D2556" s="4" t="s">
        <v>84</v>
      </c>
      <c r="E2556" s="4" t="s">
        <v>3706</v>
      </c>
      <c r="F2556" s="4">
        <v>0.32900000000000001</v>
      </c>
      <c r="G2556" s="4">
        <v>48</v>
      </c>
      <c r="H2556" s="4" t="s">
        <v>22</v>
      </c>
      <c r="I2556" s="3">
        <v>28000</v>
      </c>
      <c r="J2556" s="3">
        <v>31700</v>
      </c>
      <c r="K2556" s="3">
        <v>28000</v>
      </c>
      <c r="L2556" s="3">
        <v>31700</v>
      </c>
      <c r="M2556" s="3">
        <v>28300</v>
      </c>
      <c r="N2556" s="3">
        <v>31700</v>
      </c>
      <c r="O2556" s="11">
        <v>29700</v>
      </c>
      <c r="P2556" s="11">
        <v>33100</v>
      </c>
      <c r="Q2556" s="11">
        <v>31200</v>
      </c>
      <c r="R2556" s="11">
        <v>34800</v>
      </c>
    </row>
    <row r="2557" spans="1:18" hidden="1">
      <c r="A2557" s="10" t="s">
        <v>3855</v>
      </c>
      <c r="B2557" s="10" t="str">
        <f t="shared" si="78"/>
        <v>SUSP300C322</v>
      </c>
      <c r="C2557" s="4" t="s">
        <v>3856</v>
      </c>
      <c r="D2557" s="4" t="s">
        <v>84</v>
      </c>
      <c r="E2557" s="4" t="s">
        <v>3706</v>
      </c>
      <c r="F2557" s="4">
        <v>0.32900000000000001</v>
      </c>
      <c r="G2557" s="4">
        <v>48</v>
      </c>
      <c r="H2557" s="4" t="s">
        <v>22</v>
      </c>
      <c r="I2557" s="3">
        <v>28000</v>
      </c>
      <c r="J2557" s="3">
        <v>31700</v>
      </c>
      <c r="K2557" s="3">
        <v>28000</v>
      </c>
      <c r="L2557" s="3">
        <v>31700</v>
      </c>
      <c r="M2557" s="3">
        <v>28300</v>
      </c>
      <c r="N2557" s="3">
        <v>31700</v>
      </c>
      <c r="O2557" s="11">
        <v>29700</v>
      </c>
      <c r="P2557" s="11">
        <v>33100</v>
      </c>
      <c r="Q2557" s="11">
        <v>31200</v>
      </c>
      <c r="R2557" s="11">
        <v>34800</v>
      </c>
    </row>
    <row r="2558" spans="1:18" hidden="1">
      <c r="A2558" s="10" t="s">
        <v>3857</v>
      </c>
      <c r="B2558" s="10" t="str">
        <f t="shared" si="78"/>
        <v>SUSP300C33</v>
      </c>
      <c r="C2558" s="4" t="s">
        <v>3858</v>
      </c>
      <c r="D2558" s="4" t="s">
        <v>84</v>
      </c>
      <c r="E2558" s="4" t="s">
        <v>3706</v>
      </c>
      <c r="F2558" s="4">
        <v>0.32900000000000001</v>
      </c>
      <c r="G2558" s="4">
        <v>48</v>
      </c>
      <c r="H2558" s="4" t="s">
        <v>22</v>
      </c>
      <c r="I2558" s="3">
        <v>28000</v>
      </c>
      <c r="J2558" s="3">
        <v>31700</v>
      </c>
      <c r="K2558" s="3">
        <v>28000</v>
      </c>
      <c r="L2558" s="3">
        <v>31700</v>
      </c>
      <c r="M2558" s="3">
        <v>28300</v>
      </c>
      <c r="N2558" s="3">
        <v>31700</v>
      </c>
      <c r="O2558" s="11">
        <v>29700</v>
      </c>
      <c r="P2558" s="11">
        <v>33100</v>
      </c>
      <c r="Q2558" s="11">
        <v>31200</v>
      </c>
      <c r="R2558" s="11">
        <v>34800</v>
      </c>
    </row>
    <row r="2559" spans="1:18" hidden="1">
      <c r="A2559" s="10" t="s">
        <v>3859</v>
      </c>
      <c r="B2559" s="10" t="str">
        <f t="shared" si="78"/>
        <v>SUSP300C330</v>
      </c>
      <c r="C2559" s="4" t="s">
        <v>3860</v>
      </c>
      <c r="D2559" s="4" t="s">
        <v>84</v>
      </c>
      <c r="E2559" s="4" t="s">
        <v>3706</v>
      </c>
      <c r="F2559" s="4">
        <v>0.32900000000000001</v>
      </c>
      <c r="G2559" s="4">
        <v>48</v>
      </c>
      <c r="H2559" s="4" t="s">
        <v>22</v>
      </c>
      <c r="I2559" s="3">
        <v>28000</v>
      </c>
      <c r="J2559" s="3">
        <v>31700</v>
      </c>
      <c r="K2559" s="3">
        <v>28000</v>
      </c>
      <c r="L2559" s="3">
        <v>31700</v>
      </c>
      <c r="M2559" s="3">
        <v>28300</v>
      </c>
      <c r="N2559" s="3">
        <v>31700</v>
      </c>
      <c r="O2559" s="11">
        <v>29700</v>
      </c>
      <c r="P2559" s="11">
        <v>33100</v>
      </c>
      <c r="Q2559" s="11">
        <v>31200</v>
      </c>
      <c r="R2559" s="11">
        <v>34800</v>
      </c>
    </row>
    <row r="2560" spans="1:18" hidden="1">
      <c r="A2560" s="10" t="s">
        <v>3861</v>
      </c>
      <c r="B2560" s="10" t="str">
        <f t="shared" si="78"/>
        <v>SUSP300C342</v>
      </c>
      <c r="C2560" s="4" t="s">
        <v>3862</v>
      </c>
      <c r="D2560" s="4" t="s">
        <v>84</v>
      </c>
      <c r="E2560" s="4" t="s">
        <v>3706</v>
      </c>
      <c r="F2560" s="4">
        <v>0.32900000000000001</v>
      </c>
      <c r="G2560" s="4">
        <v>48</v>
      </c>
      <c r="H2560" s="4" t="s">
        <v>22</v>
      </c>
      <c r="I2560" s="3">
        <v>28000</v>
      </c>
      <c r="J2560" s="3">
        <v>31700</v>
      </c>
      <c r="K2560" s="3">
        <v>28000</v>
      </c>
      <c r="L2560" s="3">
        <v>31700</v>
      </c>
      <c r="M2560" s="3">
        <v>28300</v>
      </c>
      <c r="N2560" s="3">
        <v>31700</v>
      </c>
      <c r="O2560" s="11">
        <v>29700</v>
      </c>
      <c r="P2560" s="11">
        <v>33100</v>
      </c>
      <c r="Q2560" s="11">
        <v>31200</v>
      </c>
      <c r="R2560" s="11">
        <v>34800</v>
      </c>
    </row>
    <row r="2561" spans="1:18" hidden="1">
      <c r="A2561" s="10" t="s">
        <v>3863</v>
      </c>
      <c r="B2561" s="10" t="str">
        <f t="shared" si="78"/>
        <v>SUSP300C343</v>
      </c>
      <c r="C2561" s="4" t="s">
        <v>3864</v>
      </c>
      <c r="D2561" s="4" t="s">
        <v>84</v>
      </c>
      <c r="E2561" s="4" t="s">
        <v>3706</v>
      </c>
      <c r="F2561" s="4">
        <v>0.32900000000000001</v>
      </c>
      <c r="G2561" s="4">
        <v>48</v>
      </c>
      <c r="H2561" s="4" t="s">
        <v>22</v>
      </c>
      <c r="I2561" s="3">
        <v>28000</v>
      </c>
      <c r="J2561" s="3">
        <v>31700</v>
      </c>
      <c r="K2561" s="3">
        <v>28000</v>
      </c>
      <c r="L2561" s="3">
        <v>31700</v>
      </c>
      <c r="M2561" s="3">
        <v>28300</v>
      </c>
      <c r="N2561" s="3">
        <v>31700</v>
      </c>
      <c r="O2561" s="11">
        <v>29700</v>
      </c>
      <c r="P2561" s="11">
        <v>33100</v>
      </c>
      <c r="Q2561" s="11">
        <v>31200</v>
      </c>
      <c r="R2561" s="11">
        <v>34800</v>
      </c>
    </row>
    <row r="2562" spans="1:18" hidden="1">
      <c r="A2562" s="10" t="s">
        <v>3865</v>
      </c>
      <c r="B2562" s="10" t="str">
        <f t="shared" si="78"/>
        <v>SUSP300C349</v>
      </c>
      <c r="C2562" s="4" t="s">
        <v>3866</v>
      </c>
      <c r="D2562" s="4" t="s">
        <v>84</v>
      </c>
      <c r="E2562" s="4" t="s">
        <v>3706</v>
      </c>
      <c r="F2562" s="4">
        <v>0.32900000000000001</v>
      </c>
      <c r="G2562" s="4">
        <v>48</v>
      </c>
      <c r="H2562" s="4" t="s">
        <v>22</v>
      </c>
      <c r="I2562" s="3">
        <v>28000</v>
      </c>
      <c r="J2562" s="3">
        <v>31700</v>
      </c>
      <c r="K2562" s="3">
        <v>28000</v>
      </c>
      <c r="L2562" s="3">
        <v>31700</v>
      </c>
      <c r="M2562" s="3">
        <v>28300</v>
      </c>
      <c r="N2562" s="3">
        <v>31700</v>
      </c>
      <c r="O2562" s="11">
        <v>29700</v>
      </c>
      <c r="P2562" s="11">
        <v>33100</v>
      </c>
      <c r="Q2562" s="11">
        <v>31200</v>
      </c>
      <c r="R2562" s="11">
        <v>34800</v>
      </c>
    </row>
    <row r="2563" spans="1:18" hidden="1">
      <c r="A2563" s="10" t="s">
        <v>3867</v>
      </c>
      <c r="B2563" s="10" t="str">
        <f t="shared" si="78"/>
        <v>SUSP300C3494</v>
      </c>
      <c r="C2563" s="4" t="s">
        <v>3868</v>
      </c>
      <c r="D2563" s="4" t="s">
        <v>84</v>
      </c>
      <c r="E2563" s="4" t="s">
        <v>3706</v>
      </c>
      <c r="F2563" s="4">
        <v>0.32900000000000001</v>
      </c>
      <c r="G2563" s="4">
        <v>48</v>
      </c>
      <c r="H2563" s="4" t="s">
        <v>22</v>
      </c>
      <c r="I2563" s="3">
        <v>28000</v>
      </c>
      <c r="J2563" s="3">
        <v>31700</v>
      </c>
      <c r="K2563" s="3">
        <v>28000</v>
      </c>
      <c r="L2563" s="3">
        <v>31700</v>
      </c>
      <c r="M2563" s="3">
        <v>28300</v>
      </c>
      <c r="N2563" s="3">
        <v>31700</v>
      </c>
      <c r="O2563" s="11">
        <v>29700</v>
      </c>
      <c r="P2563" s="11">
        <v>33100</v>
      </c>
      <c r="Q2563" s="11">
        <v>31200</v>
      </c>
      <c r="R2563" s="11">
        <v>34800</v>
      </c>
    </row>
    <row r="2564" spans="1:18" hidden="1">
      <c r="A2564" s="10" t="s">
        <v>3869</v>
      </c>
      <c r="B2564" s="10" t="str">
        <f t="shared" si="78"/>
        <v>SUSP300C3529</v>
      </c>
      <c r="C2564" s="4" t="s">
        <v>3870</v>
      </c>
      <c r="D2564" s="4" t="s">
        <v>84</v>
      </c>
      <c r="E2564" s="4" t="s">
        <v>3706</v>
      </c>
      <c r="F2564" s="4">
        <v>0.32900000000000001</v>
      </c>
      <c r="G2564" s="4">
        <v>48</v>
      </c>
      <c r="H2564" s="4" t="s">
        <v>22</v>
      </c>
      <c r="I2564" s="3">
        <v>28000</v>
      </c>
      <c r="J2564" s="3">
        <v>31700</v>
      </c>
      <c r="K2564" s="3">
        <v>28000</v>
      </c>
      <c r="L2564" s="3">
        <v>31700</v>
      </c>
      <c r="M2564" s="3">
        <v>28300</v>
      </c>
      <c r="N2564" s="3">
        <v>31700</v>
      </c>
      <c r="O2564" s="11">
        <v>29700</v>
      </c>
      <c r="P2564" s="11">
        <v>33100</v>
      </c>
      <c r="Q2564" s="11">
        <v>31200</v>
      </c>
      <c r="R2564" s="11">
        <v>34800</v>
      </c>
    </row>
    <row r="2565" spans="1:18" hidden="1">
      <c r="A2565" s="10" t="s">
        <v>3871</v>
      </c>
      <c r="B2565" s="10" t="str">
        <f t="shared" si="78"/>
        <v>SUSP300C3537</v>
      </c>
      <c r="C2565" s="4" t="s">
        <v>3872</v>
      </c>
      <c r="D2565" s="4" t="s">
        <v>84</v>
      </c>
      <c r="E2565" s="4" t="s">
        <v>3706</v>
      </c>
      <c r="F2565" s="4">
        <v>0.32900000000000001</v>
      </c>
      <c r="G2565" s="4">
        <v>48</v>
      </c>
      <c r="H2565" s="4" t="s">
        <v>22</v>
      </c>
      <c r="I2565" s="3">
        <v>28000</v>
      </c>
      <c r="J2565" s="3">
        <v>31700</v>
      </c>
      <c r="K2565" s="3">
        <v>28000</v>
      </c>
      <c r="L2565" s="3">
        <v>31700</v>
      </c>
      <c r="M2565" s="3">
        <v>28300</v>
      </c>
      <c r="N2565" s="3">
        <v>31700</v>
      </c>
      <c r="O2565" s="11">
        <v>29700</v>
      </c>
      <c r="P2565" s="11">
        <v>33100</v>
      </c>
      <c r="Q2565" s="11">
        <v>31200</v>
      </c>
      <c r="R2565" s="11">
        <v>34800</v>
      </c>
    </row>
    <row r="2566" spans="1:18" hidden="1">
      <c r="A2566" s="10" t="s">
        <v>3873</v>
      </c>
      <c r="B2566" s="10" t="str">
        <f t="shared" si="78"/>
        <v>SUSP300C360</v>
      </c>
      <c r="C2566" s="4" t="s">
        <v>3874</v>
      </c>
      <c r="D2566" s="4" t="s">
        <v>84</v>
      </c>
      <c r="E2566" s="4" t="s">
        <v>3706</v>
      </c>
      <c r="F2566" s="4">
        <v>0.32900000000000001</v>
      </c>
      <c r="G2566" s="4">
        <v>48</v>
      </c>
      <c r="H2566" s="4" t="s">
        <v>22</v>
      </c>
      <c r="I2566" s="3">
        <v>28000</v>
      </c>
      <c r="J2566" s="3">
        <v>31700</v>
      </c>
      <c r="K2566" s="3">
        <v>28000</v>
      </c>
      <c r="L2566" s="3">
        <v>31700</v>
      </c>
      <c r="M2566" s="3">
        <v>28300</v>
      </c>
      <c r="N2566" s="3">
        <v>31700</v>
      </c>
      <c r="O2566" s="11">
        <v>29700</v>
      </c>
      <c r="P2566" s="11">
        <v>33100</v>
      </c>
      <c r="Q2566" s="11">
        <v>31200</v>
      </c>
      <c r="R2566" s="11">
        <v>34800</v>
      </c>
    </row>
    <row r="2567" spans="1:18" hidden="1">
      <c r="A2567" s="10" t="s">
        <v>3875</v>
      </c>
      <c r="B2567" s="10" t="str">
        <f t="shared" si="78"/>
        <v>SUSP300C38</v>
      </c>
      <c r="C2567" s="4" t="s">
        <v>3876</v>
      </c>
      <c r="D2567" s="4" t="s">
        <v>84</v>
      </c>
      <c r="E2567" s="4" t="s">
        <v>3706</v>
      </c>
      <c r="F2567" s="4">
        <v>0.32900000000000001</v>
      </c>
      <c r="G2567" s="4">
        <v>48</v>
      </c>
      <c r="H2567" s="4" t="s">
        <v>22</v>
      </c>
      <c r="I2567" s="3">
        <v>28000</v>
      </c>
      <c r="J2567" s="3">
        <v>31700</v>
      </c>
      <c r="K2567" s="3">
        <v>28000</v>
      </c>
      <c r="L2567" s="3">
        <v>31700</v>
      </c>
      <c r="M2567" s="3">
        <v>28300</v>
      </c>
      <c r="N2567" s="3">
        <v>31700</v>
      </c>
      <c r="O2567" s="11">
        <v>29700</v>
      </c>
      <c r="P2567" s="11">
        <v>33100</v>
      </c>
      <c r="Q2567" s="11">
        <v>31200</v>
      </c>
      <c r="R2567" s="11">
        <v>34800</v>
      </c>
    </row>
    <row r="2568" spans="1:18" hidden="1">
      <c r="A2568" s="10" t="s">
        <v>3877</v>
      </c>
      <c r="B2568" s="10" t="str">
        <f t="shared" si="78"/>
        <v>SUSP300C381</v>
      </c>
      <c r="C2568" s="4" t="s">
        <v>3878</v>
      </c>
      <c r="D2568" s="4" t="s">
        <v>84</v>
      </c>
      <c r="E2568" s="4" t="s">
        <v>3706</v>
      </c>
      <c r="F2568" s="4">
        <v>0.32900000000000001</v>
      </c>
      <c r="G2568" s="4">
        <v>48</v>
      </c>
      <c r="H2568" s="4" t="s">
        <v>22</v>
      </c>
      <c r="I2568" s="3">
        <v>28000</v>
      </c>
      <c r="J2568" s="3">
        <v>31700</v>
      </c>
      <c r="K2568" s="3">
        <v>28000</v>
      </c>
      <c r="L2568" s="3">
        <v>31700</v>
      </c>
      <c r="M2568" s="3">
        <v>28300</v>
      </c>
      <c r="N2568" s="3">
        <v>31700</v>
      </c>
      <c r="O2568" s="11">
        <v>29700</v>
      </c>
      <c r="P2568" s="11">
        <v>33100</v>
      </c>
      <c r="Q2568" s="11">
        <v>31200</v>
      </c>
      <c r="R2568" s="11">
        <v>34800</v>
      </c>
    </row>
    <row r="2569" spans="1:18" hidden="1">
      <c r="A2569" s="10" t="s">
        <v>3879</v>
      </c>
      <c r="B2569" s="10" t="str">
        <f t="shared" si="78"/>
        <v>SUSP300C41</v>
      </c>
      <c r="C2569" s="4" t="s">
        <v>3880</v>
      </c>
      <c r="D2569" s="4" t="s">
        <v>84</v>
      </c>
      <c r="E2569" s="4" t="s">
        <v>3706</v>
      </c>
      <c r="F2569" s="4">
        <v>0.32900000000000001</v>
      </c>
      <c r="G2569" s="4">
        <v>48</v>
      </c>
      <c r="H2569" s="4" t="s">
        <v>22</v>
      </c>
      <c r="I2569" s="3">
        <v>28000</v>
      </c>
      <c r="J2569" s="3">
        <v>31700</v>
      </c>
      <c r="K2569" s="3">
        <v>28000</v>
      </c>
      <c r="L2569" s="3">
        <v>31700</v>
      </c>
      <c r="M2569" s="3">
        <v>28300</v>
      </c>
      <c r="N2569" s="3">
        <v>31700</v>
      </c>
      <c r="O2569" s="11">
        <v>29700</v>
      </c>
      <c r="P2569" s="11">
        <v>33100</v>
      </c>
      <c r="Q2569" s="11">
        <v>31200</v>
      </c>
      <c r="R2569" s="11">
        <v>34800</v>
      </c>
    </row>
    <row r="2570" spans="1:18" hidden="1">
      <c r="A2570" s="10" t="s">
        <v>3881</v>
      </c>
      <c r="B2570" s="10" t="str">
        <f t="shared" si="78"/>
        <v>SUSP300C414</v>
      </c>
      <c r="C2570" s="4" t="s">
        <v>3882</v>
      </c>
      <c r="D2570" s="4" t="s">
        <v>84</v>
      </c>
      <c r="E2570" s="4" t="s">
        <v>3706</v>
      </c>
      <c r="F2570" s="4">
        <v>0.40866999999999998</v>
      </c>
      <c r="G2570" s="4">
        <v>48</v>
      </c>
      <c r="H2570" s="4" t="s">
        <v>22</v>
      </c>
      <c r="I2570" s="3">
        <v>28000</v>
      </c>
      <c r="J2570" s="3">
        <v>31700</v>
      </c>
      <c r="K2570" s="3">
        <v>28000</v>
      </c>
      <c r="L2570" s="3">
        <v>31700</v>
      </c>
      <c r="M2570" s="3">
        <v>28300</v>
      </c>
      <c r="N2570" s="3">
        <v>31700</v>
      </c>
      <c r="O2570" s="11">
        <v>29700</v>
      </c>
      <c r="P2570" s="11">
        <v>33100</v>
      </c>
      <c r="Q2570" s="11">
        <v>31200</v>
      </c>
      <c r="R2570" s="11">
        <v>34800</v>
      </c>
    </row>
    <row r="2571" spans="1:18" hidden="1">
      <c r="A2571" s="10" t="s">
        <v>3883</v>
      </c>
      <c r="B2571" s="10" t="str">
        <f t="shared" si="78"/>
        <v>SUSP300C4428</v>
      </c>
      <c r="C2571" s="4" t="s">
        <v>3884</v>
      </c>
      <c r="D2571" s="4" t="s">
        <v>84</v>
      </c>
      <c r="E2571" s="4" t="s">
        <v>3706</v>
      </c>
      <c r="F2571" s="4">
        <v>0.32900000000000001</v>
      </c>
      <c r="G2571" s="4">
        <v>48</v>
      </c>
      <c r="H2571" s="4" t="s">
        <v>22</v>
      </c>
      <c r="I2571" s="3">
        <v>28000</v>
      </c>
      <c r="J2571" s="3">
        <v>31700</v>
      </c>
      <c r="K2571" s="3">
        <v>28000</v>
      </c>
      <c r="L2571" s="3">
        <v>31700</v>
      </c>
      <c r="M2571" s="3">
        <v>28300</v>
      </c>
      <c r="N2571" s="3">
        <v>31700</v>
      </c>
      <c r="O2571" s="11">
        <v>29700</v>
      </c>
      <c r="P2571" s="11">
        <v>33100</v>
      </c>
      <c r="Q2571" s="11">
        <v>31200</v>
      </c>
      <c r="R2571" s="11">
        <v>34800</v>
      </c>
    </row>
    <row r="2572" spans="1:18" hidden="1">
      <c r="A2572" s="10" t="s">
        <v>3885</v>
      </c>
      <c r="B2572" s="10" t="str">
        <f t="shared" si="78"/>
        <v>SUSP300C444</v>
      </c>
      <c r="C2572" s="4" t="s">
        <v>3886</v>
      </c>
      <c r="D2572" s="4" t="s">
        <v>84</v>
      </c>
      <c r="E2572" s="4" t="s">
        <v>3706</v>
      </c>
      <c r="F2572" s="4">
        <v>0.32900000000000001</v>
      </c>
      <c r="G2572" s="4">
        <v>48</v>
      </c>
      <c r="H2572" s="4" t="s">
        <v>22</v>
      </c>
      <c r="I2572" s="3">
        <v>28000</v>
      </c>
      <c r="J2572" s="3">
        <v>31700</v>
      </c>
      <c r="K2572" s="3">
        <v>28000</v>
      </c>
      <c r="L2572" s="3">
        <v>31700</v>
      </c>
      <c r="M2572" s="3">
        <v>28300</v>
      </c>
      <c r="N2572" s="3">
        <v>31700</v>
      </c>
      <c r="O2572" s="11">
        <v>29700</v>
      </c>
      <c r="P2572" s="11">
        <v>33100</v>
      </c>
      <c r="Q2572" s="11">
        <v>31200</v>
      </c>
      <c r="R2572" s="11">
        <v>34800</v>
      </c>
    </row>
    <row r="2573" spans="1:18" hidden="1">
      <c r="A2573" s="10" t="s">
        <v>3887</v>
      </c>
      <c r="B2573" s="10" t="str">
        <f t="shared" si="78"/>
        <v>SUSP300C4509</v>
      </c>
      <c r="C2573" s="4" t="s">
        <v>3888</v>
      </c>
      <c r="D2573" s="4" t="s">
        <v>84</v>
      </c>
      <c r="E2573" s="4" t="s">
        <v>3706</v>
      </c>
      <c r="F2573" s="4">
        <v>0.32900000000000001</v>
      </c>
      <c r="G2573" s="4">
        <v>48</v>
      </c>
      <c r="H2573" s="4" t="s">
        <v>22</v>
      </c>
      <c r="I2573" s="3">
        <v>28000</v>
      </c>
      <c r="J2573" s="3">
        <v>31700</v>
      </c>
      <c r="K2573" s="3">
        <v>28000</v>
      </c>
      <c r="L2573" s="3">
        <v>31700</v>
      </c>
      <c r="M2573" s="3">
        <v>28300</v>
      </c>
      <c r="N2573" s="3">
        <v>31700</v>
      </c>
      <c r="O2573" s="11">
        <v>29700</v>
      </c>
      <c r="P2573" s="11">
        <v>33100</v>
      </c>
      <c r="Q2573" s="11">
        <v>31200</v>
      </c>
      <c r="R2573" s="11">
        <v>34800</v>
      </c>
    </row>
    <row r="2574" spans="1:18" hidden="1">
      <c r="A2574" s="10" t="s">
        <v>3889</v>
      </c>
      <c r="B2574" s="10" t="str">
        <f t="shared" si="78"/>
        <v>SUSP300C4563</v>
      </c>
      <c r="C2574" s="4" t="s">
        <v>3890</v>
      </c>
      <c r="D2574" s="4" t="s">
        <v>84</v>
      </c>
      <c r="E2574" s="4" t="s">
        <v>3706</v>
      </c>
      <c r="F2574" s="4">
        <v>0.32900000000000001</v>
      </c>
      <c r="G2574" s="4">
        <v>48</v>
      </c>
      <c r="H2574" s="4" t="s">
        <v>22</v>
      </c>
      <c r="I2574" s="3">
        <v>28000</v>
      </c>
      <c r="J2574" s="3">
        <v>31700</v>
      </c>
      <c r="K2574" s="3">
        <v>28000</v>
      </c>
      <c r="L2574" s="3">
        <v>31700</v>
      </c>
      <c r="M2574" s="3">
        <v>28300</v>
      </c>
      <c r="N2574" s="3">
        <v>31700</v>
      </c>
      <c r="O2574" s="11">
        <v>29700</v>
      </c>
      <c r="P2574" s="11">
        <v>33100</v>
      </c>
      <c r="Q2574" s="11">
        <v>31200</v>
      </c>
      <c r="R2574" s="11">
        <v>34800</v>
      </c>
    </row>
    <row r="2575" spans="1:18" hidden="1">
      <c r="A2575" s="10" t="s">
        <v>3891</v>
      </c>
      <c r="B2575" s="10" t="str">
        <f t="shared" si="78"/>
        <v>SUSP300C47</v>
      </c>
      <c r="C2575" s="4" t="s">
        <v>3892</v>
      </c>
      <c r="D2575" s="4" t="s">
        <v>84</v>
      </c>
      <c r="E2575" s="4" t="s">
        <v>3706</v>
      </c>
      <c r="F2575" s="4">
        <v>0.32900000000000001</v>
      </c>
      <c r="G2575" s="4">
        <v>48</v>
      </c>
      <c r="H2575" s="4" t="s">
        <v>22</v>
      </c>
      <c r="I2575" s="3">
        <v>28000</v>
      </c>
      <c r="J2575" s="3">
        <v>31700</v>
      </c>
      <c r="K2575" s="3">
        <v>28000</v>
      </c>
      <c r="L2575" s="3">
        <v>31700</v>
      </c>
      <c r="M2575" s="3">
        <v>28300</v>
      </c>
      <c r="N2575" s="3">
        <v>31700</v>
      </c>
      <c r="O2575" s="11">
        <v>29700</v>
      </c>
      <c r="P2575" s="11">
        <v>33100</v>
      </c>
      <c r="Q2575" s="11">
        <v>31200</v>
      </c>
      <c r="R2575" s="11">
        <v>34800</v>
      </c>
    </row>
    <row r="2576" spans="1:18" hidden="1">
      <c r="A2576" s="10" t="s">
        <v>3893</v>
      </c>
      <c r="B2576" s="10" t="str">
        <f t="shared" si="78"/>
        <v>SUSP300C470</v>
      </c>
      <c r="C2576" s="4" t="s">
        <v>3894</v>
      </c>
      <c r="D2576" s="4" t="s">
        <v>84</v>
      </c>
      <c r="E2576" s="4" t="s">
        <v>3706</v>
      </c>
      <c r="F2576" s="4">
        <v>0.32900000000000001</v>
      </c>
      <c r="G2576" s="4">
        <v>48</v>
      </c>
      <c r="H2576" s="4" t="s">
        <v>22</v>
      </c>
      <c r="I2576" s="3">
        <v>28000</v>
      </c>
      <c r="J2576" s="3">
        <v>31700</v>
      </c>
      <c r="K2576" s="3">
        <v>28000</v>
      </c>
      <c r="L2576" s="3">
        <v>31700</v>
      </c>
      <c r="M2576" s="3">
        <v>28300</v>
      </c>
      <c r="N2576" s="3">
        <v>31700</v>
      </c>
      <c r="O2576" s="11">
        <v>29700</v>
      </c>
      <c r="P2576" s="11">
        <v>33100</v>
      </c>
      <c r="Q2576" s="11">
        <v>31200</v>
      </c>
      <c r="R2576" s="11">
        <v>34800</v>
      </c>
    </row>
    <row r="2577" spans="1:18" hidden="1">
      <c r="A2577" s="10" t="s">
        <v>3895</v>
      </c>
      <c r="B2577" s="10" t="str">
        <f t="shared" si="78"/>
        <v>SUSP300C471</v>
      </c>
      <c r="C2577" s="4" t="s">
        <v>3896</v>
      </c>
      <c r="D2577" s="4" t="s">
        <v>84</v>
      </c>
      <c r="E2577" s="4" t="s">
        <v>3706</v>
      </c>
      <c r="F2577" s="4">
        <v>0.32900000000000001</v>
      </c>
      <c r="G2577" s="4">
        <v>48</v>
      </c>
      <c r="H2577" s="4" t="s">
        <v>22</v>
      </c>
      <c r="I2577" s="3">
        <v>28000</v>
      </c>
      <c r="J2577" s="3">
        <v>31700</v>
      </c>
      <c r="K2577" s="3">
        <v>28000</v>
      </c>
      <c r="L2577" s="3">
        <v>31700</v>
      </c>
      <c r="M2577" s="3">
        <v>28300</v>
      </c>
      <c r="N2577" s="3">
        <v>31700</v>
      </c>
      <c r="O2577" s="11">
        <v>29700</v>
      </c>
      <c r="P2577" s="11">
        <v>33100</v>
      </c>
      <c r="Q2577" s="11">
        <v>31200</v>
      </c>
      <c r="R2577" s="11">
        <v>34800</v>
      </c>
    </row>
    <row r="2578" spans="1:18" hidden="1">
      <c r="A2578" s="10" t="s">
        <v>3897</v>
      </c>
      <c r="B2578" s="10" t="str">
        <f t="shared" si="78"/>
        <v>SUSP300C472</v>
      </c>
      <c r="C2578" s="4" t="s">
        <v>3898</v>
      </c>
      <c r="D2578" s="4" t="s">
        <v>84</v>
      </c>
      <c r="E2578" s="4" t="s">
        <v>3706</v>
      </c>
      <c r="F2578" s="4">
        <v>0.32900000000000001</v>
      </c>
      <c r="G2578" s="4">
        <v>48</v>
      </c>
      <c r="H2578" s="4" t="s">
        <v>22</v>
      </c>
      <c r="I2578" s="3">
        <v>28000</v>
      </c>
      <c r="J2578" s="3">
        <v>31700</v>
      </c>
      <c r="K2578" s="3">
        <v>28000</v>
      </c>
      <c r="L2578" s="3">
        <v>31700</v>
      </c>
      <c r="M2578" s="3">
        <v>28300</v>
      </c>
      <c r="N2578" s="3">
        <v>31700</v>
      </c>
      <c r="O2578" s="11">
        <v>29700</v>
      </c>
      <c r="P2578" s="11">
        <v>33100</v>
      </c>
      <c r="Q2578" s="11">
        <v>31200</v>
      </c>
      <c r="R2578" s="11">
        <v>34800</v>
      </c>
    </row>
    <row r="2579" spans="1:18" hidden="1">
      <c r="A2579" s="10" t="s">
        <v>3899</v>
      </c>
      <c r="B2579" s="10" t="str">
        <f t="shared" si="78"/>
        <v>SUSP300C480</v>
      </c>
      <c r="C2579" s="4" t="s">
        <v>3900</v>
      </c>
      <c r="D2579" s="4" t="s">
        <v>84</v>
      </c>
      <c r="E2579" s="4" t="s">
        <v>3706</v>
      </c>
      <c r="F2579" s="4">
        <v>0.32900000000000001</v>
      </c>
      <c r="G2579" s="4">
        <v>48</v>
      </c>
      <c r="H2579" s="4" t="s">
        <v>22</v>
      </c>
      <c r="I2579" s="3">
        <v>28000</v>
      </c>
      <c r="J2579" s="3">
        <v>31700</v>
      </c>
      <c r="K2579" s="3">
        <v>28000</v>
      </c>
      <c r="L2579" s="3">
        <v>31700</v>
      </c>
      <c r="M2579" s="3">
        <v>28300</v>
      </c>
      <c r="N2579" s="3">
        <v>31700</v>
      </c>
      <c r="O2579" s="11">
        <v>29700</v>
      </c>
      <c r="P2579" s="11">
        <v>33100</v>
      </c>
      <c r="Q2579" s="11">
        <v>31200</v>
      </c>
      <c r="R2579" s="11">
        <v>34800</v>
      </c>
    </row>
    <row r="2580" spans="1:18" hidden="1">
      <c r="A2580" s="10" t="s">
        <v>3901</v>
      </c>
      <c r="B2580" s="10" t="str">
        <f t="shared" si="78"/>
        <v>SUSP300C480M</v>
      </c>
      <c r="C2580" s="4" t="s">
        <v>3902</v>
      </c>
      <c r="D2580" s="4" t="s">
        <v>84</v>
      </c>
      <c r="E2580" s="4" t="s">
        <v>3706</v>
      </c>
      <c r="F2580" s="4">
        <v>0.32900000000000001</v>
      </c>
      <c r="G2580" s="4">
        <v>48</v>
      </c>
      <c r="H2580" s="4" t="s">
        <v>22</v>
      </c>
      <c r="I2580" s="3">
        <v>28000</v>
      </c>
      <c r="J2580" s="3">
        <v>31700</v>
      </c>
      <c r="K2580" s="3">
        <v>28000</v>
      </c>
      <c r="L2580" s="3">
        <v>31700</v>
      </c>
      <c r="M2580" s="3">
        <v>28300</v>
      </c>
      <c r="N2580" s="3">
        <v>31700</v>
      </c>
      <c r="O2580" s="11">
        <v>29700</v>
      </c>
      <c r="P2580" s="11">
        <v>33100</v>
      </c>
      <c r="Q2580" s="11">
        <v>31200</v>
      </c>
      <c r="R2580" s="11">
        <v>34800</v>
      </c>
    </row>
    <row r="2581" spans="1:18" hidden="1">
      <c r="A2581" s="10" t="s">
        <v>3903</v>
      </c>
      <c r="B2581" s="10" t="str">
        <f t="shared" si="78"/>
        <v>SUSP300C481M</v>
      </c>
      <c r="C2581" s="4" t="s">
        <v>3904</v>
      </c>
      <c r="D2581" s="4" t="s">
        <v>84</v>
      </c>
      <c r="E2581" s="4" t="s">
        <v>3706</v>
      </c>
      <c r="F2581" s="4">
        <v>0.32900000000000001</v>
      </c>
      <c r="G2581" s="4">
        <v>48</v>
      </c>
      <c r="H2581" s="4" t="s">
        <v>22</v>
      </c>
      <c r="I2581" s="3">
        <v>28000</v>
      </c>
      <c r="J2581" s="3">
        <v>31700</v>
      </c>
      <c r="K2581" s="3">
        <v>28000</v>
      </c>
      <c r="L2581" s="3">
        <v>31700</v>
      </c>
      <c r="M2581" s="3">
        <v>28300</v>
      </c>
      <c r="N2581" s="3">
        <v>31700</v>
      </c>
      <c r="O2581" s="11">
        <v>29700</v>
      </c>
      <c r="P2581" s="11">
        <v>33100</v>
      </c>
      <c r="Q2581" s="11">
        <v>31200</v>
      </c>
      <c r="R2581" s="11">
        <v>34800</v>
      </c>
    </row>
    <row r="2582" spans="1:18" hidden="1">
      <c r="A2582" s="10" t="s">
        <v>3905</v>
      </c>
      <c r="B2582" s="10" t="str">
        <f t="shared" si="78"/>
        <v>SUSP300C482</v>
      </c>
      <c r="C2582" s="4" t="s">
        <v>3906</v>
      </c>
      <c r="D2582" s="4" t="s">
        <v>84</v>
      </c>
      <c r="E2582" s="4" t="s">
        <v>3706</v>
      </c>
      <c r="F2582" s="4">
        <v>0.32900000000000001</v>
      </c>
      <c r="G2582" s="4">
        <v>48</v>
      </c>
      <c r="H2582" s="4" t="s">
        <v>22</v>
      </c>
      <c r="I2582" s="3">
        <v>28000</v>
      </c>
      <c r="J2582" s="3">
        <v>31700</v>
      </c>
      <c r="K2582" s="3">
        <v>28000</v>
      </c>
      <c r="L2582" s="3">
        <v>31700</v>
      </c>
      <c r="M2582" s="3">
        <v>28300</v>
      </c>
      <c r="N2582" s="3">
        <v>31700</v>
      </c>
      <c r="O2582" s="11">
        <v>29700</v>
      </c>
      <c r="P2582" s="11">
        <v>33100</v>
      </c>
      <c r="Q2582" s="11">
        <v>31200</v>
      </c>
      <c r="R2582" s="11">
        <v>34800</v>
      </c>
    </row>
    <row r="2583" spans="1:18" hidden="1">
      <c r="A2583" s="10" t="s">
        <v>3907</v>
      </c>
      <c r="B2583" s="10" t="str">
        <f t="shared" si="78"/>
        <v>SUSP300C500</v>
      </c>
      <c r="C2583" s="4" t="s">
        <v>3908</v>
      </c>
      <c r="D2583" s="4" t="s">
        <v>84</v>
      </c>
      <c r="E2583" s="4" t="s">
        <v>3706</v>
      </c>
      <c r="F2583" s="4">
        <v>0.32900000000000001</v>
      </c>
      <c r="G2583" s="4">
        <v>48</v>
      </c>
      <c r="H2583" s="4" t="s">
        <v>22</v>
      </c>
      <c r="I2583" s="3">
        <v>28000</v>
      </c>
      <c r="J2583" s="3">
        <v>31700</v>
      </c>
      <c r="K2583" s="3">
        <v>28000</v>
      </c>
      <c r="L2583" s="3">
        <v>31700</v>
      </c>
      <c r="M2583" s="3">
        <v>28300</v>
      </c>
      <c r="N2583" s="3">
        <v>31700</v>
      </c>
      <c r="O2583" s="11">
        <v>29700</v>
      </c>
      <c r="P2583" s="11">
        <v>33100</v>
      </c>
      <c r="Q2583" s="11">
        <v>31200</v>
      </c>
      <c r="R2583" s="11">
        <v>34800</v>
      </c>
    </row>
    <row r="2584" spans="1:18" hidden="1">
      <c r="A2584" s="10" t="s">
        <v>3909</v>
      </c>
      <c r="B2584" s="10" t="str">
        <f t="shared" si="78"/>
        <v>SUSP300C501</v>
      </c>
      <c r="C2584" s="4" t="s">
        <v>3910</v>
      </c>
      <c r="D2584" s="4" t="s">
        <v>84</v>
      </c>
      <c r="E2584" s="4" t="s">
        <v>3706</v>
      </c>
      <c r="F2584" s="4">
        <v>0.32900000000000001</v>
      </c>
      <c r="G2584" s="4">
        <v>48</v>
      </c>
      <c r="H2584" s="4" t="s">
        <v>22</v>
      </c>
      <c r="I2584" s="3">
        <v>28000</v>
      </c>
      <c r="J2584" s="3">
        <v>31700</v>
      </c>
      <c r="K2584" s="3">
        <v>28000</v>
      </c>
      <c r="L2584" s="3">
        <v>31700</v>
      </c>
      <c r="M2584" s="3">
        <v>28300</v>
      </c>
      <c r="N2584" s="3">
        <v>31700</v>
      </c>
      <c r="O2584" s="11">
        <v>29700</v>
      </c>
      <c r="P2584" s="11">
        <v>33100</v>
      </c>
      <c r="Q2584" s="11">
        <v>31200</v>
      </c>
      <c r="R2584" s="11">
        <v>34800</v>
      </c>
    </row>
    <row r="2585" spans="1:18" hidden="1">
      <c r="A2585" s="10" t="s">
        <v>3911</v>
      </c>
      <c r="B2585" s="10" t="str">
        <f t="shared" si="78"/>
        <v>SUSP300C531</v>
      </c>
      <c r="C2585" s="4" t="s">
        <v>3912</v>
      </c>
      <c r="D2585" s="4" t="s">
        <v>84</v>
      </c>
      <c r="E2585" s="4" t="s">
        <v>3706</v>
      </c>
      <c r="F2585" s="4">
        <v>0.40866999999999998</v>
      </c>
      <c r="G2585" s="4">
        <v>48</v>
      </c>
      <c r="H2585" s="4" t="s">
        <v>22</v>
      </c>
      <c r="I2585" s="3">
        <v>28000</v>
      </c>
      <c r="J2585" s="3">
        <v>31700</v>
      </c>
      <c r="K2585" s="3">
        <v>28000</v>
      </c>
      <c r="L2585" s="3">
        <v>31700</v>
      </c>
      <c r="M2585" s="3">
        <v>28300</v>
      </c>
      <c r="N2585" s="3">
        <v>31700</v>
      </c>
      <c r="O2585" s="11">
        <v>29700</v>
      </c>
      <c r="P2585" s="11">
        <v>33100</v>
      </c>
      <c r="Q2585" s="11">
        <v>31200</v>
      </c>
      <c r="R2585" s="11">
        <v>34800</v>
      </c>
    </row>
    <row r="2586" spans="1:18" hidden="1">
      <c r="A2586" s="10" t="s">
        <v>3913</v>
      </c>
      <c r="B2586" s="10" t="str">
        <f t="shared" si="78"/>
        <v>SUSP300C60</v>
      </c>
      <c r="C2586" s="4" t="s">
        <v>3914</v>
      </c>
      <c r="D2586" s="4" t="s">
        <v>84</v>
      </c>
      <c r="E2586" s="4" t="s">
        <v>3706</v>
      </c>
      <c r="F2586" s="4">
        <v>0.32900000000000001</v>
      </c>
      <c r="G2586" s="4">
        <v>48</v>
      </c>
      <c r="H2586" s="4" t="s">
        <v>22</v>
      </c>
      <c r="I2586" s="3">
        <v>28000</v>
      </c>
      <c r="J2586" s="3">
        <v>31700</v>
      </c>
      <c r="K2586" s="3">
        <v>28000</v>
      </c>
      <c r="L2586" s="3">
        <v>31700</v>
      </c>
      <c r="M2586" s="3">
        <v>28300</v>
      </c>
      <c r="N2586" s="3">
        <v>31700</v>
      </c>
      <c r="O2586" s="11">
        <v>29700</v>
      </c>
      <c r="P2586" s="11">
        <v>33100</v>
      </c>
      <c r="Q2586" s="11">
        <v>31200</v>
      </c>
      <c r="R2586" s="11">
        <v>34800</v>
      </c>
    </row>
    <row r="2587" spans="1:18" hidden="1">
      <c r="A2587" s="10" t="s">
        <v>3915</v>
      </c>
      <c r="B2587" s="10" t="str">
        <f t="shared" si="78"/>
        <v>SUSP300C61</v>
      </c>
      <c r="C2587" s="4" t="s">
        <v>3916</v>
      </c>
      <c r="D2587" s="4" t="s">
        <v>84</v>
      </c>
      <c r="E2587" s="4" t="s">
        <v>3706</v>
      </c>
      <c r="F2587" s="4">
        <v>0.32900000000000001</v>
      </c>
      <c r="G2587" s="4">
        <v>48</v>
      </c>
      <c r="H2587" s="4" t="s">
        <v>22</v>
      </c>
      <c r="I2587" s="3">
        <v>28000</v>
      </c>
      <c r="J2587" s="3">
        <v>31700</v>
      </c>
      <c r="K2587" s="3">
        <v>28000</v>
      </c>
      <c r="L2587" s="3">
        <v>31700</v>
      </c>
      <c r="M2587" s="3">
        <v>28300</v>
      </c>
      <c r="N2587" s="3">
        <v>31700</v>
      </c>
      <c r="O2587" s="11">
        <v>29700</v>
      </c>
      <c r="P2587" s="11">
        <v>33100</v>
      </c>
      <c r="Q2587" s="11">
        <v>31200</v>
      </c>
      <c r="R2587" s="11">
        <v>34800</v>
      </c>
    </row>
    <row r="2588" spans="1:18" hidden="1">
      <c r="A2588" s="10" t="s">
        <v>3917</v>
      </c>
      <c r="B2588" s="10" t="str">
        <f t="shared" si="78"/>
        <v>SUSP300C62</v>
      </c>
      <c r="C2588" s="4" t="s">
        <v>3918</v>
      </c>
      <c r="D2588" s="4" t="s">
        <v>84</v>
      </c>
      <c r="E2588" s="4" t="s">
        <v>3706</v>
      </c>
      <c r="F2588" s="4">
        <v>0.32900000000000001</v>
      </c>
      <c r="G2588" s="4">
        <v>48</v>
      </c>
      <c r="H2588" s="4" t="s">
        <v>22</v>
      </c>
      <c r="I2588" s="3">
        <v>28000</v>
      </c>
      <c r="J2588" s="3">
        <v>31700</v>
      </c>
      <c r="K2588" s="3">
        <v>28000</v>
      </c>
      <c r="L2588" s="3">
        <v>31700</v>
      </c>
      <c r="M2588" s="3">
        <v>28300</v>
      </c>
      <c r="N2588" s="3">
        <v>31700</v>
      </c>
      <c r="O2588" s="11">
        <v>29700</v>
      </c>
      <c r="P2588" s="11">
        <v>33100</v>
      </c>
      <c r="Q2588" s="11">
        <v>31200</v>
      </c>
      <c r="R2588" s="11">
        <v>34800</v>
      </c>
    </row>
    <row r="2589" spans="1:18" hidden="1">
      <c r="A2589" s="10" t="s">
        <v>3919</v>
      </c>
      <c r="B2589" s="10" t="str">
        <f t="shared" si="78"/>
        <v>SUSP300C63</v>
      </c>
      <c r="C2589" s="4" t="s">
        <v>3920</v>
      </c>
      <c r="D2589" s="4" t="s">
        <v>84</v>
      </c>
      <c r="E2589" s="4" t="s">
        <v>3706</v>
      </c>
      <c r="F2589" s="4">
        <v>0.32900000000000001</v>
      </c>
      <c r="G2589" s="4">
        <v>48</v>
      </c>
      <c r="H2589" s="4" t="s">
        <v>22</v>
      </c>
      <c r="I2589" s="3">
        <v>28000</v>
      </c>
      <c r="J2589" s="3">
        <v>31700</v>
      </c>
      <c r="K2589" s="3">
        <v>28000</v>
      </c>
      <c r="L2589" s="3">
        <v>31700</v>
      </c>
      <c r="M2589" s="3">
        <v>28300</v>
      </c>
      <c r="N2589" s="3">
        <v>31700</v>
      </c>
      <c r="O2589" s="11">
        <v>29700</v>
      </c>
      <c r="P2589" s="11">
        <v>33100</v>
      </c>
      <c r="Q2589" s="11">
        <v>31200</v>
      </c>
      <c r="R2589" s="11">
        <v>34800</v>
      </c>
    </row>
    <row r="2590" spans="1:18" hidden="1">
      <c r="A2590" s="10" t="s">
        <v>3921</v>
      </c>
      <c r="B2590" s="10" t="str">
        <f t="shared" si="78"/>
        <v>SUSP300C64</v>
      </c>
      <c r="C2590" s="4" t="s">
        <v>3922</v>
      </c>
      <c r="D2590" s="4" t="s">
        <v>84</v>
      </c>
      <c r="E2590" s="4" t="s">
        <v>3706</v>
      </c>
      <c r="F2590" s="4">
        <v>0.32900000000000001</v>
      </c>
      <c r="G2590" s="4">
        <v>48</v>
      </c>
      <c r="H2590" s="4" t="s">
        <v>22</v>
      </c>
      <c r="I2590" s="3">
        <v>28000</v>
      </c>
      <c r="J2590" s="3">
        <v>31700</v>
      </c>
      <c r="K2590" s="3">
        <v>28000</v>
      </c>
      <c r="L2590" s="3">
        <v>31700</v>
      </c>
      <c r="M2590" s="3">
        <v>28300</v>
      </c>
      <c r="N2590" s="3">
        <v>31700</v>
      </c>
      <c r="O2590" s="11">
        <v>29700</v>
      </c>
      <c r="P2590" s="11">
        <v>33100</v>
      </c>
      <c r="Q2590" s="11">
        <v>31200</v>
      </c>
      <c r="R2590" s="11">
        <v>34800</v>
      </c>
    </row>
    <row r="2591" spans="1:18" hidden="1">
      <c r="A2591" s="10" t="s">
        <v>3923</v>
      </c>
      <c r="B2591" s="10" t="str">
        <f t="shared" si="78"/>
        <v>SUSP300C65</v>
      </c>
      <c r="C2591" s="4" t="s">
        <v>3924</v>
      </c>
      <c r="D2591" s="4" t="s">
        <v>84</v>
      </c>
      <c r="E2591" s="4" t="s">
        <v>3706</v>
      </c>
      <c r="F2591" s="4">
        <v>0.32900000000000001</v>
      </c>
      <c r="G2591" s="4">
        <v>48</v>
      </c>
      <c r="H2591" s="4" t="s">
        <v>22</v>
      </c>
      <c r="I2591" s="3">
        <v>28000</v>
      </c>
      <c r="J2591" s="3">
        <v>31700</v>
      </c>
      <c r="K2591" s="3">
        <v>28000</v>
      </c>
      <c r="L2591" s="3">
        <v>31700</v>
      </c>
      <c r="M2591" s="3">
        <v>28300</v>
      </c>
      <c r="N2591" s="3">
        <v>31700</v>
      </c>
      <c r="O2591" s="11">
        <v>29700</v>
      </c>
      <c r="P2591" s="11">
        <v>33100</v>
      </c>
      <c r="Q2591" s="11">
        <v>31200</v>
      </c>
      <c r="R2591" s="11">
        <v>34800</v>
      </c>
    </row>
    <row r="2592" spans="1:18" hidden="1">
      <c r="A2592" s="10" t="s">
        <v>3925</v>
      </c>
      <c r="B2592" s="10" t="str">
        <f t="shared" si="78"/>
        <v>SUSP300C70</v>
      </c>
      <c r="C2592" s="4" t="s">
        <v>3926</v>
      </c>
      <c r="D2592" s="4" t="s">
        <v>84</v>
      </c>
      <c r="E2592" s="4" t="s">
        <v>3706</v>
      </c>
      <c r="F2592" s="4">
        <v>0.32900000000000001</v>
      </c>
      <c r="G2592" s="4">
        <v>48</v>
      </c>
      <c r="H2592" s="4" t="s">
        <v>22</v>
      </c>
      <c r="I2592" s="3">
        <v>28000</v>
      </c>
      <c r="J2592" s="3">
        <v>31700</v>
      </c>
      <c r="K2592" s="3">
        <v>28000</v>
      </c>
      <c r="L2592" s="3">
        <v>31700</v>
      </c>
      <c r="M2592" s="3">
        <v>28300</v>
      </c>
      <c r="N2592" s="3">
        <v>31700</v>
      </c>
      <c r="O2592" s="11">
        <v>29700</v>
      </c>
      <c r="P2592" s="11">
        <v>33100</v>
      </c>
      <c r="Q2592" s="11">
        <v>31200</v>
      </c>
      <c r="R2592" s="11">
        <v>34800</v>
      </c>
    </row>
    <row r="2593" spans="1:18" hidden="1">
      <c r="A2593" s="10" t="s">
        <v>3927</v>
      </c>
      <c r="B2593" s="10" t="str">
        <f t="shared" si="78"/>
        <v>SUSP300C71</v>
      </c>
      <c r="C2593" s="4" t="s">
        <v>3928</v>
      </c>
      <c r="D2593" s="4" t="s">
        <v>84</v>
      </c>
      <c r="E2593" s="4" t="s">
        <v>3706</v>
      </c>
      <c r="F2593" s="4">
        <v>0.32900000000000001</v>
      </c>
      <c r="G2593" s="4">
        <v>48</v>
      </c>
      <c r="H2593" s="4" t="s">
        <v>22</v>
      </c>
      <c r="I2593" s="3">
        <v>28000</v>
      </c>
      <c r="J2593" s="3">
        <v>31700</v>
      </c>
      <c r="K2593" s="3">
        <v>28000</v>
      </c>
      <c r="L2593" s="3">
        <v>31700</v>
      </c>
      <c r="M2593" s="3">
        <v>28300</v>
      </c>
      <c r="N2593" s="3">
        <v>31700</v>
      </c>
      <c r="O2593" s="11">
        <v>29700</v>
      </c>
      <c r="P2593" s="11">
        <v>33100</v>
      </c>
      <c r="Q2593" s="11">
        <v>31200</v>
      </c>
      <c r="R2593" s="11">
        <v>34800</v>
      </c>
    </row>
    <row r="2594" spans="1:18" hidden="1">
      <c r="A2594" s="10" t="s">
        <v>3929</v>
      </c>
      <c r="B2594" s="10" t="str">
        <f t="shared" si="78"/>
        <v>SUSP300C72</v>
      </c>
      <c r="C2594" s="4" t="s">
        <v>3930</v>
      </c>
      <c r="D2594" s="4" t="s">
        <v>84</v>
      </c>
      <c r="E2594" s="4" t="s">
        <v>3706</v>
      </c>
      <c r="F2594" s="4">
        <v>0.32900000000000001</v>
      </c>
      <c r="G2594" s="4">
        <v>48</v>
      </c>
      <c r="H2594" s="4" t="s">
        <v>22</v>
      </c>
      <c r="I2594" s="3">
        <v>28000</v>
      </c>
      <c r="J2594" s="3">
        <v>31700</v>
      </c>
      <c r="K2594" s="3">
        <v>28000</v>
      </c>
      <c r="L2594" s="3">
        <v>31700</v>
      </c>
      <c r="M2594" s="3">
        <v>28300</v>
      </c>
      <c r="N2594" s="3">
        <v>31700</v>
      </c>
      <c r="O2594" s="11">
        <v>29700</v>
      </c>
      <c r="P2594" s="11">
        <v>33100</v>
      </c>
      <c r="Q2594" s="11">
        <v>31200</v>
      </c>
      <c r="R2594" s="11">
        <v>34800</v>
      </c>
    </row>
    <row r="2595" spans="1:18" hidden="1">
      <c r="A2595" s="10" t="s">
        <v>3931</v>
      </c>
      <c r="B2595" s="10" t="str">
        <f t="shared" si="78"/>
        <v>SUSP300C73</v>
      </c>
      <c r="C2595" s="4" t="s">
        <v>3932</v>
      </c>
      <c r="D2595" s="4" t="s">
        <v>84</v>
      </c>
      <c r="E2595" s="4" t="s">
        <v>3706</v>
      </c>
      <c r="F2595" s="4">
        <v>0.32900000000000001</v>
      </c>
      <c r="G2595" s="4">
        <v>48</v>
      </c>
      <c r="H2595" s="4" t="s">
        <v>22</v>
      </c>
      <c r="I2595" s="3">
        <v>28000</v>
      </c>
      <c r="J2595" s="3">
        <v>31700</v>
      </c>
      <c r="K2595" s="3">
        <v>28000</v>
      </c>
      <c r="L2595" s="3">
        <v>31700</v>
      </c>
      <c r="M2595" s="3">
        <v>28300</v>
      </c>
      <c r="N2595" s="3">
        <v>31700</v>
      </c>
      <c r="O2595" s="11">
        <v>29700</v>
      </c>
      <c r="P2595" s="11">
        <v>33100</v>
      </c>
      <c r="Q2595" s="11">
        <v>31200</v>
      </c>
      <c r="R2595" s="11">
        <v>34800</v>
      </c>
    </row>
    <row r="2596" spans="1:18" hidden="1">
      <c r="A2596" s="10" t="s">
        <v>3933</v>
      </c>
      <c r="B2596" s="10" t="str">
        <f t="shared" si="78"/>
        <v>SUSP300C80</v>
      </c>
      <c r="C2596" s="4" t="s">
        <v>3934</v>
      </c>
      <c r="D2596" s="4" t="s">
        <v>84</v>
      </c>
      <c r="E2596" s="4" t="s">
        <v>3706</v>
      </c>
      <c r="F2596" s="4">
        <v>0.32900000000000001</v>
      </c>
      <c r="G2596" s="4">
        <v>48</v>
      </c>
      <c r="H2596" s="4" t="s">
        <v>22</v>
      </c>
      <c r="I2596" s="3">
        <v>28000</v>
      </c>
      <c r="J2596" s="3">
        <v>31700</v>
      </c>
      <c r="K2596" s="3">
        <v>28000</v>
      </c>
      <c r="L2596" s="3">
        <v>31700</v>
      </c>
      <c r="M2596" s="3">
        <v>28300</v>
      </c>
      <c r="N2596" s="3">
        <v>31700</v>
      </c>
      <c r="O2596" s="11">
        <v>29700</v>
      </c>
      <c r="P2596" s="11">
        <v>33100</v>
      </c>
      <c r="Q2596" s="11">
        <v>31200</v>
      </c>
      <c r="R2596" s="11">
        <v>34800</v>
      </c>
    </row>
    <row r="2597" spans="1:18" hidden="1">
      <c r="A2597" s="10" t="s">
        <v>3935</v>
      </c>
      <c r="B2597" s="10" t="str">
        <f t="shared" si="78"/>
        <v>SUSP300C81</v>
      </c>
      <c r="C2597" s="4" t="s">
        <v>3936</v>
      </c>
      <c r="D2597" s="4" t="s">
        <v>84</v>
      </c>
      <c r="E2597" s="4" t="s">
        <v>3706</v>
      </c>
      <c r="F2597" s="4">
        <v>0.32900000000000001</v>
      </c>
      <c r="G2597" s="4">
        <v>48</v>
      </c>
      <c r="H2597" s="4" t="s">
        <v>22</v>
      </c>
      <c r="I2597" s="3">
        <v>28000</v>
      </c>
      <c r="J2597" s="3">
        <v>31700</v>
      </c>
      <c r="K2597" s="3">
        <v>28000</v>
      </c>
      <c r="L2597" s="3">
        <v>31700</v>
      </c>
      <c r="M2597" s="3">
        <v>28300</v>
      </c>
      <c r="N2597" s="3">
        <v>31700</v>
      </c>
      <c r="O2597" s="11">
        <v>29700</v>
      </c>
      <c r="P2597" s="11">
        <v>33100</v>
      </c>
      <c r="Q2597" s="11">
        <v>31200</v>
      </c>
      <c r="R2597" s="11">
        <v>34800</v>
      </c>
    </row>
    <row r="2598" spans="1:18" hidden="1">
      <c r="A2598" s="10" t="s">
        <v>3937</v>
      </c>
      <c r="B2598" s="10" t="str">
        <f t="shared" si="78"/>
        <v>SUSP300C82</v>
      </c>
      <c r="C2598" s="4" t="s">
        <v>3938</v>
      </c>
      <c r="D2598" s="4" t="s">
        <v>84</v>
      </c>
      <c r="E2598" s="4" t="s">
        <v>3706</v>
      </c>
      <c r="F2598" s="4">
        <v>0.32900000000000001</v>
      </c>
      <c r="G2598" s="4">
        <v>48</v>
      </c>
      <c r="H2598" s="4" t="s">
        <v>22</v>
      </c>
      <c r="I2598" s="3">
        <v>28000</v>
      </c>
      <c r="J2598" s="3">
        <v>31700</v>
      </c>
      <c r="K2598" s="3">
        <v>28000</v>
      </c>
      <c r="L2598" s="3">
        <v>31700</v>
      </c>
      <c r="M2598" s="3">
        <v>28300</v>
      </c>
      <c r="N2598" s="3">
        <v>31700</v>
      </c>
      <c r="O2598" s="11">
        <v>29700</v>
      </c>
      <c r="P2598" s="11">
        <v>33100</v>
      </c>
      <c r="Q2598" s="11">
        <v>31200</v>
      </c>
      <c r="R2598" s="11">
        <v>34800</v>
      </c>
    </row>
    <row r="2599" spans="1:18" hidden="1">
      <c r="A2599" s="10" t="s">
        <v>3939</v>
      </c>
      <c r="B2599" s="10" t="str">
        <f t="shared" si="78"/>
        <v>SUSP300C83</v>
      </c>
      <c r="C2599" s="4" t="s">
        <v>3940</v>
      </c>
      <c r="D2599" s="4" t="s">
        <v>84</v>
      </c>
      <c r="E2599" s="4" t="s">
        <v>3706</v>
      </c>
      <c r="F2599" s="4">
        <v>0.32900000000000001</v>
      </c>
      <c r="G2599" s="4">
        <v>48</v>
      </c>
      <c r="H2599" s="4" t="s">
        <v>22</v>
      </c>
      <c r="I2599" s="3">
        <v>28000</v>
      </c>
      <c r="J2599" s="3">
        <v>31700</v>
      </c>
      <c r="K2599" s="3">
        <v>28000</v>
      </c>
      <c r="L2599" s="3">
        <v>31700</v>
      </c>
      <c r="M2599" s="3">
        <v>28300</v>
      </c>
      <c r="N2599" s="3">
        <v>31700</v>
      </c>
      <c r="O2599" s="11">
        <v>29700</v>
      </c>
      <c r="P2599" s="11">
        <v>33100</v>
      </c>
      <c r="Q2599" s="11">
        <v>31200</v>
      </c>
      <c r="R2599" s="11">
        <v>34800</v>
      </c>
    </row>
    <row r="2600" spans="1:18" hidden="1">
      <c r="A2600" s="10" t="s">
        <v>3941</v>
      </c>
      <c r="B2600" s="10" t="str">
        <f t="shared" si="78"/>
        <v>SUSP300C84</v>
      </c>
      <c r="C2600" s="4" t="s">
        <v>3942</v>
      </c>
      <c r="D2600" s="4" t="s">
        <v>84</v>
      </c>
      <c r="E2600" s="4" t="s">
        <v>3706</v>
      </c>
      <c r="F2600" s="4">
        <v>0.32900000000000001</v>
      </c>
      <c r="G2600" s="4">
        <v>48</v>
      </c>
      <c r="H2600" s="4" t="s">
        <v>22</v>
      </c>
      <c r="I2600" s="3">
        <v>28000</v>
      </c>
      <c r="J2600" s="3">
        <v>31700</v>
      </c>
      <c r="K2600" s="3">
        <v>28000</v>
      </c>
      <c r="L2600" s="3">
        <v>31700</v>
      </c>
      <c r="M2600" s="3">
        <v>28300</v>
      </c>
      <c r="N2600" s="3">
        <v>31700</v>
      </c>
      <c r="O2600" s="11">
        <v>29700</v>
      </c>
      <c r="P2600" s="11">
        <v>33100</v>
      </c>
      <c r="Q2600" s="11">
        <v>31200</v>
      </c>
      <c r="R2600" s="11">
        <v>34800</v>
      </c>
    </row>
    <row r="2601" spans="1:18" hidden="1">
      <c r="A2601" s="10" t="s">
        <v>3943</v>
      </c>
      <c r="B2601" s="10" t="str">
        <f t="shared" si="78"/>
        <v>SUSP300C8455</v>
      </c>
      <c r="C2601" s="4" t="s">
        <v>3944</v>
      </c>
      <c r="D2601" s="4" t="s">
        <v>84</v>
      </c>
      <c r="E2601" s="4" t="s">
        <v>3706</v>
      </c>
      <c r="F2601" s="4">
        <v>0.32900000000000001</v>
      </c>
      <c r="G2601" s="4">
        <v>48</v>
      </c>
      <c r="H2601" s="4" t="s">
        <v>22</v>
      </c>
      <c r="I2601" s="3">
        <v>28000</v>
      </c>
      <c r="J2601" s="3">
        <v>31700</v>
      </c>
      <c r="K2601" s="3">
        <v>28000</v>
      </c>
      <c r="L2601" s="3">
        <v>31700</v>
      </c>
      <c r="M2601" s="3">
        <v>28300</v>
      </c>
      <c r="N2601" s="3">
        <v>31700</v>
      </c>
      <c r="O2601" s="11">
        <v>29700</v>
      </c>
      <c r="P2601" s="11">
        <v>33100</v>
      </c>
      <c r="Q2601" s="11">
        <v>31200</v>
      </c>
      <c r="R2601" s="11">
        <v>34800</v>
      </c>
    </row>
    <row r="2602" spans="1:18" hidden="1">
      <c r="A2602" s="10" t="s">
        <v>3945</v>
      </c>
      <c r="B2602" s="10" t="str">
        <f t="shared" si="78"/>
        <v>SUSP300C901</v>
      </c>
      <c r="C2602" s="4" t="s">
        <v>3946</v>
      </c>
      <c r="D2602" s="4" t="s">
        <v>84</v>
      </c>
      <c r="E2602" s="4" t="s">
        <v>3706</v>
      </c>
      <c r="F2602" s="4">
        <v>0.32900000000000001</v>
      </c>
      <c r="G2602" s="4">
        <v>48</v>
      </c>
      <c r="H2602" s="4" t="s">
        <v>22</v>
      </c>
      <c r="I2602" s="3">
        <v>28000</v>
      </c>
      <c r="J2602" s="3">
        <v>31700</v>
      </c>
      <c r="K2602" s="3">
        <v>28000</v>
      </c>
      <c r="L2602" s="3">
        <v>31700</v>
      </c>
      <c r="M2602" s="3">
        <v>28300</v>
      </c>
      <c r="N2602" s="3">
        <v>31700</v>
      </c>
      <c r="O2602" s="11">
        <v>29700</v>
      </c>
      <c r="P2602" s="11">
        <v>33100</v>
      </c>
      <c r="Q2602" s="11">
        <v>31200</v>
      </c>
      <c r="R2602" s="11">
        <v>34800</v>
      </c>
    </row>
    <row r="2603" spans="1:18" hidden="1">
      <c r="A2603" s="10" t="s">
        <v>3947</v>
      </c>
      <c r="B2603" s="10" t="str">
        <f t="shared" si="78"/>
        <v>SUSP300C903</v>
      </c>
      <c r="C2603" s="4" t="s">
        <v>3948</v>
      </c>
      <c r="D2603" s="4" t="s">
        <v>84</v>
      </c>
      <c r="E2603" s="4" t="s">
        <v>3706</v>
      </c>
      <c r="F2603" s="4">
        <v>0.32900000000000001</v>
      </c>
      <c r="G2603" s="4">
        <v>48</v>
      </c>
      <c r="H2603" s="4" t="s">
        <v>22</v>
      </c>
      <c r="I2603" s="3">
        <v>28000</v>
      </c>
      <c r="J2603" s="3">
        <v>31700</v>
      </c>
      <c r="K2603" s="3">
        <v>28000</v>
      </c>
      <c r="L2603" s="3">
        <v>31700</v>
      </c>
      <c r="M2603" s="3">
        <v>28300</v>
      </c>
      <c r="N2603" s="3">
        <v>31700</v>
      </c>
      <c r="O2603" s="11">
        <v>29700</v>
      </c>
      <c r="P2603" s="11">
        <v>33100</v>
      </c>
      <c r="Q2603" s="11">
        <v>31200</v>
      </c>
      <c r="R2603" s="11">
        <v>34800</v>
      </c>
    </row>
    <row r="2604" spans="1:18" hidden="1">
      <c r="A2604" s="10" t="s">
        <v>3949</v>
      </c>
      <c r="B2604" s="10" t="str">
        <f t="shared" si="78"/>
        <v>SUSP300C904</v>
      </c>
      <c r="C2604" s="4" t="s">
        <v>3950</v>
      </c>
      <c r="D2604" s="4" t="s">
        <v>84</v>
      </c>
      <c r="E2604" s="4" t="s">
        <v>3706</v>
      </c>
      <c r="F2604" s="4">
        <v>0.32900000000000001</v>
      </c>
      <c r="G2604" s="4">
        <v>48</v>
      </c>
      <c r="H2604" s="4" t="s">
        <v>22</v>
      </c>
      <c r="I2604" s="3">
        <v>28000</v>
      </c>
      <c r="J2604" s="3">
        <v>31700</v>
      </c>
      <c r="K2604" s="3">
        <v>28000</v>
      </c>
      <c r="L2604" s="3">
        <v>31700</v>
      </c>
      <c r="M2604" s="3">
        <v>28300</v>
      </c>
      <c r="N2604" s="3">
        <v>31700</v>
      </c>
      <c r="O2604" s="11">
        <v>29700</v>
      </c>
      <c r="P2604" s="11">
        <v>33100</v>
      </c>
      <c r="Q2604" s="11">
        <v>31200</v>
      </c>
      <c r="R2604" s="11">
        <v>34800</v>
      </c>
    </row>
    <row r="2605" spans="1:18" hidden="1">
      <c r="A2605" s="10" t="s">
        <v>3951</v>
      </c>
      <c r="B2605" s="10" t="str">
        <f t="shared" si="78"/>
        <v>SUSP300CF1</v>
      </c>
      <c r="C2605" s="4" t="s">
        <v>3952</v>
      </c>
      <c r="D2605" s="4" t="s">
        <v>84</v>
      </c>
      <c r="E2605" s="4" t="s">
        <v>3706</v>
      </c>
      <c r="F2605" s="4">
        <v>0.32900000000000001</v>
      </c>
      <c r="G2605" s="4">
        <v>48</v>
      </c>
      <c r="H2605" s="4" t="s">
        <v>22</v>
      </c>
      <c r="I2605" s="3">
        <v>37300</v>
      </c>
      <c r="J2605" s="3">
        <v>42000</v>
      </c>
      <c r="K2605" s="3">
        <v>37300</v>
      </c>
      <c r="L2605" s="3">
        <v>42000</v>
      </c>
      <c r="M2605" s="3">
        <v>37700</v>
      </c>
      <c r="N2605" s="3">
        <v>42000</v>
      </c>
      <c r="O2605" s="11">
        <v>39600</v>
      </c>
      <c r="P2605" s="11">
        <v>43800</v>
      </c>
      <c r="Q2605" s="11">
        <v>41600</v>
      </c>
      <c r="R2605" s="18">
        <v>46000</v>
      </c>
    </row>
    <row r="2606" spans="1:18" hidden="1">
      <c r="A2606" s="10" t="s">
        <v>3953</v>
      </c>
      <c r="B2606" s="10" t="str">
        <f t="shared" si="78"/>
        <v>SUSP300CF2</v>
      </c>
      <c r="C2606" s="4" t="s">
        <v>3954</v>
      </c>
      <c r="D2606" s="4" t="s">
        <v>84</v>
      </c>
      <c r="E2606" s="4" t="s">
        <v>3706</v>
      </c>
      <c r="F2606" s="4">
        <v>0.32900000000000001</v>
      </c>
      <c r="G2606" s="4">
        <v>48</v>
      </c>
      <c r="H2606" s="4" t="s">
        <v>22</v>
      </c>
      <c r="I2606" s="3">
        <v>37300</v>
      </c>
      <c r="J2606" s="3">
        <v>42000</v>
      </c>
      <c r="K2606" s="3">
        <v>37300</v>
      </c>
      <c r="L2606" s="3">
        <v>42000</v>
      </c>
      <c r="M2606" s="3">
        <v>37700</v>
      </c>
      <c r="N2606" s="3">
        <v>42000</v>
      </c>
      <c r="O2606" s="11">
        <v>39600</v>
      </c>
      <c r="P2606" s="11">
        <v>43800</v>
      </c>
      <c r="Q2606" s="11">
        <v>41600</v>
      </c>
      <c r="R2606" s="18">
        <v>46000</v>
      </c>
    </row>
    <row r="2607" spans="1:18" hidden="1">
      <c r="A2607" s="10" t="s">
        <v>3955</v>
      </c>
      <c r="B2607" s="10" t="str">
        <f t="shared" si="78"/>
        <v>SUSP300CF3</v>
      </c>
      <c r="C2607" s="4" t="s">
        <v>3956</v>
      </c>
      <c r="D2607" s="4" t="s">
        <v>84</v>
      </c>
      <c r="E2607" s="4" t="s">
        <v>3706</v>
      </c>
      <c r="F2607" s="4">
        <v>0.32900000000000001</v>
      </c>
      <c r="G2607" s="4">
        <v>48</v>
      </c>
      <c r="H2607" s="4" t="s">
        <v>22</v>
      </c>
      <c r="I2607" s="3">
        <v>37300</v>
      </c>
      <c r="J2607" s="3">
        <v>42000</v>
      </c>
      <c r="K2607" s="3">
        <v>37300</v>
      </c>
      <c r="L2607" s="3">
        <v>42000</v>
      </c>
      <c r="M2607" s="3">
        <v>37700</v>
      </c>
      <c r="N2607" s="3">
        <v>42000</v>
      </c>
      <c r="O2607" s="11">
        <v>39600</v>
      </c>
      <c r="P2607" s="11">
        <v>43800</v>
      </c>
      <c r="Q2607" s="11">
        <v>41600</v>
      </c>
      <c r="R2607" s="18">
        <v>46000</v>
      </c>
    </row>
    <row r="2608" spans="1:18" hidden="1">
      <c r="A2608" s="10" t="s">
        <v>3957</v>
      </c>
      <c r="B2608" s="10" t="str">
        <f t="shared" si="78"/>
        <v>SUSP300CF4</v>
      </c>
      <c r="C2608" s="4" t="s">
        <v>3958</v>
      </c>
      <c r="D2608" s="4" t="s">
        <v>84</v>
      </c>
      <c r="E2608" s="4" t="s">
        <v>3706</v>
      </c>
      <c r="F2608" s="4">
        <v>0.32900000000000001</v>
      </c>
      <c r="G2608" s="4">
        <v>48</v>
      </c>
      <c r="H2608" s="4" t="s">
        <v>22</v>
      </c>
      <c r="I2608" s="3">
        <v>37300</v>
      </c>
      <c r="J2608" s="3">
        <v>42000</v>
      </c>
      <c r="K2608" s="3">
        <v>37300</v>
      </c>
      <c r="L2608" s="3">
        <v>42000</v>
      </c>
      <c r="M2608" s="3">
        <v>37700</v>
      </c>
      <c r="N2608" s="3">
        <v>42000</v>
      </c>
      <c r="O2608" s="11">
        <v>39600</v>
      </c>
      <c r="P2608" s="11">
        <v>43800</v>
      </c>
      <c r="Q2608" s="11">
        <v>41600</v>
      </c>
      <c r="R2608" s="18">
        <v>46000</v>
      </c>
    </row>
    <row r="2609" spans="1:18" hidden="1">
      <c r="A2609" s="10" t="s">
        <v>3959</v>
      </c>
      <c r="B2609" s="10" t="str">
        <f t="shared" si="78"/>
        <v>SUSP300CF5</v>
      </c>
      <c r="C2609" s="4" t="s">
        <v>3960</v>
      </c>
      <c r="D2609" s="4" t="s">
        <v>84</v>
      </c>
      <c r="E2609" s="4" t="s">
        <v>3706</v>
      </c>
      <c r="F2609" s="4">
        <v>0.32900000000000001</v>
      </c>
      <c r="G2609" s="4">
        <v>48</v>
      </c>
      <c r="H2609" s="4" t="s">
        <v>22</v>
      </c>
      <c r="I2609" s="3">
        <v>37300</v>
      </c>
      <c r="J2609" s="3">
        <v>42000</v>
      </c>
      <c r="K2609" s="3">
        <v>37300</v>
      </c>
      <c r="L2609" s="3">
        <v>42000</v>
      </c>
      <c r="M2609" s="3">
        <v>37700</v>
      </c>
      <c r="N2609" s="3">
        <v>42000</v>
      </c>
      <c r="O2609" s="11">
        <v>39600</v>
      </c>
      <c r="P2609" s="11">
        <v>43800</v>
      </c>
      <c r="Q2609" s="11">
        <v>41600</v>
      </c>
      <c r="R2609" s="18">
        <v>46000</v>
      </c>
    </row>
    <row r="2610" spans="1:18" hidden="1">
      <c r="A2610" s="4" t="s">
        <v>3961</v>
      </c>
      <c r="B2610" s="10" t="str">
        <f t="shared" si="78"/>
        <v>SUSP300C222M</v>
      </c>
      <c r="C2610" s="4" t="s">
        <v>3962</v>
      </c>
      <c r="D2610" s="4" t="s">
        <v>84</v>
      </c>
      <c r="E2610" s="4" t="s">
        <v>3706</v>
      </c>
      <c r="F2610" s="4">
        <v>0.32900000000000001</v>
      </c>
      <c r="G2610" s="4">
        <v>48</v>
      </c>
      <c r="H2610" s="4" t="s">
        <v>22</v>
      </c>
      <c r="I2610" s="3">
        <v>28000</v>
      </c>
      <c r="J2610" s="3">
        <v>31700</v>
      </c>
      <c r="K2610" s="3">
        <v>28000</v>
      </c>
      <c r="L2610" s="3">
        <v>31700</v>
      </c>
      <c r="M2610" s="3">
        <v>28300</v>
      </c>
      <c r="N2610" s="3">
        <v>31700</v>
      </c>
      <c r="O2610" s="11">
        <v>29700</v>
      </c>
      <c r="P2610" s="11">
        <v>33100</v>
      </c>
      <c r="Q2610" s="11">
        <v>31200</v>
      </c>
      <c r="R2610" s="11">
        <v>34800</v>
      </c>
    </row>
    <row r="2611" spans="1:18" hidden="1">
      <c r="A2611" s="4" t="s">
        <v>3963</v>
      </c>
      <c r="B2611" s="10" t="str">
        <f t="shared" si="78"/>
        <v>SUSP300C3227</v>
      </c>
      <c r="C2611" s="4" t="s">
        <v>3964</v>
      </c>
      <c r="D2611" s="4" t="s">
        <v>84</v>
      </c>
      <c r="E2611" s="4" t="s">
        <v>3706</v>
      </c>
      <c r="F2611" s="4">
        <v>0.32900000000000001</v>
      </c>
      <c r="G2611" s="4">
        <v>48</v>
      </c>
      <c r="H2611" s="4" t="s">
        <v>22</v>
      </c>
      <c r="I2611" s="3">
        <v>28000</v>
      </c>
      <c r="J2611" s="3">
        <v>31700</v>
      </c>
      <c r="K2611" s="3">
        <v>28000</v>
      </c>
      <c r="L2611" s="3">
        <v>31700</v>
      </c>
      <c r="M2611" s="3">
        <v>28300</v>
      </c>
      <c r="N2611" s="3">
        <v>31700</v>
      </c>
      <c r="O2611" s="11">
        <v>29700</v>
      </c>
      <c r="P2611" s="11">
        <v>33100</v>
      </c>
      <c r="Q2611" s="11">
        <v>31200</v>
      </c>
      <c r="R2611" s="11">
        <v>34800</v>
      </c>
    </row>
    <row r="2612" spans="1:18" hidden="1">
      <c r="A2612" s="4" t="s">
        <v>3965</v>
      </c>
      <c r="B2612" s="10" t="str">
        <f t="shared" si="78"/>
        <v>SUSP300C473</v>
      </c>
      <c r="C2612" s="4" t="s">
        <v>3966</v>
      </c>
      <c r="D2612" s="4" t="s">
        <v>84</v>
      </c>
      <c r="E2612" s="4" t="s">
        <v>3706</v>
      </c>
      <c r="F2612" s="4">
        <v>0.32900000000000001</v>
      </c>
      <c r="G2612" s="4">
        <v>48</v>
      </c>
      <c r="H2612" s="4" t="s">
        <v>22</v>
      </c>
      <c r="I2612" s="3">
        <v>28000</v>
      </c>
      <c r="J2612" s="3">
        <v>31700</v>
      </c>
      <c r="K2612" s="3">
        <v>28000</v>
      </c>
      <c r="L2612" s="3">
        <v>31700</v>
      </c>
      <c r="M2612" s="3">
        <v>28300</v>
      </c>
      <c r="N2612" s="3">
        <v>31700</v>
      </c>
      <c r="O2612" s="11">
        <v>29700</v>
      </c>
      <c r="P2612" s="11">
        <v>33100</v>
      </c>
      <c r="Q2612" s="11">
        <v>31200</v>
      </c>
      <c r="R2612" s="11">
        <v>34800</v>
      </c>
    </row>
    <row r="2613" spans="1:18" hidden="1">
      <c r="A2613" s="10" t="s">
        <v>3967</v>
      </c>
      <c r="B2613" s="10" t="str">
        <f t="shared" ref="B2613" si="79">LEFT(A2613,7)</f>
        <v>VILE001</v>
      </c>
      <c r="C2613" s="4" t="s">
        <v>3968</v>
      </c>
      <c r="D2613" s="4" t="s">
        <v>84</v>
      </c>
      <c r="E2613" s="4" t="s">
        <v>21</v>
      </c>
      <c r="F2613" s="4">
        <v>0.73</v>
      </c>
      <c r="G2613" s="4">
        <v>24</v>
      </c>
      <c r="H2613" s="4" t="s">
        <v>22</v>
      </c>
      <c r="I2613" s="3">
        <v>18200</v>
      </c>
      <c r="J2613" s="3">
        <v>21400</v>
      </c>
      <c r="K2613" s="3">
        <v>18500</v>
      </c>
      <c r="L2613" s="3">
        <v>21800</v>
      </c>
      <c r="M2613" s="3">
        <v>18800</v>
      </c>
      <c r="N2613" s="3">
        <v>21800</v>
      </c>
      <c r="O2613" s="11">
        <v>20700</v>
      </c>
      <c r="P2613" s="11">
        <v>23900</v>
      </c>
      <c r="Q2613" s="11">
        <v>21700</v>
      </c>
      <c r="R2613" s="11">
        <v>25000</v>
      </c>
    </row>
    <row r="2614" spans="1:18" hidden="1">
      <c r="A2614" s="10" t="s">
        <v>3969</v>
      </c>
      <c r="B2614" s="10" t="s">
        <v>3969</v>
      </c>
      <c r="C2614" s="4" t="s">
        <v>3970</v>
      </c>
      <c r="D2614" s="4" t="s">
        <v>84</v>
      </c>
      <c r="E2614" s="4" t="s">
        <v>21</v>
      </c>
      <c r="F2614" s="4">
        <v>1.137</v>
      </c>
      <c r="G2614" s="4">
        <v>12</v>
      </c>
      <c r="H2614" s="4" t="s">
        <v>22</v>
      </c>
      <c r="I2614" s="3">
        <v>72300</v>
      </c>
      <c r="J2614" s="3">
        <v>80900</v>
      </c>
      <c r="K2614" s="3">
        <v>74100</v>
      </c>
      <c r="L2614" s="3">
        <v>82900</v>
      </c>
      <c r="M2614" s="3">
        <v>75200</v>
      </c>
      <c r="N2614" s="3">
        <v>82900</v>
      </c>
      <c r="O2614" s="11">
        <v>80500</v>
      </c>
      <c r="P2614" s="11">
        <v>88200</v>
      </c>
      <c r="Q2614" s="11">
        <v>84500</v>
      </c>
      <c r="R2614" s="11">
        <v>92500</v>
      </c>
    </row>
    <row r="2615" spans="1:18" hidden="1">
      <c r="A2615" s="10" t="s">
        <v>3971</v>
      </c>
      <c r="B2615" s="10" t="str">
        <f>LEFT(A2615,9)</f>
        <v>VIPA001KW</v>
      </c>
      <c r="C2615" s="4" t="s">
        <v>3972</v>
      </c>
      <c r="D2615" s="4" t="s">
        <v>84</v>
      </c>
      <c r="E2615" s="4" t="s">
        <v>21</v>
      </c>
      <c r="F2615" s="4">
        <v>1.0900000000000001</v>
      </c>
      <c r="G2615" s="4">
        <v>24</v>
      </c>
      <c r="H2615" s="4" t="s">
        <v>22</v>
      </c>
      <c r="I2615" s="3">
        <v>63000</v>
      </c>
      <c r="J2615" s="3">
        <v>70300</v>
      </c>
      <c r="K2615" s="3">
        <v>64600</v>
      </c>
      <c r="L2615" s="3">
        <v>72100</v>
      </c>
      <c r="M2615" s="3">
        <v>65600</v>
      </c>
      <c r="N2615" s="3">
        <v>72100</v>
      </c>
      <c r="O2615" s="11">
        <v>70200</v>
      </c>
      <c r="P2615" s="11">
        <v>76700</v>
      </c>
      <c r="Q2615" s="11">
        <v>73700</v>
      </c>
      <c r="R2615" s="11">
        <v>80500</v>
      </c>
    </row>
    <row r="2616" spans="1:18" hidden="1">
      <c r="A2616" s="10" t="s">
        <v>3973</v>
      </c>
      <c r="B2616" s="10" t="str">
        <f>LEFT(A2616,9)</f>
        <v>VIPA004KW</v>
      </c>
      <c r="C2616" s="4" t="s">
        <v>3972</v>
      </c>
      <c r="D2616" s="4" t="s">
        <v>84</v>
      </c>
      <c r="E2616" s="4" t="s">
        <v>142</v>
      </c>
      <c r="F2616" s="4">
        <v>4.2300000000000004</v>
      </c>
      <c r="G2616" s="4">
        <v>4</v>
      </c>
      <c r="H2616" s="4" t="s">
        <v>22</v>
      </c>
      <c r="I2616" s="3">
        <v>243800</v>
      </c>
      <c r="J2616" s="3">
        <v>271800</v>
      </c>
      <c r="K2616" s="3">
        <v>249900</v>
      </c>
      <c r="L2616" s="3">
        <v>278500</v>
      </c>
      <c r="M2616" s="3">
        <v>253600</v>
      </c>
      <c r="N2616" s="3">
        <v>278500</v>
      </c>
      <c r="O2616" s="11">
        <v>271400</v>
      </c>
      <c r="P2616" s="11">
        <v>295900</v>
      </c>
      <c r="Q2616" s="11">
        <v>285000</v>
      </c>
      <c r="R2616" s="11">
        <v>310300</v>
      </c>
    </row>
    <row r="2617" spans="1:18" hidden="1">
      <c r="A2617" s="10" t="s">
        <v>3974</v>
      </c>
      <c r="B2617" s="10" t="str">
        <f>A2617</f>
        <v>VIPA250C</v>
      </c>
      <c r="C2617" s="4" t="s">
        <v>3970</v>
      </c>
      <c r="D2617" s="4" t="s">
        <v>84</v>
      </c>
      <c r="E2617" s="4" t="s">
        <v>3975</v>
      </c>
      <c r="F2617" s="4">
        <v>0.33</v>
      </c>
      <c r="G2617" s="4">
        <v>24</v>
      </c>
      <c r="H2617" s="4" t="s">
        <v>22</v>
      </c>
      <c r="I2617" s="3">
        <v>28200</v>
      </c>
      <c r="J2617" s="3">
        <v>31300</v>
      </c>
      <c r="K2617" s="3">
        <v>28900</v>
      </c>
      <c r="L2617" s="3">
        <v>32100</v>
      </c>
      <c r="M2617" s="3">
        <v>29300</v>
      </c>
      <c r="N2617" s="3">
        <v>32100</v>
      </c>
      <c r="O2617" s="11">
        <v>31400</v>
      </c>
      <c r="P2617" s="11">
        <v>34200</v>
      </c>
      <c r="Q2617" s="11">
        <v>33000</v>
      </c>
      <c r="R2617" s="11">
        <v>36000</v>
      </c>
    </row>
    <row r="2618" spans="1:18" hidden="1">
      <c r="A2618" s="10" t="s">
        <v>3976</v>
      </c>
      <c r="B2618" s="10" t="str">
        <f t="shared" ref="B2618:B2622" si="80">A2618</f>
        <v>VIPL040C</v>
      </c>
      <c r="C2618" s="4" t="s">
        <v>3977</v>
      </c>
      <c r="D2618" s="4" t="s">
        <v>2770</v>
      </c>
      <c r="E2618" s="4" t="s">
        <v>3978</v>
      </c>
      <c r="F2618" s="4">
        <v>4.8000000000000001E-2</v>
      </c>
      <c r="G2618" s="4">
        <v>144</v>
      </c>
      <c r="H2618" s="4" t="s">
        <v>22</v>
      </c>
      <c r="I2618" s="3">
        <v>8200</v>
      </c>
      <c r="J2618" s="3">
        <v>9200</v>
      </c>
      <c r="K2618" s="3">
        <v>8200</v>
      </c>
      <c r="L2618" s="3">
        <v>9200</v>
      </c>
      <c r="M2618" s="3">
        <v>8200</v>
      </c>
      <c r="N2618" s="3">
        <v>9200</v>
      </c>
      <c r="O2618" s="11">
        <v>9000</v>
      </c>
      <c r="P2618" s="11">
        <v>10000</v>
      </c>
      <c r="Q2618" s="11">
        <v>9500</v>
      </c>
      <c r="R2618" s="11">
        <v>10600</v>
      </c>
    </row>
    <row r="2619" spans="1:18" hidden="1">
      <c r="A2619" s="10" t="s">
        <v>3979</v>
      </c>
      <c r="B2619" s="10" t="str">
        <f t="shared" si="80"/>
        <v>VIPL055C</v>
      </c>
      <c r="C2619" s="4" t="s">
        <v>3977</v>
      </c>
      <c r="D2619" s="4" t="s">
        <v>2770</v>
      </c>
      <c r="E2619" s="4" t="s">
        <v>3980</v>
      </c>
      <c r="F2619" s="4">
        <v>6.9000000000000006E-2</v>
      </c>
      <c r="G2619" s="4">
        <v>100</v>
      </c>
      <c r="H2619" s="4" t="s">
        <v>22</v>
      </c>
      <c r="I2619" s="3">
        <v>10200</v>
      </c>
      <c r="J2619" s="3">
        <v>11400</v>
      </c>
      <c r="K2619" s="3">
        <v>10200</v>
      </c>
      <c r="L2619" s="3">
        <v>11400</v>
      </c>
      <c r="M2619" s="3">
        <v>10200</v>
      </c>
      <c r="N2619" s="3">
        <v>11400</v>
      </c>
      <c r="O2619" s="11">
        <v>11200</v>
      </c>
      <c r="P2619" s="11">
        <v>12500</v>
      </c>
      <c r="Q2619" s="11">
        <v>11800</v>
      </c>
      <c r="R2619" s="11">
        <v>13200</v>
      </c>
    </row>
    <row r="2620" spans="1:18" hidden="1">
      <c r="A2620" s="10" t="s">
        <v>3981</v>
      </c>
      <c r="B2620" s="10" t="str">
        <f t="shared" si="80"/>
        <v>VIPL095C</v>
      </c>
      <c r="C2620" s="4" t="s">
        <v>3977</v>
      </c>
      <c r="D2620" s="4" t="s">
        <v>2770</v>
      </c>
      <c r="E2620" s="4" t="s">
        <v>3982</v>
      </c>
      <c r="F2620" s="4">
        <v>0.10299999999999999</v>
      </c>
      <c r="G2620" s="4">
        <v>72</v>
      </c>
      <c r="H2620" s="4" t="s">
        <v>22</v>
      </c>
      <c r="I2620" s="3">
        <v>16500</v>
      </c>
      <c r="J2620" s="3">
        <v>18400</v>
      </c>
      <c r="K2620" s="3">
        <v>16500</v>
      </c>
      <c r="L2620" s="3">
        <v>18400</v>
      </c>
      <c r="M2620" s="3">
        <v>16500</v>
      </c>
      <c r="N2620" s="3">
        <v>18400</v>
      </c>
      <c r="O2620" s="11">
        <v>18200</v>
      </c>
      <c r="P2620" s="11">
        <v>20200</v>
      </c>
      <c r="Q2620" s="11">
        <v>19100</v>
      </c>
      <c r="R2620" s="11">
        <v>21200</v>
      </c>
    </row>
    <row r="2621" spans="1:18" hidden="1">
      <c r="A2621" s="10" t="s">
        <v>3983</v>
      </c>
      <c r="B2621" s="10" t="str">
        <f t="shared" si="80"/>
        <v>VIPL100C</v>
      </c>
      <c r="C2621" s="4" t="s">
        <v>3977</v>
      </c>
      <c r="D2621" s="4" t="s">
        <v>2770</v>
      </c>
      <c r="E2621" s="4" t="s">
        <v>796</v>
      </c>
      <c r="F2621" s="4">
        <v>0.14799999999999999</v>
      </c>
      <c r="G2621" s="4">
        <v>72</v>
      </c>
      <c r="H2621" s="4" t="s">
        <v>22</v>
      </c>
      <c r="I2621" s="3">
        <v>19300</v>
      </c>
      <c r="J2621" s="3">
        <v>21400</v>
      </c>
      <c r="K2621" s="3">
        <v>19300</v>
      </c>
      <c r="L2621" s="3">
        <v>21400</v>
      </c>
      <c r="M2621" s="3">
        <v>19300</v>
      </c>
      <c r="N2621" s="3">
        <v>21400</v>
      </c>
      <c r="O2621" s="11">
        <v>21200</v>
      </c>
      <c r="P2621" s="11">
        <v>23300</v>
      </c>
      <c r="Q2621" s="11">
        <v>22300</v>
      </c>
      <c r="R2621" s="11">
        <v>24500</v>
      </c>
    </row>
    <row r="2622" spans="1:18" hidden="1">
      <c r="A2622" s="10" t="s">
        <v>3984</v>
      </c>
      <c r="B2622" s="10" t="str">
        <f t="shared" si="80"/>
        <v>VIPL360C</v>
      </c>
      <c r="C2622" s="4" t="s">
        <v>3977</v>
      </c>
      <c r="D2622" s="4" t="s">
        <v>2770</v>
      </c>
      <c r="E2622" s="4" t="s">
        <v>3985</v>
      </c>
      <c r="F2622" s="4">
        <v>0.45500000000000002</v>
      </c>
      <c r="G2622" s="4">
        <v>24</v>
      </c>
      <c r="H2622" s="4" t="s">
        <v>22</v>
      </c>
      <c r="I2622" s="3">
        <v>51100</v>
      </c>
      <c r="J2622" s="3">
        <v>56900</v>
      </c>
      <c r="K2622" s="3">
        <v>51100</v>
      </c>
      <c r="L2622" s="3">
        <v>56900</v>
      </c>
      <c r="M2622" s="3">
        <v>51100</v>
      </c>
      <c r="N2622" s="3">
        <v>56900</v>
      </c>
      <c r="O2622" s="11">
        <v>56200</v>
      </c>
      <c r="P2622" s="11">
        <v>62000</v>
      </c>
      <c r="Q2622" s="11">
        <v>59000</v>
      </c>
      <c r="R2622" s="11">
        <v>65100</v>
      </c>
    </row>
    <row r="2623" spans="1:18" hidden="1">
      <c r="A2623" s="10" t="s">
        <v>3986</v>
      </c>
      <c r="B2623" s="10" t="str">
        <f t="shared" ref="B2623:B2686" si="81">LEFT(A2623,7)</f>
        <v>WOPE001</v>
      </c>
      <c r="C2623" s="4" t="s">
        <v>3987</v>
      </c>
      <c r="D2623" s="4" t="s">
        <v>84</v>
      </c>
      <c r="E2623" s="4" t="s">
        <v>770</v>
      </c>
      <c r="F2623" s="4">
        <v>0.98260000000000003</v>
      </c>
      <c r="G2623" s="4">
        <v>24</v>
      </c>
      <c r="H2623" s="4" t="s">
        <v>22</v>
      </c>
      <c r="I2623" s="3">
        <v>74300</v>
      </c>
      <c r="J2623" s="3">
        <v>82600</v>
      </c>
      <c r="K2623" s="3">
        <f t="shared" ref="K2623:N2654" si="82">I2623</f>
        <v>74300</v>
      </c>
      <c r="L2623" s="3">
        <f t="shared" si="82"/>
        <v>82600</v>
      </c>
      <c r="M2623" s="3">
        <f t="shared" si="82"/>
        <v>74300</v>
      </c>
      <c r="N2623" s="3">
        <f t="shared" si="82"/>
        <v>82600</v>
      </c>
      <c r="O2623" s="3"/>
      <c r="P2623" s="3"/>
      <c r="Q2623" s="4"/>
      <c r="R2623" s="4"/>
    </row>
    <row r="2624" spans="1:18" hidden="1">
      <c r="A2624" s="10" t="s">
        <v>3988</v>
      </c>
      <c r="B2624" s="10" t="str">
        <f t="shared" si="81"/>
        <v>WOPE001</v>
      </c>
      <c r="C2624" s="4" t="s">
        <v>3989</v>
      </c>
      <c r="D2624" s="4" t="s">
        <v>84</v>
      </c>
      <c r="E2624" s="4" t="s">
        <v>770</v>
      </c>
      <c r="F2624" s="4">
        <v>0.98260000000000003</v>
      </c>
      <c r="G2624" s="4">
        <v>24</v>
      </c>
      <c r="H2624" s="4" t="s">
        <v>22</v>
      </c>
      <c r="I2624" s="3">
        <v>74300</v>
      </c>
      <c r="J2624" s="3">
        <v>82600</v>
      </c>
      <c r="K2624" s="3">
        <f t="shared" si="82"/>
        <v>74300</v>
      </c>
      <c r="L2624" s="3">
        <f t="shared" si="82"/>
        <v>82600</v>
      </c>
      <c r="M2624" s="3">
        <f t="shared" si="82"/>
        <v>74300</v>
      </c>
      <c r="N2624" s="3">
        <f t="shared" si="82"/>
        <v>82600</v>
      </c>
      <c r="O2624" s="3"/>
      <c r="P2624" s="3"/>
      <c r="Q2624" s="4"/>
      <c r="R2624" s="4"/>
    </row>
    <row r="2625" spans="1:18" hidden="1">
      <c r="A2625" s="10" t="s">
        <v>3990</v>
      </c>
      <c r="B2625" s="10" t="str">
        <f t="shared" si="81"/>
        <v>WOPE001</v>
      </c>
      <c r="C2625" s="4" t="s">
        <v>3991</v>
      </c>
      <c r="D2625" s="4" t="s">
        <v>84</v>
      </c>
      <c r="E2625" s="4" t="s">
        <v>770</v>
      </c>
      <c r="F2625" s="4">
        <v>0.98260000000000003</v>
      </c>
      <c r="G2625" s="4">
        <v>24</v>
      </c>
      <c r="H2625" s="4" t="s">
        <v>22</v>
      </c>
      <c r="I2625" s="3">
        <v>74300</v>
      </c>
      <c r="J2625" s="3">
        <v>82600</v>
      </c>
      <c r="K2625" s="3">
        <f t="shared" si="82"/>
        <v>74300</v>
      </c>
      <c r="L2625" s="3">
        <f t="shared" si="82"/>
        <v>82600</v>
      </c>
      <c r="M2625" s="3">
        <f t="shared" si="82"/>
        <v>74300</v>
      </c>
      <c r="N2625" s="3">
        <f t="shared" si="82"/>
        <v>82600</v>
      </c>
      <c r="O2625" s="3"/>
      <c r="P2625" s="3"/>
      <c r="Q2625" s="4"/>
      <c r="R2625" s="4"/>
    </row>
    <row r="2626" spans="1:18" hidden="1">
      <c r="A2626" s="10" t="s">
        <v>3992</v>
      </c>
      <c r="B2626" s="10" t="str">
        <f t="shared" si="81"/>
        <v>WOPE001</v>
      </c>
      <c r="C2626" s="4" t="s">
        <v>3993</v>
      </c>
      <c r="D2626" s="4" t="s">
        <v>84</v>
      </c>
      <c r="E2626" s="4" t="s">
        <v>770</v>
      </c>
      <c r="F2626" s="4">
        <v>0.98260000000000003</v>
      </c>
      <c r="G2626" s="4">
        <v>24</v>
      </c>
      <c r="H2626" s="4" t="s">
        <v>22</v>
      </c>
      <c r="I2626" s="3">
        <v>74300</v>
      </c>
      <c r="J2626" s="3">
        <v>82600</v>
      </c>
      <c r="K2626" s="3">
        <f t="shared" si="82"/>
        <v>74300</v>
      </c>
      <c r="L2626" s="3">
        <f t="shared" si="82"/>
        <v>82600</v>
      </c>
      <c r="M2626" s="3">
        <f t="shared" si="82"/>
        <v>74300</v>
      </c>
      <c r="N2626" s="3">
        <f t="shared" si="82"/>
        <v>82600</v>
      </c>
      <c r="O2626" s="3"/>
      <c r="P2626" s="3"/>
      <c r="Q2626" s="4"/>
      <c r="R2626" s="4"/>
    </row>
    <row r="2627" spans="1:18" hidden="1">
      <c r="A2627" s="10" t="s">
        <v>3994</v>
      </c>
      <c r="B2627" s="10" t="str">
        <f t="shared" si="81"/>
        <v>WOPE001</v>
      </c>
      <c r="C2627" s="4" t="s">
        <v>3995</v>
      </c>
      <c r="D2627" s="4" t="s">
        <v>84</v>
      </c>
      <c r="E2627" s="4" t="s">
        <v>770</v>
      </c>
      <c r="F2627" s="4">
        <v>0.98260000000000003</v>
      </c>
      <c r="G2627" s="4">
        <v>24</v>
      </c>
      <c r="H2627" s="4" t="s">
        <v>22</v>
      </c>
      <c r="I2627" s="3">
        <v>74300</v>
      </c>
      <c r="J2627" s="3">
        <v>82600</v>
      </c>
      <c r="K2627" s="3">
        <f t="shared" si="82"/>
        <v>74300</v>
      </c>
      <c r="L2627" s="3">
        <f t="shared" si="82"/>
        <v>82600</v>
      </c>
      <c r="M2627" s="3">
        <f t="shared" si="82"/>
        <v>74300</v>
      </c>
      <c r="N2627" s="3">
        <f t="shared" si="82"/>
        <v>82600</v>
      </c>
      <c r="O2627" s="3"/>
      <c r="P2627" s="3"/>
      <c r="Q2627" s="4"/>
      <c r="R2627" s="4"/>
    </row>
    <row r="2628" spans="1:18" hidden="1">
      <c r="A2628" s="10" t="s">
        <v>3996</v>
      </c>
      <c r="B2628" s="10" t="str">
        <f t="shared" si="81"/>
        <v>WOPE001</v>
      </c>
      <c r="C2628" s="4" t="s">
        <v>3997</v>
      </c>
      <c r="D2628" s="4" t="s">
        <v>84</v>
      </c>
      <c r="E2628" s="4" t="s">
        <v>770</v>
      </c>
      <c r="F2628" s="4">
        <v>0.98260000000000003</v>
      </c>
      <c r="G2628" s="4">
        <v>24</v>
      </c>
      <c r="H2628" s="4" t="s">
        <v>22</v>
      </c>
      <c r="I2628" s="3">
        <v>74300</v>
      </c>
      <c r="J2628" s="3">
        <v>82600</v>
      </c>
      <c r="K2628" s="3">
        <f t="shared" si="82"/>
        <v>74300</v>
      </c>
      <c r="L2628" s="3">
        <f t="shared" si="82"/>
        <v>82600</v>
      </c>
      <c r="M2628" s="3">
        <f t="shared" si="82"/>
        <v>74300</v>
      </c>
      <c r="N2628" s="3">
        <f t="shared" si="82"/>
        <v>82600</v>
      </c>
      <c r="O2628" s="3"/>
      <c r="P2628" s="3"/>
      <c r="Q2628" s="4"/>
      <c r="R2628" s="4"/>
    </row>
    <row r="2629" spans="1:18" hidden="1">
      <c r="A2629" s="10" t="s">
        <v>3998</v>
      </c>
      <c r="B2629" s="10" t="str">
        <f t="shared" si="81"/>
        <v>WOPE001</v>
      </c>
      <c r="C2629" s="4" t="s">
        <v>3999</v>
      </c>
      <c r="D2629" s="4" t="s">
        <v>84</v>
      </c>
      <c r="E2629" s="4" t="s">
        <v>770</v>
      </c>
      <c r="F2629" s="4">
        <v>0.98260000000000003</v>
      </c>
      <c r="G2629" s="4">
        <v>24</v>
      </c>
      <c r="H2629" s="4" t="s">
        <v>22</v>
      </c>
      <c r="I2629" s="3">
        <v>74300</v>
      </c>
      <c r="J2629" s="3">
        <v>82600</v>
      </c>
      <c r="K2629" s="3">
        <f t="shared" si="82"/>
        <v>74300</v>
      </c>
      <c r="L2629" s="3">
        <f t="shared" si="82"/>
        <v>82600</v>
      </c>
      <c r="M2629" s="3">
        <f t="shared" si="82"/>
        <v>74300</v>
      </c>
      <c r="N2629" s="3">
        <f t="shared" si="82"/>
        <v>82600</v>
      </c>
      <c r="O2629" s="3"/>
      <c r="P2629" s="3"/>
      <c r="Q2629" s="4"/>
      <c r="R2629" s="4"/>
    </row>
    <row r="2630" spans="1:18" hidden="1">
      <c r="A2630" s="10" t="s">
        <v>4000</v>
      </c>
      <c r="B2630" s="10" t="str">
        <f t="shared" si="81"/>
        <v>WOPE001</v>
      </c>
      <c r="C2630" s="4" t="s">
        <v>4001</v>
      </c>
      <c r="D2630" s="4" t="s">
        <v>84</v>
      </c>
      <c r="E2630" s="4" t="s">
        <v>770</v>
      </c>
      <c r="F2630" s="4">
        <v>0.98260000000000003</v>
      </c>
      <c r="G2630" s="4">
        <v>24</v>
      </c>
      <c r="H2630" s="4" t="s">
        <v>22</v>
      </c>
      <c r="I2630" s="3">
        <v>74300</v>
      </c>
      <c r="J2630" s="3">
        <v>82600</v>
      </c>
      <c r="K2630" s="3">
        <f t="shared" si="82"/>
        <v>74300</v>
      </c>
      <c r="L2630" s="3">
        <f t="shared" si="82"/>
        <v>82600</v>
      </c>
      <c r="M2630" s="3">
        <f t="shared" si="82"/>
        <v>74300</v>
      </c>
      <c r="N2630" s="3">
        <f t="shared" si="82"/>
        <v>82600</v>
      </c>
      <c r="O2630" s="3"/>
      <c r="P2630" s="3"/>
      <c r="Q2630" s="4"/>
      <c r="R2630" s="4"/>
    </row>
    <row r="2631" spans="1:18" hidden="1">
      <c r="A2631" s="10" t="s">
        <v>4002</v>
      </c>
      <c r="B2631" s="10" t="str">
        <f t="shared" si="81"/>
        <v>WOPE001</v>
      </c>
      <c r="C2631" s="4" t="s">
        <v>4003</v>
      </c>
      <c r="D2631" s="4" t="s">
        <v>84</v>
      </c>
      <c r="E2631" s="4" t="s">
        <v>770</v>
      </c>
      <c r="F2631" s="4">
        <v>0.98260000000000003</v>
      </c>
      <c r="G2631" s="4">
        <v>24</v>
      </c>
      <c r="H2631" s="4" t="s">
        <v>22</v>
      </c>
      <c r="I2631" s="3">
        <v>74300</v>
      </c>
      <c r="J2631" s="3">
        <v>82600</v>
      </c>
      <c r="K2631" s="3">
        <f t="shared" si="82"/>
        <v>74300</v>
      </c>
      <c r="L2631" s="3">
        <f t="shared" si="82"/>
        <v>82600</v>
      </c>
      <c r="M2631" s="3">
        <f t="shared" si="82"/>
        <v>74300</v>
      </c>
      <c r="N2631" s="3">
        <f t="shared" si="82"/>
        <v>82600</v>
      </c>
      <c r="O2631" s="3"/>
      <c r="P2631" s="3"/>
      <c r="Q2631" s="4"/>
      <c r="R2631" s="4"/>
    </row>
    <row r="2632" spans="1:18" hidden="1">
      <c r="A2632" s="10" t="s">
        <v>4004</v>
      </c>
      <c r="B2632" s="10" t="str">
        <f t="shared" si="81"/>
        <v>WOPE001</v>
      </c>
      <c r="C2632" s="4" t="s">
        <v>4005</v>
      </c>
      <c r="D2632" s="4" t="s">
        <v>84</v>
      </c>
      <c r="E2632" s="4" t="s">
        <v>770</v>
      </c>
      <c r="F2632" s="4">
        <v>0.98260000000000003</v>
      </c>
      <c r="G2632" s="4">
        <v>24</v>
      </c>
      <c r="H2632" s="4" t="s">
        <v>22</v>
      </c>
      <c r="I2632" s="3">
        <v>74300</v>
      </c>
      <c r="J2632" s="3">
        <v>82600</v>
      </c>
      <c r="K2632" s="3">
        <f t="shared" si="82"/>
        <v>74300</v>
      </c>
      <c r="L2632" s="3">
        <f t="shared" si="82"/>
        <v>82600</v>
      </c>
      <c r="M2632" s="3">
        <f t="shared" si="82"/>
        <v>74300</v>
      </c>
      <c r="N2632" s="3">
        <f t="shared" si="82"/>
        <v>82600</v>
      </c>
      <c r="O2632" s="3"/>
      <c r="P2632" s="3"/>
      <c r="Q2632" s="4"/>
      <c r="R2632" s="4"/>
    </row>
    <row r="2633" spans="1:18" hidden="1">
      <c r="A2633" s="10" t="s">
        <v>4006</v>
      </c>
      <c r="B2633" s="10" t="str">
        <f t="shared" si="81"/>
        <v>WOPI001</v>
      </c>
      <c r="C2633" s="4" t="s">
        <v>4007</v>
      </c>
      <c r="D2633" s="4" t="s">
        <v>84</v>
      </c>
      <c r="E2633" s="4" t="s">
        <v>770</v>
      </c>
      <c r="F2633" s="4">
        <v>0.98260000000000003</v>
      </c>
      <c r="G2633" s="4">
        <v>24</v>
      </c>
      <c r="H2633" s="4" t="s">
        <v>22</v>
      </c>
      <c r="I2633" s="3">
        <v>68500</v>
      </c>
      <c r="J2633" s="3">
        <v>76300</v>
      </c>
      <c r="K2633" s="3">
        <f t="shared" si="82"/>
        <v>68500</v>
      </c>
      <c r="L2633" s="3">
        <f t="shared" si="82"/>
        <v>76300</v>
      </c>
      <c r="M2633" s="3">
        <f t="shared" si="82"/>
        <v>68500</v>
      </c>
      <c r="N2633" s="3">
        <f t="shared" si="82"/>
        <v>76300</v>
      </c>
      <c r="O2633" s="3"/>
      <c r="P2633" s="3"/>
      <c r="Q2633" s="4"/>
      <c r="R2633" s="4"/>
    </row>
    <row r="2634" spans="1:18" hidden="1">
      <c r="A2634" s="10" t="s">
        <v>4008</v>
      </c>
      <c r="B2634" s="10" t="str">
        <f t="shared" si="81"/>
        <v>WOPI001</v>
      </c>
      <c r="C2634" s="4" t="s">
        <v>4009</v>
      </c>
      <c r="D2634" s="4" t="s">
        <v>84</v>
      </c>
      <c r="E2634" s="4" t="s">
        <v>770</v>
      </c>
      <c r="F2634" s="4">
        <v>0.98260000000000003</v>
      </c>
      <c r="G2634" s="4">
        <v>24</v>
      </c>
      <c r="H2634" s="4" t="s">
        <v>22</v>
      </c>
      <c r="I2634" s="3">
        <v>68500</v>
      </c>
      <c r="J2634" s="3">
        <v>76300</v>
      </c>
      <c r="K2634" s="3">
        <f t="shared" si="82"/>
        <v>68500</v>
      </c>
      <c r="L2634" s="3">
        <f t="shared" si="82"/>
        <v>76300</v>
      </c>
      <c r="M2634" s="3">
        <f t="shared" si="82"/>
        <v>68500</v>
      </c>
      <c r="N2634" s="3">
        <f t="shared" si="82"/>
        <v>76300</v>
      </c>
      <c r="O2634" s="3"/>
      <c r="P2634" s="3"/>
      <c r="Q2634" s="4"/>
      <c r="R2634" s="4"/>
    </row>
    <row r="2635" spans="1:18" hidden="1">
      <c r="A2635" s="10" t="s">
        <v>4010</v>
      </c>
      <c r="B2635" s="10" t="str">
        <f t="shared" si="81"/>
        <v>WOPI001</v>
      </c>
      <c r="C2635" s="4" t="s">
        <v>4011</v>
      </c>
      <c r="D2635" s="4" t="s">
        <v>84</v>
      </c>
      <c r="E2635" s="4" t="s">
        <v>770</v>
      </c>
      <c r="F2635" s="4">
        <v>0.98260000000000003</v>
      </c>
      <c r="G2635" s="4">
        <v>24</v>
      </c>
      <c r="H2635" s="4" t="s">
        <v>22</v>
      </c>
      <c r="I2635" s="3">
        <v>68500</v>
      </c>
      <c r="J2635" s="3">
        <v>76300</v>
      </c>
      <c r="K2635" s="3">
        <f t="shared" si="82"/>
        <v>68500</v>
      </c>
      <c r="L2635" s="3">
        <f t="shared" si="82"/>
        <v>76300</v>
      </c>
      <c r="M2635" s="3">
        <f t="shared" si="82"/>
        <v>68500</v>
      </c>
      <c r="N2635" s="3">
        <f t="shared" si="82"/>
        <v>76300</v>
      </c>
      <c r="O2635" s="3"/>
      <c r="P2635" s="3"/>
      <c r="Q2635" s="4"/>
      <c r="R2635" s="4"/>
    </row>
    <row r="2636" spans="1:18" hidden="1">
      <c r="A2636" s="10" t="s">
        <v>4012</v>
      </c>
      <c r="B2636" s="10" t="str">
        <f t="shared" si="81"/>
        <v>WOPI001</v>
      </c>
      <c r="C2636" s="4" t="s">
        <v>4013</v>
      </c>
      <c r="D2636" s="4" t="s">
        <v>84</v>
      </c>
      <c r="E2636" s="4" t="s">
        <v>770</v>
      </c>
      <c r="F2636" s="4">
        <v>0.98260000000000003</v>
      </c>
      <c r="G2636" s="4">
        <v>24</v>
      </c>
      <c r="H2636" s="4" t="s">
        <v>22</v>
      </c>
      <c r="I2636" s="3">
        <v>68500</v>
      </c>
      <c r="J2636" s="3">
        <v>76300</v>
      </c>
      <c r="K2636" s="3">
        <f t="shared" si="82"/>
        <v>68500</v>
      </c>
      <c r="L2636" s="3">
        <f t="shared" si="82"/>
        <v>76300</v>
      </c>
      <c r="M2636" s="3">
        <f t="shared" si="82"/>
        <v>68500</v>
      </c>
      <c r="N2636" s="3">
        <f t="shared" si="82"/>
        <v>76300</v>
      </c>
      <c r="O2636" s="3"/>
      <c r="P2636" s="3"/>
      <c r="Q2636" s="4"/>
      <c r="R2636" s="4"/>
    </row>
    <row r="2637" spans="1:18" hidden="1">
      <c r="A2637" s="10" t="s">
        <v>4014</v>
      </c>
      <c r="B2637" s="10" t="str">
        <f t="shared" si="81"/>
        <v>WOPI001</v>
      </c>
      <c r="C2637" s="4" t="s">
        <v>4015</v>
      </c>
      <c r="D2637" s="4" t="s">
        <v>84</v>
      </c>
      <c r="E2637" s="4" t="s">
        <v>770</v>
      </c>
      <c r="F2637" s="4">
        <v>0.98260000000000003</v>
      </c>
      <c r="G2637" s="4">
        <v>24</v>
      </c>
      <c r="H2637" s="4" t="s">
        <v>22</v>
      </c>
      <c r="I2637" s="3">
        <v>68500</v>
      </c>
      <c r="J2637" s="3">
        <v>76300</v>
      </c>
      <c r="K2637" s="3">
        <f t="shared" si="82"/>
        <v>68500</v>
      </c>
      <c r="L2637" s="3">
        <f t="shared" si="82"/>
        <v>76300</v>
      </c>
      <c r="M2637" s="3">
        <f t="shared" si="82"/>
        <v>68500</v>
      </c>
      <c r="N2637" s="3">
        <f t="shared" si="82"/>
        <v>76300</v>
      </c>
      <c r="O2637" s="3"/>
      <c r="P2637" s="3"/>
      <c r="Q2637" s="4"/>
      <c r="R2637" s="4"/>
    </row>
    <row r="2638" spans="1:18" hidden="1">
      <c r="A2638" s="10" t="s">
        <v>4016</v>
      </c>
      <c r="B2638" s="10" t="str">
        <f t="shared" si="81"/>
        <v>WOPI001</v>
      </c>
      <c r="C2638" s="4" t="s">
        <v>4017</v>
      </c>
      <c r="D2638" s="4" t="s">
        <v>84</v>
      </c>
      <c r="E2638" s="4" t="s">
        <v>770</v>
      </c>
      <c r="F2638" s="4">
        <v>0.98260000000000003</v>
      </c>
      <c r="G2638" s="4">
        <v>24</v>
      </c>
      <c r="H2638" s="4" t="s">
        <v>22</v>
      </c>
      <c r="I2638" s="3">
        <v>68500</v>
      </c>
      <c r="J2638" s="3">
        <v>76300</v>
      </c>
      <c r="K2638" s="3">
        <f t="shared" si="82"/>
        <v>68500</v>
      </c>
      <c r="L2638" s="3">
        <f t="shared" si="82"/>
        <v>76300</v>
      </c>
      <c r="M2638" s="3">
        <f t="shared" si="82"/>
        <v>68500</v>
      </c>
      <c r="N2638" s="3">
        <f t="shared" si="82"/>
        <v>76300</v>
      </c>
      <c r="O2638" s="3"/>
      <c r="P2638" s="3"/>
      <c r="Q2638" s="4"/>
      <c r="R2638" s="4"/>
    </row>
    <row r="2639" spans="1:18" hidden="1">
      <c r="A2639" s="10" t="s">
        <v>4018</v>
      </c>
      <c r="B2639" s="10" t="str">
        <f t="shared" si="81"/>
        <v>WOPI001</v>
      </c>
      <c r="C2639" s="4" t="s">
        <v>4019</v>
      </c>
      <c r="D2639" s="4" t="s">
        <v>84</v>
      </c>
      <c r="E2639" s="4" t="s">
        <v>770</v>
      </c>
      <c r="F2639" s="4">
        <v>0.98260000000000003</v>
      </c>
      <c r="G2639" s="4">
        <v>24</v>
      </c>
      <c r="H2639" s="4" t="s">
        <v>22</v>
      </c>
      <c r="I2639" s="3">
        <v>68500</v>
      </c>
      <c r="J2639" s="3">
        <v>76300</v>
      </c>
      <c r="K2639" s="3">
        <f t="shared" si="82"/>
        <v>68500</v>
      </c>
      <c r="L2639" s="3">
        <f t="shared" si="82"/>
        <v>76300</v>
      </c>
      <c r="M2639" s="3">
        <f t="shared" si="82"/>
        <v>68500</v>
      </c>
      <c r="N2639" s="3">
        <f t="shared" si="82"/>
        <v>76300</v>
      </c>
      <c r="O2639" s="3"/>
      <c r="P2639" s="3"/>
      <c r="Q2639" s="4"/>
      <c r="R2639" s="4"/>
    </row>
    <row r="2640" spans="1:18" hidden="1">
      <c r="A2640" s="10" t="s">
        <v>4020</v>
      </c>
      <c r="B2640" s="10" t="str">
        <f t="shared" si="81"/>
        <v>WOPI001</v>
      </c>
      <c r="C2640" s="4" t="s">
        <v>4021</v>
      </c>
      <c r="D2640" s="4" t="s">
        <v>84</v>
      </c>
      <c r="E2640" s="4" t="s">
        <v>770</v>
      </c>
      <c r="F2640" s="4">
        <v>0.98260000000000003</v>
      </c>
      <c r="G2640" s="4">
        <v>24</v>
      </c>
      <c r="H2640" s="4" t="s">
        <v>22</v>
      </c>
      <c r="I2640" s="3">
        <v>68500</v>
      </c>
      <c r="J2640" s="3">
        <v>76300</v>
      </c>
      <c r="K2640" s="3">
        <f t="shared" si="82"/>
        <v>68500</v>
      </c>
      <c r="L2640" s="3">
        <f t="shared" si="82"/>
        <v>76300</v>
      </c>
      <c r="M2640" s="3">
        <f t="shared" si="82"/>
        <v>68500</v>
      </c>
      <c r="N2640" s="3">
        <f t="shared" si="82"/>
        <v>76300</v>
      </c>
      <c r="O2640" s="3"/>
      <c r="P2640" s="3"/>
      <c r="Q2640" s="4"/>
      <c r="R2640" s="4"/>
    </row>
    <row r="2641" spans="1:18" hidden="1">
      <c r="A2641" s="10" t="s">
        <v>4022</v>
      </c>
      <c r="B2641" s="10" t="str">
        <f t="shared" si="81"/>
        <v>WOPI001</v>
      </c>
      <c r="C2641" s="4" t="s">
        <v>4023</v>
      </c>
      <c r="D2641" s="4" t="s">
        <v>84</v>
      </c>
      <c r="E2641" s="4" t="s">
        <v>770</v>
      </c>
      <c r="F2641" s="4">
        <v>1.0125999999999999</v>
      </c>
      <c r="G2641" s="4">
        <v>24</v>
      </c>
      <c r="H2641" s="4" t="s">
        <v>22</v>
      </c>
      <c r="I2641" s="3">
        <v>68500</v>
      </c>
      <c r="J2641" s="3">
        <v>76300</v>
      </c>
      <c r="K2641" s="3">
        <f t="shared" si="82"/>
        <v>68500</v>
      </c>
      <c r="L2641" s="3">
        <f t="shared" si="82"/>
        <v>76300</v>
      </c>
      <c r="M2641" s="3">
        <f t="shared" si="82"/>
        <v>68500</v>
      </c>
      <c r="N2641" s="3">
        <f t="shared" si="82"/>
        <v>76300</v>
      </c>
      <c r="O2641" s="3"/>
      <c r="P2641" s="3"/>
      <c r="Q2641" s="4"/>
      <c r="R2641" s="4"/>
    </row>
    <row r="2642" spans="1:18" hidden="1">
      <c r="A2642" s="10" t="s">
        <v>4024</v>
      </c>
      <c r="B2642" s="10" t="str">
        <f t="shared" si="81"/>
        <v>WOPI001</v>
      </c>
      <c r="C2642" s="4" t="s">
        <v>4025</v>
      </c>
      <c r="D2642" s="4" t="s">
        <v>84</v>
      </c>
      <c r="E2642" s="4" t="s">
        <v>770</v>
      </c>
      <c r="F2642" s="4">
        <v>1.0125999999999999</v>
      </c>
      <c r="G2642" s="4">
        <v>24</v>
      </c>
      <c r="H2642" s="4" t="s">
        <v>22</v>
      </c>
      <c r="I2642" s="3">
        <v>68500</v>
      </c>
      <c r="J2642" s="3">
        <v>76300</v>
      </c>
      <c r="K2642" s="3">
        <f t="shared" si="82"/>
        <v>68500</v>
      </c>
      <c r="L2642" s="3">
        <f t="shared" si="82"/>
        <v>76300</v>
      </c>
      <c r="M2642" s="3">
        <f t="shared" si="82"/>
        <v>68500</v>
      </c>
      <c r="N2642" s="3">
        <f t="shared" si="82"/>
        <v>76300</v>
      </c>
      <c r="O2642" s="3"/>
      <c r="P2642" s="3"/>
      <c r="Q2642" s="4"/>
      <c r="R2642" s="4"/>
    </row>
    <row r="2643" spans="1:18" hidden="1">
      <c r="A2643" s="10" t="s">
        <v>4026</v>
      </c>
      <c r="B2643" s="10" t="str">
        <f t="shared" si="81"/>
        <v>WOWO001</v>
      </c>
      <c r="C2643" s="4" t="s">
        <v>4027</v>
      </c>
      <c r="D2643" s="4" t="s">
        <v>84</v>
      </c>
      <c r="E2643" s="4" t="s">
        <v>640</v>
      </c>
      <c r="F2643" s="4">
        <v>1.048</v>
      </c>
      <c r="G2643" s="4">
        <v>24</v>
      </c>
      <c r="H2643" s="4" t="s">
        <v>22</v>
      </c>
      <c r="I2643" s="3">
        <v>99700</v>
      </c>
      <c r="J2643" s="3">
        <v>110800</v>
      </c>
      <c r="K2643" s="3">
        <f t="shared" si="82"/>
        <v>99700</v>
      </c>
      <c r="L2643" s="3">
        <f t="shared" si="82"/>
        <v>110800</v>
      </c>
      <c r="M2643" s="3">
        <f t="shared" si="82"/>
        <v>99700</v>
      </c>
      <c r="N2643" s="3">
        <f t="shared" si="82"/>
        <v>110800</v>
      </c>
      <c r="O2643" s="3"/>
      <c r="P2643" s="3"/>
      <c r="Q2643" s="4">
        <v>81600</v>
      </c>
      <c r="R2643" s="4">
        <v>90300</v>
      </c>
    </row>
    <row r="2644" spans="1:18" hidden="1">
      <c r="A2644" s="10" t="s">
        <v>4028</v>
      </c>
      <c r="B2644" s="10" t="str">
        <f t="shared" si="81"/>
        <v>WOWO001</v>
      </c>
      <c r="C2644" s="4" t="s">
        <v>4029</v>
      </c>
      <c r="D2644" s="4" t="s">
        <v>84</v>
      </c>
      <c r="E2644" s="4" t="s">
        <v>640</v>
      </c>
      <c r="F2644" s="4">
        <v>1.046</v>
      </c>
      <c r="G2644" s="4">
        <v>24</v>
      </c>
      <c r="H2644" s="4" t="s">
        <v>22</v>
      </c>
      <c r="I2644" s="3">
        <v>99700</v>
      </c>
      <c r="J2644" s="3">
        <v>110800</v>
      </c>
      <c r="K2644" s="3">
        <f t="shared" si="82"/>
        <v>99700</v>
      </c>
      <c r="L2644" s="3">
        <f t="shared" si="82"/>
        <v>110800</v>
      </c>
      <c r="M2644" s="3">
        <f t="shared" si="82"/>
        <v>99700</v>
      </c>
      <c r="N2644" s="3">
        <f t="shared" si="82"/>
        <v>110800</v>
      </c>
      <c r="O2644" s="3"/>
      <c r="P2644" s="3"/>
      <c r="Q2644" s="4"/>
      <c r="R2644" s="4"/>
    </row>
    <row r="2645" spans="1:18" hidden="1">
      <c r="A2645" s="10" t="s">
        <v>4030</v>
      </c>
      <c r="B2645" s="10" t="str">
        <f t="shared" si="81"/>
        <v>WOWO001</v>
      </c>
      <c r="C2645" s="4" t="s">
        <v>4031</v>
      </c>
      <c r="D2645" s="4" t="s">
        <v>84</v>
      </c>
      <c r="E2645" s="4" t="s">
        <v>640</v>
      </c>
      <c r="F2645" s="4">
        <v>1.042</v>
      </c>
      <c r="G2645" s="4">
        <v>24</v>
      </c>
      <c r="H2645" s="4" t="s">
        <v>22</v>
      </c>
      <c r="I2645" s="3">
        <v>99700</v>
      </c>
      <c r="J2645" s="3">
        <v>110800</v>
      </c>
      <c r="K2645" s="3">
        <f t="shared" si="82"/>
        <v>99700</v>
      </c>
      <c r="L2645" s="3">
        <f t="shared" si="82"/>
        <v>110800</v>
      </c>
      <c r="M2645" s="3">
        <f t="shared" si="82"/>
        <v>99700</v>
      </c>
      <c r="N2645" s="3">
        <f t="shared" si="82"/>
        <v>110800</v>
      </c>
      <c r="O2645" s="3"/>
      <c r="P2645" s="3"/>
      <c r="Q2645" s="4"/>
      <c r="R2645" s="4"/>
    </row>
    <row r="2646" spans="1:18" hidden="1">
      <c r="A2646" s="10" t="s">
        <v>4032</v>
      </c>
      <c r="B2646" s="10" t="str">
        <f t="shared" si="81"/>
        <v>WOWO001</v>
      </c>
      <c r="C2646" s="4" t="s">
        <v>4033</v>
      </c>
      <c r="D2646" s="4" t="s">
        <v>84</v>
      </c>
      <c r="E2646" s="4" t="s">
        <v>640</v>
      </c>
      <c r="F2646" s="4">
        <v>1.0449999999999999</v>
      </c>
      <c r="G2646" s="4">
        <v>24</v>
      </c>
      <c r="H2646" s="4" t="s">
        <v>22</v>
      </c>
      <c r="I2646" s="3">
        <v>99700</v>
      </c>
      <c r="J2646" s="3">
        <v>110800</v>
      </c>
      <c r="K2646" s="3">
        <f t="shared" si="82"/>
        <v>99700</v>
      </c>
      <c r="L2646" s="3">
        <f t="shared" si="82"/>
        <v>110800</v>
      </c>
      <c r="M2646" s="3">
        <f t="shared" si="82"/>
        <v>99700</v>
      </c>
      <c r="N2646" s="3">
        <f t="shared" si="82"/>
        <v>110800</v>
      </c>
      <c r="O2646" s="3"/>
      <c r="P2646" s="3"/>
      <c r="Q2646" s="4"/>
      <c r="R2646" s="4"/>
    </row>
    <row r="2647" spans="1:18" hidden="1">
      <c r="A2647" s="10" t="s">
        <v>4034</v>
      </c>
      <c r="B2647" s="10" t="str">
        <f t="shared" si="81"/>
        <v>WOWO001</v>
      </c>
      <c r="C2647" s="4" t="s">
        <v>4035</v>
      </c>
      <c r="D2647" s="4" t="s">
        <v>84</v>
      </c>
      <c r="E2647" s="4" t="s">
        <v>640</v>
      </c>
      <c r="F2647" s="4">
        <v>1.034</v>
      </c>
      <c r="G2647" s="4">
        <v>24</v>
      </c>
      <c r="H2647" s="4" t="s">
        <v>22</v>
      </c>
      <c r="I2647" s="3">
        <v>99700</v>
      </c>
      <c r="J2647" s="3">
        <v>110800</v>
      </c>
      <c r="K2647" s="3">
        <f t="shared" si="82"/>
        <v>99700</v>
      </c>
      <c r="L2647" s="3">
        <f t="shared" si="82"/>
        <v>110800</v>
      </c>
      <c r="M2647" s="3">
        <f t="shared" si="82"/>
        <v>99700</v>
      </c>
      <c r="N2647" s="3">
        <f t="shared" si="82"/>
        <v>110800</v>
      </c>
      <c r="O2647" s="3"/>
      <c r="P2647" s="3"/>
      <c r="Q2647" s="4"/>
      <c r="R2647" s="4"/>
    </row>
    <row r="2648" spans="1:18" hidden="1">
      <c r="A2648" s="10" t="s">
        <v>4036</v>
      </c>
      <c r="B2648" s="10" t="str">
        <f t="shared" si="81"/>
        <v>WOWO001</v>
      </c>
      <c r="C2648" s="4" t="s">
        <v>4037</v>
      </c>
      <c r="D2648" s="4" t="s">
        <v>84</v>
      </c>
      <c r="E2648" s="4" t="s">
        <v>640</v>
      </c>
      <c r="F2648" s="4">
        <v>1.0469999999999999</v>
      </c>
      <c r="G2648" s="4">
        <v>24</v>
      </c>
      <c r="H2648" s="4" t="s">
        <v>22</v>
      </c>
      <c r="I2648" s="3">
        <v>99700</v>
      </c>
      <c r="J2648" s="3">
        <v>110800</v>
      </c>
      <c r="K2648" s="3">
        <f t="shared" si="82"/>
        <v>99700</v>
      </c>
      <c r="L2648" s="3">
        <f t="shared" si="82"/>
        <v>110800</v>
      </c>
      <c r="M2648" s="3">
        <f t="shared" si="82"/>
        <v>99700</v>
      </c>
      <c r="N2648" s="3">
        <f t="shared" si="82"/>
        <v>110800</v>
      </c>
      <c r="O2648" s="3"/>
      <c r="P2648" s="3"/>
      <c r="Q2648" s="4"/>
      <c r="R2648" s="4"/>
    </row>
    <row r="2649" spans="1:18" hidden="1">
      <c r="A2649" s="10" t="s">
        <v>4038</v>
      </c>
      <c r="B2649" s="10" t="str">
        <f t="shared" si="81"/>
        <v>WOWO001</v>
      </c>
      <c r="C2649" s="4" t="s">
        <v>4039</v>
      </c>
      <c r="D2649" s="4" t="s">
        <v>84</v>
      </c>
      <c r="E2649" s="4" t="s">
        <v>640</v>
      </c>
      <c r="F2649" s="4">
        <v>1.048</v>
      </c>
      <c r="G2649" s="4">
        <v>24</v>
      </c>
      <c r="H2649" s="4" t="s">
        <v>22</v>
      </c>
      <c r="I2649" s="3">
        <v>99700</v>
      </c>
      <c r="J2649" s="3">
        <v>110800</v>
      </c>
      <c r="K2649" s="3">
        <f t="shared" si="82"/>
        <v>99700</v>
      </c>
      <c r="L2649" s="3">
        <f t="shared" si="82"/>
        <v>110800</v>
      </c>
      <c r="M2649" s="3">
        <f t="shared" si="82"/>
        <v>99700</v>
      </c>
      <c r="N2649" s="3">
        <f t="shared" si="82"/>
        <v>110800</v>
      </c>
      <c r="O2649" s="3"/>
      <c r="P2649" s="3"/>
      <c r="Q2649" s="4"/>
      <c r="R2649" s="4"/>
    </row>
    <row r="2650" spans="1:18" hidden="1">
      <c r="A2650" s="10" t="s">
        <v>4040</v>
      </c>
      <c r="B2650" s="10" t="str">
        <f t="shared" si="81"/>
        <v>WOWO001</v>
      </c>
      <c r="C2650" s="4" t="s">
        <v>4041</v>
      </c>
      <c r="D2650" s="4" t="s">
        <v>84</v>
      </c>
      <c r="E2650" s="4" t="s">
        <v>640</v>
      </c>
      <c r="F2650" s="4">
        <v>1.046</v>
      </c>
      <c r="G2650" s="4">
        <v>24</v>
      </c>
      <c r="H2650" s="4" t="s">
        <v>22</v>
      </c>
      <c r="I2650" s="3">
        <v>99700</v>
      </c>
      <c r="J2650" s="3">
        <v>110800</v>
      </c>
      <c r="K2650" s="3">
        <f t="shared" si="82"/>
        <v>99700</v>
      </c>
      <c r="L2650" s="3">
        <f t="shared" si="82"/>
        <v>110800</v>
      </c>
      <c r="M2650" s="3">
        <f t="shared" si="82"/>
        <v>99700</v>
      </c>
      <c r="N2650" s="3">
        <f t="shared" si="82"/>
        <v>110800</v>
      </c>
      <c r="O2650" s="3"/>
      <c r="P2650" s="3"/>
      <c r="Q2650" s="4"/>
      <c r="R2650" s="4"/>
    </row>
    <row r="2651" spans="1:18" hidden="1">
      <c r="A2651" s="10" t="s">
        <v>4042</v>
      </c>
      <c r="B2651" s="10" t="str">
        <f t="shared" si="81"/>
        <v>WOWO001</v>
      </c>
      <c r="C2651" s="4" t="s">
        <v>4043</v>
      </c>
      <c r="D2651" s="4" t="s">
        <v>84</v>
      </c>
      <c r="E2651" s="4" t="s">
        <v>640</v>
      </c>
      <c r="F2651" s="4">
        <v>1.0429999999999999</v>
      </c>
      <c r="G2651" s="4">
        <v>24</v>
      </c>
      <c r="H2651" s="4" t="s">
        <v>22</v>
      </c>
      <c r="I2651" s="3">
        <v>99700</v>
      </c>
      <c r="J2651" s="3">
        <v>110800</v>
      </c>
      <c r="K2651" s="3">
        <f t="shared" si="82"/>
        <v>99700</v>
      </c>
      <c r="L2651" s="3">
        <f t="shared" si="82"/>
        <v>110800</v>
      </c>
      <c r="M2651" s="3">
        <f t="shared" si="82"/>
        <v>99700</v>
      </c>
      <c r="N2651" s="3">
        <f t="shared" si="82"/>
        <v>110800</v>
      </c>
      <c r="O2651" s="3"/>
      <c r="P2651" s="3"/>
      <c r="Q2651" s="4"/>
      <c r="R2651" s="4"/>
    </row>
    <row r="2652" spans="1:18" hidden="1">
      <c r="A2652" s="10" t="s">
        <v>4044</v>
      </c>
      <c r="B2652" s="10" t="str">
        <f t="shared" si="81"/>
        <v>WOWO001</v>
      </c>
      <c r="C2652" s="4" t="s">
        <v>4045</v>
      </c>
      <c r="D2652" s="4" t="s">
        <v>84</v>
      </c>
      <c r="E2652" s="4" t="s">
        <v>640</v>
      </c>
      <c r="F2652" s="4">
        <v>1.0349999999999999</v>
      </c>
      <c r="G2652" s="4">
        <v>24</v>
      </c>
      <c r="H2652" s="4" t="s">
        <v>22</v>
      </c>
      <c r="I2652" s="3">
        <v>99700</v>
      </c>
      <c r="J2652" s="3">
        <v>110800</v>
      </c>
      <c r="K2652" s="3">
        <f t="shared" si="82"/>
        <v>99700</v>
      </c>
      <c r="L2652" s="3">
        <f t="shared" si="82"/>
        <v>110800</v>
      </c>
      <c r="M2652" s="3">
        <f t="shared" si="82"/>
        <v>99700</v>
      </c>
      <c r="N2652" s="3">
        <f t="shared" si="82"/>
        <v>110800</v>
      </c>
      <c r="O2652" s="3"/>
      <c r="P2652" s="3"/>
      <c r="Q2652" s="4"/>
      <c r="R2652" s="4"/>
    </row>
    <row r="2653" spans="1:18" hidden="1">
      <c r="A2653" s="10" t="s">
        <v>4046</v>
      </c>
      <c r="B2653" s="10" t="str">
        <f t="shared" si="81"/>
        <v>WOWO001</v>
      </c>
      <c r="C2653" s="4" t="s">
        <v>4047</v>
      </c>
      <c r="D2653" s="4" t="s">
        <v>84</v>
      </c>
      <c r="E2653" s="4" t="s">
        <v>640</v>
      </c>
      <c r="F2653" s="4">
        <v>1.0409999999999999</v>
      </c>
      <c r="G2653" s="4">
        <v>24</v>
      </c>
      <c r="H2653" s="4" t="s">
        <v>22</v>
      </c>
      <c r="I2653" s="3">
        <v>99700</v>
      </c>
      <c r="J2653" s="3">
        <v>110800</v>
      </c>
      <c r="K2653" s="3">
        <f t="shared" si="82"/>
        <v>99700</v>
      </c>
      <c r="L2653" s="3">
        <f t="shared" si="82"/>
        <v>110800</v>
      </c>
      <c r="M2653" s="3">
        <f t="shared" si="82"/>
        <v>99700</v>
      </c>
      <c r="N2653" s="3">
        <f t="shared" si="82"/>
        <v>110800</v>
      </c>
      <c r="O2653" s="3"/>
      <c r="P2653" s="3"/>
      <c r="Q2653" s="4"/>
      <c r="R2653" s="4"/>
    </row>
    <row r="2654" spans="1:18" hidden="1">
      <c r="A2654" s="10" t="s">
        <v>4048</v>
      </c>
      <c r="B2654" s="10" t="str">
        <f t="shared" si="81"/>
        <v>WOWO001</v>
      </c>
      <c r="C2654" s="4" t="s">
        <v>4049</v>
      </c>
      <c r="D2654" s="4" t="s">
        <v>84</v>
      </c>
      <c r="E2654" s="4" t="s">
        <v>640</v>
      </c>
      <c r="F2654" s="4">
        <v>1.048</v>
      </c>
      <c r="G2654" s="4">
        <v>24</v>
      </c>
      <c r="H2654" s="4" t="s">
        <v>22</v>
      </c>
      <c r="I2654" s="3">
        <v>99700</v>
      </c>
      <c r="J2654" s="3">
        <v>110800</v>
      </c>
      <c r="K2654" s="3">
        <f t="shared" si="82"/>
        <v>99700</v>
      </c>
      <c r="L2654" s="3">
        <f t="shared" si="82"/>
        <v>110800</v>
      </c>
      <c r="M2654" s="3">
        <f t="shared" si="82"/>
        <v>99700</v>
      </c>
      <c r="N2654" s="3">
        <f t="shared" si="82"/>
        <v>110800</v>
      </c>
      <c r="O2654" s="3"/>
      <c r="P2654" s="3"/>
      <c r="Q2654" s="4"/>
      <c r="R2654" s="4"/>
    </row>
    <row r="2655" spans="1:18" hidden="1">
      <c r="A2655" s="10" t="s">
        <v>4050</v>
      </c>
      <c r="B2655" s="10" t="str">
        <f t="shared" si="81"/>
        <v>WOWO001</v>
      </c>
      <c r="C2655" s="4" t="s">
        <v>4051</v>
      </c>
      <c r="D2655" s="4" t="s">
        <v>84</v>
      </c>
      <c r="E2655" s="4" t="s">
        <v>640</v>
      </c>
      <c r="F2655" s="4">
        <v>1.0429999999999999</v>
      </c>
      <c r="G2655" s="4">
        <v>24</v>
      </c>
      <c r="H2655" s="4" t="s">
        <v>22</v>
      </c>
      <c r="I2655" s="3">
        <v>99700</v>
      </c>
      <c r="J2655" s="3">
        <v>110800</v>
      </c>
      <c r="K2655" s="3">
        <f t="shared" ref="K2655:N2672" si="83">I2655</f>
        <v>99700</v>
      </c>
      <c r="L2655" s="3">
        <f t="shared" si="83"/>
        <v>110800</v>
      </c>
      <c r="M2655" s="3">
        <f t="shared" si="83"/>
        <v>99700</v>
      </c>
      <c r="N2655" s="3">
        <f t="shared" si="83"/>
        <v>110800</v>
      </c>
      <c r="O2655" s="3"/>
      <c r="P2655" s="3"/>
      <c r="Q2655" s="4"/>
      <c r="R2655" s="4"/>
    </row>
    <row r="2656" spans="1:18" hidden="1">
      <c r="A2656" s="10" t="s">
        <v>4052</v>
      </c>
      <c r="B2656" s="10" t="str">
        <f t="shared" si="81"/>
        <v>WOWO001</v>
      </c>
      <c r="C2656" s="4" t="s">
        <v>4053</v>
      </c>
      <c r="D2656" s="4" t="s">
        <v>84</v>
      </c>
      <c r="E2656" s="4" t="s">
        <v>640</v>
      </c>
      <c r="F2656" s="4">
        <v>1.044</v>
      </c>
      <c r="G2656" s="4">
        <v>24</v>
      </c>
      <c r="H2656" s="4" t="s">
        <v>22</v>
      </c>
      <c r="I2656" s="3">
        <v>99700</v>
      </c>
      <c r="J2656" s="3">
        <v>110800</v>
      </c>
      <c r="K2656" s="3">
        <f t="shared" si="83"/>
        <v>99700</v>
      </c>
      <c r="L2656" s="3">
        <f t="shared" si="83"/>
        <v>110800</v>
      </c>
      <c r="M2656" s="3">
        <f t="shared" si="83"/>
        <v>99700</v>
      </c>
      <c r="N2656" s="3">
        <f t="shared" si="83"/>
        <v>110800</v>
      </c>
      <c r="O2656" s="3"/>
      <c r="P2656" s="3"/>
      <c r="Q2656" s="4"/>
      <c r="R2656" s="4"/>
    </row>
    <row r="2657" spans="1:18" hidden="1">
      <c r="A2657" s="10" t="s">
        <v>4054</v>
      </c>
      <c r="B2657" s="10" t="str">
        <f t="shared" si="81"/>
        <v>WOWO001</v>
      </c>
      <c r="C2657" s="4" t="s">
        <v>4055</v>
      </c>
      <c r="D2657" s="4" t="s">
        <v>84</v>
      </c>
      <c r="E2657" s="4" t="s">
        <v>640</v>
      </c>
      <c r="F2657" s="4">
        <v>1.0409999999999999</v>
      </c>
      <c r="G2657" s="4">
        <v>24</v>
      </c>
      <c r="H2657" s="4" t="s">
        <v>22</v>
      </c>
      <c r="I2657" s="3">
        <v>99700</v>
      </c>
      <c r="J2657" s="3">
        <v>110800</v>
      </c>
      <c r="K2657" s="3">
        <f t="shared" si="83"/>
        <v>99700</v>
      </c>
      <c r="L2657" s="3">
        <f t="shared" si="83"/>
        <v>110800</v>
      </c>
      <c r="M2657" s="3">
        <f t="shared" si="83"/>
        <v>99700</v>
      </c>
      <c r="N2657" s="3">
        <f t="shared" si="83"/>
        <v>110800</v>
      </c>
      <c r="O2657" s="3"/>
      <c r="P2657" s="3"/>
      <c r="Q2657" s="4"/>
      <c r="R2657" s="4"/>
    </row>
    <row r="2658" spans="1:18" hidden="1">
      <c r="A2658" s="10" t="s">
        <v>4056</v>
      </c>
      <c r="B2658" s="10" t="str">
        <f t="shared" si="81"/>
        <v>WOWO001</v>
      </c>
      <c r="C2658" s="4" t="s">
        <v>4057</v>
      </c>
      <c r="D2658" s="4" t="s">
        <v>84</v>
      </c>
      <c r="E2658" s="4" t="s">
        <v>640</v>
      </c>
      <c r="F2658" s="4">
        <v>1.046</v>
      </c>
      <c r="G2658" s="4">
        <v>24</v>
      </c>
      <c r="H2658" s="4" t="s">
        <v>22</v>
      </c>
      <c r="I2658" s="3">
        <v>99700</v>
      </c>
      <c r="J2658" s="3">
        <v>110800</v>
      </c>
      <c r="K2658" s="3">
        <f t="shared" si="83"/>
        <v>99700</v>
      </c>
      <c r="L2658" s="3">
        <f t="shared" si="83"/>
        <v>110800</v>
      </c>
      <c r="M2658" s="3">
        <f t="shared" si="83"/>
        <v>99700</v>
      </c>
      <c r="N2658" s="3">
        <f t="shared" si="83"/>
        <v>110800</v>
      </c>
      <c r="O2658" s="3"/>
      <c r="P2658" s="3"/>
      <c r="Q2658" s="4"/>
      <c r="R2658" s="4"/>
    </row>
    <row r="2659" spans="1:18" hidden="1">
      <c r="A2659" s="10" t="s">
        <v>4058</v>
      </c>
      <c r="B2659" s="10" t="str">
        <f t="shared" si="81"/>
        <v>WOWO001</v>
      </c>
      <c r="C2659" s="4" t="s">
        <v>4059</v>
      </c>
      <c r="D2659" s="4" t="s">
        <v>84</v>
      </c>
      <c r="E2659" s="4" t="s">
        <v>640</v>
      </c>
      <c r="F2659" s="4">
        <v>1.048</v>
      </c>
      <c r="G2659" s="4">
        <v>24</v>
      </c>
      <c r="H2659" s="4" t="s">
        <v>22</v>
      </c>
      <c r="I2659" s="3">
        <v>99700</v>
      </c>
      <c r="J2659" s="3">
        <v>110800</v>
      </c>
      <c r="K2659" s="3">
        <f t="shared" si="83"/>
        <v>99700</v>
      </c>
      <c r="L2659" s="3">
        <f t="shared" si="83"/>
        <v>110800</v>
      </c>
      <c r="M2659" s="3">
        <f t="shared" si="83"/>
        <v>99700</v>
      </c>
      <c r="N2659" s="3">
        <f t="shared" si="83"/>
        <v>110800</v>
      </c>
      <c r="O2659" s="3"/>
      <c r="P2659" s="3"/>
      <c r="Q2659" s="4"/>
      <c r="R2659" s="4"/>
    </row>
    <row r="2660" spans="1:18" hidden="1">
      <c r="A2660" s="10" t="s">
        <v>4060</v>
      </c>
      <c r="B2660" s="10" t="str">
        <f t="shared" si="81"/>
        <v>WOWO001</v>
      </c>
      <c r="C2660" s="4" t="s">
        <v>4061</v>
      </c>
      <c r="D2660" s="4" t="s">
        <v>84</v>
      </c>
      <c r="E2660" s="4" t="s">
        <v>640</v>
      </c>
      <c r="F2660" s="4">
        <v>0.96</v>
      </c>
      <c r="G2660" s="4">
        <v>24</v>
      </c>
      <c r="H2660" s="4" t="s">
        <v>22</v>
      </c>
      <c r="I2660" s="3">
        <v>72600</v>
      </c>
      <c r="J2660" s="3">
        <v>80900</v>
      </c>
      <c r="K2660" s="3">
        <f t="shared" si="83"/>
        <v>72600</v>
      </c>
      <c r="L2660" s="3">
        <f t="shared" si="83"/>
        <v>80900</v>
      </c>
      <c r="M2660" s="3">
        <f t="shared" si="83"/>
        <v>72600</v>
      </c>
      <c r="N2660" s="3">
        <f t="shared" si="83"/>
        <v>80900</v>
      </c>
      <c r="O2660" s="3"/>
      <c r="P2660" s="3"/>
      <c r="Q2660" s="4">
        <v>81600</v>
      </c>
      <c r="R2660" s="4">
        <v>90300</v>
      </c>
    </row>
    <row r="2661" spans="1:18" hidden="1">
      <c r="A2661" s="10" t="s">
        <v>4062</v>
      </c>
      <c r="B2661" s="10" t="str">
        <f t="shared" si="81"/>
        <v>WOWO001</v>
      </c>
      <c r="C2661" s="4" t="s">
        <v>4063</v>
      </c>
      <c r="D2661" s="4" t="s">
        <v>84</v>
      </c>
      <c r="E2661" s="4" t="s">
        <v>640</v>
      </c>
      <c r="F2661" s="4">
        <v>0.95</v>
      </c>
      <c r="G2661" s="4">
        <v>24</v>
      </c>
      <c r="H2661" s="4" t="s">
        <v>22</v>
      </c>
      <c r="I2661" s="3">
        <v>72600</v>
      </c>
      <c r="J2661" s="3">
        <v>80900</v>
      </c>
      <c r="K2661" s="3">
        <f t="shared" si="83"/>
        <v>72600</v>
      </c>
      <c r="L2661" s="3">
        <f t="shared" si="83"/>
        <v>80900</v>
      </c>
      <c r="M2661" s="3">
        <f t="shared" si="83"/>
        <v>72600</v>
      </c>
      <c r="N2661" s="3">
        <f t="shared" si="83"/>
        <v>80900</v>
      </c>
      <c r="O2661" s="3"/>
      <c r="P2661" s="3"/>
      <c r="Q2661" s="4">
        <v>81600</v>
      </c>
      <c r="R2661" s="4">
        <v>90300</v>
      </c>
    </row>
    <row r="2662" spans="1:18" hidden="1">
      <c r="A2662" s="10" t="s">
        <v>4064</v>
      </c>
      <c r="B2662" s="10" t="str">
        <f t="shared" si="81"/>
        <v>WOWO001</v>
      </c>
      <c r="C2662" s="4" t="s">
        <v>4065</v>
      </c>
      <c r="D2662" s="4" t="s">
        <v>84</v>
      </c>
      <c r="E2662" s="4" t="s">
        <v>640</v>
      </c>
      <c r="F2662" s="4">
        <v>0.95</v>
      </c>
      <c r="G2662" s="4">
        <v>24</v>
      </c>
      <c r="H2662" s="4" t="s">
        <v>22</v>
      </c>
      <c r="I2662" s="3">
        <v>72600</v>
      </c>
      <c r="J2662" s="3">
        <v>80900</v>
      </c>
      <c r="K2662" s="3">
        <f t="shared" si="83"/>
        <v>72600</v>
      </c>
      <c r="L2662" s="3">
        <f t="shared" si="83"/>
        <v>80900</v>
      </c>
      <c r="M2662" s="3">
        <f t="shared" si="83"/>
        <v>72600</v>
      </c>
      <c r="N2662" s="3">
        <f t="shared" si="83"/>
        <v>80900</v>
      </c>
      <c r="O2662" s="3"/>
      <c r="P2662" s="3"/>
      <c r="Q2662" s="4">
        <v>81600</v>
      </c>
      <c r="R2662" s="4">
        <v>90300</v>
      </c>
    </row>
    <row r="2663" spans="1:18" hidden="1">
      <c r="A2663" s="10" t="s">
        <v>4066</v>
      </c>
      <c r="B2663" s="10" t="str">
        <f t="shared" si="81"/>
        <v>WOWO001</v>
      </c>
      <c r="C2663" s="4" t="s">
        <v>4067</v>
      </c>
      <c r="D2663" s="4" t="s">
        <v>84</v>
      </c>
      <c r="E2663" s="4" t="s">
        <v>640</v>
      </c>
      <c r="F2663" s="4">
        <v>0.95</v>
      </c>
      <c r="G2663" s="4">
        <v>24</v>
      </c>
      <c r="H2663" s="4" t="s">
        <v>22</v>
      </c>
      <c r="I2663" s="3">
        <v>72600</v>
      </c>
      <c r="J2663" s="3">
        <v>80900</v>
      </c>
      <c r="K2663" s="3">
        <f t="shared" si="83"/>
        <v>72600</v>
      </c>
      <c r="L2663" s="3">
        <f t="shared" si="83"/>
        <v>80900</v>
      </c>
      <c r="M2663" s="3">
        <f t="shared" si="83"/>
        <v>72600</v>
      </c>
      <c r="N2663" s="3">
        <f t="shared" si="83"/>
        <v>80900</v>
      </c>
      <c r="O2663" s="3"/>
      <c r="P2663" s="3"/>
      <c r="Q2663" s="4">
        <v>81600</v>
      </c>
      <c r="R2663" s="4">
        <v>90300</v>
      </c>
    </row>
    <row r="2664" spans="1:18" hidden="1">
      <c r="A2664" s="10" t="s">
        <v>4068</v>
      </c>
      <c r="B2664" s="10" t="str">
        <f t="shared" si="81"/>
        <v>WOWO001</v>
      </c>
      <c r="C2664" s="4" t="s">
        <v>4069</v>
      </c>
      <c r="D2664" s="4" t="s">
        <v>84</v>
      </c>
      <c r="E2664" s="4" t="s">
        <v>640</v>
      </c>
      <c r="F2664" s="4">
        <v>0.96</v>
      </c>
      <c r="G2664" s="4">
        <v>24</v>
      </c>
      <c r="H2664" s="4" t="s">
        <v>22</v>
      </c>
      <c r="I2664" s="3">
        <v>72600</v>
      </c>
      <c r="J2664" s="3">
        <v>80900</v>
      </c>
      <c r="K2664" s="3">
        <f t="shared" si="83"/>
        <v>72600</v>
      </c>
      <c r="L2664" s="3">
        <f t="shared" si="83"/>
        <v>80900</v>
      </c>
      <c r="M2664" s="3">
        <f t="shared" si="83"/>
        <v>72600</v>
      </c>
      <c r="N2664" s="3">
        <f t="shared" si="83"/>
        <v>80900</v>
      </c>
      <c r="O2664" s="3"/>
      <c r="P2664" s="3"/>
      <c r="Q2664" s="4">
        <v>81600</v>
      </c>
      <c r="R2664" s="4">
        <v>90300</v>
      </c>
    </row>
    <row r="2665" spans="1:18" hidden="1">
      <c r="A2665" s="10" t="s">
        <v>4070</v>
      </c>
      <c r="B2665" s="10" t="str">
        <f t="shared" si="81"/>
        <v>WOWO001</v>
      </c>
      <c r="C2665" s="4" t="s">
        <v>4071</v>
      </c>
      <c r="D2665" s="4" t="s">
        <v>84</v>
      </c>
      <c r="E2665" s="4" t="s">
        <v>640</v>
      </c>
      <c r="F2665" s="4">
        <v>0.96</v>
      </c>
      <c r="G2665" s="4">
        <v>24</v>
      </c>
      <c r="H2665" s="4" t="s">
        <v>22</v>
      </c>
      <c r="I2665" s="3">
        <v>72600</v>
      </c>
      <c r="J2665" s="3">
        <v>80900</v>
      </c>
      <c r="K2665" s="3">
        <f t="shared" si="83"/>
        <v>72600</v>
      </c>
      <c r="L2665" s="3">
        <f t="shared" si="83"/>
        <v>80900</v>
      </c>
      <c r="M2665" s="3">
        <f t="shared" si="83"/>
        <v>72600</v>
      </c>
      <c r="N2665" s="3">
        <f t="shared" si="83"/>
        <v>80900</v>
      </c>
      <c r="O2665" s="3"/>
      <c r="P2665" s="3"/>
      <c r="Q2665" s="4">
        <v>81600</v>
      </c>
      <c r="R2665" s="4">
        <v>90300</v>
      </c>
    </row>
    <row r="2666" spans="1:18" hidden="1">
      <c r="A2666" s="10" t="s">
        <v>4072</v>
      </c>
      <c r="B2666" s="10" t="str">
        <f t="shared" si="81"/>
        <v>WOWO001</v>
      </c>
      <c r="C2666" s="4" t="s">
        <v>4073</v>
      </c>
      <c r="D2666" s="4" t="s">
        <v>84</v>
      </c>
      <c r="E2666" s="4" t="s">
        <v>640</v>
      </c>
      <c r="F2666" s="4">
        <v>0.95</v>
      </c>
      <c r="G2666" s="4">
        <v>24</v>
      </c>
      <c r="H2666" s="4" t="s">
        <v>22</v>
      </c>
      <c r="I2666" s="3">
        <v>72600</v>
      </c>
      <c r="J2666" s="3">
        <v>80900</v>
      </c>
      <c r="K2666" s="3">
        <f t="shared" si="83"/>
        <v>72600</v>
      </c>
      <c r="L2666" s="3">
        <f t="shared" si="83"/>
        <v>80900</v>
      </c>
      <c r="M2666" s="3">
        <f t="shared" si="83"/>
        <v>72600</v>
      </c>
      <c r="N2666" s="3">
        <f t="shared" si="83"/>
        <v>80900</v>
      </c>
      <c r="O2666" s="3"/>
      <c r="P2666" s="3"/>
      <c r="Q2666" s="4">
        <v>81600</v>
      </c>
      <c r="R2666" s="4">
        <v>90300</v>
      </c>
    </row>
    <row r="2667" spans="1:18" hidden="1">
      <c r="A2667" s="10" t="s">
        <v>4074</v>
      </c>
      <c r="B2667" s="10" t="str">
        <f t="shared" si="81"/>
        <v>WOWO001</v>
      </c>
      <c r="C2667" s="4" t="s">
        <v>4075</v>
      </c>
      <c r="D2667" s="4" t="s">
        <v>84</v>
      </c>
      <c r="E2667" s="4" t="s">
        <v>640</v>
      </c>
      <c r="F2667" s="4">
        <v>0.95</v>
      </c>
      <c r="G2667" s="4">
        <v>24</v>
      </c>
      <c r="H2667" s="4" t="s">
        <v>22</v>
      </c>
      <c r="I2667" s="3">
        <v>72600</v>
      </c>
      <c r="J2667" s="3">
        <v>80900</v>
      </c>
      <c r="K2667" s="3">
        <f t="shared" si="83"/>
        <v>72600</v>
      </c>
      <c r="L2667" s="3">
        <f t="shared" si="83"/>
        <v>80900</v>
      </c>
      <c r="M2667" s="3">
        <f t="shared" si="83"/>
        <v>72600</v>
      </c>
      <c r="N2667" s="3">
        <f t="shared" si="83"/>
        <v>80900</v>
      </c>
      <c r="O2667" s="3"/>
      <c r="P2667" s="3"/>
      <c r="Q2667" s="4">
        <v>81600</v>
      </c>
      <c r="R2667" s="4">
        <v>90300</v>
      </c>
    </row>
    <row r="2668" spans="1:18" hidden="1">
      <c r="A2668" s="10" t="s">
        <v>4076</v>
      </c>
      <c r="B2668" s="10" t="str">
        <f t="shared" si="81"/>
        <v>WOWO001</v>
      </c>
      <c r="C2668" s="4" t="s">
        <v>4077</v>
      </c>
      <c r="D2668" s="4" t="s">
        <v>84</v>
      </c>
      <c r="E2668" s="4" t="s">
        <v>640</v>
      </c>
      <c r="F2668" s="4">
        <v>0.96</v>
      </c>
      <c r="G2668" s="4">
        <v>24</v>
      </c>
      <c r="H2668" s="4" t="s">
        <v>22</v>
      </c>
      <c r="I2668" s="3">
        <v>72600</v>
      </c>
      <c r="J2668" s="3">
        <v>80900</v>
      </c>
      <c r="K2668" s="3">
        <f t="shared" si="83"/>
        <v>72600</v>
      </c>
      <c r="L2668" s="3">
        <f t="shared" si="83"/>
        <v>80900</v>
      </c>
      <c r="M2668" s="3">
        <f t="shared" si="83"/>
        <v>72600</v>
      </c>
      <c r="N2668" s="3">
        <f t="shared" si="83"/>
        <v>80900</v>
      </c>
      <c r="O2668" s="3"/>
      <c r="P2668" s="3"/>
      <c r="Q2668" s="4">
        <v>81600</v>
      </c>
      <c r="R2668" s="4">
        <v>90300</v>
      </c>
    </row>
    <row r="2669" spans="1:18" hidden="1">
      <c r="A2669" s="10" t="s">
        <v>4078</v>
      </c>
      <c r="B2669" s="10" t="str">
        <f t="shared" si="81"/>
        <v>WOWO001</v>
      </c>
      <c r="C2669" s="4" t="s">
        <v>4079</v>
      </c>
      <c r="D2669" s="4" t="s">
        <v>84</v>
      </c>
      <c r="E2669" s="4" t="s">
        <v>640</v>
      </c>
      <c r="F2669" s="4">
        <v>0.95</v>
      </c>
      <c r="G2669" s="4">
        <v>24</v>
      </c>
      <c r="H2669" s="4" t="s">
        <v>22</v>
      </c>
      <c r="I2669" s="3">
        <v>72600</v>
      </c>
      <c r="J2669" s="3">
        <v>80900</v>
      </c>
      <c r="K2669" s="3">
        <f t="shared" si="83"/>
        <v>72600</v>
      </c>
      <c r="L2669" s="3">
        <f t="shared" si="83"/>
        <v>80900</v>
      </c>
      <c r="M2669" s="3">
        <f t="shared" si="83"/>
        <v>72600</v>
      </c>
      <c r="N2669" s="3">
        <f t="shared" si="83"/>
        <v>80900</v>
      </c>
      <c r="O2669" s="3"/>
      <c r="P2669" s="3"/>
      <c r="Q2669" s="4">
        <v>81600</v>
      </c>
      <c r="R2669" s="4">
        <v>90300</v>
      </c>
    </row>
    <row r="2670" spans="1:18" hidden="1">
      <c r="A2670" s="10" t="s">
        <v>4080</v>
      </c>
      <c r="B2670" s="10" t="str">
        <f t="shared" si="81"/>
        <v>WOWO001</v>
      </c>
      <c r="C2670" s="4" t="s">
        <v>4081</v>
      </c>
      <c r="D2670" s="4" t="s">
        <v>84</v>
      </c>
      <c r="E2670" s="4" t="s">
        <v>640</v>
      </c>
      <c r="F2670" s="4">
        <v>0.95</v>
      </c>
      <c r="G2670" s="4">
        <v>24</v>
      </c>
      <c r="H2670" s="4" t="s">
        <v>22</v>
      </c>
      <c r="I2670" s="3">
        <v>72600</v>
      </c>
      <c r="J2670" s="3">
        <v>80900</v>
      </c>
      <c r="K2670" s="3">
        <f t="shared" si="83"/>
        <v>72600</v>
      </c>
      <c r="L2670" s="3">
        <f t="shared" si="83"/>
        <v>80900</v>
      </c>
      <c r="M2670" s="3">
        <f t="shared" si="83"/>
        <v>72600</v>
      </c>
      <c r="N2670" s="3">
        <f t="shared" si="83"/>
        <v>80900</v>
      </c>
      <c r="O2670" s="3"/>
      <c r="P2670" s="3"/>
      <c r="Q2670" s="4">
        <v>81600</v>
      </c>
      <c r="R2670" s="4">
        <v>90300</v>
      </c>
    </row>
    <row r="2671" spans="1:18" hidden="1">
      <c r="A2671" s="10" t="s">
        <v>4082</v>
      </c>
      <c r="B2671" s="10" t="str">
        <f t="shared" si="81"/>
        <v>WOWO001</v>
      </c>
      <c r="C2671" s="4" t="s">
        <v>4083</v>
      </c>
      <c r="D2671" s="4" t="s">
        <v>84</v>
      </c>
      <c r="E2671" s="4" t="s">
        <v>640</v>
      </c>
      <c r="F2671" s="4">
        <v>0.95</v>
      </c>
      <c r="G2671" s="4">
        <v>24</v>
      </c>
      <c r="H2671" s="4" t="s">
        <v>22</v>
      </c>
      <c r="I2671" s="3">
        <v>72600</v>
      </c>
      <c r="J2671" s="3">
        <v>80900</v>
      </c>
      <c r="K2671" s="3">
        <f t="shared" si="83"/>
        <v>72600</v>
      </c>
      <c r="L2671" s="3">
        <f t="shared" si="83"/>
        <v>80900</v>
      </c>
      <c r="M2671" s="3">
        <f t="shared" si="83"/>
        <v>72600</v>
      </c>
      <c r="N2671" s="3">
        <f t="shared" si="83"/>
        <v>80900</v>
      </c>
      <c r="O2671" s="3"/>
      <c r="P2671" s="3"/>
      <c r="Q2671" s="4">
        <v>81600</v>
      </c>
      <c r="R2671" s="4">
        <v>90300</v>
      </c>
    </row>
    <row r="2672" spans="1:18" hidden="1">
      <c r="A2672" s="10" t="s">
        <v>4084</v>
      </c>
      <c r="B2672" s="10" t="str">
        <f t="shared" si="81"/>
        <v>WOWO001</v>
      </c>
      <c r="C2672" s="4" t="s">
        <v>4085</v>
      </c>
      <c r="D2672" s="4" t="s">
        <v>84</v>
      </c>
      <c r="E2672" s="4" t="s">
        <v>640</v>
      </c>
      <c r="F2672" s="4">
        <v>1</v>
      </c>
      <c r="G2672" s="4">
        <v>24</v>
      </c>
      <c r="H2672" s="4" t="s">
        <v>22</v>
      </c>
      <c r="I2672" s="3">
        <v>72600</v>
      </c>
      <c r="J2672" s="3">
        <v>80900</v>
      </c>
      <c r="K2672" s="3">
        <f t="shared" si="83"/>
        <v>72600</v>
      </c>
      <c r="L2672" s="3">
        <f t="shared" si="83"/>
        <v>80900</v>
      </c>
      <c r="M2672" s="3">
        <f t="shared" si="83"/>
        <v>72600</v>
      </c>
      <c r="N2672" s="3">
        <f t="shared" si="83"/>
        <v>80900</v>
      </c>
      <c r="O2672" s="3"/>
      <c r="P2672" s="3"/>
      <c r="Q2672" s="4">
        <v>81600</v>
      </c>
      <c r="R2672" s="4">
        <v>90300</v>
      </c>
    </row>
    <row r="2673" spans="1:18" hidden="1">
      <c r="A2673" s="10" t="s">
        <v>4086</v>
      </c>
      <c r="B2673" s="10" t="str">
        <f t="shared" si="81"/>
        <v>YOME001</v>
      </c>
      <c r="C2673" s="4" t="s">
        <v>4087</v>
      </c>
      <c r="D2673" s="4" t="s">
        <v>84</v>
      </c>
      <c r="E2673" s="4" t="s">
        <v>4088</v>
      </c>
      <c r="F2673" s="4">
        <v>0.82299999999999995</v>
      </c>
      <c r="G2673" s="4">
        <v>30</v>
      </c>
      <c r="H2673" s="4" t="s">
        <v>22</v>
      </c>
      <c r="I2673" s="3">
        <v>25600</v>
      </c>
      <c r="J2673" s="3">
        <v>29400</v>
      </c>
      <c r="K2673" s="3">
        <v>26200</v>
      </c>
      <c r="L2673" s="3">
        <v>30100</v>
      </c>
      <c r="M2673" s="3">
        <v>26600</v>
      </c>
      <c r="N2673" s="3">
        <v>30100</v>
      </c>
      <c r="O2673" s="11">
        <v>29300</v>
      </c>
      <c r="P2673" s="11">
        <v>33000</v>
      </c>
      <c r="Q2673" s="11">
        <v>31400</v>
      </c>
      <c r="R2673" s="11">
        <v>35300</v>
      </c>
    </row>
    <row r="2674" spans="1:18" hidden="1">
      <c r="A2674" s="10" t="s">
        <v>4089</v>
      </c>
      <c r="B2674" s="10" t="str">
        <f t="shared" si="81"/>
        <v>YOME001</v>
      </c>
      <c r="C2674" s="4" t="s">
        <v>4090</v>
      </c>
      <c r="D2674" s="4" t="s">
        <v>84</v>
      </c>
      <c r="E2674" s="4" t="s">
        <v>4088</v>
      </c>
      <c r="F2674" s="4">
        <v>0.82799999999999996</v>
      </c>
      <c r="G2674" s="4">
        <v>30</v>
      </c>
      <c r="H2674" s="4" t="s">
        <v>22</v>
      </c>
      <c r="I2674" s="3">
        <v>25600</v>
      </c>
      <c r="J2674" s="3">
        <v>29400</v>
      </c>
      <c r="K2674" s="3">
        <v>26200</v>
      </c>
      <c r="L2674" s="3">
        <v>30100</v>
      </c>
      <c r="M2674" s="3">
        <v>26600</v>
      </c>
      <c r="N2674" s="3">
        <v>30100</v>
      </c>
      <c r="O2674" s="11">
        <v>29300</v>
      </c>
      <c r="P2674" s="11">
        <v>33000</v>
      </c>
      <c r="Q2674" s="11">
        <v>31400</v>
      </c>
      <c r="R2674" s="11">
        <v>35300</v>
      </c>
    </row>
    <row r="2675" spans="1:18" hidden="1">
      <c r="A2675" s="10" t="s">
        <v>4091</v>
      </c>
      <c r="B2675" s="10" t="str">
        <f t="shared" si="81"/>
        <v>YOME001</v>
      </c>
      <c r="C2675" s="4" t="s">
        <v>4092</v>
      </c>
      <c r="D2675" s="4" t="s">
        <v>84</v>
      </c>
      <c r="E2675" s="4" t="s">
        <v>4088</v>
      </c>
      <c r="F2675" s="4">
        <v>0.80700000000000005</v>
      </c>
      <c r="G2675" s="4">
        <v>30</v>
      </c>
      <c r="H2675" s="4" t="s">
        <v>22</v>
      </c>
      <c r="I2675" s="3">
        <v>25600</v>
      </c>
      <c r="J2675" s="3">
        <v>29400</v>
      </c>
      <c r="K2675" s="3">
        <v>26200</v>
      </c>
      <c r="L2675" s="3">
        <v>30100</v>
      </c>
      <c r="M2675" s="3">
        <v>26600</v>
      </c>
      <c r="N2675" s="3">
        <v>30100</v>
      </c>
      <c r="O2675" s="11">
        <v>29300</v>
      </c>
      <c r="P2675" s="11">
        <v>33000</v>
      </c>
      <c r="Q2675" s="11">
        <v>31400</v>
      </c>
      <c r="R2675" s="11">
        <v>35300</v>
      </c>
    </row>
    <row r="2676" spans="1:18" hidden="1">
      <c r="A2676" s="10" t="s">
        <v>4093</v>
      </c>
      <c r="B2676" s="10" t="str">
        <f t="shared" si="81"/>
        <v>YOME001</v>
      </c>
      <c r="C2676" s="4" t="s">
        <v>4094</v>
      </c>
      <c r="D2676" s="4" t="s">
        <v>84</v>
      </c>
      <c r="E2676" s="4" t="s">
        <v>4088</v>
      </c>
      <c r="F2676" s="4">
        <v>0.82799999999999996</v>
      </c>
      <c r="G2676" s="4">
        <v>30</v>
      </c>
      <c r="H2676" s="4" t="s">
        <v>22</v>
      </c>
      <c r="I2676" s="3">
        <v>25600</v>
      </c>
      <c r="J2676" s="3">
        <v>29400</v>
      </c>
      <c r="K2676" s="3">
        <v>26200</v>
      </c>
      <c r="L2676" s="3">
        <v>30100</v>
      </c>
      <c r="M2676" s="3">
        <v>26600</v>
      </c>
      <c r="N2676" s="3">
        <v>30100</v>
      </c>
      <c r="O2676" s="11">
        <v>29300</v>
      </c>
      <c r="P2676" s="11">
        <v>33000</v>
      </c>
      <c r="Q2676" s="11">
        <v>31400</v>
      </c>
      <c r="R2676" s="11">
        <v>35300</v>
      </c>
    </row>
    <row r="2677" spans="1:18" hidden="1">
      <c r="A2677" s="10" t="s">
        <v>4095</v>
      </c>
      <c r="B2677" s="10" t="str">
        <f t="shared" si="81"/>
        <v>YOME001</v>
      </c>
      <c r="C2677" s="4" t="s">
        <v>4096</v>
      </c>
      <c r="D2677" s="4" t="s">
        <v>84</v>
      </c>
      <c r="E2677" s="4" t="s">
        <v>4088</v>
      </c>
      <c r="F2677" s="4">
        <v>0.80700000000000005</v>
      </c>
      <c r="G2677" s="4">
        <v>30</v>
      </c>
      <c r="H2677" s="4" t="s">
        <v>22</v>
      </c>
      <c r="I2677" s="3">
        <v>25600</v>
      </c>
      <c r="J2677" s="3">
        <v>29400</v>
      </c>
      <c r="K2677" s="3">
        <v>26200</v>
      </c>
      <c r="L2677" s="3">
        <v>30100</v>
      </c>
      <c r="M2677" s="3">
        <v>26600</v>
      </c>
      <c r="N2677" s="3">
        <v>30100</v>
      </c>
      <c r="O2677" s="11">
        <v>29300</v>
      </c>
      <c r="P2677" s="11">
        <v>33000</v>
      </c>
      <c r="Q2677" s="11">
        <v>31400</v>
      </c>
      <c r="R2677" s="11">
        <v>35300</v>
      </c>
    </row>
    <row r="2678" spans="1:18" hidden="1">
      <c r="A2678" s="10" t="s">
        <v>4097</v>
      </c>
      <c r="B2678" s="10" t="str">
        <f t="shared" si="81"/>
        <v>YOME003</v>
      </c>
      <c r="C2678" s="4" t="s">
        <v>4087</v>
      </c>
      <c r="D2678" s="4" t="s">
        <v>84</v>
      </c>
      <c r="E2678" s="4" t="s">
        <v>4098</v>
      </c>
      <c r="F2678" s="4">
        <v>3.742</v>
      </c>
      <c r="G2678" s="4">
        <v>6</v>
      </c>
      <c r="H2678" s="4" t="s">
        <v>22</v>
      </c>
      <c r="I2678" s="3">
        <v>110700</v>
      </c>
      <c r="J2678" s="3">
        <v>127800</v>
      </c>
      <c r="K2678" s="3">
        <v>113500</v>
      </c>
      <c r="L2678" s="3">
        <v>130900</v>
      </c>
      <c r="M2678" s="3">
        <v>115200</v>
      </c>
      <c r="N2678" s="3">
        <v>130900</v>
      </c>
      <c r="O2678" s="11">
        <v>126700</v>
      </c>
      <c r="P2678" s="11">
        <v>143100</v>
      </c>
      <c r="Q2678" s="11">
        <v>135600</v>
      </c>
      <c r="R2678" s="11">
        <v>152700</v>
      </c>
    </row>
    <row r="2679" spans="1:18" hidden="1">
      <c r="A2679" s="10" t="s">
        <v>4099</v>
      </c>
      <c r="B2679" s="10" t="str">
        <f t="shared" si="81"/>
        <v>YOME003</v>
      </c>
      <c r="C2679" s="4" t="s">
        <v>4100</v>
      </c>
      <c r="D2679" s="4" t="s">
        <v>84</v>
      </c>
      <c r="E2679" s="4" t="s">
        <v>4098</v>
      </c>
      <c r="F2679" s="4">
        <v>3.7829999999999999</v>
      </c>
      <c r="G2679" s="4">
        <v>6</v>
      </c>
      <c r="H2679" s="4" t="s">
        <v>22</v>
      </c>
      <c r="I2679" s="3">
        <v>110700</v>
      </c>
      <c r="J2679" s="3">
        <v>127800</v>
      </c>
      <c r="K2679" s="3">
        <v>113500</v>
      </c>
      <c r="L2679" s="3">
        <v>130900</v>
      </c>
      <c r="M2679" s="3">
        <v>115200</v>
      </c>
      <c r="N2679" s="3">
        <v>130900</v>
      </c>
      <c r="O2679" s="11">
        <v>126700</v>
      </c>
      <c r="P2679" s="11">
        <v>143100</v>
      </c>
      <c r="Q2679" s="11">
        <v>135600</v>
      </c>
      <c r="R2679" s="11">
        <v>152700</v>
      </c>
    </row>
    <row r="2680" spans="1:18" hidden="1">
      <c r="A2680" s="10" t="s">
        <v>4101</v>
      </c>
      <c r="B2680" s="10" t="str">
        <f t="shared" si="81"/>
        <v>YOME003</v>
      </c>
      <c r="C2680" s="4" t="s">
        <v>4102</v>
      </c>
      <c r="D2680" s="4" t="s">
        <v>84</v>
      </c>
      <c r="E2680" s="4" t="s">
        <v>4098</v>
      </c>
      <c r="F2680" s="4">
        <v>3.6160000000000001</v>
      </c>
      <c r="G2680" s="4">
        <v>4</v>
      </c>
      <c r="H2680" s="4" t="s">
        <v>22</v>
      </c>
      <c r="I2680" s="3">
        <v>110700</v>
      </c>
      <c r="J2680" s="3">
        <v>127800</v>
      </c>
      <c r="K2680" s="3">
        <v>113500</v>
      </c>
      <c r="L2680" s="3">
        <v>130900</v>
      </c>
      <c r="M2680" s="3">
        <v>115200</v>
      </c>
      <c r="N2680" s="3">
        <v>130900</v>
      </c>
      <c r="O2680" s="11">
        <v>126700</v>
      </c>
      <c r="P2680" s="11">
        <v>143100</v>
      </c>
      <c r="Q2680" s="11">
        <v>135600</v>
      </c>
      <c r="R2680" s="11">
        <v>152700</v>
      </c>
    </row>
    <row r="2681" spans="1:18" hidden="1">
      <c r="A2681" s="10" t="s">
        <v>4103</v>
      </c>
      <c r="B2681" s="10" t="str">
        <f t="shared" si="81"/>
        <v>YOME003</v>
      </c>
      <c r="C2681" s="4" t="s">
        <v>4094</v>
      </c>
      <c r="D2681" s="4" t="s">
        <v>84</v>
      </c>
      <c r="E2681" s="4" t="s">
        <v>4098</v>
      </c>
      <c r="F2681" s="4">
        <v>3.7450000000000001</v>
      </c>
      <c r="G2681" s="4">
        <v>6</v>
      </c>
      <c r="H2681" s="4" t="s">
        <v>22</v>
      </c>
      <c r="I2681" s="3">
        <v>110700</v>
      </c>
      <c r="J2681" s="3">
        <v>127800</v>
      </c>
      <c r="K2681" s="3">
        <v>113500</v>
      </c>
      <c r="L2681" s="3">
        <v>130900</v>
      </c>
      <c r="M2681" s="3">
        <v>115200</v>
      </c>
      <c r="N2681" s="3">
        <v>130900</v>
      </c>
      <c r="O2681" s="11">
        <v>126700</v>
      </c>
      <c r="P2681" s="11">
        <v>143100</v>
      </c>
      <c r="Q2681" s="11">
        <v>135600</v>
      </c>
      <c r="R2681" s="11">
        <v>152700</v>
      </c>
    </row>
    <row r="2682" spans="1:18" hidden="1">
      <c r="A2682" s="10" t="s">
        <v>4104</v>
      </c>
      <c r="B2682" s="10" t="str">
        <f t="shared" si="81"/>
        <v>YOME003</v>
      </c>
      <c r="C2682" s="4" t="s">
        <v>4105</v>
      </c>
      <c r="D2682" s="4" t="s">
        <v>84</v>
      </c>
      <c r="E2682" s="4" t="s">
        <v>4098</v>
      </c>
      <c r="F2682" s="4">
        <v>3.7829999999999999</v>
      </c>
      <c r="G2682" s="4">
        <v>6</v>
      </c>
      <c r="H2682" s="4" t="s">
        <v>22</v>
      </c>
      <c r="I2682" s="3">
        <v>110700</v>
      </c>
      <c r="J2682" s="3">
        <v>127800</v>
      </c>
      <c r="K2682" s="3">
        <v>113500</v>
      </c>
      <c r="L2682" s="3">
        <v>130900</v>
      </c>
      <c r="M2682" s="3">
        <v>115200</v>
      </c>
      <c r="N2682" s="3">
        <v>130900</v>
      </c>
      <c r="O2682" s="11">
        <v>126700</v>
      </c>
      <c r="P2682" s="11">
        <v>143100</v>
      </c>
      <c r="Q2682" s="11">
        <v>135600</v>
      </c>
      <c r="R2682" s="11">
        <v>152700</v>
      </c>
    </row>
    <row r="2683" spans="1:18" hidden="1">
      <c r="A2683" s="10" t="s">
        <v>4106</v>
      </c>
      <c r="B2683" s="10" t="str">
        <f t="shared" si="81"/>
        <v>YOME003</v>
      </c>
      <c r="C2683" s="4" t="s">
        <v>4107</v>
      </c>
      <c r="D2683" s="4" t="s">
        <v>84</v>
      </c>
      <c r="E2683" s="4" t="s">
        <v>4098</v>
      </c>
      <c r="F2683" s="4">
        <v>3.6259999999999999</v>
      </c>
      <c r="G2683" s="4">
        <v>4</v>
      </c>
      <c r="H2683" s="4" t="s">
        <v>22</v>
      </c>
      <c r="I2683" s="3">
        <v>110700</v>
      </c>
      <c r="J2683" s="3">
        <v>127800</v>
      </c>
      <c r="K2683" s="3">
        <v>113500</v>
      </c>
      <c r="L2683" s="3">
        <v>130900</v>
      </c>
      <c r="M2683" s="3">
        <v>115200</v>
      </c>
      <c r="N2683" s="3">
        <v>130900</v>
      </c>
      <c r="O2683" s="11">
        <v>126700</v>
      </c>
      <c r="P2683" s="11">
        <v>143100</v>
      </c>
      <c r="Q2683" s="11">
        <v>135600</v>
      </c>
      <c r="R2683" s="11">
        <v>152700</v>
      </c>
    </row>
    <row r="2684" spans="1:18" hidden="1">
      <c r="A2684" s="10" t="s">
        <v>4108</v>
      </c>
      <c r="B2684" s="10" t="str">
        <f t="shared" si="81"/>
        <v>YORO004</v>
      </c>
      <c r="C2684" s="4" t="s">
        <v>4109</v>
      </c>
      <c r="D2684" s="4" t="s">
        <v>84</v>
      </c>
      <c r="E2684" s="4" t="s">
        <v>142</v>
      </c>
      <c r="F2684" s="4">
        <v>4.18</v>
      </c>
      <c r="G2684" s="4">
        <v>4</v>
      </c>
      <c r="H2684" s="4" t="s">
        <v>22</v>
      </c>
      <c r="I2684" s="15">
        <v>133300</v>
      </c>
      <c r="J2684" s="3">
        <v>152800</v>
      </c>
      <c r="K2684" s="18">
        <v>136700</v>
      </c>
      <c r="L2684" s="18">
        <v>156500</v>
      </c>
      <c r="M2684" s="3">
        <v>136700</v>
      </c>
      <c r="N2684" s="3">
        <v>156500</v>
      </c>
      <c r="O2684" s="3">
        <v>155800</v>
      </c>
      <c r="P2684" s="3">
        <v>176900</v>
      </c>
      <c r="Q2684" s="11">
        <v>163600</v>
      </c>
      <c r="R2684" s="11">
        <v>185400</v>
      </c>
    </row>
    <row r="2685" spans="1:18" hidden="1">
      <c r="A2685" s="10" t="s">
        <v>4110</v>
      </c>
      <c r="B2685" s="10" t="str">
        <f t="shared" si="81"/>
        <v>YORO004</v>
      </c>
      <c r="C2685" s="4" t="s">
        <v>4111</v>
      </c>
      <c r="D2685" s="4" t="s">
        <v>84</v>
      </c>
      <c r="E2685" s="4" t="s">
        <v>142</v>
      </c>
      <c r="F2685" s="4">
        <v>4.18</v>
      </c>
      <c r="G2685" s="4">
        <v>4</v>
      </c>
      <c r="H2685" s="4" t="s">
        <v>22</v>
      </c>
      <c r="I2685" s="15">
        <v>133300</v>
      </c>
      <c r="J2685" s="3">
        <v>152800</v>
      </c>
      <c r="K2685" s="18">
        <v>136700</v>
      </c>
      <c r="L2685" s="18">
        <v>156500</v>
      </c>
      <c r="M2685" s="3">
        <v>136700</v>
      </c>
      <c r="N2685" s="3">
        <v>156500</v>
      </c>
      <c r="O2685" s="3">
        <v>155800</v>
      </c>
      <c r="P2685" s="3">
        <v>176900</v>
      </c>
      <c r="Q2685" s="11">
        <v>163600</v>
      </c>
      <c r="R2685" s="11">
        <v>185400</v>
      </c>
    </row>
    <row r="2686" spans="1:18" hidden="1">
      <c r="A2686" s="10" t="s">
        <v>4112</v>
      </c>
      <c r="B2686" s="10" t="str">
        <f t="shared" si="81"/>
        <v>YORO004</v>
      </c>
      <c r="C2686" s="4" t="s">
        <v>4113</v>
      </c>
      <c r="D2686" s="4" t="s">
        <v>84</v>
      </c>
      <c r="E2686" s="4" t="s">
        <v>142</v>
      </c>
      <c r="F2686" s="4">
        <v>4.3879999999999999</v>
      </c>
      <c r="G2686" s="4">
        <v>4</v>
      </c>
      <c r="H2686" s="4" t="s">
        <v>22</v>
      </c>
      <c r="I2686" s="15">
        <v>133300</v>
      </c>
      <c r="J2686" s="3">
        <v>152800</v>
      </c>
      <c r="K2686" s="18">
        <v>136700</v>
      </c>
      <c r="L2686" s="18">
        <v>156500</v>
      </c>
      <c r="M2686" s="3">
        <v>136700</v>
      </c>
      <c r="N2686" s="3">
        <v>156500</v>
      </c>
      <c r="O2686" s="3">
        <v>155800</v>
      </c>
      <c r="P2686" s="3">
        <v>176900</v>
      </c>
      <c r="Q2686" s="11">
        <v>163600</v>
      </c>
      <c r="R2686" s="11">
        <v>185400</v>
      </c>
    </row>
    <row r="2687" spans="1:18" hidden="1">
      <c r="A2687" s="10" t="s">
        <v>4114</v>
      </c>
      <c r="B2687" s="10" t="str">
        <f t="shared" ref="B2687:B2750" si="84">LEFT(A2687,7)</f>
        <v>YORO004</v>
      </c>
      <c r="C2687" s="4" t="s">
        <v>4115</v>
      </c>
      <c r="D2687" s="4" t="s">
        <v>84</v>
      </c>
      <c r="E2687" s="4" t="s">
        <v>142</v>
      </c>
      <c r="F2687" s="4">
        <v>4.18</v>
      </c>
      <c r="G2687" s="4">
        <v>4</v>
      </c>
      <c r="H2687" s="4" t="s">
        <v>22</v>
      </c>
      <c r="I2687" s="15">
        <v>133300</v>
      </c>
      <c r="J2687" s="3">
        <v>152800</v>
      </c>
      <c r="K2687" s="18">
        <v>136700</v>
      </c>
      <c r="L2687" s="18">
        <v>156500</v>
      </c>
      <c r="M2687" s="3">
        <v>136700</v>
      </c>
      <c r="N2687" s="3">
        <v>156500</v>
      </c>
      <c r="O2687" s="3">
        <v>155800</v>
      </c>
      <c r="P2687" s="3">
        <v>176900</v>
      </c>
      <c r="Q2687" s="11">
        <v>163600</v>
      </c>
      <c r="R2687" s="11">
        <v>185400</v>
      </c>
    </row>
    <row r="2688" spans="1:18" hidden="1">
      <c r="A2688" s="10" t="s">
        <v>4116</v>
      </c>
      <c r="B2688" s="10" t="str">
        <f t="shared" si="84"/>
        <v>YORO004</v>
      </c>
      <c r="C2688" s="4" t="s">
        <v>4117</v>
      </c>
      <c r="D2688" s="4" t="s">
        <v>84</v>
      </c>
      <c r="E2688" s="4" t="s">
        <v>142</v>
      </c>
      <c r="F2688" s="4">
        <v>4.18</v>
      </c>
      <c r="G2688" s="4">
        <v>4</v>
      </c>
      <c r="H2688" s="4" t="s">
        <v>22</v>
      </c>
      <c r="I2688" s="15">
        <v>133300</v>
      </c>
      <c r="J2688" s="3">
        <v>152800</v>
      </c>
      <c r="K2688" s="18">
        <v>136700</v>
      </c>
      <c r="L2688" s="18">
        <v>156500</v>
      </c>
      <c r="M2688" s="3">
        <v>136700</v>
      </c>
      <c r="N2688" s="3">
        <v>156500</v>
      </c>
      <c r="O2688" s="3">
        <v>155800</v>
      </c>
      <c r="P2688" s="3">
        <v>176900</v>
      </c>
      <c r="Q2688" s="11">
        <v>163600</v>
      </c>
      <c r="R2688" s="11">
        <v>185400</v>
      </c>
    </row>
    <row r="2689" spans="1:18" hidden="1">
      <c r="A2689" s="10" t="s">
        <v>4118</v>
      </c>
      <c r="B2689" s="10" t="str">
        <f t="shared" si="84"/>
        <v>YORO004</v>
      </c>
      <c r="C2689" s="4" t="s">
        <v>4119</v>
      </c>
      <c r="D2689" s="4" t="s">
        <v>84</v>
      </c>
      <c r="E2689" s="4" t="s">
        <v>142</v>
      </c>
      <c r="F2689" s="4">
        <v>4.18</v>
      </c>
      <c r="G2689" s="4">
        <v>4</v>
      </c>
      <c r="H2689" s="4" t="s">
        <v>22</v>
      </c>
      <c r="I2689" s="15">
        <v>133300</v>
      </c>
      <c r="J2689" s="3">
        <v>152800</v>
      </c>
      <c r="K2689" s="18">
        <v>136700</v>
      </c>
      <c r="L2689" s="18">
        <v>156500</v>
      </c>
      <c r="M2689" s="3">
        <v>136700</v>
      </c>
      <c r="N2689" s="3">
        <v>156500</v>
      </c>
      <c r="O2689" s="3">
        <v>155800</v>
      </c>
      <c r="P2689" s="3">
        <v>176900</v>
      </c>
      <c r="Q2689" s="11">
        <v>163600</v>
      </c>
      <c r="R2689" s="11">
        <v>185400</v>
      </c>
    </row>
    <row r="2690" spans="1:18" hidden="1">
      <c r="A2690" s="10" t="s">
        <v>4120</v>
      </c>
      <c r="B2690" s="10" t="str">
        <f t="shared" si="84"/>
        <v>YORO004</v>
      </c>
      <c r="C2690" s="4" t="s">
        <v>4121</v>
      </c>
      <c r="D2690" s="4" t="s">
        <v>84</v>
      </c>
      <c r="E2690" s="4" t="s">
        <v>142</v>
      </c>
      <c r="F2690" s="4">
        <v>4.4379999999999997</v>
      </c>
      <c r="G2690" s="4">
        <v>4</v>
      </c>
      <c r="H2690" s="4" t="s">
        <v>22</v>
      </c>
      <c r="I2690" s="15">
        <v>133300</v>
      </c>
      <c r="J2690" s="3">
        <v>152800</v>
      </c>
      <c r="K2690" s="18">
        <v>136700</v>
      </c>
      <c r="L2690" s="18">
        <v>156500</v>
      </c>
      <c r="M2690" s="3">
        <v>136700</v>
      </c>
      <c r="N2690" s="3">
        <v>156500</v>
      </c>
      <c r="O2690" s="3">
        <v>155800</v>
      </c>
      <c r="P2690" s="3">
        <v>176900</v>
      </c>
      <c r="Q2690" s="11">
        <v>163600</v>
      </c>
      <c r="R2690" s="11">
        <v>185400</v>
      </c>
    </row>
    <row r="2691" spans="1:18" hidden="1">
      <c r="A2691" s="10" t="s">
        <v>4122</v>
      </c>
      <c r="B2691" s="10" t="str">
        <f t="shared" si="84"/>
        <v>YORO004</v>
      </c>
      <c r="C2691" s="4" t="s">
        <v>4123</v>
      </c>
      <c r="D2691" s="4" t="s">
        <v>84</v>
      </c>
      <c r="E2691" s="4" t="s">
        <v>142</v>
      </c>
      <c r="F2691" s="4">
        <v>4.18</v>
      </c>
      <c r="G2691" s="4">
        <v>4</v>
      </c>
      <c r="H2691" s="4" t="s">
        <v>22</v>
      </c>
      <c r="I2691" s="15">
        <v>133300</v>
      </c>
      <c r="J2691" s="3">
        <v>152800</v>
      </c>
      <c r="K2691" s="18">
        <v>136700</v>
      </c>
      <c r="L2691" s="18">
        <v>156500</v>
      </c>
      <c r="M2691" s="3">
        <v>136700</v>
      </c>
      <c r="N2691" s="3">
        <v>156500</v>
      </c>
      <c r="O2691" s="3">
        <v>155800</v>
      </c>
      <c r="P2691" s="3">
        <v>176900</v>
      </c>
      <c r="Q2691" s="11">
        <v>163600</v>
      </c>
      <c r="R2691" s="11">
        <v>185400</v>
      </c>
    </row>
    <row r="2692" spans="1:18" hidden="1">
      <c r="A2692" s="10" t="s">
        <v>4124</v>
      </c>
      <c r="B2692" s="10" t="str">
        <f t="shared" si="84"/>
        <v>YORO004</v>
      </c>
      <c r="C2692" s="4" t="s">
        <v>4125</v>
      </c>
      <c r="D2692" s="4" t="s">
        <v>84</v>
      </c>
      <c r="E2692" s="4" t="s">
        <v>142</v>
      </c>
      <c r="F2692" s="4">
        <v>4.18</v>
      </c>
      <c r="G2692" s="4">
        <v>4</v>
      </c>
      <c r="H2692" s="4" t="s">
        <v>22</v>
      </c>
      <c r="I2692" s="15">
        <v>133300</v>
      </c>
      <c r="J2692" s="3">
        <v>152800</v>
      </c>
      <c r="K2692" s="18">
        <v>136700</v>
      </c>
      <c r="L2692" s="18">
        <v>156500</v>
      </c>
      <c r="M2692" s="3">
        <v>136700</v>
      </c>
      <c r="N2692" s="3">
        <v>156500</v>
      </c>
      <c r="O2692" s="3">
        <v>155800</v>
      </c>
      <c r="P2692" s="3">
        <v>176900</v>
      </c>
      <c r="Q2692" s="11">
        <v>163600</v>
      </c>
      <c r="R2692" s="11">
        <v>185400</v>
      </c>
    </row>
    <row r="2693" spans="1:18" hidden="1">
      <c r="A2693" s="10" t="s">
        <v>4126</v>
      </c>
      <c r="B2693" s="10" t="str">
        <f t="shared" si="84"/>
        <v>YORO004</v>
      </c>
      <c r="C2693" s="4" t="s">
        <v>4127</v>
      </c>
      <c r="D2693" s="4" t="s">
        <v>84</v>
      </c>
      <c r="E2693" s="4" t="s">
        <v>142</v>
      </c>
      <c r="F2693" s="4">
        <v>4.18</v>
      </c>
      <c r="G2693" s="4">
        <v>4</v>
      </c>
      <c r="H2693" s="4" t="s">
        <v>22</v>
      </c>
      <c r="I2693" s="15">
        <v>133300</v>
      </c>
      <c r="J2693" s="3">
        <v>152800</v>
      </c>
      <c r="K2693" s="18">
        <v>136700</v>
      </c>
      <c r="L2693" s="18">
        <v>156500</v>
      </c>
      <c r="M2693" s="3">
        <v>136700</v>
      </c>
      <c r="N2693" s="3">
        <v>156500</v>
      </c>
      <c r="O2693" s="3">
        <v>155800</v>
      </c>
      <c r="P2693" s="3">
        <v>176900</v>
      </c>
      <c r="Q2693" s="11">
        <v>163600</v>
      </c>
      <c r="R2693" s="11">
        <v>185400</v>
      </c>
    </row>
    <row r="2694" spans="1:18" hidden="1">
      <c r="A2694" s="10" t="s">
        <v>4128</v>
      </c>
      <c r="B2694" s="10" t="str">
        <f t="shared" si="84"/>
        <v>YORO004</v>
      </c>
      <c r="C2694" s="4" t="s">
        <v>4129</v>
      </c>
      <c r="D2694" s="4" t="s">
        <v>84</v>
      </c>
      <c r="E2694" s="4" t="s">
        <v>142</v>
      </c>
      <c r="F2694" s="4">
        <v>4.18</v>
      </c>
      <c r="G2694" s="4">
        <v>4</v>
      </c>
      <c r="H2694" s="4" t="s">
        <v>22</v>
      </c>
      <c r="I2694" s="15">
        <v>133300</v>
      </c>
      <c r="J2694" s="3">
        <v>152800</v>
      </c>
      <c r="K2694" s="18">
        <v>136700</v>
      </c>
      <c r="L2694" s="18">
        <v>156500</v>
      </c>
      <c r="M2694" s="3">
        <v>136700</v>
      </c>
      <c r="N2694" s="3">
        <v>156500</v>
      </c>
      <c r="O2694" s="3">
        <v>155800</v>
      </c>
      <c r="P2694" s="3">
        <v>176900</v>
      </c>
      <c r="Q2694" s="11">
        <v>163600</v>
      </c>
      <c r="R2694" s="11">
        <v>185400</v>
      </c>
    </row>
    <row r="2695" spans="1:18" hidden="1">
      <c r="A2695" s="10" t="s">
        <v>4130</v>
      </c>
      <c r="B2695" s="10" t="str">
        <f t="shared" si="84"/>
        <v>YORO004</v>
      </c>
      <c r="C2695" s="4" t="s">
        <v>4131</v>
      </c>
      <c r="D2695" s="4" t="s">
        <v>84</v>
      </c>
      <c r="E2695" s="4" t="s">
        <v>142</v>
      </c>
      <c r="F2695" s="4">
        <v>4.18</v>
      </c>
      <c r="G2695" s="4">
        <v>4</v>
      </c>
      <c r="H2695" s="4" t="s">
        <v>22</v>
      </c>
      <c r="I2695" s="15">
        <v>133300</v>
      </c>
      <c r="J2695" s="3">
        <v>152800</v>
      </c>
      <c r="K2695" s="18">
        <v>136700</v>
      </c>
      <c r="L2695" s="18">
        <v>156500</v>
      </c>
      <c r="M2695" s="3">
        <v>136700</v>
      </c>
      <c r="N2695" s="3">
        <v>156500</v>
      </c>
      <c r="O2695" s="3">
        <v>155800</v>
      </c>
      <c r="P2695" s="3">
        <v>176900</v>
      </c>
      <c r="Q2695" s="11">
        <v>163600</v>
      </c>
      <c r="R2695" s="11">
        <v>185400</v>
      </c>
    </row>
    <row r="2696" spans="1:18" hidden="1">
      <c r="A2696" s="10" t="s">
        <v>4132</v>
      </c>
      <c r="B2696" s="10" t="str">
        <f t="shared" si="84"/>
        <v>YORO004</v>
      </c>
      <c r="C2696" s="4" t="s">
        <v>4133</v>
      </c>
      <c r="D2696" s="4" t="s">
        <v>84</v>
      </c>
      <c r="E2696" s="4" t="s">
        <v>142</v>
      </c>
      <c r="F2696" s="4">
        <v>4.3879999999999999</v>
      </c>
      <c r="G2696" s="4">
        <v>4</v>
      </c>
      <c r="H2696" s="4" t="s">
        <v>22</v>
      </c>
      <c r="I2696" s="15">
        <v>133300</v>
      </c>
      <c r="J2696" s="3">
        <v>152800</v>
      </c>
      <c r="K2696" s="18">
        <v>136700</v>
      </c>
      <c r="L2696" s="18">
        <v>156500</v>
      </c>
      <c r="M2696" s="3">
        <v>136700</v>
      </c>
      <c r="N2696" s="3">
        <v>156500</v>
      </c>
      <c r="O2696" s="3">
        <v>155800</v>
      </c>
      <c r="P2696" s="3">
        <v>176900</v>
      </c>
      <c r="Q2696" s="11">
        <v>163600</v>
      </c>
      <c r="R2696" s="11">
        <v>185400</v>
      </c>
    </row>
    <row r="2697" spans="1:18" hidden="1">
      <c r="A2697" s="10" t="s">
        <v>4134</v>
      </c>
      <c r="B2697" s="10" t="str">
        <f t="shared" si="84"/>
        <v>YORO004</v>
      </c>
      <c r="C2697" s="4" t="s">
        <v>4135</v>
      </c>
      <c r="D2697" s="4" t="s">
        <v>84</v>
      </c>
      <c r="E2697" s="4" t="s">
        <v>142</v>
      </c>
      <c r="F2697" s="4">
        <v>4.18</v>
      </c>
      <c r="G2697" s="4">
        <v>4</v>
      </c>
      <c r="H2697" s="4" t="s">
        <v>22</v>
      </c>
      <c r="I2697" s="15">
        <v>133300</v>
      </c>
      <c r="J2697" s="3">
        <v>152800</v>
      </c>
      <c r="K2697" s="18">
        <v>136700</v>
      </c>
      <c r="L2697" s="18">
        <v>156500</v>
      </c>
      <c r="M2697" s="3">
        <v>136700</v>
      </c>
      <c r="N2697" s="3">
        <v>156500</v>
      </c>
      <c r="O2697" s="3">
        <v>155800</v>
      </c>
      <c r="P2697" s="3">
        <v>176900</v>
      </c>
      <c r="Q2697" s="11">
        <v>163600</v>
      </c>
      <c r="R2697" s="11">
        <v>185400</v>
      </c>
    </row>
    <row r="2698" spans="1:18" hidden="1">
      <c r="A2698" s="10" t="s">
        <v>4136</v>
      </c>
      <c r="B2698" s="10" t="str">
        <f t="shared" si="84"/>
        <v>YORO004</v>
      </c>
      <c r="C2698" s="4" t="s">
        <v>4137</v>
      </c>
      <c r="D2698" s="4" t="s">
        <v>84</v>
      </c>
      <c r="E2698" s="4" t="s">
        <v>142</v>
      </c>
      <c r="F2698" s="4">
        <v>4.3879999999999999</v>
      </c>
      <c r="G2698" s="4">
        <v>4</v>
      </c>
      <c r="H2698" s="4" t="s">
        <v>22</v>
      </c>
      <c r="I2698" s="15">
        <v>133300</v>
      </c>
      <c r="J2698" s="3">
        <v>152800</v>
      </c>
      <c r="K2698" s="18">
        <v>136700</v>
      </c>
      <c r="L2698" s="18">
        <v>156500</v>
      </c>
      <c r="M2698" s="3">
        <v>136700</v>
      </c>
      <c r="N2698" s="3">
        <v>156500</v>
      </c>
      <c r="O2698" s="3">
        <v>155800</v>
      </c>
      <c r="P2698" s="3">
        <v>176900</v>
      </c>
      <c r="Q2698" s="11">
        <v>163600</v>
      </c>
      <c r="R2698" s="11">
        <v>185400</v>
      </c>
    </row>
    <row r="2699" spans="1:18" hidden="1">
      <c r="A2699" s="10" t="s">
        <v>4138</v>
      </c>
      <c r="B2699" s="10" t="str">
        <f t="shared" si="84"/>
        <v>YORO004</v>
      </c>
      <c r="C2699" s="4" t="s">
        <v>4139</v>
      </c>
      <c r="D2699" s="4" t="s">
        <v>84</v>
      </c>
      <c r="E2699" s="4" t="s">
        <v>142</v>
      </c>
      <c r="F2699" s="4">
        <v>4.3879999999999999</v>
      </c>
      <c r="G2699" s="4">
        <v>4</v>
      </c>
      <c r="H2699" s="4" t="s">
        <v>22</v>
      </c>
      <c r="I2699" s="15">
        <v>133300</v>
      </c>
      <c r="J2699" s="3">
        <v>152800</v>
      </c>
      <c r="K2699" s="18">
        <v>136700</v>
      </c>
      <c r="L2699" s="18">
        <v>156500</v>
      </c>
      <c r="M2699" s="3">
        <v>136700</v>
      </c>
      <c r="N2699" s="3">
        <v>156500</v>
      </c>
      <c r="O2699" s="3">
        <v>155800</v>
      </c>
      <c r="P2699" s="3">
        <v>176900</v>
      </c>
      <c r="Q2699" s="11">
        <v>163600</v>
      </c>
      <c r="R2699" s="11">
        <v>185400</v>
      </c>
    </row>
    <row r="2700" spans="1:18" hidden="1">
      <c r="A2700" s="10" t="s">
        <v>4140</v>
      </c>
      <c r="B2700" s="10" t="str">
        <f t="shared" si="84"/>
        <v>YORO004</v>
      </c>
      <c r="C2700" s="4" t="s">
        <v>4141</v>
      </c>
      <c r="D2700" s="4" t="s">
        <v>84</v>
      </c>
      <c r="E2700" s="4" t="s">
        <v>142</v>
      </c>
      <c r="F2700" s="4">
        <v>4.18</v>
      </c>
      <c r="G2700" s="4">
        <v>4</v>
      </c>
      <c r="H2700" s="4" t="s">
        <v>22</v>
      </c>
      <c r="I2700" s="15">
        <v>133300</v>
      </c>
      <c r="J2700" s="3">
        <v>152800</v>
      </c>
      <c r="K2700" s="18">
        <v>136700</v>
      </c>
      <c r="L2700" s="18">
        <v>156500</v>
      </c>
      <c r="M2700" s="3">
        <v>136700</v>
      </c>
      <c r="N2700" s="3">
        <v>156500</v>
      </c>
      <c r="O2700" s="3">
        <v>155800</v>
      </c>
      <c r="P2700" s="3">
        <v>176900</v>
      </c>
      <c r="Q2700" s="11">
        <v>163600</v>
      </c>
      <c r="R2700" s="11">
        <v>185400</v>
      </c>
    </row>
    <row r="2701" spans="1:18" hidden="1">
      <c r="A2701" s="10" t="s">
        <v>4142</v>
      </c>
      <c r="B2701" s="10" t="str">
        <f t="shared" si="84"/>
        <v>YORO004</v>
      </c>
      <c r="C2701" s="4" t="s">
        <v>4143</v>
      </c>
      <c r="D2701" s="4" t="s">
        <v>84</v>
      </c>
      <c r="E2701" s="4" t="s">
        <v>142</v>
      </c>
      <c r="F2701" s="4">
        <v>4.18</v>
      </c>
      <c r="G2701" s="4">
        <v>4</v>
      </c>
      <c r="H2701" s="4" t="s">
        <v>22</v>
      </c>
      <c r="I2701" s="15">
        <v>133300</v>
      </c>
      <c r="J2701" s="3">
        <v>152800</v>
      </c>
      <c r="K2701" s="18">
        <v>136700</v>
      </c>
      <c r="L2701" s="18">
        <v>156500</v>
      </c>
      <c r="M2701" s="3">
        <v>136700</v>
      </c>
      <c r="N2701" s="3">
        <v>156500</v>
      </c>
      <c r="O2701" s="3">
        <v>155800</v>
      </c>
      <c r="P2701" s="3">
        <v>176900</v>
      </c>
      <c r="Q2701" s="11">
        <v>163600</v>
      </c>
      <c r="R2701" s="11">
        <v>185400</v>
      </c>
    </row>
    <row r="2702" spans="1:18" hidden="1">
      <c r="A2702" s="10" t="s">
        <v>4144</v>
      </c>
      <c r="B2702" s="10" t="str">
        <f t="shared" si="84"/>
        <v>YORO004</v>
      </c>
      <c r="C2702" s="4" t="s">
        <v>4145</v>
      </c>
      <c r="D2702" s="4" t="s">
        <v>84</v>
      </c>
      <c r="E2702" s="4" t="s">
        <v>142</v>
      </c>
      <c r="F2702" s="4">
        <v>4.18</v>
      </c>
      <c r="G2702" s="4">
        <v>4</v>
      </c>
      <c r="H2702" s="4" t="s">
        <v>22</v>
      </c>
      <c r="I2702" s="15">
        <v>133300</v>
      </c>
      <c r="J2702" s="3">
        <v>152800</v>
      </c>
      <c r="K2702" s="18">
        <v>136700</v>
      </c>
      <c r="L2702" s="18">
        <v>156500</v>
      </c>
      <c r="M2702" s="3">
        <v>136700</v>
      </c>
      <c r="N2702" s="3">
        <v>156500</v>
      </c>
      <c r="O2702" s="3">
        <v>155800</v>
      </c>
      <c r="P2702" s="3">
        <v>176900</v>
      </c>
      <c r="Q2702" s="11">
        <v>163600</v>
      </c>
      <c r="R2702" s="11">
        <v>185400</v>
      </c>
    </row>
    <row r="2703" spans="1:18" hidden="1">
      <c r="A2703" s="10" t="s">
        <v>4146</v>
      </c>
      <c r="B2703" s="10" t="str">
        <f t="shared" si="84"/>
        <v>YORO004</v>
      </c>
      <c r="C2703" s="4" t="s">
        <v>4147</v>
      </c>
      <c r="D2703" s="4" t="s">
        <v>84</v>
      </c>
      <c r="E2703" s="4" t="s">
        <v>142</v>
      </c>
      <c r="F2703" s="4">
        <v>4.18</v>
      </c>
      <c r="G2703" s="4">
        <v>4</v>
      </c>
      <c r="H2703" s="4" t="s">
        <v>22</v>
      </c>
      <c r="I2703" s="15">
        <v>133300</v>
      </c>
      <c r="J2703" s="3">
        <v>152800</v>
      </c>
      <c r="K2703" s="18">
        <v>136700</v>
      </c>
      <c r="L2703" s="18">
        <v>156500</v>
      </c>
      <c r="M2703" s="3">
        <v>136700</v>
      </c>
      <c r="N2703" s="3">
        <v>156500</v>
      </c>
      <c r="O2703" s="3">
        <v>155800</v>
      </c>
      <c r="P2703" s="3">
        <v>176900</v>
      </c>
      <c r="Q2703" s="11">
        <v>163600</v>
      </c>
      <c r="R2703" s="11">
        <v>185400</v>
      </c>
    </row>
    <row r="2704" spans="1:18" hidden="1">
      <c r="A2704" s="10" t="s">
        <v>4148</v>
      </c>
      <c r="B2704" s="10" t="str">
        <f t="shared" si="84"/>
        <v>YORO004</v>
      </c>
      <c r="C2704" s="4" t="s">
        <v>4149</v>
      </c>
      <c r="D2704" s="4" t="s">
        <v>84</v>
      </c>
      <c r="E2704" s="4" t="s">
        <v>142</v>
      </c>
      <c r="F2704" s="4">
        <v>4.18</v>
      </c>
      <c r="G2704" s="4">
        <v>4</v>
      </c>
      <c r="H2704" s="4" t="s">
        <v>22</v>
      </c>
      <c r="I2704" s="15">
        <v>133300</v>
      </c>
      <c r="J2704" s="3">
        <v>152800</v>
      </c>
      <c r="K2704" s="18">
        <v>136700</v>
      </c>
      <c r="L2704" s="18">
        <v>156500</v>
      </c>
      <c r="M2704" s="3">
        <v>136700</v>
      </c>
      <c r="N2704" s="3">
        <v>156500</v>
      </c>
      <c r="O2704" s="3">
        <v>155800</v>
      </c>
      <c r="P2704" s="3">
        <v>176900</v>
      </c>
      <c r="Q2704" s="11">
        <v>163600</v>
      </c>
      <c r="R2704" s="11">
        <v>185400</v>
      </c>
    </row>
    <row r="2705" spans="1:18" hidden="1">
      <c r="A2705" s="10" t="s">
        <v>4150</v>
      </c>
      <c r="B2705" s="10" t="str">
        <f t="shared" si="84"/>
        <v>YORO004</v>
      </c>
      <c r="C2705" s="4" t="s">
        <v>4151</v>
      </c>
      <c r="D2705" s="4" t="s">
        <v>84</v>
      </c>
      <c r="E2705" s="4" t="s">
        <v>142</v>
      </c>
      <c r="F2705" s="4">
        <v>4.18</v>
      </c>
      <c r="G2705" s="4">
        <v>4</v>
      </c>
      <c r="H2705" s="4" t="s">
        <v>22</v>
      </c>
      <c r="I2705" s="15">
        <v>133300</v>
      </c>
      <c r="J2705" s="3">
        <v>152800</v>
      </c>
      <c r="K2705" s="18">
        <v>136700</v>
      </c>
      <c r="L2705" s="18">
        <v>156500</v>
      </c>
      <c r="M2705" s="3">
        <v>136700</v>
      </c>
      <c r="N2705" s="3">
        <v>156500</v>
      </c>
      <c r="O2705" s="3">
        <v>155800</v>
      </c>
      <c r="P2705" s="3">
        <v>176900</v>
      </c>
      <c r="Q2705" s="11">
        <v>163600</v>
      </c>
      <c r="R2705" s="11">
        <v>185400</v>
      </c>
    </row>
    <row r="2706" spans="1:18" hidden="1">
      <c r="A2706" s="4" t="s">
        <v>4152</v>
      </c>
      <c r="B2706" s="10" t="str">
        <f t="shared" si="84"/>
        <v>YORO004</v>
      </c>
      <c r="C2706" s="4" t="s">
        <v>4153</v>
      </c>
      <c r="D2706" s="4" t="s">
        <v>84</v>
      </c>
      <c r="E2706" s="4" t="s">
        <v>142</v>
      </c>
      <c r="F2706" s="4">
        <v>4.18</v>
      </c>
      <c r="G2706" s="4">
        <v>4</v>
      </c>
      <c r="H2706" s="4" t="s">
        <v>22</v>
      </c>
      <c r="I2706" s="15">
        <v>133300</v>
      </c>
      <c r="J2706" s="3">
        <v>152800</v>
      </c>
      <c r="K2706" s="18">
        <v>136700</v>
      </c>
      <c r="L2706" s="18">
        <v>156500</v>
      </c>
      <c r="M2706" s="3">
        <v>136700</v>
      </c>
      <c r="N2706" s="3">
        <v>156500</v>
      </c>
      <c r="O2706" s="3">
        <v>155800</v>
      </c>
      <c r="P2706" s="3">
        <v>176900</v>
      </c>
      <c r="Q2706" s="11">
        <v>163600</v>
      </c>
      <c r="R2706" s="11">
        <v>185400</v>
      </c>
    </row>
    <row r="2707" spans="1:18" hidden="1">
      <c r="A2707" s="10" t="s">
        <v>4154</v>
      </c>
      <c r="B2707" s="10" t="str">
        <f t="shared" si="84"/>
        <v>YORO020</v>
      </c>
      <c r="C2707" s="4" t="s">
        <v>4155</v>
      </c>
      <c r="D2707" s="4" t="s">
        <v>84</v>
      </c>
      <c r="E2707" s="4" t="s">
        <v>146</v>
      </c>
      <c r="F2707" s="4">
        <v>21.07</v>
      </c>
      <c r="G2707" s="4">
        <v>1</v>
      </c>
      <c r="H2707" s="4" t="s">
        <v>147</v>
      </c>
      <c r="I2707" s="15">
        <v>603000</v>
      </c>
      <c r="J2707" s="3">
        <v>695000</v>
      </c>
      <c r="K2707" s="18">
        <v>618100</v>
      </c>
      <c r="L2707" s="18">
        <v>711500</v>
      </c>
      <c r="M2707" s="3">
        <v>618100</v>
      </c>
      <c r="N2707" s="3">
        <v>711500</v>
      </c>
      <c r="O2707" s="3">
        <v>704600</v>
      </c>
      <c r="P2707" s="3">
        <v>804600</v>
      </c>
      <c r="Q2707" s="11">
        <v>739800</v>
      </c>
      <c r="R2707" s="11">
        <v>842600</v>
      </c>
    </row>
    <row r="2708" spans="1:18" hidden="1">
      <c r="A2708" s="10" t="s">
        <v>4156</v>
      </c>
      <c r="B2708" s="10" t="str">
        <f t="shared" si="84"/>
        <v>YORO020</v>
      </c>
      <c r="C2708" s="4" t="s">
        <v>4111</v>
      </c>
      <c r="D2708" s="4" t="s">
        <v>84</v>
      </c>
      <c r="E2708" s="4" t="s">
        <v>146</v>
      </c>
      <c r="F2708" s="4">
        <v>21.07</v>
      </c>
      <c r="G2708" s="4">
        <v>1</v>
      </c>
      <c r="H2708" s="4" t="s">
        <v>147</v>
      </c>
      <c r="I2708" s="15">
        <v>603000</v>
      </c>
      <c r="J2708" s="3">
        <v>695000</v>
      </c>
      <c r="K2708" s="18">
        <v>618100</v>
      </c>
      <c r="L2708" s="18">
        <v>711500</v>
      </c>
      <c r="M2708" s="3">
        <v>618100</v>
      </c>
      <c r="N2708" s="3">
        <v>711500</v>
      </c>
      <c r="O2708" s="3">
        <v>704600</v>
      </c>
      <c r="P2708" s="3">
        <v>804600</v>
      </c>
      <c r="Q2708" s="11">
        <v>739800</v>
      </c>
      <c r="R2708" s="11">
        <v>842600</v>
      </c>
    </row>
    <row r="2709" spans="1:18" hidden="1">
      <c r="A2709" s="10" t="s">
        <v>4157</v>
      </c>
      <c r="B2709" s="10" t="str">
        <f t="shared" si="84"/>
        <v>YORO020</v>
      </c>
      <c r="C2709" s="4" t="s">
        <v>4113</v>
      </c>
      <c r="D2709" s="4" t="s">
        <v>84</v>
      </c>
      <c r="E2709" s="4" t="s">
        <v>146</v>
      </c>
      <c r="F2709" s="4">
        <v>21.07</v>
      </c>
      <c r="G2709" s="4">
        <v>1</v>
      </c>
      <c r="H2709" s="4" t="s">
        <v>147</v>
      </c>
      <c r="I2709" s="15">
        <v>603000</v>
      </c>
      <c r="J2709" s="3">
        <v>695000</v>
      </c>
      <c r="K2709" s="18">
        <v>618100</v>
      </c>
      <c r="L2709" s="18">
        <v>711500</v>
      </c>
      <c r="M2709" s="3">
        <v>618100</v>
      </c>
      <c r="N2709" s="3">
        <v>711500</v>
      </c>
      <c r="O2709" s="3">
        <v>704600</v>
      </c>
      <c r="P2709" s="3">
        <v>804600</v>
      </c>
      <c r="Q2709" s="11">
        <v>739800</v>
      </c>
      <c r="R2709" s="11">
        <v>842600</v>
      </c>
    </row>
    <row r="2710" spans="1:18" hidden="1">
      <c r="A2710" s="10" t="s">
        <v>4158</v>
      </c>
      <c r="B2710" s="10" t="str">
        <f t="shared" si="84"/>
        <v>YORO020</v>
      </c>
      <c r="C2710" s="4" t="s">
        <v>4115</v>
      </c>
      <c r="D2710" s="4" t="s">
        <v>84</v>
      </c>
      <c r="E2710" s="4" t="s">
        <v>146</v>
      </c>
      <c r="F2710" s="4">
        <v>21.15</v>
      </c>
      <c r="G2710" s="4">
        <v>1</v>
      </c>
      <c r="H2710" s="4" t="s">
        <v>147</v>
      </c>
      <c r="I2710" s="15">
        <v>603000</v>
      </c>
      <c r="J2710" s="3">
        <v>695000</v>
      </c>
      <c r="K2710" s="18">
        <v>618100</v>
      </c>
      <c r="L2710" s="18">
        <v>711500</v>
      </c>
      <c r="M2710" s="3">
        <v>618100</v>
      </c>
      <c r="N2710" s="3">
        <v>711500</v>
      </c>
      <c r="O2710" s="3">
        <v>704600</v>
      </c>
      <c r="P2710" s="3">
        <v>804600</v>
      </c>
      <c r="Q2710" s="11">
        <v>739800</v>
      </c>
      <c r="R2710" s="11">
        <v>842600</v>
      </c>
    </row>
    <row r="2711" spans="1:18" hidden="1">
      <c r="A2711" s="10" t="s">
        <v>4159</v>
      </c>
      <c r="B2711" s="10" t="str">
        <f t="shared" si="84"/>
        <v>YORO020</v>
      </c>
      <c r="C2711" s="4" t="s">
        <v>4117</v>
      </c>
      <c r="D2711" s="4" t="s">
        <v>84</v>
      </c>
      <c r="E2711" s="4" t="s">
        <v>146</v>
      </c>
      <c r="F2711" s="4">
        <v>21.07</v>
      </c>
      <c r="G2711" s="4">
        <v>1</v>
      </c>
      <c r="H2711" s="4" t="s">
        <v>147</v>
      </c>
      <c r="I2711" s="15">
        <v>603000</v>
      </c>
      <c r="J2711" s="3">
        <v>695000</v>
      </c>
      <c r="K2711" s="18">
        <v>618100</v>
      </c>
      <c r="L2711" s="18">
        <v>711500</v>
      </c>
      <c r="M2711" s="3">
        <v>618100</v>
      </c>
      <c r="N2711" s="3">
        <v>711500</v>
      </c>
      <c r="O2711" s="3">
        <v>704600</v>
      </c>
      <c r="P2711" s="3">
        <v>804600</v>
      </c>
      <c r="Q2711" s="11">
        <v>739800</v>
      </c>
      <c r="R2711" s="11">
        <v>842600</v>
      </c>
    </row>
    <row r="2712" spans="1:18" hidden="1">
      <c r="A2712" s="10" t="s">
        <v>4160</v>
      </c>
      <c r="B2712" s="10" t="str">
        <f t="shared" si="84"/>
        <v>YORO020</v>
      </c>
      <c r="C2712" s="4" t="s">
        <v>4119</v>
      </c>
      <c r="D2712" s="4" t="s">
        <v>84</v>
      </c>
      <c r="E2712" s="4" t="s">
        <v>146</v>
      </c>
      <c r="F2712" s="4">
        <v>21.07</v>
      </c>
      <c r="G2712" s="4">
        <v>1</v>
      </c>
      <c r="H2712" s="4" t="s">
        <v>147</v>
      </c>
      <c r="I2712" s="15">
        <v>603000</v>
      </c>
      <c r="J2712" s="3">
        <v>695000</v>
      </c>
      <c r="K2712" s="18">
        <v>618100</v>
      </c>
      <c r="L2712" s="18">
        <v>711500</v>
      </c>
      <c r="M2712" s="3">
        <v>618100</v>
      </c>
      <c r="N2712" s="3">
        <v>711500</v>
      </c>
      <c r="O2712" s="3">
        <v>704600</v>
      </c>
      <c r="P2712" s="3">
        <v>804600</v>
      </c>
      <c r="Q2712" s="11">
        <v>739800</v>
      </c>
      <c r="R2712" s="11">
        <v>842600</v>
      </c>
    </row>
    <row r="2713" spans="1:18" hidden="1">
      <c r="A2713" s="10" t="s">
        <v>4161</v>
      </c>
      <c r="B2713" s="10" t="str">
        <f t="shared" si="84"/>
        <v>YORO020</v>
      </c>
      <c r="C2713" s="4" t="s">
        <v>4125</v>
      </c>
      <c r="D2713" s="4" t="s">
        <v>84</v>
      </c>
      <c r="E2713" s="4" t="s">
        <v>146</v>
      </c>
      <c r="F2713" s="4">
        <v>21.07</v>
      </c>
      <c r="G2713" s="4">
        <v>1</v>
      </c>
      <c r="H2713" s="4" t="s">
        <v>147</v>
      </c>
      <c r="I2713" s="15">
        <v>603000</v>
      </c>
      <c r="J2713" s="3">
        <v>695000</v>
      </c>
      <c r="K2713" s="18">
        <v>618100</v>
      </c>
      <c r="L2713" s="18">
        <v>711500</v>
      </c>
      <c r="M2713" s="3">
        <v>618100</v>
      </c>
      <c r="N2713" s="3">
        <v>711500</v>
      </c>
      <c r="O2713" s="3">
        <v>704600</v>
      </c>
      <c r="P2713" s="3">
        <v>804600</v>
      </c>
      <c r="Q2713" s="11">
        <v>739800</v>
      </c>
      <c r="R2713" s="11">
        <v>842600</v>
      </c>
    </row>
    <row r="2714" spans="1:18" hidden="1">
      <c r="A2714" s="10" t="s">
        <v>4162</v>
      </c>
      <c r="B2714" s="10" t="str">
        <f t="shared" si="84"/>
        <v>YORO020</v>
      </c>
      <c r="C2714" s="4" t="s">
        <v>4163</v>
      </c>
      <c r="D2714" s="4" t="s">
        <v>84</v>
      </c>
      <c r="E2714" s="4" t="s">
        <v>146</v>
      </c>
      <c r="F2714" s="4">
        <v>21.07</v>
      </c>
      <c r="G2714" s="4">
        <v>1</v>
      </c>
      <c r="H2714" s="4" t="s">
        <v>147</v>
      </c>
      <c r="I2714" s="15">
        <v>603000</v>
      </c>
      <c r="J2714" s="3">
        <v>695000</v>
      </c>
      <c r="K2714" s="18">
        <v>618100</v>
      </c>
      <c r="L2714" s="18">
        <v>711500</v>
      </c>
      <c r="M2714" s="3">
        <v>618100</v>
      </c>
      <c r="N2714" s="3">
        <v>711500</v>
      </c>
      <c r="O2714" s="3">
        <v>704600</v>
      </c>
      <c r="P2714" s="3">
        <v>804600</v>
      </c>
      <c r="Q2714" s="11">
        <v>739800</v>
      </c>
      <c r="R2714" s="11">
        <v>842600</v>
      </c>
    </row>
    <row r="2715" spans="1:18" hidden="1">
      <c r="A2715" s="10" t="s">
        <v>4164</v>
      </c>
      <c r="B2715" s="10" t="str">
        <f t="shared" si="84"/>
        <v>YORO020</v>
      </c>
      <c r="C2715" s="4" t="s">
        <v>4165</v>
      </c>
      <c r="D2715" s="4" t="s">
        <v>84</v>
      </c>
      <c r="E2715" s="4" t="s">
        <v>146</v>
      </c>
      <c r="F2715" s="4">
        <v>21.07</v>
      </c>
      <c r="G2715" s="4">
        <v>1</v>
      </c>
      <c r="H2715" s="4" t="s">
        <v>147</v>
      </c>
      <c r="I2715" s="15">
        <v>603000</v>
      </c>
      <c r="J2715" s="3">
        <v>695000</v>
      </c>
      <c r="K2715" s="18">
        <v>618100</v>
      </c>
      <c r="L2715" s="18">
        <v>711500</v>
      </c>
      <c r="M2715" s="3">
        <v>618100</v>
      </c>
      <c r="N2715" s="3">
        <v>711500</v>
      </c>
      <c r="O2715" s="3">
        <v>704600</v>
      </c>
      <c r="P2715" s="3">
        <v>804600</v>
      </c>
      <c r="Q2715" s="11">
        <v>739800</v>
      </c>
      <c r="R2715" s="11">
        <v>842600</v>
      </c>
    </row>
    <row r="2716" spans="1:18" hidden="1">
      <c r="A2716" s="10" t="s">
        <v>4166</v>
      </c>
      <c r="B2716" s="10" t="str">
        <f t="shared" si="84"/>
        <v>YORO020</v>
      </c>
      <c r="C2716" s="4" t="s">
        <v>4135</v>
      </c>
      <c r="D2716" s="4" t="s">
        <v>84</v>
      </c>
      <c r="E2716" s="4" t="s">
        <v>146</v>
      </c>
      <c r="F2716" s="4">
        <v>21.07</v>
      </c>
      <c r="G2716" s="4">
        <v>1</v>
      </c>
      <c r="H2716" s="4" t="s">
        <v>147</v>
      </c>
      <c r="I2716" s="15">
        <v>603000</v>
      </c>
      <c r="J2716" s="3">
        <v>695000</v>
      </c>
      <c r="K2716" s="18">
        <v>618100</v>
      </c>
      <c r="L2716" s="18">
        <v>711500</v>
      </c>
      <c r="M2716" s="3">
        <v>618100</v>
      </c>
      <c r="N2716" s="3">
        <v>711500</v>
      </c>
      <c r="O2716" s="3">
        <v>704600</v>
      </c>
      <c r="P2716" s="3">
        <v>804600</v>
      </c>
      <c r="Q2716" s="11">
        <v>739800</v>
      </c>
      <c r="R2716" s="11">
        <v>842600</v>
      </c>
    </row>
    <row r="2717" spans="1:18" hidden="1">
      <c r="A2717" s="10" t="s">
        <v>4167</v>
      </c>
      <c r="B2717" s="10" t="str">
        <f t="shared" si="84"/>
        <v>YORO020</v>
      </c>
      <c r="C2717" s="4" t="s">
        <v>4137</v>
      </c>
      <c r="D2717" s="4" t="s">
        <v>84</v>
      </c>
      <c r="E2717" s="4" t="s">
        <v>146</v>
      </c>
      <c r="F2717" s="4">
        <v>21.15</v>
      </c>
      <c r="G2717" s="4">
        <v>1</v>
      </c>
      <c r="H2717" s="4" t="s">
        <v>147</v>
      </c>
      <c r="I2717" s="15">
        <v>603000</v>
      </c>
      <c r="J2717" s="3">
        <v>695000</v>
      </c>
      <c r="K2717" s="18">
        <v>618100</v>
      </c>
      <c r="L2717" s="18">
        <v>711500</v>
      </c>
      <c r="M2717" s="3">
        <v>618100</v>
      </c>
      <c r="N2717" s="3">
        <v>711500</v>
      </c>
      <c r="O2717" s="3">
        <v>704600</v>
      </c>
      <c r="P2717" s="3">
        <v>804600</v>
      </c>
      <c r="Q2717" s="11">
        <v>739800</v>
      </c>
      <c r="R2717" s="11">
        <v>842600</v>
      </c>
    </row>
    <row r="2718" spans="1:18" hidden="1">
      <c r="A2718" s="10" t="s">
        <v>4168</v>
      </c>
      <c r="B2718" s="10" t="str">
        <f t="shared" si="84"/>
        <v>YORO020</v>
      </c>
      <c r="C2718" s="4" t="s">
        <v>4139</v>
      </c>
      <c r="D2718" s="4" t="s">
        <v>84</v>
      </c>
      <c r="E2718" s="4" t="s">
        <v>146</v>
      </c>
      <c r="F2718" s="4">
        <v>21.15</v>
      </c>
      <c r="G2718" s="4">
        <v>1</v>
      </c>
      <c r="H2718" s="4" t="s">
        <v>147</v>
      </c>
      <c r="I2718" s="15">
        <v>603000</v>
      </c>
      <c r="J2718" s="3">
        <v>695000</v>
      </c>
      <c r="K2718" s="18">
        <v>618100</v>
      </c>
      <c r="L2718" s="18">
        <v>711500</v>
      </c>
      <c r="M2718" s="3">
        <v>618100</v>
      </c>
      <c r="N2718" s="3">
        <v>711500</v>
      </c>
      <c r="O2718" s="3">
        <v>704600</v>
      </c>
      <c r="P2718" s="3">
        <v>804600</v>
      </c>
      <c r="Q2718" s="11">
        <v>739800</v>
      </c>
      <c r="R2718" s="11">
        <v>842600</v>
      </c>
    </row>
    <row r="2719" spans="1:18" hidden="1">
      <c r="A2719" s="10" t="s">
        <v>4169</v>
      </c>
      <c r="B2719" s="10" t="str">
        <f t="shared" si="84"/>
        <v>YORO020</v>
      </c>
      <c r="C2719" s="4" t="s">
        <v>4170</v>
      </c>
      <c r="D2719" s="4" t="s">
        <v>84</v>
      </c>
      <c r="E2719" s="4" t="s">
        <v>146</v>
      </c>
      <c r="F2719" s="4">
        <v>21.07</v>
      </c>
      <c r="G2719" s="4">
        <v>1</v>
      </c>
      <c r="H2719" s="4" t="s">
        <v>147</v>
      </c>
      <c r="I2719" s="15">
        <v>603000</v>
      </c>
      <c r="J2719" s="3">
        <v>695000</v>
      </c>
      <c r="K2719" s="18">
        <v>618100</v>
      </c>
      <c r="L2719" s="18">
        <v>711500</v>
      </c>
      <c r="M2719" s="3">
        <v>618100</v>
      </c>
      <c r="N2719" s="3">
        <v>711500</v>
      </c>
      <c r="O2719" s="3">
        <v>704600</v>
      </c>
      <c r="P2719" s="3">
        <v>804600</v>
      </c>
      <c r="Q2719" s="11">
        <v>739800</v>
      </c>
      <c r="R2719" s="11">
        <v>842600</v>
      </c>
    </row>
    <row r="2720" spans="1:18" hidden="1">
      <c r="A2720" s="10" t="s">
        <v>4171</v>
      </c>
      <c r="B2720" s="10" t="str">
        <f t="shared" si="84"/>
        <v>YORO020</v>
      </c>
      <c r="C2720" s="4" t="s">
        <v>4143</v>
      </c>
      <c r="D2720" s="4" t="s">
        <v>84</v>
      </c>
      <c r="E2720" s="4" t="s">
        <v>146</v>
      </c>
      <c r="F2720" s="4">
        <v>21.07</v>
      </c>
      <c r="G2720" s="4">
        <v>1</v>
      </c>
      <c r="H2720" s="4" t="s">
        <v>147</v>
      </c>
      <c r="I2720" s="15">
        <v>603000</v>
      </c>
      <c r="J2720" s="3">
        <v>695000</v>
      </c>
      <c r="K2720" s="18">
        <v>618100</v>
      </c>
      <c r="L2720" s="18">
        <v>711500</v>
      </c>
      <c r="M2720" s="3">
        <v>618100</v>
      </c>
      <c r="N2720" s="3">
        <v>711500</v>
      </c>
      <c r="O2720" s="3">
        <v>704600</v>
      </c>
      <c r="P2720" s="3">
        <v>804600</v>
      </c>
      <c r="Q2720" s="11">
        <v>739800</v>
      </c>
      <c r="R2720" s="11">
        <v>842600</v>
      </c>
    </row>
    <row r="2721" spans="1:18" hidden="1">
      <c r="A2721" s="10" t="s">
        <v>4172</v>
      </c>
      <c r="B2721" s="10" t="str">
        <f t="shared" si="84"/>
        <v>YORO020</v>
      </c>
      <c r="C2721" s="4" t="s">
        <v>4145</v>
      </c>
      <c r="D2721" s="4" t="s">
        <v>84</v>
      </c>
      <c r="E2721" s="4" t="s">
        <v>146</v>
      </c>
      <c r="F2721" s="4">
        <v>21.07</v>
      </c>
      <c r="G2721" s="4">
        <v>1</v>
      </c>
      <c r="H2721" s="4" t="s">
        <v>147</v>
      </c>
      <c r="I2721" s="15">
        <v>603000</v>
      </c>
      <c r="J2721" s="3">
        <v>695000</v>
      </c>
      <c r="K2721" s="18">
        <v>618100</v>
      </c>
      <c r="L2721" s="18">
        <v>711500</v>
      </c>
      <c r="M2721" s="3">
        <v>618100</v>
      </c>
      <c r="N2721" s="3">
        <v>711500</v>
      </c>
      <c r="O2721" s="3">
        <v>704600</v>
      </c>
      <c r="P2721" s="3">
        <v>804600</v>
      </c>
      <c r="Q2721" s="11">
        <v>739800</v>
      </c>
      <c r="R2721" s="11">
        <v>842600</v>
      </c>
    </row>
    <row r="2722" spans="1:18" hidden="1">
      <c r="A2722" s="10" t="s">
        <v>4173</v>
      </c>
      <c r="B2722" s="10" t="str">
        <f t="shared" si="84"/>
        <v>YORO020</v>
      </c>
      <c r="C2722" s="4" t="s">
        <v>4147</v>
      </c>
      <c r="D2722" s="4" t="s">
        <v>84</v>
      </c>
      <c r="E2722" s="4" t="s">
        <v>146</v>
      </c>
      <c r="F2722" s="4">
        <v>21.07</v>
      </c>
      <c r="G2722" s="4">
        <v>1</v>
      </c>
      <c r="H2722" s="4" t="s">
        <v>147</v>
      </c>
      <c r="I2722" s="15">
        <v>603000</v>
      </c>
      <c r="J2722" s="3">
        <v>695000</v>
      </c>
      <c r="K2722" s="18">
        <v>618100</v>
      </c>
      <c r="L2722" s="18">
        <v>711500</v>
      </c>
      <c r="M2722" s="3">
        <v>618100</v>
      </c>
      <c r="N2722" s="3">
        <v>711500</v>
      </c>
      <c r="O2722" s="3">
        <v>704600</v>
      </c>
      <c r="P2722" s="3">
        <v>804600</v>
      </c>
      <c r="Q2722" s="11">
        <v>739800</v>
      </c>
      <c r="R2722" s="11">
        <v>842600</v>
      </c>
    </row>
    <row r="2723" spans="1:18" hidden="1">
      <c r="A2723" s="10" t="s">
        <v>4174</v>
      </c>
      <c r="B2723" s="10" t="str">
        <f t="shared" si="84"/>
        <v>YORO020</v>
      </c>
      <c r="C2723" s="4" t="s">
        <v>4149</v>
      </c>
      <c r="D2723" s="4" t="s">
        <v>84</v>
      </c>
      <c r="E2723" s="4" t="s">
        <v>146</v>
      </c>
      <c r="F2723" s="4">
        <v>21.07</v>
      </c>
      <c r="G2723" s="4">
        <v>1</v>
      </c>
      <c r="H2723" s="4" t="s">
        <v>147</v>
      </c>
      <c r="I2723" s="15">
        <v>603000</v>
      </c>
      <c r="J2723" s="3">
        <v>695000</v>
      </c>
      <c r="K2723" s="18">
        <v>618100</v>
      </c>
      <c r="L2723" s="18">
        <v>711500</v>
      </c>
      <c r="M2723" s="3">
        <v>618100</v>
      </c>
      <c r="N2723" s="3">
        <v>711500</v>
      </c>
      <c r="O2723" s="3">
        <v>704600</v>
      </c>
      <c r="P2723" s="3">
        <v>804600</v>
      </c>
      <c r="Q2723" s="11">
        <v>739800</v>
      </c>
      <c r="R2723" s="11">
        <v>842600</v>
      </c>
    </row>
    <row r="2724" spans="1:18" hidden="1">
      <c r="A2724" s="10" t="s">
        <v>4175</v>
      </c>
      <c r="B2724" s="10" t="str">
        <f t="shared" si="84"/>
        <v>YORO020</v>
      </c>
      <c r="C2724" s="4" t="s">
        <v>4151</v>
      </c>
      <c r="D2724" s="4" t="s">
        <v>84</v>
      </c>
      <c r="E2724" s="4" t="s">
        <v>146</v>
      </c>
      <c r="F2724" s="4">
        <v>21.07</v>
      </c>
      <c r="G2724" s="4">
        <v>1</v>
      </c>
      <c r="H2724" s="4" t="s">
        <v>147</v>
      </c>
      <c r="I2724" s="15">
        <v>603000</v>
      </c>
      <c r="J2724" s="3">
        <v>695000</v>
      </c>
      <c r="K2724" s="18">
        <v>618100</v>
      </c>
      <c r="L2724" s="18">
        <v>711500</v>
      </c>
      <c r="M2724" s="3">
        <v>618100</v>
      </c>
      <c r="N2724" s="3">
        <v>711500</v>
      </c>
      <c r="O2724" s="3">
        <v>704600</v>
      </c>
      <c r="P2724" s="3">
        <v>804600</v>
      </c>
      <c r="Q2724" s="11">
        <v>739800</v>
      </c>
      <c r="R2724" s="11">
        <v>842600</v>
      </c>
    </row>
    <row r="2725" spans="1:18" hidden="1">
      <c r="A2725" s="10" t="s">
        <v>4176</v>
      </c>
      <c r="B2725" s="10" t="str">
        <f t="shared" si="84"/>
        <v>YOSY001</v>
      </c>
      <c r="C2725" s="4" t="s">
        <v>4177</v>
      </c>
      <c r="D2725" s="4" t="s">
        <v>84</v>
      </c>
      <c r="E2725" s="4" t="s">
        <v>4178</v>
      </c>
      <c r="F2725" s="4">
        <v>0.85</v>
      </c>
      <c r="G2725" s="4">
        <v>24</v>
      </c>
      <c r="H2725" s="4" t="s">
        <v>22</v>
      </c>
      <c r="I2725" s="3">
        <v>55700</v>
      </c>
      <c r="J2725" s="3">
        <v>62400</v>
      </c>
      <c r="K2725" s="3">
        <v>57100</v>
      </c>
      <c r="L2725" s="3">
        <v>63900</v>
      </c>
      <c r="M2725" s="3">
        <v>57700</v>
      </c>
      <c r="N2725" s="3">
        <v>63900</v>
      </c>
      <c r="O2725" s="3">
        <v>63500</v>
      </c>
      <c r="P2725" s="3">
        <v>69900</v>
      </c>
      <c r="Q2725" s="11">
        <v>67900</v>
      </c>
      <c r="R2725" s="11">
        <v>74700</v>
      </c>
    </row>
    <row r="2726" spans="1:18" hidden="1">
      <c r="A2726" s="10" t="s">
        <v>4179</v>
      </c>
      <c r="B2726" s="10" t="str">
        <f t="shared" si="84"/>
        <v>YOSY001</v>
      </c>
      <c r="C2726" s="4" t="s">
        <v>4180</v>
      </c>
      <c r="D2726" s="4" t="s">
        <v>84</v>
      </c>
      <c r="E2726" s="4" t="s">
        <v>4178</v>
      </c>
      <c r="F2726" s="4">
        <v>0.82199999999999995</v>
      </c>
      <c r="G2726" s="4">
        <v>24</v>
      </c>
      <c r="H2726" s="4" t="s">
        <v>22</v>
      </c>
      <c r="I2726" s="3">
        <v>55700</v>
      </c>
      <c r="J2726" s="3">
        <v>62400</v>
      </c>
      <c r="K2726" s="3">
        <v>57100</v>
      </c>
      <c r="L2726" s="3">
        <v>63900</v>
      </c>
      <c r="M2726" s="3">
        <v>57700</v>
      </c>
      <c r="N2726" s="3">
        <v>63900</v>
      </c>
      <c r="O2726" s="3">
        <v>63500</v>
      </c>
      <c r="P2726" s="3">
        <v>69900</v>
      </c>
      <c r="Q2726" s="11">
        <v>67900</v>
      </c>
      <c r="R2726" s="11">
        <v>74700</v>
      </c>
    </row>
    <row r="2727" spans="1:18" hidden="1">
      <c r="A2727" s="10" t="s">
        <v>4181</v>
      </c>
      <c r="B2727" s="10" t="str">
        <f t="shared" si="84"/>
        <v>YOSY001</v>
      </c>
      <c r="C2727" s="4" t="s">
        <v>4182</v>
      </c>
      <c r="D2727" s="4" t="s">
        <v>84</v>
      </c>
      <c r="E2727" s="4" t="s">
        <v>4178</v>
      </c>
      <c r="F2727" s="4">
        <v>0.84199999999999997</v>
      </c>
      <c r="G2727" s="4">
        <v>24</v>
      </c>
      <c r="H2727" s="4" t="s">
        <v>22</v>
      </c>
      <c r="I2727" s="3">
        <v>55700</v>
      </c>
      <c r="J2727" s="3">
        <v>62400</v>
      </c>
      <c r="K2727" s="3">
        <v>57100</v>
      </c>
      <c r="L2727" s="3">
        <v>63900</v>
      </c>
      <c r="M2727" s="3">
        <v>57700</v>
      </c>
      <c r="N2727" s="3">
        <v>63900</v>
      </c>
      <c r="O2727" s="3">
        <v>63500</v>
      </c>
      <c r="P2727" s="3">
        <v>69900</v>
      </c>
      <c r="Q2727" s="11">
        <v>67900</v>
      </c>
      <c r="R2727" s="11">
        <v>74700</v>
      </c>
    </row>
    <row r="2728" spans="1:18" hidden="1">
      <c r="A2728" s="12" t="s">
        <v>4183</v>
      </c>
      <c r="B2728" s="10" t="str">
        <f t="shared" si="84"/>
        <v>YOSY001</v>
      </c>
      <c r="C2728" s="4" t="s">
        <v>4184</v>
      </c>
      <c r="D2728" s="4" t="s">
        <v>84</v>
      </c>
      <c r="E2728" s="4" t="s">
        <v>4178</v>
      </c>
      <c r="F2728" s="4">
        <v>0.76400000000000001</v>
      </c>
      <c r="G2728" s="4">
        <v>24</v>
      </c>
      <c r="H2728" s="4" t="s">
        <v>22</v>
      </c>
      <c r="I2728" s="13">
        <v>55700</v>
      </c>
      <c r="J2728" s="3">
        <v>62400</v>
      </c>
      <c r="K2728" s="3">
        <v>57100</v>
      </c>
      <c r="L2728" s="3">
        <v>63900</v>
      </c>
      <c r="M2728" s="3">
        <v>57700</v>
      </c>
      <c r="N2728" s="3">
        <v>63900</v>
      </c>
      <c r="O2728" s="3">
        <v>63500</v>
      </c>
      <c r="P2728" s="3">
        <v>69900</v>
      </c>
      <c r="Q2728" s="11">
        <v>67900</v>
      </c>
      <c r="R2728" s="11">
        <v>74700</v>
      </c>
    </row>
    <row r="2729" spans="1:18" hidden="1">
      <c r="A2729" s="10" t="s">
        <v>4185</v>
      </c>
      <c r="B2729" s="10" t="str">
        <f t="shared" si="84"/>
        <v>YOSY001</v>
      </c>
      <c r="C2729" s="4" t="s">
        <v>4186</v>
      </c>
      <c r="D2729" s="4" t="s">
        <v>84</v>
      </c>
      <c r="E2729" s="4" t="s">
        <v>4178</v>
      </c>
      <c r="F2729" s="4">
        <v>0.83299999999999996</v>
      </c>
      <c r="G2729" s="4">
        <v>24</v>
      </c>
      <c r="H2729" s="4" t="s">
        <v>22</v>
      </c>
      <c r="I2729" s="3">
        <v>55700</v>
      </c>
      <c r="J2729" s="3">
        <v>62400</v>
      </c>
      <c r="K2729" s="3">
        <v>57100</v>
      </c>
      <c r="L2729" s="3">
        <v>63900</v>
      </c>
      <c r="M2729" s="3">
        <v>57700</v>
      </c>
      <c r="N2729" s="3">
        <v>63900</v>
      </c>
      <c r="O2729" s="3">
        <v>63500</v>
      </c>
      <c r="P2729" s="3">
        <v>69900</v>
      </c>
      <c r="Q2729" s="11">
        <v>67900</v>
      </c>
      <c r="R2729" s="11">
        <v>74700</v>
      </c>
    </row>
    <row r="2730" spans="1:18" hidden="1">
      <c r="A2730" s="10" t="s">
        <v>4187</v>
      </c>
      <c r="B2730" s="10" t="str">
        <f t="shared" si="84"/>
        <v>YOSY001</v>
      </c>
      <c r="C2730" s="4" t="s">
        <v>4188</v>
      </c>
      <c r="D2730" s="4" t="s">
        <v>84</v>
      </c>
      <c r="E2730" s="4" t="s">
        <v>4178</v>
      </c>
      <c r="F2730" s="4">
        <v>0.876</v>
      </c>
      <c r="G2730" s="4">
        <v>24</v>
      </c>
      <c r="H2730" s="4" t="s">
        <v>22</v>
      </c>
      <c r="I2730" s="3">
        <v>55700</v>
      </c>
      <c r="J2730" s="3">
        <v>62400</v>
      </c>
      <c r="K2730" s="3">
        <v>57100</v>
      </c>
      <c r="L2730" s="3">
        <v>63900</v>
      </c>
      <c r="M2730" s="3">
        <v>57700</v>
      </c>
      <c r="N2730" s="3">
        <v>63900</v>
      </c>
      <c r="O2730" s="3">
        <v>63500</v>
      </c>
      <c r="P2730" s="3">
        <v>69900</v>
      </c>
      <c r="Q2730" s="11">
        <v>67900</v>
      </c>
      <c r="R2730" s="11">
        <v>74700</v>
      </c>
    </row>
    <row r="2731" spans="1:18" hidden="1">
      <c r="A2731" s="10" t="s">
        <v>4189</v>
      </c>
      <c r="B2731" s="10" t="str">
        <f t="shared" si="84"/>
        <v>YOSY001</v>
      </c>
      <c r="C2731" s="4" t="s">
        <v>4190</v>
      </c>
      <c r="D2731" s="4" t="s">
        <v>84</v>
      </c>
      <c r="E2731" s="4" t="s">
        <v>4178</v>
      </c>
      <c r="F2731" s="4">
        <v>0.85399999999999998</v>
      </c>
      <c r="G2731" s="4">
        <v>24</v>
      </c>
      <c r="H2731" s="4" t="s">
        <v>22</v>
      </c>
      <c r="I2731" s="3">
        <v>55700</v>
      </c>
      <c r="J2731" s="3">
        <v>62400</v>
      </c>
      <c r="K2731" s="3">
        <v>57100</v>
      </c>
      <c r="L2731" s="3">
        <v>63900</v>
      </c>
      <c r="M2731" s="3">
        <v>57700</v>
      </c>
      <c r="N2731" s="3">
        <v>63900</v>
      </c>
      <c r="O2731" s="3">
        <v>63500</v>
      </c>
      <c r="P2731" s="3">
        <v>69900</v>
      </c>
      <c r="Q2731" s="11">
        <v>67900</v>
      </c>
      <c r="R2731" s="11">
        <v>74700</v>
      </c>
    </row>
    <row r="2732" spans="1:18" hidden="1">
      <c r="A2732" s="10" t="s">
        <v>4191</v>
      </c>
      <c r="B2732" s="10" t="str">
        <f t="shared" si="84"/>
        <v>YOSY001</v>
      </c>
      <c r="C2732" s="4" t="s">
        <v>4192</v>
      </c>
      <c r="D2732" s="4" t="s">
        <v>84</v>
      </c>
      <c r="E2732" s="4" t="s">
        <v>4178</v>
      </c>
      <c r="F2732" s="4">
        <v>0.78600000000000003</v>
      </c>
      <c r="G2732" s="4">
        <v>24</v>
      </c>
      <c r="H2732" s="4" t="s">
        <v>22</v>
      </c>
      <c r="I2732" s="3">
        <v>55700</v>
      </c>
      <c r="J2732" s="3">
        <v>62400</v>
      </c>
      <c r="K2732" s="3">
        <v>57100</v>
      </c>
      <c r="L2732" s="3">
        <v>63900</v>
      </c>
      <c r="M2732" s="3">
        <v>57700</v>
      </c>
      <c r="N2732" s="3">
        <v>63900</v>
      </c>
      <c r="O2732" s="3">
        <v>63500</v>
      </c>
      <c r="P2732" s="3">
        <v>69900</v>
      </c>
      <c r="Q2732" s="11">
        <v>67900</v>
      </c>
      <c r="R2732" s="11">
        <v>74700</v>
      </c>
    </row>
    <row r="2733" spans="1:18" hidden="1">
      <c r="A2733" s="10" t="s">
        <v>4193</v>
      </c>
      <c r="B2733" s="10" t="str">
        <f t="shared" si="84"/>
        <v>YOSY001</v>
      </c>
      <c r="C2733" s="4" t="s">
        <v>4194</v>
      </c>
      <c r="D2733" s="4" t="s">
        <v>84</v>
      </c>
      <c r="E2733" s="4" t="s">
        <v>4178</v>
      </c>
      <c r="F2733" s="4">
        <v>0.85399999999999998</v>
      </c>
      <c r="G2733" s="4">
        <v>24</v>
      </c>
      <c r="H2733" s="4" t="s">
        <v>22</v>
      </c>
      <c r="I2733" s="3">
        <v>55700</v>
      </c>
      <c r="J2733" s="3">
        <v>62400</v>
      </c>
      <c r="K2733" s="3">
        <v>57100</v>
      </c>
      <c r="L2733" s="3">
        <v>63900</v>
      </c>
      <c r="M2733" s="3">
        <v>57700</v>
      </c>
      <c r="N2733" s="3">
        <v>63900</v>
      </c>
      <c r="O2733" s="3">
        <v>63500</v>
      </c>
      <c r="P2733" s="3">
        <v>69900</v>
      </c>
      <c r="Q2733" s="11">
        <v>67900</v>
      </c>
      <c r="R2733" s="11">
        <v>74700</v>
      </c>
    </row>
    <row r="2734" spans="1:18" hidden="1">
      <c r="A2734" s="10" t="s">
        <v>4195</v>
      </c>
      <c r="B2734" s="10" t="str">
        <f t="shared" si="84"/>
        <v>YOSY001</v>
      </c>
      <c r="C2734" s="4" t="s">
        <v>4196</v>
      </c>
      <c r="D2734" s="4" t="s">
        <v>84</v>
      </c>
      <c r="E2734" s="4" t="s">
        <v>4178</v>
      </c>
      <c r="F2734" s="4">
        <v>0.78100000000000003</v>
      </c>
      <c r="G2734" s="4">
        <v>24</v>
      </c>
      <c r="H2734" s="4" t="s">
        <v>22</v>
      </c>
      <c r="I2734" s="3">
        <v>55700</v>
      </c>
      <c r="J2734" s="3">
        <v>62400</v>
      </c>
      <c r="K2734" s="3">
        <v>57100</v>
      </c>
      <c r="L2734" s="3">
        <v>63900</v>
      </c>
      <c r="M2734" s="3">
        <v>57700</v>
      </c>
      <c r="N2734" s="3">
        <v>63900</v>
      </c>
      <c r="O2734" s="3">
        <v>63500</v>
      </c>
      <c r="P2734" s="3">
        <v>69900</v>
      </c>
      <c r="Q2734" s="11">
        <v>67900</v>
      </c>
      <c r="R2734" s="11">
        <v>74700</v>
      </c>
    </row>
    <row r="2735" spans="1:18" hidden="1">
      <c r="A2735" s="10" t="s">
        <v>4197</v>
      </c>
      <c r="B2735" s="10" t="str">
        <f t="shared" si="84"/>
        <v>YOSY001</v>
      </c>
      <c r="C2735" s="4" t="s">
        <v>4198</v>
      </c>
      <c r="D2735" s="4" t="s">
        <v>84</v>
      </c>
      <c r="E2735" s="4" t="s">
        <v>4178</v>
      </c>
      <c r="F2735" s="4">
        <v>0.82</v>
      </c>
      <c r="G2735" s="4">
        <v>24</v>
      </c>
      <c r="H2735" s="4" t="s">
        <v>22</v>
      </c>
      <c r="I2735" s="3">
        <v>55700</v>
      </c>
      <c r="J2735" s="3">
        <v>62400</v>
      </c>
      <c r="K2735" s="3">
        <v>57100</v>
      </c>
      <c r="L2735" s="3">
        <v>63900</v>
      </c>
      <c r="M2735" s="3">
        <v>57700</v>
      </c>
      <c r="N2735" s="3">
        <v>63900</v>
      </c>
      <c r="O2735" s="3">
        <v>63500</v>
      </c>
      <c r="P2735" s="3">
        <v>69900</v>
      </c>
      <c r="Q2735" s="11">
        <v>67900</v>
      </c>
      <c r="R2735" s="11">
        <v>74700</v>
      </c>
    </row>
    <row r="2736" spans="1:18" hidden="1">
      <c r="A2736" s="10" t="s">
        <v>4199</v>
      </c>
      <c r="B2736" s="10" t="str">
        <f t="shared" si="84"/>
        <v>YOSY001</v>
      </c>
      <c r="C2736" s="4" t="s">
        <v>4200</v>
      </c>
      <c r="D2736" s="4" t="s">
        <v>84</v>
      </c>
      <c r="E2736" s="4" t="s">
        <v>4178</v>
      </c>
      <c r="F2736" s="4">
        <v>0.80500000000000005</v>
      </c>
      <c r="G2736" s="4">
        <v>24</v>
      </c>
      <c r="H2736" s="4" t="s">
        <v>22</v>
      </c>
      <c r="I2736" s="3">
        <v>55700</v>
      </c>
      <c r="J2736" s="3">
        <v>62400</v>
      </c>
      <c r="K2736" s="3">
        <v>57100</v>
      </c>
      <c r="L2736" s="3">
        <v>63900</v>
      </c>
      <c r="M2736" s="3">
        <v>57700</v>
      </c>
      <c r="N2736" s="3">
        <v>63900</v>
      </c>
      <c r="O2736" s="3">
        <v>63500</v>
      </c>
      <c r="P2736" s="3">
        <v>69900</v>
      </c>
      <c r="Q2736" s="11">
        <v>67900</v>
      </c>
      <c r="R2736" s="11">
        <v>74700</v>
      </c>
    </row>
    <row r="2737" spans="1:18" hidden="1">
      <c r="A2737" s="10" t="s">
        <v>4201</v>
      </c>
      <c r="B2737" s="10" t="str">
        <f t="shared" si="84"/>
        <v>YOSY001</v>
      </c>
      <c r="C2737" s="4" t="s">
        <v>4202</v>
      </c>
      <c r="D2737" s="4" t="s">
        <v>84</v>
      </c>
      <c r="E2737" s="4" t="s">
        <v>4178</v>
      </c>
      <c r="F2737" s="4">
        <v>0.8</v>
      </c>
      <c r="G2737" s="4">
        <v>24</v>
      </c>
      <c r="H2737" s="4" t="s">
        <v>22</v>
      </c>
      <c r="I2737" s="3">
        <v>55700</v>
      </c>
      <c r="J2737" s="3">
        <v>62400</v>
      </c>
      <c r="K2737" s="3">
        <v>57100</v>
      </c>
      <c r="L2737" s="3">
        <v>63900</v>
      </c>
      <c r="M2737" s="3">
        <v>57700</v>
      </c>
      <c r="N2737" s="3">
        <v>63900</v>
      </c>
      <c r="O2737" s="3">
        <v>63500</v>
      </c>
      <c r="P2737" s="3">
        <v>69900</v>
      </c>
      <c r="Q2737" s="11">
        <v>67900</v>
      </c>
      <c r="R2737" s="11">
        <v>74700</v>
      </c>
    </row>
    <row r="2738" spans="1:18" hidden="1">
      <c r="A2738" s="10" t="s">
        <v>4203</v>
      </c>
      <c r="B2738" s="10" t="str">
        <f t="shared" si="84"/>
        <v>YOSY001</v>
      </c>
      <c r="C2738" s="4" t="s">
        <v>4204</v>
      </c>
      <c r="D2738" s="4" t="s">
        <v>84</v>
      </c>
      <c r="E2738" s="4" t="s">
        <v>4178</v>
      </c>
      <c r="F2738" s="4">
        <v>0.81699999999999995</v>
      </c>
      <c r="G2738" s="4">
        <v>24</v>
      </c>
      <c r="H2738" s="4" t="s">
        <v>22</v>
      </c>
      <c r="I2738" s="3">
        <v>55700</v>
      </c>
      <c r="J2738" s="3">
        <v>62400</v>
      </c>
      <c r="K2738" s="3">
        <v>57100</v>
      </c>
      <c r="L2738" s="3">
        <v>63900</v>
      </c>
      <c r="M2738" s="3">
        <v>57700</v>
      </c>
      <c r="N2738" s="3">
        <v>63900</v>
      </c>
      <c r="O2738" s="3">
        <v>63500</v>
      </c>
      <c r="P2738" s="3">
        <v>69900</v>
      </c>
      <c r="Q2738" s="11">
        <v>67900</v>
      </c>
      <c r="R2738" s="11">
        <v>74700</v>
      </c>
    </row>
    <row r="2739" spans="1:18" hidden="1">
      <c r="A2739" s="10" t="s">
        <v>4205</v>
      </c>
      <c r="B2739" s="10" t="str">
        <f t="shared" si="84"/>
        <v>YOSY001</v>
      </c>
      <c r="C2739" s="4" t="s">
        <v>4206</v>
      </c>
      <c r="D2739" s="4" t="s">
        <v>84</v>
      </c>
      <c r="E2739" s="4" t="s">
        <v>4178</v>
      </c>
      <c r="F2739" s="4">
        <v>0.82499999999999996</v>
      </c>
      <c r="G2739" s="4">
        <v>24</v>
      </c>
      <c r="H2739" s="4" t="s">
        <v>22</v>
      </c>
      <c r="I2739" s="3">
        <v>55700</v>
      </c>
      <c r="J2739" s="3">
        <v>62400</v>
      </c>
      <c r="K2739" s="3">
        <v>57100</v>
      </c>
      <c r="L2739" s="3">
        <v>63900</v>
      </c>
      <c r="M2739" s="3">
        <v>57700</v>
      </c>
      <c r="N2739" s="3">
        <v>63900</v>
      </c>
      <c r="O2739" s="3">
        <v>63500</v>
      </c>
      <c r="P2739" s="3">
        <v>69900</v>
      </c>
      <c r="Q2739" s="11">
        <v>67900</v>
      </c>
      <c r="R2739" s="11">
        <v>74700</v>
      </c>
    </row>
    <row r="2740" spans="1:18" hidden="1">
      <c r="A2740" s="10" t="s">
        <v>4207</v>
      </c>
      <c r="B2740" s="10" t="str">
        <f t="shared" si="84"/>
        <v>YOSY001</v>
      </c>
      <c r="C2740" s="4" t="s">
        <v>4208</v>
      </c>
      <c r="D2740" s="4" t="s">
        <v>84</v>
      </c>
      <c r="E2740" s="4" t="s">
        <v>4178</v>
      </c>
      <c r="F2740" s="4">
        <v>0.85</v>
      </c>
      <c r="G2740" s="4">
        <v>24</v>
      </c>
      <c r="H2740" s="4" t="s">
        <v>22</v>
      </c>
      <c r="I2740" s="3">
        <v>55700</v>
      </c>
      <c r="J2740" s="3">
        <v>62400</v>
      </c>
      <c r="K2740" s="3">
        <v>57100</v>
      </c>
      <c r="L2740" s="3">
        <v>63900</v>
      </c>
      <c r="M2740" s="3">
        <v>57700</v>
      </c>
      <c r="N2740" s="3">
        <v>63900</v>
      </c>
      <c r="O2740" s="3">
        <v>63500</v>
      </c>
      <c r="P2740" s="3">
        <v>69900</v>
      </c>
      <c r="Q2740" s="11">
        <v>67900</v>
      </c>
      <c r="R2740" s="11">
        <v>74700</v>
      </c>
    </row>
    <row r="2741" spans="1:18" hidden="1">
      <c r="A2741" s="10" t="s">
        <v>4209</v>
      </c>
      <c r="B2741" s="10" t="str">
        <f t="shared" si="84"/>
        <v>YOSY001</v>
      </c>
      <c r="C2741" s="4" t="s">
        <v>4210</v>
      </c>
      <c r="D2741" s="4" t="s">
        <v>84</v>
      </c>
      <c r="E2741" s="4" t="s">
        <v>4178</v>
      </c>
      <c r="F2741" s="4">
        <v>0.79400000000000004</v>
      </c>
      <c r="G2741" s="4">
        <v>24</v>
      </c>
      <c r="H2741" s="4" t="s">
        <v>22</v>
      </c>
      <c r="I2741" s="3">
        <v>55700</v>
      </c>
      <c r="J2741" s="3">
        <v>62400</v>
      </c>
      <c r="K2741" s="3">
        <v>57100</v>
      </c>
      <c r="L2741" s="3">
        <v>63900</v>
      </c>
      <c r="M2741" s="3">
        <v>57700</v>
      </c>
      <c r="N2741" s="3">
        <v>63900</v>
      </c>
      <c r="O2741" s="3">
        <v>63500</v>
      </c>
      <c r="P2741" s="3">
        <v>69900</v>
      </c>
      <c r="Q2741" s="11">
        <v>67900</v>
      </c>
      <c r="R2741" s="11">
        <v>74700</v>
      </c>
    </row>
    <row r="2742" spans="1:18" hidden="1">
      <c r="A2742" s="10" t="s">
        <v>4211</v>
      </c>
      <c r="B2742" s="10" t="str">
        <f t="shared" si="84"/>
        <v>YOSY001</v>
      </c>
      <c r="C2742" s="4" t="s">
        <v>4212</v>
      </c>
      <c r="D2742" s="4" t="s">
        <v>84</v>
      </c>
      <c r="E2742" s="4" t="s">
        <v>4178</v>
      </c>
      <c r="F2742" s="4">
        <v>1.004</v>
      </c>
      <c r="G2742" s="4">
        <v>24</v>
      </c>
      <c r="H2742" s="4" t="s">
        <v>22</v>
      </c>
      <c r="I2742" s="3">
        <v>55700</v>
      </c>
      <c r="J2742" s="3">
        <v>62400</v>
      </c>
      <c r="K2742" s="3">
        <v>57100</v>
      </c>
      <c r="L2742" s="3">
        <v>63900</v>
      </c>
      <c r="M2742" s="3">
        <v>57700</v>
      </c>
      <c r="N2742" s="3">
        <v>63900</v>
      </c>
      <c r="O2742" s="3">
        <v>63500</v>
      </c>
      <c r="P2742" s="3">
        <v>69900</v>
      </c>
      <c r="Q2742" s="11">
        <v>67900</v>
      </c>
      <c r="R2742" s="11">
        <v>74700</v>
      </c>
    </row>
    <row r="2743" spans="1:18" hidden="1">
      <c r="A2743" s="10" t="s">
        <v>4213</v>
      </c>
      <c r="B2743" s="10" t="str">
        <f t="shared" si="84"/>
        <v>YOSY001</v>
      </c>
      <c r="C2743" s="4" t="s">
        <v>4214</v>
      </c>
      <c r="D2743" s="4" t="s">
        <v>84</v>
      </c>
      <c r="E2743" s="4" t="s">
        <v>4178</v>
      </c>
      <c r="F2743" s="4">
        <v>0.85</v>
      </c>
      <c r="G2743" s="4">
        <v>24</v>
      </c>
      <c r="H2743" s="4" t="s">
        <v>22</v>
      </c>
      <c r="I2743" s="3">
        <v>55700</v>
      </c>
      <c r="J2743" s="3">
        <v>62400</v>
      </c>
      <c r="K2743" s="3">
        <v>57100</v>
      </c>
      <c r="L2743" s="3">
        <v>63900</v>
      </c>
      <c r="M2743" s="3">
        <v>57700</v>
      </c>
      <c r="N2743" s="3">
        <v>63900</v>
      </c>
      <c r="O2743" s="3">
        <v>63500</v>
      </c>
      <c r="P2743" s="3">
        <v>69900</v>
      </c>
      <c r="Q2743" s="11">
        <v>67900</v>
      </c>
      <c r="R2743" s="11">
        <v>74700</v>
      </c>
    </row>
    <row r="2744" spans="1:18" hidden="1">
      <c r="A2744" s="10" t="s">
        <v>4215</v>
      </c>
      <c r="B2744" s="10" t="str">
        <f t="shared" si="84"/>
        <v>YOSY001</v>
      </c>
      <c r="C2744" s="4" t="s">
        <v>4216</v>
      </c>
      <c r="D2744" s="4" t="s">
        <v>84</v>
      </c>
      <c r="E2744" s="4" t="s">
        <v>4178</v>
      </c>
      <c r="F2744" s="4">
        <v>0.84399999999999997</v>
      </c>
      <c r="G2744" s="4">
        <v>24</v>
      </c>
      <c r="H2744" s="4" t="s">
        <v>22</v>
      </c>
      <c r="I2744" s="3">
        <v>55700</v>
      </c>
      <c r="J2744" s="3">
        <v>62400</v>
      </c>
      <c r="K2744" s="3">
        <v>57100</v>
      </c>
      <c r="L2744" s="3">
        <v>63900</v>
      </c>
      <c r="M2744" s="3">
        <v>57700</v>
      </c>
      <c r="N2744" s="3">
        <v>63900</v>
      </c>
      <c r="O2744" s="3">
        <v>63500</v>
      </c>
      <c r="P2744" s="3">
        <v>69900</v>
      </c>
      <c r="Q2744" s="11">
        <v>67900</v>
      </c>
      <c r="R2744" s="11">
        <v>74700</v>
      </c>
    </row>
    <row r="2745" spans="1:18" hidden="1">
      <c r="A2745" s="10" t="s">
        <v>4217</v>
      </c>
      <c r="B2745" s="10" t="str">
        <f t="shared" si="84"/>
        <v>YOSY001</v>
      </c>
      <c r="C2745" s="4" t="s">
        <v>4218</v>
      </c>
      <c r="D2745" s="4" t="s">
        <v>84</v>
      </c>
      <c r="E2745" s="4" t="s">
        <v>4178</v>
      </c>
      <c r="F2745" s="4">
        <v>0.80800000000000005</v>
      </c>
      <c r="G2745" s="4">
        <v>24</v>
      </c>
      <c r="H2745" s="4" t="s">
        <v>22</v>
      </c>
      <c r="I2745" s="3">
        <v>55700</v>
      </c>
      <c r="J2745" s="3">
        <v>62400</v>
      </c>
      <c r="K2745" s="3">
        <v>57100</v>
      </c>
      <c r="L2745" s="3">
        <v>63900</v>
      </c>
      <c r="M2745" s="3">
        <v>57700</v>
      </c>
      <c r="N2745" s="3">
        <v>63900</v>
      </c>
      <c r="O2745" s="3">
        <v>63500</v>
      </c>
      <c r="P2745" s="3">
        <v>69900</v>
      </c>
      <c r="Q2745" s="11">
        <v>67900</v>
      </c>
      <c r="R2745" s="11">
        <v>74700</v>
      </c>
    </row>
    <row r="2746" spans="1:18" hidden="1">
      <c r="A2746" s="10" t="s">
        <v>4219</v>
      </c>
      <c r="B2746" s="10" t="str">
        <f t="shared" si="84"/>
        <v>YOSY001</v>
      </c>
      <c r="C2746" s="4" t="s">
        <v>4220</v>
      </c>
      <c r="D2746" s="4" t="s">
        <v>84</v>
      </c>
      <c r="E2746" s="4" t="s">
        <v>4178</v>
      </c>
      <c r="F2746" s="4">
        <v>0.80400000000000005</v>
      </c>
      <c r="G2746" s="4">
        <v>24</v>
      </c>
      <c r="H2746" s="4" t="s">
        <v>22</v>
      </c>
      <c r="I2746" s="3">
        <v>55700</v>
      </c>
      <c r="J2746" s="3">
        <v>62400</v>
      </c>
      <c r="K2746" s="3">
        <v>57100</v>
      </c>
      <c r="L2746" s="3">
        <v>63900</v>
      </c>
      <c r="M2746" s="3">
        <v>57700</v>
      </c>
      <c r="N2746" s="3">
        <v>63900</v>
      </c>
      <c r="O2746" s="3">
        <v>63500</v>
      </c>
      <c r="P2746" s="3">
        <v>69900</v>
      </c>
      <c r="Q2746" s="11">
        <v>67900</v>
      </c>
      <c r="R2746" s="11">
        <v>74700</v>
      </c>
    </row>
    <row r="2747" spans="1:18" hidden="1">
      <c r="A2747" s="10" t="s">
        <v>4221</v>
      </c>
      <c r="B2747" s="10" t="str">
        <f t="shared" si="84"/>
        <v>YOSY001</v>
      </c>
      <c r="C2747" s="4" t="s">
        <v>4222</v>
      </c>
      <c r="D2747" s="4" t="s">
        <v>84</v>
      </c>
      <c r="E2747" s="4" t="s">
        <v>4178</v>
      </c>
      <c r="F2747" s="4">
        <v>0.82099999999999995</v>
      </c>
      <c r="G2747" s="4">
        <v>24</v>
      </c>
      <c r="H2747" s="4" t="s">
        <v>22</v>
      </c>
      <c r="I2747" s="3">
        <v>55700</v>
      </c>
      <c r="J2747" s="3">
        <v>62400</v>
      </c>
      <c r="K2747" s="3">
        <v>57100</v>
      </c>
      <c r="L2747" s="3">
        <v>63900</v>
      </c>
      <c r="M2747" s="3">
        <v>57700</v>
      </c>
      <c r="N2747" s="3">
        <v>63900</v>
      </c>
      <c r="O2747" s="3">
        <v>63500</v>
      </c>
      <c r="P2747" s="3">
        <v>69900</v>
      </c>
      <c r="Q2747" s="11">
        <v>67900</v>
      </c>
      <c r="R2747" s="11">
        <v>74700</v>
      </c>
    </row>
    <row r="2748" spans="1:18" hidden="1">
      <c r="A2748" s="10" t="s">
        <v>4223</v>
      </c>
      <c r="B2748" s="10" t="str">
        <f t="shared" si="84"/>
        <v>YOSY001</v>
      </c>
      <c r="C2748" s="4" t="s">
        <v>4224</v>
      </c>
      <c r="D2748" s="4" t="s">
        <v>84</v>
      </c>
      <c r="E2748" s="4" t="s">
        <v>4178</v>
      </c>
      <c r="F2748" s="4">
        <v>0.82499999999999996</v>
      </c>
      <c r="G2748" s="4">
        <v>24</v>
      </c>
      <c r="H2748" s="4" t="s">
        <v>22</v>
      </c>
      <c r="I2748" s="3">
        <v>55700</v>
      </c>
      <c r="J2748" s="3">
        <v>62400</v>
      </c>
      <c r="K2748" s="3">
        <v>57100</v>
      </c>
      <c r="L2748" s="3">
        <v>63900</v>
      </c>
      <c r="M2748" s="3">
        <v>57700</v>
      </c>
      <c r="N2748" s="3">
        <v>63900</v>
      </c>
      <c r="O2748" s="3">
        <v>63500</v>
      </c>
      <c r="P2748" s="3">
        <v>69900</v>
      </c>
      <c r="Q2748" s="11">
        <v>67900</v>
      </c>
      <c r="R2748" s="11">
        <v>74700</v>
      </c>
    </row>
    <row r="2749" spans="1:18" hidden="1">
      <c r="A2749" s="10" t="s">
        <v>4225</v>
      </c>
      <c r="B2749" s="10" t="str">
        <f t="shared" si="84"/>
        <v>YOSY001</v>
      </c>
      <c r="C2749" s="4" t="s">
        <v>4226</v>
      </c>
      <c r="D2749" s="4" t="s">
        <v>84</v>
      </c>
      <c r="E2749" s="4" t="s">
        <v>4178</v>
      </c>
      <c r="F2749" s="4">
        <v>0.82299999999999995</v>
      </c>
      <c r="G2749" s="4">
        <v>24</v>
      </c>
      <c r="H2749" s="4" t="s">
        <v>22</v>
      </c>
      <c r="I2749" s="3">
        <v>55700</v>
      </c>
      <c r="J2749" s="3">
        <v>62400</v>
      </c>
      <c r="K2749" s="3">
        <v>57100</v>
      </c>
      <c r="L2749" s="3">
        <v>63900</v>
      </c>
      <c r="M2749" s="3">
        <v>57700</v>
      </c>
      <c r="N2749" s="3">
        <v>63900</v>
      </c>
      <c r="O2749" s="3">
        <v>63500</v>
      </c>
      <c r="P2749" s="3">
        <v>69900</v>
      </c>
      <c r="Q2749" s="11">
        <v>67900</v>
      </c>
      <c r="R2749" s="11">
        <v>74700</v>
      </c>
    </row>
    <row r="2750" spans="1:18" hidden="1">
      <c r="A2750" s="10" t="s">
        <v>4227</v>
      </c>
      <c r="B2750" s="10" t="str">
        <f t="shared" si="84"/>
        <v>YOSY001</v>
      </c>
      <c r="C2750" s="4" t="s">
        <v>4228</v>
      </c>
      <c r="D2750" s="4" t="s">
        <v>84</v>
      </c>
      <c r="E2750" s="4" t="s">
        <v>4178</v>
      </c>
      <c r="F2750" s="4">
        <v>0.92900000000000005</v>
      </c>
      <c r="G2750" s="4">
        <v>24</v>
      </c>
      <c r="H2750" s="4" t="s">
        <v>22</v>
      </c>
      <c r="I2750" s="3">
        <v>55700</v>
      </c>
      <c r="J2750" s="3">
        <v>62400</v>
      </c>
      <c r="K2750" s="3">
        <v>57100</v>
      </c>
      <c r="L2750" s="3">
        <v>63900</v>
      </c>
      <c r="M2750" s="3">
        <v>57700</v>
      </c>
      <c r="N2750" s="3">
        <v>63900</v>
      </c>
      <c r="O2750" s="3">
        <v>63500</v>
      </c>
      <c r="P2750" s="3">
        <v>69900</v>
      </c>
      <c r="Q2750" s="11">
        <v>67900</v>
      </c>
      <c r="R2750" s="11">
        <v>74700</v>
      </c>
    </row>
    <row r="2751" spans="1:18" hidden="1">
      <c r="A2751" s="10" t="s">
        <v>4229</v>
      </c>
      <c r="B2751" s="10" t="str">
        <f t="shared" ref="B2751:B2814" si="85">LEFT(A2751,7)</f>
        <v>YOSY001</v>
      </c>
      <c r="C2751" s="4" t="s">
        <v>4230</v>
      </c>
      <c r="D2751" s="4" t="s">
        <v>84</v>
      </c>
      <c r="E2751" s="4" t="s">
        <v>4178</v>
      </c>
      <c r="F2751" s="4">
        <v>0.79400000000000004</v>
      </c>
      <c r="G2751" s="4">
        <v>24</v>
      </c>
      <c r="H2751" s="4" t="s">
        <v>22</v>
      </c>
      <c r="I2751" s="3">
        <v>55700</v>
      </c>
      <c r="J2751" s="3">
        <v>62400</v>
      </c>
      <c r="K2751" s="3">
        <v>57100</v>
      </c>
      <c r="L2751" s="3">
        <v>63900</v>
      </c>
      <c r="M2751" s="3">
        <v>57700</v>
      </c>
      <c r="N2751" s="3">
        <v>63900</v>
      </c>
      <c r="O2751" s="3">
        <v>63500</v>
      </c>
      <c r="P2751" s="3">
        <v>69900</v>
      </c>
      <c r="Q2751" s="11">
        <v>67900</v>
      </c>
      <c r="R2751" s="11">
        <v>74700</v>
      </c>
    </row>
    <row r="2752" spans="1:18" hidden="1">
      <c r="A2752" s="10" t="s">
        <v>4231</v>
      </c>
      <c r="B2752" s="10" t="str">
        <f t="shared" si="85"/>
        <v>YOSY001</v>
      </c>
      <c r="C2752" s="4" t="s">
        <v>4232</v>
      </c>
      <c r="D2752" s="4" t="s">
        <v>84</v>
      </c>
      <c r="E2752" s="4" t="s">
        <v>4178</v>
      </c>
      <c r="F2752" s="4">
        <v>0.84599999999999997</v>
      </c>
      <c r="G2752" s="4">
        <v>24</v>
      </c>
      <c r="H2752" s="4" t="s">
        <v>22</v>
      </c>
      <c r="I2752" s="3">
        <v>55700</v>
      </c>
      <c r="J2752" s="3">
        <v>62400</v>
      </c>
      <c r="K2752" s="3">
        <v>57100</v>
      </c>
      <c r="L2752" s="3">
        <v>63900</v>
      </c>
      <c r="M2752" s="3">
        <v>57700</v>
      </c>
      <c r="N2752" s="3">
        <v>63900</v>
      </c>
      <c r="O2752" s="3">
        <v>63500</v>
      </c>
      <c r="P2752" s="3">
        <v>69900</v>
      </c>
      <c r="Q2752" s="11">
        <v>67900</v>
      </c>
      <c r="R2752" s="11">
        <v>74700</v>
      </c>
    </row>
    <row r="2753" spans="1:18" hidden="1">
      <c r="A2753" s="10" t="s">
        <v>4233</v>
      </c>
      <c r="B2753" s="10" t="str">
        <f t="shared" si="85"/>
        <v>YOSY001</v>
      </c>
      <c r="C2753" s="4" t="s">
        <v>4234</v>
      </c>
      <c r="D2753" s="4" t="s">
        <v>84</v>
      </c>
      <c r="E2753" s="4" t="s">
        <v>4178</v>
      </c>
      <c r="F2753" s="4">
        <v>0.80100000000000005</v>
      </c>
      <c r="G2753" s="4">
        <v>24</v>
      </c>
      <c r="H2753" s="4" t="s">
        <v>22</v>
      </c>
      <c r="I2753" s="3">
        <v>55700</v>
      </c>
      <c r="J2753" s="3">
        <v>62400</v>
      </c>
      <c r="K2753" s="3">
        <v>57100</v>
      </c>
      <c r="L2753" s="3">
        <v>63900</v>
      </c>
      <c r="M2753" s="3">
        <v>57700</v>
      </c>
      <c r="N2753" s="3">
        <v>63900</v>
      </c>
      <c r="O2753" s="3">
        <v>63500</v>
      </c>
      <c r="P2753" s="3">
        <v>69900</v>
      </c>
      <c r="Q2753" s="11">
        <v>67900</v>
      </c>
      <c r="R2753" s="11">
        <v>74700</v>
      </c>
    </row>
    <row r="2754" spans="1:18" hidden="1">
      <c r="A2754" s="10" t="s">
        <v>4235</v>
      </c>
      <c r="B2754" s="10" t="str">
        <f t="shared" si="85"/>
        <v>YOSY001</v>
      </c>
      <c r="C2754" s="4" t="s">
        <v>4236</v>
      </c>
      <c r="D2754" s="4" t="s">
        <v>84</v>
      </c>
      <c r="E2754" s="4" t="s">
        <v>4178</v>
      </c>
      <c r="F2754" s="4">
        <v>0.82499999999999996</v>
      </c>
      <c r="G2754" s="4">
        <v>24</v>
      </c>
      <c r="H2754" s="4" t="s">
        <v>22</v>
      </c>
      <c r="I2754" s="3">
        <v>55700</v>
      </c>
      <c r="J2754" s="3">
        <v>62400</v>
      </c>
      <c r="K2754" s="3">
        <v>57100</v>
      </c>
      <c r="L2754" s="3">
        <v>63900</v>
      </c>
      <c r="M2754" s="3">
        <v>57700</v>
      </c>
      <c r="N2754" s="3">
        <v>63900</v>
      </c>
      <c r="O2754" s="3">
        <v>63500</v>
      </c>
      <c r="P2754" s="3">
        <v>69900</v>
      </c>
      <c r="Q2754" s="11">
        <v>67900</v>
      </c>
      <c r="R2754" s="11">
        <v>74700</v>
      </c>
    </row>
    <row r="2755" spans="1:18" hidden="1">
      <c r="A2755" s="10" t="s">
        <v>4237</v>
      </c>
      <c r="B2755" s="10" t="str">
        <f t="shared" si="85"/>
        <v>YOSY001</v>
      </c>
      <c r="C2755" s="4" t="s">
        <v>4238</v>
      </c>
      <c r="D2755" s="4" t="s">
        <v>84</v>
      </c>
      <c r="E2755" s="4" t="s">
        <v>4178</v>
      </c>
      <c r="F2755" s="4">
        <v>0.84199999999999997</v>
      </c>
      <c r="G2755" s="4">
        <v>24</v>
      </c>
      <c r="H2755" s="4" t="s">
        <v>22</v>
      </c>
      <c r="I2755" s="3">
        <v>55700</v>
      </c>
      <c r="J2755" s="3">
        <v>62400</v>
      </c>
      <c r="K2755" s="3">
        <v>57100</v>
      </c>
      <c r="L2755" s="3">
        <v>63900</v>
      </c>
      <c r="M2755" s="3">
        <v>57700</v>
      </c>
      <c r="N2755" s="3">
        <v>63900</v>
      </c>
      <c r="O2755" s="3">
        <v>63500</v>
      </c>
      <c r="P2755" s="3">
        <v>69900</v>
      </c>
      <c r="Q2755" s="11">
        <v>67900</v>
      </c>
      <c r="R2755" s="11">
        <v>74700</v>
      </c>
    </row>
    <row r="2756" spans="1:18" hidden="1">
      <c r="A2756" s="10" t="s">
        <v>4239</v>
      </c>
      <c r="B2756" s="10" t="str">
        <f t="shared" si="85"/>
        <v>YOSY001</v>
      </c>
      <c r="C2756" s="4" t="s">
        <v>4240</v>
      </c>
      <c r="D2756" s="4" t="s">
        <v>84</v>
      </c>
      <c r="E2756" s="4" t="s">
        <v>4178</v>
      </c>
      <c r="F2756" s="4">
        <v>0.77400000000000002</v>
      </c>
      <c r="G2756" s="4">
        <v>24</v>
      </c>
      <c r="H2756" s="4" t="s">
        <v>22</v>
      </c>
      <c r="I2756" s="3">
        <v>55700</v>
      </c>
      <c r="J2756" s="3">
        <v>62400</v>
      </c>
      <c r="K2756" s="3">
        <v>57100</v>
      </c>
      <c r="L2756" s="3">
        <v>63900</v>
      </c>
      <c r="M2756" s="3">
        <v>57700</v>
      </c>
      <c r="N2756" s="3">
        <v>63900</v>
      </c>
      <c r="O2756" s="3">
        <v>63500</v>
      </c>
      <c r="P2756" s="3">
        <v>69900</v>
      </c>
      <c r="Q2756" s="11">
        <v>67900</v>
      </c>
      <c r="R2756" s="11">
        <v>74700</v>
      </c>
    </row>
    <row r="2757" spans="1:18" hidden="1">
      <c r="A2757" s="10" t="s">
        <v>4241</v>
      </c>
      <c r="B2757" s="10" t="str">
        <f t="shared" si="85"/>
        <v>YOSY001</v>
      </c>
      <c r="C2757" s="4" t="s">
        <v>4242</v>
      </c>
      <c r="D2757" s="4" t="s">
        <v>84</v>
      </c>
      <c r="E2757" s="4" t="s">
        <v>4178</v>
      </c>
      <c r="F2757" s="4">
        <v>0.80400000000000005</v>
      </c>
      <c r="G2757" s="4">
        <v>24</v>
      </c>
      <c r="H2757" s="4" t="s">
        <v>22</v>
      </c>
      <c r="I2757" s="3">
        <v>55700</v>
      </c>
      <c r="J2757" s="3">
        <v>62400</v>
      </c>
      <c r="K2757" s="3">
        <v>57100</v>
      </c>
      <c r="L2757" s="3">
        <v>63900</v>
      </c>
      <c r="M2757" s="3">
        <v>57700</v>
      </c>
      <c r="N2757" s="3">
        <v>63900</v>
      </c>
      <c r="O2757" s="3">
        <v>63500</v>
      </c>
      <c r="P2757" s="3">
        <v>69900</v>
      </c>
      <c r="Q2757" s="11">
        <v>67900</v>
      </c>
      <c r="R2757" s="11">
        <v>74700</v>
      </c>
    </row>
    <row r="2758" spans="1:18" hidden="1">
      <c r="A2758" s="10" t="s">
        <v>4243</v>
      </c>
      <c r="B2758" s="10" t="str">
        <f t="shared" si="85"/>
        <v>YOSY001</v>
      </c>
      <c r="C2758" s="4" t="s">
        <v>4244</v>
      </c>
      <c r="D2758" s="4" t="s">
        <v>84</v>
      </c>
      <c r="E2758" s="4" t="s">
        <v>4178</v>
      </c>
      <c r="F2758" s="4">
        <v>0.80500000000000005</v>
      </c>
      <c r="G2758" s="4">
        <v>24</v>
      </c>
      <c r="H2758" s="4" t="s">
        <v>22</v>
      </c>
      <c r="I2758" s="3">
        <v>55700</v>
      </c>
      <c r="J2758" s="3">
        <v>62400</v>
      </c>
      <c r="K2758" s="3">
        <v>57100</v>
      </c>
      <c r="L2758" s="3">
        <v>63900</v>
      </c>
      <c r="M2758" s="3">
        <v>57700</v>
      </c>
      <c r="N2758" s="3">
        <v>63900</v>
      </c>
      <c r="O2758" s="3">
        <v>63500</v>
      </c>
      <c r="P2758" s="3">
        <v>69900</v>
      </c>
      <c r="Q2758" s="11">
        <v>67900</v>
      </c>
      <c r="R2758" s="11">
        <v>74700</v>
      </c>
    </row>
    <row r="2759" spans="1:18" hidden="1">
      <c r="A2759" s="10" t="s">
        <v>4245</v>
      </c>
      <c r="B2759" s="10" t="str">
        <f t="shared" si="85"/>
        <v>YOSY001</v>
      </c>
      <c r="C2759" s="4" t="s">
        <v>4246</v>
      </c>
      <c r="D2759" s="4" t="s">
        <v>84</v>
      </c>
      <c r="E2759" s="4" t="s">
        <v>4178</v>
      </c>
      <c r="F2759" s="4">
        <v>0.83499999999999996</v>
      </c>
      <c r="G2759" s="4">
        <v>24</v>
      </c>
      <c r="H2759" s="4" t="s">
        <v>22</v>
      </c>
      <c r="I2759" s="3">
        <v>55700</v>
      </c>
      <c r="J2759" s="3">
        <v>62400</v>
      </c>
      <c r="K2759" s="3">
        <v>57100</v>
      </c>
      <c r="L2759" s="3">
        <v>63900</v>
      </c>
      <c r="M2759" s="3">
        <v>57700</v>
      </c>
      <c r="N2759" s="3">
        <v>63900</v>
      </c>
      <c r="O2759" s="3">
        <v>63500</v>
      </c>
      <c r="P2759" s="3">
        <v>69900</v>
      </c>
      <c r="Q2759" s="11">
        <v>67900</v>
      </c>
      <c r="R2759" s="11">
        <v>74700</v>
      </c>
    </row>
    <row r="2760" spans="1:18" hidden="1">
      <c r="A2760" s="10" t="s">
        <v>4247</v>
      </c>
      <c r="B2760" s="10" t="str">
        <f t="shared" si="85"/>
        <v>YOSY001</v>
      </c>
      <c r="C2760" s="4" t="s">
        <v>4248</v>
      </c>
      <c r="D2760" s="4" t="s">
        <v>84</v>
      </c>
      <c r="E2760" s="4" t="s">
        <v>4178</v>
      </c>
      <c r="F2760" s="4">
        <v>0.85</v>
      </c>
      <c r="G2760" s="4">
        <v>24</v>
      </c>
      <c r="H2760" s="4" t="s">
        <v>22</v>
      </c>
      <c r="I2760" s="3">
        <v>55700</v>
      </c>
      <c r="J2760" s="3">
        <v>62400</v>
      </c>
      <c r="K2760" s="3">
        <v>57100</v>
      </c>
      <c r="L2760" s="3">
        <v>63900</v>
      </c>
      <c r="M2760" s="3">
        <v>57700</v>
      </c>
      <c r="N2760" s="3">
        <v>63900</v>
      </c>
      <c r="O2760" s="3">
        <v>63500</v>
      </c>
      <c r="P2760" s="3">
        <v>69900</v>
      </c>
      <c r="Q2760" s="11">
        <v>67900</v>
      </c>
      <c r="R2760" s="11">
        <v>74700</v>
      </c>
    </row>
    <row r="2761" spans="1:18" hidden="1">
      <c r="A2761" s="10" t="s">
        <v>4249</v>
      </c>
      <c r="B2761" s="10" t="str">
        <f t="shared" si="85"/>
        <v>YOSY001</v>
      </c>
      <c r="C2761" s="4" t="s">
        <v>4250</v>
      </c>
      <c r="D2761" s="4" t="s">
        <v>84</v>
      </c>
      <c r="E2761" s="4" t="s">
        <v>4178</v>
      </c>
      <c r="F2761" s="4">
        <v>0.82099999999999995</v>
      </c>
      <c r="G2761" s="4">
        <v>24</v>
      </c>
      <c r="H2761" s="4" t="s">
        <v>22</v>
      </c>
      <c r="I2761" s="3">
        <v>55700</v>
      </c>
      <c r="J2761" s="3">
        <v>62400</v>
      </c>
      <c r="K2761" s="3">
        <v>57100</v>
      </c>
      <c r="L2761" s="3">
        <v>63900</v>
      </c>
      <c r="M2761" s="3">
        <v>57700</v>
      </c>
      <c r="N2761" s="3">
        <v>63900</v>
      </c>
      <c r="O2761" s="3">
        <v>63500</v>
      </c>
      <c r="P2761" s="3">
        <v>69900</v>
      </c>
      <c r="Q2761" s="11">
        <v>67900</v>
      </c>
      <c r="R2761" s="11">
        <v>74700</v>
      </c>
    </row>
    <row r="2762" spans="1:18" hidden="1">
      <c r="A2762" s="10" t="s">
        <v>4251</v>
      </c>
      <c r="B2762" s="10" t="str">
        <f t="shared" si="85"/>
        <v>YOSY001</v>
      </c>
      <c r="C2762" s="4" t="s">
        <v>4252</v>
      </c>
      <c r="D2762" s="4" t="s">
        <v>84</v>
      </c>
      <c r="E2762" s="4" t="s">
        <v>4178</v>
      </c>
      <c r="F2762" s="4">
        <v>0.82599999999999996</v>
      </c>
      <c r="G2762" s="4">
        <v>24</v>
      </c>
      <c r="H2762" s="4" t="s">
        <v>22</v>
      </c>
      <c r="I2762" s="3">
        <v>55700</v>
      </c>
      <c r="J2762" s="3">
        <v>62400</v>
      </c>
      <c r="K2762" s="3">
        <v>57100</v>
      </c>
      <c r="L2762" s="3">
        <v>63900</v>
      </c>
      <c r="M2762" s="3">
        <v>57700</v>
      </c>
      <c r="N2762" s="3">
        <v>63900</v>
      </c>
      <c r="O2762" s="3">
        <v>63500</v>
      </c>
      <c r="P2762" s="3">
        <v>69900</v>
      </c>
      <c r="Q2762" s="11">
        <v>67900</v>
      </c>
      <c r="R2762" s="11">
        <v>74700</v>
      </c>
    </row>
    <row r="2763" spans="1:18" hidden="1">
      <c r="A2763" s="10" t="s">
        <v>4253</v>
      </c>
      <c r="B2763" s="10" t="str">
        <f t="shared" si="85"/>
        <v>YOSY001</v>
      </c>
      <c r="C2763" s="4" t="s">
        <v>4254</v>
      </c>
      <c r="D2763" s="4" t="s">
        <v>84</v>
      </c>
      <c r="E2763" s="4" t="s">
        <v>4178</v>
      </c>
      <c r="F2763" s="4">
        <v>0.85099999999999998</v>
      </c>
      <c r="G2763" s="4">
        <v>24</v>
      </c>
      <c r="H2763" s="4" t="s">
        <v>22</v>
      </c>
      <c r="I2763" s="3">
        <v>55700</v>
      </c>
      <c r="J2763" s="3">
        <v>62400</v>
      </c>
      <c r="K2763" s="3">
        <v>57100</v>
      </c>
      <c r="L2763" s="3">
        <v>63900</v>
      </c>
      <c r="M2763" s="3">
        <v>57700</v>
      </c>
      <c r="N2763" s="3">
        <v>63900</v>
      </c>
      <c r="O2763" s="3">
        <v>63500</v>
      </c>
      <c r="P2763" s="3">
        <v>69900</v>
      </c>
      <c r="Q2763" s="11">
        <v>67900</v>
      </c>
      <c r="R2763" s="11">
        <v>74700</v>
      </c>
    </row>
    <row r="2764" spans="1:18" hidden="1">
      <c r="A2764" s="10" t="s">
        <v>4255</v>
      </c>
      <c r="B2764" s="10" t="str">
        <f t="shared" si="85"/>
        <v>YOSY001</v>
      </c>
      <c r="C2764" s="4" t="s">
        <v>4256</v>
      </c>
      <c r="D2764" s="4" t="s">
        <v>84</v>
      </c>
      <c r="E2764" s="4" t="s">
        <v>4178</v>
      </c>
      <c r="F2764" s="4">
        <v>0.80300000000000005</v>
      </c>
      <c r="G2764" s="4">
        <v>24</v>
      </c>
      <c r="H2764" s="4" t="s">
        <v>22</v>
      </c>
      <c r="I2764" s="3">
        <v>55700</v>
      </c>
      <c r="J2764" s="3">
        <v>62400</v>
      </c>
      <c r="K2764" s="3">
        <v>57100</v>
      </c>
      <c r="L2764" s="3">
        <v>63900</v>
      </c>
      <c r="M2764" s="3">
        <v>57700</v>
      </c>
      <c r="N2764" s="3">
        <v>63900</v>
      </c>
      <c r="O2764" s="3">
        <v>63500</v>
      </c>
      <c r="P2764" s="3">
        <v>69900</v>
      </c>
      <c r="Q2764" s="11">
        <v>67900</v>
      </c>
      <c r="R2764" s="11">
        <v>74700</v>
      </c>
    </row>
    <row r="2765" spans="1:18" hidden="1">
      <c r="A2765" s="10" t="s">
        <v>4257</v>
      </c>
      <c r="B2765" s="10" t="str">
        <f t="shared" si="85"/>
        <v>YOSY001</v>
      </c>
      <c r="C2765" s="4" t="s">
        <v>4258</v>
      </c>
      <c r="D2765" s="4" t="s">
        <v>84</v>
      </c>
      <c r="E2765" s="4" t="s">
        <v>4178</v>
      </c>
      <c r="F2765" s="4">
        <v>0.79600000000000004</v>
      </c>
      <c r="G2765" s="4">
        <v>24</v>
      </c>
      <c r="H2765" s="4" t="s">
        <v>22</v>
      </c>
      <c r="I2765" s="3">
        <v>55700</v>
      </c>
      <c r="J2765" s="3">
        <v>62400</v>
      </c>
      <c r="K2765" s="3">
        <v>57100</v>
      </c>
      <c r="L2765" s="3">
        <v>63900</v>
      </c>
      <c r="M2765" s="3">
        <v>57700</v>
      </c>
      <c r="N2765" s="3">
        <v>63900</v>
      </c>
      <c r="O2765" s="3">
        <v>63500</v>
      </c>
      <c r="P2765" s="3">
        <v>69900</v>
      </c>
      <c r="Q2765" s="11">
        <v>67900</v>
      </c>
      <c r="R2765" s="11">
        <v>74700</v>
      </c>
    </row>
    <row r="2766" spans="1:18" hidden="1">
      <c r="A2766" s="10" t="s">
        <v>4259</v>
      </c>
      <c r="B2766" s="10" t="str">
        <f t="shared" si="85"/>
        <v>YOSY001</v>
      </c>
      <c r="C2766" s="4" t="s">
        <v>4260</v>
      </c>
      <c r="D2766" s="4" t="s">
        <v>84</v>
      </c>
      <c r="E2766" s="4" t="s">
        <v>4178</v>
      </c>
      <c r="F2766" s="4">
        <v>0.94799999999999995</v>
      </c>
      <c r="G2766" s="4">
        <v>24</v>
      </c>
      <c r="H2766" s="4" t="s">
        <v>22</v>
      </c>
      <c r="I2766" s="3">
        <v>55700</v>
      </c>
      <c r="J2766" s="3">
        <v>62400</v>
      </c>
      <c r="K2766" s="3">
        <v>57100</v>
      </c>
      <c r="L2766" s="3">
        <v>63900</v>
      </c>
      <c r="M2766" s="3">
        <v>57700</v>
      </c>
      <c r="N2766" s="3">
        <v>63900</v>
      </c>
      <c r="O2766" s="3">
        <v>63500</v>
      </c>
      <c r="P2766" s="3">
        <v>69900</v>
      </c>
      <c r="Q2766" s="11">
        <v>67900</v>
      </c>
      <c r="R2766" s="11">
        <v>74700</v>
      </c>
    </row>
    <row r="2767" spans="1:18" hidden="1">
      <c r="A2767" s="10" t="s">
        <v>4261</v>
      </c>
      <c r="B2767" s="10" t="str">
        <f t="shared" si="85"/>
        <v>YOSY001</v>
      </c>
      <c r="C2767" s="4" t="s">
        <v>4262</v>
      </c>
      <c r="D2767" s="4" t="s">
        <v>84</v>
      </c>
      <c r="E2767" s="4" t="s">
        <v>4178</v>
      </c>
      <c r="F2767" s="4">
        <v>0.82199999999999995</v>
      </c>
      <c r="G2767" s="4">
        <v>24</v>
      </c>
      <c r="H2767" s="4" t="s">
        <v>22</v>
      </c>
      <c r="I2767" s="3">
        <v>55700</v>
      </c>
      <c r="J2767" s="3">
        <v>62400</v>
      </c>
      <c r="K2767" s="3">
        <v>57100</v>
      </c>
      <c r="L2767" s="3">
        <v>63900</v>
      </c>
      <c r="M2767" s="3">
        <v>57700</v>
      </c>
      <c r="N2767" s="3">
        <v>63900</v>
      </c>
      <c r="O2767" s="3">
        <v>63500</v>
      </c>
      <c r="P2767" s="3">
        <v>69900</v>
      </c>
      <c r="Q2767" s="11">
        <v>67900</v>
      </c>
      <c r="R2767" s="11">
        <v>74700</v>
      </c>
    </row>
    <row r="2768" spans="1:18" hidden="1">
      <c r="A2768" s="10" t="s">
        <v>4263</v>
      </c>
      <c r="B2768" s="10" t="str">
        <f t="shared" si="85"/>
        <v>YOSY001</v>
      </c>
      <c r="C2768" s="4" t="s">
        <v>4264</v>
      </c>
      <c r="D2768" s="4" t="s">
        <v>84</v>
      </c>
      <c r="E2768" s="4" t="s">
        <v>4178</v>
      </c>
      <c r="F2768" s="4">
        <v>0.80900000000000005</v>
      </c>
      <c r="G2768" s="4">
        <v>24</v>
      </c>
      <c r="H2768" s="4" t="s">
        <v>22</v>
      </c>
      <c r="I2768" s="3">
        <v>55700</v>
      </c>
      <c r="J2768" s="3">
        <v>62400</v>
      </c>
      <c r="K2768" s="3">
        <v>57100</v>
      </c>
      <c r="L2768" s="3">
        <v>63900</v>
      </c>
      <c r="M2768" s="3">
        <v>57700</v>
      </c>
      <c r="N2768" s="3">
        <v>63900</v>
      </c>
      <c r="O2768" s="3">
        <v>63500</v>
      </c>
      <c r="P2768" s="3">
        <v>69900</v>
      </c>
      <c r="Q2768" s="11">
        <v>67900</v>
      </c>
      <c r="R2768" s="11">
        <v>74700</v>
      </c>
    </row>
    <row r="2769" spans="1:18" hidden="1">
      <c r="A2769" s="10" t="s">
        <v>4265</v>
      </c>
      <c r="B2769" s="10" t="str">
        <f t="shared" si="85"/>
        <v>YOSY001</v>
      </c>
      <c r="C2769" s="4" t="s">
        <v>4266</v>
      </c>
      <c r="D2769" s="4" t="s">
        <v>84</v>
      </c>
      <c r="E2769" s="4" t="s">
        <v>4178</v>
      </c>
      <c r="F2769" s="4">
        <v>0.83299999999999996</v>
      </c>
      <c r="G2769" s="4">
        <v>24</v>
      </c>
      <c r="H2769" s="4" t="s">
        <v>22</v>
      </c>
      <c r="I2769" s="3">
        <v>55700</v>
      </c>
      <c r="J2769" s="3">
        <v>62400</v>
      </c>
      <c r="K2769" s="3">
        <v>57100</v>
      </c>
      <c r="L2769" s="3">
        <v>63900</v>
      </c>
      <c r="M2769" s="3">
        <v>57700</v>
      </c>
      <c r="N2769" s="3">
        <v>63900</v>
      </c>
      <c r="O2769" s="3">
        <v>63500</v>
      </c>
      <c r="P2769" s="3">
        <v>69900</v>
      </c>
      <c r="Q2769" s="11">
        <v>67900</v>
      </c>
      <c r="R2769" s="11">
        <v>74700</v>
      </c>
    </row>
    <row r="2770" spans="1:18" hidden="1">
      <c r="A2770" s="10" t="s">
        <v>4267</v>
      </c>
      <c r="B2770" s="10" t="str">
        <f t="shared" si="85"/>
        <v>YOSY001</v>
      </c>
      <c r="C2770" s="4" t="s">
        <v>4268</v>
      </c>
      <c r="D2770" s="4" t="s">
        <v>84</v>
      </c>
      <c r="E2770" s="4" t="s">
        <v>4178</v>
      </c>
      <c r="F2770" s="4">
        <v>0.79600000000000004</v>
      </c>
      <c r="G2770" s="4">
        <v>24</v>
      </c>
      <c r="H2770" s="4" t="s">
        <v>22</v>
      </c>
      <c r="I2770" s="3">
        <v>55700</v>
      </c>
      <c r="J2770" s="3">
        <v>62400</v>
      </c>
      <c r="K2770" s="3">
        <v>57100</v>
      </c>
      <c r="L2770" s="3">
        <v>63900</v>
      </c>
      <c r="M2770" s="3">
        <v>57700</v>
      </c>
      <c r="N2770" s="3">
        <v>63900</v>
      </c>
      <c r="O2770" s="3">
        <v>63500</v>
      </c>
      <c r="P2770" s="3">
        <v>69900</v>
      </c>
      <c r="Q2770" s="11">
        <v>67900</v>
      </c>
      <c r="R2770" s="11">
        <v>74700</v>
      </c>
    </row>
    <row r="2771" spans="1:18" hidden="1">
      <c r="A2771" s="10" t="s">
        <v>4269</v>
      </c>
      <c r="B2771" s="10" t="str">
        <f t="shared" si="85"/>
        <v>YOSY001</v>
      </c>
      <c r="C2771" s="4" t="s">
        <v>4270</v>
      </c>
      <c r="D2771" s="4" t="s">
        <v>84</v>
      </c>
      <c r="E2771" s="4" t="s">
        <v>4178</v>
      </c>
      <c r="F2771" s="4">
        <v>0.78900000000000003</v>
      </c>
      <c r="G2771" s="4">
        <v>24</v>
      </c>
      <c r="H2771" s="4" t="s">
        <v>22</v>
      </c>
      <c r="I2771" s="3">
        <v>55700</v>
      </c>
      <c r="J2771" s="3">
        <v>62400</v>
      </c>
      <c r="K2771" s="3">
        <v>57100</v>
      </c>
      <c r="L2771" s="3">
        <v>63900</v>
      </c>
      <c r="M2771" s="3">
        <v>57700</v>
      </c>
      <c r="N2771" s="3">
        <v>63900</v>
      </c>
      <c r="O2771" s="3">
        <v>63500</v>
      </c>
      <c r="P2771" s="3">
        <v>69900</v>
      </c>
      <c r="Q2771" s="11">
        <v>67900</v>
      </c>
      <c r="R2771" s="11">
        <v>74700</v>
      </c>
    </row>
    <row r="2772" spans="1:18" hidden="1">
      <c r="A2772" s="10" t="s">
        <v>4271</v>
      </c>
      <c r="B2772" s="10" t="str">
        <f t="shared" si="85"/>
        <v>YOSY001</v>
      </c>
      <c r="C2772" s="4" t="s">
        <v>4272</v>
      </c>
      <c r="D2772" s="4" t="s">
        <v>84</v>
      </c>
      <c r="E2772" s="4" t="s">
        <v>4178</v>
      </c>
      <c r="F2772" s="4">
        <v>0.86599999999999999</v>
      </c>
      <c r="G2772" s="4">
        <v>24</v>
      </c>
      <c r="H2772" s="4" t="s">
        <v>22</v>
      </c>
      <c r="I2772" s="3">
        <v>55700</v>
      </c>
      <c r="J2772" s="3">
        <v>62400</v>
      </c>
      <c r="K2772" s="3">
        <v>57100</v>
      </c>
      <c r="L2772" s="3">
        <v>63900</v>
      </c>
      <c r="M2772" s="3">
        <v>57700</v>
      </c>
      <c r="N2772" s="3">
        <v>63900</v>
      </c>
      <c r="O2772" s="3">
        <v>63500</v>
      </c>
      <c r="P2772" s="3">
        <v>69900</v>
      </c>
      <c r="Q2772" s="11">
        <v>67900</v>
      </c>
      <c r="R2772" s="11">
        <v>74700</v>
      </c>
    </row>
    <row r="2773" spans="1:18" hidden="1">
      <c r="A2773" s="10" t="s">
        <v>4273</v>
      </c>
      <c r="B2773" s="10" t="str">
        <f t="shared" si="85"/>
        <v>YOSY001</v>
      </c>
      <c r="C2773" s="4" t="s">
        <v>4274</v>
      </c>
      <c r="D2773" s="4" t="s">
        <v>84</v>
      </c>
      <c r="E2773" s="4" t="s">
        <v>4178</v>
      </c>
      <c r="F2773" s="4">
        <v>0.83099999999999996</v>
      </c>
      <c r="G2773" s="4">
        <v>24</v>
      </c>
      <c r="H2773" s="4" t="s">
        <v>22</v>
      </c>
      <c r="I2773" s="3">
        <v>55700</v>
      </c>
      <c r="J2773" s="3">
        <v>62400</v>
      </c>
      <c r="K2773" s="3">
        <v>57100</v>
      </c>
      <c r="L2773" s="3">
        <v>63900</v>
      </c>
      <c r="M2773" s="3">
        <v>57700</v>
      </c>
      <c r="N2773" s="3">
        <v>63900</v>
      </c>
      <c r="O2773" s="3">
        <v>63500</v>
      </c>
      <c r="P2773" s="3">
        <v>69900</v>
      </c>
      <c r="Q2773" s="11">
        <v>67900</v>
      </c>
      <c r="R2773" s="11">
        <v>74700</v>
      </c>
    </row>
    <row r="2774" spans="1:18" hidden="1">
      <c r="A2774" s="10" t="s">
        <v>4275</v>
      </c>
      <c r="B2774" s="10" t="str">
        <f t="shared" si="85"/>
        <v>YOSY001</v>
      </c>
      <c r="C2774" s="4" t="s">
        <v>4276</v>
      </c>
      <c r="D2774" s="4" t="s">
        <v>84</v>
      </c>
      <c r="E2774" s="4" t="s">
        <v>4178</v>
      </c>
      <c r="F2774" s="4">
        <v>0.82699999999999996</v>
      </c>
      <c r="G2774" s="4">
        <v>24</v>
      </c>
      <c r="H2774" s="4" t="s">
        <v>22</v>
      </c>
      <c r="I2774" s="3">
        <v>55700</v>
      </c>
      <c r="J2774" s="3">
        <v>62400</v>
      </c>
      <c r="K2774" s="3">
        <v>57100</v>
      </c>
      <c r="L2774" s="3">
        <v>63900</v>
      </c>
      <c r="M2774" s="3">
        <v>57700</v>
      </c>
      <c r="N2774" s="3">
        <v>63900</v>
      </c>
      <c r="O2774" s="3">
        <v>63500</v>
      </c>
      <c r="P2774" s="3">
        <v>69900</v>
      </c>
      <c r="Q2774" s="11">
        <v>67900</v>
      </c>
      <c r="R2774" s="11">
        <v>74700</v>
      </c>
    </row>
    <row r="2775" spans="1:18" hidden="1">
      <c r="A2775" s="10" t="s">
        <v>4277</v>
      </c>
      <c r="B2775" s="10" t="str">
        <f t="shared" si="85"/>
        <v>YOSY001</v>
      </c>
      <c r="C2775" s="4" t="s">
        <v>4278</v>
      </c>
      <c r="D2775" s="4" t="s">
        <v>84</v>
      </c>
      <c r="E2775" s="4" t="s">
        <v>4178</v>
      </c>
      <c r="F2775" s="4">
        <v>0.84</v>
      </c>
      <c r="G2775" s="4">
        <v>24</v>
      </c>
      <c r="H2775" s="4" t="s">
        <v>22</v>
      </c>
      <c r="I2775" s="3">
        <v>55700</v>
      </c>
      <c r="J2775" s="3">
        <v>62400</v>
      </c>
      <c r="K2775" s="3">
        <v>57100</v>
      </c>
      <c r="L2775" s="3">
        <v>63900</v>
      </c>
      <c r="M2775" s="3">
        <v>57700</v>
      </c>
      <c r="N2775" s="3">
        <v>63900</v>
      </c>
      <c r="O2775" s="3">
        <v>63500</v>
      </c>
      <c r="P2775" s="3">
        <v>69900</v>
      </c>
      <c r="Q2775" s="11">
        <v>67900</v>
      </c>
      <c r="R2775" s="11">
        <v>74700</v>
      </c>
    </row>
    <row r="2776" spans="1:18" hidden="1">
      <c r="A2776" s="10" t="s">
        <v>4279</v>
      </c>
      <c r="B2776" s="10" t="str">
        <f t="shared" si="85"/>
        <v>YOSY001</v>
      </c>
      <c r="C2776" s="4" t="s">
        <v>4280</v>
      </c>
      <c r="D2776" s="4" t="s">
        <v>84</v>
      </c>
      <c r="E2776" s="4" t="s">
        <v>4178</v>
      </c>
      <c r="F2776" s="4">
        <v>0.81399999999999995</v>
      </c>
      <c r="G2776" s="4">
        <v>24</v>
      </c>
      <c r="H2776" s="4" t="s">
        <v>22</v>
      </c>
      <c r="I2776" s="3">
        <v>55700</v>
      </c>
      <c r="J2776" s="3">
        <v>62400</v>
      </c>
      <c r="K2776" s="3">
        <v>57100</v>
      </c>
      <c r="L2776" s="3">
        <v>63900</v>
      </c>
      <c r="M2776" s="3">
        <v>57700</v>
      </c>
      <c r="N2776" s="3">
        <v>63900</v>
      </c>
      <c r="O2776" s="3">
        <v>63500</v>
      </c>
      <c r="P2776" s="3">
        <v>69900</v>
      </c>
      <c r="Q2776" s="11">
        <v>67900</v>
      </c>
      <c r="R2776" s="11">
        <v>74700</v>
      </c>
    </row>
    <row r="2777" spans="1:18" hidden="1">
      <c r="A2777" s="10" t="s">
        <v>4281</v>
      </c>
      <c r="B2777" s="10" t="str">
        <f t="shared" si="85"/>
        <v>YOSY001</v>
      </c>
      <c r="C2777" s="4" t="s">
        <v>4282</v>
      </c>
      <c r="D2777" s="4" t="s">
        <v>84</v>
      </c>
      <c r="E2777" s="4" t="s">
        <v>4178</v>
      </c>
      <c r="F2777" s="4">
        <v>0.80300000000000005</v>
      </c>
      <c r="G2777" s="4">
        <v>24</v>
      </c>
      <c r="H2777" s="4" t="s">
        <v>22</v>
      </c>
      <c r="I2777" s="3">
        <v>55700</v>
      </c>
      <c r="J2777" s="3">
        <v>62400</v>
      </c>
      <c r="K2777" s="3">
        <v>57100</v>
      </c>
      <c r="L2777" s="3">
        <v>63900</v>
      </c>
      <c r="M2777" s="3">
        <v>57700</v>
      </c>
      <c r="N2777" s="3">
        <v>63900</v>
      </c>
      <c r="O2777" s="3">
        <v>63500</v>
      </c>
      <c r="P2777" s="3">
        <v>69900</v>
      </c>
      <c r="Q2777" s="11">
        <v>67900</v>
      </c>
      <c r="R2777" s="11">
        <v>74700</v>
      </c>
    </row>
    <row r="2778" spans="1:18" hidden="1">
      <c r="A2778" s="10" t="s">
        <v>4283</v>
      </c>
      <c r="B2778" s="10" t="str">
        <f t="shared" si="85"/>
        <v>YOSY001</v>
      </c>
      <c r="C2778" s="4" t="s">
        <v>4284</v>
      </c>
      <c r="D2778" s="4" t="s">
        <v>84</v>
      </c>
      <c r="E2778" s="4" t="s">
        <v>4178</v>
      </c>
      <c r="F2778" s="4">
        <v>0.80900000000000005</v>
      </c>
      <c r="G2778" s="4">
        <v>24</v>
      </c>
      <c r="H2778" s="4" t="s">
        <v>22</v>
      </c>
      <c r="I2778" s="3">
        <v>55700</v>
      </c>
      <c r="J2778" s="3">
        <v>62400</v>
      </c>
      <c r="K2778" s="3">
        <v>57100</v>
      </c>
      <c r="L2778" s="3">
        <v>63900</v>
      </c>
      <c r="M2778" s="3">
        <v>57700</v>
      </c>
      <c r="N2778" s="3">
        <v>63900</v>
      </c>
      <c r="O2778" s="3">
        <v>63500</v>
      </c>
      <c r="P2778" s="3">
        <v>69900</v>
      </c>
      <c r="Q2778" s="11">
        <v>67900</v>
      </c>
      <c r="R2778" s="11">
        <v>74700</v>
      </c>
    </row>
    <row r="2779" spans="1:18" hidden="1">
      <c r="A2779" s="10" t="s">
        <v>4285</v>
      </c>
      <c r="B2779" s="10" t="str">
        <f t="shared" si="85"/>
        <v>YOSY001</v>
      </c>
      <c r="C2779" s="4" t="s">
        <v>4286</v>
      </c>
      <c r="D2779" s="4" t="s">
        <v>84</v>
      </c>
      <c r="E2779" s="4" t="s">
        <v>4178</v>
      </c>
      <c r="F2779" s="4">
        <v>0.78300000000000003</v>
      </c>
      <c r="G2779" s="4">
        <v>24</v>
      </c>
      <c r="H2779" s="4" t="s">
        <v>22</v>
      </c>
      <c r="I2779" s="3">
        <v>55700</v>
      </c>
      <c r="J2779" s="3">
        <v>62400</v>
      </c>
      <c r="K2779" s="3">
        <v>57100</v>
      </c>
      <c r="L2779" s="3">
        <v>63900</v>
      </c>
      <c r="M2779" s="3">
        <v>57700</v>
      </c>
      <c r="N2779" s="3">
        <v>63900</v>
      </c>
      <c r="O2779" s="3">
        <v>63500</v>
      </c>
      <c r="P2779" s="3">
        <v>69900</v>
      </c>
      <c r="Q2779" s="11">
        <v>67900</v>
      </c>
      <c r="R2779" s="11">
        <v>74700</v>
      </c>
    </row>
    <row r="2780" spans="1:18" hidden="1">
      <c r="A2780" s="10" t="s">
        <v>4287</v>
      </c>
      <c r="B2780" s="10" t="str">
        <f t="shared" si="85"/>
        <v>YOSY001</v>
      </c>
      <c r="C2780" s="4" t="s">
        <v>4288</v>
      </c>
      <c r="D2780" s="4" t="s">
        <v>84</v>
      </c>
      <c r="E2780" s="4" t="s">
        <v>4178</v>
      </c>
      <c r="F2780" s="4">
        <v>0.79900000000000004</v>
      </c>
      <c r="G2780" s="4">
        <v>24</v>
      </c>
      <c r="H2780" s="4" t="s">
        <v>22</v>
      </c>
      <c r="I2780" s="3">
        <v>55700</v>
      </c>
      <c r="J2780" s="3">
        <v>62400</v>
      </c>
      <c r="K2780" s="3">
        <v>57100</v>
      </c>
      <c r="L2780" s="3">
        <v>63900</v>
      </c>
      <c r="M2780" s="3">
        <v>57700</v>
      </c>
      <c r="N2780" s="3">
        <v>63900</v>
      </c>
      <c r="O2780" s="3">
        <v>63500</v>
      </c>
      <c r="P2780" s="3">
        <v>69900</v>
      </c>
      <c r="Q2780" s="11">
        <v>67900</v>
      </c>
      <c r="R2780" s="11">
        <v>74700</v>
      </c>
    </row>
    <row r="2781" spans="1:18" hidden="1">
      <c r="A2781" s="10" t="s">
        <v>4289</v>
      </c>
      <c r="B2781" s="10" t="str">
        <f t="shared" si="85"/>
        <v>YOSY001</v>
      </c>
      <c r="C2781" s="4" t="s">
        <v>4290</v>
      </c>
      <c r="D2781" s="4" t="s">
        <v>84</v>
      </c>
      <c r="E2781" s="4" t="s">
        <v>4178</v>
      </c>
      <c r="F2781" s="4">
        <v>0.83099999999999996</v>
      </c>
      <c r="G2781" s="4">
        <v>24</v>
      </c>
      <c r="H2781" s="4" t="s">
        <v>22</v>
      </c>
      <c r="I2781" s="3">
        <v>55700</v>
      </c>
      <c r="J2781" s="3">
        <v>62400</v>
      </c>
      <c r="K2781" s="3">
        <v>57100</v>
      </c>
      <c r="L2781" s="3">
        <v>63900</v>
      </c>
      <c r="M2781" s="3">
        <v>57700</v>
      </c>
      <c r="N2781" s="3">
        <v>63900</v>
      </c>
      <c r="O2781" s="3">
        <v>63500</v>
      </c>
      <c r="P2781" s="3">
        <v>69900</v>
      </c>
      <c r="Q2781" s="11">
        <v>67900</v>
      </c>
      <c r="R2781" s="11">
        <v>74700</v>
      </c>
    </row>
    <row r="2782" spans="1:18" hidden="1">
      <c r="A2782" s="10" t="s">
        <v>4291</v>
      </c>
      <c r="B2782" s="10" t="str">
        <f t="shared" si="85"/>
        <v>YOSY001</v>
      </c>
      <c r="C2782" s="4" t="s">
        <v>4292</v>
      </c>
      <c r="D2782" s="4" t="s">
        <v>84</v>
      </c>
      <c r="E2782" s="4" t="s">
        <v>4178</v>
      </c>
      <c r="F2782" s="4">
        <v>0.84</v>
      </c>
      <c r="G2782" s="4">
        <v>24</v>
      </c>
      <c r="H2782" s="4" t="s">
        <v>22</v>
      </c>
      <c r="I2782" s="3">
        <v>55700</v>
      </c>
      <c r="J2782" s="3">
        <v>62400</v>
      </c>
      <c r="K2782" s="3">
        <v>57100</v>
      </c>
      <c r="L2782" s="3">
        <v>63900</v>
      </c>
      <c r="M2782" s="3">
        <v>57700</v>
      </c>
      <c r="N2782" s="3">
        <v>63900</v>
      </c>
      <c r="O2782" s="3">
        <v>63500</v>
      </c>
      <c r="P2782" s="3">
        <v>69900</v>
      </c>
      <c r="Q2782" s="11">
        <v>67900</v>
      </c>
      <c r="R2782" s="11">
        <v>74700</v>
      </c>
    </row>
    <row r="2783" spans="1:18" hidden="1">
      <c r="A2783" s="10" t="s">
        <v>4293</v>
      </c>
      <c r="B2783" s="10" t="str">
        <f t="shared" si="85"/>
        <v>YOSY001</v>
      </c>
      <c r="C2783" s="4" t="s">
        <v>4294</v>
      </c>
      <c r="D2783" s="4" t="s">
        <v>84</v>
      </c>
      <c r="E2783" s="4" t="s">
        <v>4178</v>
      </c>
      <c r="F2783" s="4">
        <v>0.80100000000000005</v>
      </c>
      <c r="G2783" s="4">
        <v>24</v>
      </c>
      <c r="H2783" s="4" t="s">
        <v>22</v>
      </c>
      <c r="I2783" s="3">
        <v>55700</v>
      </c>
      <c r="J2783" s="3">
        <v>62400</v>
      </c>
      <c r="K2783" s="3">
        <v>57100</v>
      </c>
      <c r="L2783" s="3">
        <v>63900</v>
      </c>
      <c r="M2783" s="3">
        <v>57700</v>
      </c>
      <c r="N2783" s="3">
        <v>63900</v>
      </c>
      <c r="O2783" s="3">
        <v>63500</v>
      </c>
      <c r="P2783" s="3">
        <v>69900</v>
      </c>
      <c r="Q2783" s="11">
        <v>67900</v>
      </c>
      <c r="R2783" s="11">
        <v>74700</v>
      </c>
    </row>
    <row r="2784" spans="1:18" hidden="1">
      <c r="A2784" s="10" t="s">
        <v>4295</v>
      </c>
      <c r="B2784" s="10" t="str">
        <f t="shared" si="85"/>
        <v>YOSY001</v>
      </c>
      <c r="C2784" s="4" t="s">
        <v>4296</v>
      </c>
      <c r="D2784" s="4" t="s">
        <v>84</v>
      </c>
      <c r="E2784" s="4" t="s">
        <v>4178</v>
      </c>
      <c r="F2784" s="4">
        <v>0.80800000000000005</v>
      </c>
      <c r="G2784" s="4">
        <v>24</v>
      </c>
      <c r="H2784" s="4" t="s">
        <v>22</v>
      </c>
      <c r="I2784" s="3">
        <v>55700</v>
      </c>
      <c r="J2784" s="3">
        <v>62400</v>
      </c>
      <c r="K2784" s="3">
        <v>57100</v>
      </c>
      <c r="L2784" s="3">
        <v>63900</v>
      </c>
      <c r="M2784" s="3">
        <v>57700</v>
      </c>
      <c r="N2784" s="3">
        <v>63900</v>
      </c>
      <c r="O2784" s="3">
        <v>63500</v>
      </c>
      <c r="P2784" s="3">
        <v>69900</v>
      </c>
      <c r="Q2784" s="11">
        <v>67900</v>
      </c>
      <c r="R2784" s="11">
        <v>74700</v>
      </c>
    </row>
    <row r="2785" spans="1:18" hidden="1">
      <c r="A2785" s="10" t="s">
        <v>4297</v>
      </c>
      <c r="B2785" s="10" t="str">
        <f t="shared" si="85"/>
        <v>YOSY001</v>
      </c>
      <c r="C2785" s="4" t="s">
        <v>4298</v>
      </c>
      <c r="D2785" s="4" t="s">
        <v>84</v>
      </c>
      <c r="E2785" s="4" t="s">
        <v>4178</v>
      </c>
      <c r="F2785" s="4">
        <v>0.78600000000000003</v>
      </c>
      <c r="G2785" s="4">
        <v>24</v>
      </c>
      <c r="H2785" s="4" t="s">
        <v>22</v>
      </c>
      <c r="I2785" s="3">
        <v>55700</v>
      </c>
      <c r="J2785" s="3">
        <v>62400</v>
      </c>
      <c r="K2785" s="3">
        <v>57100</v>
      </c>
      <c r="L2785" s="3">
        <v>63900</v>
      </c>
      <c r="M2785" s="3">
        <v>57700</v>
      </c>
      <c r="N2785" s="3">
        <v>63900</v>
      </c>
      <c r="O2785" s="3">
        <v>63500</v>
      </c>
      <c r="P2785" s="3">
        <v>69900</v>
      </c>
      <c r="Q2785" s="11">
        <v>67900</v>
      </c>
      <c r="R2785" s="11">
        <v>74700</v>
      </c>
    </row>
    <row r="2786" spans="1:18" hidden="1">
      <c r="A2786" s="10" t="s">
        <v>4299</v>
      </c>
      <c r="B2786" s="10" t="str">
        <f t="shared" si="85"/>
        <v>YOSY001</v>
      </c>
      <c r="C2786" s="4" t="s">
        <v>4300</v>
      </c>
      <c r="D2786" s="4" t="s">
        <v>84</v>
      </c>
      <c r="E2786" s="4" t="s">
        <v>4178</v>
      </c>
      <c r="F2786" s="4">
        <v>0.83099999999999996</v>
      </c>
      <c r="G2786" s="4">
        <v>24</v>
      </c>
      <c r="H2786" s="4" t="s">
        <v>22</v>
      </c>
      <c r="I2786" s="3">
        <v>55700</v>
      </c>
      <c r="J2786" s="3">
        <v>62400</v>
      </c>
      <c r="K2786" s="3">
        <v>57100</v>
      </c>
      <c r="L2786" s="3">
        <v>63900</v>
      </c>
      <c r="M2786" s="3">
        <v>57700</v>
      </c>
      <c r="N2786" s="3">
        <v>63900</v>
      </c>
      <c r="O2786" s="3">
        <v>63500</v>
      </c>
      <c r="P2786" s="3">
        <v>69900</v>
      </c>
      <c r="Q2786" s="11">
        <v>67900</v>
      </c>
      <c r="R2786" s="11">
        <v>74700</v>
      </c>
    </row>
    <row r="2787" spans="1:18" hidden="1">
      <c r="A2787" s="12" t="s">
        <v>4301</v>
      </c>
      <c r="B2787" s="10" t="str">
        <f t="shared" si="85"/>
        <v>YOSY001</v>
      </c>
      <c r="C2787" s="4" t="s">
        <v>4302</v>
      </c>
      <c r="D2787" s="4" t="s">
        <v>84</v>
      </c>
      <c r="E2787" s="4" t="s">
        <v>4178</v>
      </c>
      <c r="F2787" s="4">
        <v>0.75600000000000001</v>
      </c>
      <c r="G2787" s="4">
        <v>24</v>
      </c>
      <c r="H2787" s="4" t="s">
        <v>22</v>
      </c>
      <c r="I2787" s="13">
        <v>55700</v>
      </c>
      <c r="J2787" s="3">
        <v>62400</v>
      </c>
      <c r="K2787" s="3">
        <v>57100</v>
      </c>
      <c r="L2787" s="3">
        <v>63900</v>
      </c>
      <c r="M2787" s="3">
        <v>57700</v>
      </c>
      <c r="N2787" s="3">
        <v>63900</v>
      </c>
      <c r="O2787" s="3">
        <v>63500</v>
      </c>
      <c r="P2787" s="3">
        <v>69900</v>
      </c>
      <c r="Q2787" s="11">
        <v>67900</v>
      </c>
      <c r="R2787" s="11">
        <v>74700</v>
      </c>
    </row>
    <row r="2788" spans="1:18" hidden="1">
      <c r="A2788" s="10" t="s">
        <v>4303</v>
      </c>
      <c r="B2788" s="10" t="str">
        <f t="shared" si="85"/>
        <v>YOSY001</v>
      </c>
      <c r="C2788" s="4" t="s">
        <v>4304</v>
      </c>
      <c r="D2788" s="4" t="s">
        <v>84</v>
      </c>
      <c r="E2788" s="4" t="s">
        <v>4178</v>
      </c>
      <c r="F2788" s="4">
        <v>0.83499999999999996</v>
      </c>
      <c r="G2788" s="4">
        <v>24</v>
      </c>
      <c r="H2788" s="4" t="s">
        <v>22</v>
      </c>
      <c r="I2788" s="3">
        <v>55700</v>
      </c>
      <c r="J2788" s="3">
        <v>62400</v>
      </c>
      <c r="K2788" s="3">
        <v>57100</v>
      </c>
      <c r="L2788" s="3">
        <v>63900</v>
      </c>
      <c r="M2788" s="3">
        <v>57700</v>
      </c>
      <c r="N2788" s="3">
        <v>63900</v>
      </c>
      <c r="O2788" s="3">
        <v>63500</v>
      </c>
      <c r="P2788" s="3">
        <v>69900</v>
      </c>
      <c r="Q2788" s="11">
        <v>67900</v>
      </c>
      <c r="R2788" s="11">
        <v>74700</v>
      </c>
    </row>
    <row r="2789" spans="1:18" hidden="1">
      <c r="A2789" s="10" t="s">
        <v>4305</v>
      </c>
      <c r="B2789" s="10" t="str">
        <f t="shared" si="85"/>
        <v>YOSY001</v>
      </c>
      <c r="C2789" s="4" t="s">
        <v>4306</v>
      </c>
      <c r="D2789" s="4" t="s">
        <v>84</v>
      </c>
      <c r="E2789" s="4" t="s">
        <v>4178</v>
      </c>
      <c r="F2789" s="4">
        <v>0.77400000000000002</v>
      </c>
      <c r="G2789" s="4">
        <v>24</v>
      </c>
      <c r="H2789" s="4" t="s">
        <v>22</v>
      </c>
      <c r="I2789" s="3">
        <v>55700</v>
      </c>
      <c r="J2789" s="3">
        <v>62400</v>
      </c>
      <c r="K2789" s="3">
        <v>57100</v>
      </c>
      <c r="L2789" s="3">
        <v>63900</v>
      </c>
      <c r="M2789" s="3">
        <v>57700</v>
      </c>
      <c r="N2789" s="3">
        <v>63900</v>
      </c>
      <c r="O2789" s="3">
        <v>63500</v>
      </c>
      <c r="P2789" s="3">
        <v>69900</v>
      </c>
      <c r="Q2789" s="11">
        <v>67900</v>
      </c>
      <c r="R2789" s="11">
        <v>74700</v>
      </c>
    </row>
    <row r="2790" spans="1:18" hidden="1">
      <c r="A2790" s="12" t="s">
        <v>4307</v>
      </c>
      <c r="B2790" s="10" t="str">
        <f t="shared" si="85"/>
        <v>YOSY001</v>
      </c>
      <c r="C2790" s="4" t="s">
        <v>4308</v>
      </c>
      <c r="D2790" s="4" t="s">
        <v>84</v>
      </c>
      <c r="E2790" s="4" t="s">
        <v>4178</v>
      </c>
      <c r="F2790" s="4">
        <v>0.77500000000000002</v>
      </c>
      <c r="G2790" s="4">
        <v>24</v>
      </c>
      <c r="H2790" s="4" t="s">
        <v>22</v>
      </c>
      <c r="I2790" s="13">
        <v>55700</v>
      </c>
      <c r="J2790" s="3">
        <v>62400</v>
      </c>
      <c r="K2790" s="3">
        <v>57100</v>
      </c>
      <c r="L2790" s="3">
        <v>63900</v>
      </c>
      <c r="M2790" s="3">
        <v>57700</v>
      </c>
      <c r="N2790" s="3">
        <v>63900</v>
      </c>
      <c r="O2790" s="3">
        <v>63500</v>
      </c>
      <c r="P2790" s="3">
        <v>69900</v>
      </c>
      <c r="Q2790" s="11">
        <v>67900</v>
      </c>
      <c r="R2790" s="11">
        <v>74700</v>
      </c>
    </row>
    <row r="2791" spans="1:18" hidden="1">
      <c r="A2791" s="10" t="s">
        <v>4309</v>
      </c>
      <c r="B2791" s="10" t="str">
        <f t="shared" si="85"/>
        <v>YOSY001</v>
      </c>
      <c r="C2791" s="4" t="s">
        <v>4310</v>
      </c>
      <c r="D2791" s="4" t="s">
        <v>84</v>
      </c>
      <c r="E2791" s="4" t="s">
        <v>4178</v>
      </c>
      <c r="F2791" s="4">
        <v>0.77400000000000002</v>
      </c>
      <c r="G2791" s="4">
        <v>24</v>
      </c>
      <c r="H2791" s="4" t="s">
        <v>22</v>
      </c>
      <c r="I2791" s="3">
        <v>55700</v>
      </c>
      <c r="J2791" s="3">
        <v>62400</v>
      </c>
      <c r="K2791" s="3">
        <v>57100</v>
      </c>
      <c r="L2791" s="3">
        <v>63900</v>
      </c>
      <c r="M2791" s="3">
        <v>57700</v>
      </c>
      <c r="N2791" s="3">
        <v>63900</v>
      </c>
      <c r="O2791" s="3">
        <v>63500</v>
      </c>
      <c r="P2791" s="3">
        <v>69900</v>
      </c>
      <c r="Q2791" s="11">
        <v>67900</v>
      </c>
      <c r="R2791" s="11">
        <v>74700</v>
      </c>
    </row>
    <row r="2792" spans="1:18" hidden="1">
      <c r="A2792" s="10" t="s">
        <v>4311</v>
      </c>
      <c r="B2792" s="10" t="str">
        <f t="shared" si="85"/>
        <v>YOSY001</v>
      </c>
      <c r="C2792" s="4" t="s">
        <v>4312</v>
      </c>
      <c r="D2792" s="4" t="s">
        <v>84</v>
      </c>
      <c r="E2792" s="4" t="s">
        <v>4178</v>
      </c>
      <c r="F2792" s="4">
        <v>0.79400000000000004</v>
      </c>
      <c r="G2792" s="4">
        <v>24</v>
      </c>
      <c r="H2792" s="4" t="s">
        <v>22</v>
      </c>
      <c r="I2792" s="3">
        <v>55700</v>
      </c>
      <c r="J2792" s="3">
        <v>62400</v>
      </c>
      <c r="K2792" s="3">
        <v>57100</v>
      </c>
      <c r="L2792" s="3">
        <v>63900</v>
      </c>
      <c r="M2792" s="3">
        <v>57700</v>
      </c>
      <c r="N2792" s="3">
        <v>63900</v>
      </c>
      <c r="O2792" s="3">
        <v>63500</v>
      </c>
      <c r="P2792" s="3">
        <v>69900</v>
      </c>
      <c r="Q2792" s="11">
        <v>67900</v>
      </c>
      <c r="R2792" s="11">
        <v>74700</v>
      </c>
    </row>
    <row r="2793" spans="1:18" hidden="1">
      <c r="A2793" s="10" t="s">
        <v>4313</v>
      </c>
      <c r="B2793" s="10" t="str">
        <f t="shared" si="85"/>
        <v>YOSY001</v>
      </c>
      <c r="C2793" s="4" t="s">
        <v>4314</v>
      </c>
      <c r="D2793" s="4" t="s">
        <v>84</v>
      </c>
      <c r="E2793" s="4" t="s">
        <v>4178</v>
      </c>
      <c r="F2793" s="4">
        <v>0.85</v>
      </c>
      <c r="G2793" s="4">
        <v>24</v>
      </c>
      <c r="H2793" s="4" t="s">
        <v>22</v>
      </c>
      <c r="I2793" s="3">
        <v>55700</v>
      </c>
      <c r="J2793" s="3">
        <v>62400</v>
      </c>
      <c r="K2793" s="3">
        <v>57100</v>
      </c>
      <c r="L2793" s="3">
        <v>63900</v>
      </c>
      <c r="M2793" s="3">
        <v>57700</v>
      </c>
      <c r="N2793" s="3">
        <v>63900</v>
      </c>
      <c r="O2793" s="3">
        <v>63500</v>
      </c>
      <c r="P2793" s="3">
        <v>69900</v>
      </c>
      <c r="Q2793" s="11">
        <v>67900</v>
      </c>
      <c r="R2793" s="11">
        <v>74700</v>
      </c>
    </row>
    <row r="2794" spans="1:18" hidden="1">
      <c r="A2794" s="10" t="s">
        <v>4315</v>
      </c>
      <c r="B2794" s="10" t="str">
        <f t="shared" si="85"/>
        <v>YOSY001</v>
      </c>
      <c r="C2794" s="4" t="s">
        <v>4316</v>
      </c>
      <c r="D2794" s="4" t="s">
        <v>84</v>
      </c>
      <c r="E2794" s="4" t="s">
        <v>4178</v>
      </c>
      <c r="F2794" s="4">
        <v>0.82399999999999995</v>
      </c>
      <c r="G2794" s="4">
        <v>24</v>
      </c>
      <c r="H2794" s="4" t="s">
        <v>22</v>
      </c>
      <c r="I2794" s="3">
        <v>55700</v>
      </c>
      <c r="J2794" s="3">
        <v>62400</v>
      </c>
      <c r="K2794" s="3">
        <v>57100</v>
      </c>
      <c r="L2794" s="3">
        <v>63900</v>
      </c>
      <c r="M2794" s="3">
        <v>57700</v>
      </c>
      <c r="N2794" s="3">
        <v>63900</v>
      </c>
      <c r="O2794" s="3">
        <v>63500</v>
      </c>
      <c r="P2794" s="3">
        <v>69900</v>
      </c>
      <c r="Q2794" s="11">
        <v>67900</v>
      </c>
      <c r="R2794" s="11">
        <v>74700</v>
      </c>
    </row>
    <row r="2795" spans="1:18" hidden="1">
      <c r="A2795" s="10" t="s">
        <v>4317</v>
      </c>
      <c r="B2795" s="10" t="str">
        <f t="shared" si="85"/>
        <v>YOSY001</v>
      </c>
      <c r="C2795" s="4" t="s">
        <v>4318</v>
      </c>
      <c r="D2795" s="4" t="s">
        <v>84</v>
      </c>
      <c r="E2795" s="4" t="s">
        <v>4178</v>
      </c>
      <c r="F2795" s="4">
        <v>0.78400000000000003</v>
      </c>
      <c r="G2795" s="4">
        <v>24</v>
      </c>
      <c r="H2795" s="4" t="s">
        <v>22</v>
      </c>
      <c r="I2795" s="3">
        <v>55700</v>
      </c>
      <c r="J2795" s="3">
        <v>62400</v>
      </c>
      <c r="K2795" s="3">
        <v>57100</v>
      </c>
      <c r="L2795" s="3">
        <v>63900</v>
      </c>
      <c r="M2795" s="3">
        <v>57700</v>
      </c>
      <c r="N2795" s="3">
        <v>63900</v>
      </c>
      <c r="O2795" s="3">
        <v>63500</v>
      </c>
      <c r="P2795" s="3">
        <v>69900</v>
      </c>
      <c r="Q2795" s="11">
        <v>67900</v>
      </c>
      <c r="R2795" s="11">
        <v>74700</v>
      </c>
    </row>
    <row r="2796" spans="1:18" hidden="1">
      <c r="A2796" s="10" t="s">
        <v>4319</v>
      </c>
      <c r="B2796" s="10" t="str">
        <f t="shared" si="85"/>
        <v>YOSY001</v>
      </c>
      <c r="C2796" s="4" t="s">
        <v>4320</v>
      </c>
      <c r="D2796" s="4" t="s">
        <v>84</v>
      </c>
      <c r="E2796" s="4" t="s">
        <v>4178</v>
      </c>
      <c r="F2796" s="4">
        <v>0.87</v>
      </c>
      <c r="G2796" s="4">
        <v>24</v>
      </c>
      <c r="H2796" s="4" t="s">
        <v>22</v>
      </c>
      <c r="I2796" s="3">
        <v>55700</v>
      </c>
      <c r="J2796" s="3">
        <v>62400</v>
      </c>
      <c r="K2796" s="3">
        <v>57100</v>
      </c>
      <c r="L2796" s="3">
        <v>63900</v>
      </c>
      <c r="M2796" s="3">
        <v>57700</v>
      </c>
      <c r="N2796" s="3">
        <v>63900</v>
      </c>
      <c r="O2796" s="3">
        <v>63500</v>
      </c>
      <c r="P2796" s="3">
        <v>69900</v>
      </c>
      <c r="Q2796" s="11">
        <v>67900</v>
      </c>
      <c r="R2796" s="11">
        <v>74700</v>
      </c>
    </row>
    <row r="2797" spans="1:18" hidden="1">
      <c r="A2797" s="10" t="s">
        <v>4321</v>
      </c>
      <c r="B2797" s="10" t="str">
        <f t="shared" si="85"/>
        <v>YOSY001</v>
      </c>
      <c r="C2797" s="4" t="s">
        <v>4322</v>
      </c>
      <c r="D2797" s="4" t="s">
        <v>84</v>
      </c>
      <c r="E2797" s="4" t="s">
        <v>4178</v>
      </c>
      <c r="F2797" s="4">
        <v>0.84499999999999997</v>
      </c>
      <c r="G2797" s="4">
        <v>24</v>
      </c>
      <c r="H2797" s="4" t="s">
        <v>22</v>
      </c>
      <c r="I2797" s="3">
        <v>55700</v>
      </c>
      <c r="J2797" s="3">
        <v>62400</v>
      </c>
      <c r="K2797" s="3">
        <v>57100</v>
      </c>
      <c r="L2797" s="3">
        <v>63900</v>
      </c>
      <c r="M2797" s="3">
        <v>57700</v>
      </c>
      <c r="N2797" s="3">
        <v>63900</v>
      </c>
      <c r="O2797" s="3">
        <v>63500</v>
      </c>
      <c r="P2797" s="3">
        <v>69900</v>
      </c>
      <c r="Q2797" s="11">
        <v>67900</v>
      </c>
      <c r="R2797" s="11">
        <v>74700</v>
      </c>
    </row>
    <row r="2798" spans="1:18" hidden="1">
      <c r="A2798" s="10" t="s">
        <v>4323</v>
      </c>
      <c r="B2798" s="10" t="str">
        <f t="shared" si="85"/>
        <v>YOSY001</v>
      </c>
      <c r="C2798" s="4" t="s">
        <v>4324</v>
      </c>
      <c r="D2798" s="4" t="s">
        <v>84</v>
      </c>
      <c r="E2798" s="4" t="s">
        <v>4178</v>
      </c>
      <c r="F2798" s="4">
        <v>0.95</v>
      </c>
      <c r="G2798" s="4">
        <v>24</v>
      </c>
      <c r="H2798" s="4" t="s">
        <v>22</v>
      </c>
      <c r="I2798" s="3">
        <v>55700</v>
      </c>
      <c r="J2798" s="3">
        <v>62400</v>
      </c>
      <c r="K2798" s="3">
        <v>57100</v>
      </c>
      <c r="L2798" s="3">
        <v>63900</v>
      </c>
      <c r="M2798" s="3">
        <v>57700</v>
      </c>
      <c r="N2798" s="3">
        <v>63900</v>
      </c>
      <c r="O2798" s="3">
        <v>63500</v>
      </c>
      <c r="P2798" s="3">
        <v>69900</v>
      </c>
      <c r="Q2798" s="11">
        <v>67900</v>
      </c>
      <c r="R2798" s="11">
        <v>74700</v>
      </c>
    </row>
    <row r="2799" spans="1:18" hidden="1">
      <c r="A2799" s="10" t="s">
        <v>4325</v>
      </c>
      <c r="B2799" s="10" t="str">
        <f t="shared" si="85"/>
        <v>YOSY004</v>
      </c>
      <c r="C2799" s="4" t="s">
        <v>4177</v>
      </c>
      <c r="D2799" s="4" t="s">
        <v>84</v>
      </c>
      <c r="E2799" s="4" t="s">
        <v>4326</v>
      </c>
      <c r="F2799" s="4">
        <v>3.91</v>
      </c>
      <c r="G2799" s="4">
        <v>4</v>
      </c>
      <c r="H2799" s="4" t="s">
        <v>22</v>
      </c>
      <c r="I2799" s="3">
        <v>268400</v>
      </c>
      <c r="J2799" s="3">
        <v>300600</v>
      </c>
      <c r="K2799" s="3">
        <v>275100</v>
      </c>
      <c r="L2799" s="3">
        <v>307900</v>
      </c>
      <c r="M2799" s="3">
        <v>277900</v>
      </c>
      <c r="N2799" s="3">
        <v>307900</v>
      </c>
      <c r="O2799" s="3">
        <v>305700</v>
      </c>
      <c r="P2799" s="3">
        <v>336100</v>
      </c>
      <c r="Q2799" s="11">
        <v>327100</v>
      </c>
      <c r="R2799" s="11">
        <v>359000</v>
      </c>
    </row>
    <row r="2800" spans="1:18" hidden="1">
      <c r="A2800" s="12" t="s">
        <v>4327</v>
      </c>
      <c r="B2800" s="10" t="str">
        <f t="shared" si="85"/>
        <v>YOSY004</v>
      </c>
      <c r="C2800" s="4" t="s">
        <v>4184</v>
      </c>
      <c r="D2800" s="4" t="s">
        <v>84</v>
      </c>
      <c r="E2800" s="4" t="s">
        <v>4326</v>
      </c>
      <c r="F2800" s="4">
        <v>3.581</v>
      </c>
      <c r="G2800" s="4">
        <v>4</v>
      </c>
      <c r="H2800" s="4" t="s">
        <v>22</v>
      </c>
      <c r="I2800" s="13">
        <v>268400</v>
      </c>
      <c r="J2800" s="3">
        <v>300600</v>
      </c>
      <c r="K2800" s="3">
        <v>275100</v>
      </c>
      <c r="L2800" s="3">
        <v>307900</v>
      </c>
      <c r="M2800" s="3">
        <v>277900</v>
      </c>
      <c r="N2800" s="3">
        <v>307900</v>
      </c>
      <c r="O2800" s="3">
        <v>305700</v>
      </c>
      <c r="P2800" s="3">
        <v>336100</v>
      </c>
      <c r="Q2800" s="11">
        <v>327100</v>
      </c>
      <c r="R2800" s="11">
        <v>359000</v>
      </c>
    </row>
    <row r="2801" spans="1:18" hidden="1">
      <c r="A2801" s="10" t="s">
        <v>4328</v>
      </c>
      <c r="B2801" s="10" t="str">
        <f t="shared" si="85"/>
        <v>YOSY004</v>
      </c>
      <c r="C2801" s="4" t="s">
        <v>4188</v>
      </c>
      <c r="D2801" s="4" t="s">
        <v>84</v>
      </c>
      <c r="E2801" s="4" t="s">
        <v>4326</v>
      </c>
      <c r="F2801" s="4">
        <v>4.04</v>
      </c>
      <c r="G2801" s="4">
        <v>4</v>
      </c>
      <c r="H2801" s="4" t="s">
        <v>22</v>
      </c>
      <c r="I2801" s="3">
        <v>268400</v>
      </c>
      <c r="J2801" s="3">
        <v>300600</v>
      </c>
      <c r="K2801" s="3">
        <v>275100</v>
      </c>
      <c r="L2801" s="3">
        <v>307900</v>
      </c>
      <c r="M2801" s="3">
        <v>277900</v>
      </c>
      <c r="N2801" s="3">
        <v>307900</v>
      </c>
      <c r="O2801" s="3">
        <v>305700</v>
      </c>
      <c r="P2801" s="3">
        <v>336100</v>
      </c>
      <c r="Q2801" s="11">
        <v>327100</v>
      </c>
      <c r="R2801" s="11">
        <v>359000</v>
      </c>
    </row>
    <row r="2802" spans="1:18" hidden="1">
      <c r="A2802" s="10" t="s">
        <v>4329</v>
      </c>
      <c r="B2802" s="10" t="str">
        <f t="shared" si="85"/>
        <v>YOSY004</v>
      </c>
      <c r="C2802" s="4" t="s">
        <v>4190</v>
      </c>
      <c r="D2802" s="4" t="s">
        <v>84</v>
      </c>
      <c r="E2802" s="4" t="s">
        <v>4326</v>
      </c>
      <c r="F2802" s="4">
        <v>4.0750000000000002</v>
      </c>
      <c r="G2802" s="4">
        <v>4</v>
      </c>
      <c r="H2802" s="4" t="s">
        <v>22</v>
      </c>
      <c r="I2802" s="3">
        <v>268400</v>
      </c>
      <c r="J2802" s="3">
        <v>300600</v>
      </c>
      <c r="K2802" s="3">
        <v>275100</v>
      </c>
      <c r="L2802" s="3">
        <v>307900</v>
      </c>
      <c r="M2802" s="3">
        <v>277900</v>
      </c>
      <c r="N2802" s="3">
        <v>307900</v>
      </c>
      <c r="O2802" s="3">
        <v>305700</v>
      </c>
      <c r="P2802" s="3">
        <v>336100</v>
      </c>
      <c r="Q2802" s="11">
        <v>327100</v>
      </c>
      <c r="R2802" s="11">
        <v>359000</v>
      </c>
    </row>
    <row r="2803" spans="1:18" hidden="1">
      <c r="A2803" s="10" t="s">
        <v>4330</v>
      </c>
      <c r="B2803" s="10" t="str">
        <f t="shared" si="85"/>
        <v>YOSY004</v>
      </c>
      <c r="C2803" s="4" t="s">
        <v>4192</v>
      </c>
      <c r="D2803" s="4" t="s">
        <v>84</v>
      </c>
      <c r="E2803" s="4" t="s">
        <v>4326</v>
      </c>
      <c r="F2803" s="4">
        <v>3.589</v>
      </c>
      <c r="G2803" s="4">
        <v>4</v>
      </c>
      <c r="H2803" s="4" t="s">
        <v>22</v>
      </c>
      <c r="I2803" s="3">
        <v>268400</v>
      </c>
      <c r="J2803" s="3">
        <v>300600</v>
      </c>
      <c r="K2803" s="3">
        <v>275100</v>
      </c>
      <c r="L2803" s="3">
        <v>307900</v>
      </c>
      <c r="M2803" s="3">
        <v>277900</v>
      </c>
      <c r="N2803" s="3">
        <v>307900</v>
      </c>
      <c r="O2803" s="3">
        <v>305700</v>
      </c>
      <c r="P2803" s="3">
        <v>336100</v>
      </c>
      <c r="Q2803" s="11">
        <v>327100</v>
      </c>
      <c r="R2803" s="11">
        <v>359000</v>
      </c>
    </row>
    <row r="2804" spans="1:18" hidden="1">
      <c r="A2804" s="10" t="s">
        <v>4331</v>
      </c>
      <c r="B2804" s="10" t="str">
        <f t="shared" si="85"/>
        <v>YOSY004</v>
      </c>
      <c r="C2804" s="4" t="s">
        <v>4194</v>
      </c>
      <c r="D2804" s="4" t="s">
        <v>84</v>
      </c>
      <c r="E2804" s="4" t="s">
        <v>4326</v>
      </c>
      <c r="F2804" s="4">
        <v>3.9340000000000002</v>
      </c>
      <c r="G2804" s="4">
        <v>4</v>
      </c>
      <c r="H2804" s="4" t="s">
        <v>22</v>
      </c>
      <c r="I2804" s="3">
        <v>268400</v>
      </c>
      <c r="J2804" s="3">
        <v>300600</v>
      </c>
      <c r="K2804" s="3">
        <v>275100</v>
      </c>
      <c r="L2804" s="3">
        <v>307900</v>
      </c>
      <c r="M2804" s="3">
        <v>277900</v>
      </c>
      <c r="N2804" s="3">
        <v>307900</v>
      </c>
      <c r="O2804" s="3">
        <v>305700</v>
      </c>
      <c r="P2804" s="3">
        <v>336100</v>
      </c>
      <c r="Q2804" s="11">
        <v>327100</v>
      </c>
      <c r="R2804" s="11">
        <v>359000</v>
      </c>
    </row>
    <row r="2805" spans="1:18" hidden="1">
      <c r="A2805" s="10" t="s">
        <v>4332</v>
      </c>
      <c r="B2805" s="10" t="str">
        <f t="shared" si="85"/>
        <v>YOSY004</v>
      </c>
      <c r="C2805" s="4" t="s">
        <v>4196</v>
      </c>
      <c r="D2805" s="4" t="s">
        <v>84</v>
      </c>
      <c r="E2805" s="4" t="s">
        <v>4326</v>
      </c>
      <c r="F2805" s="4">
        <v>3.5649999999999999</v>
      </c>
      <c r="G2805" s="4">
        <v>4</v>
      </c>
      <c r="H2805" s="4" t="s">
        <v>22</v>
      </c>
      <c r="I2805" s="3">
        <v>268400</v>
      </c>
      <c r="J2805" s="3">
        <v>300600</v>
      </c>
      <c r="K2805" s="3">
        <v>275100</v>
      </c>
      <c r="L2805" s="3">
        <v>307900</v>
      </c>
      <c r="M2805" s="3">
        <v>277900</v>
      </c>
      <c r="N2805" s="3">
        <v>307900</v>
      </c>
      <c r="O2805" s="3">
        <v>305700</v>
      </c>
      <c r="P2805" s="3">
        <v>336100</v>
      </c>
      <c r="Q2805" s="11">
        <v>327100</v>
      </c>
      <c r="R2805" s="11">
        <v>359000</v>
      </c>
    </row>
    <row r="2806" spans="1:18" hidden="1">
      <c r="A2806" s="10" t="s">
        <v>4333</v>
      </c>
      <c r="B2806" s="10" t="str">
        <f t="shared" si="85"/>
        <v>YOSY004</v>
      </c>
      <c r="C2806" s="4" t="s">
        <v>4200</v>
      </c>
      <c r="D2806" s="4" t="s">
        <v>84</v>
      </c>
      <c r="E2806" s="4" t="s">
        <v>4326</v>
      </c>
      <c r="F2806" s="4">
        <v>3.6869999999999998</v>
      </c>
      <c r="G2806" s="4">
        <v>4</v>
      </c>
      <c r="H2806" s="4" t="s">
        <v>22</v>
      </c>
      <c r="I2806" s="3">
        <v>268400</v>
      </c>
      <c r="J2806" s="3">
        <v>300600</v>
      </c>
      <c r="K2806" s="3">
        <v>275100</v>
      </c>
      <c r="L2806" s="3">
        <v>307900</v>
      </c>
      <c r="M2806" s="3">
        <v>277900</v>
      </c>
      <c r="N2806" s="3">
        <v>307900</v>
      </c>
      <c r="O2806" s="3">
        <v>305700</v>
      </c>
      <c r="P2806" s="3">
        <v>336100</v>
      </c>
      <c r="Q2806" s="11">
        <v>327100</v>
      </c>
      <c r="R2806" s="11">
        <v>359000</v>
      </c>
    </row>
    <row r="2807" spans="1:18" hidden="1">
      <c r="A2807" s="10" t="s">
        <v>4334</v>
      </c>
      <c r="B2807" s="10" t="str">
        <f t="shared" si="85"/>
        <v>YOSY004</v>
      </c>
      <c r="C2807" s="4" t="s">
        <v>4335</v>
      </c>
      <c r="D2807" s="4" t="s">
        <v>84</v>
      </c>
      <c r="E2807" s="4" t="s">
        <v>4326</v>
      </c>
      <c r="F2807" s="4">
        <v>3.8250000000000002</v>
      </c>
      <c r="G2807" s="4">
        <v>4</v>
      </c>
      <c r="H2807" s="4" t="s">
        <v>22</v>
      </c>
      <c r="I2807" s="3">
        <v>268400</v>
      </c>
      <c r="J2807" s="3">
        <v>300600</v>
      </c>
      <c r="K2807" s="3">
        <v>275100</v>
      </c>
      <c r="L2807" s="3">
        <v>307900</v>
      </c>
      <c r="M2807" s="3">
        <v>277900</v>
      </c>
      <c r="N2807" s="3">
        <v>307900</v>
      </c>
      <c r="O2807" s="3">
        <v>305700</v>
      </c>
      <c r="P2807" s="3">
        <v>336100</v>
      </c>
      <c r="Q2807" s="11">
        <v>327100</v>
      </c>
      <c r="R2807" s="11">
        <v>359000</v>
      </c>
    </row>
    <row r="2808" spans="1:18" hidden="1">
      <c r="A2808" s="10" t="s">
        <v>4336</v>
      </c>
      <c r="B2808" s="10" t="str">
        <f t="shared" si="85"/>
        <v>YOSY004</v>
      </c>
      <c r="C2808" s="4" t="s">
        <v>4206</v>
      </c>
      <c r="D2808" s="4" t="s">
        <v>84</v>
      </c>
      <c r="E2808" s="4" t="s">
        <v>4326</v>
      </c>
      <c r="F2808" s="4">
        <v>3.95</v>
      </c>
      <c r="G2808" s="4">
        <v>4</v>
      </c>
      <c r="H2808" s="4" t="s">
        <v>22</v>
      </c>
      <c r="I2808" s="3">
        <v>268400</v>
      </c>
      <c r="J2808" s="3">
        <v>300600</v>
      </c>
      <c r="K2808" s="3">
        <v>275100</v>
      </c>
      <c r="L2808" s="3">
        <v>307900</v>
      </c>
      <c r="M2808" s="3">
        <v>277900</v>
      </c>
      <c r="N2808" s="3">
        <v>307900</v>
      </c>
      <c r="O2808" s="3">
        <v>305700</v>
      </c>
      <c r="P2808" s="3">
        <v>336100</v>
      </c>
      <c r="Q2808" s="11">
        <v>327100</v>
      </c>
      <c r="R2808" s="11">
        <v>359000</v>
      </c>
    </row>
    <row r="2809" spans="1:18" hidden="1">
      <c r="A2809" s="10" t="s">
        <v>4337</v>
      </c>
      <c r="B2809" s="10" t="str">
        <f t="shared" si="85"/>
        <v>YOSY004</v>
      </c>
      <c r="C2809" s="4" t="s">
        <v>4208</v>
      </c>
      <c r="D2809" s="4" t="s">
        <v>84</v>
      </c>
      <c r="E2809" s="4" t="s">
        <v>4326</v>
      </c>
      <c r="F2809" s="4">
        <v>4.05</v>
      </c>
      <c r="G2809" s="4">
        <v>4</v>
      </c>
      <c r="H2809" s="4" t="s">
        <v>22</v>
      </c>
      <c r="I2809" s="3">
        <v>268400</v>
      </c>
      <c r="J2809" s="3">
        <v>300600</v>
      </c>
      <c r="K2809" s="3">
        <v>275100</v>
      </c>
      <c r="L2809" s="3">
        <v>307900</v>
      </c>
      <c r="M2809" s="3">
        <v>277900</v>
      </c>
      <c r="N2809" s="3">
        <v>307900</v>
      </c>
      <c r="O2809" s="3">
        <v>305700</v>
      </c>
      <c r="P2809" s="3">
        <v>336100</v>
      </c>
      <c r="Q2809" s="11">
        <v>327100</v>
      </c>
      <c r="R2809" s="11">
        <v>359000</v>
      </c>
    </row>
    <row r="2810" spans="1:18" hidden="1">
      <c r="A2810" s="10" t="s">
        <v>4338</v>
      </c>
      <c r="B2810" s="10" t="str">
        <f t="shared" si="85"/>
        <v>YOSY004</v>
      </c>
      <c r="C2810" s="4" t="s">
        <v>4210</v>
      </c>
      <c r="D2810" s="4" t="s">
        <v>84</v>
      </c>
      <c r="E2810" s="4" t="s">
        <v>4326</v>
      </c>
      <c r="F2810" s="4">
        <v>3.64</v>
      </c>
      <c r="G2810" s="4">
        <v>4</v>
      </c>
      <c r="H2810" s="4" t="s">
        <v>22</v>
      </c>
      <c r="I2810" s="3">
        <v>268400</v>
      </c>
      <c r="J2810" s="3">
        <v>300600</v>
      </c>
      <c r="K2810" s="3">
        <v>275100</v>
      </c>
      <c r="L2810" s="3">
        <v>307900</v>
      </c>
      <c r="M2810" s="3">
        <v>277900</v>
      </c>
      <c r="N2810" s="3">
        <v>307900</v>
      </c>
      <c r="O2810" s="3">
        <v>305700</v>
      </c>
      <c r="P2810" s="3">
        <v>336100</v>
      </c>
      <c r="Q2810" s="11">
        <v>327100</v>
      </c>
      <c r="R2810" s="11">
        <v>359000</v>
      </c>
    </row>
    <row r="2811" spans="1:18" hidden="1">
      <c r="A2811" s="10" t="s">
        <v>4339</v>
      </c>
      <c r="B2811" s="10" t="str">
        <f t="shared" si="85"/>
        <v>YOSY004</v>
      </c>
      <c r="C2811" s="4" t="s">
        <v>4216</v>
      </c>
      <c r="D2811" s="4" t="s">
        <v>84</v>
      </c>
      <c r="E2811" s="4" t="s">
        <v>4326</v>
      </c>
      <c r="F2811" s="4">
        <v>3.89</v>
      </c>
      <c r="G2811" s="4">
        <v>4</v>
      </c>
      <c r="H2811" s="4" t="s">
        <v>22</v>
      </c>
      <c r="I2811" s="3">
        <v>268400</v>
      </c>
      <c r="J2811" s="3">
        <v>300600</v>
      </c>
      <c r="K2811" s="3">
        <v>275100</v>
      </c>
      <c r="L2811" s="3">
        <v>307900</v>
      </c>
      <c r="M2811" s="3">
        <v>277900</v>
      </c>
      <c r="N2811" s="3">
        <v>307900</v>
      </c>
      <c r="O2811" s="3">
        <v>305700</v>
      </c>
      <c r="P2811" s="3">
        <v>336100</v>
      </c>
      <c r="Q2811" s="11">
        <v>327100</v>
      </c>
      <c r="R2811" s="11">
        <v>359000</v>
      </c>
    </row>
    <row r="2812" spans="1:18" hidden="1">
      <c r="A2812" s="10" t="s">
        <v>4340</v>
      </c>
      <c r="B2812" s="10" t="str">
        <f t="shared" si="85"/>
        <v>YOSY004</v>
      </c>
      <c r="C2812" s="4" t="s">
        <v>4218</v>
      </c>
      <c r="D2812" s="4" t="s">
        <v>84</v>
      </c>
      <c r="E2812" s="4" t="s">
        <v>4326</v>
      </c>
      <c r="F2812" s="4">
        <v>3.6989999999999998</v>
      </c>
      <c r="G2812" s="4">
        <v>4</v>
      </c>
      <c r="H2812" s="4" t="s">
        <v>22</v>
      </c>
      <c r="I2812" s="3">
        <v>268400</v>
      </c>
      <c r="J2812" s="3">
        <v>300600</v>
      </c>
      <c r="K2812" s="3">
        <v>275100</v>
      </c>
      <c r="L2812" s="3">
        <v>307900</v>
      </c>
      <c r="M2812" s="3">
        <v>277900</v>
      </c>
      <c r="N2812" s="3">
        <v>307900</v>
      </c>
      <c r="O2812" s="3">
        <v>305700</v>
      </c>
      <c r="P2812" s="3">
        <v>336100</v>
      </c>
      <c r="Q2812" s="11">
        <v>327100</v>
      </c>
      <c r="R2812" s="11">
        <v>359000</v>
      </c>
    </row>
    <row r="2813" spans="1:18" hidden="1">
      <c r="A2813" s="10" t="s">
        <v>4341</v>
      </c>
      <c r="B2813" s="10" t="str">
        <f t="shared" si="85"/>
        <v>YOSY004</v>
      </c>
      <c r="C2813" s="4" t="s">
        <v>4220</v>
      </c>
      <c r="D2813" s="4" t="s">
        <v>84</v>
      </c>
      <c r="E2813" s="4" t="s">
        <v>4326</v>
      </c>
      <c r="F2813" s="4">
        <v>3.68</v>
      </c>
      <c r="G2813" s="4">
        <v>4</v>
      </c>
      <c r="H2813" s="4" t="s">
        <v>22</v>
      </c>
      <c r="I2813" s="3">
        <v>268400</v>
      </c>
      <c r="J2813" s="3">
        <v>300600</v>
      </c>
      <c r="K2813" s="3">
        <v>275100</v>
      </c>
      <c r="L2813" s="3">
        <v>307900</v>
      </c>
      <c r="M2813" s="3">
        <v>277900</v>
      </c>
      <c r="N2813" s="3">
        <v>307900</v>
      </c>
      <c r="O2813" s="3">
        <v>305700</v>
      </c>
      <c r="P2813" s="3">
        <v>336100</v>
      </c>
      <c r="Q2813" s="11">
        <v>327100</v>
      </c>
      <c r="R2813" s="11">
        <v>359000</v>
      </c>
    </row>
    <row r="2814" spans="1:18" hidden="1">
      <c r="A2814" s="10" t="s">
        <v>4342</v>
      </c>
      <c r="B2814" s="10" t="str">
        <f t="shared" si="85"/>
        <v>YOSY004</v>
      </c>
      <c r="C2814" s="4" t="s">
        <v>4222</v>
      </c>
      <c r="D2814" s="4" t="s">
        <v>84</v>
      </c>
      <c r="E2814" s="4" t="s">
        <v>4326</v>
      </c>
      <c r="F2814" s="4">
        <v>3.7650000000000001</v>
      </c>
      <c r="G2814" s="4">
        <v>4</v>
      </c>
      <c r="H2814" s="4" t="s">
        <v>22</v>
      </c>
      <c r="I2814" s="3">
        <v>268400</v>
      </c>
      <c r="J2814" s="3">
        <v>300600</v>
      </c>
      <c r="K2814" s="3">
        <v>275100</v>
      </c>
      <c r="L2814" s="3">
        <v>307900</v>
      </c>
      <c r="M2814" s="3">
        <v>277900</v>
      </c>
      <c r="N2814" s="3">
        <v>307900</v>
      </c>
      <c r="O2814" s="3">
        <v>305700</v>
      </c>
      <c r="P2814" s="3">
        <v>336100</v>
      </c>
      <c r="Q2814" s="11">
        <v>327100</v>
      </c>
      <c r="R2814" s="11">
        <v>359000</v>
      </c>
    </row>
    <row r="2815" spans="1:18" hidden="1">
      <c r="A2815" s="10" t="s">
        <v>4343</v>
      </c>
      <c r="B2815" s="10" t="str">
        <f t="shared" ref="B2815:B2857" si="86">LEFT(A2815,7)</f>
        <v>YOSY004</v>
      </c>
      <c r="C2815" s="4" t="s">
        <v>4226</v>
      </c>
      <c r="D2815" s="4" t="s">
        <v>84</v>
      </c>
      <c r="E2815" s="4" t="s">
        <v>4326</v>
      </c>
      <c r="F2815" s="4">
        <v>3.7759999999999998</v>
      </c>
      <c r="G2815" s="4">
        <v>4</v>
      </c>
      <c r="H2815" s="4" t="s">
        <v>22</v>
      </c>
      <c r="I2815" s="3">
        <v>268400</v>
      </c>
      <c r="J2815" s="3">
        <v>300600</v>
      </c>
      <c r="K2815" s="3">
        <v>275100</v>
      </c>
      <c r="L2815" s="3">
        <v>307900</v>
      </c>
      <c r="M2815" s="3">
        <v>277900</v>
      </c>
      <c r="N2815" s="3">
        <v>307900</v>
      </c>
      <c r="O2815" s="3">
        <v>305700</v>
      </c>
      <c r="P2815" s="3">
        <v>336100</v>
      </c>
      <c r="Q2815" s="11">
        <v>327100</v>
      </c>
      <c r="R2815" s="11">
        <v>359000</v>
      </c>
    </row>
    <row r="2816" spans="1:18" hidden="1">
      <c r="A2816" s="10" t="s">
        <v>4344</v>
      </c>
      <c r="B2816" s="10" t="str">
        <f t="shared" si="86"/>
        <v>YOSY004</v>
      </c>
      <c r="C2816" s="4" t="s">
        <v>4228</v>
      </c>
      <c r="D2816" s="4" t="s">
        <v>84</v>
      </c>
      <c r="E2816" s="4" t="s">
        <v>4326</v>
      </c>
      <c r="F2816" s="4">
        <v>4.0410000000000004</v>
      </c>
      <c r="G2816" s="4">
        <v>4</v>
      </c>
      <c r="H2816" s="4" t="s">
        <v>22</v>
      </c>
      <c r="I2816" s="3">
        <v>268400</v>
      </c>
      <c r="J2816" s="3">
        <v>300600</v>
      </c>
      <c r="K2816" s="3">
        <v>275100</v>
      </c>
      <c r="L2816" s="3">
        <v>307900</v>
      </c>
      <c r="M2816" s="3">
        <v>277900</v>
      </c>
      <c r="N2816" s="3">
        <v>307900</v>
      </c>
      <c r="O2816" s="3">
        <v>305700</v>
      </c>
      <c r="P2816" s="3">
        <v>336100</v>
      </c>
      <c r="Q2816" s="11">
        <v>327100</v>
      </c>
      <c r="R2816" s="11">
        <v>359000</v>
      </c>
    </row>
    <row r="2817" spans="1:18" hidden="1">
      <c r="A2817" s="10" t="s">
        <v>4345</v>
      </c>
      <c r="B2817" s="10" t="str">
        <f t="shared" si="86"/>
        <v>YOSY004</v>
      </c>
      <c r="C2817" s="4" t="s">
        <v>4230</v>
      </c>
      <c r="D2817" s="4" t="s">
        <v>84</v>
      </c>
      <c r="E2817" s="4" t="s">
        <v>4326</v>
      </c>
      <c r="F2817" s="4">
        <v>3.64</v>
      </c>
      <c r="G2817" s="4">
        <v>4</v>
      </c>
      <c r="H2817" s="4" t="s">
        <v>22</v>
      </c>
      <c r="I2817" s="3">
        <v>268400</v>
      </c>
      <c r="J2817" s="3">
        <v>300600</v>
      </c>
      <c r="K2817" s="3">
        <v>275100</v>
      </c>
      <c r="L2817" s="3">
        <v>307900</v>
      </c>
      <c r="M2817" s="3">
        <v>277900</v>
      </c>
      <c r="N2817" s="3">
        <v>307900</v>
      </c>
      <c r="O2817" s="3">
        <v>305700</v>
      </c>
      <c r="P2817" s="3">
        <v>336100</v>
      </c>
      <c r="Q2817" s="11">
        <v>327100</v>
      </c>
      <c r="R2817" s="11">
        <v>359000</v>
      </c>
    </row>
    <row r="2818" spans="1:18" hidden="1">
      <c r="A2818" s="10" t="s">
        <v>4346</v>
      </c>
      <c r="B2818" s="10" t="str">
        <f t="shared" si="86"/>
        <v>YOSY004</v>
      </c>
      <c r="C2818" s="4" t="s">
        <v>4232</v>
      </c>
      <c r="D2818" s="4" t="s">
        <v>84</v>
      </c>
      <c r="E2818" s="4" t="s">
        <v>4326</v>
      </c>
      <c r="F2818" s="4">
        <v>3.8940000000000001</v>
      </c>
      <c r="G2818" s="4">
        <v>4</v>
      </c>
      <c r="H2818" s="4" t="s">
        <v>22</v>
      </c>
      <c r="I2818" s="3">
        <v>268400</v>
      </c>
      <c r="J2818" s="3">
        <v>300600</v>
      </c>
      <c r="K2818" s="3">
        <v>275100</v>
      </c>
      <c r="L2818" s="3">
        <v>307900</v>
      </c>
      <c r="M2818" s="3">
        <v>277900</v>
      </c>
      <c r="N2818" s="3">
        <v>307900</v>
      </c>
      <c r="O2818" s="3">
        <v>305700</v>
      </c>
      <c r="P2818" s="3">
        <v>336100</v>
      </c>
      <c r="Q2818" s="11">
        <v>327100</v>
      </c>
      <c r="R2818" s="11">
        <v>359000</v>
      </c>
    </row>
    <row r="2819" spans="1:18" hidden="1">
      <c r="A2819" s="10" t="s">
        <v>4347</v>
      </c>
      <c r="B2819" s="10" t="str">
        <f t="shared" si="86"/>
        <v>YOSY004</v>
      </c>
      <c r="C2819" s="4" t="s">
        <v>4234</v>
      </c>
      <c r="D2819" s="4" t="s">
        <v>84</v>
      </c>
      <c r="E2819" s="4" t="s">
        <v>4326</v>
      </c>
      <c r="F2819" s="4">
        <v>3.669</v>
      </c>
      <c r="G2819" s="4">
        <v>4</v>
      </c>
      <c r="H2819" s="4" t="s">
        <v>22</v>
      </c>
      <c r="I2819" s="3">
        <v>268400</v>
      </c>
      <c r="J2819" s="3">
        <v>300600</v>
      </c>
      <c r="K2819" s="3">
        <v>275100</v>
      </c>
      <c r="L2819" s="3">
        <v>307900</v>
      </c>
      <c r="M2819" s="3">
        <v>277900</v>
      </c>
      <c r="N2819" s="3">
        <v>307900</v>
      </c>
      <c r="O2819" s="3">
        <v>305700</v>
      </c>
      <c r="P2819" s="3">
        <v>336100</v>
      </c>
      <c r="Q2819" s="11">
        <v>327100</v>
      </c>
      <c r="R2819" s="11">
        <v>359000</v>
      </c>
    </row>
    <row r="2820" spans="1:18" hidden="1">
      <c r="A2820" s="10" t="s">
        <v>4348</v>
      </c>
      <c r="B2820" s="10" t="str">
        <f t="shared" si="86"/>
        <v>YOSY004</v>
      </c>
      <c r="C2820" s="4" t="s">
        <v>4236</v>
      </c>
      <c r="D2820" s="4" t="s">
        <v>84</v>
      </c>
      <c r="E2820" s="4" t="s">
        <v>4326</v>
      </c>
      <c r="F2820" s="4">
        <v>3.95</v>
      </c>
      <c r="G2820" s="4">
        <v>4</v>
      </c>
      <c r="H2820" s="4" t="s">
        <v>22</v>
      </c>
      <c r="I2820" s="3">
        <v>268400</v>
      </c>
      <c r="J2820" s="3">
        <v>300600</v>
      </c>
      <c r="K2820" s="3">
        <v>275100</v>
      </c>
      <c r="L2820" s="3">
        <v>307900</v>
      </c>
      <c r="M2820" s="3">
        <v>277900</v>
      </c>
      <c r="N2820" s="3">
        <v>307900</v>
      </c>
      <c r="O2820" s="3">
        <v>305700</v>
      </c>
      <c r="P2820" s="3">
        <v>336100</v>
      </c>
      <c r="Q2820" s="11">
        <v>327100</v>
      </c>
      <c r="R2820" s="11">
        <v>359000</v>
      </c>
    </row>
    <row r="2821" spans="1:18" hidden="1">
      <c r="A2821" s="10" t="s">
        <v>4349</v>
      </c>
      <c r="B2821" s="10" t="str">
        <f t="shared" si="86"/>
        <v>YOSY004</v>
      </c>
      <c r="C2821" s="4" t="s">
        <v>4238</v>
      </c>
      <c r="D2821" s="4" t="s">
        <v>84</v>
      </c>
      <c r="E2821" s="4" t="s">
        <v>4326</v>
      </c>
      <c r="F2821" s="4">
        <v>3.8679999999999999</v>
      </c>
      <c r="G2821" s="4">
        <v>4</v>
      </c>
      <c r="H2821" s="4" t="s">
        <v>22</v>
      </c>
      <c r="I2821" s="3">
        <v>268400</v>
      </c>
      <c r="J2821" s="3">
        <v>300600</v>
      </c>
      <c r="K2821" s="3">
        <v>275100</v>
      </c>
      <c r="L2821" s="3">
        <v>307900</v>
      </c>
      <c r="M2821" s="3">
        <v>277900</v>
      </c>
      <c r="N2821" s="3">
        <v>307900</v>
      </c>
      <c r="O2821" s="3">
        <v>305700</v>
      </c>
      <c r="P2821" s="3">
        <v>336100</v>
      </c>
      <c r="Q2821" s="11">
        <v>327100</v>
      </c>
      <c r="R2821" s="11">
        <v>359000</v>
      </c>
    </row>
    <row r="2822" spans="1:18" hidden="1">
      <c r="A2822" s="10" t="s">
        <v>4350</v>
      </c>
      <c r="B2822" s="10" t="str">
        <f t="shared" si="86"/>
        <v>YOSY004</v>
      </c>
      <c r="C2822" s="4" t="s">
        <v>4240</v>
      </c>
      <c r="D2822" s="4" t="s">
        <v>84</v>
      </c>
      <c r="E2822" s="4" t="s">
        <v>4326</v>
      </c>
      <c r="F2822" s="4">
        <v>3.532</v>
      </c>
      <c r="G2822" s="4">
        <v>4</v>
      </c>
      <c r="H2822" s="4" t="s">
        <v>22</v>
      </c>
      <c r="I2822" s="3">
        <v>268400</v>
      </c>
      <c r="J2822" s="3">
        <v>300600</v>
      </c>
      <c r="K2822" s="3">
        <v>275100</v>
      </c>
      <c r="L2822" s="3">
        <v>307900</v>
      </c>
      <c r="M2822" s="3">
        <v>277900</v>
      </c>
      <c r="N2822" s="3">
        <v>307900</v>
      </c>
      <c r="O2822" s="3">
        <v>305700</v>
      </c>
      <c r="P2822" s="3">
        <v>336100</v>
      </c>
      <c r="Q2822" s="11">
        <v>327100</v>
      </c>
      <c r="R2822" s="11">
        <v>359000</v>
      </c>
    </row>
    <row r="2823" spans="1:18" hidden="1">
      <c r="A2823" s="10" t="s">
        <v>4351</v>
      </c>
      <c r="B2823" s="10" t="str">
        <f t="shared" si="86"/>
        <v>YOSY004</v>
      </c>
      <c r="C2823" s="4" t="s">
        <v>4242</v>
      </c>
      <c r="D2823" s="4" t="s">
        <v>84</v>
      </c>
      <c r="E2823" s="4" t="s">
        <v>4326</v>
      </c>
      <c r="F2823" s="4">
        <v>3.68</v>
      </c>
      <c r="G2823" s="4">
        <v>4</v>
      </c>
      <c r="H2823" s="4" t="s">
        <v>22</v>
      </c>
      <c r="I2823" s="3">
        <v>268400</v>
      </c>
      <c r="J2823" s="3">
        <v>300600</v>
      </c>
      <c r="K2823" s="3">
        <v>275100</v>
      </c>
      <c r="L2823" s="3">
        <v>307900</v>
      </c>
      <c r="M2823" s="3">
        <v>277900</v>
      </c>
      <c r="N2823" s="3">
        <v>307900</v>
      </c>
      <c r="O2823" s="3">
        <v>305700</v>
      </c>
      <c r="P2823" s="3">
        <v>336100</v>
      </c>
      <c r="Q2823" s="11">
        <v>327100</v>
      </c>
      <c r="R2823" s="11">
        <v>359000</v>
      </c>
    </row>
    <row r="2824" spans="1:18" hidden="1">
      <c r="A2824" s="10" t="s">
        <v>4352</v>
      </c>
      <c r="B2824" s="10" t="str">
        <f t="shared" si="86"/>
        <v>YOSY004</v>
      </c>
      <c r="C2824" s="4" t="s">
        <v>4244</v>
      </c>
      <c r="D2824" s="4" t="s">
        <v>84</v>
      </c>
      <c r="E2824" s="4" t="s">
        <v>4326</v>
      </c>
      <c r="F2824" s="4">
        <v>3.6880000000000002</v>
      </c>
      <c r="G2824" s="4">
        <v>4</v>
      </c>
      <c r="H2824" s="4" t="s">
        <v>22</v>
      </c>
      <c r="I2824" s="3">
        <v>268400</v>
      </c>
      <c r="J2824" s="3">
        <v>300600</v>
      </c>
      <c r="K2824" s="3">
        <v>275100</v>
      </c>
      <c r="L2824" s="3">
        <v>307900</v>
      </c>
      <c r="M2824" s="3">
        <v>277900</v>
      </c>
      <c r="N2824" s="3">
        <v>307900</v>
      </c>
      <c r="O2824" s="3">
        <v>305700</v>
      </c>
      <c r="P2824" s="3">
        <v>336100</v>
      </c>
      <c r="Q2824" s="11">
        <v>327100</v>
      </c>
      <c r="R2824" s="11">
        <v>359000</v>
      </c>
    </row>
    <row r="2825" spans="1:18" hidden="1">
      <c r="A2825" s="10" t="s">
        <v>4353</v>
      </c>
      <c r="B2825" s="10" t="str">
        <f t="shared" si="86"/>
        <v>YOSY004</v>
      </c>
      <c r="C2825" s="4" t="s">
        <v>4246</v>
      </c>
      <c r="D2825" s="4" t="s">
        <v>84</v>
      </c>
      <c r="E2825" s="4" t="s">
        <v>4326</v>
      </c>
      <c r="F2825" s="4">
        <v>3.839</v>
      </c>
      <c r="G2825" s="4">
        <v>4</v>
      </c>
      <c r="H2825" s="4" t="s">
        <v>22</v>
      </c>
      <c r="I2825" s="3">
        <v>268400</v>
      </c>
      <c r="J2825" s="3">
        <v>300600</v>
      </c>
      <c r="K2825" s="3">
        <v>275100</v>
      </c>
      <c r="L2825" s="3">
        <v>307900</v>
      </c>
      <c r="M2825" s="3">
        <v>277900</v>
      </c>
      <c r="N2825" s="3">
        <v>307900</v>
      </c>
      <c r="O2825" s="3">
        <v>305700</v>
      </c>
      <c r="P2825" s="3">
        <v>336100</v>
      </c>
      <c r="Q2825" s="11">
        <v>327100</v>
      </c>
      <c r="R2825" s="11">
        <v>359000</v>
      </c>
    </row>
    <row r="2826" spans="1:18" hidden="1">
      <c r="A2826" s="10" t="s">
        <v>4354</v>
      </c>
      <c r="B2826" s="10" t="str">
        <f t="shared" si="86"/>
        <v>YOSY004</v>
      </c>
      <c r="C2826" s="4" t="s">
        <v>4248</v>
      </c>
      <c r="D2826" s="4" t="s">
        <v>84</v>
      </c>
      <c r="E2826" s="4" t="s">
        <v>4326</v>
      </c>
      <c r="F2826" s="4">
        <v>4.0750000000000002</v>
      </c>
      <c r="G2826" s="4">
        <v>4</v>
      </c>
      <c r="H2826" s="4" t="s">
        <v>22</v>
      </c>
      <c r="I2826" s="3">
        <v>268400</v>
      </c>
      <c r="J2826" s="3">
        <v>300600</v>
      </c>
      <c r="K2826" s="3">
        <v>275100</v>
      </c>
      <c r="L2826" s="3">
        <v>307900</v>
      </c>
      <c r="M2826" s="3">
        <v>277900</v>
      </c>
      <c r="N2826" s="3">
        <v>307900</v>
      </c>
      <c r="O2826" s="3">
        <v>305700</v>
      </c>
      <c r="P2826" s="3">
        <v>336100</v>
      </c>
      <c r="Q2826" s="11">
        <v>327100</v>
      </c>
      <c r="R2826" s="11">
        <v>359000</v>
      </c>
    </row>
    <row r="2827" spans="1:18" hidden="1">
      <c r="A2827" s="10" t="s">
        <v>4355</v>
      </c>
      <c r="B2827" s="10" t="str">
        <f t="shared" si="86"/>
        <v>YOSY004</v>
      </c>
      <c r="C2827" s="4" t="s">
        <v>4250</v>
      </c>
      <c r="D2827" s="4" t="s">
        <v>84</v>
      </c>
      <c r="E2827" s="4" t="s">
        <v>4326</v>
      </c>
      <c r="F2827" s="4">
        <v>3.7690000000000001</v>
      </c>
      <c r="G2827" s="4">
        <v>4</v>
      </c>
      <c r="H2827" s="4" t="s">
        <v>22</v>
      </c>
      <c r="I2827" s="3">
        <v>268400</v>
      </c>
      <c r="J2827" s="3">
        <v>300600</v>
      </c>
      <c r="K2827" s="3">
        <v>275100</v>
      </c>
      <c r="L2827" s="3">
        <v>307900</v>
      </c>
      <c r="M2827" s="3">
        <v>277900</v>
      </c>
      <c r="N2827" s="3">
        <v>307900</v>
      </c>
      <c r="O2827" s="3">
        <v>305700</v>
      </c>
      <c r="P2827" s="3">
        <v>336100</v>
      </c>
      <c r="Q2827" s="11">
        <v>327100</v>
      </c>
      <c r="R2827" s="11">
        <v>359000</v>
      </c>
    </row>
    <row r="2828" spans="1:18" hidden="1">
      <c r="A2828" s="10" t="s">
        <v>4356</v>
      </c>
      <c r="B2828" s="10" t="str">
        <f t="shared" si="86"/>
        <v>YOSY004</v>
      </c>
      <c r="C2828" s="4" t="s">
        <v>4252</v>
      </c>
      <c r="D2828" s="4" t="s">
        <v>84</v>
      </c>
      <c r="E2828" s="4" t="s">
        <v>4326</v>
      </c>
      <c r="F2828" s="4">
        <v>3.7930000000000001</v>
      </c>
      <c r="G2828" s="4">
        <v>4</v>
      </c>
      <c r="H2828" s="4" t="s">
        <v>22</v>
      </c>
      <c r="I2828" s="3">
        <v>268400</v>
      </c>
      <c r="J2828" s="3">
        <v>300600</v>
      </c>
      <c r="K2828" s="3">
        <v>275100</v>
      </c>
      <c r="L2828" s="3">
        <v>307900</v>
      </c>
      <c r="M2828" s="3">
        <v>277900</v>
      </c>
      <c r="N2828" s="3">
        <v>307900</v>
      </c>
      <c r="O2828" s="3">
        <v>305700</v>
      </c>
      <c r="P2828" s="3">
        <v>336100</v>
      </c>
      <c r="Q2828" s="11">
        <v>327100</v>
      </c>
      <c r="R2828" s="11">
        <v>359000</v>
      </c>
    </row>
    <row r="2829" spans="1:18" hidden="1">
      <c r="A2829" s="10" t="s">
        <v>4357</v>
      </c>
      <c r="B2829" s="10" t="str">
        <f t="shared" si="86"/>
        <v>YOSY004</v>
      </c>
      <c r="C2829" s="4" t="s">
        <v>4254</v>
      </c>
      <c r="D2829" s="4" t="s">
        <v>84</v>
      </c>
      <c r="E2829" s="4" t="s">
        <v>4326</v>
      </c>
      <c r="F2829" s="4">
        <v>3.9159999999999999</v>
      </c>
      <c r="G2829" s="4">
        <v>4</v>
      </c>
      <c r="H2829" s="4" t="s">
        <v>22</v>
      </c>
      <c r="I2829" s="3">
        <v>268400</v>
      </c>
      <c r="J2829" s="3">
        <v>300600</v>
      </c>
      <c r="K2829" s="3">
        <v>275100</v>
      </c>
      <c r="L2829" s="3">
        <v>307900</v>
      </c>
      <c r="M2829" s="3">
        <v>277900</v>
      </c>
      <c r="N2829" s="3">
        <v>307900</v>
      </c>
      <c r="O2829" s="3">
        <v>305700</v>
      </c>
      <c r="P2829" s="3">
        <v>336100</v>
      </c>
      <c r="Q2829" s="11">
        <v>327100</v>
      </c>
      <c r="R2829" s="11">
        <v>359000</v>
      </c>
    </row>
    <row r="2830" spans="1:18" hidden="1">
      <c r="A2830" s="10" t="s">
        <v>4358</v>
      </c>
      <c r="B2830" s="10" t="str">
        <f t="shared" si="86"/>
        <v>YOSY004</v>
      </c>
      <c r="C2830" s="4" t="s">
        <v>4256</v>
      </c>
      <c r="D2830" s="4" t="s">
        <v>84</v>
      </c>
      <c r="E2830" s="4" t="s">
        <v>4326</v>
      </c>
      <c r="F2830" s="4">
        <v>3.6779999999999999</v>
      </c>
      <c r="G2830" s="4">
        <v>4</v>
      </c>
      <c r="H2830" s="4" t="s">
        <v>22</v>
      </c>
      <c r="I2830" s="3">
        <v>268400</v>
      </c>
      <c r="J2830" s="3">
        <v>300600</v>
      </c>
      <c r="K2830" s="3">
        <v>275100</v>
      </c>
      <c r="L2830" s="3">
        <v>307900</v>
      </c>
      <c r="M2830" s="3">
        <v>277900</v>
      </c>
      <c r="N2830" s="3">
        <v>307900</v>
      </c>
      <c r="O2830" s="3">
        <v>305700</v>
      </c>
      <c r="P2830" s="3">
        <v>336100</v>
      </c>
      <c r="Q2830" s="11">
        <v>327100</v>
      </c>
      <c r="R2830" s="11">
        <v>359000</v>
      </c>
    </row>
    <row r="2831" spans="1:18" hidden="1">
      <c r="A2831" s="10" t="s">
        <v>4359</v>
      </c>
      <c r="B2831" s="10" t="str">
        <f t="shared" si="86"/>
        <v>YOSY004</v>
      </c>
      <c r="C2831" s="4" t="s">
        <v>4258</v>
      </c>
      <c r="D2831" s="4" t="s">
        <v>84</v>
      </c>
      <c r="E2831" s="4" t="s">
        <v>4326</v>
      </c>
      <c r="F2831" s="4">
        <v>3.6440000000000001</v>
      </c>
      <c r="G2831" s="4">
        <v>4</v>
      </c>
      <c r="H2831" s="4" t="s">
        <v>22</v>
      </c>
      <c r="I2831" s="3">
        <v>268400</v>
      </c>
      <c r="J2831" s="3">
        <v>300600</v>
      </c>
      <c r="K2831" s="3">
        <v>275100</v>
      </c>
      <c r="L2831" s="3">
        <v>307900</v>
      </c>
      <c r="M2831" s="3">
        <v>277900</v>
      </c>
      <c r="N2831" s="3">
        <v>307900</v>
      </c>
      <c r="O2831" s="3">
        <v>305700</v>
      </c>
      <c r="P2831" s="3">
        <v>336100</v>
      </c>
      <c r="Q2831" s="11">
        <v>327100</v>
      </c>
      <c r="R2831" s="11">
        <v>359000</v>
      </c>
    </row>
    <row r="2832" spans="1:18" hidden="1">
      <c r="A2832" s="10" t="s">
        <v>4360</v>
      </c>
      <c r="B2832" s="10" t="str">
        <f t="shared" si="86"/>
        <v>YOSY004</v>
      </c>
      <c r="C2832" s="4" t="s">
        <v>4260</v>
      </c>
      <c r="D2832" s="4" t="s">
        <v>84</v>
      </c>
      <c r="E2832" s="4" t="s">
        <v>4326</v>
      </c>
      <c r="F2832" s="4">
        <v>4.1369999999999996</v>
      </c>
      <c r="G2832" s="4">
        <v>4</v>
      </c>
      <c r="H2832" s="4" t="s">
        <v>22</v>
      </c>
      <c r="I2832" s="3">
        <v>268400</v>
      </c>
      <c r="J2832" s="3">
        <v>300600</v>
      </c>
      <c r="K2832" s="3">
        <v>275100</v>
      </c>
      <c r="L2832" s="3">
        <v>307900</v>
      </c>
      <c r="M2832" s="3">
        <v>277900</v>
      </c>
      <c r="N2832" s="3">
        <v>307900</v>
      </c>
      <c r="O2832" s="3">
        <v>305700</v>
      </c>
      <c r="P2832" s="3">
        <v>336100</v>
      </c>
      <c r="Q2832" s="11">
        <v>327100</v>
      </c>
      <c r="R2832" s="11">
        <v>359000</v>
      </c>
    </row>
    <row r="2833" spans="1:18" hidden="1">
      <c r="A2833" s="10" t="s">
        <v>4361</v>
      </c>
      <c r="B2833" s="10" t="str">
        <f t="shared" si="86"/>
        <v>YOSY004</v>
      </c>
      <c r="C2833" s="4" t="s">
        <v>4262</v>
      </c>
      <c r="D2833" s="4" t="s">
        <v>84</v>
      </c>
      <c r="E2833" s="4" t="s">
        <v>4326</v>
      </c>
      <c r="F2833" s="4">
        <v>3.7730000000000001</v>
      </c>
      <c r="G2833" s="4">
        <v>4</v>
      </c>
      <c r="H2833" s="4" t="s">
        <v>22</v>
      </c>
      <c r="I2833" s="3">
        <v>268400</v>
      </c>
      <c r="J2833" s="3">
        <v>300600</v>
      </c>
      <c r="K2833" s="3">
        <v>275100</v>
      </c>
      <c r="L2833" s="3">
        <v>307900</v>
      </c>
      <c r="M2833" s="3">
        <v>277900</v>
      </c>
      <c r="N2833" s="3">
        <v>307900</v>
      </c>
      <c r="O2833" s="3">
        <v>305700</v>
      </c>
      <c r="P2833" s="3">
        <v>336100</v>
      </c>
      <c r="Q2833" s="11">
        <v>327100</v>
      </c>
      <c r="R2833" s="11">
        <v>359000</v>
      </c>
    </row>
    <row r="2834" spans="1:18" hidden="1">
      <c r="A2834" s="10" t="s">
        <v>4362</v>
      </c>
      <c r="B2834" s="10" t="str">
        <f t="shared" si="86"/>
        <v>YOSY004</v>
      </c>
      <c r="C2834" s="4" t="s">
        <v>4264</v>
      </c>
      <c r="D2834" s="4" t="s">
        <v>84</v>
      </c>
      <c r="E2834" s="4" t="s">
        <v>4326</v>
      </c>
      <c r="F2834" s="4">
        <v>3.7090000000000001</v>
      </c>
      <c r="G2834" s="4">
        <v>4</v>
      </c>
      <c r="H2834" s="4" t="s">
        <v>22</v>
      </c>
      <c r="I2834" s="3">
        <v>268400</v>
      </c>
      <c r="J2834" s="3">
        <v>300600</v>
      </c>
      <c r="K2834" s="3">
        <v>275100</v>
      </c>
      <c r="L2834" s="3">
        <v>307900</v>
      </c>
      <c r="M2834" s="3">
        <v>277900</v>
      </c>
      <c r="N2834" s="3">
        <v>307900</v>
      </c>
      <c r="O2834" s="3">
        <v>305700</v>
      </c>
      <c r="P2834" s="3">
        <v>336100</v>
      </c>
      <c r="Q2834" s="11">
        <v>327100</v>
      </c>
      <c r="R2834" s="11">
        <v>359000</v>
      </c>
    </row>
    <row r="2835" spans="1:18" hidden="1">
      <c r="A2835" s="10" t="s">
        <v>4363</v>
      </c>
      <c r="B2835" s="10" t="str">
        <f t="shared" si="86"/>
        <v>YOSY004</v>
      </c>
      <c r="C2835" s="4" t="s">
        <v>4266</v>
      </c>
      <c r="D2835" s="4" t="s">
        <v>84</v>
      </c>
      <c r="E2835" s="4" t="s">
        <v>4326</v>
      </c>
      <c r="F2835" s="4">
        <v>3.8290000000000002</v>
      </c>
      <c r="G2835" s="4">
        <v>4</v>
      </c>
      <c r="H2835" s="4" t="s">
        <v>22</v>
      </c>
      <c r="I2835" s="3">
        <v>268400</v>
      </c>
      <c r="J2835" s="3">
        <v>300600</v>
      </c>
      <c r="K2835" s="3">
        <v>275100</v>
      </c>
      <c r="L2835" s="3">
        <v>307900</v>
      </c>
      <c r="M2835" s="3">
        <v>277900</v>
      </c>
      <c r="N2835" s="3">
        <v>307900</v>
      </c>
      <c r="O2835" s="3">
        <v>305700</v>
      </c>
      <c r="P2835" s="3">
        <v>336100</v>
      </c>
      <c r="Q2835" s="11">
        <v>327100</v>
      </c>
      <c r="R2835" s="11">
        <v>359000</v>
      </c>
    </row>
    <row r="2836" spans="1:18" hidden="1">
      <c r="A2836" s="10" t="s">
        <v>4364</v>
      </c>
      <c r="B2836" s="10" t="str">
        <f t="shared" si="86"/>
        <v>YOSY004</v>
      </c>
      <c r="C2836" s="4" t="s">
        <v>4268</v>
      </c>
      <c r="D2836" s="4" t="s">
        <v>84</v>
      </c>
      <c r="E2836" s="4" t="s">
        <v>4326</v>
      </c>
      <c r="F2836" s="4">
        <v>3.641</v>
      </c>
      <c r="G2836" s="4">
        <v>4</v>
      </c>
      <c r="H2836" s="4" t="s">
        <v>22</v>
      </c>
      <c r="I2836" s="3">
        <v>268400</v>
      </c>
      <c r="J2836" s="3">
        <v>300600</v>
      </c>
      <c r="K2836" s="3">
        <v>275100</v>
      </c>
      <c r="L2836" s="3">
        <v>307900</v>
      </c>
      <c r="M2836" s="3">
        <v>277900</v>
      </c>
      <c r="N2836" s="3">
        <v>307900</v>
      </c>
      <c r="O2836" s="3">
        <v>305700</v>
      </c>
      <c r="P2836" s="3">
        <v>336100</v>
      </c>
      <c r="Q2836" s="11">
        <v>327100</v>
      </c>
      <c r="R2836" s="11">
        <v>359000</v>
      </c>
    </row>
    <row r="2837" spans="1:18" hidden="1">
      <c r="A2837" s="10" t="s">
        <v>4365</v>
      </c>
      <c r="B2837" s="10" t="str">
        <f t="shared" si="86"/>
        <v>YOSY004</v>
      </c>
      <c r="C2837" s="4" t="s">
        <v>4270</v>
      </c>
      <c r="D2837" s="4" t="s">
        <v>84</v>
      </c>
      <c r="E2837" s="4" t="s">
        <v>4326</v>
      </c>
      <c r="F2837" s="4">
        <v>3.6070000000000002</v>
      </c>
      <c r="G2837" s="4">
        <v>4</v>
      </c>
      <c r="H2837" s="4" t="s">
        <v>22</v>
      </c>
      <c r="I2837" s="3">
        <v>268400</v>
      </c>
      <c r="J2837" s="3">
        <v>300600</v>
      </c>
      <c r="K2837" s="3">
        <v>275100</v>
      </c>
      <c r="L2837" s="3">
        <v>307900</v>
      </c>
      <c r="M2837" s="3">
        <v>277900</v>
      </c>
      <c r="N2837" s="3">
        <v>307900</v>
      </c>
      <c r="O2837" s="3">
        <v>305700</v>
      </c>
      <c r="P2837" s="3">
        <v>336100</v>
      </c>
      <c r="Q2837" s="11">
        <v>327100</v>
      </c>
      <c r="R2837" s="11">
        <v>359000</v>
      </c>
    </row>
    <row r="2838" spans="1:18" hidden="1">
      <c r="A2838" s="10" t="s">
        <v>4366</v>
      </c>
      <c r="B2838" s="10" t="str">
        <f t="shared" si="86"/>
        <v>YOSY004</v>
      </c>
      <c r="C2838" s="4" t="s">
        <v>4272</v>
      </c>
      <c r="D2838" s="4" t="s">
        <v>84</v>
      </c>
      <c r="E2838" s="4" t="s">
        <v>4326</v>
      </c>
      <c r="F2838" s="4">
        <v>3.9889999999999999</v>
      </c>
      <c r="G2838" s="4">
        <v>4</v>
      </c>
      <c r="H2838" s="4" t="s">
        <v>22</v>
      </c>
      <c r="I2838" s="3">
        <v>268400</v>
      </c>
      <c r="J2838" s="3">
        <v>300600</v>
      </c>
      <c r="K2838" s="3">
        <v>275100</v>
      </c>
      <c r="L2838" s="3">
        <v>307900</v>
      </c>
      <c r="M2838" s="3">
        <v>277900</v>
      </c>
      <c r="N2838" s="3">
        <v>307900</v>
      </c>
      <c r="O2838" s="3">
        <v>305700</v>
      </c>
      <c r="P2838" s="3">
        <v>336100</v>
      </c>
      <c r="Q2838" s="11">
        <v>327100</v>
      </c>
      <c r="R2838" s="11">
        <v>359000</v>
      </c>
    </row>
    <row r="2839" spans="1:18" hidden="1">
      <c r="A2839" s="10" t="s">
        <v>4367</v>
      </c>
      <c r="B2839" s="10" t="str">
        <f t="shared" si="86"/>
        <v>YOSY004</v>
      </c>
      <c r="C2839" s="4" t="s">
        <v>4274</v>
      </c>
      <c r="D2839" s="4" t="s">
        <v>84</v>
      </c>
      <c r="E2839" s="4" t="s">
        <v>4326</v>
      </c>
      <c r="F2839" s="4">
        <v>3.8149999999999999</v>
      </c>
      <c r="G2839" s="4">
        <v>4</v>
      </c>
      <c r="H2839" s="4" t="s">
        <v>22</v>
      </c>
      <c r="I2839" s="3">
        <v>268400</v>
      </c>
      <c r="J2839" s="3">
        <v>300600</v>
      </c>
      <c r="K2839" s="3">
        <v>275100</v>
      </c>
      <c r="L2839" s="3">
        <v>307900</v>
      </c>
      <c r="M2839" s="3">
        <v>277900</v>
      </c>
      <c r="N2839" s="3">
        <v>307900</v>
      </c>
      <c r="O2839" s="3">
        <v>305700</v>
      </c>
      <c r="P2839" s="3">
        <v>336100</v>
      </c>
      <c r="Q2839" s="11">
        <v>327100</v>
      </c>
      <c r="R2839" s="11">
        <v>359000</v>
      </c>
    </row>
    <row r="2840" spans="1:18" hidden="1">
      <c r="A2840" s="10" t="s">
        <v>4368</v>
      </c>
      <c r="B2840" s="10" t="str">
        <f t="shared" si="86"/>
        <v>YOSY004</v>
      </c>
      <c r="C2840" s="4" t="s">
        <v>4276</v>
      </c>
      <c r="D2840" s="4" t="s">
        <v>84</v>
      </c>
      <c r="E2840" s="4" t="s">
        <v>4326</v>
      </c>
      <c r="F2840" s="4">
        <v>3.794</v>
      </c>
      <c r="G2840" s="4">
        <v>4</v>
      </c>
      <c r="H2840" s="4" t="s">
        <v>22</v>
      </c>
      <c r="I2840" s="3">
        <v>268400</v>
      </c>
      <c r="J2840" s="3">
        <v>300600</v>
      </c>
      <c r="K2840" s="3">
        <v>275100</v>
      </c>
      <c r="L2840" s="3">
        <v>307900</v>
      </c>
      <c r="M2840" s="3">
        <v>277900</v>
      </c>
      <c r="N2840" s="3">
        <v>307900</v>
      </c>
      <c r="O2840" s="3">
        <v>305700</v>
      </c>
      <c r="P2840" s="3">
        <v>336100</v>
      </c>
      <c r="Q2840" s="11">
        <v>327100</v>
      </c>
      <c r="R2840" s="11">
        <v>359000</v>
      </c>
    </row>
    <row r="2841" spans="1:18" hidden="1">
      <c r="A2841" s="10" t="s">
        <v>4369</v>
      </c>
      <c r="B2841" s="10" t="str">
        <f t="shared" si="86"/>
        <v>YOSY004</v>
      </c>
      <c r="C2841" s="4" t="s">
        <v>4278</v>
      </c>
      <c r="D2841" s="4" t="s">
        <v>84</v>
      </c>
      <c r="E2841" s="4" t="s">
        <v>4326</v>
      </c>
      <c r="F2841" s="4">
        <v>3.8610000000000002</v>
      </c>
      <c r="G2841" s="4">
        <v>4</v>
      </c>
      <c r="H2841" s="4" t="s">
        <v>22</v>
      </c>
      <c r="I2841" s="3">
        <v>268400</v>
      </c>
      <c r="J2841" s="3">
        <v>300600</v>
      </c>
      <c r="K2841" s="3">
        <v>275100</v>
      </c>
      <c r="L2841" s="3">
        <v>307900</v>
      </c>
      <c r="M2841" s="3">
        <v>277900</v>
      </c>
      <c r="N2841" s="3">
        <v>307900</v>
      </c>
      <c r="O2841" s="3">
        <v>305700</v>
      </c>
      <c r="P2841" s="3">
        <v>336100</v>
      </c>
      <c r="Q2841" s="11">
        <v>327100</v>
      </c>
      <c r="R2841" s="11">
        <v>359000</v>
      </c>
    </row>
    <row r="2842" spans="1:18" hidden="1">
      <c r="A2842" s="10" t="s">
        <v>4370</v>
      </c>
      <c r="B2842" s="10" t="str">
        <f t="shared" si="86"/>
        <v>YOSY004</v>
      </c>
      <c r="C2842" s="4" t="s">
        <v>4280</v>
      </c>
      <c r="D2842" s="4" t="s">
        <v>84</v>
      </c>
      <c r="E2842" s="4" t="s">
        <v>4326</v>
      </c>
      <c r="F2842" s="4">
        <v>3.7309999999999999</v>
      </c>
      <c r="G2842" s="4">
        <v>4</v>
      </c>
      <c r="H2842" s="4" t="s">
        <v>22</v>
      </c>
      <c r="I2842" s="3">
        <v>268400</v>
      </c>
      <c r="J2842" s="3">
        <v>300600</v>
      </c>
      <c r="K2842" s="3">
        <v>275100</v>
      </c>
      <c r="L2842" s="3">
        <v>307900</v>
      </c>
      <c r="M2842" s="3">
        <v>277900</v>
      </c>
      <c r="N2842" s="3">
        <v>307900</v>
      </c>
      <c r="O2842" s="3">
        <v>305700</v>
      </c>
      <c r="P2842" s="3">
        <v>336100</v>
      </c>
      <c r="Q2842" s="11">
        <v>327100</v>
      </c>
      <c r="R2842" s="11">
        <v>359000</v>
      </c>
    </row>
    <row r="2843" spans="1:18" hidden="1">
      <c r="A2843" s="10" t="s">
        <v>4371</v>
      </c>
      <c r="B2843" s="10" t="str">
        <f t="shared" si="86"/>
        <v>YOSY004</v>
      </c>
      <c r="C2843" s="4" t="s">
        <v>4282</v>
      </c>
      <c r="D2843" s="4" t="s">
        <v>84</v>
      </c>
      <c r="E2843" s="4" t="s">
        <v>4326</v>
      </c>
      <c r="F2843" s="4">
        <v>3.6749999999999998</v>
      </c>
      <c r="G2843" s="4">
        <v>4</v>
      </c>
      <c r="H2843" s="4" t="s">
        <v>22</v>
      </c>
      <c r="I2843" s="3">
        <v>268400</v>
      </c>
      <c r="J2843" s="3">
        <v>300600</v>
      </c>
      <c r="K2843" s="3">
        <v>275100</v>
      </c>
      <c r="L2843" s="3">
        <v>307900</v>
      </c>
      <c r="M2843" s="3">
        <v>277900</v>
      </c>
      <c r="N2843" s="3">
        <v>307900</v>
      </c>
      <c r="O2843" s="3">
        <v>305700</v>
      </c>
      <c r="P2843" s="3">
        <v>336100</v>
      </c>
      <c r="Q2843" s="11">
        <v>327100</v>
      </c>
      <c r="R2843" s="11">
        <v>359000</v>
      </c>
    </row>
    <row r="2844" spans="1:18" hidden="1">
      <c r="A2844" s="10" t="s">
        <v>4372</v>
      </c>
      <c r="B2844" s="10" t="str">
        <f t="shared" si="86"/>
        <v>YOSY004</v>
      </c>
      <c r="C2844" s="4" t="s">
        <v>4284</v>
      </c>
      <c r="D2844" s="4" t="s">
        <v>84</v>
      </c>
      <c r="E2844" s="4" t="s">
        <v>4326</v>
      </c>
      <c r="F2844" s="4">
        <v>3.706</v>
      </c>
      <c r="G2844" s="4">
        <v>4</v>
      </c>
      <c r="H2844" s="4" t="s">
        <v>22</v>
      </c>
      <c r="I2844" s="3">
        <v>268400</v>
      </c>
      <c r="J2844" s="3">
        <v>300600</v>
      </c>
      <c r="K2844" s="3">
        <v>275100</v>
      </c>
      <c r="L2844" s="3">
        <v>307900</v>
      </c>
      <c r="M2844" s="3">
        <v>277900</v>
      </c>
      <c r="N2844" s="3">
        <v>307900</v>
      </c>
      <c r="O2844" s="3">
        <v>305700</v>
      </c>
      <c r="P2844" s="3">
        <v>336100</v>
      </c>
      <c r="Q2844" s="11">
        <v>327100</v>
      </c>
      <c r="R2844" s="11">
        <v>359000</v>
      </c>
    </row>
    <row r="2845" spans="1:18" hidden="1">
      <c r="A2845" s="10" t="s">
        <v>4373</v>
      </c>
      <c r="B2845" s="10" t="str">
        <f t="shared" si="86"/>
        <v>YOSY004</v>
      </c>
      <c r="C2845" s="4" t="s">
        <v>4286</v>
      </c>
      <c r="D2845" s="4" t="s">
        <v>84</v>
      </c>
      <c r="E2845" s="4" t="s">
        <v>4326</v>
      </c>
      <c r="F2845" s="4">
        <v>3.5739999999999998</v>
      </c>
      <c r="G2845" s="4">
        <v>4</v>
      </c>
      <c r="H2845" s="4" t="s">
        <v>22</v>
      </c>
      <c r="I2845" s="3">
        <v>268400</v>
      </c>
      <c r="J2845" s="3">
        <v>300600</v>
      </c>
      <c r="K2845" s="3">
        <v>275100</v>
      </c>
      <c r="L2845" s="3">
        <v>307900</v>
      </c>
      <c r="M2845" s="3">
        <v>277900</v>
      </c>
      <c r="N2845" s="3">
        <v>307900</v>
      </c>
      <c r="O2845" s="3">
        <v>305700</v>
      </c>
      <c r="P2845" s="3">
        <v>336100</v>
      </c>
      <c r="Q2845" s="11">
        <v>327100</v>
      </c>
      <c r="R2845" s="11">
        <v>359000</v>
      </c>
    </row>
    <row r="2846" spans="1:18" hidden="1">
      <c r="A2846" s="10" t="s">
        <v>4374</v>
      </c>
      <c r="B2846" s="10" t="str">
        <f t="shared" si="86"/>
        <v>YOSY004</v>
      </c>
      <c r="C2846" s="4" t="s">
        <v>4288</v>
      </c>
      <c r="D2846" s="4" t="s">
        <v>84</v>
      </c>
      <c r="E2846" s="4" t="s">
        <v>4326</v>
      </c>
      <c r="F2846" s="4">
        <v>3.6560000000000001</v>
      </c>
      <c r="G2846" s="4">
        <v>4</v>
      </c>
      <c r="H2846" s="4" t="s">
        <v>22</v>
      </c>
      <c r="I2846" s="3">
        <v>268400</v>
      </c>
      <c r="J2846" s="3">
        <v>300600</v>
      </c>
      <c r="K2846" s="3">
        <v>275100</v>
      </c>
      <c r="L2846" s="3">
        <v>307900</v>
      </c>
      <c r="M2846" s="3">
        <v>277900</v>
      </c>
      <c r="N2846" s="3">
        <v>307900</v>
      </c>
      <c r="O2846" s="3">
        <v>305700</v>
      </c>
      <c r="P2846" s="3">
        <v>336100</v>
      </c>
      <c r="Q2846" s="11">
        <v>327100</v>
      </c>
      <c r="R2846" s="11">
        <v>359000</v>
      </c>
    </row>
    <row r="2847" spans="1:18" hidden="1">
      <c r="A2847" s="10" t="s">
        <v>4375</v>
      </c>
      <c r="B2847" s="10" t="str">
        <f t="shared" si="86"/>
        <v>YOSY004</v>
      </c>
      <c r="C2847" s="4" t="s">
        <v>4290</v>
      </c>
      <c r="D2847" s="4" t="s">
        <v>84</v>
      </c>
      <c r="E2847" s="4" t="s">
        <v>4326</v>
      </c>
      <c r="F2847" s="4">
        <v>3.8130000000000002</v>
      </c>
      <c r="G2847" s="4">
        <v>4</v>
      </c>
      <c r="H2847" s="4" t="s">
        <v>22</v>
      </c>
      <c r="I2847" s="3">
        <v>268400</v>
      </c>
      <c r="J2847" s="3">
        <v>300600</v>
      </c>
      <c r="K2847" s="3">
        <v>275100</v>
      </c>
      <c r="L2847" s="3">
        <v>307900</v>
      </c>
      <c r="M2847" s="3">
        <v>277900</v>
      </c>
      <c r="N2847" s="3">
        <v>307900</v>
      </c>
      <c r="O2847" s="3">
        <v>305700</v>
      </c>
      <c r="P2847" s="3">
        <v>336100</v>
      </c>
      <c r="Q2847" s="11">
        <v>327100</v>
      </c>
      <c r="R2847" s="11">
        <v>359000</v>
      </c>
    </row>
    <row r="2848" spans="1:18" hidden="1">
      <c r="A2848" s="10" t="s">
        <v>4376</v>
      </c>
      <c r="B2848" s="10" t="str">
        <f t="shared" si="86"/>
        <v>YOSY004</v>
      </c>
      <c r="C2848" s="4" t="s">
        <v>4300</v>
      </c>
      <c r="D2848" s="4" t="s">
        <v>84</v>
      </c>
      <c r="E2848" s="4" t="s">
        <v>4326</v>
      </c>
      <c r="F2848" s="4">
        <v>3.8159999999999998</v>
      </c>
      <c r="G2848" s="4">
        <v>4</v>
      </c>
      <c r="H2848" s="4" t="s">
        <v>22</v>
      </c>
      <c r="I2848" s="3">
        <v>268400</v>
      </c>
      <c r="J2848" s="3">
        <v>300600</v>
      </c>
      <c r="K2848" s="3">
        <v>275100</v>
      </c>
      <c r="L2848" s="3">
        <v>307900</v>
      </c>
      <c r="M2848" s="3">
        <v>277900</v>
      </c>
      <c r="N2848" s="3">
        <v>307900</v>
      </c>
      <c r="O2848" s="3">
        <v>305700</v>
      </c>
      <c r="P2848" s="3">
        <v>336100</v>
      </c>
      <c r="Q2848" s="11">
        <v>327100</v>
      </c>
      <c r="R2848" s="11">
        <v>359000</v>
      </c>
    </row>
    <row r="2849" spans="1:18" hidden="1">
      <c r="A2849" s="12" t="s">
        <v>4377</v>
      </c>
      <c r="B2849" s="10" t="str">
        <f t="shared" si="86"/>
        <v>YOSY004</v>
      </c>
      <c r="C2849" s="4" t="s">
        <v>4302</v>
      </c>
      <c r="D2849" s="4" t="s">
        <v>84</v>
      </c>
      <c r="E2849" s="4" t="s">
        <v>4326</v>
      </c>
      <c r="F2849" s="4">
        <v>3.5409999999999999</v>
      </c>
      <c r="G2849" s="4">
        <v>4</v>
      </c>
      <c r="H2849" s="4" t="s">
        <v>22</v>
      </c>
      <c r="I2849" s="13">
        <v>268400</v>
      </c>
      <c r="J2849" s="3">
        <v>300600</v>
      </c>
      <c r="K2849" s="3">
        <v>275100</v>
      </c>
      <c r="L2849" s="3">
        <v>307900</v>
      </c>
      <c r="M2849" s="3">
        <v>277900</v>
      </c>
      <c r="N2849" s="3">
        <v>307900</v>
      </c>
      <c r="O2849" s="3">
        <v>305700</v>
      </c>
      <c r="P2849" s="3">
        <v>336100</v>
      </c>
      <c r="Q2849" s="11">
        <v>327100</v>
      </c>
      <c r="R2849" s="11">
        <v>359000</v>
      </c>
    </row>
    <row r="2850" spans="1:18" hidden="1">
      <c r="A2850" s="10" t="s">
        <v>4378</v>
      </c>
      <c r="B2850" s="10" t="str">
        <f t="shared" si="86"/>
        <v>YOSY004</v>
      </c>
      <c r="C2850" s="4" t="s">
        <v>4304</v>
      </c>
      <c r="D2850" s="4" t="s">
        <v>84</v>
      </c>
      <c r="E2850" s="4" t="s">
        <v>4326</v>
      </c>
      <c r="F2850" s="4">
        <v>3.835</v>
      </c>
      <c r="G2850" s="4">
        <v>4</v>
      </c>
      <c r="H2850" s="4" t="s">
        <v>22</v>
      </c>
      <c r="I2850" s="3">
        <v>268400</v>
      </c>
      <c r="J2850" s="3">
        <v>300600</v>
      </c>
      <c r="K2850" s="3">
        <v>275100</v>
      </c>
      <c r="L2850" s="3">
        <v>307900</v>
      </c>
      <c r="M2850" s="3">
        <v>277900</v>
      </c>
      <c r="N2850" s="3">
        <v>307900</v>
      </c>
      <c r="O2850" s="3">
        <v>305700</v>
      </c>
      <c r="P2850" s="3">
        <v>336100</v>
      </c>
      <c r="Q2850" s="11">
        <v>327100</v>
      </c>
      <c r="R2850" s="11">
        <v>359000</v>
      </c>
    </row>
    <row r="2851" spans="1:18" hidden="1">
      <c r="A2851" s="10" t="s">
        <v>4379</v>
      </c>
      <c r="B2851" s="10" t="str">
        <f t="shared" si="86"/>
        <v>YOSY004</v>
      </c>
      <c r="C2851" s="4" t="s">
        <v>4306</v>
      </c>
      <c r="D2851" s="4" t="s">
        <v>84</v>
      </c>
      <c r="E2851" s="4" t="s">
        <v>4326</v>
      </c>
      <c r="F2851" s="4">
        <v>3.55</v>
      </c>
      <c r="G2851" s="4">
        <v>4</v>
      </c>
      <c r="H2851" s="4" t="s">
        <v>22</v>
      </c>
      <c r="I2851" s="3">
        <v>268400</v>
      </c>
      <c r="J2851" s="3">
        <v>300600</v>
      </c>
      <c r="K2851" s="3">
        <v>275100</v>
      </c>
      <c r="L2851" s="3">
        <v>307900</v>
      </c>
      <c r="M2851" s="3">
        <v>277900</v>
      </c>
      <c r="N2851" s="3">
        <v>307900</v>
      </c>
      <c r="O2851" s="3">
        <v>305700</v>
      </c>
      <c r="P2851" s="3">
        <v>336100</v>
      </c>
      <c r="Q2851" s="11">
        <v>327100</v>
      </c>
      <c r="R2851" s="11">
        <v>359000</v>
      </c>
    </row>
    <row r="2852" spans="1:18" hidden="1">
      <c r="A2852" s="12" t="s">
        <v>4380</v>
      </c>
      <c r="B2852" s="10" t="str">
        <f t="shared" si="86"/>
        <v>YOSY004</v>
      </c>
      <c r="C2852" s="4" t="s">
        <v>4308</v>
      </c>
      <c r="D2852" s="4" t="s">
        <v>84</v>
      </c>
      <c r="E2852" s="4" t="s">
        <v>4326</v>
      </c>
      <c r="F2852" s="4">
        <v>3.6339999999999999</v>
      </c>
      <c r="G2852" s="4">
        <v>4</v>
      </c>
      <c r="H2852" s="4" t="s">
        <v>22</v>
      </c>
      <c r="I2852" s="13">
        <v>268400</v>
      </c>
      <c r="J2852" s="3">
        <v>300600</v>
      </c>
      <c r="K2852" s="3">
        <v>275100</v>
      </c>
      <c r="L2852" s="3">
        <v>307900</v>
      </c>
      <c r="M2852" s="3">
        <v>277900</v>
      </c>
      <c r="N2852" s="3">
        <v>307900</v>
      </c>
      <c r="O2852" s="3">
        <v>305700</v>
      </c>
      <c r="P2852" s="3">
        <v>336100</v>
      </c>
      <c r="Q2852" s="11">
        <v>327100</v>
      </c>
      <c r="R2852" s="11">
        <v>359000</v>
      </c>
    </row>
    <row r="2853" spans="1:18" hidden="1">
      <c r="A2853" s="10" t="s">
        <v>4381</v>
      </c>
      <c r="B2853" s="10" t="str">
        <f t="shared" si="86"/>
        <v>YOSY004</v>
      </c>
      <c r="C2853" s="4" t="s">
        <v>4310</v>
      </c>
      <c r="D2853" s="4" t="s">
        <v>84</v>
      </c>
      <c r="E2853" s="4" t="s">
        <v>4326</v>
      </c>
      <c r="F2853" s="4">
        <v>3.55</v>
      </c>
      <c r="G2853" s="4">
        <v>4</v>
      </c>
      <c r="H2853" s="4" t="s">
        <v>22</v>
      </c>
      <c r="I2853" s="3">
        <v>268400</v>
      </c>
      <c r="J2853" s="3">
        <v>300600</v>
      </c>
      <c r="K2853" s="3">
        <v>275100</v>
      </c>
      <c r="L2853" s="3">
        <v>307900</v>
      </c>
      <c r="M2853" s="3">
        <v>277900</v>
      </c>
      <c r="N2853" s="3">
        <v>307900</v>
      </c>
      <c r="O2853" s="3">
        <v>305700</v>
      </c>
      <c r="P2853" s="3">
        <v>336100</v>
      </c>
      <c r="Q2853" s="11">
        <v>327100</v>
      </c>
      <c r="R2853" s="11">
        <v>359000</v>
      </c>
    </row>
    <row r="2854" spans="1:18" hidden="1">
      <c r="A2854" s="10" t="s">
        <v>4382</v>
      </c>
      <c r="B2854" s="10" t="str">
        <f t="shared" si="86"/>
        <v>YOSY004</v>
      </c>
      <c r="C2854" s="4" t="s">
        <v>4312</v>
      </c>
      <c r="D2854" s="4" t="s">
        <v>84</v>
      </c>
      <c r="E2854" s="4" t="s">
        <v>4326</v>
      </c>
      <c r="F2854" s="4">
        <v>3.64</v>
      </c>
      <c r="G2854" s="4">
        <v>4</v>
      </c>
      <c r="H2854" s="4" t="s">
        <v>22</v>
      </c>
      <c r="I2854" s="3">
        <v>268400</v>
      </c>
      <c r="J2854" s="3">
        <v>300600</v>
      </c>
      <c r="K2854" s="3">
        <v>275100</v>
      </c>
      <c r="L2854" s="3">
        <v>307900</v>
      </c>
      <c r="M2854" s="3">
        <v>277900</v>
      </c>
      <c r="N2854" s="3">
        <v>307900</v>
      </c>
      <c r="O2854" s="3">
        <v>305700</v>
      </c>
      <c r="P2854" s="3">
        <v>336100</v>
      </c>
      <c r="Q2854" s="11">
        <v>327100</v>
      </c>
      <c r="R2854" s="11">
        <v>359000</v>
      </c>
    </row>
    <row r="2855" spans="1:18" hidden="1">
      <c r="A2855" s="10" t="s">
        <v>4383</v>
      </c>
      <c r="B2855" s="10" t="str">
        <f t="shared" si="86"/>
        <v>YOSY004</v>
      </c>
      <c r="C2855" s="4" t="s">
        <v>4316</v>
      </c>
      <c r="D2855" s="4" t="s">
        <v>84</v>
      </c>
      <c r="E2855" s="4" t="s">
        <v>4326</v>
      </c>
      <c r="F2855" s="4">
        <v>3.78</v>
      </c>
      <c r="G2855" s="4">
        <v>4</v>
      </c>
      <c r="H2855" s="4" t="s">
        <v>22</v>
      </c>
      <c r="I2855" s="3">
        <v>268400</v>
      </c>
      <c r="J2855" s="3">
        <v>300600</v>
      </c>
      <c r="K2855" s="3">
        <v>275100</v>
      </c>
      <c r="L2855" s="3">
        <v>307900</v>
      </c>
      <c r="M2855" s="3">
        <v>277900</v>
      </c>
      <c r="N2855" s="3">
        <v>307900</v>
      </c>
      <c r="O2855" s="3">
        <v>305700</v>
      </c>
      <c r="P2855" s="3">
        <v>336100</v>
      </c>
      <c r="Q2855" s="11">
        <v>327100</v>
      </c>
      <c r="R2855" s="11">
        <v>359000</v>
      </c>
    </row>
    <row r="2856" spans="1:18" hidden="1">
      <c r="A2856" s="10" t="s">
        <v>4384</v>
      </c>
      <c r="B2856" s="10" t="str">
        <f t="shared" si="86"/>
        <v>YOSY004</v>
      </c>
      <c r="C2856" s="4" t="s">
        <v>4318</v>
      </c>
      <c r="D2856" s="4" t="s">
        <v>84</v>
      </c>
      <c r="E2856" s="4" t="s">
        <v>4326</v>
      </c>
      <c r="F2856" s="4">
        <v>3.57</v>
      </c>
      <c r="G2856" s="4">
        <v>4</v>
      </c>
      <c r="H2856" s="4" t="s">
        <v>22</v>
      </c>
      <c r="I2856" s="3">
        <v>268400</v>
      </c>
      <c r="J2856" s="3">
        <v>300600</v>
      </c>
      <c r="K2856" s="3">
        <v>275100</v>
      </c>
      <c r="L2856" s="3">
        <v>307900</v>
      </c>
      <c r="M2856" s="3">
        <v>277900</v>
      </c>
      <c r="N2856" s="3">
        <v>307900</v>
      </c>
      <c r="O2856" s="3">
        <v>305700</v>
      </c>
      <c r="P2856" s="3">
        <v>336100</v>
      </c>
      <c r="Q2856" s="11">
        <v>327100</v>
      </c>
      <c r="R2856" s="11">
        <v>359000</v>
      </c>
    </row>
    <row r="2857" spans="1:18" hidden="1">
      <c r="A2857" s="10" t="s">
        <v>4385</v>
      </c>
      <c r="B2857" s="10" t="str">
        <f t="shared" si="86"/>
        <v>YOSY004</v>
      </c>
      <c r="C2857" s="4" t="s">
        <v>4322</v>
      </c>
      <c r="D2857" s="4" t="s">
        <v>84</v>
      </c>
      <c r="E2857" s="4" t="s">
        <v>4326</v>
      </c>
      <c r="F2857" s="4">
        <v>3.8849999999999998</v>
      </c>
      <c r="G2857" s="4">
        <v>4</v>
      </c>
      <c r="H2857" s="4" t="s">
        <v>22</v>
      </c>
      <c r="I2857" s="3">
        <v>268400</v>
      </c>
      <c r="J2857" s="3">
        <v>300600</v>
      </c>
      <c r="K2857" s="3">
        <v>275100</v>
      </c>
      <c r="L2857" s="3">
        <v>307900</v>
      </c>
      <c r="M2857" s="3">
        <v>277900</v>
      </c>
      <c r="N2857" s="3">
        <v>307900</v>
      </c>
      <c r="O2857" s="3">
        <v>305700</v>
      </c>
      <c r="P2857" s="3">
        <v>336100</v>
      </c>
      <c r="Q2857" s="11">
        <v>327100</v>
      </c>
      <c r="R2857" s="11">
        <v>359000</v>
      </c>
    </row>
    <row r="2858" spans="1:18" hidden="1">
      <c r="A2858" s="10" t="s">
        <v>4386</v>
      </c>
      <c r="B2858" s="10"/>
      <c r="C2858" s="4" t="s">
        <v>4387</v>
      </c>
      <c r="D2858" s="4" t="s">
        <v>20</v>
      </c>
      <c r="E2858" s="4" t="s">
        <v>21</v>
      </c>
      <c r="F2858" s="4">
        <v>1.0529999999999999</v>
      </c>
      <c r="G2858" s="4">
        <v>24</v>
      </c>
      <c r="H2858" s="4" t="s">
        <v>22</v>
      </c>
      <c r="I2858" s="15">
        <v>47500</v>
      </c>
      <c r="J2858" s="3"/>
      <c r="K2858" s="4"/>
      <c r="L2858" s="4"/>
      <c r="M2858" s="3"/>
      <c r="N2858" s="3"/>
      <c r="O2858" s="3"/>
      <c r="P2858" s="3"/>
      <c r="Q2858" s="4"/>
      <c r="R2858" s="4"/>
    </row>
    <row r="2859" spans="1:18" hidden="1">
      <c r="A2859" s="10" t="s">
        <v>4388</v>
      </c>
      <c r="B2859" s="10"/>
      <c r="C2859" s="4" t="s">
        <v>4389</v>
      </c>
      <c r="D2859" s="4" t="s">
        <v>20</v>
      </c>
      <c r="E2859" s="4" t="s">
        <v>21</v>
      </c>
      <c r="F2859" s="4">
        <v>1.054</v>
      </c>
      <c r="G2859" s="4">
        <v>24</v>
      </c>
      <c r="H2859" s="4" t="s">
        <v>22</v>
      </c>
      <c r="I2859" s="15">
        <v>47500</v>
      </c>
      <c r="J2859" s="3"/>
      <c r="K2859" s="4"/>
      <c r="L2859" s="4"/>
      <c r="M2859" s="3"/>
      <c r="N2859" s="3"/>
      <c r="O2859" s="3"/>
      <c r="P2859" s="3"/>
      <c r="Q2859" s="4"/>
      <c r="R2859" s="4"/>
    </row>
    <row r="2860" spans="1:18" hidden="1">
      <c r="A2860" s="10" t="s">
        <v>4390</v>
      </c>
      <c r="B2860" s="10"/>
      <c r="C2860" s="4" t="s">
        <v>4391</v>
      </c>
      <c r="D2860" s="4" t="s">
        <v>20</v>
      </c>
      <c r="E2860" s="4" t="s">
        <v>21</v>
      </c>
      <c r="F2860" s="4">
        <v>1.0920000000000001</v>
      </c>
      <c r="G2860" s="4">
        <v>24</v>
      </c>
      <c r="H2860" s="4" t="s">
        <v>22</v>
      </c>
      <c r="I2860" s="15">
        <v>47500</v>
      </c>
      <c r="J2860" s="3"/>
      <c r="K2860" s="4"/>
      <c r="L2860" s="4"/>
      <c r="M2860" s="3"/>
      <c r="N2860" s="3"/>
      <c r="O2860" s="3"/>
      <c r="P2860" s="3"/>
      <c r="Q2860" s="4"/>
      <c r="R2860" s="4"/>
    </row>
    <row r="2861" spans="1:18" hidden="1">
      <c r="A2861" s="10" t="s">
        <v>4392</v>
      </c>
      <c r="B2861" s="10"/>
      <c r="C2861" s="4" t="s">
        <v>4393</v>
      </c>
      <c r="D2861" s="4" t="s">
        <v>20</v>
      </c>
      <c r="E2861" s="4" t="s">
        <v>146</v>
      </c>
      <c r="F2861" s="4">
        <v>22.1</v>
      </c>
      <c r="G2861" s="4">
        <v>1</v>
      </c>
      <c r="H2861" s="4" t="s">
        <v>147</v>
      </c>
      <c r="I2861" s="15">
        <v>935000</v>
      </c>
      <c r="J2861" s="3"/>
      <c r="K2861" s="4"/>
      <c r="L2861" s="4"/>
      <c r="M2861" s="3"/>
      <c r="N2861" s="3"/>
      <c r="O2861" s="3"/>
      <c r="P2861" s="3"/>
      <c r="Q2861" s="4"/>
      <c r="R2861" s="4"/>
    </row>
    <row r="2862" spans="1:18" hidden="1">
      <c r="A2862" s="10" t="s">
        <v>4394</v>
      </c>
      <c r="B2862" s="10"/>
      <c r="C2862" s="4" t="s">
        <v>4389</v>
      </c>
      <c r="D2862" s="4" t="s">
        <v>20</v>
      </c>
      <c r="E2862" s="4" t="s">
        <v>146</v>
      </c>
      <c r="F2862" s="4">
        <v>22.5</v>
      </c>
      <c r="G2862" s="4">
        <v>1</v>
      </c>
      <c r="H2862" s="4" t="s">
        <v>147</v>
      </c>
      <c r="I2862" s="15">
        <v>935000</v>
      </c>
      <c r="J2862" s="3"/>
      <c r="K2862" s="4"/>
      <c r="L2862" s="4"/>
      <c r="M2862" s="3"/>
      <c r="N2862" s="3"/>
      <c r="O2862" s="3"/>
      <c r="P2862" s="3"/>
      <c r="Q2862" s="4"/>
      <c r="R2862" s="4"/>
    </row>
    <row r="2863" spans="1:18" hidden="1">
      <c r="A2863" s="10" t="s">
        <v>4395</v>
      </c>
      <c r="B2863" s="10"/>
      <c r="C2863" s="4" t="s">
        <v>4396</v>
      </c>
      <c r="D2863" s="4" t="s">
        <v>20</v>
      </c>
      <c r="E2863" s="4" t="s">
        <v>146</v>
      </c>
      <c r="F2863" s="4">
        <v>21</v>
      </c>
      <c r="G2863" s="4">
        <v>1</v>
      </c>
      <c r="H2863" s="4" t="s">
        <v>147</v>
      </c>
      <c r="I2863" s="15">
        <v>935000</v>
      </c>
      <c r="J2863" s="3"/>
      <c r="K2863" s="4"/>
      <c r="L2863" s="4"/>
      <c r="M2863" s="3"/>
      <c r="N2863" s="3"/>
      <c r="O2863" s="3"/>
      <c r="P2863" s="3"/>
      <c r="Q2863" s="4"/>
      <c r="R2863" s="4"/>
    </row>
    <row r="2864" spans="1:18" hidden="1">
      <c r="A2864" s="10" t="s">
        <v>4397</v>
      </c>
      <c r="B2864" s="10"/>
      <c r="C2864" s="4" t="s">
        <v>4398</v>
      </c>
      <c r="D2864" s="4" t="s">
        <v>20</v>
      </c>
      <c r="E2864" s="4" t="s">
        <v>21</v>
      </c>
      <c r="F2864" s="4">
        <v>1.052</v>
      </c>
      <c r="G2864" s="4">
        <v>24</v>
      </c>
      <c r="H2864" s="4" t="s">
        <v>22</v>
      </c>
      <c r="I2864" s="15">
        <v>69000</v>
      </c>
      <c r="J2864" s="3"/>
      <c r="K2864" s="4"/>
      <c r="L2864" s="4"/>
      <c r="M2864" s="3"/>
      <c r="N2864" s="3"/>
      <c r="O2864" s="3"/>
      <c r="P2864" s="3"/>
      <c r="Q2864" s="4"/>
      <c r="R2864" s="4"/>
    </row>
    <row r="2865" spans="1:18" hidden="1">
      <c r="A2865" s="10" t="s">
        <v>4399</v>
      </c>
      <c r="B2865" s="10"/>
      <c r="C2865" s="4" t="s">
        <v>4400</v>
      </c>
      <c r="D2865" s="4" t="s">
        <v>20</v>
      </c>
      <c r="E2865" s="4" t="s">
        <v>21</v>
      </c>
      <c r="F2865" s="4">
        <v>1.07</v>
      </c>
      <c r="G2865" s="4">
        <v>24</v>
      </c>
      <c r="H2865" s="4" t="s">
        <v>22</v>
      </c>
      <c r="I2865" s="15">
        <v>69000</v>
      </c>
      <c r="J2865" s="3"/>
      <c r="K2865" s="4"/>
      <c r="L2865" s="4"/>
      <c r="M2865" s="3"/>
      <c r="N2865" s="3"/>
      <c r="O2865" s="3"/>
      <c r="P2865" s="3"/>
      <c r="Q2865" s="4"/>
      <c r="R2865" s="4"/>
    </row>
    <row r="2866" spans="1:18" hidden="1">
      <c r="A2866" s="10" t="s">
        <v>4401</v>
      </c>
      <c r="B2866" s="10"/>
      <c r="C2866" s="4" t="s">
        <v>4402</v>
      </c>
      <c r="D2866" s="4" t="s">
        <v>20</v>
      </c>
      <c r="E2866" s="4" t="s">
        <v>21</v>
      </c>
      <c r="F2866" s="4">
        <v>1.0429999999999999</v>
      </c>
      <c r="G2866" s="4">
        <v>24</v>
      </c>
      <c r="H2866" s="4" t="s">
        <v>22</v>
      </c>
      <c r="I2866" s="15">
        <v>69000</v>
      </c>
      <c r="J2866" s="3"/>
      <c r="K2866" s="4"/>
      <c r="L2866" s="4"/>
      <c r="M2866" s="3"/>
      <c r="N2866" s="3"/>
      <c r="O2866" s="3"/>
      <c r="P2866" s="3"/>
      <c r="Q2866" s="4"/>
      <c r="R2866" s="4"/>
    </row>
    <row r="2867" spans="1:18" hidden="1">
      <c r="A2867" s="10" t="s">
        <v>4403</v>
      </c>
      <c r="B2867" s="10"/>
      <c r="C2867" s="4" t="s">
        <v>4404</v>
      </c>
      <c r="D2867" s="4" t="s">
        <v>20</v>
      </c>
      <c r="E2867" s="4" t="s">
        <v>21</v>
      </c>
      <c r="F2867" s="4">
        <v>1.07</v>
      </c>
      <c r="G2867" s="4">
        <v>24</v>
      </c>
      <c r="H2867" s="4" t="s">
        <v>22</v>
      </c>
      <c r="I2867" s="15">
        <v>69000</v>
      </c>
      <c r="J2867" s="3"/>
      <c r="K2867" s="4"/>
      <c r="L2867" s="4"/>
      <c r="M2867" s="3"/>
      <c r="N2867" s="3"/>
      <c r="O2867" s="3"/>
      <c r="P2867" s="3"/>
      <c r="Q2867" s="4"/>
      <c r="R2867" s="4"/>
    </row>
    <row r="2868" spans="1:18" hidden="1">
      <c r="A2868" s="10" t="s">
        <v>4405</v>
      </c>
      <c r="B2868" s="10"/>
      <c r="C2868" s="4" t="s">
        <v>4406</v>
      </c>
      <c r="D2868" s="4" t="s">
        <v>20</v>
      </c>
      <c r="E2868" s="4" t="s">
        <v>21</v>
      </c>
      <c r="F2868" s="4">
        <v>1.0409999999999999</v>
      </c>
      <c r="G2868" s="4">
        <v>24</v>
      </c>
      <c r="H2868" s="4" t="s">
        <v>22</v>
      </c>
      <c r="I2868" s="15">
        <v>69000</v>
      </c>
      <c r="J2868" s="3"/>
      <c r="K2868" s="4"/>
      <c r="L2868" s="4"/>
      <c r="M2868" s="3"/>
      <c r="N2868" s="3"/>
      <c r="O2868" s="3"/>
      <c r="P2868" s="3"/>
      <c r="Q2868" s="4"/>
      <c r="R2868" s="4"/>
    </row>
    <row r="2869" spans="1:18" hidden="1">
      <c r="A2869" s="10" t="s">
        <v>4407</v>
      </c>
      <c r="B2869" s="10"/>
      <c r="C2869" s="4" t="s">
        <v>4408</v>
      </c>
      <c r="D2869" s="4" t="s">
        <v>20</v>
      </c>
      <c r="E2869" s="4" t="s">
        <v>21</v>
      </c>
      <c r="F2869" s="4">
        <v>1.0429999999999999</v>
      </c>
      <c r="G2869" s="4">
        <v>24</v>
      </c>
      <c r="H2869" s="4" t="s">
        <v>22</v>
      </c>
      <c r="I2869" s="15">
        <v>69000</v>
      </c>
      <c r="J2869" s="3"/>
      <c r="K2869" s="4"/>
      <c r="L2869" s="4"/>
      <c r="M2869" s="3"/>
      <c r="N2869" s="3"/>
      <c r="O2869" s="3"/>
      <c r="P2869" s="3"/>
      <c r="Q2869" s="4"/>
      <c r="R2869" s="4"/>
    </row>
    <row r="2870" spans="1:18" hidden="1">
      <c r="A2870" s="10" t="s">
        <v>4409</v>
      </c>
      <c r="B2870" s="10"/>
      <c r="C2870" s="4" t="s">
        <v>4410</v>
      </c>
      <c r="D2870" s="4" t="s">
        <v>20</v>
      </c>
      <c r="E2870" s="4" t="s">
        <v>21</v>
      </c>
      <c r="F2870" s="4">
        <v>1.042</v>
      </c>
      <c r="G2870" s="4">
        <v>24</v>
      </c>
      <c r="H2870" s="4" t="s">
        <v>22</v>
      </c>
      <c r="I2870" s="15">
        <v>69000</v>
      </c>
      <c r="J2870" s="3"/>
      <c r="K2870" s="4"/>
      <c r="L2870" s="4"/>
      <c r="M2870" s="3"/>
      <c r="N2870" s="3"/>
      <c r="O2870" s="3"/>
      <c r="P2870" s="3"/>
      <c r="Q2870" s="4"/>
      <c r="R2870" s="4"/>
    </row>
    <row r="2871" spans="1:18" hidden="1">
      <c r="A2871" s="10" t="s">
        <v>4411</v>
      </c>
      <c r="B2871" s="10"/>
      <c r="C2871" s="4" t="s">
        <v>4412</v>
      </c>
      <c r="D2871" s="4" t="s">
        <v>20</v>
      </c>
      <c r="E2871" s="4" t="s">
        <v>21</v>
      </c>
      <c r="F2871" s="4">
        <v>1.044</v>
      </c>
      <c r="G2871" s="4">
        <v>24</v>
      </c>
      <c r="H2871" s="4" t="s">
        <v>22</v>
      </c>
      <c r="I2871" s="15">
        <v>69000</v>
      </c>
      <c r="J2871" s="3"/>
      <c r="K2871" s="4"/>
      <c r="L2871" s="4"/>
      <c r="M2871" s="3"/>
      <c r="N2871" s="3"/>
      <c r="O2871" s="3"/>
      <c r="P2871" s="3"/>
      <c r="Q2871" s="4"/>
      <c r="R2871" s="4"/>
    </row>
    <row r="2872" spans="1:18" hidden="1">
      <c r="A2872" s="10" t="s">
        <v>4413</v>
      </c>
      <c r="B2872" s="10"/>
      <c r="C2872" s="4" t="s">
        <v>4414</v>
      </c>
      <c r="D2872" s="4" t="s">
        <v>20</v>
      </c>
      <c r="E2872" s="4" t="s">
        <v>21</v>
      </c>
      <c r="F2872" s="4">
        <v>1.05</v>
      </c>
      <c r="G2872" s="4">
        <v>24</v>
      </c>
      <c r="H2872" s="4" t="s">
        <v>22</v>
      </c>
      <c r="I2872" s="15">
        <v>69000</v>
      </c>
      <c r="J2872" s="3"/>
      <c r="K2872" s="4"/>
      <c r="L2872" s="4"/>
      <c r="M2872" s="3"/>
      <c r="N2872" s="3"/>
      <c r="O2872" s="3"/>
      <c r="P2872" s="3"/>
      <c r="Q2872" s="4"/>
      <c r="R2872" s="4"/>
    </row>
    <row r="2873" spans="1:18" hidden="1">
      <c r="A2873" s="10" t="s">
        <v>4415</v>
      </c>
      <c r="B2873" s="10"/>
      <c r="C2873" s="4" t="s">
        <v>4416</v>
      </c>
      <c r="D2873" s="4" t="s">
        <v>20</v>
      </c>
      <c r="E2873" s="4" t="s">
        <v>1959</v>
      </c>
      <c r="F2873" s="4">
        <v>3</v>
      </c>
      <c r="G2873" s="4">
        <v>4</v>
      </c>
      <c r="H2873" s="4" t="s">
        <v>22</v>
      </c>
      <c r="I2873" s="15">
        <v>245300</v>
      </c>
      <c r="J2873" s="11">
        <v>273900</v>
      </c>
      <c r="K2873" s="3">
        <v>245300</v>
      </c>
      <c r="L2873" s="11">
        <v>273900</v>
      </c>
      <c r="M2873" s="3"/>
      <c r="N2873" s="3"/>
      <c r="O2873" s="3"/>
      <c r="P2873" s="3"/>
      <c r="Q2873" s="4"/>
      <c r="R2873" s="4"/>
    </row>
    <row r="2874" spans="1:18" hidden="1">
      <c r="A2874" s="10" t="s">
        <v>4417</v>
      </c>
      <c r="B2874" s="10"/>
      <c r="C2874" s="4" t="s">
        <v>4418</v>
      </c>
      <c r="D2874" s="4" t="s">
        <v>20</v>
      </c>
      <c r="E2874" s="4" t="s">
        <v>1959</v>
      </c>
      <c r="F2874" s="4">
        <v>3</v>
      </c>
      <c r="G2874" s="4">
        <v>4</v>
      </c>
      <c r="H2874" s="4" t="s">
        <v>22</v>
      </c>
      <c r="I2874" s="15">
        <v>245300</v>
      </c>
      <c r="J2874" s="11">
        <v>273900</v>
      </c>
      <c r="K2874" s="3">
        <v>245300</v>
      </c>
      <c r="L2874" s="11">
        <v>273900</v>
      </c>
      <c r="M2874" s="3"/>
      <c r="N2874" s="3"/>
      <c r="O2874" s="3"/>
      <c r="P2874" s="3"/>
      <c r="Q2874" s="4"/>
      <c r="R2874" s="4"/>
    </row>
    <row r="2875" spans="1:18" hidden="1">
      <c r="A2875" s="10" t="s">
        <v>4419</v>
      </c>
      <c r="B2875" s="10"/>
      <c r="C2875" s="4" t="s">
        <v>4420</v>
      </c>
      <c r="D2875" s="4" t="s">
        <v>20</v>
      </c>
      <c r="E2875" s="4" t="s">
        <v>1959</v>
      </c>
      <c r="F2875" s="4">
        <v>2.863</v>
      </c>
      <c r="G2875" s="4">
        <v>4</v>
      </c>
      <c r="H2875" s="4" t="s">
        <v>22</v>
      </c>
      <c r="I2875" s="15">
        <v>245300</v>
      </c>
      <c r="J2875" s="11">
        <v>273900</v>
      </c>
      <c r="K2875" s="3">
        <v>245300</v>
      </c>
      <c r="L2875" s="11">
        <v>273900</v>
      </c>
      <c r="M2875" s="3"/>
      <c r="N2875" s="3"/>
      <c r="O2875" s="3"/>
      <c r="P2875" s="3"/>
      <c r="Q2875" s="4"/>
      <c r="R2875" s="4"/>
    </row>
    <row r="2876" spans="1:18" hidden="1">
      <c r="A2876" s="10" t="s">
        <v>4421</v>
      </c>
      <c r="B2876" s="10"/>
      <c r="C2876" s="4" t="s">
        <v>4422</v>
      </c>
      <c r="D2876" s="4" t="s">
        <v>20</v>
      </c>
      <c r="E2876" s="4" t="s">
        <v>1959</v>
      </c>
      <c r="F2876" s="4">
        <v>2.7879999999999998</v>
      </c>
      <c r="G2876" s="4">
        <v>4</v>
      </c>
      <c r="H2876" s="4" t="s">
        <v>22</v>
      </c>
      <c r="I2876" s="15">
        <v>245300</v>
      </c>
      <c r="J2876" s="11">
        <v>273900</v>
      </c>
      <c r="K2876" s="3">
        <v>245300</v>
      </c>
      <c r="L2876" s="11">
        <v>273900</v>
      </c>
      <c r="M2876" s="3"/>
      <c r="N2876" s="3"/>
      <c r="O2876" s="3"/>
      <c r="P2876" s="3"/>
      <c r="Q2876" s="4"/>
      <c r="R2876" s="4"/>
    </row>
    <row r="2877" spans="1:18" hidden="1">
      <c r="A2877" s="10" t="s">
        <v>4423</v>
      </c>
      <c r="B2877" s="10"/>
      <c r="C2877" s="4" t="s">
        <v>4424</v>
      </c>
      <c r="D2877" s="4" t="s">
        <v>20</v>
      </c>
      <c r="E2877" s="4" t="s">
        <v>1959</v>
      </c>
      <c r="F2877" s="4">
        <v>2.7130000000000001</v>
      </c>
      <c r="G2877" s="4">
        <v>4</v>
      </c>
      <c r="H2877" s="4" t="s">
        <v>22</v>
      </c>
      <c r="I2877" s="15">
        <v>245300</v>
      </c>
      <c r="J2877" s="11">
        <v>273900</v>
      </c>
      <c r="K2877" s="3">
        <v>245300</v>
      </c>
      <c r="L2877" s="11">
        <v>273900</v>
      </c>
      <c r="M2877" s="3"/>
      <c r="N2877" s="3"/>
      <c r="O2877" s="3"/>
      <c r="P2877" s="3"/>
      <c r="Q2877" s="4"/>
      <c r="R2877" s="4"/>
    </row>
    <row r="2878" spans="1:18" hidden="1">
      <c r="A2878" s="10" t="s">
        <v>4425</v>
      </c>
      <c r="B2878" s="10"/>
      <c r="C2878" s="4" t="s">
        <v>4426</v>
      </c>
      <c r="D2878" s="4" t="s">
        <v>20</v>
      </c>
      <c r="E2878" s="4" t="s">
        <v>1959</v>
      </c>
      <c r="F2878" s="4">
        <v>2.7749999999999999</v>
      </c>
      <c r="G2878" s="4">
        <v>4</v>
      </c>
      <c r="H2878" s="4" t="s">
        <v>22</v>
      </c>
      <c r="I2878" s="15">
        <v>245300</v>
      </c>
      <c r="J2878" s="11">
        <v>273900</v>
      </c>
      <c r="K2878" s="3">
        <v>245300</v>
      </c>
      <c r="L2878" s="11">
        <v>273900</v>
      </c>
      <c r="M2878" s="3"/>
      <c r="N2878" s="3"/>
      <c r="O2878" s="3"/>
      <c r="P2878" s="3"/>
      <c r="Q2878" s="4"/>
      <c r="R2878" s="4"/>
    </row>
    <row r="2879" spans="1:18" hidden="1">
      <c r="A2879" s="10" t="s">
        <v>4427</v>
      </c>
      <c r="B2879" s="10"/>
      <c r="C2879" s="4" t="s">
        <v>4428</v>
      </c>
      <c r="D2879" s="4" t="s">
        <v>20</v>
      </c>
      <c r="E2879" s="4" t="s">
        <v>1959</v>
      </c>
      <c r="F2879" s="4">
        <v>2.7130000000000001</v>
      </c>
      <c r="G2879" s="4">
        <v>4</v>
      </c>
      <c r="H2879" s="4" t="s">
        <v>22</v>
      </c>
      <c r="I2879" s="15">
        <v>245300</v>
      </c>
      <c r="J2879" s="11">
        <v>273900</v>
      </c>
      <c r="K2879" s="3">
        <v>245300</v>
      </c>
      <c r="L2879" s="11">
        <v>273900</v>
      </c>
      <c r="M2879" s="3"/>
      <c r="N2879" s="3"/>
      <c r="O2879" s="3"/>
      <c r="P2879" s="3"/>
      <c r="Q2879" s="4"/>
      <c r="R2879" s="4"/>
    </row>
    <row r="2880" spans="1:18" hidden="1">
      <c r="A2880" s="10" t="s">
        <v>4429</v>
      </c>
      <c r="B2880" s="10"/>
      <c r="C2880" s="4" t="s">
        <v>4430</v>
      </c>
      <c r="D2880" s="4" t="s">
        <v>20</v>
      </c>
      <c r="E2880" s="4" t="s">
        <v>1959</v>
      </c>
      <c r="F2880" s="4">
        <v>2.7629999999999999</v>
      </c>
      <c r="G2880" s="4">
        <v>4</v>
      </c>
      <c r="H2880" s="4" t="s">
        <v>22</v>
      </c>
      <c r="I2880" s="15">
        <v>245300</v>
      </c>
      <c r="J2880" s="11">
        <v>273900</v>
      </c>
      <c r="K2880" s="3">
        <v>245300</v>
      </c>
      <c r="L2880" s="11">
        <v>273900</v>
      </c>
      <c r="M2880" s="3"/>
      <c r="N2880" s="3"/>
      <c r="O2880" s="3"/>
      <c r="P2880" s="3"/>
      <c r="Q2880" s="4"/>
      <c r="R2880" s="4"/>
    </row>
    <row r="2881" spans="1:18" hidden="1">
      <c r="A2881" s="10" t="s">
        <v>4431</v>
      </c>
      <c r="B2881" s="10"/>
      <c r="C2881" s="4" t="s">
        <v>4432</v>
      </c>
      <c r="D2881" s="4" t="s">
        <v>20</v>
      </c>
      <c r="E2881" s="4" t="s">
        <v>1959</v>
      </c>
      <c r="F2881" s="4">
        <v>3.05</v>
      </c>
      <c r="G2881" s="4">
        <v>4</v>
      </c>
      <c r="H2881" s="4" t="s">
        <v>22</v>
      </c>
      <c r="I2881" s="15">
        <v>245300</v>
      </c>
      <c r="J2881" s="11">
        <v>273900</v>
      </c>
      <c r="K2881" s="3">
        <v>245300</v>
      </c>
      <c r="L2881" s="11">
        <v>273900</v>
      </c>
      <c r="M2881" s="3"/>
      <c r="N2881" s="3"/>
      <c r="O2881" s="3"/>
      <c r="P2881" s="3"/>
      <c r="Q2881" s="4"/>
      <c r="R2881" s="4"/>
    </row>
    <row r="2882" spans="1:18" hidden="1">
      <c r="A2882" s="10" t="s">
        <v>4433</v>
      </c>
      <c r="B2882" s="10"/>
      <c r="C2882" s="4" t="s">
        <v>4434</v>
      </c>
      <c r="D2882" s="4" t="s">
        <v>20</v>
      </c>
      <c r="E2882" s="4" t="s">
        <v>1959</v>
      </c>
      <c r="F2882" s="4">
        <v>3.0249999999999999</v>
      </c>
      <c r="G2882" s="4">
        <v>4</v>
      </c>
      <c r="H2882" s="4" t="s">
        <v>22</v>
      </c>
      <c r="I2882" s="15">
        <v>245300</v>
      </c>
      <c r="J2882" s="11">
        <v>273900</v>
      </c>
      <c r="K2882" s="3">
        <v>245300</v>
      </c>
      <c r="L2882" s="11">
        <v>273900</v>
      </c>
      <c r="M2882" s="3"/>
      <c r="N2882" s="3"/>
      <c r="O2882" s="3"/>
      <c r="P2882" s="3"/>
      <c r="Q2882" s="4"/>
      <c r="R2882" s="4"/>
    </row>
    <row r="2883" spans="1:18" hidden="1">
      <c r="A2883" s="10" t="s">
        <v>4435</v>
      </c>
      <c r="B2883" s="10"/>
      <c r="C2883" s="4" t="s">
        <v>4436</v>
      </c>
      <c r="D2883" s="4" t="s">
        <v>20</v>
      </c>
      <c r="E2883" s="4" t="s">
        <v>1959</v>
      </c>
      <c r="F2883" s="4">
        <v>2.7250000000000001</v>
      </c>
      <c r="G2883" s="4">
        <v>4</v>
      </c>
      <c r="H2883" s="4" t="s">
        <v>22</v>
      </c>
      <c r="I2883" s="15">
        <v>245300</v>
      </c>
      <c r="J2883" s="11">
        <v>273900</v>
      </c>
      <c r="K2883" s="3">
        <v>245300</v>
      </c>
      <c r="L2883" s="11">
        <v>273900</v>
      </c>
      <c r="M2883" s="3"/>
      <c r="N2883" s="3"/>
      <c r="O2883" s="3"/>
      <c r="P2883" s="3"/>
      <c r="Q2883" s="4"/>
      <c r="R2883" s="4"/>
    </row>
    <row r="2884" spans="1:18" hidden="1">
      <c r="A2884" s="10" t="s">
        <v>4437</v>
      </c>
      <c r="B2884" s="10"/>
      <c r="C2884" s="4" t="s">
        <v>4438</v>
      </c>
      <c r="D2884" s="4" t="s">
        <v>20</v>
      </c>
      <c r="E2884" s="4" t="s">
        <v>1959</v>
      </c>
      <c r="F2884" s="4">
        <v>2.8380000000000001</v>
      </c>
      <c r="G2884" s="4">
        <v>4</v>
      </c>
      <c r="H2884" s="4" t="s">
        <v>22</v>
      </c>
      <c r="I2884" s="15">
        <v>245300</v>
      </c>
      <c r="J2884" s="11">
        <v>273900</v>
      </c>
      <c r="K2884" s="3">
        <v>245300</v>
      </c>
      <c r="L2884" s="11">
        <v>273900</v>
      </c>
      <c r="M2884" s="3"/>
      <c r="N2884" s="3"/>
      <c r="O2884" s="3"/>
      <c r="P2884" s="3"/>
      <c r="Q2884" s="4"/>
      <c r="R2884" s="4"/>
    </row>
    <row r="2885" spans="1:18" hidden="1">
      <c r="A2885" s="10" t="s">
        <v>4439</v>
      </c>
      <c r="B2885" s="10"/>
      <c r="C2885" s="4" t="s">
        <v>4440</v>
      </c>
      <c r="D2885" s="4" t="s">
        <v>20</v>
      </c>
      <c r="E2885" s="4" t="s">
        <v>1959</v>
      </c>
      <c r="F2885" s="4">
        <v>2.9129999999999998</v>
      </c>
      <c r="G2885" s="4">
        <v>4</v>
      </c>
      <c r="H2885" s="4" t="s">
        <v>22</v>
      </c>
      <c r="I2885" s="15">
        <v>245300</v>
      </c>
      <c r="J2885" s="11">
        <v>273900</v>
      </c>
      <c r="K2885" s="3">
        <v>245300</v>
      </c>
      <c r="L2885" s="11">
        <v>273900</v>
      </c>
      <c r="M2885" s="3"/>
      <c r="N2885" s="3"/>
      <c r="O2885" s="3"/>
      <c r="P2885" s="3"/>
      <c r="Q2885" s="4"/>
      <c r="R2885" s="4"/>
    </row>
    <row r="2886" spans="1:18" hidden="1">
      <c r="A2886" s="10" t="s">
        <v>4441</v>
      </c>
      <c r="B2886" s="10"/>
      <c r="C2886" s="4" t="s">
        <v>4442</v>
      </c>
      <c r="D2886" s="4" t="s">
        <v>20</v>
      </c>
      <c r="E2886" s="4" t="s">
        <v>1959</v>
      </c>
      <c r="F2886" s="4">
        <v>3.0249999999999999</v>
      </c>
      <c r="G2886" s="4">
        <v>4</v>
      </c>
      <c r="H2886" s="4" t="s">
        <v>22</v>
      </c>
      <c r="I2886" s="15">
        <v>245300</v>
      </c>
      <c r="J2886" s="11">
        <v>273900</v>
      </c>
      <c r="K2886" s="3">
        <v>245300</v>
      </c>
      <c r="L2886" s="11">
        <v>273900</v>
      </c>
      <c r="M2886" s="3"/>
      <c r="N2886" s="3"/>
      <c r="O2886" s="3"/>
      <c r="P2886" s="3"/>
      <c r="Q2886" s="4"/>
      <c r="R2886" s="4"/>
    </row>
    <row r="2887" spans="1:18" hidden="1">
      <c r="A2887" s="10" t="s">
        <v>4443</v>
      </c>
      <c r="B2887" s="10"/>
      <c r="C2887" s="4" t="s">
        <v>4444</v>
      </c>
      <c r="D2887" s="4" t="s">
        <v>20</v>
      </c>
      <c r="E2887" s="4" t="s">
        <v>1959</v>
      </c>
      <c r="F2887" s="4">
        <v>2.8250000000000002</v>
      </c>
      <c r="G2887" s="4">
        <v>4</v>
      </c>
      <c r="H2887" s="4" t="s">
        <v>22</v>
      </c>
      <c r="I2887" s="15">
        <v>245300</v>
      </c>
      <c r="J2887" s="11">
        <v>273900</v>
      </c>
      <c r="K2887" s="3">
        <v>245300</v>
      </c>
      <c r="L2887" s="11">
        <v>273900</v>
      </c>
      <c r="M2887" s="3"/>
      <c r="N2887" s="3"/>
      <c r="O2887" s="3"/>
      <c r="P2887" s="3"/>
      <c r="Q2887" s="4"/>
      <c r="R2887" s="4"/>
    </row>
    <row r="2888" spans="1:18" hidden="1">
      <c r="A2888" s="10" t="s">
        <v>4445</v>
      </c>
      <c r="B2888" s="10"/>
      <c r="C2888" s="4" t="s">
        <v>4446</v>
      </c>
      <c r="D2888" s="4" t="s">
        <v>20</v>
      </c>
      <c r="E2888" s="4" t="s">
        <v>1959</v>
      </c>
      <c r="F2888" s="4">
        <v>3.25</v>
      </c>
      <c r="G2888" s="4">
        <v>4</v>
      </c>
      <c r="H2888" s="4" t="s">
        <v>22</v>
      </c>
      <c r="I2888" s="15">
        <v>245300</v>
      </c>
      <c r="J2888" s="11">
        <v>273900</v>
      </c>
      <c r="K2888" s="3">
        <v>245300</v>
      </c>
      <c r="L2888" s="11">
        <v>273900</v>
      </c>
      <c r="M2888" s="3"/>
      <c r="N2888" s="3"/>
      <c r="O2888" s="3"/>
      <c r="P2888" s="3"/>
      <c r="Q2888" s="4"/>
      <c r="R2888" s="4"/>
    </row>
    <row r="2889" spans="1:18" hidden="1">
      <c r="A2889" s="10" t="s">
        <v>4447</v>
      </c>
      <c r="B2889" s="10"/>
      <c r="C2889" s="4" t="s">
        <v>4448</v>
      </c>
      <c r="D2889" s="4" t="s">
        <v>20</v>
      </c>
      <c r="E2889" s="4" t="s">
        <v>21</v>
      </c>
      <c r="F2889" s="4">
        <v>1.0900000000000001</v>
      </c>
      <c r="G2889" s="4">
        <v>24</v>
      </c>
      <c r="H2889" s="4" t="s">
        <v>22</v>
      </c>
      <c r="I2889" s="15">
        <v>20900</v>
      </c>
      <c r="J2889" s="3">
        <v>24400</v>
      </c>
      <c r="K2889" s="3">
        <v>20900</v>
      </c>
      <c r="L2889" s="3">
        <v>24400</v>
      </c>
      <c r="M2889" s="3"/>
      <c r="N2889" s="3"/>
      <c r="O2889" s="3"/>
      <c r="P2889" s="3"/>
      <c r="Q2889" s="4"/>
      <c r="R2889" s="4"/>
    </row>
    <row r="2890" spans="1:18" hidden="1">
      <c r="A2890" s="10" t="s">
        <v>4449</v>
      </c>
      <c r="B2890" s="10" t="str">
        <f>LEFT(A2890,7)</f>
        <v>AVHA001</v>
      </c>
      <c r="C2890" s="4" t="s">
        <v>4450</v>
      </c>
      <c r="D2890" s="4" t="s">
        <v>20</v>
      </c>
      <c r="E2890" s="4" t="s">
        <v>21</v>
      </c>
      <c r="F2890" s="4">
        <v>1.0029999999999999</v>
      </c>
      <c r="G2890" s="4">
        <v>24</v>
      </c>
      <c r="H2890" s="4" t="s">
        <v>22</v>
      </c>
      <c r="I2890" s="15">
        <v>82500</v>
      </c>
      <c r="J2890" s="3">
        <v>92100</v>
      </c>
      <c r="K2890" s="3">
        <v>84600</v>
      </c>
      <c r="L2890" s="3">
        <v>94400</v>
      </c>
      <c r="M2890" s="3">
        <v>84600</v>
      </c>
      <c r="N2890" s="3">
        <v>94400</v>
      </c>
      <c r="O2890" s="11">
        <v>94500</v>
      </c>
      <c r="P2890" s="11">
        <v>103100</v>
      </c>
      <c r="Q2890" s="11">
        <v>99200</v>
      </c>
      <c r="R2890" s="11">
        <v>108200</v>
      </c>
    </row>
    <row r="2891" spans="1:18" hidden="1">
      <c r="A2891" s="10" t="s">
        <v>4451</v>
      </c>
      <c r="B2891" s="10" t="str">
        <f t="shared" ref="B2891:B2906" si="87">LEFT(A2891,7)</f>
        <v>AVHA001</v>
      </c>
      <c r="C2891" s="4" t="s">
        <v>4452</v>
      </c>
      <c r="D2891" s="4" t="s">
        <v>20</v>
      </c>
      <c r="E2891" s="4" t="s">
        <v>21</v>
      </c>
      <c r="F2891" s="4">
        <v>0.999</v>
      </c>
      <c r="G2891" s="4">
        <v>24</v>
      </c>
      <c r="H2891" s="4" t="s">
        <v>22</v>
      </c>
      <c r="I2891" s="15">
        <v>82500</v>
      </c>
      <c r="J2891" s="3">
        <v>92100</v>
      </c>
      <c r="K2891" s="3">
        <v>84600</v>
      </c>
      <c r="L2891" s="3">
        <v>94400</v>
      </c>
      <c r="M2891" s="3">
        <v>84600</v>
      </c>
      <c r="N2891" s="3">
        <v>94400</v>
      </c>
      <c r="O2891" s="11">
        <v>94500</v>
      </c>
      <c r="P2891" s="11">
        <v>103100</v>
      </c>
      <c r="Q2891" s="11">
        <v>99200</v>
      </c>
      <c r="R2891" s="11">
        <v>108200</v>
      </c>
    </row>
    <row r="2892" spans="1:18" hidden="1">
      <c r="A2892" s="10" t="s">
        <v>4453</v>
      </c>
      <c r="B2892" s="10" t="str">
        <f t="shared" si="87"/>
        <v>AVHA001</v>
      </c>
      <c r="C2892" s="4" t="s">
        <v>4454</v>
      </c>
      <c r="D2892" s="4" t="s">
        <v>20</v>
      </c>
      <c r="E2892" s="4" t="s">
        <v>21</v>
      </c>
      <c r="F2892" s="4">
        <v>0.99199999999999999</v>
      </c>
      <c r="G2892" s="4">
        <v>24</v>
      </c>
      <c r="H2892" s="4" t="s">
        <v>22</v>
      </c>
      <c r="I2892" s="15">
        <v>82500</v>
      </c>
      <c r="J2892" s="3">
        <v>92100</v>
      </c>
      <c r="K2892" s="3">
        <v>84600</v>
      </c>
      <c r="L2892" s="3">
        <v>94400</v>
      </c>
      <c r="M2892" s="3">
        <v>84600</v>
      </c>
      <c r="N2892" s="3">
        <v>94400</v>
      </c>
      <c r="O2892" s="11">
        <v>94500</v>
      </c>
      <c r="P2892" s="11">
        <v>103100</v>
      </c>
      <c r="Q2892" s="11">
        <v>99200</v>
      </c>
      <c r="R2892" s="11">
        <v>108200</v>
      </c>
    </row>
    <row r="2893" spans="1:18" hidden="1">
      <c r="A2893" s="10" t="s">
        <v>4455</v>
      </c>
      <c r="B2893" s="10" t="str">
        <f t="shared" si="87"/>
        <v>AVHA001</v>
      </c>
      <c r="C2893" s="4" t="s">
        <v>4456</v>
      </c>
      <c r="D2893" s="4" t="s">
        <v>20</v>
      </c>
      <c r="E2893" s="4" t="s">
        <v>21</v>
      </c>
      <c r="F2893" s="4">
        <v>1.1120000000000001</v>
      </c>
      <c r="G2893" s="4">
        <v>24</v>
      </c>
      <c r="H2893" s="4" t="s">
        <v>22</v>
      </c>
      <c r="I2893" s="15">
        <v>82500</v>
      </c>
      <c r="J2893" s="3">
        <v>92100</v>
      </c>
      <c r="K2893" s="3">
        <v>84600</v>
      </c>
      <c r="L2893" s="3">
        <v>94400</v>
      </c>
      <c r="M2893" s="3">
        <v>84600</v>
      </c>
      <c r="N2893" s="3">
        <v>94400</v>
      </c>
      <c r="O2893" s="11">
        <v>94500</v>
      </c>
      <c r="P2893" s="11">
        <v>103100</v>
      </c>
      <c r="Q2893" s="11">
        <v>99200</v>
      </c>
      <c r="R2893" s="11">
        <v>108200</v>
      </c>
    </row>
    <row r="2894" spans="1:18" hidden="1">
      <c r="A2894" s="10" t="s">
        <v>4457</v>
      </c>
      <c r="B2894" s="10" t="str">
        <f t="shared" si="87"/>
        <v>AVHA001</v>
      </c>
      <c r="C2894" s="4" t="s">
        <v>4458</v>
      </c>
      <c r="D2894" s="4" t="s">
        <v>20</v>
      </c>
      <c r="E2894" s="4" t="s">
        <v>21</v>
      </c>
      <c r="F2894" s="4">
        <v>0.996</v>
      </c>
      <c r="G2894" s="4">
        <v>24</v>
      </c>
      <c r="H2894" s="4" t="s">
        <v>22</v>
      </c>
      <c r="I2894" s="15">
        <v>82500</v>
      </c>
      <c r="J2894" s="3">
        <v>92100</v>
      </c>
      <c r="K2894" s="3">
        <v>84600</v>
      </c>
      <c r="L2894" s="3">
        <v>94400</v>
      </c>
      <c r="M2894" s="3">
        <v>84600</v>
      </c>
      <c r="N2894" s="3">
        <v>94400</v>
      </c>
      <c r="O2894" s="11">
        <v>94500</v>
      </c>
      <c r="P2894" s="11">
        <v>103100</v>
      </c>
      <c r="Q2894" s="11">
        <v>99200</v>
      </c>
      <c r="R2894" s="11">
        <v>108200</v>
      </c>
    </row>
    <row r="2895" spans="1:18" hidden="1">
      <c r="A2895" s="10" t="s">
        <v>4459</v>
      </c>
      <c r="B2895" s="10" t="str">
        <f t="shared" si="87"/>
        <v>AVHA001</v>
      </c>
      <c r="C2895" s="4" t="s">
        <v>4460</v>
      </c>
      <c r="D2895" s="4" t="s">
        <v>20</v>
      </c>
      <c r="E2895" s="4" t="s">
        <v>21</v>
      </c>
      <c r="F2895" s="4">
        <v>1.0369999999999999</v>
      </c>
      <c r="G2895" s="4">
        <v>24</v>
      </c>
      <c r="H2895" s="4" t="s">
        <v>22</v>
      </c>
      <c r="I2895" s="15">
        <v>82500</v>
      </c>
      <c r="J2895" s="3">
        <v>92100</v>
      </c>
      <c r="K2895" s="3">
        <v>84600</v>
      </c>
      <c r="L2895" s="3">
        <v>94400</v>
      </c>
      <c r="M2895" s="3">
        <v>84600</v>
      </c>
      <c r="N2895" s="3">
        <v>94400</v>
      </c>
      <c r="O2895" s="11">
        <v>94500</v>
      </c>
      <c r="P2895" s="11">
        <v>103100</v>
      </c>
      <c r="Q2895" s="11">
        <v>99200</v>
      </c>
      <c r="R2895" s="11">
        <v>108200</v>
      </c>
    </row>
    <row r="2896" spans="1:18" hidden="1">
      <c r="A2896" s="10" t="s">
        <v>4461</v>
      </c>
      <c r="B2896" s="10" t="str">
        <f t="shared" si="87"/>
        <v>AVHA001</v>
      </c>
      <c r="C2896" s="4" t="s">
        <v>4462</v>
      </c>
      <c r="D2896" s="4" t="s">
        <v>20</v>
      </c>
      <c r="E2896" s="4" t="s">
        <v>21</v>
      </c>
      <c r="F2896" s="4">
        <v>0.999</v>
      </c>
      <c r="G2896" s="4">
        <v>24</v>
      </c>
      <c r="H2896" s="4" t="s">
        <v>22</v>
      </c>
      <c r="I2896" s="15">
        <v>82500</v>
      </c>
      <c r="J2896" s="3">
        <v>92100</v>
      </c>
      <c r="K2896" s="3">
        <v>84600</v>
      </c>
      <c r="L2896" s="3">
        <v>94400</v>
      </c>
      <c r="M2896" s="3">
        <v>84600</v>
      </c>
      <c r="N2896" s="3">
        <v>94400</v>
      </c>
      <c r="O2896" s="11">
        <v>94500</v>
      </c>
      <c r="P2896" s="11">
        <v>103100</v>
      </c>
      <c r="Q2896" s="11">
        <v>99200</v>
      </c>
      <c r="R2896" s="11">
        <v>108200</v>
      </c>
    </row>
    <row r="2897" spans="1:18" hidden="1">
      <c r="A2897" s="10" t="s">
        <v>4463</v>
      </c>
      <c r="B2897" s="10" t="str">
        <f t="shared" si="87"/>
        <v>AVHA001</v>
      </c>
      <c r="C2897" s="4" t="s">
        <v>4464</v>
      </c>
      <c r="D2897" s="4" t="s">
        <v>20</v>
      </c>
      <c r="E2897" s="4" t="s">
        <v>21</v>
      </c>
      <c r="F2897" s="4">
        <v>1.04</v>
      </c>
      <c r="G2897" s="4">
        <v>24</v>
      </c>
      <c r="H2897" s="4" t="s">
        <v>22</v>
      </c>
      <c r="I2897" s="15">
        <v>82500</v>
      </c>
      <c r="J2897" s="3">
        <v>92100</v>
      </c>
      <c r="K2897" s="3">
        <v>84600</v>
      </c>
      <c r="L2897" s="3">
        <v>94400</v>
      </c>
      <c r="M2897" s="3">
        <v>84600</v>
      </c>
      <c r="N2897" s="3">
        <v>94400</v>
      </c>
      <c r="O2897" s="11">
        <v>94500</v>
      </c>
      <c r="P2897" s="11">
        <v>103100</v>
      </c>
      <c r="Q2897" s="11">
        <v>99200</v>
      </c>
      <c r="R2897" s="11">
        <v>108200</v>
      </c>
    </row>
    <row r="2898" spans="1:18" hidden="1">
      <c r="A2898" s="10" t="s">
        <v>4465</v>
      </c>
      <c r="B2898" s="10" t="str">
        <f t="shared" si="87"/>
        <v>AVHA001</v>
      </c>
      <c r="C2898" s="4" t="s">
        <v>4466</v>
      </c>
      <c r="D2898" s="4" t="s">
        <v>20</v>
      </c>
      <c r="E2898" s="4" t="s">
        <v>21</v>
      </c>
      <c r="F2898" s="4">
        <v>1.012</v>
      </c>
      <c r="G2898" s="4">
        <v>24</v>
      </c>
      <c r="H2898" s="4" t="s">
        <v>22</v>
      </c>
      <c r="I2898" s="15">
        <v>82500</v>
      </c>
      <c r="J2898" s="3">
        <v>92100</v>
      </c>
      <c r="K2898" s="3">
        <v>84600</v>
      </c>
      <c r="L2898" s="3">
        <v>94400</v>
      </c>
      <c r="M2898" s="3">
        <v>84600</v>
      </c>
      <c r="N2898" s="3">
        <v>94400</v>
      </c>
      <c r="O2898" s="11">
        <v>94500</v>
      </c>
      <c r="P2898" s="11">
        <v>103100</v>
      </c>
      <c r="Q2898" s="11">
        <v>99200</v>
      </c>
      <c r="R2898" s="11">
        <v>108200</v>
      </c>
    </row>
    <row r="2899" spans="1:18" hidden="1">
      <c r="A2899" s="10" t="s">
        <v>4467</v>
      </c>
      <c r="B2899" s="10" t="str">
        <f t="shared" si="87"/>
        <v>AVHA001</v>
      </c>
      <c r="C2899" s="4" t="s">
        <v>4468</v>
      </c>
      <c r="D2899" s="4" t="s">
        <v>20</v>
      </c>
      <c r="E2899" s="4" t="s">
        <v>21</v>
      </c>
      <c r="F2899" s="4">
        <v>0.99099999999999999</v>
      </c>
      <c r="G2899" s="4">
        <v>24</v>
      </c>
      <c r="H2899" s="4" t="s">
        <v>22</v>
      </c>
      <c r="I2899" s="15">
        <v>82500</v>
      </c>
      <c r="J2899" s="3">
        <v>92100</v>
      </c>
      <c r="K2899" s="3">
        <v>84600</v>
      </c>
      <c r="L2899" s="3">
        <v>94400</v>
      </c>
      <c r="M2899" s="3">
        <v>84600</v>
      </c>
      <c r="N2899" s="3">
        <v>94400</v>
      </c>
      <c r="O2899" s="11">
        <v>94500</v>
      </c>
      <c r="P2899" s="11">
        <v>103100</v>
      </c>
      <c r="Q2899" s="11">
        <v>99200</v>
      </c>
      <c r="R2899" s="11">
        <v>108200</v>
      </c>
    </row>
    <row r="2900" spans="1:18" hidden="1">
      <c r="A2900" s="10" t="s">
        <v>4469</v>
      </c>
      <c r="B2900" s="10" t="str">
        <f t="shared" si="87"/>
        <v>AVHA001</v>
      </c>
      <c r="C2900" s="4" t="s">
        <v>4470</v>
      </c>
      <c r="D2900" s="4" t="s">
        <v>20</v>
      </c>
      <c r="E2900" s="4" t="s">
        <v>21</v>
      </c>
      <c r="F2900" s="4">
        <v>0.995</v>
      </c>
      <c r="G2900" s="4">
        <v>24</v>
      </c>
      <c r="H2900" s="4" t="s">
        <v>22</v>
      </c>
      <c r="I2900" s="15">
        <v>82500</v>
      </c>
      <c r="J2900" s="3">
        <v>92100</v>
      </c>
      <c r="K2900" s="3">
        <v>84600</v>
      </c>
      <c r="L2900" s="3">
        <v>94400</v>
      </c>
      <c r="M2900" s="3">
        <v>84600</v>
      </c>
      <c r="N2900" s="3">
        <v>94400</v>
      </c>
      <c r="O2900" s="11">
        <v>94500</v>
      </c>
      <c r="P2900" s="11">
        <v>103100</v>
      </c>
      <c r="Q2900" s="11">
        <v>99200</v>
      </c>
      <c r="R2900" s="11">
        <v>108200</v>
      </c>
    </row>
    <row r="2901" spans="1:18" hidden="1">
      <c r="A2901" s="10" t="s">
        <v>4471</v>
      </c>
      <c r="B2901" s="10" t="str">
        <f t="shared" si="87"/>
        <v>AVHA001</v>
      </c>
      <c r="C2901" s="4" t="s">
        <v>4472</v>
      </c>
      <c r="D2901" s="4" t="s">
        <v>20</v>
      </c>
      <c r="E2901" s="4" t="s">
        <v>21</v>
      </c>
      <c r="F2901" s="4">
        <v>0.99299999999999999</v>
      </c>
      <c r="G2901" s="4">
        <v>24</v>
      </c>
      <c r="H2901" s="4" t="s">
        <v>22</v>
      </c>
      <c r="I2901" s="15">
        <v>82500</v>
      </c>
      <c r="J2901" s="3">
        <v>92100</v>
      </c>
      <c r="K2901" s="3">
        <v>84600</v>
      </c>
      <c r="L2901" s="3">
        <v>94400</v>
      </c>
      <c r="M2901" s="3">
        <v>84600</v>
      </c>
      <c r="N2901" s="3">
        <v>94400</v>
      </c>
      <c r="O2901" s="11">
        <v>94500</v>
      </c>
      <c r="P2901" s="11">
        <v>103100</v>
      </c>
      <c r="Q2901" s="11">
        <v>99200</v>
      </c>
      <c r="R2901" s="11">
        <v>108200</v>
      </c>
    </row>
    <row r="2902" spans="1:18" hidden="1">
      <c r="A2902" s="10" t="s">
        <v>4473</v>
      </c>
      <c r="B2902" s="10" t="str">
        <f t="shared" si="87"/>
        <v>AVHA001</v>
      </c>
      <c r="C2902" s="4" t="s">
        <v>4474</v>
      </c>
      <c r="D2902" s="4" t="s">
        <v>20</v>
      </c>
      <c r="E2902" s="4" t="s">
        <v>21</v>
      </c>
      <c r="F2902" s="4">
        <v>1.1080000000000001</v>
      </c>
      <c r="G2902" s="4">
        <v>24</v>
      </c>
      <c r="H2902" s="4" t="s">
        <v>22</v>
      </c>
      <c r="I2902" s="15">
        <v>82500</v>
      </c>
      <c r="J2902" s="3">
        <v>92100</v>
      </c>
      <c r="K2902" s="3">
        <v>84600</v>
      </c>
      <c r="L2902" s="3">
        <v>94400</v>
      </c>
      <c r="M2902" s="3">
        <v>84600</v>
      </c>
      <c r="N2902" s="3">
        <v>94400</v>
      </c>
      <c r="O2902" s="11">
        <v>94500</v>
      </c>
      <c r="P2902" s="11">
        <v>103100</v>
      </c>
      <c r="Q2902" s="11">
        <v>99200</v>
      </c>
      <c r="R2902" s="11">
        <v>108200</v>
      </c>
    </row>
    <row r="2903" spans="1:18" hidden="1">
      <c r="A2903" s="10" t="s">
        <v>4475</v>
      </c>
      <c r="B2903" s="10" t="str">
        <f t="shared" si="87"/>
        <v>AVHA001</v>
      </c>
      <c r="C2903" s="4" t="s">
        <v>4476</v>
      </c>
      <c r="D2903" s="4" t="s">
        <v>20</v>
      </c>
      <c r="E2903" s="4" t="s">
        <v>21</v>
      </c>
      <c r="F2903" s="4">
        <v>0.98399999999999999</v>
      </c>
      <c r="G2903" s="4">
        <v>24</v>
      </c>
      <c r="H2903" s="4" t="s">
        <v>22</v>
      </c>
      <c r="I2903" s="15">
        <v>82500</v>
      </c>
      <c r="J2903" s="3">
        <v>92100</v>
      </c>
      <c r="K2903" s="3">
        <v>84600</v>
      </c>
      <c r="L2903" s="3">
        <v>94400</v>
      </c>
      <c r="M2903" s="3">
        <v>84600</v>
      </c>
      <c r="N2903" s="3">
        <v>94400</v>
      </c>
      <c r="O2903" s="11">
        <v>94500</v>
      </c>
      <c r="P2903" s="11">
        <v>103100</v>
      </c>
      <c r="Q2903" s="11">
        <v>99200</v>
      </c>
      <c r="R2903" s="11">
        <v>108200</v>
      </c>
    </row>
    <row r="2904" spans="1:18" hidden="1">
      <c r="A2904" s="10" t="s">
        <v>4477</v>
      </c>
      <c r="B2904" s="10" t="str">
        <f t="shared" si="87"/>
        <v>AVHA001</v>
      </c>
      <c r="C2904" s="4" t="s">
        <v>4478</v>
      </c>
      <c r="D2904" s="4" t="s">
        <v>20</v>
      </c>
      <c r="E2904" s="4" t="s">
        <v>21</v>
      </c>
      <c r="F2904" s="4">
        <v>1.1080000000000001</v>
      </c>
      <c r="G2904" s="4">
        <v>24</v>
      </c>
      <c r="H2904" s="4" t="s">
        <v>22</v>
      </c>
      <c r="I2904" s="15">
        <v>82500</v>
      </c>
      <c r="J2904" s="3">
        <v>92100</v>
      </c>
      <c r="K2904" s="3">
        <v>84600</v>
      </c>
      <c r="L2904" s="3">
        <v>94400</v>
      </c>
      <c r="M2904" s="3">
        <v>84600</v>
      </c>
      <c r="N2904" s="3">
        <v>94400</v>
      </c>
      <c r="O2904" s="11">
        <v>94500</v>
      </c>
      <c r="P2904" s="11">
        <v>103100</v>
      </c>
      <c r="Q2904" s="11">
        <v>99200</v>
      </c>
      <c r="R2904" s="11">
        <v>108200</v>
      </c>
    </row>
    <row r="2905" spans="1:18" hidden="1">
      <c r="A2905" s="10" t="s">
        <v>4479</v>
      </c>
      <c r="B2905" s="10" t="str">
        <f t="shared" si="87"/>
        <v>AVHA001</v>
      </c>
      <c r="C2905" s="4" t="s">
        <v>4480</v>
      </c>
      <c r="D2905" s="4" t="s">
        <v>20</v>
      </c>
      <c r="E2905" s="4" t="s">
        <v>21</v>
      </c>
      <c r="F2905" s="4">
        <v>0.995</v>
      </c>
      <c r="G2905" s="4">
        <v>24</v>
      </c>
      <c r="H2905" s="4" t="s">
        <v>22</v>
      </c>
      <c r="I2905" s="15">
        <v>82500</v>
      </c>
      <c r="J2905" s="3">
        <v>92100</v>
      </c>
      <c r="K2905" s="3">
        <v>84600</v>
      </c>
      <c r="L2905" s="3">
        <v>94400</v>
      </c>
      <c r="M2905" s="3">
        <v>84600</v>
      </c>
      <c r="N2905" s="3">
        <v>94400</v>
      </c>
      <c r="O2905" s="11">
        <v>94500</v>
      </c>
      <c r="P2905" s="11">
        <v>103100</v>
      </c>
      <c r="Q2905" s="11">
        <v>99200</v>
      </c>
      <c r="R2905" s="11">
        <v>108200</v>
      </c>
    </row>
    <row r="2906" spans="1:18" hidden="1">
      <c r="A2906" s="10" t="s">
        <v>4481</v>
      </c>
      <c r="B2906" s="10" t="str">
        <f t="shared" si="87"/>
        <v>AVHA001</v>
      </c>
      <c r="C2906" s="4" t="s">
        <v>4482</v>
      </c>
      <c r="D2906" s="4" t="s">
        <v>20</v>
      </c>
      <c r="E2906" s="4" t="s">
        <v>21</v>
      </c>
      <c r="F2906" s="4">
        <v>1.0029999999999999</v>
      </c>
      <c r="G2906" s="4">
        <v>24</v>
      </c>
      <c r="H2906" s="4" t="s">
        <v>22</v>
      </c>
      <c r="I2906" s="15">
        <v>82500</v>
      </c>
      <c r="J2906" s="3">
        <v>92100</v>
      </c>
      <c r="K2906" s="3">
        <v>84600</v>
      </c>
      <c r="L2906" s="3">
        <v>94400</v>
      </c>
      <c r="M2906" s="3">
        <v>84600</v>
      </c>
      <c r="N2906" s="3">
        <v>94400</v>
      </c>
      <c r="O2906" s="11">
        <v>94500</v>
      </c>
      <c r="P2906" s="11">
        <v>103100</v>
      </c>
      <c r="Q2906" s="11">
        <v>99200</v>
      </c>
      <c r="R2906" s="11">
        <v>108200</v>
      </c>
    </row>
    <row r="2907" spans="1:18" hidden="1">
      <c r="A2907" s="10" t="s">
        <v>4483</v>
      </c>
      <c r="B2907" s="10" t="str">
        <f>LEFT(A2907,7)</f>
        <v>AVKA001</v>
      </c>
      <c r="C2907" s="4" t="s">
        <v>4484</v>
      </c>
      <c r="D2907" s="4" t="s">
        <v>84</v>
      </c>
      <c r="E2907" s="4" t="s">
        <v>640</v>
      </c>
      <c r="F2907" s="4">
        <v>1.0101</v>
      </c>
      <c r="G2907" s="4">
        <v>24</v>
      </c>
      <c r="H2907" s="4" t="s">
        <v>22</v>
      </c>
      <c r="I2907" s="15">
        <v>78800</v>
      </c>
      <c r="J2907" s="3">
        <v>88100</v>
      </c>
      <c r="K2907" s="3">
        <v>81600</v>
      </c>
      <c r="L2907" s="3">
        <v>91200</v>
      </c>
      <c r="M2907" s="3">
        <v>81600</v>
      </c>
      <c r="N2907" s="3">
        <v>91200</v>
      </c>
      <c r="O2907" s="11">
        <v>92400</v>
      </c>
      <c r="P2907" s="11">
        <v>100600</v>
      </c>
      <c r="Q2907" s="11">
        <v>98900</v>
      </c>
      <c r="R2907" s="11">
        <v>107600</v>
      </c>
    </row>
    <row r="2908" spans="1:18" hidden="1">
      <c r="A2908" s="10" t="s">
        <v>4485</v>
      </c>
      <c r="B2908" s="10" t="str">
        <f t="shared" ref="B2908:B2929" si="88">LEFT(A2908,7)</f>
        <v>AVKA001</v>
      </c>
      <c r="C2908" s="4" t="s">
        <v>4486</v>
      </c>
      <c r="D2908" s="4" t="s">
        <v>84</v>
      </c>
      <c r="E2908" s="4" t="s">
        <v>640</v>
      </c>
      <c r="F2908" s="4">
        <v>1.0028999999999999</v>
      </c>
      <c r="G2908" s="4">
        <v>24</v>
      </c>
      <c r="H2908" s="4" t="s">
        <v>22</v>
      </c>
      <c r="I2908" s="15">
        <v>78800</v>
      </c>
      <c r="J2908" s="3">
        <v>88100</v>
      </c>
      <c r="K2908" s="3">
        <v>81600</v>
      </c>
      <c r="L2908" s="3">
        <v>91200</v>
      </c>
      <c r="M2908" s="3">
        <v>81600</v>
      </c>
      <c r="N2908" s="3">
        <v>91200</v>
      </c>
      <c r="O2908" s="11">
        <v>92400</v>
      </c>
      <c r="P2908" s="11">
        <v>100600</v>
      </c>
      <c r="Q2908" s="11">
        <v>98900</v>
      </c>
      <c r="R2908" s="11">
        <v>107600</v>
      </c>
    </row>
    <row r="2909" spans="1:18" hidden="1">
      <c r="A2909" s="10" t="s">
        <v>4487</v>
      </c>
      <c r="B2909" s="10" t="str">
        <f t="shared" si="88"/>
        <v>AVKA001</v>
      </c>
      <c r="C2909" s="4" t="s">
        <v>4488</v>
      </c>
      <c r="D2909" s="4" t="s">
        <v>84</v>
      </c>
      <c r="E2909" s="4" t="s">
        <v>640</v>
      </c>
      <c r="F2909" s="4">
        <v>0.96689999999999998</v>
      </c>
      <c r="G2909" s="4">
        <v>24</v>
      </c>
      <c r="H2909" s="4" t="s">
        <v>22</v>
      </c>
      <c r="I2909" s="15">
        <v>78800</v>
      </c>
      <c r="J2909" s="3">
        <v>88100</v>
      </c>
      <c r="K2909" s="3">
        <v>81600</v>
      </c>
      <c r="L2909" s="3">
        <v>91200</v>
      </c>
      <c r="M2909" s="3">
        <v>81600</v>
      </c>
      <c r="N2909" s="3">
        <v>91200</v>
      </c>
      <c r="O2909" s="11">
        <v>92400</v>
      </c>
      <c r="P2909" s="11">
        <v>100600</v>
      </c>
      <c r="Q2909" s="11">
        <v>98900</v>
      </c>
      <c r="R2909" s="11">
        <v>107600</v>
      </c>
    </row>
    <row r="2910" spans="1:18" hidden="1">
      <c r="A2910" s="10" t="s">
        <v>4489</v>
      </c>
      <c r="B2910" s="10" t="str">
        <f t="shared" si="88"/>
        <v>AVKA001</v>
      </c>
      <c r="C2910" s="4" t="s">
        <v>4490</v>
      </c>
      <c r="D2910" s="4" t="s">
        <v>84</v>
      </c>
      <c r="E2910" s="4" t="s">
        <v>640</v>
      </c>
      <c r="F2910" s="4">
        <v>1.0092000000000001</v>
      </c>
      <c r="G2910" s="4">
        <v>24</v>
      </c>
      <c r="H2910" s="4" t="s">
        <v>22</v>
      </c>
      <c r="I2910" s="15">
        <v>78800</v>
      </c>
      <c r="J2910" s="3">
        <v>88100</v>
      </c>
      <c r="K2910" s="3">
        <v>81600</v>
      </c>
      <c r="L2910" s="3">
        <v>91200</v>
      </c>
      <c r="M2910" s="3">
        <v>81600</v>
      </c>
      <c r="N2910" s="3">
        <v>91200</v>
      </c>
      <c r="O2910" s="11">
        <v>92400</v>
      </c>
      <c r="P2910" s="11">
        <v>100600</v>
      </c>
      <c r="Q2910" s="11">
        <v>98900</v>
      </c>
      <c r="R2910" s="11">
        <v>107600</v>
      </c>
    </row>
    <row r="2911" spans="1:18" hidden="1">
      <c r="A2911" s="10" t="s">
        <v>4491</v>
      </c>
      <c r="B2911" s="10" t="str">
        <f t="shared" si="88"/>
        <v>AVKA001</v>
      </c>
      <c r="C2911" s="4" t="s">
        <v>4492</v>
      </c>
      <c r="D2911" s="4" t="s">
        <v>84</v>
      </c>
      <c r="E2911" s="4" t="s">
        <v>640</v>
      </c>
      <c r="F2911" s="4">
        <v>1.0245</v>
      </c>
      <c r="G2911" s="4">
        <v>24</v>
      </c>
      <c r="H2911" s="4" t="s">
        <v>22</v>
      </c>
      <c r="I2911" s="15">
        <v>78800</v>
      </c>
      <c r="J2911" s="3">
        <v>88100</v>
      </c>
      <c r="K2911" s="3">
        <v>81600</v>
      </c>
      <c r="L2911" s="3">
        <v>91200</v>
      </c>
      <c r="M2911" s="3">
        <v>81600</v>
      </c>
      <c r="N2911" s="3">
        <v>91200</v>
      </c>
      <c r="O2911" s="11">
        <v>92400</v>
      </c>
      <c r="P2911" s="11">
        <v>100600</v>
      </c>
      <c r="Q2911" s="11">
        <v>98900</v>
      </c>
      <c r="R2911" s="11">
        <v>107600</v>
      </c>
    </row>
    <row r="2912" spans="1:18" hidden="1">
      <c r="A2912" s="10" t="s">
        <v>4493</v>
      </c>
      <c r="B2912" s="10" t="str">
        <f t="shared" si="88"/>
        <v>AVKA001</v>
      </c>
      <c r="C2912" s="4" t="s">
        <v>4494</v>
      </c>
      <c r="D2912" s="4" t="s">
        <v>84</v>
      </c>
      <c r="E2912" s="4" t="s">
        <v>640</v>
      </c>
      <c r="F2912" s="4">
        <v>1.0281</v>
      </c>
      <c r="G2912" s="4">
        <v>24</v>
      </c>
      <c r="H2912" s="4" t="s">
        <v>22</v>
      </c>
      <c r="I2912" s="15">
        <v>78800</v>
      </c>
      <c r="J2912" s="3">
        <v>88100</v>
      </c>
      <c r="K2912" s="3">
        <v>81600</v>
      </c>
      <c r="L2912" s="3">
        <v>91200</v>
      </c>
      <c r="M2912" s="3">
        <v>81600</v>
      </c>
      <c r="N2912" s="3">
        <v>91200</v>
      </c>
      <c r="O2912" s="11">
        <v>92400</v>
      </c>
      <c r="P2912" s="11">
        <v>100600</v>
      </c>
      <c r="Q2912" s="11">
        <v>98900</v>
      </c>
      <c r="R2912" s="11">
        <v>107600</v>
      </c>
    </row>
    <row r="2913" spans="1:18" hidden="1">
      <c r="A2913" s="10" t="s">
        <v>4495</v>
      </c>
      <c r="B2913" s="10" t="str">
        <f t="shared" si="88"/>
        <v>AVKA001</v>
      </c>
      <c r="C2913" s="4" t="s">
        <v>4496</v>
      </c>
      <c r="D2913" s="4" t="s">
        <v>84</v>
      </c>
      <c r="E2913" s="4" t="s">
        <v>640</v>
      </c>
      <c r="F2913" s="4">
        <v>0.97950000000000004</v>
      </c>
      <c r="G2913" s="4">
        <v>24</v>
      </c>
      <c r="H2913" s="4" t="s">
        <v>22</v>
      </c>
      <c r="I2913" s="15">
        <v>78800</v>
      </c>
      <c r="J2913" s="3">
        <v>88100</v>
      </c>
      <c r="K2913" s="3">
        <v>81600</v>
      </c>
      <c r="L2913" s="3">
        <v>91200</v>
      </c>
      <c r="M2913" s="3">
        <v>81600</v>
      </c>
      <c r="N2913" s="3">
        <v>91200</v>
      </c>
      <c r="O2913" s="11">
        <v>92400</v>
      </c>
      <c r="P2913" s="11">
        <v>100600</v>
      </c>
      <c r="Q2913" s="11">
        <v>98900</v>
      </c>
      <c r="R2913" s="11">
        <v>107600</v>
      </c>
    </row>
    <row r="2914" spans="1:18" hidden="1">
      <c r="A2914" s="10" t="s">
        <v>4497</v>
      </c>
      <c r="B2914" s="10" t="str">
        <f t="shared" si="88"/>
        <v>AVKA001</v>
      </c>
      <c r="C2914" s="4" t="s">
        <v>4498</v>
      </c>
      <c r="D2914" s="4" t="s">
        <v>84</v>
      </c>
      <c r="E2914" s="4" t="s">
        <v>640</v>
      </c>
      <c r="F2914" s="4">
        <v>1.0182</v>
      </c>
      <c r="G2914" s="4">
        <v>24</v>
      </c>
      <c r="H2914" s="4" t="s">
        <v>22</v>
      </c>
      <c r="I2914" s="15">
        <v>78800</v>
      </c>
      <c r="J2914" s="3">
        <v>88100</v>
      </c>
      <c r="K2914" s="3">
        <v>81600</v>
      </c>
      <c r="L2914" s="3">
        <v>91200</v>
      </c>
      <c r="M2914" s="3">
        <v>81600</v>
      </c>
      <c r="N2914" s="3">
        <v>91200</v>
      </c>
      <c r="O2914" s="11">
        <v>92400</v>
      </c>
      <c r="P2914" s="11">
        <v>100600</v>
      </c>
      <c r="Q2914" s="11">
        <v>98900</v>
      </c>
      <c r="R2914" s="11">
        <v>107600</v>
      </c>
    </row>
    <row r="2915" spans="1:18" hidden="1">
      <c r="A2915" s="10" t="s">
        <v>4499</v>
      </c>
      <c r="B2915" s="10" t="str">
        <f t="shared" si="88"/>
        <v>AVKA001</v>
      </c>
      <c r="C2915" s="4" t="s">
        <v>4500</v>
      </c>
      <c r="D2915" s="4" t="s">
        <v>84</v>
      </c>
      <c r="E2915" s="4" t="s">
        <v>640</v>
      </c>
      <c r="F2915" s="4">
        <v>1.0137</v>
      </c>
      <c r="G2915" s="4">
        <v>24</v>
      </c>
      <c r="H2915" s="4" t="s">
        <v>22</v>
      </c>
      <c r="I2915" s="15">
        <v>78800</v>
      </c>
      <c r="J2915" s="3">
        <v>88100</v>
      </c>
      <c r="K2915" s="3">
        <v>81600</v>
      </c>
      <c r="L2915" s="3">
        <v>91200</v>
      </c>
      <c r="M2915" s="3">
        <v>81600</v>
      </c>
      <c r="N2915" s="3">
        <v>91200</v>
      </c>
      <c r="O2915" s="11">
        <v>92400</v>
      </c>
      <c r="P2915" s="11">
        <v>100600</v>
      </c>
      <c r="Q2915" s="11">
        <v>98900</v>
      </c>
      <c r="R2915" s="11">
        <v>107600</v>
      </c>
    </row>
    <row r="2916" spans="1:18" hidden="1">
      <c r="A2916" s="10" t="s">
        <v>4501</v>
      </c>
      <c r="B2916" s="10" t="str">
        <f t="shared" si="88"/>
        <v>AVKA001</v>
      </c>
      <c r="C2916" s="4" t="s">
        <v>4502</v>
      </c>
      <c r="D2916" s="4" t="s">
        <v>84</v>
      </c>
      <c r="E2916" s="4" t="s">
        <v>640</v>
      </c>
      <c r="F2916" s="4">
        <v>1.0497000000000001</v>
      </c>
      <c r="G2916" s="4">
        <v>24</v>
      </c>
      <c r="H2916" s="4" t="s">
        <v>22</v>
      </c>
      <c r="I2916" s="15">
        <v>78800</v>
      </c>
      <c r="J2916" s="3">
        <v>88100</v>
      </c>
      <c r="K2916" s="3">
        <v>81600</v>
      </c>
      <c r="L2916" s="3">
        <v>91200</v>
      </c>
      <c r="M2916" s="3">
        <v>81600</v>
      </c>
      <c r="N2916" s="3">
        <v>91200</v>
      </c>
      <c r="O2916" s="11">
        <v>92400</v>
      </c>
      <c r="P2916" s="11">
        <v>100600</v>
      </c>
      <c r="Q2916" s="11">
        <v>98900</v>
      </c>
      <c r="R2916" s="11">
        <v>107600</v>
      </c>
    </row>
    <row r="2917" spans="1:18" hidden="1">
      <c r="A2917" s="10" t="s">
        <v>4503</v>
      </c>
      <c r="B2917" s="10" t="str">
        <f t="shared" si="88"/>
        <v>AVKA001</v>
      </c>
      <c r="C2917" s="4" t="s">
        <v>4504</v>
      </c>
      <c r="D2917" s="4" t="s">
        <v>84</v>
      </c>
      <c r="E2917" s="4" t="s">
        <v>640</v>
      </c>
      <c r="F2917" s="4">
        <v>1.0109999999999999</v>
      </c>
      <c r="G2917" s="4">
        <v>24</v>
      </c>
      <c r="H2917" s="4" t="s">
        <v>22</v>
      </c>
      <c r="I2917" s="15">
        <v>78800</v>
      </c>
      <c r="J2917" s="3">
        <v>88100</v>
      </c>
      <c r="K2917" s="3">
        <v>81600</v>
      </c>
      <c r="L2917" s="3">
        <v>91200</v>
      </c>
      <c r="M2917" s="3">
        <v>81600</v>
      </c>
      <c r="N2917" s="3">
        <v>91200</v>
      </c>
      <c r="O2917" s="11">
        <v>92400</v>
      </c>
      <c r="P2917" s="11">
        <v>100600</v>
      </c>
      <c r="Q2917" s="11">
        <v>98900</v>
      </c>
      <c r="R2917" s="11">
        <v>107600</v>
      </c>
    </row>
    <row r="2918" spans="1:18" hidden="1">
      <c r="A2918" s="10" t="s">
        <v>4505</v>
      </c>
      <c r="B2918" s="10" t="str">
        <f t="shared" si="88"/>
        <v>AVKA001</v>
      </c>
      <c r="C2918" s="4" t="s">
        <v>4506</v>
      </c>
      <c r="D2918" s="4" t="s">
        <v>84</v>
      </c>
      <c r="E2918" s="4" t="s">
        <v>640</v>
      </c>
      <c r="F2918" s="4">
        <v>1.0155000000000001</v>
      </c>
      <c r="G2918" s="4">
        <v>24</v>
      </c>
      <c r="H2918" s="4" t="s">
        <v>22</v>
      </c>
      <c r="I2918" s="15">
        <v>78800</v>
      </c>
      <c r="J2918" s="3">
        <v>88100</v>
      </c>
      <c r="K2918" s="3">
        <v>81600</v>
      </c>
      <c r="L2918" s="3">
        <v>91200</v>
      </c>
      <c r="M2918" s="3">
        <v>81600</v>
      </c>
      <c r="N2918" s="3">
        <v>91200</v>
      </c>
      <c r="O2918" s="11">
        <v>92400</v>
      </c>
      <c r="P2918" s="11">
        <v>100600</v>
      </c>
      <c r="Q2918" s="11">
        <v>98900</v>
      </c>
      <c r="R2918" s="11">
        <v>107600</v>
      </c>
    </row>
    <row r="2919" spans="1:18" hidden="1">
      <c r="A2919" s="10" t="s">
        <v>4507</v>
      </c>
      <c r="B2919" s="10" t="str">
        <f t="shared" si="88"/>
        <v>AVKA001</v>
      </c>
      <c r="C2919" s="4" t="s">
        <v>4508</v>
      </c>
      <c r="D2919" s="4" t="s">
        <v>84</v>
      </c>
      <c r="E2919" s="4" t="s">
        <v>640</v>
      </c>
      <c r="F2919" s="4">
        <v>1.0190999999999999</v>
      </c>
      <c r="G2919" s="4">
        <v>24</v>
      </c>
      <c r="H2919" s="4" t="s">
        <v>22</v>
      </c>
      <c r="I2919" s="15">
        <v>78800</v>
      </c>
      <c r="J2919" s="3">
        <v>88100</v>
      </c>
      <c r="K2919" s="3">
        <v>81600</v>
      </c>
      <c r="L2919" s="3">
        <v>91200</v>
      </c>
      <c r="M2919" s="3">
        <v>81600</v>
      </c>
      <c r="N2919" s="3">
        <v>91200</v>
      </c>
      <c r="O2919" s="11">
        <v>92400</v>
      </c>
      <c r="P2919" s="11">
        <v>100600</v>
      </c>
      <c r="Q2919" s="11">
        <v>98900</v>
      </c>
      <c r="R2919" s="11">
        <v>107600</v>
      </c>
    </row>
    <row r="2920" spans="1:18" hidden="1">
      <c r="A2920" s="10" t="s">
        <v>4509</v>
      </c>
      <c r="B2920" s="10" t="str">
        <f t="shared" si="88"/>
        <v>AVKA001</v>
      </c>
      <c r="C2920" s="4" t="s">
        <v>4510</v>
      </c>
      <c r="D2920" s="4" t="s">
        <v>84</v>
      </c>
      <c r="E2920" s="4" t="s">
        <v>640</v>
      </c>
      <c r="F2920" s="4">
        <v>1.0155000000000001</v>
      </c>
      <c r="G2920" s="4">
        <v>24</v>
      </c>
      <c r="H2920" s="4" t="s">
        <v>22</v>
      </c>
      <c r="I2920" s="15">
        <v>78800</v>
      </c>
      <c r="J2920" s="3">
        <v>88100</v>
      </c>
      <c r="K2920" s="3">
        <v>81600</v>
      </c>
      <c r="L2920" s="3">
        <v>91200</v>
      </c>
      <c r="M2920" s="3">
        <v>81600</v>
      </c>
      <c r="N2920" s="3">
        <v>91200</v>
      </c>
      <c r="O2920" s="11">
        <v>92400</v>
      </c>
      <c r="P2920" s="11">
        <v>100600</v>
      </c>
      <c r="Q2920" s="11">
        <v>98900</v>
      </c>
      <c r="R2920" s="11">
        <v>107600</v>
      </c>
    </row>
    <row r="2921" spans="1:18" hidden="1">
      <c r="A2921" s="10" t="s">
        <v>4511</v>
      </c>
      <c r="B2921" s="10" t="str">
        <f t="shared" si="88"/>
        <v>AVKA001</v>
      </c>
      <c r="C2921" s="4" t="s">
        <v>4512</v>
      </c>
      <c r="D2921" s="4" t="s">
        <v>84</v>
      </c>
      <c r="E2921" s="4" t="s">
        <v>640</v>
      </c>
      <c r="F2921" s="4">
        <v>1.0155000000000001</v>
      </c>
      <c r="G2921" s="4">
        <v>24</v>
      </c>
      <c r="H2921" s="4" t="s">
        <v>22</v>
      </c>
      <c r="I2921" s="15">
        <v>78800</v>
      </c>
      <c r="J2921" s="3">
        <v>88100</v>
      </c>
      <c r="K2921" s="3">
        <v>81600</v>
      </c>
      <c r="L2921" s="3">
        <v>91200</v>
      </c>
      <c r="M2921" s="3">
        <v>81600</v>
      </c>
      <c r="N2921" s="3">
        <v>91200</v>
      </c>
      <c r="O2921" s="11">
        <v>92400</v>
      </c>
      <c r="P2921" s="11">
        <v>100600</v>
      </c>
      <c r="Q2921" s="11">
        <v>98900</v>
      </c>
      <c r="R2921" s="11">
        <v>107600</v>
      </c>
    </row>
    <row r="2922" spans="1:18" hidden="1">
      <c r="A2922" s="10" t="s">
        <v>4513</v>
      </c>
      <c r="B2922" s="10" t="str">
        <f t="shared" si="88"/>
        <v>AVKA001</v>
      </c>
      <c r="C2922" s="4" t="s">
        <v>4514</v>
      </c>
      <c r="D2922" s="4" t="s">
        <v>84</v>
      </c>
      <c r="E2922" s="4" t="s">
        <v>640</v>
      </c>
      <c r="F2922" s="4">
        <v>0.99390000000000001</v>
      </c>
      <c r="G2922" s="4">
        <v>24</v>
      </c>
      <c r="H2922" s="4" t="s">
        <v>22</v>
      </c>
      <c r="I2922" s="15">
        <v>78800</v>
      </c>
      <c r="J2922" s="3">
        <v>88100</v>
      </c>
      <c r="K2922" s="3">
        <v>81600</v>
      </c>
      <c r="L2922" s="3">
        <v>91200</v>
      </c>
      <c r="M2922" s="3">
        <v>81600</v>
      </c>
      <c r="N2922" s="3">
        <v>91200</v>
      </c>
      <c r="O2922" s="11">
        <v>92400</v>
      </c>
      <c r="P2922" s="11">
        <v>100600</v>
      </c>
      <c r="Q2922" s="11">
        <v>98900</v>
      </c>
      <c r="R2922" s="11">
        <v>107600</v>
      </c>
    </row>
    <row r="2923" spans="1:18" hidden="1">
      <c r="A2923" s="10" t="s">
        <v>4515</v>
      </c>
      <c r="B2923" s="10" t="str">
        <f t="shared" si="88"/>
        <v>AVKA001</v>
      </c>
      <c r="C2923" s="4" t="s">
        <v>4516</v>
      </c>
      <c r="D2923" s="4" t="s">
        <v>84</v>
      </c>
      <c r="E2923" s="4" t="s">
        <v>640</v>
      </c>
      <c r="F2923" s="4">
        <v>1.0137</v>
      </c>
      <c r="G2923" s="4">
        <v>24</v>
      </c>
      <c r="H2923" s="4" t="s">
        <v>22</v>
      </c>
      <c r="I2923" s="15">
        <v>78800</v>
      </c>
      <c r="J2923" s="3">
        <v>88100</v>
      </c>
      <c r="K2923" s="3">
        <v>81600</v>
      </c>
      <c r="L2923" s="3">
        <v>91200</v>
      </c>
      <c r="M2923" s="3">
        <v>81600</v>
      </c>
      <c r="N2923" s="3">
        <v>91200</v>
      </c>
      <c r="O2923" s="11">
        <v>92400</v>
      </c>
      <c r="P2923" s="11">
        <v>100600</v>
      </c>
      <c r="Q2923" s="11">
        <v>98900</v>
      </c>
      <c r="R2923" s="11">
        <v>107600</v>
      </c>
    </row>
    <row r="2924" spans="1:18" hidden="1">
      <c r="A2924" s="10" t="s">
        <v>4517</v>
      </c>
      <c r="B2924" s="10" t="str">
        <f t="shared" si="88"/>
        <v>AVKA001</v>
      </c>
      <c r="C2924" s="4" t="s">
        <v>4518</v>
      </c>
      <c r="D2924" s="4" t="s">
        <v>84</v>
      </c>
      <c r="E2924" s="4" t="s">
        <v>640</v>
      </c>
      <c r="F2924" s="4">
        <v>1.0335000000000001</v>
      </c>
      <c r="G2924" s="4">
        <v>24</v>
      </c>
      <c r="H2924" s="4" t="s">
        <v>22</v>
      </c>
      <c r="I2924" s="15">
        <v>78800</v>
      </c>
      <c r="J2924" s="3">
        <v>88100</v>
      </c>
      <c r="K2924" s="3">
        <v>81600</v>
      </c>
      <c r="L2924" s="3">
        <v>91200</v>
      </c>
      <c r="M2924" s="3">
        <v>81600</v>
      </c>
      <c r="N2924" s="3">
        <v>91200</v>
      </c>
      <c r="O2924" s="11">
        <v>92400</v>
      </c>
      <c r="P2924" s="11">
        <v>100600</v>
      </c>
      <c r="Q2924" s="11">
        <v>98900</v>
      </c>
      <c r="R2924" s="11">
        <v>107600</v>
      </c>
    </row>
    <row r="2925" spans="1:18" hidden="1">
      <c r="A2925" s="10" t="s">
        <v>4519</v>
      </c>
      <c r="B2925" s="10" t="str">
        <f t="shared" si="88"/>
        <v>AVKA001</v>
      </c>
      <c r="C2925" s="4" t="s">
        <v>4520</v>
      </c>
      <c r="D2925" s="4" t="s">
        <v>84</v>
      </c>
      <c r="E2925" s="4" t="s">
        <v>640</v>
      </c>
      <c r="F2925" s="4">
        <v>1.0011000000000001</v>
      </c>
      <c r="G2925" s="4">
        <v>24</v>
      </c>
      <c r="H2925" s="4" t="s">
        <v>22</v>
      </c>
      <c r="I2925" s="15">
        <v>78800</v>
      </c>
      <c r="J2925" s="3">
        <v>88100</v>
      </c>
      <c r="K2925" s="3">
        <v>81600</v>
      </c>
      <c r="L2925" s="3">
        <v>91200</v>
      </c>
      <c r="M2925" s="3">
        <v>81600</v>
      </c>
      <c r="N2925" s="3">
        <v>91200</v>
      </c>
      <c r="O2925" s="11">
        <v>92400</v>
      </c>
      <c r="P2925" s="11">
        <v>100600</v>
      </c>
      <c r="Q2925" s="11">
        <v>98900</v>
      </c>
      <c r="R2925" s="11">
        <v>107600</v>
      </c>
    </row>
    <row r="2926" spans="1:18" hidden="1">
      <c r="A2926" s="10" t="s">
        <v>4521</v>
      </c>
      <c r="B2926" s="10" t="str">
        <f t="shared" si="88"/>
        <v>AVKA001</v>
      </c>
      <c r="C2926" s="4" t="s">
        <v>4522</v>
      </c>
      <c r="D2926" s="4" t="s">
        <v>84</v>
      </c>
      <c r="E2926" s="4" t="s">
        <v>640</v>
      </c>
      <c r="F2926" s="4">
        <v>1.0137</v>
      </c>
      <c r="G2926" s="4">
        <v>24</v>
      </c>
      <c r="H2926" s="4" t="s">
        <v>22</v>
      </c>
      <c r="I2926" s="15">
        <v>78800</v>
      </c>
      <c r="J2926" s="3">
        <v>88100</v>
      </c>
      <c r="K2926" s="3">
        <v>81600</v>
      </c>
      <c r="L2926" s="3">
        <v>91200</v>
      </c>
      <c r="M2926" s="3">
        <v>81600</v>
      </c>
      <c r="N2926" s="3">
        <v>91200</v>
      </c>
      <c r="O2926" s="11">
        <v>92400</v>
      </c>
      <c r="P2926" s="11">
        <v>100600</v>
      </c>
      <c r="Q2926" s="11">
        <v>98900</v>
      </c>
      <c r="R2926" s="11">
        <v>107600</v>
      </c>
    </row>
    <row r="2927" spans="1:18" hidden="1">
      <c r="A2927" s="10" t="s">
        <v>4523</v>
      </c>
      <c r="B2927" s="10" t="str">
        <f t="shared" si="88"/>
        <v>AVKA001</v>
      </c>
      <c r="C2927" s="4" t="s">
        <v>4524</v>
      </c>
      <c r="D2927" s="4" t="s">
        <v>84</v>
      </c>
      <c r="E2927" s="4" t="s">
        <v>640</v>
      </c>
      <c r="F2927" s="4">
        <v>1.0182</v>
      </c>
      <c r="G2927" s="4">
        <v>24</v>
      </c>
      <c r="H2927" s="4" t="s">
        <v>22</v>
      </c>
      <c r="I2927" s="15">
        <v>78800</v>
      </c>
      <c r="J2927" s="3">
        <v>88100</v>
      </c>
      <c r="K2927" s="3">
        <v>81600</v>
      </c>
      <c r="L2927" s="3">
        <v>91200</v>
      </c>
      <c r="M2927" s="3">
        <v>81600</v>
      </c>
      <c r="N2927" s="3">
        <v>91200</v>
      </c>
      <c r="O2927" s="11">
        <v>92400</v>
      </c>
      <c r="P2927" s="11">
        <v>100600</v>
      </c>
      <c r="Q2927" s="11">
        <v>98900</v>
      </c>
      <c r="R2927" s="11">
        <v>107600</v>
      </c>
    </row>
    <row r="2928" spans="1:18" hidden="1">
      <c r="A2928" s="10" t="s">
        <v>4525</v>
      </c>
      <c r="B2928" s="10" t="str">
        <f t="shared" si="88"/>
        <v>AVKA001</v>
      </c>
      <c r="C2928" s="4" t="s">
        <v>4526</v>
      </c>
      <c r="D2928" s="4" t="s">
        <v>84</v>
      </c>
      <c r="E2928" s="4" t="s">
        <v>640</v>
      </c>
      <c r="F2928" s="4">
        <v>0.95879999999999999</v>
      </c>
      <c r="G2928" s="4">
        <v>24</v>
      </c>
      <c r="H2928" s="4" t="s">
        <v>22</v>
      </c>
      <c r="I2928" s="15">
        <v>78800</v>
      </c>
      <c r="J2928" s="3">
        <v>88100</v>
      </c>
      <c r="K2928" s="3">
        <v>81600</v>
      </c>
      <c r="L2928" s="3">
        <v>91200</v>
      </c>
      <c r="M2928" s="3">
        <v>81600</v>
      </c>
      <c r="N2928" s="3">
        <v>91200</v>
      </c>
      <c r="O2928" s="11">
        <v>92400</v>
      </c>
      <c r="P2928" s="11">
        <v>100600</v>
      </c>
      <c r="Q2928" s="11">
        <v>98900</v>
      </c>
      <c r="R2928" s="11">
        <v>107600</v>
      </c>
    </row>
    <row r="2929" spans="1:18" hidden="1">
      <c r="A2929" s="10" t="s">
        <v>4527</v>
      </c>
      <c r="B2929" s="10" t="str">
        <f t="shared" si="88"/>
        <v>AVKA001</v>
      </c>
      <c r="C2929" s="4" t="s">
        <v>4528</v>
      </c>
      <c r="D2929" s="4" t="s">
        <v>84</v>
      </c>
      <c r="E2929" s="4" t="s">
        <v>640</v>
      </c>
      <c r="F2929" s="4">
        <v>1.1702999999999999</v>
      </c>
      <c r="G2929" s="4">
        <v>24</v>
      </c>
      <c r="H2929" s="4" t="s">
        <v>22</v>
      </c>
      <c r="I2929" s="15">
        <v>78800</v>
      </c>
      <c r="J2929" s="3">
        <v>88100</v>
      </c>
      <c r="K2929" s="3">
        <v>81600</v>
      </c>
      <c r="L2929" s="3">
        <v>91200</v>
      </c>
      <c r="M2929" s="3">
        <v>81600</v>
      </c>
      <c r="N2929" s="3">
        <v>91200</v>
      </c>
      <c r="O2929" s="11">
        <v>92400</v>
      </c>
      <c r="P2929" s="11">
        <v>100600</v>
      </c>
      <c r="Q2929" s="11">
        <v>98900</v>
      </c>
      <c r="R2929" s="11">
        <v>107600</v>
      </c>
    </row>
    <row r="2930" spans="1:18" hidden="1">
      <c r="A2930" s="10" t="s">
        <v>4529</v>
      </c>
      <c r="B2930" s="10" t="s">
        <v>4529</v>
      </c>
      <c r="C2930" s="4" t="s">
        <v>4530</v>
      </c>
      <c r="D2930" s="4" t="s">
        <v>84</v>
      </c>
      <c r="E2930" s="4" t="s">
        <v>1556</v>
      </c>
      <c r="F2930" s="4">
        <v>1.7350000000000001</v>
      </c>
      <c r="G2930" s="4">
        <v>12</v>
      </c>
      <c r="H2930" s="4" t="s">
        <v>22</v>
      </c>
      <c r="I2930" s="15">
        <v>0</v>
      </c>
      <c r="J2930" s="3">
        <v>0</v>
      </c>
      <c r="K2930" s="3">
        <v>0</v>
      </c>
      <c r="L2930" s="3">
        <v>0</v>
      </c>
      <c r="M2930" s="3"/>
      <c r="N2930" s="3"/>
      <c r="O2930" s="3">
        <v>0</v>
      </c>
      <c r="P2930" s="3">
        <v>0</v>
      </c>
      <c r="Q2930" s="11">
        <v>0</v>
      </c>
      <c r="R2930" s="11">
        <v>0</v>
      </c>
    </row>
    <row r="2931" spans="1:18" hidden="1">
      <c r="A2931" s="10" t="s">
        <v>4531</v>
      </c>
      <c r="B2931" s="10" t="s">
        <v>4531</v>
      </c>
      <c r="C2931" s="4" t="s">
        <v>4532</v>
      </c>
      <c r="D2931" s="4" t="s">
        <v>20</v>
      </c>
      <c r="E2931" s="4" t="s">
        <v>1556</v>
      </c>
      <c r="F2931" s="4">
        <v>1.7350000000000001</v>
      </c>
      <c r="G2931" s="4">
        <v>12</v>
      </c>
      <c r="H2931" s="4" t="s">
        <v>22</v>
      </c>
      <c r="I2931" s="19">
        <v>0</v>
      </c>
      <c r="J2931" s="5">
        <v>0</v>
      </c>
      <c r="K2931" s="3">
        <v>0</v>
      </c>
      <c r="L2931" s="3">
        <v>0</v>
      </c>
      <c r="M2931" s="3"/>
      <c r="N2931" s="3"/>
      <c r="O2931" s="3">
        <v>0</v>
      </c>
      <c r="P2931" s="3">
        <v>0</v>
      </c>
      <c r="Q2931" s="11">
        <v>0</v>
      </c>
      <c r="R2931" s="11">
        <v>0</v>
      </c>
    </row>
    <row r="2932" spans="1:18" hidden="1">
      <c r="A2932" s="12" t="s">
        <v>4533</v>
      </c>
      <c r="B2932" s="12" t="s">
        <v>4533</v>
      </c>
      <c r="C2932" s="4" t="s">
        <v>4534</v>
      </c>
      <c r="D2932" s="4" t="s">
        <v>84</v>
      </c>
      <c r="E2932" s="4" t="s">
        <v>1561</v>
      </c>
      <c r="F2932" s="4">
        <v>0.20499999999999999</v>
      </c>
      <c r="G2932" s="4">
        <v>80</v>
      </c>
      <c r="H2932" s="4" t="s">
        <v>22</v>
      </c>
      <c r="I2932" s="20">
        <v>0</v>
      </c>
      <c r="J2932" s="3">
        <v>0</v>
      </c>
      <c r="K2932" s="3">
        <v>0</v>
      </c>
      <c r="L2932" s="3">
        <v>0</v>
      </c>
      <c r="M2932" s="3"/>
      <c r="N2932" s="3"/>
      <c r="O2932" s="3">
        <v>0</v>
      </c>
      <c r="P2932" s="3">
        <v>0</v>
      </c>
      <c r="Q2932" s="11">
        <v>0</v>
      </c>
      <c r="R2932" s="11">
        <v>0</v>
      </c>
    </row>
    <row r="2933" spans="1:18" hidden="1">
      <c r="A2933" s="10" t="s">
        <v>4535</v>
      </c>
      <c r="B2933" s="10" t="s">
        <v>4535</v>
      </c>
      <c r="C2933" s="4" t="s">
        <v>4532</v>
      </c>
      <c r="D2933" s="4" t="s">
        <v>20</v>
      </c>
      <c r="E2933" s="4" t="s">
        <v>327</v>
      </c>
      <c r="F2933" s="4">
        <v>0.215</v>
      </c>
      <c r="G2933" s="4">
        <v>40</v>
      </c>
      <c r="H2933" s="4" t="s">
        <v>22</v>
      </c>
      <c r="I2933" s="15">
        <v>0</v>
      </c>
      <c r="J2933" s="3">
        <v>0</v>
      </c>
      <c r="K2933" s="3">
        <v>0</v>
      </c>
      <c r="L2933" s="3">
        <v>0</v>
      </c>
      <c r="M2933" s="3"/>
      <c r="N2933" s="3"/>
      <c r="O2933" s="3">
        <v>0</v>
      </c>
      <c r="P2933" s="3">
        <v>0</v>
      </c>
      <c r="Q2933" s="11">
        <v>0</v>
      </c>
      <c r="R2933" s="11">
        <v>0</v>
      </c>
    </row>
    <row r="2934" spans="1:18" hidden="1">
      <c r="A2934" s="10" t="s">
        <v>4536</v>
      </c>
      <c r="B2934" s="10" t="s">
        <v>4536</v>
      </c>
      <c r="C2934" s="4" t="s">
        <v>4530</v>
      </c>
      <c r="D2934" s="4" t="s">
        <v>84</v>
      </c>
      <c r="E2934" s="4" t="s">
        <v>1564</v>
      </c>
      <c r="F2934" s="4">
        <v>0.44600000000000001</v>
      </c>
      <c r="G2934" s="4">
        <v>30</v>
      </c>
      <c r="H2934" s="4" t="s">
        <v>22</v>
      </c>
      <c r="I2934" s="15">
        <v>0</v>
      </c>
      <c r="J2934" s="3">
        <v>0</v>
      </c>
      <c r="K2934" s="3">
        <v>0</v>
      </c>
      <c r="L2934" s="3">
        <v>0</v>
      </c>
      <c r="M2934" s="3"/>
      <c r="N2934" s="3"/>
      <c r="O2934" s="3"/>
      <c r="P2934" s="3"/>
      <c r="Q2934" s="4"/>
      <c r="R2934" s="4"/>
    </row>
    <row r="2935" spans="1:18" hidden="1">
      <c r="A2935" s="10" t="s">
        <v>4537</v>
      </c>
      <c r="B2935" s="10" t="s">
        <v>4537</v>
      </c>
      <c r="C2935" s="4" t="s">
        <v>4532</v>
      </c>
      <c r="D2935" s="4" t="s">
        <v>20</v>
      </c>
      <c r="E2935" s="4" t="s">
        <v>1564</v>
      </c>
      <c r="F2935" s="4">
        <v>0.44600000000000001</v>
      </c>
      <c r="G2935" s="4">
        <v>30</v>
      </c>
      <c r="H2935" s="4" t="s">
        <v>22</v>
      </c>
      <c r="I2935" s="15">
        <v>0</v>
      </c>
      <c r="J2935" s="3">
        <v>0</v>
      </c>
      <c r="K2935" s="3">
        <v>0</v>
      </c>
      <c r="L2935" s="3">
        <v>0</v>
      </c>
      <c r="M2935" s="3"/>
      <c r="N2935" s="3"/>
      <c r="O2935" s="3"/>
      <c r="P2935" s="3"/>
      <c r="Q2935" s="4"/>
      <c r="R2935" s="4"/>
    </row>
    <row r="2936" spans="1:18" hidden="1">
      <c r="A2936" s="10" t="s">
        <v>4538</v>
      </c>
      <c r="B2936" s="10"/>
      <c r="C2936" s="4" t="s">
        <v>4539</v>
      </c>
      <c r="D2936" s="4" t="s">
        <v>20</v>
      </c>
      <c r="E2936" s="4" t="s">
        <v>432</v>
      </c>
      <c r="F2936" s="4">
        <v>4.74</v>
      </c>
      <c r="G2936" s="4">
        <v>4</v>
      </c>
      <c r="H2936" s="4" t="s">
        <v>22</v>
      </c>
      <c r="I2936" s="15">
        <v>149600</v>
      </c>
      <c r="J2936" s="3">
        <v>170200</v>
      </c>
      <c r="K2936" s="3">
        <v>157800</v>
      </c>
      <c r="L2936" s="3">
        <v>179100</v>
      </c>
      <c r="M2936" s="3"/>
      <c r="N2936" s="3"/>
      <c r="O2936" s="11">
        <v>180500</v>
      </c>
      <c r="P2936" s="11">
        <v>199700</v>
      </c>
      <c r="Q2936" s="11">
        <v>189500</v>
      </c>
      <c r="R2936" s="4">
        <v>209200</v>
      </c>
    </row>
    <row r="2937" spans="1:18" hidden="1">
      <c r="A2937" s="10" t="s">
        <v>4540</v>
      </c>
      <c r="B2937" s="10"/>
      <c r="C2937" s="4" t="s">
        <v>4541</v>
      </c>
      <c r="D2937" s="4" t="s">
        <v>20</v>
      </c>
      <c r="E2937" s="4" t="s">
        <v>432</v>
      </c>
      <c r="F2937" s="4">
        <v>4.74</v>
      </c>
      <c r="G2937" s="4">
        <v>4</v>
      </c>
      <c r="H2937" s="4" t="s">
        <v>22</v>
      </c>
      <c r="I2937" s="15">
        <v>149600</v>
      </c>
      <c r="J2937" s="3">
        <v>170200</v>
      </c>
      <c r="K2937" s="3">
        <v>157800</v>
      </c>
      <c r="L2937" s="3">
        <v>179100</v>
      </c>
      <c r="M2937" s="3"/>
      <c r="N2937" s="3"/>
      <c r="O2937" s="11">
        <v>180500</v>
      </c>
      <c r="P2937" s="11">
        <v>199700</v>
      </c>
      <c r="Q2937" s="11">
        <v>189500</v>
      </c>
      <c r="R2937" s="4">
        <v>209200</v>
      </c>
    </row>
    <row r="2938" spans="1:18" hidden="1">
      <c r="A2938" s="10" t="s">
        <v>4542</v>
      </c>
      <c r="B2938" s="10"/>
      <c r="C2938" s="4" t="s">
        <v>4543</v>
      </c>
      <c r="D2938" s="4" t="s">
        <v>20</v>
      </c>
      <c r="E2938" s="4" t="s">
        <v>432</v>
      </c>
      <c r="F2938" s="4">
        <v>4.74</v>
      </c>
      <c r="G2938" s="4">
        <v>4</v>
      </c>
      <c r="H2938" s="4" t="s">
        <v>22</v>
      </c>
      <c r="I2938" s="15">
        <v>149600</v>
      </c>
      <c r="J2938" s="3">
        <v>170200</v>
      </c>
      <c r="K2938" s="3">
        <v>157800</v>
      </c>
      <c r="L2938" s="3">
        <v>179100</v>
      </c>
      <c r="M2938" s="3"/>
      <c r="N2938" s="3"/>
      <c r="O2938" s="11">
        <v>180500</v>
      </c>
      <c r="P2938" s="11">
        <v>199700</v>
      </c>
      <c r="Q2938" s="11">
        <v>189500</v>
      </c>
      <c r="R2938" s="4">
        <v>209200</v>
      </c>
    </row>
    <row r="2939" spans="1:18" hidden="1">
      <c r="A2939" s="10" t="s">
        <v>4544</v>
      </c>
      <c r="B2939" s="10"/>
      <c r="C2939" s="4" t="s">
        <v>4545</v>
      </c>
      <c r="D2939" s="4" t="s">
        <v>20</v>
      </c>
      <c r="E2939" s="4" t="s">
        <v>432</v>
      </c>
      <c r="F2939" s="4">
        <v>4.74</v>
      </c>
      <c r="G2939" s="4">
        <v>4</v>
      </c>
      <c r="H2939" s="4" t="s">
        <v>22</v>
      </c>
      <c r="I2939" s="15">
        <v>149600</v>
      </c>
      <c r="J2939" s="3">
        <v>170200</v>
      </c>
      <c r="K2939" s="3">
        <v>157800</v>
      </c>
      <c r="L2939" s="3">
        <v>179100</v>
      </c>
      <c r="M2939" s="3"/>
      <c r="N2939" s="3"/>
      <c r="O2939" s="11">
        <v>180500</v>
      </c>
      <c r="P2939" s="11">
        <v>199700</v>
      </c>
      <c r="Q2939" s="11">
        <v>189500</v>
      </c>
      <c r="R2939" s="4">
        <v>209200</v>
      </c>
    </row>
    <row r="2940" spans="1:18" hidden="1">
      <c r="A2940" s="10" t="s">
        <v>4546</v>
      </c>
      <c r="B2940" s="10"/>
      <c r="C2940" s="4" t="s">
        <v>4547</v>
      </c>
      <c r="D2940" s="4" t="s">
        <v>20</v>
      </c>
      <c r="E2940" s="4" t="s">
        <v>432</v>
      </c>
      <c r="F2940" s="4">
        <v>4.74</v>
      </c>
      <c r="G2940" s="4">
        <v>4</v>
      </c>
      <c r="H2940" s="4" t="s">
        <v>22</v>
      </c>
      <c r="I2940" s="15">
        <v>149600</v>
      </c>
      <c r="J2940" s="3">
        <v>170200</v>
      </c>
      <c r="K2940" s="3">
        <v>157800</v>
      </c>
      <c r="L2940" s="3">
        <v>179100</v>
      </c>
      <c r="M2940" s="3"/>
      <c r="N2940" s="3"/>
      <c r="O2940" s="11">
        <v>180500</v>
      </c>
      <c r="P2940" s="11">
        <v>199700</v>
      </c>
      <c r="Q2940" s="11">
        <v>189500</v>
      </c>
      <c r="R2940" s="4">
        <v>209200</v>
      </c>
    </row>
    <row r="2941" spans="1:18" hidden="1">
      <c r="A2941" s="10" t="s">
        <v>4548</v>
      </c>
      <c r="B2941" s="10"/>
      <c r="C2941" s="4" t="s">
        <v>4549</v>
      </c>
      <c r="D2941" s="4" t="s">
        <v>20</v>
      </c>
      <c r="E2941" s="4" t="s">
        <v>432</v>
      </c>
      <c r="F2941" s="4">
        <v>4.74</v>
      </c>
      <c r="G2941" s="4">
        <v>4</v>
      </c>
      <c r="H2941" s="4" t="s">
        <v>22</v>
      </c>
      <c r="I2941" s="15">
        <v>149600</v>
      </c>
      <c r="J2941" s="3">
        <v>170200</v>
      </c>
      <c r="K2941" s="3">
        <v>157800</v>
      </c>
      <c r="L2941" s="3">
        <v>179100</v>
      </c>
      <c r="M2941" s="3"/>
      <c r="N2941" s="3"/>
      <c r="O2941" s="11">
        <v>180500</v>
      </c>
      <c r="P2941" s="11">
        <v>199700</v>
      </c>
      <c r="Q2941" s="11">
        <v>189500</v>
      </c>
      <c r="R2941" s="4">
        <v>209200</v>
      </c>
    </row>
    <row r="2942" spans="1:18" hidden="1">
      <c r="A2942" s="10" t="s">
        <v>4550</v>
      </c>
      <c r="B2942" s="10"/>
      <c r="C2942" s="4" t="s">
        <v>4551</v>
      </c>
      <c r="D2942" s="4" t="s">
        <v>20</v>
      </c>
      <c r="E2942" s="4" t="s">
        <v>432</v>
      </c>
      <c r="F2942" s="4">
        <v>4.74</v>
      </c>
      <c r="G2942" s="4">
        <v>4</v>
      </c>
      <c r="H2942" s="4" t="s">
        <v>22</v>
      </c>
      <c r="I2942" s="15">
        <v>149600</v>
      </c>
      <c r="J2942" s="3">
        <v>170200</v>
      </c>
      <c r="K2942" s="3">
        <v>157800</v>
      </c>
      <c r="L2942" s="3">
        <v>179100</v>
      </c>
      <c r="M2942" s="3"/>
      <c r="N2942" s="3"/>
      <c r="O2942" s="11">
        <v>180500</v>
      </c>
      <c r="P2942" s="11">
        <v>199700</v>
      </c>
      <c r="Q2942" s="11">
        <v>189500</v>
      </c>
      <c r="R2942" s="4">
        <v>209200</v>
      </c>
    </row>
    <row r="2943" spans="1:18" hidden="1">
      <c r="A2943" s="10" t="s">
        <v>4552</v>
      </c>
      <c r="B2943" s="10"/>
      <c r="C2943" s="4" t="s">
        <v>4553</v>
      </c>
      <c r="D2943" s="4" t="s">
        <v>20</v>
      </c>
      <c r="E2943" s="4" t="s">
        <v>432</v>
      </c>
      <c r="F2943" s="4">
        <v>4.74</v>
      </c>
      <c r="G2943" s="4">
        <v>4</v>
      </c>
      <c r="H2943" s="4" t="s">
        <v>22</v>
      </c>
      <c r="I2943" s="15">
        <v>149600</v>
      </c>
      <c r="J2943" s="3">
        <v>170200</v>
      </c>
      <c r="K2943" s="3">
        <v>157800</v>
      </c>
      <c r="L2943" s="3">
        <v>179100</v>
      </c>
      <c r="M2943" s="3"/>
      <c r="N2943" s="3"/>
      <c r="O2943" s="11">
        <v>180500</v>
      </c>
      <c r="P2943" s="11">
        <v>199700</v>
      </c>
      <c r="Q2943" s="11">
        <v>189500</v>
      </c>
      <c r="R2943" s="4">
        <v>209200</v>
      </c>
    </row>
    <row r="2944" spans="1:18" hidden="1">
      <c r="A2944" s="10" t="s">
        <v>4554</v>
      </c>
      <c r="B2944" s="10"/>
      <c r="C2944" s="4" t="s">
        <v>4555</v>
      </c>
      <c r="D2944" s="4" t="s">
        <v>20</v>
      </c>
      <c r="E2944" s="4" t="s">
        <v>432</v>
      </c>
      <c r="F2944" s="4">
        <v>4.74</v>
      </c>
      <c r="G2944" s="4">
        <v>4</v>
      </c>
      <c r="H2944" s="4" t="s">
        <v>22</v>
      </c>
      <c r="I2944" s="15">
        <v>149600</v>
      </c>
      <c r="J2944" s="3">
        <v>170200</v>
      </c>
      <c r="K2944" s="3">
        <v>157800</v>
      </c>
      <c r="L2944" s="3">
        <v>179100</v>
      </c>
      <c r="M2944" s="3"/>
      <c r="N2944" s="3"/>
      <c r="O2944" s="11">
        <v>180500</v>
      </c>
      <c r="P2944" s="11">
        <v>199700</v>
      </c>
      <c r="Q2944" s="11">
        <v>189500</v>
      </c>
      <c r="R2944" s="4">
        <v>209200</v>
      </c>
    </row>
    <row r="2945" spans="1:18" hidden="1">
      <c r="A2945" s="10" t="s">
        <v>4556</v>
      </c>
      <c r="B2945" s="10"/>
      <c r="C2945" s="4" t="s">
        <v>4539</v>
      </c>
      <c r="D2945" s="4" t="s">
        <v>20</v>
      </c>
      <c r="E2945" s="4" t="s">
        <v>637</v>
      </c>
      <c r="F2945" s="4">
        <v>23.02</v>
      </c>
      <c r="G2945" s="4">
        <v>1</v>
      </c>
      <c r="H2945" s="4" t="s">
        <v>147</v>
      </c>
      <c r="I2945" s="15">
        <v>732500</v>
      </c>
      <c r="J2945" s="3">
        <v>833300</v>
      </c>
      <c r="K2945" s="3">
        <v>772800</v>
      </c>
      <c r="L2945" s="3">
        <v>876800</v>
      </c>
      <c r="M2945" s="3"/>
      <c r="N2945" s="3"/>
      <c r="O2945" s="11">
        <v>884100</v>
      </c>
      <c r="P2945" s="11">
        <v>977200</v>
      </c>
      <c r="Q2945" s="11">
        <v>928300</v>
      </c>
      <c r="R2945" s="4">
        <v>1023700</v>
      </c>
    </row>
    <row r="2946" spans="1:18" hidden="1">
      <c r="A2946" s="10" t="s">
        <v>4557</v>
      </c>
      <c r="B2946" s="10"/>
      <c r="C2946" s="4" t="s">
        <v>4558</v>
      </c>
      <c r="D2946" s="4" t="s">
        <v>20</v>
      </c>
      <c r="E2946" s="4" t="s">
        <v>637</v>
      </c>
      <c r="F2946" s="4">
        <v>23.02</v>
      </c>
      <c r="G2946" s="4">
        <v>1</v>
      </c>
      <c r="H2946" s="4" t="s">
        <v>147</v>
      </c>
      <c r="I2946" s="15">
        <v>732500</v>
      </c>
      <c r="J2946" s="3">
        <v>833300</v>
      </c>
      <c r="K2946" s="3">
        <v>772800</v>
      </c>
      <c r="L2946" s="3">
        <v>876800</v>
      </c>
      <c r="M2946" s="3"/>
      <c r="N2946" s="3"/>
      <c r="O2946" s="11">
        <v>884100</v>
      </c>
      <c r="P2946" s="11">
        <v>977200</v>
      </c>
      <c r="Q2946" s="11">
        <v>928300</v>
      </c>
      <c r="R2946" s="4">
        <v>1023700</v>
      </c>
    </row>
    <row r="2947" spans="1:18" hidden="1">
      <c r="A2947" s="10" t="s">
        <v>4559</v>
      </c>
      <c r="B2947" s="10"/>
      <c r="C2947" s="4" t="s">
        <v>4560</v>
      </c>
      <c r="D2947" s="4" t="s">
        <v>20</v>
      </c>
      <c r="E2947" s="4" t="s">
        <v>637</v>
      </c>
      <c r="F2947" s="4">
        <v>23.02</v>
      </c>
      <c r="G2947" s="4">
        <v>1</v>
      </c>
      <c r="H2947" s="4" t="s">
        <v>147</v>
      </c>
      <c r="I2947" s="15">
        <v>732500</v>
      </c>
      <c r="J2947" s="3">
        <v>833300</v>
      </c>
      <c r="K2947" s="3">
        <v>772800</v>
      </c>
      <c r="L2947" s="3">
        <v>876800</v>
      </c>
      <c r="M2947" s="3"/>
      <c r="N2947" s="3"/>
      <c r="O2947" s="11">
        <v>884100</v>
      </c>
      <c r="P2947" s="11">
        <v>977200</v>
      </c>
      <c r="Q2947" s="11">
        <v>928300</v>
      </c>
      <c r="R2947" s="4">
        <v>1023700</v>
      </c>
    </row>
    <row r="2948" spans="1:18" hidden="1">
      <c r="A2948" s="10" t="s">
        <v>4561</v>
      </c>
      <c r="B2948" s="10"/>
      <c r="C2948" s="4" t="s">
        <v>4545</v>
      </c>
      <c r="D2948" s="4" t="s">
        <v>20</v>
      </c>
      <c r="E2948" s="4" t="s">
        <v>637</v>
      </c>
      <c r="F2948" s="4">
        <v>23.02</v>
      </c>
      <c r="G2948" s="4">
        <v>1</v>
      </c>
      <c r="H2948" s="4" t="s">
        <v>147</v>
      </c>
      <c r="I2948" s="15">
        <v>732500</v>
      </c>
      <c r="J2948" s="3">
        <v>833300</v>
      </c>
      <c r="K2948" s="3">
        <v>772800</v>
      </c>
      <c r="L2948" s="3">
        <v>876800</v>
      </c>
      <c r="M2948" s="3"/>
      <c r="N2948" s="3"/>
      <c r="O2948" s="11">
        <v>884100</v>
      </c>
      <c r="P2948" s="11">
        <v>977200</v>
      </c>
      <c r="Q2948" s="11">
        <v>928300</v>
      </c>
      <c r="R2948" s="4">
        <v>1023700</v>
      </c>
    </row>
    <row r="2949" spans="1:18" hidden="1">
      <c r="A2949" s="10" t="s">
        <v>4562</v>
      </c>
      <c r="B2949" s="10"/>
      <c r="C2949" s="4" t="s">
        <v>4547</v>
      </c>
      <c r="D2949" s="4" t="s">
        <v>20</v>
      </c>
      <c r="E2949" s="4" t="s">
        <v>637</v>
      </c>
      <c r="F2949" s="4">
        <v>23.02</v>
      </c>
      <c r="G2949" s="4">
        <v>1</v>
      </c>
      <c r="H2949" s="4" t="s">
        <v>147</v>
      </c>
      <c r="I2949" s="15">
        <v>732500</v>
      </c>
      <c r="J2949" s="3">
        <v>833300</v>
      </c>
      <c r="K2949" s="3">
        <v>772800</v>
      </c>
      <c r="L2949" s="3">
        <v>876800</v>
      </c>
      <c r="M2949" s="3"/>
      <c r="N2949" s="3"/>
      <c r="O2949" s="11">
        <v>884100</v>
      </c>
      <c r="P2949" s="11">
        <v>977200</v>
      </c>
      <c r="Q2949" s="11">
        <v>928300</v>
      </c>
      <c r="R2949" s="4">
        <v>1023700</v>
      </c>
    </row>
    <row r="2950" spans="1:18" hidden="1">
      <c r="A2950" s="10" t="s">
        <v>4563</v>
      </c>
      <c r="B2950" s="10"/>
      <c r="C2950" s="4" t="s">
        <v>4564</v>
      </c>
      <c r="D2950" s="4" t="s">
        <v>20</v>
      </c>
      <c r="E2950" s="4" t="s">
        <v>637</v>
      </c>
      <c r="F2950" s="4">
        <v>23.02</v>
      </c>
      <c r="G2950" s="4">
        <v>1</v>
      </c>
      <c r="H2950" s="4" t="s">
        <v>147</v>
      </c>
      <c r="I2950" s="15">
        <v>732500</v>
      </c>
      <c r="J2950" s="3">
        <v>833300</v>
      </c>
      <c r="K2950" s="3">
        <v>772800</v>
      </c>
      <c r="L2950" s="3">
        <v>876800</v>
      </c>
      <c r="M2950" s="3"/>
      <c r="N2950" s="3"/>
      <c r="O2950" s="11">
        <v>884100</v>
      </c>
      <c r="P2950" s="11">
        <v>977200</v>
      </c>
      <c r="Q2950" s="11">
        <v>928300</v>
      </c>
      <c r="R2950" s="4">
        <v>1023700</v>
      </c>
    </row>
    <row r="2951" spans="1:18" hidden="1">
      <c r="A2951" s="10" t="s">
        <v>4565</v>
      </c>
      <c r="B2951" s="10"/>
      <c r="C2951" s="4" t="s">
        <v>4551</v>
      </c>
      <c r="D2951" s="4" t="s">
        <v>20</v>
      </c>
      <c r="E2951" s="4" t="s">
        <v>637</v>
      </c>
      <c r="F2951" s="4">
        <v>23.02</v>
      </c>
      <c r="G2951" s="4">
        <v>1</v>
      </c>
      <c r="H2951" s="4" t="s">
        <v>147</v>
      </c>
      <c r="I2951" s="15">
        <v>732500</v>
      </c>
      <c r="J2951" s="3">
        <v>833300</v>
      </c>
      <c r="K2951" s="3">
        <v>772800</v>
      </c>
      <c r="L2951" s="3">
        <v>876800</v>
      </c>
      <c r="M2951" s="3"/>
      <c r="N2951" s="3"/>
      <c r="O2951" s="11">
        <v>884100</v>
      </c>
      <c r="P2951" s="11">
        <v>977200</v>
      </c>
      <c r="Q2951" s="11">
        <v>928300</v>
      </c>
      <c r="R2951" s="4">
        <v>1023700</v>
      </c>
    </row>
    <row r="2952" spans="1:18" hidden="1">
      <c r="A2952" s="10" t="s">
        <v>4566</v>
      </c>
      <c r="B2952" s="10"/>
      <c r="C2952" s="4" t="s">
        <v>4567</v>
      </c>
      <c r="D2952" s="4" t="s">
        <v>20</v>
      </c>
      <c r="E2952" s="4" t="s">
        <v>637</v>
      </c>
      <c r="F2952" s="4">
        <v>23.02</v>
      </c>
      <c r="G2952" s="4">
        <v>1</v>
      </c>
      <c r="H2952" s="4" t="s">
        <v>147</v>
      </c>
      <c r="I2952" s="15">
        <v>732500</v>
      </c>
      <c r="J2952" s="3">
        <v>833300</v>
      </c>
      <c r="K2952" s="3">
        <v>772800</v>
      </c>
      <c r="L2952" s="3">
        <v>876800</v>
      </c>
      <c r="M2952" s="3"/>
      <c r="N2952" s="3"/>
      <c r="O2952" s="11">
        <v>884100</v>
      </c>
      <c r="P2952" s="11">
        <v>977200</v>
      </c>
      <c r="Q2952" s="11">
        <v>928300</v>
      </c>
      <c r="R2952" s="4">
        <v>1023700</v>
      </c>
    </row>
    <row r="2953" spans="1:18" hidden="1">
      <c r="A2953" s="10" t="s">
        <v>4568</v>
      </c>
      <c r="B2953" s="10"/>
      <c r="C2953" s="4" t="s">
        <v>4555</v>
      </c>
      <c r="D2953" s="4" t="s">
        <v>20</v>
      </c>
      <c r="E2953" s="4" t="s">
        <v>637</v>
      </c>
      <c r="F2953" s="4">
        <v>23.02</v>
      </c>
      <c r="G2953" s="4">
        <v>1</v>
      </c>
      <c r="H2953" s="4" t="s">
        <v>147</v>
      </c>
      <c r="I2953" s="15">
        <v>732500</v>
      </c>
      <c r="J2953" s="3">
        <v>833300</v>
      </c>
      <c r="K2953" s="3">
        <v>772800</v>
      </c>
      <c r="L2953" s="3">
        <v>876800</v>
      </c>
      <c r="M2953" s="3"/>
      <c r="N2953" s="3"/>
      <c r="O2953" s="11">
        <v>884100</v>
      </c>
      <c r="P2953" s="11">
        <v>977200</v>
      </c>
      <c r="Q2953" s="11">
        <v>928300</v>
      </c>
      <c r="R2953" s="4">
        <v>1023700</v>
      </c>
    </row>
    <row r="2954" spans="1:18" hidden="1">
      <c r="A2954" s="10" t="s">
        <v>4569</v>
      </c>
      <c r="B2954" s="10"/>
      <c r="C2954" s="4" t="s">
        <v>4570</v>
      </c>
      <c r="D2954" s="4" t="s">
        <v>20</v>
      </c>
      <c r="E2954" s="4" t="s">
        <v>432</v>
      </c>
      <c r="F2954" s="4">
        <v>5.24</v>
      </c>
      <c r="G2954" s="4">
        <v>4</v>
      </c>
      <c r="H2954" s="4" t="s">
        <v>22</v>
      </c>
      <c r="I2954" s="15">
        <v>65900</v>
      </c>
      <c r="J2954" s="3">
        <v>80000</v>
      </c>
      <c r="K2954" s="3">
        <v>67600</v>
      </c>
      <c r="L2954" s="3">
        <v>81900</v>
      </c>
      <c r="M2954" s="3"/>
      <c r="N2954" s="3"/>
      <c r="O2954" s="11">
        <v>72300</v>
      </c>
      <c r="P2954" s="11">
        <v>87700</v>
      </c>
      <c r="Q2954" s="11">
        <v>75900</v>
      </c>
      <c r="R2954" s="4">
        <v>91600</v>
      </c>
    </row>
    <row r="2955" spans="1:18" hidden="1">
      <c r="A2955" s="10" t="s">
        <v>4571</v>
      </c>
      <c r="B2955" s="10"/>
      <c r="C2955" s="4" t="s">
        <v>4570</v>
      </c>
      <c r="D2955" s="4" t="s">
        <v>20</v>
      </c>
      <c r="E2955" s="4" t="s">
        <v>637</v>
      </c>
      <c r="F2955" s="4">
        <v>26.02</v>
      </c>
      <c r="G2955" s="4">
        <v>1</v>
      </c>
      <c r="H2955" s="4" t="s">
        <v>147</v>
      </c>
      <c r="I2955" s="15">
        <v>320400</v>
      </c>
      <c r="J2955" s="3">
        <v>390000</v>
      </c>
      <c r="K2955" s="3">
        <v>328400</v>
      </c>
      <c r="L2955" s="3">
        <v>398600</v>
      </c>
      <c r="M2955" s="3"/>
      <c r="N2955" s="3"/>
      <c r="O2955" s="11">
        <v>351400</v>
      </c>
      <c r="P2955" s="11">
        <v>426600</v>
      </c>
      <c r="Q2955" s="11">
        <v>369000</v>
      </c>
      <c r="R2955" s="4">
        <v>445200</v>
      </c>
    </row>
    <row r="2956" spans="1:18" hidden="1">
      <c r="A2956" s="10" t="s">
        <v>4572</v>
      </c>
      <c r="B2956" s="10"/>
      <c r="C2956" s="4" t="s">
        <v>4573</v>
      </c>
      <c r="D2956" s="4" t="s">
        <v>20</v>
      </c>
      <c r="E2956" s="4" t="s">
        <v>21</v>
      </c>
      <c r="F2956" s="4">
        <v>0.93</v>
      </c>
      <c r="G2956" s="4">
        <v>24</v>
      </c>
      <c r="H2956" s="4" t="s">
        <v>22</v>
      </c>
      <c r="I2956" s="15">
        <v>58200</v>
      </c>
      <c r="J2956" s="3"/>
      <c r="K2956" s="4"/>
      <c r="L2956" s="4"/>
      <c r="M2956" s="3"/>
      <c r="N2956" s="3"/>
      <c r="O2956" s="3"/>
      <c r="P2956" s="3"/>
      <c r="Q2956" s="4"/>
      <c r="R2956" s="4"/>
    </row>
    <row r="2957" spans="1:18" hidden="1">
      <c r="A2957" s="10" t="s">
        <v>4574</v>
      </c>
      <c r="B2957" s="10"/>
      <c r="C2957" s="4" t="s">
        <v>4573</v>
      </c>
      <c r="D2957" s="4" t="s">
        <v>20</v>
      </c>
      <c r="E2957" s="4" t="s">
        <v>2244</v>
      </c>
      <c r="F2957" s="4">
        <v>0.499</v>
      </c>
      <c r="G2957" s="4">
        <v>36</v>
      </c>
      <c r="H2957" s="4" t="s">
        <v>22</v>
      </c>
      <c r="I2957" s="15">
        <v>37600</v>
      </c>
      <c r="J2957" s="3"/>
      <c r="K2957" s="4"/>
      <c r="L2957" s="4"/>
      <c r="M2957" s="3"/>
      <c r="N2957" s="3"/>
      <c r="O2957" s="3"/>
      <c r="P2957" s="3"/>
      <c r="Q2957" s="4"/>
      <c r="R2957" s="4"/>
    </row>
    <row r="2958" spans="1:18" hidden="1">
      <c r="A2958" s="10" t="s">
        <v>4575</v>
      </c>
      <c r="B2958" s="10"/>
      <c r="C2958" s="4" t="s">
        <v>4576</v>
      </c>
      <c r="D2958" s="4" t="s">
        <v>84</v>
      </c>
      <c r="E2958" s="4" t="s">
        <v>142</v>
      </c>
      <c r="F2958" s="4">
        <v>4.1900000000000004</v>
      </c>
      <c r="G2958" s="4">
        <v>4</v>
      </c>
      <c r="H2958" s="4" t="s">
        <v>22</v>
      </c>
      <c r="I2958" s="15">
        <v>101500</v>
      </c>
      <c r="J2958" s="3"/>
      <c r="K2958" s="4"/>
      <c r="L2958" s="4"/>
      <c r="M2958" s="3"/>
      <c r="N2958" s="3"/>
      <c r="O2958" s="3"/>
      <c r="P2958" s="3"/>
      <c r="Q2958" s="4"/>
      <c r="R2958" s="4"/>
    </row>
    <row r="2959" spans="1:18" hidden="1">
      <c r="A2959" s="10" t="s">
        <v>4577</v>
      </c>
      <c r="B2959" s="10"/>
      <c r="C2959" s="4" t="s">
        <v>4578</v>
      </c>
      <c r="D2959" s="4" t="s">
        <v>84</v>
      </c>
      <c r="E2959" s="4" t="s">
        <v>142</v>
      </c>
      <c r="F2959" s="4">
        <v>4.1900000000000004</v>
      </c>
      <c r="G2959" s="4">
        <v>4</v>
      </c>
      <c r="H2959" s="4" t="s">
        <v>22</v>
      </c>
      <c r="I2959" s="15">
        <v>101500</v>
      </c>
      <c r="J2959" s="3"/>
      <c r="K2959" s="4"/>
      <c r="L2959" s="4"/>
      <c r="M2959" s="3"/>
      <c r="N2959" s="3"/>
      <c r="O2959" s="3"/>
      <c r="P2959" s="3"/>
      <c r="Q2959" s="4"/>
      <c r="R2959" s="4"/>
    </row>
    <row r="2960" spans="1:18" hidden="1">
      <c r="A2960" s="10" t="s">
        <v>4579</v>
      </c>
      <c r="B2960" s="10"/>
      <c r="C2960" s="4" t="s">
        <v>4580</v>
      </c>
      <c r="D2960" s="4" t="s">
        <v>84</v>
      </c>
      <c r="E2960" s="4" t="s">
        <v>142</v>
      </c>
      <c r="F2960" s="4">
        <v>4.3630000000000004</v>
      </c>
      <c r="G2960" s="4">
        <v>4</v>
      </c>
      <c r="H2960" s="4" t="s">
        <v>22</v>
      </c>
      <c r="I2960" s="15">
        <v>101500</v>
      </c>
      <c r="J2960" s="3"/>
      <c r="K2960" s="4"/>
      <c r="L2960" s="4"/>
      <c r="M2960" s="3"/>
      <c r="N2960" s="3"/>
      <c r="O2960" s="3"/>
      <c r="P2960" s="3"/>
      <c r="Q2960" s="4"/>
      <c r="R2960" s="4"/>
    </row>
    <row r="2961" spans="1:18" hidden="1">
      <c r="A2961" s="10" t="s">
        <v>4581</v>
      </c>
      <c r="B2961" s="10"/>
      <c r="C2961" s="4" t="s">
        <v>4582</v>
      </c>
      <c r="D2961" s="4" t="s">
        <v>84</v>
      </c>
      <c r="E2961" s="4" t="s">
        <v>142</v>
      </c>
      <c r="F2961" s="4">
        <v>4.1900000000000004</v>
      </c>
      <c r="G2961" s="4">
        <v>4</v>
      </c>
      <c r="H2961" s="4" t="s">
        <v>22</v>
      </c>
      <c r="I2961" s="15">
        <v>101500</v>
      </c>
      <c r="J2961" s="3"/>
      <c r="K2961" s="4"/>
      <c r="L2961" s="4"/>
      <c r="M2961" s="3"/>
      <c r="N2961" s="3"/>
      <c r="O2961" s="3"/>
      <c r="P2961" s="3"/>
      <c r="Q2961" s="4"/>
      <c r="R2961" s="4"/>
    </row>
    <row r="2962" spans="1:18" hidden="1">
      <c r="A2962" s="10" t="s">
        <v>4583</v>
      </c>
      <c r="B2962" s="10"/>
      <c r="C2962" s="4" t="s">
        <v>4584</v>
      </c>
      <c r="D2962" s="4" t="s">
        <v>84</v>
      </c>
      <c r="E2962" s="4" t="s">
        <v>142</v>
      </c>
      <c r="F2962" s="4">
        <v>4.4379999999999997</v>
      </c>
      <c r="G2962" s="4">
        <v>4</v>
      </c>
      <c r="H2962" s="4" t="s">
        <v>22</v>
      </c>
      <c r="I2962" s="15">
        <v>101500</v>
      </c>
      <c r="J2962" s="3"/>
      <c r="K2962" s="4"/>
      <c r="L2962" s="4"/>
      <c r="M2962" s="3"/>
      <c r="N2962" s="3"/>
      <c r="O2962" s="3"/>
      <c r="P2962" s="3"/>
      <c r="Q2962" s="4"/>
      <c r="R2962" s="4"/>
    </row>
    <row r="2963" spans="1:18" hidden="1">
      <c r="A2963" s="10" t="s">
        <v>4585</v>
      </c>
      <c r="B2963" s="10"/>
      <c r="C2963" s="4" t="s">
        <v>4586</v>
      </c>
      <c r="D2963" s="4" t="s">
        <v>84</v>
      </c>
      <c r="E2963" s="4" t="s">
        <v>142</v>
      </c>
      <c r="F2963" s="4">
        <v>4.1900000000000004</v>
      </c>
      <c r="G2963" s="4">
        <v>4</v>
      </c>
      <c r="H2963" s="4" t="s">
        <v>22</v>
      </c>
      <c r="I2963" s="15">
        <v>101500</v>
      </c>
      <c r="J2963" s="3"/>
      <c r="K2963" s="4"/>
      <c r="L2963" s="4"/>
      <c r="M2963" s="3"/>
      <c r="N2963" s="3"/>
      <c r="O2963" s="3"/>
      <c r="P2963" s="3"/>
      <c r="Q2963" s="4"/>
      <c r="R2963" s="4"/>
    </row>
    <row r="2964" spans="1:18" hidden="1">
      <c r="A2964" s="10" t="s">
        <v>4587</v>
      </c>
      <c r="B2964" s="10"/>
      <c r="C2964" s="4" t="s">
        <v>4588</v>
      </c>
      <c r="D2964" s="4" t="s">
        <v>84</v>
      </c>
      <c r="E2964" s="4" t="s">
        <v>142</v>
      </c>
      <c r="F2964" s="4">
        <v>4.1900000000000004</v>
      </c>
      <c r="G2964" s="4">
        <v>4</v>
      </c>
      <c r="H2964" s="4" t="s">
        <v>22</v>
      </c>
      <c r="I2964" s="15">
        <v>101500</v>
      </c>
      <c r="J2964" s="3"/>
      <c r="K2964" s="4"/>
      <c r="L2964" s="4"/>
      <c r="M2964" s="3"/>
      <c r="N2964" s="3"/>
      <c r="O2964" s="3"/>
      <c r="P2964" s="3"/>
      <c r="Q2964" s="4"/>
      <c r="R2964" s="4"/>
    </row>
    <row r="2965" spans="1:18" hidden="1">
      <c r="A2965" s="10" t="s">
        <v>4589</v>
      </c>
      <c r="B2965" s="10"/>
      <c r="C2965" s="4" t="s">
        <v>4590</v>
      </c>
      <c r="D2965" s="4" t="s">
        <v>84</v>
      </c>
      <c r="E2965" s="4" t="s">
        <v>142</v>
      </c>
      <c r="F2965" s="4">
        <v>4.1900000000000004</v>
      </c>
      <c r="G2965" s="4">
        <v>4</v>
      </c>
      <c r="H2965" s="4" t="s">
        <v>22</v>
      </c>
      <c r="I2965" s="15">
        <v>101500</v>
      </c>
      <c r="J2965" s="3"/>
      <c r="K2965" s="4"/>
      <c r="L2965" s="4"/>
      <c r="M2965" s="3"/>
      <c r="N2965" s="3"/>
      <c r="O2965" s="3"/>
      <c r="P2965" s="3"/>
      <c r="Q2965" s="4"/>
      <c r="R2965" s="4"/>
    </row>
    <row r="2966" spans="1:18" hidden="1">
      <c r="A2966" s="10" t="s">
        <v>4591</v>
      </c>
      <c r="B2966" s="10"/>
      <c r="C2966" s="4" t="s">
        <v>4592</v>
      </c>
      <c r="D2966" s="4" t="s">
        <v>84</v>
      </c>
      <c r="E2966" s="4" t="s">
        <v>142</v>
      </c>
      <c r="F2966" s="4">
        <v>4.1900000000000004</v>
      </c>
      <c r="G2966" s="4">
        <v>4</v>
      </c>
      <c r="H2966" s="4" t="s">
        <v>22</v>
      </c>
      <c r="I2966" s="15">
        <v>101500</v>
      </c>
      <c r="J2966" s="3"/>
      <c r="K2966" s="4"/>
      <c r="L2966" s="4"/>
      <c r="M2966" s="3"/>
      <c r="N2966" s="3"/>
      <c r="O2966" s="3"/>
      <c r="P2966" s="3"/>
      <c r="Q2966" s="4"/>
      <c r="R2966" s="4"/>
    </row>
    <row r="2967" spans="1:18" hidden="1">
      <c r="A2967" s="10" t="s">
        <v>4593</v>
      </c>
      <c r="B2967" s="10"/>
      <c r="C2967" s="4" t="s">
        <v>4594</v>
      </c>
      <c r="D2967" s="4" t="s">
        <v>84</v>
      </c>
      <c r="E2967" s="4" t="s">
        <v>142</v>
      </c>
      <c r="F2967" s="4">
        <v>4.1900000000000004</v>
      </c>
      <c r="G2967" s="4">
        <v>4</v>
      </c>
      <c r="H2967" s="4" t="s">
        <v>22</v>
      </c>
      <c r="I2967" s="15">
        <v>101500</v>
      </c>
      <c r="J2967" s="3"/>
      <c r="K2967" s="4"/>
      <c r="L2967" s="4"/>
      <c r="M2967" s="3"/>
      <c r="N2967" s="3"/>
      <c r="O2967" s="3"/>
      <c r="P2967" s="3"/>
      <c r="Q2967" s="4"/>
      <c r="R2967" s="4"/>
    </row>
    <row r="2968" spans="1:18" hidden="1">
      <c r="A2968" s="10" t="s">
        <v>4595</v>
      </c>
      <c r="B2968" s="10"/>
      <c r="C2968" s="4" t="s">
        <v>4596</v>
      </c>
      <c r="D2968" s="4" t="s">
        <v>84</v>
      </c>
      <c r="E2968" s="4" t="s">
        <v>142</v>
      </c>
      <c r="F2968" s="4">
        <v>4.3630000000000004</v>
      </c>
      <c r="G2968" s="4">
        <v>4</v>
      </c>
      <c r="H2968" s="4" t="s">
        <v>22</v>
      </c>
      <c r="I2968" s="15">
        <v>101500</v>
      </c>
      <c r="J2968" s="3"/>
      <c r="K2968" s="4"/>
      <c r="L2968" s="4"/>
      <c r="M2968" s="3"/>
      <c r="N2968" s="3"/>
      <c r="O2968" s="3"/>
      <c r="P2968" s="3"/>
      <c r="Q2968" s="4"/>
      <c r="R2968" s="4"/>
    </row>
    <row r="2969" spans="1:18" hidden="1">
      <c r="A2969" s="10" t="s">
        <v>4597</v>
      </c>
      <c r="B2969" s="10"/>
      <c r="C2969" s="4" t="s">
        <v>4598</v>
      </c>
      <c r="D2969" s="4" t="s">
        <v>84</v>
      </c>
      <c r="E2969" s="4" t="s">
        <v>142</v>
      </c>
      <c r="F2969" s="4">
        <v>4.3630000000000004</v>
      </c>
      <c r="G2969" s="4">
        <v>4</v>
      </c>
      <c r="H2969" s="4" t="s">
        <v>22</v>
      </c>
      <c r="I2969" s="15">
        <v>101500</v>
      </c>
      <c r="J2969" s="3"/>
      <c r="K2969" s="4"/>
      <c r="L2969" s="4"/>
      <c r="M2969" s="3"/>
      <c r="N2969" s="3"/>
      <c r="O2969" s="3"/>
      <c r="P2969" s="3"/>
      <c r="Q2969" s="4"/>
      <c r="R2969" s="4"/>
    </row>
    <row r="2970" spans="1:18" hidden="1">
      <c r="A2970" s="10" t="s">
        <v>4599</v>
      </c>
      <c r="B2970" s="10"/>
      <c r="C2970" s="4" t="s">
        <v>4600</v>
      </c>
      <c r="D2970" s="4" t="s">
        <v>84</v>
      </c>
      <c r="E2970" s="4" t="s">
        <v>142</v>
      </c>
      <c r="F2970" s="4">
        <v>4.1900000000000004</v>
      </c>
      <c r="G2970" s="4">
        <v>4</v>
      </c>
      <c r="H2970" s="4" t="s">
        <v>22</v>
      </c>
      <c r="I2970" s="15">
        <v>101500</v>
      </c>
      <c r="J2970" s="3"/>
      <c r="K2970" s="4"/>
      <c r="L2970" s="4"/>
      <c r="M2970" s="3"/>
      <c r="N2970" s="3"/>
      <c r="O2970" s="3"/>
      <c r="P2970" s="3"/>
      <c r="Q2970" s="4"/>
      <c r="R2970" s="4"/>
    </row>
    <row r="2971" spans="1:18" hidden="1">
      <c r="A2971" s="10" t="s">
        <v>4601</v>
      </c>
      <c r="B2971" s="10"/>
      <c r="C2971" s="4" t="s">
        <v>4602</v>
      </c>
      <c r="D2971" s="4" t="s">
        <v>84</v>
      </c>
      <c r="E2971" s="4" t="s">
        <v>142</v>
      </c>
      <c r="F2971" s="4">
        <v>4.1900000000000004</v>
      </c>
      <c r="G2971" s="4">
        <v>4</v>
      </c>
      <c r="H2971" s="4" t="s">
        <v>22</v>
      </c>
      <c r="I2971" s="15">
        <v>101500</v>
      </c>
      <c r="J2971" s="3"/>
      <c r="K2971" s="4"/>
      <c r="L2971" s="4"/>
      <c r="M2971" s="3"/>
      <c r="N2971" s="3"/>
      <c r="O2971" s="3"/>
      <c r="P2971" s="3"/>
      <c r="Q2971" s="4"/>
      <c r="R2971" s="4"/>
    </row>
    <row r="2972" spans="1:18" hidden="1">
      <c r="A2972" s="10" t="s">
        <v>4603</v>
      </c>
      <c r="B2972" s="10"/>
      <c r="C2972" s="4" t="s">
        <v>4604</v>
      </c>
      <c r="D2972" s="4" t="s">
        <v>84</v>
      </c>
      <c r="E2972" s="4" t="s">
        <v>142</v>
      </c>
      <c r="F2972" s="4">
        <v>4.1900000000000004</v>
      </c>
      <c r="G2972" s="4">
        <v>4</v>
      </c>
      <c r="H2972" s="4" t="s">
        <v>22</v>
      </c>
      <c r="I2972" s="15">
        <v>101500</v>
      </c>
      <c r="J2972" s="3"/>
      <c r="K2972" s="4"/>
      <c r="L2972" s="4"/>
      <c r="M2972" s="3"/>
      <c r="N2972" s="3"/>
      <c r="O2972" s="3"/>
      <c r="P2972" s="3"/>
      <c r="Q2972" s="4"/>
      <c r="R2972" s="4"/>
    </row>
    <row r="2973" spans="1:18" hidden="1">
      <c r="A2973" s="10" t="s">
        <v>4605</v>
      </c>
      <c r="B2973" s="10"/>
      <c r="C2973" s="4" t="s">
        <v>4576</v>
      </c>
      <c r="D2973" s="4" t="s">
        <v>84</v>
      </c>
      <c r="E2973" s="4" t="s">
        <v>146</v>
      </c>
      <c r="F2973" s="4">
        <v>21.15</v>
      </c>
      <c r="G2973" s="4">
        <v>1</v>
      </c>
      <c r="H2973" s="4" t="s">
        <v>147</v>
      </c>
      <c r="I2973" s="15">
        <v>459000</v>
      </c>
      <c r="J2973" s="3"/>
      <c r="K2973" s="4"/>
      <c r="L2973" s="4"/>
      <c r="M2973" s="3"/>
      <c r="N2973" s="3"/>
      <c r="O2973" s="3"/>
      <c r="P2973" s="3"/>
      <c r="Q2973" s="4"/>
      <c r="R2973" s="4"/>
    </row>
    <row r="2974" spans="1:18" hidden="1">
      <c r="A2974" s="10" t="s">
        <v>4606</v>
      </c>
      <c r="B2974" s="10"/>
      <c r="C2974" s="4" t="s">
        <v>4578</v>
      </c>
      <c r="D2974" s="4" t="s">
        <v>84</v>
      </c>
      <c r="E2974" s="4" t="s">
        <v>146</v>
      </c>
      <c r="F2974" s="4">
        <v>21.15</v>
      </c>
      <c r="G2974" s="4">
        <v>1</v>
      </c>
      <c r="H2974" s="4" t="s">
        <v>147</v>
      </c>
      <c r="I2974" s="15">
        <v>459000</v>
      </c>
      <c r="J2974" s="3"/>
      <c r="K2974" s="4"/>
      <c r="L2974" s="4"/>
      <c r="M2974" s="3"/>
      <c r="N2974" s="3"/>
      <c r="O2974" s="3"/>
      <c r="P2974" s="3"/>
      <c r="Q2974" s="4"/>
      <c r="R2974" s="4"/>
    </row>
    <row r="2975" spans="1:18" hidden="1">
      <c r="A2975" s="10" t="s">
        <v>4607</v>
      </c>
      <c r="B2975" s="10"/>
      <c r="C2975" s="4" t="s">
        <v>4582</v>
      </c>
      <c r="D2975" s="4" t="s">
        <v>84</v>
      </c>
      <c r="E2975" s="4" t="s">
        <v>146</v>
      </c>
      <c r="F2975" s="4">
        <v>21.15</v>
      </c>
      <c r="G2975" s="4">
        <v>1</v>
      </c>
      <c r="H2975" s="4" t="s">
        <v>147</v>
      </c>
      <c r="I2975" s="15">
        <v>459000</v>
      </c>
      <c r="J2975" s="3"/>
      <c r="K2975" s="4"/>
      <c r="L2975" s="4"/>
      <c r="M2975" s="3"/>
      <c r="N2975" s="3"/>
      <c r="O2975" s="3"/>
      <c r="P2975" s="3"/>
      <c r="Q2975" s="4"/>
      <c r="R2975" s="4"/>
    </row>
    <row r="2976" spans="1:18" hidden="1">
      <c r="A2976" s="10" t="s">
        <v>4608</v>
      </c>
      <c r="B2976" s="10"/>
      <c r="C2976" s="4" t="s">
        <v>4586</v>
      </c>
      <c r="D2976" s="4" t="s">
        <v>84</v>
      </c>
      <c r="E2976" s="4" t="s">
        <v>146</v>
      </c>
      <c r="F2976" s="4">
        <v>21.15</v>
      </c>
      <c r="G2976" s="4">
        <v>1</v>
      </c>
      <c r="H2976" s="4" t="s">
        <v>147</v>
      </c>
      <c r="I2976" s="15">
        <v>459000</v>
      </c>
      <c r="J2976" s="3"/>
      <c r="K2976" s="4"/>
      <c r="L2976" s="4"/>
      <c r="M2976" s="3"/>
      <c r="N2976" s="3"/>
      <c r="O2976" s="3"/>
      <c r="P2976" s="3"/>
      <c r="Q2976" s="4"/>
      <c r="R2976" s="4"/>
    </row>
    <row r="2977" spans="1:18" hidden="1">
      <c r="A2977" s="10" t="s">
        <v>4609</v>
      </c>
      <c r="B2977" s="10"/>
      <c r="C2977" s="4" t="s">
        <v>4588</v>
      </c>
      <c r="D2977" s="4" t="s">
        <v>84</v>
      </c>
      <c r="E2977" s="4" t="s">
        <v>146</v>
      </c>
      <c r="F2977" s="4">
        <v>21.15</v>
      </c>
      <c r="G2977" s="4">
        <v>1</v>
      </c>
      <c r="H2977" s="4" t="s">
        <v>147</v>
      </c>
      <c r="I2977" s="15">
        <v>459000</v>
      </c>
      <c r="J2977" s="3"/>
      <c r="K2977" s="4"/>
      <c r="L2977" s="4"/>
      <c r="M2977" s="3"/>
      <c r="N2977" s="3"/>
      <c r="O2977" s="3"/>
      <c r="P2977" s="3"/>
      <c r="Q2977" s="4"/>
      <c r="R2977" s="4"/>
    </row>
    <row r="2978" spans="1:18" hidden="1">
      <c r="A2978" s="10" t="s">
        <v>4610</v>
      </c>
      <c r="B2978" s="10"/>
      <c r="C2978" s="4" t="s">
        <v>4590</v>
      </c>
      <c r="D2978" s="4" t="s">
        <v>84</v>
      </c>
      <c r="E2978" s="4" t="s">
        <v>146</v>
      </c>
      <c r="F2978" s="4">
        <v>21.15</v>
      </c>
      <c r="G2978" s="4">
        <v>1</v>
      </c>
      <c r="H2978" s="4" t="s">
        <v>147</v>
      </c>
      <c r="I2978" s="15">
        <v>459000</v>
      </c>
      <c r="J2978" s="3"/>
      <c r="K2978" s="4"/>
      <c r="L2978" s="4"/>
      <c r="M2978" s="3"/>
      <c r="N2978" s="3"/>
      <c r="O2978" s="3"/>
      <c r="P2978" s="3"/>
      <c r="Q2978" s="4"/>
      <c r="R2978" s="4"/>
    </row>
    <row r="2979" spans="1:18" hidden="1">
      <c r="A2979" s="10" t="s">
        <v>4611</v>
      </c>
      <c r="B2979" s="10"/>
      <c r="C2979" s="4" t="s">
        <v>4592</v>
      </c>
      <c r="D2979" s="4" t="s">
        <v>84</v>
      </c>
      <c r="E2979" s="4" t="s">
        <v>146</v>
      </c>
      <c r="F2979" s="4">
        <v>21.15</v>
      </c>
      <c r="G2979" s="4">
        <v>1</v>
      </c>
      <c r="H2979" s="4" t="s">
        <v>147</v>
      </c>
      <c r="I2979" s="15">
        <v>459000</v>
      </c>
      <c r="J2979" s="3"/>
      <c r="K2979" s="4"/>
      <c r="L2979" s="4"/>
      <c r="M2979" s="3"/>
      <c r="N2979" s="3"/>
      <c r="O2979" s="3"/>
      <c r="P2979" s="3"/>
      <c r="Q2979" s="4"/>
      <c r="R2979" s="4"/>
    </row>
    <row r="2980" spans="1:18" hidden="1">
      <c r="A2980" s="10" t="s">
        <v>4612</v>
      </c>
      <c r="B2980" s="10"/>
      <c r="C2980" s="4" t="s">
        <v>4594</v>
      </c>
      <c r="D2980" s="4" t="s">
        <v>84</v>
      </c>
      <c r="E2980" s="4" t="s">
        <v>146</v>
      </c>
      <c r="F2980" s="4">
        <v>21.15</v>
      </c>
      <c r="G2980" s="4">
        <v>1</v>
      </c>
      <c r="H2980" s="4" t="s">
        <v>147</v>
      </c>
      <c r="I2980" s="15">
        <v>459000</v>
      </c>
      <c r="J2980" s="3"/>
      <c r="K2980" s="4"/>
      <c r="L2980" s="4"/>
      <c r="M2980" s="3"/>
      <c r="N2980" s="3"/>
      <c r="O2980" s="3"/>
      <c r="P2980" s="3"/>
      <c r="Q2980" s="4"/>
      <c r="R2980" s="4"/>
    </row>
    <row r="2981" spans="1:18" hidden="1">
      <c r="A2981" s="10" t="s">
        <v>4613</v>
      </c>
      <c r="B2981" s="10"/>
      <c r="C2981" s="4" t="s">
        <v>4596</v>
      </c>
      <c r="D2981" s="4" t="s">
        <v>84</v>
      </c>
      <c r="E2981" s="4" t="s">
        <v>146</v>
      </c>
      <c r="F2981" s="4">
        <v>21.15</v>
      </c>
      <c r="G2981" s="4">
        <v>1</v>
      </c>
      <c r="H2981" s="4" t="s">
        <v>147</v>
      </c>
      <c r="I2981" s="15">
        <v>459000</v>
      </c>
      <c r="J2981" s="3"/>
      <c r="K2981" s="4"/>
      <c r="L2981" s="4"/>
      <c r="M2981" s="3"/>
      <c r="N2981" s="3"/>
      <c r="O2981" s="3"/>
      <c r="P2981" s="3"/>
      <c r="Q2981" s="4"/>
      <c r="R2981" s="4"/>
    </row>
    <row r="2982" spans="1:18" hidden="1">
      <c r="A2982" s="10" t="s">
        <v>4614</v>
      </c>
      <c r="B2982" s="10"/>
      <c r="C2982" s="4" t="s">
        <v>4615</v>
      </c>
      <c r="D2982" s="4" t="s">
        <v>84</v>
      </c>
      <c r="E2982" s="4" t="s">
        <v>21</v>
      </c>
      <c r="F2982" s="4">
        <v>1.0529999999999999</v>
      </c>
      <c r="G2982" s="4">
        <v>24</v>
      </c>
      <c r="H2982" s="4" t="s">
        <v>22</v>
      </c>
      <c r="I2982" s="15">
        <v>47300</v>
      </c>
      <c r="J2982" s="3"/>
      <c r="K2982" s="4"/>
      <c r="L2982" s="4"/>
      <c r="M2982" s="3"/>
      <c r="N2982" s="3"/>
      <c r="O2982" s="3"/>
      <c r="P2982" s="3"/>
      <c r="Q2982" s="4"/>
      <c r="R2982" s="4"/>
    </row>
    <row r="2983" spans="1:18" hidden="1">
      <c r="A2983" s="10" t="s">
        <v>4616</v>
      </c>
      <c r="B2983" s="10"/>
      <c r="C2983" s="4" t="s">
        <v>4617</v>
      </c>
      <c r="D2983" s="4" t="s">
        <v>84</v>
      </c>
      <c r="E2983" s="4" t="s">
        <v>21</v>
      </c>
      <c r="F2983" s="4">
        <v>1.0529999999999999</v>
      </c>
      <c r="G2983" s="4">
        <v>24</v>
      </c>
      <c r="H2983" s="4" t="s">
        <v>22</v>
      </c>
      <c r="I2983" s="15">
        <v>44200</v>
      </c>
      <c r="J2983" s="3"/>
      <c r="K2983" s="4"/>
      <c r="L2983" s="4"/>
      <c r="M2983" s="3"/>
      <c r="N2983" s="3"/>
      <c r="O2983" s="3"/>
      <c r="P2983" s="3"/>
      <c r="Q2983" s="4"/>
      <c r="R2983" s="4"/>
    </row>
    <row r="2984" spans="1:18" hidden="1">
      <c r="A2984" s="10" t="s">
        <v>4618</v>
      </c>
      <c r="B2984" s="10"/>
      <c r="C2984" s="4" t="s">
        <v>4619</v>
      </c>
      <c r="D2984" s="4" t="s">
        <v>84</v>
      </c>
      <c r="E2984" s="4" t="s">
        <v>21</v>
      </c>
      <c r="F2984" s="4">
        <v>1.0329999999999999</v>
      </c>
      <c r="G2984" s="4">
        <v>24</v>
      </c>
      <c r="H2984" s="4" t="s">
        <v>22</v>
      </c>
      <c r="I2984" s="15">
        <v>44200</v>
      </c>
      <c r="J2984" s="3"/>
      <c r="K2984" s="4"/>
      <c r="L2984" s="4"/>
      <c r="M2984" s="3"/>
      <c r="N2984" s="3"/>
      <c r="O2984" s="3"/>
      <c r="P2984" s="3"/>
      <c r="Q2984" s="4"/>
      <c r="R2984" s="4"/>
    </row>
    <row r="2985" spans="1:18" hidden="1">
      <c r="A2985" s="10" t="s">
        <v>4620</v>
      </c>
      <c r="B2985" s="10"/>
      <c r="C2985" s="4" t="s">
        <v>4621</v>
      </c>
      <c r="D2985" s="4" t="s">
        <v>84</v>
      </c>
      <c r="E2985" s="4" t="s">
        <v>21</v>
      </c>
      <c r="F2985" s="4">
        <v>1.0529999999999999</v>
      </c>
      <c r="G2985" s="4">
        <v>24</v>
      </c>
      <c r="H2985" s="4" t="s">
        <v>22</v>
      </c>
      <c r="I2985" s="15">
        <v>44200</v>
      </c>
      <c r="J2985" s="3"/>
      <c r="K2985" s="4"/>
      <c r="L2985" s="4"/>
      <c r="M2985" s="3"/>
      <c r="N2985" s="3"/>
      <c r="O2985" s="3"/>
      <c r="P2985" s="3"/>
      <c r="Q2985" s="4"/>
      <c r="R2985" s="4"/>
    </row>
    <row r="2986" spans="1:18" hidden="1">
      <c r="A2986" s="10" t="s">
        <v>4622</v>
      </c>
      <c r="B2986" s="10"/>
      <c r="C2986" s="4" t="s">
        <v>4617</v>
      </c>
      <c r="D2986" s="4" t="s">
        <v>84</v>
      </c>
      <c r="E2986" s="4" t="s">
        <v>432</v>
      </c>
      <c r="F2986" s="4">
        <v>5.0979999999999999</v>
      </c>
      <c r="G2986" s="4">
        <v>4</v>
      </c>
      <c r="H2986" s="4" t="s">
        <v>22</v>
      </c>
      <c r="I2986" s="15">
        <v>212400</v>
      </c>
      <c r="J2986" s="3"/>
      <c r="K2986" s="4"/>
      <c r="L2986" s="4"/>
      <c r="M2986" s="3"/>
      <c r="N2986" s="3"/>
      <c r="O2986" s="3"/>
      <c r="P2986" s="3"/>
      <c r="Q2986" s="4"/>
      <c r="R2986" s="4"/>
    </row>
    <row r="2987" spans="1:18" hidden="1">
      <c r="A2987" s="10" t="s">
        <v>4623</v>
      </c>
      <c r="B2987" s="10"/>
      <c r="C2987" s="4" t="s">
        <v>4619</v>
      </c>
      <c r="D2987" s="4" t="s">
        <v>84</v>
      </c>
      <c r="E2987" s="4" t="s">
        <v>432</v>
      </c>
      <c r="F2987" s="4">
        <v>5.0979999999999999</v>
      </c>
      <c r="G2987" s="4">
        <v>4</v>
      </c>
      <c r="H2987" s="4" t="s">
        <v>22</v>
      </c>
      <c r="I2987" s="15">
        <v>212400</v>
      </c>
      <c r="J2987" s="3"/>
      <c r="K2987" s="4"/>
      <c r="L2987" s="4"/>
      <c r="M2987" s="3"/>
      <c r="N2987" s="3"/>
      <c r="O2987" s="3"/>
      <c r="P2987" s="3"/>
      <c r="Q2987" s="4"/>
      <c r="R2987" s="4"/>
    </row>
    <row r="2988" spans="1:18" hidden="1">
      <c r="A2988" s="10" t="s">
        <v>4624</v>
      </c>
      <c r="B2988" s="10"/>
      <c r="C2988" s="4" t="s">
        <v>4621</v>
      </c>
      <c r="D2988" s="4" t="s">
        <v>84</v>
      </c>
      <c r="E2988" s="4" t="s">
        <v>432</v>
      </c>
      <c r="F2988" s="4">
        <v>5.0979999999999999</v>
      </c>
      <c r="G2988" s="4">
        <v>4</v>
      </c>
      <c r="H2988" s="4" t="s">
        <v>22</v>
      </c>
      <c r="I2988" s="15">
        <v>212400</v>
      </c>
      <c r="J2988" s="3"/>
      <c r="K2988" s="4"/>
      <c r="L2988" s="4"/>
      <c r="M2988" s="3"/>
      <c r="N2988" s="3"/>
      <c r="O2988" s="3"/>
      <c r="P2988" s="3"/>
      <c r="Q2988" s="4"/>
      <c r="R2988" s="4"/>
    </row>
    <row r="2989" spans="1:18" hidden="1">
      <c r="A2989" s="10" t="s">
        <v>4625</v>
      </c>
      <c r="B2989" s="10"/>
      <c r="C2989" s="4" t="s">
        <v>4617</v>
      </c>
      <c r="D2989" s="4" t="s">
        <v>84</v>
      </c>
      <c r="E2989" s="4" t="s">
        <v>146</v>
      </c>
      <c r="F2989" s="4">
        <v>21.027000000000001</v>
      </c>
      <c r="G2989" s="4">
        <v>1</v>
      </c>
      <c r="H2989" s="4" t="s">
        <v>147</v>
      </c>
      <c r="I2989" s="15">
        <v>838100</v>
      </c>
      <c r="J2989" s="3"/>
      <c r="K2989" s="4"/>
      <c r="L2989" s="4"/>
      <c r="M2989" s="3"/>
      <c r="N2989" s="3"/>
      <c r="O2989" s="3"/>
      <c r="P2989" s="3"/>
      <c r="Q2989" s="4"/>
      <c r="R2989" s="4"/>
    </row>
    <row r="2990" spans="1:18" hidden="1">
      <c r="A2990" s="10" t="s">
        <v>4626</v>
      </c>
      <c r="B2990" s="10"/>
      <c r="C2990" s="4" t="s">
        <v>4619</v>
      </c>
      <c r="D2990" s="4" t="s">
        <v>84</v>
      </c>
      <c r="E2990" s="4" t="s">
        <v>146</v>
      </c>
      <c r="F2990" s="4">
        <v>21.027000000000001</v>
      </c>
      <c r="G2990" s="4">
        <v>1</v>
      </c>
      <c r="H2990" s="4" t="s">
        <v>147</v>
      </c>
      <c r="I2990" s="15">
        <v>838100</v>
      </c>
      <c r="J2990" s="3"/>
      <c r="K2990" s="4"/>
      <c r="L2990" s="4"/>
      <c r="M2990" s="3"/>
      <c r="N2990" s="3"/>
      <c r="O2990" s="3"/>
      <c r="P2990" s="3"/>
      <c r="Q2990" s="4"/>
      <c r="R2990" s="4"/>
    </row>
    <row r="2991" spans="1:18" hidden="1">
      <c r="A2991" s="10" t="s">
        <v>4627</v>
      </c>
      <c r="B2991" s="10"/>
      <c r="C2991" s="4" t="s">
        <v>4621</v>
      </c>
      <c r="D2991" s="4" t="s">
        <v>84</v>
      </c>
      <c r="E2991" s="4" t="s">
        <v>146</v>
      </c>
      <c r="F2991" s="4">
        <v>21.027000000000001</v>
      </c>
      <c r="G2991" s="4">
        <v>1</v>
      </c>
      <c r="H2991" s="4" t="s">
        <v>147</v>
      </c>
      <c r="I2991" s="15">
        <v>838100</v>
      </c>
      <c r="J2991" s="3"/>
      <c r="K2991" s="4"/>
      <c r="L2991" s="4"/>
      <c r="M2991" s="3"/>
      <c r="N2991" s="3"/>
      <c r="O2991" s="3"/>
      <c r="P2991" s="3"/>
      <c r="Q2991" s="4"/>
      <c r="R2991" s="4"/>
    </row>
    <row r="2992" spans="1:18" hidden="1">
      <c r="A2992" s="10" t="s">
        <v>4628</v>
      </c>
      <c r="B2992" s="10"/>
      <c r="C2992" s="4" t="s">
        <v>4629</v>
      </c>
      <c r="D2992" s="4" t="s">
        <v>20</v>
      </c>
      <c r="E2992" s="4" t="s">
        <v>21</v>
      </c>
      <c r="F2992" s="4">
        <v>1.1040000000000001</v>
      </c>
      <c r="G2992" s="4">
        <v>24</v>
      </c>
      <c r="H2992" s="4" t="s">
        <v>22</v>
      </c>
      <c r="I2992" s="15">
        <v>0</v>
      </c>
      <c r="J2992" s="3"/>
      <c r="K2992" s="4"/>
      <c r="L2992" s="4"/>
      <c r="M2992" s="3"/>
      <c r="N2992" s="3"/>
      <c r="O2992" s="3"/>
      <c r="P2992" s="3"/>
      <c r="Q2992" s="4"/>
      <c r="R2992" s="4"/>
    </row>
    <row r="2993" spans="1:18" hidden="1">
      <c r="A2993" s="10" t="s">
        <v>4630</v>
      </c>
      <c r="B2993" s="10"/>
      <c r="C2993" s="4" t="s">
        <v>4631</v>
      </c>
      <c r="D2993" s="4" t="s">
        <v>20</v>
      </c>
      <c r="E2993" s="4" t="s">
        <v>21</v>
      </c>
      <c r="F2993" s="4">
        <v>1.1040000000000001</v>
      </c>
      <c r="G2993" s="4">
        <v>24</v>
      </c>
      <c r="H2993" s="4" t="s">
        <v>22</v>
      </c>
      <c r="I2993" s="15">
        <v>0</v>
      </c>
      <c r="J2993" s="3"/>
      <c r="K2993" s="4"/>
      <c r="L2993" s="4"/>
      <c r="M2993" s="3"/>
      <c r="N2993" s="3"/>
      <c r="O2993" s="3"/>
      <c r="P2993" s="3"/>
      <c r="Q2993" s="4"/>
      <c r="R2993" s="4"/>
    </row>
    <row r="2994" spans="1:18" hidden="1">
      <c r="A2994" s="10" t="s">
        <v>4632</v>
      </c>
      <c r="B2994" s="10"/>
      <c r="C2994" s="4" t="s">
        <v>4633</v>
      </c>
      <c r="D2994" s="4" t="s">
        <v>20</v>
      </c>
      <c r="E2994" s="4" t="s">
        <v>21</v>
      </c>
      <c r="F2994" s="4">
        <v>1.1040000000000001</v>
      </c>
      <c r="G2994" s="4">
        <v>24</v>
      </c>
      <c r="H2994" s="4" t="s">
        <v>22</v>
      </c>
      <c r="I2994" s="15">
        <v>0</v>
      </c>
      <c r="J2994" s="3"/>
      <c r="K2994" s="4"/>
      <c r="L2994" s="4"/>
      <c r="M2994" s="3"/>
      <c r="N2994" s="3"/>
      <c r="O2994" s="3"/>
      <c r="P2994" s="3"/>
      <c r="Q2994" s="4"/>
      <c r="R2994" s="4"/>
    </row>
    <row r="2995" spans="1:18" hidden="1">
      <c r="A2995" s="10" t="s">
        <v>4634</v>
      </c>
      <c r="B2995" s="10"/>
      <c r="C2995" s="4" t="s">
        <v>4635</v>
      </c>
      <c r="D2995" s="4" t="s">
        <v>20</v>
      </c>
      <c r="E2995" s="4" t="s">
        <v>21</v>
      </c>
      <c r="F2995" s="4">
        <v>1.1040000000000001</v>
      </c>
      <c r="G2995" s="4">
        <v>24</v>
      </c>
      <c r="H2995" s="4" t="s">
        <v>22</v>
      </c>
      <c r="I2995" s="15">
        <v>0</v>
      </c>
      <c r="J2995" s="3"/>
      <c r="K2995" s="4"/>
      <c r="L2995" s="4"/>
      <c r="M2995" s="3"/>
      <c r="N2995" s="3"/>
      <c r="O2995" s="3"/>
      <c r="P2995" s="3"/>
      <c r="Q2995" s="4"/>
      <c r="R2995" s="4"/>
    </row>
    <row r="2996" spans="1:18" hidden="1">
      <c r="A2996" s="10" t="s">
        <v>4636</v>
      </c>
      <c r="B2996" s="10"/>
      <c r="C2996" s="4" t="s">
        <v>4637</v>
      </c>
      <c r="D2996" s="4" t="s">
        <v>20</v>
      </c>
      <c r="E2996" s="4" t="s">
        <v>21</v>
      </c>
      <c r="F2996" s="4">
        <v>1.1040000000000001</v>
      </c>
      <c r="G2996" s="4">
        <v>24</v>
      </c>
      <c r="H2996" s="4" t="s">
        <v>22</v>
      </c>
      <c r="I2996" s="15">
        <v>21980</v>
      </c>
      <c r="J2996" s="3"/>
      <c r="K2996" s="4"/>
      <c r="L2996" s="4"/>
      <c r="M2996" s="3"/>
      <c r="N2996" s="3"/>
      <c r="O2996" s="3"/>
      <c r="P2996" s="3"/>
      <c r="Q2996" s="4"/>
      <c r="R2996" s="4"/>
    </row>
    <row r="2997" spans="1:18" hidden="1">
      <c r="A2997" s="10" t="s">
        <v>4638</v>
      </c>
      <c r="B2997" s="10"/>
      <c r="C2997" s="4" t="s">
        <v>4639</v>
      </c>
      <c r="D2997" s="4" t="s">
        <v>20</v>
      </c>
      <c r="E2997" s="4" t="s">
        <v>21</v>
      </c>
      <c r="F2997" s="4">
        <v>1.1040000000000001</v>
      </c>
      <c r="G2997" s="4">
        <v>24</v>
      </c>
      <c r="H2997" s="4" t="s">
        <v>22</v>
      </c>
      <c r="I2997" s="15">
        <v>21980</v>
      </c>
      <c r="J2997" s="3"/>
      <c r="K2997" s="4"/>
      <c r="L2997" s="4"/>
      <c r="M2997" s="3"/>
      <c r="N2997" s="3"/>
      <c r="O2997" s="3"/>
      <c r="P2997" s="3"/>
      <c r="Q2997" s="4"/>
      <c r="R2997" s="4"/>
    </row>
    <row r="2998" spans="1:18" hidden="1">
      <c r="A2998" s="10" t="s">
        <v>4640</v>
      </c>
      <c r="B2998" s="10"/>
      <c r="C2998" s="4" t="s">
        <v>4641</v>
      </c>
      <c r="D2998" s="4" t="s">
        <v>20</v>
      </c>
      <c r="E2998" s="4" t="s">
        <v>21</v>
      </c>
      <c r="F2998" s="4">
        <v>1.1040000000000001</v>
      </c>
      <c r="G2998" s="4">
        <v>24</v>
      </c>
      <c r="H2998" s="4" t="s">
        <v>22</v>
      </c>
      <c r="I2998" s="15">
        <v>21980</v>
      </c>
      <c r="J2998" s="3"/>
      <c r="K2998" s="4"/>
      <c r="L2998" s="4"/>
      <c r="M2998" s="3"/>
      <c r="N2998" s="3"/>
      <c r="O2998" s="3"/>
      <c r="P2998" s="3"/>
      <c r="Q2998" s="4"/>
      <c r="R2998" s="4"/>
    </row>
    <row r="2999" spans="1:18" hidden="1">
      <c r="A2999" s="10" t="s">
        <v>4642</v>
      </c>
      <c r="B2999" s="10"/>
      <c r="C2999" s="4" t="s">
        <v>4643</v>
      </c>
      <c r="D2999" s="4" t="s">
        <v>20</v>
      </c>
      <c r="E2999" s="4" t="s">
        <v>21</v>
      </c>
      <c r="F2999" s="4">
        <v>1.1040000000000001</v>
      </c>
      <c r="G2999" s="4">
        <v>24</v>
      </c>
      <c r="H2999" s="4" t="s">
        <v>22</v>
      </c>
      <c r="I2999" s="15">
        <v>21980</v>
      </c>
      <c r="J2999" s="3"/>
      <c r="K2999" s="4"/>
      <c r="L2999" s="4"/>
      <c r="M2999" s="3"/>
      <c r="N2999" s="3"/>
      <c r="O2999" s="3"/>
      <c r="P2999" s="3"/>
      <c r="Q2999" s="4"/>
      <c r="R2999" s="4"/>
    </row>
    <row r="3000" spans="1:18" hidden="1">
      <c r="A3000" s="10" t="s">
        <v>4644</v>
      </c>
      <c r="B3000" s="10"/>
      <c r="C3000" s="4" t="s">
        <v>4645</v>
      </c>
      <c r="D3000" s="4" t="s">
        <v>20</v>
      </c>
      <c r="E3000" s="4" t="s">
        <v>21</v>
      </c>
      <c r="F3000" s="4">
        <v>1.1040000000000001</v>
      </c>
      <c r="G3000" s="4">
        <v>24</v>
      </c>
      <c r="H3000" s="4" t="s">
        <v>22</v>
      </c>
      <c r="I3000" s="15">
        <v>21980</v>
      </c>
      <c r="J3000" s="3"/>
      <c r="K3000" s="4"/>
      <c r="L3000" s="4"/>
      <c r="M3000" s="3"/>
      <c r="N3000" s="3"/>
      <c r="O3000" s="3"/>
      <c r="P3000" s="3"/>
      <c r="Q3000" s="4"/>
      <c r="R3000" s="4"/>
    </row>
    <row r="3001" spans="1:18" hidden="1">
      <c r="A3001" s="10" t="s">
        <v>4646</v>
      </c>
      <c r="B3001" s="10"/>
      <c r="C3001" s="4" t="s">
        <v>4647</v>
      </c>
      <c r="D3001" s="4" t="s">
        <v>20</v>
      </c>
      <c r="E3001" s="4" t="s">
        <v>21</v>
      </c>
      <c r="F3001" s="4">
        <v>1.1040000000000001</v>
      </c>
      <c r="G3001" s="4">
        <v>24</v>
      </c>
      <c r="H3001" s="4" t="s">
        <v>22</v>
      </c>
      <c r="I3001" s="15">
        <v>21980</v>
      </c>
      <c r="J3001" s="3"/>
      <c r="K3001" s="4"/>
      <c r="L3001" s="4"/>
      <c r="M3001" s="3"/>
      <c r="N3001" s="3"/>
      <c r="O3001" s="3"/>
      <c r="P3001" s="3"/>
      <c r="Q3001" s="4"/>
      <c r="R3001" s="4"/>
    </row>
    <row r="3002" spans="1:18" hidden="1">
      <c r="A3002" s="10" t="s">
        <v>4648</v>
      </c>
      <c r="B3002" s="10"/>
      <c r="C3002" s="4" t="s">
        <v>4649</v>
      </c>
      <c r="D3002" s="4" t="s">
        <v>20</v>
      </c>
      <c r="E3002" s="4" t="s">
        <v>21</v>
      </c>
      <c r="F3002" s="4">
        <v>1.1040000000000001</v>
      </c>
      <c r="G3002" s="4">
        <v>24</v>
      </c>
      <c r="H3002" s="4" t="s">
        <v>22</v>
      </c>
      <c r="I3002" s="15">
        <v>21980</v>
      </c>
      <c r="J3002" s="3"/>
      <c r="K3002" s="4"/>
      <c r="L3002" s="4"/>
      <c r="M3002" s="3"/>
      <c r="N3002" s="3"/>
      <c r="O3002" s="3"/>
      <c r="P3002" s="3"/>
      <c r="Q3002" s="4"/>
      <c r="R3002" s="4"/>
    </row>
    <row r="3003" spans="1:18" hidden="1">
      <c r="A3003" s="10" t="s">
        <v>4650</v>
      </c>
      <c r="B3003" s="10"/>
      <c r="C3003" s="4" t="s">
        <v>4651</v>
      </c>
      <c r="D3003" s="4" t="s">
        <v>20</v>
      </c>
      <c r="E3003" s="4" t="s">
        <v>21</v>
      </c>
      <c r="F3003" s="4">
        <v>1.131</v>
      </c>
      <c r="G3003" s="4">
        <v>24</v>
      </c>
      <c r="H3003" s="4" t="s">
        <v>22</v>
      </c>
      <c r="I3003" s="15">
        <v>21980</v>
      </c>
      <c r="J3003" s="3"/>
      <c r="K3003" s="4"/>
      <c r="L3003" s="4"/>
      <c r="M3003" s="3"/>
      <c r="N3003" s="3"/>
      <c r="O3003" s="3"/>
      <c r="P3003" s="3"/>
      <c r="Q3003" s="4"/>
      <c r="R3003" s="4"/>
    </row>
    <row r="3004" spans="1:18" hidden="1">
      <c r="A3004" s="10" t="s">
        <v>4652</v>
      </c>
      <c r="B3004" s="10"/>
      <c r="C3004" s="4" t="s">
        <v>4653</v>
      </c>
      <c r="D3004" s="4" t="s">
        <v>20</v>
      </c>
      <c r="E3004" s="4" t="s">
        <v>21</v>
      </c>
      <c r="F3004" s="4">
        <v>1.1040000000000001</v>
      </c>
      <c r="G3004" s="4">
        <v>24</v>
      </c>
      <c r="H3004" s="4" t="s">
        <v>22</v>
      </c>
      <c r="I3004" s="15">
        <v>21980</v>
      </c>
      <c r="J3004" s="3"/>
      <c r="K3004" s="4"/>
      <c r="L3004" s="4"/>
      <c r="M3004" s="3"/>
      <c r="N3004" s="3"/>
      <c r="O3004" s="3"/>
      <c r="P3004" s="3"/>
      <c r="Q3004" s="4"/>
      <c r="R3004" s="4"/>
    </row>
    <row r="3005" spans="1:18" hidden="1">
      <c r="A3005" s="10" t="s">
        <v>4654</v>
      </c>
      <c r="B3005" s="10"/>
      <c r="C3005" s="4" t="s">
        <v>4655</v>
      </c>
      <c r="D3005" s="4" t="s">
        <v>20</v>
      </c>
      <c r="E3005" s="4" t="s">
        <v>21</v>
      </c>
      <c r="F3005" s="4">
        <v>1.1040000000000001</v>
      </c>
      <c r="G3005" s="4">
        <v>24</v>
      </c>
      <c r="H3005" s="4" t="s">
        <v>22</v>
      </c>
      <c r="I3005" s="15">
        <v>21980</v>
      </c>
      <c r="J3005" s="3"/>
      <c r="K3005" s="4"/>
      <c r="L3005" s="4"/>
      <c r="M3005" s="3"/>
      <c r="N3005" s="3"/>
      <c r="O3005" s="3"/>
      <c r="P3005" s="3"/>
      <c r="Q3005" s="4"/>
      <c r="R3005" s="4"/>
    </row>
    <row r="3006" spans="1:18" hidden="1">
      <c r="A3006" s="10" t="s">
        <v>4656</v>
      </c>
      <c r="B3006" s="10"/>
      <c r="C3006" s="4" t="s">
        <v>4657</v>
      </c>
      <c r="D3006" s="4" t="s">
        <v>20</v>
      </c>
      <c r="E3006" s="4" t="s">
        <v>21</v>
      </c>
      <c r="F3006" s="4">
        <v>1.1040000000000001</v>
      </c>
      <c r="G3006" s="4">
        <v>24</v>
      </c>
      <c r="H3006" s="4" t="s">
        <v>22</v>
      </c>
      <c r="I3006" s="15">
        <v>21980</v>
      </c>
      <c r="J3006" s="3"/>
      <c r="K3006" s="4"/>
      <c r="L3006" s="4"/>
      <c r="M3006" s="3"/>
      <c r="N3006" s="3"/>
      <c r="O3006" s="3"/>
      <c r="P3006" s="3"/>
      <c r="Q3006" s="4"/>
      <c r="R3006" s="4"/>
    </row>
    <row r="3007" spans="1:18" hidden="1">
      <c r="A3007" s="10" t="s">
        <v>4658</v>
      </c>
      <c r="B3007" s="10"/>
      <c r="C3007" s="4" t="s">
        <v>4659</v>
      </c>
      <c r="D3007" s="4" t="s">
        <v>20</v>
      </c>
      <c r="E3007" s="4" t="s">
        <v>21</v>
      </c>
      <c r="F3007" s="4">
        <v>1.1040000000000001</v>
      </c>
      <c r="G3007" s="4">
        <v>24</v>
      </c>
      <c r="H3007" s="4" t="s">
        <v>22</v>
      </c>
      <c r="I3007" s="15">
        <v>21980</v>
      </c>
      <c r="J3007" s="3"/>
      <c r="K3007" s="4"/>
      <c r="L3007" s="4"/>
      <c r="M3007" s="3"/>
      <c r="N3007" s="3"/>
      <c r="O3007" s="3"/>
      <c r="P3007" s="3"/>
      <c r="Q3007" s="4"/>
      <c r="R3007" s="4"/>
    </row>
    <row r="3008" spans="1:18" hidden="1">
      <c r="A3008" s="10" t="s">
        <v>4660</v>
      </c>
      <c r="B3008" s="10"/>
      <c r="C3008" s="4" t="s">
        <v>4661</v>
      </c>
      <c r="D3008" s="4" t="s">
        <v>20</v>
      </c>
      <c r="E3008" s="4" t="s">
        <v>21</v>
      </c>
      <c r="F3008" s="4">
        <v>1.1040000000000001</v>
      </c>
      <c r="G3008" s="4">
        <v>24</v>
      </c>
      <c r="H3008" s="4" t="s">
        <v>22</v>
      </c>
      <c r="I3008" s="15">
        <v>21980</v>
      </c>
      <c r="J3008" s="3"/>
      <c r="K3008" s="4"/>
      <c r="L3008" s="4"/>
      <c r="M3008" s="3"/>
      <c r="N3008" s="3"/>
      <c r="O3008" s="3"/>
      <c r="P3008" s="3"/>
      <c r="Q3008" s="4"/>
      <c r="R3008" s="4"/>
    </row>
    <row r="3009" spans="1:18" hidden="1">
      <c r="A3009" s="10" t="s">
        <v>4662</v>
      </c>
      <c r="B3009" s="10"/>
      <c r="C3009" s="4" t="s">
        <v>4663</v>
      </c>
      <c r="D3009" s="4" t="s">
        <v>20</v>
      </c>
      <c r="E3009" s="4" t="s">
        <v>21</v>
      </c>
      <c r="F3009" s="4">
        <v>1.1040000000000001</v>
      </c>
      <c r="G3009" s="4">
        <v>24</v>
      </c>
      <c r="H3009" s="4" t="s">
        <v>22</v>
      </c>
      <c r="I3009" s="15">
        <v>21980</v>
      </c>
      <c r="J3009" s="3"/>
      <c r="K3009" s="4"/>
      <c r="L3009" s="4"/>
      <c r="M3009" s="3"/>
      <c r="N3009" s="3"/>
      <c r="O3009" s="3"/>
      <c r="P3009" s="3"/>
      <c r="Q3009" s="4"/>
      <c r="R3009" s="4"/>
    </row>
    <row r="3010" spans="1:18" hidden="1">
      <c r="A3010" s="10" t="s">
        <v>4664</v>
      </c>
      <c r="B3010" s="10"/>
      <c r="C3010" s="4" t="s">
        <v>4665</v>
      </c>
      <c r="D3010" s="4" t="s">
        <v>20</v>
      </c>
      <c r="E3010" s="4" t="s">
        <v>142</v>
      </c>
      <c r="F3010" s="4">
        <v>4.4379999999999997</v>
      </c>
      <c r="G3010" s="4">
        <v>4</v>
      </c>
      <c r="H3010" s="4" t="s">
        <v>22</v>
      </c>
      <c r="I3010" s="15">
        <v>187000</v>
      </c>
      <c r="J3010" s="3"/>
      <c r="K3010" s="4"/>
      <c r="L3010" s="4"/>
      <c r="M3010" s="3"/>
      <c r="N3010" s="3"/>
      <c r="O3010" s="3"/>
      <c r="P3010" s="3"/>
      <c r="Q3010" s="4"/>
      <c r="R3010" s="4"/>
    </row>
    <row r="3011" spans="1:18" hidden="1">
      <c r="A3011" s="10" t="s">
        <v>4666</v>
      </c>
      <c r="B3011" s="10"/>
      <c r="C3011" s="4" t="s">
        <v>4667</v>
      </c>
      <c r="D3011" s="4" t="s">
        <v>20</v>
      </c>
      <c r="E3011" s="4" t="s">
        <v>142</v>
      </c>
      <c r="F3011" s="4">
        <v>4.4379999999999997</v>
      </c>
      <c r="G3011" s="4">
        <v>4</v>
      </c>
      <c r="H3011" s="4" t="s">
        <v>22</v>
      </c>
      <c r="I3011" s="15">
        <v>187000</v>
      </c>
      <c r="J3011" s="3"/>
      <c r="K3011" s="4"/>
      <c r="L3011" s="4"/>
      <c r="M3011" s="3"/>
      <c r="N3011" s="3"/>
      <c r="O3011" s="3"/>
      <c r="P3011" s="3"/>
      <c r="Q3011" s="4"/>
      <c r="R3011" s="4"/>
    </row>
    <row r="3012" spans="1:18" hidden="1">
      <c r="A3012" s="10" t="s">
        <v>4668</v>
      </c>
      <c r="B3012" s="10"/>
      <c r="C3012" s="4" t="s">
        <v>4669</v>
      </c>
      <c r="D3012" s="4" t="s">
        <v>20</v>
      </c>
      <c r="E3012" s="4" t="s">
        <v>142</v>
      </c>
      <c r="F3012" s="4">
        <v>4.4379999999999997</v>
      </c>
      <c r="G3012" s="4">
        <v>4</v>
      </c>
      <c r="H3012" s="4" t="s">
        <v>22</v>
      </c>
      <c r="I3012" s="15">
        <v>187000</v>
      </c>
      <c r="J3012" s="3"/>
      <c r="K3012" s="4"/>
      <c r="L3012" s="4"/>
      <c r="M3012" s="3"/>
      <c r="N3012" s="3"/>
      <c r="O3012" s="3"/>
      <c r="P3012" s="3"/>
      <c r="Q3012" s="4"/>
      <c r="R3012" s="4"/>
    </row>
    <row r="3013" spans="1:18" hidden="1">
      <c r="A3013" s="10" t="s">
        <v>4670</v>
      </c>
      <c r="B3013" s="10"/>
      <c r="C3013" s="4" t="s">
        <v>4671</v>
      </c>
      <c r="D3013" s="4" t="s">
        <v>20</v>
      </c>
      <c r="E3013" s="4" t="s">
        <v>142</v>
      </c>
      <c r="F3013" s="4">
        <v>4.18</v>
      </c>
      <c r="G3013" s="4">
        <v>4</v>
      </c>
      <c r="H3013" s="4" t="s">
        <v>22</v>
      </c>
      <c r="I3013" s="15">
        <v>187000</v>
      </c>
      <c r="J3013" s="3"/>
      <c r="K3013" s="4"/>
      <c r="L3013" s="4"/>
      <c r="M3013" s="3"/>
      <c r="N3013" s="3"/>
      <c r="O3013" s="3"/>
      <c r="P3013" s="3"/>
      <c r="Q3013" s="4"/>
      <c r="R3013" s="4"/>
    </row>
    <row r="3014" spans="1:18" hidden="1">
      <c r="A3014" s="10" t="s">
        <v>4672</v>
      </c>
      <c r="B3014" s="10"/>
      <c r="C3014" s="4" t="s">
        <v>4673</v>
      </c>
      <c r="D3014" s="4" t="s">
        <v>20</v>
      </c>
      <c r="E3014" s="4" t="s">
        <v>142</v>
      </c>
      <c r="F3014" s="4">
        <v>4.4379999999999997</v>
      </c>
      <c r="G3014" s="4">
        <v>4</v>
      </c>
      <c r="H3014" s="4" t="s">
        <v>22</v>
      </c>
      <c r="I3014" s="15">
        <v>187000</v>
      </c>
      <c r="J3014" s="3"/>
      <c r="K3014" s="4"/>
      <c r="L3014" s="4"/>
      <c r="M3014" s="3"/>
      <c r="N3014" s="3"/>
      <c r="O3014" s="3"/>
      <c r="P3014" s="3"/>
      <c r="Q3014" s="4"/>
      <c r="R3014" s="4"/>
    </row>
    <row r="3015" spans="1:18" hidden="1">
      <c r="A3015" s="10" t="s">
        <v>4674</v>
      </c>
      <c r="B3015" s="10"/>
      <c r="C3015" s="4" t="s">
        <v>4675</v>
      </c>
      <c r="D3015" s="4" t="s">
        <v>20</v>
      </c>
      <c r="E3015" s="4" t="s">
        <v>142</v>
      </c>
      <c r="F3015" s="4">
        <v>4.18</v>
      </c>
      <c r="G3015" s="4">
        <v>4</v>
      </c>
      <c r="H3015" s="4" t="s">
        <v>22</v>
      </c>
      <c r="I3015" s="15">
        <v>187000</v>
      </c>
      <c r="J3015" s="3"/>
      <c r="K3015" s="4"/>
      <c r="L3015" s="4"/>
      <c r="M3015" s="3"/>
      <c r="N3015" s="3"/>
      <c r="O3015" s="3"/>
      <c r="P3015" s="3"/>
      <c r="Q3015" s="4"/>
      <c r="R3015" s="4"/>
    </row>
    <row r="3016" spans="1:18" hidden="1">
      <c r="A3016" s="10" t="s">
        <v>4676</v>
      </c>
      <c r="B3016" s="10"/>
      <c r="C3016" s="4" t="s">
        <v>4633</v>
      </c>
      <c r="D3016" s="4" t="s">
        <v>20</v>
      </c>
      <c r="E3016" s="4" t="s">
        <v>142</v>
      </c>
      <c r="F3016" s="4">
        <v>4.3879999999999999</v>
      </c>
      <c r="G3016" s="4">
        <v>4</v>
      </c>
      <c r="H3016" s="4" t="s">
        <v>22</v>
      </c>
      <c r="I3016" s="15">
        <v>187000</v>
      </c>
      <c r="J3016" s="3"/>
      <c r="K3016" s="4"/>
      <c r="L3016" s="4"/>
      <c r="M3016" s="3"/>
      <c r="N3016" s="3"/>
      <c r="O3016" s="3"/>
      <c r="P3016" s="3"/>
      <c r="Q3016" s="4"/>
      <c r="R3016" s="4"/>
    </row>
    <row r="3017" spans="1:18" hidden="1">
      <c r="A3017" s="10" t="s">
        <v>4677</v>
      </c>
      <c r="B3017" s="10"/>
      <c r="C3017" s="4" t="s">
        <v>4635</v>
      </c>
      <c r="D3017" s="4" t="s">
        <v>20</v>
      </c>
      <c r="E3017" s="4" t="s">
        <v>142</v>
      </c>
      <c r="F3017" s="4">
        <v>4.3879999999999999</v>
      </c>
      <c r="G3017" s="4">
        <v>4</v>
      </c>
      <c r="H3017" s="4" t="s">
        <v>22</v>
      </c>
      <c r="I3017" s="15">
        <v>187000</v>
      </c>
      <c r="J3017" s="3"/>
      <c r="K3017" s="4"/>
      <c r="L3017" s="4"/>
      <c r="M3017" s="3"/>
      <c r="N3017" s="3"/>
      <c r="O3017" s="3"/>
      <c r="P3017" s="3"/>
      <c r="Q3017" s="4"/>
      <c r="R3017" s="4"/>
    </row>
    <row r="3018" spans="1:18" hidden="1">
      <c r="A3018" s="10" t="s">
        <v>4678</v>
      </c>
      <c r="B3018" s="10"/>
      <c r="C3018" s="4" t="s">
        <v>4637</v>
      </c>
      <c r="D3018" s="4" t="s">
        <v>20</v>
      </c>
      <c r="E3018" s="4" t="s">
        <v>142</v>
      </c>
      <c r="F3018" s="4">
        <v>4.18</v>
      </c>
      <c r="G3018" s="4">
        <v>4</v>
      </c>
      <c r="H3018" s="4" t="s">
        <v>22</v>
      </c>
      <c r="I3018" s="15">
        <v>187000</v>
      </c>
      <c r="J3018" s="3"/>
      <c r="K3018" s="4"/>
      <c r="L3018" s="4"/>
      <c r="M3018" s="3"/>
      <c r="N3018" s="3"/>
      <c r="O3018" s="3"/>
      <c r="P3018" s="3"/>
      <c r="Q3018" s="4"/>
      <c r="R3018" s="4"/>
    </row>
    <row r="3019" spans="1:18" hidden="1">
      <c r="A3019" s="10" t="s">
        <v>4679</v>
      </c>
      <c r="B3019" s="10"/>
      <c r="C3019" s="4" t="s">
        <v>4680</v>
      </c>
      <c r="D3019" s="4" t="s">
        <v>20</v>
      </c>
      <c r="E3019" s="4" t="s">
        <v>142</v>
      </c>
      <c r="F3019" s="4">
        <v>4.4379999999999997</v>
      </c>
      <c r="G3019" s="4">
        <v>4</v>
      </c>
      <c r="H3019" s="4" t="s">
        <v>22</v>
      </c>
      <c r="I3019" s="15">
        <v>187000</v>
      </c>
      <c r="J3019" s="3"/>
      <c r="K3019" s="4"/>
      <c r="L3019" s="4"/>
      <c r="M3019" s="3"/>
      <c r="N3019" s="3"/>
      <c r="O3019" s="3"/>
      <c r="P3019" s="3"/>
      <c r="Q3019" s="4"/>
      <c r="R3019" s="4"/>
    </row>
    <row r="3020" spans="1:18" hidden="1">
      <c r="A3020" s="10" t="s">
        <v>4681</v>
      </c>
      <c r="B3020" s="10"/>
      <c r="C3020" s="4" t="s">
        <v>4639</v>
      </c>
      <c r="D3020" s="4" t="s">
        <v>20</v>
      </c>
      <c r="E3020" s="4" t="s">
        <v>142</v>
      </c>
      <c r="F3020" s="4">
        <v>4.18</v>
      </c>
      <c r="G3020" s="4">
        <v>4</v>
      </c>
      <c r="H3020" s="4" t="s">
        <v>22</v>
      </c>
      <c r="I3020" s="15">
        <v>187000</v>
      </c>
      <c r="J3020" s="3"/>
      <c r="K3020" s="4"/>
      <c r="L3020" s="4"/>
      <c r="M3020" s="3"/>
      <c r="N3020" s="3"/>
      <c r="O3020" s="3"/>
      <c r="P3020" s="3"/>
      <c r="Q3020" s="4"/>
      <c r="R3020" s="4"/>
    </row>
    <row r="3021" spans="1:18" hidden="1">
      <c r="A3021" s="10" t="s">
        <v>4682</v>
      </c>
      <c r="B3021" s="10"/>
      <c r="C3021" s="4" t="s">
        <v>4641</v>
      </c>
      <c r="D3021" s="4" t="s">
        <v>20</v>
      </c>
      <c r="E3021" s="4" t="s">
        <v>142</v>
      </c>
      <c r="F3021" s="4">
        <v>4.3879999999999999</v>
      </c>
      <c r="G3021" s="4">
        <v>4</v>
      </c>
      <c r="H3021" s="4" t="s">
        <v>22</v>
      </c>
      <c r="I3021" s="15">
        <v>187000</v>
      </c>
      <c r="J3021" s="3"/>
      <c r="K3021" s="4"/>
      <c r="L3021" s="4"/>
      <c r="M3021" s="3"/>
      <c r="N3021" s="3"/>
      <c r="O3021" s="3"/>
      <c r="P3021" s="3"/>
      <c r="Q3021" s="4"/>
      <c r="R3021" s="4"/>
    </row>
    <row r="3022" spans="1:18" hidden="1">
      <c r="A3022" s="10" t="s">
        <v>4683</v>
      </c>
      <c r="B3022" s="10"/>
      <c r="C3022" s="4" t="s">
        <v>4684</v>
      </c>
      <c r="D3022" s="4" t="s">
        <v>20</v>
      </c>
      <c r="E3022" s="4" t="s">
        <v>142</v>
      </c>
      <c r="F3022" s="4">
        <v>4.18</v>
      </c>
      <c r="G3022" s="4">
        <v>4</v>
      </c>
      <c r="H3022" s="4" t="s">
        <v>22</v>
      </c>
      <c r="I3022" s="15">
        <v>187000</v>
      </c>
      <c r="J3022" s="3"/>
      <c r="K3022" s="4"/>
      <c r="L3022" s="4"/>
      <c r="M3022" s="3"/>
      <c r="N3022" s="3"/>
      <c r="O3022" s="3"/>
      <c r="P3022" s="3"/>
      <c r="Q3022" s="4"/>
      <c r="R3022" s="4"/>
    </row>
    <row r="3023" spans="1:18" hidden="1">
      <c r="A3023" s="10" t="s">
        <v>4685</v>
      </c>
      <c r="B3023" s="10"/>
      <c r="C3023" s="4" t="s">
        <v>4645</v>
      </c>
      <c r="D3023" s="4" t="s">
        <v>20</v>
      </c>
      <c r="E3023" s="4" t="s">
        <v>142</v>
      </c>
      <c r="F3023" s="4">
        <v>4.18</v>
      </c>
      <c r="G3023" s="4">
        <v>4</v>
      </c>
      <c r="H3023" s="4" t="s">
        <v>22</v>
      </c>
      <c r="I3023" s="15">
        <v>187000</v>
      </c>
      <c r="J3023" s="3"/>
      <c r="K3023" s="4"/>
      <c r="L3023" s="4"/>
      <c r="M3023" s="3"/>
      <c r="N3023" s="3"/>
      <c r="O3023" s="3"/>
      <c r="P3023" s="3"/>
      <c r="Q3023" s="4"/>
      <c r="R3023" s="4"/>
    </row>
    <row r="3024" spans="1:18" hidden="1">
      <c r="A3024" s="10" t="s">
        <v>4686</v>
      </c>
      <c r="B3024" s="10"/>
      <c r="C3024" s="4" t="s">
        <v>4647</v>
      </c>
      <c r="D3024" s="4" t="s">
        <v>20</v>
      </c>
      <c r="E3024" s="4" t="s">
        <v>142</v>
      </c>
      <c r="F3024" s="4">
        <v>4.3879999999999999</v>
      </c>
      <c r="G3024" s="4">
        <v>4</v>
      </c>
      <c r="H3024" s="4" t="s">
        <v>22</v>
      </c>
      <c r="I3024" s="15">
        <v>187000</v>
      </c>
      <c r="J3024" s="3"/>
      <c r="K3024" s="4"/>
      <c r="L3024" s="4"/>
      <c r="M3024" s="3"/>
      <c r="N3024" s="3"/>
      <c r="O3024" s="3"/>
      <c r="P3024" s="3"/>
      <c r="Q3024" s="4"/>
      <c r="R3024" s="4"/>
    </row>
    <row r="3025" spans="1:18" hidden="1">
      <c r="A3025" s="10" t="s">
        <v>4687</v>
      </c>
      <c r="B3025" s="10"/>
      <c r="C3025" s="4" t="s">
        <v>4688</v>
      </c>
      <c r="D3025" s="4" t="s">
        <v>20</v>
      </c>
      <c r="E3025" s="4" t="s">
        <v>142</v>
      </c>
      <c r="F3025" s="4">
        <v>4.4379999999999997</v>
      </c>
      <c r="G3025" s="4">
        <v>4</v>
      </c>
      <c r="H3025" s="4" t="s">
        <v>22</v>
      </c>
      <c r="I3025" s="15">
        <v>187000</v>
      </c>
      <c r="J3025" s="3"/>
      <c r="K3025" s="4"/>
      <c r="L3025" s="4"/>
      <c r="M3025" s="3"/>
      <c r="N3025" s="3"/>
      <c r="O3025" s="3"/>
      <c r="P3025" s="3"/>
      <c r="Q3025" s="4"/>
      <c r="R3025" s="4"/>
    </row>
    <row r="3026" spans="1:18" hidden="1">
      <c r="A3026" s="10" t="s">
        <v>4689</v>
      </c>
      <c r="B3026" s="10"/>
      <c r="C3026" s="4" t="s">
        <v>4649</v>
      </c>
      <c r="D3026" s="4" t="s">
        <v>20</v>
      </c>
      <c r="E3026" s="4" t="s">
        <v>142</v>
      </c>
      <c r="F3026" s="4">
        <v>4.18</v>
      </c>
      <c r="G3026" s="4">
        <v>4</v>
      </c>
      <c r="H3026" s="4" t="s">
        <v>22</v>
      </c>
      <c r="I3026" s="15">
        <v>187000</v>
      </c>
      <c r="J3026" s="3"/>
      <c r="K3026" s="4"/>
      <c r="L3026" s="4"/>
      <c r="M3026" s="3"/>
      <c r="N3026" s="3"/>
      <c r="O3026" s="3"/>
      <c r="P3026" s="3"/>
      <c r="Q3026" s="4"/>
      <c r="R3026" s="4"/>
    </row>
    <row r="3027" spans="1:18" hidden="1">
      <c r="A3027" s="10" t="s">
        <v>4690</v>
      </c>
      <c r="B3027" s="10"/>
      <c r="C3027" s="4" t="s">
        <v>4691</v>
      </c>
      <c r="D3027" s="4" t="s">
        <v>20</v>
      </c>
      <c r="E3027" s="4" t="s">
        <v>142</v>
      </c>
      <c r="F3027" s="4">
        <v>4.18</v>
      </c>
      <c r="G3027" s="4">
        <v>4</v>
      </c>
      <c r="H3027" s="4" t="s">
        <v>22</v>
      </c>
      <c r="I3027" s="15">
        <v>187000</v>
      </c>
      <c r="J3027" s="3"/>
      <c r="K3027" s="4"/>
      <c r="L3027" s="4"/>
      <c r="M3027" s="3"/>
      <c r="N3027" s="3"/>
      <c r="O3027" s="3"/>
      <c r="P3027" s="3"/>
      <c r="Q3027" s="4"/>
      <c r="R3027" s="4"/>
    </row>
    <row r="3028" spans="1:18" hidden="1">
      <c r="A3028" s="10" t="s">
        <v>4692</v>
      </c>
      <c r="B3028" s="10"/>
      <c r="C3028" s="4" t="s">
        <v>4693</v>
      </c>
      <c r="D3028" s="4" t="s">
        <v>20</v>
      </c>
      <c r="E3028" s="4" t="s">
        <v>142</v>
      </c>
      <c r="F3028" s="4">
        <v>4.18</v>
      </c>
      <c r="G3028" s="4">
        <v>4</v>
      </c>
      <c r="H3028" s="4" t="s">
        <v>22</v>
      </c>
      <c r="I3028" s="15">
        <v>187000</v>
      </c>
      <c r="J3028" s="3"/>
      <c r="K3028" s="4"/>
      <c r="L3028" s="4"/>
      <c r="M3028" s="3"/>
      <c r="N3028" s="3"/>
      <c r="O3028" s="3"/>
      <c r="P3028" s="3"/>
      <c r="Q3028" s="4"/>
      <c r="R3028" s="4"/>
    </row>
    <row r="3029" spans="1:18" hidden="1">
      <c r="A3029" s="10" t="s">
        <v>4694</v>
      </c>
      <c r="B3029" s="10"/>
      <c r="C3029" s="4" t="s">
        <v>4695</v>
      </c>
      <c r="D3029" s="4" t="s">
        <v>20</v>
      </c>
      <c r="E3029" s="4" t="s">
        <v>142</v>
      </c>
      <c r="F3029" s="4">
        <v>4.18</v>
      </c>
      <c r="G3029" s="4">
        <v>4</v>
      </c>
      <c r="H3029" s="4" t="s">
        <v>22</v>
      </c>
      <c r="I3029" s="15">
        <v>187000</v>
      </c>
      <c r="J3029" s="3"/>
      <c r="K3029" s="4"/>
      <c r="L3029" s="4"/>
      <c r="M3029" s="3"/>
      <c r="N3029" s="3"/>
      <c r="O3029" s="3"/>
      <c r="P3029" s="3"/>
      <c r="Q3029" s="4"/>
      <c r="R3029" s="4"/>
    </row>
    <row r="3030" spans="1:18" hidden="1">
      <c r="A3030" s="10" t="s">
        <v>4696</v>
      </c>
      <c r="B3030" s="10"/>
      <c r="C3030" s="4" t="s">
        <v>4697</v>
      </c>
      <c r="D3030" s="4" t="s">
        <v>20</v>
      </c>
      <c r="E3030" s="4" t="s">
        <v>142</v>
      </c>
      <c r="F3030" s="4">
        <v>4.18</v>
      </c>
      <c r="G3030" s="4">
        <v>4</v>
      </c>
      <c r="H3030" s="4" t="s">
        <v>22</v>
      </c>
      <c r="I3030" s="15">
        <v>187000</v>
      </c>
      <c r="J3030" s="3"/>
      <c r="K3030" s="4"/>
      <c r="L3030" s="4"/>
      <c r="M3030" s="3"/>
      <c r="N3030" s="3"/>
      <c r="O3030" s="3"/>
      <c r="P3030" s="3"/>
      <c r="Q3030" s="4"/>
      <c r="R3030" s="4"/>
    </row>
    <row r="3031" spans="1:18" hidden="1">
      <c r="A3031" s="10" t="s">
        <v>4698</v>
      </c>
      <c r="B3031" s="10"/>
      <c r="C3031" s="4" t="s">
        <v>4699</v>
      </c>
      <c r="D3031" s="4" t="s">
        <v>20</v>
      </c>
      <c r="E3031" s="4" t="s">
        <v>142</v>
      </c>
      <c r="F3031" s="4">
        <v>4.4379999999999997</v>
      </c>
      <c r="G3031" s="4">
        <v>4</v>
      </c>
      <c r="H3031" s="4" t="s">
        <v>22</v>
      </c>
      <c r="I3031" s="15">
        <v>187000</v>
      </c>
      <c r="J3031" s="3"/>
      <c r="K3031" s="4"/>
      <c r="L3031" s="4"/>
      <c r="M3031" s="3"/>
      <c r="N3031" s="3"/>
      <c r="O3031" s="3"/>
      <c r="P3031" s="3"/>
      <c r="Q3031" s="4"/>
      <c r="R3031" s="4"/>
    </row>
    <row r="3032" spans="1:18" hidden="1">
      <c r="A3032" s="10" t="s">
        <v>4700</v>
      </c>
      <c r="B3032" s="10"/>
      <c r="C3032" s="4" t="s">
        <v>4701</v>
      </c>
      <c r="D3032" s="4" t="s">
        <v>20</v>
      </c>
      <c r="E3032" s="4" t="s">
        <v>142</v>
      </c>
      <c r="F3032" s="4">
        <v>4.18</v>
      </c>
      <c r="G3032" s="4">
        <v>4</v>
      </c>
      <c r="H3032" s="4" t="s">
        <v>22</v>
      </c>
      <c r="I3032" s="15">
        <v>187000</v>
      </c>
      <c r="J3032" s="3"/>
      <c r="K3032" s="4"/>
      <c r="L3032" s="4"/>
      <c r="M3032" s="3"/>
      <c r="N3032" s="3"/>
      <c r="O3032" s="3"/>
      <c r="P3032" s="3"/>
      <c r="Q3032" s="4"/>
      <c r="R3032" s="4"/>
    </row>
    <row r="3033" spans="1:18" hidden="1">
      <c r="A3033" s="10" t="s">
        <v>4702</v>
      </c>
      <c r="B3033" s="10"/>
      <c r="C3033" s="4" t="s">
        <v>4703</v>
      </c>
      <c r="D3033" s="4" t="s">
        <v>20</v>
      </c>
      <c r="E3033" s="4" t="s">
        <v>142</v>
      </c>
      <c r="F3033" s="4">
        <v>4.4379999999999997</v>
      </c>
      <c r="G3033" s="4">
        <v>4</v>
      </c>
      <c r="H3033" s="4" t="s">
        <v>22</v>
      </c>
      <c r="I3033" s="15">
        <v>187000</v>
      </c>
      <c r="J3033" s="3"/>
      <c r="K3033" s="4"/>
      <c r="L3033" s="4"/>
      <c r="M3033" s="3"/>
      <c r="N3033" s="3"/>
      <c r="O3033" s="3"/>
      <c r="P3033" s="3"/>
      <c r="Q3033" s="4"/>
      <c r="R3033" s="4"/>
    </row>
    <row r="3034" spans="1:18" hidden="1">
      <c r="A3034" s="10" t="s">
        <v>4704</v>
      </c>
      <c r="B3034" s="10"/>
      <c r="C3034" s="4" t="s">
        <v>4705</v>
      </c>
      <c r="D3034" s="4" t="s">
        <v>20</v>
      </c>
      <c r="E3034" s="4" t="s">
        <v>142</v>
      </c>
      <c r="F3034" s="4">
        <v>4.4379999999999997</v>
      </c>
      <c r="G3034" s="4">
        <v>4</v>
      </c>
      <c r="H3034" s="4" t="s">
        <v>22</v>
      </c>
      <c r="I3034" s="15">
        <v>187000</v>
      </c>
      <c r="J3034" s="3"/>
      <c r="K3034" s="4"/>
      <c r="L3034" s="4"/>
      <c r="M3034" s="3"/>
      <c r="N3034" s="3"/>
      <c r="O3034" s="3"/>
      <c r="P3034" s="3"/>
      <c r="Q3034" s="4"/>
      <c r="R3034" s="4"/>
    </row>
    <row r="3035" spans="1:18" hidden="1">
      <c r="A3035" s="10" t="s">
        <v>4706</v>
      </c>
      <c r="B3035" s="10"/>
      <c r="C3035" s="4" t="s">
        <v>4707</v>
      </c>
      <c r="D3035" s="4" t="s">
        <v>20</v>
      </c>
      <c r="E3035" s="4" t="s">
        <v>142</v>
      </c>
      <c r="F3035" s="4">
        <v>4.18</v>
      </c>
      <c r="G3035" s="4">
        <v>4</v>
      </c>
      <c r="H3035" s="4" t="s">
        <v>22</v>
      </c>
      <c r="I3035" s="15">
        <v>187000</v>
      </c>
      <c r="J3035" s="3"/>
      <c r="K3035" s="4"/>
      <c r="L3035" s="4"/>
      <c r="M3035" s="3"/>
      <c r="N3035" s="3"/>
      <c r="O3035" s="3"/>
      <c r="P3035" s="3"/>
      <c r="Q3035" s="4"/>
      <c r="R3035" s="4"/>
    </row>
    <row r="3036" spans="1:18" hidden="1">
      <c r="A3036" s="10" t="s">
        <v>4708</v>
      </c>
      <c r="B3036" s="10"/>
      <c r="C3036" s="4" t="s">
        <v>4709</v>
      </c>
      <c r="D3036" s="4" t="s">
        <v>20</v>
      </c>
      <c r="E3036" s="4" t="s">
        <v>142</v>
      </c>
      <c r="F3036" s="4">
        <v>4.18</v>
      </c>
      <c r="G3036" s="4">
        <v>4</v>
      </c>
      <c r="H3036" s="4" t="s">
        <v>22</v>
      </c>
      <c r="I3036" s="15">
        <v>187000</v>
      </c>
      <c r="J3036" s="3"/>
      <c r="K3036" s="4"/>
      <c r="L3036" s="4"/>
      <c r="M3036" s="3"/>
      <c r="N3036" s="3"/>
      <c r="O3036" s="3"/>
      <c r="P3036" s="3"/>
      <c r="Q3036" s="4"/>
      <c r="R3036" s="4"/>
    </row>
    <row r="3037" spans="1:18" hidden="1">
      <c r="A3037" s="10" t="s">
        <v>4710</v>
      </c>
      <c r="B3037" s="10"/>
      <c r="C3037" s="4" t="s">
        <v>4637</v>
      </c>
      <c r="D3037" s="4" t="s">
        <v>20</v>
      </c>
      <c r="E3037" s="4" t="s">
        <v>146</v>
      </c>
      <c r="F3037" s="4">
        <v>21.4</v>
      </c>
      <c r="G3037" s="4">
        <v>1</v>
      </c>
      <c r="H3037" s="4" t="s">
        <v>147</v>
      </c>
      <c r="I3037" s="15">
        <v>445860</v>
      </c>
      <c r="J3037" s="3"/>
      <c r="K3037" s="4"/>
      <c r="L3037" s="4"/>
      <c r="M3037" s="3"/>
      <c r="N3037" s="3"/>
      <c r="O3037" s="3"/>
      <c r="P3037" s="3"/>
      <c r="Q3037" s="4"/>
      <c r="R3037" s="4"/>
    </row>
    <row r="3038" spans="1:18" hidden="1">
      <c r="A3038" s="10" t="s">
        <v>4711</v>
      </c>
      <c r="B3038" s="10"/>
      <c r="C3038" s="4" t="s">
        <v>4639</v>
      </c>
      <c r="D3038" s="4" t="s">
        <v>20</v>
      </c>
      <c r="E3038" s="4" t="s">
        <v>146</v>
      </c>
      <c r="F3038" s="4">
        <v>21.07</v>
      </c>
      <c r="G3038" s="4">
        <v>1</v>
      </c>
      <c r="H3038" s="4" t="s">
        <v>147</v>
      </c>
      <c r="I3038" s="15">
        <v>445860</v>
      </c>
      <c r="J3038" s="3"/>
      <c r="K3038" s="4"/>
      <c r="L3038" s="4"/>
      <c r="M3038" s="3"/>
      <c r="N3038" s="3"/>
      <c r="O3038" s="3"/>
      <c r="P3038" s="3"/>
      <c r="Q3038" s="4"/>
      <c r="R3038" s="4"/>
    </row>
    <row r="3039" spans="1:18" hidden="1">
      <c r="A3039" s="10" t="s">
        <v>4712</v>
      </c>
      <c r="B3039" s="10"/>
      <c r="C3039" s="4" t="s">
        <v>4641</v>
      </c>
      <c r="D3039" s="4" t="s">
        <v>20</v>
      </c>
      <c r="E3039" s="4" t="s">
        <v>146</v>
      </c>
      <c r="F3039" s="4">
        <v>21.4</v>
      </c>
      <c r="G3039" s="4">
        <v>1</v>
      </c>
      <c r="H3039" s="4" t="s">
        <v>147</v>
      </c>
      <c r="I3039" s="15">
        <v>445860</v>
      </c>
      <c r="J3039" s="3"/>
      <c r="K3039" s="4"/>
      <c r="L3039" s="4"/>
      <c r="M3039" s="3"/>
      <c r="N3039" s="3"/>
      <c r="O3039" s="3"/>
      <c r="P3039" s="3"/>
      <c r="Q3039" s="4"/>
      <c r="R3039" s="4"/>
    </row>
    <row r="3040" spans="1:18" hidden="1">
      <c r="A3040" s="10" t="s">
        <v>4713</v>
      </c>
      <c r="B3040" s="10"/>
      <c r="C3040" s="4" t="s">
        <v>4643</v>
      </c>
      <c r="D3040" s="4" t="s">
        <v>20</v>
      </c>
      <c r="E3040" s="4" t="s">
        <v>146</v>
      </c>
      <c r="F3040" s="4">
        <v>21.07</v>
      </c>
      <c r="G3040" s="4">
        <v>1</v>
      </c>
      <c r="H3040" s="4" t="s">
        <v>147</v>
      </c>
      <c r="I3040" s="15">
        <v>445860</v>
      </c>
      <c r="J3040" s="3"/>
      <c r="K3040" s="4"/>
      <c r="L3040" s="4"/>
      <c r="M3040" s="3"/>
      <c r="N3040" s="3"/>
      <c r="O3040" s="3"/>
      <c r="P3040" s="3"/>
      <c r="Q3040" s="4"/>
      <c r="R3040" s="4"/>
    </row>
    <row r="3041" spans="1:18" hidden="1">
      <c r="A3041" s="10" t="s">
        <v>4714</v>
      </c>
      <c r="B3041" s="10"/>
      <c r="C3041" s="4" t="s">
        <v>4645</v>
      </c>
      <c r="D3041" s="4" t="s">
        <v>20</v>
      </c>
      <c r="E3041" s="4" t="s">
        <v>146</v>
      </c>
      <c r="F3041" s="4">
        <v>21.07</v>
      </c>
      <c r="G3041" s="4">
        <v>1</v>
      </c>
      <c r="H3041" s="4" t="s">
        <v>147</v>
      </c>
      <c r="I3041" s="15">
        <v>445860</v>
      </c>
      <c r="J3041" s="3"/>
      <c r="K3041" s="4"/>
      <c r="L3041" s="4"/>
      <c r="M3041" s="3"/>
      <c r="N3041" s="3"/>
      <c r="O3041" s="3"/>
      <c r="P3041" s="3"/>
      <c r="Q3041" s="4"/>
      <c r="R3041" s="4"/>
    </row>
    <row r="3042" spans="1:18" hidden="1">
      <c r="A3042" s="10" t="s">
        <v>4715</v>
      </c>
      <c r="B3042" s="10"/>
      <c r="C3042" s="4" t="s">
        <v>4647</v>
      </c>
      <c r="D3042" s="4" t="s">
        <v>20</v>
      </c>
      <c r="E3042" s="4" t="s">
        <v>146</v>
      </c>
      <c r="F3042" s="4">
        <v>21.4</v>
      </c>
      <c r="G3042" s="4">
        <v>1</v>
      </c>
      <c r="H3042" s="4" t="s">
        <v>147</v>
      </c>
      <c r="I3042" s="15">
        <v>445860</v>
      </c>
      <c r="J3042" s="3"/>
      <c r="K3042" s="4"/>
      <c r="L3042" s="4"/>
      <c r="M3042" s="3"/>
      <c r="N3042" s="3"/>
      <c r="O3042" s="3"/>
      <c r="P3042" s="3"/>
      <c r="Q3042" s="4"/>
      <c r="R3042" s="4"/>
    </row>
    <row r="3043" spans="1:18" hidden="1">
      <c r="A3043" s="10" t="s">
        <v>4716</v>
      </c>
      <c r="B3043" s="10"/>
      <c r="C3043" s="4" t="s">
        <v>4653</v>
      </c>
      <c r="D3043" s="4" t="s">
        <v>20</v>
      </c>
      <c r="E3043" s="4" t="s">
        <v>146</v>
      </c>
      <c r="F3043" s="4">
        <v>21.07</v>
      </c>
      <c r="G3043" s="4">
        <v>1</v>
      </c>
      <c r="H3043" s="4" t="s">
        <v>147</v>
      </c>
      <c r="I3043" s="15">
        <v>445860</v>
      </c>
      <c r="J3043" s="3"/>
      <c r="K3043" s="4"/>
      <c r="L3043" s="4"/>
      <c r="M3043" s="3"/>
      <c r="N3043" s="3"/>
      <c r="O3043" s="3"/>
      <c r="P3043" s="3"/>
      <c r="Q3043" s="4"/>
      <c r="R3043" s="4"/>
    </row>
    <row r="3044" spans="1:18" hidden="1">
      <c r="A3044" s="10" t="s">
        <v>4717</v>
      </c>
      <c r="B3044" s="10"/>
      <c r="C3044" s="4" t="s">
        <v>4655</v>
      </c>
      <c r="D3044" s="4" t="s">
        <v>20</v>
      </c>
      <c r="E3044" s="4" t="s">
        <v>146</v>
      </c>
      <c r="F3044" s="4">
        <v>21.07</v>
      </c>
      <c r="G3044" s="4">
        <v>1</v>
      </c>
      <c r="H3044" s="4" t="s">
        <v>147</v>
      </c>
      <c r="I3044" s="15">
        <v>445860</v>
      </c>
      <c r="J3044" s="3"/>
      <c r="K3044" s="4"/>
      <c r="L3044" s="4"/>
      <c r="M3044" s="3"/>
      <c r="N3044" s="3"/>
      <c r="O3044" s="3"/>
      <c r="P3044" s="3"/>
      <c r="Q3044" s="4"/>
      <c r="R3044" s="4"/>
    </row>
    <row r="3045" spans="1:18" hidden="1">
      <c r="A3045" s="10" t="s">
        <v>4718</v>
      </c>
      <c r="B3045" s="10"/>
      <c r="C3045" s="4" t="s">
        <v>4657</v>
      </c>
      <c r="D3045" s="4" t="s">
        <v>20</v>
      </c>
      <c r="E3045" s="4" t="s">
        <v>146</v>
      </c>
      <c r="F3045" s="4">
        <v>21.07</v>
      </c>
      <c r="G3045" s="4">
        <v>1</v>
      </c>
      <c r="H3045" s="4" t="s">
        <v>147</v>
      </c>
      <c r="I3045" s="15">
        <v>445860</v>
      </c>
      <c r="J3045" s="3"/>
      <c r="K3045" s="4"/>
      <c r="L3045" s="4"/>
      <c r="M3045" s="3"/>
      <c r="N3045" s="3"/>
      <c r="O3045" s="3"/>
      <c r="P3045" s="3"/>
      <c r="Q3045" s="4"/>
      <c r="R3045" s="4"/>
    </row>
    <row r="3046" spans="1:18" hidden="1">
      <c r="A3046" s="10" t="s">
        <v>4719</v>
      </c>
      <c r="B3046" s="10"/>
      <c r="C3046" s="4" t="s">
        <v>4659</v>
      </c>
      <c r="D3046" s="4" t="s">
        <v>20</v>
      </c>
      <c r="E3046" s="4" t="s">
        <v>146</v>
      </c>
      <c r="F3046" s="4">
        <v>21.07</v>
      </c>
      <c r="G3046" s="4">
        <v>1</v>
      </c>
      <c r="H3046" s="4" t="s">
        <v>147</v>
      </c>
      <c r="I3046" s="15">
        <v>445860</v>
      </c>
      <c r="J3046" s="3"/>
      <c r="K3046" s="4"/>
      <c r="L3046" s="4"/>
      <c r="M3046" s="3"/>
      <c r="N3046" s="3"/>
      <c r="O3046" s="3"/>
      <c r="P3046" s="3"/>
      <c r="Q3046" s="4"/>
      <c r="R3046" s="4"/>
    </row>
    <row r="3047" spans="1:18" hidden="1">
      <c r="A3047" s="10" t="s">
        <v>4720</v>
      </c>
      <c r="B3047" s="10"/>
      <c r="C3047" s="4" t="s">
        <v>4663</v>
      </c>
      <c r="D3047" s="4" t="s">
        <v>20</v>
      </c>
      <c r="E3047" s="4" t="s">
        <v>146</v>
      </c>
      <c r="F3047" s="4">
        <v>21.07</v>
      </c>
      <c r="G3047" s="4">
        <v>1</v>
      </c>
      <c r="H3047" s="4" t="s">
        <v>147</v>
      </c>
      <c r="I3047" s="15">
        <v>445860</v>
      </c>
      <c r="J3047" s="3"/>
      <c r="K3047" s="4"/>
      <c r="L3047" s="4"/>
      <c r="M3047" s="3"/>
      <c r="N3047" s="3"/>
      <c r="O3047" s="3"/>
      <c r="P3047" s="3"/>
      <c r="Q3047" s="4"/>
      <c r="R3047" s="4"/>
    </row>
    <row r="3048" spans="1:18" hidden="1">
      <c r="A3048" s="10" t="s">
        <v>4721</v>
      </c>
      <c r="B3048" s="10"/>
      <c r="C3048" s="4" t="s">
        <v>4722</v>
      </c>
      <c r="D3048" s="4" t="s">
        <v>20</v>
      </c>
      <c r="E3048" s="4" t="s">
        <v>21</v>
      </c>
      <c r="F3048" s="4">
        <v>0.83</v>
      </c>
      <c r="G3048" s="4">
        <v>24</v>
      </c>
      <c r="H3048" s="4" t="s">
        <v>22</v>
      </c>
      <c r="I3048" s="15">
        <v>47500</v>
      </c>
      <c r="J3048" s="3"/>
      <c r="K3048" s="4"/>
      <c r="L3048" s="4"/>
      <c r="M3048" s="3"/>
      <c r="N3048" s="3"/>
      <c r="O3048" s="3"/>
      <c r="P3048" s="3"/>
      <c r="Q3048" s="4"/>
      <c r="R3048" s="4"/>
    </row>
    <row r="3049" spans="1:18" hidden="1">
      <c r="A3049" s="10" t="s">
        <v>4723</v>
      </c>
      <c r="B3049" s="10"/>
      <c r="C3049" s="4" t="s">
        <v>4724</v>
      </c>
      <c r="D3049" s="4" t="s">
        <v>20</v>
      </c>
      <c r="E3049" s="4" t="s">
        <v>21</v>
      </c>
      <c r="F3049" s="4">
        <v>1.113</v>
      </c>
      <c r="G3049" s="4">
        <v>24</v>
      </c>
      <c r="H3049" s="4" t="s">
        <v>22</v>
      </c>
      <c r="I3049" s="15">
        <v>47500</v>
      </c>
      <c r="J3049" s="3"/>
      <c r="K3049" s="4"/>
      <c r="L3049" s="4"/>
      <c r="M3049" s="3"/>
      <c r="N3049" s="3"/>
      <c r="O3049" s="3"/>
      <c r="P3049" s="3"/>
      <c r="Q3049" s="4"/>
      <c r="R3049" s="4"/>
    </row>
    <row r="3050" spans="1:18" hidden="1">
      <c r="A3050" s="10" t="s">
        <v>4725</v>
      </c>
      <c r="B3050" s="10"/>
      <c r="C3050" s="4" t="s">
        <v>4726</v>
      </c>
      <c r="D3050" s="4" t="s">
        <v>20</v>
      </c>
      <c r="E3050" s="4" t="s">
        <v>21</v>
      </c>
      <c r="F3050" s="4">
        <v>1.113</v>
      </c>
      <c r="G3050" s="4">
        <v>24</v>
      </c>
      <c r="H3050" s="4" t="s">
        <v>22</v>
      </c>
      <c r="I3050" s="15">
        <v>47500</v>
      </c>
      <c r="J3050" s="3"/>
      <c r="K3050" s="4"/>
      <c r="L3050" s="4"/>
      <c r="M3050" s="3"/>
      <c r="N3050" s="3"/>
      <c r="O3050" s="3"/>
      <c r="P3050" s="3"/>
      <c r="Q3050" s="4"/>
      <c r="R3050" s="4"/>
    </row>
    <row r="3051" spans="1:18" hidden="1">
      <c r="A3051" s="10" t="s">
        <v>4727</v>
      </c>
      <c r="B3051" s="10"/>
      <c r="C3051" s="4" t="s">
        <v>4728</v>
      </c>
      <c r="D3051" s="4" t="s">
        <v>20</v>
      </c>
      <c r="E3051" s="4" t="s">
        <v>21</v>
      </c>
      <c r="F3051" s="4">
        <v>0.99</v>
      </c>
      <c r="G3051" s="4">
        <v>24</v>
      </c>
      <c r="H3051" s="4" t="s">
        <v>22</v>
      </c>
      <c r="I3051" s="15">
        <v>47500</v>
      </c>
      <c r="J3051" s="3"/>
      <c r="K3051" s="4"/>
      <c r="L3051" s="4"/>
      <c r="M3051" s="3"/>
      <c r="N3051" s="3"/>
      <c r="O3051" s="3"/>
      <c r="P3051" s="3"/>
      <c r="Q3051" s="4"/>
      <c r="R3051" s="4"/>
    </row>
    <row r="3052" spans="1:18" hidden="1">
      <c r="A3052" s="10" t="s">
        <v>4729</v>
      </c>
      <c r="B3052" s="10"/>
      <c r="C3052" s="4" t="s">
        <v>4730</v>
      </c>
      <c r="D3052" s="4" t="s">
        <v>20</v>
      </c>
      <c r="E3052" s="4" t="s">
        <v>21</v>
      </c>
      <c r="F3052" s="4">
        <v>0.85499999999999998</v>
      </c>
      <c r="G3052" s="4">
        <v>24</v>
      </c>
      <c r="H3052" s="4" t="s">
        <v>22</v>
      </c>
      <c r="I3052" s="15">
        <v>47500</v>
      </c>
      <c r="J3052" s="3"/>
      <c r="K3052" s="4"/>
      <c r="L3052" s="4"/>
      <c r="M3052" s="3"/>
      <c r="N3052" s="3"/>
      <c r="O3052" s="3"/>
      <c r="P3052" s="3"/>
      <c r="Q3052" s="4"/>
      <c r="R3052" s="4"/>
    </row>
    <row r="3053" spans="1:18" hidden="1">
      <c r="A3053" s="10" t="s">
        <v>4731</v>
      </c>
      <c r="B3053" s="10"/>
      <c r="C3053" s="4" t="s">
        <v>4732</v>
      </c>
      <c r="D3053" s="4" t="s">
        <v>20</v>
      </c>
      <c r="E3053" s="4" t="s">
        <v>21</v>
      </c>
      <c r="F3053" s="4">
        <v>1.006</v>
      </c>
      <c r="G3053" s="4">
        <v>24</v>
      </c>
      <c r="H3053" s="4" t="s">
        <v>22</v>
      </c>
      <c r="I3053" s="15">
        <v>47500</v>
      </c>
      <c r="J3053" s="3"/>
      <c r="K3053" s="4"/>
      <c r="L3053" s="4"/>
      <c r="M3053" s="3"/>
      <c r="N3053" s="3"/>
      <c r="O3053" s="3"/>
      <c r="P3053" s="3"/>
      <c r="Q3053" s="4"/>
      <c r="R3053" s="4"/>
    </row>
    <row r="3054" spans="1:18" hidden="1">
      <c r="A3054" s="10" t="s">
        <v>4733</v>
      </c>
      <c r="B3054" s="10"/>
      <c r="C3054" s="4" t="s">
        <v>4734</v>
      </c>
      <c r="D3054" s="4" t="s">
        <v>20</v>
      </c>
      <c r="E3054" s="4" t="s">
        <v>21</v>
      </c>
      <c r="F3054" s="4">
        <v>1.071</v>
      </c>
      <c r="G3054" s="4">
        <v>24</v>
      </c>
      <c r="H3054" s="4" t="s">
        <v>22</v>
      </c>
      <c r="I3054" s="15">
        <v>47500</v>
      </c>
      <c r="J3054" s="3"/>
      <c r="K3054" s="4"/>
      <c r="L3054" s="4"/>
      <c r="M3054" s="3"/>
      <c r="N3054" s="3"/>
      <c r="O3054" s="3"/>
      <c r="P3054" s="3"/>
      <c r="Q3054" s="4"/>
      <c r="R3054" s="4"/>
    </row>
    <row r="3055" spans="1:18" hidden="1">
      <c r="A3055" s="10" t="s">
        <v>4735</v>
      </c>
      <c r="B3055" s="10"/>
      <c r="C3055" s="4" t="s">
        <v>4736</v>
      </c>
      <c r="D3055" s="4" t="s">
        <v>20</v>
      </c>
      <c r="E3055" s="4" t="s">
        <v>21</v>
      </c>
      <c r="F3055" s="4">
        <v>1.0960000000000001</v>
      </c>
      <c r="G3055" s="4">
        <v>24</v>
      </c>
      <c r="H3055" s="4" t="s">
        <v>22</v>
      </c>
      <c r="I3055" s="15">
        <v>47500</v>
      </c>
      <c r="J3055" s="3"/>
      <c r="K3055" s="4"/>
      <c r="L3055" s="4"/>
      <c r="M3055" s="3"/>
      <c r="N3055" s="3"/>
      <c r="O3055" s="3"/>
      <c r="P3055" s="3"/>
      <c r="Q3055" s="4"/>
      <c r="R3055" s="4"/>
    </row>
    <row r="3056" spans="1:18" hidden="1">
      <c r="A3056" s="10" t="s">
        <v>4737</v>
      </c>
      <c r="B3056" s="10"/>
      <c r="C3056" s="4" t="s">
        <v>4738</v>
      </c>
      <c r="D3056" s="4" t="s">
        <v>20</v>
      </c>
      <c r="E3056" s="4" t="s">
        <v>21</v>
      </c>
      <c r="F3056" s="4">
        <v>1.129</v>
      </c>
      <c r="G3056" s="4">
        <v>24</v>
      </c>
      <c r="H3056" s="4" t="s">
        <v>22</v>
      </c>
      <c r="I3056" s="15">
        <v>47500</v>
      </c>
      <c r="J3056" s="3"/>
      <c r="K3056" s="4"/>
      <c r="L3056" s="4"/>
      <c r="M3056" s="3"/>
      <c r="N3056" s="3"/>
      <c r="O3056" s="3"/>
      <c r="P3056" s="3"/>
      <c r="Q3056" s="4"/>
      <c r="R3056" s="4"/>
    </row>
    <row r="3057" spans="1:18" hidden="1">
      <c r="A3057" s="10" t="s">
        <v>4739</v>
      </c>
      <c r="B3057" s="10"/>
      <c r="C3057" s="4" t="s">
        <v>4740</v>
      </c>
      <c r="D3057" s="4" t="s">
        <v>20</v>
      </c>
      <c r="E3057" s="4" t="s">
        <v>21</v>
      </c>
      <c r="F3057" s="4">
        <v>0.91200000000000003</v>
      </c>
      <c r="G3057" s="4">
        <v>24</v>
      </c>
      <c r="H3057" s="4" t="s">
        <v>22</v>
      </c>
      <c r="I3057" s="15">
        <v>47500</v>
      </c>
      <c r="J3057" s="3"/>
      <c r="K3057" s="4"/>
      <c r="L3057" s="4"/>
      <c r="M3057" s="3"/>
      <c r="N3057" s="3"/>
      <c r="O3057" s="3"/>
      <c r="P3057" s="3"/>
      <c r="Q3057" s="4"/>
      <c r="R3057" s="4"/>
    </row>
    <row r="3058" spans="1:18" hidden="1">
      <c r="A3058" s="10" t="s">
        <v>4741</v>
      </c>
      <c r="B3058" s="10"/>
      <c r="C3058" s="4" t="s">
        <v>4742</v>
      </c>
      <c r="D3058" s="4" t="s">
        <v>20</v>
      </c>
      <c r="E3058" s="4" t="s">
        <v>21</v>
      </c>
      <c r="F3058" s="4">
        <v>0.99399999999999999</v>
      </c>
      <c r="G3058" s="4">
        <v>24</v>
      </c>
      <c r="H3058" s="4" t="s">
        <v>22</v>
      </c>
      <c r="I3058" s="15">
        <v>47500</v>
      </c>
      <c r="J3058" s="3"/>
      <c r="K3058" s="4"/>
      <c r="L3058" s="4"/>
      <c r="M3058" s="3"/>
      <c r="N3058" s="3"/>
      <c r="O3058" s="3"/>
      <c r="P3058" s="3"/>
      <c r="Q3058" s="4"/>
      <c r="R3058" s="4"/>
    </row>
    <row r="3059" spans="1:18" hidden="1">
      <c r="A3059" s="10" t="s">
        <v>4743</v>
      </c>
      <c r="B3059" s="10"/>
      <c r="C3059" s="4" t="s">
        <v>4744</v>
      </c>
      <c r="D3059" s="4" t="s">
        <v>20</v>
      </c>
      <c r="E3059" s="4" t="s">
        <v>21</v>
      </c>
      <c r="F3059" s="4">
        <v>1.018</v>
      </c>
      <c r="G3059" s="4">
        <v>24</v>
      </c>
      <c r="H3059" s="4" t="s">
        <v>22</v>
      </c>
      <c r="I3059" s="15">
        <v>47500</v>
      </c>
      <c r="J3059" s="3"/>
      <c r="K3059" s="4"/>
      <c r="L3059" s="4"/>
      <c r="M3059" s="3"/>
      <c r="N3059" s="3"/>
      <c r="O3059" s="3"/>
      <c r="P3059" s="3"/>
      <c r="Q3059" s="4"/>
      <c r="R3059" s="4"/>
    </row>
    <row r="3060" spans="1:18" hidden="1">
      <c r="A3060" s="10" t="s">
        <v>4745</v>
      </c>
      <c r="B3060" s="10"/>
      <c r="C3060" s="4" t="s">
        <v>4746</v>
      </c>
      <c r="D3060" s="4" t="s">
        <v>20</v>
      </c>
      <c r="E3060" s="4" t="s">
        <v>21</v>
      </c>
      <c r="F3060" s="4">
        <v>0.94</v>
      </c>
      <c r="G3060" s="4">
        <v>24</v>
      </c>
      <c r="H3060" s="4" t="s">
        <v>22</v>
      </c>
      <c r="I3060" s="15">
        <v>47500</v>
      </c>
      <c r="J3060" s="3"/>
      <c r="K3060" s="4"/>
      <c r="L3060" s="4"/>
      <c r="M3060" s="3"/>
      <c r="N3060" s="3"/>
      <c r="O3060" s="3"/>
      <c r="P3060" s="3"/>
      <c r="Q3060" s="4"/>
      <c r="R3060" s="4"/>
    </row>
    <row r="3061" spans="1:18" hidden="1">
      <c r="A3061" s="10" t="s">
        <v>4747</v>
      </c>
      <c r="B3061" s="10"/>
      <c r="C3061" s="4" t="s">
        <v>4748</v>
      </c>
      <c r="D3061" s="4" t="s">
        <v>20</v>
      </c>
      <c r="E3061" s="4" t="s">
        <v>21</v>
      </c>
      <c r="F3061" s="4">
        <v>0.94</v>
      </c>
      <c r="G3061" s="4">
        <v>24</v>
      </c>
      <c r="H3061" s="4" t="s">
        <v>22</v>
      </c>
      <c r="I3061" s="15">
        <v>47500</v>
      </c>
      <c r="J3061" s="3"/>
      <c r="K3061" s="4"/>
      <c r="L3061" s="4"/>
      <c r="M3061" s="3"/>
      <c r="N3061" s="3"/>
      <c r="O3061" s="3"/>
      <c r="P3061" s="3"/>
      <c r="Q3061" s="4"/>
      <c r="R3061" s="4"/>
    </row>
    <row r="3062" spans="1:18" hidden="1">
      <c r="A3062" s="10" t="s">
        <v>4749</v>
      </c>
      <c r="B3062" s="10"/>
      <c r="C3062" s="4" t="s">
        <v>4750</v>
      </c>
      <c r="D3062" s="4" t="s">
        <v>20</v>
      </c>
      <c r="E3062" s="4" t="s">
        <v>21</v>
      </c>
      <c r="F3062" s="4">
        <v>1.002</v>
      </c>
      <c r="G3062" s="4">
        <v>24</v>
      </c>
      <c r="H3062" s="4" t="s">
        <v>22</v>
      </c>
      <c r="I3062" s="15">
        <v>47500</v>
      </c>
      <c r="J3062" s="3"/>
      <c r="K3062" s="4"/>
      <c r="L3062" s="4"/>
      <c r="M3062" s="3"/>
      <c r="N3062" s="3"/>
      <c r="O3062" s="3"/>
      <c r="P3062" s="3"/>
      <c r="Q3062" s="4"/>
      <c r="R3062" s="4"/>
    </row>
    <row r="3063" spans="1:18" hidden="1">
      <c r="A3063" s="10" t="s">
        <v>4751</v>
      </c>
      <c r="B3063" s="10"/>
      <c r="C3063" s="4" t="s">
        <v>4752</v>
      </c>
      <c r="D3063" s="4" t="s">
        <v>20</v>
      </c>
      <c r="E3063" s="4" t="s">
        <v>21</v>
      </c>
      <c r="F3063" s="4">
        <v>0.93200000000000005</v>
      </c>
      <c r="G3063" s="4">
        <v>24</v>
      </c>
      <c r="H3063" s="4" t="s">
        <v>22</v>
      </c>
      <c r="I3063" s="15">
        <v>47500</v>
      </c>
      <c r="J3063" s="3"/>
      <c r="K3063" s="4"/>
      <c r="L3063" s="4"/>
      <c r="M3063" s="3"/>
      <c r="N3063" s="3"/>
      <c r="O3063" s="3"/>
      <c r="P3063" s="3"/>
      <c r="Q3063" s="4"/>
      <c r="R3063" s="4"/>
    </row>
    <row r="3064" spans="1:18" hidden="1">
      <c r="A3064" s="10" t="s">
        <v>4753</v>
      </c>
      <c r="B3064" s="10"/>
      <c r="C3064" s="4" t="s">
        <v>4754</v>
      </c>
      <c r="D3064" s="4" t="s">
        <v>20</v>
      </c>
      <c r="E3064" s="4" t="s">
        <v>21</v>
      </c>
      <c r="F3064" s="4">
        <v>0.98499999999999999</v>
      </c>
      <c r="G3064" s="4">
        <v>24</v>
      </c>
      <c r="H3064" s="4" t="s">
        <v>22</v>
      </c>
      <c r="I3064" s="15">
        <v>47500</v>
      </c>
      <c r="J3064" s="3"/>
      <c r="K3064" s="4"/>
      <c r="L3064" s="4"/>
      <c r="M3064" s="3"/>
      <c r="N3064" s="3"/>
      <c r="O3064" s="3"/>
      <c r="P3064" s="3"/>
      <c r="Q3064" s="4"/>
      <c r="R3064" s="4"/>
    </row>
    <row r="3065" spans="1:18" hidden="1">
      <c r="A3065" s="10" t="s">
        <v>4755</v>
      </c>
      <c r="B3065" s="10"/>
      <c r="C3065" s="4" t="s">
        <v>4756</v>
      </c>
      <c r="D3065" s="4" t="s">
        <v>20</v>
      </c>
      <c r="E3065" s="4" t="s">
        <v>21</v>
      </c>
      <c r="F3065" s="4">
        <v>0.91200000000000003</v>
      </c>
      <c r="G3065" s="4">
        <v>24</v>
      </c>
      <c r="H3065" s="4" t="s">
        <v>22</v>
      </c>
      <c r="I3065" s="15">
        <v>47500</v>
      </c>
      <c r="J3065" s="3"/>
      <c r="K3065" s="4"/>
      <c r="L3065" s="4"/>
      <c r="M3065" s="3"/>
      <c r="N3065" s="3"/>
      <c r="O3065" s="3"/>
      <c r="P3065" s="3"/>
      <c r="Q3065" s="4"/>
      <c r="R3065" s="4"/>
    </row>
    <row r="3066" spans="1:18" hidden="1">
      <c r="A3066" s="10" t="s">
        <v>4757</v>
      </c>
      <c r="B3066" s="10"/>
      <c r="C3066" s="4" t="s">
        <v>4758</v>
      </c>
      <c r="D3066" s="4" t="s">
        <v>20</v>
      </c>
      <c r="E3066" s="4" t="s">
        <v>21</v>
      </c>
      <c r="F3066" s="4">
        <v>0.88400000000000001</v>
      </c>
      <c r="G3066" s="4">
        <v>24</v>
      </c>
      <c r="H3066" s="4" t="s">
        <v>22</v>
      </c>
      <c r="I3066" s="15">
        <v>47500</v>
      </c>
      <c r="J3066" s="3"/>
      <c r="K3066" s="4"/>
      <c r="L3066" s="4"/>
      <c r="M3066" s="3"/>
      <c r="N3066" s="3"/>
      <c r="O3066" s="3"/>
      <c r="P3066" s="3"/>
      <c r="Q3066" s="4"/>
      <c r="R3066" s="4"/>
    </row>
    <row r="3067" spans="1:18" hidden="1">
      <c r="A3067" s="10" t="s">
        <v>4759</v>
      </c>
      <c r="B3067" s="10"/>
      <c r="C3067" s="4" t="s">
        <v>4760</v>
      </c>
      <c r="D3067" s="4" t="s">
        <v>20</v>
      </c>
      <c r="E3067" s="4" t="s">
        <v>21</v>
      </c>
      <c r="F3067" s="4">
        <v>0.99</v>
      </c>
      <c r="G3067" s="4">
        <v>24</v>
      </c>
      <c r="H3067" s="4" t="s">
        <v>22</v>
      </c>
      <c r="I3067" s="15">
        <v>47500</v>
      </c>
      <c r="J3067" s="3"/>
      <c r="K3067" s="4"/>
      <c r="L3067" s="4"/>
      <c r="M3067" s="3"/>
      <c r="N3067" s="3"/>
      <c r="O3067" s="3"/>
      <c r="P3067" s="3"/>
      <c r="Q3067" s="4"/>
      <c r="R3067" s="4"/>
    </row>
    <row r="3068" spans="1:18" hidden="1">
      <c r="A3068" s="10" t="s">
        <v>4761</v>
      </c>
      <c r="B3068" s="10"/>
      <c r="C3068" s="4" t="s">
        <v>4762</v>
      </c>
      <c r="D3068" s="4" t="s">
        <v>20</v>
      </c>
      <c r="E3068" s="4" t="s">
        <v>21</v>
      </c>
      <c r="F3068" s="4">
        <v>0.92500000000000004</v>
      </c>
      <c r="G3068" s="4">
        <v>24</v>
      </c>
      <c r="H3068" s="4" t="s">
        <v>22</v>
      </c>
      <c r="I3068" s="15">
        <v>47500</v>
      </c>
      <c r="J3068" s="3"/>
      <c r="K3068" s="4"/>
      <c r="L3068" s="4"/>
      <c r="M3068" s="3"/>
      <c r="N3068" s="3"/>
      <c r="O3068" s="3"/>
      <c r="P3068" s="3"/>
      <c r="Q3068" s="4"/>
      <c r="R3068" s="4"/>
    </row>
    <row r="3069" spans="1:18" hidden="1">
      <c r="A3069" s="10" t="s">
        <v>4763</v>
      </c>
      <c r="B3069" s="10"/>
      <c r="C3069" s="4" t="s">
        <v>4764</v>
      </c>
      <c r="D3069" s="4" t="s">
        <v>20</v>
      </c>
      <c r="E3069" s="4" t="s">
        <v>21</v>
      </c>
      <c r="F3069" s="4">
        <v>1.171</v>
      </c>
      <c r="G3069" s="4">
        <v>24</v>
      </c>
      <c r="H3069" s="4" t="s">
        <v>22</v>
      </c>
      <c r="I3069" s="15">
        <v>47500</v>
      </c>
      <c r="J3069" s="3"/>
      <c r="K3069" s="4"/>
      <c r="L3069" s="4"/>
      <c r="M3069" s="3"/>
      <c r="N3069" s="3"/>
      <c r="O3069" s="3"/>
      <c r="P3069" s="3"/>
      <c r="Q3069" s="4"/>
      <c r="R3069" s="4"/>
    </row>
    <row r="3070" spans="1:18" hidden="1">
      <c r="A3070" s="10" t="s">
        <v>4765</v>
      </c>
      <c r="B3070" s="10"/>
      <c r="C3070" s="4" t="s">
        <v>4766</v>
      </c>
      <c r="D3070" s="4" t="s">
        <v>20</v>
      </c>
      <c r="E3070" s="4" t="s">
        <v>21</v>
      </c>
      <c r="F3070" s="4">
        <v>1.018</v>
      </c>
      <c r="G3070" s="4">
        <v>24</v>
      </c>
      <c r="H3070" s="4" t="s">
        <v>22</v>
      </c>
      <c r="I3070" s="15">
        <v>47500</v>
      </c>
      <c r="J3070" s="3"/>
      <c r="K3070" s="4"/>
      <c r="L3070" s="4"/>
      <c r="M3070" s="3"/>
      <c r="N3070" s="3"/>
      <c r="O3070" s="3"/>
      <c r="P3070" s="3"/>
      <c r="Q3070" s="4"/>
      <c r="R3070" s="4"/>
    </row>
    <row r="3071" spans="1:18" hidden="1">
      <c r="A3071" s="10" t="s">
        <v>4767</v>
      </c>
      <c r="B3071" s="10"/>
      <c r="C3071" s="4" t="s">
        <v>4768</v>
      </c>
      <c r="D3071" s="4" t="s">
        <v>20</v>
      </c>
      <c r="E3071" s="4" t="s">
        <v>21</v>
      </c>
      <c r="F3071" s="4">
        <v>0.99</v>
      </c>
      <c r="G3071" s="4">
        <v>24</v>
      </c>
      <c r="H3071" s="4" t="s">
        <v>22</v>
      </c>
      <c r="I3071" s="15">
        <v>47500</v>
      </c>
      <c r="J3071" s="3"/>
      <c r="K3071" s="4"/>
      <c r="L3071" s="4"/>
      <c r="M3071" s="3"/>
      <c r="N3071" s="3"/>
      <c r="O3071" s="3"/>
      <c r="P3071" s="3"/>
      <c r="Q3071" s="4"/>
      <c r="R3071" s="4"/>
    </row>
    <row r="3072" spans="1:18" hidden="1">
      <c r="A3072" s="10" t="s">
        <v>4769</v>
      </c>
      <c r="B3072" s="10"/>
      <c r="C3072" s="4" t="s">
        <v>4770</v>
      </c>
      <c r="D3072" s="4" t="s">
        <v>20</v>
      </c>
      <c r="E3072" s="4" t="s">
        <v>21</v>
      </c>
      <c r="F3072" s="4">
        <v>0.879</v>
      </c>
      <c r="G3072" s="4">
        <v>24</v>
      </c>
      <c r="H3072" s="4" t="s">
        <v>22</v>
      </c>
      <c r="I3072" s="15">
        <v>47500</v>
      </c>
      <c r="J3072" s="3"/>
      <c r="K3072" s="4"/>
      <c r="L3072" s="4"/>
      <c r="M3072" s="3"/>
      <c r="N3072" s="3"/>
      <c r="O3072" s="3"/>
      <c r="P3072" s="3"/>
      <c r="Q3072" s="4"/>
      <c r="R3072" s="4"/>
    </row>
    <row r="3073" spans="1:18" hidden="1">
      <c r="A3073" s="10" t="s">
        <v>4771</v>
      </c>
      <c r="B3073" s="10"/>
      <c r="C3073" s="4" t="s">
        <v>4772</v>
      </c>
      <c r="D3073" s="4" t="s">
        <v>20</v>
      </c>
      <c r="E3073" s="4" t="s">
        <v>21</v>
      </c>
      <c r="F3073" s="4">
        <v>1.083</v>
      </c>
      <c r="G3073" s="4">
        <v>24</v>
      </c>
      <c r="H3073" s="4" t="s">
        <v>22</v>
      </c>
      <c r="I3073" s="15">
        <v>47500</v>
      </c>
      <c r="J3073" s="3"/>
      <c r="K3073" s="4"/>
      <c r="L3073" s="4"/>
      <c r="M3073" s="3"/>
      <c r="N3073" s="3"/>
      <c r="O3073" s="3"/>
      <c r="P3073" s="3"/>
      <c r="Q3073" s="4"/>
      <c r="R3073" s="4"/>
    </row>
    <row r="3074" spans="1:18" hidden="1">
      <c r="A3074" s="10" t="s">
        <v>4773</v>
      </c>
      <c r="B3074" s="10"/>
      <c r="C3074" s="4" t="s">
        <v>4774</v>
      </c>
      <c r="D3074" s="4" t="s">
        <v>20</v>
      </c>
      <c r="E3074" s="4" t="s">
        <v>21</v>
      </c>
      <c r="F3074" s="4">
        <v>0.97099999999999997</v>
      </c>
      <c r="G3074" s="4">
        <v>24</v>
      </c>
      <c r="H3074" s="4" t="s">
        <v>22</v>
      </c>
      <c r="I3074" s="15">
        <v>47500</v>
      </c>
      <c r="J3074" s="3"/>
      <c r="K3074" s="4"/>
      <c r="L3074" s="4"/>
      <c r="M3074" s="3"/>
      <c r="N3074" s="3"/>
      <c r="O3074" s="3"/>
      <c r="P3074" s="3"/>
      <c r="Q3074" s="4"/>
      <c r="R3074" s="4"/>
    </row>
    <row r="3075" spans="1:18" hidden="1">
      <c r="A3075" s="10" t="s">
        <v>4775</v>
      </c>
      <c r="B3075" s="10"/>
      <c r="C3075" s="4" t="s">
        <v>4776</v>
      </c>
      <c r="D3075" s="4" t="s">
        <v>20</v>
      </c>
      <c r="E3075" s="4" t="s">
        <v>21</v>
      </c>
      <c r="F3075" s="4">
        <v>0.97299999999999998</v>
      </c>
      <c r="G3075" s="4">
        <v>24</v>
      </c>
      <c r="H3075" s="4" t="s">
        <v>22</v>
      </c>
      <c r="I3075" s="15">
        <v>47500</v>
      </c>
      <c r="J3075" s="3"/>
      <c r="K3075" s="4"/>
      <c r="L3075" s="4"/>
      <c r="M3075" s="3"/>
      <c r="N3075" s="3"/>
      <c r="O3075" s="3"/>
      <c r="P3075" s="3"/>
      <c r="Q3075" s="4"/>
      <c r="R3075" s="4"/>
    </row>
    <row r="3076" spans="1:18" hidden="1">
      <c r="A3076" s="10" t="s">
        <v>4777</v>
      </c>
      <c r="B3076" s="10"/>
      <c r="C3076" s="4" t="s">
        <v>4778</v>
      </c>
      <c r="D3076" s="4" t="s">
        <v>20</v>
      </c>
      <c r="E3076" s="4" t="s">
        <v>21</v>
      </c>
      <c r="F3076" s="4">
        <v>0.88800000000000001</v>
      </c>
      <c r="G3076" s="4">
        <v>24</v>
      </c>
      <c r="H3076" s="4" t="s">
        <v>22</v>
      </c>
      <c r="I3076" s="15">
        <v>47500</v>
      </c>
      <c r="J3076" s="3"/>
      <c r="K3076" s="4"/>
      <c r="L3076" s="4"/>
      <c r="M3076" s="3"/>
      <c r="N3076" s="3"/>
      <c r="O3076" s="3"/>
      <c r="P3076" s="3"/>
      <c r="Q3076" s="4"/>
      <c r="R3076" s="4"/>
    </row>
    <row r="3077" spans="1:18" hidden="1">
      <c r="A3077" s="10" t="s">
        <v>4779</v>
      </c>
      <c r="B3077" s="10"/>
      <c r="C3077" s="4" t="s">
        <v>4780</v>
      </c>
      <c r="D3077" s="4" t="s">
        <v>20</v>
      </c>
      <c r="E3077" s="4" t="s">
        <v>21</v>
      </c>
      <c r="F3077" s="4">
        <v>1.024</v>
      </c>
      <c r="G3077" s="4">
        <v>24</v>
      </c>
      <c r="H3077" s="4" t="s">
        <v>22</v>
      </c>
      <c r="I3077" s="15">
        <v>47500</v>
      </c>
      <c r="J3077" s="3"/>
      <c r="K3077" s="4"/>
      <c r="L3077" s="4"/>
      <c r="M3077" s="3"/>
      <c r="N3077" s="3"/>
      <c r="O3077" s="3"/>
      <c r="P3077" s="3"/>
      <c r="Q3077" s="4"/>
      <c r="R3077" s="4"/>
    </row>
    <row r="3078" spans="1:18" hidden="1">
      <c r="A3078" s="10" t="s">
        <v>4781</v>
      </c>
      <c r="B3078" s="10"/>
      <c r="C3078" s="4" t="s">
        <v>4782</v>
      </c>
      <c r="D3078" s="4" t="s">
        <v>20</v>
      </c>
      <c r="E3078" s="4" t="s">
        <v>21</v>
      </c>
      <c r="F3078" s="4">
        <v>0.92300000000000004</v>
      </c>
      <c r="G3078" s="4">
        <v>24</v>
      </c>
      <c r="H3078" s="4" t="s">
        <v>22</v>
      </c>
      <c r="I3078" s="15">
        <v>47500</v>
      </c>
      <c r="J3078" s="3"/>
      <c r="K3078" s="4"/>
      <c r="L3078" s="4"/>
      <c r="M3078" s="3"/>
      <c r="N3078" s="3"/>
      <c r="O3078" s="3"/>
      <c r="P3078" s="3"/>
      <c r="Q3078" s="4"/>
      <c r="R3078" s="4"/>
    </row>
    <row r="3079" spans="1:18" hidden="1">
      <c r="A3079" s="10" t="s">
        <v>4783</v>
      </c>
      <c r="B3079" s="10"/>
      <c r="C3079" s="4" t="s">
        <v>4784</v>
      </c>
      <c r="D3079" s="4" t="s">
        <v>20</v>
      </c>
      <c r="E3079" s="4" t="s">
        <v>21</v>
      </c>
      <c r="F3079" s="4">
        <v>0.98499999999999999</v>
      </c>
      <c r="G3079" s="4">
        <v>24</v>
      </c>
      <c r="H3079" s="4" t="s">
        <v>22</v>
      </c>
      <c r="I3079" s="15">
        <v>47500</v>
      </c>
      <c r="J3079" s="3"/>
      <c r="K3079" s="4"/>
      <c r="L3079" s="4"/>
      <c r="M3079" s="3"/>
      <c r="N3079" s="3"/>
      <c r="O3079" s="3"/>
      <c r="P3079" s="3"/>
      <c r="Q3079" s="4"/>
      <c r="R3079" s="4"/>
    </row>
    <row r="3080" spans="1:18" hidden="1">
      <c r="A3080" s="10" t="s">
        <v>4785</v>
      </c>
      <c r="B3080" s="10"/>
      <c r="C3080" s="4" t="s">
        <v>4786</v>
      </c>
      <c r="D3080" s="4" t="s">
        <v>20</v>
      </c>
      <c r="E3080" s="4" t="s">
        <v>21</v>
      </c>
      <c r="F3080" s="4">
        <v>0.89200000000000002</v>
      </c>
      <c r="G3080" s="4">
        <v>24</v>
      </c>
      <c r="H3080" s="4" t="s">
        <v>22</v>
      </c>
      <c r="I3080" s="15">
        <v>47500</v>
      </c>
      <c r="J3080" s="3"/>
      <c r="K3080" s="4"/>
      <c r="L3080" s="4"/>
      <c r="M3080" s="3"/>
      <c r="N3080" s="3"/>
      <c r="O3080" s="3"/>
      <c r="P3080" s="3"/>
      <c r="Q3080" s="4"/>
      <c r="R3080" s="4"/>
    </row>
    <row r="3081" spans="1:18" hidden="1">
      <c r="A3081" s="10" t="s">
        <v>4787</v>
      </c>
      <c r="B3081" s="10"/>
      <c r="C3081" s="4" t="s">
        <v>4788</v>
      </c>
      <c r="D3081" s="4" t="s">
        <v>20</v>
      </c>
      <c r="E3081" s="4" t="s">
        <v>21</v>
      </c>
      <c r="F3081" s="4">
        <v>0.99399999999999999</v>
      </c>
      <c r="G3081" s="4">
        <v>24</v>
      </c>
      <c r="H3081" s="4" t="s">
        <v>22</v>
      </c>
      <c r="I3081" s="15">
        <v>47500</v>
      </c>
      <c r="J3081" s="3"/>
      <c r="K3081" s="4"/>
      <c r="L3081" s="4"/>
      <c r="M3081" s="3"/>
      <c r="N3081" s="3"/>
      <c r="O3081" s="3"/>
      <c r="P3081" s="3"/>
      <c r="Q3081" s="4"/>
      <c r="R3081" s="4"/>
    </row>
    <row r="3082" spans="1:18" hidden="1">
      <c r="A3082" s="10" t="s">
        <v>4789</v>
      </c>
      <c r="B3082" s="10"/>
      <c r="C3082" s="4" t="s">
        <v>4790</v>
      </c>
      <c r="D3082" s="4" t="s">
        <v>20</v>
      </c>
      <c r="E3082" s="4" t="s">
        <v>21</v>
      </c>
      <c r="F3082" s="4">
        <v>0.93</v>
      </c>
      <c r="G3082" s="4">
        <v>24</v>
      </c>
      <c r="H3082" s="4" t="s">
        <v>22</v>
      </c>
      <c r="I3082" s="15">
        <v>47500</v>
      </c>
      <c r="J3082" s="3"/>
      <c r="K3082" s="4"/>
      <c r="L3082" s="4"/>
      <c r="M3082" s="3"/>
      <c r="N3082" s="3"/>
      <c r="O3082" s="3"/>
      <c r="P3082" s="3"/>
      <c r="Q3082" s="4"/>
      <c r="R3082" s="4"/>
    </row>
    <row r="3083" spans="1:18" hidden="1">
      <c r="A3083" s="10" t="s">
        <v>4791</v>
      </c>
      <c r="B3083" s="10"/>
      <c r="C3083" s="4" t="s">
        <v>4792</v>
      </c>
      <c r="D3083" s="4" t="s">
        <v>20</v>
      </c>
      <c r="E3083" s="4" t="s">
        <v>21</v>
      </c>
      <c r="F3083" s="4">
        <v>0.97499999999999998</v>
      </c>
      <c r="G3083" s="4">
        <v>24</v>
      </c>
      <c r="H3083" s="4" t="s">
        <v>22</v>
      </c>
      <c r="I3083" s="15">
        <v>47500</v>
      </c>
      <c r="J3083" s="3"/>
      <c r="K3083" s="4"/>
      <c r="L3083" s="4"/>
      <c r="M3083" s="3"/>
      <c r="N3083" s="3"/>
      <c r="O3083" s="3"/>
      <c r="P3083" s="3"/>
      <c r="Q3083" s="4"/>
      <c r="R3083" s="4"/>
    </row>
    <row r="3084" spans="1:18" hidden="1">
      <c r="A3084" s="10" t="s">
        <v>4793</v>
      </c>
      <c r="B3084" s="10"/>
      <c r="C3084" s="4" t="s">
        <v>4794</v>
      </c>
      <c r="D3084" s="4" t="s">
        <v>20</v>
      </c>
      <c r="E3084" s="4" t="s">
        <v>21</v>
      </c>
      <c r="F3084" s="4">
        <v>0.92100000000000004</v>
      </c>
      <c r="G3084" s="4">
        <v>24</v>
      </c>
      <c r="H3084" s="4" t="s">
        <v>22</v>
      </c>
      <c r="I3084" s="15">
        <v>47500</v>
      </c>
      <c r="J3084" s="3"/>
      <c r="K3084" s="4"/>
      <c r="L3084" s="4"/>
      <c r="M3084" s="3"/>
      <c r="N3084" s="3"/>
      <c r="O3084" s="3"/>
      <c r="P3084" s="3"/>
      <c r="Q3084" s="4"/>
      <c r="R3084" s="4"/>
    </row>
    <row r="3085" spans="1:18" hidden="1">
      <c r="A3085" s="10" t="s">
        <v>4795</v>
      </c>
      <c r="B3085" s="10"/>
      <c r="C3085" s="4" t="s">
        <v>4796</v>
      </c>
      <c r="D3085" s="4" t="s">
        <v>20</v>
      </c>
      <c r="E3085" s="4" t="s">
        <v>21</v>
      </c>
      <c r="F3085" s="4">
        <v>1</v>
      </c>
      <c r="G3085" s="4">
        <v>24</v>
      </c>
      <c r="H3085" s="4" t="s">
        <v>22</v>
      </c>
      <c r="I3085" s="15">
        <v>47500</v>
      </c>
      <c r="J3085" s="3"/>
      <c r="K3085" s="4"/>
      <c r="L3085" s="4"/>
      <c r="M3085" s="3"/>
      <c r="N3085" s="3"/>
      <c r="O3085" s="3"/>
      <c r="P3085" s="3"/>
      <c r="Q3085" s="4"/>
      <c r="R3085" s="4"/>
    </row>
    <row r="3086" spans="1:18" hidden="1">
      <c r="A3086" s="10" t="s">
        <v>4797</v>
      </c>
      <c r="B3086" s="10"/>
      <c r="C3086" s="4" t="s">
        <v>4798</v>
      </c>
      <c r="D3086" s="4" t="s">
        <v>20</v>
      </c>
      <c r="E3086" s="4" t="s">
        <v>21</v>
      </c>
      <c r="F3086" s="4">
        <v>0.98099999999999998</v>
      </c>
      <c r="G3086" s="4">
        <v>24</v>
      </c>
      <c r="H3086" s="4" t="s">
        <v>22</v>
      </c>
      <c r="I3086" s="15">
        <v>47500</v>
      </c>
      <c r="J3086" s="3"/>
      <c r="K3086" s="4"/>
      <c r="L3086" s="4"/>
      <c r="M3086" s="3"/>
      <c r="N3086" s="3"/>
      <c r="O3086" s="3"/>
      <c r="P3086" s="3"/>
      <c r="Q3086" s="4"/>
      <c r="R3086" s="4"/>
    </row>
    <row r="3087" spans="1:18" hidden="1">
      <c r="A3087" s="10" t="s">
        <v>4799</v>
      </c>
      <c r="B3087" s="10"/>
      <c r="C3087" s="4" t="s">
        <v>4800</v>
      </c>
      <c r="D3087" s="4" t="s">
        <v>20</v>
      </c>
      <c r="E3087" s="4" t="s">
        <v>21</v>
      </c>
      <c r="F3087" s="4">
        <v>1.125</v>
      </c>
      <c r="G3087" s="4">
        <v>24</v>
      </c>
      <c r="H3087" s="4" t="s">
        <v>22</v>
      </c>
      <c r="I3087" s="15">
        <v>47500</v>
      </c>
      <c r="J3087" s="3"/>
      <c r="K3087" s="4"/>
      <c r="L3087" s="4"/>
      <c r="M3087" s="3"/>
      <c r="N3087" s="3"/>
      <c r="O3087" s="3"/>
      <c r="P3087" s="3"/>
      <c r="Q3087" s="4"/>
      <c r="R3087" s="4"/>
    </row>
    <row r="3088" spans="1:18" hidden="1">
      <c r="A3088" s="10" t="s">
        <v>4801</v>
      </c>
      <c r="B3088" s="10"/>
      <c r="C3088" s="4" t="s">
        <v>4802</v>
      </c>
      <c r="D3088" s="4" t="s">
        <v>20</v>
      </c>
      <c r="E3088" s="4" t="s">
        <v>21</v>
      </c>
      <c r="F3088" s="4">
        <v>1.079</v>
      </c>
      <c r="G3088" s="4">
        <v>24</v>
      </c>
      <c r="H3088" s="4" t="s">
        <v>22</v>
      </c>
      <c r="I3088" s="15">
        <v>47500</v>
      </c>
      <c r="J3088" s="3"/>
      <c r="K3088" s="4"/>
      <c r="L3088" s="4"/>
      <c r="M3088" s="3"/>
      <c r="N3088" s="3"/>
      <c r="O3088" s="3"/>
      <c r="P3088" s="3"/>
      <c r="Q3088" s="4"/>
      <c r="R3088" s="4"/>
    </row>
    <row r="3089" spans="1:18" hidden="1">
      <c r="A3089" s="10" t="s">
        <v>4803</v>
      </c>
      <c r="B3089" s="10"/>
      <c r="C3089" s="4" t="s">
        <v>4804</v>
      </c>
      <c r="D3089" s="4" t="s">
        <v>20</v>
      </c>
      <c r="E3089" s="4" t="s">
        <v>21</v>
      </c>
      <c r="F3089" s="4">
        <v>1.002</v>
      </c>
      <c r="G3089" s="4">
        <v>24</v>
      </c>
      <c r="H3089" s="4" t="s">
        <v>22</v>
      </c>
      <c r="I3089" s="15">
        <v>47500</v>
      </c>
      <c r="J3089" s="3"/>
      <c r="K3089" s="4"/>
      <c r="L3089" s="4"/>
      <c r="M3089" s="3"/>
      <c r="N3089" s="3"/>
      <c r="O3089" s="3"/>
      <c r="P3089" s="3"/>
      <c r="Q3089" s="4"/>
      <c r="R3089" s="4"/>
    </row>
    <row r="3090" spans="1:18" hidden="1">
      <c r="A3090" s="10" t="s">
        <v>4805</v>
      </c>
      <c r="B3090" s="10"/>
      <c r="C3090" s="4" t="s">
        <v>4806</v>
      </c>
      <c r="D3090" s="4" t="s">
        <v>20</v>
      </c>
      <c r="E3090" s="4" t="s">
        <v>21</v>
      </c>
      <c r="F3090" s="4">
        <v>0.91</v>
      </c>
      <c r="G3090" s="4">
        <v>24</v>
      </c>
      <c r="H3090" s="4" t="s">
        <v>22</v>
      </c>
      <c r="I3090" s="15">
        <v>47500</v>
      </c>
      <c r="J3090" s="3"/>
      <c r="K3090" s="4"/>
      <c r="L3090" s="4"/>
      <c r="M3090" s="3"/>
      <c r="N3090" s="3"/>
      <c r="O3090" s="3"/>
      <c r="P3090" s="3"/>
      <c r="Q3090" s="4"/>
      <c r="R3090" s="4"/>
    </row>
    <row r="3091" spans="1:18" hidden="1">
      <c r="A3091" s="10" t="s">
        <v>4807</v>
      </c>
      <c r="B3091" s="10"/>
      <c r="C3091" s="4" t="s">
        <v>4808</v>
      </c>
      <c r="D3091" s="4" t="s">
        <v>20</v>
      </c>
      <c r="E3091" s="4" t="s">
        <v>21</v>
      </c>
      <c r="F3091" s="4">
        <v>0.94899999999999995</v>
      </c>
      <c r="G3091" s="4">
        <v>24</v>
      </c>
      <c r="H3091" s="4" t="s">
        <v>22</v>
      </c>
      <c r="I3091" s="15">
        <v>47500</v>
      </c>
      <c r="J3091" s="3"/>
      <c r="K3091" s="4"/>
      <c r="L3091" s="4"/>
      <c r="M3091" s="3"/>
      <c r="N3091" s="3"/>
      <c r="O3091" s="3"/>
      <c r="P3091" s="3"/>
      <c r="Q3091" s="4"/>
      <c r="R3091" s="4"/>
    </row>
    <row r="3092" spans="1:18" hidden="1">
      <c r="A3092" s="10" t="s">
        <v>4809</v>
      </c>
      <c r="B3092" s="10"/>
      <c r="C3092" s="4" t="s">
        <v>4810</v>
      </c>
      <c r="D3092" s="4" t="s">
        <v>20</v>
      </c>
      <c r="E3092" s="4" t="s">
        <v>21</v>
      </c>
      <c r="F3092" s="4">
        <v>0.93100000000000005</v>
      </c>
      <c r="G3092" s="4">
        <v>24</v>
      </c>
      <c r="H3092" s="4" t="s">
        <v>22</v>
      </c>
      <c r="I3092" s="15">
        <v>47500</v>
      </c>
      <c r="J3092" s="3"/>
      <c r="K3092" s="4"/>
      <c r="L3092" s="4"/>
      <c r="M3092" s="3"/>
      <c r="N3092" s="3"/>
      <c r="O3092" s="3"/>
      <c r="P3092" s="3"/>
      <c r="Q3092" s="4"/>
      <c r="R3092" s="4"/>
    </row>
    <row r="3093" spans="1:18" hidden="1">
      <c r="A3093" s="10" t="s">
        <v>4811</v>
      </c>
      <c r="B3093" s="10"/>
      <c r="C3093" s="4" t="s">
        <v>4812</v>
      </c>
      <c r="D3093" s="4" t="s">
        <v>20</v>
      </c>
      <c r="E3093" s="4" t="s">
        <v>21</v>
      </c>
      <c r="F3093" s="4">
        <v>0.88</v>
      </c>
      <c r="G3093" s="4">
        <v>24</v>
      </c>
      <c r="H3093" s="4" t="s">
        <v>22</v>
      </c>
      <c r="I3093" s="15">
        <v>47500</v>
      </c>
      <c r="J3093" s="3"/>
      <c r="K3093" s="4"/>
      <c r="L3093" s="4"/>
      <c r="M3093" s="3"/>
      <c r="N3093" s="3"/>
      <c r="O3093" s="3"/>
      <c r="P3093" s="3"/>
      <c r="Q3093" s="4"/>
      <c r="R3093" s="4"/>
    </row>
    <row r="3094" spans="1:18" hidden="1">
      <c r="A3094" s="10" t="s">
        <v>4813</v>
      </c>
      <c r="B3094" s="10"/>
      <c r="C3094" s="4" t="s">
        <v>4814</v>
      </c>
      <c r="D3094" s="4" t="s">
        <v>20</v>
      </c>
      <c r="E3094" s="4" t="s">
        <v>21</v>
      </c>
      <c r="F3094" s="4">
        <v>0.91300000000000003</v>
      </c>
      <c r="G3094" s="4">
        <v>24</v>
      </c>
      <c r="H3094" s="4" t="s">
        <v>22</v>
      </c>
      <c r="I3094" s="15">
        <v>47500</v>
      </c>
      <c r="J3094" s="3"/>
      <c r="K3094" s="4"/>
      <c r="L3094" s="4"/>
      <c r="M3094" s="3"/>
      <c r="N3094" s="3"/>
      <c r="O3094" s="3"/>
      <c r="P3094" s="3"/>
      <c r="Q3094" s="4"/>
      <c r="R3094" s="4"/>
    </row>
    <row r="3095" spans="1:18" hidden="1">
      <c r="A3095" s="10" t="s">
        <v>4815</v>
      </c>
      <c r="B3095" s="10"/>
      <c r="C3095" s="4" t="s">
        <v>4816</v>
      </c>
      <c r="D3095" s="4" t="s">
        <v>20</v>
      </c>
      <c r="E3095" s="4" t="s">
        <v>21</v>
      </c>
      <c r="F3095" s="4">
        <v>0.92300000000000004</v>
      </c>
      <c r="G3095" s="4">
        <v>24</v>
      </c>
      <c r="H3095" s="4" t="s">
        <v>22</v>
      </c>
      <c r="I3095" s="15">
        <v>47500</v>
      </c>
      <c r="J3095" s="3"/>
      <c r="K3095" s="4"/>
      <c r="L3095" s="4"/>
      <c r="M3095" s="3"/>
      <c r="N3095" s="3"/>
      <c r="O3095" s="3"/>
      <c r="P3095" s="3"/>
      <c r="Q3095" s="4"/>
      <c r="R3095" s="4"/>
    </row>
    <row r="3096" spans="1:18" hidden="1">
      <c r="A3096" s="10" t="s">
        <v>4817</v>
      </c>
      <c r="B3096" s="10"/>
      <c r="C3096" s="4" t="s">
        <v>4818</v>
      </c>
      <c r="D3096" s="4" t="s">
        <v>20</v>
      </c>
      <c r="E3096" s="4" t="s">
        <v>21</v>
      </c>
      <c r="F3096" s="4">
        <v>1.0249999999999999</v>
      </c>
      <c r="G3096" s="4">
        <v>24</v>
      </c>
      <c r="H3096" s="4" t="s">
        <v>22</v>
      </c>
      <c r="I3096" s="15">
        <v>47500</v>
      </c>
      <c r="J3096" s="3"/>
      <c r="K3096" s="4"/>
      <c r="L3096" s="4"/>
      <c r="M3096" s="3"/>
      <c r="N3096" s="3"/>
      <c r="O3096" s="3"/>
      <c r="P3096" s="3"/>
      <c r="Q3096" s="4"/>
      <c r="R3096" s="4"/>
    </row>
    <row r="3097" spans="1:18" hidden="1">
      <c r="A3097" s="10" t="s">
        <v>4819</v>
      </c>
      <c r="B3097" s="10"/>
      <c r="C3097" s="4" t="s">
        <v>4820</v>
      </c>
      <c r="D3097" s="4" t="s">
        <v>20</v>
      </c>
      <c r="E3097" s="4" t="s">
        <v>21</v>
      </c>
      <c r="F3097" s="4">
        <v>0.92500000000000004</v>
      </c>
      <c r="G3097" s="4">
        <v>24</v>
      </c>
      <c r="H3097" s="4" t="s">
        <v>22</v>
      </c>
      <c r="I3097" s="15">
        <v>47500</v>
      </c>
      <c r="J3097" s="3"/>
      <c r="K3097" s="4"/>
      <c r="L3097" s="4"/>
      <c r="M3097" s="3"/>
      <c r="N3097" s="3"/>
      <c r="O3097" s="3"/>
      <c r="P3097" s="3"/>
      <c r="Q3097" s="4"/>
      <c r="R3097" s="4"/>
    </row>
    <row r="3098" spans="1:18" hidden="1">
      <c r="A3098" s="10" t="s">
        <v>4821</v>
      </c>
      <c r="B3098" s="10"/>
      <c r="C3098" s="4" t="s">
        <v>4822</v>
      </c>
      <c r="D3098" s="4" t="s">
        <v>20</v>
      </c>
      <c r="E3098" s="4" t="s">
        <v>21</v>
      </c>
      <c r="F3098" s="4">
        <v>0.93300000000000005</v>
      </c>
      <c r="G3098" s="4">
        <v>24</v>
      </c>
      <c r="H3098" s="4" t="s">
        <v>22</v>
      </c>
      <c r="I3098" s="15">
        <v>47500</v>
      </c>
      <c r="J3098" s="3"/>
      <c r="K3098" s="4"/>
      <c r="L3098" s="4"/>
      <c r="M3098" s="3"/>
      <c r="N3098" s="3"/>
      <c r="O3098" s="3"/>
      <c r="P3098" s="3"/>
      <c r="Q3098" s="4"/>
      <c r="R3098" s="4"/>
    </row>
    <row r="3099" spans="1:18" hidden="1">
      <c r="A3099" s="10" t="s">
        <v>4823</v>
      </c>
      <c r="B3099" s="10"/>
      <c r="C3099" s="4" t="s">
        <v>4824</v>
      </c>
      <c r="D3099" s="4" t="s">
        <v>20</v>
      </c>
      <c r="E3099" s="4" t="s">
        <v>21</v>
      </c>
      <c r="F3099" s="4">
        <v>1.038</v>
      </c>
      <c r="G3099" s="4">
        <v>24</v>
      </c>
      <c r="H3099" s="4" t="s">
        <v>22</v>
      </c>
      <c r="I3099" s="15">
        <v>47500</v>
      </c>
      <c r="J3099" s="3"/>
      <c r="K3099" s="4"/>
      <c r="L3099" s="4"/>
      <c r="M3099" s="3"/>
      <c r="N3099" s="3"/>
      <c r="O3099" s="3"/>
      <c r="P3099" s="3"/>
      <c r="Q3099" s="4"/>
      <c r="R3099" s="4"/>
    </row>
    <row r="3100" spans="1:18" hidden="1">
      <c r="A3100" s="10" t="s">
        <v>4825</v>
      </c>
      <c r="B3100" s="10"/>
      <c r="C3100" s="4" t="s">
        <v>4826</v>
      </c>
      <c r="D3100" s="4" t="s">
        <v>20</v>
      </c>
      <c r="E3100" s="4" t="s">
        <v>21</v>
      </c>
      <c r="F3100" s="4">
        <v>0.92300000000000004</v>
      </c>
      <c r="G3100" s="4">
        <v>24</v>
      </c>
      <c r="H3100" s="4" t="s">
        <v>22</v>
      </c>
      <c r="I3100" s="15">
        <v>47500</v>
      </c>
      <c r="J3100" s="3"/>
      <c r="K3100" s="4"/>
      <c r="L3100" s="4"/>
      <c r="M3100" s="3"/>
      <c r="N3100" s="3"/>
      <c r="O3100" s="3"/>
      <c r="P3100" s="3"/>
      <c r="Q3100" s="4"/>
      <c r="R3100" s="4"/>
    </row>
    <row r="3101" spans="1:18" hidden="1">
      <c r="A3101" s="10" t="s">
        <v>4827</v>
      </c>
      <c r="B3101" s="10"/>
      <c r="C3101" s="4" t="s">
        <v>4828</v>
      </c>
      <c r="D3101" s="4" t="s">
        <v>20</v>
      </c>
      <c r="E3101" s="4" t="s">
        <v>21</v>
      </c>
      <c r="F3101" s="4">
        <v>0.88300000000000001</v>
      </c>
      <c r="G3101" s="4">
        <v>24</v>
      </c>
      <c r="H3101" s="4" t="s">
        <v>22</v>
      </c>
      <c r="I3101" s="15">
        <v>47500</v>
      </c>
      <c r="J3101" s="3"/>
      <c r="K3101" s="4"/>
      <c r="L3101" s="4"/>
      <c r="M3101" s="3"/>
      <c r="N3101" s="3"/>
      <c r="O3101" s="3"/>
      <c r="P3101" s="3"/>
      <c r="Q3101" s="4"/>
      <c r="R3101" s="4"/>
    </row>
    <row r="3102" spans="1:18" hidden="1">
      <c r="A3102" s="10" t="s">
        <v>4829</v>
      </c>
      <c r="B3102" s="10"/>
      <c r="C3102" s="4" t="s">
        <v>4830</v>
      </c>
      <c r="D3102" s="4" t="s">
        <v>20</v>
      </c>
      <c r="E3102" s="4" t="s">
        <v>21</v>
      </c>
      <c r="F3102" s="4">
        <v>0.97199999999999998</v>
      </c>
      <c r="G3102" s="4">
        <v>24</v>
      </c>
      <c r="H3102" s="4" t="s">
        <v>22</v>
      </c>
      <c r="I3102" s="15">
        <v>47500</v>
      </c>
      <c r="J3102" s="3"/>
      <c r="K3102" s="4"/>
      <c r="L3102" s="4"/>
      <c r="M3102" s="3"/>
      <c r="N3102" s="3"/>
      <c r="O3102" s="3"/>
      <c r="P3102" s="3"/>
      <c r="Q3102" s="4"/>
      <c r="R3102" s="4"/>
    </row>
    <row r="3103" spans="1:18" hidden="1">
      <c r="A3103" s="10" t="s">
        <v>4831</v>
      </c>
      <c r="B3103" s="10"/>
      <c r="C3103" s="4" t="s">
        <v>4748</v>
      </c>
      <c r="D3103" s="4" t="s">
        <v>20</v>
      </c>
      <c r="E3103" s="4" t="s">
        <v>1528</v>
      </c>
      <c r="F3103" s="4">
        <v>0.56699999999999995</v>
      </c>
      <c r="G3103" s="4">
        <v>36</v>
      </c>
      <c r="H3103" s="4" t="s">
        <v>22</v>
      </c>
      <c r="I3103" s="15">
        <v>11580</v>
      </c>
      <c r="J3103" s="3"/>
      <c r="K3103" s="4"/>
      <c r="L3103" s="4"/>
      <c r="M3103" s="3"/>
      <c r="N3103" s="3"/>
      <c r="O3103" s="3"/>
      <c r="P3103" s="3"/>
      <c r="Q3103" s="4"/>
      <c r="R3103" s="4"/>
    </row>
    <row r="3104" spans="1:18" hidden="1">
      <c r="A3104" s="10" t="s">
        <v>4832</v>
      </c>
      <c r="B3104" s="10"/>
      <c r="C3104" s="4" t="s">
        <v>4778</v>
      </c>
      <c r="D3104" s="4" t="s">
        <v>20</v>
      </c>
      <c r="E3104" s="4" t="s">
        <v>1528</v>
      </c>
      <c r="F3104" s="4">
        <v>0.55800000000000005</v>
      </c>
      <c r="G3104" s="4">
        <v>36</v>
      </c>
      <c r="H3104" s="4" t="s">
        <v>22</v>
      </c>
      <c r="I3104" s="15">
        <v>11580</v>
      </c>
      <c r="J3104" s="3"/>
      <c r="K3104" s="4"/>
      <c r="L3104" s="4"/>
      <c r="M3104" s="3"/>
      <c r="N3104" s="3"/>
      <c r="O3104" s="3"/>
      <c r="P3104" s="3"/>
      <c r="Q3104" s="4"/>
      <c r="R3104" s="4"/>
    </row>
    <row r="3105" spans="1:18" hidden="1">
      <c r="A3105" s="10" t="s">
        <v>4833</v>
      </c>
      <c r="B3105" s="10"/>
      <c r="C3105" s="4" t="s">
        <v>4782</v>
      </c>
      <c r="D3105" s="4" t="s">
        <v>20</v>
      </c>
      <c r="E3105" s="4" t="s">
        <v>1528</v>
      </c>
      <c r="F3105" s="4">
        <v>0.57499999999999996</v>
      </c>
      <c r="G3105" s="4">
        <v>36</v>
      </c>
      <c r="H3105" s="4" t="s">
        <v>22</v>
      </c>
      <c r="I3105" s="15">
        <v>11580</v>
      </c>
      <c r="J3105" s="3"/>
      <c r="K3105" s="4"/>
      <c r="L3105" s="4"/>
      <c r="M3105" s="3"/>
      <c r="N3105" s="3"/>
      <c r="O3105" s="3"/>
      <c r="P3105" s="3"/>
      <c r="Q3105" s="4"/>
      <c r="R3105" s="4"/>
    </row>
    <row r="3106" spans="1:18" hidden="1">
      <c r="A3106" s="10" t="s">
        <v>4834</v>
      </c>
      <c r="B3106" s="10"/>
      <c r="C3106" s="4" t="s">
        <v>4786</v>
      </c>
      <c r="D3106" s="4" t="s">
        <v>20</v>
      </c>
      <c r="E3106" s="4" t="s">
        <v>1528</v>
      </c>
      <c r="F3106" s="4">
        <v>0.56899999999999995</v>
      </c>
      <c r="G3106" s="4">
        <v>36</v>
      </c>
      <c r="H3106" s="4" t="s">
        <v>22</v>
      </c>
      <c r="I3106" s="15">
        <v>11580</v>
      </c>
      <c r="J3106" s="3"/>
      <c r="K3106" s="4"/>
      <c r="L3106" s="4"/>
      <c r="M3106" s="3"/>
      <c r="N3106" s="3"/>
      <c r="O3106" s="3"/>
      <c r="P3106" s="3"/>
      <c r="Q3106" s="4"/>
      <c r="R3106" s="4"/>
    </row>
    <row r="3107" spans="1:18" hidden="1">
      <c r="A3107" s="10" t="s">
        <v>4835</v>
      </c>
      <c r="B3107" s="10"/>
      <c r="C3107" s="4" t="s">
        <v>4790</v>
      </c>
      <c r="D3107" s="4" t="s">
        <v>20</v>
      </c>
      <c r="E3107" s="4" t="s">
        <v>1528</v>
      </c>
      <c r="F3107" s="4">
        <v>0.57199999999999995</v>
      </c>
      <c r="G3107" s="4">
        <v>36</v>
      </c>
      <c r="H3107" s="4" t="s">
        <v>22</v>
      </c>
      <c r="I3107" s="15">
        <v>11580</v>
      </c>
      <c r="J3107" s="3"/>
      <c r="K3107" s="4"/>
      <c r="L3107" s="4"/>
      <c r="M3107" s="3"/>
      <c r="N3107" s="3"/>
      <c r="O3107" s="3"/>
      <c r="P3107" s="3"/>
      <c r="Q3107" s="4"/>
      <c r="R3107" s="4"/>
    </row>
    <row r="3108" spans="1:18" hidden="1">
      <c r="A3108" s="10" t="s">
        <v>4836</v>
      </c>
      <c r="B3108" s="10"/>
      <c r="C3108" s="4" t="s">
        <v>4794</v>
      </c>
      <c r="D3108" s="4" t="s">
        <v>20</v>
      </c>
      <c r="E3108" s="4" t="s">
        <v>1528</v>
      </c>
      <c r="F3108" s="4">
        <v>0.57199999999999995</v>
      </c>
      <c r="G3108" s="4">
        <v>36</v>
      </c>
      <c r="H3108" s="4" t="s">
        <v>22</v>
      </c>
      <c r="I3108" s="15">
        <v>11580</v>
      </c>
      <c r="J3108" s="3"/>
      <c r="K3108" s="4"/>
      <c r="L3108" s="4"/>
      <c r="M3108" s="3"/>
      <c r="N3108" s="3"/>
      <c r="O3108" s="3"/>
      <c r="P3108" s="3"/>
      <c r="Q3108" s="4"/>
      <c r="R3108" s="4"/>
    </row>
    <row r="3109" spans="1:18" hidden="1">
      <c r="A3109" s="10" t="s">
        <v>4837</v>
      </c>
      <c r="B3109" s="10"/>
      <c r="C3109" s="4" t="s">
        <v>4806</v>
      </c>
      <c r="D3109" s="4" t="s">
        <v>20</v>
      </c>
      <c r="E3109" s="4" t="s">
        <v>1528</v>
      </c>
      <c r="F3109" s="4">
        <v>0.58099999999999996</v>
      </c>
      <c r="G3109" s="4">
        <v>36</v>
      </c>
      <c r="H3109" s="4" t="s">
        <v>22</v>
      </c>
      <c r="I3109" s="15">
        <v>11580</v>
      </c>
      <c r="J3109" s="3"/>
      <c r="K3109" s="4"/>
      <c r="L3109" s="4"/>
      <c r="M3109" s="3"/>
      <c r="N3109" s="3"/>
      <c r="O3109" s="3"/>
      <c r="P3109" s="3"/>
      <c r="Q3109" s="4"/>
      <c r="R3109" s="4"/>
    </row>
    <row r="3110" spans="1:18" hidden="1">
      <c r="A3110" s="10" t="s">
        <v>4838</v>
      </c>
      <c r="B3110" s="10"/>
      <c r="C3110" s="4" t="s">
        <v>4810</v>
      </c>
      <c r="D3110" s="4" t="s">
        <v>20</v>
      </c>
      <c r="E3110" s="4" t="s">
        <v>1528</v>
      </c>
      <c r="F3110" s="4">
        <v>0.55600000000000005</v>
      </c>
      <c r="G3110" s="4">
        <v>36</v>
      </c>
      <c r="H3110" s="4" t="s">
        <v>22</v>
      </c>
      <c r="I3110" s="15">
        <v>11580</v>
      </c>
      <c r="J3110" s="3"/>
      <c r="K3110" s="4"/>
      <c r="L3110" s="4"/>
      <c r="M3110" s="3"/>
      <c r="N3110" s="3"/>
      <c r="O3110" s="3"/>
      <c r="P3110" s="3"/>
      <c r="Q3110" s="4"/>
      <c r="R3110" s="4"/>
    </row>
    <row r="3111" spans="1:18" hidden="1">
      <c r="A3111" s="10" t="s">
        <v>4839</v>
      </c>
      <c r="B3111" s="10"/>
      <c r="C3111" s="4" t="s">
        <v>4816</v>
      </c>
      <c r="D3111" s="4" t="s">
        <v>20</v>
      </c>
      <c r="E3111" s="4" t="s">
        <v>1528</v>
      </c>
      <c r="F3111" s="4">
        <v>0.55600000000000005</v>
      </c>
      <c r="G3111" s="4">
        <v>36</v>
      </c>
      <c r="H3111" s="4" t="s">
        <v>22</v>
      </c>
      <c r="I3111" s="15">
        <v>11580</v>
      </c>
      <c r="J3111" s="3"/>
      <c r="K3111" s="4"/>
      <c r="L3111" s="4"/>
      <c r="M3111" s="3"/>
      <c r="N3111" s="3"/>
      <c r="O3111" s="3"/>
      <c r="P3111" s="3"/>
      <c r="Q3111" s="4"/>
      <c r="R3111" s="4"/>
    </row>
    <row r="3112" spans="1:18" hidden="1">
      <c r="A3112" s="10" t="s">
        <v>4840</v>
      </c>
      <c r="B3112" s="10"/>
      <c r="C3112" s="4" t="s">
        <v>4826</v>
      </c>
      <c r="D3112" s="4" t="s">
        <v>20</v>
      </c>
      <c r="E3112" s="4" t="s">
        <v>1528</v>
      </c>
      <c r="F3112" s="4">
        <v>0.56899999999999995</v>
      </c>
      <c r="G3112" s="4">
        <v>36</v>
      </c>
      <c r="H3112" s="4" t="s">
        <v>22</v>
      </c>
      <c r="I3112" s="15">
        <v>11580</v>
      </c>
      <c r="J3112" s="3"/>
      <c r="K3112" s="4"/>
      <c r="L3112" s="4"/>
      <c r="M3112" s="3"/>
      <c r="N3112" s="3"/>
      <c r="O3112" s="3"/>
      <c r="P3112" s="3"/>
      <c r="Q3112" s="4"/>
      <c r="R3112" s="4"/>
    </row>
    <row r="3113" spans="1:18" hidden="1">
      <c r="A3113" s="10" t="s">
        <v>4841</v>
      </c>
      <c r="B3113" s="10"/>
      <c r="C3113" s="4" t="s">
        <v>4828</v>
      </c>
      <c r="D3113" s="4" t="s">
        <v>20</v>
      </c>
      <c r="E3113" s="4" t="s">
        <v>1528</v>
      </c>
      <c r="F3113" s="4">
        <v>0.55600000000000005</v>
      </c>
      <c r="G3113" s="4">
        <v>36</v>
      </c>
      <c r="H3113" s="4" t="s">
        <v>22</v>
      </c>
      <c r="I3113" s="15">
        <v>11580</v>
      </c>
      <c r="J3113" s="3"/>
      <c r="K3113" s="4"/>
      <c r="L3113" s="4"/>
      <c r="M3113" s="3"/>
      <c r="N3113" s="3"/>
      <c r="O3113" s="3"/>
      <c r="P3113" s="3"/>
      <c r="Q3113" s="4"/>
      <c r="R3113" s="4"/>
    </row>
    <row r="3114" spans="1:18" hidden="1">
      <c r="A3114" s="10" t="s">
        <v>4842</v>
      </c>
      <c r="B3114" s="10"/>
      <c r="C3114" s="4" t="s">
        <v>4830</v>
      </c>
      <c r="D3114" s="4" t="s">
        <v>20</v>
      </c>
      <c r="E3114" s="4" t="s">
        <v>1528</v>
      </c>
      <c r="F3114" s="4">
        <v>0.56899999999999995</v>
      </c>
      <c r="G3114" s="4">
        <v>36</v>
      </c>
      <c r="H3114" s="4" t="s">
        <v>22</v>
      </c>
      <c r="I3114" s="15">
        <v>11580</v>
      </c>
      <c r="J3114" s="3"/>
      <c r="K3114" s="4"/>
      <c r="L3114" s="4"/>
      <c r="M3114" s="3"/>
      <c r="N3114" s="3"/>
      <c r="O3114" s="3"/>
      <c r="P3114" s="3"/>
      <c r="Q3114" s="4"/>
      <c r="R3114" s="4"/>
    </row>
    <row r="3115" spans="1:18" hidden="1">
      <c r="A3115" s="10" t="s">
        <v>4843</v>
      </c>
      <c r="B3115" s="10"/>
      <c r="C3115" s="4" t="s">
        <v>4844</v>
      </c>
      <c r="D3115" s="4" t="s">
        <v>75</v>
      </c>
      <c r="E3115" s="4" t="s">
        <v>1959</v>
      </c>
      <c r="F3115" s="4">
        <v>3.33</v>
      </c>
      <c r="G3115" s="4">
        <v>8</v>
      </c>
      <c r="H3115" s="4" t="s">
        <v>22</v>
      </c>
      <c r="I3115" s="15">
        <v>293700</v>
      </c>
      <c r="J3115" s="3"/>
      <c r="K3115" s="4"/>
      <c r="L3115" s="4"/>
      <c r="M3115" s="3"/>
      <c r="N3115" s="3"/>
      <c r="O3115" s="3"/>
      <c r="P3115" s="3"/>
      <c r="Q3115" s="4"/>
      <c r="R3115" s="4"/>
    </row>
    <row r="3116" spans="1:18" hidden="1">
      <c r="A3116" s="10" t="s">
        <v>4845</v>
      </c>
      <c r="B3116" s="10"/>
      <c r="C3116" s="4" t="s">
        <v>4846</v>
      </c>
      <c r="D3116" s="4" t="s">
        <v>75</v>
      </c>
      <c r="E3116" s="4" t="s">
        <v>1959</v>
      </c>
      <c r="F3116" s="4">
        <v>3.02</v>
      </c>
      <c r="G3116" s="4">
        <v>8</v>
      </c>
      <c r="H3116" s="4" t="s">
        <v>22</v>
      </c>
      <c r="I3116" s="15">
        <v>273200</v>
      </c>
      <c r="J3116" s="3"/>
      <c r="K3116" s="4"/>
      <c r="L3116" s="4"/>
      <c r="M3116" s="3"/>
      <c r="N3116" s="3"/>
      <c r="O3116" s="3"/>
      <c r="P3116" s="3"/>
      <c r="Q3116" s="4"/>
      <c r="R3116" s="4"/>
    </row>
    <row r="3117" spans="1:18" hidden="1">
      <c r="A3117" s="10" t="s">
        <v>4847</v>
      </c>
      <c r="B3117" s="10"/>
      <c r="C3117" s="4" t="s">
        <v>4848</v>
      </c>
      <c r="D3117" s="4" t="s">
        <v>75</v>
      </c>
      <c r="E3117" s="4" t="s">
        <v>1959</v>
      </c>
      <c r="F3117" s="4">
        <v>2.87</v>
      </c>
      <c r="G3117" s="4">
        <v>8</v>
      </c>
      <c r="H3117" s="4" t="s">
        <v>22</v>
      </c>
      <c r="I3117" s="15">
        <v>252000</v>
      </c>
      <c r="J3117" s="3"/>
      <c r="K3117" s="4"/>
      <c r="L3117" s="4"/>
      <c r="M3117" s="3"/>
      <c r="N3117" s="3"/>
      <c r="O3117" s="3"/>
      <c r="P3117" s="3"/>
      <c r="Q3117" s="4"/>
      <c r="R3117" s="4"/>
    </row>
    <row r="3118" spans="1:18" hidden="1">
      <c r="A3118" s="10" t="s">
        <v>4849</v>
      </c>
      <c r="B3118" s="10"/>
      <c r="C3118" s="4" t="s">
        <v>4850</v>
      </c>
      <c r="D3118" s="4" t="s">
        <v>75</v>
      </c>
      <c r="E3118" s="4" t="s">
        <v>1959</v>
      </c>
      <c r="F3118" s="4">
        <v>2.79</v>
      </c>
      <c r="G3118" s="4">
        <v>8</v>
      </c>
      <c r="H3118" s="4" t="s">
        <v>22</v>
      </c>
      <c r="I3118" s="15">
        <v>241100</v>
      </c>
      <c r="J3118" s="3"/>
      <c r="K3118" s="4"/>
      <c r="L3118" s="4"/>
      <c r="M3118" s="3"/>
      <c r="N3118" s="3"/>
      <c r="O3118" s="3"/>
      <c r="P3118" s="3"/>
      <c r="Q3118" s="4"/>
      <c r="R3118" s="4"/>
    </row>
    <row r="3119" spans="1:18" hidden="1">
      <c r="A3119" s="10" t="s">
        <v>4851</v>
      </c>
      <c r="B3119" s="10"/>
      <c r="C3119" s="4" t="s">
        <v>4852</v>
      </c>
      <c r="D3119" s="4" t="s">
        <v>84</v>
      </c>
      <c r="E3119" s="4" t="s">
        <v>1959</v>
      </c>
      <c r="F3119" s="4">
        <v>3.48</v>
      </c>
      <c r="G3119" s="4">
        <v>8</v>
      </c>
      <c r="H3119" s="4" t="s">
        <v>22</v>
      </c>
      <c r="I3119" s="15">
        <v>296800</v>
      </c>
      <c r="J3119" s="3"/>
      <c r="K3119" s="4"/>
      <c r="L3119" s="4"/>
      <c r="M3119" s="3"/>
      <c r="N3119" s="3"/>
      <c r="O3119" s="3"/>
      <c r="P3119" s="3"/>
      <c r="Q3119" s="4"/>
      <c r="R3119" s="4"/>
    </row>
    <row r="3120" spans="1:18" hidden="1">
      <c r="A3120" s="10" t="s">
        <v>4853</v>
      </c>
      <c r="B3120" s="10"/>
      <c r="C3120" s="4" t="s">
        <v>4844</v>
      </c>
      <c r="D3120" s="4" t="s">
        <v>75</v>
      </c>
      <c r="E3120" s="4" t="s">
        <v>4854</v>
      </c>
      <c r="F3120" s="4">
        <v>26.08</v>
      </c>
      <c r="G3120" s="4">
        <v>1</v>
      </c>
      <c r="H3120" s="4" t="s">
        <v>147</v>
      </c>
      <c r="I3120" s="15">
        <v>1943900</v>
      </c>
      <c r="J3120" s="3"/>
      <c r="K3120" s="4"/>
      <c r="L3120" s="4"/>
      <c r="M3120" s="3"/>
      <c r="N3120" s="3"/>
      <c r="O3120" s="3"/>
      <c r="P3120" s="3"/>
      <c r="Q3120" s="4"/>
      <c r="R3120" s="4"/>
    </row>
    <row r="3121" spans="1:18" hidden="1">
      <c r="A3121" s="10" t="s">
        <v>4855</v>
      </c>
      <c r="B3121" s="10"/>
      <c r="C3121" s="4" t="s">
        <v>4846</v>
      </c>
      <c r="D3121" s="4" t="s">
        <v>75</v>
      </c>
      <c r="E3121" s="4" t="s">
        <v>4854</v>
      </c>
      <c r="F3121" s="4">
        <v>23.56</v>
      </c>
      <c r="G3121" s="4">
        <v>1</v>
      </c>
      <c r="H3121" s="4" t="s">
        <v>147</v>
      </c>
      <c r="I3121" s="15">
        <v>1843800</v>
      </c>
      <c r="J3121" s="3"/>
      <c r="K3121" s="4"/>
      <c r="L3121" s="4"/>
      <c r="M3121" s="3"/>
      <c r="N3121" s="3"/>
      <c r="O3121" s="3"/>
      <c r="P3121" s="3"/>
      <c r="Q3121" s="4"/>
      <c r="R3121" s="4"/>
    </row>
    <row r="3122" spans="1:18" hidden="1">
      <c r="A3122" s="10" t="s">
        <v>4856</v>
      </c>
      <c r="B3122" s="10"/>
      <c r="C3122" s="4" t="s">
        <v>4848</v>
      </c>
      <c r="D3122" s="4" t="s">
        <v>75</v>
      </c>
      <c r="E3122" s="4" t="s">
        <v>4854</v>
      </c>
      <c r="F3122" s="4">
        <v>22.36</v>
      </c>
      <c r="G3122" s="4">
        <v>1</v>
      </c>
      <c r="H3122" s="4" t="s">
        <v>147</v>
      </c>
      <c r="I3122" s="15">
        <v>1715200</v>
      </c>
      <c r="J3122" s="3"/>
      <c r="K3122" s="4"/>
      <c r="L3122" s="4"/>
      <c r="M3122" s="3"/>
      <c r="N3122" s="3"/>
      <c r="O3122" s="3"/>
      <c r="P3122" s="3"/>
      <c r="Q3122" s="4"/>
      <c r="R3122" s="4"/>
    </row>
    <row r="3123" spans="1:18" hidden="1">
      <c r="A3123" s="10" t="s">
        <v>4857</v>
      </c>
      <c r="B3123" s="10"/>
      <c r="C3123" s="4" t="s">
        <v>4850</v>
      </c>
      <c r="D3123" s="4" t="s">
        <v>75</v>
      </c>
      <c r="E3123" s="4" t="s">
        <v>4854</v>
      </c>
      <c r="F3123" s="4">
        <v>21.72</v>
      </c>
      <c r="G3123" s="4">
        <v>1</v>
      </c>
      <c r="H3123" s="4" t="s">
        <v>147</v>
      </c>
      <c r="I3123" s="15">
        <v>1686700</v>
      </c>
      <c r="J3123" s="3"/>
      <c r="K3123" s="4"/>
      <c r="L3123" s="4"/>
      <c r="M3123" s="3"/>
      <c r="N3123" s="3"/>
      <c r="O3123" s="3"/>
      <c r="P3123" s="3"/>
      <c r="Q3123" s="4"/>
      <c r="R3123" s="4"/>
    </row>
    <row r="3124" spans="1:18" hidden="1">
      <c r="A3124" s="10" t="s">
        <v>4858</v>
      </c>
      <c r="B3124" s="10"/>
      <c r="C3124" s="4" t="s">
        <v>4852</v>
      </c>
      <c r="D3124" s="4" t="s">
        <v>84</v>
      </c>
      <c r="E3124" s="4" t="s">
        <v>4854</v>
      </c>
      <c r="F3124" s="4">
        <v>27.22</v>
      </c>
      <c r="G3124" s="4">
        <v>1</v>
      </c>
      <c r="H3124" s="4" t="s">
        <v>147</v>
      </c>
      <c r="I3124" s="15">
        <v>2155300</v>
      </c>
      <c r="J3124" s="3"/>
      <c r="K3124" s="4"/>
      <c r="L3124" s="4"/>
      <c r="M3124" s="3"/>
      <c r="N3124" s="3"/>
      <c r="O3124" s="3"/>
      <c r="P3124" s="3"/>
      <c r="Q3124" s="4"/>
      <c r="R3124" s="4"/>
    </row>
    <row r="3125" spans="1:18" hidden="1">
      <c r="A3125" s="10" t="s">
        <v>4859</v>
      </c>
      <c r="B3125" s="10"/>
      <c r="C3125" s="4" t="s">
        <v>4860</v>
      </c>
      <c r="D3125" s="4" t="s">
        <v>75</v>
      </c>
      <c r="E3125" s="4" t="s">
        <v>1959</v>
      </c>
      <c r="F3125" s="4">
        <v>3.33</v>
      </c>
      <c r="G3125" s="4">
        <v>8</v>
      </c>
      <c r="H3125" s="4" t="s">
        <v>22</v>
      </c>
      <c r="I3125" s="15">
        <v>320900</v>
      </c>
      <c r="J3125" s="3"/>
      <c r="K3125" s="4"/>
      <c r="L3125" s="4"/>
      <c r="M3125" s="3"/>
      <c r="N3125" s="3"/>
      <c r="O3125" s="3"/>
      <c r="P3125" s="3"/>
      <c r="Q3125" s="4"/>
      <c r="R3125" s="4"/>
    </row>
    <row r="3126" spans="1:18" hidden="1">
      <c r="A3126" s="10" t="s">
        <v>4861</v>
      </c>
      <c r="B3126" s="10"/>
      <c r="C3126" s="4" t="s">
        <v>4862</v>
      </c>
      <c r="D3126" s="4" t="s">
        <v>75</v>
      </c>
      <c r="E3126" s="4" t="s">
        <v>1959</v>
      </c>
      <c r="F3126" s="4">
        <v>3.33</v>
      </c>
      <c r="G3126" s="4">
        <v>8</v>
      </c>
      <c r="H3126" s="4" t="s">
        <v>22</v>
      </c>
      <c r="I3126" s="15">
        <v>309400</v>
      </c>
      <c r="J3126" s="3"/>
      <c r="K3126" s="4"/>
      <c r="L3126" s="4"/>
      <c r="M3126" s="3"/>
      <c r="N3126" s="3"/>
      <c r="O3126" s="3"/>
      <c r="P3126" s="3"/>
      <c r="Q3126" s="4"/>
      <c r="R3126" s="4"/>
    </row>
    <row r="3127" spans="1:18" hidden="1">
      <c r="A3127" s="10" t="s">
        <v>4863</v>
      </c>
      <c r="B3127" s="10"/>
      <c r="C3127" s="4" t="s">
        <v>4864</v>
      </c>
      <c r="D3127" s="4" t="s">
        <v>75</v>
      </c>
      <c r="E3127" s="4" t="s">
        <v>1959</v>
      </c>
      <c r="F3127" s="4">
        <v>3.33</v>
      </c>
      <c r="G3127" s="4">
        <v>8</v>
      </c>
      <c r="H3127" s="4" t="s">
        <v>22</v>
      </c>
      <c r="I3127" s="15">
        <v>296600</v>
      </c>
      <c r="J3127" s="3"/>
      <c r="K3127" s="4"/>
      <c r="L3127" s="4"/>
      <c r="M3127" s="3"/>
      <c r="N3127" s="3"/>
      <c r="O3127" s="3"/>
      <c r="P3127" s="3"/>
      <c r="Q3127" s="4"/>
      <c r="R3127" s="4"/>
    </row>
    <row r="3128" spans="1:18" hidden="1">
      <c r="A3128" s="10" t="s">
        <v>4865</v>
      </c>
      <c r="B3128" s="10"/>
      <c r="C3128" s="4" t="s">
        <v>4866</v>
      </c>
      <c r="D3128" s="4" t="s">
        <v>75</v>
      </c>
      <c r="E3128" s="4" t="s">
        <v>1959</v>
      </c>
      <c r="F3128" s="4">
        <v>3.33</v>
      </c>
      <c r="G3128" s="4">
        <v>8</v>
      </c>
      <c r="H3128" s="4" t="s">
        <v>22</v>
      </c>
      <c r="I3128" s="15">
        <v>342900</v>
      </c>
      <c r="J3128" s="3"/>
      <c r="K3128" s="4"/>
      <c r="L3128" s="4"/>
      <c r="M3128" s="3"/>
      <c r="N3128" s="3"/>
      <c r="O3128" s="3"/>
      <c r="P3128" s="3"/>
      <c r="Q3128" s="4"/>
      <c r="R3128" s="4"/>
    </row>
    <row r="3129" spans="1:18" hidden="1">
      <c r="A3129" s="10" t="s">
        <v>4867</v>
      </c>
      <c r="B3129" s="10"/>
      <c r="C3129" s="4" t="s">
        <v>4868</v>
      </c>
      <c r="D3129" s="4" t="s">
        <v>84</v>
      </c>
      <c r="E3129" s="4" t="s">
        <v>1959</v>
      </c>
      <c r="F3129" s="4">
        <v>3.33</v>
      </c>
      <c r="G3129" s="4">
        <v>8</v>
      </c>
      <c r="H3129" s="4" t="s">
        <v>22</v>
      </c>
      <c r="I3129" s="15">
        <v>340600</v>
      </c>
      <c r="J3129" s="3"/>
      <c r="K3129" s="4"/>
      <c r="L3129" s="4"/>
      <c r="M3129" s="3"/>
      <c r="N3129" s="3"/>
      <c r="O3129" s="3"/>
      <c r="P3129" s="3"/>
      <c r="Q3129" s="4"/>
      <c r="R3129" s="4"/>
    </row>
    <row r="3130" spans="1:18" hidden="1">
      <c r="A3130" s="10" t="s">
        <v>4869</v>
      </c>
      <c r="B3130" s="10"/>
      <c r="C3130" s="4" t="s">
        <v>4860</v>
      </c>
      <c r="D3130" s="4" t="s">
        <v>75</v>
      </c>
      <c r="E3130" s="4" t="s">
        <v>4854</v>
      </c>
      <c r="F3130" s="4">
        <v>26.08</v>
      </c>
      <c r="G3130" s="4">
        <v>1</v>
      </c>
      <c r="H3130" s="4" t="s">
        <v>147</v>
      </c>
      <c r="I3130" s="15">
        <v>2479900</v>
      </c>
      <c r="J3130" s="3"/>
      <c r="K3130" s="4"/>
      <c r="L3130" s="4"/>
      <c r="M3130" s="3"/>
      <c r="N3130" s="3"/>
      <c r="O3130" s="3"/>
      <c r="P3130" s="3"/>
      <c r="Q3130" s="4"/>
      <c r="R3130" s="4"/>
    </row>
    <row r="3131" spans="1:18" hidden="1">
      <c r="A3131" s="10" t="s">
        <v>4870</v>
      </c>
      <c r="B3131" s="10"/>
      <c r="C3131" s="4" t="s">
        <v>4862</v>
      </c>
      <c r="D3131" s="4" t="s">
        <v>75</v>
      </c>
      <c r="E3131" s="4" t="s">
        <v>4854</v>
      </c>
      <c r="F3131" s="4">
        <v>26.08</v>
      </c>
      <c r="G3131" s="4">
        <v>1</v>
      </c>
      <c r="H3131" s="4" t="s">
        <v>147</v>
      </c>
      <c r="I3131" s="15">
        <v>2388400</v>
      </c>
      <c r="J3131" s="3"/>
      <c r="K3131" s="4"/>
      <c r="L3131" s="4"/>
      <c r="M3131" s="3"/>
      <c r="N3131" s="3"/>
      <c r="O3131" s="3"/>
      <c r="P3131" s="3"/>
      <c r="Q3131" s="4"/>
      <c r="R3131" s="4"/>
    </row>
    <row r="3132" spans="1:18" hidden="1">
      <c r="A3132" s="10" t="s">
        <v>4871</v>
      </c>
      <c r="B3132" s="10"/>
      <c r="C3132" s="4" t="s">
        <v>4864</v>
      </c>
      <c r="D3132" s="4" t="s">
        <v>75</v>
      </c>
      <c r="E3132" s="4" t="s">
        <v>4854</v>
      </c>
      <c r="F3132" s="4">
        <v>26.08</v>
      </c>
      <c r="G3132" s="4">
        <v>1</v>
      </c>
      <c r="H3132" s="4" t="s">
        <v>147</v>
      </c>
      <c r="I3132" s="15">
        <v>2295300</v>
      </c>
      <c r="J3132" s="3"/>
      <c r="K3132" s="4"/>
      <c r="L3132" s="4"/>
      <c r="M3132" s="3"/>
      <c r="N3132" s="3"/>
      <c r="O3132" s="3"/>
      <c r="P3132" s="3"/>
      <c r="Q3132" s="4"/>
      <c r="R3132" s="4"/>
    </row>
    <row r="3133" spans="1:18" hidden="1">
      <c r="A3133" s="10" t="s">
        <v>4872</v>
      </c>
      <c r="B3133" s="10"/>
      <c r="C3133" s="4" t="s">
        <v>4866</v>
      </c>
      <c r="D3133" s="4" t="s">
        <v>75</v>
      </c>
      <c r="E3133" s="4" t="s">
        <v>4854</v>
      </c>
      <c r="F3133" s="4">
        <v>26.08</v>
      </c>
      <c r="G3133" s="4">
        <v>1</v>
      </c>
      <c r="H3133" s="4" t="s">
        <v>147</v>
      </c>
      <c r="I3133" s="15">
        <v>2654700</v>
      </c>
      <c r="J3133" s="3"/>
      <c r="K3133" s="4"/>
      <c r="L3133" s="4"/>
      <c r="M3133" s="3"/>
      <c r="N3133" s="3"/>
      <c r="O3133" s="3"/>
      <c r="P3133" s="3"/>
      <c r="Q3133" s="4"/>
      <c r="R3133" s="4"/>
    </row>
    <row r="3134" spans="1:18" hidden="1">
      <c r="A3134" s="10" t="s">
        <v>4873</v>
      </c>
      <c r="B3134" s="10"/>
      <c r="C3134" s="4" t="s">
        <v>4868</v>
      </c>
      <c r="D3134" s="4" t="s">
        <v>84</v>
      </c>
      <c r="E3134" s="4" t="s">
        <v>4854</v>
      </c>
      <c r="F3134" s="4">
        <v>26.08</v>
      </c>
      <c r="G3134" s="4">
        <v>1</v>
      </c>
      <c r="H3134" s="4" t="s">
        <v>147</v>
      </c>
      <c r="I3134" s="15">
        <v>2640100</v>
      </c>
      <c r="J3134" s="3"/>
      <c r="K3134" s="4"/>
      <c r="L3134" s="4"/>
      <c r="M3134" s="3"/>
      <c r="N3134" s="3"/>
      <c r="O3134" s="3"/>
      <c r="P3134" s="3"/>
      <c r="Q3134" s="4"/>
      <c r="R3134" s="4"/>
    </row>
    <row r="3135" spans="1:18" hidden="1">
      <c r="A3135" s="10" t="s">
        <v>4874</v>
      </c>
      <c r="B3135" s="10"/>
      <c r="C3135" s="4" t="s">
        <v>4875</v>
      </c>
      <c r="D3135" s="4" t="s">
        <v>84</v>
      </c>
      <c r="E3135" s="4" t="s">
        <v>432</v>
      </c>
      <c r="F3135" s="4">
        <v>5.19</v>
      </c>
      <c r="G3135" s="4">
        <v>4</v>
      </c>
      <c r="H3135" s="4" t="s">
        <v>22</v>
      </c>
      <c r="I3135" s="15">
        <v>127300</v>
      </c>
      <c r="J3135" s="3"/>
      <c r="K3135" s="4"/>
      <c r="L3135" s="4"/>
      <c r="M3135" s="3"/>
      <c r="N3135" s="3"/>
      <c r="O3135" s="3"/>
      <c r="P3135" s="3"/>
      <c r="Q3135" s="4"/>
      <c r="R3135" s="4"/>
    </row>
    <row r="3136" spans="1:18" hidden="1">
      <c r="A3136" s="10" t="s">
        <v>4876</v>
      </c>
      <c r="B3136" s="10"/>
      <c r="C3136" s="4" t="s">
        <v>4877</v>
      </c>
      <c r="D3136" s="4" t="s">
        <v>84</v>
      </c>
      <c r="E3136" s="4" t="s">
        <v>432</v>
      </c>
      <c r="F3136" s="4">
        <v>5.19</v>
      </c>
      <c r="G3136" s="4">
        <v>4</v>
      </c>
      <c r="H3136" s="4" t="s">
        <v>22</v>
      </c>
      <c r="I3136" s="15">
        <v>127300</v>
      </c>
      <c r="J3136" s="3"/>
      <c r="K3136" s="4"/>
      <c r="L3136" s="4"/>
      <c r="M3136" s="3"/>
      <c r="N3136" s="3"/>
      <c r="O3136" s="3"/>
      <c r="P3136" s="3"/>
      <c r="Q3136" s="4"/>
      <c r="R3136" s="4"/>
    </row>
    <row r="3137" spans="1:18" hidden="1">
      <c r="A3137" s="10" t="s">
        <v>4878</v>
      </c>
      <c r="B3137" s="10"/>
      <c r="C3137" s="4" t="s">
        <v>4879</v>
      </c>
      <c r="D3137" s="4" t="s">
        <v>84</v>
      </c>
      <c r="E3137" s="4" t="s">
        <v>432</v>
      </c>
      <c r="F3137" s="4">
        <v>5.19</v>
      </c>
      <c r="G3137" s="4">
        <v>4</v>
      </c>
      <c r="H3137" s="4" t="s">
        <v>22</v>
      </c>
      <c r="I3137" s="15">
        <v>127300</v>
      </c>
      <c r="J3137" s="3"/>
      <c r="K3137" s="4"/>
      <c r="L3137" s="4"/>
      <c r="M3137" s="3"/>
      <c r="N3137" s="3"/>
      <c r="O3137" s="3"/>
      <c r="P3137" s="3"/>
      <c r="Q3137" s="4"/>
      <c r="R3137" s="4"/>
    </row>
    <row r="3138" spans="1:18" hidden="1">
      <c r="A3138" s="10" t="s">
        <v>4880</v>
      </c>
      <c r="B3138" s="10"/>
      <c r="C3138" s="4" t="s">
        <v>4881</v>
      </c>
      <c r="D3138" s="4" t="s">
        <v>84</v>
      </c>
      <c r="E3138" s="4" t="s">
        <v>432</v>
      </c>
      <c r="F3138" s="4">
        <v>5.19</v>
      </c>
      <c r="G3138" s="4">
        <v>4</v>
      </c>
      <c r="H3138" s="4" t="s">
        <v>22</v>
      </c>
      <c r="I3138" s="15">
        <v>127300</v>
      </c>
      <c r="J3138" s="3"/>
      <c r="K3138" s="4"/>
      <c r="L3138" s="4"/>
      <c r="M3138" s="3"/>
      <c r="N3138" s="3"/>
      <c r="O3138" s="3"/>
      <c r="P3138" s="3"/>
      <c r="Q3138" s="4"/>
      <c r="R3138" s="4"/>
    </row>
    <row r="3139" spans="1:18" hidden="1">
      <c r="A3139" s="10" t="s">
        <v>4882</v>
      </c>
      <c r="B3139" s="10"/>
      <c r="C3139" s="4" t="s">
        <v>4883</v>
      </c>
      <c r="D3139" s="4" t="s">
        <v>84</v>
      </c>
      <c r="E3139" s="4" t="s">
        <v>432</v>
      </c>
      <c r="F3139" s="4">
        <v>5.19</v>
      </c>
      <c r="G3139" s="4">
        <v>4</v>
      </c>
      <c r="H3139" s="4" t="s">
        <v>22</v>
      </c>
      <c r="I3139" s="15">
        <v>127300</v>
      </c>
      <c r="J3139" s="3"/>
      <c r="K3139" s="4"/>
      <c r="L3139" s="4"/>
      <c r="M3139" s="3"/>
      <c r="N3139" s="3"/>
      <c r="O3139" s="3"/>
      <c r="P3139" s="3"/>
      <c r="Q3139" s="4"/>
      <c r="R3139" s="4"/>
    </row>
    <row r="3140" spans="1:18" hidden="1">
      <c r="A3140" s="10" t="s">
        <v>4884</v>
      </c>
      <c r="B3140" s="10"/>
      <c r="C3140" s="4" t="s">
        <v>4885</v>
      </c>
      <c r="D3140" s="4" t="s">
        <v>84</v>
      </c>
      <c r="E3140" s="4" t="s">
        <v>432</v>
      </c>
      <c r="F3140" s="4">
        <v>5.19</v>
      </c>
      <c r="G3140" s="4">
        <v>4</v>
      </c>
      <c r="H3140" s="4" t="s">
        <v>22</v>
      </c>
      <c r="I3140" s="15">
        <v>127300</v>
      </c>
      <c r="J3140" s="3"/>
      <c r="K3140" s="4"/>
      <c r="L3140" s="4"/>
      <c r="M3140" s="3"/>
      <c r="N3140" s="3"/>
      <c r="O3140" s="3"/>
      <c r="P3140" s="3"/>
      <c r="Q3140" s="4"/>
      <c r="R3140" s="4"/>
    </row>
    <row r="3141" spans="1:18" hidden="1">
      <c r="A3141" s="10" t="s">
        <v>4886</v>
      </c>
      <c r="B3141" s="10"/>
      <c r="C3141" s="4" t="s">
        <v>4887</v>
      </c>
      <c r="D3141" s="4" t="s">
        <v>84</v>
      </c>
      <c r="E3141" s="4" t="s">
        <v>432</v>
      </c>
      <c r="F3141" s="4">
        <v>5.19</v>
      </c>
      <c r="G3141" s="4">
        <v>4</v>
      </c>
      <c r="H3141" s="4" t="s">
        <v>22</v>
      </c>
      <c r="I3141" s="15">
        <v>127300</v>
      </c>
      <c r="J3141" s="3"/>
      <c r="K3141" s="4"/>
      <c r="L3141" s="4"/>
      <c r="M3141" s="3"/>
      <c r="N3141" s="3"/>
      <c r="O3141" s="3"/>
      <c r="P3141" s="3"/>
      <c r="Q3141" s="4"/>
      <c r="R3141" s="4"/>
    </row>
    <row r="3142" spans="1:18" hidden="1">
      <c r="A3142" s="10" t="s">
        <v>4888</v>
      </c>
      <c r="B3142" s="10"/>
      <c r="C3142" s="4" t="s">
        <v>4887</v>
      </c>
      <c r="D3142" s="4" t="s">
        <v>84</v>
      </c>
      <c r="E3142" s="4" t="s">
        <v>432</v>
      </c>
      <c r="F3142" s="4">
        <v>5.19</v>
      </c>
      <c r="G3142" s="4">
        <v>4</v>
      </c>
      <c r="H3142" s="4" t="s">
        <v>22</v>
      </c>
      <c r="I3142" s="15">
        <v>127300</v>
      </c>
      <c r="J3142" s="3"/>
      <c r="K3142" s="4"/>
      <c r="L3142" s="4"/>
      <c r="M3142" s="3"/>
      <c r="N3142" s="3"/>
      <c r="O3142" s="3"/>
      <c r="P3142" s="3"/>
      <c r="Q3142" s="4"/>
      <c r="R3142" s="4"/>
    </row>
    <row r="3143" spans="1:18" hidden="1">
      <c r="A3143" s="10" t="s">
        <v>4889</v>
      </c>
      <c r="B3143" s="10"/>
      <c r="C3143" s="4" t="s">
        <v>4890</v>
      </c>
      <c r="D3143" s="4" t="s">
        <v>84</v>
      </c>
      <c r="E3143" s="4" t="s">
        <v>432</v>
      </c>
      <c r="F3143" s="4">
        <v>5.19</v>
      </c>
      <c r="G3143" s="4">
        <v>4</v>
      </c>
      <c r="H3143" s="4" t="s">
        <v>22</v>
      </c>
      <c r="I3143" s="15">
        <v>127300</v>
      </c>
      <c r="J3143" s="3"/>
      <c r="K3143" s="4"/>
      <c r="L3143" s="4"/>
      <c r="M3143" s="3"/>
      <c r="N3143" s="3"/>
      <c r="O3143" s="3"/>
      <c r="P3143" s="3"/>
      <c r="Q3143" s="4"/>
      <c r="R3143" s="4"/>
    </row>
    <row r="3144" spans="1:18" hidden="1">
      <c r="A3144" s="10" t="s">
        <v>4891</v>
      </c>
      <c r="B3144" s="10"/>
      <c r="C3144" s="4" t="s">
        <v>4892</v>
      </c>
      <c r="D3144" s="4" t="s">
        <v>84</v>
      </c>
      <c r="E3144" s="4" t="s">
        <v>432</v>
      </c>
      <c r="F3144" s="4">
        <v>5.19</v>
      </c>
      <c r="G3144" s="4">
        <v>4</v>
      </c>
      <c r="H3144" s="4" t="s">
        <v>22</v>
      </c>
      <c r="I3144" s="15">
        <v>127300</v>
      </c>
      <c r="J3144" s="3"/>
      <c r="K3144" s="4"/>
      <c r="L3144" s="4"/>
      <c r="M3144" s="3"/>
      <c r="N3144" s="3"/>
      <c r="O3144" s="3"/>
      <c r="P3144" s="3"/>
      <c r="Q3144" s="4"/>
      <c r="R3144" s="4"/>
    </row>
    <row r="3145" spans="1:18" hidden="1">
      <c r="A3145" s="10" t="s">
        <v>4893</v>
      </c>
      <c r="B3145" s="10"/>
      <c r="C3145" s="4" t="s">
        <v>4892</v>
      </c>
      <c r="D3145" s="4" t="s">
        <v>84</v>
      </c>
      <c r="E3145" s="4" t="s">
        <v>432</v>
      </c>
      <c r="F3145" s="4">
        <v>5.19</v>
      </c>
      <c r="G3145" s="4">
        <v>4</v>
      </c>
      <c r="H3145" s="4" t="s">
        <v>22</v>
      </c>
      <c r="I3145" s="15">
        <v>127300</v>
      </c>
      <c r="J3145" s="3"/>
      <c r="K3145" s="4"/>
      <c r="L3145" s="4"/>
      <c r="M3145" s="3"/>
      <c r="N3145" s="3"/>
      <c r="O3145" s="3"/>
      <c r="P3145" s="3"/>
      <c r="Q3145" s="4"/>
      <c r="R3145" s="4"/>
    </row>
    <row r="3146" spans="1:18" hidden="1">
      <c r="A3146" s="10" t="s">
        <v>4894</v>
      </c>
      <c r="B3146" s="10"/>
      <c r="C3146" s="4" t="s">
        <v>4895</v>
      </c>
      <c r="D3146" s="4" t="s">
        <v>84</v>
      </c>
      <c r="E3146" s="4" t="s">
        <v>432</v>
      </c>
      <c r="F3146" s="4">
        <v>5.19</v>
      </c>
      <c r="G3146" s="4">
        <v>4</v>
      </c>
      <c r="H3146" s="4" t="s">
        <v>22</v>
      </c>
      <c r="I3146" s="15">
        <v>127300</v>
      </c>
      <c r="J3146" s="3"/>
      <c r="K3146" s="4"/>
      <c r="L3146" s="4"/>
      <c r="M3146" s="3"/>
      <c r="N3146" s="3"/>
      <c r="O3146" s="3"/>
      <c r="P3146" s="3"/>
      <c r="Q3146" s="4"/>
      <c r="R3146" s="4"/>
    </row>
    <row r="3147" spans="1:18" hidden="1">
      <c r="A3147" s="10" t="s">
        <v>4896</v>
      </c>
      <c r="B3147" s="10"/>
      <c r="C3147" s="4" t="s">
        <v>4897</v>
      </c>
      <c r="D3147" s="4" t="s">
        <v>84</v>
      </c>
      <c r="E3147" s="4" t="s">
        <v>432</v>
      </c>
      <c r="F3147" s="4">
        <v>5.19</v>
      </c>
      <c r="G3147" s="4">
        <v>4</v>
      </c>
      <c r="H3147" s="4" t="s">
        <v>22</v>
      </c>
      <c r="I3147" s="15">
        <v>127300</v>
      </c>
      <c r="J3147" s="3"/>
      <c r="K3147" s="4"/>
      <c r="L3147" s="4"/>
      <c r="M3147" s="3"/>
      <c r="N3147" s="3"/>
      <c r="O3147" s="3"/>
      <c r="P3147" s="3"/>
      <c r="Q3147" s="4"/>
      <c r="R3147" s="4"/>
    </row>
    <row r="3148" spans="1:18" hidden="1">
      <c r="A3148" s="10" t="s">
        <v>4898</v>
      </c>
      <c r="B3148" s="10"/>
      <c r="C3148" s="4" t="s">
        <v>4899</v>
      </c>
      <c r="D3148" s="4" t="s">
        <v>84</v>
      </c>
      <c r="E3148" s="4" t="s">
        <v>432</v>
      </c>
      <c r="F3148" s="4">
        <v>5.19</v>
      </c>
      <c r="G3148" s="4">
        <v>4</v>
      </c>
      <c r="H3148" s="4" t="s">
        <v>22</v>
      </c>
      <c r="I3148" s="15">
        <v>127300</v>
      </c>
      <c r="J3148" s="3"/>
      <c r="K3148" s="4"/>
      <c r="L3148" s="4"/>
      <c r="M3148" s="3"/>
      <c r="N3148" s="3"/>
      <c r="O3148" s="3"/>
      <c r="P3148" s="3"/>
      <c r="Q3148" s="4"/>
      <c r="R3148" s="4"/>
    </row>
    <row r="3149" spans="1:18" hidden="1">
      <c r="A3149" s="10" t="s">
        <v>4900</v>
      </c>
      <c r="B3149" s="10"/>
      <c r="C3149" s="4" t="s">
        <v>4901</v>
      </c>
      <c r="D3149" s="4" t="s">
        <v>84</v>
      </c>
      <c r="E3149" s="4" t="s">
        <v>432</v>
      </c>
      <c r="F3149" s="4">
        <v>5.4749999999999996</v>
      </c>
      <c r="G3149" s="4">
        <v>4</v>
      </c>
      <c r="H3149" s="4" t="s">
        <v>22</v>
      </c>
      <c r="I3149" s="15">
        <v>127300</v>
      </c>
      <c r="J3149" s="3"/>
      <c r="K3149" s="4"/>
      <c r="L3149" s="4"/>
      <c r="M3149" s="3"/>
      <c r="N3149" s="3"/>
      <c r="O3149" s="3"/>
      <c r="P3149" s="3"/>
      <c r="Q3149" s="4"/>
      <c r="R3149" s="4"/>
    </row>
    <row r="3150" spans="1:18" hidden="1">
      <c r="A3150" s="10" t="s">
        <v>4902</v>
      </c>
      <c r="B3150" s="10"/>
      <c r="C3150" s="4" t="s">
        <v>4901</v>
      </c>
      <c r="D3150" s="4" t="s">
        <v>84</v>
      </c>
      <c r="E3150" s="4" t="s">
        <v>432</v>
      </c>
      <c r="F3150" s="4">
        <v>5.3630000000000004</v>
      </c>
      <c r="G3150" s="4">
        <v>4</v>
      </c>
      <c r="H3150" s="4" t="s">
        <v>22</v>
      </c>
      <c r="I3150" s="15">
        <v>127300</v>
      </c>
      <c r="J3150" s="3"/>
      <c r="K3150" s="4"/>
      <c r="L3150" s="4"/>
      <c r="M3150" s="3"/>
      <c r="N3150" s="3"/>
      <c r="O3150" s="3"/>
      <c r="P3150" s="3"/>
      <c r="Q3150" s="4"/>
      <c r="R3150" s="4"/>
    </row>
    <row r="3151" spans="1:18" hidden="1">
      <c r="A3151" s="10" t="s">
        <v>4903</v>
      </c>
      <c r="B3151" s="10"/>
      <c r="C3151" s="4" t="s">
        <v>4904</v>
      </c>
      <c r="D3151" s="4" t="s">
        <v>84</v>
      </c>
      <c r="E3151" s="4" t="s">
        <v>432</v>
      </c>
      <c r="F3151" s="4">
        <v>5.3630000000000004</v>
      </c>
      <c r="G3151" s="4">
        <v>4</v>
      </c>
      <c r="H3151" s="4" t="s">
        <v>22</v>
      </c>
      <c r="I3151" s="15">
        <v>127300</v>
      </c>
      <c r="J3151" s="3"/>
      <c r="K3151" s="4"/>
      <c r="L3151" s="4"/>
      <c r="M3151" s="3"/>
      <c r="N3151" s="3"/>
      <c r="O3151" s="3"/>
      <c r="P3151" s="3"/>
      <c r="Q3151" s="4"/>
      <c r="R3151" s="4"/>
    </row>
    <row r="3152" spans="1:18" hidden="1">
      <c r="A3152" s="10" t="s">
        <v>4905</v>
      </c>
      <c r="B3152" s="10"/>
      <c r="C3152" s="4" t="s">
        <v>4906</v>
      </c>
      <c r="D3152" s="4" t="s">
        <v>84</v>
      </c>
      <c r="E3152" s="4" t="s">
        <v>432</v>
      </c>
      <c r="F3152" s="4">
        <v>5.4749999999999996</v>
      </c>
      <c r="G3152" s="4">
        <v>4</v>
      </c>
      <c r="H3152" s="4" t="s">
        <v>22</v>
      </c>
      <c r="I3152" s="15">
        <v>127300</v>
      </c>
      <c r="J3152" s="3"/>
      <c r="K3152" s="4"/>
      <c r="L3152" s="4"/>
      <c r="M3152" s="3"/>
      <c r="N3152" s="3"/>
      <c r="O3152" s="3"/>
      <c r="P3152" s="3"/>
      <c r="Q3152" s="4"/>
      <c r="R3152" s="4"/>
    </row>
    <row r="3153" spans="1:18" hidden="1">
      <c r="A3153" s="10" t="s">
        <v>4907</v>
      </c>
      <c r="B3153" s="10"/>
      <c r="C3153" s="4" t="s">
        <v>4906</v>
      </c>
      <c r="D3153" s="4" t="s">
        <v>84</v>
      </c>
      <c r="E3153" s="4" t="s">
        <v>432</v>
      </c>
      <c r="F3153" s="4">
        <v>5.3630000000000004</v>
      </c>
      <c r="G3153" s="4">
        <v>4</v>
      </c>
      <c r="H3153" s="4" t="s">
        <v>22</v>
      </c>
      <c r="I3153" s="15">
        <v>127300</v>
      </c>
      <c r="J3153" s="3"/>
      <c r="K3153" s="4"/>
      <c r="L3153" s="4"/>
      <c r="M3153" s="3"/>
      <c r="N3153" s="3"/>
      <c r="O3153" s="3"/>
      <c r="P3153" s="3"/>
      <c r="Q3153" s="4"/>
      <c r="R3153" s="4"/>
    </row>
    <row r="3154" spans="1:18" hidden="1">
      <c r="A3154" s="10" t="s">
        <v>4908</v>
      </c>
      <c r="B3154" s="10"/>
      <c r="C3154" s="4" t="s">
        <v>4909</v>
      </c>
      <c r="D3154" s="4" t="s">
        <v>84</v>
      </c>
      <c r="E3154" s="4" t="s">
        <v>432</v>
      </c>
      <c r="F3154" s="4">
        <v>5.19</v>
      </c>
      <c r="G3154" s="4">
        <v>4</v>
      </c>
      <c r="H3154" s="4" t="s">
        <v>22</v>
      </c>
      <c r="I3154" s="15">
        <v>127300</v>
      </c>
      <c r="J3154" s="3"/>
      <c r="K3154" s="4"/>
      <c r="L3154" s="4"/>
      <c r="M3154" s="3"/>
      <c r="N3154" s="3"/>
      <c r="O3154" s="3"/>
      <c r="P3154" s="3"/>
      <c r="Q3154" s="4"/>
      <c r="R3154" s="4"/>
    </row>
    <row r="3155" spans="1:18" hidden="1">
      <c r="A3155" s="10" t="s">
        <v>4910</v>
      </c>
      <c r="B3155" s="10"/>
      <c r="C3155" s="4" t="s">
        <v>4909</v>
      </c>
      <c r="D3155" s="4" t="s">
        <v>84</v>
      </c>
      <c r="E3155" s="4" t="s">
        <v>432</v>
      </c>
      <c r="F3155" s="4">
        <v>5.19</v>
      </c>
      <c r="G3155" s="4">
        <v>4</v>
      </c>
      <c r="H3155" s="4" t="s">
        <v>22</v>
      </c>
      <c r="I3155" s="15">
        <v>127300</v>
      </c>
      <c r="J3155" s="3"/>
      <c r="K3155" s="4"/>
      <c r="L3155" s="4"/>
      <c r="M3155" s="3"/>
      <c r="N3155" s="3"/>
      <c r="O3155" s="3"/>
      <c r="P3155" s="3"/>
      <c r="Q3155" s="4"/>
      <c r="R3155" s="4"/>
    </row>
    <row r="3156" spans="1:18" hidden="1">
      <c r="A3156" s="10" t="s">
        <v>4911</v>
      </c>
      <c r="B3156" s="10"/>
      <c r="C3156" s="4" t="s">
        <v>4912</v>
      </c>
      <c r="D3156" s="4" t="s">
        <v>84</v>
      </c>
      <c r="E3156" s="4" t="s">
        <v>432</v>
      </c>
      <c r="F3156" s="4">
        <v>5.19</v>
      </c>
      <c r="G3156" s="4">
        <v>4</v>
      </c>
      <c r="H3156" s="4" t="s">
        <v>22</v>
      </c>
      <c r="I3156" s="15">
        <v>127300</v>
      </c>
      <c r="J3156" s="3"/>
      <c r="K3156" s="4"/>
      <c r="L3156" s="4"/>
      <c r="M3156" s="3"/>
      <c r="N3156" s="3"/>
      <c r="O3156" s="3"/>
      <c r="P3156" s="3"/>
      <c r="Q3156" s="4"/>
      <c r="R3156" s="4"/>
    </row>
    <row r="3157" spans="1:18" hidden="1">
      <c r="A3157" s="10" t="s">
        <v>4913</v>
      </c>
      <c r="B3157" s="10"/>
      <c r="C3157" s="4" t="s">
        <v>4912</v>
      </c>
      <c r="D3157" s="4" t="s">
        <v>84</v>
      </c>
      <c r="E3157" s="4" t="s">
        <v>432</v>
      </c>
      <c r="F3157" s="4">
        <v>5.19</v>
      </c>
      <c r="G3157" s="4">
        <v>4</v>
      </c>
      <c r="H3157" s="4" t="s">
        <v>22</v>
      </c>
      <c r="I3157" s="15">
        <v>127300</v>
      </c>
      <c r="J3157" s="3"/>
      <c r="K3157" s="4"/>
      <c r="L3157" s="4"/>
      <c r="M3157" s="3"/>
      <c r="N3157" s="3"/>
      <c r="O3157" s="3"/>
      <c r="P3157" s="3"/>
      <c r="Q3157" s="4"/>
      <c r="R3157" s="4"/>
    </row>
    <row r="3158" spans="1:18" hidden="1">
      <c r="A3158" s="10" t="s">
        <v>4914</v>
      </c>
      <c r="B3158" s="10"/>
      <c r="C3158" s="4" t="s">
        <v>4915</v>
      </c>
      <c r="D3158" s="4" t="s">
        <v>84</v>
      </c>
      <c r="E3158" s="4" t="s">
        <v>432</v>
      </c>
      <c r="F3158" s="4">
        <v>5.19</v>
      </c>
      <c r="G3158" s="4">
        <v>4</v>
      </c>
      <c r="H3158" s="4" t="s">
        <v>22</v>
      </c>
      <c r="I3158" s="15">
        <v>127300</v>
      </c>
      <c r="J3158" s="3"/>
      <c r="K3158" s="4"/>
      <c r="L3158" s="4"/>
      <c r="M3158" s="3"/>
      <c r="N3158" s="3"/>
      <c r="O3158" s="3"/>
      <c r="P3158" s="3"/>
      <c r="Q3158" s="4"/>
      <c r="R3158" s="4"/>
    </row>
    <row r="3159" spans="1:18" hidden="1">
      <c r="A3159" s="10" t="s">
        <v>4916</v>
      </c>
      <c r="B3159" s="10"/>
      <c r="C3159" s="4" t="s">
        <v>4917</v>
      </c>
      <c r="D3159" s="4" t="s">
        <v>84</v>
      </c>
      <c r="E3159" s="4" t="s">
        <v>432</v>
      </c>
      <c r="F3159" s="4">
        <v>5.19</v>
      </c>
      <c r="G3159" s="4">
        <v>4</v>
      </c>
      <c r="H3159" s="4" t="s">
        <v>22</v>
      </c>
      <c r="I3159" s="15">
        <v>127300</v>
      </c>
      <c r="J3159" s="3"/>
      <c r="K3159" s="4"/>
      <c r="L3159" s="4"/>
      <c r="M3159" s="3"/>
      <c r="N3159" s="3"/>
      <c r="O3159" s="3"/>
      <c r="P3159" s="3"/>
      <c r="Q3159" s="4"/>
      <c r="R3159" s="4"/>
    </row>
    <row r="3160" spans="1:18" hidden="1">
      <c r="A3160" s="10" t="s">
        <v>4918</v>
      </c>
      <c r="B3160" s="10"/>
      <c r="C3160" s="4" t="s">
        <v>4917</v>
      </c>
      <c r="D3160" s="4" t="s">
        <v>84</v>
      </c>
      <c r="E3160" s="4" t="s">
        <v>432</v>
      </c>
      <c r="F3160" s="4">
        <v>5.19</v>
      </c>
      <c r="G3160" s="4">
        <v>4</v>
      </c>
      <c r="H3160" s="4" t="s">
        <v>22</v>
      </c>
      <c r="I3160" s="15">
        <v>127300</v>
      </c>
      <c r="J3160" s="3"/>
      <c r="K3160" s="4"/>
      <c r="L3160" s="4"/>
      <c r="M3160" s="3"/>
      <c r="N3160" s="3"/>
      <c r="O3160" s="3"/>
      <c r="P3160" s="3"/>
      <c r="Q3160" s="4"/>
      <c r="R3160" s="4"/>
    </row>
    <row r="3161" spans="1:18" hidden="1">
      <c r="A3161" s="10" t="s">
        <v>4919</v>
      </c>
      <c r="B3161" s="10"/>
      <c r="C3161" s="4" t="s">
        <v>4920</v>
      </c>
      <c r="D3161" s="4" t="s">
        <v>84</v>
      </c>
      <c r="E3161" s="4" t="s">
        <v>432</v>
      </c>
      <c r="F3161" s="4">
        <v>5.19</v>
      </c>
      <c r="G3161" s="4">
        <v>4</v>
      </c>
      <c r="H3161" s="4" t="s">
        <v>22</v>
      </c>
      <c r="I3161" s="15">
        <v>127300</v>
      </c>
      <c r="J3161" s="3"/>
      <c r="K3161" s="4"/>
      <c r="L3161" s="4"/>
      <c r="M3161" s="3"/>
      <c r="N3161" s="3"/>
      <c r="O3161" s="3"/>
      <c r="P3161" s="3"/>
      <c r="Q3161" s="4"/>
      <c r="R3161" s="4"/>
    </row>
    <row r="3162" spans="1:18" hidden="1">
      <c r="A3162" s="10" t="s">
        <v>4921</v>
      </c>
      <c r="B3162" s="10"/>
      <c r="C3162" s="4" t="s">
        <v>4922</v>
      </c>
      <c r="D3162" s="4" t="s">
        <v>84</v>
      </c>
      <c r="E3162" s="4" t="s">
        <v>432</v>
      </c>
      <c r="F3162" s="4">
        <v>5.19</v>
      </c>
      <c r="G3162" s="4">
        <v>4</v>
      </c>
      <c r="H3162" s="4" t="s">
        <v>22</v>
      </c>
      <c r="I3162" s="15">
        <v>127300</v>
      </c>
      <c r="J3162" s="3"/>
      <c r="K3162" s="4"/>
      <c r="L3162" s="4"/>
      <c r="M3162" s="3"/>
      <c r="N3162" s="3"/>
      <c r="O3162" s="3"/>
      <c r="P3162" s="3"/>
      <c r="Q3162" s="4"/>
      <c r="R3162" s="4"/>
    </row>
    <row r="3163" spans="1:18" hidden="1">
      <c r="A3163" s="10" t="s">
        <v>4923</v>
      </c>
      <c r="B3163" s="10"/>
      <c r="C3163" s="4" t="s">
        <v>4922</v>
      </c>
      <c r="D3163" s="4" t="s">
        <v>84</v>
      </c>
      <c r="E3163" s="4" t="s">
        <v>432</v>
      </c>
      <c r="F3163" s="4">
        <v>5.19</v>
      </c>
      <c r="G3163" s="4">
        <v>4</v>
      </c>
      <c r="H3163" s="4" t="s">
        <v>22</v>
      </c>
      <c r="I3163" s="15">
        <v>127300</v>
      </c>
      <c r="J3163" s="3"/>
      <c r="K3163" s="4"/>
      <c r="L3163" s="4"/>
      <c r="M3163" s="3"/>
      <c r="N3163" s="3"/>
      <c r="O3163" s="3"/>
      <c r="P3163" s="3"/>
      <c r="Q3163" s="4"/>
      <c r="R3163" s="4"/>
    </row>
    <row r="3164" spans="1:18" hidden="1">
      <c r="A3164" s="10" t="s">
        <v>4924</v>
      </c>
      <c r="B3164" s="10"/>
      <c r="C3164" s="4" t="s">
        <v>4925</v>
      </c>
      <c r="D3164" s="4" t="s">
        <v>84</v>
      </c>
      <c r="E3164" s="4" t="s">
        <v>432</v>
      </c>
      <c r="F3164" s="4">
        <v>5.19</v>
      </c>
      <c r="G3164" s="4">
        <v>4</v>
      </c>
      <c r="H3164" s="4" t="s">
        <v>22</v>
      </c>
      <c r="I3164" s="15">
        <v>127300</v>
      </c>
      <c r="J3164" s="3"/>
      <c r="K3164" s="4"/>
      <c r="L3164" s="4"/>
      <c r="M3164" s="3"/>
      <c r="N3164" s="3"/>
      <c r="O3164" s="3"/>
      <c r="P3164" s="3"/>
      <c r="Q3164" s="4"/>
      <c r="R3164" s="4"/>
    </row>
    <row r="3165" spans="1:18" hidden="1">
      <c r="A3165" s="10" t="s">
        <v>4926</v>
      </c>
      <c r="B3165" s="10"/>
      <c r="C3165" s="4" t="s">
        <v>4927</v>
      </c>
      <c r="D3165" s="4" t="s">
        <v>84</v>
      </c>
      <c r="E3165" s="4" t="s">
        <v>432</v>
      </c>
      <c r="F3165" s="4">
        <v>5.19</v>
      </c>
      <c r="G3165" s="4">
        <v>4</v>
      </c>
      <c r="H3165" s="4" t="s">
        <v>22</v>
      </c>
      <c r="I3165" s="15">
        <v>127300</v>
      </c>
      <c r="J3165" s="3"/>
      <c r="K3165" s="4"/>
      <c r="L3165" s="4"/>
      <c r="M3165" s="3"/>
      <c r="N3165" s="3"/>
      <c r="O3165" s="3"/>
      <c r="P3165" s="3"/>
      <c r="Q3165" s="4"/>
      <c r="R3165" s="4"/>
    </row>
    <row r="3166" spans="1:18" hidden="1">
      <c r="A3166" s="10" t="s">
        <v>4928</v>
      </c>
      <c r="B3166" s="10"/>
      <c r="C3166" s="4" t="s">
        <v>4929</v>
      </c>
      <c r="D3166" s="4" t="s">
        <v>84</v>
      </c>
      <c r="E3166" s="4" t="s">
        <v>432</v>
      </c>
      <c r="F3166" s="4">
        <v>5.19</v>
      </c>
      <c r="G3166" s="4">
        <v>4</v>
      </c>
      <c r="H3166" s="4" t="s">
        <v>22</v>
      </c>
      <c r="I3166" s="15">
        <v>127300</v>
      </c>
      <c r="J3166" s="3"/>
      <c r="K3166" s="4"/>
      <c r="L3166" s="4"/>
      <c r="M3166" s="3"/>
      <c r="N3166" s="3"/>
      <c r="O3166" s="3"/>
      <c r="P3166" s="3"/>
      <c r="Q3166" s="4"/>
      <c r="R3166" s="4"/>
    </row>
    <row r="3167" spans="1:18" hidden="1">
      <c r="A3167" s="10" t="s">
        <v>4930</v>
      </c>
      <c r="B3167" s="10"/>
      <c r="C3167" s="4" t="s">
        <v>4931</v>
      </c>
      <c r="D3167" s="4" t="s">
        <v>84</v>
      </c>
      <c r="E3167" s="4" t="s">
        <v>432</v>
      </c>
      <c r="F3167" s="4">
        <v>5.19</v>
      </c>
      <c r="G3167" s="4">
        <v>4</v>
      </c>
      <c r="H3167" s="4" t="s">
        <v>22</v>
      </c>
      <c r="I3167" s="15">
        <v>127300</v>
      </c>
      <c r="J3167" s="3"/>
      <c r="K3167" s="4"/>
      <c r="L3167" s="4"/>
      <c r="M3167" s="3"/>
      <c r="N3167" s="3"/>
      <c r="O3167" s="3"/>
      <c r="P3167" s="3"/>
      <c r="Q3167" s="4"/>
      <c r="R3167" s="4"/>
    </row>
    <row r="3168" spans="1:18" hidden="1">
      <c r="A3168" s="10" t="s">
        <v>4932</v>
      </c>
      <c r="B3168" s="10"/>
      <c r="C3168" s="4" t="s">
        <v>4933</v>
      </c>
      <c r="D3168" s="4" t="s">
        <v>84</v>
      </c>
      <c r="E3168" s="4" t="s">
        <v>432</v>
      </c>
      <c r="F3168" s="4">
        <v>5.19</v>
      </c>
      <c r="G3168" s="4">
        <v>4</v>
      </c>
      <c r="H3168" s="4" t="s">
        <v>22</v>
      </c>
      <c r="I3168" s="15">
        <v>127300</v>
      </c>
      <c r="J3168" s="3"/>
      <c r="K3168" s="4"/>
      <c r="L3168" s="4"/>
      <c r="M3168" s="3"/>
      <c r="N3168" s="3"/>
      <c r="O3168" s="3"/>
      <c r="P3168" s="3"/>
      <c r="Q3168" s="4"/>
      <c r="R3168" s="4"/>
    </row>
    <row r="3169" spans="1:18" hidden="1">
      <c r="A3169" s="10" t="s">
        <v>4934</v>
      </c>
      <c r="B3169" s="10"/>
      <c r="C3169" s="4" t="s">
        <v>4933</v>
      </c>
      <c r="D3169" s="4" t="s">
        <v>84</v>
      </c>
      <c r="E3169" s="4" t="s">
        <v>432</v>
      </c>
      <c r="F3169" s="4">
        <v>5.19</v>
      </c>
      <c r="G3169" s="4">
        <v>4</v>
      </c>
      <c r="H3169" s="4" t="s">
        <v>22</v>
      </c>
      <c r="I3169" s="15">
        <v>127300</v>
      </c>
      <c r="J3169" s="3"/>
      <c r="K3169" s="4"/>
      <c r="L3169" s="4"/>
      <c r="M3169" s="3"/>
      <c r="N3169" s="3"/>
      <c r="O3169" s="3"/>
      <c r="P3169" s="3"/>
      <c r="Q3169" s="4"/>
      <c r="R3169" s="4"/>
    </row>
    <row r="3170" spans="1:18" hidden="1">
      <c r="A3170" s="10" t="s">
        <v>4935</v>
      </c>
      <c r="B3170" s="10"/>
      <c r="C3170" s="4" t="s">
        <v>4936</v>
      </c>
      <c r="D3170" s="4" t="s">
        <v>84</v>
      </c>
      <c r="E3170" s="4" t="s">
        <v>432</v>
      </c>
      <c r="F3170" s="4">
        <v>5.19</v>
      </c>
      <c r="G3170" s="4">
        <v>4</v>
      </c>
      <c r="H3170" s="4" t="s">
        <v>22</v>
      </c>
      <c r="I3170" s="15">
        <v>127300</v>
      </c>
      <c r="J3170" s="3"/>
      <c r="K3170" s="4"/>
      <c r="L3170" s="4"/>
      <c r="M3170" s="3"/>
      <c r="N3170" s="3"/>
      <c r="O3170" s="3"/>
      <c r="P3170" s="3"/>
      <c r="Q3170" s="4"/>
      <c r="R3170" s="4"/>
    </row>
    <row r="3171" spans="1:18" hidden="1">
      <c r="A3171" s="10" t="s">
        <v>4937</v>
      </c>
      <c r="B3171" s="10"/>
      <c r="C3171" s="4" t="s">
        <v>4938</v>
      </c>
      <c r="D3171" s="4" t="s">
        <v>84</v>
      </c>
      <c r="E3171" s="4" t="s">
        <v>432</v>
      </c>
      <c r="F3171" s="4">
        <v>5.19</v>
      </c>
      <c r="G3171" s="4">
        <v>4</v>
      </c>
      <c r="H3171" s="4" t="s">
        <v>22</v>
      </c>
      <c r="I3171" s="15">
        <v>127300</v>
      </c>
      <c r="J3171" s="3"/>
      <c r="K3171" s="4"/>
      <c r="L3171" s="4"/>
      <c r="M3171" s="3"/>
      <c r="N3171" s="3"/>
      <c r="O3171" s="3"/>
      <c r="P3171" s="3"/>
      <c r="Q3171" s="4"/>
      <c r="R3171" s="4"/>
    </row>
    <row r="3172" spans="1:18" hidden="1">
      <c r="A3172" s="10" t="s">
        <v>4939</v>
      </c>
      <c r="B3172" s="10"/>
      <c r="C3172" s="4" t="s">
        <v>4940</v>
      </c>
      <c r="D3172" s="4" t="s">
        <v>84</v>
      </c>
      <c r="E3172" s="4" t="s">
        <v>432</v>
      </c>
      <c r="F3172" s="4">
        <v>5.19</v>
      </c>
      <c r="G3172" s="4">
        <v>4</v>
      </c>
      <c r="H3172" s="4" t="s">
        <v>22</v>
      </c>
      <c r="I3172" s="15">
        <v>127300</v>
      </c>
      <c r="J3172" s="3"/>
      <c r="K3172" s="4"/>
      <c r="L3172" s="4"/>
      <c r="M3172" s="3"/>
      <c r="N3172" s="3"/>
      <c r="O3172" s="3"/>
      <c r="P3172" s="3"/>
      <c r="Q3172" s="4"/>
      <c r="R3172" s="4"/>
    </row>
    <row r="3173" spans="1:18" hidden="1">
      <c r="A3173" s="10" t="s">
        <v>4941</v>
      </c>
      <c r="B3173" s="10"/>
      <c r="C3173" s="4" t="s">
        <v>4942</v>
      </c>
      <c r="D3173" s="4" t="s">
        <v>84</v>
      </c>
      <c r="E3173" s="4" t="s">
        <v>432</v>
      </c>
      <c r="F3173" s="4">
        <v>5.19</v>
      </c>
      <c r="G3173" s="4">
        <v>4</v>
      </c>
      <c r="H3173" s="4" t="s">
        <v>22</v>
      </c>
      <c r="I3173" s="15">
        <v>127300</v>
      </c>
      <c r="J3173" s="3"/>
      <c r="K3173" s="4"/>
      <c r="L3173" s="4"/>
      <c r="M3173" s="3"/>
      <c r="N3173" s="3"/>
      <c r="O3173" s="3"/>
      <c r="P3173" s="3"/>
      <c r="Q3173" s="4"/>
      <c r="R3173" s="4"/>
    </row>
    <row r="3174" spans="1:18" hidden="1">
      <c r="A3174" s="10" t="s">
        <v>4943</v>
      </c>
      <c r="B3174" s="10"/>
      <c r="C3174" s="4" t="s">
        <v>4944</v>
      </c>
      <c r="D3174" s="4" t="s">
        <v>84</v>
      </c>
      <c r="E3174" s="4" t="s">
        <v>432</v>
      </c>
      <c r="F3174" s="4">
        <v>5.19</v>
      </c>
      <c r="G3174" s="4">
        <v>4</v>
      </c>
      <c r="H3174" s="4" t="s">
        <v>22</v>
      </c>
      <c r="I3174" s="15">
        <v>127300</v>
      </c>
      <c r="J3174" s="3"/>
      <c r="K3174" s="4"/>
      <c r="L3174" s="4"/>
      <c r="M3174" s="3"/>
      <c r="N3174" s="3"/>
      <c r="O3174" s="3"/>
      <c r="P3174" s="3"/>
      <c r="Q3174" s="4"/>
      <c r="R3174" s="4"/>
    </row>
    <row r="3175" spans="1:18" hidden="1">
      <c r="A3175" s="10" t="s">
        <v>4945</v>
      </c>
      <c r="B3175" s="10"/>
      <c r="C3175" s="4" t="s">
        <v>4944</v>
      </c>
      <c r="D3175" s="4" t="s">
        <v>84</v>
      </c>
      <c r="E3175" s="4" t="s">
        <v>432</v>
      </c>
      <c r="F3175" s="4">
        <v>5.19</v>
      </c>
      <c r="G3175" s="4">
        <v>4</v>
      </c>
      <c r="H3175" s="4" t="s">
        <v>22</v>
      </c>
      <c r="I3175" s="15">
        <v>127300</v>
      </c>
      <c r="J3175" s="3"/>
      <c r="K3175" s="4"/>
      <c r="L3175" s="4"/>
      <c r="M3175" s="3"/>
      <c r="N3175" s="3"/>
      <c r="O3175" s="3"/>
      <c r="P3175" s="3"/>
      <c r="Q3175" s="4"/>
      <c r="R3175" s="4"/>
    </row>
    <row r="3176" spans="1:18" hidden="1">
      <c r="A3176" s="10" t="s">
        <v>4946</v>
      </c>
      <c r="B3176" s="10"/>
      <c r="C3176" s="4" t="s">
        <v>4947</v>
      </c>
      <c r="D3176" s="4" t="s">
        <v>84</v>
      </c>
      <c r="E3176" s="4" t="s">
        <v>432</v>
      </c>
      <c r="F3176" s="4">
        <v>5.19</v>
      </c>
      <c r="G3176" s="4">
        <v>4</v>
      </c>
      <c r="H3176" s="4" t="s">
        <v>22</v>
      </c>
      <c r="I3176" s="15">
        <v>127300</v>
      </c>
      <c r="J3176" s="3"/>
      <c r="K3176" s="4"/>
      <c r="L3176" s="4"/>
      <c r="M3176" s="3"/>
      <c r="N3176" s="3"/>
      <c r="O3176" s="3"/>
      <c r="P3176" s="3"/>
      <c r="Q3176" s="4"/>
      <c r="R3176" s="4"/>
    </row>
    <row r="3177" spans="1:18" hidden="1">
      <c r="A3177" s="10" t="s">
        <v>4948</v>
      </c>
      <c r="B3177" s="10"/>
      <c r="C3177" s="4" t="s">
        <v>4949</v>
      </c>
      <c r="D3177" s="4" t="s">
        <v>84</v>
      </c>
      <c r="E3177" s="4" t="s">
        <v>432</v>
      </c>
      <c r="F3177" s="4">
        <v>5.19</v>
      </c>
      <c r="G3177" s="4">
        <v>4</v>
      </c>
      <c r="H3177" s="4" t="s">
        <v>22</v>
      </c>
      <c r="I3177" s="15">
        <v>127300</v>
      </c>
      <c r="J3177" s="3"/>
      <c r="K3177" s="4"/>
      <c r="L3177" s="4"/>
      <c r="M3177" s="3"/>
      <c r="N3177" s="3"/>
      <c r="O3177" s="3"/>
      <c r="P3177" s="3"/>
      <c r="Q3177" s="4"/>
      <c r="R3177" s="4"/>
    </row>
    <row r="3178" spans="1:18" hidden="1">
      <c r="A3178" s="10" t="s">
        <v>4950</v>
      </c>
      <c r="B3178" s="10"/>
      <c r="C3178" s="4" t="s">
        <v>4951</v>
      </c>
      <c r="D3178" s="4" t="s">
        <v>84</v>
      </c>
      <c r="E3178" s="4" t="s">
        <v>432</v>
      </c>
      <c r="F3178" s="4">
        <v>5.19</v>
      </c>
      <c r="G3178" s="4">
        <v>4</v>
      </c>
      <c r="H3178" s="4" t="s">
        <v>22</v>
      </c>
      <c r="I3178" s="15">
        <v>127300</v>
      </c>
      <c r="J3178" s="3"/>
      <c r="K3178" s="4"/>
      <c r="L3178" s="4"/>
      <c r="M3178" s="3"/>
      <c r="N3178" s="3"/>
      <c r="O3178" s="3"/>
      <c r="P3178" s="3"/>
      <c r="Q3178" s="4"/>
      <c r="R3178" s="4"/>
    </row>
    <row r="3179" spans="1:18" hidden="1">
      <c r="A3179" s="10" t="s">
        <v>4952</v>
      </c>
      <c r="B3179" s="10"/>
      <c r="C3179" s="4" t="s">
        <v>4953</v>
      </c>
      <c r="D3179" s="4" t="s">
        <v>84</v>
      </c>
      <c r="E3179" s="4" t="s">
        <v>432</v>
      </c>
      <c r="F3179" s="4">
        <v>5.19</v>
      </c>
      <c r="G3179" s="4">
        <v>4</v>
      </c>
      <c r="H3179" s="4" t="s">
        <v>22</v>
      </c>
      <c r="I3179" s="15">
        <v>127300</v>
      </c>
      <c r="J3179" s="3"/>
      <c r="K3179" s="4"/>
      <c r="L3179" s="4"/>
      <c r="M3179" s="3"/>
      <c r="N3179" s="3"/>
      <c r="O3179" s="3"/>
      <c r="P3179" s="3"/>
      <c r="Q3179" s="4"/>
      <c r="R3179" s="4"/>
    </row>
    <row r="3180" spans="1:18" hidden="1">
      <c r="A3180" s="10" t="s">
        <v>4954</v>
      </c>
      <c r="B3180" s="10"/>
      <c r="C3180" s="4" t="s">
        <v>4953</v>
      </c>
      <c r="D3180" s="4" t="s">
        <v>84</v>
      </c>
      <c r="E3180" s="4" t="s">
        <v>432</v>
      </c>
      <c r="F3180" s="4">
        <v>5.19</v>
      </c>
      <c r="G3180" s="4">
        <v>4</v>
      </c>
      <c r="H3180" s="4" t="s">
        <v>22</v>
      </c>
      <c r="I3180" s="15">
        <v>127300</v>
      </c>
      <c r="J3180" s="3"/>
      <c r="K3180" s="4"/>
      <c r="L3180" s="4"/>
      <c r="M3180" s="3"/>
      <c r="N3180" s="3"/>
      <c r="O3180" s="3"/>
      <c r="P3180" s="3"/>
      <c r="Q3180" s="4"/>
      <c r="R3180" s="4"/>
    </row>
    <row r="3181" spans="1:18" hidden="1">
      <c r="A3181" s="10" t="s">
        <v>4955</v>
      </c>
      <c r="B3181" s="10"/>
      <c r="C3181" s="4" t="s">
        <v>4956</v>
      </c>
      <c r="D3181" s="4" t="s">
        <v>84</v>
      </c>
      <c r="E3181" s="4" t="s">
        <v>432</v>
      </c>
      <c r="F3181" s="4">
        <v>5.19</v>
      </c>
      <c r="G3181" s="4">
        <v>4</v>
      </c>
      <c r="H3181" s="4" t="s">
        <v>22</v>
      </c>
      <c r="I3181" s="15">
        <v>127300</v>
      </c>
      <c r="J3181" s="3"/>
      <c r="K3181" s="4"/>
      <c r="L3181" s="4"/>
      <c r="M3181" s="3"/>
      <c r="N3181" s="3"/>
      <c r="O3181" s="3"/>
      <c r="P3181" s="3"/>
      <c r="Q3181" s="4"/>
      <c r="R3181" s="4"/>
    </row>
    <row r="3182" spans="1:18" hidden="1">
      <c r="A3182" s="10" t="s">
        <v>4957</v>
      </c>
      <c r="B3182" s="10"/>
      <c r="C3182" s="4" t="s">
        <v>4956</v>
      </c>
      <c r="D3182" s="4" t="s">
        <v>84</v>
      </c>
      <c r="E3182" s="4" t="s">
        <v>432</v>
      </c>
      <c r="F3182" s="4">
        <v>5.19</v>
      </c>
      <c r="G3182" s="4">
        <v>4</v>
      </c>
      <c r="H3182" s="4" t="s">
        <v>22</v>
      </c>
      <c r="I3182" s="15">
        <v>127300</v>
      </c>
      <c r="J3182" s="3"/>
      <c r="K3182" s="4"/>
      <c r="L3182" s="4"/>
      <c r="M3182" s="3"/>
      <c r="N3182" s="3"/>
      <c r="O3182" s="3"/>
      <c r="P3182" s="3"/>
      <c r="Q3182" s="4"/>
      <c r="R3182" s="4"/>
    </row>
    <row r="3183" spans="1:18" hidden="1">
      <c r="A3183" s="10" t="s">
        <v>4958</v>
      </c>
      <c r="B3183" s="10"/>
      <c r="C3183" s="4" t="s">
        <v>4959</v>
      </c>
      <c r="D3183" s="4" t="s">
        <v>84</v>
      </c>
      <c r="E3183" s="4" t="s">
        <v>432</v>
      </c>
      <c r="F3183" s="4">
        <v>5.19</v>
      </c>
      <c r="G3183" s="4">
        <v>4</v>
      </c>
      <c r="H3183" s="4" t="s">
        <v>22</v>
      </c>
      <c r="I3183" s="15">
        <v>127300</v>
      </c>
      <c r="J3183" s="3"/>
      <c r="K3183" s="4"/>
      <c r="L3183" s="4"/>
      <c r="M3183" s="3"/>
      <c r="N3183" s="3"/>
      <c r="O3183" s="3"/>
      <c r="P3183" s="3"/>
      <c r="Q3183" s="4"/>
      <c r="R3183" s="4"/>
    </row>
    <row r="3184" spans="1:18" hidden="1">
      <c r="A3184" s="10" t="s">
        <v>4960</v>
      </c>
      <c r="B3184" s="10"/>
      <c r="C3184" s="4" t="s">
        <v>4959</v>
      </c>
      <c r="D3184" s="4" t="s">
        <v>84</v>
      </c>
      <c r="E3184" s="4" t="s">
        <v>432</v>
      </c>
      <c r="F3184" s="4">
        <v>5.19</v>
      </c>
      <c r="G3184" s="4">
        <v>4</v>
      </c>
      <c r="H3184" s="4" t="s">
        <v>22</v>
      </c>
      <c r="I3184" s="15">
        <v>127300</v>
      </c>
      <c r="J3184" s="3"/>
      <c r="K3184" s="4"/>
      <c r="L3184" s="4"/>
      <c r="M3184" s="3"/>
      <c r="N3184" s="3"/>
      <c r="O3184" s="3"/>
      <c r="P3184" s="3"/>
      <c r="Q3184" s="4"/>
      <c r="R3184" s="4"/>
    </row>
    <row r="3185" spans="1:18" hidden="1">
      <c r="A3185" s="10" t="s">
        <v>4961</v>
      </c>
      <c r="B3185" s="10"/>
      <c r="C3185" s="4" t="s">
        <v>4962</v>
      </c>
      <c r="D3185" s="4" t="s">
        <v>84</v>
      </c>
      <c r="E3185" s="4" t="s">
        <v>432</v>
      </c>
      <c r="F3185" s="4">
        <v>5.19</v>
      </c>
      <c r="G3185" s="4">
        <v>4</v>
      </c>
      <c r="H3185" s="4" t="s">
        <v>22</v>
      </c>
      <c r="I3185" s="15">
        <v>127300</v>
      </c>
      <c r="J3185" s="3"/>
      <c r="K3185" s="4"/>
      <c r="L3185" s="4"/>
      <c r="M3185" s="3"/>
      <c r="N3185" s="3"/>
      <c r="O3185" s="3"/>
      <c r="P3185" s="3"/>
      <c r="Q3185" s="4"/>
      <c r="R3185" s="4"/>
    </row>
    <row r="3186" spans="1:18" hidden="1">
      <c r="A3186" s="10" t="s">
        <v>4963</v>
      </c>
      <c r="B3186" s="10"/>
      <c r="C3186" s="4" t="s">
        <v>4962</v>
      </c>
      <c r="D3186" s="4" t="s">
        <v>84</v>
      </c>
      <c r="E3186" s="4" t="s">
        <v>432</v>
      </c>
      <c r="F3186" s="4">
        <v>5.19</v>
      </c>
      <c r="G3186" s="4">
        <v>4</v>
      </c>
      <c r="H3186" s="4" t="s">
        <v>22</v>
      </c>
      <c r="I3186" s="15">
        <v>127300</v>
      </c>
      <c r="J3186" s="3"/>
      <c r="K3186" s="4"/>
      <c r="L3186" s="4"/>
      <c r="M3186" s="3"/>
      <c r="N3186" s="3"/>
      <c r="O3186" s="3"/>
      <c r="P3186" s="3"/>
      <c r="Q3186" s="4"/>
      <c r="R3186" s="4"/>
    </row>
    <row r="3187" spans="1:18" hidden="1">
      <c r="A3187" s="10" t="s">
        <v>4964</v>
      </c>
      <c r="B3187" s="10"/>
      <c r="C3187" s="4" t="s">
        <v>4965</v>
      </c>
      <c r="D3187" s="4" t="s">
        <v>84</v>
      </c>
      <c r="E3187" s="4" t="s">
        <v>432</v>
      </c>
      <c r="F3187" s="4">
        <v>5.19</v>
      </c>
      <c r="G3187" s="4">
        <v>4</v>
      </c>
      <c r="H3187" s="4" t="s">
        <v>22</v>
      </c>
      <c r="I3187" s="15">
        <v>127300</v>
      </c>
      <c r="J3187" s="3"/>
      <c r="K3187" s="4"/>
      <c r="L3187" s="4"/>
      <c r="M3187" s="3"/>
      <c r="N3187" s="3"/>
      <c r="O3187" s="3"/>
      <c r="P3187" s="3"/>
      <c r="Q3187" s="4"/>
      <c r="R3187" s="4"/>
    </row>
    <row r="3188" spans="1:18" hidden="1">
      <c r="A3188" s="10" t="s">
        <v>4966</v>
      </c>
      <c r="B3188" s="10"/>
      <c r="C3188" s="4" t="s">
        <v>4967</v>
      </c>
      <c r="D3188" s="4" t="s">
        <v>84</v>
      </c>
      <c r="E3188" s="4" t="s">
        <v>432</v>
      </c>
      <c r="F3188" s="4">
        <v>5.19</v>
      </c>
      <c r="G3188" s="4">
        <v>4</v>
      </c>
      <c r="H3188" s="4" t="s">
        <v>22</v>
      </c>
      <c r="I3188" s="15">
        <v>127300</v>
      </c>
      <c r="J3188" s="3"/>
      <c r="K3188" s="4"/>
      <c r="L3188" s="4"/>
      <c r="M3188" s="3"/>
      <c r="N3188" s="3"/>
      <c r="O3188" s="3"/>
      <c r="P3188" s="3"/>
      <c r="Q3188" s="4"/>
      <c r="R3188" s="4"/>
    </row>
    <row r="3189" spans="1:18" hidden="1">
      <c r="A3189" s="10" t="s">
        <v>4968</v>
      </c>
      <c r="B3189" s="10"/>
      <c r="C3189" s="4" t="s">
        <v>4967</v>
      </c>
      <c r="D3189" s="4" t="s">
        <v>84</v>
      </c>
      <c r="E3189" s="4" t="s">
        <v>432</v>
      </c>
      <c r="F3189" s="4">
        <v>5.19</v>
      </c>
      <c r="G3189" s="4">
        <v>4</v>
      </c>
      <c r="H3189" s="4" t="s">
        <v>22</v>
      </c>
      <c r="I3189" s="15">
        <v>127300</v>
      </c>
      <c r="J3189" s="3"/>
      <c r="K3189" s="4"/>
      <c r="L3189" s="4"/>
      <c r="M3189" s="3"/>
      <c r="N3189" s="3"/>
      <c r="O3189" s="3"/>
      <c r="P3189" s="3"/>
      <c r="Q3189" s="4"/>
      <c r="R3189" s="4"/>
    </row>
    <row r="3190" spans="1:18" hidden="1">
      <c r="A3190" s="10" t="s">
        <v>4969</v>
      </c>
      <c r="B3190" s="10"/>
      <c r="C3190" s="4" t="s">
        <v>4970</v>
      </c>
      <c r="D3190" s="4" t="s">
        <v>84</v>
      </c>
      <c r="E3190" s="4" t="s">
        <v>432</v>
      </c>
      <c r="F3190" s="4">
        <v>5.19</v>
      </c>
      <c r="G3190" s="4">
        <v>4</v>
      </c>
      <c r="H3190" s="4" t="s">
        <v>22</v>
      </c>
      <c r="I3190" s="15">
        <v>127300</v>
      </c>
      <c r="J3190" s="3"/>
      <c r="K3190" s="4"/>
      <c r="L3190" s="4"/>
      <c r="M3190" s="3"/>
      <c r="N3190" s="3"/>
      <c r="O3190" s="3"/>
      <c r="P3190" s="3"/>
      <c r="Q3190" s="4"/>
      <c r="R3190" s="4"/>
    </row>
    <row r="3191" spans="1:18" hidden="1">
      <c r="A3191" s="10" t="s">
        <v>4971</v>
      </c>
      <c r="B3191" s="10"/>
      <c r="C3191" s="4" t="s">
        <v>4972</v>
      </c>
      <c r="D3191" s="4" t="s">
        <v>84</v>
      </c>
      <c r="E3191" s="4" t="s">
        <v>432</v>
      </c>
      <c r="F3191" s="4">
        <v>5.19</v>
      </c>
      <c r="G3191" s="4">
        <v>4</v>
      </c>
      <c r="H3191" s="4" t="s">
        <v>22</v>
      </c>
      <c r="I3191" s="15">
        <v>127300</v>
      </c>
      <c r="J3191" s="3"/>
      <c r="K3191" s="4"/>
      <c r="L3191" s="4"/>
      <c r="M3191" s="3"/>
      <c r="N3191" s="3"/>
      <c r="O3191" s="3"/>
      <c r="P3191" s="3"/>
      <c r="Q3191" s="4"/>
      <c r="R3191" s="4"/>
    </row>
    <row r="3192" spans="1:18" hidden="1">
      <c r="A3192" s="10" t="s">
        <v>4973</v>
      </c>
      <c r="B3192" s="10"/>
      <c r="C3192" s="4" t="s">
        <v>4974</v>
      </c>
      <c r="D3192" s="4" t="s">
        <v>84</v>
      </c>
      <c r="E3192" s="4" t="s">
        <v>432</v>
      </c>
      <c r="F3192" s="4">
        <v>5.3630000000000004</v>
      </c>
      <c r="G3192" s="4">
        <v>4</v>
      </c>
      <c r="H3192" s="4" t="s">
        <v>22</v>
      </c>
      <c r="I3192" s="15">
        <v>127300</v>
      </c>
      <c r="J3192" s="3"/>
      <c r="K3192" s="4"/>
      <c r="L3192" s="4"/>
      <c r="M3192" s="3"/>
      <c r="N3192" s="3"/>
      <c r="O3192" s="3"/>
      <c r="P3192" s="3"/>
      <c r="Q3192" s="4"/>
      <c r="R3192" s="4"/>
    </row>
    <row r="3193" spans="1:18" hidden="1">
      <c r="A3193" s="10" t="s">
        <v>4975</v>
      </c>
      <c r="B3193" s="10"/>
      <c r="C3193" s="4" t="s">
        <v>4976</v>
      </c>
      <c r="D3193" s="4" t="s">
        <v>84</v>
      </c>
      <c r="E3193" s="4" t="s">
        <v>432</v>
      </c>
      <c r="F3193" s="4">
        <v>5.3630000000000004</v>
      </c>
      <c r="G3193" s="4">
        <v>4</v>
      </c>
      <c r="H3193" s="4" t="s">
        <v>22</v>
      </c>
      <c r="I3193" s="15">
        <v>127300</v>
      </c>
      <c r="J3193" s="3"/>
      <c r="K3193" s="4"/>
      <c r="L3193" s="4"/>
      <c r="M3193" s="3"/>
      <c r="N3193" s="3"/>
      <c r="O3193" s="3"/>
      <c r="P3193" s="3"/>
      <c r="Q3193" s="4"/>
      <c r="R3193" s="4"/>
    </row>
    <row r="3194" spans="1:18" hidden="1">
      <c r="A3194" s="10" t="s">
        <v>4977</v>
      </c>
      <c r="B3194" s="10"/>
      <c r="C3194" s="4" t="s">
        <v>4978</v>
      </c>
      <c r="D3194" s="4" t="s">
        <v>84</v>
      </c>
      <c r="E3194" s="4" t="s">
        <v>432</v>
      </c>
      <c r="F3194" s="4">
        <v>5.3630000000000004</v>
      </c>
      <c r="G3194" s="4">
        <v>4</v>
      </c>
      <c r="H3194" s="4" t="s">
        <v>22</v>
      </c>
      <c r="I3194" s="15">
        <v>127300</v>
      </c>
      <c r="J3194" s="3"/>
      <c r="K3194" s="4"/>
      <c r="L3194" s="4"/>
      <c r="M3194" s="3"/>
      <c r="N3194" s="3"/>
      <c r="O3194" s="3"/>
      <c r="P3194" s="3"/>
      <c r="Q3194" s="4"/>
      <c r="R3194" s="4"/>
    </row>
    <row r="3195" spans="1:18" hidden="1">
      <c r="A3195" s="10" t="s">
        <v>4979</v>
      </c>
      <c r="B3195" s="10"/>
      <c r="C3195" s="4" t="s">
        <v>4980</v>
      </c>
      <c r="D3195" s="4" t="s">
        <v>84</v>
      </c>
      <c r="E3195" s="4" t="s">
        <v>432</v>
      </c>
      <c r="F3195" s="4">
        <v>5.19</v>
      </c>
      <c r="G3195" s="4">
        <v>4</v>
      </c>
      <c r="H3195" s="4" t="s">
        <v>22</v>
      </c>
      <c r="I3195" s="15">
        <v>127300</v>
      </c>
      <c r="J3195" s="3"/>
      <c r="K3195" s="4"/>
      <c r="L3195" s="4"/>
      <c r="M3195" s="3"/>
      <c r="N3195" s="3"/>
      <c r="O3195" s="3"/>
      <c r="P3195" s="3"/>
      <c r="Q3195" s="4"/>
      <c r="R3195" s="4"/>
    </row>
    <row r="3196" spans="1:18" hidden="1">
      <c r="A3196" s="10" t="s">
        <v>4981</v>
      </c>
      <c r="B3196" s="10"/>
      <c r="C3196" s="4" t="s">
        <v>4982</v>
      </c>
      <c r="D3196" s="4" t="s">
        <v>84</v>
      </c>
      <c r="E3196" s="4" t="s">
        <v>432</v>
      </c>
      <c r="F3196" s="4">
        <v>5.19</v>
      </c>
      <c r="G3196" s="4">
        <v>4</v>
      </c>
      <c r="H3196" s="4" t="s">
        <v>22</v>
      </c>
      <c r="I3196" s="15">
        <v>127300</v>
      </c>
      <c r="J3196" s="3"/>
      <c r="K3196" s="4"/>
      <c r="L3196" s="4"/>
      <c r="M3196" s="3"/>
      <c r="N3196" s="3"/>
      <c r="O3196" s="3"/>
      <c r="P3196" s="3"/>
      <c r="Q3196" s="4"/>
      <c r="R3196" s="4"/>
    </row>
    <row r="3197" spans="1:18" hidden="1">
      <c r="A3197" s="10" t="s">
        <v>4983</v>
      </c>
      <c r="B3197" s="10"/>
      <c r="C3197" s="4" t="s">
        <v>4984</v>
      </c>
      <c r="D3197" s="4" t="s">
        <v>84</v>
      </c>
      <c r="E3197" s="4" t="s">
        <v>432</v>
      </c>
      <c r="F3197" s="4">
        <v>5.19</v>
      </c>
      <c r="G3197" s="4">
        <v>4</v>
      </c>
      <c r="H3197" s="4" t="s">
        <v>22</v>
      </c>
      <c r="I3197" s="15">
        <v>127300</v>
      </c>
      <c r="J3197" s="3"/>
      <c r="K3197" s="4"/>
      <c r="L3197" s="4"/>
      <c r="M3197" s="3"/>
      <c r="N3197" s="3"/>
      <c r="O3197" s="3"/>
      <c r="P3197" s="3"/>
      <c r="Q3197" s="4"/>
      <c r="R3197" s="4"/>
    </row>
    <row r="3198" spans="1:18" hidden="1">
      <c r="A3198" s="10" t="s">
        <v>4985</v>
      </c>
      <c r="B3198" s="10"/>
      <c r="C3198" s="4" t="s">
        <v>4986</v>
      </c>
      <c r="D3198" s="4" t="s">
        <v>84</v>
      </c>
      <c r="E3198" s="4" t="s">
        <v>432</v>
      </c>
      <c r="F3198" s="4">
        <v>5.19</v>
      </c>
      <c r="G3198" s="4">
        <v>4</v>
      </c>
      <c r="H3198" s="4" t="s">
        <v>22</v>
      </c>
      <c r="I3198" s="15">
        <v>127300</v>
      </c>
      <c r="J3198" s="3"/>
      <c r="K3198" s="4"/>
      <c r="L3198" s="4"/>
      <c r="M3198" s="3"/>
      <c r="N3198" s="3"/>
      <c r="O3198" s="3"/>
      <c r="P3198" s="3"/>
      <c r="Q3198" s="4"/>
      <c r="R3198" s="4"/>
    </row>
    <row r="3199" spans="1:18" hidden="1">
      <c r="A3199" s="10" t="s">
        <v>4987</v>
      </c>
      <c r="B3199" s="10"/>
      <c r="C3199" s="4" t="s">
        <v>4988</v>
      </c>
      <c r="D3199" s="4" t="s">
        <v>84</v>
      </c>
      <c r="E3199" s="4" t="s">
        <v>432</v>
      </c>
      <c r="F3199" s="4">
        <v>5.19</v>
      </c>
      <c r="G3199" s="4">
        <v>4</v>
      </c>
      <c r="H3199" s="4" t="s">
        <v>22</v>
      </c>
      <c r="I3199" s="15">
        <v>127300</v>
      </c>
      <c r="J3199" s="3"/>
      <c r="K3199" s="4"/>
      <c r="L3199" s="4"/>
      <c r="M3199" s="3"/>
      <c r="N3199" s="3"/>
      <c r="O3199" s="3"/>
      <c r="P3199" s="3"/>
      <c r="Q3199" s="4"/>
      <c r="R3199" s="4"/>
    </row>
    <row r="3200" spans="1:18" hidden="1">
      <c r="A3200" s="10" t="s">
        <v>4989</v>
      </c>
      <c r="B3200" s="10"/>
      <c r="C3200" s="4" t="s">
        <v>4990</v>
      </c>
      <c r="D3200" s="4" t="s">
        <v>84</v>
      </c>
      <c r="E3200" s="4" t="s">
        <v>432</v>
      </c>
      <c r="F3200" s="4">
        <v>5.19</v>
      </c>
      <c r="G3200" s="4">
        <v>4</v>
      </c>
      <c r="H3200" s="4" t="s">
        <v>22</v>
      </c>
      <c r="I3200" s="15">
        <v>127300</v>
      </c>
      <c r="J3200" s="3"/>
      <c r="K3200" s="4"/>
      <c r="L3200" s="4"/>
      <c r="M3200" s="3"/>
      <c r="N3200" s="3"/>
      <c r="O3200" s="3"/>
      <c r="P3200" s="3"/>
      <c r="Q3200" s="4"/>
      <c r="R3200" s="4"/>
    </row>
    <row r="3201" spans="1:18" hidden="1">
      <c r="A3201" s="10" t="s">
        <v>4991</v>
      </c>
      <c r="B3201" s="10"/>
      <c r="C3201" s="4" t="s">
        <v>4992</v>
      </c>
      <c r="D3201" s="4" t="s">
        <v>84</v>
      </c>
      <c r="E3201" s="4" t="s">
        <v>432</v>
      </c>
      <c r="F3201" s="4">
        <v>5.19</v>
      </c>
      <c r="G3201" s="4">
        <v>4</v>
      </c>
      <c r="H3201" s="4" t="s">
        <v>22</v>
      </c>
      <c r="I3201" s="15">
        <v>127300</v>
      </c>
      <c r="J3201" s="3"/>
      <c r="K3201" s="4"/>
      <c r="L3201" s="4"/>
      <c r="M3201" s="3"/>
      <c r="N3201" s="3"/>
      <c r="O3201" s="3"/>
      <c r="P3201" s="3"/>
      <c r="Q3201" s="4"/>
      <c r="R3201" s="4"/>
    </row>
    <row r="3202" spans="1:18" hidden="1">
      <c r="A3202" s="10" t="s">
        <v>4993</v>
      </c>
      <c r="B3202" s="10"/>
      <c r="C3202" s="4" t="s">
        <v>4994</v>
      </c>
      <c r="D3202" s="4" t="s">
        <v>84</v>
      </c>
      <c r="E3202" s="4" t="s">
        <v>432</v>
      </c>
      <c r="F3202" s="4">
        <v>5.19</v>
      </c>
      <c r="G3202" s="4">
        <v>4</v>
      </c>
      <c r="H3202" s="4" t="s">
        <v>22</v>
      </c>
      <c r="I3202" s="15">
        <v>127300</v>
      </c>
      <c r="J3202" s="3"/>
      <c r="K3202" s="4"/>
      <c r="L3202" s="4"/>
      <c r="M3202" s="3"/>
      <c r="N3202" s="3"/>
      <c r="O3202" s="3"/>
      <c r="P3202" s="3"/>
      <c r="Q3202" s="4"/>
      <c r="R3202" s="4"/>
    </row>
    <row r="3203" spans="1:18" hidden="1">
      <c r="A3203" s="10" t="s">
        <v>4995</v>
      </c>
      <c r="B3203" s="10"/>
      <c r="C3203" s="4" t="s">
        <v>4996</v>
      </c>
      <c r="D3203" s="4" t="s">
        <v>84</v>
      </c>
      <c r="E3203" s="4" t="s">
        <v>432</v>
      </c>
      <c r="F3203" s="4">
        <v>5.19</v>
      </c>
      <c r="G3203" s="4">
        <v>4</v>
      </c>
      <c r="H3203" s="4" t="s">
        <v>22</v>
      </c>
      <c r="I3203" s="15">
        <v>127300</v>
      </c>
      <c r="J3203" s="3"/>
      <c r="K3203" s="4"/>
      <c r="L3203" s="4"/>
      <c r="M3203" s="3"/>
      <c r="N3203" s="3"/>
      <c r="O3203" s="3"/>
      <c r="P3203" s="3"/>
      <c r="Q3203" s="4"/>
      <c r="R3203" s="4"/>
    </row>
    <row r="3204" spans="1:18" hidden="1">
      <c r="A3204" s="10" t="s">
        <v>4997</v>
      </c>
      <c r="B3204" s="10"/>
      <c r="C3204" s="4" t="s">
        <v>4996</v>
      </c>
      <c r="D3204" s="4" t="s">
        <v>84</v>
      </c>
      <c r="E3204" s="4" t="s">
        <v>432</v>
      </c>
      <c r="F3204" s="4">
        <v>5.19</v>
      </c>
      <c r="G3204" s="4">
        <v>4</v>
      </c>
      <c r="H3204" s="4" t="s">
        <v>22</v>
      </c>
      <c r="I3204" s="15">
        <v>127300</v>
      </c>
      <c r="J3204" s="3"/>
      <c r="K3204" s="4"/>
      <c r="L3204" s="4"/>
      <c r="M3204" s="3"/>
      <c r="N3204" s="3"/>
      <c r="O3204" s="3"/>
      <c r="P3204" s="3"/>
      <c r="Q3204" s="4"/>
      <c r="R3204" s="4"/>
    </row>
    <row r="3205" spans="1:18" hidden="1">
      <c r="A3205" s="10" t="s">
        <v>4998</v>
      </c>
      <c r="B3205" s="10"/>
      <c r="C3205" s="4" t="s">
        <v>4999</v>
      </c>
      <c r="D3205" s="4" t="s">
        <v>84</v>
      </c>
      <c r="E3205" s="4" t="s">
        <v>432</v>
      </c>
      <c r="F3205" s="4">
        <v>5.19</v>
      </c>
      <c r="G3205" s="4">
        <v>4</v>
      </c>
      <c r="H3205" s="4" t="s">
        <v>22</v>
      </c>
      <c r="I3205" s="15">
        <v>127300</v>
      </c>
      <c r="J3205" s="3"/>
      <c r="K3205" s="4"/>
      <c r="L3205" s="4"/>
      <c r="M3205" s="3"/>
      <c r="N3205" s="3"/>
      <c r="O3205" s="3"/>
      <c r="P3205" s="3"/>
      <c r="Q3205" s="4"/>
      <c r="R3205" s="4"/>
    </row>
    <row r="3206" spans="1:18" hidden="1">
      <c r="A3206" s="10" t="s">
        <v>5000</v>
      </c>
      <c r="B3206" s="10"/>
      <c r="C3206" s="4" t="s">
        <v>4999</v>
      </c>
      <c r="D3206" s="4" t="s">
        <v>84</v>
      </c>
      <c r="E3206" s="4" t="s">
        <v>432</v>
      </c>
      <c r="F3206" s="4">
        <v>5.19</v>
      </c>
      <c r="G3206" s="4">
        <v>4</v>
      </c>
      <c r="H3206" s="4" t="s">
        <v>22</v>
      </c>
      <c r="I3206" s="15">
        <v>127300</v>
      </c>
      <c r="J3206" s="3"/>
      <c r="K3206" s="4"/>
      <c r="L3206" s="4"/>
      <c r="M3206" s="3"/>
      <c r="N3206" s="3"/>
      <c r="O3206" s="3"/>
      <c r="P3206" s="3"/>
      <c r="Q3206" s="4"/>
      <c r="R3206" s="4"/>
    </row>
    <row r="3207" spans="1:18" hidden="1">
      <c r="A3207" s="10" t="s">
        <v>5001</v>
      </c>
      <c r="B3207" s="10"/>
      <c r="C3207" s="4" t="s">
        <v>5002</v>
      </c>
      <c r="D3207" s="4" t="s">
        <v>84</v>
      </c>
      <c r="E3207" s="4" t="s">
        <v>432</v>
      </c>
      <c r="F3207" s="4">
        <v>5.19</v>
      </c>
      <c r="G3207" s="4">
        <v>4</v>
      </c>
      <c r="H3207" s="4" t="s">
        <v>22</v>
      </c>
      <c r="I3207" s="15">
        <v>127300</v>
      </c>
      <c r="J3207" s="3"/>
      <c r="K3207" s="4"/>
      <c r="L3207" s="4"/>
      <c r="M3207" s="3"/>
      <c r="N3207" s="3"/>
      <c r="O3207" s="3"/>
      <c r="P3207" s="3"/>
      <c r="Q3207" s="4"/>
      <c r="R3207" s="4"/>
    </row>
    <row r="3208" spans="1:18" hidden="1">
      <c r="A3208" s="10" t="s">
        <v>5003</v>
      </c>
      <c r="B3208" s="10"/>
      <c r="C3208" s="4" t="s">
        <v>5004</v>
      </c>
      <c r="D3208" s="4" t="s">
        <v>84</v>
      </c>
      <c r="E3208" s="4" t="s">
        <v>432</v>
      </c>
      <c r="F3208" s="4">
        <v>5.19</v>
      </c>
      <c r="G3208" s="4">
        <v>4</v>
      </c>
      <c r="H3208" s="4" t="s">
        <v>22</v>
      </c>
      <c r="I3208" s="15">
        <v>127300</v>
      </c>
      <c r="J3208" s="3"/>
      <c r="K3208" s="4"/>
      <c r="L3208" s="4"/>
      <c r="M3208" s="3"/>
      <c r="N3208" s="3"/>
      <c r="O3208" s="3"/>
      <c r="P3208" s="3"/>
      <c r="Q3208" s="4"/>
      <c r="R3208" s="4"/>
    </row>
    <row r="3209" spans="1:18" hidden="1">
      <c r="A3209" s="10" t="s">
        <v>5005</v>
      </c>
      <c r="B3209" s="10"/>
      <c r="C3209" s="4" t="s">
        <v>5006</v>
      </c>
      <c r="D3209" s="4" t="s">
        <v>84</v>
      </c>
      <c r="E3209" s="4" t="s">
        <v>432</v>
      </c>
      <c r="F3209" s="4">
        <v>5.19</v>
      </c>
      <c r="G3209" s="4">
        <v>4</v>
      </c>
      <c r="H3209" s="4" t="s">
        <v>22</v>
      </c>
      <c r="I3209" s="15">
        <v>127300</v>
      </c>
      <c r="J3209" s="3"/>
      <c r="K3209" s="4"/>
      <c r="L3209" s="4"/>
      <c r="M3209" s="3"/>
      <c r="N3209" s="3"/>
      <c r="O3209" s="3"/>
      <c r="P3209" s="3"/>
      <c r="Q3209" s="4"/>
      <c r="R3209" s="4"/>
    </row>
    <row r="3210" spans="1:18" hidden="1">
      <c r="A3210" s="10" t="s">
        <v>5007</v>
      </c>
      <c r="B3210" s="10"/>
      <c r="C3210" s="4" t="s">
        <v>5008</v>
      </c>
      <c r="D3210" s="4" t="s">
        <v>84</v>
      </c>
      <c r="E3210" s="4" t="s">
        <v>432</v>
      </c>
      <c r="F3210" s="4">
        <v>5.3630000000000004</v>
      </c>
      <c r="G3210" s="4">
        <v>4</v>
      </c>
      <c r="H3210" s="4" t="s">
        <v>22</v>
      </c>
      <c r="I3210" s="15">
        <v>127300</v>
      </c>
      <c r="J3210" s="3"/>
      <c r="K3210" s="4"/>
      <c r="L3210" s="4"/>
      <c r="M3210" s="3"/>
      <c r="N3210" s="3"/>
      <c r="O3210" s="3"/>
      <c r="P3210" s="3"/>
      <c r="Q3210" s="4"/>
      <c r="R3210" s="4"/>
    </row>
    <row r="3211" spans="1:18" hidden="1">
      <c r="A3211" s="10" t="s">
        <v>5009</v>
      </c>
      <c r="B3211" s="10"/>
      <c r="C3211" s="4" t="s">
        <v>5010</v>
      </c>
      <c r="D3211" s="4" t="s">
        <v>84</v>
      </c>
      <c r="E3211" s="4" t="s">
        <v>432</v>
      </c>
      <c r="F3211" s="4">
        <v>5.19</v>
      </c>
      <c r="G3211" s="4">
        <v>4</v>
      </c>
      <c r="H3211" s="4" t="s">
        <v>22</v>
      </c>
      <c r="I3211" s="15">
        <v>127300</v>
      </c>
      <c r="J3211" s="3"/>
      <c r="K3211" s="4"/>
      <c r="L3211" s="4"/>
      <c r="M3211" s="3"/>
      <c r="N3211" s="3"/>
      <c r="O3211" s="3"/>
      <c r="P3211" s="3"/>
      <c r="Q3211" s="4"/>
      <c r="R3211" s="4"/>
    </row>
    <row r="3212" spans="1:18" hidden="1">
      <c r="A3212" s="10" t="s">
        <v>5011</v>
      </c>
      <c r="B3212" s="10"/>
      <c r="C3212" s="4" t="s">
        <v>5012</v>
      </c>
      <c r="D3212" s="4" t="s">
        <v>84</v>
      </c>
      <c r="E3212" s="4" t="s">
        <v>432</v>
      </c>
      <c r="F3212" s="4">
        <v>5.19</v>
      </c>
      <c r="G3212" s="4">
        <v>4</v>
      </c>
      <c r="H3212" s="4" t="s">
        <v>22</v>
      </c>
      <c r="I3212" s="15">
        <v>127300</v>
      </c>
      <c r="J3212" s="3"/>
      <c r="K3212" s="4"/>
      <c r="L3212" s="4"/>
      <c r="M3212" s="3"/>
      <c r="N3212" s="3"/>
      <c r="O3212" s="3"/>
      <c r="P3212" s="3"/>
      <c r="Q3212" s="4"/>
      <c r="R3212" s="4"/>
    </row>
    <row r="3213" spans="1:18" hidden="1">
      <c r="A3213" s="10" t="s">
        <v>5013</v>
      </c>
      <c r="B3213" s="10"/>
      <c r="C3213" s="4" t="s">
        <v>5014</v>
      </c>
      <c r="D3213" s="4" t="s">
        <v>84</v>
      </c>
      <c r="E3213" s="4" t="s">
        <v>432</v>
      </c>
      <c r="F3213" s="4">
        <v>5.3630000000000004</v>
      </c>
      <c r="G3213" s="4">
        <v>4</v>
      </c>
      <c r="H3213" s="4" t="s">
        <v>22</v>
      </c>
      <c r="I3213" s="15">
        <v>127300</v>
      </c>
      <c r="J3213" s="3"/>
      <c r="K3213" s="4"/>
      <c r="L3213" s="4"/>
      <c r="M3213" s="3"/>
      <c r="N3213" s="3"/>
      <c r="O3213" s="3"/>
      <c r="P3213" s="3"/>
      <c r="Q3213" s="4"/>
      <c r="R3213" s="4"/>
    </row>
    <row r="3214" spans="1:18" hidden="1">
      <c r="A3214" s="10" t="s">
        <v>5015</v>
      </c>
      <c r="B3214" s="10"/>
      <c r="C3214" s="4" t="s">
        <v>5016</v>
      </c>
      <c r="D3214" s="4" t="s">
        <v>84</v>
      </c>
      <c r="E3214" s="4" t="s">
        <v>432</v>
      </c>
      <c r="F3214" s="4">
        <v>5.19</v>
      </c>
      <c r="G3214" s="4">
        <v>4</v>
      </c>
      <c r="H3214" s="4" t="s">
        <v>22</v>
      </c>
      <c r="I3214" s="15">
        <v>127300</v>
      </c>
      <c r="J3214" s="3"/>
      <c r="K3214" s="4"/>
      <c r="L3214" s="4"/>
      <c r="M3214" s="3"/>
      <c r="N3214" s="3"/>
      <c r="O3214" s="3"/>
      <c r="P3214" s="3"/>
      <c r="Q3214" s="4"/>
      <c r="R3214" s="4"/>
    </row>
    <row r="3215" spans="1:18" hidden="1">
      <c r="A3215" s="10" t="s">
        <v>5017</v>
      </c>
      <c r="B3215" s="10"/>
      <c r="C3215" s="4" t="s">
        <v>5018</v>
      </c>
      <c r="D3215" s="4" t="s">
        <v>84</v>
      </c>
      <c r="E3215" s="4" t="s">
        <v>432</v>
      </c>
      <c r="F3215" s="4">
        <v>5.19</v>
      </c>
      <c r="G3215" s="4">
        <v>4</v>
      </c>
      <c r="H3215" s="4" t="s">
        <v>22</v>
      </c>
      <c r="I3215" s="15">
        <v>127300</v>
      </c>
      <c r="J3215" s="3"/>
      <c r="K3215" s="4"/>
      <c r="L3215" s="4"/>
      <c r="M3215" s="3"/>
      <c r="N3215" s="3"/>
      <c r="O3215" s="3"/>
      <c r="P3215" s="3"/>
      <c r="Q3215" s="4"/>
      <c r="R3215" s="4"/>
    </row>
    <row r="3216" spans="1:18" hidden="1">
      <c r="A3216" s="10" t="s">
        <v>5019</v>
      </c>
      <c r="B3216" s="10"/>
      <c r="C3216" s="4" t="s">
        <v>5020</v>
      </c>
      <c r="D3216" s="4" t="s">
        <v>84</v>
      </c>
      <c r="E3216" s="4" t="s">
        <v>432</v>
      </c>
      <c r="F3216" s="4">
        <v>5.3630000000000004</v>
      </c>
      <c r="G3216" s="4">
        <v>4</v>
      </c>
      <c r="H3216" s="4" t="s">
        <v>22</v>
      </c>
      <c r="I3216" s="15">
        <v>127300</v>
      </c>
      <c r="J3216" s="3"/>
      <c r="K3216" s="4"/>
      <c r="L3216" s="4"/>
      <c r="M3216" s="3"/>
      <c r="N3216" s="3"/>
      <c r="O3216" s="3"/>
      <c r="P3216" s="3"/>
      <c r="Q3216" s="4"/>
      <c r="R3216" s="4"/>
    </row>
    <row r="3217" spans="1:18" hidden="1">
      <c r="A3217" s="10" t="s">
        <v>5021</v>
      </c>
      <c r="B3217" s="10"/>
      <c r="C3217" s="4" t="s">
        <v>5022</v>
      </c>
      <c r="D3217" s="4" t="s">
        <v>84</v>
      </c>
      <c r="E3217" s="4" t="s">
        <v>432</v>
      </c>
      <c r="F3217" s="4">
        <v>5.4749999999999996</v>
      </c>
      <c r="G3217" s="4">
        <v>4</v>
      </c>
      <c r="H3217" s="4" t="s">
        <v>22</v>
      </c>
      <c r="I3217" s="15">
        <v>127300</v>
      </c>
      <c r="J3217" s="3"/>
      <c r="K3217" s="4"/>
      <c r="L3217" s="4"/>
      <c r="M3217" s="3"/>
      <c r="N3217" s="3"/>
      <c r="O3217" s="3"/>
      <c r="P3217" s="3"/>
      <c r="Q3217" s="4"/>
      <c r="R3217" s="4"/>
    </row>
    <row r="3218" spans="1:18" hidden="1">
      <c r="A3218" s="10" t="s">
        <v>5023</v>
      </c>
      <c r="B3218" s="10"/>
      <c r="C3218" s="4" t="s">
        <v>5022</v>
      </c>
      <c r="D3218" s="4" t="s">
        <v>84</v>
      </c>
      <c r="E3218" s="4" t="s">
        <v>432</v>
      </c>
      <c r="F3218" s="4">
        <v>5.3630000000000004</v>
      </c>
      <c r="G3218" s="4">
        <v>4</v>
      </c>
      <c r="H3218" s="4" t="s">
        <v>22</v>
      </c>
      <c r="I3218" s="15">
        <v>127300</v>
      </c>
      <c r="J3218" s="3"/>
      <c r="K3218" s="4"/>
      <c r="L3218" s="4"/>
      <c r="M3218" s="3"/>
      <c r="N3218" s="3"/>
      <c r="O3218" s="3"/>
      <c r="P3218" s="3"/>
      <c r="Q3218" s="4"/>
      <c r="R3218" s="4"/>
    </row>
    <row r="3219" spans="1:18" hidden="1">
      <c r="A3219" s="10" t="s">
        <v>5024</v>
      </c>
      <c r="B3219" s="10"/>
      <c r="C3219" s="4" t="s">
        <v>5025</v>
      </c>
      <c r="D3219" s="4" t="s">
        <v>84</v>
      </c>
      <c r="E3219" s="4" t="s">
        <v>432</v>
      </c>
      <c r="F3219" s="4">
        <v>5.4749999999999996</v>
      </c>
      <c r="G3219" s="4">
        <v>4</v>
      </c>
      <c r="H3219" s="4" t="s">
        <v>22</v>
      </c>
      <c r="I3219" s="15">
        <v>127300</v>
      </c>
      <c r="J3219" s="3"/>
      <c r="K3219" s="4"/>
      <c r="L3219" s="4"/>
      <c r="M3219" s="3"/>
      <c r="N3219" s="3"/>
      <c r="O3219" s="3"/>
      <c r="P3219" s="3"/>
      <c r="Q3219" s="4"/>
      <c r="R3219" s="4"/>
    </row>
    <row r="3220" spans="1:18" hidden="1">
      <c r="A3220" s="10" t="s">
        <v>5026</v>
      </c>
      <c r="B3220" s="10"/>
      <c r="C3220" s="4" t="s">
        <v>5025</v>
      </c>
      <c r="D3220" s="4" t="s">
        <v>84</v>
      </c>
      <c r="E3220" s="4" t="s">
        <v>432</v>
      </c>
      <c r="F3220" s="4">
        <v>5.3630000000000004</v>
      </c>
      <c r="G3220" s="4">
        <v>4</v>
      </c>
      <c r="H3220" s="4" t="s">
        <v>22</v>
      </c>
      <c r="I3220" s="15">
        <v>127300</v>
      </c>
      <c r="J3220" s="3"/>
      <c r="K3220" s="4"/>
      <c r="L3220" s="4"/>
      <c r="M3220" s="3"/>
      <c r="N3220" s="3"/>
      <c r="O3220" s="3"/>
      <c r="P3220" s="3"/>
      <c r="Q3220" s="4"/>
      <c r="R3220" s="4"/>
    </row>
    <row r="3221" spans="1:18" hidden="1">
      <c r="A3221" s="10" t="s">
        <v>5027</v>
      </c>
      <c r="B3221" s="10"/>
      <c r="C3221" s="4" t="s">
        <v>5028</v>
      </c>
      <c r="D3221" s="4" t="s">
        <v>84</v>
      </c>
      <c r="E3221" s="4" t="s">
        <v>432</v>
      </c>
      <c r="F3221" s="4">
        <v>5.19</v>
      </c>
      <c r="G3221" s="4">
        <v>4</v>
      </c>
      <c r="H3221" s="4" t="s">
        <v>22</v>
      </c>
      <c r="I3221" s="15">
        <v>127300</v>
      </c>
      <c r="J3221" s="3"/>
      <c r="K3221" s="4"/>
      <c r="L3221" s="4"/>
      <c r="M3221" s="3"/>
      <c r="N3221" s="3"/>
      <c r="O3221" s="3"/>
      <c r="P3221" s="3"/>
      <c r="Q3221" s="4"/>
      <c r="R3221" s="4"/>
    </row>
    <row r="3222" spans="1:18" hidden="1">
      <c r="A3222" s="10" t="s">
        <v>5029</v>
      </c>
      <c r="B3222" s="10"/>
      <c r="C3222" s="4" t="s">
        <v>5028</v>
      </c>
      <c r="D3222" s="4" t="s">
        <v>84</v>
      </c>
      <c r="E3222" s="4" t="s">
        <v>432</v>
      </c>
      <c r="F3222" s="4">
        <v>5.19</v>
      </c>
      <c r="G3222" s="4">
        <v>4</v>
      </c>
      <c r="H3222" s="4" t="s">
        <v>22</v>
      </c>
      <c r="I3222" s="15">
        <v>127300</v>
      </c>
      <c r="J3222" s="3"/>
      <c r="K3222" s="4"/>
      <c r="L3222" s="4"/>
      <c r="M3222" s="3"/>
      <c r="N3222" s="3"/>
      <c r="O3222" s="3"/>
      <c r="P3222" s="3"/>
      <c r="Q3222" s="4"/>
      <c r="R3222" s="4"/>
    </row>
    <row r="3223" spans="1:18" hidden="1">
      <c r="A3223" s="10" t="s">
        <v>5030</v>
      </c>
      <c r="B3223" s="10"/>
      <c r="C3223" s="4" t="s">
        <v>5031</v>
      </c>
      <c r="D3223" s="4" t="s">
        <v>84</v>
      </c>
      <c r="E3223" s="4" t="s">
        <v>432</v>
      </c>
      <c r="F3223" s="4">
        <v>5.19</v>
      </c>
      <c r="G3223" s="4">
        <v>4</v>
      </c>
      <c r="H3223" s="4" t="s">
        <v>22</v>
      </c>
      <c r="I3223" s="15">
        <v>127300</v>
      </c>
      <c r="J3223" s="3"/>
      <c r="K3223" s="4"/>
      <c r="L3223" s="4"/>
      <c r="M3223" s="3"/>
      <c r="N3223" s="3"/>
      <c r="O3223" s="3"/>
      <c r="P3223" s="3"/>
      <c r="Q3223" s="4"/>
      <c r="R3223" s="4"/>
    </row>
    <row r="3224" spans="1:18" hidden="1">
      <c r="A3224" s="10" t="s">
        <v>5032</v>
      </c>
      <c r="B3224" s="10"/>
      <c r="C3224" s="4" t="s">
        <v>5031</v>
      </c>
      <c r="D3224" s="4" t="s">
        <v>84</v>
      </c>
      <c r="E3224" s="4" t="s">
        <v>432</v>
      </c>
      <c r="F3224" s="4">
        <v>5.19</v>
      </c>
      <c r="G3224" s="4">
        <v>4</v>
      </c>
      <c r="H3224" s="4" t="s">
        <v>22</v>
      </c>
      <c r="I3224" s="15">
        <v>127300</v>
      </c>
      <c r="J3224" s="3"/>
      <c r="K3224" s="4"/>
      <c r="L3224" s="4"/>
      <c r="M3224" s="3"/>
      <c r="N3224" s="3"/>
      <c r="O3224" s="3"/>
      <c r="P3224" s="3"/>
      <c r="Q3224" s="4"/>
      <c r="R3224" s="4"/>
    </row>
    <row r="3225" spans="1:18" hidden="1">
      <c r="A3225" s="10" t="s">
        <v>5033</v>
      </c>
      <c r="B3225" s="10"/>
      <c r="C3225" s="4" t="s">
        <v>5034</v>
      </c>
      <c r="D3225" s="4" t="s">
        <v>84</v>
      </c>
      <c r="E3225" s="4" t="s">
        <v>432</v>
      </c>
      <c r="F3225" s="4">
        <v>5.19</v>
      </c>
      <c r="G3225" s="4">
        <v>4</v>
      </c>
      <c r="H3225" s="4" t="s">
        <v>22</v>
      </c>
      <c r="I3225" s="15">
        <v>127300</v>
      </c>
      <c r="J3225" s="3"/>
      <c r="K3225" s="4"/>
      <c r="L3225" s="4"/>
      <c r="M3225" s="3"/>
      <c r="N3225" s="3"/>
      <c r="O3225" s="3"/>
      <c r="P3225" s="3"/>
      <c r="Q3225" s="4"/>
      <c r="R3225" s="4"/>
    </row>
    <row r="3226" spans="1:18" hidden="1">
      <c r="A3226" s="10" t="s">
        <v>5035</v>
      </c>
      <c r="B3226" s="10"/>
      <c r="C3226" s="4" t="s">
        <v>5036</v>
      </c>
      <c r="D3226" s="4" t="s">
        <v>84</v>
      </c>
      <c r="E3226" s="4" t="s">
        <v>432</v>
      </c>
      <c r="F3226" s="4">
        <v>5.3630000000000004</v>
      </c>
      <c r="G3226" s="4">
        <v>4</v>
      </c>
      <c r="H3226" s="4" t="s">
        <v>22</v>
      </c>
      <c r="I3226" s="15">
        <v>127300</v>
      </c>
      <c r="J3226" s="3"/>
      <c r="K3226" s="4"/>
      <c r="L3226" s="4"/>
      <c r="M3226" s="3"/>
      <c r="N3226" s="3"/>
      <c r="O3226" s="3"/>
      <c r="P3226" s="3"/>
      <c r="Q3226" s="4"/>
      <c r="R3226" s="4"/>
    </row>
    <row r="3227" spans="1:18" hidden="1">
      <c r="A3227" s="10" t="s">
        <v>5037</v>
      </c>
      <c r="B3227" s="10"/>
      <c r="C3227" s="4" t="s">
        <v>5038</v>
      </c>
      <c r="D3227" s="4" t="s">
        <v>84</v>
      </c>
      <c r="E3227" s="4" t="s">
        <v>432</v>
      </c>
      <c r="F3227" s="4">
        <v>5.19</v>
      </c>
      <c r="G3227" s="4">
        <v>4</v>
      </c>
      <c r="H3227" s="4" t="s">
        <v>22</v>
      </c>
      <c r="I3227" s="15">
        <v>127300</v>
      </c>
      <c r="J3227" s="3"/>
      <c r="K3227" s="4"/>
      <c r="L3227" s="4"/>
      <c r="M3227" s="3"/>
      <c r="N3227" s="3"/>
      <c r="O3227" s="3"/>
      <c r="P3227" s="3"/>
      <c r="Q3227" s="4"/>
      <c r="R3227" s="4"/>
    </row>
    <row r="3228" spans="1:18" hidden="1">
      <c r="A3228" s="10" t="s">
        <v>5039</v>
      </c>
      <c r="B3228" s="10"/>
      <c r="C3228" s="4" t="s">
        <v>5040</v>
      </c>
      <c r="D3228" s="4" t="s">
        <v>84</v>
      </c>
      <c r="E3228" s="4" t="s">
        <v>432</v>
      </c>
      <c r="F3228" s="4">
        <v>5.19</v>
      </c>
      <c r="G3228" s="4">
        <v>4</v>
      </c>
      <c r="H3228" s="4" t="s">
        <v>22</v>
      </c>
      <c r="I3228" s="15">
        <v>127300</v>
      </c>
      <c r="J3228" s="3"/>
      <c r="K3228" s="4"/>
      <c r="L3228" s="4"/>
      <c r="M3228" s="3"/>
      <c r="N3228" s="3"/>
      <c r="O3228" s="3"/>
      <c r="P3228" s="3"/>
      <c r="Q3228" s="4"/>
      <c r="R3228" s="4"/>
    </row>
    <row r="3229" spans="1:18" hidden="1">
      <c r="A3229" s="10" t="s">
        <v>5041</v>
      </c>
      <c r="B3229" s="10"/>
      <c r="C3229" s="4" t="s">
        <v>5042</v>
      </c>
      <c r="D3229" s="4" t="s">
        <v>84</v>
      </c>
      <c r="E3229" s="4" t="s">
        <v>432</v>
      </c>
      <c r="F3229" s="4">
        <v>5.3630000000000004</v>
      </c>
      <c r="G3229" s="4">
        <v>4</v>
      </c>
      <c r="H3229" s="4" t="s">
        <v>22</v>
      </c>
      <c r="I3229" s="15">
        <v>127300</v>
      </c>
      <c r="J3229" s="3"/>
      <c r="K3229" s="4"/>
      <c r="L3229" s="4"/>
      <c r="M3229" s="3"/>
      <c r="N3229" s="3"/>
      <c r="O3229" s="3"/>
      <c r="P3229" s="3"/>
      <c r="Q3229" s="4"/>
      <c r="R3229" s="4"/>
    </row>
    <row r="3230" spans="1:18" hidden="1">
      <c r="A3230" s="10" t="s">
        <v>5043</v>
      </c>
      <c r="B3230" s="10"/>
      <c r="C3230" s="4" t="s">
        <v>5044</v>
      </c>
      <c r="D3230" s="4" t="s">
        <v>84</v>
      </c>
      <c r="E3230" s="4" t="s">
        <v>432</v>
      </c>
      <c r="F3230" s="4">
        <v>5.3630000000000004</v>
      </c>
      <c r="G3230" s="4">
        <v>4</v>
      </c>
      <c r="H3230" s="4" t="s">
        <v>22</v>
      </c>
      <c r="I3230" s="15">
        <v>127300</v>
      </c>
      <c r="J3230" s="3"/>
      <c r="K3230" s="4"/>
      <c r="L3230" s="4"/>
      <c r="M3230" s="3"/>
      <c r="N3230" s="3"/>
      <c r="O3230" s="3"/>
      <c r="P3230" s="3"/>
      <c r="Q3230" s="4"/>
      <c r="R3230" s="4"/>
    </row>
    <row r="3231" spans="1:18" hidden="1">
      <c r="A3231" s="10" t="s">
        <v>5045</v>
      </c>
      <c r="B3231" s="10"/>
      <c r="C3231" s="4" t="s">
        <v>5046</v>
      </c>
      <c r="D3231" s="4" t="s">
        <v>84</v>
      </c>
      <c r="E3231" s="4" t="s">
        <v>432</v>
      </c>
      <c r="F3231" s="4">
        <v>5.19</v>
      </c>
      <c r="G3231" s="4">
        <v>4</v>
      </c>
      <c r="H3231" s="4" t="s">
        <v>22</v>
      </c>
      <c r="I3231" s="15">
        <v>127300</v>
      </c>
      <c r="J3231" s="3"/>
      <c r="K3231" s="4"/>
      <c r="L3231" s="4"/>
      <c r="M3231" s="3"/>
      <c r="N3231" s="3"/>
      <c r="O3231" s="3"/>
      <c r="P3231" s="3"/>
      <c r="Q3231" s="4"/>
      <c r="R3231" s="4"/>
    </row>
    <row r="3232" spans="1:18" hidden="1">
      <c r="A3232" s="10" t="s">
        <v>5047</v>
      </c>
      <c r="B3232" s="10"/>
      <c r="C3232" s="4" t="s">
        <v>5048</v>
      </c>
      <c r="D3232" s="4" t="s">
        <v>84</v>
      </c>
      <c r="E3232" s="4" t="s">
        <v>432</v>
      </c>
      <c r="F3232" s="4">
        <v>5.19</v>
      </c>
      <c r="G3232" s="4">
        <v>4</v>
      </c>
      <c r="H3232" s="4" t="s">
        <v>22</v>
      </c>
      <c r="I3232" s="15">
        <v>127300</v>
      </c>
      <c r="J3232" s="3"/>
      <c r="K3232" s="4"/>
      <c r="L3232" s="4"/>
      <c r="M3232" s="3"/>
      <c r="N3232" s="3"/>
      <c r="O3232" s="3"/>
      <c r="P3232" s="3"/>
      <c r="Q3232" s="4"/>
      <c r="R3232" s="4"/>
    </row>
    <row r="3233" spans="1:18" hidden="1">
      <c r="A3233" s="10" t="s">
        <v>5049</v>
      </c>
      <c r="B3233" s="10"/>
      <c r="C3233" s="4" t="s">
        <v>5050</v>
      </c>
      <c r="D3233" s="4" t="s">
        <v>84</v>
      </c>
      <c r="E3233" s="4" t="s">
        <v>432</v>
      </c>
      <c r="F3233" s="4">
        <v>5.19</v>
      </c>
      <c r="G3233" s="4">
        <v>4</v>
      </c>
      <c r="H3233" s="4" t="s">
        <v>22</v>
      </c>
      <c r="I3233" s="15">
        <v>127300</v>
      </c>
      <c r="J3233" s="3"/>
      <c r="K3233" s="4"/>
      <c r="L3233" s="4"/>
      <c r="M3233" s="3"/>
      <c r="N3233" s="3"/>
      <c r="O3233" s="3"/>
      <c r="P3233" s="3"/>
      <c r="Q3233" s="4"/>
      <c r="R3233" s="4"/>
    </row>
    <row r="3234" spans="1:18" hidden="1">
      <c r="A3234" s="10" t="s">
        <v>5051</v>
      </c>
      <c r="B3234" s="10"/>
      <c r="C3234" s="4" t="s">
        <v>5052</v>
      </c>
      <c r="D3234" s="4" t="s">
        <v>84</v>
      </c>
      <c r="E3234" s="4" t="s">
        <v>432</v>
      </c>
      <c r="F3234" s="4">
        <v>5.3630000000000004</v>
      </c>
      <c r="G3234" s="4">
        <v>4</v>
      </c>
      <c r="H3234" s="4" t="s">
        <v>22</v>
      </c>
      <c r="I3234" s="15">
        <v>127300</v>
      </c>
      <c r="J3234" s="3"/>
      <c r="K3234" s="4"/>
      <c r="L3234" s="4"/>
      <c r="M3234" s="3"/>
      <c r="N3234" s="3"/>
      <c r="O3234" s="3"/>
      <c r="P3234" s="3"/>
      <c r="Q3234" s="4"/>
      <c r="R3234" s="4"/>
    </row>
    <row r="3235" spans="1:18" hidden="1">
      <c r="A3235" s="10" t="s">
        <v>5053</v>
      </c>
      <c r="B3235" s="10"/>
      <c r="C3235" s="4" t="s">
        <v>5054</v>
      </c>
      <c r="D3235" s="4" t="s">
        <v>84</v>
      </c>
      <c r="E3235" s="4" t="s">
        <v>432</v>
      </c>
      <c r="F3235" s="4">
        <v>5.19</v>
      </c>
      <c r="G3235" s="4">
        <v>4</v>
      </c>
      <c r="H3235" s="4" t="s">
        <v>22</v>
      </c>
      <c r="I3235" s="15">
        <v>127300</v>
      </c>
      <c r="J3235" s="3"/>
      <c r="K3235" s="4"/>
      <c r="L3235" s="4"/>
      <c r="M3235" s="3"/>
      <c r="N3235" s="3"/>
      <c r="O3235" s="3"/>
      <c r="P3235" s="3"/>
      <c r="Q3235" s="4"/>
      <c r="R3235" s="4"/>
    </row>
    <row r="3236" spans="1:18" hidden="1">
      <c r="A3236" s="10" t="s">
        <v>5055</v>
      </c>
      <c r="B3236" s="10"/>
      <c r="C3236" s="4" t="s">
        <v>5056</v>
      </c>
      <c r="D3236" s="4" t="s">
        <v>84</v>
      </c>
      <c r="E3236" s="4" t="s">
        <v>432</v>
      </c>
      <c r="F3236" s="4">
        <v>5.3630000000000004</v>
      </c>
      <c r="G3236" s="4">
        <v>4</v>
      </c>
      <c r="H3236" s="4" t="s">
        <v>22</v>
      </c>
      <c r="I3236" s="15">
        <v>127300</v>
      </c>
      <c r="J3236" s="3"/>
      <c r="K3236" s="4"/>
      <c r="L3236" s="4"/>
      <c r="M3236" s="3"/>
      <c r="N3236" s="3"/>
      <c r="O3236" s="3"/>
      <c r="P3236" s="3"/>
      <c r="Q3236" s="4"/>
      <c r="R3236" s="4"/>
    </row>
    <row r="3237" spans="1:18" hidden="1">
      <c r="A3237" s="10" t="s">
        <v>5057</v>
      </c>
      <c r="B3237" s="10"/>
      <c r="C3237" s="4" t="s">
        <v>5058</v>
      </c>
      <c r="D3237" s="4" t="s">
        <v>84</v>
      </c>
      <c r="E3237" s="4" t="s">
        <v>432</v>
      </c>
      <c r="F3237" s="4">
        <v>5.19</v>
      </c>
      <c r="G3237" s="4">
        <v>4</v>
      </c>
      <c r="H3237" s="4" t="s">
        <v>22</v>
      </c>
      <c r="I3237" s="15">
        <v>127300</v>
      </c>
      <c r="J3237" s="3"/>
      <c r="K3237" s="4"/>
      <c r="L3237" s="4"/>
      <c r="M3237" s="3"/>
      <c r="N3237" s="3"/>
      <c r="O3237" s="3"/>
      <c r="P3237" s="3"/>
      <c r="Q3237" s="4"/>
      <c r="R3237" s="4"/>
    </row>
    <row r="3238" spans="1:18" hidden="1">
      <c r="A3238" s="10" t="s">
        <v>5059</v>
      </c>
      <c r="B3238" s="10"/>
      <c r="C3238" s="4" t="s">
        <v>5060</v>
      </c>
      <c r="D3238" s="4" t="s">
        <v>84</v>
      </c>
      <c r="E3238" s="4" t="s">
        <v>432</v>
      </c>
      <c r="F3238" s="4">
        <v>5.19</v>
      </c>
      <c r="G3238" s="4">
        <v>4</v>
      </c>
      <c r="H3238" s="4" t="s">
        <v>22</v>
      </c>
      <c r="I3238" s="15">
        <v>127300</v>
      </c>
      <c r="J3238" s="3"/>
      <c r="K3238" s="4"/>
      <c r="L3238" s="4"/>
      <c r="M3238" s="3"/>
      <c r="N3238" s="3"/>
      <c r="O3238" s="3"/>
      <c r="P3238" s="3"/>
      <c r="Q3238" s="4"/>
      <c r="R3238" s="4"/>
    </row>
    <row r="3239" spans="1:18" hidden="1">
      <c r="A3239" s="10" t="s">
        <v>5061</v>
      </c>
      <c r="B3239" s="10"/>
      <c r="C3239" s="4" t="s">
        <v>5060</v>
      </c>
      <c r="D3239" s="4" t="s">
        <v>84</v>
      </c>
      <c r="E3239" s="4" t="s">
        <v>432</v>
      </c>
      <c r="F3239" s="4">
        <v>5.19</v>
      </c>
      <c r="G3239" s="4">
        <v>4</v>
      </c>
      <c r="H3239" s="4" t="s">
        <v>22</v>
      </c>
      <c r="I3239" s="15">
        <v>127300</v>
      </c>
      <c r="J3239" s="3"/>
      <c r="K3239" s="4"/>
      <c r="L3239" s="4"/>
      <c r="M3239" s="3"/>
      <c r="N3239" s="3"/>
      <c r="O3239" s="3"/>
      <c r="P3239" s="3"/>
      <c r="Q3239" s="4"/>
      <c r="R3239" s="4"/>
    </row>
    <row r="3240" spans="1:18" hidden="1">
      <c r="A3240" s="10" t="s">
        <v>5062</v>
      </c>
      <c r="B3240" s="10"/>
      <c r="C3240" s="4" t="s">
        <v>5063</v>
      </c>
      <c r="D3240" s="4" t="s">
        <v>84</v>
      </c>
      <c r="E3240" s="4" t="s">
        <v>432</v>
      </c>
      <c r="F3240" s="4">
        <v>5.19</v>
      </c>
      <c r="G3240" s="4">
        <v>4</v>
      </c>
      <c r="H3240" s="4" t="s">
        <v>22</v>
      </c>
      <c r="I3240" s="15">
        <v>127300</v>
      </c>
      <c r="J3240" s="3"/>
      <c r="K3240" s="4"/>
      <c r="L3240" s="4"/>
      <c r="M3240" s="3"/>
      <c r="N3240" s="3"/>
      <c r="O3240" s="3"/>
      <c r="P3240" s="3"/>
      <c r="Q3240" s="4"/>
      <c r="R3240" s="4"/>
    </row>
    <row r="3241" spans="1:18" hidden="1">
      <c r="A3241" s="10" t="s">
        <v>5064</v>
      </c>
      <c r="B3241" s="10"/>
      <c r="C3241" s="4" t="s">
        <v>5063</v>
      </c>
      <c r="D3241" s="4" t="s">
        <v>84</v>
      </c>
      <c r="E3241" s="4" t="s">
        <v>432</v>
      </c>
      <c r="F3241" s="4">
        <v>5.19</v>
      </c>
      <c r="G3241" s="4">
        <v>4</v>
      </c>
      <c r="H3241" s="4" t="s">
        <v>22</v>
      </c>
      <c r="I3241" s="15">
        <v>127300</v>
      </c>
      <c r="J3241" s="3"/>
      <c r="K3241" s="4"/>
      <c r="L3241" s="4"/>
      <c r="M3241" s="3"/>
      <c r="N3241" s="3"/>
      <c r="O3241" s="3"/>
      <c r="P3241" s="3"/>
      <c r="Q3241" s="4"/>
      <c r="R3241" s="4"/>
    </row>
    <row r="3242" spans="1:18" hidden="1">
      <c r="A3242" s="10" t="s">
        <v>5065</v>
      </c>
      <c r="B3242" s="10"/>
      <c r="C3242" s="4" t="s">
        <v>5066</v>
      </c>
      <c r="D3242" s="4" t="s">
        <v>84</v>
      </c>
      <c r="E3242" s="4" t="s">
        <v>432</v>
      </c>
      <c r="F3242" s="4">
        <v>5.19</v>
      </c>
      <c r="G3242" s="4">
        <v>4</v>
      </c>
      <c r="H3242" s="4" t="s">
        <v>22</v>
      </c>
      <c r="I3242" s="15">
        <v>127300</v>
      </c>
      <c r="J3242" s="3"/>
      <c r="K3242" s="4"/>
      <c r="L3242" s="4"/>
      <c r="M3242" s="3"/>
      <c r="N3242" s="3"/>
      <c r="O3242" s="3"/>
      <c r="P3242" s="3"/>
      <c r="Q3242" s="4"/>
      <c r="R3242" s="4"/>
    </row>
    <row r="3243" spans="1:18" hidden="1">
      <c r="A3243" s="10" t="s">
        <v>5067</v>
      </c>
      <c r="B3243" s="10"/>
      <c r="C3243" s="4" t="s">
        <v>5068</v>
      </c>
      <c r="D3243" s="4" t="s">
        <v>84</v>
      </c>
      <c r="E3243" s="4" t="s">
        <v>432</v>
      </c>
      <c r="F3243" s="4">
        <v>5.19</v>
      </c>
      <c r="G3243" s="4">
        <v>4</v>
      </c>
      <c r="H3243" s="4" t="s">
        <v>22</v>
      </c>
      <c r="I3243" s="15">
        <v>127300</v>
      </c>
      <c r="J3243" s="3"/>
      <c r="K3243" s="4"/>
      <c r="L3243" s="4"/>
      <c r="M3243" s="3"/>
      <c r="N3243" s="3"/>
      <c r="O3243" s="3"/>
      <c r="P3243" s="3"/>
      <c r="Q3243" s="4"/>
      <c r="R3243" s="4"/>
    </row>
    <row r="3244" spans="1:18" hidden="1">
      <c r="A3244" s="10" t="s">
        <v>5069</v>
      </c>
      <c r="B3244" s="10"/>
      <c r="C3244" s="4" t="s">
        <v>5070</v>
      </c>
      <c r="D3244" s="4" t="s">
        <v>84</v>
      </c>
      <c r="E3244" s="4" t="s">
        <v>432</v>
      </c>
      <c r="F3244" s="4">
        <v>5.19</v>
      </c>
      <c r="G3244" s="4">
        <v>4</v>
      </c>
      <c r="H3244" s="4" t="s">
        <v>22</v>
      </c>
      <c r="I3244" s="15">
        <v>127300</v>
      </c>
      <c r="J3244" s="3"/>
      <c r="K3244" s="4"/>
      <c r="L3244" s="4"/>
      <c r="M3244" s="3"/>
      <c r="N3244" s="3"/>
      <c r="O3244" s="3"/>
      <c r="P3244" s="3"/>
      <c r="Q3244" s="4"/>
      <c r="R3244" s="4"/>
    </row>
    <row r="3245" spans="1:18" hidden="1">
      <c r="A3245" s="10" t="s">
        <v>5071</v>
      </c>
      <c r="B3245" s="10"/>
      <c r="C3245" s="4" t="s">
        <v>5072</v>
      </c>
      <c r="D3245" s="4" t="s">
        <v>75</v>
      </c>
      <c r="E3245" s="4" t="s">
        <v>432</v>
      </c>
      <c r="F3245" s="4">
        <v>5.15</v>
      </c>
      <c r="G3245" s="4">
        <v>4</v>
      </c>
      <c r="H3245" s="4" t="s">
        <v>22</v>
      </c>
      <c r="I3245" s="15">
        <v>144800</v>
      </c>
      <c r="J3245" s="3"/>
      <c r="K3245" s="4"/>
      <c r="L3245" s="4"/>
      <c r="M3245" s="3"/>
      <c r="N3245" s="3"/>
      <c r="O3245" s="3"/>
      <c r="P3245" s="3"/>
      <c r="Q3245" s="4"/>
      <c r="R3245" s="4"/>
    </row>
    <row r="3246" spans="1:18" hidden="1">
      <c r="A3246" s="10" t="s">
        <v>5073</v>
      </c>
      <c r="B3246" s="10"/>
      <c r="C3246" s="4" t="s">
        <v>5074</v>
      </c>
      <c r="D3246" s="4" t="s">
        <v>75</v>
      </c>
      <c r="E3246" s="4" t="s">
        <v>432</v>
      </c>
      <c r="F3246" s="4">
        <v>5.05</v>
      </c>
      <c r="G3246" s="4">
        <v>4</v>
      </c>
      <c r="H3246" s="4" t="s">
        <v>22</v>
      </c>
      <c r="I3246" s="15">
        <v>130900</v>
      </c>
      <c r="J3246" s="3"/>
      <c r="K3246" s="4"/>
      <c r="L3246" s="4"/>
      <c r="M3246" s="3"/>
      <c r="N3246" s="3"/>
      <c r="O3246" s="3"/>
      <c r="P3246" s="3"/>
      <c r="Q3246" s="4"/>
      <c r="R3246" s="4"/>
    </row>
    <row r="3247" spans="1:18" hidden="1">
      <c r="A3247" s="10" t="s">
        <v>5075</v>
      </c>
      <c r="B3247" s="10"/>
      <c r="C3247" s="4" t="s">
        <v>5076</v>
      </c>
      <c r="D3247" s="4" t="s">
        <v>75</v>
      </c>
      <c r="E3247" s="4" t="s">
        <v>432</v>
      </c>
      <c r="F3247" s="4">
        <v>4.75</v>
      </c>
      <c r="G3247" s="4">
        <v>4</v>
      </c>
      <c r="H3247" s="4" t="s">
        <v>22</v>
      </c>
      <c r="I3247" s="15">
        <v>119700</v>
      </c>
      <c r="J3247" s="3"/>
      <c r="K3247" s="4"/>
      <c r="L3247" s="4"/>
      <c r="M3247" s="3"/>
      <c r="N3247" s="3"/>
      <c r="O3247" s="3"/>
      <c r="P3247" s="3"/>
      <c r="Q3247" s="4"/>
      <c r="R3247" s="4"/>
    </row>
    <row r="3248" spans="1:18" hidden="1">
      <c r="A3248" s="10" t="s">
        <v>5077</v>
      </c>
      <c r="B3248" s="10"/>
      <c r="C3248" s="4" t="s">
        <v>5078</v>
      </c>
      <c r="D3248" s="4" t="s">
        <v>84</v>
      </c>
      <c r="E3248" s="4" t="s">
        <v>432</v>
      </c>
      <c r="F3248" s="4">
        <v>5.3630000000000004</v>
      </c>
      <c r="G3248" s="4">
        <v>4</v>
      </c>
      <c r="H3248" s="4" t="s">
        <v>22</v>
      </c>
      <c r="I3248" s="15">
        <v>127300</v>
      </c>
      <c r="J3248" s="3"/>
      <c r="K3248" s="4"/>
      <c r="L3248" s="4"/>
      <c r="M3248" s="3"/>
      <c r="N3248" s="3"/>
      <c r="O3248" s="3"/>
      <c r="P3248" s="3"/>
      <c r="Q3248" s="4"/>
      <c r="R3248" s="4"/>
    </row>
    <row r="3249" spans="1:18" hidden="1">
      <c r="A3249" s="10" t="s">
        <v>5079</v>
      </c>
      <c r="B3249" s="10"/>
      <c r="C3249" s="4" t="s">
        <v>5080</v>
      </c>
      <c r="D3249" s="4" t="s">
        <v>84</v>
      </c>
      <c r="E3249" s="4" t="s">
        <v>432</v>
      </c>
      <c r="F3249" s="4">
        <v>5.4749999999999996</v>
      </c>
      <c r="G3249" s="4">
        <v>4</v>
      </c>
      <c r="H3249" s="4" t="s">
        <v>22</v>
      </c>
      <c r="I3249" s="15">
        <v>127300</v>
      </c>
      <c r="J3249" s="3"/>
      <c r="K3249" s="4"/>
      <c r="L3249" s="4"/>
      <c r="M3249" s="3"/>
      <c r="N3249" s="3"/>
      <c r="O3249" s="3"/>
      <c r="P3249" s="3"/>
      <c r="Q3249" s="4"/>
      <c r="R3249" s="4"/>
    </row>
    <row r="3250" spans="1:18" hidden="1">
      <c r="A3250" s="10" t="s">
        <v>5081</v>
      </c>
      <c r="B3250" s="10"/>
      <c r="C3250" s="4" t="s">
        <v>5080</v>
      </c>
      <c r="D3250" s="4" t="s">
        <v>84</v>
      </c>
      <c r="E3250" s="4" t="s">
        <v>432</v>
      </c>
      <c r="F3250" s="4">
        <v>5.3630000000000004</v>
      </c>
      <c r="G3250" s="4">
        <v>4</v>
      </c>
      <c r="H3250" s="4" t="s">
        <v>22</v>
      </c>
      <c r="I3250" s="15">
        <v>127300</v>
      </c>
      <c r="J3250" s="3"/>
      <c r="K3250" s="4"/>
      <c r="L3250" s="4"/>
      <c r="M3250" s="3"/>
      <c r="N3250" s="3"/>
      <c r="O3250" s="3"/>
      <c r="P3250" s="3"/>
      <c r="Q3250" s="4"/>
      <c r="R3250" s="4"/>
    </row>
    <row r="3251" spans="1:18" hidden="1">
      <c r="A3251" s="10" t="s">
        <v>5082</v>
      </c>
      <c r="B3251" s="10"/>
      <c r="C3251" s="4" t="s">
        <v>5083</v>
      </c>
      <c r="D3251" s="4" t="s">
        <v>84</v>
      </c>
      <c r="E3251" s="4" t="s">
        <v>432</v>
      </c>
      <c r="F3251" s="4">
        <v>5.4749999999999996</v>
      </c>
      <c r="G3251" s="4">
        <v>4</v>
      </c>
      <c r="H3251" s="4" t="s">
        <v>22</v>
      </c>
      <c r="I3251" s="15">
        <v>127300</v>
      </c>
      <c r="J3251" s="3"/>
      <c r="K3251" s="4"/>
      <c r="L3251" s="4"/>
      <c r="M3251" s="3"/>
      <c r="N3251" s="3"/>
      <c r="O3251" s="3"/>
      <c r="P3251" s="3"/>
      <c r="Q3251" s="4"/>
      <c r="R3251" s="4"/>
    </row>
    <row r="3252" spans="1:18" hidden="1">
      <c r="A3252" s="10" t="s">
        <v>5084</v>
      </c>
      <c r="B3252" s="10"/>
      <c r="C3252" s="4" t="s">
        <v>5083</v>
      </c>
      <c r="D3252" s="4" t="s">
        <v>84</v>
      </c>
      <c r="E3252" s="4" t="s">
        <v>432</v>
      </c>
      <c r="F3252" s="4">
        <v>5.4749999999999996</v>
      </c>
      <c r="G3252" s="4">
        <v>4</v>
      </c>
      <c r="H3252" s="4" t="s">
        <v>22</v>
      </c>
      <c r="I3252" s="15">
        <v>127300</v>
      </c>
      <c r="J3252" s="3"/>
      <c r="K3252" s="4"/>
      <c r="L3252" s="4"/>
      <c r="M3252" s="3"/>
      <c r="N3252" s="3"/>
      <c r="O3252" s="3"/>
      <c r="P3252" s="3"/>
      <c r="Q3252" s="4"/>
      <c r="R3252" s="4"/>
    </row>
    <row r="3253" spans="1:18" hidden="1">
      <c r="A3253" s="10" t="s">
        <v>5085</v>
      </c>
      <c r="B3253" s="10"/>
      <c r="C3253" s="4" t="s">
        <v>4875</v>
      </c>
      <c r="D3253" s="4" t="s">
        <v>84</v>
      </c>
      <c r="E3253" s="4" t="s">
        <v>637</v>
      </c>
      <c r="F3253" s="4">
        <v>26.07</v>
      </c>
      <c r="G3253" s="4">
        <v>1</v>
      </c>
      <c r="H3253" s="4" t="s">
        <v>147</v>
      </c>
      <c r="I3253" s="15">
        <v>631100</v>
      </c>
      <c r="J3253" s="3"/>
      <c r="K3253" s="4"/>
      <c r="L3253" s="4"/>
      <c r="M3253" s="3"/>
      <c r="N3253" s="3"/>
      <c r="O3253" s="3"/>
      <c r="P3253" s="3"/>
      <c r="Q3253" s="4"/>
      <c r="R3253" s="4"/>
    </row>
    <row r="3254" spans="1:18" hidden="1">
      <c r="A3254" s="10" t="s">
        <v>5086</v>
      </c>
      <c r="B3254" s="10"/>
      <c r="C3254" s="4" t="s">
        <v>4875</v>
      </c>
      <c r="D3254" s="4" t="s">
        <v>84</v>
      </c>
      <c r="E3254" s="4" t="s">
        <v>637</v>
      </c>
      <c r="F3254" s="4">
        <v>26.07</v>
      </c>
      <c r="G3254" s="4">
        <v>1</v>
      </c>
      <c r="H3254" s="4" t="s">
        <v>147</v>
      </c>
      <c r="I3254" s="15">
        <v>631100</v>
      </c>
      <c r="J3254" s="3"/>
      <c r="K3254" s="4"/>
      <c r="L3254" s="4"/>
      <c r="M3254" s="3"/>
      <c r="N3254" s="3"/>
      <c r="O3254" s="3"/>
      <c r="P3254" s="3"/>
      <c r="Q3254" s="4"/>
      <c r="R3254" s="4"/>
    </row>
    <row r="3255" spans="1:18" hidden="1">
      <c r="A3255" s="10" t="s">
        <v>5087</v>
      </c>
      <c r="B3255" s="10"/>
      <c r="C3255" s="4" t="s">
        <v>4877</v>
      </c>
      <c r="D3255" s="4" t="s">
        <v>84</v>
      </c>
      <c r="E3255" s="4" t="s">
        <v>637</v>
      </c>
      <c r="F3255" s="4">
        <v>26.07</v>
      </c>
      <c r="G3255" s="4">
        <v>1</v>
      </c>
      <c r="H3255" s="4" t="s">
        <v>147</v>
      </c>
      <c r="I3255" s="15">
        <v>631100</v>
      </c>
      <c r="J3255" s="3"/>
      <c r="K3255" s="4"/>
      <c r="L3255" s="4"/>
      <c r="M3255" s="3"/>
      <c r="N3255" s="3"/>
      <c r="O3255" s="3"/>
      <c r="P3255" s="3"/>
      <c r="Q3255" s="4"/>
      <c r="R3255" s="4"/>
    </row>
    <row r="3256" spans="1:18" hidden="1">
      <c r="A3256" s="10" t="s">
        <v>5088</v>
      </c>
      <c r="B3256" s="10"/>
      <c r="C3256" s="4" t="s">
        <v>4877</v>
      </c>
      <c r="D3256" s="4" t="s">
        <v>84</v>
      </c>
      <c r="E3256" s="4" t="s">
        <v>637</v>
      </c>
      <c r="F3256" s="4">
        <v>26.07</v>
      </c>
      <c r="G3256" s="4">
        <v>1</v>
      </c>
      <c r="H3256" s="4" t="s">
        <v>147</v>
      </c>
      <c r="I3256" s="15">
        <v>631100</v>
      </c>
      <c r="J3256" s="3"/>
      <c r="K3256" s="4"/>
      <c r="L3256" s="4"/>
      <c r="M3256" s="3"/>
      <c r="N3256" s="3"/>
      <c r="O3256" s="3"/>
      <c r="P3256" s="3"/>
      <c r="Q3256" s="4"/>
      <c r="R3256" s="4"/>
    </row>
    <row r="3257" spans="1:18" hidden="1">
      <c r="A3257" s="10" t="s">
        <v>5089</v>
      </c>
      <c r="B3257" s="10"/>
      <c r="C3257" s="4" t="s">
        <v>4879</v>
      </c>
      <c r="D3257" s="4" t="s">
        <v>84</v>
      </c>
      <c r="E3257" s="4" t="s">
        <v>637</v>
      </c>
      <c r="F3257" s="4">
        <v>26.07</v>
      </c>
      <c r="G3257" s="4">
        <v>1</v>
      </c>
      <c r="H3257" s="4" t="s">
        <v>147</v>
      </c>
      <c r="I3257" s="15">
        <v>631100</v>
      </c>
      <c r="J3257" s="3"/>
      <c r="K3257" s="4"/>
      <c r="L3257" s="4"/>
      <c r="M3257" s="3"/>
      <c r="N3257" s="3"/>
      <c r="O3257" s="3"/>
      <c r="P3257" s="3"/>
      <c r="Q3257" s="4"/>
      <c r="R3257" s="4"/>
    </row>
    <row r="3258" spans="1:18" hidden="1">
      <c r="A3258" s="10" t="s">
        <v>5090</v>
      </c>
      <c r="B3258" s="10"/>
      <c r="C3258" s="4" t="s">
        <v>4879</v>
      </c>
      <c r="D3258" s="4" t="s">
        <v>84</v>
      </c>
      <c r="E3258" s="4" t="s">
        <v>637</v>
      </c>
      <c r="F3258" s="4">
        <v>26.07</v>
      </c>
      <c r="G3258" s="4">
        <v>1</v>
      </c>
      <c r="H3258" s="4" t="s">
        <v>147</v>
      </c>
      <c r="I3258" s="15">
        <v>631100</v>
      </c>
      <c r="J3258" s="3"/>
      <c r="K3258" s="4"/>
      <c r="L3258" s="4"/>
      <c r="M3258" s="3"/>
      <c r="N3258" s="3"/>
      <c r="O3258" s="3"/>
      <c r="P3258" s="3"/>
      <c r="Q3258" s="4"/>
      <c r="R3258" s="4"/>
    </row>
    <row r="3259" spans="1:18" hidden="1">
      <c r="A3259" s="10" t="s">
        <v>5091</v>
      </c>
      <c r="B3259" s="10"/>
      <c r="C3259" s="4" t="s">
        <v>4881</v>
      </c>
      <c r="D3259" s="4" t="s">
        <v>84</v>
      </c>
      <c r="E3259" s="4" t="s">
        <v>637</v>
      </c>
      <c r="F3259" s="4">
        <v>26.07</v>
      </c>
      <c r="G3259" s="4">
        <v>1</v>
      </c>
      <c r="H3259" s="4" t="s">
        <v>147</v>
      </c>
      <c r="I3259" s="15">
        <v>631100</v>
      </c>
      <c r="J3259" s="3"/>
      <c r="K3259" s="4"/>
      <c r="L3259" s="4"/>
      <c r="M3259" s="3"/>
      <c r="N3259" s="3"/>
      <c r="O3259" s="3"/>
      <c r="P3259" s="3"/>
      <c r="Q3259" s="4"/>
      <c r="R3259" s="4"/>
    </row>
    <row r="3260" spans="1:18" hidden="1">
      <c r="A3260" s="10" t="s">
        <v>5092</v>
      </c>
      <c r="B3260" s="10"/>
      <c r="C3260" s="4" t="s">
        <v>4881</v>
      </c>
      <c r="D3260" s="4" t="s">
        <v>84</v>
      </c>
      <c r="E3260" s="4" t="s">
        <v>637</v>
      </c>
      <c r="F3260" s="4">
        <v>26.07</v>
      </c>
      <c r="G3260" s="4">
        <v>1</v>
      </c>
      <c r="H3260" s="4" t="s">
        <v>147</v>
      </c>
      <c r="I3260" s="15">
        <v>631100</v>
      </c>
      <c r="J3260" s="3"/>
      <c r="K3260" s="4"/>
      <c r="L3260" s="4"/>
      <c r="M3260" s="3"/>
      <c r="N3260" s="3"/>
      <c r="O3260" s="3"/>
      <c r="P3260" s="3"/>
      <c r="Q3260" s="4"/>
      <c r="R3260" s="4"/>
    </row>
    <row r="3261" spans="1:18" hidden="1">
      <c r="A3261" s="10" t="s">
        <v>5093</v>
      </c>
      <c r="B3261" s="10"/>
      <c r="C3261" s="4" t="s">
        <v>4883</v>
      </c>
      <c r="D3261" s="4" t="s">
        <v>84</v>
      </c>
      <c r="E3261" s="4" t="s">
        <v>637</v>
      </c>
      <c r="F3261" s="4">
        <v>26.07</v>
      </c>
      <c r="G3261" s="4">
        <v>1</v>
      </c>
      <c r="H3261" s="4" t="s">
        <v>147</v>
      </c>
      <c r="I3261" s="15">
        <v>631100</v>
      </c>
      <c r="J3261" s="3"/>
      <c r="K3261" s="4"/>
      <c r="L3261" s="4"/>
      <c r="M3261" s="3"/>
      <c r="N3261" s="3"/>
      <c r="O3261" s="3"/>
      <c r="P3261" s="3"/>
      <c r="Q3261" s="4"/>
      <c r="R3261" s="4"/>
    </row>
    <row r="3262" spans="1:18" hidden="1">
      <c r="A3262" s="10" t="s">
        <v>5094</v>
      </c>
      <c r="B3262" s="10"/>
      <c r="C3262" s="4" t="s">
        <v>4883</v>
      </c>
      <c r="D3262" s="4" t="s">
        <v>84</v>
      </c>
      <c r="E3262" s="4" t="s">
        <v>637</v>
      </c>
      <c r="F3262" s="4">
        <v>26.07</v>
      </c>
      <c r="G3262" s="4">
        <v>1</v>
      </c>
      <c r="H3262" s="4" t="s">
        <v>147</v>
      </c>
      <c r="I3262" s="15">
        <v>631100</v>
      </c>
      <c r="J3262" s="3"/>
      <c r="K3262" s="4"/>
      <c r="L3262" s="4"/>
      <c r="M3262" s="3"/>
      <c r="N3262" s="3"/>
      <c r="O3262" s="3"/>
      <c r="P3262" s="3"/>
      <c r="Q3262" s="4"/>
      <c r="R3262" s="4"/>
    </row>
    <row r="3263" spans="1:18" hidden="1">
      <c r="A3263" s="10" t="s">
        <v>5095</v>
      </c>
      <c r="B3263" s="10"/>
      <c r="C3263" s="4" t="s">
        <v>4885</v>
      </c>
      <c r="D3263" s="4" t="s">
        <v>84</v>
      </c>
      <c r="E3263" s="4" t="s">
        <v>637</v>
      </c>
      <c r="F3263" s="4">
        <v>26.07</v>
      </c>
      <c r="G3263" s="4">
        <v>1</v>
      </c>
      <c r="H3263" s="4" t="s">
        <v>147</v>
      </c>
      <c r="I3263" s="15">
        <v>631100</v>
      </c>
      <c r="J3263" s="3"/>
      <c r="K3263" s="4"/>
      <c r="L3263" s="4"/>
      <c r="M3263" s="3"/>
      <c r="N3263" s="3"/>
      <c r="O3263" s="3"/>
      <c r="P3263" s="3"/>
      <c r="Q3263" s="4"/>
      <c r="R3263" s="4"/>
    </row>
    <row r="3264" spans="1:18" hidden="1">
      <c r="A3264" s="10" t="s">
        <v>5096</v>
      </c>
      <c r="B3264" s="10"/>
      <c r="C3264" s="4" t="s">
        <v>4885</v>
      </c>
      <c r="D3264" s="4" t="s">
        <v>84</v>
      </c>
      <c r="E3264" s="4" t="s">
        <v>637</v>
      </c>
      <c r="F3264" s="4">
        <v>26.07</v>
      </c>
      <c r="G3264" s="4">
        <v>1</v>
      </c>
      <c r="H3264" s="4" t="s">
        <v>147</v>
      </c>
      <c r="I3264" s="15">
        <v>631100</v>
      </c>
      <c r="J3264" s="3"/>
      <c r="K3264" s="4"/>
      <c r="L3264" s="4"/>
      <c r="M3264" s="3"/>
      <c r="N3264" s="3"/>
      <c r="O3264" s="3"/>
      <c r="P3264" s="3"/>
      <c r="Q3264" s="4"/>
      <c r="R3264" s="4"/>
    </row>
    <row r="3265" spans="1:18" hidden="1">
      <c r="A3265" s="10" t="s">
        <v>5097</v>
      </c>
      <c r="B3265" s="10"/>
      <c r="C3265" s="4" t="s">
        <v>4887</v>
      </c>
      <c r="D3265" s="4" t="s">
        <v>84</v>
      </c>
      <c r="E3265" s="4" t="s">
        <v>637</v>
      </c>
      <c r="F3265" s="4">
        <v>26.07</v>
      </c>
      <c r="G3265" s="4">
        <v>1</v>
      </c>
      <c r="H3265" s="4" t="s">
        <v>147</v>
      </c>
      <c r="I3265" s="15">
        <v>631100</v>
      </c>
      <c r="J3265" s="3"/>
      <c r="K3265" s="4"/>
      <c r="L3265" s="4"/>
      <c r="M3265" s="3"/>
      <c r="N3265" s="3"/>
      <c r="O3265" s="3"/>
      <c r="P3265" s="3"/>
      <c r="Q3265" s="4"/>
      <c r="R3265" s="4"/>
    </row>
    <row r="3266" spans="1:18" hidden="1">
      <c r="A3266" s="10" t="s">
        <v>5098</v>
      </c>
      <c r="B3266" s="10"/>
      <c r="C3266" s="4" t="s">
        <v>4887</v>
      </c>
      <c r="D3266" s="4" t="s">
        <v>84</v>
      </c>
      <c r="E3266" s="4" t="s">
        <v>637</v>
      </c>
      <c r="F3266" s="4">
        <v>26.07</v>
      </c>
      <c r="G3266" s="4">
        <v>1</v>
      </c>
      <c r="H3266" s="4" t="s">
        <v>147</v>
      </c>
      <c r="I3266" s="15">
        <v>631100</v>
      </c>
      <c r="J3266" s="3"/>
      <c r="K3266" s="4"/>
      <c r="L3266" s="4"/>
      <c r="M3266" s="3"/>
      <c r="N3266" s="3"/>
      <c r="O3266" s="3"/>
      <c r="P3266" s="3"/>
      <c r="Q3266" s="4"/>
      <c r="R3266" s="4"/>
    </row>
    <row r="3267" spans="1:18" hidden="1">
      <c r="A3267" s="10" t="s">
        <v>5099</v>
      </c>
      <c r="B3267" s="10"/>
      <c r="C3267" s="4" t="s">
        <v>4890</v>
      </c>
      <c r="D3267" s="4" t="s">
        <v>84</v>
      </c>
      <c r="E3267" s="4" t="s">
        <v>637</v>
      </c>
      <c r="F3267" s="4">
        <v>26.07</v>
      </c>
      <c r="G3267" s="4">
        <v>1</v>
      </c>
      <c r="H3267" s="4" t="s">
        <v>147</v>
      </c>
      <c r="I3267" s="15">
        <v>631100</v>
      </c>
      <c r="J3267" s="3"/>
      <c r="K3267" s="4"/>
      <c r="L3267" s="4"/>
      <c r="M3267" s="3"/>
      <c r="N3267" s="3"/>
      <c r="O3267" s="3"/>
      <c r="P3267" s="3"/>
      <c r="Q3267" s="4"/>
      <c r="R3267" s="4"/>
    </row>
    <row r="3268" spans="1:18" hidden="1">
      <c r="A3268" s="10" t="s">
        <v>5100</v>
      </c>
      <c r="B3268" s="10"/>
      <c r="C3268" s="4" t="s">
        <v>4890</v>
      </c>
      <c r="D3268" s="4" t="s">
        <v>84</v>
      </c>
      <c r="E3268" s="4" t="s">
        <v>637</v>
      </c>
      <c r="F3268" s="4">
        <v>26.07</v>
      </c>
      <c r="G3268" s="4">
        <v>1</v>
      </c>
      <c r="H3268" s="4" t="s">
        <v>147</v>
      </c>
      <c r="I3268" s="15">
        <v>631100</v>
      </c>
      <c r="J3268" s="3"/>
      <c r="K3268" s="4"/>
      <c r="L3268" s="4"/>
      <c r="M3268" s="3"/>
      <c r="N3268" s="3"/>
      <c r="O3268" s="3"/>
      <c r="P3268" s="3"/>
      <c r="Q3268" s="4"/>
      <c r="R3268" s="4"/>
    </row>
    <row r="3269" spans="1:18" hidden="1">
      <c r="A3269" s="10" t="s">
        <v>5101</v>
      </c>
      <c r="B3269" s="10"/>
      <c r="C3269" s="4" t="s">
        <v>4892</v>
      </c>
      <c r="D3269" s="4" t="s">
        <v>84</v>
      </c>
      <c r="E3269" s="4" t="s">
        <v>637</v>
      </c>
      <c r="F3269" s="4">
        <v>26.07</v>
      </c>
      <c r="G3269" s="4">
        <v>1</v>
      </c>
      <c r="H3269" s="4" t="s">
        <v>147</v>
      </c>
      <c r="I3269" s="15">
        <v>631100</v>
      </c>
      <c r="J3269" s="3"/>
      <c r="K3269" s="4"/>
      <c r="L3269" s="4"/>
      <c r="M3269" s="3"/>
      <c r="N3269" s="3"/>
      <c r="O3269" s="3"/>
      <c r="P3269" s="3"/>
      <c r="Q3269" s="4"/>
      <c r="R3269" s="4"/>
    </row>
    <row r="3270" spans="1:18" hidden="1">
      <c r="A3270" s="10" t="s">
        <v>5102</v>
      </c>
      <c r="B3270" s="10"/>
      <c r="C3270" s="4" t="s">
        <v>4892</v>
      </c>
      <c r="D3270" s="4" t="s">
        <v>84</v>
      </c>
      <c r="E3270" s="4" t="s">
        <v>637</v>
      </c>
      <c r="F3270" s="4">
        <v>26.07</v>
      </c>
      <c r="G3270" s="4">
        <v>1</v>
      </c>
      <c r="H3270" s="4" t="s">
        <v>147</v>
      </c>
      <c r="I3270" s="15">
        <v>631100</v>
      </c>
      <c r="J3270" s="3"/>
      <c r="K3270" s="4"/>
      <c r="L3270" s="4"/>
      <c r="M3270" s="3"/>
      <c r="N3270" s="3"/>
      <c r="O3270" s="3"/>
      <c r="P3270" s="3"/>
      <c r="Q3270" s="4"/>
      <c r="R3270" s="4"/>
    </row>
    <row r="3271" spans="1:18" hidden="1">
      <c r="A3271" s="10" t="s">
        <v>5103</v>
      </c>
      <c r="B3271" s="10"/>
      <c r="C3271" s="4" t="s">
        <v>4895</v>
      </c>
      <c r="D3271" s="4" t="s">
        <v>84</v>
      </c>
      <c r="E3271" s="4" t="s">
        <v>637</v>
      </c>
      <c r="F3271" s="4">
        <v>26.07</v>
      </c>
      <c r="G3271" s="4">
        <v>1</v>
      </c>
      <c r="H3271" s="4" t="s">
        <v>147</v>
      </c>
      <c r="I3271" s="15">
        <v>631100</v>
      </c>
      <c r="J3271" s="3"/>
      <c r="K3271" s="4"/>
      <c r="L3271" s="4"/>
      <c r="M3271" s="3"/>
      <c r="N3271" s="3"/>
      <c r="O3271" s="3"/>
      <c r="P3271" s="3"/>
      <c r="Q3271" s="4"/>
      <c r="R3271" s="4"/>
    </row>
    <row r="3272" spans="1:18" hidden="1">
      <c r="A3272" s="10" t="s">
        <v>5104</v>
      </c>
      <c r="B3272" s="10"/>
      <c r="C3272" s="4" t="s">
        <v>4895</v>
      </c>
      <c r="D3272" s="4" t="s">
        <v>84</v>
      </c>
      <c r="E3272" s="4" t="s">
        <v>637</v>
      </c>
      <c r="F3272" s="4">
        <v>26.07</v>
      </c>
      <c r="G3272" s="4">
        <v>1</v>
      </c>
      <c r="H3272" s="4" t="s">
        <v>147</v>
      </c>
      <c r="I3272" s="15">
        <v>631100</v>
      </c>
      <c r="J3272" s="3"/>
      <c r="K3272" s="4"/>
      <c r="L3272" s="4"/>
      <c r="M3272" s="3"/>
      <c r="N3272" s="3"/>
      <c r="O3272" s="3"/>
      <c r="P3272" s="3"/>
      <c r="Q3272" s="4"/>
      <c r="R3272" s="4"/>
    </row>
    <row r="3273" spans="1:18" hidden="1">
      <c r="A3273" s="10" t="s">
        <v>5105</v>
      </c>
      <c r="B3273" s="10"/>
      <c r="C3273" s="4" t="s">
        <v>4897</v>
      </c>
      <c r="D3273" s="4" t="s">
        <v>84</v>
      </c>
      <c r="E3273" s="4" t="s">
        <v>637</v>
      </c>
      <c r="F3273" s="4">
        <v>26.07</v>
      </c>
      <c r="G3273" s="4">
        <v>1</v>
      </c>
      <c r="H3273" s="4" t="s">
        <v>147</v>
      </c>
      <c r="I3273" s="15">
        <v>631100</v>
      </c>
      <c r="J3273" s="3"/>
      <c r="K3273" s="4"/>
      <c r="L3273" s="4"/>
      <c r="M3273" s="3"/>
      <c r="N3273" s="3"/>
      <c r="O3273" s="3"/>
      <c r="P3273" s="3"/>
      <c r="Q3273" s="4"/>
      <c r="R3273" s="4"/>
    </row>
    <row r="3274" spans="1:18" hidden="1">
      <c r="A3274" s="10" t="s">
        <v>5106</v>
      </c>
      <c r="B3274" s="10"/>
      <c r="C3274" s="4" t="s">
        <v>4897</v>
      </c>
      <c r="D3274" s="4" t="s">
        <v>84</v>
      </c>
      <c r="E3274" s="4" t="s">
        <v>637</v>
      </c>
      <c r="F3274" s="4">
        <v>26.07</v>
      </c>
      <c r="G3274" s="4">
        <v>1</v>
      </c>
      <c r="H3274" s="4" t="s">
        <v>147</v>
      </c>
      <c r="I3274" s="15">
        <v>631100</v>
      </c>
      <c r="J3274" s="3"/>
      <c r="K3274" s="4"/>
      <c r="L3274" s="4"/>
      <c r="M3274" s="3"/>
      <c r="N3274" s="3"/>
      <c r="O3274" s="3"/>
      <c r="P3274" s="3"/>
      <c r="Q3274" s="4"/>
      <c r="R3274" s="4"/>
    </row>
    <row r="3275" spans="1:18" hidden="1">
      <c r="A3275" s="10" t="s">
        <v>5107</v>
      </c>
      <c r="B3275" s="10"/>
      <c r="C3275" s="4" t="s">
        <v>4899</v>
      </c>
      <c r="D3275" s="4" t="s">
        <v>84</v>
      </c>
      <c r="E3275" s="4" t="s">
        <v>637</v>
      </c>
      <c r="F3275" s="4">
        <v>26.07</v>
      </c>
      <c r="G3275" s="4">
        <v>1</v>
      </c>
      <c r="H3275" s="4" t="s">
        <v>147</v>
      </c>
      <c r="I3275" s="15">
        <v>631100</v>
      </c>
      <c r="J3275" s="3"/>
      <c r="K3275" s="4"/>
      <c r="L3275" s="4"/>
      <c r="M3275" s="3"/>
      <c r="N3275" s="3"/>
      <c r="O3275" s="3"/>
      <c r="P3275" s="3"/>
      <c r="Q3275" s="4"/>
      <c r="R3275" s="4"/>
    </row>
    <row r="3276" spans="1:18" hidden="1">
      <c r="A3276" s="10" t="s">
        <v>5108</v>
      </c>
      <c r="B3276" s="10"/>
      <c r="C3276" s="4" t="s">
        <v>4899</v>
      </c>
      <c r="D3276" s="4" t="s">
        <v>84</v>
      </c>
      <c r="E3276" s="4" t="s">
        <v>637</v>
      </c>
      <c r="F3276" s="4">
        <v>26.07</v>
      </c>
      <c r="G3276" s="4">
        <v>1</v>
      </c>
      <c r="H3276" s="4" t="s">
        <v>147</v>
      </c>
      <c r="I3276" s="15">
        <v>631100</v>
      </c>
      <c r="J3276" s="3"/>
      <c r="K3276" s="4"/>
      <c r="L3276" s="4"/>
      <c r="M3276" s="3"/>
      <c r="N3276" s="3"/>
      <c r="O3276" s="3"/>
      <c r="P3276" s="3"/>
      <c r="Q3276" s="4"/>
      <c r="R3276" s="4"/>
    </row>
    <row r="3277" spans="1:18" hidden="1">
      <c r="A3277" s="10" t="s">
        <v>5109</v>
      </c>
      <c r="B3277" s="10"/>
      <c r="C3277" s="4" t="s">
        <v>4901</v>
      </c>
      <c r="D3277" s="4" t="s">
        <v>84</v>
      </c>
      <c r="E3277" s="4" t="s">
        <v>637</v>
      </c>
      <c r="F3277" s="4">
        <v>26.48</v>
      </c>
      <c r="G3277" s="4">
        <v>1</v>
      </c>
      <c r="H3277" s="4" t="s">
        <v>147</v>
      </c>
      <c r="I3277" s="15">
        <v>631100</v>
      </c>
      <c r="J3277" s="3"/>
      <c r="K3277" s="4"/>
      <c r="L3277" s="4"/>
      <c r="M3277" s="3"/>
      <c r="N3277" s="3"/>
      <c r="O3277" s="3"/>
      <c r="P3277" s="3"/>
      <c r="Q3277" s="4"/>
      <c r="R3277" s="4"/>
    </row>
    <row r="3278" spans="1:18" hidden="1">
      <c r="A3278" s="10" t="s">
        <v>5110</v>
      </c>
      <c r="B3278" s="10"/>
      <c r="C3278" s="4" t="s">
        <v>4901</v>
      </c>
      <c r="D3278" s="4" t="s">
        <v>84</v>
      </c>
      <c r="E3278" s="4" t="s">
        <v>637</v>
      </c>
      <c r="F3278" s="4">
        <v>26.85</v>
      </c>
      <c r="G3278" s="4">
        <v>1</v>
      </c>
      <c r="H3278" s="4" t="s">
        <v>147</v>
      </c>
      <c r="I3278" s="15">
        <v>631100</v>
      </c>
      <c r="J3278" s="3"/>
      <c r="K3278" s="4"/>
      <c r="L3278" s="4"/>
      <c r="M3278" s="3"/>
      <c r="N3278" s="3"/>
      <c r="O3278" s="3"/>
      <c r="P3278" s="3"/>
      <c r="Q3278" s="4"/>
      <c r="R3278" s="4"/>
    </row>
    <row r="3279" spans="1:18" hidden="1">
      <c r="A3279" s="10" t="s">
        <v>5111</v>
      </c>
      <c r="B3279" s="10"/>
      <c r="C3279" s="4" t="s">
        <v>4904</v>
      </c>
      <c r="D3279" s="4" t="s">
        <v>84</v>
      </c>
      <c r="E3279" s="4" t="s">
        <v>637</v>
      </c>
      <c r="F3279" s="4">
        <v>26.48</v>
      </c>
      <c r="G3279" s="4">
        <v>1</v>
      </c>
      <c r="H3279" s="4" t="s">
        <v>147</v>
      </c>
      <c r="I3279" s="15">
        <v>631100</v>
      </c>
      <c r="J3279" s="3"/>
      <c r="K3279" s="4"/>
      <c r="L3279" s="4"/>
      <c r="M3279" s="3"/>
      <c r="N3279" s="3"/>
      <c r="O3279" s="3"/>
      <c r="P3279" s="3"/>
      <c r="Q3279" s="4"/>
      <c r="R3279" s="4"/>
    </row>
    <row r="3280" spans="1:18" hidden="1">
      <c r="A3280" s="10" t="s">
        <v>5112</v>
      </c>
      <c r="B3280" s="10"/>
      <c r="C3280" s="4" t="s">
        <v>4904</v>
      </c>
      <c r="D3280" s="4" t="s">
        <v>84</v>
      </c>
      <c r="E3280" s="4" t="s">
        <v>637</v>
      </c>
      <c r="F3280" s="4">
        <v>26.85</v>
      </c>
      <c r="G3280" s="4">
        <v>1</v>
      </c>
      <c r="H3280" s="4" t="s">
        <v>147</v>
      </c>
      <c r="I3280" s="15">
        <v>631100</v>
      </c>
      <c r="J3280" s="3"/>
      <c r="K3280" s="4"/>
      <c r="L3280" s="4"/>
      <c r="M3280" s="3"/>
      <c r="N3280" s="3"/>
      <c r="O3280" s="3"/>
      <c r="P3280" s="3"/>
      <c r="Q3280" s="4"/>
      <c r="R3280" s="4"/>
    </row>
    <row r="3281" spans="1:18" hidden="1">
      <c r="A3281" s="10" t="s">
        <v>5113</v>
      </c>
      <c r="B3281" s="10"/>
      <c r="C3281" s="4" t="s">
        <v>4906</v>
      </c>
      <c r="D3281" s="4" t="s">
        <v>84</v>
      </c>
      <c r="E3281" s="4" t="s">
        <v>637</v>
      </c>
      <c r="F3281" s="4">
        <v>26.48</v>
      </c>
      <c r="G3281" s="4">
        <v>1</v>
      </c>
      <c r="H3281" s="4" t="s">
        <v>147</v>
      </c>
      <c r="I3281" s="15">
        <v>631100</v>
      </c>
      <c r="J3281" s="3"/>
      <c r="K3281" s="4"/>
      <c r="L3281" s="4"/>
      <c r="M3281" s="3"/>
      <c r="N3281" s="3"/>
      <c r="O3281" s="3"/>
      <c r="P3281" s="3"/>
      <c r="Q3281" s="4"/>
      <c r="R3281" s="4"/>
    </row>
    <row r="3282" spans="1:18" hidden="1">
      <c r="A3282" s="10" t="s">
        <v>5114</v>
      </c>
      <c r="B3282" s="10"/>
      <c r="C3282" s="4" t="s">
        <v>4906</v>
      </c>
      <c r="D3282" s="4" t="s">
        <v>84</v>
      </c>
      <c r="E3282" s="4" t="s">
        <v>637</v>
      </c>
      <c r="F3282" s="4">
        <v>26.85</v>
      </c>
      <c r="G3282" s="4">
        <v>1</v>
      </c>
      <c r="H3282" s="4" t="s">
        <v>147</v>
      </c>
      <c r="I3282" s="15">
        <v>631100</v>
      </c>
      <c r="J3282" s="3"/>
      <c r="K3282" s="4"/>
      <c r="L3282" s="4"/>
      <c r="M3282" s="3"/>
      <c r="N3282" s="3"/>
      <c r="O3282" s="3"/>
      <c r="P3282" s="3"/>
      <c r="Q3282" s="4"/>
      <c r="R3282" s="4"/>
    </row>
    <row r="3283" spans="1:18" hidden="1">
      <c r="A3283" s="10" t="s">
        <v>5115</v>
      </c>
      <c r="B3283" s="10"/>
      <c r="C3283" s="4" t="s">
        <v>4909</v>
      </c>
      <c r="D3283" s="4" t="s">
        <v>84</v>
      </c>
      <c r="E3283" s="4" t="s">
        <v>637</v>
      </c>
      <c r="F3283" s="4">
        <v>26.07</v>
      </c>
      <c r="G3283" s="4">
        <v>1</v>
      </c>
      <c r="H3283" s="4" t="s">
        <v>147</v>
      </c>
      <c r="I3283" s="15">
        <v>631100</v>
      </c>
      <c r="J3283" s="3"/>
      <c r="K3283" s="4"/>
      <c r="L3283" s="4"/>
      <c r="M3283" s="3"/>
      <c r="N3283" s="3"/>
      <c r="O3283" s="3"/>
      <c r="P3283" s="3"/>
      <c r="Q3283" s="4"/>
      <c r="R3283" s="4"/>
    </row>
    <row r="3284" spans="1:18" hidden="1">
      <c r="A3284" s="10" t="s">
        <v>5116</v>
      </c>
      <c r="B3284" s="10"/>
      <c r="C3284" s="4" t="s">
        <v>4909</v>
      </c>
      <c r="D3284" s="4" t="s">
        <v>84</v>
      </c>
      <c r="E3284" s="4" t="s">
        <v>637</v>
      </c>
      <c r="F3284" s="4">
        <v>26.07</v>
      </c>
      <c r="G3284" s="4">
        <v>1</v>
      </c>
      <c r="H3284" s="4" t="s">
        <v>147</v>
      </c>
      <c r="I3284" s="15">
        <v>631100</v>
      </c>
      <c r="J3284" s="3"/>
      <c r="K3284" s="4"/>
      <c r="L3284" s="4"/>
      <c r="M3284" s="3"/>
      <c r="N3284" s="3"/>
      <c r="O3284" s="3"/>
      <c r="P3284" s="3"/>
      <c r="Q3284" s="4"/>
      <c r="R3284" s="4"/>
    </row>
    <row r="3285" spans="1:18" hidden="1">
      <c r="A3285" s="10" t="s">
        <v>5117</v>
      </c>
      <c r="B3285" s="10"/>
      <c r="C3285" s="4" t="s">
        <v>4912</v>
      </c>
      <c r="D3285" s="4" t="s">
        <v>84</v>
      </c>
      <c r="E3285" s="4" t="s">
        <v>637</v>
      </c>
      <c r="F3285" s="4">
        <v>26.07</v>
      </c>
      <c r="G3285" s="4">
        <v>1</v>
      </c>
      <c r="H3285" s="4" t="s">
        <v>147</v>
      </c>
      <c r="I3285" s="15">
        <v>631100</v>
      </c>
      <c r="J3285" s="3"/>
      <c r="K3285" s="4"/>
      <c r="L3285" s="4"/>
      <c r="M3285" s="3"/>
      <c r="N3285" s="3"/>
      <c r="O3285" s="3"/>
      <c r="P3285" s="3"/>
      <c r="Q3285" s="4"/>
      <c r="R3285" s="4"/>
    </row>
    <row r="3286" spans="1:18" hidden="1">
      <c r="A3286" s="10" t="s">
        <v>5118</v>
      </c>
      <c r="B3286" s="10"/>
      <c r="C3286" s="4" t="s">
        <v>4912</v>
      </c>
      <c r="D3286" s="4" t="s">
        <v>84</v>
      </c>
      <c r="E3286" s="4" t="s">
        <v>637</v>
      </c>
      <c r="F3286" s="4">
        <v>26.07</v>
      </c>
      <c r="G3286" s="4">
        <v>1</v>
      </c>
      <c r="H3286" s="4" t="s">
        <v>147</v>
      </c>
      <c r="I3286" s="15">
        <v>631100</v>
      </c>
      <c r="J3286" s="3"/>
      <c r="K3286" s="4"/>
      <c r="L3286" s="4"/>
      <c r="M3286" s="3"/>
      <c r="N3286" s="3"/>
      <c r="O3286" s="3"/>
      <c r="P3286" s="3"/>
      <c r="Q3286" s="4"/>
      <c r="R3286" s="4"/>
    </row>
    <row r="3287" spans="1:18" hidden="1">
      <c r="A3287" s="10" t="s">
        <v>5119</v>
      </c>
      <c r="B3287" s="10"/>
      <c r="C3287" s="4" t="s">
        <v>4915</v>
      </c>
      <c r="D3287" s="4" t="s">
        <v>84</v>
      </c>
      <c r="E3287" s="4" t="s">
        <v>637</v>
      </c>
      <c r="F3287" s="4">
        <v>26.07</v>
      </c>
      <c r="G3287" s="4">
        <v>1</v>
      </c>
      <c r="H3287" s="4" t="s">
        <v>147</v>
      </c>
      <c r="I3287" s="15">
        <v>631100</v>
      </c>
      <c r="J3287" s="3"/>
      <c r="K3287" s="4"/>
      <c r="L3287" s="4"/>
      <c r="M3287" s="3"/>
      <c r="N3287" s="3"/>
      <c r="O3287" s="3"/>
      <c r="P3287" s="3"/>
      <c r="Q3287" s="4"/>
      <c r="R3287" s="4"/>
    </row>
    <row r="3288" spans="1:18" hidden="1">
      <c r="A3288" s="10" t="s">
        <v>5120</v>
      </c>
      <c r="B3288" s="10"/>
      <c r="C3288" s="4" t="s">
        <v>4915</v>
      </c>
      <c r="D3288" s="4" t="s">
        <v>84</v>
      </c>
      <c r="E3288" s="4" t="s">
        <v>637</v>
      </c>
      <c r="F3288" s="4">
        <v>26.07</v>
      </c>
      <c r="G3288" s="4">
        <v>1</v>
      </c>
      <c r="H3288" s="4" t="s">
        <v>147</v>
      </c>
      <c r="I3288" s="15">
        <v>631100</v>
      </c>
      <c r="J3288" s="3"/>
      <c r="K3288" s="4"/>
      <c r="L3288" s="4"/>
      <c r="M3288" s="3"/>
      <c r="N3288" s="3"/>
      <c r="O3288" s="3"/>
      <c r="P3288" s="3"/>
      <c r="Q3288" s="4"/>
      <c r="R3288" s="4"/>
    </row>
    <row r="3289" spans="1:18" hidden="1">
      <c r="A3289" s="10" t="s">
        <v>5121</v>
      </c>
      <c r="B3289" s="10"/>
      <c r="C3289" s="4" t="s">
        <v>4917</v>
      </c>
      <c r="D3289" s="4" t="s">
        <v>84</v>
      </c>
      <c r="E3289" s="4" t="s">
        <v>637</v>
      </c>
      <c r="F3289" s="4">
        <v>26.07</v>
      </c>
      <c r="G3289" s="4">
        <v>1</v>
      </c>
      <c r="H3289" s="4" t="s">
        <v>147</v>
      </c>
      <c r="I3289" s="15">
        <v>631100</v>
      </c>
      <c r="J3289" s="3"/>
      <c r="K3289" s="4"/>
      <c r="L3289" s="4"/>
      <c r="M3289" s="3"/>
      <c r="N3289" s="3"/>
      <c r="O3289" s="3"/>
      <c r="P3289" s="3"/>
      <c r="Q3289" s="4"/>
      <c r="R3289" s="4"/>
    </row>
    <row r="3290" spans="1:18" hidden="1">
      <c r="A3290" s="10" t="s">
        <v>5122</v>
      </c>
      <c r="B3290" s="10"/>
      <c r="C3290" s="4" t="s">
        <v>4917</v>
      </c>
      <c r="D3290" s="4" t="s">
        <v>84</v>
      </c>
      <c r="E3290" s="4" t="s">
        <v>637</v>
      </c>
      <c r="F3290" s="4">
        <v>26.07</v>
      </c>
      <c r="G3290" s="4">
        <v>1</v>
      </c>
      <c r="H3290" s="4" t="s">
        <v>147</v>
      </c>
      <c r="I3290" s="15">
        <v>631100</v>
      </c>
      <c r="J3290" s="3"/>
      <c r="K3290" s="4"/>
      <c r="L3290" s="4"/>
      <c r="M3290" s="3"/>
      <c r="N3290" s="3"/>
      <c r="O3290" s="3"/>
      <c r="P3290" s="3"/>
      <c r="Q3290" s="4"/>
      <c r="R3290" s="4"/>
    </row>
    <row r="3291" spans="1:18" hidden="1">
      <c r="A3291" s="10" t="s">
        <v>5123</v>
      </c>
      <c r="B3291" s="10"/>
      <c r="C3291" s="4" t="s">
        <v>4920</v>
      </c>
      <c r="D3291" s="4" t="s">
        <v>84</v>
      </c>
      <c r="E3291" s="4" t="s">
        <v>637</v>
      </c>
      <c r="F3291" s="4">
        <v>26.07</v>
      </c>
      <c r="G3291" s="4">
        <v>1</v>
      </c>
      <c r="H3291" s="4" t="s">
        <v>147</v>
      </c>
      <c r="I3291" s="15">
        <v>631100</v>
      </c>
      <c r="J3291" s="3"/>
      <c r="K3291" s="4"/>
      <c r="L3291" s="4"/>
      <c r="M3291" s="3"/>
      <c r="N3291" s="3"/>
      <c r="O3291" s="3"/>
      <c r="P3291" s="3"/>
      <c r="Q3291" s="4"/>
      <c r="R3291" s="4"/>
    </row>
    <row r="3292" spans="1:18" hidden="1">
      <c r="A3292" s="10" t="s">
        <v>5124</v>
      </c>
      <c r="B3292" s="10"/>
      <c r="C3292" s="4" t="s">
        <v>4920</v>
      </c>
      <c r="D3292" s="4" t="s">
        <v>84</v>
      </c>
      <c r="E3292" s="4" t="s">
        <v>637</v>
      </c>
      <c r="F3292" s="4">
        <v>26.07</v>
      </c>
      <c r="G3292" s="4">
        <v>1</v>
      </c>
      <c r="H3292" s="4" t="s">
        <v>147</v>
      </c>
      <c r="I3292" s="15">
        <v>631100</v>
      </c>
      <c r="J3292" s="3"/>
      <c r="K3292" s="4"/>
      <c r="L3292" s="4"/>
      <c r="M3292" s="3"/>
      <c r="N3292" s="3"/>
      <c r="O3292" s="3"/>
      <c r="P3292" s="3"/>
      <c r="Q3292" s="4"/>
      <c r="R3292" s="4"/>
    </row>
    <row r="3293" spans="1:18" hidden="1">
      <c r="A3293" s="10" t="s">
        <v>5125</v>
      </c>
      <c r="B3293" s="10"/>
      <c r="C3293" s="4" t="s">
        <v>4922</v>
      </c>
      <c r="D3293" s="4" t="s">
        <v>84</v>
      </c>
      <c r="E3293" s="4" t="s">
        <v>637</v>
      </c>
      <c r="F3293" s="4">
        <v>26.07</v>
      </c>
      <c r="G3293" s="4">
        <v>1</v>
      </c>
      <c r="H3293" s="4" t="s">
        <v>147</v>
      </c>
      <c r="I3293" s="15">
        <v>631100</v>
      </c>
      <c r="J3293" s="3"/>
      <c r="K3293" s="4"/>
      <c r="L3293" s="4"/>
      <c r="M3293" s="3"/>
      <c r="N3293" s="3"/>
      <c r="O3293" s="3"/>
      <c r="P3293" s="3"/>
      <c r="Q3293" s="4"/>
      <c r="R3293" s="4"/>
    </row>
    <row r="3294" spans="1:18" hidden="1">
      <c r="A3294" s="10" t="s">
        <v>5126</v>
      </c>
      <c r="B3294" s="10"/>
      <c r="C3294" s="4" t="s">
        <v>4922</v>
      </c>
      <c r="D3294" s="4" t="s">
        <v>84</v>
      </c>
      <c r="E3294" s="4" t="s">
        <v>637</v>
      </c>
      <c r="F3294" s="4">
        <v>26.07</v>
      </c>
      <c r="G3294" s="4">
        <v>1</v>
      </c>
      <c r="H3294" s="4" t="s">
        <v>147</v>
      </c>
      <c r="I3294" s="15">
        <v>631100</v>
      </c>
      <c r="J3294" s="3"/>
      <c r="K3294" s="4"/>
      <c r="L3294" s="4"/>
      <c r="M3294" s="3"/>
      <c r="N3294" s="3"/>
      <c r="O3294" s="3"/>
      <c r="P3294" s="3"/>
      <c r="Q3294" s="4"/>
      <c r="R3294" s="4"/>
    </row>
    <row r="3295" spans="1:18" hidden="1">
      <c r="A3295" s="10" t="s">
        <v>5127</v>
      </c>
      <c r="B3295" s="10"/>
      <c r="C3295" s="4" t="s">
        <v>4925</v>
      </c>
      <c r="D3295" s="4" t="s">
        <v>84</v>
      </c>
      <c r="E3295" s="4" t="s">
        <v>637</v>
      </c>
      <c r="F3295" s="4">
        <v>26.07</v>
      </c>
      <c r="G3295" s="4">
        <v>1</v>
      </c>
      <c r="H3295" s="4" t="s">
        <v>147</v>
      </c>
      <c r="I3295" s="15">
        <v>631100</v>
      </c>
      <c r="J3295" s="3"/>
      <c r="K3295" s="4"/>
      <c r="L3295" s="4"/>
      <c r="M3295" s="3"/>
      <c r="N3295" s="3"/>
      <c r="O3295" s="3"/>
      <c r="P3295" s="3"/>
      <c r="Q3295" s="4"/>
      <c r="R3295" s="4"/>
    </row>
    <row r="3296" spans="1:18" hidden="1">
      <c r="A3296" s="10" t="s">
        <v>5128</v>
      </c>
      <c r="B3296" s="10"/>
      <c r="C3296" s="4" t="s">
        <v>4927</v>
      </c>
      <c r="D3296" s="4" t="s">
        <v>84</v>
      </c>
      <c r="E3296" s="4" t="s">
        <v>637</v>
      </c>
      <c r="F3296" s="4">
        <v>26.07</v>
      </c>
      <c r="G3296" s="4">
        <v>1</v>
      </c>
      <c r="H3296" s="4" t="s">
        <v>147</v>
      </c>
      <c r="I3296" s="15">
        <v>631100</v>
      </c>
      <c r="J3296" s="3"/>
      <c r="K3296" s="4"/>
      <c r="L3296" s="4"/>
      <c r="M3296" s="3"/>
      <c r="N3296" s="3"/>
      <c r="O3296" s="3"/>
      <c r="P3296" s="3"/>
      <c r="Q3296" s="4"/>
      <c r="R3296" s="4"/>
    </row>
    <row r="3297" spans="1:18" hidden="1">
      <c r="A3297" s="10" t="s">
        <v>5129</v>
      </c>
      <c r="B3297" s="10"/>
      <c r="C3297" s="4" t="s">
        <v>4927</v>
      </c>
      <c r="D3297" s="4" t="s">
        <v>84</v>
      </c>
      <c r="E3297" s="4" t="s">
        <v>637</v>
      </c>
      <c r="F3297" s="4">
        <v>26.07</v>
      </c>
      <c r="G3297" s="4">
        <v>1</v>
      </c>
      <c r="H3297" s="4" t="s">
        <v>147</v>
      </c>
      <c r="I3297" s="15">
        <v>631100</v>
      </c>
      <c r="J3297" s="3"/>
      <c r="K3297" s="4"/>
      <c r="L3297" s="4"/>
      <c r="M3297" s="3"/>
      <c r="N3297" s="3"/>
      <c r="O3297" s="3"/>
      <c r="P3297" s="3"/>
      <c r="Q3297" s="4"/>
      <c r="R3297" s="4"/>
    </row>
    <row r="3298" spans="1:18" hidden="1">
      <c r="A3298" s="10" t="s">
        <v>5130</v>
      </c>
      <c r="B3298" s="10"/>
      <c r="C3298" s="4" t="s">
        <v>4929</v>
      </c>
      <c r="D3298" s="4" t="s">
        <v>84</v>
      </c>
      <c r="E3298" s="4" t="s">
        <v>637</v>
      </c>
      <c r="F3298" s="4">
        <v>26.07</v>
      </c>
      <c r="G3298" s="4">
        <v>1</v>
      </c>
      <c r="H3298" s="4" t="s">
        <v>147</v>
      </c>
      <c r="I3298" s="15">
        <v>631100</v>
      </c>
      <c r="J3298" s="3"/>
      <c r="K3298" s="4"/>
      <c r="L3298" s="4"/>
      <c r="M3298" s="3"/>
      <c r="N3298" s="3"/>
      <c r="O3298" s="3"/>
      <c r="P3298" s="3"/>
      <c r="Q3298" s="4"/>
      <c r="R3298" s="4"/>
    </row>
    <row r="3299" spans="1:18" hidden="1">
      <c r="A3299" s="10" t="s">
        <v>5131</v>
      </c>
      <c r="B3299" s="10"/>
      <c r="C3299" s="4" t="s">
        <v>4929</v>
      </c>
      <c r="D3299" s="4" t="s">
        <v>84</v>
      </c>
      <c r="E3299" s="4" t="s">
        <v>637</v>
      </c>
      <c r="F3299" s="4">
        <v>26.07</v>
      </c>
      <c r="G3299" s="4">
        <v>1</v>
      </c>
      <c r="H3299" s="4" t="s">
        <v>147</v>
      </c>
      <c r="I3299" s="15">
        <v>631100</v>
      </c>
      <c r="J3299" s="3"/>
      <c r="K3299" s="4"/>
      <c r="L3299" s="4"/>
      <c r="M3299" s="3"/>
      <c r="N3299" s="3"/>
      <c r="O3299" s="3"/>
      <c r="P3299" s="3"/>
      <c r="Q3299" s="4"/>
      <c r="R3299" s="4"/>
    </row>
    <row r="3300" spans="1:18" hidden="1">
      <c r="A3300" s="10" t="s">
        <v>5132</v>
      </c>
      <c r="B3300" s="10"/>
      <c r="C3300" s="4" t="s">
        <v>4931</v>
      </c>
      <c r="D3300" s="4" t="s">
        <v>84</v>
      </c>
      <c r="E3300" s="4" t="s">
        <v>637</v>
      </c>
      <c r="F3300" s="4">
        <v>26.07</v>
      </c>
      <c r="G3300" s="4">
        <v>1</v>
      </c>
      <c r="H3300" s="4" t="s">
        <v>147</v>
      </c>
      <c r="I3300" s="15">
        <v>631100</v>
      </c>
      <c r="J3300" s="3"/>
      <c r="K3300" s="4"/>
      <c r="L3300" s="4"/>
      <c r="M3300" s="3"/>
      <c r="N3300" s="3"/>
      <c r="O3300" s="3"/>
      <c r="P3300" s="3"/>
      <c r="Q3300" s="4"/>
      <c r="R3300" s="4"/>
    </row>
    <row r="3301" spans="1:18" hidden="1">
      <c r="A3301" s="10" t="s">
        <v>5133</v>
      </c>
      <c r="B3301" s="10"/>
      <c r="C3301" s="4" t="s">
        <v>4931</v>
      </c>
      <c r="D3301" s="4" t="s">
        <v>84</v>
      </c>
      <c r="E3301" s="4" t="s">
        <v>637</v>
      </c>
      <c r="F3301" s="4">
        <v>26.07</v>
      </c>
      <c r="G3301" s="4">
        <v>1</v>
      </c>
      <c r="H3301" s="4" t="s">
        <v>147</v>
      </c>
      <c r="I3301" s="15">
        <v>631100</v>
      </c>
      <c r="J3301" s="3"/>
      <c r="K3301" s="4"/>
      <c r="L3301" s="4"/>
      <c r="M3301" s="3"/>
      <c r="N3301" s="3"/>
      <c r="O3301" s="3"/>
      <c r="P3301" s="3"/>
      <c r="Q3301" s="4"/>
      <c r="R3301" s="4"/>
    </row>
    <row r="3302" spans="1:18" hidden="1">
      <c r="A3302" s="10" t="s">
        <v>5134</v>
      </c>
      <c r="B3302" s="10"/>
      <c r="C3302" s="4" t="s">
        <v>4933</v>
      </c>
      <c r="D3302" s="4" t="s">
        <v>84</v>
      </c>
      <c r="E3302" s="4" t="s">
        <v>637</v>
      </c>
      <c r="F3302" s="4">
        <v>26.07</v>
      </c>
      <c r="G3302" s="4">
        <v>1</v>
      </c>
      <c r="H3302" s="4" t="s">
        <v>147</v>
      </c>
      <c r="I3302" s="15">
        <v>631100</v>
      </c>
      <c r="J3302" s="3"/>
      <c r="K3302" s="4"/>
      <c r="L3302" s="4"/>
      <c r="M3302" s="3"/>
      <c r="N3302" s="3"/>
      <c r="O3302" s="3"/>
      <c r="P3302" s="3"/>
      <c r="Q3302" s="4"/>
      <c r="R3302" s="4"/>
    </row>
    <row r="3303" spans="1:18" hidden="1">
      <c r="A3303" s="10" t="s">
        <v>5135</v>
      </c>
      <c r="B3303" s="10"/>
      <c r="C3303" s="4" t="s">
        <v>4933</v>
      </c>
      <c r="D3303" s="4" t="s">
        <v>84</v>
      </c>
      <c r="E3303" s="4" t="s">
        <v>637</v>
      </c>
      <c r="F3303" s="4">
        <v>26.07</v>
      </c>
      <c r="G3303" s="4">
        <v>1</v>
      </c>
      <c r="H3303" s="4" t="s">
        <v>147</v>
      </c>
      <c r="I3303" s="15">
        <v>631100</v>
      </c>
      <c r="J3303" s="3"/>
      <c r="K3303" s="4"/>
      <c r="L3303" s="4"/>
      <c r="M3303" s="3"/>
      <c r="N3303" s="3"/>
      <c r="O3303" s="3"/>
      <c r="P3303" s="3"/>
      <c r="Q3303" s="4"/>
      <c r="R3303" s="4"/>
    </row>
    <row r="3304" spans="1:18" hidden="1">
      <c r="A3304" s="10" t="s">
        <v>5136</v>
      </c>
      <c r="B3304" s="10"/>
      <c r="C3304" s="4" t="s">
        <v>4936</v>
      </c>
      <c r="D3304" s="4" t="s">
        <v>84</v>
      </c>
      <c r="E3304" s="4" t="s">
        <v>637</v>
      </c>
      <c r="F3304" s="4">
        <v>26.07</v>
      </c>
      <c r="G3304" s="4">
        <v>1</v>
      </c>
      <c r="H3304" s="4" t="s">
        <v>147</v>
      </c>
      <c r="I3304" s="15">
        <v>631100</v>
      </c>
      <c r="J3304" s="3"/>
      <c r="K3304" s="4"/>
      <c r="L3304" s="4"/>
      <c r="M3304" s="3"/>
      <c r="N3304" s="3"/>
      <c r="O3304" s="3"/>
      <c r="P3304" s="3"/>
      <c r="Q3304" s="4"/>
      <c r="R3304" s="4"/>
    </row>
    <row r="3305" spans="1:18" hidden="1">
      <c r="A3305" s="10" t="s">
        <v>5137</v>
      </c>
      <c r="B3305" s="10"/>
      <c r="C3305" s="4" t="s">
        <v>4936</v>
      </c>
      <c r="D3305" s="4" t="s">
        <v>84</v>
      </c>
      <c r="E3305" s="4" t="s">
        <v>637</v>
      </c>
      <c r="F3305" s="4">
        <v>26.07</v>
      </c>
      <c r="G3305" s="4">
        <v>1</v>
      </c>
      <c r="H3305" s="4" t="s">
        <v>147</v>
      </c>
      <c r="I3305" s="15">
        <v>631100</v>
      </c>
      <c r="J3305" s="3"/>
      <c r="K3305" s="4"/>
      <c r="L3305" s="4"/>
      <c r="M3305" s="3"/>
      <c r="N3305" s="3"/>
      <c r="O3305" s="3"/>
      <c r="P3305" s="3"/>
      <c r="Q3305" s="4"/>
      <c r="R3305" s="4"/>
    </row>
    <row r="3306" spans="1:18" hidden="1">
      <c r="A3306" s="10" t="s">
        <v>5138</v>
      </c>
      <c r="B3306" s="10"/>
      <c r="C3306" s="4" t="s">
        <v>4938</v>
      </c>
      <c r="D3306" s="4" t="s">
        <v>84</v>
      </c>
      <c r="E3306" s="4" t="s">
        <v>637</v>
      </c>
      <c r="F3306" s="4">
        <v>26.07</v>
      </c>
      <c r="G3306" s="4">
        <v>1</v>
      </c>
      <c r="H3306" s="4" t="s">
        <v>147</v>
      </c>
      <c r="I3306" s="15">
        <v>631100</v>
      </c>
      <c r="J3306" s="3"/>
      <c r="K3306" s="4"/>
      <c r="L3306" s="4"/>
      <c r="M3306" s="3"/>
      <c r="N3306" s="3"/>
      <c r="O3306" s="3"/>
      <c r="P3306" s="3"/>
      <c r="Q3306" s="4"/>
      <c r="R3306" s="4"/>
    </row>
    <row r="3307" spans="1:18" hidden="1">
      <c r="A3307" s="10" t="s">
        <v>5139</v>
      </c>
      <c r="B3307" s="10"/>
      <c r="C3307" s="4" t="s">
        <v>4938</v>
      </c>
      <c r="D3307" s="4" t="s">
        <v>84</v>
      </c>
      <c r="E3307" s="4" t="s">
        <v>637</v>
      </c>
      <c r="F3307" s="4">
        <v>26.07</v>
      </c>
      <c r="G3307" s="4">
        <v>1</v>
      </c>
      <c r="H3307" s="4" t="s">
        <v>147</v>
      </c>
      <c r="I3307" s="15">
        <v>631100</v>
      </c>
      <c r="J3307" s="3"/>
      <c r="K3307" s="4"/>
      <c r="L3307" s="4"/>
      <c r="M3307" s="3"/>
      <c r="N3307" s="3"/>
      <c r="O3307" s="3"/>
      <c r="P3307" s="3"/>
      <c r="Q3307" s="4"/>
      <c r="R3307" s="4"/>
    </row>
    <row r="3308" spans="1:18" hidden="1">
      <c r="A3308" s="10" t="s">
        <v>5140</v>
      </c>
      <c r="B3308" s="10"/>
      <c r="C3308" s="4" t="s">
        <v>4940</v>
      </c>
      <c r="D3308" s="4" t="s">
        <v>84</v>
      </c>
      <c r="E3308" s="4" t="s">
        <v>637</v>
      </c>
      <c r="F3308" s="4">
        <v>26.07</v>
      </c>
      <c r="G3308" s="4">
        <v>1</v>
      </c>
      <c r="H3308" s="4" t="s">
        <v>147</v>
      </c>
      <c r="I3308" s="15">
        <v>631100</v>
      </c>
      <c r="J3308" s="3"/>
      <c r="K3308" s="4"/>
      <c r="L3308" s="4"/>
      <c r="M3308" s="3"/>
      <c r="N3308" s="3"/>
      <c r="O3308" s="3"/>
      <c r="P3308" s="3"/>
      <c r="Q3308" s="4"/>
      <c r="R3308" s="4"/>
    </row>
    <row r="3309" spans="1:18" hidden="1">
      <c r="A3309" s="10" t="s">
        <v>5141</v>
      </c>
      <c r="B3309" s="10"/>
      <c r="C3309" s="4" t="s">
        <v>4940</v>
      </c>
      <c r="D3309" s="4" t="s">
        <v>84</v>
      </c>
      <c r="E3309" s="4" t="s">
        <v>637</v>
      </c>
      <c r="F3309" s="4">
        <v>26.07</v>
      </c>
      <c r="G3309" s="4">
        <v>1</v>
      </c>
      <c r="H3309" s="4" t="s">
        <v>147</v>
      </c>
      <c r="I3309" s="15">
        <v>631100</v>
      </c>
      <c r="J3309" s="3"/>
      <c r="K3309" s="4"/>
      <c r="L3309" s="4"/>
      <c r="M3309" s="3"/>
      <c r="N3309" s="3"/>
      <c r="O3309" s="3"/>
      <c r="P3309" s="3"/>
      <c r="Q3309" s="4"/>
      <c r="R3309" s="4"/>
    </row>
    <row r="3310" spans="1:18" hidden="1">
      <c r="A3310" s="10" t="s">
        <v>5142</v>
      </c>
      <c r="B3310" s="10"/>
      <c r="C3310" s="4" t="s">
        <v>4942</v>
      </c>
      <c r="D3310" s="4" t="s">
        <v>84</v>
      </c>
      <c r="E3310" s="4" t="s">
        <v>637</v>
      </c>
      <c r="F3310" s="4">
        <v>26.07</v>
      </c>
      <c r="G3310" s="4">
        <v>1</v>
      </c>
      <c r="H3310" s="4" t="s">
        <v>147</v>
      </c>
      <c r="I3310" s="15">
        <v>631100</v>
      </c>
      <c r="J3310" s="3"/>
      <c r="K3310" s="4"/>
      <c r="L3310" s="4"/>
      <c r="M3310" s="3"/>
      <c r="N3310" s="3"/>
      <c r="O3310" s="3"/>
      <c r="P3310" s="3"/>
      <c r="Q3310" s="4"/>
      <c r="R3310" s="4"/>
    </row>
    <row r="3311" spans="1:18" hidden="1">
      <c r="A3311" s="10" t="s">
        <v>5143</v>
      </c>
      <c r="B3311" s="10"/>
      <c r="C3311" s="4" t="s">
        <v>4942</v>
      </c>
      <c r="D3311" s="4" t="s">
        <v>84</v>
      </c>
      <c r="E3311" s="4" t="s">
        <v>637</v>
      </c>
      <c r="F3311" s="4">
        <v>26.07</v>
      </c>
      <c r="G3311" s="4">
        <v>1</v>
      </c>
      <c r="H3311" s="4" t="s">
        <v>147</v>
      </c>
      <c r="I3311" s="15">
        <v>631100</v>
      </c>
      <c r="J3311" s="3"/>
      <c r="K3311" s="4"/>
      <c r="L3311" s="4"/>
      <c r="M3311" s="3"/>
      <c r="N3311" s="3"/>
      <c r="O3311" s="3"/>
      <c r="P3311" s="3"/>
      <c r="Q3311" s="4"/>
      <c r="R3311" s="4"/>
    </row>
    <row r="3312" spans="1:18" hidden="1">
      <c r="A3312" s="10" t="s">
        <v>5144</v>
      </c>
      <c r="B3312" s="10"/>
      <c r="C3312" s="4" t="s">
        <v>4944</v>
      </c>
      <c r="D3312" s="4" t="s">
        <v>84</v>
      </c>
      <c r="E3312" s="4" t="s">
        <v>637</v>
      </c>
      <c r="F3312" s="4">
        <v>26.07</v>
      </c>
      <c r="G3312" s="4">
        <v>1</v>
      </c>
      <c r="H3312" s="4" t="s">
        <v>147</v>
      </c>
      <c r="I3312" s="15">
        <v>631100</v>
      </c>
      <c r="J3312" s="3"/>
      <c r="K3312" s="4"/>
      <c r="L3312" s="4"/>
      <c r="M3312" s="3"/>
      <c r="N3312" s="3"/>
      <c r="O3312" s="3"/>
      <c r="P3312" s="3"/>
      <c r="Q3312" s="4"/>
      <c r="R3312" s="4"/>
    </row>
    <row r="3313" spans="1:18" hidden="1">
      <c r="A3313" s="10" t="s">
        <v>5145</v>
      </c>
      <c r="B3313" s="10"/>
      <c r="C3313" s="4" t="s">
        <v>4944</v>
      </c>
      <c r="D3313" s="4" t="s">
        <v>84</v>
      </c>
      <c r="E3313" s="4" t="s">
        <v>637</v>
      </c>
      <c r="F3313" s="4">
        <v>26.07</v>
      </c>
      <c r="G3313" s="4">
        <v>1</v>
      </c>
      <c r="H3313" s="4" t="s">
        <v>147</v>
      </c>
      <c r="I3313" s="15">
        <v>631100</v>
      </c>
      <c r="J3313" s="3"/>
      <c r="K3313" s="4"/>
      <c r="L3313" s="4"/>
      <c r="M3313" s="3"/>
      <c r="N3313" s="3"/>
      <c r="O3313" s="3"/>
      <c r="P3313" s="3"/>
      <c r="Q3313" s="4"/>
      <c r="R3313" s="4"/>
    </row>
    <row r="3314" spans="1:18" hidden="1">
      <c r="A3314" s="10" t="s">
        <v>5146</v>
      </c>
      <c r="B3314" s="10"/>
      <c r="C3314" s="4" t="s">
        <v>4947</v>
      </c>
      <c r="D3314" s="4" t="s">
        <v>84</v>
      </c>
      <c r="E3314" s="4" t="s">
        <v>637</v>
      </c>
      <c r="F3314" s="4">
        <v>26.07</v>
      </c>
      <c r="G3314" s="4">
        <v>1</v>
      </c>
      <c r="H3314" s="4" t="s">
        <v>147</v>
      </c>
      <c r="I3314" s="15">
        <v>631100</v>
      </c>
      <c r="J3314" s="3"/>
      <c r="K3314" s="4"/>
      <c r="L3314" s="4"/>
      <c r="M3314" s="3"/>
      <c r="N3314" s="3"/>
      <c r="O3314" s="3"/>
      <c r="P3314" s="3"/>
      <c r="Q3314" s="4"/>
      <c r="R3314" s="4"/>
    </row>
    <row r="3315" spans="1:18" hidden="1">
      <c r="A3315" s="10" t="s">
        <v>5147</v>
      </c>
      <c r="B3315" s="10"/>
      <c r="C3315" s="4" t="s">
        <v>4947</v>
      </c>
      <c r="D3315" s="4" t="s">
        <v>84</v>
      </c>
      <c r="E3315" s="4" t="s">
        <v>637</v>
      </c>
      <c r="F3315" s="4">
        <v>26.07</v>
      </c>
      <c r="G3315" s="4">
        <v>1</v>
      </c>
      <c r="H3315" s="4" t="s">
        <v>147</v>
      </c>
      <c r="I3315" s="15">
        <v>631100</v>
      </c>
      <c r="J3315" s="3"/>
      <c r="K3315" s="4"/>
      <c r="L3315" s="4"/>
      <c r="M3315" s="3"/>
      <c r="N3315" s="3"/>
      <c r="O3315" s="3"/>
      <c r="P3315" s="3"/>
      <c r="Q3315" s="4"/>
      <c r="R3315" s="4"/>
    </row>
    <row r="3316" spans="1:18" hidden="1">
      <c r="A3316" s="10" t="s">
        <v>5148</v>
      </c>
      <c r="B3316" s="10"/>
      <c r="C3316" s="4" t="s">
        <v>4949</v>
      </c>
      <c r="D3316" s="4" t="s">
        <v>84</v>
      </c>
      <c r="E3316" s="4" t="s">
        <v>637</v>
      </c>
      <c r="F3316" s="4">
        <v>26.07</v>
      </c>
      <c r="G3316" s="4">
        <v>1</v>
      </c>
      <c r="H3316" s="4" t="s">
        <v>147</v>
      </c>
      <c r="I3316" s="15">
        <v>631100</v>
      </c>
      <c r="J3316" s="3"/>
      <c r="K3316" s="4"/>
      <c r="L3316" s="4"/>
      <c r="M3316" s="3"/>
      <c r="N3316" s="3"/>
      <c r="O3316" s="3"/>
      <c r="P3316" s="3"/>
      <c r="Q3316" s="4"/>
      <c r="R3316" s="4"/>
    </row>
    <row r="3317" spans="1:18" hidden="1">
      <c r="A3317" s="10" t="s">
        <v>5149</v>
      </c>
      <c r="B3317" s="10"/>
      <c r="C3317" s="4" t="s">
        <v>4949</v>
      </c>
      <c r="D3317" s="4" t="s">
        <v>84</v>
      </c>
      <c r="E3317" s="4" t="s">
        <v>637</v>
      </c>
      <c r="F3317" s="4">
        <v>26.07</v>
      </c>
      <c r="G3317" s="4">
        <v>1</v>
      </c>
      <c r="H3317" s="4" t="s">
        <v>147</v>
      </c>
      <c r="I3317" s="15">
        <v>631100</v>
      </c>
      <c r="J3317" s="3"/>
      <c r="K3317" s="4"/>
      <c r="L3317" s="4"/>
      <c r="M3317" s="3"/>
      <c r="N3317" s="3"/>
      <c r="O3317" s="3"/>
      <c r="P3317" s="3"/>
      <c r="Q3317" s="4"/>
      <c r="R3317" s="4"/>
    </row>
    <row r="3318" spans="1:18" hidden="1">
      <c r="A3318" s="10" t="s">
        <v>5150</v>
      </c>
      <c r="B3318" s="10"/>
      <c r="C3318" s="4" t="s">
        <v>4951</v>
      </c>
      <c r="D3318" s="4" t="s">
        <v>84</v>
      </c>
      <c r="E3318" s="4" t="s">
        <v>637</v>
      </c>
      <c r="F3318" s="4">
        <v>26.07</v>
      </c>
      <c r="G3318" s="4">
        <v>1</v>
      </c>
      <c r="H3318" s="4" t="s">
        <v>147</v>
      </c>
      <c r="I3318" s="15">
        <v>631100</v>
      </c>
      <c r="J3318" s="3"/>
      <c r="K3318" s="4"/>
      <c r="L3318" s="4"/>
      <c r="M3318" s="3"/>
      <c r="N3318" s="3"/>
      <c r="O3318" s="3"/>
      <c r="P3318" s="3"/>
      <c r="Q3318" s="4"/>
      <c r="R3318" s="4"/>
    </row>
    <row r="3319" spans="1:18" hidden="1">
      <c r="A3319" s="10" t="s">
        <v>5151</v>
      </c>
      <c r="B3319" s="10"/>
      <c r="C3319" s="4" t="s">
        <v>4951</v>
      </c>
      <c r="D3319" s="4" t="s">
        <v>84</v>
      </c>
      <c r="E3319" s="4" t="s">
        <v>637</v>
      </c>
      <c r="F3319" s="4">
        <v>26.07</v>
      </c>
      <c r="G3319" s="4">
        <v>1</v>
      </c>
      <c r="H3319" s="4" t="s">
        <v>147</v>
      </c>
      <c r="I3319" s="15">
        <v>631100</v>
      </c>
      <c r="J3319" s="3"/>
      <c r="K3319" s="4"/>
      <c r="L3319" s="4"/>
      <c r="M3319" s="3"/>
      <c r="N3319" s="3"/>
      <c r="O3319" s="3"/>
      <c r="P3319" s="3"/>
      <c r="Q3319" s="4"/>
      <c r="R3319" s="4"/>
    </row>
    <row r="3320" spans="1:18" hidden="1">
      <c r="A3320" s="10" t="s">
        <v>5152</v>
      </c>
      <c r="B3320" s="10"/>
      <c r="C3320" s="4" t="s">
        <v>4953</v>
      </c>
      <c r="D3320" s="4" t="s">
        <v>84</v>
      </c>
      <c r="E3320" s="4" t="s">
        <v>637</v>
      </c>
      <c r="F3320" s="4">
        <v>26.07</v>
      </c>
      <c r="G3320" s="4">
        <v>1</v>
      </c>
      <c r="H3320" s="4" t="s">
        <v>147</v>
      </c>
      <c r="I3320" s="15">
        <v>631100</v>
      </c>
      <c r="J3320" s="3"/>
      <c r="K3320" s="4"/>
      <c r="L3320" s="4"/>
      <c r="M3320" s="3"/>
      <c r="N3320" s="3"/>
      <c r="O3320" s="3"/>
      <c r="P3320" s="3"/>
      <c r="Q3320" s="4"/>
      <c r="R3320" s="4"/>
    </row>
    <row r="3321" spans="1:18" hidden="1">
      <c r="A3321" s="10" t="s">
        <v>5153</v>
      </c>
      <c r="B3321" s="10"/>
      <c r="C3321" s="4" t="s">
        <v>4953</v>
      </c>
      <c r="D3321" s="4" t="s">
        <v>84</v>
      </c>
      <c r="E3321" s="4" t="s">
        <v>637</v>
      </c>
      <c r="F3321" s="4">
        <v>26.07</v>
      </c>
      <c r="G3321" s="4">
        <v>1</v>
      </c>
      <c r="H3321" s="4" t="s">
        <v>147</v>
      </c>
      <c r="I3321" s="15">
        <v>631100</v>
      </c>
      <c r="J3321" s="3"/>
      <c r="K3321" s="4"/>
      <c r="L3321" s="4"/>
      <c r="M3321" s="3"/>
      <c r="N3321" s="3"/>
      <c r="O3321" s="3"/>
      <c r="P3321" s="3"/>
      <c r="Q3321" s="4"/>
      <c r="R3321" s="4"/>
    </row>
    <row r="3322" spans="1:18" hidden="1">
      <c r="A3322" s="10" t="s">
        <v>5154</v>
      </c>
      <c r="B3322" s="10"/>
      <c r="C3322" s="4" t="s">
        <v>4956</v>
      </c>
      <c r="D3322" s="4" t="s">
        <v>84</v>
      </c>
      <c r="E3322" s="4" t="s">
        <v>637</v>
      </c>
      <c r="F3322" s="4">
        <v>26.07</v>
      </c>
      <c r="G3322" s="4">
        <v>1</v>
      </c>
      <c r="H3322" s="4" t="s">
        <v>147</v>
      </c>
      <c r="I3322" s="15">
        <v>631100</v>
      </c>
      <c r="J3322" s="3"/>
      <c r="K3322" s="4"/>
      <c r="L3322" s="4"/>
      <c r="M3322" s="3"/>
      <c r="N3322" s="3"/>
      <c r="O3322" s="3"/>
      <c r="P3322" s="3"/>
      <c r="Q3322" s="4"/>
      <c r="R3322" s="4"/>
    </row>
    <row r="3323" spans="1:18" hidden="1">
      <c r="A3323" s="10" t="s">
        <v>5155</v>
      </c>
      <c r="B3323" s="10"/>
      <c r="C3323" s="4" t="s">
        <v>4956</v>
      </c>
      <c r="D3323" s="4" t="s">
        <v>84</v>
      </c>
      <c r="E3323" s="4" t="s">
        <v>637</v>
      </c>
      <c r="F3323" s="4">
        <v>26.07</v>
      </c>
      <c r="G3323" s="4">
        <v>1</v>
      </c>
      <c r="H3323" s="4" t="s">
        <v>147</v>
      </c>
      <c r="I3323" s="15">
        <v>631100</v>
      </c>
      <c r="J3323" s="3"/>
      <c r="K3323" s="4"/>
      <c r="L3323" s="4"/>
      <c r="M3323" s="3"/>
      <c r="N3323" s="3"/>
      <c r="O3323" s="3"/>
      <c r="P3323" s="3"/>
      <c r="Q3323" s="4"/>
      <c r="R3323" s="4"/>
    </row>
    <row r="3324" spans="1:18" hidden="1">
      <c r="A3324" s="10" t="s">
        <v>5156</v>
      </c>
      <c r="B3324" s="10"/>
      <c r="C3324" s="4" t="s">
        <v>4959</v>
      </c>
      <c r="D3324" s="4" t="s">
        <v>84</v>
      </c>
      <c r="E3324" s="4" t="s">
        <v>637</v>
      </c>
      <c r="F3324" s="4">
        <v>26.07</v>
      </c>
      <c r="G3324" s="4">
        <v>1</v>
      </c>
      <c r="H3324" s="4" t="s">
        <v>147</v>
      </c>
      <c r="I3324" s="15">
        <v>631100</v>
      </c>
      <c r="J3324" s="3"/>
      <c r="K3324" s="4"/>
      <c r="L3324" s="4"/>
      <c r="M3324" s="3"/>
      <c r="N3324" s="3"/>
      <c r="O3324" s="3"/>
      <c r="P3324" s="3"/>
      <c r="Q3324" s="4"/>
      <c r="R3324" s="4"/>
    </row>
    <row r="3325" spans="1:18" hidden="1">
      <c r="A3325" s="10" t="s">
        <v>5157</v>
      </c>
      <c r="B3325" s="10"/>
      <c r="C3325" s="4" t="s">
        <v>4959</v>
      </c>
      <c r="D3325" s="4" t="s">
        <v>84</v>
      </c>
      <c r="E3325" s="4" t="s">
        <v>637</v>
      </c>
      <c r="F3325" s="4">
        <v>26.07</v>
      </c>
      <c r="G3325" s="4">
        <v>1</v>
      </c>
      <c r="H3325" s="4" t="s">
        <v>147</v>
      </c>
      <c r="I3325" s="15">
        <v>631100</v>
      </c>
      <c r="J3325" s="3"/>
      <c r="K3325" s="4"/>
      <c r="L3325" s="4"/>
      <c r="M3325" s="3"/>
      <c r="N3325" s="3"/>
      <c r="O3325" s="3"/>
      <c r="P3325" s="3"/>
      <c r="Q3325" s="4"/>
      <c r="R3325" s="4"/>
    </row>
    <row r="3326" spans="1:18" hidden="1">
      <c r="A3326" s="10" t="s">
        <v>5158</v>
      </c>
      <c r="B3326" s="10"/>
      <c r="C3326" s="4" t="s">
        <v>4962</v>
      </c>
      <c r="D3326" s="4" t="s">
        <v>84</v>
      </c>
      <c r="E3326" s="4" t="s">
        <v>637</v>
      </c>
      <c r="F3326" s="4">
        <v>26.07</v>
      </c>
      <c r="G3326" s="4">
        <v>1</v>
      </c>
      <c r="H3326" s="4" t="s">
        <v>147</v>
      </c>
      <c r="I3326" s="15">
        <v>631100</v>
      </c>
      <c r="J3326" s="3"/>
      <c r="K3326" s="4"/>
      <c r="L3326" s="4"/>
      <c r="M3326" s="3"/>
      <c r="N3326" s="3"/>
      <c r="O3326" s="3"/>
      <c r="P3326" s="3"/>
      <c r="Q3326" s="4"/>
      <c r="R3326" s="4"/>
    </row>
    <row r="3327" spans="1:18" hidden="1">
      <c r="A3327" s="10" t="s">
        <v>5159</v>
      </c>
      <c r="B3327" s="10"/>
      <c r="C3327" s="4" t="s">
        <v>4962</v>
      </c>
      <c r="D3327" s="4" t="s">
        <v>84</v>
      </c>
      <c r="E3327" s="4" t="s">
        <v>637</v>
      </c>
      <c r="F3327" s="4">
        <v>26.07</v>
      </c>
      <c r="G3327" s="4">
        <v>1</v>
      </c>
      <c r="H3327" s="4" t="s">
        <v>147</v>
      </c>
      <c r="I3327" s="15">
        <v>631100</v>
      </c>
      <c r="J3327" s="3"/>
      <c r="K3327" s="4"/>
      <c r="L3327" s="4"/>
      <c r="M3327" s="3"/>
      <c r="N3327" s="3"/>
      <c r="O3327" s="3"/>
      <c r="P3327" s="3"/>
      <c r="Q3327" s="4"/>
      <c r="R3327" s="4"/>
    </row>
    <row r="3328" spans="1:18" hidden="1">
      <c r="A3328" s="10" t="s">
        <v>5160</v>
      </c>
      <c r="B3328" s="10"/>
      <c r="C3328" s="4" t="s">
        <v>4965</v>
      </c>
      <c r="D3328" s="4" t="s">
        <v>84</v>
      </c>
      <c r="E3328" s="4" t="s">
        <v>637</v>
      </c>
      <c r="F3328" s="4">
        <v>26.07</v>
      </c>
      <c r="G3328" s="4">
        <v>1</v>
      </c>
      <c r="H3328" s="4" t="s">
        <v>147</v>
      </c>
      <c r="I3328" s="15">
        <v>631100</v>
      </c>
      <c r="J3328" s="3"/>
      <c r="K3328" s="4"/>
      <c r="L3328" s="4"/>
      <c r="M3328" s="3"/>
      <c r="N3328" s="3"/>
      <c r="O3328" s="3"/>
      <c r="P3328" s="3"/>
      <c r="Q3328" s="4"/>
      <c r="R3328" s="4"/>
    </row>
    <row r="3329" spans="1:18" hidden="1">
      <c r="A3329" s="10" t="s">
        <v>5161</v>
      </c>
      <c r="B3329" s="10"/>
      <c r="C3329" s="4" t="s">
        <v>4965</v>
      </c>
      <c r="D3329" s="4" t="s">
        <v>84</v>
      </c>
      <c r="E3329" s="4" t="s">
        <v>637</v>
      </c>
      <c r="F3329" s="4">
        <v>26.07</v>
      </c>
      <c r="G3329" s="4">
        <v>1</v>
      </c>
      <c r="H3329" s="4" t="s">
        <v>147</v>
      </c>
      <c r="I3329" s="15">
        <v>631100</v>
      </c>
      <c r="J3329" s="3"/>
      <c r="K3329" s="4"/>
      <c r="L3329" s="4"/>
      <c r="M3329" s="3"/>
      <c r="N3329" s="3"/>
      <c r="O3329" s="3"/>
      <c r="P3329" s="3"/>
      <c r="Q3329" s="4"/>
      <c r="R3329" s="4"/>
    </row>
    <row r="3330" spans="1:18" hidden="1">
      <c r="A3330" s="10" t="s">
        <v>5162</v>
      </c>
      <c r="B3330" s="10"/>
      <c r="C3330" s="4" t="s">
        <v>4967</v>
      </c>
      <c r="D3330" s="4" t="s">
        <v>84</v>
      </c>
      <c r="E3330" s="4" t="s">
        <v>637</v>
      </c>
      <c r="F3330" s="4">
        <v>26.07</v>
      </c>
      <c r="G3330" s="4">
        <v>1</v>
      </c>
      <c r="H3330" s="4" t="s">
        <v>147</v>
      </c>
      <c r="I3330" s="15">
        <v>631100</v>
      </c>
      <c r="J3330" s="3"/>
      <c r="K3330" s="4"/>
      <c r="L3330" s="4"/>
      <c r="M3330" s="3"/>
      <c r="N3330" s="3"/>
      <c r="O3330" s="3"/>
      <c r="P3330" s="3"/>
      <c r="Q3330" s="4"/>
      <c r="R3330" s="4"/>
    </row>
    <row r="3331" spans="1:18" hidden="1">
      <c r="A3331" s="10" t="s">
        <v>5163</v>
      </c>
      <c r="B3331" s="10"/>
      <c r="C3331" s="4" t="s">
        <v>4967</v>
      </c>
      <c r="D3331" s="4" t="s">
        <v>84</v>
      </c>
      <c r="E3331" s="4" t="s">
        <v>637</v>
      </c>
      <c r="F3331" s="4">
        <v>26.07</v>
      </c>
      <c r="G3331" s="4">
        <v>1</v>
      </c>
      <c r="H3331" s="4" t="s">
        <v>147</v>
      </c>
      <c r="I3331" s="15">
        <v>631100</v>
      </c>
      <c r="J3331" s="3"/>
      <c r="K3331" s="4"/>
      <c r="L3331" s="4"/>
      <c r="M3331" s="3"/>
      <c r="N3331" s="3"/>
      <c r="O3331" s="3"/>
      <c r="P3331" s="3"/>
      <c r="Q3331" s="4"/>
      <c r="R3331" s="4"/>
    </row>
    <row r="3332" spans="1:18" hidden="1">
      <c r="A3332" s="10" t="s">
        <v>5164</v>
      </c>
      <c r="B3332" s="10"/>
      <c r="C3332" s="4" t="s">
        <v>4970</v>
      </c>
      <c r="D3332" s="4" t="s">
        <v>84</v>
      </c>
      <c r="E3332" s="4" t="s">
        <v>637</v>
      </c>
      <c r="F3332" s="4">
        <v>26.07</v>
      </c>
      <c r="G3332" s="4">
        <v>1</v>
      </c>
      <c r="H3332" s="4" t="s">
        <v>147</v>
      </c>
      <c r="I3332" s="15">
        <v>631100</v>
      </c>
      <c r="J3332" s="3"/>
      <c r="K3332" s="4"/>
      <c r="L3332" s="4"/>
      <c r="M3332" s="3"/>
      <c r="N3332" s="3"/>
      <c r="O3332" s="3"/>
      <c r="P3332" s="3"/>
      <c r="Q3332" s="4"/>
      <c r="R3332" s="4"/>
    </row>
    <row r="3333" spans="1:18" hidden="1">
      <c r="A3333" s="10" t="s">
        <v>5165</v>
      </c>
      <c r="B3333" s="10"/>
      <c r="C3333" s="4" t="s">
        <v>4970</v>
      </c>
      <c r="D3333" s="4" t="s">
        <v>84</v>
      </c>
      <c r="E3333" s="4" t="s">
        <v>637</v>
      </c>
      <c r="F3333" s="4">
        <v>26.07</v>
      </c>
      <c r="G3333" s="4">
        <v>1</v>
      </c>
      <c r="H3333" s="4" t="s">
        <v>147</v>
      </c>
      <c r="I3333" s="15">
        <v>631100</v>
      </c>
      <c r="J3333" s="3"/>
      <c r="K3333" s="4"/>
      <c r="L3333" s="4"/>
      <c r="M3333" s="3"/>
      <c r="N3333" s="3"/>
      <c r="O3333" s="3"/>
      <c r="P3333" s="3"/>
      <c r="Q3333" s="4"/>
      <c r="R3333" s="4"/>
    </row>
    <row r="3334" spans="1:18" hidden="1">
      <c r="A3334" s="10" t="s">
        <v>5166</v>
      </c>
      <c r="B3334" s="10"/>
      <c r="C3334" s="4" t="s">
        <v>4972</v>
      </c>
      <c r="D3334" s="4" t="s">
        <v>84</v>
      </c>
      <c r="E3334" s="4" t="s">
        <v>637</v>
      </c>
      <c r="F3334" s="4">
        <v>26.07</v>
      </c>
      <c r="G3334" s="4">
        <v>1</v>
      </c>
      <c r="H3334" s="4" t="s">
        <v>147</v>
      </c>
      <c r="I3334" s="15">
        <v>631100</v>
      </c>
      <c r="J3334" s="3"/>
      <c r="K3334" s="4"/>
      <c r="L3334" s="4"/>
      <c r="M3334" s="3"/>
      <c r="N3334" s="3"/>
      <c r="O3334" s="3"/>
      <c r="P3334" s="3"/>
      <c r="Q3334" s="4"/>
      <c r="R3334" s="4"/>
    </row>
    <row r="3335" spans="1:18" hidden="1">
      <c r="A3335" s="10" t="s">
        <v>5167</v>
      </c>
      <c r="B3335" s="10"/>
      <c r="C3335" s="4" t="s">
        <v>4972</v>
      </c>
      <c r="D3335" s="4" t="s">
        <v>84</v>
      </c>
      <c r="E3335" s="4" t="s">
        <v>637</v>
      </c>
      <c r="F3335" s="4">
        <v>26.07</v>
      </c>
      <c r="G3335" s="4">
        <v>1</v>
      </c>
      <c r="H3335" s="4" t="s">
        <v>147</v>
      </c>
      <c r="I3335" s="15">
        <v>631100</v>
      </c>
      <c r="J3335" s="3"/>
      <c r="K3335" s="4"/>
      <c r="L3335" s="4"/>
      <c r="M3335" s="3"/>
      <c r="N3335" s="3"/>
      <c r="O3335" s="3"/>
      <c r="P3335" s="3"/>
      <c r="Q3335" s="4"/>
      <c r="R3335" s="4"/>
    </row>
    <row r="3336" spans="1:18" hidden="1">
      <c r="A3336" s="10" t="s">
        <v>5168</v>
      </c>
      <c r="B3336" s="10"/>
      <c r="C3336" s="4" t="s">
        <v>4974</v>
      </c>
      <c r="D3336" s="4" t="s">
        <v>84</v>
      </c>
      <c r="E3336" s="4" t="s">
        <v>637</v>
      </c>
      <c r="F3336" s="4">
        <v>26.48</v>
      </c>
      <c r="G3336" s="4">
        <v>1</v>
      </c>
      <c r="H3336" s="4" t="s">
        <v>147</v>
      </c>
      <c r="I3336" s="15">
        <v>631100</v>
      </c>
      <c r="J3336" s="3"/>
      <c r="K3336" s="4"/>
      <c r="L3336" s="4"/>
      <c r="M3336" s="3"/>
      <c r="N3336" s="3"/>
      <c r="O3336" s="3"/>
      <c r="P3336" s="3"/>
      <c r="Q3336" s="4"/>
      <c r="R3336" s="4"/>
    </row>
    <row r="3337" spans="1:18" hidden="1">
      <c r="A3337" s="10" t="s">
        <v>5169</v>
      </c>
      <c r="B3337" s="10"/>
      <c r="C3337" s="4" t="s">
        <v>4974</v>
      </c>
      <c r="D3337" s="4" t="s">
        <v>84</v>
      </c>
      <c r="E3337" s="4" t="s">
        <v>637</v>
      </c>
      <c r="F3337" s="4">
        <v>26.85</v>
      </c>
      <c r="G3337" s="4">
        <v>1</v>
      </c>
      <c r="H3337" s="4" t="s">
        <v>147</v>
      </c>
      <c r="I3337" s="15">
        <v>631100</v>
      </c>
      <c r="J3337" s="3"/>
      <c r="K3337" s="4"/>
      <c r="L3337" s="4"/>
      <c r="M3337" s="3"/>
      <c r="N3337" s="3"/>
      <c r="O3337" s="3"/>
      <c r="P3337" s="3"/>
      <c r="Q3337" s="4"/>
      <c r="R3337" s="4"/>
    </row>
    <row r="3338" spans="1:18" hidden="1">
      <c r="A3338" s="10" t="s">
        <v>5170</v>
      </c>
      <c r="B3338" s="10"/>
      <c r="C3338" s="4" t="s">
        <v>4976</v>
      </c>
      <c r="D3338" s="4" t="s">
        <v>84</v>
      </c>
      <c r="E3338" s="4" t="s">
        <v>637</v>
      </c>
      <c r="F3338" s="4">
        <v>26.07</v>
      </c>
      <c r="G3338" s="4">
        <v>1</v>
      </c>
      <c r="H3338" s="4" t="s">
        <v>147</v>
      </c>
      <c r="I3338" s="15">
        <v>631100</v>
      </c>
      <c r="J3338" s="3"/>
      <c r="K3338" s="4"/>
      <c r="L3338" s="4"/>
      <c r="M3338" s="3"/>
      <c r="N3338" s="3"/>
      <c r="O3338" s="3"/>
      <c r="P3338" s="3"/>
      <c r="Q3338" s="4"/>
      <c r="R3338" s="4"/>
    </row>
    <row r="3339" spans="1:18" hidden="1">
      <c r="A3339" s="10" t="s">
        <v>5171</v>
      </c>
      <c r="B3339" s="10"/>
      <c r="C3339" s="4" t="s">
        <v>4976</v>
      </c>
      <c r="D3339" s="4" t="s">
        <v>84</v>
      </c>
      <c r="E3339" s="4" t="s">
        <v>637</v>
      </c>
      <c r="F3339" s="4">
        <v>26.07</v>
      </c>
      <c r="G3339" s="4">
        <v>1</v>
      </c>
      <c r="H3339" s="4" t="s">
        <v>147</v>
      </c>
      <c r="I3339" s="15">
        <v>631100</v>
      </c>
      <c r="J3339" s="3"/>
      <c r="K3339" s="4"/>
      <c r="L3339" s="4"/>
      <c r="M3339" s="3"/>
      <c r="N3339" s="3"/>
      <c r="O3339" s="3"/>
      <c r="P3339" s="3"/>
      <c r="Q3339" s="4"/>
      <c r="R3339" s="4"/>
    </row>
    <row r="3340" spans="1:18" hidden="1">
      <c r="A3340" s="10" t="s">
        <v>5172</v>
      </c>
      <c r="B3340" s="10"/>
      <c r="C3340" s="4" t="s">
        <v>4978</v>
      </c>
      <c r="D3340" s="4" t="s">
        <v>84</v>
      </c>
      <c r="E3340" s="4" t="s">
        <v>637</v>
      </c>
      <c r="F3340" s="4">
        <v>26.85</v>
      </c>
      <c r="G3340" s="4">
        <v>1</v>
      </c>
      <c r="H3340" s="4" t="s">
        <v>147</v>
      </c>
      <c r="I3340" s="15">
        <v>631100</v>
      </c>
      <c r="J3340" s="3"/>
      <c r="K3340" s="4"/>
      <c r="L3340" s="4"/>
      <c r="M3340" s="3"/>
      <c r="N3340" s="3"/>
      <c r="O3340" s="3"/>
      <c r="P3340" s="3"/>
      <c r="Q3340" s="4"/>
      <c r="R3340" s="4"/>
    </row>
    <row r="3341" spans="1:18" hidden="1">
      <c r="A3341" s="10" t="s">
        <v>5173</v>
      </c>
      <c r="B3341" s="10"/>
      <c r="C3341" s="4" t="s">
        <v>4980</v>
      </c>
      <c r="D3341" s="4" t="s">
        <v>84</v>
      </c>
      <c r="E3341" s="4" t="s">
        <v>637</v>
      </c>
      <c r="F3341" s="4">
        <v>26.07</v>
      </c>
      <c r="G3341" s="4">
        <v>1</v>
      </c>
      <c r="H3341" s="4" t="s">
        <v>147</v>
      </c>
      <c r="I3341" s="15">
        <v>631100</v>
      </c>
      <c r="J3341" s="3"/>
      <c r="K3341" s="4"/>
      <c r="L3341" s="4"/>
      <c r="M3341" s="3"/>
      <c r="N3341" s="3"/>
      <c r="O3341" s="3"/>
      <c r="P3341" s="3"/>
      <c r="Q3341" s="4"/>
      <c r="R3341" s="4"/>
    </row>
    <row r="3342" spans="1:18" hidden="1">
      <c r="A3342" s="10" t="s">
        <v>5174</v>
      </c>
      <c r="B3342" s="10"/>
      <c r="C3342" s="4" t="s">
        <v>4982</v>
      </c>
      <c r="D3342" s="4" t="s">
        <v>84</v>
      </c>
      <c r="E3342" s="4" t="s">
        <v>637</v>
      </c>
      <c r="F3342" s="4">
        <v>26.07</v>
      </c>
      <c r="G3342" s="4">
        <v>1</v>
      </c>
      <c r="H3342" s="4" t="s">
        <v>147</v>
      </c>
      <c r="I3342" s="15">
        <v>631100</v>
      </c>
      <c r="J3342" s="3"/>
      <c r="K3342" s="4"/>
      <c r="L3342" s="4"/>
      <c r="M3342" s="3"/>
      <c r="N3342" s="3"/>
      <c r="O3342" s="3"/>
      <c r="P3342" s="3"/>
      <c r="Q3342" s="4"/>
      <c r="R3342" s="4"/>
    </row>
    <row r="3343" spans="1:18" hidden="1">
      <c r="A3343" s="10" t="s">
        <v>5175</v>
      </c>
      <c r="B3343" s="10"/>
      <c r="C3343" s="4" t="s">
        <v>4984</v>
      </c>
      <c r="D3343" s="4" t="s">
        <v>84</v>
      </c>
      <c r="E3343" s="4" t="s">
        <v>637</v>
      </c>
      <c r="F3343" s="4">
        <v>26.07</v>
      </c>
      <c r="G3343" s="4">
        <v>1</v>
      </c>
      <c r="H3343" s="4" t="s">
        <v>147</v>
      </c>
      <c r="I3343" s="15">
        <v>631100</v>
      </c>
      <c r="J3343" s="3"/>
      <c r="K3343" s="4"/>
      <c r="L3343" s="4"/>
      <c r="M3343" s="3"/>
      <c r="N3343" s="3"/>
      <c r="O3343" s="3"/>
      <c r="P3343" s="3"/>
      <c r="Q3343" s="4"/>
      <c r="R3343" s="4"/>
    </row>
    <row r="3344" spans="1:18" hidden="1">
      <c r="A3344" s="10" t="s">
        <v>5176</v>
      </c>
      <c r="B3344" s="10"/>
      <c r="C3344" s="4" t="s">
        <v>4986</v>
      </c>
      <c r="D3344" s="4" t="s">
        <v>84</v>
      </c>
      <c r="E3344" s="4" t="s">
        <v>637</v>
      </c>
      <c r="F3344" s="4">
        <v>26.07</v>
      </c>
      <c r="G3344" s="4">
        <v>1</v>
      </c>
      <c r="H3344" s="4" t="s">
        <v>147</v>
      </c>
      <c r="I3344" s="15">
        <v>631100</v>
      </c>
      <c r="J3344" s="3"/>
      <c r="K3344" s="4"/>
      <c r="L3344" s="4"/>
      <c r="M3344" s="3"/>
      <c r="N3344" s="3"/>
      <c r="O3344" s="3"/>
      <c r="P3344" s="3"/>
      <c r="Q3344" s="4"/>
      <c r="R3344" s="4"/>
    </row>
    <row r="3345" spans="1:18" hidden="1">
      <c r="A3345" s="10" t="s">
        <v>5177</v>
      </c>
      <c r="B3345" s="10"/>
      <c r="C3345" s="4" t="s">
        <v>4988</v>
      </c>
      <c r="D3345" s="4" t="s">
        <v>84</v>
      </c>
      <c r="E3345" s="4" t="s">
        <v>637</v>
      </c>
      <c r="F3345" s="4">
        <v>26.07</v>
      </c>
      <c r="G3345" s="4">
        <v>1</v>
      </c>
      <c r="H3345" s="4" t="s">
        <v>147</v>
      </c>
      <c r="I3345" s="15">
        <v>631100</v>
      </c>
      <c r="J3345" s="3"/>
      <c r="K3345" s="4"/>
      <c r="L3345" s="4"/>
      <c r="M3345" s="3"/>
      <c r="N3345" s="3"/>
      <c r="O3345" s="3"/>
      <c r="P3345" s="3"/>
      <c r="Q3345" s="4"/>
      <c r="R3345" s="4"/>
    </row>
    <row r="3346" spans="1:18" hidden="1">
      <c r="A3346" s="10" t="s">
        <v>5178</v>
      </c>
      <c r="B3346" s="10"/>
      <c r="C3346" s="4" t="s">
        <v>4990</v>
      </c>
      <c r="D3346" s="4" t="s">
        <v>84</v>
      </c>
      <c r="E3346" s="4" t="s">
        <v>637</v>
      </c>
      <c r="F3346" s="4">
        <v>26.07</v>
      </c>
      <c r="G3346" s="4">
        <v>1</v>
      </c>
      <c r="H3346" s="4" t="s">
        <v>147</v>
      </c>
      <c r="I3346" s="15">
        <v>631100</v>
      </c>
      <c r="J3346" s="3"/>
      <c r="K3346" s="4"/>
      <c r="L3346" s="4"/>
      <c r="M3346" s="3"/>
      <c r="N3346" s="3"/>
      <c r="O3346" s="3"/>
      <c r="P3346" s="3"/>
      <c r="Q3346" s="4"/>
      <c r="R3346" s="4"/>
    </row>
    <row r="3347" spans="1:18" hidden="1">
      <c r="A3347" s="10" t="s">
        <v>5179</v>
      </c>
      <c r="B3347" s="10"/>
      <c r="C3347" s="4" t="s">
        <v>4990</v>
      </c>
      <c r="D3347" s="4" t="s">
        <v>84</v>
      </c>
      <c r="E3347" s="4" t="s">
        <v>637</v>
      </c>
      <c r="F3347" s="4">
        <v>26.07</v>
      </c>
      <c r="G3347" s="4">
        <v>1</v>
      </c>
      <c r="H3347" s="4" t="s">
        <v>147</v>
      </c>
      <c r="I3347" s="15">
        <v>631100</v>
      </c>
      <c r="J3347" s="3"/>
      <c r="K3347" s="4"/>
      <c r="L3347" s="4"/>
      <c r="M3347" s="3"/>
      <c r="N3347" s="3"/>
      <c r="O3347" s="3"/>
      <c r="P3347" s="3"/>
      <c r="Q3347" s="4"/>
      <c r="R3347" s="4"/>
    </row>
    <row r="3348" spans="1:18" hidden="1">
      <c r="A3348" s="10" t="s">
        <v>5180</v>
      </c>
      <c r="B3348" s="10"/>
      <c r="C3348" s="4" t="s">
        <v>4992</v>
      </c>
      <c r="D3348" s="4" t="s">
        <v>84</v>
      </c>
      <c r="E3348" s="4" t="s">
        <v>637</v>
      </c>
      <c r="F3348" s="4">
        <v>26.07</v>
      </c>
      <c r="G3348" s="4">
        <v>1</v>
      </c>
      <c r="H3348" s="4" t="s">
        <v>147</v>
      </c>
      <c r="I3348" s="15">
        <v>631100</v>
      </c>
      <c r="J3348" s="3"/>
      <c r="K3348" s="4"/>
      <c r="L3348" s="4"/>
      <c r="M3348" s="3"/>
      <c r="N3348" s="3"/>
      <c r="O3348" s="3"/>
      <c r="P3348" s="3"/>
      <c r="Q3348" s="4"/>
      <c r="R3348" s="4"/>
    </row>
    <row r="3349" spans="1:18" hidden="1">
      <c r="A3349" s="10" t="s">
        <v>5181</v>
      </c>
      <c r="B3349" s="10"/>
      <c r="C3349" s="4" t="s">
        <v>4992</v>
      </c>
      <c r="D3349" s="4" t="s">
        <v>84</v>
      </c>
      <c r="E3349" s="4" t="s">
        <v>637</v>
      </c>
      <c r="F3349" s="4">
        <v>26.07</v>
      </c>
      <c r="G3349" s="4">
        <v>1</v>
      </c>
      <c r="H3349" s="4" t="s">
        <v>147</v>
      </c>
      <c r="I3349" s="15">
        <v>631100</v>
      </c>
      <c r="J3349" s="3"/>
      <c r="K3349" s="4"/>
      <c r="L3349" s="4"/>
      <c r="M3349" s="3"/>
      <c r="N3349" s="3"/>
      <c r="O3349" s="3"/>
      <c r="P3349" s="3"/>
      <c r="Q3349" s="4"/>
      <c r="R3349" s="4"/>
    </row>
    <row r="3350" spans="1:18" hidden="1">
      <c r="A3350" s="10" t="s">
        <v>5182</v>
      </c>
      <c r="B3350" s="10"/>
      <c r="C3350" s="4" t="s">
        <v>4994</v>
      </c>
      <c r="D3350" s="4" t="s">
        <v>84</v>
      </c>
      <c r="E3350" s="4" t="s">
        <v>637</v>
      </c>
      <c r="F3350" s="4">
        <v>26.07</v>
      </c>
      <c r="G3350" s="4">
        <v>1</v>
      </c>
      <c r="H3350" s="4" t="s">
        <v>147</v>
      </c>
      <c r="I3350" s="15">
        <v>631100</v>
      </c>
      <c r="J3350" s="3"/>
      <c r="K3350" s="4"/>
      <c r="L3350" s="4"/>
      <c r="M3350" s="3"/>
      <c r="N3350" s="3"/>
      <c r="O3350" s="3"/>
      <c r="P3350" s="3"/>
      <c r="Q3350" s="4"/>
      <c r="R3350" s="4"/>
    </row>
    <row r="3351" spans="1:18" hidden="1">
      <c r="A3351" s="10" t="s">
        <v>5183</v>
      </c>
      <c r="B3351" s="10"/>
      <c r="C3351" s="4" t="s">
        <v>4994</v>
      </c>
      <c r="D3351" s="4" t="s">
        <v>84</v>
      </c>
      <c r="E3351" s="4" t="s">
        <v>637</v>
      </c>
      <c r="F3351" s="4">
        <v>26.07</v>
      </c>
      <c r="G3351" s="4">
        <v>1</v>
      </c>
      <c r="H3351" s="4" t="s">
        <v>147</v>
      </c>
      <c r="I3351" s="15">
        <v>631100</v>
      </c>
      <c r="J3351" s="3"/>
      <c r="K3351" s="4"/>
      <c r="L3351" s="4"/>
      <c r="M3351" s="3"/>
      <c r="N3351" s="3"/>
      <c r="O3351" s="3"/>
      <c r="P3351" s="3"/>
      <c r="Q3351" s="4"/>
      <c r="R3351" s="4"/>
    </row>
    <row r="3352" spans="1:18" hidden="1">
      <c r="A3352" s="10" t="s">
        <v>5184</v>
      </c>
      <c r="B3352" s="10"/>
      <c r="C3352" s="4" t="s">
        <v>4996</v>
      </c>
      <c r="D3352" s="4" t="s">
        <v>84</v>
      </c>
      <c r="E3352" s="4" t="s">
        <v>637</v>
      </c>
      <c r="F3352" s="4">
        <v>26.07</v>
      </c>
      <c r="G3352" s="4">
        <v>1</v>
      </c>
      <c r="H3352" s="4" t="s">
        <v>147</v>
      </c>
      <c r="I3352" s="15">
        <v>631100</v>
      </c>
      <c r="J3352" s="3"/>
      <c r="K3352" s="4"/>
      <c r="L3352" s="4"/>
      <c r="M3352" s="3"/>
      <c r="N3352" s="3"/>
      <c r="O3352" s="3"/>
      <c r="P3352" s="3"/>
      <c r="Q3352" s="4"/>
      <c r="R3352" s="4"/>
    </row>
    <row r="3353" spans="1:18" hidden="1">
      <c r="A3353" s="10" t="s">
        <v>5185</v>
      </c>
      <c r="B3353" s="10"/>
      <c r="C3353" s="4" t="s">
        <v>4996</v>
      </c>
      <c r="D3353" s="4" t="s">
        <v>84</v>
      </c>
      <c r="E3353" s="4" t="s">
        <v>637</v>
      </c>
      <c r="F3353" s="4">
        <v>26.07</v>
      </c>
      <c r="G3353" s="4">
        <v>1</v>
      </c>
      <c r="H3353" s="4" t="s">
        <v>147</v>
      </c>
      <c r="I3353" s="15">
        <v>631100</v>
      </c>
      <c r="J3353" s="3"/>
      <c r="K3353" s="4"/>
      <c r="L3353" s="4"/>
      <c r="M3353" s="3"/>
      <c r="N3353" s="3"/>
      <c r="O3353" s="3"/>
      <c r="P3353" s="3"/>
      <c r="Q3353" s="4"/>
      <c r="R3353" s="4"/>
    </row>
    <row r="3354" spans="1:18" hidden="1">
      <c r="A3354" s="10" t="s">
        <v>5186</v>
      </c>
      <c r="B3354" s="10"/>
      <c r="C3354" s="4" t="s">
        <v>4999</v>
      </c>
      <c r="D3354" s="4" t="s">
        <v>84</v>
      </c>
      <c r="E3354" s="4" t="s">
        <v>637</v>
      </c>
      <c r="F3354" s="4">
        <v>26.07</v>
      </c>
      <c r="G3354" s="4">
        <v>1</v>
      </c>
      <c r="H3354" s="4" t="s">
        <v>147</v>
      </c>
      <c r="I3354" s="15">
        <v>631100</v>
      </c>
      <c r="J3354" s="3"/>
      <c r="K3354" s="4"/>
      <c r="L3354" s="4"/>
      <c r="M3354" s="3"/>
      <c r="N3354" s="3"/>
      <c r="O3354" s="3"/>
      <c r="P3354" s="3"/>
      <c r="Q3354" s="4"/>
      <c r="R3354" s="4"/>
    </row>
    <row r="3355" spans="1:18" hidden="1">
      <c r="A3355" s="10" t="s">
        <v>5187</v>
      </c>
      <c r="B3355" s="10"/>
      <c r="C3355" s="4" t="s">
        <v>4999</v>
      </c>
      <c r="D3355" s="4" t="s">
        <v>84</v>
      </c>
      <c r="E3355" s="4" t="s">
        <v>637</v>
      </c>
      <c r="F3355" s="4">
        <v>26.07</v>
      </c>
      <c r="G3355" s="4">
        <v>1</v>
      </c>
      <c r="H3355" s="4" t="s">
        <v>147</v>
      </c>
      <c r="I3355" s="15">
        <v>631100</v>
      </c>
      <c r="J3355" s="3"/>
      <c r="K3355" s="4"/>
      <c r="L3355" s="4"/>
      <c r="M3355" s="3"/>
      <c r="N3355" s="3"/>
      <c r="O3355" s="3"/>
      <c r="P3355" s="3"/>
      <c r="Q3355" s="4"/>
      <c r="R3355" s="4"/>
    </row>
    <row r="3356" spans="1:18" hidden="1">
      <c r="A3356" s="10" t="s">
        <v>5188</v>
      </c>
      <c r="B3356" s="10"/>
      <c r="C3356" s="4" t="s">
        <v>5002</v>
      </c>
      <c r="D3356" s="4" t="s">
        <v>84</v>
      </c>
      <c r="E3356" s="4" t="s">
        <v>637</v>
      </c>
      <c r="F3356" s="4">
        <v>26.07</v>
      </c>
      <c r="G3356" s="4">
        <v>1</v>
      </c>
      <c r="H3356" s="4" t="s">
        <v>147</v>
      </c>
      <c r="I3356" s="15">
        <v>631100</v>
      </c>
      <c r="J3356" s="3"/>
      <c r="K3356" s="4"/>
      <c r="L3356" s="4"/>
      <c r="M3356" s="3"/>
      <c r="N3356" s="3"/>
      <c r="O3356" s="3"/>
      <c r="P3356" s="3"/>
      <c r="Q3356" s="4"/>
      <c r="R3356" s="4"/>
    </row>
    <row r="3357" spans="1:18" hidden="1">
      <c r="A3357" s="10" t="s">
        <v>5189</v>
      </c>
      <c r="B3357" s="10"/>
      <c r="C3357" s="4" t="s">
        <v>5002</v>
      </c>
      <c r="D3357" s="4" t="s">
        <v>84</v>
      </c>
      <c r="E3357" s="4" t="s">
        <v>637</v>
      </c>
      <c r="F3357" s="4">
        <v>26.07</v>
      </c>
      <c r="G3357" s="4">
        <v>1</v>
      </c>
      <c r="H3357" s="4" t="s">
        <v>147</v>
      </c>
      <c r="I3357" s="15">
        <v>631100</v>
      </c>
      <c r="J3357" s="3"/>
      <c r="K3357" s="4"/>
      <c r="L3357" s="4"/>
      <c r="M3357" s="3"/>
      <c r="N3357" s="3"/>
      <c r="O3357" s="3"/>
      <c r="P3357" s="3"/>
      <c r="Q3357" s="4"/>
      <c r="R3357" s="4"/>
    </row>
    <row r="3358" spans="1:18" hidden="1">
      <c r="A3358" s="10" t="s">
        <v>5190</v>
      </c>
      <c r="B3358" s="10"/>
      <c r="C3358" s="4" t="s">
        <v>5004</v>
      </c>
      <c r="D3358" s="4" t="s">
        <v>84</v>
      </c>
      <c r="E3358" s="4" t="s">
        <v>637</v>
      </c>
      <c r="F3358" s="4">
        <v>26.07</v>
      </c>
      <c r="G3358" s="4">
        <v>1</v>
      </c>
      <c r="H3358" s="4" t="s">
        <v>147</v>
      </c>
      <c r="I3358" s="15">
        <v>631100</v>
      </c>
      <c r="J3358" s="3"/>
      <c r="K3358" s="4"/>
      <c r="L3358" s="4"/>
      <c r="M3358" s="3"/>
      <c r="N3358" s="3"/>
      <c r="O3358" s="3"/>
      <c r="P3358" s="3"/>
      <c r="Q3358" s="4"/>
      <c r="R3358" s="4"/>
    </row>
    <row r="3359" spans="1:18" hidden="1">
      <c r="A3359" s="10" t="s">
        <v>5191</v>
      </c>
      <c r="B3359" s="10"/>
      <c r="C3359" s="4" t="s">
        <v>5004</v>
      </c>
      <c r="D3359" s="4" t="s">
        <v>84</v>
      </c>
      <c r="E3359" s="4" t="s">
        <v>637</v>
      </c>
      <c r="F3359" s="4">
        <v>26.07</v>
      </c>
      <c r="G3359" s="4">
        <v>1</v>
      </c>
      <c r="H3359" s="4" t="s">
        <v>147</v>
      </c>
      <c r="I3359" s="15">
        <v>631100</v>
      </c>
      <c r="J3359" s="3"/>
      <c r="K3359" s="4"/>
      <c r="L3359" s="4"/>
      <c r="M3359" s="3"/>
      <c r="N3359" s="3"/>
      <c r="O3359" s="3"/>
      <c r="P3359" s="3"/>
      <c r="Q3359" s="4"/>
      <c r="R3359" s="4"/>
    </row>
    <row r="3360" spans="1:18" hidden="1">
      <c r="A3360" s="10" t="s">
        <v>5192</v>
      </c>
      <c r="B3360" s="10"/>
      <c r="C3360" s="4" t="s">
        <v>5006</v>
      </c>
      <c r="D3360" s="4" t="s">
        <v>84</v>
      </c>
      <c r="E3360" s="4" t="s">
        <v>637</v>
      </c>
      <c r="F3360" s="4">
        <v>26.07</v>
      </c>
      <c r="G3360" s="4">
        <v>1</v>
      </c>
      <c r="H3360" s="4" t="s">
        <v>147</v>
      </c>
      <c r="I3360" s="15">
        <v>631100</v>
      </c>
      <c r="J3360" s="3"/>
      <c r="K3360" s="4"/>
      <c r="L3360" s="4"/>
      <c r="M3360" s="3"/>
      <c r="N3360" s="3"/>
      <c r="O3360" s="3"/>
      <c r="P3360" s="3"/>
      <c r="Q3360" s="4"/>
      <c r="R3360" s="4"/>
    </row>
    <row r="3361" spans="1:18" hidden="1">
      <c r="A3361" s="10" t="s">
        <v>5193</v>
      </c>
      <c r="B3361" s="10"/>
      <c r="C3361" s="4" t="s">
        <v>5006</v>
      </c>
      <c r="D3361" s="4" t="s">
        <v>84</v>
      </c>
      <c r="E3361" s="4" t="s">
        <v>637</v>
      </c>
      <c r="F3361" s="4">
        <v>26.07</v>
      </c>
      <c r="G3361" s="4">
        <v>1</v>
      </c>
      <c r="H3361" s="4" t="s">
        <v>147</v>
      </c>
      <c r="I3361" s="15">
        <v>631100</v>
      </c>
      <c r="J3361" s="3"/>
      <c r="K3361" s="4"/>
      <c r="L3361" s="4"/>
      <c r="M3361" s="3"/>
      <c r="N3361" s="3"/>
      <c r="O3361" s="3"/>
      <c r="P3361" s="3"/>
      <c r="Q3361" s="4"/>
      <c r="R3361" s="4"/>
    </row>
    <row r="3362" spans="1:18" hidden="1">
      <c r="A3362" s="10" t="s">
        <v>5194</v>
      </c>
      <c r="B3362" s="10"/>
      <c r="C3362" s="4" t="s">
        <v>5008</v>
      </c>
      <c r="D3362" s="4" t="s">
        <v>84</v>
      </c>
      <c r="E3362" s="4" t="s">
        <v>637</v>
      </c>
      <c r="F3362" s="4">
        <v>26.48</v>
      </c>
      <c r="G3362" s="4">
        <v>1</v>
      </c>
      <c r="H3362" s="4" t="s">
        <v>147</v>
      </c>
      <c r="I3362" s="15">
        <v>631100</v>
      </c>
      <c r="J3362" s="3"/>
      <c r="K3362" s="4"/>
      <c r="L3362" s="4"/>
      <c r="M3362" s="3"/>
      <c r="N3362" s="3"/>
      <c r="O3362" s="3"/>
      <c r="P3362" s="3"/>
      <c r="Q3362" s="4"/>
      <c r="R3362" s="4"/>
    </row>
    <row r="3363" spans="1:18" hidden="1">
      <c r="A3363" s="10" t="s">
        <v>5195</v>
      </c>
      <c r="B3363" s="10"/>
      <c r="C3363" s="4" t="s">
        <v>5008</v>
      </c>
      <c r="D3363" s="4" t="s">
        <v>84</v>
      </c>
      <c r="E3363" s="4" t="s">
        <v>637</v>
      </c>
      <c r="F3363" s="4">
        <v>26.85</v>
      </c>
      <c r="G3363" s="4">
        <v>1</v>
      </c>
      <c r="H3363" s="4" t="s">
        <v>147</v>
      </c>
      <c r="I3363" s="15">
        <v>631100</v>
      </c>
      <c r="J3363" s="3"/>
      <c r="K3363" s="4"/>
      <c r="L3363" s="4"/>
      <c r="M3363" s="3"/>
      <c r="N3363" s="3"/>
      <c r="O3363" s="3"/>
      <c r="P3363" s="3"/>
      <c r="Q3363" s="4"/>
      <c r="R3363" s="4"/>
    </row>
    <row r="3364" spans="1:18" hidden="1">
      <c r="A3364" s="10" t="s">
        <v>5196</v>
      </c>
      <c r="B3364" s="10"/>
      <c r="C3364" s="4" t="s">
        <v>5010</v>
      </c>
      <c r="D3364" s="4" t="s">
        <v>84</v>
      </c>
      <c r="E3364" s="4" t="s">
        <v>637</v>
      </c>
      <c r="F3364" s="4">
        <v>26.07</v>
      </c>
      <c r="G3364" s="4">
        <v>1</v>
      </c>
      <c r="H3364" s="4" t="s">
        <v>147</v>
      </c>
      <c r="I3364" s="15">
        <v>631100</v>
      </c>
      <c r="J3364" s="3"/>
      <c r="K3364" s="4"/>
      <c r="L3364" s="4"/>
      <c r="M3364" s="3"/>
      <c r="N3364" s="3"/>
      <c r="O3364" s="3"/>
      <c r="P3364" s="3"/>
      <c r="Q3364" s="4"/>
      <c r="R3364" s="4"/>
    </row>
    <row r="3365" spans="1:18" hidden="1">
      <c r="A3365" s="10" t="s">
        <v>5197</v>
      </c>
      <c r="B3365" s="10"/>
      <c r="C3365" s="4" t="s">
        <v>5010</v>
      </c>
      <c r="D3365" s="4" t="s">
        <v>84</v>
      </c>
      <c r="E3365" s="4" t="s">
        <v>637</v>
      </c>
      <c r="F3365" s="4">
        <v>26.07</v>
      </c>
      <c r="G3365" s="4">
        <v>1</v>
      </c>
      <c r="H3365" s="4" t="s">
        <v>147</v>
      </c>
      <c r="I3365" s="15">
        <v>631100</v>
      </c>
      <c r="J3365" s="3"/>
      <c r="K3365" s="4"/>
      <c r="L3365" s="4"/>
      <c r="M3365" s="3"/>
      <c r="N3365" s="3"/>
      <c r="O3365" s="3"/>
      <c r="P3365" s="3"/>
      <c r="Q3365" s="4"/>
      <c r="R3365" s="4"/>
    </row>
    <row r="3366" spans="1:18" hidden="1">
      <c r="A3366" s="10" t="s">
        <v>5198</v>
      </c>
      <c r="B3366" s="10"/>
      <c r="C3366" s="4" t="s">
        <v>5012</v>
      </c>
      <c r="D3366" s="4" t="s">
        <v>84</v>
      </c>
      <c r="E3366" s="4" t="s">
        <v>637</v>
      </c>
      <c r="F3366" s="4">
        <v>26.07</v>
      </c>
      <c r="G3366" s="4">
        <v>1</v>
      </c>
      <c r="H3366" s="4" t="s">
        <v>147</v>
      </c>
      <c r="I3366" s="15">
        <v>631100</v>
      </c>
      <c r="J3366" s="3"/>
      <c r="K3366" s="4"/>
      <c r="L3366" s="4"/>
      <c r="M3366" s="3"/>
      <c r="N3366" s="3"/>
      <c r="O3366" s="3"/>
      <c r="P3366" s="3"/>
      <c r="Q3366" s="4"/>
      <c r="R3366" s="4"/>
    </row>
    <row r="3367" spans="1:18" hidden="1">
      <c r="A3367" s="10" t="s">
        <v>5199</v>
      </c>
      <c r="B3367" s="10"/>
      <c r="C3367" s="4" t="s">
        <v>5012</v>
      </c>
      <c r="D3367" s="4" t="s">
        <v>84</v>
      </c>
      <c r="E3367" s="4" t="s">
        <v>637</v>
      </c>
      <c r="F3367" s="4">
        <v>26.07</v>
      </c>
      <c r="G3367" s="4">
        <v>1</v>
      </c>
      <c r="H3367" s="4" t="s">
        <v>147</v>
      </c>
      <c r="I3367" s="15">
        <v>631100</v>
      </c>
      <c r="J3367" s="3"/>
      <c r="K3367" s="4"/>
      <c r="L3367" s="4"/>
      <c r="M3367" s="3"/>
      <c r="N3367" s="3"/>
      <c r="O3367" s="3"/>
      <c r="P3367" s="3"/>
      <c r="Q3367" s="4"/>
      <c r="R3367" s="4"/>
    </row>
    <row r="3368" spans="1:18" hidden="1">
      <c r="A3368" s="10" t="s">
        <v>5200</v>
      </c>
      <c r="B3368" s="10"/>
      <c r="C3368" s="4" t="s">
        <v>5014</v>
      </c>
      <c r="D3368" s="4" t="s">
        <v>84</v>
      </c>
      <c r="E3368" s="4" t="s">
        <v>637</v>
      </c>
      <c r="F3368" s="4">
        <v>26.07</v>
      </c>
      <c r="G3368" s="4">
        <v>1</v>
      </c>
      <c r="H3368" s="4" t="s">
        <v>147</v>
      </c>
      <c r="I3368" s="15">
        <v>631100</v>
      </c>
      <c r="J3368" s="3"/>
      <c r="K3368" s="4"/>
      <c r="L3368" s="4"/>
      <c r="M3368" s="3"/>
      <c r="N3368" s="3"/>
      <c r="O3368" s="3"/>
      <c r="P3368" s="3"/>
      <c r="Q3368" s="4"/>
      <c r="R3368" s="4"/>
    </row>
    <row r="3369" spans="1:18" hidden="1">
      <c r="A3369" s="10" t="s">
        <v>5201</v>
      </c>
      <c r="B3369" s="10"/>
      <c r="C3369" s="4" t="s">
        <v>5014</v>
      </c>
      <c r="D3369" s="4" t="s">
        <v>84</v>
      </c>
      <c r="E3369" s="4" t="s">
        <v>637</v>
      </c>
      <c r="F3369" s="4">
        <v>26.07</v>
      </c>
      <c r="G3369" s="4">
        <v>1</v>
      </c>
      <c r="H3369" s="4" t="s">
        <v>147</v>
      </c>
      <c r="I3369" s="15">
        <v>631100</v>
      </c>
      <c r="J3369" s="3"/>
      <c r="K3369" s="4"/>
      <c r="L3369" s="4"/>
      <c r="M3369" s="3"/>
      <c r="N3369" s="3"/>
      <c r="O3369" s="3"/>
      <c r="P3369" s="3"/>
      <c r="Q3369" s="4"/>
      <c r="R3369" s="4"/>
    </row>
    <row r="3370" spans="1:18" hidden="1">
      <c r="A3370" s="10" t="s">
        <v>5202</v>
      </c>
      <c r="B3370" s="10"/>
      <c r="C3370" s="4" t="s">
        <v>5016</v>
      </c>
      <c r="D3370" s="4" t="s">
        <v>84</v>
      </c>
      <c r="E3370" s="4" t="s">
        <v>637</v>
      </c>
      <c r="F3370" s="4">
        <v>26.07</v>
      </c>
      <c r="G3370" s="4">
        <v>1</v>
      </c>
      <c r="H3370" s="4" t="s">
        <v>147</v>
      </c>
      <c r="I3370" s="15">
        <v>631100</v>
      </c>
      <c r="J3370" s="3"/>
      <c r="K3370" s="4"/>
      <c r="L3370" s="4"/>
      <c r="M3370" s="3"/>
      <c r="N3370" s="3"/>
      <c r="O3370" s="3"/>
      <c r="P3370" s="3"/>
      <c r="Q3370" s="4"/>
      <c r="R3370" s="4"/>
    </row>
    <row r="3371" spans="1:18" hidden="1">
      <c r="A3371" s="10" t="s">
        <v>5203</v>
      </c>
      <c r="B3371" s="10"/>
      <c r="C3371" s="4" t="s">
        <v>5018</v>
      </c>
      <c r="D3371" s="4" t="s">
        <v>84</v>
      </c>
      <c r="E3371" s="4" t="s">
        <v>637</v>
      </c>
      <c r="F3371" s="4">
        <v>26.07</v>
      </c>
      <c r="G3371" s="4">
        <v>1</v>
      </c>
      <c r="H3371" s="4" t="s">
        <v>147</v>
      </c>
      <c r="I3371" s="15">
        <v>631100</v>
      </c>
      <c r="J3371" s="3"/>
      <c r="K3371" s="4"/>
      <c r="L3371" s="4"/>
      <c r="M3371" s="3"/>
      <c r="N3371" s="3"/>
      <c r="O3371" s="3"/>
      <c r="P3371" s="3"/>
      <c r="Q3371" s="4"/>
      <c r="R3371" s="4"/>
    </row>
    <row r="3372" spans="1:18" hidden="1">
      <c r="A3372" s="10" t="s">
        <v>5204</v>
      </c>
      <c r="B3372" s="10"/>
      <c r="C3372" s="4" t="s">
        <v>5020</v>
      </c>
      <c r="D3372" s="4" t="s">
        <v>84</v>
      </c>
      <c r="E3372" s="4" t="s">
        <v>637</v>
      </c>
      <c r="F3372" s="4">
        <v>26.48</v>
      </c>
      <c r="G3372" s="4">
        <v>1</v>
      </c>
      <c r="H3372" s="4" t="s">
        <v>147</v>
      </c>
      <c r="I3372" s="15">
        <v>631100</v>
      </c>
      <c r="J3372" s="3"/>
      <c r="K3372" s="4"/>
      <c r="L3372" s="4"/>
      <c r="M3372" s="3"/>
      <c r="N3372" s="3"/>
      <c r="O3372" s="3"/>
      <c r="P3372" s="3"/>
      <c r="Q3372" s="4"/>
      <c r="R3372" s="4"/>
    </row>
    <row r="3373" spans="1:18" hidden="1">
      <c r="A3373" s="10" t="s">
        <v>5205</v>
      </c>
      <c r="B3373" s="10"/>
      <c r="C3373" s="4" t="s">
        <v>5020</v>
      </c>
      <c r="D3373" s="4" t="s">
        <v>84</v>
      </c>
      <c r="E3373" s="4" t="s">
        <v>637</v>
      </c>
      <c r="F3373" s="4">
        <v>26.85</v>
      </c>
      <c r="G3373" s="4">
        <v>1</v>
      </c>
      <c r="H3373" s="4" t="s">
        <v>147</v>
      </c>
      <c r="I3373" s="15">
        <v>631100</v>
      </c>
      <c r="J3373" s="3"/>
      <c r="K3373" s="4"/>
      <c r="L3373" s="4"/>
      <c r="M3373" s="3"/>
      <c r="N3373" s="3"/>
      <c r="O3373" s="3"/>
      <c r="P3373" s="3"/>
      <c r="Q3373" s="4"/>
      <c r="R3373" s="4"/>
    </row>
    <row r="3374" spans="1:18" hidden="1">
      <c r="A3374" s="10" t="s">
        <v>5206</v>
      </c>
      <c r="B3374" s="10"/>
      <c r="C3374" s="4" t="s">
        <v>5022</v>
      </c>
      <c r="D3374" s="4" t="s">
        <v>84</v>
      </c>
      <c r="E3374" s="4" t="s">
        <v>637</v>
      </c>
      <c r="F3374" s="4">
        <v>26.07</v>
      </c>
      <c r="G3374" s="4">
        <v>1</v>
      </c>
      <c r="H3374" s="4" t="s">
        <v>147</v>
      </c>
      <c r="I3374" s="15">
        <v>631100</v>
      </c>
      <c r="J3374" s="3"/>
      <c r="K3374" s="4"/>
      <c r="L3374" s="4"/>
      <c r="M3374" s="3"/>
      <c r="N3374" s="3"/>
      <c r="O3374" s="3"/>
      <c r="P3374" s="3"/>
      <c r="Q3374" s="4"/>
      <c r="R3374" s="4"/>
    </row>
    <row r="3375" spans="1:18" hidden="1">
      <c r="A3375" s="10" t="s">
        <v>5207</v>
      </c>
      <c r="B3375" s="10"/>
      <c r="C3375" s="4" t="s">
        <v>5022</v>
      </c>
      <c r="D3375" s="4" t="s">
        <v>84</v>
      </c>
      <c r="E3375" s="4" t="s">
        <v>637</v>
      </c>
      <c r="F3375" s="4">
        <v>26.07</v>
      </c>
      <c r="G3375" s="4">
        <v>1</v>
      </c>
      <c r="H3375" s="4" t="s">
        <v>147</v>
      </c>
      <c r="I3375" s="15">
        <v>631100</v>
      </c>
      <c r="J3375" s="3"/>
      <c r="K3375" s="4"/>
      <c r="L3375" s="4"/>
      <c r="M3375" s="3"/>
      <c r="N3375" s="3"/>
      <c r="O3375" s="3"/>
      <c r="P3375" s="3"/>
      <c r="Q3375" s="4"/>
      <c r="R3375" s="4"/>
    </row>
    <row r="3376" spans="1:18" hidden="1">
      <c r="A3376" s="10" t="s">
        <v>5208</v>
      </c>
      <c r="B3376" s="10"/>
      <c r="C3376" s="4" t="s">
        <v>5025</v>
      </c>
      <c r="D3376" s="4" t="s">
        <v>84</v>
      </c>
      <c r="E3376" s="4" t="s">
        <v>637</v>
      </c>
      <c r="F3376" s="4">
        <v>26.07</v>
      </c>
      <c r="G3376" s="4">
        <v>1</v>
      </c>
      <c r="H3376" s="4" t="s">
        <v>147</v>
      </c>
      <c r="I3376" s="15">
        <v>631100</v>
      </c>
      <c r="J3376" s="3"/>
      <c r="K3376" s="4"/>
      <c r="L3376" s="4"/>
      <c r="M3376" s="3"/>
      <c r="N3376" s="3"/>
      <c r="O3376" s="3"/>
      <c r="P3376" s="3"/>
      <c r="Q3376" s="4"/>
      <c r="R3376" s="4"/>
    </row>
    <row r="3377" spans="1:18" hidden="1">
      <c r="A3377" s="10" t="s">
        <v>5209</v>
      </c>
      <c r="B3377" s="10"/>
      <c r="C3377" s="4" t="s">
        <v>5025</v>
      </c>
      <c r="D3377" s="4" t="s">
        <v>84</v>
      </c>
      <c r="E3377" s="4" t="s">
        <v>637</v>
      </c>
      <c r="F3377" s="4">
        <v>26.07</v>
      </c>
      <c r="G3377" s="4">
        <v>1</v>
      </c>
      <c r="H3377" s="4" t="s">
        <v>147</v>
      </c>
      <c r="I3377" s="15">
        <v>631100</v>
      </c>
      <c r="J3377" s="3"/>
      <c r="K3377" s="4"/>
      <c r="L3377" s="4"/>
      <c r="M3377" s="3"/>
      <c r="N3377" s="3"/>
      <c r="O3377" s="3"/>
      <c r="P3377" s="3"/>
      <c r="Q3377" s="4"/>
      <c r="R3377" s="4"/>
    </row>
    <row r="3378" spans="1:18" hidden="1">
      <c r="A3378" s="10" t="s">
        <v>5210</v>
      </c>
      <c r="B3378" s="10"/>
      <c r="C3378" s="4" t="s">
        <v>5028</v>
      </c>
      <c r="D3378" s="4" t="s">
        <v>84</v>
      </c>
      <c r="E3378" s="4" t="s">
        <v>637</v>
      </c>
      <c r="F3378" s="4">
        <v>26.07</v>
      </c>
      <c r="G3378" s="4">
        <v>1</v>
      </c>
      <c r="H3378" s="4" t="s">
        <v>147</v>
      </c>
      <c r="I3378" s="15">
        <v>631100</v>
      </c>
      <c r="J3378" s="3"/>
      <c r="K3378" s="4"/>
      <c r="L3378" s="4"/>
      <c r="M3378" s="3"/>
      <c r="N3378" s="3"/>
      <c r="O3378" s="3"/>
      <c r="P3378" s="3"/>
      <c r="Q3378" s="4"/>
      <c r="R3378" s="4"/>
    </row>
    <row r="3379" spans="1:18" hidden="1">
      <c r="A3379" s="10" t="s">
        <v>5211</v>
      </c>
      <c r="B3379" s="10"/>
      <c r="C3379" s="4" t="s">
        <v>5028</v>
      </c>
      <c r="D3379" s="4" t="s">
        <v>84</v>
      </c>
      <c r="E3379" s="4" t="s">
        <v>637</v>
      </c>
      <c r="F3379" s="4">
        <v>26.07</v>
      </c>
      <c r="G3379" s="4">
        <v>1</v>
      </c>
      <c r="H3379" s="4" t="s">
        <v>147</v>
      </c>
      <c r="I3379" s="15">
        <v>631100</v>
      </c>
      <c r="J3379" s="3"/>
      <c r="K3379" s="4"/>
      <c r="L3379" s="4"/>
      <c r="M3379" s="3"/>
      <c r="N3379" s="3"/>
      <c r="O3379" s="3"/>
      <c r="P3379" s="3"/>
      <c r="Q3379" s="4"/>
      <c r="R3379" s="4"/>
    </row>
    <row r="3380" spans="1:18" hidden="1">
      <c r="A3380" s="10" t="s">
        <v>5212</v>
      </c>
      <c r="B3380" s="10"/>
      <c r="C3380" s="4" t="s">
        <v>5031</v>
      </c>
      <c r="D3380" s="4" t="s">
        <v>84</v>
      </c>
      <c r="E3380" s="4" t="s">
        <v>637</v>
      </c>
      <c r="F3380" s="4">
        <v>26.07</v>
      </c>
      <c r="G3380" s="4">
        <v>1</v>
      </c>
      <c r="H3380" s="4" t="s">
        <v>147</v>
      </c>
      <c r="I3380" s="15">
        <v>631100</v>
      </c>
      <c r="J3380" s="3"/>
      <c r="K3380" s="4"/>
      <c r="L3380" s="4"/>
      <c r="M3380" s="3"/>
      <c r="N3380" s="3"/>
      <c r="O3380" s="3"/>
      <c r="P3380" s="3"/>
      <c r="Q3380" s="4"/>
      <c r="R3380" s="4"/>
    </row>
    <row r="3381" spans="1:18" hidden="1">
      <c r="A3381" s="10" t="s">
        <v>5213</v>
      </c>
      <c r="B3381" s="10"/>
      <c r="C3381" s="4" t="s">
        <v>5031</v>
      </c>
      <c r="D3381" s="4" t="s">
        <v>84</v>
      </c>
      <c r="E3381" s="4" t="s">
        <v>637</v>
      </c>
      <c r="F3381" s="4">
        <v>26.07</v>
      </c>
      <c r="G3381" s="4">
        <v>1</v>
      </c>
      <c r="H3381" s="4" t="s">
        <v>147</v>
      </c>
      <c r="I3381" s="15">
        <v>631100</v>
      </c>
      <c r="J3381" s="3"/>
      <c r="K3381" s="4"/>
      <c r="L3381" s="4"/>
      <c r="M3381" s="3"/>
      <c r="N3381" s="3"/>
      <c r="O3381" s="3"/>
      <c r="P3381" s="3"/>
      <c r="Q3381" s="4"/>
      <c r="R3381" s="4"/>
    </row>
    <row r="3382" spans="1:18" hidden="1">
      <c r="A3382" s="10" t="s">
        <v>5214</v>
      </c>
      <c r="B3382" s="10"/>
      <c r="C3382" s="4" t="s">
        <v>5034</v>
      </c>
      <c r="D3382" s="4" t="s">
        <v>84</v>
      </c>
      <c r="E3382" s="4" t="s">
        <v>637</v>
      </c>
      <c r="F3382" s="4">
        <v>26.07</v>
      </c>
      <c r="G3382" s="4">
        <v>1</v>
      </c>
      <c r="H3382" s="4" t="s">
        <v>147</v>
      </c>
      <c r="I3382" s="15">
        <v>631100</v>
      </c>
      <c r="J3382" s="3"/>
      <c r="K3382" s="4"/>
      <c r="L3382" s="4"/>
      <c r="M3382" s="3"/>
      <c r="N3382" s="3"/>
      <c r="O3382" s="3"/>
      <c r="P3382" s="3"/>
      <c r="Q3382" s="4"/>
      <c r="R3382" s="4"/>
    </row>
    <row r="3383" spans="1:18" hidden="1">
      <c r="A3383" s="10" t="s">
        <v>5215</v>
      </c>
      <c r="B3383" s="10"/>
      <c r="C3383" s="4" t="s">
        <v>5034</v>
      </c>
      <c r="D3383" s="4" t="s">
        <v>84</v>
      </c>
      <c r="E3383" s="4" t="s">
        <v>637</v>
      </c>
      <c r="F3383" s="4">
        <v>26.07</v>
      </c>
      <c r="G3383" s="4">
        <v>1</v>
      </c>
      <c r="H3383" s="4" t="s">
        <v>147</v>
      </c>
      <c r="I3383" s="15">
        <v>631100</v>
      </c>
      <c r="J3383" s="3"/>
      <c r="K3383" s="4"/>
      <c r="L3383" s="4"/>
      <c r="M3383" s="3"/>
      <c r="N3383" s="3"/>
      <c r="O3383" s="3"/>
      <c r="P3383" s="3"/>
      <c r="Q3383" s="4"/>
      <c r="R3383" s="4"/>
    </row>
    <row r="3384" spans="1:18" hidden="1">
      <c r="A3384" s="10" t="s">
        <v>5216</v>
      </c>
      <c r="B3384" s="10"/>
      <c r="C3384" s="4" t="s">
        <v>5036</v>
      </c>
      <c r="D3384" s="4" t="s">
        <v>84</v>
      </c>
      <c r="E3384" s="4" t="s">
        <v>637</v>
      </c>
      <c r="F3384" s="4">
        <v>26.48</v>
      </c>
      <c r="G3384" s="4">
        <v>1</v>
      </c>
      <c r="H3384" s="4" t="s">
        <v>147</v>
      </c>
      <c r="I3384" s="15">
        <v>631100</v>
      </c>
      <c r="J3384" s="3"/>
      <c r="K3384" s="4"/>
      <c r="L3384" s="4"/>
      <c r="M3384" s="3"/>
      <c r="N3384" s="3"/>
      <c r="O3384" s="3"/>
      <c r="P3384" s="3"/>
      <c r="Q3384" s="4"/>
      <c r="R3384" s="4"/>
    </row>
    <row r="3385" spans="1:18" hidden="1">
      <c r="A3385" s="10" t="s">
        <v>5217</v>
      </c>
      <c r="B3385" s="10"/>
      <c r="C3385" s="4" t="s">
        <v>5036</v>
      </c>
      <c r="D3385" s="4" t="s">
        <v>84</v>
      </c>
      <c r="E3385" s="4" t="s">
        <v>637</v>
      </c>
      <c r="F3385" s="4">
        <v>26.85</v>
      </c>
      <c r="G3385" s="4">
        <v>1</v>
      </c>
      <c r="H3385" s="4" t="s">
        <v>147</v>
      </c>
      <c r="I3385" s="15">
        <v>631100</v>
      </c>
      <c r="J3385" s="3"/>
      <c r="K3385" s="4"/>
      <c r="L3385" s="4"/>
      <c r="M3385" s="3"/>
      <c r="N3385" s="3"/>
      <c r="O3385" s="3"/>
      <c r="P3385" s="3"/>
      <c r="Q3385" s="4"/>
      <c r="R3385" s="4"/>
    </row>
    <row r="3386" spans="1:18" hidden="1">
      <c r="A3386" s="10" t="s">
        <v>5218</v>
      </c>
      <c r="B3386" s="10"/>
      <c r="C3386" s="4" t="s">
        <v>5038</v>
      </c>
      <c r="D3386" s="4" t="s">
        <v>84</v>
      </c>
      <c r="E3386" s="4" t="s">
        <v>637</v>
      </c>
      <c r="F3386" s="4">
        <v>26.07</v>
      </c>
      <c r="G3386" s="4">
        <v>1</v>
      </c>
      <c r="H3386" s="4" t="s">
        <v>147</v>
      </c>
      <c r="I3386" s="15">
        <v>631100</v>
      </c>
      <c r="J3386" s="3"/>
      <c r="K3386" s="4"/>
      <c r="L3386" s="4"/>
      <c r="M3386" s="3"/>
      <c r="N3386" s="3"/>
      <c r="O3386" s="3"/>
      <c r="P3386" s="3"/>
      <c r="Q3386" s="4"/>
      <c r="R3386" s="4"/>
    </row>
    <row r="3387" spans="1:18" hidden="1">
      <c r="A3387" s="10" t="s">
        <v>5219</v>
      </c>
      <c r="B3387" s="10"/>
      <c r="C3387" s="4" t="s">
        <v>5038</v>
      </c>
      <c r="D3387" s="4" t="s">
        <v>84</v>
      </c>
      <c r="E3387" s="4" t="s">
        <v>637</v>
      </c>
      <c r="F3387" s="4">
        <v>26.07</v>
      </c>
      <c r="G3387" s="4">
        <v>1</v>
      </c>
      <c r="H3387" s="4" t="s">
        <v>147</v>
      </c>
      <c r="I3387" s="15">
        <v>631100</v>
      </c>
      <c r="J3387" s="3"/>
      <c r="K3387" s="4"/>
      <c r="L3387" s="4"/>
      <c r="M3387" s="3"/>
      <c r="N3387" s="3"/>
      <c r="O3387" s="3"/>
      <c r="P3387" s="3"/>
      <c r="Q3387" s="4"/>
      <c r="R3387" s="4"/>
    </row>
    <row r="3388" spans="1:18" hidden="1">
      <c r="A3388" s="10" t="s">
        <v>5220</v>
      </c>
      <c r="B3388" s="10"/>
      <c r="C3388" s="4" t="s">
        <v>5040</v>
      </c>
      <c r="D3388" s="4" t="s">
        <v>84</v>
      </c>
      <c r="E3388" s="4" t="s">
        <v>637</v>
      </c>
      <c r="F3388" s="4">
        <v>26.07</v>
      </c>
      <c r="G3388" s="4">
        <v>1</v>
      </c>
      <c r="H3388" s="4" t="s">
        <v>147</v>
      </c>
      <c r="I3388" s="15">
        <v>631100</v>
      </c>
      <c r="J3388" s="3"/>
      <c r="K3388" s="4"/>
      <c r="L3388" s="4"/>
      <c r="M3388" s="3"/>
      <c r="N3388" s="3"/>
      <c r="O3388" s="3"/>
      <c r="P3388" s="3"/>
      <c r="Q3388" s="4"/>
      <c r="R3388" s="4"/>
    </row>
    <row r="3389" spans="1:18" hidden="1">
      <c r="A3389" s="10" t="s">
        <v>5221</v>
      </c>
      <c r="B3389" s="10"/>
      <c r="C3389" s="4" t="s">
        <v>5040</v>
      </c>
      <c r="D3389" s="4" t="s">
        <v>84</v>
      </c>
      <c r="E3389" s="4" t="s">
        <v>637</v>
      </c>
      <c r="F3389" s="4">
        <v>26.07</v>
      </c>
      <c r="G3389" s="4">
        <v>1</v>
      </c>
      <c r="H3389" s="4" t="s">
        <v>147</v>
      </c>
      <c r="I3389" s="15">
        <v>631100</v>
      </c>
      <c r="J3389" s="3"/>
      <c r="K3389" s="4"/>
      <c r="L3389" s="4"/>
      <c r="M3389" s="3"/>
      <c r="N3389" s="3"/>
      <c r="O3389" s="3"/>
      <c r="P3389" s="3"/>
      <c r="Q3389" s="4"/>
      <c r="R3389" s="4"/>
    </row>
    <row r="3390" spans="1:18" hidden="1">
      <c r="A3390" s="10" t="s">
        <v>5222</v>
      </c>
      <c r="B3390" s="10"/>
      <c r="C3390" s="4" t="s">
        <v>5042</v>
      </c>
      <c r="D3390" s="4" t="s">
        <v>84</v>
      </c>
      <c r="E3390" s="4" t="s">
        <v>637</v>
      </c>
      <c r="F3390" s="4">
        <v>26.07</v>
      </c>
      <c r="G3390" s="4">
        <v>1</v>
      </c>
      <c r="H3390" s="4" t="s">
        <v>147</v>
      </c>
      <c r="I3390" s="15">
        <v>631100</v>
      </c>
      <c r="J3390" s="3"/>
      <c r="K3390" s="4"/>
      <c r="L3390" s="4"/>
      <c r="M3390" s="3"/>
      <c r="N3390" s="3"/>
      <c r="O3390" s="3"/>
      <c r="P3390" s="3"/>
      <c r="Q3390" s="4"/>
      <c r="R3390" s="4"/>
    </row>
    <row r="3391" spans="1:18" hidden="1">
      <c r="A3391" s="10" t="s">
        <v>5223</v>
      </c>
      <c r="B3391" s="10"/>
      <c r="C3391" s="4" t="s">
        <v>5042</v>
      </c>
      <c r="D3391" s="4" t="s">
        <v>84</v>
      </c>
      <c r="E3391" s="4" t="s">
        <v>637</v>
      </c>
      <c r="F3391" s="4">
        <v>26.07</v>
      </c>
      <c r="G3391" s="4">
        <v>1</v>
      </c>
      <c r="H3391" s="4" t="s">
        <v>147</v>
      </c>
      <c r="I3391" s="15">
        <v>631100</v>
      </c>
      <c r="J3391" s="3"/>
      <c r="K3391" s="4"/>
      <c r="L3391" s="4"/>
      <c r="M3391" s="3"/>
      <c r="N3391" s="3"/>
      <c r="O3391" s="3"/>
      <c r="P3391" s="3"/>
      <c r="Q3391" s="4"/>
      <c r="R3391" s="4"/>
    </row>
    <row r="3392" spans="1:18" hidden="1">
      <c r="A3392" s="10" t="s">
        <v>5224</v>
      </c>
      <c r="B3392" s="10"/>
      <c r="C3392" s="4" t="s">
        <v>5044</v>
      </c>
      <c r="D3392" s="4" t="s">
        <v>84</v>
      </c>
      <c r="E3392" s="4" t="s">
        <v>637</v>
      </c>
      <c r="F3392" s="4">
        <v>26.07</v>
      </c>
      <c r="G3392" s="4">
        <v>1</v>
      </c>
      <c r="H3392" s="4" t="s">
        <v>147</v>
      </c>
      <c r="I3392" s="15">
        <v>631100</v>
      </c>
      <c r="J3392" s="3"/>
      <c r="K3392" s="4"/>
      <c r="L3392" s="4"/>
      <c r="M3392" s="3"/>
      <c r="N3392" s="3"/>
      <c r="O3392" s="3"/>
      <c r="P3392" s="3"/>
      <c r="Q3392" s="4"/>
      <c r="R3392" s="4"/>
    </row>
    <row r="3393" spans="1:18" hidden="1">
      <c r="A3393" s="10" t="s">
        <v>5225</v>
      </c>
      <c r="B3393" s="10"/>
      <c r="C3393" s="4" t="s">
        <v>5044</v>
      </c>
      <c r="D3393" s="4" t="s">
        <v>84</v>
      </c>
      <c r="E3393" s="4" t="s">
        <v>637</v>
      </c>
      <c r="F3393" s="4">
        <v>26.07</v>
      </c>
      <c r="G3393" s="4">
        <v>1</v>
      </c>
      <c r="H3393" s="4" t="s">
        <v>147</v>
      </c>
      <c r="I3393" s="15">
        <v>631100</v>
      </c>
      <c r="J3393" s="3"/>
      <c r="K3393" s="4"/>
      <c r="L3393" s="4"/>
      <c r="M3393" s="3"/>
      <c r="N3393" s="3"/>
      <c r="O3393" s="3"/>
      <c r="P3393" s="3"/>
      <c r="Q3393" s="4"/>
      <c r="R3393" s="4"/>
    </row>
    <row r="3394" spans="1:18" hidden="1">
      <c r="A3394" s="10" t="s">
        <v>5226</v>
      </c>
      <c r="B3394" s="10"/>
      <c r="C3394" s="4" t="s">
        <v>5046</v>
      </c>
      <c r="D3394" s="4" t="s">
        <v>84</v>
      </c>
      <c r="E3394" s="4" t="s">
        <v>637</v>
      </c>
      <c r="F3394" s="4">
        <v>26.07</v>
      </c>
      <c r="G3394" s="4">
        <v>1</v>
      </c>
      <c r="H3394" s="4" t="s">
        <v>147</v>
      </c>
      <c r="I3394" s="15">
        <v>631100</v>
      </c>
      <c r="J3394" s="3"/>
      <c r="K3394" s="4"/>
      <c r="L3394" s="4"/>
      <c r="M3394" s="3"/>
      <c r="N3394" s="3"/>
      <c r="O3394" s="3"/>
      <c r="P3394" s="3"/>
      <c r="Q3394" s="4"/>
      <c r="R3394" s="4"/>
    </row>
    <row r="3395" spans="1:18" hidden="1">
      <c r="A3395" s="10" t="s">
        <v>5227</v>
      </c>
      <c r="B3395" s="10"/>
      <c r="C3395" s="4" t="s">
        <v>5046</v>
      </c>
      <c r="D3395" s="4" t="s">
        <v>84</v>
      </c>
      <c r="E3395" s="4" t="s">
        <v>637</v>
      </c>
      <c r="F3395" s="4">
        <v>26.07</v>
      </c>
      <c r="G3395" s="4">
        <v>1</v>
      </c>
      <c r="H3395" s="4" t="s">
        <v>147</v>
      </c>
      <c r="I3395" s="15">
        <v>631100</v>
      </c>
      <c r="J3395" s="3"/>
      <c r="K3395" s="4"/>
      <c r="L3395" s="4"/>
      <c r="M3395" s="3"/>
      <c r="N3395" s="3"/>
      <c r="O3395" s="3"/>
      <c r="P3395" s="3"/>
      <c r="Q3395" s="4"/>
      <c r="R3395" s="4"/>
    </row>
    <row r="3396" spans="1:18" hidden="1">
      <c r="A3396" s="10" t="s">
        <v>5228</v>
      </c>
      <c r="B3396" s="10"/>
      <c r="C3396" s="4" t="s">
        <v>5048</v>
      </c>
      <c r="D3396" s="4" t="s">
        <v>84</v>
      </c>
      <c r="E3396" s="4" t="s">
        <v>637</v>
      </c>
      <c r="F3396" s="4">
        <v>26.07</v>
      </c>
      <c r="G3396" s="4">
        <v>1</v>
      </c>
      <c r="H3396" s="4" t="s">
        <v>147</v>
      </c>
      <c r="I3396" s="15">
        <v>631100</v>
      </c>
      <c r="J3396" s="3"/>
      <c r="K3396" s="4"/>
      <c r="L3396" s="4"/>
      <c r="M3396" s="3"/>
      <c r="N3396" s="3"/>
      <c r="O3396" s="3"/>
      <c r="P3396" s="3"/>
      <c r="Q3396" s="4"/>
      <c r="R3396" s="4"/>
    </row>
    <row r="3397" spans="1:18" hidden="1">
      <c r="A3397" s="10" t="s">
        <v>5229</v>
      </c>
      <c r="B3397" s="10"/>
      <c r="C3397" s="4" t="s">
        <v>5050</v>
      </c>
      <c r="D3397" s="4" t="s">
        <v>84</v>
      </c>
      <c r="E3397" s="4" t="s">
        <v>637</v>
      </c>
      <c r="F3397" s="4">
        <v>26.07</v>
      </c>
      <c r="G3397" s="4">
        <v>1</v>
      </c>
      <c r="H3397" s="4" t="s">
        <v>147</v>
      </c>
      <c r="I3397" s="15">
        <v>631100</v>
      </c>
      <c r="J3397" s="3"/>
      <c r="K3397" s="4"/>
      <c r="L3397" s="4"/>
      <c r="M3397" s="3"/>
      <c r="N3397" s="3"/>
      <c r="O3397" s="3"/>
      <c r="P3397" s="3"/>
      <c r="Q3397" s="4"/>
      <c r="R3397" s="4"/>
    </row>
    <row r="3398" spans="1:18" hidden="1">
      <c r="A3398" s="10" t="s">
        <v>5230</v>
      </c>
      <c r="B3398" s="10"/>
      <c r="C3398" s="4" t="s">
        <v>5050</v>
      </c>
      <c r="D3398" s="4" t="s">
        <v>84</v>
      </c>
      <c r="E3398" s="4" t="s">
        <v>637</v>
      </c>
      <c r="F3398" s="4">
        <v>26.07</v>
      </c>
      <c r="G3398" s="4">
        <v>1</v>
      </c>
      <c r="H3398" s="4" t="s">
        <v>147</v>
      </c>
      <c r="I3398" s="15">
        <v>631100</v>
      </c>
      <c r="J3398" s="3"/>
      <c r="K3398" s="4"/>
      <c r="L3398" s="4"/>
      <c r="M3398" s="3"/>
      <c r="N3398" s="3"/>
      <c r="O3398" s="3"/>
      <c r="P3398" s="3"/>
      <c r="Q3398" s="4"/>
      <c r="R3398" s="4"/>
    </row>
    <row r="3399" spans="1:18" hidden="1">
      <c r="A3399" s="10" t="s">
        <v>5231</v>
      </c>
      <c r="B3399" s="10"/>
      <c r="C3399" s="4" t="s">
        <v>5052</v>
      </c>
      <c r="D3399" s="4" t="s">
        <v>84</v>
      </c>
      <c r="E3399" s="4" t="s">
        <v>637</v>
      </c>
      <c r="F3399" s="4">
        <v>26.48</v>
      </c>
      <c r="G3399" s="4">
        <v>1</v>
      </c>
      <c r="H3399" s="4" t="s">
        <v>147</v>
      </c>
      <c r="I3399" s="15">
        <v>631100</v>
      </c>
      <c r="J3399" s="3"/>
      <c r="K3399" s="4"/>
      <c r="L3399" s="4"/>
      <c r="M3399" s="3"/>
      <c r="N3399" s="3"/>
      <c r="O3399" s="3"/>
      <c r="P3399" s="3"/>
      <c r="Q3399" s="4"/>
      <c r="R3399" s="4"/>
    </row>
    <row r="3400" spans="1:18" hidden="1">
      <c r="A3400" s="10" t="s">
        <v>5232</v>
      </c>
      <c r="B3400" s="10"/>
      <c r="C3400" s="4" t="s">
        <v>5052</v>
      </c>
      <c r="D3400" s="4" t="s">
        <v>84</v>
      </c>
      <c r="E3400" s="4" t="s">
        <v>637</v>
      </c>
      <c r="F3400" s="4">
        <v>26.85</v>
      </c>
      <c r="G3400" s="4">
        <v>1</v>
      </c>
      <c r="H3400" s="4" t="s">
        <v>147</v>
      </c>
      <c r="I3400" s="15">
        <v>631100</v>
      </c>
      <c r="J3400" s="3"/>
      <c r="K3400" s="4"/>
      <c r="L3400" s="4"/>
      <c r="M3400" s="3"/>
      <c r="N3400" s="3"/>
      <c r="O3400" s="3"/>
      <c r="P3400" s="3"/>
      <c r="Q3400" s="4"/>
      <c r="R3400" s="4"/>
    </row>
    <row r="3401" spans="1:18" hidden="1">
      <c r="A3401" s="10" t="s">
        <v>5233</v>
      </c>
      <c r="B3401" s="10"/>
      <c r="C3401" s="4" t="s">
        <v>5054</v>
      </c>
      <c r="D3401" s="4" t="s">
        <v>84</v>
      </c>
      <c r="E3401" s="4" t="s">
        <v>637</v>
      </c>
      <c r="F3401" s="4">
        <v>26.07</v>
      </c>
      <c r="G3401" s="4">
        <v>1</v>
      </c>
      <c r="H3401" s="4" t="s">
        <v>147</v>
      </c>
      <c r="I3401" s="15">
        <v>631100</v>
      </c>
      <c r="J3401" s="3"/>
      <c r="K3401" s="4"/>
      <c r="L3401" s="4"/>
      <c r="M3401" s="3"/>
      <c r="N3401" s="3"/>
      <c r="O3401" s="3"/>
      <c r="P3401" s="3"/>
      <c r="Q3401" s="4"/>
      <c r="R3401" s="4"/>
    </row>
    <row r="3402" spans="1:18" hidden="1">
      <c r="A3402" s="10" t="s">
        <v>5234</v>
      </c>
      <c r="B3402" s="10"/>
      <c r="C3402" s="4" t="s">
        <v>5054</v>
      </c>
      <c r="D3402" s="4" t="s">
        <v>84</v>
      </c>
      <c r="E3402" s="4" t="s">
        <v>637</v>
      </c>
      <c r="F3402" s="4">
        <v>26.07</v>
      </c>
      <c r="G3402" s="4">
        <v>1</v>
      </c>
      <c r="H3402" s="4" t="s">
        <v>147</v>
      </c>
      <c r="I3402" s="15">
        <v>631100</v>
      </c>
      <c r="J3402" s="3"/>
      <c r="K3402" s="4"/>
      <c r="L3402" s="4"/>
      <c r="M3402" s="3"/>
      <c r="N3402" s="3"/>
      <c r="O3402" s="3"/>
      <c r="P3402" s="3"/>
      <c r="Q3402" s="4"/>
      <c r="R3402" s="4"/>
    </row>
    <row r="3403" spans="1:18" hidden="1">
      <c r="A3403" s="10" t="s">
        <v>5235</v>
      </c>
      <c r="B3403" s="10"/>
      <c r="C3403" s="4" t="s">
        <v>5056</v>
      </c>
      <c r="D3403" s="4" t="s">
        <v>84</v>
      </c>
      <c r="E3403" s="4" t="s">
        <v>637</v>
      </c>
      <c r="F3403" s="4">
        <v>26.48</v>
      </c>
      <c r="G3403" s="4">
        <v>1</v>
      </c>
      <c r="H3403" s="4" t="s">
        <v>147</v>
      </c>
      <c r="I3403" s="15">
        <v>631100</v>
      </c>
      <c r="J3403" s="3"/>
      <c r="K3403" s="4"/>
      <c r="L3403" s="4"/>
      <c r="M3403" s="3"/>
      <c r="N3403" s="3"/>
      <c r="O3403" s="3"/>
      <c r="P3403" s="3"/>
      <c r="Q3403" s="4"/>
      <c r="R3403" s="4"/>
    </row>
    <row r="3404" spans="1:18" hidden="1">
      <c r="A3404" s="10" t="s">
        <v>5236</v>
      </c>
      <c r="B3404" s="10"/>
      <c r="C3404" s="4" t="s">
        <v>5056</v>
      </c>
      <c r="D3404" s="4" t="s">
        <v>84</v>
      </c>
      <c r="E3404" s="4" t="s">
        <v>637</v>
      </c>
      <c r="F3404" s="4">
        <v>26.85</v>
      </c>
      <c r="G3404" s="4">
        <v>1</v>
      </c>
      <c r="H3404" s="4" t="s">
        <v>147</v>
      </c>
      <c r="I3404" s="15">
        <v>631100</v>
      </c>
      <c r="J3404" s="3"/>
      <c r="K3404" s="4"/>
      <c r="L3404" s="4"/>
      <c r="M3404" s="3"/>
      <c r="N3404" s="3"/>
      <c r="O3404" s="3"/>
      <c r="P3404" s="3"/>
      <c r="Q3404" s="4"/>
      <c r="R3404" s="4"/>
    </row>
    <row r="3405" spans="1:18" hidden="1">
      <c r="A3405" s="10" t="s">
        <v>5237</v>
      </c>
      <c r="B3405" s="10"/>
      <c r="C3405" s="4" t="s">
        <v>5058</v>
      </c>
      <c r="D3405" s="4" t="s">
        <v>84</v>
      </c>
      <c r="E3405" s="4" t="s">
        <v>637</v>
      </c>
      <c r="F3405" s="4">
        <v>26.07</v>
      </c>
      <c r="G3405" s="4">
        <v>1</v>
      </c>
      <c r="H3405" s="4" t="s">
        <v>147</v>
      </c>
      <c r="I3405" s="15">
        <v>631100</v>
      </c>
      <c r="J3405" s="3"/>
      <c r="K3405" s="4"/>
      <c r="L3405" s="4"/>
      <c r="M3405" s="3"/>
      <c r="N3405" s="3"/>
      <c r="O3405" s="3"/>
      <c r="P3405" s="3"/>
      <c r="Q3405" s="4"/>
      <c r="R3405" s="4"/>
    </row>
    <row r="3406" spans="1:18" hidden="1">
      <c r="A3406" s="10" t="s">
        <v>5238</v>
      </c>
      <c r="B3406" s="10"/>
      <c r="C3406" s="4" t="s">
        <v>5058</v>
      </c>
      <c r="D3406" s="4" t="s">
        <v>84</v>
      </c>
      <c r="E3406" s="4" t="s">
        <v>637</v>
      </c>
      <c r="F3406" s="4">
        <v>26.07</v>
      </c>
      <c r="G3406" s="4">
        <v>1</v>
      </c>
      <c r="H3406" s="4" t="s">
        <v>147</v>
      </c>
      <c r="I3406" s="15">
        <v>631100</v>
      </c>
      <c r="J3406" s="3"/>
      <c r="K3406" s="4"/>
      <c r="L3406" s="4"/>
      <c r="M3406" s="3"/>
      <c r="N3406" s="3"/>
      <c r="O3406" s="3"/>
      <c r="P3406" s="3"/>
      <c r="Q3406" s="4"/>
      <c r="R3406" s="4"/>
    </row>
    <row r="3407" spans="1:18" hidden="1">
      <c r="A3407" s="10" t="s">
        <v>5239</v>
      </c>
      <c r="B3407" s="10"/>
      <c r="C3407" s="4" t="s">
        <v>5060</v>
      </c>
      <c r="D3407" s="4" t="s">
        <v>84</v>
      </c>
      <c r="E3407" s="4" t="s">
        <v>637</v>
      </c>
      <c r="F3407" s="4">
        <v>26.07</v>
      </c>
      <c r="G3407" s="4">
        <v>1</v>
      </c>
      <c r="H3407" s="4" t="s">
        <v>147</v>
      </c>
      <c r="I3407" s="15">
        <v>631100</v>
      </c>
      <c r="J3407" s="3"/>
      <c r="K3407" s="4"/>
      <c r="L3407" s="4"/>
      <c r="M3407" s="3"/>
      <c r="N3407" s="3"/>
      <c r="O3407" s="3"/>
      <c r="P3407" s="3"/>
      <c r="Q3407" s="4"/>
      <c r="R3407" s="4"/>
    </row>
    <row r="3408" spans="1:18" hidden="1">
      <c r="A3408" s="10" t="s">
        <v>5240</v>
      </c>
      <c r="B3408" s="10"/>
      <c r="C3408" s="4" t="s">
        <v>5060</v>
      </c>
      <c r="D3408" s="4" t="s">
        <v>84</v>
      </c>
      <c r="E3408" s="4" t="s">
        <v>637</v>
      </c>
      <c r="F3408" s="4">
        <v>26.07</v>
      </c>
      <c r="G3408" s="4">
        <v>1</v>
      </c>
      <c r="H3408" s="4" t="s">
        <v>147</v>
      </c>
      <c r="I3408" s="15">
        <v>631100</v>
      </c>
      <c r="J3408" s="3"/>
      <c r="K3408" s="4"/>
      <c r="L3408" s="4"/>
      <c r="M3408" s="3"/>
      <c r="N3408" s="3"/>
      <c r="O3408" s="3"/>
      <c r="P3408" s="3"/>
      <c r="Q3408" s="4"/>
      <c r="R3408" s="4"/>
    </row>
    <row r="3409" spans="1:18" hidden="1">
      <c r="A3409" s="10" t="s">
        <v>5241</v>
      </c>
      <c r="B3409" s="10"/>
      <c r="C3409" s="4" t="s">
        <v>5063</v>
      </c>
      <c r="D3409" s="4" t="s">
        <v>84</v>
      </c>
      <c r="E3409" s="4" t="s">
        <v>637</v>
      </c>
      <c r="F3409" s="4">
        <v>26.07</v>
      </c>
      <c r="G3409" s="4">
        <v>1</v>
      </c>
      <c r="H3409" s="4" t="s">
        <v>147</v>
      </c>
      <c r="I3409" s="15">
        <v>631100</v>
      </c>
      <c r="J3409" s="3"/>
      <c r="K3409" s="4"/>
      <c r="L3409" s="4"/>
      <c r="M3409" s="3"/>
      <c r="N3409" s="3"/>
      <c r="O3409" s="3"/>
      <c r="P3409" s="3"/>
      <c r="Q3409" s="4"/>
      <c r="R3409" s="4"/>
    </row>
    <row r="3410" spans="1:18" hidden="1">
      <c r="A3410" s="10" t="s">
        <v>5242</v>
      </c>
      <c r="B3410" s="10"/>
      <c r="C3410" s="4" t="s">
        <v>5063</v>
      </c>
      <c r="D3410" s="4" t="s">
        <v>84</v>
      </c>
      <c r="E3410" s="4" t="s">
        <v>637</v>
      </c>
      <c r="F3410" s="4">
        <v>26.07</v>
      </c>
      <c r="G3410" s="4">
        <v>1</v>
      </c>
      <c r="H3410" s="4" t="s">
        <v>147</v>
      </c>
      <c r="I3410" s="15">
        <v>631100</v>
      </c>
      <c r="J3410" s="3"/>
      <c r="K3410" s="4"/>
      <c r="L3410" s="4"/>
      <c r="M3410" s="3"/>
      <c r="N3410" s="3"/>
      <c r="O3410" s="3"/>
      <c r="P3410" s="3"/>
      <c r="Q3410" s="4"/>
      <c r="R3410" s="4"/>
    </row>
    <row r="3411" spans="1:18" hidden="1">
      <c r="A3411" s="10" t="s">
        <v>5243</v>
      </c>
      <c r="B3411" s="10"/>
      <c r="C3411" s="4" t="s">
        <v>5066</v>
      </c>
      <c r="D3411" s="4" t="s">
        <v>84</v>
      </c>
      <c r="E3411" s="4" t="s">
        <v>637</v>
      </c>
      <c r="F3411" s="4">
        <v>26.07</v>
      </c>
      <c r="G3411" s="4">
        <v>1</v>
      </c>
      <c r="H3411" s="4" t="s">
        <v>147</v>
      </c>
      <c r="I3411" s="15">
        <v>631100</v>
      </c>
      <c r="J3411" s="3"/>
      <c r="K3411" s="4"/>
      <c r="L3411" s="4"/>
      <c r="M3411" s="3"/>
      <c r="N3411" s="3"/>
      <c r="O3411" s="3"/>
      <c r="P3411" s="3"/>
      <c r="Q3411" s="4"/>
      <c r="R3411" s="4"/>
    </row>
    <row r="3412" spans="1:18" hidden="1">
      <c r="A3412" s="10" t="s">
        <v>5244</v>
      </c>
      <c r="B3412" s="10"/>
      <c r="C3412" s="4" t="s">
        <v>5066</v>
      </c>
      <c r="D3412" s="4" t="s">
        <v>84</v>
      </c>
      <c r="E3412" s="4" t="s">
        <v>637</v>
      </c>
      <c r="F3412" s="4">
        <v>26.07</v>
      </c>
      <c r="G3412" s="4">
        <v>1</v>
      </c>
      <c r="H3412" s="4" t="s">
        <v>147</v>
      </c>
      <c r="I3412" s="15">
        <v>631100</v>
      </c>
      <c r="J3412" s="3"/>
      <c r="K3412" s="4"/>
      <c r="L3412" s="4"/>
      <c r="M3412" s="3"/>
      <c r="N3412" s="3"/>
      <c r="O3412" s="3"/>
      <c r="P3412" s="3"/>
      <c r="Q3412" s="4"/>
      <c r="R3412" s="4"/>
    </row>
    <row r="3413" spans="1:18" hidden="1">
      <c r="A3413" s="10" t="s">
        <v>5245</v>
      </c>
      <c r="B3413" s="10"/>
      <c r="C3413" s="4" t="s">
        <v>5068</v>
      </c>
      <c r="D3413" s="4" t="s">
        <v>84</v>
      </c>
      <c r="E3413" s="4" t="s">
        <v>637</v>
      </c>
      <c r="F3413" s="4">
        <v>26.07</v>
      </c>
      <c r="G3413" s="4">
        <v>1</v>
      </c>
      <c r="H3413" s="4" t="s">
        <v>147</v>
      </c>
      <c r="I3413" s="15">
        <v>631100</v>
      </c>
      <c r="J3413" s="3"/>
      <c r="K3413" s="4"/>
      <c r="L3413" s="4"/>
      <c r="M3413" s="3"/>
      <c r="N3413" s="3"/>
      <c r="O3413" s="3"/>
      <c r="P3413" s="3"/>
      <c r="Q3413" s="4"/>
      <c r="R3413" s="4"/>
    </row>
    <row r="3414" spans="1:18" hidden="1">
      <c r="A3414" s="10" t="s">
        <v>5246</v>
      </c>
      <c r="B3414" s="10"/>
      <c r="C3414" s="4" t="s">
        <v>5068</v>
      </c>
      <c r="D3414" s="4" t="s">
        <v>84</v>
      </c>
      <c r="E3414" s="4" t="s">
        <v>637</v>
      </c>
      <c r="F3414" s="4">
        <v>26.07</v>
      </c>
      <c r="G3414" s="4">
        <v>1</v>
      </c>
      <c r="H3414" s="4" t="s">
        <v>147</v>
      </c>
      <c r="I3414" s="15">
        <v>631100</v>
      </c>
      <c r="J3414" s="3"/>
      <c r="K3414" s="4"/>
      <c r="L3414" s="4"/>
      <c r="M3414" s="3"/>
      <c r="N3414" s="3"/>
      <c r="O3414" s="3"/>
      <c r="P3414" s="3"/>
      <c r="Q3414" s="4"/>
      <c r="R3414" s="4"/>
    </row>
    <row r="3415" spans="1:18" hidden="1">
      <c r="A3415" s="10" t="s">
        <v>5247</v>
      </c>
      <c r="B3415" s="10"/>
      <c r="C3415" s="4" t="s">
        <v>5070</v>
      </c>
      <c r="D3415" s="4" t="s">
        <v>84</v>
      </c>
      <c r="E3415" s="4" t="s">
        <v>637</v>
      </c>
      <c r="F3415" s="4">
        <v>26.07</v>
      </c>
      <c r="G3415" s="4">
        <v>1</v>
      </c>
      <c r="H3415" s="4" t="s">
        <v>147</v>
      </c>
      <c r="I3415" s="15">
        <v>631100</v>
      </c>
      <c r="J3415" s="3"/>
      <c r="K3415" s="4"/>
      <c r="L3415" s="4"/>
      <c r="M3415" s="3"/>
      <c r="N3415" s="3"/>
      <c r="O3415" s="3"/>
      <c r="P3415" s="3"/>
      <c r="Q3415" s="4"/>
      <c r="R3415" s="4"/>
    </row>
    <row r="3416" spans="1:18" hidden="1">
      <c r="A3416" s="10" t="s">
        <v>5248</v>
      </c>
      <c r="B3416" s="10"/>
      <c r="C3416" s="4" t="s">
        <v>5070</v>
      </c>
      <c r="D3416" s="4" t="s">
        <v>84</v>
      </c>
      <c r="E3416" s="4" t="s">
        <v>637</v>
      </c>
      <c r="F3416" s="4">
        <v>26.07</v>
      </c>
      <c r="G3416" s="4">
        <v>1</v>
      </c>
      <c r="H3416" s="4" t="s">
        <v>147</v>
      </c>
      <c r="I3416" s="15">
        <v>631100</v>
      </c>
      <c r="J3416" s="3"/>
      <c r="K3416" s="4"/>
      <c r="L3416" s="4"/>
      <c r="M3416" s="3"/>
      <c r="N3416" s="3"/>
      <c r="O3416" s="3"/>
      <c r="P3416" s="3"/>
      <c r="Q3416" s="4"/>
      <c r="R3416" s="4"/>
    </row>
    <row r="3417" spans="1:18" hidden="1">
      <c r="A3417" s="10" t="s">
        <v>5249</v>
      </c>
      <c r="B3417" s="10"/>
      <c r="C3417" s="4" t="s">
        <v>5072</v>
      </c>
      <c r="D3417" s="4" t="s">
        <v>75</v>
      </c>
      <c r="E3417" s="4" t="s">
        <v>637</v>
      </c>
      <c r="F3417" s="4">
        <v>25.56</v>
      </c>
      <c r="G3417" s="4">
        <v>1</v>
      </c>
      <c r="H3417" s="4" t="s">
        <v>147</v>
      </c>
      <c r="I3417" s="15">
        <v>686700</v>
      </c>
      <c r="J3417" s="3"/>
      <c r="K3417" s="4"/>
      <c r="L3417" s="4"/>
      <c r="M3417" s="3"/>
      <c r="N3417" s="3"/>
      <c r="O3417" s="3"/>
      <c r="P3417" s="3"/>
      <c r="Q3417" s="4"/>
      <c r="R3417" s="4"/>
    </row>
    <row r="3418" spans="1:18" hidden="1">
      <c r="A3418" s="10" t="s">
        <v>5250</v>
      </c>
      <c r="B3418" s="10"/>
      <c r="C3418" s="4" t="s">
        <v>5251</v>
      </c>
      <c r="D3418" s="4" t="s">
        <v>75</v>
      </c>
      <c r="E3418" s="4" t="s">
        <v>637</v>
      </c>
      <c r="F3418" s="4">
        <v>25.06</v>
      </c>
      <c r="G3418" s="4">
        <v>1</v>
      </c>
      <c r="H3418" s="4" t="s">
        <v>147</v>
      </c>
      <c r="I3418" s="15">
        <v>620500</v>
      </c>
      <c r="J3418" s="3"/>
      <c r="K3418" s="4"/>
      <c r="L3418" s="4"/>
      <c r="M3418" s="3"/>
      <c r="N3418" s="3"/>
      <c r="O3418" s="3"/>
      <c r="P3418" s="3"/>
      <c r="Q3418" s="4"/>
      <c r="R3418" s="4"/>
    </row>
    <row r="3419" spans="1:18" hidden="1">
      <c r="A3419" s="10" t="s">
        <v>5252</v>
      </c>
      <c r="B3419" s="10"/>
      <c r="C3419" s="4" t="s">
        <v>5076</v>
      </c>
      <c r="D3419" s="4" t="s">
        <v>75</v>
      </c>
      <c r="E3419" s="4" t="s">
        <v>637</v>
      </c>
      <c r="F3419" s="4">
        <v>23.56</v>
      </c>
      <c r="G3419" s="4">
        <v>1</v>
      </c>
      <c r="H3419" s="4" t="s">
        <v>147</v>
      </c>
      <c r="I3419" s="15">
        <v>567700</v>
      </c>
      <c r="J3419" s="3"/>
      <c r="K3419" s="4"/>
      <c r="L3419" s="4"/>
      <c r="M3419" s="3"/>
      <c r="N3419" s="3"/>
      <c r="O3419" s="3"/>
      <c r="P3419" s="3"/>
      <c r="Q3419" s="4"/>
      <c r="R3419" s="4"/>
    </row>
    <row r="3420" spans="1:18" hidden="1">
      <c r="A3420" s="10" t="s">
        <v>5253</v>
      </c>
      <c r="B3420" s="10"/>
      <c r="C3420" s="4" t="s">
        <v>5078</v>
      </c>
      <c r="D3420" s="4" t="s">
        <v>84</v>
      </c>
      <c r="E3420" s="4" t="s">
        <v>637</v>
      </c>
      <c r="F3420" s="4">
        <v>26.07</v>
      </c>
      <c r="G3420" s="4">
        <v>1</v>
      </c>
      <c r="H3420" s="4" t="s">
        <v>147</v>
      </c>
      <c r="I3420" s="15">
        <v>631100</v>
      </c>
      <c r="J3420" s="3"/>
      <c r="K3420" s="4"/>
      <c r="L3420" s="4"/>
      <c r="M3420" s="3"/>
      <c r="N3420" s="3"/>
      <c r="O3420" s="3"/>
      <c r="P3420" s="3"/>
      <c r="Q3420" s="4"/>
      <c r="R3420" s="4"/>
    </row>
    <row r="3421" spans="1:18" hidden="1">
      <c r="A3421" s="10" t="s">
        <v>5254</v>
      </c>
      <c r="B3421" s="10"/>
      <c r="C3421" s="4" t="s">
        <v>5078</v>
      </c>
      <c r="D3421" s="4" t="s">
        <v>84</v>
      </c>
      <c r="E3421" s="4" t="s">
        <v>637</v>
      </c>
      <c r="F3421" s="4">
        <v>26.07</v>
      </c>
      <c r="G3421" s="4">
        <v>1</v>
      </c>
      <c r="H3421" s="4" t="s">
        <v>147</v>
      </c>
      <c r="I3421" s="15">
        <v>631100</v>
      </c>
      <c r="J3421" s="3"/>
      <c r="K3421" s="4"/>
      <c r="L3421" s="4"/>
      <c r="M3421" s="3"/>
      <c r="N3421" s="3"/>
      <c r="O3421" s="3"/>
      <c r="P3421" s="3"/>
      <c r="Q3421" s="4"/>
      <c r="R3421" s="4"/>
    </row>
    <row r="3422" spans="1:18" hidden="1">
      <c r="A3422" s="10" t="s">
        <v>5255</v>
      </c>
      <c r="B3422" s="10"/>
      <c r="C3422" s="4" t="s">
        <v>5080</v>
      </c>
      <c r="D3422" s="4" t="s">
        <v>84</v>
      </c>
      <c r="E3422" s="4" t="s">
        <v>637</v>
      </c>
      <c r="F3422" s="4">
        <v>26.07</v>
      </c>
      <c r="G3422" s="4">
        <v>1</v>
      </c>
      <c r="H3422" s="4" t="s">
        <v>147</v>
      </c>
      <c r="I3422" s="15">
        <v>631100</v>
      </c>
      <c r="J3422" s="3"/>
      <c r="K3422" s="4"/>
      <c r="L3422" s="4"/>
      <c r="M3422" s="3"/>
      <c r="N3422" s="3"/>
      <c r="O3422" s="3"/>
      <c r="P3422" s="3"/>
      <c r="Q3422" s="4"/>
      <c r="R3422" s="4"/>
    </row>
    <row r="3423" spans="1:18" hidden="1">
      <c r="A3423" s="10" t="s">
        <v>5256</v>
      </c>
      <c r="B3423" s="10"/>
      <c r="C3423" s="4" t="s">
        <v>5080</v>
      </c>
      <c r="D3423" s="4" t="s">
        <v>84</v>
      </c>
      <c r="E3423" s="4" t="s">
        <v>637</v>
      </c>
      <c r="F3423" s="4">
        <v>26.07</v>
      </c>
      <c r="G3423" s="4">
        <v>1</v>
      </c>
      <c r="H3423" s="4" t="s">
        <v>147</v>
      </c>
      <c r="I3423" s="15">
        <v>631100</v>
      </c>
      <c r="J3423" s="3"/>
      <c r="K3423" s="4"/>
      <c r="L3423" s="4"/>
      <c r="M3423" s="3"/>
      <c r="N3423" s="3"/>
      <c r="O3423" s="3"/>
      <c r="P3423" s="3"/>
      <c r="Q3423" s="4"/>
      <c r="R3423" s="4"/>
    </row>
    <row r="3424" spans="1:18" hidden="1">
      <c r="A3424" s="10" t="s">
        <v>5257</v>
      </c>
      <c r="B3424" s="10"/>
      <c r="C3424" s="4" t="s">
        <v>5083</v>
      </c>
      <c r="D3424" s="4" t="s">
        <v>84</v>
      </c>
      <c r="E3424" s="4" t="s">
        <v>637</v>
      </c>
      <c r="F3424" s="4">
        <v>26.07</v>
      </c>
      <c r="G3424" s="4">
        <v>1</v>
      </c>
      <c r="H3424" s="4" t="s">
        <v>147</v>
      </c>
      <c r="I3424" s="15">
        <v>631100</v>
      </c>
      <c r="J3424" s="3"/>
      <c r="K3424" s="4"/>
      <c r="L3424" s="4"/>
      <c r="M3424" s="3"/>
      <c r="N3424" s="3"/>
      <c r="O3424" s="3"/>
      <c r="P3424" s="3"/>
      <c r="Q3424" s="4"/>
      <c r="R3424" s="4"/>
    </row>
    <row r="3425" spans="1:18" hidden="1">
      <c r="A3425" s="10" t="s">
        <v>5258</v>
      </c>
      <c r="B3425" s="10"/>
      <c r="C3425" s="4" t="s">
        <v>5083</v>
      </c>
      <c r="D3425" s="4" t="s">
        <v>84</v>
      </c>
      <c r="E3425" s="4" t="s">
        <v>637</v>
      </c>
      <c r="F3425" s="4">
        <v>26.07</v>
      </c>
      <c r="G3425" s="4">
        <v>1</v>
      </c>
      <c r="H3425" s="4" t="s">
        <v>147</v>
      </c>
      <c r="I3425" s="15">
        <v>631100</v>
      </c>
      <c r="J3425" s="3"/>
      <c r="K3425" s="4"/>
      <c r="L3425" s="4"/>
      <c r="M3425" s="3"/>
      <c r="N3425" s="3"/>
      <c r="O3425" s="3"/>
      <c r="P3425" s="3"/>
      <c r="Q3425" s="4"/>
      <c r="R3425" s="4"/>
    </row>
    <row r="3426" spans="1:18" hidden="1">
      <c r="A3426" s="10" t="s">
        <v>5259</v>
      </c>
      <c r="B3426" s="10"/>
      <c r="C3426" s="4" t="s">
        <v>5260</v>
      </c>
      <c r="D3426" s="4" t="s">
        <v>2770</v>
      </c>
      <c r="E3426" s="4" t="s">
        <v>5261</v>
      </c>
      <c r="F3426" s="4">
        <v>0.45</v>
      </c>
      <c r="G3426" s="4">
        <v>10</v>
      </c>
      <c r="H3426" s="4" t="s">
        <v>22</v>
      </c>
      <c r="I3426" s="15">
        <v>51000</v>
      </c>
      <c r="J3426" s="3"/>
      <c r="K3426" s="4"/>
      <c r="L3426" s="4"/>
      <c r="M3426" s="3"/>
      <c r="N3426" s="3"/>
      <c r="O3426" s="3"/>
      <c r="P3426" s="3"/>
      <c r="Q3426" s="4"/>
      <c r="R3426" s="4"/>
    </row>
    <row r="3427" spans="1:18" hidden="1">
      <c r="A3427" s="10" t="s">
        <v>5262</v>
      </c>
      <c r="B3427" s="10"/>
      <c r="C3427" s="4" t="s">
        <v>5263</v>
      </c>
      <c r="D3427" s="4" t="s">
        <v>2770</v>
      </c>
      <c r="E3427" s="4" t="s">
        <v>5261</v>
      </c>
      <c r="F3427" s="4">
        <v>0.45</v>
      </c>
      <c r="G3427" s="4">
        <v>10</v>
      </c>
      <c r="H3427" s="4" t="s">
        <v>22</v>
      </c>
      <c r="I3427" s="15">
        <v>42500</v>
      </c>
      <c r="J3427" s="3"/>
      <c r="K3427" s="4"/>
      <c r="L3427" s="4"/>
      <c r="M3427" s="3"/>
      <c r="N3427" s="3"/>
      <c r="O3427" s="3"/>
      <c r="P3427" s="3"/>
      <c r="Q3427" s="4"/>
      <c r="R3427" s="4"/>
    </row>
    <row r="3428" spans="1:18" hidden="1">
      <c r="A3428" s="10" t="s">
        <v>5264</v>
      </c>
      <c r="B3428" s="10"/>
      <c r="C3428" s="4" t="s">
        <v>5265</v>
      </c>
      <c r="D3428" s="4" t="s">
        <v>75</v>
      </c>
      <c r="E3428" s="4" t="s">
        <v>2847</v>
      </c>
      <c r="F3428" s="4">
        <v>0.94</v>
      </c>
      <c r="G3428" s="4">
        <v>24</v>
      </c>
      <c r="H3428" s="4" t="s">
        <v>22</v>
      </c>
      <c r="I3428" s="15">
        <v>43200</v>
      </c>
      <c r="J3428" s="3"/>
      <c r="K3428" s="4"/>
      <c r="L3428" s="4"/>
      <c r="M3428" s="3"/>
      <c r="N3428" s="3"/>
      <c r="O3428" s="3"/>
      <c r="P3428" s="3"/>
      <c r="Q3428" s="4"/>
      <c r="R3428" s="4"/>
    </row>
    <row r="3429" spans="1:18" hidden="1">
      <c r="A3429" s="10" t="s">
        <v>5266</v>
      </c>
      <c r="B3429" s="10"/>
      <c r="C3429" s="4" t="s">
        <v>5267</v>
      </c>
      <c r="D3429" s="4" t="s">
        <v>75</v>
      </c>
      <c r="E3429" s="4" t="s">
        <v>2847</v>
      </c>
      <c r="F3429" s="4">
        <v>0.89</v>
      </c>
      <c r="G3429" s="4">
        <v>24</v>
      </c>
      <c r="H3429" s="4" t="s">
        <v>22</v>
      </c>
      <c r="I3429" s="15">
        <v>40900</v>
      </c>
      <c r="J3429" s="3"/>
      <c r="K3429" s="4"/>
      <c r="L3429" s="4"/>
      <c r="M3429" s="3"/>
      <c r="N3429" s="3"/>
      <c r="O3429" s="3"/>
      <c r="P3429" s="3"/>
      <c r="Q3429" s="4"/>
      <c r="R3429" s="4"/>
    </row>
    <row r="3430" spans="1:18" hidden="1">
      <c r="A3430" s="10" t="s">
        <v>5268</v>
      </c>
      <c r="B3430" s="10"/>
      <c r="C3430" s="4" t="s">
        <v>5269</v>
      </c>
      <c r="D3430" s="4" t="s">
        <v>75</v>
      </c>
      <c r="E3430" s="4" t="s">
        <v>2847</v>
      </c>
      <c r="F3430" s="4">
        <v>0.8</v>
      </c>
      <c r="G3430" s="4">
        <v>24</v>
      </c>
      <c r="H3430" s="4" t="s">
        <v>22</v>
      </c>
      <c r="I3430" s="15">
        <v>38000</v>
      </c>
      <c r="J3430" s="3"/>
      <c r="K3430" s="4"/>
      <c r="L3430" s="4"/>
      <c r="M3430" s="3"/>
      <c r="N3430" s="3"/>
      <c r="O3430" s="3"/>
      <c r="P3430" s="3"/>
      <c r="Q3430" s="4"/>
      <c r="R3430" s="4"/>
    </row>
    <row r="3431" spans="1:18" hidden="1">
      <c r="A3431" s="10" t="s">
        <v>5270</v>
      </c>
      <c r="B3431" s="10"/>
      <c r="C3431" s="4" t="s">
        <v>5271</v>
      </c>
      <c r="D3431" s="4" t="s">
        <v>75</v>
      </c>
      <c r="E3431" s="4" t="s">
        <v>2847</v>
      </c>
      <c r="F3431" s="4">
        <v>0.82</v>
      </c>
      <c r="G3431" s="4">
        <v>24</v>
      </c>
      <c r="H3431" s="4" t="s">
        <v>22</v>
      </c>
      <c r="I3431" s="15">
        <v>43800</v>
      </c>
      <c r="J3431" s="3"/>
      <c r="K3431" s="4"/>
      <c r="L3431" s="4"/>
      <c r="M3431" s="3"/>
      <c r="N3431" s="3"/>
      <c r="O3431" s="3"/>
      <c r="P3431" s="3"/>
      <c r="Q3431" s="4"/>
      <c r="R3431" s="4"/>
    </row>
    <row r="3432" spans="1:18" hidden="1">
      <c r="A3432" s="10" t="s">
        <v>5272</v>
      </c>
      <c r="B3432" s="10"/>
      <c r="C3432" s="4" t="s">
        <v>5273</v>
      </c>
      <c r="D3432" s="4" t="s">
        <v>84</v>
      </c>
      <c r="E3432" s="4" t="s">
        <v>1959</v>
      </c>
      <c r="F3432" s="4">
        <v>3.25</v>
      </c>
      <c r="G3432" s="4">
        <v>8</v>
      </c>
      <c r="H3432" s="4" t="s">
        <v>22</v>
      </c>
      <c r="I3432" s="15">
        <v>161400</v>
      </c>
      <c r="J3432" s="3"/>
      <c r="K3432" s="4"/>
      <c r="L3432" s="4"/>
      <c r="M3432" s="3"/>
      <c r="N3432" s="3"/>
      <c r="O3432" s="3"/>
      <c r="P3432" s="3" t="s">
        <v>5274</v>
      </c>
      <c r="Q3432" s="4"/>
      <c r="R3432" s="4"/>
    </row>
    <row r="3433" spans="1:18" hidden="1">
      <c r="A3433" s="10" t="s">
        <v>5275</v>
      </c>
      <c r="B3433" s="10"/>
      <c r="C3433" s="4" t="s">
        <v>5273</v>
      </c>
      <c r="D3433" s="4" t="s">
        <v>84</v>
      </c>
      <c r="E3433" s="4" t="s">
        <v>4854</v>
      </c>
      <c r="F3433" s="4">
        <v>23.7</v>
      </c>
      <c r="G3433" s="4">
        <v>1</v>
      </c>
      <c r="H3433" s="4" t="s">
        <v>147</v>
      </c>
      <c r="I3433" s="15">
        <v>1174400</v>
      </c>
      <c r="J3433" s="3"/>
      <c r="K3433" s="4"/>
      <c r="L3433" s="4"/>
      <c r="M3433" s="3"/>
      <c r="N3433" s="3"/>
      <c r="O3433" s="3"/>
      <c r="P3433" s="3"/>
      <c r="Q3433" s="4"/>
      <c r="R3433" s="4"/>
    </row>
    <row r="3434" spans="1:18" hidden="1">
      <c r="A3434" s="10" t="s">
        <v>5276</v>
      </c>
      <c r="B3434" s="10"/>
      <c r="C3434" s="4" t="s">
        <v>5277</v>
      </c>
      <c r="D3434" s="4" t="s">
        <v>2811</v>
      </c>
      <c r="E3434" s="4" t="s">
        <v>770</v>
      </c>
      <c r="F3434" s="4">
        <v>1.5660000000000001</v>
      </c>
      <c r="G3434" s="4">
        <v>3</v>
      </c>
      <c r="H3434" s="4" t="s">
        <v>22</v>
      </c>
      <c r="I3434" s="15">
        <v>135000</v>
      </c>
      <c r="J3434" s="3"/>
      <c r="K3434" s="4"/>
      <c r="L3434" s="4"/>
      <c r="M3434" s="3"/>
      <c r="N3434" s="3"/>
      <c r="O3434" s="3"/>
      <c r="P3434" s="3"/>
      <c r="Q3434" s="4"/>
      <c r="R3434" s="4"/>
    </row>
    <row r="3435" spans="1:18" hidden="1">
      <c r="A3435" s="10" t="s">
        <v>5278</v>
      </c>
      <c r="B3435" s="10"/>
      <c r="C3435" s="4" t="s">
        <v>5279</v>
      </c>
      <c r="D3435" s="4" t="s">
        <v>2811</v>
      </c>
      <c r="E3435" s="4" t="s">
        <v>770</v>
      </c>
      <c r="F3435" s="4">
        <v>1.5329999999999999</v>
      </c>
      <c r="G3435" s="4">
        <v>3</v>
      </c>
      <c r="H3435" s="4" t="s">
        <v>22</v>
      </c>
      <c r="I3435" s="15">
        <v>172500</v>
      </c>
      <c r="J3435" s="3"/>
      <c r="K3435" s="4"/>
      <c r="L3435" s="4"/>
      <c r="M3435" s="3"/>
      <c r="N3435" s="3"/>
      <c r="O3435" s="3"/>
      <c r="P3435" s="3"/>
      <c r="Q3435" s="4"/>
      <c r="R3435" s="4"/>
    </row>
    <row r="3436" spans="1:18" hidden="1">
      <c r="A3436" s="10" t="s">
        <v>5280</v>
      </c>
      <c r="B3436" s="10"/>
      <c r="C3436" s="4" t="s">
        <v>5281</v>
      </c>
      <c r="D3436" s="4" t="s">
        <v>2811</v>
      </c>
      <c r="E3436" s="4" t="s">
        <v>770</v>
      </c>
      <c r="F3436" s="4">
        <v>1.3660000000000001</v>
      </c>
      <c r="G3436" s="4">
        <v>3</v>
      </c>
      <c r="H3436" s="4" t="s">
        <v>22</v>
      </c>
      <c r="I3436" s="15">
        <v>232500</v>
      </c>
      <c r="J3436" s="3"/>
      <c r="K3436" s="4"/>
      <c r="L3436" s="4"/>
      <c r="M3436" s="3"/>
      <c r="N3436" s="3"/>
      <c r="O3436" s="3"/>
      <c r="P3436" s="3"/>
      <c r="Q3436" s="4"/>
      <c r="R3436" s="4"/>
    </row>
    <row r="3437" spans="1:18" hidden="1">
      <c r="A3437" s="10" t="s">
        <v>5282</v>
      </c>
      <c r="B3437" s="10"/>
      <c r="C3437" s="4" t="s">
        <v>5283</v>
      </c>
      <c r="D3437" s="4" t="s">
        <v>2811</v>
      </c>
      <c r="E3437" s="4" t="s">
        <v>770</v>
      </c>
      <c r="F3437" s="4">
        <v>1.5</v>
      </c>
      <c r="G3437" s="4">
        <v>3</v>
      </c>
      <c r="H3437" s="4" t="s">
        <v>22</v>
      </c>
      <c r="I3437" s="15">
        <v>490000</v>
      </c>
      <c r="J3437" s="3"/>
      <c r="K3437" s="4"/>
      <c r="L3437" s="4"/>
      <c r="M3437" s="3"/>
      <c r="N3437" s="3"/>
      <c r="O3437" s="3"/>
      <c r="P3437" s="3"/>
      <c r="Q3437" s="4"/>
      <c r="R3437" s="4"/>
    </row>
    <row r="3438" spans="1:18" hidden="1">
      <c r="A3438" s="10" t="s">
        <v>5284</v>
      </c>
      <c r="B3438" s="10"/>
      <c r="C3438" s="4" t="s">
        <v>5285</v>
      </c>
      <c r="D3438" s="4" t="s">
        <v>84</v>
      </c>
      <c r="E3438" s="4" t="s">
        <v>4098</v>
      </c>
      <c r="F3438" s="4">
        <v>3.7</v>
      </c>
      <c r="G3438" s="4">
        <v>8</v>
      </c>
      <c r="H3438" s="4" t="s">
        <v>22</v>
      </c>
      <c r="I3438" s="15">
        <v>135300</v>
      </c>
      <c r="J3438" s="3"/>
      <c r="K3438" s="4"/>
      <c r="L3438" s="4"/>
      <c r="M3438" s="3"/>
      <c r="N3438" s="3"/>
      <c r="O3438" s="3"/>
      <c r="P3438" s="3"/>
      <c r="Q3438" s="4"/>
      <c r="R3438" s="4"/>
    </row>
    <row r="3439" spans="1:18" hidden="1">
      <c r="A3439" s="10" t="s">
        <v>5286</v>
      </c>
      <c r="B3439" s="10"/>
      <c r="C3439" s="4" t="s">
        <v>5287</v>
      </c>
      <c r="D3439" s="4" t="s">
        <v>84</v>
      </c>
      <c r="E3439" s="4" t="s">
        <v>1959</v>
      </c>
      <c r="F3439" s="4">
        <v>3.43</v>
      </c>
      <c r="G3439" s="4">
        <v>8</v>
      </c>
      <c r="H3439" s="4" t="s">
        <v>22</v>
      </c>
      <c r="I3439" s="15">
        <v>144500</v>
      </c>
      <c r="J3439" s="3"/>
      <c r="K3439" s="4"/>
      <c r="L3439" s="4"/>
      <c r="M3439" s="3"/>
      <c r="N3439" s="3"/>
      <c r="O3439" s="3"/>
      <c r="P3439" s="3"/>
      <c r="Q3439" s="4"/>
      <c r="R3439" s="4"/>
    </row>
    <row r="3440" spans="1:18" hidden="1">
      <c r="A3440" s="10" t="s">
        <v>5288</v>
      </c>
      <c r="B3440" s="10"/>
      <c r="C3440" s="4" t="s">
        <v>5287</v>
      </c>
      <c r="D3440" s="4" t="s">
        <v>84</v>
      </c>
      <c r="E3440" s="4" t="s">
        <v>4854</v>
      </c>
      <c r="F3440" s="4">
        <v>26.86</v>
      </c>
      <c r="G3440" s="4">
        <v>1</v>
      </c>
      <c r="H3440" s="4" t="s">
        <v>147</v>
      </c>
      <c r="I3440" s="15">
        <v>1093800</v>
      </c>
      <c r="J3440" s="3"/>
      <c r="K3440" s="4"/>
      <c r="L3440" s="4"/>
      <c r="M3440" s="3"/>
      <c r="N3440" s="3"/>
      <c r="O3440" s="3"/>
      <c r="P3440" s="3"/>
      <c r="Q3440" s="4"/>
      <c r="R3440" s="4"/>
    </row>
    <row r="3441" spans="1:18" hidden="1">
      <c r="A3441" s="10" t="s">
        <v>5289</v>
      </c>
      <c r="B3441" s="10"/>
      <c r="C3441" s="4" t="s">
        <v>5290</v>
      </c>
      <c r="D3441" s="4" t="s">
        <v>84</v>
      </c>
      <c r="E3441" s="4" t="s">
        <v>2847</v>
      </c>
      <c r="F3441" s="4">
        <v>0.89200000000000002</v>
      </c>
      <c r="G3441" s="4">
        <v>24</v>
      </c>
      <c r="H3441" s="4" t="s">
        <v>22</v>
      </c>
      <c r="I3441" s="15">
        <v>63600</v>
      </c>
      <c r="J3441" s="3">
        <v>71100</v>
      </c>
      <c r="K3441" s="15">
        <v>63600</v>
      </c>
      <c r="L3441" s="3">
        <v>71100</v>
      </c>
      <c r="M3441" s="3"/>
      <c r="N3441" s="3"/>
      <c r="O3441" s="3"/>
      <c r="P3441" s="3"/>
      <c r="Q3441" s="4"/>
      <c r="R3441" s="4"/>
    </row>
    <row r="3442" spans="1:18" hidden="1">
      <c r="A3442" s="10" t="s">
        <v>5291</v>
      </c>
      <c r="B3442" s="10"/>
      <c r="C3442" s="4" t="s">
        <v>5292</v>
      </c>
      <c r="D3442" s="4" t="s">
        <v>84</v>
      </c>
      <c r="E3442" s="4" t="s">
        <v>2847</v>
      </c>
      <c r="F3442" s="4">
        <v>0.93100000000000005</v>
      </c>
      <c r="G3442" s="4">
        <v>24</v>
      </c>
      <c r="H3442" s="4" t="s">
        <v>22</v>
      </c>
      <c r="I3442" s="15">
        <v>63600</v>
      </c>
      <c r="J3442" s="3">
        <v>71100</v>
      </c>
      <c r="K3442" s="15">
        <v>63600</v>
      </c>
      <c r="L3442" s="3">
        <v>71100</v>
      </c>
      <c r="M3442" s="3"/>
      <c r="N3442" s="3"/>
      <c r="O3442" s="3"/>
      <c r="P3442" s="3"/>
      <c r="Q3442" s="4"/>
      <c r="R3442" s="4"/>
    </row>
    <row r="3443" spans="1:18" hidden="1">
      <c r="A3443" s="10" t="s">
        <v>5293</v>
      </c>
      <c r="B3443" s="10"/>
      <c r="C3443" s="4" t="s">
        <v>5294</v>
      </c>
      <c r="D3443" s="4" t="s">
        <v>84</v>
      </c>
      <c r="E3443" s="4" t="s">
        <v>2847</v>
      </c>
      <c r="F3443" s="4">
        <v>0.89500000000000002</v>
      </c>
      <c r="G3443" s="4">
        <v>24</v>
      </c>
      <c r="H3443" s="4" t="s">
        <v>22</v>
      </c>
      <c r="I3443" s="15">
        <v>63600</v>
      </c>
      <c r="J3443" s="3">
        <v>71100</v>
      </c>
      <c r="K3443" s="15">
        <v>63600</v>
      </c>
      <c r="L3443" s="3">
        <v>71100</v>
      </c>
      <c r="M3443" s="3"/>
      <c r="N3443" s="3"/>
      <c r="O3443" s="3"/>
      <c r="P3443" s="3"/>
      <c r="Q3443" s="4"/>
      <c r="R3443" s="4"/>
    </row>
    <row r="3444" spans="1:18" hidden="1">
      <c r="A3444" s="10" t="s">
        <v>5295</v>
      </c>
      <c r="B3444" s="10"/>
      <c r="C3444" s="4" t="s">
        <v>5296</v>
      </c>
      <c r="D3444" s="4" t="s">
        <v>84</v>
      </c>
      <c r="E3444" s="4" t="s">
        <v>2847</v>
      </c>
      <c r="F3444" s="4">
        <v>0.879</v>
      </c>
      <c r="G3444" s="4">
        <v>24</v>
      </c>
      <c r="H3444" s="4" t="s">
        <v>22</v>
      </c>
      <c r="I3444" s="15">
        <v>63600</v>
      </c>
      <c r="J3444" s="3">
        <v>71100</v>
      </c>
      <c r="K3444" s="15">
        <v>63600</v>
      </c>
      <c r="L3444" s="3">
        <v>71100</v>
      </c>
      <c r="M3444" s="3"/>
      <c r="N3444" s="3"/>
      <c r="O3444" s="3"/>
      <c r="P3444" s="3"/>
      <c r="Q3444" s="4"/>
      <c r="R3444" s="4"/>
    </row>
    <row r="3445" spans="1:18" hidden="1">
      <c r="A3445" s="10" t="s">
        <v>5297</v>
      </c>
      <c r="B3445" s="10"/>
      <c r="C3445" s="4" t="s">
        <v>5298</v>
      </c>
      <c r="D3445" s="4" t="s">
        <v>84</v>
      </c>
      <c r="E3445" s="4" t="s">
        <v>2847</v>
      </c>
      <c r="F3445" s="4">
        <v>0.9</v>
      </c>
      <c r="G3445" s="4">
        <v>24</v>
      </c>
      <c r="H3445" s="4" t="s">
        <v>22</v>
      </c>
      <c r="I3445" s="15">
        <v>63600</v>
      </c>
      <c r="J3445" s="3">
        <v>71100</v>
      </c>
      <c r="K3445" s="15">
        <v>63600</v>
      </c>
      <c r="L3445" s="3">
        <v>71100</v>
      </c>
      <c r="M3445" s="3"/>
      <c r="N3445" s="3"/>
      <c r="O3445" s="3"/>
      <c r="P3445" s="3"/>
      <c r="Q3445" s="4"/>
      <c r="R3445" s="4"/>
    </row>
    <row r="3446" spans="1:18" hidden="1">
      <c r="A3446" s="10" t="s">
        <v>5299</v>
      </c>
      <c r="B3446" s="10"/>
      <c r="C3446" s="4" t="s">
        <v>5300</v>
      </c>
      <c r="D3446" s="4" t="s">
        <v>84</v>
      </c>
      <c r="E3446" s="4" t="s">
        <v>2847</v>
      </c>
      <c r="F3446" s="4">
        <v>0.90300000000000002</v>
      </c>
      <c r="G3446" s="4">
        <v>24</v>
      </c>
      <c r="H3446" s="4" t="s">
        <v>22</v>
      </c>
      <c r="I3446" s="15">
        <v>63600</v>
      </c>
      <c r="J3446" s="3">
        <v>71100</v>
      </c>
      <c r="K3446" s="15">
        <v>63600</v>
      </c>
      <c r="L3446" s="3">
        <v>71100</v>
      </c>
      <c r="M3446" s="3"/>
      <c r="N3446" s="3"/>
      <c r="O3446" s="3"/>
      <c r="P3446" s="3"/>
      <c r="Q3446" s="4"/>
      <c r="R3446" s="4"/>
    </row>
    <row r="3447" spans="1:18" hidden="1">
      <c r="A3447" s="10" t="s">
        <v>5301</v>
      </c>
      <c r="B3447" s="10"/>
      <c r="C3447" s="4" t="s">
        <v>5302</v>
      </c>
      <c r="D3447" s="4" t="s">
        <v>84</v>
      </c>
      <c r="E3447" s="4" t="s">
        <v>2847</v>
      </c>
      <c r="F3447" s="4">
        <v>0.86799999999999999</v>
      </c>
      <c r="G3447" s="4">
        <v>24</v>
      </c>
      <c r="H3447" s="4" t="s">
        <v>22</v>
      </c>
      <c r="I3447" s="15">
        <v>63600</v>
      </c>
      <c r="J3447" s="3">
        <v>71100</v>
      </c>
      <c r="K3447" s="15">
        <v>63600</v>
      </c>
      <c r="L3447" s="3">
        <v>71100</v>
      </c>
      <c r="M3447" s="3"/>
      <c r="N3447" s="3"/>
      <c r="O3447" s="3"/>
      <c r="P3447" s="3"/>
      <c r="Q3447" s="4"/>
      <c r="R3447" s="4"/>
    </row>
    <row r="3448" spans="1:18" hidden="1">
      <c r="A3448" s="10" t="s">
        <v>5303</v>
      </c>
      <c r="B3448" s="10"/>
      <c r="C3448" s="4" t="s">
        <v>5304</v>
      </c>
      <c r="D3448" s="4" t="s">
        <v>84</v>
      </c>
      <c r="E3448" s="4" t="s">
        <v>2847</v>
      </c>
      <c r="F3448" s="4">
        <v>0.97199999999999998</v>
      </c>
      <c r="G3448" s="4">
        <v>24</v>
      </c>
      <c r="H3448" s="4" t="s">
        <v>22</v>
      </c>
      <c r="I3448" s="15">
        <v>63600</v>
      </c>
      <c r="J3448" s="3">
        <v>71100</v>
      </c>
      <c r="K3448" s="15">
        <v>63600</v>
      </c>
      <c r="L3448" s="3">
        <v>71100</v>
      </c>
      <c r="M3448" s="3"/>
      <c r="N3448" s="3"/>
      <c r="O3448" s="3"/>
      <c r="P3448" s="3"/>
      <c r="Q3448" s="4"/>
      <c r="R3448" s="4"/>
    </row>
    <row r="3449" spans="1:18" hidden="1">
      <c r="A3449" s="10" t="s">
        <v>5305</v>
      </c>
      <c r="B3449" s="10"/>
      <c r="C3449" s="4" t="s">
        <v>5306</v>
      </c>
      <c r="D3449" s="4" t="s">
        <v>84</v>
      </c>
      <c r="E3449" s="4" t="s">
        <v>2847</v>
      </c>
      <c r="F3449" s="4">
        <v>0.84799999999999998</v>
      </c>
      <c r="G3449" s="4">
        <v>24</v>
      </c>
      <c r="H3449" s="4" t="s">
        <v>22</v>
      </c>
      <c r="I3449" s="15">
        <v>63600</v>
      </c>
      <c r="J3449" s="3">
        <v>71100</v>
      </c>
      <c r="K3449" s="15">
        <v>63600</v>
      </c>
      <c r="L3449" s="3">
        <v>71100</v>
      </c>
      <c r="M3449" s="3"/>
      <c r="N3449" s="3"/>
      <c r="O3449" s="3"/>
      <c r="P3449" s="3"/>
      <c r="Q3449" s="4"/>
      <c r="R3449" s="4"/>
    </row>
    <row r="3450" spans="1:18" hidden="1">
      <c r="A3450" s="10" t="s">
        <v>5307</v>
      </c>
      <c r="B3450" s="10"/>
      <c r="C3450" s="4" t="s">
        <v>5308</v>
      </c>
      <c r="D3450" s="4" t="s">
        <v>84</v>
      </c>
      <c r="E3450" s="4" t="s">
        <v>2847</v>
      </c>
      <c r="F3450" s="4">
        <v>0.88900000000000001</v>
      </c>
      <c r="G3450" s="4">
        <v>24</v>
      </c>
      <c r="H3450" s="4" t="s">
        <v>22</v>
      </c>
      <c r="I3450" s="15">
        <v>63600</v>
      </c>
      <c r="J3450" s="3">
        <v>71100</v>
      </c>
      <c r="K3450" s="15">
        <v>63600</v>
      </c>
      <c r="L3450" s="3">
        <v>71100</v>
      </c>
      <c r="M3450" s="3"/>
      <c r="N3450" s="3"/>
      <c r="O3450" s="3"/>
      <c r="P3450" s="3"/>
      <c r="Q3450" s="4"/>
      <c r="R3450" s="4"/>
    </row>
    <row r="3451" spans="1:18" hidden="1">
      <c r="A3451" s="10" t="s">
        <v>5309</v>
      </c>
      <c r="B3451" s="10"/>
      <c r="C3451" s="4" t="s">
        <v>5310</v>
      </c>
      <c r="D3451" s="4" t="s">
        <v>84</v>
      </c>
      <c r="E3451" s="4" t="s">
        <v>2847</v>
      </c>
      <c r="F3451" s="4">
        <v>0.90400000000000003</v>
      </c>
      <c r="G3451" s="4">
        <v>24</v>
      </c>
      <c r="H3451" s="4" t="s">
        <v>22</v>
      </c>
      <c r="I3451" s="15">
        <v>63600</v>
      </c>
      <c r="J3451" s="3">
        <v>71100</v>
      </c>
      <c r="K3451" s="15">
        <v>63600</v>
      </c>
      <c r="L3451" s="3">
        <v>71100</v>
      </c>
      <c r="M3451" s="3"/>
      <c r="N3451" s="3"/>
      <c r="O3451" s="3"/>
      <c r="P3451" s="3"/>
      <c r="Q3451" s="4"/>
      <c r="R3451" s="4"/>
    </row>
    <row r="3452" spans="1:18" hidden="1">
      <c r="A3452" s="10" t="s">
        <v>5311</v>
      </c>
      <c r="B3452" s="10"/>
      <c r="C3452" s="4" t="s">
        <v>5312</v>
      </c>
      <c r="D3452" s="4" t="s">
        <v>84</v>
      </c>
      <c r="E3452" s="4" t="s">
        <v>2847</v>
      </c>
      <c r="F3452" s="4">
        <v>0.88900000000000001</v>
      </c>
      <c r="G3452" s="4">
        <v>24</v>
      </c>
      <c r="H3452" s="4" t="s">
        <v>22</v>
      </c>
      <c r="I3452" s="15">
        <v>63600</v>
      </c>
      <c r="J3452" s="3">
        <v>71100</v>
      </c>
      <c r="K3452" s="15">
        <v>63600</v>
      </c>
      <c r="L3452" s="3">
        <v>71100</v>
      </c>
      <c r="M3452" s="3"/>
      <c r="N3452" s="3"/>
      <c r="O3452" s="3"/>
      <c r="P3452" s="3"/>
      <c r="Q3452" s="4"/>
      <c r="R3452" s="4"/>
    </row>
    <row r="3453" spans="1:18" hidden="1">
      <c r="A3453" s="10" t="s">
        <v>5313</v>
      </c>
      <c r="B3453" s="10"/>
      <c r="C3453" s="4" t="s">
        <v>5314</v>
      </c>
      <c r="D3453" s="4" t="s">
        <v>84</v>
      </c>
      <c r="E3453" s="4" t="s">
        <v>2847</v>
      </c>
      <c r="F3453" s="4">
        <v>0.86399999999999999</v>
      </c>
      <c r="G3453" s="4">
        <v>24</v>
      </c>
      <c r="H3453" s="4" t="s">
        <v>22</v>
      </c>
      <c r="I3453" s="15">
        <v>63600</v>
      </c>
      <c r="J3453" s="3">
        <v>71100</v>
      </c>
      <c r="K3453" s="15">
        <v>63600</v>
      </c>
      <c r="L3453" s="3">
        <v>71100</v>
      </c>
      <c r="M3453" s="3"/>
      <c r="N3453" s="3"/>
      <c r="O3453" s="3"/>
      <c r="P3453" s="3"/>
      <c r="Q3453" s="4"/>
      <c r="R3453" s="4"/>
    </row>
    <row r="3454" spans="1:18" hidden="1">
      <c r="A3454" s="10" t="s">
        <v>5315</v>
      </c>
      <c r="B3454" s="10"/>
      <c r="C3454" s="4" t="s">
        <v>5316</v>
      </c>
      <c r="D3454" s="4" t="s">
        <v>84</v>
      </c>
      <c r="E3454" s="4" t="s">
        <v>2847</v>
      </c>
      <c r="F3454" s="4">
        <v>0.90300000000000002</v>
      </c>
      <c r="G3454" s="4">
        <v>24</v>
      </c>
      <c r="H3454" s="4" t="s">
        <v>22</v>
      </c>
      <c r="I3454" s="15">
        <v>63600</v>
      </c>
      <c r="J3454" s="3">
        <v>71100</v>
      </c>
      <c r="K3454" s="15">
        <v>63600</v>
      </c>
      <c r="L3454" s="3">
        <v>71100</v>
      </c>
      <c r="M3454" s="3"/>
      <c r="N3454" s="3"/>
      <c r="O3454" s="3"/>
      <c r="P3454" s="3"/>
      <c r="Q3454" s="4"/>
      <c r="R3454" s="4"/>
    </row>
    <row r="3455" spans="1:18" hidden="1">
      <c r="A3455" s="10" t="s">
        <v>5317</v>
      </c>
      <c r="B3455" s="10"/>
      <c r="C3455" s="4" t="s">
        <v>5318</v>
      </c>
      <c r="D3455" s="4" t="s">
        <v>84</v>
      </c>
      <c r="E3455" s="4" t="s">
        <v>2847</v>
      </c>
      <c r="F3455" s="4">
        <v>1.016</v>
      </c>
      <c r="G3455" s="4">
        <v>24</v>
      </c>
      <c r="H3455" s="4" t="s">
        <v>22</v>
      </c>
      <c r="I3455" s="15">
        <v>63600</v>
      </c>
      <c r="J3455" s="3">
        <v>71100</v>
      </c>
      <c r="K3455" s="15">
        <v>63600</v>
      </c>
      <c r="L3455" s="3">
        <v>71100</v>
      </c>
      <c r="M3455" s="3"/>
      <c r="N3455" s="3"/>
      <c r="O3455" s="3"/>
      <c r="P3455" s="3"/>
      <c r="Q3455" s="4"/>
      <c r="R3455" s="4"/>
    </row>
    <row r="3456" spans="1:18" hidden="1">
      <c r="A3456" s="10" t="s">
        <v>5319</v>
      </c>
      <c r="B3456" s="10"/>
      <c r="C3456" s="4" t="s">
        <v>5320</v>
      </c>
      <c r="D3456" s="4" t="s">
        <v>84</v>
      </c>
      <c r="E3456" s="4" t="s">
        <v>2847</v>
      </c>
      <c r="F3456" s="4">
        <v>0.872</v>
      </c>
      <c r="G3456" s="4">
        <v>24</v>
      </c>
      <c r="H3456" s="4" t="s">
        <v>22</v>
      </c>
      <c r="I3456" s="15">
        <v>63600</v>
      </c>
      <c r="J3456" s="3">
        <v>71100</v>
      </c>
      <c r="K3456" s="15">
        <v>63600</v>
      </c>
      <c r="L3456" s="3">
        <v>71100</v>
      </c>
      <c r="M3456" s="3"/>
      <c r="N3456" s="3"/>
      <c r="O3456" s="3"/>
      <c r="P3456" s="3"/>
      <c r="Q3456" s="4"/>
      <c r="R3456" s="4"/>
    </row>
    <row r="3457" spans="1:18" hidden="1">
      <c r="A3457" s="10" t="s">
        <v>5321</v>
      </c>
      <c r="B3457" s="10"/>
      <c r="C3457" s="4" t="s">
        <v>5322</v>
      </c>
      <c r="D3457" s="4" t="s">
        <v>84</v>
      </c>
      <c r="E3457" s="4" t="s">
        <v>2847</v>
      </c>
      <c r="F3457" s="4">
        <v>0.92400000000000004</v>
      </c>
      <c r="G3457" s="4">
        <v>24</v>
      </c>
      <c r="H3457" s="4" t="s">
        <v>22</v>
      </c>
      <c r="I3457" s="15">
        <v>63600</v>
      </c>
      <c r="J3457" s="3">
        <v>71100</v>
      </c>
      <c r="K3457" s="15">
        <v>63600</v>
      </c>
      <c r="L3457" s="3">
        <v>71100</v>
      </c>
      <c r="M3457" s="3"/>
      <c r="N3457" s="3"/>
      <c r="O3457" s="3"/>
      <c r="P3457" s="3"/>
      <c r="Q3457" s="4"/>
      <c r="R3457" s="4"/>
    </row>
    <row r="3458" spans="1:18" hidden="1">
      <c r="A3458" s="10" t="s">
        <v>5323</v>
      </c>
      <c r="B3458" s="10"/>
      <c r="C3458" s="4" t="s">
        <v>5324</v>
      </c>
      <c r="D3458" s="4" t="s">
        <v>84</v>
      </c>
      <c r="E3458" s="4" t="s">
        <v>2847</v>
      </c>
      <c r="F3458" s="4">
        <v>0.89</v>
      </c>
      <c r="G3458" s="4">
        <v>24</v>
      </c>
      <c r="H3458" s="4" t="s">
        <v>22</v>
      </c>
      <c r="I3458" s="15">
        <v>63600</v>
      </c>
      <c r="J3458" s="3">
        <v>71100</v>
      </c>
      <c r="K3458" s="15">
        <v>63600</v>
      </c>
      <c r="L3458" s="3">
        <v>71100</v>
      </c>
      <c r="M3458" s="3"/>
      <c r="N3458" s="3"/>
      <c r="O3458" s="3"/>
      <c r="P3458" s="3"/>
      <c r="Q3458" s="4"/>
      <c r="R3458" s="4"/>
    </row>
    <row r="3459" spans="1:18" hidden="1">
      <c r="A3459" s="10" t="s">
        <v>5325</v>
      </c>
      <c r="B3459" s="10"/>
      <c r="C3459" s="4" t="s">
        <v>5326</v>
      </c>
      <c r="D3459" s="4" t="s">
        <v>84</v>
      </c>
      <c r="E3459" s="4" t="s">
        <v>2847</v>
      </c>
      <c r="F3459" s="4">
        <v>0.90100000000000002</v>
      </c>
      <c r="G3459" s="4">
        <v>24</v>
      </c>
      <c r="H3459" s="4" t="s">
        <v>22</v>
      </c>
      <c r="I3459" s="15">
        <v>63600</v>
      </c>
      <c r="J3459" s="3">
        <v>71100</v>
      </c>
      <c r="K3459" s="15">
        <v>63600</v>
      </c>
      <c r="L3459" s="3">
        <v>71100</v>
      </c>
      <c r="M3459" s="3"/>
      <c r="N3459" s="3"/>
      <c r="O3459" s="3"/>
      <c r="P3459" s="3"/>
      <c r="Q3459" s="4"/>
      <c r="R3459" s="4"/>
    </row>
    <row r="3460" spans="1:18" hidden="1">
      <c r="A3460" s="10" t="s">
        <v>5327</v>
      </c>
      <c r="B3460" s="10"/>
      <c r="C3460" s="4" t="s">
        <v>5328</v>
      </c>
      <c r="D3460" s="4" t="s">
        <v>84</v>
      </c>
      <c r="E3460" s="4" t="s">
        <v>2847</v>
      </c>
      <c r="F3460" s="4">
        <v>0.88200000000000001</v>
      </c>
      <c r="G3460" s="4">
        <v>24</v>
      </c>
      <c r="H3460" s="4" t="s">
        <v>22</v>
      </c>
      <c r="I3460" s="15">
        <v>63600</v>
      </c>
      <c r="J3460" s="3">
        <v>71100</v>
      </c>
      <c r="K3460" s="15">
        <v>63600</v>
      </c>
      <c r="L3460" s="3">
        <v>71100</v>
      </c>
      <c r="M3460" s="3"/>
      <c r="N3460" s="3"/>
      <c r="O3460" s="3"/>
      <c r="P3460" s="3"/>
      <c r="Q3460" s="4"/>
      <c r="R3460" s="4"/>
    </row>
    <row r="3461" spans="1:18" hidden="1">
      <c r="A3461" s="10" t="s">
        <v>5329</v>
      </c>
      <c r="B3461" s="10"/>
      <c r="C3461" s="4" t="s">
        <v>5330</v>
      </c>
      <c r="D3461" s="4" t="s">
        <v>84</v>
      </c>
      <c r="E3461" s="4" t="s">
        <v>2847</v>
      </c>
      <c r="F3461" s="4">
        <v>0.872</v>
      </c>
      <c r="G3461" s="4">
        <v>24</v>
      </c>
      <c r="H3461" s="4" t="s">
        <v>22</v>
      </c>
      <c r="I3461" s="15">
        <v>63600</v>
      </c>
      <c r="J3461" s="3">
        <v>71100</v>
      </c>
      <c r="K3461" s="15">
        <v>63600</v>
      </c>
      <c r="L3461" s="3">
        <v>71100</v>
      </c>
      <c r="M3461" s="3"/>
      <c r="N3461" s="3"/>
      <c r="O3461" s="3"/>
      <c r="P3461" s="3"/>
      <c r="Q3461" s="4"/>
      <c r="R3461" s="4"/>
    </row>
    <row r="3462" spans="1:18" hidden="1">
      <c r="A3462" s="10" t="s">
        <v>5331</v>
      </c>
      <c r="B3462" s="10"/>
      <c r="C3462" s="4" t="s">
        <v>5332</v>
      </c>
      <c r="D3462" s="4" t="s">
        <v>84</v>
      </c>
      <c r="E3462" s="4" t="s">
        <v>2847</v>
      </c>
      <c r="F3462" s="4">
        <v>0.89700000000000002</v>
      </c>
      <c r="G3462" s="4">
        <v>24</v>
      </c>
      <c r="H3462" s="4" t="s">
        <v>22</v>
      </c>
      <c r="I3462" s="15">
        <v>63600</v>
      </c>
      <c r="J3462" s="3">
        <v>71100</v>
      </c>
      <c r="K3462" s="15">
        <v>63600</v>
      </c>
      <c r="L3462" s="3">
        <v>71100</v>
      </c>
      <c r="M3462" s="3"/>
      <c r="N3462" s="3"/>
      <c r="O3462" s="3"/>
      <c r="P3462" s="3"/>
      <c r="Q3462" s="4"/>
      <c r="R3462" s="4"/>
    </row>
    <row r="3463" spans="1:18" hidden="1">
      <c r="A3463" s="10" t="s">
        <v>5333</v>
      </c>
      <c r="B3463" s="10"/>
      <c r="C3463" s="4" t="s">
        <v>5334</v>
      </c>
      <c r="D3463" s="4" t="s">
        <v>84</v>
      </c>
      <c r="E3463" s="4" t="s">
        <v>2847</v>
      </c>
      <c r="F3463" s="4">
        <v>0.88</v>
      </c>
      <c r="G3463" s="4">
        <v>24</v>
      </c>
      <c r="H3463" s="4" t="s">
        <v>22</v>
      </c>
      <c r="I3463" s="15">
        <v>63600</v>
      </c>
      <c r="J3463" s="3">
        <v>71100</v>
      </c>
      <c r="K3463" s="15">
        <v>63600</v>
      </c>
      <c r="L3463" s="3">
        <v>71100</v>
      </c>
      <c r="M3463" s="3"/>
      <c r="N3463" s="3"/>
      <c r="O3463" s="3"/>
      <c r="P3463" s="3"/>
      <c r="Q3463" s="4"/>
      <c r="R3463" s="4"/>
    </row>
    <row r="3464" spans="1:18" hidden="1">
      <c r="A3464" s="10" t="s">
        <v>5335</v>
      </c>
      <c r="B3464" s="10"/>
      <c r="C3464" s="4" t="s">
        <v>5336</v>
      </c>
      <c r="D3464" s="4" t="s">
        <v>84</v>
      </c>
      <c r="E3464" s="4" t="s">
        <v>2847</v>
      </c>
      <c r="F3464" s="4">
        <v>0.877</v>
      </c>
      <c r="G3464" s="4">
        <v>24</v>
      </c>
      <c r="H3464" s="4" t="s">
        <v>22</v>
      </c>
      <c r="I3464" s="15">
        <v>63600</v>
      </c>
      <c r="J3464" s="3">
        <v>71100</v>
      </c>
      <c r="K3464" s="15">
        <v>63600</v>
      </c>
      <c r="L3464" s="3">
        <v>71100</v>
      </c>
      <c r="M3464" s="3"/>
      <c r="N3464" s="3"/>
      <c r="O3464" s="3"/>
      <c r="P3464" s="3"/>
      <c r="Q3464" s="4"/>
      <c r="R3464" s="4"/>
    </row>
    <row r="3465" spans="1:18" hidden="1">
      <c r="A3465" s="10" t="s">
        <v>5337</v>
      </c>
      <c r="B3465" s="10"/>
      <c r="C3465" s="4" t="s">
        <v>5338</v>
      </c>
      <c r="D3465" s="4" t="s">
        <v>84</v>
      </c>
      <c r="E3465" s="4" t="s">
        <v>2847</v>
      </c>
      <c r="F3465" s="4">
        <v>0.86699999999999999</v>
      </c>
      <c r="G3465" s="4">
        <v>24</v>
      </c>
      <c r="H3465" s="4" t="s">
        <v>22</v>
      </c>
      <c r="I3465" s="15">
        <v>63600</v>
      </c>
      <c r="J3465" s="3">
        <v>71100</v>
      </c>
      <c r="K3465" s="15">
        <v>63600</v>
      </c>
      <c r="L3465" s="3">
        <v>71100</v>
      </c>
      <c r="M3465" s="3"/>
      <c r="N3465" s="3"/>
      <c r="O3465" s="3"/>
      <c r="P3465" s="3"/>
      <c r="Q3465" s="4"/>
      <c r="R3465" s="4"/>
    </row>
    <row r="3466" spans="1:18" hidden="1">
      <c r="A3466" s="10" t="s">
        <v>5339</v>
      </c>
      <c r="B3466" s="10"/>
      <c r="C3466" s="4" t="s">
        <v>5340</v>
      </c>
      <c r="D3466" s="4" t="s">
        <v>84</v>
      </c>
      <c r="E3466" s="4" t="s">
        <v>2847</v>
      </c>
      <c r="F3466" s="4">
        <v>0.89100000000000001</v>
      </c>
      <c r="G3466" s="4">
        <v>24</v>
      </c>
      <c r="H3466" s="4" t="s">
        <v>22</v>
      </c>
      <c r="I3466" s="15">
        <v>63600</v>
      </c>
      <c r="J3466" s="3">
        <v>71100</v>
      </c>
      <c r="K3466" s="15">
        <v>63600</v>
      </c>
      <c r="L3466" s="3">
        <v>71100</v>
      </c>
      <c r="M3466" s="3"/>
      <c r="N3466" s="3"/>
      <c r="O3466" s="3"/>
      <c r="P3466" s="3"/>
      <c r="Q3466" s="4"/>
      <c r="R3466" s="4"/>
    </row>
    <row r="3467" spans="1:18" hidden="1">
      <c r="A3467" s="10" t="s">
        <v>5341</v>
      </c>
      <c r="B3467" s="10"/>
      <c r="C3467" s="4" t="s">
        <v>5342</v>
      </c>
      <c r="D3467" s="4" t="s">
        <v>84</v>
      </c>
      <c r="E3467" s="4" t="s">
        <v>2847</v>
      </c>
      <c r="F3467" s="4">
        <v>0.88800000000000001</v>
      </c>
      <c r="G3467" s="4">
        <v>24</v>
      </c>
      <c r="H3467" s="4" t="s">
        <v>22</v>
      </c>
      <c r="I3467" s="15">
        <v>63600</v>
      </c>
      <c r="J3467" s="3">
        <v>71100</v>
      </c>
      <c r="K3467" s="15">
        <v>63600</v>
      </c>
      <c r="L3467" s="3">
        <v>71100</v>
      </c>
      <c r="M3467" s="3"/>
      <c r="N3467" s="3"/>
      <c r="O3467" s="3"/>
      <c r="P3467" s="3"/>
      <c r="Q3467" s="4"/>
      <c r="R3467" s="4"/>
    </row>
    <row r="3468" spans="1:18" hidden="1">
      <c r="A3468" s="10" t="s">
        <v>5343</v>
      </c>
      <c r="B3468" s="10"/>
      <c r="C3468" s="4" t="s">
        <v>5344</v>
      </c>
      <c r="D3468" s="4" t="s">
        <v>84</v>
      </c>
      <c r="E3468" s="4" t="s">
        <v>2847</v>
      </c>
      <c r="F3468" s="4">
        <v>0.96099999999999997</v>
      </c>
      <c r="G3468" s="4">
        <v>24</v>
      </c>
      <c r="H3468" s="4" t="s">
        <v>22</v>
      </c>
      <c r="I3468" s="15">
        <v>63600</v>
      </c>
      <c r="J3468" s="3">
        <v>71100</v>
      </c>
      <c r="K3468" s="15">
        <v>63600</v>
      </c>
      <c r="L3468" s="3">
        <v>71100</v>
      </c>
      <c r="M3468" s="3"/>
      <c r="N3468" s="3"/>
      <c r="O3468" s="3"/>
      <c r="P3468" s="3"/>
      <c r="Q3468" s="4"/>
      <c r="R3468" s="4"/>
    </row>
    <row r="3469" spans="1:18" hidden="1">
      <c r="A3469" s="10" t="s">
        <v>5345</v>
      </c>
      <c r="B3469" s="10"/>
      <c r="C3469" s="4" t="s">
        <v>5346</v>
      </c>
      <c r="D3469" s="4" t="s">
        <v>84</v>
      </c>
      <c r="E3469" s="4" t="s">
        <v>2847</v>
      </c>
      <c r="F3469" s="4">
        <v>0.97599999999999998</v>
      </c>
      <c r="G3469" s="4">
        <v>24</v>
      </c>
      <c r="H3469" s="4" t="s">
        <v>22</v>
      </c>
      <c r="I3469" s="15">
        <v>63600</v>
      </c>
      <c r="J3469" s="3">
        <v>71100</v>
      </c>
      <c r="K3469" s="15">
        <v>63600</v>
      </c>
      <c r="L3469" s="3">
        <v>71100</v>
      </c>
      <c r="M3469" s="3"/>
      <c r="N3469" s="3"/>
      <c r="O3469" s="3"/>
      <c r="P3469" s="3"/>
      <c r="Q3469" s="4"/>
      <c r="R3469" s="4"/>
    </row>
    <row r="3470" spans="1:18" hidden="1">
      <c r="A3470" s="10" t="s">
        <v>5347</v>
      </c>
      <c r="B3470" s="10"/>
      <c r="C3470" s="4" t="s">
        <v>5348</v>
      </c>
      <c r="D3470" s="4" t="s">
        <v>84</v>
      </c>
      <c r="E3470" s="4" t="s">
        <v>2847</v>
      </c>
      <c r="F3470" s="4">
        <v>0.93300000000000005</v>
      </c>
      <c r="G3470" s="4">
        <v>24</v>
      </c>
      <c r="H3470" s="4" t="s">
        <v>22</v>
      </c>
      <c r="I3470" s="15">
        <v>63600</v>
      </c>
      <c r="J3470" s="3">
        <v>71100</v>
      </c>
      <c r="K3470" s="15">
        <v>63600</v>
      </c>
      <c r="L3470" s="3">
        <v>71100</v>
      </c>
      <c r="M3470" s="3"/>
      <c r="N3470" s="3"/>
      <c r="O3470" s="3"/>
      <c r="P3470" s="3"/>
      <c r="Q3470" s="4"/>
      <c r="R3470" s="4"/>
    </row>
    <row r="3471" spans="1:18" hidden="1">
      <c r="A3471" s="10" t="s">
        <v>5349</v>
      </c>
      <c r="B3471" s="10"/>
      <c r="C3471" s="4" t="s">
        <v>5350</v>
      </c>
      <c r="D3471" s="4" t="s">
        <v>84</v>
      </c>
      <c r="E3471" s="4" t="s">
        <v>2847</v>
      </c>
      <c r="F3471" s="4">
        <v>0.95299999999999996</v>
      </c>
      <c r="G3471" s="4">
        <v>24</v>
      </c>
      <c r="H3471" s="4" t="s">
        <v>22</v>
      </c>
      <c r="I3471" s="15">
        <v>63600</v>
      </c>
      <c r="J3471" s="3">
        <v>71100</v>
      </c>
      <c r="K3471" s="15">
        <v>63600</v>
      </c>
      <c r="L3471" s="3">
        <v>71100</v>
      </c>
      <c r="M3471" s="3"/>
      <c r="N3471" s="3"/>
      <c r="O3471" s="3"/>
      <c r="P3471" s="3"/>
      <c r="Q3471" s="4"/>
      <c r="R3471" s="4"/>
    </row>
    <row r="3472" spans="1:18" hidden="1">
      <c r="A3472" s="10" t="s">
        <v>5351</v>
      </c>
      <c r="B3472" s="10"/>
      <c r="C3472" s="4" t="s">
        <v>5352</v>
      </c>
      <c r="D3472" s="4" t="s">
        <v>84</v>
      </c>
      <c r="E3472" s="4" t="s">
        <v>2847</v>
      </c>
      <c r="F3472" s="4">
        <v>0.87</v>
      </c>
      <c r="G3472" s="4">
        <v>24</v>
      </c>
      <c r="H3472" s="4" t="s">
        <v>22</v>
      </c>
      <c r="I3472" s="15">
        <v>63600</v>
      </c>
      <c r="J3472" s="3">
        <v>71100</v>
      </c>
      <c r="K3472" s="15">
        <v>63600</v>
      </c>
      <c r="L3472" s="3">
        <v>71100</v>
      </c>
      <c r="M3472" s="3"/>
      <c r="N3472" s="3"/>
      <c r="O3472" s="3"/>
      <c r="P3472" s="3"/>
      <c r="Q3472" s="4"/>
      <c r="R3472" s="4"/>
    </row>
    <row r="3473" spans="1:18" hidden="1">
      <c r="A3473" s="10" t="s">
        <v>5353</v>
      </c>
      <c r="B3473" s="10"/>
      <c r="C3473" s="4" t="s">
        <v>5354</v>
      </c>
      <c r="D3473" s="4" t="s">
        <v>84</v>
      </c>
      <c r="E3473" s="4" t="s">
        <v>2847</v>
      </c>
      <c r="F3473" s="4">
        <v>0.91200000000000003</v>
      </c>
      <c r="G3473" s="4">
        <v>24</v>
      </c>
      <c r="H3473" s="4" t="s">
        <v>22</v>
      </c>
      <c r="I3473" s="15">
        <v>63600</v>
      </c>
      <c r="J3473" s="3">
        <v>71100</v>
      </c>
      <c r="K3473" s="15">
        <v>63600</v>
      </c>
      <c r="L3473" s="3">
        <v>71100</v>
      </c>
      <c r="M3473" s="3"/>
      <c r="N3473" s="3"/>
      <c r="O3473" s="3"/>
      <c r="P3473" s="3"/>
      <c r="Q3473" s="4"/>
      <c r="R3473" s="4"/>
    </row>
    <row r="3474" spans="1:18" hidden="1">
      <c r="A3474" s="10" t="s">
        <v>5355</v>
      </c>
      <c r="B3474" s="10"/>
      <c r="C3474" s="4" t="s">
        <v>5356</v>
      </c>
      <c r="D3474" s="4" t="s">
        <v>84</v>
      </c>
      <c r="E3474" s="4" t="s">
        <v>2847</v>
      </c>
      <c r="F3474" s="4">
        <v>0.88300000000000001</v>
      </c>
      <c r="G3474" s="4">
        <v>24</v>
      </c>
      <c r="H3474" s="4" t="s">
        <v>22</v>
      </c>
      <c r="I3474" s="15">
        <v>63600</v>
      </c>
      <c r="J3474" s="3">
        <v>71100</v>
      </c>
      <c r="K3474" s="15">
        <v>63600</v>
      </c>
      <c r="L3474" s="3">
        <v>71100</v>
      </c>
      <c r="M3474" s="3"/>
      <c r="N3474" s="3"/>
      <c r="O3474" s="3"/>
      <c r="P3474" s="3"/>
      <c r="Q3474" s="4"/>
      <c r="R3474" s="4"/>
    </row>
    <row r="3475" spans="1:18" hidden="1">
      <c r="A3475" s="10" t="s">
        <v>5357</v>
      </c>
      <c r="B3475" s="10"/>
      <c r="C3475" s="4" t="s">
        <v>5358</v>
      </c>
      <c r="D3475" s="4" t="s">
        <v>84</v>
      </c>
      <c r="E3475" s="4" t="s">
        <v>2847</v>
      </c>
      <c r="F3475" s="4">
        <v>0.873</v>
      </c>
      <c r="G3475" s="4">
        <v>24</v>
      </c>
      <c r="H3475" s="4" t="s">
        <v>22</v>
      </c>
      <c r="I3475" s="15">
        <v>63600</v>
      </c>
      <c r="J3475" s="3">
        <v>71100</v>
      </c>
      <c r="K3475" s="15">
        <v>63600</v>
      </c>
      <c r="L3475" s="3">
        <v>71100</v>
      </c>
      <c r="M3475" s="3"/>
      <c r="N3475" s="3"/>
      <c r="O3475" s="3"/>
      <c r="P3475" s="3"/>
      <c r="Q3475" s="4"/>
      <c r="R3475" s="4"/>
    </row>
    <row r="3476" spans="1:18" hidden="1">
      <c r="A3476" s="10" t="s">
        <v>5359</v>
      </c>
      <c r="B3476" s="10"/>
      <c r="C3476" s="4" t="s">
        <v>5360</v>
      </c>
      <c r="D3476" s="4" t="s">
        <v>84</v>
      </c>
      <c r="E3476" s="4" t="s">
        <v>2847</v>
      </c>
      <c r="F3476" s="4">
        <v>0.88</v>
      </c>
      <c r="G3476" s="4">
        <v>24</v>
      </c>
      <c r="H3476" s="4" t="s">
        <v>22</v>
      </c>
      <c r="I3476" s="15">
        <v>63600</v>
      </c>
      <c r="J3476" s="3">
        <v>71100</v>
      </c>
      <c r="K3476" s="15">
        <v>63600</v>
      </c>
      <c r="L3476" s="3">
        <v>71100</v>
      </c>
      <c r="M3476" s="3"/>
      <c r="N3476" s="3"/>
      <c r="O3476" s="3"/>
      <c r="P3476" s="3"/>
      <c r="Q3476" s="4"/>
      <c r="R3476" s="4"/>
    </row>
    <row r="3477" spans="1:18" hidden="1">
      <c r="A3477" s="10" t="s">
        <v>5361</v>
      </c>
      <c r="B3477" s="10"/>
      <c r="C3477" s="4" t="s">
        <v>5362</v>
      </c>
      <c r="D3477" s="4" t="s">
        <v>84</v>
      </c>
      <c r="E3477" s="4" t="s">
        <v>2847</v>
      </c>
      <c r="F3477" s="4">
        <v>0.86</v>
      </c>
      <c r="G3477" s="4">
        <v>24</v>
      </c>
      <c r="H3477" s="4" t="s">
        <v>22</v>
      </c>
      <c r="I3477" s="15">
        <v>63600</v>
      </c>
      <c r="J3477" s="3">
        <v>71100</v>
      </c>
      <c r="K3477" s="15">
        <v>63600</v>
      </c>
      <c r="L3477" s="3">
        <v>71100</v>
      </c>
      <c r="M3477" s="3"/>
      <c r="N3477" s="3"/>
      <c r="O3477" s="3"/>
      <c r="P3477" s="3"/>
      <c r="Q3477" s="4"/>
      <c r="R3477" s="4"/>
    </row>
    <row r="3478" spans="1:18" hidden="1">
      <c r="A3478" s="10" t="s">
        <v>5363</v>
      </c>
      <c r="B3478" s="10"/>
      <c r="C3478" s="4" t="s">
        <v>5364</v>
      </c>
      <c r="D3478" s="4" t="s">
        <v>84</v>
      </c>
      <c r="E3478" s="4" t="s">
        <v>2847</v>
      </c>
      <c r="F3478" s="4">
        <v>0.88300000000000001</v>
      </c>
      <c r="G3478" s="4">
        <v>24</v>
      </c>
      <c r="H3478" s="4" t="s">
        <v>22</v>
      </c>
      <c r="I3478" s="15">
        <v>63600</v>
      </c>
      <c r="J3478" s="3">
        <v>71100</v>
      </c>
      <c r="K3478" s="15">
        <v>63600</v>
      </c>
      <c r="L3478" s="3">
        <v>71100</v>
      </c>
      <c r="M3478" s="3"/>
      <c r="N3478" s="3"/>
      <c r="O3478" s="3"/>
      <c r="P3478" s="3"/>
      <c r="Q3478" s="4"/>
      <c r="R3478" s="4"/>
    </row>
    <row r="3479" spans="1:18" hidden="1">
      <c r="A3479" s="10" t="s">
        <v>5365</v>
      </c>
      <c r="B3479" s="10"/>
      <c r="C3479" s="4" t="s">
        <v>5366</v>
      </c>
      <c r="D3479" s="4" t="s">
        <v>84</v>
      </c>
      <c r="E3479" s="4" t="s">
        <v>2847</v>
      </c>
      <c r="F3479" s="4">
        <v>0.85699999999999998</v>
      </c>
      <c r="G3479" s="4">
        <v>24</v>
      </c>
      <c r="H3479" s="4" t="s">
        <v>22</v>
      </c>
      <c r="I3479" s="15">
        <v>63600</v>
      </c>
      <c r="J3479" s="3">
        <v>71100</v>
      </c>
      <c r="K3479" s="15">
        <v>63600</v>
      </c>
      <c r="L3479" s="3">
        <v>71100</v>
      </c>
      <c r="M3479" s="3"/>
      <c r="N3479" s="3"/>
      <c r="O3479" s="3"/>
      <c r="P3479" s="3"/>
      <c r="Q3479" s="4"/>
      <c r="R3479" s="4"/>
    </row>
    <row r="3480" spans="1:18" hidden="1">
      <c r="A3480" s="10" t="s">
        <v>5367</v>
      </c>
      <c r="B3480" s="10"/>
      <c r="C3480" s="4" t="s">
        <v>5368</v>
      </c>
      <c r="D3480" s="4" t="s">
        <v>84</v>
      </c>
      <c r="E3480" s="4" t="s">
        <v>2847</v>
      </c>
      <c r="F3480" s="4">
        <v>0.9</v>
      </c>
      <c r="G3480" s="4">
        <v>24</v>
      </c>
      <c r="H3480" s="4" t="s">
        <v>22</v>
      </c>
      <c r="I3480" s="15">
        <v>63600</v>
      </c>
      <c r="J3480" s="3">
        <v>71100</v>
      </c>
      <c r="K3480" s="15">
        <v>63600</v>
      </c>
      <c r="L3480" s="3">
        <v>71100</v>
      </c>
      <c r="M3480" s="3"/>
      <c r="N3480" s="3"/>
      <c r="O3480" s="3"/>
      <c r="P3480" s="3"/>
      <c r="Q3480" s="4"/>
      <c r="R3480" s="4"/>
    </row>
    <row r="3481" spans="1:18" hidden="1">
      <c r="A3481" s="10" t="s">
        <v>5369</v>
      </c>
      <c r="B3481" s="10"/>
      <c r="C3481" s="4" t="s">
        <v>5370</v>
      </c>
      <c r="D3481" s="4" t="s">
        <v>84</v>
      </c>
      <c r="E3481" s="4" t="s">
        <v>2847</v>
      </c>
      <c r="F3481" s="4">
        <v>0.85199999999999998</v>
      </c>
      <c r="G3481" s="4">
        <v>24</v>
      </c>
      <c r="H3481" s="4" t="s">
        <v>22</v>
      </c>
      <c r="I3481" s="15">
        <v>63600</v>
      </c>
      <c r="J3481" s="3">
        <v>71100</v>
      </c>
      <c r="K3481" s="15">
        <v>63600</v>
      </c>
      <c r="L3481" s="3">
        <v>71100</v>
      </c>
      <c r="M3481" s="3"/>
      <c r="N3481" s="3"/>
      <c r="O3481" s="3"/>
      <c r="P3481" s="3"/>
      <c r="Q3481" s="4"/>
      <c r="R3481" s="4"/>
    </row>
    <row r="3482" spans="1:18" hidden="1">
      <c r="A3482" s="10" t="s">
        <v>5371</v>
      </c>
      <c r="B3482" s="10"/>
      <c r="C3482" s="4" t="s">
        <v>5372</v>
      </c>
      <c r="D3482" s="4" t="s">
        <v>84</v>
      </c>
      <c r="E3482" s="4" t="s">
        <v>2847</v>
      </c>
      <c r="F3482" s="4">
        <v>0.873</v>
      </c>
      <c r="G3482" s="4">
        <v>24</v>
      </c>
      <c r="H3482" s="4" t="s">
        <v>22</v>
      </c>
      <c r="I3482" s="15">
        <v>63600</v>
      </c>
      <c r="J3482" s="3">
        <v>71100</v>
      </c>
      <c r="K3482" s="15">
        <v>63600</v>
      </c>
      <c r="L3482" s="3">
        <v>71100</v>
      </c>
      <c r="M3482" s="3"/>
      <c r="N3482" s="3"/>
      <c r="O3482" s="3"/>
      <c r="P3482" s="3"/>
      <c r="Q3482" s="4"/>
      <c r="R3482" s="4"/>
    </row>
    <row r="3483" spans="1:18" hidden="1">
      <c r="A3483" s="10" t="s">
        <v>5373</v>
      </c>
      <c r="B3483" s="10"/>
      <c r="C3483" s="4" t="s">
        <v>5374</v>
      </c>
      <c r="D3483" s="4" t="s">
        <v>84</v>
      </c>
      <c r="E3483" s="4" t="s">
        <v>2847</v>
      </c>
      <c r="F3483" s="4">
        <v>0.85099999999999998</v>
      </c>
      <c r="G3483" s="4">
        <v>24</v>
      </c>
      <c r="H3483" s="4" t="s">
        <v>22</v>
      </c>
      <c r="I3483" s="15">
        <v>63600</v>
      </c>
      <c r="J3483" s="3">
        <v>71100</v>
      </c>
      <c r="K3483" s="15">
        <v>63600</v>
      </c>
      <c r="L3483" s="3">
        <v>71100</v>
      </c>
      <c r="M3483" s="3"/>
      <c r="N3483" s="3"/>
      <c r="O3483" s="3"/>
      <c r="P3483" s="3"/>
      <c r="Q3483" s="4"/>
      <c r="R3483" s="4"/>
    </row>
    <row r="3484" spans="1:18" hidden="1">
      <c r="A3484" s="10" t="s">
        <v>5375</v>
      </c>
      <c r="B3484" s="10"/>
      <c r="C3484" s="4" t="s">
        <v>5376</v>
      </c>
      <c r="D3484" s="4" t="s">
        <v>84</v>
      </c>
      <c r="E3484" s="4" t="s">
        <v>2847</v>
      </c>
      <c r="F3484" s="4">
        <v>0.93600000000000005</v>
      </c>
      <c r="G3484" s="4">
        <v>24</v>
      </c>
      <c r="H3484" s="4" t="s">
        <v>22</v>
      </c>
      <c r="I3484" s="15">
        <v>63600</v>
      </c>
      <c r="J3484" s="3">
        <v>71100</v>
      </c>
      <c r="K3484" s="15">
        <v>63600</v>
      </c>
      <c r="L3484" s="3">
        <v>71100</v>
      </c>
      <c r="M3484" s="3"/>
      <c r="N3484" s="3"/>
      <c r="O3484" s="3"/>
      <c r="P3484" s="3"/>
      <c r="Q3484" s="4"/>
      <c r="R3484" s="4"/>
    </row>
    <row r="3485" spans="1:18" hidden="1">
      <c r="A3485" s="10" t="s">
        <v>5377</v>
      </c>
      <c r="B3485" s="10"/>
      <c r="C3485" s="4" t="s">
        <v>5378</v>
      </c>
      <c r="D3485" s="4" t="s">
        <v>84</v>
      </c>
      <c r="E3485" s="4" t="s">
        <v>2847</v>
      </c>
      <c r="F3485" s="4">
        <v>0.88800000000000001</v>
      </c>
      <c r="G3485" s="4">
        <v>24</v>
      </c>
      <c r="H3485" s="4" t="s">
        <v>22</v>
      </c>
      <c r="I3485" s="15">
        <v>63600</v>
      </c>
      <c r="J3485" s="3">
        <v>71100</v>
      </c>
      <c r="K3485" s="15">
        <v>63600</v>
      </c>
      <c r="L3485" s="3">
        <v>71100</v>
      </c>
      <c r="M3485" s="3"/>
      <c r="N3485" s="3"/>
      <c r="O3485" s="3"/>
      <c r="P3485" s="3"/>
      <c r="Q3485" s="4"/>
      <c r="R3485" s="4"/>
    </row>
    <row r="3486" spans="1:18" hidden="1">
      <c r="A3486" s="10" t="s">
        <v>5379</v>
      </c>
      <c r="B3486" s="10"/>
      <c r="C3486" s="4" t="s">
        <v>5380</v>
      </c>
      <c r="D3486" s="4" t="s">
        <v>84</v>
      </c>
      <c r="E3486" s="4" t="s">
        <v>2847</v>
      </c>
      <c r="F3486" s="4">
        <v>0.92300000000000004</v>
      </c>
      <c r="G3486" s="4">
        <v>24</v>
      </c>
      <c r="H3486" s="4" t="s">
        <v>22</v>
      </c>
      <c r="I3486" s="15">
        <v>63600</v>
      </c>
      <c r="J3486" s="3">
        <v>71100</v>
      </c>
      <c r="K3486" s="15">
        <v>63600</v>
      </c>
      <c r="L3486" s="3">
        <v>71100</v>
      </c>
      <c r="M3486" s="3"/>
      <c r="N3486" s="3"/>
      <c r="O3486" s="3"/>
      <c r="P3486" s="3"/>
      <c r="Q3486" s="4"/>
      <c r="R3486" s="4"/>
    </row>
    <row r="3487" spans="1:18" hidden="1">
      <c r="A3487" s="10" t="s">
        <v>5381</v>
      </c>
      <c r="B3487" s="10"/>
      <c r="C3487" s="4" t="s">
        <v>5382</v>
      </c>
      <c r="D3487" s="4" t="s">
        <v>84</v>
      </c>
      <c r="E3487" s="4" t="s">
        <v>2847</v>
      </c>
      <c r="F3487" s="4">
        <v>0.93200000000000005</v>
      </c>
      <c r="G3487" s="4">
        <v>24</v>
      </c>
      <c r="H3487" s="4" t="s">
        <v>22</v>
      </c>
      <c r="I3487" s="15">
        <v>63600</v>
      </c>
      <c r="J3487" s="3">
        <v>71100</v>
      </c>
      <c r="K3487" s="15">
        <v>63600</v>
      </c>
      <c r="L3487" s="3">
        <v>71100</v>
      </c>
      <c r="M3487" s="3"/>
      <c r="N3487" s="3"/>
      <c r="O3487" s="3"/>
      <c r="P3487" s="3"/>
      <c r="Q3487" s="4"/>
      <c r="R3487" s="4"/>
    </row>
    <row r="3488" spans="1:18" hidden="1">
      <c r="A3488" s="10" t="s">
        <v>5383</v>
      </c>
      <c r="B3488" s="10"/>
      <c r="C3488" s="4" t="s">
        <v>5384</v>
      </c>
      <c r="D3488" s="4" t="s">
        <v>84</v>
      </c>
      <c r="E3488" s="4" t="s">
        <v>2847</v>
      </c>
      <c r="F3488" s="4">
        <v>0.91800000000000004</v>
      </c>
      <c r="G3488" s="4">
        <v>24</v>
      </c>
      <c r="H3488" s="4" t="s">
        <v>22</v>
      </c>
      <c r="I3488" s="15">
        <v>63600</v>
      </c>
      <c r="J3488" s="3">
        <v>71100</v>
      </c>
      <c r="K3488" s="15">
        <v>63600</v>
      </c>
      <c r="L3488" s="3">
        <v>71100</v>
      </c>
      <c r="M3488" s="3"/>
      <c r="N3488" s="3"/>
      <c r="O3488" s="3"/>
      <c r="P3488" s="3"/>
      <c r="Q3488" s="4"/>
      <c r="R3488" s="4"/>
    </row>
    <row r="3489" spans="1:18" hidden="1">
      <c r="A3489" s="10" t="s">
        <v>5385</v>
      </c>
      <c r="B3489" s="10"/>
      <c r="C3489" s="4" t="s">
        <v>5386</v>
      </c>
      <c r="D3489" s="4" t="s">
        <v>84</v>
      </c>
      <c r="E3489" s="4" t="s">
        <v>2847</v>
      </c>
      <c r="F3489" s="4">
        <v>0.85199999999999998</v>
      </c>
      <c r="G3489" s="4">
        <v>24</v>
      </c>
      <c r="H3489" s="4" t="s">
        <v>22</v>
      </c>
      <c r="I3489" s="15">
        <v>63600</v>
      </c>
      <c r="J3489" s="3">
        <v>71100</v>
      </c>
      <c r="K3489" s="15">
        <v>63600</v>
      </c>
      <c r="L3489" s="3">
        <v>71100</v>
      </c>
      <c r="M3489" s="3"/>
      <c r="N3489" s="3"/>
      <c r="O3489" s="3"/>
      <c r="P3489" s="3"/>
      <c r="Q3489" s="4"/>
      <c r="R3489" s="4"/>
    </row>
    <row r="3490" spans="1:18" hidden="1">
      <c r="A3490" s="10" t="s">
        <v>5387</v>
      </c>
      <c r="B3490" s="10"/>
      <c r="C3490" s="4" t="s">
        <v>5388</v>
      </c>
      <c r="D3490" s="4" t="s">
        <v>84</v>
      </c>
      <c r="E3490" s="4" t="s">
        <v>2847</v>
      </c>
      <c r="F3490" s="4">
        <v>0.99</v>
      </c>
      <c r="G3490" s="4">
        <v>24</v>
      </c>
      <c r="H3490" s="4" t="s">
        <v>22</v>
      </c>
      <c r="I3490" s="15">
        <v>63600</v>
      </c>
      <c r="J3490" s="3">
        <v>71100</v>
      </c>
      <c r="K3490" s="15">
        <v>63600</v>
      </c>
      <c r="L3490" s="3">
        <v>71100</v>
      </c>
      <c r="M3490" s="3"/>
      <c r="N3490" s="3"/>
      <c r="O3490" s="3"/>
      <c r="P3490" s="3"/>
      <c r="Q3490" s="4"/>
      <c r="R3490" s="4"/>
    </row>
    <row r="3491" spans="1:18" hidden="1">
      <c r="A3491" s="10" t="s">
        <v>5389</v>
      </c>
      <c r="B3491" s="10"/>
      <c r="C3491" s="4" t="s">
        <v>5390</v>
      </c>
      <c r="D3491" s="4" t="s">
        <v>84</v>
      </c>
      <c r="E3491" s="4" t="s">
        <v>2847</v>
      </c>
      <c r="F3491" s="4">
        <v>1.02</v>
      </c>
      <c r="G3491" s="4">
        <v>24</v>
      </c>
      <c r="H3491" s="4" t="s">
        <v>22</v>
      </c>
      <c r="I3491" s="15">
        <v>63600</v>
      </c>
      <c r="J3491" s="3">
        <v>71100</v>
      </c>
      <c r="K3491" s="15">
        <v>63600</v>
      </c>
      <c r="L3491" s="3">
        <v>71100</v>
      </c>
      <c r="M3491" s="3"/>
      <c r="N3491" s="3"/>
      <c r="O3491" s="3"/>
      <c r="P3491" s="3"/>
      <c r="Q3491" s="4"/>
      <c r="R3491" s="4"/>
    </row>
    <row r="3492" spans="1:18" hidden="1">
      <c r="A3492" s="10" t="s">
        <v>5391</v>
      </c>
      <c r="B3492" s="10"/>
      <c r="C3492" s="4" t="s">
        <v>5392</v>
      </c>
      <c r="D3492" s="4" t="s">
        <v>84</v>
      </c>
      <c r="E3492" s="4" t="s">
        <v>2847</v>
      </c>
      <c r="F3492" s="4">
        <v>1.1299999999999999</v>
      </c>
      <c r="G3492" s="4">
        <v>24</v>
      </c>
      <c r="H3492" s="4" t="s">
        <v>22</v>
      </c>
      <c r="I3492" s="15">
        <v>63600</v>
      </c>
      <c r="J3492" s="3">
        <v>71100</v>
      </c>
      <c r="K3492" s="15">
        <v>63600</v>
      </c>
      <c r="L3492" s="3">
        <v>71100</v>
      </c>
      <c r="M3492" s="3"/>
      <c r="N3492" s="3"/>
      <c r="O3492" s="3"/>
      <c r="P3492" s="3"/>
      <c r="Q3492" s="4"/>
      <c r="R3492" s="4"/>
    </row>
    <row r="3493" spans="1:18" hidden="1">
      <c r="A3493" s="12" t="s">
        <v>5393</v>
      </c>
      <c r="B3493" s="12" t="str">
        <f>A3493</f>
        <v>HCDF2405NRG</v>
      </c>
      <c r="C3493" s="4" t="s">
        <v>5394</v>
      </c>
      <c r="D3493" s="4" t="s">
        <v>5395</v>
      </c>
      <c r="E3493" s="4" t="s">
        <v>5396</v>
      </c>
      <c r="F3493" s="21">
        <v>5.3333332999999997E-2</v>
      </c>
      <c r="G3493" s="4">
        <v>90</v>
      </c>
      <c r="H3493" s="4" t="s">
        <v>22</v>
      </c>
      <c r="I3493" s="15">
        <v>10226</v>
      </c>
      <c r="J3493" s="3">
        <v>11153</v>
      </c>
      <c r="K3493" s="15">
        <v>10226</v>
      </c>
      <c r="L3493" s="3">
        <v>11153</v>
      </c>
      <c r="M3493" s="3"/>
      <c r="N3493" s="3"/>
      <c r="O3493" s="3">
        <v>11460</v>
      </c>
      <c r="P3493" s="3">
        <v>11460</v>
      </c>
      <c r="Q3493" s="3">
        <v>11460</v>
      </c>
      <c r="R3493" s="3">
        <v>11460</v>
      </c>
    </row>
    <row r="3494" spans="1:18" hidden="1">
      <c r="A3494" s="12" t="s">
        <v>5397</v>
      </c>
      <c r="B3494" s="12" t="str">
        <f t="shared" ref="B3494:B3557" si="89">A3494</f>
        <v>HCEL1920NR</v>
      </c>
      <c r="C3494" s="4" t="s">
        <v>5398</v>
      </c>
      <c r="D3494" s="4" t="s">
        <v>5395</v>
      </c>
      <c r="E3494" s="4" t="s">
        <v>5399</v>
      </c>
      <c r="F3494" s="21">
        <v>7.0833332999999998E-2</v>
      </c>
      <c r="G3494" s="4">
        <v>120</v>
      </c>
      <c r="H3494" s="4" t="s">
        <v>22</v>
      </c>
      <c r="I3494" s="15">
        <v>6480</v>
      </c>
      <c r="J3494" s="3">
        <v>6877</v>
      </c>
      <c r="K3494" s="15">
        <v>6480</v>
      </c>
      <c r="L3494" s="3">
        <v>6877</v>
      </c>
      <c r="M3494" s="3"/>
      <c r="N3494" s="3"/>
      <c r="O3494" s="3">
        <v>7130</v>
      </c>
      <c r="P3494" s="3">
        <v>7130</v>
      </c>
      <c r="Q3494" s="3">
        <v>7130</v>
      </c>
      <c r="R3494" s="3">
        <v>7130</v>
      </c>
    </row>
    <row r="3495" spans="1:18" hidden="1">
      <c r="A3495" s="12" t="s">
        <v>5400</v>
      </c>
      <c r="B3495" s="12" t="str">
        <f t="shared" si="89"/>
        <v>HCJCAOP0060</v>
      </c>
      <c r="C3495" s="4" t="s">
        <v>5401</v>
      </c>
      <c r="D3495" s="4" t="s">
        <v>5395</v>
      </c>
      <c r="E3495" s="4" t="s">
        <v>5402</v>
      </c>
      <c r="F3495" s="21">
        <v>0.05</v>
      </c>
      <c r="G3495" s="4">
        <v>8</v>
      </c>
      <c r="H3495" s="4" t="s">
        <v>22</v>
      </c>
      <c r="I3495" s="15">
        <v>155930</v>
      </c>
      <c r="J3495" s="3">
        <v>168189</v>
      </c>
      <c r="K3495" s="15">
        <v>155930</v>
      </c>
      <c r="L3495" s="3">
        <v>168189</v>
      </c>
      <c r="M3495" s="3"/>
      <c r="N3495" s="3"/>
      <c r="O3495" s="3">
        <v>173590</v>
      </c>
      <c r="P3495" s="3">
        <v>173590</v>
      </c>
      <c r="Q3495" s="3">
        <v>173590</v>
      </c>
      <c r="R3495" s="3">
        <v>173590</v>
      </c>
    </row>
    <row r="3496" spans="1:18" hidden="1">
      <c r="A3496" s="12" t="s">
        <v>5403</v>
      </c>
      <c r="B3496" s="12" t="str">
        <f t="shared" si="89"/>
        <v>HCJCAOP0080</v>
      </c>
      <c r="C3496" s="4" t="s">
        <v>5404</v>
      </c>
      <c r="D3496" s="4" t="s">
        <v>5395</v>
      </c>
      <c r="E3496" s="4" t="s">
        <v>5402</v>
      </c>
      <c r="F3496" s="21">
        <v>3.7499999999999999E-2</v>
      </c>
      <c r="G3496" s="4">
        <v>8</v>
      </c>
      <c r="H3496" s="4" t="s">
        <v>22</v>
      </c>
      <c r="I3496" s="15">
        <v>155930</v>
      </c>
      <c r="J3496" s="3">
        <v>168189</v>
      </c>
      <c r="K3496" s="15">
        <v>155930</v>
      </c>
      <c r="L3496" s="3">
        <v>168189</v>
      </c>
      <c r="M3496" s="3"/>
      <c r="N3496" s="3"/>
      <c r="O3496" s="3">
        <v>173590</v>
      </c>
      <c r="P3496" s="3">
        <v>173590</v>
      </c>
      <c r="Q3496" s="3">
        <v>173590</v>
      </c>
      <c r="R3496" s="3">
        <v>173590</v>
      </c>
    </row>
    <row r="3497" spans="1:18" hidden="1">
      <c r="A3497" s="12" t="s">
        <v>5405</v>
      </c>
      <c r="B3497" s="12" t="str">
        <f t="shared" si="89"/>
        <v>HCJCAOP0100</v>
      </c>
      <c r="C3497" s="4" t="s">
        <v>5406</v>
      </c>
      <c r="D3497" s="4" t="s">
        <v>5395</v>
      </c>
      <c r="E3497" s="4" t="s">
        <v>5402</v>
      </c>
      <c r="F3497" s="21">
        <v>3.7499999999999999E-2</v>
      </c>
      <c r="G3497" s="4">
        <v>8</v>
      </c>
      <c r="H3497" s="4" t="s">
        <v>22</v>
      </c>
      <c r="I3497" s="15">
        <v>155930</v>
      </c>
      <c r="J3497" s="3">
        <v>168189</v>
      </c>
      <c r="K3497" s="15">
        <v>155930</v>
      </c>
      <c r="L3497" s="3">
        <v>168189</v>
      </c>
      <c r="M3497" s="3"/>
      <c r="N3497" s="3"/>
      <c r="O3497" s="3">
        <v>173590</v>
      </c>
      <c r="P3497" s="3">
        <v>173590</v>
      </c>
      <c r="Q3497" s="3">
        <v>173590</v>
      </c>
      <c r="R3497" s="3">
        <v>173590</v>
      </c>
    </row>
    <row r="3498" spans="1:18" hidden="1">
      <c r="A3498" s="12" t="s">
        <v>5407</v>
      </c>
      <c r="B3498" s="12" t="str">
        <f t="shared" si="89"/>
        <v>HCJCAOP0120</v>
      </c>
      <c r="C3498" s="4" t="s">
        <v>5408</v>
      </c>
      <c r="D3498" s="4" t="s">
        <v>5395</v>
      </c>
      <c r="E3498" s="4" t="s">
        <v>5402</v>
      </c>
      <c r="F3498" s="21">
        <v>3.7499999999999999E-2</v>
      </c>
      <c r="G3498" s="4">
        <v>8</v>
      </c>
      <c r="H3498" s="4" t="s">
        <v>22</v>
      </c>
      <c r="I3498" s="15">
        <v>155930</v>
      </c>
      <c r="J3498" s="3">
        <v>168189</v>
      </c>
      <c r="K3498" s="15">
        <v>155930</v>
      </c>
      <c r="L3498" s="3">
        <v>168189</v>
      </c>
      <c r="M3498" s="3"/>
      <c r="N3498" s="3"/>
      <c r="O3498" s="3">
        <v>173590</v>
      </c>
      <c r="P3498" s="3">
        <v>173590</v>
      </c>
      <c r="Q3498" s="3">
        <v>173590</v>
      </c>
      <c r="R3498" s="3">
        <v>173590</v>
      </c>
    </row>
    <row r="3499" spans="1:18" hidden="1">
      <c r="A3499" s="12" t="s">
        <v>5409</v>
      </c>
      <c r="B3499" s="12" t="str">
        <f t="shared" si="89"/>
        <v>HCJCAOP0150</v>
      </c>
      <c r="C3499" s="4" t="s">
        <v>5410</v>
      </c>
      <c r="D3499" s="4" t="s">
        <v>5395</v>
      </c>
      <c r="E3499" s="4" t="s">
        <v>5402</v>
      </c>
      <c r="F3499" s="21">
        <v>3.7499999999999999E-2</v>
      </c>
      <c r="G3499" s="4">
        <v>8</v>
      </c>
      <c r="H3499" s="4" t="s">
        <v>22</v>
      </c>
      <c r="I3499" s="15">
        <v>155930</v>
      </c>
      <c r="J3499" s="3">
        <v>168189</v>
      </c>
      <c r="K3499" s="15">
        <v>155930</v>
      </c>
      <c r="L3499" s="3">
        <v>168189</v>
      </c>
      <c r="M3499" s="3"/>
      <c r="N3499" s="3"/>
      <c r="O3499" s="3">
        <v>173590</v>
      </c>
      <c r="P3499" s="3">
        <v>173590</v>
      </c>
      <c r="Q3499" s="3">
        <v>173590</v>
      </c>
      <c r="R3499" s="3">
        <v>173590</v>
      </c>
    </row>
    <row r="3500" spans="1:18" hidden="1">
      <c r="A3500" s="12" t="s">
        <v>5411</v>
      </c>
      <c r="B3500" s="12" t="str">
        <f t="shared" si="89"/>
        <v>HCJCAOP0180</v>
      </c>
      <c r="C3500" s="4" t="s">
        <v>5412</v>
      </c>
      <c r="D3500" s="4" t="s">
        <v>5395</v>
      </c>
      <c r="E3500" s="4" t="s">
        <v>5402</v>
      </c>
      <c r="F3500" s="21">
        <v>3.7499999999999999E-2</v>
      </c>
      <c r="G3500" s="4">
        <v>8</v>
      </c>
      <c r="H3500" s="4" t="s">
        <v>22</v>
      </c>
      <c r="I3500" s="15">
        <v>155930</v>
      </c>
      <c r="J3500" s="3">
        <v>168189</v>
      </c>
      <c r="K3500" s="15">
        <v>155930</v>
      </c>
      <c r="L3500" s="3">
        <v>168189</v>
      </c>
      <c r="M3500" s="3"/>
      <c r="N3500" s="3"/>
      <c r="O3500" s="3">
        <v>173590</v>
      </c>
      <c r="P3500" s="3">
        <v>173590</v>
      </c>
      <c r="Q3500" s="3">
        <v>173590</v>
      </c>
      <c r="R3500" s="3">
        <v>173590</v>
      </c>
    </row>
    <row r="3501" spans="1:18" hidden="1">
      <c r="A3501" s="12" t="s">
        <v>5413</v>
      </c>
      <c r="B3501" s="12" t="str">
        <f t="shared" si="89"/>
        <v>HCJCAOP0240</v>
      </c>
      <c r="C3501" s="4" t="s">
        <v>5414</v>
      </c>
      <c r="D3501" s="4" t="s">
        <v>5395</v>
      </c>
      <c r="E3501" s="4" t="s">
        <v>5402</v>
      </c>
      <c r="F3501" s="21">
        <v>3.7499999999999999E-2</v>
      </c>
      <c r="G3501" s="4">
        <v>8</v>
      </c>
      <c r="H3501" s="4" t="s">
        <v>22</v>
      </c>
      <c r="I3501" s="15">
        <v>155930</v>
      </c>
      <c r="J3501" s="3">
        <v>168189</v>
      </c>
      <c r="K3501" s="15">
        <v>155930</v>
      </c>
      <c r="L3501" s="3">
        <v>168189</v>
      </c>
      <c r="M3501" s="3"/>
      <c r="N3501" s="3"/>
      <c r="O3501" s="3">
        <v>173590</v>
      </c>
      <c r="P3501" s="3">
        <v>173590</v>
      </c>
      <c r="Q3501" s="3">
        <v>173590</v>
      </c>
      <c r="R3501" s="3">
        <v>173590</v>
      </c>
    </row>
    <row r="3502" spans="1:18" hidden="1">
      <c r="A3502" s="12" t="s">
        <v>5415</v>
      </c>
      <c r="B3502" s="12" t="str">
        <f t="shared" si="89"/>
        <v>HCJCAOP0320</v>
      </c>
      <c r="C3502" s="4" t="s">
        <v>5416</v>
      </c>
      <c r="D3502" s="4" t="s">
        <v>5395</v>
      </c>
      <c r="E3502" s="4" t="s">
        <v>5402</v>
      </c>
      <c r="F3502" s="21">
        <v>3.7499999999999999E-2</v>
      </c>
      <c r="G3502" s="4">
        <v>8</v>
      </c>
      <c r="H3502" s="4" t="s">
        <v>22</v>
      </c>
      <c r="I3502" s="15">
        <v>155930</v>
      </c>
      <c r="J3502" s="3">
        <v>168189</v>
      </c>
      <c r="K3502" s="15">
        <v>155930</v>
      </c>
      <c r="L3502" s="3">
        <v>168189</v>
      </c>
      <c r="M3502" s="3"/>
      <c r="N3502" s="3"/>
      <c r="O3502" s="3">
        <v>173590</v>
      </c>
      <c r="P3502" s="3">
        <v>173590</v>
      </c>
      <c r="Q3502" s="3">
        <v>173590</v>
      </c>
      <c r="R3502" s="3">
        <v>173590</v>
      </c>
    </row>
    <row r="3503" spans="1:18" hidden="1">
      <c r="A3503" s="12" t="s">
        <v>5417</v>
      </c>
      <c r="B3503" s="12" t="str">
        <f t="shared" si="89"/>
        <v>HCJCAOP0360</v>
      </c>
      <c r="C3503" s="4" t="s">
        <v>5418</v>
      </c>
      <c r="D3503" s="4" t="s">
        <v>5395</v>
      </c>
      <c r="E3503" s="4" t="s">
        <v>5402</v>
      </c>
      <c r="F3503" s="21">
        <v>3.7499999999999999E-2</v>
      </c>
      <c r="G3503" s="4">
        <v>8</v>
      </c>
      <c r="H3503" s="4" t="s">
        <v>22</v>
      </c>
      <c r="I3503" s="15">
        <v>155930</v>
      </c>
      <c r="J3503" s="3">
        <v>168189</v>
      </c>
      <c r="K3503" s="15">
        <v>155930</v>
      </c>
      <c r="L3503" s="3">
        <v>168189</v>
      </c>
      <c r="M3503" s="3"/>
      <c r="N3503" s="3"/>
      <c r="O3503" s="3">
        <v>173590</v>
      </c>
      <c r="P3503" s="3">
        <v>173590</v>
      </c>
      <c r="Q3503" s="3">
        <v>173590</v>
      </c>
      <c r="R3503" s="3">
        <v>173590</v>
      </c>
    </row>
    <row r="3504" spans="1:18" hidden="1">
      <c r="A3504" s="12" t="s">
        <v>5419</v>
      </c>
      <c r="B3504" s="12" t="str">
        <f t="shared" si="89"/>
        <v>HCJCAOP0400</v>
      </c>
      <c r="C3504" s="4" t="s">
        <v>5420</v>
      </c>
      <c r="D3504" s="4" t="s">
        <v>5395</v>
      </c>
      <c r="E3504" s="4" t="s">
        <v>5402</v>
      </c>
      <c r="F3504" s="21">
        <v>3.7499999999999999E-2</v>
      </c>
      <c r="G3504" s="4">
        <v>8</v>
      </c>
      <c r="H3504" s="4" t="s">
        <v>22</v>
      </c>
      <c r="I3504" s="15">
        <v>155930</v>
      </c>
      <c r="J3504" s="3">
        <v>168189</v>
      </c>
      <c r="K3504" s="15">
        <v>155930</v>
      </c>
      <c r="L3504" s="3">
        <v>168189</v>
      </c>
      <c r="M3504" s="3"/>
      <c r="N3504" s="3"/>
      <c r="O3504" s="3">
        <v>173590</v>
      </c>
      <c r="P3504" s="3">
        <v>173590</v>
      </c>
      <c r="Q3504" s="3">
        <v>173590</v>
      </c>
      <c r="R3504" s="3">
        <v>173590</v>
      </c>
    </row>
    <row r="3505" spans="1:18" hidden="1">
      <c r="A3505" s="12" t="s">
        <v>5421</v>
      </c>
      <c r="B3505" s="12" t="str">
        <f t="shared" si="89"/>
        <v>HCMP091120T</v>
      </c>
      <c r="C3505" s="4" t="s">
        <v>5422</v>
      </c>
      <c r="D3505" s="4" t="s">
        <v>5395</v>
      </c>
      <c r="E3505" s="4" t="s">
        <v>5423</v>
      </c>
      <c r="F3505" s="21">
        <v>0.19583333333333333</v>
      </c>
      <c r="G3505" s="4">
        <v>72</v>
      </c>
      <c r="H3505" s="4" t="s">
        <v>22</v>
      </c>
      <c r="I3505" s="22">
        <v>23649</v>
      </c>
      <c r="J3505" s="3">
        <v>25191</v>
      </c>
      <c r="K3505" s="22">
        <v>23649</v>
      </c>
      <c r="L3505" s="3">
        <v>25191</v>
      </c>
      <c r="M3505" s="3"/>
      <c r="N3505" s="3"/>
      <c r="O3505" s="3">
        <v>26100</v>
      </c>
      <c r="P3505" s="3">
        <v>26100</v>
      </c>
      <c r="Q3505" s="3">
        <v>26100</v>
      </c>
      <c r="R3505" s="3">
        <v>26100</v>
      </c>
    </row>
    <row r="3506" spans="1:18" hidden="1">
      <c r="A3506" s="12" t="s">
        <v>5424</v>
      </c>
      <c r="B3506" s="12" t="str">
        <f t="shared" si="89"/>
        <v>HCMP092020T</v>
      </c>
      <c r="C3506" s="4" t="s">
        <v>5425</v>
      </c>
      <c r="D3506" s="4" t="s">
        <v>5395</v>
      </c>
      <c r="E3506" s="4" t="s">
        <v>5426</v>
      </c>
      <c r="F3506" s="21">
        <v>0.30599999999999999</v>
      </c>
      <c r="G3506" s="4">
        <v>36</v>
      </c>
      <c r="H3506" s="4" t="s">
        <v>22</v>
      </c>
      <c r="I3506" s="15">
        <v>43428</v>
      </c>
      <c r="J3506" s="3">
        <v>46096</v>
      </c>
      <c r="K3506" s="15">
        <v>43428</v>
      </c>
      <c r="L3506" s="3">
        <v>46096</v>
      </c>
      <c r="M3506" s="3"/>
      <c r="N3506" s="3"/>
      <c r="O3506" s="3">
        <v>47810</v>
      </c>
      <c r="P3506" s="3">
        <v>47810</v>
      </c>
      <c r="Q3506" s="3">
        <v>47810</v>
      </c>
      <c r="R3506" s="3">
        <v>47810</v>
      </c>
    </row>
    <row r="3507" spans="1:18" hidden="1">
      <c r="A3507" s="12" t="s">
        <v>5427</v>
      </c>
      <c r="B3507" s="12" t="str">
        <f t="shared" si="89"/>
        <v>HCMT1810NR</v>
      </c>
      <c r="C3507" s="4" t="s">
        <v>5428</v>
      </c>
      <c r="D3507" s="4" t="s">
        <v>5395</v>
      </c>
      <c r="E3507" s="4" t="s">
        <v>5429</v>
      </c>
      <c r="F3507" s="21">
        <v>1.8800000000000001E-2</v>
      </c>
      <c r="G3507" s="4">
        <v>500</v>
      </c>
      <c r="H3507" s="4" t="s">
        <v>22</v>
      </c>
      <c r="I3507" s="15">
        <v>2365</v>
      </c>
      <c r="J3507" s="11">
        <v>2535</v>
      </c>
      <c r="K3507" s="15">
        <v>2365</v>
      </c>
      <c r="L3507" s="11">
        <v>2535</v>
      </c>
      <c r="M3507" s="3"/>
      <c r="N3507" s="3"/>
      <c r="O3507" s="3">
        <v>2640</v>
      </c>
      <c r="P3507" s="3">
        <v>2640</v>
      </c>
      <c r="Q3507" s="3">
        <v>2640</v>
      </c>
      <c r="R3507" s="3">
        <v>2640</v>
      </c>
    </row>
    <row r="3508" spans="1:18" hidden="1">
      <c r="A3508" s="12" t="s">
        <v>5430</v>
      </c>
      <c r="B3508" s="12" t="str">
        <f t="shared" si="89"/>
        <v>HCMT2420NR</v>
      </c>
      <c r="C3508" s="4" t="s">
        <v>5431</v>
      </c>
      <c r="D3508" s="4" t="s">
        <v>5395</v>
      </c>
      <c r="E3508" s="4" t="s">
        <v>5423</v>
      </c>
      <c r="F3508" s="21">
        <v>5.5555555999999999E-2</v>
      </c>
      <c r="G3508" s="4">
        <v>72</v>
      </c>
      <c r="H3508" s="4" t="s">
        <v>22</v>
      </c>
      <c r="I3508" s="15">
        <v>5912</v>
      </c>
      <c r="J3508" s="11">
        <v>6461</v>
      </c>
      <c r="K3508" s="15">
        <v>5912</v>
      </c>
      <c r="L3508" s="11">
        <v>6461</v>
      </c>
      <c r="M3508" s="3"/>
      <c r="N3508" s="3"/>
      <c r="O3508" s="3">
        <v>6640</v>
      </c>
      <c r="P3508" s="3">
        <v>6640</v>
      </c>
      <c r="Q3508" s="3">
        <v>6640</v>
      </c>
      <c r="R3508" s="3">
        <v>6640</v>
      </c>
    </row>
    <row r="3509" spans="1:18" hidden="1">
      <c r="A3509" s="12" t="s">
        <v>5432</v>
      </c>
      <c r="B3509" s="12" t="str">
        <f t="shared" si="89"/>
        <v>HCMT4820NR</v>
      </c>
      <c r="C3509" s="4" t="s">
        <v>5433</v>
      </c>
      <c r="D3509" s="4" t="s">
        <v>5395</v>
      </c>
      <c r="E3509" s="4" t="s">
        <v>5426</v>
      </c>
      <c r="F3509" s="21">
        <v>0.111111111</v>
      </c>
      <c r="G3509" s="4">
        <v>36</v>
      </c>
      <c r="H3509" s="4" t="s">
        <v>22</v>
      </c>
      <c r="I3509" s="15">
        <v>11323</v>
      </c>
      <c r="J3509" s="11">
        <v>12382</v>
      </c>
      <c r="K3509" s="15">
        <v>11323</v>
      </c>
      <c r="L3509" s="11">
        <v>12382</v>
      </c>
      <c r="M3509" s="3"/>
      <c r="N3509" s="3"/>
      <c r="O3509" s="3">
        <v>12730</v>
      </c>
      <c r="P3509" s="3">
        <v>12730</v>
      </c>
      <c r="Q3509" s="3">
        <v>12730</v>
      </c>
      <c r="R3509" s="3">
        <v>12730</v>
      </c>
    </row>
    <row r="3510" spans="1:18" hidden="1">
      <c r="A3510" s="12" t="s">
        <v>5434</v>
      </c>
      <c r="B3510" s="12" t="str">
        <f t="shared" si="89"/>
        <v>HCOP4545NR</v>
      </c>
      <c r="C3510" s="4" t="s">
        <v>5435</v>
      </c>
      <c r="D3510" s="4" t="s">
        <v>5395</v>
      </c>
      <c r="E3510" s="4" t="s">
        <v>5436</v>
      </c>
      <c r="F3510" s="21">
        <v>0.116666667</v>
      </c>
      <c r="G3510" s="4">
        <v>72</v>
      </c>
      <c r="H3510" s="4" t="s">
        <v>22</v>
      </c>
      <c r="I3510" s="15">
        <v>7700</v>
      </c>
      <c r="J3510" s="11">
        <v>8542</v>
      </c>
      <c r="K3510" s="15">
        <v>7700</v>
      </c>
      <c r="L3510" s="11">
        <v>8542</v>
      </c>
      <c r="M3510" s="3"/>
      <c r="N3510" s="3"/>
      <c r="O3510" s="3">
        <v>8730</v>
      </c>
      <c r="P3510" s="3">
        <v>8730</v>
      </c>
      <c r="Q3510" s="3">
        <v>8730</v>
      </c>
      <c r="R3510" s="3">
        <v>8730</v>
      </c>
    </row>
    <row r="3511" spans="1:18" hidden="1">
      <c r="A3511" s="12" t="s">
        <v>5437</v>
      </c>
      <c r="B3511" s="12" t="str">
        <f t="shared" si="89"/>
        <v>HCOP4575BR</v>
      </c>
      <c r="C3511" s="4" t="s">
        <v>5438</v>
      </c>
      <c r="D3511" s="4" t="s">
        <v>5395</v>
      </c>
      <c r="E3511" s="4" t="s">
        <v>5423</v>
      </c>
      <c r="F3511" s="21">
        <v>0.15279999999999999</v>
      </c>
      <c r="G3511" s="4">
        <v>72</v>
      </c>
      <c r="H3511" s="4" t="s">
        <v>22</v>
      </c>
      <c r="I3511" s="15">
        <v>10112</v>
      </c>
      <c r="J3511" s="3">
        <v>11049</v>
      </c>
      <c r="K3511" s="15">
        <v>10112</v>
      </c>
      <c r="L3511" s="3">
        <v>11049</v>
      </c>
      <c r="M3511" s="3"/>
      <c r="N3511" s="3"/>
      <c r="O3511" s="3">
        <v>11360</v>
      </c>
      <c r="P3511" s="3">
        <v>11360</v>
      </c>
      <c r="Q3511" s="3">
        <v>11360</v>
      </c>
      <c r="R3511" s="3">
        <v>11360</v>
      </c>
    </row>
    <row r="3512" spans="1:18" hidden="1">
      <c r="A3512" s="12" t="s">
        <v>5439</v>
      </c>
      <c r="B3512" s="12" t="str">
        <f t="shared" si="89"/>
        <v>HCPBGB010D</v>
      </c>
      <c r="C3512" s="4" t="s">
        <v>5440</v>
      </c>
      <c r="D3512" s="4" t="s">
        <v>5395</v>
      </c>
      <c r="E3512" s="4" t="s">
        <v>5441</v>
      </c>
      <c r="F3512" s="21">
        <v>2.0833333333333332E-2</v>
      </c>
      <c r="G3512" s="4">
        <v>960</v>
      </c>
      <c r="H3512" s="4" t="s">
        <v>22</v>
      </c>
      <c r="I3512" s="15">
        <v>2649</v>
      </c>
      <c r="J3512" s="23">
        <v>2838</v>
      </c>
      <c r="K3512" s="15">
        <v>2649</v>
      </c>
      <c r="L3512" s="23">
        <v>2838</v>
      </c>
      <c r="M3512" s="3"/>
      <c r="N3512" s="3"/>
      <c r="O3512" s="3">
        <v>2940</v>
      </c>
      <c r="P3512" s="3">
        <v>2940</v>
      </c>
      <c r="Q3512" s="3">
        <v>2940</v>
      </c>
      <c r="R3512" s="3">
        <v>2940</v>
      </c>
    </row>
    <row r="3513" spans="1:18" hidden="1">
      <c r="A3513" s="12" t="s">
        <v>5442</v>
      </c>
      <c r="B3513" s="12" t="str">
        <f t="shared" si="89"/>
        <v>HCPBGB015D</v>
      </c>
      <c r="C3513" s="4" t="s">
        <v>5443</v>
      </c>
      <c r="D3513" s="4" t="s">
        <v>5395</v>
      </c>
      <c r="E3513" s="4" t="s">
        <v>5444</v>
      </c>
      <c r="F3513" s="21">
        <v>2.7777777777777776E-2</v>
      </c>
      <c r="G3513" s="4">
        <v>720</v>
      </c>
      <c r="H3513" s="4" t="s">
        <v>22</v>
      </c>
      <c r="I3513" s="15">
        <v>3973</v>
      </c>
      <c r="J3513" s="23">
        <v>4257</v>
      </c>
      <c r="K3513" s="15">
        <v>3973</v>
      </c>
      <c r="L3513" s="23">
        <v>4257</v>
      </c>
      <c r="M3513" s="3"/>
      <c r="N3513" s="3"/>
      <c r="O3513" s="3">
        <v>4400</v>
      </c>
      <c r="P3513" s="3">
        <v>4400</v>
      </c>
      <c r="Q3513" s="3">
        <v>4400</v>
      </c>
      <c r="R3513" s="3">
        <v>4400</v>
      </c>
    </row>
    <row r="3514" spans="1:18" hidden="1">
      <c r="A3514" s="12" t="s">
        <v>5445</v>
      </c>
      <c r="B3514" s="12" t="str">
        <f t="shared" si="89"/>
        <v>HCPBGB020D</v>
      </c>
      <c r="C3514" s="4" t="s">
        <v>5446</v>
      </c>
      <c r="D3514" s="4" t="s">
        <v>5395</v>
      </c>
      <c r="E3514" s="4" t="s">
        <v>5447</v>
      </c>
      <c r="F3514" s="21">
        <v>3.6666666666666667E-2</v>
      </c>
      <c r="G3514" s="4">
        <v>600</v>
      </c>
      <c r="H3514" s="4" t="s">
        <v>22</v>
      </c>
      <c r="I3514" s="15">
        <v>5250</v>
      </c>
      <c r="J3514" s="11">
        <v>5628</v>
      </c>
      <c r="K3514" s="15">
        <v>5250</v>
      </c>
      <c r="L3514" s="11">
        <v>5628</v>
      </c>
      <c r="M3514" s="3"/>
      <c r="N3514" s="3"/>
      <c r="O3514" s="3">
        <v>5830</v>
      </c>
      <c r="P3514" s="3">
        <v>5830</v>
      </c>
      <c r="Q3514" s="3">
        <v>5830</v>
      </c>
      <c r="R3514" s="3">
        <v>5830</v>
      </c>
    </row>
    <row r="3515" spans="1:18" hidden="1">
      <c r="A3515" s="12" t="s">
        <v>5448</v>
      </c>
      <c r="B3515" s="12" t="str">
        <f t="shared" si="89"/>
        <v>HCPBGB025D</v>
      </c>
      <c r="C3515" s="4" t="s">
        <v>5449</v>
      </c>
      <c r="D3515" s="4" t="s">
        <v>5395</v>
      </c>
      <c r="E3515" s="4" t="s">
        <v>5450</v>
      </c>
      <c r="F3515" s="21">
        <v>4.791666666666667E-2</v>
      </c>
      <c r="G3515" s="4">
        <v>480</v>
      </c>
      <c r="H3515" s="4" t="s">
        <v>22</v>
      </c>
      <c r="I3515" s="15">
        <v>6905</v>
      </c>
      <c r="J3515" s="11">
        <v>7397</v>
      </c>
      <c r="K3515" s="15">
        <v>6905</v>
      </c>
      <c r="L3515" s="11">
        <v>7397</v>
      </c>
      <c r="M3515" s="3"/>
      <c r="N3515" s="3"/>
      <c r="O3515" s="3">
        <v>7660</v>
      </c>
      <c r="P3515" s="3">
        <v>7660</v>
      </c>
      <c r="Q3515" s="3">
        <v>7660</v>
      </c>
      <c r="R3515" s="3">
        <v>7660</v>
      </c>
    </row>
    <row r="3516" spans="1:18" hidden="1">
      <c r="A3516" s="12" t="s">
        <v>5451</v>
      </c>
      <c r="B3516" s="12" t="str">
        <f t="shared" si="89"/>
        <v>HCPBGB030D</v>
      </c>
      <c r="C3516" s="4" t="s">
        <v>5452</v>
      </c>
      <c r="D3516" s="4" t="s">
        <v>5395</v>
      </c>
      <c r="E3516" s="4" t="s">
        <v>5453</v>
      </c>
      <c r="F3516" s="21">
        <v>6.25E-2</v>
      </c>
      <c r="G3516" s="4">
        <v>432</v>
      </c>
      <c r="H3516" s="4" t="s">
        <v>22</v>
      </c>
      <c r="I3516" s="15">
        <v>8135</v>
      </c>
      <c r="J3516" s="11">
        <v>8722</v>
      </c>
      <c r="K3516" s="15">
        <v>8135</v>
      </c>
      <c r="L3516" s="11">
        <v>8722</v>
      </c>
      <c r="M3516" s="3"/>
      <c r="N3516" s="3"/>
      <c r="O3516" s="3">
        <v>9030</v>
      </c>
      <c r="P3516" s="3">
        <v>9030</v>
      </c>
      <c r="Q3516" s="3">
        <v>9030</v>
      </c>
      <c r="R3516" s="3">
        <v>9030</v>
      </c>
    </row>
    <row r="3517" spans="1:18" hidden="1">
      <c r="A3517" s="12" t="s">
        <v>5454</v>
      </c>
      <c r="B3517" s="12" t="str">
        <f t="shared" si="89"/>
        <v>HCPBGB040D</v>
      </c>
      <c r="C3517" s="4" t="s">
        <v>5455</v>
      </c>
      <c r="D3517" s="4" t="s">
        <v>5395</v>
      </c>
      <c r="E3517" s="4" t="s">
        <v>5456</v>
      </c>
      <c r="F3517" s="21">
        <v>9.375E-2</v>
      </c>
      <c r="G3517" s="4">
        <v>288</v>
      </c>
      <c r="H3517" s="4" t="s">
        <v>22</v>
      </c>
      <c r="I3517" s="15">
        <v>12297</v>
      </c>
      <c r="J3517" s="11">
        <v>13253</v>
      </c>
      <c r="K3517" s="15">
        <v>12297</v>
      </c>
      <c r="L3517" s="11">
        <v>13253</v>
      </c>
      <c r="M3517" s="3"/>
      <c r="N3517" s="3"/>
      <c r="O3517" s="3">
        <v>13680</v>
      </c>
      <c r="P3517" s="3">
        <v>13680</v>
      </c>
      <c r="Q3517" s="3">
        <v>13680</v>
      </c>
      <c r="R3517" s="3">
        <v>13680</v>
      </c>
    </row>
    <row r="3518" spans="1:18" hidden="1">
      <c r="A3518" s="12" t="s">
        <v>5457</v>
      </c>
      <c r="B3518" s="12" t="str">
        <f t="shared" si="89"/>
        <v>HCPBGB050D</v>
      </c>
      <c r="C3518" s="4" t="s">
        <v>5458</v>
      </c>
      <c r="D3518" s="4" t="s">
        <v>5395</v>
      </c>
      <c r="E3518" s="4" t="s">
        <v>5459</v>
      </c>
      <c r="F3518" s="21">
        <v>0.10833333333333334</v>
      </c>
      <c r="G3518" s="4">
        <v>240</v>
      </c>
      <c r="H3518" s="4" t="s">
        <v>22</v>
      </c>
      <c r="I3518" s="15">
        <v>16554</v>
      </c>
      <c r="J3518" s="11">
        <v>17793</v>
      </c>
      <c r="K3518" s="15">
        <v>16554</v>
      </c>
      <c r="L3518" s="11">
        <v>17793</v>
      </c>
      <c r="M3518" s="3"/>
      <c r="N3518" s="3"/>
      <c r="O3518" s="3">
        <v>18390</v>
      </c>
      <c r="P3518" s="3">
        <v>18390</v>
      </c>
      <c r="Q3518" s="3">
        <v>18390</v>
      </c>
      <c r="R3518" s="3">
        <v>18390</v>
      </c>
    </row>
    <row r="3519" spans="1:18" hidden="1">
      <c r="A3519" s="12" t="s">
        <v>5460</v>
      </c>
      <c r="B3519" s="12" t="str">
        <f t="shared" si="89"/>
        <v>HCPBP05</v>
      </c>
      <c r="C3519" s="4" t="s">
        <v>5461</v>
      </c>
      <c r="D3519" s="4" t="s">
        <v>5395</v>
      </c>
      <c r="E3519" s="4" t="s">
        <v>5462</v>
      </c>
      <c r="F3519" s="21">
        <v>2.2569444000000001E-2</v>
      </c>
      <c r="G3519" s="4">
        <v>576</v>
      </c>
      <c r="H3519" s="4" t="s">
        <v>22</v>
      </c>
      <c r="I3519" s="15">
        <v>2072</v>
      </c>
      <c r="J3519" s="3">
        <v>2204</v>
      </c>
      <c r="K3519" s="15">
        <v>2072</v>
      </c>
      <c r="L3519" s="3">
        <v>2204</v>
      </c>
      <c r="M3519" s="3"/>
      <c r="N3519" s="3"/>
      <c r="O3519" s="3">
        <v>2290</v>
      </c>
      <c r="P3519" s="3">
        <v>2290</v>
      </c>
      <c r="Q3519" s="3">
        <v>2290</v>
      </c>
      <c r="R3519" s="3">
        <v>2290</v>
      </c>
    </row>
    <row r="3520" spans="1:18" hidden="1">
      <c r="A3520" s="12" t="s">
        <v>5463</v>
      </c>
      <c r="B3520" s="12" t="str">
        <f t="shared" si="89"/>
        <v>HCPBP07</v>
      </c>
      <c r="C3520" s="4" t="s">
        <v>5464</v>
      </c>
      <c r="D3520" s="4" t="s">
        <v>5395</v>
      </c>
      <c r="E3520" s="4" t="s">
        <v>5465</v>
      </c>
      <c r="F3520" s="21">
        <v>3.90625E-2</v>
      </c>
      <c r="G3520" s="4">
        <v>384</v>
      </c>
      <c r="H3520" s="4" t="s">
        <v>22</v>
      </c>
      <c r="I3520" s="15">
        <v>3103</v>
      </c>
      <c r="J3520" s="3">
        <v>3311</v>
      </c>
      <c r="K3520" s="15">
        <v>3103</v>
      </c>
      <c r="L3520" s="3">
        <v>3311</v>
      </c>
      <c r="M3520" s="3"/>
      <c r="N3520" s="3"/>
      <c r="O3520" s="3">
        <v>3420</v>
      </c>
      <c r="P3520" s="3">
        <v>3420</v>
      </c>
      <c r="Q3520" s="3">
        <v>3420</v>
      </c>
      <c r="R3520" s="3">
        <v>3420</v>
      </c>
    </row>
    <row r="3521" spans="1:18" hidden="1">
      <c r="A3521" s="12" t="s">
        <v>5466</v>
      </c>
      <c r="B3521" s="12" t="str">
        <f t="shared" si="89"/>
        <v>HCPBP09</v>
      </c>
      <c r="C3521" s="4" t="s">
        <v>5467</v>
      </c>
      <c r="D3521" s="4" t="s">
        <v>5395</v>
      </c>
      <c r="E3521" s="4" t="s">
        <v>5465</v>
      </c>
      <c r="F3521" s="16">
        <v>6.25E-2</v>
      </c>
      <c r="G3521" s="4">
        <v>384</v>
      </c>
      <c r="H3521" s="4" t="s">
        <v>22</v>
      </c>
      <c r="I3521" s="22">
        <v>5051</v>
      </c>
      <c r="J3521" s="3">
        <v>5382</v>
      </c>
      <c r="K3521" s="22">
        <v>5051</v>
      </c>
      <c r="L3521" s="3">
        <v>5382</v>
      </c>
      <c r="M3521" s="3"/>
      <c r="N3521" s="3"/>
      <c r="O3521" s="3">
        <v>5580</v>
      </c>
      <c r="P3521" s="3">
        <v>5580</v>
      </c>
      <c r="Q3521" s="3">
        <v>5580</v>
      </c>
      <c r="R3521" s="3">
        <v>5580</v>
      </c>
    </row>
    <row r="3522" spans="1:18" hidden="1">
      <c r="A3522" s="12" t="s">
        <v>5468</v>
      </c>
      <c r="B3522" s="12" t="str">
        <f t="shared" si="89"/>
        <v>HCPBSB010D</v>
      </c>
      <c r="C3522" s="4" t="s">
        <v>5469</v>
      </c>
      <c r="D3522" s="4" t="s">
        <v>5395</v>
      </c>
      <c r="E3522" s="4" t="s">
        <v>5470</v>
      </c>
      <c r="F3522" s="21">
        <v>2.4309999999999998E-2</v>
      </c>
      <c r="G3522" s="4">
        <v>720</v>
      </c>
      <c r="H3522" s="4" t="s">
        <v>22</v>
      </c>
      <c r="I3522" s="15">
        <v>4569</v>
      </c>
      <c r="J3522" s="11">
        <v>4843</v>
      </c>
      <c r="K3522" s="15">
        <v>4569</v>
      </c>
      <c r="L3522" s="11">
        <v>4843</v>
      </c>
      <c r="M3522" s="3"/>
      <c r="N3522" s="3"/>
      <c r="O3522" s="3">
        <v>5030</v>
      </c>
      <c r="P3522" s="3">
        <v>10970</v>
      </c>
      <c r="Q3522" s="3">
        <v>10970</v>
      </c>
      <c r="R3522" s="3">
        <v>10970</v>
      </c>
    </row>
    <row r="3523" spans="1:18" hidden="1">
      <c r="A3523" s="12" t="s">
        <v>5471</v>
      </c>
      <c r="B3523" s="12" t="str">
        <f t="shared" si="89"/>
        <v>HCPBSB015D</v>
      </c>
      <c r="C3523" s="4" t="s">
        <v>5472</v>
      </c>
      <c r="D3523" s="4" t="s">
        <v>5395</v>
      </c>
      <c r="E3523" s="4" t="s">
        <v>5473</v>
      </c>
      <c r="F3523" s="21">
        <v>3.3329999999999999E-2</v>
      </c>
      <c r="G3523" s="4">
        <v>600</v>
      </c>
      <c r="H3523" s="4" t="s">
        <v>22</v>
      </c>
      <c r="I3523" s="15">
        <v>6168</v>
      </c>
      <c r="J3523" s="11">
        <v>6555</v>
      </c>
      <c r="K3523" s="15">
        <v>6168</v>
      </c>
      <c r="L3523" s="11">
        <v>6555</v>
      </c>
      <c r="M3523" s="3"/>
      <c r="N3523" s="3"/>
      <c r="O3523" s="3">
        <v>6810</v>
      </c>
      <c r="P3523" s="3">
        <v>13610</v>
      </c>
      <c r="Q3523" s="3">
        <v>13610</v>
      </c>
      <c r="R3523" s="3">
        <v>13610</v>
      </c>
    </row>
    <row r="3524" spans="1:18" hidden="1">
      <c r="A3524" s="12" t="s">
        <v>5474</v>
      </c>
      <c r="B3524" s="12" t="str">
        <f t="shared" si="89"/>
        <v>HCPBSB020D</v>
      </c>
      <c r="C3524" s="4" t="s">
        <v>5475</v>
      </c>
      <c r="D3524" s="4" t="s">
        <v>5395</v>
      </c>
      <c r="E3524" s="4" t="s">
        <v>5476</v>
      </c>
      <c r="F3524" s="21">
        <v>5.6250000000000001E-2</v>
      </c>
      <c r="G3524" s="4">
        <v>480</v>
      </c>
      <c r="H3524" s="4" t="s">
        <v>22</v>
      </c>
      <c r="I3524" s="15">
        <v>8154</v>
      </c>
      <c r="J3524" s="11">
        <v>8665</v>
      </c>
      <c r="K3524" s="15">
        <v>8154</v>
      </c>
      <c r="L3524" s="11">
        <v>8665</v>
      </c>
      <c r="M3524" s="3"/>
      <c r="N3524" s="3"/>
      <c r="O3524" s="3">
        <v>9000</v>
      </c>
      <c r="P3524" s="3">
        <v>22130</v>
      </c>
      <c r="Q3524" s="3">
        <v>22130</v>
      </c>
      <c r="R3524" s="3">
        <v>22130</v>
      </c>
    </row>
    <row r="3525" spans="1:18" hidden="1">
      <c r="A3525" s="12" t="s">
        <v>5477</v>
      </c>
      <c r="B3525" s="12" t="str">
        <f t="shared" si="89"/>
        <v>HCPBSB025D</v>
      </c>
      <c r="C3525" s="4" t="s">
        <v>5478</v>
      </c>
      <c r="D3525" s="4" t="s">
        <v>5395</v>
      </c>
      <c r="E3525" s="4" t="s">
        <v>5479</v>
      </c>
      <c r="F3525" s="21">
        <v>7.0830000000000004E-2</v>
      </c>
      <c r="G3525" s="4">
        <v>360</v>
      </c>
      <c r="H3525" s="4" t="s">
        <v>22</v>
      </c>
      <c r="I3525" s="15">
        <v>9942</v>
      </c>
      <c r="J3525" s="11">
        <v>10595</v>
      </c>
      <c r="K3525" s="15">
        <v>9942</v>
      </c>
      <c r="L3525" s="11">
        <v>10595</v>
      </c>
      <c r="M3525" s="3"/>
      <c r="N3525" s="3"/>
      <c r="O3525" s="3">
        <v>10970</v>
      </c>
      <c r="P3525" s="3">
        <v>3660</v>
      </c>
      <c r="Q3525" s="3">
        <v>3660</v>
      </c>
      <c r="R3525" s="3">
        <v>3660</v>
      </c>
    </row>
    <row r="3526" spans="1:18" hidden="1">
      <c r="A3526" s="12" t="s">
        <v>5480</v>
      </c>
      <c r="B3526" s="12" t="str">
        <f t="shared" si="89"/>
        <v>HCPBSB030D</v>
      </c>
      <c r="C3526" s="4" t="s">
        <v>5481</v>
      </c>
      <c r="D3526" s="4" t="s">
        <v>5395</v>
      </c>
      <c r="E3526" s="4" t="s">
        <v>5482</v>
      </c>
      <c r="F3526" s="21">
        <v>7.639E-2</v>
      </c>
      <c r="G3526" s="4">
        <v>288</v>
      </c>
      <c r="H3526" s="4" t="s">
        <v>22</v>
      </c>
      <c r="I3526" s="15">
        <v>12326</v>
      </c>
      <c r="J3526" s="11">
        <v>13120</v>
      </c>
      <c r="K3526" s="15">
        <v>12326</v>
      </c>
      <c r="L3526" s="11">
        <v>13120</v>
      </c>
      <c r="M3526" s="3"/>
      <c r="N3526" s="3"/>
      <c r="O3526" s="3">
        <v>13610</v>
      </c>
      <c r="P3526" s="3">
        <v>5510</v>
      </c>
      <c r="Q3526" s="3">
        <v>5510</v>
      </c>
      <c r="R3526" s="3">
        <v>5510</v>
      </c>
    </row>
    <row r="3527" spans="1:18" hidden="1">
      <c r="A3527" s="12" t="s">
        <v>5483</v>
      </c>
      <c r="B3527" s="12" t="str">
        <f t="shared" si="89"/>
        <v>HCPBSB040D</v>
      </c>
      <c r="C3527" s="4" t="s">
        <v>5484</v>
      </c>
      <c r="D3527" s="4" t="s">
        <v>5395</v>
      </c>
      <c r="E3527" s="4" t="s">
        <v>5485</v>
      </c>
      <c r="F3527" s="21">
        <v>0.11978999999999999</v>
      </c>
      <c r="G3527" s="4">
        <v>192</v>
      </c>
      <c r="H3527" s="4" t="s">
        <v>22</v>
      </c>
      <c r="I3527" s="15">
        <v>20064</v>
      </c>
      <c r="J3527" s="11">
        <v>21341</v>
      </c>
      <c r="K3527" s="15">
        <v>20064</v>
      </c>
      <c r="L3527" s="11">
        <v>21341</v>
      </c>
      <c r="M3527" s="3"/>
      <c r="N3527" s="3"/>
      <c r="O3527" s="3">
        <v>22130</v>
      </c>
      <c r="P3527" s="3">
        <v>7320</v>
      </c>
      <c r="Q3527" s="3">
        <v>7320</v>
      </c>
      <c r="R3527" s="3">
        <v>7320</v>
      </c>
    </row>
    <row r="3528" spans="1:18" hidden="1">
      <c r="A3528" s="12" t="s">
        <v>5486</v>
      </c>
      <c r="B3528" s="12" t="str">
        <f t="shared" si="89"/>
        <v>HCPBWB010D</v>
      </c>
      <c r="C3528" s="4" t="s">
        <v>5487</v>
      </c>
      <c r="D3528" s="4" t="s">
        <v>5395</v>
      </c>
      <c r="E3528" s="4" t="s">
        <v>5488</v>
      </c>
      <c r="F3528" s="21">
        <v>2.2916667000000002E-2</v>
      </c>
      <c r="G3528" s="4">
        <v>960</v>
      </c>
      <c r="H3528" s="4" t="s">
        <v>22</v>
      </c>
      <c r="I3528" s="15">
        <v>3301</v>
      </c>
      <c r="J3528" s="11">
        <v>3538</v>
      </c>
      <c r="K3528" s="15">
        <v>3301</v>
      </c>
      <c r="L3528" s="11">
        <v>3538</v>
      </c>
      <c r="M3528" s="3"/>
      <c r="N3528" s="3"/>
      <c r="O3528" s="3">
        <v>3660</v>
      </c>
      <c r="P3528" s="3">
        <v>9720</v>
      </c>
      <c r="Q3528" s="3">
        <v>9720</v>
      </c>
      <c r="R3528" s="3">
        <v>9720</v>
      </c>
    </row>
    <row r="3529" spans="1:18" hidden="1">
      <c r="A3529" s="12" t="s">
        <v>5489</v>
      </c>
      <c r="B3529" s="12" t="str">
        <f t="shared" si="89"/>
        <v>HCPBWB015D</v>
      </c>
      <c r="C3529" s="4" t="s">
        <v>5490</v>
      </c>
      <c r="D3529" s="4" t="s">
        <v>5395</v>
      </c>
      <c r="E3529" s="4" t="s">
        <v>5491</v>
      </c>
      <c r="F3529" s="21">
        <v>3.1944444000000002E-2</v>
      </c>
      <c r="G3529" s="4">
        <v>720</v>
      </c>
      <c r="H3529" s="4" t="s">
        <v>22</v>
      </c>
      <c r="I3529" s="15">
        <v>4976</v>
      </c>
      <c r="J3529" s="11">
        <v>5316</v>
      </c>
      <c r="K3529" s="15">
        <v>4976</v>
      </c>
      <c r="L3529" s="11">
        <v>5316</v>
      </c>
      <c r="M3529" s="3"/>
      <c r="N3529" s="3"/>
      <c r="O3529" s="3">
        <v>5510</v>
      </c>
      <c r="P3529" s="3">
        <v>11530</v>
      </c>
      <c r="Q3529" s="3">
        <v>11530</v>
      </c>
      <c r="R3529" s="3">
        <v>11530</v>
      </c>
    </row>
    <row r="3530" spans="1:18" hidden="1">
      <c r="A3530" s="12" t="s">
        <v>5492</v>
      </c>
      <c r="B3530" s="12" t="str">
        <f t="shared" si="89"/>
        <v>HCPBWB020D</v>
      </c>
      <c r="C3530" s="4" t="s">
        <v>5493</v>
      </c>
      <c r="D3530" s="4" t="s">
        <v>5395</v>
      </c>
      <c r="E3530" s="4" t="s">
        <v>5473</v>
      </c>
      <c r="F3530" s="21">
        <v>4.3333333000000002E-2</v>
      </c>
      <c r="G3530" s="4">
        <v>600</v>
      </c>
      <c r="H3530" s="4" t="s">
        <v>22</v>
      </c>
      <c r="I3530" s="15">
        <v>6603</v>
      </c>
      <c r="J3530" s="11">
        <v>7057</v>
      </c>
      <c r="K3530" s="15">
        <v>6603</v>
      </c>
      <c r="L3530" s="11">
        <v>7057</v>
      </c>
      <c r="M3530" s="3"/>
      <c r="N3530" s="3"/>
      <c r="O3530" s="3">
        <v>7320</v>
      </c>
      <c r="P3530" s="3">
        <v>19460</v>
      </c>
      <c r="Q3530" s="3">
        <v>19460</v>
      </c>
      <c r="R3530" s="3">
        <v>19460</v>
      </c>
    </row>
    <row r="3531" spans="1:18" hidden="1">
      <c r="A3531" s="12" t="s">
        <v>5494</v>
      </c>
      <c r="B3531" s="12" t="str">
        <f t="shared" si="89"/>
        <v>HCPBWB025D</v>
      </c>
      <c r="C3531" s="4" t="s">
        <v>5495</v>
      </c>
      <c r="D3531" s="4" t="s">
        <v>5395</v>
      </c>
      <c r="E3531" s="4" t="s">
        <v>5476</v>
      </c>
      <c r="F3531" s="21">
        <v>5.4166667000000002E-2</v>
      </c>
      <c r="G3531" s="4">
        <v>480</v>
      </c>
      <c r="H3531" s="4" t="s">
        <v>22</v>
      </c>
      <c r="I3531" s="15">
        <v>8797</v>
      </c>
      <c r="J3531" s="11">
        <v>9393</v>
      </c>
      <c r="K3531" s="15">
        <v>8797</v>
      </c>
      <c r="L3531" s="11">
        <v>9393</v>
      </c>
      <c r="M3531" s="3"/>
      <c r="N3531" s="3"/>
      <c r="O3531" s="3">
        <v>9720</v>
      </c>
      <c r="P3531" s="3">
        <v>28030</v>
      </c>
      <c r="Q3531" s="3">
        <v>28030</v>
      </c>
      <c r="R3531" s="3">
        <v>28030</v>
      </c>
    </row>
    <row r="3532" spans="1:18" hidden="1">
      <c r="A3532" s="12" t="s">
        <v>5496</v>
      </c>
      <c r="B3532" s="12" t="str">
        <f t="shared" si="89"/>
        <v>HCPBWB030D</v>
      </c>
      <c r="C3532" s="4" t="s">
        <v>5497</v>
      </c>
      <c r="D3532" s="4" t="s">
        <v>5395</v>
      </c>
      <c r="E3532" s="4" t="s">
        <v>5498</v>
      </c>
      <c r="F3532" s="21">
        <v>6.25E-2</v>
      </c>
      <c r="G3532" s="4">
        <v>432</v>
      </c>
      <c r="H3532" s="4" t="s">
        <v>22</v>
      </c>
      <c r="I3532" s="15">
        <v>10434</v>
      </c>
      <c r="J3532" s="11">
        <v>11153</v>
      </c>
      <c r="K3532" s="15">
        <v>10434</v>
      </c>
      <c r="L3532" s="11">
        <v>11153</v>
      </c>
      <c r="M3532" s="3"/>
      <c r="N3532" s="3"/>
      <c r="O3532" s="3">
        <v>11530</v>
      </c>
      <c r="P3532" s="3">
        <v>3470</v>
      </c>
      <c r="Q3532" s="3">
        <v>3470</v>
      </c>
      <c r="R3532" s="3">
        <v>3470</v>
      </c>
    </row>
    <row r="3533" spans="1:18" hidden="1">
      <c r="A3533" s="12" t="s">
        <v>5499</v>
      </c>
      <c r="B3533" s="12" t="str">
        <f t="shared" si="89"/>
        <v>HCPBWB040D</v>
      </c>
      <c r="C3533" s="4" t="s">
        <v>5500</v>
      </c>
      <c r="D3533" s="4" t="s">
        <v>5395</v>
      </c>
      <c r="E3533" s="4" t="s">
        <v>5501</v>
      </c>
      <c r="F3533" s="21">
        <v>0.111111111</v>
      </c>
      <c r="G3533" s="4">
        <v>288</v>
      </c>
      <c r="H3533" s="4" t="s">
        <v>22</v>
      </c>
      <c r="I3533" s="15">
        <v>17585</v>
      </c>
      <c r="J3533" s="11">
        <v>18805</v>
      </c>
      <c r="K3533" s="15">
        <v>17585</v>
      </c>
      <c r="L3533" s="11">
        <v>18805</v>
      </c>
      <c r="M3533" s="3"/>
      <c r="N3533" s="3"/>
      <c r="O3533" s="3">
        <v>19460</v>
      </c>
      <c r="P3533" s="3">
        <v>5230</v>
      </c>
      <c r="Q3533" s="3">
        <v>5230</v>
      </c>
      <c r="R3533" s="3">
        <v>5230</v>
      </c>
    </row>
    <row r="3534" spans="1:18" hidden="1">
      <c r="A3534" s="12" t="s">
        <v>5502</v>
      </c>
      <c r="B3534" s="12" t="str">
        <f t="shared" si="89"/>
        <v>HCPBWB050D</v>
      </c>
      <c r="C3534" s="4" t="s">
        <v>5503</v>
      </c>
      <c r="D3534" s="4" t="s">
        <v>5395</v>
      </c>
      <c r="E3534" s="4" t="s">
        <v>5504</v>
      </c>
      <c r="F3534" s="21">
        <v>0.13750000000000001</v>
      </c>
      <c r="G3534" s="4">
        <v>240</v>
      </c>
      <c r="H3534" s="4" t="s">
        <v>22</v>
      </c>
      <c r="I3534" s="15">
        <v>25389</v>
      </c>
      <c r="J3534" s="11">
        <v>27045</v>
      </c>
      <c r="K3534" s="15">
        <v>25389</v>
      </c>
      <c r="L3534" s="11">
        <v>27045</v>
      </c>
      <c r="M3534" s="3"/>
      <c r="N3534" s="3"/>
      <c r="O3534" s="3">
        <v>28030</v>
      </c>
      <c r="P3534" s="3">
        <v>6930</v>
      </c>
      <c r="Q3534" s="3">
        <v>6930</v>
      </c>
      <c r="R3534" s="3">
        <v>6930</v>
      </c>
    </row>
    <row r="3535" spans="1:18" hidden="1">
      <c r="A3535" s="12" t="s">
        <v>5505</v>
      </c>
      <c r="B3535" s="12" t="str">
        <f t="shared" si="89"/>
        <v>HCPBYB010I</v>
      </c>
      <c r="C3535" s="4" t="s">
        <v>5506</v>
      </c>
      <c r="D3535" s="4" t="s">
        <v>5395</v>
      </c>
      <c r="E3535" s="4" t="s">
        <v>5441</v>
      </c>
      <c r="F3535" s="16">
        <v>2.0833333333333332E-2</v>
      </c>
      <c r="G3535" s="4">
        <v>960</v>
      </c>
      <c r="H3535" s="4" t="s">
        <v>22</v>
      </c>
      <c r="I3535" s="22">
        <v>3301</v>
      </c>
      <c r="J3535" s="11">
        <v>3538</v>
      </c>
      <c r="K3535" s="22">
        <v>3301</v>
      </c>
      <c r="L3535" s="11">
        <v>3538</v>
      </c>
      <c r="M3535" s="3"/>
      <c r="N3535" s="3"/>
      <c r="O3535" s="3">
        <v>3470</v>
      </c>
      <c r="P3535" s="3">
        <v>9210</v>
      </c>
      <c r="Q3535" s="3">
        <v>9210</v>
      </c>
      <c r="R3535" s="3">
        <v>9210</v>
      </c>
    </row>
    <row r="3536" spans="1:18" hidden="1">
      <c r="A3536" s="12" t="s">
        <v>5507</v>
      </c>
      <c r="B3536" s="12" t="str">
        <f t="shared" si="89"/>
        <v>HCPBYB015I</v>
      </c>
      <c r="C3536" s="4" t="s">
        <v>5508</v>
      </c>
      <c r="D3536" s="4" t="s">
        <v>5395</v>
      </c>
      <c r="E3536" s="4" t="s">
        <v>5444</v>
      </c>
      <c r="F3536" s="16">
        <v>2.7083333333333334E-2</v>
      </c>
      <c r="G3536" s="4">
        <v>720</v>
      </c>
      <c r="H3536" s="4" t="s">
        <v>22</v>
      </c>
      <c r="I3536" s="22">
        <v>4976</v>
      </c>
      <c r="J3536" s="11">
        <v>5316</v>
      </c>
      <c r="K3536" s="22">
        <v>4976</v>
      </c>
      <c r="L3536" s="11">
        <v>5316</v>
      </c>
      <c r="M3536" s="3"/>
      <c r="N3536" s="3"/>
      <c r="O3536" s="3">
        <v>5230</v>
      </c>
      <c r="P3536" s="3">
        <v>10920</v>
      </c>
      <c r="Q3536" s="3">
        <v>10920</v>
      </c>
      <c r="R3536" s="3">
        <v>10920</v>
      </c>
    </row>
    <row r="3537" spans="1:18" hidden="1">
      <c r="A3537" s="12" t="s">
        <v>5509</v>
      </c>
      <c r="B3537" s="12" t="str">
        <f t="shared" si="89"/>
        <v>HCPBYB020I</v>
      </c>
      <c r="C3537" s="4" t="s">
        <v>5510</v>
      </c>
      <c r="D3537" s="4" t="s">
        <v>5395</v>
      </c>
      <c r="E3537" s="4" t="s">
        <v>5447</v>
      </c>
      <c r="F3537" s="16">
        <v>3.2500000000000001E-2</v>
      </c>
      <c r="G3537" s="4">
        <v>600</v>
      </c>
      <c r="H3537" s="4" t="s">
        <v>22</v>
      </c>
      <c r="I3537" s="22">
        <v>6603</v>
      </c>
      <c r="J3537" s="11">
        <v>7057</v>
      </c>
      <c r="K3537" s="22">
        <v>6603</v>
      </c>
      <c r="L3537" s="11">
        <v>7057</v>
      </c>
      <c r="M3537" s="3"/>
      <c r="N3537" s="3"/>
      <c r="O3537" s="3">
        <v>6930</v>
      </c>
      <c r="P3537" s="3">
        <v>17410</v>
      </c>
      <c r="Q3537" s="3">
        <v>17410</v>
      </c>
      <c r="R3537" s="3">
        <v>17410</v>
      </c>
    </row>
    <row r="3538" spans="1:18" hidden="1">
      <c r="A3538" s="12" t="s">
        <v>5511</v>
      </c>
      <c r="B3538" s="12" t="str">
        <f t="shared" si="89"/>
        <v>HCPBYB025I</v>
      </c>
      <c r="C3538" s="4" t="s">
        <v>5512</v>
      </c>
      <c r="D3538" s="4" t="s">
        <v>5395</v>
      </c>
      <c r="E3538" s="4" t="s">
        <v>5450</v>
      </c>
      <c r="F3538" s="16">
        <v>4.1666666666666664E-2</v>
      </c>
      <c r="G3538" s="4">
        <v>480</v>
      </c>
      <c r="H3538" s="4" t="s">
        <v>22</v>
      </c>
      <c r="I3538" s="22">
        <v>8797</v>
      </c>
      <c r="J3538" s="11">
        <v>9393</v>
      </c>
      <c r="K3538" s="22">
        <v>8797</v>
      </c>
      <c r="L3538" s="11">
        <v>9393</v>
      </c>
      <c r="M3538" s="3"/>
      <c r="N3538" s="3"/>
      <c r="O3538" s="3">
        <v>9210</v>
      </c>
      <c r="P3538" s="3">
        <v>25080</v>
      </c>
      <c r="Q3538" s="3">
        <v>25080</v>
      </c>
      <c r="R3538" s="3">
        <v>25080</v>
      </c>
    </row>
    <row r="3539" spans="1:18" hidden="1">
      <c r="A3539" s="12" t="s">
        <v>5513</v>
      </c>
      <c r="B3539" s="12" t="str">
        <f t="shared" si="89"/>
        <v>HCPBYB030I</v>
      </c>
      <c r="C3539" s="4" t="s">
        <v>5514</v>
      </c>
      <c r="D3539" s="4" t="s">
        <v>5395</v>
      </c>
      <c r="E3539" s="4" t="s">
        <v>5453</v>
      </c>
      <c r="F3539" s="16">
        <v>5.2083333333333336E-2</v>
      </c>
      <c r="G3539" s="4">
        <v>432</v>
      </c>
      <c r="H3539" s="4" t="s">
        <v>22</v>
      </c>
      <c r="I3539" s="22">
        <v>10434</v>
      </c>
      <c r="J3539" s="11">
        <v>11153</v>
      </c>
      <c r="K3539" s="22">
        <v>10434</v>
      </c>
      <c r="L3539" s="11">
        <v>11153</v>
      </c>
      <c r="M3539" s="3"/>
      <c r="N3539" s="3"/>
      <c r="O3539" s="3">
        <v>10920</v>
      </c>
      <c r="P3539" s="3">
        <v>10920</v>
      </c>
      <c r="Q3539" s="3">
        <v>10920</v>
      </c>
      <c r="R3539" s="3">
        <v>10920</v>
      </c>
    </row>
    <row r="3540" spans="1:18" hidden="1">
      <c r="A3540" s="12" t="s">
        <v>5515</v>
      </c>
      <c r="B3540" s="12" t="str">
        <f t="shared" si="89"/>
        <v>HCPBYB040I</v>
      </c>
      <c r="C3540" s="4" t="s">
        <v>5516</v>
      </c>
      <c r="D3540" s="4" t="s">
        <v>5395</v>
      </c>
      <c r="E3540" s="4" t="s">
        <v>5456</v>
      </c>
      <c r="F3540" s="16">
        <v>6.9444444444444448E-2</v>
      </c>
      <c r="G3540" s="4">
        <v>288</v>
      </c>
      <c r="H3540" s="4" t="s">
        <v>22</v>
      </c>
      <c r="I3540" s="22">
        <v>17585</v>
      </c>
      <c r="J3540" s="11">
        <v>18805</v>
      </c>
      <c r="K3540" s="22">
        <v>17585</v>
      </c>
      <c r="L3540" s="11">
        <v>18805</v>
      </c>
      <c r="M3540" s="3"/>
      <c r="N3540" s="3"/>
      <c r="O3540" s="3">
        <v>17410</v>
      </c>
      <c r="P3540" s="3">
        <v>17410</v>
      </c>
      <c r="Q3540" s="3">
        <v>17410</v>
      </c>
      <c r="R3540" s="3">
        <v>17410</v>
      </c>
    </row>
    <row r="3541" spans="1:18" hidden="1">
      <c r="A3541" s="12" t="s">
        <v>5517</v>
      </c>
      <c r="B3541" s="12" t="str">
        <f t="shared" si="89"/>
        <v>HCPBYB050I</v>
      </c>
      <c r="C3541" s="4" t="s">
        <v>5518</v>
      </c>
      <c r="D3541" s="4" t="s">
        <v>5395</v>
      </c>
      <c r="E3541" s="4" t="s">
        <v>5459</v>
      </c>
      <c r="F3541" s="16">
        <v>9.166666666666666E-2</v>
      </c>
      <c r="G3541" s="4">
        <v>240</v>
      </c>
      <c r="H3541" s="4" t="s">
        <v>22</v>
      </c>
      <c r="I3541" s="22">
        <v>25389</v>
      </c>
      <c r="J3541" s="11">
        <v>27045</v>
      </c>
      <c r="K3541" s="22">
        <v>25389</v>
      </c>
      <c r="L3541" s="11">
        <v>27045</v>
      </c>
      <c r="M3541" s="3"/>
      <c r="N3541" s="3"/>
      <c r="O3541" s="3">
        <v>25080</v>
      </c>
      <c r="P3541" s="3">
        <v>25080</v>
      </c>
      <c r="Q3541" s="3">
        <v>25080</v>
      </c>
      <c r="R3541" s="3">
        <v>25080</v>
      </c>
    </row>
    <row r="3542" spans="1:18" hidden="1">
      <c r="A3542" s="12" t="s">
        <v>5519</v>
      </c>
      <c r="B3542" s="12" t="str">
        <f t="shared" si="89"/>
        <v>HCPOFIBV050</v>
      </c>
      <c r="C3542" s="4" t="s">
        <v>5520</v>
      </c>
      <c r="D3542" s="4" t="s">
        <v>5395</v>
      </c>
      <c r="E3542" s="4" t="s">
        <v>5521</v>
      </c>
      <c r="F3542" s="21">
        <v>0.1</v>
      </c>
      <c r="G3542" s="4">
        <v>150</v>
      </c>
      <c r="H3542" s="4" t="s">
        <v>22</v>
      </c>
      <c r="I3542" s="15">
        <v>12297</v>
      </c>
      <c r="J3542" s="3">
        <v>13037</v>
      </c>
      <c r="K3542" s="15">
        <v>12297</v>
      </c>
      <c r="L3542" s="3">
        <v>13037</v>
      </c>
      <c r="M3542" s="3"/>
      <c r="N3542" s="3"/>
      <c r="O3542" s="3">
        <v>13560</v>
      </c>
      <c r="P3542" s="3">
        <v>13560</v>
      </c>
      <c r="Q3542" s="3">
        <v>13560</v>
      </c>
      <c r="R3542" s="3">
        <v>13560</v>
      </c>
    </row>
    <row r="3543" spans="1:18" hidden="1">
      <c r="A3543" s="12" t="s">
        <v>5522</v>
      </c>
      <c r="B3543" s="12" t="str">
        <f t="shared" si="89"/>
        <v>HCPOFIBV075</v>
      </c>
      <c r="C3543" s="4" t="s">
        <v>5523</v>
      </c>
      <c r="D3543" s="4" t="s">
        <v>5395</v>
      </c>
      <c r="E3543" s="4" t="s">
        <v>5399</v>
      </c>
      <c r="F3543" s="21">
        <v>0.15833</v>
      </c>
      <c r="G3543" s="4">
        <v>120</v>
      </c>
      <c r="H3543" s="4" t="s">
        <v>22</v>
      </c>
      <c r="I3543" s="15">
        <v>15769</v>
      </c>
      <c r="J3543" s="3">
        <v>16904</v>
      </c>
      <c r="K3543" s="15">
        <v>15769</v>
      </c>
      <c r="L3543" s="3">
        <v>16904</v>
      </c>
      <c r="M3543" s="3"/>
      <c r="N3543" s="3"/>
      <c r="O3543" s="3">
        <v>17480</v>
      </c>
      <c r="P3543" s="3">
        <v>17480</v>
      </c>
      <c r="Q3543" s="3">
        <v>17480</v>
      </c>
      <c r="R3543" s="3">
        <v>17480</v>
      </c>
    </row>
    <row r="3544" spans="1:18" hidden="1">
      <c r="A3544" s="12" t="s">
        <v>5524</v>
      </c>
      <c r="B3544" s="12" t="str">
        <f t="shared" si="89"/>
        <v>HCPOFIBV100</v>
      </c>
      <c r="C3544" s="4" t="s">
        <v>5525</v>
      </c>
      <c r="D3544" s="4" t="s">
        <v>5395</v>
      </c>
      <c r="E3544" s="4" t="s">
        <v>5526</v>
      </c>
      <c r="F3544" s="21">
        <v>0.25</v>
      </c>
      <c r="G3544" s="4">
        <v>80</v>
      </c>
      <c r="H3544" s="4" t="s">
        <v>22</v>
      </c>
      <c r="I3544" s="15">
        <v>20603</v>
      </c>
      <c r="J3544" s="3">
        <v>22145</v>
      </c>
      <c r="K3544" s="15">
        <v>20603</v>
      </c>
      <c r="L3544" s="3">
        <v>22145</v>
      </c>
      <c r="M3544" s="3"/>
      <c r="N3544" s="3"/>
      <c r="O3544" s="3">
        <v>22880</v>
      </c>
      <c r="P3544" s="3">
        <v>22880</v>
      </c>
      <c r="Q3544" s="3">
        <v>22880</v>
      </c>
      <c r="R3544" s="3">
        <v>22880</v>
      </c>
    </row>
    <row r="3545" spans="1:18" hidden="1">
      <c r="A3545" s="12" t="s">
        <v>5527</v>
      </c>
      <c r="B3545" s="12" t="str">
        <f t="shared" si="89"/>
        <v>HCPOFIFV075</v>
      </c>
      <c r="C3545" s="4" t="s">
        <v>5528</v>
      </c>
      <c r="D3545" s="4" t="s">
        <v>5395</v>
      </c>
      <c r="E3545" s="4" t="s">
        <v>5521</v>
      </c>
      <c r="F3545" s="21">
        <v>0.12</v>
      </c>
      <c r="G3545" s="4">
        <v>150</v>
      </c>
      <c r="H3545" s="4" t="s">
        <v>22</v>
      </c>
      <c r="I3545" s="15">
        <v>14586</v>
      </c>
      <c r="J3545" s="3">
        <v>15466</v>
      </c>
      <c r="K3545" s="15">
        <v>14586</v>
      </c>
      <c r="L3545" s="3">
        <v>15466</v>
      </c>
      <c r="M3545" s="3"/>
      <c r="N3545" s="3"/>
      <c r="O3545" s="3">
        <v>16060</v>
      </c>
      <c r="P3545" s="3">
        <v>16060</v>
      </c>
      <c r="Q3545" s="3">
        <v>16060</v>
      </c>
      <c r="R3545" s="3">
        <v>16060</v>
      </c>
    </row>
    <row r="3546" spans="1:18" hidden="1">
      <c r="A3546" s="12" t="s">
        <v>5529</v>
      </c>
      <c r="B3546" s="12" t="str">
        <f t="shared" si="89"/>
        <v>HCPOFIFV100</v>
      </c>
      <c r="C3546" s="4" t="s">
        <v>5530</v>
      </c>
      <c r="D3546" s="4" t="s">
        <v>5395</v>
      </c>
      <c r="E3546" s="4" t="s">
        <v>5531</v>
      </c>
      <c r="F3546" s="21">
        <v>0.18</v>
      </c>
      <c r="G3546" s="4">
        <v>100</v>
      </c>
      <c r="H3546" s="4" t="s">
        <v>22</v>
      </c>
      <c r="I3546" s="15">
        <v>20045</v>
      </c>
      <c r="J3546" s="3">
        <v>21445</v>
      </c>
      <c r="K3546" s="15">
        <v>20045</v>
      </c>
      <c r="L3546" s="3">
        <v>21445</v>
      </c>
      <c r="M3546" s="3"/>
      <c r="N3546" s="3"/>
      <c r="O3546" s="3">
        <v>22190</v>
      </c>
      <c r="P3546" s="3">
        <v>22190</v>
      </c>
      <c r="Q3546" s="3">
        <v>22190</v>
      </c>
      <c r="R3546" s="3">
        <v>22190</v>
      </c>
    </row>
    <row r="3547" spans="1:18" hidden="1">
      <c r="A3547" s="12" t="s">
        <v>5532</v>
      </c>
      <c r="B3547" s="12" t="str">
        <f t="shared" si="89"/>
        <v>HCPOFIIIX0RD01</v>
      </c>
      <c r="C3547" s="4" t="s">
        <v>5533</v>
      </c>
      <c r="D3547" s="4" t="s">
        <v>5395</v>
      </c>
      <c r="E3547" s="4" t="s">
        <v>5534</v>
      </c>
      <c r="F3547" s="21">
        <v>0.1008</v>
      </c>
      <c r="G3547" s="4">
        <v>125</v>
      </c>
      <c r="H3547" s="4" t="s">
        <v>22</v>
      </c>
      <c r="I3547" s="15">
        <v>18522</v>
      </c>
      <c r="J3547" s="3">
        <v>19827</v>
      </c>
      <c r="K3547" s="15">
        <v>18522</v>
      </c>
      <c r="L3547" s="3">
        <v>19827</v>
      </c>
      <c r="M3547" s="3"/>
      <c r="N3547" s="3"/>
      <c r="O3547" s="3">
        <v>20520</v>
      </c>
      <c r="P3547" s="3">
        <v>20520</v>
      </c>
      <c r="Q3547" s="3">
        <v>20520</v>
      </c>
      <c r="R3547" s="3">
        <v>20520</v>
      </c>
    </row>
    <row r="3548" spans="1:18" hidden="1">
      <c r="A3548" s="12" t="s">
        <v>5535</v>
      </c>
      <c r="B3548" s="12" t="str">
        <f t="shared" si="89"/>
        <v>HCPOFIJJX0RD01</v>
      </c>
      <c r="C3548" s="4" t="s">
        <v>5536</v>
      </c>
      <c r="D3548" s="4" t="s">
        <v>5395</v>
      </c>
      <c r="E3548" s="4" t="s">
        <v>5534</v>
      </c>
      <c r="F3548" s="21">
        <v>0.14399999999999999</v>
      </c>
      <c r="G3548" s="4">
        <v>125</v>
      </c>
      <c r="H3548" s="4" t="s">
        <v>22</v>
      </c>
      <c r="I3548" s="15">
        <v>23393</v>
      </c>
      <c r="J3548" s="3">
        <v>25361</v>
      </c>
      <c r="K3548" s="15">
        <v>23393</v>
      </c>
      <c r="L3548" s="3">
        <v>25361</v>
      </c>
      <c r="M3548" s="3"/>
      <c r="N3548" s="3"/>
      <c r="O3548" s="3">
        <v>26150</v>
      </c>
      <c r="P3548" s="3">
        <v>26150</v>
      </c>
      <c r="Q3548" s="3">
        <v>26150</v>
      </c>
      <c r="R3548" s="3">
        <v>26150</v>
      </c>
    </row>
    <row r="3549" spans="1:18" hidden="1">
      <c r="A3549" s="12" t="s">
        <v>5537</v>
      </c>
      <c r="B3549" s="12" t="str">
        <f t="shared" si="89"/>
        <v>HCPRAF90P</v>
      </c>
      <c r="C3549" s="4" t="s">
        <v>5538</v>
      </c>
      <c r="D3549" s="4" t="s">
        <v>5395</v>
      </c>
      <c r="E3549" s="4" t="s">
        <v>5539</v>
      </c>
      <c r="F3549" s="21">
        <v>0.25</v>
      </c>
      <c r="G3549" s="4">
        <v>24</v>
      </c>
      <c r="H3549" s="4" t="s">
        <v>22</v>
      </c>
      <c r="I3549" s="15">
        <v>43722</v>
      </c>
      <c r="J3549" s="3">
        <v>46891</v>
      </c>
      <c r="K3549" s="15">
        <v>43722</v>
      </c>
      <c r="L3549" s="3">
        <v>46891</v>
      </c>
      <c r="M3549" s="3"/>
      <c r="N3549" s="3"/>
      <c r="O3549" s="3">
        <v>48470</v>
      </c>
      <c r="P3549" s="3">
        <v>48470</v>
      </c>
      <c r="Q3549" s="3">
        <v>48470</v>
      </c>
      <c r="R3549" s="3">
        <v>48470</v>
      </c>
    </row>
    <row r="3550" spans="1:18" hidden="1">
      <c r="A3550" s="12" t="s">
        <v>5540</v>
      </c>
      <c r="B3550" s="12" t="str">
        <f t="shared" si="89"/>
        <v>HCPRBF90P</v>
      </c>
      <c r="C3550" s="4" t="s">
        <v>5541</v>
      </c>
      <c r="D3550" s="4" t="s">
        <v>5395</v>
      </c>
      <c r="E3550" s="4" t="s">
        <v>5539</v>
      </c>
      <c r="F3550" s="21">
        <v>0.25</v>
      </c>
      <c r="G3550" s="4">
        <v>24</v>
      </c>
      <c r="H3550" s="4" t="s">
        <v>22</v>
      </c>
      <c r="I3550" s="15">
        <v>33061</v>
      </c>
      <c r="J3550" s="3">
        <v>35832</v>
      </c>
      <c r="K3550" s="15">
        <v>33061</v>
      </c>
      <c r="L3550" s="3">
        <v>35832</v>
      </c>
      <c r="M3550" s="3"/>
      <c r="N3550" s="3"/>
      <c r="O3550" s="3">
        <v>36930</v>
      </c>
      <c r="P3550" s="3">
        <v>36930</v>
      </c>
      <c r="Q3550" s="3">
        <v>36930</v>
      </c>
      <c r="R3550" s="3">
        <v>36930</v>
      </c>
    </row>
    <row r="3551" spans="1:18" hidden="1">
      <c r="A3551" s="12" t="s">
        <v>5542</v>
      </c>
      <c r="B3551" s="12" t="str">
        <f t="shared" si="89"/>
        <v>HCPRCF90P</v>
      </c>
      <c r="C3551" s="4" t="s">
        <v>5543</v>
      </c>
      <c r="D3551" s="4" t="s">
        <v>5395</v>
      </c>
      <c r="E3551" s="4" t="s">
        <v>5544</v>
      </c>
      <c r="F3551" s="21">
        <v>0.16166666666666665</v>
      </c>
      <c r="G3551" s="4">
        <v>60</v>
      </c>
      <c r="H3551" s="4" t="s">
        <v>22</v>
      </c>
      <c r="I3551" s="15">
        <v>24595</v>
      </c>
      <c r="J3551" s="11">
        <v>26818</v>
      </c>
      <c r="K3551" s="15">
        <v>24595</v>
      </c>
      <c r="L3551" s="11">
        <v>26818</v>
      </c>
      <c r="M3551" s="3"/>
      <c r="N3551" s="3"/>
      <c r="O3551" s="3">
        <v>27600</v>
      </c>
      <c r="P3551" s="3">
        <v>27600</v>
      </c>
      <c r="Q3551" s="3">
        <v>27600</v>
      </c>
      <c r="R3551" s="3">
        <v>27600</v>
      </c>
    </row>
    <row r="3552" spans="1:18" hidden="1">
      <c r="A3552" s="12" t="s">
        <v>5545</v>
      </c>
      <c r="B3552" s="12" t="str">
        <f t="shared" si="89"/>
        <v>HCPRM0460</v>
      </c>
      <c r="C3552" s="4" t="s">
        <v>5546</v>
      </c>
      <c r="D3552" s="4" t="s">
        <v>5395</v>
      </c>
      <c r="E3552" s="4" t="s">
        <v>5399</v>
      </c>
      <c r="F3552" s="21">
        <v>0.15</v>
      </c>
      <c r="G3552" s="4">
        <v>120</v>
      </c>
      <c r="H3552" s="4" t="s">
        <v>22</v>
      </c>
      <c r="I3552" s="15">
        <v>16649</v>
      </c>
      <c r="J3552" s="11">
        <v>18314</v>
      </c>
      <c r="K3552" s="15">
        <v>16649</v>
      </c>
      <c r="L3552" s="11">
        <v>18314</v>
      </c>
      <c r="M3552" s="3"/>
      <c r="N3552" s="3"/>
      <c r="O3552" s="3">
        <v>18790</v>
      </c>
      <c r="P3552" s="3">
        <v>18790</v>
      </c>
      <c r="Q3552" s="3">
        <v>18790</v>
      </c>
      <c r="R3552" s="3">
        <v>18790</v>
      </c>
    </row>
    <row r="3553" spans="1:18" hidden="1">
      <c r="A3553" s="12" t="s">
        <v>5547</v>
      </c>
      <c r="B3553" s="12" t="str">
        <f t="shared" si="89"/>
        <v>HCPRMCB04</v>
      </c>
      <c r="C3553" s="4" t="s">
        <v>5548</v>
      </c>
      <c r="D3553" s="4" t="s">
        <v>5395</v>
      </c>
      <c r="E3553" s="4" t="s">
        <v>5447</v>
      </c>
      <c r="F3553" s="21">
        <v>1.4999999999999999E-2</v>
      </c>
      <c r="G3553" s="4">
        <v>600</v>
      </c>
      <c r="H3553" s="4" t="s">
        <v>22</v>
      </c>
      <c r="I3553" s="15">
        <v>6347</v>
      </c>
      <c r="J3553" s="11">
        <v>6697</v>
      </c>
      <c r="K3553" s="15">
        <v>6347</v>
      </c>
      <c r="L3553" s="11">
        <v>6697</v>
      </c>
      <c r="M3553" s="3"/>
      <c r="N3553" s="3"/>
      <c r="O3553" s="3">
        <v>6970</v>
      </c>
      <c r="P3553" s="3">
        <v>6970</v>
      </c>
      <c r="Q3553" s="3">
        <v>6970</v>
      </c>
      <c r="R3553" s="3">
        <v>6970</v>
      </c>
    </row>
    <row r="3554" spans="1:18" hidden="1">
      <c r="A3554" s="12" t="s">
        <v>5549</v>
      </c>
      <c r="B3554" s="12" t="str">
        <f t="shared" si="89"/>
        <v>HCPTB100</v>
      </c>
      <c r="C3554" s="4" t="s">
        <v>5550</v>
      </c>
      <c r="D3554" s="4" t="s">
        <v>5395</v>
      </c>
      <c r="E3554" s="4" t="s">
        <v>5551</v>
      </c>
      <c r="F3554" s="21">
        <v>0.27083333300000001</v>
      </c>
      <c r="G3554" s="4">
        <v>48</v>
      </c>
      <c r="H3554" s="4" t="s">
        <v>22</v>
      </c>
      <c r="I3554" s="15">
        <v>13716</v>
      </c>
      <c r="J3554" s="3">
        <v>16384</v>
      </c>
      <c r="K3554" s="15">
        <v>13716</v>
      </c>
      <c r="L3554" s="3">
        <v>16384</v>
      </c>
      <c r="M3554" s="3"/>
      <c r="N3554" s="3"/>
      <c r="O3554" s="3">
        <v>25780</v>
      </c>
      <c r="P3554" s="3">
        <v>25780</v>
      </c>
      <c r="Q3554" s="3">
        <v>25780</v>
      </c>
      <c r="R3554" s="3">
        <v>25780</v>
      </c>
    </row>
    <row r="3555" spans="1:18" hidden="1">
      <c r="A3555" s="12" t="s">
        <v>5552</v>
      </c>
      <c r="B3555" s="12" t="str">
        <f t="shared" si="89"/>
        <v>HCPTC100</v>
      </c>
      <c r="C3555" s="4" t="s">
        <v>5553</v>
      </c>
      <c r="D3555" s="4" t="s">
        <v>5395</v>
      </c>
      <c r="E3555" s="4" t="s">
        <v>5551</v>
      </c>
      <c r="F3555" s="21">
        <v>0.27083333300000001</v>
      </c>
      <c r="G3555" s="4">
        <v>48</v>
      </c>
      <c r="H3555" s="4" t="s">
        <v>22</v>
      </c>
      <c r="I3555" s="15">
        <v>22419</v>
      </c>
      <c r="J3555" s="3">
        <v>25332</v>
      </c>
      <c r="K3555" s="15">
        <v>22419</v>
      </c>
      <c r="L3555" s="3">
        <v>25332</v>
      </c>
      <c r="M3555" s="3"/>
      <c r="N3555" s="3"/>
      <c r="O3555" s="3">
        <v>16390</v>
      </c>
      <c r="P3555" s="3">
        <v>16390</v>
      </c>
      <c r="Q3555" s="3">
        <v>16390</v>
      </c>
      <c r="R3555" s="3">
        <v>16390</v>
      </c>
    </row>
    <row r="3556" spans="1:18" hidden="1">
      <c r="A3556" s="12" t="s">
        <v>5554</v>
      </c>
      <c r="B3556" s="12" t="str">
        <f t="shared" si="89"/>
        <v>HCRCAR90P</v>
      </c>
      <c r="C3556" s="4" t="s">
        <v>5555</v>
      </c>
      <c r="D3556" s="4" t="s">
        <v>5395</v>
      </c>
      <c r="E3556" s="4" t="s">
        <v>5556</v>
      </c>
      <c r="F3556" s="21">
        <v>0.125</v>
      </c>
      <c r="G3556" s="4">
        <v>24</v>
      </c>
      <c r="H3556" s="4" t="s">
        <v>22</v>
      </c>
      <c r="I3556" s="15">
        <v>27347</v>
      </c>
      <c r="J3556" s="3">
        <v>29126</v>
      </c>
      <c r="K3556" s="15">
        <v>27347</v>
      </c>
      <c r="L3556" s="3">
        <v>29126</v>
      </c>
      <c r="M3556" s="3"/>
      <c r="N3556" s="3"/>
      <c r="O3556" s="3">
        <v>30180</v>
      </c>
      <c r="P3556" s="3">
        <v>30180</v>
      </c>
      <c r="Q3556" s="3">
        <v>30180</v>
      </c>
      <c r="R3556" s="3">
        <v>30180</v>
      </c>
    </row>
    <row r="3557" spans="1:18" hidden="1">
      <c r="A3557" s="12" t="s">
        <v>5557</v>
      </c>
      <c r="B3557" s="12" t="str">
        <f t="shared" si="89"/>
        <v>HCRCBR90P</v>
      </c>
      <c r="C3557" s="4" t="s">
        <v>5558</v>
      </c>
      <c r="D3557" s="4" t="s">
        <v>5395</v>
      </c>
      <c r="E3557" s="4" t="s">
        <v>5556</v>
      </c>
      <c r="F3557" s="21">
        <v>0.125</v>
      </c>
      <c r="G3557" s="4">
        <v>24</v>
      </c>
      <c r="H3557" s="4" t="s">
        <v>22</v>
      </c>
      <c r="I3557" s="15">
        <v>15551</v>
      </c>
      <c r="J3557" s="3">
        <v>16904</v>
      </c>
      <c r="K3557" s="15">
        <v>15551</v>
      </c>
      <c r="L3557" s="3">
        <v>16904</v>
      </c>
      <c r="M3557" s="3"/>
      <c r="N3557" s="3"/>
      <c r="O3557" s="3">
        <v>17400</v>
      </c>
      <c r="P3557" s="3">
        <v>17400</v>
      </c>
      <c r="Q3557" s="3">
        <v>17400</v>
      </c>
      <c r="R3557" s="3">
        <v>17400</v>
      </c>
    </row>
    <row r="3558" spans="1:18" hidden="1">
      <c r="A3558" s="12" t="s">
        <v>5559</v>
      </c>
      <c r="B3558" s="12" t="str">
        <f t="shared" ref="B3558:B3583" si="90">A3558</f>
        <v>HCRCRR90P</v>
      </c>
      <c r="C3558" s="4" t="s">
        <v>5560</v>
      </c>
      <c r="D3558" s="4" t="s">
        <v>5395</v>
      </c>
      <c r="E3558" s="4" t="s">
        <v>5556</v>
      </c>
      <c r="F3558" s="21">
        <v>0.125</v>
      </c>
      <c r="G3558" s="4">
        <v>24</v>
      </c>
      <c r="H3558" s="4" t="s">
        <v>22</v>
      </c>
      <c r="I3558" s="15">
        <v>22930</v>
      </c>
      <c r="J3558" s="3">
        <v>24538</v>
      </c>
      <c r="K3558" s="15">
        <v>22930</v>
      </c>
      <c r="L3558" s="3">
        <v>24538</v>
      </c>
      <c r="M3558" s="3"/>
      <c r="N3558" s="3"/>
      <c r="O3558" s="3">
        <v>25400</v>
      </c>
      <c r="P3558" s="3">
        <v>25400</v>
      </c>
      <c r="Q3558" s="3">
        <v>25400</v>
      </c>
      <c r="R3558" s="3">
        <v>25400</v>
      </c>
    </row>
    <row r="3559" spans="1:18" hidden="1">
      <c r="A3559" s="12" t="s">
        <v>5561</v>
      </c>
      <c r="B3559" s="12" t="str">
        <f t="shared" si="90"/>
        <v>HCST12751020</v>
      </c>
      <c r="C3559" s="4" t="s">
        <v>5562</v>
      </c>
      <c r="D3559" s="4" t="s">
        <v>5395</v>
      </c>
      <c r="E3559" s="4" t="s">
        <v>5441</v>
      </c>
      <c r="F3559" s="21">
        <v>1.2999999999999999E-2</v>
      </c>
      <c r="G3559" s="4">
        <v>960</v>
      </c>
      <c r="H3559" s="4" t="s">
        <v>22</v>
      </c>
      <c r="I3559" s="15">
        <v>2308</v>
      </c>
      <c r="J3559" s="3">
        <v>2478</v>
      </c>
      <c r="K3559" s="15">
        <v>2308</v>
      </c>
      <c r="L3559" s="3">
        <v>2478</v>
      </c>
      <c r="M3559" s="3"/>
      <c r="N3559" s="3"/>
      <c r="O3559" s="3"/>
      <c r="P3559" s="3"/>
      <c r="Q3559" s="4"/>
      <c r="R3559" s="4"/>
    </row>
    <row r="3560" spans="1:18" hidden="1">
      <c r="A3560" s="12" t="s">
        <v>5563</v>
      </c>
      <c r="B3560" s="12" t="str">
        <f t="shared" si="90"/>
        <v>HCST12751020N</v>
      </c>
      <c r="C3560" s="4" t="s">
        <v>5564</v>
      </c>
      <c r="D3560" s="4" t="s">
        <v>5395</v>
      </c>
      <c r="E3560" s="4" t="s">
        <v>5565</v>
      </c>
      <c r="F3560" s="21">
        <v>1.2999999999999999E-2</v>
      </c>
      <c r="G3560" s="4">
        <v>1000</v>
      </c>
      <c r="H3560" s="4" t="s">
        <v>22</v>
      </c>
      <c r="I3560" s="15">
        <v>2308</v>
      </c>
      <c r="J3560" s="3">
        <v>2478</v>
      </c>
      <c r="K3560" s="15">
        <v>2308</v>
      </c>
      <c r="L3560" s="3">
        <v>2478</v>
      </c>
      <c r="M3560" s="3"/>
      <c r="N3560" s="3"/>
      <c r="O3560" s="3">
        <v>2560</v>
      </c>
      <c r="P3560" s="3">
        <v>2560</v>
      </c>
      <c r="Q3560" s="3">
        <v>2560</v>
      </c>
      <c r="R3560" s="3">
        <v>2560</v>
      </c>
    </row>
    <row r="3561" spans="1:18" hidden="1">
      <c r="A3561" s="12" t="s">
        <v>5566</v>
      </c>
      <c r="B3561" s="12" t="str">
        <f t="shared" si="90"/>
        <v>HCST12751035</v>
      </c>
      <c r="C3561" s="4" t="s">
        <v>5567</v>
      </c>
      <c r="D3561" s="4" t="s">
        <v>5395</v>
      </c>
      <c r="E3561" s="4" t="s">
        <v>5441</v>
      </c>
      <c r="F3561" s="21">
        <v>1.2999999999999999E-2</v>
      </c>
      <c r="G3561" s="4">
        <v>960</v>
      </c>
      <c r="H3561" s="4" t="s">
        <v>22</v>
      </c>
      <c r="I3561" s="15">
        <v>3415</v>
      </c>
      <c r="J3561" s="3">
        <v>3623</v>
      </c>
      <c r="K3561" s="15">
        <v>3415</v>
      </c>
      <c r="L3561" s="3">
        <v>3623</v>
      </c>
      <c r="M3561" s="3"/>
      <c r="N3561" s="3"/>
      <c r="O3561" s="3"/>
      <c r="P3561" s="3"/>
      <c r="Q3561" s="4"/>
      <c r="R3561" s="4"/>
    </row>
    <row r="3562" spans="1:18" hidden="1">
      <c r="A3562" s="12" t="s">
        <v>5568</v>
      </c>
      <c r="B3562" s="12" t="str">
        <f t="shared" si="90"/>
        <v>HCST12751035N</v>
      </c>
      <c r="C3562" s="4" t="s">
        <v>5569</v>
      </c>
      <c r="D3562" s="4" t="s">
        <v>5395</v>
      </c>
      <c r="E3562" s="4" t="s">
        <v>5565</v>
      </c>
      <c r="F3562" s="21">
        <v>1.2999999999999999E-2</v>
      </c>
      <c r="G3562" s="4">
        <v>1000</v>
      </c>
      <c r="H3562" s="4" t="s">
        <v>22</v>
      </c>
      <c r="I3562" s="15">
        <v>3415</v>
      </c>
      <c r="J3562" s="3">
        <v>3623</v>
      </c>
      <c r="K3562" s="15">
        <v>3415</v>
      </c>
      <c r="L3562" s="3">
        <v>3623</v>
      </c>
      <c r="M3562" s="3"/>
      <c r="N3562" s="3"/>
      <c r="O3562" s="3">
        <v>3760</v>
      </c>
      <c r="P3562" s="3">
        <v>3760</v>
      </c>
      <c r="Q3562" s="3">
        <v>3760</v>
      </c>
      <c r="R3562" s="3">
        <v>3760</v>
      </c>
    </row>
    <row r="3563" spans="1:18" hidden="1">
      <c r="A3563" s="12" t="s">
        <v>5570</v>
      </c>
      <c r="B3563" s="12" t="str">
        <f t="shared" si="90"/>
        <v>HCWPSCP0060DW</v>
      </c>
      <c r="C3563" s="4" t="s">
        <v>5571</v>
      </c>
      <c r="D3563" s="4" t="s">
        <v>5395</v>
      </c>
      <c r="E3563" s="4" t="s">
        <v>5572</v>
      </c>
      <c r="F3563" s="21">
        <v>2.0999999999999999E-3</v>
      </c>
      <c r="G3563" s="4">
        <v>500</v>
      </c>
      <c r="H3563" s="4" t="s">
        <v>22</v>
      </c>
      <c r="I3563" s="15">
        <v>3481</v>
      </c>
      <c r="J3563" s="3">
        <v>3642</v>
      </c>
      <c r="K3563" s="15">
        <v>3481</v>
      </c>
      <c r="L3563" s="3">
        <v>3642</v>
      </c>
      <c r="M3563" s="3"/>
      <c r="N3563" s="3"/>
      <c r="O3563" s="3">
        <v>3810</v>
      </c>
      <c r="P3563" s="3">
        <v>3810</v>
      </c>
      <c r="Q3563" s="3">
        <v>3810</v>
      </c>
      <c r="R3563" s="3">
        <v>3810</v>
      </c>
    </row>
    <row r="3564" spans="1:18" hidden="1">
      <c r="A3564" s="12" t="s">
        <v>5573</v>
      </c>
      <c r="B3564" s="12" t="str">
        <f t="shared" si="90"/>
        <v>HCWPSCP0080DW</v>
      </c>
      <c r="C3564" s="4" t="s">
        <v>5574</v>
      </c>
      <c r="D3564" s="4" t="s">
        <v>5395</v>
      </c>
      <c r="E3564" s="4" t="s">
        <v>5572</v>
      </c>
      <c r="F3564" s="21">
        <v>1.8E-3</v>
      </c>
      <c r="G3564" s="4">
        <v>500</v>
      </c>
      <c r="H3564" s="4" t="s">
        <v>22</v>
      </c>
      <c r="I3564" s="15">
        <v>3481</v>
      </c>
      <c r="J3564" s="3">
        <v>3642</v>
      </c>
      <c r="K3564" s="15">
        <v>3481</v>
      </c>
      <c r="L3564" s="3">
        <v>3642</v>
      </c>
      <c r="M3564" s="3"/>
      <c r="N3564" s="3"/>
      <c r="O3564" s="3">
        <v>3810</v>
      </c>
      <c r="P3564" s="3">
        <v>3810</v>
      </c>
      <c r="Q3564" s="3">
        <v>3810</v>
      </c>
      <c r="R3564" s="3">
        <v>3810</v>
      </c>
    </row>
    <row r="3565" spans="1:18" hidden="1">
      <c r="A3565" s="12" t="s">
        <v>5575</v>
      </c>
      <c r="B3565" s="12" t="str">
        <f t="shared" si="90"/>
        <v>HCWPSCP0100CW</v>
      </c>
      <c r="C3565" s="4" t="s">
        <v>5576</v>
      </c>
      <c r="D3565" s="4" t="s">
        <v>5395</v>
      </c>
      <c r="E3565" s="4" t="s">
        <v>5577</v>
      </c>
      <c r="F3565" s="21">
        <v>2.8999999999999998E-3</v>
      </c>
      <c r="G3565" s="4">
        <v>1000</v>
      </c>
      <c r="H3565" s="4" t="s">
        <v>22</v>
      </c>
      <c r="I3565" s="15">
        <v>3481</v>
      </c>
      <c r="J3565" s="3">
        <v>3642</v>
      </c>
      <c r="K3565" s="15">
        <v>3481</v>
      </c>
      <c r="L3565" s="3">
        <v>3642</v>
      </c>
      <c r="M3565" s="3"/>
      <c r="N3565" s="3"/>
      <c r="O3565" s="3">
        <v>3810</v>
      </c>
      <c r="P3565" s="3">
        <v>3810</v>
      </c>
      <c r="Q3565" s="3">
        <v>3810</v>
      </c>
      <c r="R3565" s="3">
        <v>3810</v>
      </c>
    </row>
    <row r="3566" spans="1:18" hidden="1">
      <c r="A3566" s="12" t="s">
        <v>5578</v>
      </c>
      <c r="B3566" s="12" t="str">
        <f t="shared" si="90"/>
        <v>HCWPSCP0120CW</v>
      </c>
      <c r="C3566" s="4" t="s">
        <v>5579</v>
      </c>
      <c r="D3566" s="4" t="s">
        <v>5395</v>
      </c>
      <c r="E3566" s="4" t="s">
        <v>5577</v>
      </c>
      <c r="F3566" s="21">
        <v>2.8E-3</v>
      </c>
      <c r="G3566" s="4">
        <v>1000</v>
      </c>
      <c r="H3566" s="4" t="s">
        <v>22</v>
      </c>
      <c r="I3566" s="15">
        <v>3481</v>
      </c>
      <c r="J3566" s="3">
        <v>3642</v>
      </c>
      <c r="K3566" s="15">
        <v>3481</v>
      </c>
      <c r="L3566" s="3">
        <v>3642</v>
      </c>
      <c r="M3566" s="3"/>
      <c r="N3566" s="3"/>
      <c r="O3566" s="3">
        <v>3810</v>
      </c>
      <c r="P3566" s="3">
        <v>3810</v>
      </c>
      <c r="Q3566" s="3">
        <v>3810</v>
      </c>
      <c r="R3566" s="3">
        <v>3810</v>
      </c>
    </row>
    <row r="3567" spans="1:18" hidden="1">
      <c r="A3567" s="12" t="s">
        <v>5580</v>
      </c>
      <c r="B3567" s="12" t="str">
        <f t="shared" si="90"/>
        <v>HCWPSCP0150CW</v>
      </c>
      <c r="C3567" s="4" t="s">
        <v>5581</v>
      </c>
      <c r="D3567" s="4" t="s">
        <v>5395</v>
      </c>
      <c r="E3567" s="4" t="s">
        <v>5577</v>
      </c>
      <c r="F3567" s="21">
        <v>2.2000000000000001E-3</v>
      </c>
      <c r="G3567" s="4">
        <v>1000</v>
      </c>
      <c r="H3567" s="4" t="s">
        <v>22</v>
      </c>
      <c r="I3567" s="15">
        <v>3481</v>
      </c>
      <c r="J3567" s="3">
        <v>3642</v>
      </c>
      <c r="K3567" s="15">
        <v>3481</v>
      </c>
      <c r="L3567" s="3">
        <v>3642</v>
      </c>
      <c r="M3567" s="3"/>
      <c r="N3567" s="3"/>
      <c r="O3567" s="3">
        <v>3810</v>
      </c>
      <c r="P3567" s="3">
        <v>3810</v>
      </c>
      <c r="Q3567" s="3">
        <v>3810</v>
      </c>
      <c r="R3567" s="3">
        <v>3810</v>
      </c>
    </row>
    <row r="3568" spans="1:18" hidden="1">
      <c r="A3568" s="12" t="s">
        <v>5582</v>
      </c>
      <c r="B3568" s="12" t="str">
        <f t="shared" si="90"/>
        <v>HCWPSCP0180CW</v>
      </c>
      <c r="C3568" s="4" t="s">
        <v>5583</v>
      </c>
      <c r="D3568" s="4" t="s">
        <v>5395</v>
      </c>
      <c r="E3568" s="4" t="s">
        <v>5577</v>
      </c>
      <c r="F3568" s="21">
        <v>2.0999999999999999E-3</v>
      </c>
      <c r="G3568" s="4">
        <v>1000</v>
      </c>
      <c r="H3568" s="4" t="s">
        <v>22</v>
      </c>
      <c r="I3568" s="15">
        <v>3481</v>
      </c>
      <c r="J3568" s="3">
        <v>3642</v>
      </c>
      <c r="K3568" s="15">
        <v>3481</v>
      </c>
      <c r="L3568" s="3">
        <v>3642</v>
      </c>
      <c r="M3568" s="3"/>
      <c r="N3568" s="3"/>
      <c r="O3568" s="3">
        <v>3810</v>
      </c>
      <c r="P3568" s="3">
        <v>3810</v>
      </c>
      <c r="Q3568" s="3">
        <v>3810</v>
      </c>
      <c r="R3568" s="3">
        <v>3810</v>
      </c>
    </row>
    <row r="3569" spans="1:18" hidden="1">
      <c r="A3569" s="12" t="s">
        <v>5584</v>
      </c>
      <c r="B3569" s="12" t="str">
        <f t="shared" si="90"/>
        <v>HCWPSCP0220CW</v>
      </c>
      <c r="C3569" s="4" t="s">
        <v>5585</v>
      </c>
      <c r="D3569" s="4" t="s">
        <v>5395</v>
      </c>
      <c r="E3569" s="4" t="s">
        <v>5577</v>
      </c>
      <c r="F3569" s="21">
        <v>2E-3</v>
      </c>
      <c r="G3569" s="4">
        <v>1000</v>
      </c>
      <c r="H3569" s="4" t="s">
        <v>22</v>
      </c>
      <c r="I3569" s="15">
        <v>3481</v>
      </c>
      <c r="J3569" s="3">
        <v>3642</v>
      </c>
      <c r="K3569" s="15">
        <v>3481</v>
      </c>
      <c r="L3569" s="3">
        <v>3642</v>
      </c>
      <c r="M3569" s="3"/>
      <c r="N3569" s="3"/>
      <c r="O3569" s="3">
        <v>3810</v>
      </c>
      <c r="P3569" s="3">
        <v>3810</v>
      </c>
      <c r="Q3569" s="3">
        <v>3810</v>
      </c>
      <c r="R3569" s="3">
        <v>3810</v>
      </c>
    </row>
    <row r="3570" spans="1:18" hidden="1">
      <c r="A3570" s="12" t="s">
        <v>5586</v>
      </c>
      <c r="B3570" s="12" t="str">
        <f t="shared" si="90"/>
        <v>HCWPSCP0240CW</v>
      </c>
      <c r="C3570" s="4" t="s">
        <v>5587</v>
      </c>
      <c r="D3570" s="4" t="s">
        <v>5395</v>
      </c>
      <c r="E3570" s="4" t="s">
        <v>5577</v>
      </c>
      <c r="F3570" s="21">
        <v>1.9E-3</v>
      </c>
      <c r="G3570" s="4">
        <v>1000</v>
      </c>
      <c r="H3570" s="4" t="s">
        <v>22</v>
      </c>
      <c r="I3570" s="15">
        <v>3481</v>
      </c>
      <c r="J3570" s="3">
        <v>3642</v>
      </c>
      <c r="K3570" s="15">
        <v>3481</v>
      </c>
      <c r="L3570" s="3">
        <v>3642</v>
      </c>
      <c r="M3570" s="3"/>
      <c r="N3570" s="3"/>
      <c r="O3570" s="3">
        <v>3810</v>
      </c>
      <c r="P3570" s="3">
        <v>3810</v>
      </c>
      <c r="Q3570" s="3">
        <v>3810</v>
      </c>
      <c r="R3570" s="3">
        <v>3810</v>
      </c>
    </row>
    <row r="3571" spans="1:18" hidden="1">
      <c r="A3571" s="12" t="s">
        <v>5588</v>
      </c>
      <c r="B3571" s="12" t="str">
        <f t="shared" si="90"/>
        <v>HCWPSCP0280CW</v>
      </c>
      <c r="C3571" s="4" t="s">
        <v>5589</v>
      </c>
      <c r="D3571" s="4" t="s">
        <v>5395</v>
      </c>
      <c r="E3571" s="4" t="s">
        <v>5577</v>
      </c>
      <c r="F3571" s="21">
        <v>1.8E-3</v>
      </c>
      <c r="G3571" s="4">
        <v>1000</v>
      </c>
      <c r="H3571" s="4" t="s">
        <v>22</v>
      </c>
      <c r="I3571" s="15">
        <v>3481</v>
      </c>
      <c r="J3571" s="3">
        <v>3642</v>
      </c>
      <c r="K3571" s="15">
        <v>3481</v>
      </c>
      <c r="L3571" s="3">
        <v>3642</v>
      </c>
      <c r="M3571" s="3"/>
      <c r="N3571" s="3"/>
      <c r="O3571" s="3">
        <v>3810</v>
      </c>
      <c r="P3571" s="3">
        <v>3810</v>
      </c>
      <c r="Q3571" s="3">
        <v>3810</v>
      </c>
      <c r="R3571" s="3">
        <v>3810</v>
      </c>
    </row>
    <row r="3572" spans="1:18" hidden="1">
      <c r="A3572" s="12" t="s">
        <v>5590</v>
      </c>
      <c r="B3572" s="12" t="str">
        <f t="shared" si="90"/>
        <v>HCWPSCP0320CW</v>
      </c>
      <c r="C3572" s="4" t="s">
        <v>5591</v>
      </c>
      <c r="D3572" s="4" t="s">
        <v>5395</v>
      </c>
      <c r="E3572" s="4" t="s">
        <v>5577</v>
      </c>
      <c r="F3572" s="21">
        <v>1.8E-3</v>
      </c>
      <c r="G3572" s="4">
        <v>1000</v>
      </c>
      <c r="H3572" s="4" t="s">
        <v>22</v>
      </c>
      <c r="I3572" s="15">
        <v>3481</v>
      </c>
      <c r="J3572" s="3">
        <v>3642</v>
      </c>
      <c r="K3572" s="15">
        <v>3481</v>
      </c>
      <c r="L3572" s="3">
        <v>3642</v>
      </c>
      <c r="M3572" s="3"/>
      <c r="N3572" s="3"/>
      <c r="O3572" s="3">
        <v>3810</v>
      </c>
      <c r="P3572" s="3">
        <v>3810</v>
      </c>
      <c r="Q3572" s="3">
        <v>3810</v>
      </c>
      <c r="R3572" s="3">
        <v>3810</v>
      </c>
    </row>
    <row r="3573" spans="1:18" hidden="1">
      <c r="A3573" s="12" t="s">
        <v>5592</v>
      </c>
      <c r="B3573" s="12" t="str">
        <f t="shared" si="90"/>
        <v>HCWPSCP0360CW</v>
      </c>
      <c r="C3573" s="4" t="s">
        <v>5593</v>
      </c>
      <c r="D3573" s="4" t="s">
        <v>5395</v>
      </c>
      <c r="E3573" s="4" t="s">
        <v>5577</v>
      </c>
      <c r="F3573" s="21">
        <v>1.8E-3</v>
      </c>
      <c r="G3573" s="4">
        <v>1000</v>
      </c>
      <c r="H3573" s="4" t="s">
        <v>22</v>
      </c>
      <c r="I3573" s="15">
        <v>3481</v>
      </c>
      <c r="J3573" s="3">
        <v>3642</v>
      </c>
      <c r="K3573" s="15">
        <v>3481</v>
      </c>
      <c r="L3573" s="3">
        <v>3642</v>
      </c>
      <c r="M3573" s="3"/>
      <c r="N3573" s="3"/>
      <c r="O3573" s="3">
        <v>3810</v>
      </c>
      <c r="P3573" s="3">
        <v>3810</v>
      </c>
      <c r="Q3573" s="3">
        <v>3810</v>
      </c>
      <c r="R3573" s="3">
        <v>3810</v>
      </c>
    </row>
    <row r="3574" spans="1:18" hidden="1">
      <c r="A3574" s="12" t="s">
        <v>5594</v>
      </c>
      <c r="B3574" s="12" t="str">
        <f t="shared" si="90"/>
        <v>HCWPSCP0400CW</v>
      </c>
      <c r="C3574" s="4" t="s">
        <v>5595</v>
      </c>
      <c r="D3574" s="4" t="s">
        <v>5395</v>
      </c>
      <c r="E3574" s="4" t="s">
        <v>5577</v>
      </c>
      <c r="F3574" s="21">
        <v>1.8E-3</v>
      </c>
      <c r="G3574" s="4">
        <v>1000</v>
      </c>
      <c r="H3574" s="4" t="s">
        <v>22</v>
      </c>
      <c r="I3574" s="15">
        <v>3481</v>
      </c>
      <c r="J3574" s="3">
        <v>3642</v>
      </c>
      <c r="K3574" s="15">
        <v>3481</v>
      </c>
      <c r="L3574" s="3">
        <v>3642</v>
      </c>
      <c r="M3574" s="3"/>
      <c r="N3574" s="3"/>
      <c r="O3574" s="3">
        <v>3810</v>
      </c>
      <c r="P3574" s="3">
        <v>3810</v>
      </c>
      <c r="Q3574" s="3">
        <v>3810</v>
      </c>
      <c r="R3574" s="3">
        <v>3810</v>
      </c>
    </row>
    <row r="3575" spans="1:18" hidden="1">
      <c r="A3575" s="12" t="s">
        <v>5596</v>
      </c>
      <c r="B3575" s="12" t="str">
        <f t="shared" si="90"/>
        <v>HCWPSCP0500CW</v>
      </c>
      <c r="C3575" s="4" t="s">
        <v>5597</v>
      </c>
      <c r="D3575" s="4" t="s">
        <v>5395</v>
      </c>
      <c r="E3575" s="4" t="s">
        <v>5577</v>
      </c>
      <c r="F3575" s="21">
        <v>1.5E-3</v>
      </c>
      <c r="G3575" s="4">
        <v>1000</v>
      </c>
      <c r="H3575" s="4" t="s">
        <v>22</v>
      </c>
      <c r="I3575" s="15">
        <v>3481</v>
      </c>
      <c r="J3575" s="3">
        <v>3642</v>
      </c>
      <c r="K3575" s="15">
        <v>3481</v>
      </c>
      <c r="L3575" s="3">
        <v>3642</v>
      </c>
      <c r="M3575" s="3"/>
      <c r="N3575" s="3"/>
      <c r="O3575" s="3">
        <v>3810</v>
      </c>
      <c r="P3575" s="3">
        <v>3810</v>
      </c>
      <c r="Q3575" s="3">
        <v>3810</v>
      </c>
      <c r="R3575" s="3">
        <v>3810</v>
      </c>
    </row>
    <row r="3576" spans="1:18" hidden="1">
      <c r="A3576" s="12" t="s">
        <v>5598</v>
      </c>
      <c r="B3576" s="12" t="str">
        <f t="shared" si="90"/>
        <v>HCWPSCP0600CW</v>
      </c>
      <c r="C3576" s="4" t="s">
        <v>5599</v>
      </c>
      <c r="D3576" s="4" t="s">
        <v>5395</v>
      </c>
      <c r="E3576" s="4" t="s">
        <v>5577</v>
      </c>
      <c r="F3576" s="21">
        <v>1.5E-3</v>
      </c>
      <c r="G3576" s="4">
        <v>1000</v>
      </c>
      <c r="H3576" s="4" t="s">
        <v>22</v>
      </c>
      <c r="I3576" s="15">
        <v>3481</v>
      </c>
      <c r="J3576" s="3">
        <v>3642</v>
      </c>
      <c r="K3576" s="15">
        <v>3481</v>
      </c>
      <c r="L3576" s="3">
        <v>3642</v>
      </c>
      <c r="M3576" s="3"/>
      <c r="N3576" s="3"/>
      <c r="O3576" s="3">
        <v>3810</v>
      </c>
      <c r="P3576" s="3">
        <v>3810</v>
      </c>
      <c r="Q3576" s="3">
        <v>3810</v>
      </c>
      <c r="R3576" s="3">
        <v>3810</v>
      </c>
    </row>
    <row r="3577" spans="1:18" hidden="1">
      <c r="A3577" s="12" t="s">
        <v>5600</v>
      </c>
      <c r="B3577" s="12" t="str">
        <f t="shared" si="90"/>
        <v>HCWPSCP0800CW</v>
      </c>
      <c r="C3577" s="4" t="s">
        <v>5601</v>
      </c>
      <c r="D3577" s="4" t="s">
        <v>5395</v>
      </c>
      <c r="E3577" s="4" t="s">
        <v>5577</v>
      </c>
      <c r="F3577" s="21">
        <v>1.4E-3</v>
      </c>
      <c r="G3577" s="4">
        <v>1000</v>
      </c>
      <c r="H3577" s="4" t="s">
        <v>22</v>
      </c>
      <c r="I3577" s="15">
        <v>3481</v>
      </c>
      <c r="J3577" s="3">
        <v>3642</v>
      </c>
      <c r="K3577" s="15">
        <v>3481</v>
      </c>
      <c r="L3577" s="3">
        <v>3642</v>
      </c>
      <c r="M3577" s="3"/>
      <c r="N3577" s="3"/>
      <c r="O3577" s="3">
        <v>3810</v>
      </c>
      <c r="P3577" s="3">
        <v>3810</v>
      </c>
      <c r="Q3577" s="3">
        <v>3810</v>
      </c>
      <c r="R3577" s="3">
        <v>3810</v>
      </c>
    </row>
    <row r="3578" spans="1:18" hidden="1">
      <c r="A3578" s="12" t="s">
        <v>5602</v>
      </c>
      <c r="B3578" s="12" t="str">
        <f t="shared" si="90"/>
        <v>HCWPSCP1000CW</v>
      </c>
      <c r="C3578" s="4" t="s">
        <v>5603</v>
      </c>
      <c r="D3578" s="4" t="s">
        <v>5395</v>
      </c>
      <c r="E3578" s="4" t="s">
        <v>5577</v>
      </c>
      <c r="F3578" s="21">
        <v>1.4E-3</v>
      </c>
      <c r="G3578" s="4">
        <v>1000</v>
      </c>
      <c r="H3578" s="4" t="s">
        <v>22</v>
      </c>
      <c r="I3578" s="15">
        <v>3481</v>
      </c>
      <c r="J3578" s="3">
        <v>3642</v>
      </c>
      <c r="K3578" s="15">
        <v>3481</v>
      </c>
      <c r="L3578" s="3">
        <v>3642</v>
      </c>
      <c r="M3578" s="3"/>
      <c r="N3578" s="3"/>
      <c r="O3578" s="3">
        <v>3810</v>
      </c>
      <c r="P3578" s="3">
        <v>3810</v>
      </c>
      <c r="Q3578" s="3">
        <v>3810</v>
      </c>
      <c r="R3578" s="3">
        <v>3810</v>
      </c>
    </row>
    <row r="3579" spans="1:18" hidden="1">
      <c r="A3579" s="12" t="s">
        <v>5604</v>
      </c>
      <c r="B3579" s="12" t="str">
        <f t="shared" si="90"/>
        <v>HCWPSCP1200CW</v>
      </c>
      <c r="C3579" s="4" t="s">
        <v>5605</v>
      </c>
      <c r="D3579" s="4" t="s">
        <v>5395</v>
      </c>
      <c r="E3579" s="4" t="s">
        <v>5577</v>
      </c>
      <c r="F3579" s="21">
        <v>1.4E-3</v>
      </c>
      <c r="G3579" s="4">
        <v>1000</v>
      </c>
      <c r="H3579" s="4" t="s">
        <v>22</v>
      </c>
      <c r="I3579" s="15">
        <v>3481</v>
      </c>
      <c r="J3579" s="3">
        <v>3642</v>
      </c>
      <c r="K3579" s="15">
        <v>3481</v>
      </c>
      <c r="L3579" s="3">
        <v>3642</v>
      </c>
      <c r="M3579" s="3"/>
      <c r="N3579" s="3"/>
      <c r="O3579" s="3">
        <v>3810</v>
      </c>
      <c r="P3579" s="3">
        <v>3810</v>
      </c>
      <c r="Q3579" s="3">
        <v>3810</v>
      </c>
      <c r="R3579" s="3">
        <v>3810</v>
      </c>
    </row>
    <row r="3580" spans="1:18" hidden="1">
      <c r="A3580" s="12" t="s">
        <v>5606</v>
      </c>
      <c r="B3580" s="12" t="str">
        <f t="shared" si="90"/>
        <v>HCWPSCP1500CW</v>
      </c>
      <c r="C3580" s="4" t="s">
        <v>5607</v>
      </c>
      <c r="D3580" s="4" t="s">
        <v>5395</v>
      </c>
      <c r="E3580" s="4" t="s">
        <v>5577</v>
      </c>
      <c r="F3580" s="21">
        <v>1.2999999999999999E-3</v>
      </c>
      <c r="G3580" s="4">
        <v>1000</v>
      </c>
      <c r="H3580" s="4" t="s">
        <v>22</v>
      </c>
      <c r="I3580" s="15">
        <v>3481</v>
      </c>
      <c r="J3580" s="3">
        <v>3642</v>
      </c>
      <c r="K3580" s="15">
        <v>3481</v>
      </c>
      <c r="L3580" s="3">
        <v>3642</v>
      </c>
      <c r="M3580" s="3"/>
      <c r="N3580" s="3"/>
      <c r="O3580" s="3">
        <v>3810</v>
      </c>
      <c r="P3580" s="3">
        <v>3810</v>
      </c>
      <c r="Q3580" s="3">
        <v>3810</v>
      </c>
      <c r="R3580" s="3">
        <v>3810</v>
      </c>
    </row>
    <row r="3581" spans="1:18" hidden="1">
      <c r="A3581" s="12" t="s">
        <v>5608</v>
      </c>
      <c r="B3581" s="12" t="str">
        <f t="shared" si="90"/>
        <v>HCWPSCP2000CW</v>
      </c>
      <c r="C3581" s="4" t="s">
        <v>5609</v>
      </c>
      <c r="D3581" s="4" t="s">
        <v>5395</v>
      </c>
      <c r="E3581" s="4" t="s">
        <v>5577</v>
      </c>
      <c r="F3581" s="21">
        <v>1.2999999999999999E-3</v>
      </c>
      <c r="G3581" s="4">
        <v>1000</v>
      </c>
      <c r="H3581" s="4" t="s">
        <v>22</v>
      </c>
      <c r="I3581" s="15">
        <v>3765</v>
      </c>
      <c r="J3581" s="3">
        <v>3935</v>
      </c>
      <c r="K3581" s="15">
        <v>3765</v>
      </c>
      <c r="L3581" s="3">
        <v>3935</v>
      </c>
      <c r="M3581" s="3"/>
      <c r="N3581" s="3"/>
      <c r="O3581" s="3">
        <v>4110</v>
      </c>
      <c r="P3581" s="3">
        <v>4110</v>
      </c>
      <c r="Q3581" s="3">
        <v>4110</v>
      </c>
      <c r="R3581" s="3">
        <v>4110</v>
      </c>
    </row>
    <row r="3582" spans="1:18" hidden="1">
      <c r="A3582" s="12" t="s">
        <v>5610</v>
      </c>
      <c r="B3582" s="12" t="str">
        <f t="shared" si="90"/>
        <v>HCWT2020NG</v>
      </c>
      <c r="C3582" s="4" t="s">
        <v>5611</v>
      </c>
      <c r="D3582" s="4" t="s">
        <v>5395</v>
      </c>
      <c r="E3582" s="4" t="s">
        <v>5450</v>
      </c>
      <c r="F3582" s="21">
        <v>5.1999999999999998E-2</v>
      </c>
      <c r="G3582" s="4">
        <v>480</v>
      </c>
      <c r="H3582" s="4" t="s">
        <v>22</v>
      </c>
      <c r="I3582" s="15">
        <v>3282</v>
      </c>
      <c r="J3582" s="3">
        <v>3699</v>
      </c>
      <c r="K3582" s="15">
        <v>3282</v>
      </c>
      <c r="L3582" s="3">
        <v>3699</v>
      </c>
      <c r="M3582" s="3"/>
      <c r="N3582" s="3"/>
      <c r="O3582" s="3"/>
      <c r="P3582" s="3"/>
      <c r="Q3582" s="4"/>
      <c r="R3582" s="4"/>
    </row>
    <row r="3583" spans="1:18" hidden="1">
      <c r="A3583" s="12" t="s">
        <v>5612</v>
      </c>
      <c r="B3583" s="12" t="str">
        <f t="shared" si="90"/>
        <v>HCWT3040SA</v>
      </c>
      <c r="C3583" s="4" t="s">
        <v>5613</v>
      </c>
      <c r="D3583" s="4" t="s">
        <v>5395</v>
      </c>
      <c r="E3583" s="4" t="s">
        <v>5614</v>
      </c>
      <c r="F3583" s="21">
        <v>0.15279999999999999</v>
      </c>
      <c r="G3583" s="4">
        <v>144</v>
      </c>
      <c r="H3583" s="4" t="s">
        <v>22</v>
      </c>
      <c r="I3583" s="15">
        <v>8523</v>
      </c>
      <c r="J3583" s="3">
        <v>9365</v>
      </c>
      <c r="K3583" s="15">
        <v>8523</v>
      </c>
      <c r="L3583" s="3">
        <v>9365</v>
      </c>
      <c r="M3583" s="3"/>
      <c r="N3583" s="3"/>
      <c r="O3583" s="3">
        <v>9630</v>
      </c>
      <c r="P3583" s="3">
        <v>9630</v>
      </c>
      <c r="Q3583" s="4">
        <v>9630</v>
      </c>
      <c r="R3583" s="4">
        <v>9630</v>
      </c>
    </row>
    <row r="3584" spans="1:18" hidden="1">
      <c r="A3584" s="10" t="s">
        <v>5615</v>
      </c>
      <c r="B3584" s="10" t="s">
        <v>5615</v>
      </c>
      <c r="C3584" s="4" t="s">
        <v>5616</v>
      </c>
      <c r="D3584" s="4" t="s">
        <v>84</v>
      </c>
      <c r="E3584" s="4" t="s">
        <v>1939</v>
      </c>
      <c r="F3584" s="4">
        <v>0.98</v>
      </c>
      <c r="G3584" s="4">
        <v>24</v>
      </c>
      <c r="H3584" s="4" t="s">
        <v>22</v>
      </c>
      <c r="I3584" s="15">
        <v>177400</v>
      </c>
      <c r="J3584" s="3">
        <v>195000</v>
      </c>
      <c r="K3584" s="15">
        <v>177400</v>
      </c>
      <c r="L3584" s="3">
        <v>195000</v>
      </c>
      <c r="M3584" s="3"/>
      <c r="N3584" s="3"/>
      <c r="O3584" s="3"/>
      <c r="P3584" s="3"/>
      <c r="Q3584" s="4">
        <v>199300</v>
      </c>
      <c r="R3584" s="4">
        <v>217200</v>
      </c>
    </row>
    <row r="3585" spans="1:18" hidden="1">
      <c r="A3585" s="10" t="s">
        <v>5617</v>
      </c>
      <c r="B3585" s="10" t="s">
        <v>5617</v>
      </c>
      <c r="C3585" s="4" t="s">
        <v>5618</v>
      </c>
      <c r="D3585" s="4" t="s">
        <v>84</v>
      </c>
      <c r="E3585" s="4" t="s">
        <v>1939</v>
      </c>
      <c r="F3585" s="4">
        <v>0.98</v>
      </c>
      <c r="G3585" s="4">
        <v>24</v>
      </c>
      <c r="H3585" s="4" t="s">
        <v>22</v>
      </c>
      <c r="I3585" s="15">
        <v>177400</v>
      </c>
      <c r="J3585" s="3">
        <v>195000</v>
      </c>
      <c r="K3585" s="15">
        <v>177400</v>
      </c>
      <c r="L3585" s="3">
        <v>195000</v>
      </c>
      <c r="M3585" s="3"/>
      <c r="N3585" s="3"/>
      <c r="O3585" s="3"/>
      <c r="P3585" s="3"/>
      <c r="Q3585" s="4">
        <v>199300</v>
      </c>
      <c r="R3585" s="4">
        <v>217200</v>
      </c>
    </row>
    <row r="3586" spans="1:18" hidden="1">
      <c r="A3586" s="10" t="s">
        <v>5619</v>
      </c>
      <c r="B3586" s="10" t="s">
        <v>5619</v>
      </c>
      <c r="C3586" s="4" t="s">
        <v>5620</v>
      </c>
      <c r="D3586" s="4" t="s">
        <v>84</v>
      </c>
      <c r="E3586" s="4" t="s">
        <v>1939</v>
      </c>
      <c r="F3586" s="4">
        <v>0.98</v>
      </c>
      <c r="G3586" s="4">
        <v>12</v>
      </c>
      <c r="H3586" s="4" t="s">
        <v>22</v>
      </c>
      <c r="I3586" s="15">
        <v>269800</v>
      </c>
      <c r="J3586" s="3">
        <v>295600</v>
      </c>
      <c r="K3586" s="15">
        <v>269800</v>
      </c>
      <c r="L3586" s="3">
        <v>295600</v>
      </c>
      <c r="M3586" s="3"/>
      <c r="N3586" s="3"/>
      <c r="O3586" s="3"/>
      <c r="P3586" s="3"/>
      <c r="Q3586" s="4">
        <v>303100</v>
      </c>
      <c r="R3586" s="4">
        <v>329100</v>
      </c>
    </row>
    <row r="3587" spans="1:18" hidden="1">
      <c r="A3587" s="10" t="s">
        <v>5621</v>
      </c>
      <c r="B3587" s="10" t="s">
        <v>5621</v>
      </c>
      <c r="C3587" s="4" t="s">
        <v>5622</v>
      </c>
      <c r="D3587" s="4" t="s">
        <v>84</v>
      </c>
      <c r="E3587" s="4" t="s">
        <v>1939</v>
      </c>
      <c r="F3587" s="4">
        <v>0.98</v>
      </c>
      <c r="G3587" s="4">
        <v>24</v>
      </c>
      <c r="H3587" s="4" t="s">
        <v>22</v>
      </c>
      <c r="I3587" s="15">
        <v>114300</v>
      </c>
      <c r="J3587" s="3">
        <v>125800</v>
      </c>
      <c r="K3587" s="3">
        <v>117200</v>
      </c>
      <c r="L3587" s="3">
        <v>129000</v>
      </c>
      <c r="M3587" s="3"/>
      <c r="N3587" s="3"/>
      <c r="O3587" s="3"/>
      <c r="P3587" s="3"/>
      <c r="Q3587" s="4">
        <v>131700</v>
      </c>
      <c r="R3587" s="4">
        <v>143700</v>
      </c>
    </row>
    <row r="3588" spans="1:18" hidden="1">
      <c r="A3588" s="10" t="s">
        <v>5623</v>
      </c>
      <c r="B3588" s="10" t="s">
        <v>5623</v>
      </c>
      <c r="C3588" s="4" t="s">
        <v>5624</v>
      </c>
      <c r="D3588" s="4" t="s">
        <v>84</v>
      </c>
      <c r="E3588" s="4" t="s">
        <v>1939</v>
      </c>
      <c r="F3588" s="4">
        <v>0.98</v>
      </c>
      <c r="G3588" s="4">
        <v>24</v>
      </c>
      <c r="H3588" s="4" t="s">
        <v>22</v>
      </c>
      <c r="I3588" s="15">
        <v>114300</v>
      </c>
      <c r="J3588" s="3">
        <v>125800</v>
      </c>
      <c r="K3588" s="3">
        <v>117200</v>
      </c>
      <c r="L3588" s="3">
        <v>129000</v>
      </c>
      <c r="M3588" s="3"/>
      <c r="N3588" s="3"/>
      <c r="O3588" s="3"/>
      <c r="P3588" s="3"/>
      <c r="Q3588" s="4">
        <v>131700</v>
      </c>
      <c r="R3588" s="4">
        <v>143700</v>
      </c>
    </row>
    <row r="3589" spans="1:18" hidden="1">
      <c r="A3589" s="10" t="s">
        <v>5625</v>
      </c>
      <c r="B3589" s="10" t="s">
        <v>5625</v>
      </c>
      <c r="C3589" s="4" t="s">
        <v>5626</v>
      </c>
      <c r="D3589" s="4" t="s">
        <v>84</v>
      </c>
      <c r="E3589" s="4" t="s">
        <v>1939</v>
      </c>
      <c r="F3589" s="4">
        <v>0.98</v>
      </c>
      <c r="G3589" s="4">
        <v>24</v>
      </c>
      <c r="H3589" s="4" t="s">
        <v>22</v>
      </c>
      <c r="I3589" s="15">
        <v>114300</v>
      </c>
      <c r="J3589" s="3">
        <v>125800</v>
      </c>
      <c r="K3589" s="3">
        <v>117200</v>
      </c>
      <c r="L3589" s="3">
        <v>129000</v>
      </c>
      <c r="M3589" s="3"/>
      <c r="N3589" s="3"/>
      <c r="O3589" s="3"/>
      <c r="P3589" s="3"/>
      <c r="Q3589" s="4">
        <v>131700</v>
      </c>
      <c r="R3589" s="4">
        <v>143700</v>
      </c>
    </row>
    <row r="3590" spans="1:18" hidden="1">
      <c r="A3590" s="10" t="s">
        <v>5627</v>
      </c>
      <c r="B3590" s="10" t="s">
        <v>5627</v>
      </c>
      <c r="C3590" s="4" t="s">
        <v>5628</v>
      </c>
      <c r="D3590" s="4" t="s">
        <v>84</v>
      </c>
      <c r="E3590" s="4" t="s">
        <v>1939</v>
      </c>
      <c r="F3590" s="4">
        <v>0.98</v>
      </c>
      <c r="G3590" s="4">
        <v>24</v>
      </c>
      <c r="H3590" s="4" t="s">
        <v>22</v>
      </c>
      <c r="I3590" s="15">
        <v>114300</v>
      </c>
      <c r="J3590" s="3">
        <v>125800</v>
      </c>
      <c r="K3590" s="3">
        <v>117200</v>
      </c>
      <c r="L3590" s="3">
        <v>129000</v>
      </c>
      <c r="M3590" s="3"/>
      <c r="N3590" s="3"/>
      <c r="O3590" s="3"/>
      <c r="P3590" s="3"/>
      <c r="Q3590" s="4">
        <v>131700</v>
      </c>
      <c r="R3590" s="4">
        <v>143700</v>
      </c>
    </row>
    <row r="3591" spans="1:18" hidden="1">
      <c r="A3591" s="10" t="s">
        <v>5629</v>
      </c>
      <c r="B3591" s="10" t="s">
        <v>5629</v>
      </c>
      <c r="C3591" s="4" t="s">
        <v>5630</v>
      </c>
      <c r="D3591" s="4" t="s">
        <v>84</v>
      </c>
      <c r="E3591" s="4" t="s">
        <v>327</v>
      </c>
      <c r="F3591" s="4">
        <v>0.28699999999999998</v>
      </c>
      <c r="G3591" s="4">
        <v>24</v>
      </c>
      <c r="H3591" s="4" t="s">
        <v>22</v>
      </c>
      <c r="I3591" s="15">
        <v>356900</v>
      </c>
      <c r="J3591" s="3">
        <v>389100</v>
      </c>
      <c r="K3591" s="15">
        <v>356900</v>
      </c>
      <c r="L3591" s="3">
        <v>389100</v>
      </c>
      <c r="M3591" s="3"/>
      <c r="N3591" s="3"/>
      <c r="O3591" s="3"/>
      <c r="P3591" s="3"/>
      <c r="Q3591" s="4">
        <v>401000</v>
      </c>
      <c r="R3591" s="4">
        <v>433200</v>
      </c>
    </row>
    <row r="3592" spans="1:18" hidden="1">
      <c r="A3592" s="10" t="s">
        <v>5631</v>
      </c>
      <c r="B3592" s="10" t="s">
        <v>5631</v>
      </c>
      <c r="C3592" s="4" t="s">
        <v>5622</v>
      </c>
      <c r="D3592" s="4" t="s">
        <v>84</v>
      </c>
      <c r="E3592" s="4" t="s">
        <v>327</v>
      </c>
      <c r="F3592" s="4">
        <v>0.25800000000000001</v>
      </c>
      <c r="G3592" s="4">
        <v>72</v>
      </c>
      <c r="H3592" s="4" t="s">
        <v>22</v>
      </c>
      <c r="I3592" s="15">
        <v>40700</v>
      </c>
      <c r="J3592" s="3">
        <v>44600</v>
      </c>
      <c r="K3592" s="3">
        <v>41700</v>
      </c>
      <c r="L3592" s="3">
        <v>45700</v>
      </c>
      <c r="M3592" s="3"/>
      <c r="N3592" s="3"/>
      <c r="O3592" s="3"/>
      <c r="P3592" s="3"/>
      <c r="Q3592" s="4">
        <v>46800</v>
      </c>
      <c r="R3592" s="4">
        <v>50900</v>
      </c>
    </row>
    <row r="3593" spans="1:18" hidden="1">
      <c r="A3593" s="10" t="s">
        <v>5632</v>
      </c>
      <c r="B3593" s="10" t="s">
        <v>5632</v>
      </c>
      <c r="C3593" s="4" t="s">
        <v>5624</v>
      </c>
      <c r="D3593" s="4" t="s">
        <v>84</v>
      </c>
      <c r="E3593" s="4" t="s">
        <v>327</v>
      </c>
      <c r="F3593" s="4">
        <v>0.25800000000000001</v>
      </c>
      <c r="G3593" s="4">
        <v>72</v>
      </c>
      <c r="H3593" s="4" t="s">
        <v>22</v>
      </c>
      <c r="I3593" s="15">
        <v>40700</v>
      </c>
      <c r="J3593" s="3">
        <v>44600</v>
      </c>
      <c r="K3593" s="3">
        <v>41700</v>
      </c>
      <c r="L3593" s="3">
        <v>45700</v>
      </c>
      <c r="M3593" s="3"/>
      <c r="N3593" s="3"/>
      <c r="O3593" s="3"/>
      <c r="P3593" s="3"/>
      <c r="Q3593" s="4">
        <v>46800</v>
      </c>
      <c r="R3593" s="4">
        <v>50900</v>
      </c>
    </row>
    <row r="3594" spans="1:18" hidden="1">
      <c r="A3594" s="10" t="s">
        <v>5633</v>
      </c>
      <c r="B3594" s="10" t="s">
        <v>5633</v>
      </c>
      <c r="C3594" s="4" t="s">
        <v>5626</v>
      </c>
      <c r="D3594" s="4" t="s">
        <v>84</v>
      </c>
      <c r="E3594" s="4" t="s">
        <v>327</v>
      </c>
      <c r="F3594" s="4">
        <v>0.25800000000000001</v>
      </c>
      <c r="G3594" s="4">
        <v>72</v>
      </c>
      <c r="H3594" s="4" t="s">
        <v>22</v>
      </c>
      <c r="I3594" s="15">
        <v>40700</v>
      </c>
      <c r="J3594" s="3">
        <v>44600</v>
      </c>
      <c r="K3594" s="3">
        <v>41700</v>
      </c>
      <c r="L3594" s="3">
        <v>45700</v>
      </c>
      <c r="M3594" s="3"/>
      <c r="N3594" s="3"/>
      <c r="O3594" s="3"/>
      <c r="P3594" s="3"/>
      <c r="Q3594" s="4">
        <v>46800</v>
      </c>
      <c r="R3594" s="4">
        <v>50900</v>
      </c>
    </row>
    <row r="3595" spans="1:18" hidden="1">
      <c r="A3595" s="10" t="s">
        <v>5634</v>
      </c>
      <c r="B3595" s="10" t="s">
        <v>5634</v>
      </c>
      <c r="C3595" s="4" t="s">
        <v>5628</v>
      </c>
      <c r="D3595" s="4" t="s">
        <v>84</v>
      </c>
      <c r="E3595" s="4" t="s">
        <v>327</v>
      </c>
      <c r="F3595" s="4">
        <v>0.25800000000000001</v>
      </c>
      <c r="G3595" s="4">
        <v>72</v>
      </c>
      <c r="H3595" s="4" t="s">
        <v>22</v>
      </c>
      <c r="I3595" s="15">
        <v>40700</v>
      </c>
      <c r="J3595" s="3">
        <v>44600</v>
      </c>
      <c r="K3595" s="3">
        <v>41700</v>
      </c>
      <c r="L3595" s="3">
        <v>45700</v>
      </c>
      <c r="M3595" s="3"/>
      <c r="N3595" s="3"/>
      <c r="O3595" s="3"/>
      <c r="P3595" s="3"/>
      <c r="Q3595" s="4">
        <v>46800</v>
      </c>
      <c r="R3595" s="4">
        <v>50900</v>
      </c>
    </row>
    <row r="3596" spans="1:18" hidden="1">
      <c r="A3596" s="10" t="s">
        <v>5635</v>
      </c>
      <c r="B3596" s="10"/>
      <c r="C3596" s="4" t="s">
        <v>5636</v>
      </c>
      <c r="D3596" s="4" t="s">
        <v>20</v>
      </c>
      <c r="E3596" s="4" t="s">
        <v>85</v>
      </c>
      <c r="F3596" s="4">
        <v>4.72</v>
      </c>
      <c r="G3596" s="4">
        <v>4</v>
      </c>
      <c r="H3596" s="4" t="s">
        <v>22</v>
      </c>
      <c r="I3596" s="15">
        <v>105900</v>
      </c>
      <c r="J3596" s="3">
        <v>123900</v>
      </c>
      <c r="K3596" s="15">
        <v>105900</v>
      </c>
      <c r="L3596" s="3">
        <v>123900</v>
      </c>
      <c r="M3596" s="3"/>
      <c r="N3596" s="3"/>
      <c r="O3596" s="3"/>
      <c r="P3596" s="3"/>
      <c r="Q3596" s="4"/>
      <c r="R3596" s="4"/>
    </row>
    <row r="3597" spans="1:18" hidden="1">
      <c r="A3597" s="10" t="s">
        <v>5637</v>
      </c>
      <c r="B3597" s="10"/>
      <c r="C3597" s="4" t="s">
        <v>5638</v>
      </c>
      <c r="D3597" s="4" t="s">
        <v>20</v>
      </c>
      <c r="E3597" s="4" t="s">
        <v>85</v>
      </c>
      <c r="F3597" s="4">
        <v>4.72</v>
      </c>
      <c r="G3597" s="4">
        <v>4</v>
      </c>
      <c r="H3597" s="4" t="s">
        <v>22</v>
      </c>
      <c r="I3597" s="15">
        <v>105900</v>
      </c>
      <c r="J3597" s="3">
        <v>123900</v>
      </c>
      <c r="K3597" s="15">
        <v>105900</v>
      </c>
      <c r="L3597" s="3">
        <v>123900</v>
      </c>
      <c r="M3597" s="3"/>
      <c r="N3597" s="3"/>
      <c r="O3597" s="3"/>
      <c r="P3597" s="3"/>
      <c r="Q3597" s="4"/>
      <c r="R3597" s="4"/>
    </row>
    <row r="3598" spans="1:18" hidden="1">
      <c r="A3598" s="10" t="s">
        <v>5639</v>
      </c>
      <c r="B3598" s="10"/>
      <c r="C3598" s="4" t="s">
        <v>5640</v>
      </c>
      <c r="D3598" s="4" t="s">
        <v>20</v>
      </c>
      <c r="E3598" s="4" t="s">
        <v>85</v>
      </c>
      <c r="F3598" s="4">
        <v>4.72</v>
      </c>
      <c r="G3598" s="4">
        <v>4</v>
      </c>
      <c r="H3598" s="4" t="s">
        <v>22</v>
      </c>
      <c r="I3598" s="15">
        <v>105900</v>
      </c>
      <c r="J3598" s="3">
        <v>123900</v>
      </c>
      <c r="K3598" s="15">
        <v>105900</v>
      </c>
      <c r="L3598" s="3">
        <v>123900</v>
      </c>
      <c r="M3598" s="3"/>
      <c r="N3598" s="3"/>
      <c r="O3598" s="3"/>
      <c r="P3598" s="3"/>
      <c r="Q3598" s="4"/>
      <c r="R3598" s="4"/>
    </row>
    <row r="3599" spans="1:18" hidden="1">
      <c r="A3599" s="10" t="s">
        <v>5641</v>
      </c>
      <c r="B3599" s="10"/>
      <c r="C3599" s="4" t="s">
        <v>5642</v>
      </c>
      <c r="D3599" s="4" t="s">
        <v>20</v>
      </c>
      <c r="E3599" s="4" t="s">
        <v>85</v>
      </c>
      <c r="F3599" s="4">
        <v>4.72</v>
      </c>
      <c r="G3599" s="4">
        <v>4</v>
      </c>
      <c r="H3599" s="4" t="s">
        <v>22</v>
      </c>
      <c r="I3599" s="15">
        <v>105900</v>
      </c>
      <c r="J3599" s="3">
        <v>123900</v>
      </c>
      <c r="K3599" s="15">
        <v>105900</v>
      </c>
      <c r="L3599" s="3">
        <v>123900</v>
      </c>
      <c r="M3599" s="3"/>
      <c r="N3599" s="3"/>
      <c r="O3599" s="3"/>
      <c r="P3599" s="3"/>
      <c r="Q3599" s="4"/>
      <c r="R3599" s="4"/>
    </row>
    <row r="3600" spans="1:18" hidden="1">
      <c r="A3600" s="10" t="s">
        <v>5643</v>
      </c>
      <c r="B3600" s="10"/>
      <c r="C3600" s="4" t="s">
        <v>5644</v>
      </c>
      <c r="D3600" s="4" t="s">
        <v>20</v>
      </c>
      <c r="E3600" s="4" t="s">
        <v>85</v>
      </c>
      <c r="F3600" s="4">
        <v>4.72</v>
      </c>
      <c r="G3600" s="4">
        <v>4</v>
      </c>
      <c r="H3600" s="4" t="s">
        <v>22</v>
      </c>
      <c r="I3600" s="15">
        <v>105900</v>
      </c>
      <c r="J3600" s="3">
        <v>123900</v>
      </c>
      <c r="K3600" s="15">
        <v>105900</v>
      </c>
      <c r="L3600" s="3">
        <v>123900</v>
      </c>
      <c r="M3600" s="3"/>
      <c r="N3600" s="3"/>
      <c r="O3600" s="3"/>
      <c r="P3600" s="3"/>
      <c r="Q3600" s="4"/>
      <c r="R3600" s="4"/>
    </row>
    <row r="3601" spans="1:18" hidden="1">
      <c r="A3601" s="10" t="s">
        <v>5645</v>
      </c>
      <c r="B3601" s="10"/>
      <c r="C3601" s="4" t="s">
        <v>5646</v>
      </c>
      <c r="D3601" s="4" t="s">
        <v>20</v>
      </c>
      <c r="E3601" s="4" t="s">
        <v>85</v>
      </c>
      <c r="F3601" s="4">
        <v>4.72</v>
      </c>
      <c r="G3601" s="4">
        <v>4</v>
      </c>
      <c r="H3601" s="4" t="s">
        <v>22</v>
      </c>
      <c r="I3601" s="15">
        <v>105900</v>
      </c>
      <c r="J3601" s="3">
        <v>123900</v>
      </c>
      <c r="K3601" s="15">
        <v>105900</v>
      </c>
      <c r="L3601" s="3">
        <v>123900</v>
      </c>
      <c r="M3601" s="3"/>
      <c r="N3601" s="3"/>
      <c r="O3601" s="3"/>
      <c r="P3601" s="3"/>
      <c r="Q3601" s="4"/>
      <c r="R3601" s="4"/>
    </row>
    <row r="3602" spans="1:18" hidden="1">
      <c r="A3602" s="10" t="s">
        <v>5647</v>
      </c>
      <c r="B3602" s="10"/>
      <c r="C3602" s="4" t="s">
        <v>5648</v>
      </c>
      <c r="D3602" s="4" t="s">
        <v>20</v>
      </c>
      <c r="E3602" s="4" t="s">
        <v>85</v>
      </c>
      <c r="F3602" s="4">
        <v>4.72</v>
      </c>
      <c r="G3602" s="4">
        <v>4</v>
      </c>
      <c r="H3602" s="4" t="s">
        <v>22</v>
      </c>
      <c r="I3602" s="15">
        <v>105900</v>
      </c>
      <c r="J3602" s="3">
        <v>123900</v>
      </c>
      <c r="K3602" s="15">
        <v>105900</v>
      </c>
      <c r="L3602" s="3">
        <v>123900</v>
      </c>
      <c r="M3602" s="3"/>
      <c r="N3602" s="3"/>
      <c r="O3602" s="3"/>
      <c r="P3602" s="3"/>
      <c r="Q3602" s="4"/>
      <c r="R3602" s="4"/>
    </row>
    <row r="3603" spans="1:18" hidden="1">
      <c r="A3603" s="10" t="s">
        <v>5649</v>
      </c>
      <c r="B3603" s="10"/>
      <c r="C3603" s="4" t="s">
        <v>5650</v>
      </c>
      <c r="D3603" s="4" t="s">
        <v>20</v>
      </c>
      <c r="E3603" s="4" t="s">
        <v>85</v>
      </c>
      <c r="F3603" s="4">
        <v>4.72</v>
      </c>
      <c r="G3603" s="4">
        <v>4</v>
      </c>
      <c r="H3603" s="4" t="s">
        <v>22</v>
      </c>
      <c r="I3603" s="15">
        <v>105900</v>
      </c>
      <c r="J3603" s="3">
        <v>123900</v>
      </c>
      <c r="K3603" s="15">
        <v>105900</v>
      </c>
      <c r="L3603" s="3">
        <v>123900</v>
      </c>
      <c r="M3603" s="3"/>
      <c r="N3603" s="3"/>
      <c r="O3603" s="3"/>
      <c r="P3603" s="3"/>
      <c r="Q3603" s="4"/>
      <c r="R3603" s="4"/>
    </row>
    <row r="3604" spans="1:18" hidden="1">
      <c r="A3604" s="10" t="s">
        <v>5651</v>
      </c>
      <c r="B3604" s="10"/>
      <c r="C3604" s="4" t="s">
        <v>5652</v>
      </c>
      <c r="D3604" s="4" t="s">
        <v>20</v>
      </c>
      <c r="E3604" s="4" t="s">
        <v>85</v>
      </c>
      <c r="F3604" s="4">
        <v>4.72</v>
      </c>
      <c r="G3604" s="4">
        <v>4</v>
      </c>
      <c r="H3604" s="4" t="s">
        <v>22</v>
      </c>
      <c r="I3604" s="15">
        <v>105900</v>
      </c>
      <c r="J3604" s="3">
        <v>123900</v>
      </c>
      <c r="K3604" s="15">
        <v>105900</v>
      </c>
      <c r="L3604" s="3">
        <v>123900</v>
      </c>
      <c r="M3604" s="3"/>
      <c r="N3604" s="3"/>
      <c r="O3604" s="3"/>
      <c r="P3604" s="3"/>
      <c r="Q3604" s="4"/>
      <c r="R3604" s="4"/>
    </row>
    <row r="3605" spans="1:18" hidden="1">
      <c r="A3605" s="10" t="s">
        <v>5653</v>
      </c>
      <c r="B3605" s="10"/>
      <c r="C3605" s="4" t="s">
        <v>5654</v>
      </c>
      <c r="D3605" s="4" t="s">
        <v>20</v>
      </c>
      <c r="E3605" s="4" t="s">
        <v>85</v>
      </c>
      <c r="F3605" s="4">
        <v>4.72</v>
      </c>
      <c r="G3605" s="4">
        <v>4</v>
      </c>
      <c r="H3605" s="4" t="s">
        <v>22</v>
      </c>
      <c r="I3605" s="15">
        <v>105900</v>
      </c>
      <c r="J3605" s="3">
        <v>123900</v>
      </c>
      <c r="K3605" s="15">
        <v>105900</v>
      </c>
      <c r="L3605" s="3">
        <v>123900</v>
      </c>
      <c r="M3605" s="3"/>
      <c r="N3605" s="3"/>
      <c r="O3605" s="3"/>
      <c r="P3605" s="3"/>
      <c r="Q3605" s="4"/>
      <c r="R3605" s="4"/>
    </row>
    <row r="3606" spans="1:18" hidden="1">
      <c r="A3606" s="10" t="s">
        <v>5655</v>
      </c>
      <c r="B3606" s="10"/>
      <c r="C3606" s="4" t="s">
        <v>5656</v>
      </c>
      <c r="D3606" s="4" t="s">
        <v>20</v>
      </c>
      <c r="E3606" s="4" t="s">
        <v>85</v>
      </c>
      <c r="F3606" s="4">
        <v>4.72</v>
      </c>
      <c r="G3606" s="4">
        <v>4</v>
      </c>
      <c r="H3606" s="4" t="s">
        <v>22</v>
      </c>
      <c r="I3606" s="15">
        <v>105900</v>
      </c>
      <c r="J3606" s="3">
        <v>123900</v>
      </c>
      <c r="K3606" s="15">
        <v>105900</v>
      </c>
      <c r="L3606" s="3">
        <v>123900</v>
      </c>
      <c r="M3606" s="3"/>
      <c r="N3606" s="3"/>
      <c r="O3606" s="3"/>
      <c r="P3606" s="3"/>
      <c r="Q3606" s="4"/>
      <c r="R3606" s="4"/>
    </row>
    <row r="3607" spans="1:18" hidden="1">
      <c r="A3607" s="10" t="s">
        <v>5657</v>
      </c>
      <c r="B3607" s="10"/>
      <c r="C3607" s="4" t="s">
        <v>5658</v>
      </c>
      <c r="D3607" s="4" t="s">
        <v>20</v>
      </c>
      <c r="E3607" s="4" t="s">
        <v>85</v>
      </c>
      <c r="F3607" s="4">
        <v>4.72</v>
      </c>
      <c r="G3607" s="4">
        <v>4</v>
      </c>
      <c r="H3607" s="4" t="s">
        <v>22</v>
      </c>
      <c r="I3607" s="15">
        <v>105900</v>
      </c>
      <c r="J3607" s="3">
        <v>123900</v>
      </c>
      <c r="K3607" s="15">
        <v>105900</v>
      </c>
      <c r="L3607" s="3">
        <v>123900</v>
      </c>
      <c r="M3607" s="3"/>
      <c r="N3607" s="3"/>
      <c r="O3607" s="3"/>
      <c r="P3607" s="3"/>
      <c r="Q3607" s="4"/>
      <c r="R3607" s="4"/>
    </row>
    <row r="3608" spans="1:18" hidden="1">
      <c r="A3608" s="10" t="s">
        <v>5659</v>
      </c>
      <c r="B3608" s="10"/>
      <c r="C3608" s="4" t="s">
        <v>5660</v>
      </c>
      <c r="D3608" s="4" t="s">
        <v>20</v>
      </c>
      <c r="E3608" s="4" t="s">
        <v>85</v>
      </c>
      <c r="F3608" s="4">
        <v>4.72</v>
      </c>
      <c r="G3608" s="4">
        <v>4</v>
      </c>
      <c r="H3608" s="4" t="s">
        <v>22</v>
      </c>
      <c r="I3608" s="15">
        <v>105900</v>
      </c>
      <c r="J3608" s="3">
        <v>123900</v>
      </c>
      <c r="K3608" s="15">
        <v>105900</v>
      </c>
      <c r="L3608" s="3">
        <v>123900</v>
      </c>
      <c r="M3608" s="3"/>
      <c r="N3608" s="3"/>
      <c r="O3608" s="3"/>
      <c r="P3608" s="3"/>
      <c r="Q3608" s="4"/>
      <c r="R3608" s="4"/>
    </row>
    <row r="3609" spans="1:18" hidden="1">
      <c r="A3609" s="10" t="s">
        <v>5661</v>
      </c>
      <c r="B3609" s="10"/>
      <c r="C3609" s="4" t="s">
        <v>5662</v>
      </c>
      <c r="D3609" s="4" t="s">
        <v>20</v>
      </c>
      <c r="E3609" s="4" t="s">
        <v>85</v>
      </c>
      <c r="F3609" s="4">
        <v>4.72</v>
      </c>
      <c r="G3609" s="4">
        <v>4</v>
      </c>
      <c r="H3609" s="4" t="s">
        <v>22</v>
      </c>
      <c r="I3609" s="15">
        <v>105900</v>
      </c>
      <c r="J3609" s="3">
        <v>123900</v>
      </c>
      <c r="K3609" s="15">
        <v>105900</v>
      </c>
      <c r="L3609" s="3">
        <v>123900</v>
      </c>
      <c r="M3609" s="3"/>
      <c r="N3609" s="3"/>
      <c r="O3609" s="3"/>
      <c r="P3609" s="3"/>
      <c r="Q3609" s="4"/>
      <c r="R3609" s="4"/>
    </row>
    <row r="3610" spans="1:18" hidden="1">
      <c r="A3610" s="10" t="s">
        <v>5663</v>
      </c>
      <c r="B3610" s="10"/>
      <c r="C3610" s="4" t="s">
        <v>5664</v>
      </c>
      <c r="D3610" s="4" t="s">
        <v>20</v>
      </c>
      <c r="E3610" s="4" t="s">
        <v>85</v>
      </c>
      <c r="F3610" s="4">
        <v>4.72</v>
      </c>
      <c r="G3610" s="4">
        <v>4</v>
      </c>
      <c r="H3610" s="4" t="s">
        <v>22</v>
      </c>
      <c r="I3610" s="15">
        <v>105900</v>
      </c>
      <c r="J3610" s="3">
        <v>123900</v>
      </c>
      <c r="K3610" s="15">
        <v>105900</v>
      </c>
      <c r="L3610" s="3">
        <v>123900</v>
      </c>
      <c r="M3610" s="3"/>
      <c r="N3610" s="3"/>
      <c r="O3610" s="3"/>
      <c r="P3610" s="3"/>
      <c r="Q3610" s="4"/>
      <c r="R3610" s="4"/>
    </row>
    <row r="3611" spans="1:18" hidden="1">
      <c r="A3611" s="10" t="s">
        <v>5665</v>
      </c>
      <c r="B3611" s="10"/>
      <c r="C3611" s="4" t="s">
        <v>5666</v>
      </c>
      <c r="D3611" s="4" t="s">
        <v>20</v>
      </c>
      <c r="E3611" s="4" t="s">
        <v>85</v>
      </c>
      <c r="F3611" s="4">
        <v>4.72</v>
      </c>
      <c r="G3611" s="4">
        <v>4</v>
      </c>
      <c r="H3611" s="4" t="s">
        <v>22</v>
      </c>
      <c r="I3611" s="15">
        <v>105900</v>
      </c>
      <c r="J3611" s="3">
        <v>123900</v>
      </c>
      <c r="K3611" s="15">
        <v>105900</v>
      </c>
      <c r="L3611" s="3">
        <v>123900</v>
      </c>
      <c r="M3611" s="3"/>
      <c r="N3611" s="3"/>
      <c r="O3611" s="3"/>
      <c r="P3611" s="3"/>
      <c r="Q3611" s="4"/>
      <c r="R3611" s="4"/>
    </row>
    <row r="3612" spans="1:18" hidden="1">
      <c r="A3612" s="10" t="s">
        <v>5667</v>
      </c>
      <c r="B3612" s="10"/>
      <c r="C3612" s="4" t="s">
        <v>5668</v>
      </c>
      <c r="D3612" s="4" t="s">
        <v>20</v>
      </c>
      <c r="E3612" s="4" t="s">
        <v>85</v>
      </c>
      <c r="F3612" s="4">
        <v>4.72</v>
      </c>
      <c r="G3612" s="4">
        <v>4</v>
      </c>
      <c r="H3612" s="4" t="s">
        <v>22</v>
      </c>
      <c r="I3612" s="15">
        <v>105900</v>
      </c>
      <c r="J3612" s="3">
        <v>123900</v>
      </c>
      <c r="K3612" s="15">
        <v>105900</v>
      </c>
      <c r="L3612" s="3">
        <v>123900</v>
      </c>
      <c r="M3612" s="3"/>
      <c r="N3612" s="3"/>
      <c r="O3612" s="3"/>
      <c r="P3612" s="3"/>
      <c r="Q3612" s="4"/>
      <c r="R3612" s="4"/>
    </row>
    <row r="3613" spans="1:18" hidden="1">
      <c r="A3613" s="10" t="s">
        <v>5669</v>
      </c>
      <c r="B3613" s="10"/>
      <c r="C3613" s="4" t="s">
        <v>5670</v>
      </c>
      <c r="D3613" s="4" t="s">
        <v>20</v>
      </c>
      <c r="E3613" s="4" t="s">
        <v>85</v>
      </c>
      <c r="F3613" s="4">
        <v>4.72</v>
      </c>
      <c r="G3613" s="4">
        <v>4</v>
      </c>
      <c r="H3613" s="4" t="s">
        <v>22</v>
      </c>
      <c r="I3613" s="15">
        <v>105900</v>
      </c>
      <c r="J3613" s="3">
        <v>123900</v>
      </c>
      <c r="K3613" s="15">
        <v>105900</v>
      </c>
      <c r="L3613" s="3">
        <v>123900</v>
      </c>
      <c r="M3613" s="3"/>
      <c r="N3613" s="3"/>
      <c r="O3613" s="3"/>
      <c r="P3613" s="3"/>
      <c r="Q3613" s="4"/>
      <c r="R3613" s="4"/>
    </row>
    <row r="3614" spans="1:18" hidden="1">
      <c r="A3614" s="10" t="s">
        <v>5671</v>
      </c>
      <c r="B3614" s="10"/>
      <c r="C3614" s="4" t="s">
        <v>5672</v>
      </c>
      <c r="D3614" s="4" t="s">
        <v>20</v>
      </c>
      <c r="E3614" s="4" t="s">
        <v>85</v>
      </c>
      <c r="F3614" s="4">
        <v>4.72</v>
      </c>
      <c r="G3614" s="4">
        <v>4</v>
      </c>
      <c r="H3614" s="4" t="s">
        <v>22</v>
      </c>
      <c r="I3614" s="15">
        <v>105900</v>
      </c>
      <c r="J3614" s="3">
        <v>123900</v>
      </c>
      <c r="K3614" s="15">
        <v>105900</v>
      </c>
      <c r="L3614" s="3">
        <v>123900</v>
      </c>
      <c r="M3614" s="3"/>
      <c r="N3614" s="3"/>
      <c r="O3614" s="3"/>
      <c r="P3614" s="3"/>
      <c r="Q3614" s="4"/>
      <c r="R3614" s="4"/>
    </row>
    <row r="3615" spans="1:18" hidden="1">
      <c r="A3615" s="10" t="s">
        <v>5673</v>
      </c>
      <c r="B3615" s="10"/>
      <c r="C3615" s="4" t="s">
        <v>5674</v>
      </c>
      <c r="D3615" s="4" t="s">
        <v>20</v>
      </c>
      <c r="E3615" s="4" t="s">
        <v>85</v>
      </c>
      <c r="F3615" s="4">
        <v>4.72</v>
      </c>
      <c r="G3615" s="4">
        <v>4</v>
      </c>
      <c r="H3615" s="4" t="s">
        <v>22</v>
      </c>
      <c r="I3615" s="15">
        <v>105900</v>
      </c>
      <c r="J3615" s="3">
        <v>123900</v>
      </c>
      <c r="K3615" s="15">
        <v>105900</v>
      </c>
      <c r="L3615" s="3">
        <v>123900</v>
      </c>
      <c r="M3615" s="3"/>
      <c r="N3615" s="3"/>
      <c r="O3615" s="3"/>
      <c r="P3615" s="3"/>
      <c r="Q3615" s="4"/>
      <c r="R3615" s="4"/>
    </row>
    <row r="3616" spans="1:18" hidden="1">
      <c r="A3616" s="10" t="s">
        <v>5675</v>
      </c>
      <c r="B3616" s="10"/>
      <c r="C3616" s="4" t="s">
        <v>5676</v>
      </c>
      <c r="D3616" s="4" t="s">
        <v>20</v>
      </c>
      <c r="E3616" s="4" t="s">
        <v>85</v>
      </c>
      <c r="F3616" s="4">
        <v>4.72</v>
      </c>
      <c r="G3616" s="4">
        <v>4</v>
      </c>
      <c r="H3616" s="4" t="s">
        <v>22</v>
      </c>
      <c r="I3616" s="15">
        <v>105900</v>
      </c>
      <c r="J3616" s="3">
        <v>123900</v>
      </c>
      <c r="K3616" s="15">
        <v>105900</v>
      </c>
      <c r="L3616" s="3">
        <v>123900</v>
      </c>
      <c r="M3616" s="3"/>
      <c r="N3616" s="3"/>
      <c r="O3616" s="3"/>
      <c r="P3616" s="3"/>
      <c r="Q3616" s="4"/>
      <c r="R3616" s="4"/>
    </row>
    <row r="3617" spans="1:18" hidden="1">
      <c r="A3617" s="10" t="s">
        <v>5677</v>
      </c>
      <c r="B3617" s="10"/>
      <c r="C3617" s="4" t="s">
        <v>5678</v>
      </c>
      <c r="D3617" s="4" t="s">
        <v>20</v>
      </c>
      <c r="E3617" s="4" t="s">
        <v>85</v>
      </c>
      <c r="F3617" s="4">
        <v>4.72</v>
      </c>
      <c r="G3617" s="4">
        <v>4</v>
      </c>
      <c r="H3617" s="4" t="s">
        <v>22</v>
      </c>
      <c r="I3617" s="15">
        <v>105900</v>
      </c>
      <c r="J3617" s="3">
        <v>123900</v>
      </c>
      <c r="K3617" s="15">
        <v>105900</v>
      </c>
      <c r="L3617" s="3">
        <v>123900</v>
      </c>
      <c r="M3617" s="3"/>
      <c r="N3617" s="3"/>
      <c r="O3617" s="3"/>
      <c r="P3617" s="3"/>
      <c r="Q3617" s="4"/>
      <c r="R3617" s="4"/>
    </row>
    <row r="3618" spans="1:18" hidden="1">
      <c r="A3618" s="10" t="s">
        <v>5679</v>
      </c>
      <c r="B3618" s="10"/>
      <c r="C3618" s="4" t="s">
        <v>5680</v>
      </c>
      <c r="D3618" s="4" t="s">
        <v>20</v>
      </c>
      <c r="E3618" s="4" t="s">
        <v>85</v>
      </c>
      <c r="F3618" s="4">
        <v>4.72</v>
      </c>
      <c r="G3618" s="4">
        <v>4</v>
      </c>
      <c r="H3618" s="4" t="s">
        <v>22</v>
      </c>
      <c r="I3618" s="15">
        <v>105900</v>
      </c>
      <c r="J3618" s="3">
        <v>123900</v>
      </c>
      <c r="K3618" s="15">
        <v>105900</v>
      </c>
      <c r="L3618" s="3">
        <v>123900</v>
      </c>
      <c r="M3618" s="3"/>
      <c r="N3618" s="3"/>
      <c r="O3618" s="3"/>
      <c r="P3618" s="3"/>
      <c r="Q3618" s="4"/>
      <c r="R3618" s="4"/>
    </row>
    <row r="3619" spans="1:18" hidden="1">
      <c r="A3619" s="10" t="s">
        <v>5681</v>
      </c>
      <c r="B3619" s="10"/>
      <c r="C3619" s="4" t="s">
        <v>5682</v>
      </c>
      <c r="D3619" s="4" t="s">
        <v>20</v>
      </c>
      <c r="E3619" s="4" t="s">
        <v>85</v>
      </c>
      <c r="F3619" s="4">
        <v>4.72</v>
      </c>
      <c r="G3619" s="4">
        <v>4</v>
      </c>
      <c r="H3619" s="4" t="s">
        <v>22</v>
      </c>
      <c r="I3619" s="15">
        <v>105900</v>
      </c>
      <c r="J3619" s="3">
        <v>123900</v>
      </c>
      <c r="K3619" s="15">
        <v>105900</v>
      </c>
      <c r="L3619" s="3">
        <v>123900</v>
      </c>
      <c r="M3619" s="3"/>
      <c r="N3619" s="3"/>
      <c r="O3619" s="3"/>
      <c r="P3619" s="3"/>
      <c r="Q3619" s="4"/>
      <c r="R3619" s="4"/>
    </row>
    <row r="3620" spans="1:18" hidden="1">
      <c r="A3620" s="10" t="s">
        <v>5683</v>
      </c>
      <c r="B3620" s="10"/>
      <c r="C3620" s="4" t="s">
        <v>5684</v>
      </c>
      <c r="D3620" s="4" t="s">
        <v>20</v>
      </c>
      <c r="E3620" s="4" t="s">
        <v>85</v>
      </c>
      <c r="F3620" s="4">
        <v>4.72</v>
      </c>
      <c r="G3620" s="4">
        <v>4</v>
      </c>
      <c r="H3620" s="4" t="s">
        <v>22</v>
      </c>
      <c r="I3620" s="15">
        <v>105900</v>
      </c>
      <c r="J3620" s="3">
        <v>123900</v>
      </c>
      <c r="K3620" s="15">
        <v>105900</v>
      </c>
      <c r="L3620" s="3">
        <v>123900</v>
      </c>
      <c r="M3620" s="3"/>
      <c r="N3620" s="3"/>
      <c r="O3620" s="3"/>
      <c r="P3620" s="3"/>
      <c r="Q3620" s="4"/>
      <c r="R3620" s="4"/>
    </row>
    <row r="3621" spans="1:18" hidden="1">
      <c r="A3621" s="10" t="s">
        <v>5685</v>
      </c>
      <c r="B3621" s="10"/>
      <c r="C3621" s="4" t="s">
        <v>5686</v>
      </c>
      <c r="D3621" s="4" t="s">
        <v>20</v>
      </c>
      <c r="E3621" s="4" t="s">
        <v>85</v>
      </c>
      <c r="F3621" s="4">
        <v>4.72</v>
      </c>
      <c r="G3621" s="4">
        <v>4</v>
      </c>
      <c r="H3621" s="4" t="s">
        <v>22</v>
      </c>
      <c r="I3621" s="15">
        <v>105900</v>
      </c>
      <c r="J3621" s="3">
        <v>123900</v>
      </c>
      <c r="K3621" s="15">
        <v>105900</v>
      </c>
      <c r="L3621" s="3">
        <v>123900</v>
      </c>
      <c r="M3621" s="3"/>
      <c r="N3621" s="3"/>
      <c r="O3621" s="3"/>
      <c r="P3621" s="3"/>
      <c r="Q3621" s="4"/>
      <c r="R3621" s="4"/>
    </row>
    <row r="3622" spans="1:18" hidden="1">
      <c r="A3622" s="10" t="s">
        <v>5687</v>
      </c>
      <c r="B3622" s="10"/>
      <c r="C3622" s="4" t="s">
        <v>5688</v>
      </c>
      <c r="D3622" s="4" t="s">
        <v>20</v>
      </c>
      <c r="E3622" s="4" t="s">
        <v>85</v>
      </c>
      <c r="F3622" s="4">
        <v>4.72</v>
      </c>
      <c r="G3622" s="4">
        <v>4</v>
      </c>
      <c r="H3622" s="4" t="s">
        <v>22</v>
      </c>
      <c r="I3622" s="15">
        <v>105900</v>
      </c>
      <c r="J3622" s="3">
        <v>123900</v>
      </c>
      <c r="K3622" s="15">
        <v>105900</v>
      </c>
      <c r="L3622" s="3">
        <v>123900</v>
      </c>
      <c r="M3622" s="3"/>
      <c r="N3622" s="3"/>
      <c r="O3622" s="3"/>
      <c r="P3622" s="3"/>
      <c r="Q3622" s="4"/>
      <c r="R3622" s="4"/>
    </row>
    <row r="3623" spans="1:18" hidden="1">
      <c r="A3623" s="10" t="s">
        <v>5689</v>
      </c>
      <c r="B3623" s="10"/>
      <c r="C3623" s="4" t="s">
        <v>5690</v>
      </c>
      <c r="D3623" s="4" t="s">
        <v>75</v>
      </c>
      <c r="E3623" s="4" t="s">
        <v>85</v>
      </c>
      <c r="F3623" s="4">
        <v>4.63</v>
      </c>
      <c r="G3623" s="4">
        <v>4</v>
      </c>
      <c r="H3623" s="4" t="s">
        <v>22</v>
      </c>
      <c r="I3623" s="15">
        <v>106000</v>
      </c>
      <c r="J3623" s="3">
        <v>123800</v>
      </c>
      <c r="K3623" s="15">
        <v>106000</v>
      </c>
      <c r="L3623" s="3">
        <v>123800</v>
      </c>
      <c r="M3623" s="3"/>
      <c r="N3623" s="3"/>
      <c r="O3623" s="3"/>
      <c r="P3623" s="3"/>
      <c r="Q3623" s="4"/>
      <c r="R3623" s="4"/>
    </row>
    <row r="3624" spans="1:18" hidden="1">
      <c r="A3624" s="10" t="s">
        <v>5691</v>
      </c>
      <c r="B3624" s="10"/>
      <c r="C3624" s="4" t="s">
        <v>5692</v>
      </c>
      <c r="D3624" s="4" t="s">
        <v>75</v>
      </c>
      <c r="E3624" s="4" t="s">
        <v>85</v>
      </c>
      <c r="F3624" s="4">
        <v>4.54</v>
      </c>
      <c r="G3624" s="4">
        <v>4</v>
      </c>
      <c r="H3624" s="4" t="s">
        <v>22</v>
      </c>
      <c r="I3624" s="15">
        <v>96800</v>
      </c>
      <c r="J3624" s="3">
        <v>113900</v>
      </c>
      <c r="K3624" s="15">
        <v>96800</v>
      </c>
      <c r="L3624" s="3">
        <v>113900</v>
      </c>
      <c r="M3624" s="3"/>
      <c r="N3624" s="3"/>
      <c r="O3624" s="3"/>
      <c r="P3624" s="3"/>
      <c r="Q3624" s="4"/>
      <c r="R3624" s="4"/>
    </row>
    <row r="3625" spans="1:18" hidden="1">
      <c r="A3625" s="10" t="s">
        <v>5693</v>
      </c>
      <c r="B3625" s="10"/>
      <c r="C3625" s="4" t="s">
        <v>5694</v>
      </c>
      <c r="D3625" s="4" t="s">
        <v>75</v>
      </c>
      <c r="E3625" s="4" t="s">
        <v>85</v>
      </c>
      <c r="F3625" s="4">
        <v>4.2699999999999996</v>
      </c>
      <c r="G3625" s="4">
        <v>4</v>
      </c>
      <c r="H3625" s="4" t="s">
        <v>22</v>
      </c>
      <c r="I3625" s="15">
        <v>90200</v>
      </c>
      <c r="J3625" s="3">
        <v>106800</v>
      </c>
      <c r="K3625" s="15">
        <v>90200</v>
      </c>
      <c r="L3625" s="3">
        <v>106800</v>
      </c>
      <c r="M3625" s="3"/>
      <c r="N3625" s="3"/>
      <c r="O3625" s="3"/>
      <c r="P3625" s="3"/>
      <c r="Q3625" s="4"/>
      <c r="R3625" s="4"/>
    </row>
    <row r="3626" spans="1:18" hidden="1">
      <c r="A3626" s="10" t="s">
        <v>5695</v>
      </c>
      <c r="B3626" s="10"/>
      <c r="C3626" s="4" t="s">
        <v>5696</v>
      </c>
      <c r="D3626" s="4" t="s">
        <v>20</v>
      </c>
      <c r="E3626" s="4" t="s">
        <v>85</v>
      </c>
      <c r="F3626" s="4">
        <v>4.75</v>
      </c>
      <c r="G3626" s="4">
        <v>4</v>
      </c>
      <c r="H3626" s="4" t="s">
        <v>22</v>
      </c>
      <c r="I3626" s="15">
        <v>105900</v>
      </c>
      <c r="J3626" s="3">
        <v>123900</v>
      </c>
      <c r="K3626" s="15">
        <v>105900</v>
      </c>
      <c r="L3626" s="3">
        <v>123900</v>
      </c>
      <c r="M3626" s="3"/>
      <c r="N3626" s="3"/>
      <c r="O3626" s="3"/>
      <c r="P3626" s="3"/>
      <c r="Q3626" s="4"/>
      <c r="R3626" s="4"/>
    </row>
    <row r="3627" spans="1:18" hidden="1">
      <c r="A3627" s="10" t="s">
        <v>5697</v>
      </c>
      <c r="B3627" s="10"/>
      <c r="C3627" s="4" t="s">
        <v>5698</v>
      </c>
      <c r="D3627" s="4" t="s">
        <v>20</v>
      </c>
      <c r="E3627" s="4" t="s">
        <v>85</v>
      </c>
      <c r="F3627" s="4">
        <v>4.75</v>
      </c>
      <c r="G3627" s="4">
        <v>4</v>
      </c>
      <c r="H3627" s="4" t="s">
        <v>22</v>
      </c>
      <c r="I3627" s="15">
        <v>105900</v>
      </c>
      <c r="J3627" s="3">
        <v>123900</v>
      </c>
      <c r="K3627" s="15">
        <v>105900</v>
      </c>
      <c r="L3627" s="3">
        <v>123900</v>
      </c>
      <c r="M3627" s="3"/>
      <c r="N3627" s="3"/>
      <c r="O3627" s="3"/>
      <c r="P3627" s="3"/>
      <c r="Q3627" s="4"/>
      <c r="R3627" s="4"/>
    </row>
    <row r="3628" spans="1:18" hidden="1">
      <c r="A3628" s="10" t="s">
        <v>5699</v>
      </c>
      <c r="B3628" s="10"/>
      <c r="C3628" s="4" t="s">
        <v>5700</v>
      </c>
      <c r="D3628" s="4" t="s">
        <v>20</v>
      </c>
      <c r="E3628" s="4" t="s">
        <v>85</v>
      </c>
      <c r="F3628" s="4">
        <v>4.75</v>
      </c>
      <c r="G3628" s="4">
        <v>4</v>
      </c>
      <c r="H3628" s="4" t="s">
        <v>22</v>
      </c>
      <c r="I3628" s="15">
        <v>105900</v>
      </c>
      <c r="J3628" s="3">
        <v>123900</v>
      </c>
      <c r="K3628" s="15">
        <v>105900</v>
      </c>
      <c r="L3628" s="3">
        <v>123900</v>
      </c>
      <c r="M3628" s="3"/>
      <c r="N3628" s="3"/>
      <c r="O3628" s="3"/>
      <c r="P3628" s="3"/>
      <c r="Q3628" s="4"/>
      <c r="R3628" s="4"/>
    </row>
    <row r="3629" spans="1:18" hidden="1">
      <c r="A3629" s="10" t="s">
        <v>5701</v>
      </c>
      <c r="B3629" s="10"/>
      <c r="C3629" s="4" t="s">
        <v>5636</v>
      </c>
      <c r="D3629" s="4" t="s">
        <v>20</v>
      </c>
      <c r="E3629" s="4" t="s">
        <v>581</v>
      </c>
      <c r="F3629" s="4">
        <v>19</v>
      </c>
      <c r="G3629" s="4">
        <v>1</v>
      </c>
      <c r="H3629" s="4" t="s">
        <v>147</v>
      </c>
      <c r="I3629" s="15">
        <v>410800</v>
      </c>
      <c r="J3629" s="3">
        <v>481600</v>
      </c>
      <c r="K3629" s="15">
        <v>410800</v>
      </c>
      <c r="L3629" s="3">
        <v>481600</v>
      </c>
      <c r="M3629" s="3"/>
      <c r="N3629" s="3"/>
      <c r="O3629" s="3"/>
      <c r="P3629" s="3"/>
      <c r="Q3629" s="4"/>
      <c r="R3629" s="4"/>
    </row>
    <row r="3630" spans="1:18" hidden="1">
      <c r="A3630" s="10" t="s">
        <v>5702</v>
      </c>
      <c r="B3630" s="10"/>
      <c r="C3630" s="4" t="s">
        <v>5638</v>
      </c>
      <c r="D3630" s="4" t="s">
        <v>20</v>
      </c>
      <c r="E3630" s="4" t="s">
        <v>581</v>
      </c>
      <c r="F3630" s="4">
        <v>19</v>
      </c>
      <c r="G3630" s="4">
        <v>1</v>
      </c>
      <c r="H3630" s="4" t="s">
        <v>147</v>
      </c>
      <c r="I3630" s="15">
        <v>410800</v>
      </c>
      <c r="J3630" s="3">
        <v>481600</v>
      </c>
      <c r="K3630" s="15">
        <v>410800</v>
      </c>
      <c r="L3630" s="3">
        <v>481600</v>
      </c>
      <c r="M3630" s="3"/>
      <c r="N3630" s="3"/>
      <c r="O3630" s="3"/>
      <c r="P3630" s="3"/>
      <c r="Q3630" s="4"/>
      <c r="R3630" s="4"/>
    </row>
    <row r="3631" spans="1:18" hidden="1">
      <c r="A3631" s="10" t="s">
        <v>5703</v>
      </c>
      <c r="B3631" s="10"/>
      <c r="C3631" s="4" t="s">
        <v>5640</v>
      </c>
      <c r="D3631" s="4" t="s">
        <v>20</v>
      </c>
      <c r="E3631" s="4" t="s">
        <v>581</v>
      </c>
      <c r="F3631" s="4">
        <v>19</v>
      </c>
      <c r="G3631" s="4">
        <v>1</v>
      </c>
      <c r="H3631" s="4" t="s">
        <v>147</v>
      </c>
      <c r="I3631" s="15">
        <v>410800</v>
      </c>
      <c r="J3631" s="3">
        <v>481600</v>
      </c>
      <c r="K3631" s="15">
        <v>410800</v>
      </c>
      <c r="L3631" s="3">
        <v>481600</v>
      </c>
      <c r="M3631" s="3"/>
      <c r="N3631" s="3"/>
      <c r="O3631" s="3"/>
      <c r="P3631" s="3"/>
      <c r="Q3631" s="4"/>
      <c r="R3631" s="4"/>
    </row>
    <row r="3632" spans="1:18" hidden="1">
      <c r="A3632" s="10" t="s">
        <v>5704</v>
      </c>
      <c r="B3632" s="10"/>
      <c r="C3632" s="4" t="s">
        <v>5642</v>
      </c>
      <c r="D3632" s="4" t="s">
        <v>20</v>
      </c>
      <c r="E3632" s="4" t="s">
        <v>581</v>
      </c>
      <c r="F3632" s="4">
        <v>19</v>
      </c>
      <c r="G3632" s="4">
        <v>1</v>
      </c>
      <c r="H3632" s="4" t="s">
        <v>147</v>
      </c>
      <c r="I3632" s="15">
        <v>410800</v>
      </c>
      <c r="J3632" s="3">
        <v>481600</v>
      </c>
      <c r="K3632" s="15">
        <v>410800</v>
      </c>
      <c r="L3632" s="3">
        <v>481600</v>
      </c>
      <c r="M3632" s="3"/>
      <c r="N3632" s="3"/>
      <c r="O3632" s="3"/>
      <c r="P3632" s="3"/>
      <c r="Q3632" s="4"/>
      <c r="R3632" s="4"/>
    </row>
    <row r="3633" spans="1:18" hidden="1">
      <c r="A3633" s="10" t="s">
        <v>5705</v>
      </c>
      <c r="B3633" s="10"/>
      <c r="C3633" s="4" t="s">
        <v>5644</v>
      </c>
      <c r="D3633" s="4" t="s">
        <v>20</v>
      </c>
      <c r="E3633" s="4" t="s">
        <v>581</v>
      </c>
      <c r="F3633" s="4">
        <v>19</v>
      </c>
      <c r="G3633" s="4">
        <v>1</v>
      </c>
      <c r="H3633" s="4" t="s">
        <v>147</v>
      </c>
      <c r="I3633" s="15">
        <v>410800</v>
      </c>
      <c r="J3633" s="3">
        <v>481600</v>
      </c>
      <c r="K3633" s="15">
        <v>410800</v>
      </c>
      <c r="L3633" s="3">
        <v>481600</v>
      </c>
      <c r="M3633" s="3"/>
      <c r="N3633" s="3"/>
      <c r="O3633" s="3"/>
      <c r="P3633" s="3"/>
      <c r="Q3633" s="4"/>
      <c r="R3633" s="4"/>
    </row>
    <row r="3634" spans="1:18" hidden="1">
      <c r="A3634" s="10" t="s">
        <v>5706</v>
      </c>
      <c r="B3634" s="10"/>
      <c r="C3634" s="4" t="s">
        <v>5646</v>
      </c>
      <c r="D3634" s="4" t="s">
        <v>20</v>
      </c>
      <c r="E3634" s="4" t="s">
        <v>581</v>
      </c>
      <c r="F3634" s="4">
        <v>19</v>
      </c>
      <c r="G3634" s="4">
        <v>1</v>
      </c>
      <c r="H3634" s="4" t="s">
        <v>147</v>
      </c>
      <c r="I3634" s="15">
        <v>410800</v>
      </c>
      <c r="J3634" s="3">
        <v>481600</v>
      </c>
      <c r="K3634" s="15">
        <v>410800</v>
      </c>
      <c r="L3634" s="3">
        <v>481600</v>
      </c>
      <c r="M3634" s="3"/>
      <c r="N3634" s="3"/>
      <c r="O3634" s="3"/>
      <c r="P3634" s="3"/>
      <c r="Q3634" s="4"/>
      <c r="R3634" s="4"/>
    </row>
    <row r="3635" spans="1:18" hidden="1">
      <c r="A3635" s="10" t="s">
        <v>5707</v>
      </c>
      <c r="B3635" s="10"/>
      <c r="C3635" s="4" t="s">
        <v>5648</v>
      </c>
      <c r="D3635" s="4" t="s">
        <v>20</v>
      </c>
      <c r="E3635" s="4" t="s">
        <v>581</v>
      </c>
      <c r="F3635" s="4">
        <v>19</v>
      </c>
      <c r="G3635" s="4">
        <v>1</v>
      </c>
      <c r="H3635" s="4" t="s">
        <v>147</v>
      </c>
      <c r="I3635" s="15">
        <v>410800</v>
      </c>
      <c r="J3635" s="3">
        <v>481600</v>
      </c>
      <c r="K3635" s="15">
        <v>410800</v>
      </c>
      <c r="L3635" s="3">
        <v>481600</v>
      </c>
      <c r="M3635" s="3"/>
      <c r="N3635" s="3"/>
      <c r="O3635" s="3"/>
      <c r="P3635" s="3"/>
      <c r="Q3635" s="4"/>
      <c r="R3635" s="4"/>
    </row>
    <row r="3636" spans="1:18" hidden="1">
      <c r="A3636" s="10" t="s">
        <v>5708</v>
      </c>
      <c r="B3636" s="10"/>
      <c r="C3636" s="4" t="s">
        <v>5650</v>
      </c>
      <c r="D3636" s="4" t="s">
        <v>20</v>
      </c>
      <c r="E3636" s="4" t="s">
        <v>581</v>
      </c>
      <c r="F3636" s="4">
        <v>19</v>
      </c>
      <c r="G3636" s="4">
        <v>1</v>
      </c>
      <c r="H3636" s="4" t="s">
        <v>147</v>
      </c>
      <c r="I3636" s="15">
        <v>410800</v>
      </c>
      <c r="J3636" s="3">
        <v>481600</v>
      </c>
      <c r="K3636" s="15">
        <v>410800</v>
      </c>
      <c r="L3636" s="3">
        <v>481600</v>
      </c>
      <c r="M3636" s="3"/>
      <c r="N3636" s="3"/>
      <c r="O3636" s="3"/>
      <c r="P3636" s="3"/>
      <c r="Q3636" s="4"/>
      <c r="R3636" s="4"/>
    </row>
    <row r="3637" spans="1:18" hidden="1">
      <c r="A3637" s="10" t="s">
        <v>5709</v>
      </c>
      <c r="B3637" s="10"/>
      <c r="C3637" s="4" t="s">
        <v>5652</v>
      </c>
      <c r="D3637" s="4" t="s">
        <v>20</v>
      </c>
      <c r="E3637" s="4" t="s">
        <v>581</v>
      </c>
      <c r="F3637" s="4">
        <v>19</v>
      </c>
      <c r="G3637" s="4">
        <v>1</v>
      </c>
      <c r="H3637" s="4" t="s">
        <v>147</v>
      </c>
      <c r="I3637" s="15">
        <v>410800</v>
      </c>
      <c r="J3637" s="3">
        <v>481600</v>
      </c>
      <c r="K3637" s="15">
        <v>410800</v>
      </c>
      <c r="L3637" s="3">
        <v>481600</v>
      </c>
      <c r="M3637" s="3"/>
      <c r="N3637" s="3"/>
      <c r="O3637" s="3"/>
      <c r="P3637" s="3"/>
      <c r="Q3637" s="4"/>
      <c r="R3637" s="4"/>
    </row>
    <row r="3638" spans="1:18" hidden="1">
      <c r="A3638" s="10" t="s">
        <v>5710</v>
      </c>
      <c r="B3638" s="10"/>
      <c r="C3638" s="4" t="s">
        <v>5654</v>
      </c>
      <c r="D3638" s="4" t="s">
        <v>20</v>
      </c>
      <c r="E3638" s="4" t="s">
        <v>581</v>
      </c>
      <c r="F3638" s="4">
        <v>19</v>
      </c>
      <c r="G3638" s="4">
        <v>1</v>
      </c>
      <c r="H3638" s="4" t="s">
        <v>147</v>
      </c>
      <c r="I3638" s="15">
        <v>410800</v>
      </c>
      <c r="J3638" s="3">
        <v>481600</v>
      </c>
      <c r="K3638" s="15">
        <v>410800</v>
      </c>
      <c r="L3638" s="3">
        <v>481600</v>
      </c>
      <c r="M3638" s="3"/>
      <c r="N3638" s="3"/>
      <c r="O3638" s="3"/>
      <c r="P3638" s="3"/>
      <c r="Q3638" s="4"/>
      <c r="R3638" s="4"/>
    </row>
    <row r="3639" spans="1:18" hidden="1">
      <c r="A3639" s="10" t="s">
        <v>5711</v>
      </c>
      <c r="B3639" s="10"/>
      <c r="C3639" s="4" t="s">
        <v>5656</v>
      </c>
      <c r="D3639" s="4" t="s">
        <v>20</v>
      </c>
      <c r="E3639" s="4" t="s">
        <v>581</v>
      </c>
      <c r="F3639" s="4">
        <v>19</v>
      </c>
      <c r="G3639" s="4">
        <v>1</v>
      </c>
      <c r="H3639" s="4" t="s">
        <v>147</v>
      </c>
      <c r="I3639" s="15">
        <v>410800</v>
      </c>
      <c r="J3639" s="3">
        <v>481600</v>
      </c>
      <c r="K3639" s="15">
        <v>410800</v>
      </c>
      <c r="L3639" s="3">
        <v>481600</v>
      </c>
      <c r="M3639" s="3"/>
      <c r="N3639" s="3"/>
      <c r="O3639" s="3"/>
      <c r="P3639" s="3"/>
      <c r="Q3639" s="4"/>
      <c r="R3639" s="4"/>
    </row>
    <row r="3640" spans="1:18" hidden="1">
      <c r="A3640" s="10" t="s">
        <v>5712</v>
      </c>
      <c r="B3640" s="10"/>
      <c r="C3640" s="4" t="s">
        <v>5658</v>
      </c>
      <c r="D3640" s="4" t="s">
        <v>20</v>
      </c>
      <c r="E3640" s="4" t="s">
        <v>581</v>
      </c>
      <c r="F3640" s="4">
        <v>19</v>
      </c>
      <c r="G3640" s="4">
        <v>1</v>
      </c>
      <c r="H3640" s="4" t="s">
        <v>147</v>
      </c>
      <c r="I3640" s="15">
        <v>410800</v>
      </c>
      <c r="J3640" s="3">
        <v>481600</v>
      </c>
      <c r="K3640" s="15">
        <v>410800</v>
      </c>
      <c r="L3640" s="3">
        <v>481600</v>
      </c>
      <c r="M3640" s="3"/>
      <c r="N3640" s="3"/>
      <c r="O3640" s="3"/>
      <c r="P3640" s="3"/>
      <c r="Q3640" s="4"/>
      <c r="R3640" s="4"/>
    </row>
    <row r="3641" spans="1:18" hidden="1">
      <c r="A3641" s="10" t="s">
        <v>5713</v>
      </c>
      <c r="B3641" s="10"/>
      <c r="C3641" s="4" t="s">
        <v>5660</v>
      </c>
      <c r="D3641" s="4" t="s">
        <v>20</v>
      </c>
      <c r="E3641" s="4" t="s">
        <v>581</v>
      </c>
      <c r="F3641" s="4">
        <v>19</v>
      </c>
      <c r="G3641" s="4">
        <v>1</v>
      </c>
      <c r="H3641" s="4" t="s">
        <v>147</v>
      </c>
      <c r="I3641" s="15">
        <v>410800</v>
      </c>
      <c r="J3641" s="3">
        <v>481600</v>
      </c>
      <c r="K3641" s="15">
        <v>410800</v>
      </c>
      <c r="L3641" s="3">
        <v>481600</v>
      </c>
      <c r="M3641" s="3"/>
      <c r="N3641" s="3"/>
      <c r="O3641" s="3"/>
      <c r="P3641" s="3"/>
      <c r="Q3641" s="4"/>
      <c r="R3641" s="4"/>
    </row>
    <row r="3642" spans="1:18" hidden="1">
      <c r="A3642" s="10" t="s">
        <v>5714</v>
      </c>
      <c r="B3642" s="10"/>
      <c r="C3642" s="4" t="s">
        <v>5662</v>
      </c>
      <c r="D3642" s="4" t="s">
        <v>20</v>
      </c>
      <c r="E3642" s="4" t="s">
        <v>581</v>
      </c>
      <c r="F3642" s="4">
        <v>19</v>
      </c>
      <c r="G3642" s="4">
        <v>1</v>
      </c>
      <c r="H3642" s="4" t="s">
        <v>147</v>
      </c>
      <c r="I3642" s="15">
        <v>410800</v>
      </c>
      <c r="J3642" s="3">
        <v>481600</v>
      </c>
      <c r="K3642" s="15">
        <v>410800</v>
      </c>
      <c r="L3642" s="3">
        <v>481600</v>
      </c>
      <c r="M3642" s="3"/>
      <c r="N3642" s="3"/>
      <c r="O3642" s="3"/>
      <c r="P3642" s="3"/>
      <c r="Q3642" s="4"/>
      <c r="R3642" s="4"/>
    </row>
    <row r="3643" spans="1:18" hidden="1">
      <c r="A3643" s="10" t="s">
        <v>5715</v>
      </c>
      <c r="B3643" s="10"/>
      <c r="C3643" s="4" t="s">
        <v>5664</v>
      </c>
      <c r="D3643" s="4" t="s">
        <v>20</v>
      </c>
      <c r="E3643" s="4" t="s">
        <v>581</v>
      </c>
      <c r="F3643" s="4">
        <v>19</v>
      </c>
      <c r="G3643" s="4">
        <v>1</v>
      </c>
      <c r="H3643" s="4" t="s">
        <v>147</v>
      </c>
      <c r="I3643" s="15">
        <v>410800</v>
      </c>
      <c r="J3643" s="3">
        <v>481600</v>
      </c>
      <c r="K3643" s="15">
        <v>410800</v>
      </c>
      <c r="L3643" s="3">
        <v>481600</v>
      </c>
      <c r="M3643" s="3"/>
      <c r="N3643" s="3"/>
      <c r="O3643" s="3"/>
      <c r="P3643" s="3"/>
      <c r="Q3643" s="4"/>
      <c r="R3643" s="4"/>
    </row>
    <row r="3644" spans="1:18" hidden="1">
      <c r="A3644" s="10" t="s">
        <v>5716</v>
      </c>
      <c r="B3644" s="10"/>
      <c r="C3644" s="4" t="s">
        <v>5666</v>
      </c>
      <c r="D3644" s="4" t="s">
        <v>20</v>
      </c>
      <c r="E3644" s="4" t="s">
        <v>581</v>
      </c>
      <c r="F3644" s="4">
        <v>19</v>
      </c>
      <c r="G3644" s="4">
        <v>1</v>
      </c>
      <c r="H3644" s="4" t="s">
        <v>147</v>
      </c>
      <c r="I3644" s="15">
        <v>410800</v>
      </c>
      <c r="J3644" s="3">
        <v>481600</v>
      </c>
      <c r="K3644" s="15">
        <v>410800</v>
      </c>
      <c r="L3644" s="3">
        <v>481600</v>
      </c>
      <c r="M3644" s="3"/>
      <c r="N3644" s="3"/>
      <c r="O3644" s="3"/>
      <c r="P3644" s="3"/>
      <c r="Q3644" s="4"/>
      <c r="R3644" s="4"/>
    </row>
    <row r="3645" spans="1:18" hidden="1">
      <c r="A3645" s="10" t="s">
        <v>5717</v>
      </c>
      <c r="B3645" s="10"/>
      <c r="C3645" s="4" t="s">
        <v>5668</v>
      </c>
      <c r="D3645" s="4" t="s">
        <v>20</v>
      </c>
      <c r="E3645" s="4" t="s">
        <v>581</v>
      </c>
      <c r="F3645" s="4">
        <v>19</v>
      </c>
      <c r="G3645" s="4">
        <v>1</v>
      </c>
      <c r="H3645" s="4" t="s">
        <v>147</v>
      </c>
      <c r="I3645" s="15">
        <v>410800</v>
      </c>
      <c r="J3645" s="3">
        <v>481600</v>
      </c>
      <c r="K3645" s="15">
        <v>410800</v>
      </c>
      <c r="L3645" s="3">
        <v>481600</v>
      </c>
      <c r="M3645" s="3"/>
      <c r="N3645" s="3"/>
      <c r="O3645" s="3"/>
      <c r="P3645" s="3"/>
      <c r="Q3645" s="4"/>
      <c r="R3645" s="4"/>
    </row>
    <row r="3646" spans="1:18" hidden="1">
      <c r="A3646" s="10" t="s">
        <v>5718</v>
      </c>
      <c r="B3646" s="10"/>
      <c r="C3646" s="4" t="s">
        <v>5670</v>
      </c>
      <c r="D3646" s="4" t="s">
        <v>20</v>
      </c>
      <c r="E3646" s="4" t="s">
        <v>581</v>
      </c>
      <c r="F3646" s="4">
        <v>19</v>
      </c>
      <c r="G3646" s="4">
        <v>1</v>
      </c>
      <c r="H3646" s="4" t="s">
        <v>147</v>
      </c>
      <c r="I3646" s="15">
        <v>410800</v>
      </c>
      <c r="J3646" s="3">
        <v>481600</v>
      </c>
      <c r="K3646" s="15">
        <v>410800</v>
      </c>
      <c r="L3646" s="3">
        <v>481600</v>
      </c>
      <c r="M3646" s="3"/>
      <c r="N3646" s="3"/>
      <c r="O3646" s="3"/>
      <c r="P3646" s="3"/>
      <c r="Q3646" s="4"/>
      <c r="R3646" s="4"/>
    </row>
    <row r="3647" spans="1:18" hidden="1">
      <c r="A3647" s="10" t="s">
        <v>5719</v>
      </c>
      <c r="B3647" s="10"/>
      <c r="C3647" s="4" t="s">
        <v>5672</v>
      </c>
      <c r="D3647" s="4" t="s">
        <v>20</v>
      </c>
      <c r="E3647" s="4" t="s">
        <v>581</v>
      </c>
      <c r="F3647" s="4">
        <v>19</v>
      </c>
      <c r="G3647" s="4">
        <v>1</v>
      </c>
      <c r="H3647" s="4" t="s">
        <v>147</v>
      </c>
      <c r="I3647" s="15">
        <v>410800</v>
      </c>
      <c r="J3647" s="3">
        <v>481600</v>
      </c>
      <c r="K3647" s="15">
        <v>410800</v>
      </c>
      <c r="L3647" s="3">
        <v>481600</v>
      </c>
      <c r="M3647" s="3"/>
      <c r="N3647" s="3"/>
      <c r="O3647" s="3"/>
      <c r="P3647" s="3"/>
      <c r="Q3647" s="4"/>
      <c r="R3647" s="4"/>
    </row>
    <row r="3648" spans="1:18" hidden="1">
      <c r="A3648" s="10" t="s">
        <v>5720</v>
      </c>
      <c r="B3648" s="10"/>
      <c r="C3648" s="4" t="s">
        <v>5674</v>
      </c>
      <c r="D3648" s="4" t="s">
        <v>20</v>
      </c>
      <c r="E3648" s="4" t="s">
        <v>581</v>
      </c>
      <c r="F3648" s="4">
        <v>19</v>
      </c>
      <c r="G3648" s="4">
        <v>1</v>
      </c>
      <c r="H3648" s="4" t="s">
        <v>147</v>
      </c>
      <c r="I3648" s="15">
        <v>410800</v>
      </c>
      <c r="J3648" s="3">
        <v>481600</v>
      </c>
      <c r="K3648" s="15">
        <v>410800</v>
      </c>
      <c r="L3648" s="3">
        <v>481600</v>
      </c>
      <c r="M3648" s="3"/>
      <c r="N3648" s="3"/>
      <c r="O3648" s="3"/>
      <c r="P3648" s="3"/>
      <c r="Q3648" s="4"/>
      <c r="R3648" s="4"/>
    </row>
    <row r="3649" spans="1:18" hidden="1">
      <c r="A3649" s="10" t="s">
        <v>5721</v>
      </c>
      <c r="B3649" s="10"/>
      <c r="C3649" s="4" t="s">
        <v>5676</v>
      </c>
      <c r="D3649" s="4" t="s">
        <v>20</v>
      </c>
      <c r="E3649" s="4" t="s">
        <v>581</v>
      </c>
      <c r="F3649" s="4">
        <v>19</v>
      </c>
      <c r="G3649" s="4">
        <v>1</v>
      </c>
      <c r="H3649" s="4" t="s">
        <v>147</v>
      </c>
      <c r="I3649" s="15">
        <v>410800</v>
      </c>
      <c r="J3649" s="3">
        <v>481600</v>
      </c>
      <c r="K3649" s="15">
        <v>410800</v>
      </c>
      <c r="L3649" s="3">
        <v>481600</v>
      </c>
      <c r="M3649" s="3"/>
      <c r="N3649" s="3"/>
      <c r="O3649" s="3"/>
      <c r="P3649" s="3"/>
      <c r="Q3649" s="4"/>
      <c r="R3649" s="4"/>
    </row>
    <row r="3650" spans="1:18" hidden="1">
      <c r="A3650" s="10" t="s">
        <v>5722</v>
      </c>
      <c r="B3650" s="10"/>
      <c r="C3650" s="4" t="s">
        <v>5678</v>
      </c>
      <c r="D3650" s="4" t="s">
        <v>20</v>
      </c>
      <c r="E3650" s="4" t="s">
        <v>581</v>
      </c>
      <c r="F3650" s="4">
        <v>19</v>
      </c>
      <c r="G3650" s="4">
        <v>1</v>
      </c>
      <c r="H3650" s="4" t="s">
        <v>147</v>
      </c>
      <c r="I3650" s="15">
        <v>410800</v>
      </c>
      <c r="J3650" s="3">
        <v>481600</v>
      </c>
      <c r="K3650" s="15">
        <v>410800</v>
      </c>
      <c r="L3650" s="3">
        <v>481600</v>
      </c>
      <c r="M3650" s="3"/>
      <c r="N3650" s="3"/>
      <c r="O3650" s="3"/>
      <c r="P3650" s="3"/>
      <c r="Q3650" s="4"/>
      <c r="R3650" s="4"/>
    </row>
    <row r="3651" spans="1:18" hidden="1">
      <c r="A3651" s="10" t="s">
        <v>5723</v>
      </c>
      <c r="B3651" s="10"/>
      <c r="C3651" s="4" t="s">
        <v>5680</v>
      </c>
      <c r="D3651" s="4" t="s">
        <v>20</v>
      </c>
      <c r="E3651" s="4" t="s">
        <v>581</v>
      </c>
      <c r="F3651" s="4">
        <v>19</v>
      </c>
      <c r="G3651" s="4">
        <v>1</v>
      </c>
      <c r="H3651" s="4" t="s">
        <v>147</v>
      </c>
      <c r="I3651" s="15">
        <v>410800</v>
      </c>
      <c r="J3651" s="3">
        <v>481600</v>
      </c>
      <c r="K3651" s="15">
        <v>410800</v>
      </c>
      <c r="L3651" s="3">
        <v>481600</v>
      </c>
      <c r="M3651" s="3"/>
      <c r="N3651" s="3"/>
      <c r="O3651" s="3"/>
      <c r="P3651" s="3"/>
      <c r="Q3651" s="4"/>
      <c r="R3651" s="4"/>
    </row>
    <row r="3652" spans="1:18" hidden="1">
      <c r="A3652" s="10" t="s">
        <v>5724</v>
      </c>
      <c r="B3652" s="10"/>
      <c r="C3652" s="4" t="s">
        <v>5682</v>
      </c>
      <c r="D3652" s="4" t="s">
        <v>20</v>
      </c>
      <c r="E3652" s="4" t="s">
        <v>581</v>
      </c>
      <c r="F3652" s="4">
        <v>19</v>
      </c>
      <c r="G3652" s="4">
        <v>1</v>
      </c>
      <c r="H3652" s="4" t="s">
        <v>147</v>
      </c>
      <c r="I3652" s="15">
        <v>410800</v>
      </c>
      <c r="J3652" s="3">
        <v>481600</v>
      </c>
      <c r="K3652" s="15">
        <v>410800</v>
      </c>
      <c r="L3652" s="3">
        <v>481600</v>
      </c>
      <c r="M3652" s="3"/>
      <c r="N3652" s="3"/>
      <c r="O3652" s="3"/>
      <c r="P3652" s="3"/>
      <c r="Q3652" s="4"/>
      <c r="R3652" s="4"/>
    </row>
    <row r="3653" spans="1:18" hidden="1">
      <c r="A3653" s="10" t="s">
        <v>5725</v>
      </c>
      <c r="B3653" s="10"/>
      <c r="C3653" s="4" t="s">
        <v>5684</v>
      </c>
      <c r="D3653" s="4" t="s">
        <v>20</v>
      </c>
      <c r="E3653" s="4" t="s">
        <v>581</v>
      </c>
      <c r="F3653" s="4">
        <v>19</v>
      </c>
      <c r="G3653" s="4">
        <v>1</v>
      </c>
      <c r="H3653" s="4" t="s">
        <v>147</v>
      </c>
      <c r="I3653" s="15">
        <v>410800</v>
      </c>
      <c r="J3653" s="3">
        <v>481600</v>
      </c>
      <c r="K3653" s="15">
        <v>410800</v>
      </c>
      <c r="L3653" s="3">
        <v>481600</v>
      </c>
      <c r="M3653" s="3"/>
      <c r="N3653" s="3"/>
      <c r="O3653" s="3"/>
      <c r="P3653" s="3"/>
      <c r="Q3653" s="4"/>
      <c r="R3653" s="4"/>
    </row>
    <row r="3654" spans="1:18" hidden="1">
      <c r="A3654" s="10" t="s">
        <v>5726</v>
      </c>
      <c r="B3654" s="10"/>
      <c r="C3654" s="4" t="s">
        <v>5686</v>
      </c>
      <c r="D3654" s="4" t="s">
        <v>20</v>
      </c>
      <c r="E3654" s="4" t="s">
        <v>581</v>
      </c>
      <c r="F3654" s="4">
        <v>19</v>
      </c>
      <c r="G3654" s="4">
        <v>1</v>
      </c>
      <c r="H3654" s="4" t="s">
        <v>147</v>
      </c>
      <c r="I3654" s="15">
        <v>410800</v>
      </c>
      <c r="J3654" s="3">
        <v>481600</v>
      </c>
      <c r="K3654" s="15">
        <v>410800</v>
      </c>
      <c r="L3654" s="3">
        <v>481600</v>
      </c>
      <c r="M3654" s="3"/>
      <c r="N3654" s="3"/>
      <c r="O3654" s="3"/>
      <c r="P3654" s="3"/>
      <c r="Q3654" s="4"/>
      <c r="R3654" s="4"/>
    </row>
    <row r="3655" spans="1:18" hidden="1">
      <c r="A3655" s="10" t="s">
        <v>5727</v>
      </c>
      <c r="B3655" s="10"/>
      <c r="C3655" s="4" t="s">
        <v>5688</v>
      </c>
      <c r="D3655" s="4" t="s">
        <v>20</v>
      </c>
      <c r="E3655" s="4" t="s">
        <v>581</v>
      </c>
      <c r="F3655" s="4">
        <v>19</v>
      </c>
      <c r="G3655" s="4">
        <v>1</v>
      </c>
      <c r="H3655" s="4" t="s">
        <v>147</v>
      </c>
      <c r="I3655" s="15">
        <v>410800</v>
      </c>
      <c r="J3655" s="3">
        <v>481600</v>
      </c>
      <c r="K3655" s="15">
        <v>410800</v>
      </c>
      <c r="L3655" s="3">
        <v>481600</v>
      </c>
      <c r="M3655" s="3"/>
      <c r="N3655" s="3"/>
      <c r="O3655" s="3"/>
      <c r="P3655" s="3"/>
      <c r="Q3655" s="4"/>
      <c r="R3655" s="4"/>
    </row>
    <row r="3656" spans="1:18" hidden="1">
      <c r="A3656" s="10" t="s">
        <v>5728</v>
      </c>
      <c r="B3656" s="10"/>
      <c r="C3656" s="4" t="s">
        <v>5690</v>
      </c>
      <c r="D3656" s="4" t="s">
        <v>75</v>
      </c>
      <c r="E3656" s="4" t="s">
        <v>581</v>
      </c>
      <c r="F3656" s="4">
        <v>18.64</v>
      </c>
      <c r="G3656" s="4">
        <v>1</v>
      </c>
      <c r="H3656" s="4" t="s">
        <v>147</v>
      </c>
      <c r="I3656" s="15">
        <v>412100</v>
      </c>
      <c r="J3656" s="3">
        <v>482100</v>
      </c>
      <c r="K3656" s="15">
        <v>412100</v>
      </c>
      <c r="L3656" s="3">
        <v>482100</v>
      </c>
      <c r="M3656" s="3"/>
      <c r="N3656" s="3"/>
      <c r="O3656" s="3"/>
      <c r="P3656" s="3"/>
      <c r="Q3656" s="4"/>
      <c r="R3656" s="4"/>
    </row>
    <row r="3657" spans="1:18" hidden="1">
      <c r="A3657" s="10" t="s">
        <v>5729</v>
      </c>
      <c r="B3657" s="10"/>
      <c r="C3657" s="4" t="s">
        <v>5692</v>
      </c>
      <c r="D3657" s="4" t="s">
        <v>75</v>
      </c>
      <c r="E3657" s="4" t="s">
        <v>581</v>
      </c>
      <c r="F3657" s="4">
        <v>18.38</v>
      </c>
      <c r="G3657" s="4">
        <v>1</v>
      </c>
      <c r="H3657" s="4" t="s">
        <v>147</v>
      </c>
      <c r="I3657" s="15">
        <v>371600</v>
      </c>
      <c r="J3657" s="3">
        <v>438500</v>
      </c>
      <c r="K3657" s="15">
        <v>371600</v>
      </c>
      <c r="L3657" s="3">
        <v>438500</v>
      </c>
      <c r="M3657" s="3"/>
      <c r="N3657" s="3"/>
      <c r="O3657" s="3"/>
      <c r="P3657" s="3"/>
      <c r="Q3657" s="4"/>
      <c r="R3657" s="4"/>
    </row>
    <row r="3658" spans="1:18" hidden="1">
      <c r="A3658" s="10" t="s">
        <v>5730</v>
      </c>
      <c r="B3658" s="10"/>
      <c r="C3658" s="4" t="s">
        <v>5694</v>
      </c>
      <c r="D3658" s="4" t="s">
        <v>75</v>
      </c>
      <c r="E3658" s="4" t="s">
        <v>581</v>
      </c>
      <c r="F3658" s="4">
        <v>17.2</v>
      </c>
      <c r="G3658" s="4">
        <v>1</v>
      </c>
      <c r="H3658" s="4" t="s">
        <v>147</v>
      </c>
      <c r="I3658" s="15">
        <v>330100</v>
      </c>
      <c r="J3658" s="3">
        <v>393700</v>
      </c>
      <c r="K3658" s="15">
        <v>330100</v>
      </c>
      <c r="L3658" s="3">
        <v>393700</v>
      </c>
      <c r="M3658" s="3"/>
      <c r="N3658" s="3"/>
      <c r="O3658" s="3"/>
      <c r="P3658" s="3"/>
      <c r="Q3658" s="4"/>
      <c r="R3658" s="4"/>
    </row>
    <row r="3659" spans="1:18" hidden="1">
      <c r="A3659" s="10" t="s">
        <v>5731</v>
      </c>
      <c r="B3659" s="10"/>
      <c r="C3659" s="4" t="s">
        <v>5696</v>
      </c>
      <c r="D3659" s="4" t="s">
        <v>20</v>
      </c>
      <c r="E3659" s="4" t="s">
        <v>581</v>
      </c>
      <c r="F3659" s="4">
        <v>19.100000000000001</v>
      </c>
      <c r="G3659" s="4">
        <v>1</v>
      </c>
      <c r="H3659" s="4" t="s">
        <v>147</v>
      </c>
      <c r="I3659" s="15">
        <v>410800</v>
      </c>
      <c r="J3659" s="3">
        <v>481600</v>
      </c>
      <c r="K3659" s="15">
        <v>410800</v>
      </c>
      <c r="L3659" s="3">
        <v>481600</v>
      </c>
      <c r="M3659" s="3"/>
      <c r="N3659" s="3"/>
      <c r="O3659" s="3"/>
      <c r="P3659" s="3"/>
      <c r="Q3659" s="4"/>
      <c r="R3659" s="4"/>
    </row>
    <row r="3660" spans="1:18" hidden="1">
      <c r="A3660" s="10" t="s">
        <v>5732</v>
      </c>
      <c r="B3660" s="10"/>
      <c r="C3660" s="4" t="s">
        <v>5698</v>
      </c>
      <c r="D3660" s="4" t="s">
        <v>20</v>
      </c>
      <c r="E3660" s="4" t="s">
        <v>581</v>
      </c>
      <c r="F3660" s="4">
        <v>19.100000000000001</v>
      </c>
      <c r="G3660" s="4">
        <v>1</v>
      </c>
      <c r="H3660" s="4" t="s">
        <v>147</v>
      </c>
      <c r="I3660" s="15">
        <v>410800</v>
      </c>
      <c r="J3660" s="3">
        <v>481600</v>
      </c>
      <c r="K3660" s="15">
        <v>410800</v>
      </c>
      <c r="L3660" s="3">
        <v>481600</v>
      </c>
      <c r="M3660" s="3"/>
      <c r="N3660" s="3"/>
      <c r="O3660" s="3"/>
      <c r="P3660" s="3"/>
      <c r="Q3660" s="4"/>
      <c r="R3660" s="4"/>
    </row>
    <row r="3661" spans="1:18" hidden="1">
      <c r="A3661" s="10" t="s">
        <v>5733</v>
      </c>
      <c r="B3661" s="10"/>
      <c r="C3661" s="4" t="s">
        <v>5700</v>
      </c>
      <c r="D3661" s="4" t="s">
        <v>20</v>
      </c>
      <c r="E3661" s="4" t="s">
        <v>581</v>
      </c>
      <c r="F3661" s="4">
        <v>19.100000000000001</v>
      </c>
      <c r="G3661" s="4">
        <v>1</v>
      </c>
      <c r="H3661" s="4" t="s">
        <v>147</v>
      </c>
      <c r="I3661" s="15">
        <v>410800</v>
      </c>
      <c r="J3661" s="3">
        <v>481600</v>
      </c>
      <c r="K3661" s="15">
        <v>410800</v>
      </c>
      <c r="L3661" s="3">
        <v>481600</v>
      </c>
      <c r="M3661" s="3"/>
      <c r="N3661" s="3"/>
      <c r="O3661" s="3"/>
      <c r="P3661" s="3"/>
      <c r="Q3661" s="4"/>
      <c r="R3661" s="4"/>
    </row>
    <row r="3662" spans="1:18" hidden="1">
      <c r="A3662" s="10" t="s">
        <v>5734</v>
      </c>
      <c r="B3662" s="10"/>
      <c r="C3662" s="4" t="s">
        <v>5735</v>
      </c>
      <c r="D3662" s="4" t="s">
        <v>75</v>
      </c>
      <c r="E3662" s="4" t="s">
        <v>1959</v>
      </c>
      <c r="F3662" s="4">
        <v>3.8</v>
      </c>
      <c r="G3662" s="4">
        <v>8</v>
      </c>
      <c r="H3662" s="4" t="s">
        <v>22</v>
      </c>
      <c r="I3662" s="15">
        <v>171900</v>
      </c>
      <c r="J3662" s="3"/>
      <c r="K3662" s="4"/>
      <c r="L3662" s="4"/>
      <c r="M3662" s="3"/>
      <c r="N3662" s="3"/>
      <c r="O3662" s="3"/>
      <c r="P3662" s="3"/>
      <c r="Q3662" s="4"/>
      <c r="R3662" s="4"/>
    </row>
    <row r="3663" spans="1:18" hidden="1">
      <c r="A3663" s="10" t="s">
        <v>5736</v>
      </c>
      <c r="B3663" s="10"/>
      <c r="C3663" s="4" t="s">
        <v>5737</v>
      </c>
      <c r="D3663" s="4" t="s">
        <v>75</v>
      </c>
      <c r="E3663" s="4" t="s">
        <v>1959</v>
      </c>
      <c r="F3663" s="4">
        <v>3.51</v>
      </c>
      <c r="G3663" s="4">
        <v>8</v>
      </c>
      <c r="H3663" s="4" t="s">
        <v>22</v>
      </c>
      <c r="I3663" s="15">
        <v>148000</v>
      </c>
      <c r="J3663" s="3"/>
      <c r="K3663" s="4"/>
      <c r="L3663" s="4"/>
      <c r="M3663" s="3"/>
      <c r="N3663" s="3"/>
      <c r="O3663" s="3"/>
      <c r="P3663" s="3"/>
      <c r="Q3663" s="4"/>
      <c r="R3663" s="4"/>
    </row>
    <row r="3664" spans="1:18" hidden="1">
      <c r="A3664" s="10" t="s">
        <v>5738</v>
      </c>
      <c r="B3664" s="10"/>
      <c r="C3664" s="4" t="s">
        <v>5739</v>
      </c>
      <c r="D3664" s="4" t="s">
        <v>75</v>
      </c>
      <c r="E3664" s="4" t="s">
        <v>1959</v>
      </c>
      <c r="F3664" s="4">
        <v>3.27</v>
      </c>
      <c r="G3664" s="4">
        <v>8</v>
      </c>
      <c r="H3664" s="4" t="s">
        <v>22</v>
      </c>
      <c r="I3664" s="15">
        <v>137200</v>
      </c>
      <c r="J3664" s="3"/>
      <c r="K3664" s="4"/>
      <c r="L3664" s="4"/>
      <c r="M3664" s="3"/>
      <c r="N3664" s="3"/>
      <c r="O3664" s="3"/>
      <c r="P3664" s="3"/>
      <c r="Q3664" s="4"/>
      <c r="R3664" s="4"/>
    </row>
    <row r="3665" spans="1:18" hidden="1">
      <c r="A3665" s="10" t="s">
        <v>5740</v>
      </c>
      <c r="B3665" s="10"/>
      <c r="C3665" s="4" t="s">
        <v>5741</v>
      </c>
      <c r="D3665" s="4" t="s">
        <v>75</v>
      </c>
      <c r="E3665" s="4" t="s">
        <v>1959</v>
      </c>
      <c r="F3665" s="4">
        <v>3.02</v>
      </c>
      <c r="G3665" s="4">
        <v>8</v>
      </c>
      <c r="H3665" s="4" t="s">
        <v>22</v>
      </c>
      <c r="I3665" s="15">
        <v>126800</v>
      </c>
      <c r="J3665" s="3"/>
      <c r="K3665" s="4"/>
      <c r="L3665" s="4"/>
      <c r="M3665" s="3"/>
      <c r="N3665" s="3"/>
      <c r="O3665" s="3"/>
      <c r="P3665" s="3"/>
      <c r="Q3665" s="4"/>
      <c r="R3665" s="4"/>
    </row>
    <row r="3666" spans="1:18" hidden="1">
      <c r="A3666" s="10" t="s">
        <v>5742</v>
      </c>
      <c r="B3666" s="10"/>
      <c r="C3666" s="4" t="s">
        <v>5743</v>
      </c>
      <c r="D3666" s="4" t="s">
        <v>84</v>
      </c>
      <c r="E3666" s="4" t="s">
        <v>1959</v>
      </c>
      <c r="F3666" s="4">
        <v>3.99</v>
      </c>
      <c r="G3666" s="4">
        <v>8</v>
      </c>
      <c r="H3666" s="4" t="s">
        <v>22</v>
      </c>
      <c r="I3666" s="15">
        <v>189000</v>
      </c>
      <c r="J3666" s="3"/>
      <c r="K3666" s="4"/>
      <c r="L3666" s="4"/>
      <c r="M3666" s="3"/>
      <c r="N3666" s="3"/>
      <c r="O3666" s="3"/>
      <c r="P3666" s="3"/>
      <c r="Q3666" s="4"/>
      <c r="R3666" s="4"/>
    </row>
    <row r="3667" spans="1:18" hidden="1">
      <c r="A3667" s="10" t="s">
        <v>5744</v>
      </c>
      <c r="B3667" s="10"/>
      <c r="C3667" s="4" t="s">
        <v>5735</v>
      </c>
      <c r="D3667" s="4" t="s">
        <v>75</v>
      </c>
      <c r="E3667" s="4" t="s">
        <v>4854</v>
      </c>
      <c r="F3667" s="4">
        <v>29.83</v>
      </c>
      <c r="G3667" s="4">
        <v>1</v>
      </c>
      <c r="H3667" s="4" t="s">
        <v>147</v>
      </c>
      <c r="I3667" s="15">
        <v>1226500</v>
      </c>
      <c r="J3667" s="3"/>
      <c r="K3667" s="4"/>
      <c r="L3667" s="4"/>
      <c r="M3667" s="3"/>
      <c r="N3667" s="3"/>
      <c r="O3667" s="3"/>
      <c r="P3667" s="3"/>
      <c r="Q3667" s="4"/>
      <c r="R3667" s="4"/>
    </row>
    <row r="3668" spans="1:18" hidden="1">
      <c r="A3668" s="10" t="s">
        <v>5745</v>
      </c>
      <c r="B3668" s="10"/>
      <c r="C3668" s="4" t="s">
        <v>5737</v>
      </c>
      <c r="D3668" s="4" t="s">
        <v>75</v>
      </c>
      <c r="E3668" s="4" t="s">
        <v>4854</v>
      </c>
      <c r="F3668" s="4">
        <v>27.52</v>
      </c>
      <c r="G3668" s="4">
        <v>1</v>
      </c>
      <c r="H3668" s="4" t="s">
        <v>147</v>
      </c>
      <c r="I3668" s="15">
        <v>1080400</v>
      </c>
      <c r="J3668" s="3"/>
      <c r="K3668" s="4"/>
      <c r="L3668" s="4"/>
      <c r="M3668" s="3"/>
      <c r="N3668" s="3"/>
      <c r="O3668" s="3"/>
      <c r="P3668" s="3"/>
      <c r="Q3668" s="4"/>
      <c r="R3668" s="4"/>
    </row>
    <row r="3669" spans="1:18" hidden="1">
      <c r="A3669" s="10" t="s">
        <v>5746</v>
      </c>
      <c r="B3669" s="10"/>
      <c r="C3669" s="4" t="s">
        <v>5739</v>
      </c>
      <c r="D3669" s="4" t="s">
        <v>75</v>
      </c>
      <c r="E3669" s="4" t="s">
        <v>4854</v>
      </c>
      <c r="F3669" s="4">
        <v>25.58</v>
      </c>
      <c r="G3669" s="4">
        <v>1</v>
      </c>
      <c r="H3669" s="4" t="s">
        <v>147</v>
      </c>
      <c r="I3669" s="15">
        <v>952100</v>
      </c>
      <c r="J3669" s="3"/>
      <c r="K3669" s="4"/>
      <c r="L3669" s="4"/>
      <c r="M3669" s="3"/>
      <c r="N3669" s="3"/>
      <c r="O3669" s="3"/>
      <c r="P3669" s="3"/>
      <c r="Q3669" s="4"/>
      <c r="R3669" s="4"/>
    </row>
    <row r="3670" spans="1:18" hidden="1">
      <c r="A3670" s="10" t="s">
        <v>5747</v>
      </c>
      <c r="B3670" s="10"/>
      <c r="C3670" s="4" t="s">
        <v>5741</v>
      </c>
      <c r="D3670" s="4" t="s">
        <v>75</v>
      </c>
      <c r="E3670" s="4" t="s">
        <v>4854</v>
      </c>
      <c r="F3670" s="4">
        <v>23.61</v>
      </c>
      <c r="G3670" s="4">
        <v>1</v>
      </c>
      <c r="H3670" s="4" t="s">
        <v>147</v>
      </c>
      <c r="I3670" s="15">
        <v>875800</v>
      </c>
      <c r="J3670" s="3"/>
      <c r="K3670" s="4"/>
      <c r="L3670" s="4"/>
      <c r="M3670" s="3"/>
      <c r="N3670" s="3"/>
      <c r="O3670" s="3"/>
      <c r="P3670" s="3"/>
      <c r="Q3670" s="4"/>
      <c r="R3670" s="4"/>
    </row>
    <row r="3671" spans="1:18" hidden="1">
      <c r="A3671" s="10" t="s">
        <v>5748</v>
      </c>
      <c r="B3671" s="10"/>
      <c r="C3671" s="4" t="s">
        <v>5743</v>
      </c>
      <c r="D3671" s="4" t="s">
        <v>84</v>
      </c>
      <c r="E3671" s="4" t="s">
        <v>4854</v>
      </c>
      <c r="F3671" s="4">
        <v>31.32</v>
      </c>
      <c r="G3671" s="4">
        <v>1</v>
      </c>
      <c r="H3671" s="4" t="s">
        <v>147</v>
      </c>
      <c r="I3671" s="15">
        <v>1353100</v>
      </c>
      <c r="J3671" s="3"/>
      <c r="K3671" s="4"/>
      <c r="L3671" s="4"/>
      <c r="M3671" s="3"/>
      <c r="N3671" s="3"/>
      <c r="O3671" s="3"/>
      <c r="P3671" s="3"/>
      <c r="Q3671" s="4"/>
      <c r="R3671" s="4"/>
    </row>
    <row r="3672" spans="1:18" hidden="1">
      <c r="A3672" s="10" t="s">
        <v>5749</v>
      </c>
      <c r="B3672" s="10"/>
      <c r="C3672" s="4" t="s">
        <v>5750</v>
      </c>
      <c r="D3672" s="4" t="s">
        <v>75</v>
      </c>
      <c r="E3672" s="4" t="s">
        <v>1959</v>
      </c>
      <c r="F3672" s="4">
        <v>3.43</v>
      </c>
      <c r="G3672" s="4">
        <v>8</v>
      </c>
      <c r="H3672" s="4" t="s">
        <v>22</v>
      </c>
      <c r="I3672" s="15">
        <v>293300</v>
      </c>
      <c r="J3672" s="3"/>
      <c r="K3672" s="4"/>
      <c r="L3672" s="4"/>
      <c r="M3672" s="3"/>
      <c r="N3672" s="3"/>
      <c r="O3672" s="3"/>
      <c r="P3672" s="3"/>
      <c r="Q3672" s="4"/>
      <c r="R3672" s="4"/>
    </row>
    <row r="3673" spans="1:18" hidden="1">
      <c r="A3673" s="10" t="s">
        <v>5751</v>
      </c>
      <c r="B3673" s="10"/>
      <c r="C3673" s="4" t="s">
        <v>5752</v>
      </c>
      <c r="D3673" s="4" t="s">
        <v>75</v>
      </c>
      <c r="E3673" s="4" t="s">
        <v>1959</v>
      </c>
      <c r="F3673" s="4">
        <v>3.25</v>
      </c>
      <c r="G3673" s="4">
        <v>8</v>
      </c>
      <c r="H3673" s="4" t="s">
        <v>22</v>
      </c>
      <c r="I3673" s="15">
        <v>283200</v>
      </c>
      <c r="J3673" s="3"/>
      <c r="K3673" s="4"/>
      <c r="L3673" s="4"/>
      <c r="M3673" s="3"/>
      <c r="N3673" s="3"/>
      <c r="O3673" s="3"/>
      <c r="P3673" s="3"/>
      <c r="Q3673" s="4"/>
      <c r="R3673" s="4"/>
    </row>
    <row r="3674" spans="1:18" hidden="1">
      <c r="A3674" s="10" t="s">
        <v>5753</v>
      </c>
      <c r="B3674" s="10"/>
      <c r="C3674" s="4" t="s">
        <v>5754</v>
      </c>
      <c r="D3674" s="4" t="s">
        <v>75</v>
      </c>
      <c r="E3674" s="4" t="s">
        <v>1959</v>
      </c>
      <c r="F3674" s="4">
        <v>2.99</v>
      </c>
      <c r="G3674" s="4">
        <v>8</v>
      </c>
      <c r="H3674" s="4" t="s">
        <v>22</v>
      </c>
      <c r="I3674" s="15">
        <v>270300</v>
      </c>
      <c r="J3674" s="3"/>
      <c r="K3674" s="4"/>
      <c r="L3674" s="4"/>
      <c r="M3674" s="3"/>
      <c r="N3674" s="3"/>
      <c r="O3674" s="3"/>
      <c r="P3674" s="3"/>
      <c r="Q3674" s="4"/>
      <c r="R3674" s="4"/>
    </row>
    <row r="3675" spans="1:18" hidden="1">
      <c r="A3675" s="10" t="s">
        <v>5755</v>
      </c>
      <c r="B3675" s="10"/>
      <c r="C3675" s="4" t="s">
        <v>5756</v>
      </c>
      <c r="D3675" s="4" t="s">
        <v>75</v>
      </c>
      <c r="E3675" s="4" t="s">
        <v>1959</v>
      </c>
      <c r="F3675" s="4">
        <v>2.97</v>
      </c>
      <c r="G3675" s="4">
        <v>8</v>
      </c>
      <c r="H3675" s="4" t="s">
        <v>22</v>
      </c>
      <c r="I3675" s="15">
        <v>304500</v>
      </c>
      <c r="J3675" s="3"/>
      <c r="K3675" s="4"/>
      <c r="L3675" s="4"/>
      <c r="M3675" s="3"/>
      <c r="N3675" s="3"/>
      <c r="O3675" s="3"/>
      <c r="P3675" s="3"/>
      <c r="Q3675" s="4"/>
      <c r="R3675" s="4"/>
    </row>
    <row r="3676" spans="1:18" hidden="1">
      <c r="A3676" s="10" t="s">
        <v>5757</v>
      </c>
      <c r="B3676" s="10"/>
      <c r="C3676" s="4" t="s">
        <v>5758</v>
      </c>
      <c r="D3676" s="4" t="s">
        <v>84</v>
      </c>
      <c r="E3676" s="4" t="s">
        <v>1959</v>
      </c>
      <c r="F3676" s="4">
        <v>3.5</v>
      </c>
      <c r="G3676" s="4">
        <v>8</v>
      </c>
      <c r="H3676" s="4" t="s">
        <v>22</v>
      </c>
      <c r="I3676" s="15">
        <v>296100</v>
      </c>
      <c r="J3676" s="3"/>
      <c r="K3676" s="4"/>
      <c r="L3676" s="4"/>
      <c r="M3676" s="3"/>
      <c r="N3676" s="3"/>
      <c r="O3676" s="3"/>
      <c r="P3676" s="3"/>
      <c r="Q3676" s="4"/>
      <c r="R3676" s="4"/>
    </row>
    <row r="3677" spans="1:18" hidden="1">
      <c r="A3677" s="10" t="s">
        <v>5759</v>
      </c>
      <c r="B3677" s="10"/>
      <c r="C3677" s="4" t="s">
        <v>5750</v>
      </c>
      <c r="D3677" s="4" t="s">
        <v>75</v>
      </c>
      <c r="E3677" s="4" t="s">
        <v>4854</v>
      </c>
      <c r="F3677" s="4">
        <v>26.83</v>
      </c>
      <c r="G3677" s="4">
        <v>1</v>
      </c>
      <c r="H3677" s="4" t="s">
        <v>147</v>
      </c>
      <c r="I3677" s="15">
        <v>2106300</v>
      </c>
      <c r="J3677" s="3"/>
      <c r="K3677" s="4"/>
      <c r="L3677" s="4"/>
      <c r="M3677" s="3"/>
      <c r="N3677" s="3"/>
      <c r="O3677" s="3"/>
      <c r="P3677" s="3"/>
      <c r="Q3677" s="4"/>
      <c r="R3677" s="4"/>
    </row>
    <row r="3678" spans="1:18" hidden="1">
      <c r="A3678" s="10" t="s">
        <v>5760</v>
      </c>
      <c r="B3678" s="10"/>
      <c r="C3678" s="4" t="s">
        <v>5752</v>
      </c>
      <c r="D3678" s="4" t="s">
        <v>75</v>
      </c>
      <c r="E3678" s="4" t="s">
        <v>4854</v>
      </c>
      <c r="F3678" s="4">
        <v>25.34</v>
      </c>
      <c r="G3678" s="4">
        <v>1</v>
      </c>
      <c r="H3678" s="4" t="s">
        <v>147</v>
      </c>
      <c r="I3678" s="15">
        <v>2035700</v>
      </c>
      <c r="J3678" s="3"/>
      <c r="K3678" s="4"/>
      <c r="L3678" s="4"/>
      <c r="M3678" s="3"/>
      <c r="N3678" s="3"/>
      <c r="O3678" s="3"/>
      <c r="P3678" s="3"/>
      <c r="Q3678" s="4"/>
      <c r="R3678" s="4"/>
    </row>
    <row r="3679" spans="1:18" hidden="1">
      <c r="A3679" s="10" t="s">
        <v>5761</v>
      </c>
      <c r="B3679" s="10"/>
      <c r="C3679" s="4" t="s">
        <v>5754</v>
      </c>
      <c r="D3679" s="4" t="s">
        <v>75</v>
      </c>
      <c r="E3679" s="4" t="s">
        <v>4854</v>
      </c>
      <c r="F3679" s="4">
        <v>23.29</v>
      </c>
      <c r="G3679" s="4">
        <v>1</v>
      </c>
      <c r="H3679" s="4" t="s">
        <v>147</v>
      </c>
      <c r="I3679" s="15">
        <v>1949400</v>
      </c>
      <c r="J3679" s="3"/>
      <c r="K3679" s="4"/>
      <c r="L3679" s="4"/>
      <c r="M3679" s="3"/>
      <c r="N3679" s="3"/>
      <c r="O3679" s="3"/>
      <c r="P3679" s="3"/>
      <c r="Q3679" s="4"/>
      <c r="R3679" s="4"/>
    </row>
    <row r="3680" spans="1:18" hidden="1">
      <c r="A3680" s="10" t="s">
        <v>5762</v>
      </c>
      <c r="B3680" s="10"/>
      <c r="C3680" s="4" t="s">
        <v>5756</v>
      </c>
      <c r="D3680" s="4" t="s">
        <v>75</v>
      </c>
      <c r="E3680" s="4" t="s">
        <v>4854</v>
      </c>
      <c r="F3680" s="4">
        <v>23.47</v>
      </c>
      <c r="G3680" s="4">
        <v>1</v>
      </c>
      <c r="H3680" s="4" t="s">
        <v>147</v>
      </c>
      <c r="I3680" s="15">
        <v>2192600</v>
      </c>
      <c r="J3680" s="3"/>
      <c r="K3680" s="4"/>
      <c r="L3680" s="4"/>
      <c r="M3680" s="3"/>
      <c r="N3680" s="3"/>
      <c r="O3680" s="3"/>
      <c r="P3680" s="3"/>
      <c r="Q3680" s="4"/>
      <c r="R3680" s="4"/>
    </row>
    <row r="3681" spans="1:18" hidden="1">
      <c r="A3681" s="10" t="s">
        <v>5763</v>
      </c>
      <c r="B3681" s="10"/>
      <c r="C3681" s="4" t="s">
        <v>5758</v>
      </c>
      <c r="D3681" s="4" t="s">
        <v>84</v>
      </c>
      <c r="E3681" s="4" t="s">
        <v>4854</v>
      </c>
      <c r="F3681" s="4">
        <v>27.35</v>
      </c>
      <c r="G3681" s="4">
        <v>1</v>
      </c>
      <c r="H3681" s="4" t="s">
        <v>147</v>
      </c>
      <c r="I3681" s="15">
        <v>2132000</v>
      </c>
      <c r="J3681" s="3"/>
      <c r="K3681" s="4"/>
      <c r="L3681" s="4"/>
      <c r="M3681" s="3"/>
      <c r="N3681" s="3"/>
      <c r="O3681" s="3"/>
      <c r="P3681" s="3"/>
      <c r="Q3681" s="4"/>
      <c r="R3681" s="4"/>
    </row>
    <row r="3682" spans="1:18" hidden="1">
      <c r="A3682" s="10" t="s">
        <v>5764</v>
      </c>
      <c r="B3682" s="10"/>
      <c r="C3682" s="4" t="s">
        <v>5765</v>
      </c>
      <c r="D3682" s="4" t="s">
        <v>84</v>
      </c>
      <c r="E3682" s="4" t="s">
        <v>432</v>
      </c>
      <c r="F3682" s="4">
        <v>5.0309999999999997</v>
      </c>
      <c r="G3682" s="4">
        <v>6</v>
      </c>
      <c r="H3682" s="4" t="s">
        <v>22</v>
      </c>
      <c r="I3682" s="15">
        <v>77500</v>
      </c>
      <c r="J3682" s="3"/>
      <c r="K3682" s="4"/>
      <c r="L3682" s="4"/>
      <c r="M3682" s="3"/>
      <c r="N3682" s="3"/>
      <c r="O3682" s="3"/>
      <c r="P3682" s="3"/>
      <c r="Q3682" s="4"/>
      <c r="R3682" s="4"/>
    </row>
    <row r="3683" spans="1:18" hidden="1">
      <c r="A3683" s="10" t="s">
        <v>5766</v>
      </c>
      <c r="B3683" s="10"/>
      <c r="C3683" s="4" t="s">
        <v>5765</v>
      </c>
      <c r="D3683" s="4" t="s">
        <v>84</v>
      </c>
      <c r="E3683" s="4" t="s">
        <v>637</v>
      </c>
      <c r="F3683" s="4">
        <v>25</v>
      </c>
      <c r="G3683" s="4">
        <v>1</v>
      </c>
      <c r="H3683" s="4" t="s">
        <v>1529</v>
      </c>
      <c r="I3683" s="15">
        <v>290900</v>
      </c>
      <c r="J3683" s="3"/>
      <c r="K3683" s="4"/>
      <c r="L3683" s="4"/>
      <c r="M3683" s="3"/>
      <c r="N3683" s="3"/>
      <c r="O3683" s="3"/>
      <c r="P3683" s="3"/>
      <c r="Q3683" s="4"/>
      <c r="R3683" s="4"/>
    </row>
    <row r="3684" spans="1:18" hidden="1">
      <c r="A3684" s="10" t="s">
        <v>5767</v>
      </c>
      <c r="B3684" s="10"/>
      <c r="C3684" s="4" t="s">
        <v>5768</v>
      </c>
      <c r="D3684" s="4" t="s">
        <v>84</v>
      </c>
      <c r="E3684" s="4" t="s">
        <v>21</v>
      </c>
      <c r="F3684" s="4">
        <v>1.1539999999999999</v>
      </c>
      <c r="G3684" s="4">
        <v>24</v>
      </c>
      <c r="H3684" s="4" t="s">
        <v>22</v>
      </c>
      <c r="I3684" s="15">
        <v>54200</v>
      </c>
      <c r="J3684" s="3"/>
      <c r="K3684" s="4"/>
      <c r="L3684" s="4"/>
      <c r="M3684" s="3"/>
      <c r="N3684" s="3"/>
      <c r="O3684" s="3"/>
      <c r="P3684" s="3"/>
      <c r="Q3684" s="4"/>
      <c r="R3684" s="4"/>
    </row>
    <row r="3685" spans="1:18" hidden="1">
      <c r="A3685" s="10" t="s">
        <v>5769</v>
      </c>
      <c r="B3685" s="10"/>
      <c r="C3685" s="4" t="s">
        <v>5768</v>
      </c>
      <c r="D3685" s="4" t="s">
        <v>84</v>
      </c>
      <c r="E3685" s="4" t="s">
        <v>432</v>
      </c>
      <c r="F3685" s="4">
        <v>5.64</v>
      </c>
      <c r="G3685" s="4">
        <v>4</v>
      </c>
      <c r="H3685" s="4" t="s">
        <v>22</v>
      </c>
      <c r="I3685" s="15">
        <v>264900</v>
      </c>
      <c r="J3685" s="3"/>
      <c r="K3685" s="4"/>
      <c r="L3685" s="4"/>
      <c r="M3685" s="3"/>
      <c r="N3685" s="3"/>
      <c r="O3685" s="3"/>
      <c r="P3685" s="3"/>
      <c r="Q3685" s="4"/>
      <c r="R3685" s="4"/>
    </row>
    <row r="3686" spans="1:18" hidden="1">
      <c r="A3686" s="10" t="s">
        <v>5770</v>
      </c>
      <c r="B3686" s="10"/>
      <c r="C3686" s="4" t="s">
        <v>5771</v>
      </c>
      <c r="D3686" s="4" t="s">
        <v>84</v>
      </c>
      <c r="E3686" s="4" t="s">
        <v>1588</v>
      </c>
      <c r="F3686" s="4">
        <v>2.581</v>
      </c>
      <c r="G3686" s="4">
        <v>6</v>
      </c>
      <c r="H3686" s="4" t="s">
        <v>22</v>
      </c>
      <c r="I3686" s="15">
        <v>54900</v>
      </c>
      <c r="J3686" s="3"/>
      <c r="K3686" s="4"/>
      <c r="L3686" s="4"/>
      <c r="M3686" s="3"/>
      <c r="N3686" s="3"/>
      <c r="O3686" s="3"/>
      <c r="P3686" s="3"/>
      <c r="Q3686" s="4"/>
      <c r="R3686" s="4"/>
    </row>
    <row r="3687" spans="1:18" hidden="1">
      <c r="A3687" s="10" t="s">
        <v>5772</v>
      </c>
      <c r="B3687" s="10"/>
      <c r="C3687" s="4" t="s">
        <v>5773</v>
      </c>
      <c r="D3687" s="4" t="s">
        <v>84</v>
      </c>
      <c r="E3687" s="4" t="s">
        <v>142</v>
      </c>
      <c r="F3687" s="4">
        <v>4.0999999999999996</v>
      </c>
      <c r="G3687" s="4">
        <v>4</v>
      </c>
      <c r="H3687" s="4" t="s">
        <v>22</v>
      </c>
      <c r="I3687" s="15">
        <v>110000</v>
      </c>
      <c r="J3687" s="3"/>
      <c r="K3687" s="4"/>
      <c r="L3687" s="4"/>
      <c r="M3687" s="3"/>
      <c r="N3687" s="3"/>
      <c r="O3687" s="3"/>
      <c r="P3687" s="3"/>
      <c r="Q3687" s="4"/>
      <c r="R3687" s="4"/>
    </row>
    <row r="3688" spans="1:18" hidden="1">
      <c r="A3688" s="10" t="s">
        <v>5774</v>
      </c>
      <c r="B3688" s="10"/>
      <c r="C3688" s="4" t="s">
        <v>5775</v>
      </c>
      <c r="D3688" s="4" t="s">
        <v>84</v>
      </c>
      <c r="E3688" s="4" t="s">
        <v>142</v>
      </c>
      <c r="F3688" s="4">
        <v>4.2</v>
      </c>
      <c r="G3688" s="4">
        <v>4</v>
      </c>
      <c r="H3688" s="4" t="s">
        <v>22</v>
      </c>
      <c r="I3688" s="15">
        <v>88400</v>
      </c>
      <c r="J3688" s="3"/>
      <c r="K3688" s="4"/>
      <c r="L3688" s="4"/>
      <c r="M3688" s="3"/>
      <c r="N3688" s="3"/>
      <c r="O3688" s="3"/>
      <c r="P3688" s="3"/>
      <c r="Q3688" s="4"/>
      <c r="R3688" s="4"/>
    </row>
    <row r="3689" spans="1:18" hidden="1">
      <c r="A3689" s="10" t="s">
        <v>5776</v>
      </c>
      <c r="B3689" s="10"/>
      <c r="C3689" s="4" t="s">
        <v>5775</v>
      </c>
      <c r="D3689" s="4" t="s">
        <v>84</v>
      </c>
      <c r="E3689" s="4" t="s">
        <v>637</v>
      </c>
      <c r="F3689" s="4">
        <v>26.09</v>
      </c>
      <c r="G3689" s="4">
        <v>1</v>
      </c>
      <c r="H3689" s="4" t="s">
        <v>147</v>
      </c>
      <c r="I3689" s="15">
        <v>525500</v>
      </c>
      <c r="J3689" s="3"/>
      <c r="K3689" s="4"/>
      <c r="L3689" s="4"/>
      <c r="M3689" s="3"/>
      <c r="N3689" s="3"/>
      <c r="O3689" s="3"/>
      <c r="P3689" s="3"/>
      <c r="Q3689" s="4"/>
      <c r="R3689" s="4"/>
    </row>
    <row r="3690" spans="1:18" hidden="1">
      <c r="A3690" s="10" t="s">
        <v>5777</v>
      </c>
      <c r="B3690" s="10"/>
      <c r="C3690" s="4" t="s">
        <v>5778</v>
      </c>
      <c r="D3690" s="4" t="s">
        <v>84</v>
      </c>
      <c r="E3690" s="4" t="s">
        <v>5779</v>
      </c>
      <c r="F3690" s="4">
        <v>0.91</v>
      </c>
      <c r="G3690" s="4">
        <v>12</v>
      </c>
      <c r="H3690" s="4" t="s">
        <v>22</v>
      </c>
      <c r="I3690" s="15">
        <v>146100</v>
      </c>
      <c r="J3690" s="3"/>
      <c r="K3690" s="4"/>
      <c r="L3690" s="4"/>
      <c r="M3690" s="3"/>
      <c r="N3690" s="3"/>
      <c r="O3690" s="3"/>
      <c r="P3690" s="3"/>
      <c r="Q3690" s="4"/>
      <c r="R3690" s="4"/>
    </row>
    <row r="3691" spans="1:18" hidden="1">
      <c r="A3691" s="10" t="s">
        <v>5780</v>
      </c>
      <c r="B3691" s="10"/>
      <c r="C3691" s="4" t="s">
        <v>5778</v>
      </c>
      <c r="D3691" s="4" t="s">
        <v>84</v>
      </c>
      <c r="E3691" s="4" t="s">
        <v>5781</v>
      </c>
      <c r="F3691" s="4">
        <v>0.24099999999999999</v>
      </c>
      <c r="G3691" s="4">
        <v>24</v>
      </c>
      <c r="H3691" s="4" t="s">
        <v>22</v>
      </c>
      <c r="I3691" s="15">
        <v>41800</v>
      </c>
      <c r="J3691" s="3"/>
      <c r="K3691" s="4"/>
      <c r="L3691" s="4"/>
      <c r="M3691" s="3"/>
      <c r="N3691" s="3"/>
      <c r="O3691" s="3"/>
      <c r="P3691" s="3"/>
      <c r="Q3691" s="4"/>
      <c r="R3691" s="4"/>
    </row>
    <row r="3692" spans="1:18" hidden="1">
      <c r="A3692" s="10" t="s">
        <v>5782</v>
      </c>
      <c r="B3692" s="10"/>
      <c r="C3692" s="4" t="s">
        <v>5783</v>
      </c>
      <c r="D3692" s="4" t="s">
        <v>84</v>
      </c>
      <c r="E3692" s="4" t="s">
        <v>2121</v>
      </c>
      <c r="F3692" s="4">
        <v>7.1999999999999995E-2</v>
      </c>
      <c r="G3692" s="4">
        <v>24</v>
      </c>
      <c r="H3692" s="4" t="s">
        <v>22</v>
      </c>
      <c r="I3692" s="15">
        <v>0</v>
      </c>
      <c r="J3692" s="3"/>
      <c r="K3692" s="4"/>
      <c r="L3692" s="4"/>
      <c r="M3692" s="3"/>
      <c r="N3692" s="3"/>
      <c r="O3692" s="3"/>
      <c r="P3692" s="3"/>
      <c r="Q3692" s="4"/>
      <c r="R3692" s="4"/>
    </row>
    <row r="3693" spans="1:18" hidden="1">
      <c r="A3693" s="10" t="s">
        <v>5784</v>
      </c>
      <c r="B3693" s="10"/>
      <c r="C3693" s="4" t="s">
        <v>5783</v>
      </c>
      <c r="D3693" s="4" t="s">
        <v>84</v>
      </c>
      <c r="E3693" s="4" t="s">
        <v>327</v>
      </c>
      <c r="F3693" s="4">
        <v>0.24399999999999999</v>
      </c>
      <c r="G3693" s="4">
        <v>12</v>
      </c>
      <c r="H3693" s="4" t="s">
        <v>22</v>
      </c>
      <c r="I3693" s="15">
        <v>0</v>
      </c>
      <c r="J3693" s="3"/>
      <c r="K3693" s="4"/>
      <c r="L3693" s="4"/>
      <c r="M3693" s="3"/>
      <c r="N3693" s="3"/>
      <c r="O3693" s="3"/>
      <c r="P3693" s="3"/>
      <c r="Q3693" s="4"/>
      <c r="R3693" s="4"/>
    </row>
    <row r="3694" spans="1:18" hidden="1">
      <c r="A3694" s="10" t="s">
        <v>5785</v>
      </c>
      <c r="B3694" s="10"/>
      <c r="C3694" s="4" t="s">
        <v>5786</v>
      </c>
      <c r="D3694" s="4" t="s">
        <v>20</v>
      </c>
      <c r="E3694" s="4" t="s">
        <v>640</v>
      </c>
      <c r="F3694" s="4">
        <v>1.099</v>
      </c>
      <c r="G3694" s="4">
        <v>12</v>
      </c>
      <c r="H3694" s="4" t="s">
        <v>22</v>
      </c>
      <c r="I3694" s="15">
        <v>125500</v>
      </c>
      <c r="J3694" s="3"/>
      <c r="K3694" s="4"/>
      <c r="L3694" s="4"/>
      <c r="M3694" s="3"/>
      <c r="N3694" s="3"/>
      <c r="O3694" s="3"/>
      <c r="P3694" s="3"/>
      <c r="Q3694" s="4"/>
      <c r="R3694" s="4"/>
    </row>
    <row r="3695" spans="1:18" hidden="1">
      <c r="A3695" s="10" t="s">
        <v>5787</v>
      </c>
      <c r="B3695" s="10"/>
      <c r="C3695" s="4" t="s">
        <v>5788</v>
      </c>
      <c r="D3695" s="4" t="s">
        <v>20</v>
      </c>
      <c r="E3695" s="4" t="s">
        <v>640</v>
      </c>
      <c r="F3695" s="4">
        <v>0.92900000000000005</v>
      </c>
      <c r="G3695" s="4">
        <v>12</v>
      </c>
      <c r="H3695" s="4" t="s">
        <v>22</v>
      </c>
      <c r="I3695" s="15">
        <v>125500</v>
      </c>
      <c r="J3695" s="3"/>
      <c r="K3695" s="4"/>
      <c r="L3695" s="4"/>
      <c r="M3695" s="3"/>
      <c r="N3695" s="3"/>
      <c r="O3695" s="3"/>
      <c r="P3695" s="3"/>
      <c r="Q3695" s="4"/>
      <c r="R3695" s="4"/>
    </row>
    <row r="3696" spans="1:18" hidden="1">
      <c r="A3696" s="10" t="s">
        <v>5789</v>
      </c>
      <c r="B3696" s="10"/>
      <c r="C3696" s="4" t="s">
        <v>5790</v>
      </c>
      <c r="D3696" s="4" t="s">
        <v>20</v>
      </c>
      <c r="E3696" s="4" t="s">
        <v>640</v>
      </c>
      <c r="F3696" s="4">
        <v>0.96199999999999997</v>
      </c>
      <c r="G3696" s="4">
        <v>12</v>
      </c>
      <c r="H3696" s="4" t="s">
        <v>22</v>
      </c>
      <c r="I3696" s="15">
        <v>125500</v>
      </c>
      <c r="J3696" s="3"/>
      <c r="K3696" s="4"/>
      <c r="L3696" s="4"/>
      <c r="M3696" s="3"/>
      <c r="N3696" s="3"/>
      <c r="O3696" s="3"/>
      <c r="P3696" s="3"/>
      <c r="Q3696" s="4"/>
      <c r="R3696" s="4"/>
    </row>
    <row r="3697" spans="1:18" hidden="1">
      <c r="A3697" s="10" t="s">
        <v>5791</v>
      </c>
      <c r="B3697" s="10"/>
      <c r="C3697" s="4" t="s">
        <v>5792</v>
      </c>
      <c r="D3697" s="4" t="s">
        <v>20</v>
      </c>
      <c r="E3697" s="4" t="s">
        <v>640</v>
      </c>
      <c r="F3697" s="4">
        <v>0.91200000000000003</v>
      </c>
      <c r="G3697" s="4">
        <v>12</v>
      </c>
      <c r="H3697" s="4" t="s">
        <v>22</v>
      </c>
      <c r="I3697" s="15">
        <v>125500</v>
      </c>
      <c r="J3697" s="3"/>
      <c r="K3697" s="4"/>
      <c r="L3697" s="4"/>
      <c r="M3697" s="3"/>
      <c r="N3697" s="3"/>
      <c r="O3697" s="3"/>
      <c r="P3697" s="3"/>
      <c r="Q3697" s="4"/>
      <c r="R3697" s="4"/>
    </row>
    <row r="3698" spans="1:18" hidden="1">
      <c r="A3698" s="10" t="s">
        <v>5793</v>
      </c>
      <c r="B3698" s="10"/>
      <c r="C3698" s="4" t="s">
        <v>5794</v>
      </c>
      <c r="D3698" s="4" t="s">
        <v>20</v>
      </c>
      <c r="E3698" s="4" t="s">
        <v>640</v>
      </c>
      <c r="F3698" s="4">
        <v>1.034</v>
      </c>
      <c r="G3698" s="4">
        <v>12</v>
      </c>
      <c r="H3698" s="4" t="s">
        <v>22</v>
      </c>
      <c r="I3698" s="15">
        <v>125500</v>
      </c>
      <c r="J3698" s="3"/>
      <c r="K3698" s="4"/>
      <c r="L3698" s="4"/>
      <c r="M3698" s="3"/>
      <c r="N3698" s="3"/>
      <c r="O3698" s="3"/>
      <c r="P3698" s="3"/>
      <c r="Q3698" s="4"/>
      <c r="R3698" s="4"/>
    </row>
    <row r="3699" spans="1:18" hidden="1">
      <c r="A3699" s="10" t="s">
        <v>5795</v>
      </c>
      <c r="B3699" s="10"/>
      <c r="C3699" s="4" t="s">
        <v>5796</v>
      </c>
      <c r="D3699" s="4" t="s">
        <v>20</v>
      </c>
      <c r="E3699" s="4" t="s">
        <v>640</v>
      </c>
      <c r="F3699" s="4">
        <v>1.0580000000000001</v>
      </c>
      <c r="G3699" s="4">
        <v>12</v>
      </c>
      <c r="H3699" s="4" t="s">
        <v>22</v>
      </c>
      <c r="I3699" s="15">
        <v>125500</v>
      </c>
      <c r="J3699" s="3"/>
      <c r="K3699" s="4"/>
      <c r="L3699" s="4"/>
      <c r="M3699" s="3"/>
      <c r="N3699" s="3"/>
      <c r="O3699" s="3"/>
      <c r="P3699" s="3"/>
      <c r="Q3699" s="4"/>
      <c r="R3699" s="4"/>
    </row>
    <row r="3700" spans="1:18" hidden="1">
      <c r="A3700" s="10" t="s">
        <v>5797</v>
      </c>
      <c r="B3700" s="10"/>
      <c r="C3700" s="4" t="s">
        <v>5798</v>
      </c>
      <c r="D3700" s="4" t="s">
        <v>20</v>
      </c>
      <c r="E3700" s="4" t="s">
        <v>640</v>
      </c>
      <c r="F3700" s="4">
        <v>1.0169999999999999</v>
      </c>
      <c r="G3700" s="4">
        <v>12</v>
      </c>
      <c r="H3700" s="4" t="s">
        <v>22</v>
      </c>
      <c r="I3700" s="15">
        <v>125500</v>
      </c>
      <c r="J3700" s="3"/>
      <c r="K3700" s="4"/>
      <c r="L3700" s="4"/>
      <c r="M3700" s="3"/>
      <c r="N3700" s="3"/>
      <c r="O3700" s="3"/>
      <c r="P3700" s="3"/>
      <c r="Q3700" s="4"/>
      <c r="R3700" s="4"/>
    </row>
    <row r="3701" spans="1:18" hidden="1">
      <c r="A3701" s="10" t="s">
        <v>5799</v>
      </c>
      <c r="B3701" s="10"/>
      <c r="C3701" s="4" t="s">
        <v>5800</v>
      </c>
      <c r="D3701" s="4" t="s">
        <v>20</v>
      </c>
      <c r="E3701" s="4" t="s">
        <v>640</v>
      </c>
      <c r="F3701" s="4">
        <v>0.996</v>
      </c>
      <c r="G3701" s="4">
        <v>12</v>
      </c>
      <c r="H3701" s="4" t="s">
        <v>22</v>
      </c>
      <c r="I3701" s="15">
        <v>125500</v>
      </c>
      <c r="J3701" s="3"/>
      <c r="K3701" s="4"/>
      <c r="L3701" s="4"/>
      <c r="M3701" s="3"/>
      <c r="N3701" s="3"/>
      <c r="O3701" s="3"/>
      <c r="P3701" s="3"/>
      <c r="Q3701" s="4"/>
      <c r="R3701" s="4"/>
    </row>
    <row r="3702" spans="1:18" hidden="1">
      <c r="A3702" s="10" t="s">
        <v>5801</v>
      </c>
      <c r="B3702" s="10"/>
      <c r="C3702" s="4" t="s">
        <v>5802</v>
      </c>
      <c r="D3702" s="4" t="s">
        <v>20</v>
      </c>
      <c r="E3702" s="4" t="s">
        <v>640</v>
      </c>
      <c r="F3702" s="4">
        <v>1.0169999999999999</v>
      </c>
      <c r="G3702" s="4">
        <v>12</v>
      </c>
      <c r="H3702" s="4" t="s">
        <v>22</v>
      </c>
      <c r="I3702" s="15">
        <v>125500</v>
      </c>
      <c r="J3702" s="3"/>
      <c r="K3702" s="4"/>
      <c r="L3702" s="4"/>
      <c r="M3702" s="3"/>
      <c r="N3702" s="3"/>
      <c r="O3702" s="3"/>
      <c r="P3702" s="3"/>
      <c r="Q3702" s="4"/>
      <c r="R3702" s="4"/>
    </row>
    <row r="3703" spans="1:18" hidden="1">
      <c r="A3703" s="10" t="s">
        <v>5803</v>
      </c>
      <c r="B3703" s="10"/>
      <c r="C3703" s="4" t="s">
        <v>5804</v>
      </c>
      <c r="D3703" s="4" t="s">
        <v>20</v>
      </c>
      <c r="E3703" s="4" t="s">
        <v>640</v>
      </c>
      <c r="F3703" s="4">
        <v>0.98899999999999999</v>
      </c>
      <c r="G3703" s="4">
        <v>12</v>
      </c>
      <c r="H3703" s="4" t="s">
        <v>22</v>
      </c>
      <c r="I3703" s="15">
        <v>125500</v>
      </c>
      <c r="J3703" s="3"/>
      <c r="K3703" s="4"/>
      <c r="L3703" s="4"/>
      <c r="M3703" s="3"/>
      <c r="N3703" s="3"/>
      <c r="O3703" s="3"/>
      <c r="P3703" s="3"/>
      <c r="Q3703" s="4"/>
      <c r="R3703" s="4"/>
    </row>
    <row r="3704" spans="1:18" hidden="1">
      <c r="A3704" s="10" t="s">
        <v>5805</v>
      </c>
      <c r="B3704" s="10"/>
      <c r="C3704" s="4" t="s">
        <v>5806</v>
      </c>
      <c r="D3704" s="4" t="s">
        <v>20</v>
      </c>
      <c r="E3704" s="4" t="s">
        <v>640</v>
      </c>
      <c r="F3704" s="4">
        <v>1.0389999999999999</v>
      </c>
      <c r="G3704" s="4">
        <v>12</v>
      </c>
      <c r="H3704" s="4" t="s">
        <v>22</v>
      </c>
      <c r="I3704" s="15">
        <v>125500</v>
      </c>
      <c r="J3704" s="3"/>
      <c r="K3704" s="4"/>
      <c r="L3704" s="4"/>
      <c r="M3704" s="3"/>
      <c r="N3704" s="3"/>
      <c r="O3704" s="3"/>
      <c r="P3704" s="3"/>
      <c r="Q3704" s="4"/>
      <c r="R3704" s="4"/>
    </row>
    <row r="3705" spans="1:18" hidden="1">
      <c r="A3705" s="10" t="s">
        <v>5807</v>
      </c>
      <c r="B3705" s="10"/>
      <c r="C3705" s="4" t="s">
        <v>5808</v>
      </c>
      <c r="D3705" s="4" t="s">
        <v>20</v>
      </c>
      <c r="E3705" s="4" t="s">
        <v>640</v>
      </c>
      <c r="F3705" s="4">
        <v>1.1499999999999999</v>
      </c>
      <c r="G3705" s="4">
        <v>12</v>
      </c>
      <c r="H3705" s="4" t="s">
        <v>22</v>
      </c>
      <c r="I3705" s="15">
        <v>125500</v>
      </c>
      <c r="J3705" s="3"/>
      <c r="K3705" s="4"/>
      <c r="L3705" s="4"/>
      <c r="M3705" s="3"/>
      <c r="N3705" s="3"/>
      <c r="O3705" s="3"/>
      <c r="P3705" s="3"/>
      <c r="Q3705" s="4"/>
      <c r="R3705" s="4"/>
    </row>
    <row r="3706" spans="1:18" hidden="1">
      <c r="A3706" s="10" t="s">
        <v>5809</v>
      </c>
      <c r="B3706" s="10"/>
      <c r="C3706" s="4" t="s">
        <v>5810</v>
      </c>
      <c r="D3706" s="4" t="s">
        <v>20</v>
      </c>
      <c r="E3706" s="4" t="s">
        <v>640</v>
      </c>
      <c r="F3706" s="4">
        <v>0.997</v>
      </c>
      <c r="G3706" s="4">
        <v>12</v>
      </c>
      <c r="H3706" s="4" t="s">
        <v>22</v>
      </c>
      <c r="I3706" s="15">
        <v>125500</v>
      </c>
      <c r="J3706" s="3"/>
      <c r="K3706" s="4"/>
      <c r="L3706" s="4"/>
      <c r="M3706" s="3"/>
      <c r="N3706" s="3"/>
      <c r="O3706" s="3"/>
      <c r="P3706" s="3"/>
      <c r="Q3706" s="4"/>
      <c r="R3706" s="4"/>
    </row>
    <row r="3707" spans="1:18" hidden="1">
      <c r="A3707" s="10" t="s">
        <v>5811</v>
      </c>
      <c r="B3707" s="10"/>
      <c r="C3707" s="4" t="s">
        <v>5812</v>
      </c>
      <c r="D3707" s="4" t="s">
        <v>20</v>
      </c>
      <c r="E3707" s="4" t="s">
        <v>640</v>
      </c>
      <c r="F3707" s="4">
        <v>0.97</v>
      </c>
      <c r="G3707" s="4">
        <v>12</v>
      </c>
      <c r="H3707" s="4" t="s">
        <v>22</v>
      </c>
      <c r="I3707" s="15">
        <v>125500</v>
      </c>
      <c r="J3707" s="3"/>
      <c r="K3707" s="4"/>
      <c r="L3707" s="4"/>
      <c r="M3707" s="3"/>
      <c r="N3707" s="3"/>
      <c r="O3707" s="3"/>
      <c r="P3707" s="3"/>
      <c r="Q3707" s="4"/>
      <c r="R3707" s="4"/>
    </row>
    <row r="3708" spans="1:18" hidden="1">
      <c r="A3708" s="10" t="s">
        <v>5813</v>
      </c>
      <c r="B3708" s="10"/>
      <c r="C3708" s="4" t="s">
        <v>5814</v>
      </c>
      <c r="D3708" s="4" t="s">
        <v>20</v>
      </c>
      <c r="E3708" s="4" t="s">
        <v>640</v>
      </c>
      <c r="F3708" s="4">
        <v>0.92800000000000005</v>
      </c>
      <c r="G3708" s="4">
        <v>12</v>
      </c>
      <c r="H3708" s="4" t="s">
        <v>22</v>
      </c>
      <c r="I3708" s="15">
        <v>125500</v>
      </c>
      <c r="J3708" s="3"/>
      <c r="K3708" s="4"/>
      <c r="L3708" s="4"/>
      <c r="M3708" s="3"/>
      <c r="N3708" s="3"/>
      <c r="O3708" s="3"/>
      <c r="P3708" s="3"/>
      <c r="Q3708" s="4"/>
      <c r="R3708" s="4"/>
    </row>
    <row r="3709" spans="1:18" hidden="1">
      <c r="A3709" s="10" t="s">
        <v>5815</v>
      </c>
      <c r="B3709" s="10"/>
      <c r="C3709" s="4" t="s">
        <v>5816</v>
      </c>
      <c r="D3709" s="4" t="s">
        <v>20</v>
      </c>
      <c r="E3709" s="4" t="s">
        <v>640</v>
      </c>
      <c r="F3709" s="4">
        <v>0.92800000000000005</v>
      </c>
      <c r="G3709" s="4">
        <v>12</v>
      </c>
      <c r="H3709" s="4" t="s">
        <v>22</v>
      </c>
      <c r="I3709" s="15">
        <v>125500</v>
      </c>
      <c r="J3709" s="3"/>
      <c r="K3709" s="4"/>
      <c r="L3709" s="4"/>
      <c r="M3709" s="3"/>
      <c r="N3709" s="3"/>
      <c r="O3709" s="3"/>
      <c r="P3709" s="3"/>
      <c r="Q3709" s="4"/>
      <c r="R3709" s="4"/>
    </row>
    <row r="3710" spans="1:18" hidden="1">
      <c r="A3710" s="10" t="s">
        <v>5817</v>
      </c>
      <c r="B3710" s="10"/>
      <c r="C3710" s="4" t="s">
        <v>5818</v>
      </c>
      <c r="D3710" s="4" t="s">
        <v>20</v>
      </c>
      <c r="E3710" s="4" t="s">
        <v>640</v>
      </c>
      <c r="F3710" s="4">
        <v>0.92800000000000005</v>
      </c>
      <c r="G3710" s="4">
        <v>12</v>
      </c>
      <c r="H3710" s="4" t="s">
        <v>22</v>
      </c>
      <c r="I3710" s="15">
        <v>125500</v>
      </c>
      <c r="J3710" s="3"/>
      <c r="K3710" s="4"/>
      <c r="L3710" s="4"/>
      <c r="M3710" s="3"/>
      <c r="N3710" s="3"/>
      <c r="O3710" s="3"/>
      <c r="P3710" s="3"/>
      <c r="Q3710" s="4"/>
      <c r="R3710" s="4"/>
    </row>
    <row r="3711" spans="1:18" hidden="1">
      <c r="A3711" s="10" t="s">
        <v>5819</v>
      </c>
      <c r="B3711" s="10"/>
      <c r="C3711" s="4" t="s">
        <v>5820</v>
      </c>
      <c r="D3711" s="4" t="s">
        <v>20</v>
      </c>
      <c r="E3711" s="4" t="s">
        <v>640</v>
      </c>
      <c r="F3711" s="4">
        <v>1.0680000000000001</v>
      </c>
      <c r="G3711" s="4">
        <v>12</v>
      </c>
      <c r="H3711" s="4" t="s">
        <v>22</v>
      </c>
      <c r="I3711" s="15">
        <v>125500</v>
      </c>
      <c r="J3711" s="3"/>
      <c r="K3711" s="4"/>
      <c r="L3711" s="4"/>
      <c r="M3711" s="3"/>
      <c r="N3711" s="3"/>
      <c r="O3711" s="3"/>
      <c r="P3711" s="3"/>
      <c r="Q3711" s="4"/>
      <c r="R3711" s="4"/>
    </row>
    <row r="3712" spans="1:18" hidden="1">
      <c r="A3712" s="10" t="s">
        <v>5821</v>
      </c>
      <c r="B3712" s="10"/>
      <c r="C3712" s="4" t="s">
        <v>5822</v>
      </c>
      <c r="D3712" s="4" t="s">
        <v>20</v>
      </c>
      <c r="E3712" s="4" t="s">
        <v>640</v>
      </c>
      <c r="F3712" s="4">
        <v>0.96699999999999997</v>
      </c>
      <c r="G3712" s="4">
        <v>12</v>
      </c>
      <c r="H3712" s="4" t="s">
        <v>22</v>
      </c>
      <c r="I3712" s="15">
        <v>125500</v>
      </c>
      <c r="J3712" s="3"/>
      <c r="K3712" s="4"/>
      <c r="L3712" s="4"/>
      <c r="M3712" s="3"/>
      <c r="N3712" s="3"/>
      <c r="O3712" s="3"/>
      <c r="P3712" s="3"/>
      <c r="Q3712" s="4"/>
      <c r="R3712" s="4"/>
    </row>
    <row r="3713" spans="1:18" hidden="1">
      <c r="A3713" s="10" t="s">
        <v>5823</v>
      </c>
      <c r="B3713" s="10"/>
      <c r="C3713" s="4" t="s">
        <v>5824</v>
      </c>
      <c r="D3713" s="4" t="s">
        <v>20</v>
      </c>
      <c r="E3713" s="4" t="s">
        <v>640</v>
      </c>
      <c r="F3713" s="4">
        <v>1.0409999999999999</v>
      </c>
      <c r="G3713" s="4">
        <v>12</v>
      </c>
      <c r="H3713" s="4" t="s">
        <v>22</v>
      </c>
      <c r="I3713" s="15">
        <v>125500</v>
      </c>
      <c r="J3713" s="3"/>
      <c r="K3713" s="4"/>
      <c r="L3713" s="4"/>
      <c r="M3713" s="3"/>
      <c r="N3713" s="3"/>
      <c r="O3713" s="3"/>
      <c r="P3713" s="3"/>
      <c r="Q3713" s="4"/>
      <c r="R3713" s="4"/>
    </row>
    <row r="3714" spans="1:18" hidden="1">
      <c r="A3714" s="10" t="s">
        <v>5825</v>
      </c>
      <c r="B3714" s="10"/>
      <c r="C3714" s="4" t="s">
        <v>5826</v>
      </c>
      <c r="D3714" s="4" t="s">
        <v>20</v>
      </c>
      <c r="E3714" s="4" t="s">
        <v>640</v>
      </c>
      <c r="F3714" s="4">
        <v>0.98399999999999999</v>
      </c>
      <c r="G3714" s="4">
        <v>12</v>
      </c>
      <c r="H3714" s="4" t="s">
        <v>22</v>
      </c>
      <c r="I3714" s="15">
        <v>125500</v>
      </c>
      <c r="J3714" s="3"/>
      <c r="K3714" s="4"/>
      <c r="L3714" s="4"/>
      <c r="M3714" s="3"/>
      <c r="N3714" s="3"/>
      <c r="O3714" s="3"/>
      <c r="P3714" s="3"/>
      <c r="Q3714" s="4"/>
      <c r="R3714" s="4"/>
    </row>
    <row r="3715" spans="1:18" hidden="1">
      <c r="A3715" s="10" t="s">
        <v>5827</v>
      </c>
      <c r="B3715" s="10"/>
      <c r="C3715" s="4" t="s">
        <v>5828</v>
      </c>
      <c r="D3715" s="4" t="s">
        <v>20</v>
      </c>
      <c r="E3715" s="4" t="s">
        <v>640</v>
      </c>
      <c r="F3715" s="4">
        <v>0.95799999999999996</v>
      </c>
      <c r="G3715" s="4">
        <v>12</v>
      </c>
      <c r="H3715" s="4" t="s">
        <v>22</v>
      </c>
      <c r="I3715" s="15">
        <v>125500</v>
      </c>
      <c r="J3715" s="3"/>
      <c r="K3715" s="4"/>
      <c r="L3715" s="4"/>
      <c r="M3715" s="3"/>
      <c r="N3715" s="3"/>
      <c r="O3715" s="3"/>
      <c r="P3715" s="3"/>
      <c r="Q3715" s="4"/>
      <c r="R3715" s="4"/>
    </row>
    <row r="3716" spans="1:18" hidden="1">
      <c r="A3716" s="10" t="s">
        <v>5829</v>
      </c>
      <c r="B3716" s="10"/>
      <c r="C3716" s="4" t="s">
        <v>5830</v>
      </c>
      <c r="D3716" s="4" t="s">
        <v>20</v>
      </c>
      <c r="E3716" s="4" t="s">
        <v>640</v>
      </c>
      <c r="F3716" s="4">
        <v>0.96199999999999997</v>
      </c>
      <c r="G3716" s="4">
        <v>12</v>
      </c>
      <c r="H3716" s="4" t="s">
        <v>22</v>
      </c>
      <c r="I3716" s="15">
        <v>125500</v>
      </c>
      <c r="J3716" s="3"/>
      <c r="K3716" s="4"/>
      <c r="L3716" s="4"/>
      <c r="M3716" s="3"/>
      <c r="N3716" s="3"/>
      <c r="O3716" s="3"/>
      <c r="P3716" s="3"/>
      <c r="Q3716" s="4"/>
      <c r="R3716" s="4"/>
    </row>
    <row r="3717" spans="1:18" hidden="1">
      <c r="A3717" s="10" t="s">
        <v>5831</v>
      </c>
      <c r="B3717" s="10"/>
      <c r="C3717" s="4" t="s">
        <v>5832</v>
      </c>
      <c r="D3717" s="4" t="s">
        <v>20</v>
      </c>
      <c r="E3717" s="4" t="s">
        <v>640</v>
      </c>
      <c r="F3717" s="4">
        <v>1.1040000000000001</v>
      </c>
      <c r="G3717" s="4">
        <v>12</v>
      </c>
      <c r="H3717" s="4" t="s">
        <v>22</v>
      </c>
      <c r="I3717" s="15">
        <v>125500</v>
      </c>
      <c r="J3717" s="3"/>
      <c r="K3717" s="4"/>
      <c r="L3717" s="4"/>
      <c r="M3717" s="3"/>
      <c r="N3717" s="3"/>
      <c r="O3717" s="3"/>
      <c r="P3717" s="3"/>
      <c r="Q3717" s="4"/>
      <c r="R3717" s="4"/>
    </row>
    <row r="3718" spans="1:18" hidden="1">
      <c r="A3718" s="10" t="s">
        <v>5833</v>
      </c>
      <c r="B3718" s="10"/>
      <c r="C3718" s="4" t="s">
        <v>5834</v>
      </c>
      <c r="D3718" s="4" t="s">
        <v>20</v>
      </c>
      <c r="E3718" s="4" t="s">
        <v>640</v>
      </c>
      <c r="F3718" s="4">
        <v>1.0469999999999999</v>
      </c>
      <c r="G3718" s="4">
        <v>12</v>
      </c>
      <c r="H3718" s="4" t="s">
        <v>22</v>
      </c>
      <c r="I3718" s="15">
        <v>125500</v>
      </c>
      <c r="J3718" s="3"/>
      <c r="K3718" s="4"/>
      <c r="L3718" s="4"/>
      <c r="M3718" s="3"/>
      <c r="N3718" s="3"/>
      <c r="O3718" s="3"/>
      <c r="P3718" s="3"/>
      <c r="Q3718" s="4"/>
      <c r="R3718" s="4"/>
    </row>
    <row r="3719" spans="1:18" hidden="1">
      <c r="A3719" s="10" t="s">
        <v>5835</v>
      </c>
      <c r="B3719" s="10"/>
      <c r="C3719" s="4" t="s">
        <v>5836</v>
      </c>
      <c r="D3719" s="4" t="s">
        <v>20</v>
      </c>
      <c r="E3719" s="4" t="s">
        <v>640</v>
      </c>
      <c r="F3719" s="4">
        <v>1.1120000000000001</v>
      </c>
      <c r="G3719" s="4">
        <v>12</v>
      </c>
      <c r="H3719" s="4" t="s">
        <v>22</v>
      </c>
      <c r="I3719" s="15">
        <v>125500</v>
      </c>
      <c r="J3719" s="3"/>
      <c r="K3719" s="4"/>
      <c r="L3719" s="4"/>
      <c r="M3719" s="3"/>
      <c r="N3719" s="3"/>
      <c r="O3719" s="3"/>
      <c r="P3719" s="3"/>
      <c r="Q3719" s="4"/>
      <c r="R3719" s="4"/>
    </row>
    <row r="3720" spans="1:18" hidden="1">
      <c r="A3720" s="10" t="s">
        <v>5837</v>
      </c>
      <c r="B3720" s="10"/>
      <c r="C3720" s="4" t="s">
        <v>5838</v>
      </c>
      <c r="D3720" s="4" t="s">
        <v>20</v>
      </c>
      <c r="E3720" s="4" t="s">
        <v>640</v>
      </c>
      <c r="F3720" s="4">
        <v>0.96099999999999997</v>
      </c>
      <c r="G3720" s="4">
        <v>12</v>
      </c>
      <c r="H3720" s="4" t="s">
        <v>22</v>
      </c>
      <c r="I3720" s="15">
        <v>125500</v>
      </c>
      <c r="J3720" s="3"/>
      <c r="K3720" s="4"/>
      <c r="L3720" s="4"/>
      <c r="M3720" s="3"/>
      <c r="N3720" s="3"/>
      <c r="O3720" s="3"/>
      <c r="P3720" s="3"/>
      <c r="Q3720" s="4"/>
      <c r="R3720" s="4"/>
    </row>
    <row r="3721" spans="1:18" hidden="1">
      <c r="A3721" s="10" t="s">
        <v>5839</v>
      </c>
      <c r="B3721" s="10"/>
      <c r="C3721" s="4" t="s">
        <v>5840</v>
      </c>
      <c r="D3721" s="4" t="s">
        <v>20</v>
      </c>
      <c r="E3721" s="4" t="s">
        <v>640</v>
      </c>
      <c r="F3721" s="4">
        <v>1.02</v>
      </c>
      <c r="G3721" s="4">
        <v>12</v>
      </c>
      <c r="H3721" s="4" t="s">
        <v>22</v>
      </c>
      <c r="I3721" s="15">
        <v>125500</v>
      </c>
      <c r="J3721" s="3"/>
      <c r="K3721" s="4"/>
      <c r="L3721" s="4"/>
      <c r="M3721" s="3"/>
      <c r="N3721" s="3"/>
      <c r="O3721" s="3"/>
      <c r="P3721" s="3"/>
      <c r="Q3721" s="4"/>
      <c r="R3721" s="4"/>
    </row>
    <row r="3722" spans="1:18" hidden="1">
      <c r="A3722" s="10" t="s">
        <v>5841</v>
      </c>
      <c r="B3722" s="10"/>
      <c r="C3722" s="4" t="s">
        <v>5842</v>
      </c>
      <c r="D3722" s="4" t="s">
        <v>20</v>
      </c>
      <c r="E3722" s="4" t="s">
        <v>640</v>
      </c>
      <c r="F3722" s="4">
        <v>0.996</v>
      </c>
      <c r="G3722" s="4">
        <v>12</v>
      </c>
      <c r="H3722" s="4" t="s">
        <v>22</v>
      </c>
      <c r="I3722" s="15">
        <v>125500</v>
      </c>
      <c r="J3722" s="3"/>
      <c r="K3722" s="4"/>
      <c r="L3722" s="4"/>
      <c r="M3722" s="3"/>
      <c r="N3722" s="3"/>
      <c r="O3722" s="3"/>
      <c r="P3722" s="3"/>
      <c r="Q3722" s="4"/>
      <c r="R3722" s="4"/>
    </row>
    <row r="3723" spans="1:18" hidden="1">
      <c r="A3723" s="10" t="s">
        <v>5843</v>
      </c>
      <c r="B3723" s="10"/>
      <c r="C3723" s="4" t="s">
        <v>5844</v>
      </c>
      <c r="D3723" s="4" t="s">
        <v>20</v>
      </c>
      <c r="E3723" s="4" t="s">
        <v>640</v>
      </c>
      <c r="F3723" s="4">
        <v>1.075</v>
      </c>
      <c r="G3723" s="4">
        <v>12</v>
      </c>
      <c r="H3723" s="4" t="s">
        <v>22</v>
      </c>
      <c r="I3723" s="15">
        <v>125500</v>
      </c>
      <c r="J3723" s="3"/>
      <c r="K3723" s="4"/>
      <c r="L3723" s="4"/>
      <c r="M3723" s="3"/>
      <c r="N3723" s="3"/>
      <c r="O3723" s="3"/>
      <c r="P3723" s="3"/>
      <c r="Q3723" s="4"/>
      <c r="R3723" s="4"/>
    </row>
    <row r="3724" spans="1:18" hidden="1">
      <c r="A3724" s="10" t="s">
        <v>5845</v>
      </c>
      <c r="B3724" s="10"/>
      <c r="C3724" s="4" t="s">
        <v>5846</v>
      </c>
      <c r="D3724" s="4" t="s">
        <v>20</v>
      </c>
      <c r="E3724" s="4" t="s">
        <v>640</v>
      </c>
      <c r="F3724" s="4">
        <v>1.0189999999999999</v>
      </c>
      <c r="G3724" s="4">
        <v>12</v>
      </c>
      <c r="H3724" s="4" t="s">
        <v>22</v>
      </c>
      <c r="I3724" s="15">
        <v>125500</v>
      </c>
      <c r="J3724" s="3"/>
      <c r="K3724" s="4"/>
      <c r="L3724" s="4"/>
      <c r="M3724" s="3"/>
      <c r="N3724" s="3"/>
      <c r="O3724" s="3"/>
      <c r="P3724" s="3"/>
      <c r="Q3724" s="4"/>
      <c r="R3724" s="4"/>
    </row>
    <row r="3725" spans="1:18" hidden="1">
      <c r="A3725" s="10" t="s">
        <v>5847</v>
      </c>
      <c r="B3725" s="10"/>
      <c r="C3725" s="4" t="s">
        <v>5848</v>
      </c>
      <c r="D3725" s="4" t="s">
        <v>20</v>
      </c>
      <c r="E3725" s="4" t="s">
        <v>640</v>
      </c>
      <c r="F3725" s="4">
        <v>0.94699999999999995</v>
      </c>
      <c r="G3725" s="4">
        <v>12</v>
      </c>
      <c r="H3725" s="4" t="s">
        <v>22</v>
      </c>
      <c r="I3725" s="15">
        <v>125500</v>
      </c>
      <c r="J3725" s="3"/>
      <c r="K3725" s="4"/>
      <c r="L3725" s="4"/>
      <c r="M3725" s="3"/>
      <c r="N3725" s="3"/>
      <c r="O3725" s="3"/>
      <c r="P3725" s="3"/>
      <c r="Q3725" s="4"/>
      <c r="R3725" s="4"/>
    </row>
    <row r="3726" spans="1:18" hidden="1">
      <c r="A3726" s="10" t="s">
        <v>5849</v>
      </c>
      <c r="B3726" s="10"/>
      <c r="C3726" s="4" t="s">
        <v>5850</v>
      </c>
      <c r="D3726" s="4" t="s">
        <v>20</v>
      </c>
      <c r="E3726" s="4" t="s">
        <v>640</v>
      </c>
      <c r="F3726" s="4">
        <v>0.95</v>
      </c>
      <c r="G3726" s="4">
        <v>12</v>
      </c>
      <c r="H3726" s="4" t="s">
        <v>22</v>
      </c>
      <c r="I3726" s="15">
        <v>125500</v>
      </c>
      <c r="J3726" s="3"/>
      <c r="K3726" s="4"/>
      <c r="L3726" s="4"/>
      <c r="M3726" s="3"/>
      <c r="N3726" s="3"/>
      <c r="O3726" s="3"/>
      <c r="P3726" s="3"/>
      <c r="Q3726" s="4"/>
      <c r="R3726" s="4"/>
    </row>
    <row r="3727" spans="1:18" hidden="1">
      <c r="A3727" s="10" t="s">
        <v>5851</v>
      </c>
      <c r="B3727" s="10"/>
      <c r="C3727" s="4" t="s">
        <v>5852</v>
      </c>
      <c r="D3727" s="4" t="s">
        <v>20</v>
      </c>
      <c r="E3727" s="4" t="s">
        <v>640</v>
      </c>
      <c r="F3727" s="4">
        <v>1.008</v>
      </c>
      <c r="G3727" s="4">
        <v>12</v>
      </c>
      <c r="H3727" s="4" t="s">
        <v>22</v>
      </c>
      <c r="I3727" s="15">
        <v>125500</v>
      </c>
      <c r="J3727" s="3"/>
      <c r="K3727" s="4"/>
      <c r="L3727" s="4"/>
      <c r="M3727" s="3"/>
      <c r="N3727" s="3"/>
      <c r="O3727" s="3"/>
      <c r="P3727" s="3"/>
      <c r="Q3727" s="4"/>
      <c r="R3727" s="4"/>
    </row>
    <row r="3728" spans="1:18" hidden="1">
      <c r="A3728" s="10" t="s">
        <v>5853</v>
      </c>
      <c r="B3728" s="10"/>
      <c r="C3728" s="4" t="s">
        <v>5854</v>
      </c>
      <c r="D3728" s="4" t="s">
        <v>20</v>
      </c>
      <c r="E3728" s="4" t="s">
        <v>640</v>
      </c>
      <c r="F3728" s="4">
        <v>1.05</v>
      </c>
      <c r="G3728" s="4">
        <v>12</v>
      </c>
      <c r="H3728" s="4" t="s">
        <v>22</v>
      </c>
      <c r="I3728" s="15">
        <v>125500</v>
      </c>
      <c r="J3728" s="3"/>
      <c r="K3728" s="4"/>
      <c r="L3728" s="4"/>
      <c r="M3728" s="3"/>
      <c r="N3728" s="3"/>
      <c r="O3728" s="3"/>
      <c r="P3728" s="3"/>
      <c r="Q3728" s="4"/>
      <c r="R3728" s="4"/>
    </row>
    <row r="3729" spans="1:18" hidden="1">
      <c r="A3729" s="10" t="s">
        <v>5855</v>
      </c>
      <c r="B3729" s="10"/>
      <c r="C3729" s="4" t="s">
        <v>5856</v>
      </c>
      <c r="D3729" s="4" t="s">
        <v>84</v>
      </c>
      <c r="E3729" s="4" t="s">
        <v>770</v>
      </c>
      <c r="F3729" s="4">
        <v>1.1100000000000001</v>
      </c>
      <c r="G3729" s="4">
        <v>24</v>
      </c>
      <c r="H3729" s="4" t="s">
        <v>22</v>
      </c>
      <c r="I3729" s="15">
        <v>42700</v>
      </c>
      <c r="J3729" s="3"/>
      <c r="K3729" s="4"/>
      <c r="L3729" s="4"/>
      <c r="M3729" s="3"/>
      <c r="N3729" s="3"/>
      <c r="O3729" s="3"/>
      <c r="P3729" s="3"/>
      <c r="Q3729" s="4"/>
      <c r="R3729" s="4"/>
    </row>
    <row r="3730" spans="1:18" hidden="1">
      <c r="A3730" s="10" t="s">
        <v>5857</v>
      </c>
      <c r="B3730" s="10"/>
      <c r="C3730" s="4" t="s">
        <v>5858</v>
      </c>
      <c r="D3730" s="4" t="s">
        <v>75</v>
      </c>
      <c r="E3730" s="4" t="s">
        <v>770</v>
      </c>
      <c r="F3730" s="4">
        <v>1.41</v>
      </c>
      <c r="G3730" s="4">
        <v>12</v>
      </c>
      <c r="H3730" s="4" t="s">
        <v>22</v>
      </c>
      <c r="I3730" s="15">
        <v>204600</v>
      </c>
      <c r="J3730" s="3"/>
      <c r="K3730" s="4"/>
      <c r="L3730" s="4"/>
      <c r="M3730" s="3"/>
      <c r="N3730" s="3"/>
      <c r="O3730" s="3"/>
      <c r="P3730" s="3"/>
      <c r="Q3730" s="4"/>
      <c r="R3730" s="4"/>
    </row>
    <row r="3731" spans="1:18" hidden="1">
      <c r="A3731" s="10" t="s">
        <v>5859</v>
      </c>
      <c r="B3731" s="10"/>
      <c r="C3731" s="4" t="s">
        <v>5860</v>
      </c>
      <c r="D3731" s="4" t="s">
        <v>75</v>
      </c>
      <c r="E3731" s="4" t="s">
        <v>770</v>
      </c>
      <c r="F3731" s="4">
        <v>1.32</v>
      </c>
      <c r="G3731" s="4">
        <v>12</v>
      </c>
      <c r="H3731" s="4" t="s">
        <v>22</v>
      </c>
      <c r="I3731" s="15">
        <v>192300</v>
      </c>
      <c r="J3731" s="3"/>
      <c r="K3731" s="4"/>
      <c r="L3731" s="4"/>
      <c r="M3731" s="3"/>
      <c r="N3731" s="3"/>
      <c r="O3731" s="3"/>
      <c r="P3731" s="3"/>
      <c r="Q3731" s="4"/>
      <c r="R3731" s="4"/>
    </row>
    <row r="3732" spans="1:18" hidden="1">
      <c r="A3732" s="10" t="s">
        <v>5861</v>
      </c>
      <c r="B3732" s="10"/>
      <c r="C3732" s="4" t="s">
        <v>5862</v>
      </c>
      <c r="D3732" s="4" t="s">
        <v>75</v>
      </c>
      <c r="E3732" s="4" t="s">
        <v>770</v>
      </c>
      <c r="F3732" s="4">
        <v>1.24</v>
      </c>
      <c r="G3732" s="4">
        <v>12</v>
      </c>
      <c r="H3732" s="4" t="s">
        <v>22</v>
      </c>
      <c r="I3732" s="15">
        <v>181800</v>
      </c>
      <c r="J3732" s="3"/>
      <c r="K3732" s="4"/>
      <c r="L3732" s="4"/>
      <c r="M3732" s="3"/>
      <c r="N3732" s="3"/>
      <c r="O3732" s="3"/>
      <c r="P3732" s="3"/>
      <c r="Q3732" s="4"/>
      <c r="R3732" s="4"/>
    </row>
    <row r="3733" spans="1:18" hidden="1">
      <c r="A3733" s="10" t="s">
        <v>5863</v>
      </c>
      <c r="B3733" s="10"/>
      <c r="C3733" s="4" t="s">
        <v>5864</v>
      </c>
      <c r="D3733" s="4" t="s">
        <v>75</v>
      </c>
      <c r="E3733" s="4" t="s">
        <v>770</v>
      </c>
      <c r="F3733" s="4">
        <v>1.3</v>
      </c>
      <c r="G3733" s="4">
        <v>12</v>
      </c>
      <c r="H3733" s="4" t="s">
        <v>22</v>
      </c>
      <c r="I3733" s="15">
        <v>211400</v>
      </c>
      <c r="J3733" s="3"/>
      <c r="K3733" s="4"/>
      <c r="L3733" s="4"/>
      <c r="M3733" s="3"/>
      <c r="N3733" s="3"/>
      <c r="O3733" s="3"/>
      <c r="P3733" s="3"/>
      <c r="Q3733" s="4"/>
      <c r="R3733" s="4"/>
    </row>
    <row r="3734" spans="1:18" hidden="1">
      <c r="A3734" s="10" t="s">
        <v>5865</v>
      </c>
      <c r="B3734" s="10"/>
      <c r="C3734" s="4" t="s">
        <v>5866</v>
      </c>
      <c r="D3734" s="4" t="s">
        <v>84</v>
      </c>
      <c r="E3734" s="4" t="s">
        <v>770</v>
      </c>
      <c r="F3734" s="4">
        <v>1.55</v>
      </c>
      <c r="G3734" s="4">
        <v>12</v>
      </c>
      <c r="H3734" s="4" t="s">
        <v>22</v>
      </c>
      <c r="I3734" s="15">
        <v>214000</v>
      </c>
      <c r="J3734" s="3"/>
      <c r="K3734" s="4"/>
      <c r="L3734" s="4"/>
      <c r="M3734" s="3"/>
      <c r="N3734" s="3"/>
      <c r="O3734" s="3">
        <v>250100</v>
      </c>
      <c r="P3734" s="3">
        <v>268000</v>
      </c>
      <c r="Q3734" s="4"/>
      <c r="R3734" s="4"/>
    </row>
    <row r="3735" spans="1:18" hidden="1">
      <c r="A3735" s="10" t="s">
        <v>5867</v>
      </c>
      <c r="B3735" s="10"/>
      <c r="C3735" s="4" t="s">
        <v>5868</v>
      </c>
      <c r="D3735" s="4" t="s">
        <v>84</v>
      </c>
      <c r="E3735" s="4" t="s">
        <v>1959</v>
      </c>
      <c r="F3735" s="4">
        <v>3.63</v>
      </c>
      <c r="G3735" s="4">
        <v>8</v>
      </c>
      <c r="H3735" s="4" t="s">
        <v>22</v>
      </c>
      <c r="I3735" s="15">
        <v>403400</v>
      </c>
      <c r="J3735" s="3"/>
      <c r="K3735" s="4"/>
      <c r="L3735" s="4"/>
      <c r="M3735" s="3"/>
      <c r="N3735" s="3"/>
      <c r="O3735" s="3">
        <v>471300</v>
      </c>
      <c r="P3735" s="3">
        <v>507100</v>
      </c>
      <c r="Q3735" s="4"/>
      <c r="R3735" s="4"/>
    </row>
    <row r="3736" spans="1:18" hidden="1">
      <c r="A3736" s="10" t="s">
        <v>5869</v>
      </c>
      <c r="B3736" s="10"/>
      <c r="C3736" s="4" t="s">
        <v>5870</v>
      </c>
      <c r="D3736" s="4" t="s">
        <v>84</v>
      </c>
      <c r="E3736" s="4" t="s">
        <v>1959</v>
      </c>
      <c r="F3736" s="4">
        <v>3.47</v>
      </c>
      <c r="G3736" s="4">
        <v>8</v>
      </c>
      <c r="H3736" s="4" t="s">
        <v>22</v>
      </c>
      <c r="I3736" s="15">
        <v>403400</v>
      </c>
      <c r="J3736" s="3"/>
      <c r="K3736" s="4"/>
      <c r="L3736" s="4"/>
      <c r="M3736" s="3"/>
      <c r="N3736" s="3"/>
      <c r="O3736" s="3">
        <v>471300</v>
      </c>
      <c r="P3736" s="3">
        <v>507100</v>
      </c>
      <c r="Q3736" s="4"/>
      <c r="R3736" s="4"/>
    </row>
    <row r="3737" spans="1:18" hidden="1">
      <c r="A3737" s="10" t="s">
        <v>5871</v>
      </c>
      <c r="B3737" s="10"/>
      <c r="C3737" s="4" t="s">
        <v>5872</v>
      </c>
      <c r="D3737" s="4" t="s">
        <v>84</v>
      </c>
      <c r="E3737" s="4" t="s">
        <v>1959</v>
      </c>
      <c r="F3737" s="4">
        <v>3.32</v>
      </c>
      <c r="G3737" s="4">
        <v>8</v>
      </c>
      <c r="H3737" s="4" t="s">
        <v>22</v>
      </c>
      <c r="I3737" s="15">
        <v>403400</v>
      </c>
      <c r="J3737" s="3"/>
      <c r="K3737" s="4"/>
      <c r="L3737" s="4"/>
      <c r="M3737" s="3"/>
      <c r="N3737" s="3"/>
      <c r="O3737" s="3">
        <v>471300</v>
      </c>
      <c r="P3737" s="3">
        <v>507100</v>
      </c>
      <c r="Q3737" s="4"/>
      <c r="R3737" s="4"/>
    </row>
    <row r="3738" spans="1:18" hidden="1">
      <c r="A3738" s="10" t="s">
        <v>5873</v>
      </c>
      <c r="B3738" s="10"/>
      <c r="C3738" s="4" t="s">
        <v>5874</v>
      </c>
      <c r="D3738" s="4" t="s">
        <v>84</v>
      </c>
      <c r="E3738" s="4" t="s">
        <v>1959</v>
      </c>
      <c r="F3738" s="4">
        <v>3.45</v>
      </c>
      <c r="G3738" s="4">
        <v>8</v>
      </c>
      <c r="H3738" s="4" t="s">
        <v>22</v>
      </c>
      <c r="I3738" s="15">
        <v>403400</v>
      </c>
      <c r="J3738" s="3"/>
      <c r="K3738" s="4"/>
      <c r="L3738" s="4"/>
      <c r="M3738" s="3"/>
      <c r="N3738" s="3"/>
      <c r="O3738" s="3">
        <v>471300</v>
      </c>
      <c r="P3738" s="3">
        <v>507100</v>
      </c>
      <c r="Q3738" s="4"/>
      <c r="R3738" s="4"/>
    </row>
    <row r="3739" spans="1:18" hidden="1">
      <c r="A3739" s="10" t="s">
        <v>5875</v>
      </c>
      <c r="B3739" s="10"/>
      <c r="C3739" s="4" t="s">
        <v>5876</v>
      </c>
      <c r="D3739" s="4" t="s">
        <v>84</v>
      </c>
      <c r="E3739" s="4" t="s">
        <v>1959</v>
      </c>
      <c r="F3739" s="4">
        <v>3.55</v>
      </c>
      <c r="G3739" s="4">
        <v>8</v>
      </c>
      <c r="H3739" s="4" t="s">
        <v>22</v>
      </c>
      <c r="I3739" s="15">
        <v>403400</v>
      </c>
      <c r="J3739" s="3"/>
      <c r="K3739" s="4"/>
      <c r="L3739" s="4"/>
      <c r="M3739" s="3"/>
      <c r="N3739" s="3"/>
      <c r="O3739" s="3">
        <v>471300</v>
      </c>
      <c r="P3739" s="3">
        <v>507100</v>
      </c>
      <c r="Q3739" s="4"/>
      <c r="R3739" s="4"/>
    </row>
    <row r="3740" spans="1:18" hidden="1">
      <c r="A3740" s="10" t="s">
        <v>5877</v>
      </c>
      <c r="B3740" s="10"/>
      <c r="C3740" s="4" t="s">
        <v>5878</v>
      </c>
      <c r="D3740" s="4" t="s">
        <v>84</v>
      </c>
      <c r="E3740" s="4" t="s">
        <v>1959</v>
      </c>
      <c r="F3740" s="4">
        <v>3.46</v>
      </c>
      <c r="G3740" s="4">
        <v>8</v>
      </c>
      <c r="H3740" s="4" t="s">
        <v>22</v>
      </c>
      <c r="I3740" s="15">
        <v>403400</v>
      </c>
      <c r="J3740" s="3"/>
      <c r="K3740" s="4"/>
      <c r="L3740" s="4"/>
      <c r="M3740" s="3"/>
      <c r="N3740" s="3"/>
      <c r="O3740" s="3">
        <v>471300</v>
      </c>
      <c r="P3740" s="3">
        <v>507100</v>
      </c>
      <c r="Q3740" s="4"/>
      <c r="R3740" s="4"/>
    </row>
    <row r="3741" spans="1:18" hidden="1">
      <c r="A3741" s="10" t="s">
        <v>5879</v>
      </c>
      <c r="B3741" s="10"/>
      <c r="C3741" s="4" t="s">
        <v>5880</v>
      </c>
      <c r="D3741" s="4" t="s">
        <v>84</v>
      </c>
      <c r="E3741" s="4" t="s">
        <v>1959</v>
      </c>
      <c r="F3741" s="4">
        <v>3.53</v>
      </c>
      <c r="G3741" s="4">
        <v>8</v>
      </c>
      <c r="H3741" s="4" t="s">
        <v>22</v>
      </c>
      <c r="I3741" s="15">
        <v>403400</v>
      </c>
      <c r="J3741" s="3"/>
      <c r="K3741" s="4"/>
      <c r="L3741" s="4"/>
      <c r="M3741" s="3"/>
      <c r="N3741" s="3"/>
      <c r="O3741" s="3">
        <v>471300</v>
      </c>
      <c r="P3741" s="3">
        <v>507100</v>
      </c>
      <c r="Q3741" s="4"/>
      <c r="R3741" s="4"/>
    </row>
    <row r="3742" spans="1:18" hidden="1">
      <c r="A3742" s="10" t="s">
        <v>5881</v>
      </c>
      <c r="B3742" s="10"/>
      <c r="C3742" s="4" t="s">
        <v>5882</v>
      </c>
      <c r="D3742" s="4" t="s">
        <v>84</v>
      </c>
      <c r="E3742" s="4" t="s">
        <v>1959</v>
      </c>
      <c r="F3742" s="4">
        <v>3.28</v>
      </c>
      <c r="G3742" s="4">
        <v>8</v>
      </c>
      <c r="H3742" s="4" t="s">
        <v>22</v>
      </c>
      <c r="I3742" s="15">
        <v>403400</v>
      </c>
      <c r="J3742" s="3"/>
      <c r="K3742" s="4"/>
      <c r="L3742" s="4"/>
      <c r="M3742" s="3"/>
      <c r="N3742" s="3"/>
      <c r="O3742" s="3">
        <v>471300</v>
      </c>
      <c r="P3742" s="3">
        <v>507100</v>
      </c>
      <c r="Q3742" s="4"/>
      <c r="R3742" s="4"/>
    </row>
    <row r="3743" spans="1:18" hidden="1">
      <c r="A3743" s="10" t="s">
        <v>5883</v>
      </c>
      <c r="B3743" s="10"/>
      <c r="C3743" s="4" t="s">
        <v>5858</v>
      </c>
      <c r="D3743" s="4" t="s">
        <v>75</v>
      </c>
      <c r="E3743" s="4" t="s">
        <v>1959</v>
      </c>
      <c r="F3743" s="4">
        <v>3.51</v>
      </c>
      <c r="G3743" s="4">
        <v>8</v>
      </c>
      <c r="H3743" s="4" t="s">
        <v>22</v>
      </c>
      <c r="I3743" s="15">
        <v>385700</v>
      </c>
      <c r="J3743" s="3"/>
      <c r="K3743" s="4"/>
      <c r="L3743" s="4"/>
      <c r="M3743" s="3"/>
      <c r="N3743" s="3"/>
      <c r="O3743" s="3"/>
      <c r="P3743" s="3"/>
      <c r="Q3743" s="4"/>
      <c r="R3743" s="4"/>
    </row>
    <row r="3744" spans="1:18" hidden="1">
      <c r="A3744" s="10" t="s">
        <v>5884</v>
      </c>
      <c r="B3744" s="10"/>
      <c r="C3744" s="4" t="s">
        <v>5860</v>
      </c>
      <c r="D3744" s="4" t="s">
        <v>75</v>
      </c>
      <c r="E3744" s="4" t="s">
        <v>1959</v>
      </c>
      <c r="F3744" s="4">
        <v>3.22</v>
      </c>
      <c r="G3744" s="4">
        <v>8</v>
      </c>
      <c r="H3744" s="4" t="s">
        <v>22</v>
      </c>
      <c r="I3744" s="15">
        <v>362700</v>
      </c>
      <c r="J3744" s="3"/>
      <c r="K3744" s="4"/>
      <c r="L3744" s="4"/>
      <c r="M3744" s="3"/>
      <c r="N3744" s="3"/>
      <c r="O3744" s="3"/>
      <c r="P3744" s="3"/>
      <c r="Q3744" s="4"/>
      <c r="R3744" s="4"/>
    </row>
    <row r="3745" spans="1:18" hidden="1">
      <c r="A3745" s="10" t="s">
        <v>5885</v>
      </c>
      <c r="B3745" s="10"/>
      <c r="C3745" s="4" t="s">
        <v>5862</v>
      </c>
      <c r="D3745" s="4" t="s">
        <v>75</v>
      </c>
      <c r="E3745" s="4" t="s">
        <v>1959</v>
      </c>
      <c r="F3745" s="4">
        <v>2.86</v>
      </c>
      <c r="G3745" s="4">
        <v>8</v>
      </c>
      <c r="H3745" s="4" t="s">
        <v>22</v>
      </c>
      <c r="I3745" s="15">
        <v>343200</v>
      </c>
      <c r="J3745" s="3"/>
      <c r="K3745" s="4"/>
      <c r="L3745" s="4"/>
      <c r="M3745" s="3"/>
      <c r="N3745" s="3"/>
      <c r="O3745" s="3"/>
      <c r="P3745" s="3"/>
      <c r="Q3745" s="4"/>
      <c r="R3745" s="4"/>
    </row>
    <row r="3746" spans="1:18" hidden="1">
      <c r="A3746" s="10" t="s">
        <v>5886</v>
      </c>
      <c r="B3746" s="10"/>
      <c r="C3746" s="4" t="s">
        <v>5864</v>
      </c>
      <c r="D3746" s="4" t="s">
        <v>75</v>
      </c>
      <c r="E3746" s="4" t="s">
        <v>1959</v>
      </c>
      <c r="F3746" s="4">
        <v>2.95</v>
      </c>
      <c r="G3746" s="4">
        <v>8</v>
      </c>
      <c r="H3746" s="4" t="s">
        <v>22</v>
      </c>
      <c r="I3746" s="15">
        <v>398400</v>
      </c>
      <c r="J3746" s="3"/>
      <c r="K3746" s="4"/>
      <c r="L3746" s="4"/>
      <c r="M3746" s="3"/>
      <c r="N3746" s="3"/>
      <c r="O3746" s="3"/>
      <c r="P3746" s="3"/>
      <c r="Q3746" s="4"/>
      <c r="R3746" s="4"/>
    </row>
    <row r="3747" spans="1:18" hidden="1">
      <c r="A3747" s="10" t="s">
        <v>5887</v>
      </c>
      <c r="B3747" s="10"/>
      <c r="C3747" s="4" t="s">
        <v>5888</v>
      </c>
      <c r="D3747" s="4" t="s">
        <v>84</v>
      </c>
      <c r="E3747" s="4" t="s">
        <v>1959</v>
      </c>
      <c r="F3747" s="4">
        <v>3.97</v>
      </c>
      <c r="G3747" s="4">
        <v>8</v>
      </c>
      <c r="H3747" s="4" t="s">
        <v>22</v>
      </c>
      <c r="I3747" s="15">
        <v>403400</v>
      </c>
      <c r="J3747" s="3"/>
      <c r="K3747" s="4"/>
      <c r="L3747" s="4"/>
      <c r="M3747" s="3"/>
      <c r="N3747" s="3"/>
      <c r="O3747" s="3"/>
      <c r="P3747" s="3"/>
      <c r="Q3747" s="4"/>
      <c r="R3747" s="4"/>
    </row>
    <row r="3748" spans="1:18" hidden="1">
      <c r="A3748" s="10" t="s">
        <v>5889</v>
      </c>
      <c r="B3748" s="10"/>
      <c r="C3748" s="4" t="s">
        <v>5868</v>
      </c>
      <c r="D3748" s="4" t="s">
        <v>84</v>
      </c>
      <c r="E3748" s="4" t="s">
        <v>4854</v>
      </c>
      <c r="F3748" s="4">
        <v>27.69</v>
      </c>
      <c r="G3748" s="4">
        <v>1</v>
      </c>
      <c r="H3748" s="4" t="s">
        <v>147</v>
      </c>
      <c r="I3748" s="15">
        <v>2919400</v>
      </c>
      <c r="J3748" s="3"/>
      <c r="K3748" s="4"/>
      <c r="L3748" s="4"/>
      <c r="M3748" s="3"/>
      <c r="N3748" s="3"/>
      <c r="O3748" s="3">
        <v>3411100</v>
      </c>
      <c r="P3748" s="3">
        <v>3674300</v>
      </c>
      <c r="Q3748" s="4"/>
      <c r="R3748" s="4"/>
    </row>
    <row r="3749" spans="1:18" hidden="1">
      <c r="A3749" s="10" t="s">
        <v>5890</v>
      </c>
      <c r="B3749" s="10"/>
      <c r="C3749" s="4" t="s">
        <v>5870</v>
      </c>
      <c r="D3749" s="4" t="s">
        <v>84</v>
      </c>
      <c r="E3749" s="4" t="s">
        <v>4854</v>
      </c>
      <c r="F3749" s="4">
        <v>26.44</v>
      </c>
      <c r="G3749" s="4">
        <v>1</v>
      </c>
      <c r="H3749" s="4" t="s">
        <v>147</v>
      </c>
      <c r="I3749" s="15">
        <v>2919400</v>
      </c>
      <c r="J3749" s="3"/>
      <c r="K3749" s="4"/>
      <c r="L3749" s="4"/>
      <c r="M3749" s="3"/>
      <c r="N3749" s="3"/>
      <c r="O3749" s="3">
        <v>3411100</v>
      </c>
      <c r="P3749" s="3">
        <v>3674300</v>
      </c>
      <c r="Q3749" s="4"/>
      <c r="R3749" s="4"/>
    </row>
    <row r="3750" spans="1:18" hidden="1">
      <c r="A3750" s="10" t="s">
        <v>5891</v>
      </c>
      <c r="B3750" s="10"/>
      <c r="C3750" s="4" t="s">
        <v>5872</v>
      </c>
      <c r="D3750" s="4" t="s">
        <v>84</v>
      </c>
      <c r="E3750" s="4" t="s">
        <v>4854</v>
      </c>
      <c r="F3750" s="4">
        <v>25.28</v>
      </c>
      <c r="G3750" s="4">
        <v>1</v>
      </c>
      <c r="H3750" s="4" t="s">
        <v>147</v>
      </c>
      <c r="I3750" s="15">
        <v>2919400</v>
      </c>
      <c r="J3750" s="3"/>
      <c r="K3750" s="4"/>
      <c r="L3750" s="4"/>
      <c r="M3750" s="3"/>
      <c r="N3750" s="3"/>
      <c r="O3750" s="3">
        <v>3411100</v>
      </c>
      <c r="P3750" s="3">
        <v>3674300</v>
      </c>
      <c r="Q3750" s="4"/>
      <c r="R3750" s="4"/>
    </row>
    <row r="3751" spans="1:18" hidden="1">
      <c r="A3751" s="10" t="s">
        <v>5892</v>
      </c>
      <c r="B3751" s="10"/>
      <c r="C3751" s="4" t="s">
        <v>5874</v>
      </c>
      <c r="D3751" s="4" t="s">
        <v>84</v>
      </c>
      <c r="E3751" s="4" t="s">
        <v>4854</v>
      </c>
      <c r="F3751" s="4">
        <v>26.31</v>
      </c>
      <c r="G3751" s="4">
        <v>1</v>
      </c>
      <c r="H3751" s="4" t="s">
        <v>147</v>
      </c>
      <c r="I3751" s="15">
        <v>2919400</v>
      </c>
      <c r="J3751" s="3"/>
      <c r="K3751" s="4"/>
      <c r="L3751" s="4"/>
      <c r="M3751" s="3"/>
      <c r="N3751" s="3"/>
      <c r="O3751" s="3">
        <v>3411100</v>
      </c>
      <c r="P3751" s="3">
        <v>3674300</v>
      </c>
      <c r="Q3751" s="4"/>
      <c r="R3751" s="4"/>
    </row>
    <row r="3752" spans="1:18" hidden="1">
      <c r="A3752" s="10" t="s">
        <v>5893</v>
      </c>
      <c r="B3752" s="10"/>
      <c r="C3752" s="4" t="s">
        <v>5876</v>
      </c>
      <c r="D3752" s="4" t="s">
        <v>84</v>
      </c>
      <c r="E3752" s="4" t="s">
        <v>4854</v>
      </c>
      <c r="F3752" s="4">
        <v>27.11</v>
      </c>
      <c r="G3752" s="4">
        <v>1</v>
      </c>
      <c r="H3752" s="4" t="s">
        <v>147</v>
      </c>
      <c r="I3752" s="15">
        <v>2919400</v>
      </c>
      <c r="J3752" s="3"/>
      <c r="K3752" s="4"/>
      <c r="L3752" s="4"/>
      <c r="M3752" s="3"/>
      <c r="N3752" s="3"/>
      <c r="O3752" s="3">
        <v>3411100</v>
      </c>
      <c r="P3752" s="3">
        <v>3674300</v>
      </c>
      <c r="Q3752" s="4"/>
      <c r="R3752" s="4"/>
    </row>
    <row r="3753" spans="1:18" hidden="1">
      <c r="A3753" s="10" t="s">
        <v>5894</v>
      </c>
      <c r="B3753" s="10"/>
      <c r="C3753" s="4" t="s">
        <v>5878</v>
      </c>
      <c r="D3753" s="4" t="s">
        <v>84</v>
      </c>
      <c r="E3753" s="4" t="s">
        <v>4854</v>
      </c>
      <c r="F3753" s="4">
        <v>26.37</v>
      </c>
      <c r="G3753" s="4">
        <v>1</v>
      </c>
      <c r="H3753" s="4" t="s">
        <v>147</v>
      </c>
      <c r="I3753" s="15">
        <v>2919400</v>
      </c>
      <c r="J3753" s="3"/>
      <c r="K3753" s="4"/>
      <c r="L3753" s="4"/>
      <c r="M3753" s="3"/>
      <c r="N3753" s="3"/>
      <c r="O3753" s="3">
        <v>3411100</v>
      </c>
      <c r="P3753" s="3">
        <v>3674300</v>
      </c>
      <c r="Q3753" s="4"/>
      <c r="R3753" s="4"/>
    </row>
    <row r="3754" spans="1:18" hidden="1">
      <c r="A3754" s="10" t="s">
        <v>5895</v>
      </c>
      <c r="B3754" s="10"/>
      <c r="C3754" s="4" t="s">
        <v>5880</v>
      </c>
      <c r="D3754" s="4" t="s">
        <v>84</v>
      </c>
      <c r="E3754" s="4" t="s">
        <v>4854</v>
      </c>
      <c r="F3754" s="4">
        <v>26.91</v>
      </c>
      <c r="G3754" s="4">
        <v>1</v>
      </c>
      <c r="H3754" s="4" t="s">
        <v>147</v>
      </c>
      <c r="I3754" s="15">
        <v>2919400</v>
      </c>
      <c r="J3754" s="3"/>
      <c r="K3754" s="4"/>
      <c r="L3754" s="4"/>
      <c r="M3754" s="3"/>
      <c r="N3754" s="3"/>
      <c r="O3754" s="3">
        <v>3411100</v>
      </c>
      <c r="P3754" s="3">
        <v>3674300</v>
      </c>
      <c r="Q3754" s="4"/>
      <c r="R3754" s="4"/>
    </row>
    <row r="3755" spans="1:18" hidden="1">
      <c r="A3755" s="10" t="s">
        <v>5896</v>
      </c>
      <c r="B3755" s="10"/>
      <c r="C3755" s="4" t="s">
        <v>5882</v>
      </c>
      <c r="D3755" s="4" t="s">
        <v>84</v>
      </c>
      <c r="E3755" s="4" t="s">
        <v>4854</v>
      </c>
      <c r="F3755" s="4">
        <v>24.96</v>
      </c>
      <c r="G3755" s="4">
        <v>1</v>
      </c>
      <c r="H3755" s="4" t="s">
        <v>147</v>
      </c>
      <c r="I3755" s="15">
        <v>2919400</v>
      </c>
      <c r="J3755" s="3"/>
      <c r="K3755" s="4"/>
      <c r="L3755" s="4"/>
      <c r="M3755" s="3"/>
      <c r="N3755" s="3"/>
      <c r="O3755" s="3">
        <v>3411100</v>
      </c>
      <c r="P3755" s="3">
        <v>3674300</v>
      </c>
      <c r="Q3755" s="4"/>
      <c r="R3755" s="4"/>
    </row>
    <row r="3756" spans="1:18" hidden="1">
      <c r="A3756" s="10" t="s">
        <v>5897</v>
      </c>
      <c r="B3756" s="10"/>
      <c r="C3756" s="4" t="s">
        <v>5858</v>
      </c>
      <c r="D3756" s="4" t="s">
        <v>75</v>
      </c>
      <c r="E3756" s="4" t="s">
        <v>4854</v>
      </c>
      <c r="F3756" s="4">
        <v>27.48</v>
      </c>
      <c r="G3756" s="4">
        <v>1</v>
      </c>
      <c r="H3756" s="4" t="s">
        <v>147</v>
      </c>
      <c r="I3756" s="15">
        <v>2775300</v>
      </c>
      <c r="J3756" s="3"/>
      <c r="K3756" s="4"/>
      <c r="L3756" s="4"/>
      <c r="M3756" s="3"/>
      <c r="N3756" s="3"/>
      <c r="O3756" s="3"/>
      <c r="P3756" s="3"/>
      <c r="Q3756" s="4"/>
      <c r="R3756" s="4"/>
    </row>
    <row r="3757" spans="1:18" hidden="1">
      <c r="A3757" s="10" t="s">
        <v>5898</v>
      </c>
      <c r="B3757" s="10"/>
      <c r="C3757" s="4" t="s">
        <v>5860</v>
      </c>
      <c r="D3757" s="4" t="s">
        <v>75</v>
      </c>
      <c r="E3757" s="4" t="s">
        <v>4854</v>
      </c>
      <c r="F3757" s="4">
        <v>25.21</v>
      </c>
      <c r="G3757" s="4">
        <v>1</v>
      </c>
      <c r="H3757" s="4" t="s">
        <v>147</v>
      </c>
      <c r="I3757" s="15">
        <v>2591900</v>
      </c>
      <c r="J3757" s="3"/>
      <c r="K3757" s="4"/>
      <c r="L3757" s="4"/>
      <c r="M3757" s="3"/>
      <c r="N3757" s="3"/>
      <c r="O3757" s="3"/>
      <c r="P3757" s="3"/>
      <c r="Q3757" s="4"/>
      <c r="R3757" s="4"/>
    </row>
    <row r="3758" spans="1:18" hidden="1">
      <c r="A3758" s="10" t="s">
        <v>5899</v>
      </c>
      <c r="B3758" s="10"/>
      <c r="C3758" s="4" t="s">
        <v>5862</v>
      </c>
      <c r="D3758" s="4" t="s">
        <v>75</v>
      </c>
      <c r="E3758" s="4" t="s">
        <v>4854</v>
      </c>
      <c r="F3758" s="4">
        <v>22.26</v>
      </c>
      <c r="G3758" s="4">
        <v>1</v>
      </c>
      <c r="H3758" s="4" t="s">
        <v>147</v>
      </c>
      <c r="I3758" s="15">
        <v>2432400</v>
      </c>
      <c r="J3758" s="3"/>
      <c r="K3758" s="4"/>
      <c r="L3758" s="4"/>
      <c r="M3758" s="3"/>
      <c r="N3758" s="3"/>
      <c r="O3758" s="3"/>
      <c r="P3758" s="3"/>
      <c r="Q3758" s="4"/>
      <c r="R3758" s="4"/>
    </row>
    <row r="3759" spans="1:18" hidden="1">
      <c r="A3759" s="10" t="s">
        <v>5900</v>
      </c>
      <c r="B3759" s="10"/>
      <c r="C3759" s="4" t="s">
        <v>5864</v>
      </c>
      <c r="D3759" s="4" t="s">
        <v>75</v>
      </c>
      <c r="E3759" s="4" t="s">
        <v>4854</v>
      </c>
      <c r="F3759" s="4">
        <v>22.98</v>
      </c>
      <c r="G3759" s="4">
        <v>1</v>
      </c>
      <c r="H3759" s="4" t="s">
        <v>147</v>
      </c>
      <c r="I3759" s="15">
        <v>2854200</v>
      </c>
      <c r="J3759" s="3"/>
      <c r="K3759" s="4"/>
      <c r="L3759" s="4"/>
      <c r="M3759" s="3"/>
      <c r="N3759" s="3"/>
      <c r="O3759" s="3"/>
      <c r="P3759" s="3"/>
      <c r="Q3759" s="4"/>
      <c r="R3759" s="4"/>
    </row>
    <row r="3760" spans="1:18" hidden="1">
      <c r="A3760" s="10" t="s">
        <v>5901</v>
      </c>
      <c r="B3760" s="10"/>
      <c r="C3760" s="4" t="s">
        <v>5888</v>
      </c>
      <c r="D3760" s="4" t="s">
        <v>84</v>
      </c>
      <c r="E3760" s="4" t="s">
        <v>4854</v>
      </c>
      <c r="F3760" s="4">
        <v>30.42</v>
      </c>
      <c r="G3760" s="4">
        <v>1</v>
      </c>
      <c r="H3760" s="4" t="s">
        <v>147</v>
      </c>
      <c r="I3760" s="15">
        <v>2919400</v>
      </c>
      <c r="J3760" s="3"/>
      <c r="K3760" s="4"/>
      <c r="L3760" s="4"/>
      <c r="M3760" s="3"/>
      <c r="N3760" s="3"/>
      <c r="O3760" s="3"/>
      <c r="P3760" s="3"/>
      <c r="Q3760" s="4"/>
      <c r="R3760" s="4"/>
    </row>
    <row r="3761" spans="1:18" hidden="1">
      <c r="A3761" s="10" t="s">
        <v>5902</v>
      </c>
      <c r="B3761" s="10"/>
      <c r="C3761" s="4" t="s">
        <v>5903</v>
      </c>
      <c r="D3761" s="4" t="s">
        <v>84</v>
      </c>
      <c r="E3761" s="4" t="s">
        <v>1959</v>
      </c>
      <c r="F3761" s="4">
        <v>3.56</v>
      </c>
      <c r="G3761" s="4">
        <v>8</v>
      </c>
      <c r="H3761" s="4" t="s">
        <v>22</v>
      </c>
      <c r="I3761" s="15">
        <v>325000</v>
      </c>
      <c r="J3761" s="3"/>
      <c r="K3761" s="4"/>
      <c r="L3761" s="4"/>
      <c r="M3761" s="3"/>
      <c r="N3761" s="3"/>
      <c r="O3761" s="3">
        <v>372500</v>
      </c>
      <c r="P3761" s="3">
        <v>402400</v>
      </c>
      <c r="Q3761" s="4"/>
      <c r="R3761" s="4"/>
    </row>
    <row r="3762" spans="1:18" hidden="1">
      <c r="A3762" s="10" t="s">
        <v>5904</v>
      </c>
      <c r="B3762" s="10"/>
      <c r="C3762" s="4" t="s">
        <v>5905</v>
      </c>
      <c r="D3762" s="4" t="s">
        <v>84</v>
      </c>
      <c r="E3762" s="4" t="s">
        <v>1959</v>
      </c>
      <c r="F3762" s="4">
        <v>3.56</v>
      </c>
      <c r="G3762" s="4">
        <v>8</v>
      </c>
      <c r="H3762" s="4" t="s">
        <v>22</v>
      </c>
      <c r="I3762" s="15">
        <v>325000</v>
      </c>
      <c r="J3762" s="3"/>
      <c r="K3762" s="4"/>
      <c r="L3762" s="4"/>
      <c r="M3762" s="3"/>
      <c r="N3762" s="3"/>
      <c r="O3762" s="3">
        <v>372500</v>
      </c>
      <c r="P3762" s="3">
        <v>402400</v>
      </c>
      <c r="Q3762" s="4"/>
      <c r="R3762" s="4"/>
    </row>
    <row r="3763" spans="1:18" hidden="1">
      <c r="A3763" s="10" t="s">
        <v>5906</v>
      </c>
      <c r="B3763" s="10"/>
      <c r="C3763" s="4" t="s">
        <v>5907</v>
      </c>
      <c r="D3763" s="4" t="s">
        <v>84</v>
      </c>
      <c r="E3763" s="4" t="s">
        <v>1959</v>
      </c>
      <c r="F3763" s="4">
        <v>3.56</v>
      </c>
      <c r="G3763" s="4">
        <v>8</v>
      </c>
      <c r="H3763" s="4" t="s">
        <v>22</v>
      </c>
      <c r="I3763" s="15">
        <v>325000</v>
      </c>
      <c r="J3763" s="3"/>
      <c r="K3763" s="4"/>
      <c r="L3763" s="4"/>
      <c r="M3763" s="3"/>
      <c r="N3763" s="3"/>
      <c r="O3763" s="3">
        <v>372500</v>
      </c>
      <c r="P3763" s="3">
        <v>402400</v>
      </c>
      <c r="Q3763" s="4"/>
      <c r="R3763" s="4"/>
    </row>
    <row r="3764" spans="1:18" hidden="1">
      <c r="A3764" s="10" t="s">
        <v>5908</v>
      </c>
      <c r="B3764" s="10"/>
      <c r="C3764" s="4" t="s">
        <v>5909</v>
      </c>
      <c r="D3764" s="4" t="s">
        <v>84</v>
      </c>
      <c r="E3764" s="4" t="s">
        <v>1959</v>
      </c>
      <c r="F3764" s="4">
        <v>3.56</v>
      </c>
      <c r="G3764" s="4">
        <v>8</v>
      </c>
      <c r="H3764" s="4" t="s">
        <v>22</v>
      </c>
      <c r="I3764" s="15">
        <v>325000</v>
      </c>
      <c r="J3764" s="3"/>
      <c r="K3764" s="4"/>
      <c r="L3764" s="4"/>
      <c r="M3764" s="3"/>
      <c r="N3764" s="3"/>
      <c r="O3764" s="3">
        <v>372500</v>
      </c>
      <c r="P3764" s="3">
        <v>402400</v>
      </c>
      <c r="Q3764" s="4"/>
      <c r="R3764" s="4"/>
    </row>
    <row r="3765" spans="1:18" hidden="1">
      <c r="A3765" s="10" t="s">
        <v>5910</v>
      </c>
      <c r="B3765" s="10"/>
      <c r="C3765" s="4" t="s">
        <v>5911</v>
      </c>
      <c r="D3765" s="4" t="s">
        <v>84</v>
      </c>
      <c r="E3765" s="4" t="s">
        <v>1959</v>
      </c>
      <c r="F3765" s="4">
        <v>3.56</v>
      </c>
      <c r="G3765" s="4">
        <v>8</v>
      </c>
      <c r="H3765" s="4" t="s">
        <v>22</v>
      </c>
      <c r="I3765" s="15">
        <v>325000</v>
      </c>
      <c r="J3765" s="3"/>
      <c r="K3765" s="4"/>
      <c r="L3765" s="4"/>
      <c r="M3765" s="3"/>
      <c r="N3765" s="3"/>
      <c r="O3765" s="3">
        <v>372500</v>
      </c>
      <c r="P3765" s="3">
        <v>402400</v>
      </c>
      <c r="Q3765" s="4"/>
      <c r="R3765" s="4"/>
    </row>
    <row r="3766" spans="1:18" hidden="1">
      <c r="A3766" s="10" t="s">
        <v>5912</v>
      </c>
      <c r="B3766" s="10"/>
      <c r="C3766" s="4" t="s">
        <v>5913</v>
      </c>
      <c r="D3766" s="4" t="s">
        <v>84</v>
      </c>
      <c r="E3766" s="4" t="s">
        <v>1959</v>
      </c>
      <c r="F3766" s="4">
        <v>3.56</v>
      </c>
      <c r="G3766" s="4">
        <v>8</v>
      </c>
      <c r="H3766" s="4" t="s">
        <v>22</v>
      </c>
      <c r="I3766" s="15">
        <v>325000</v>
      </c>
      <c r="J3766" s="3"/>
      <c r="K3766" s="4"/>
      <c r="L3766" s="4"/>
      <c r="M3766" s="3"/>
      <c r="N3766" s="3"/>
      <c r="O3766" s="3">
        <v>372500</v>
      </c>
      <c r="P3766" s="3">
        <v>402400</v>
      </c>
      <c r="Q3766" s="4"/>
      <c r="R3766" s="4"/>
    </row>
    <row r="3767" spans="1:18" hidden="1">
      <c r="A3767" s="10" t="s">
        <v>5914</v>
      </c>
      <c r="B3767" s="10"/>
      <c r="C3767" s="4" t="s">
        <v>5915</v>
      </c>
      <c r="D3767" s="4" t="s">
        <v>84</v>
      </c>
      <c r="E3767" s="4" t="s">
        <v>1959</v>
      </c>
      <c r="F3767" s="4">
        <v>3.56</v>
      </c>
      <c r="G3767" s="4">
        <v>8</v>
      </c>
      <c r="H3767" s="4" t="s">
        <v>22</v>
      </c>
      <c r="I3767" s="15">
        <v>325000</v>
      </c>
      <c r="J3767" s="3"/>
      <c r="K3767" s="4"/>
      <c r="L3767" s="4"/>
      <c r="M3767" s="3"/>
      <c r="N3767" s="3"/>
      <c r="O3767" s="3">
        <v>372500</v>
      </c>
      <c r="P3767" s="3">
        <v>402400</v>
      </c>
      <c r="Q3767" s="4"/>
      <c r="R3767" s="4"/>
    </row>
    <row r="3768" spans="1:18" hidden="1">
      <c r="A3768" s="10" t="s">
        <v>5916</v>
      </c>
      <c r="B3768" s="10"/>
      <c r="C3768" s="4" t="s">
        <v>5917</v>
      </c>
      <c r="D3768" s="4" t="s">
        <v>84</v>
      </c>
      <c r="E3768" s="4" t="s">
        <v>1959</v>
      </c>
      <c r="F3768" s="4">
        <v>3.56</v>
      </c>
      <c r="G3768" s="4">
        <v>8</v>
      </c>
      <c r="H3768" s="4" t="s">
        <v>22</v>
      </c>
      <c r="I3768" s="15">
        <v>325000</v>
      </c>
      <c r="J3768" s="3"/>
      <c r="K3768" s="4"/>
      <c r="L3768" s="4"/>
      <c r="M3768" s="3"/>
      <c r="N3768" s="3"/>
      <c r="O3768" s="3">
        <v>372500</v>
      </c>
      <c r="P3768" s="3">
        <v>402400</v>
      </c>
      <c r="Q3768" s="4"/>
      <c r="R3768" s="4"/>
    </row>
    <row r="3769" spans="1:18" hidden="1">
      <c r="A3769" s="10" t="s">
        <v>5918</v>
      </c>
      <c r="B3769" s="10"/>
      <c r="C3769" s="4" t="s">
        <v>5919</v>
      </c>
      <c r="D3769" s="4" t="s">
        <v>75</v>
      </c>
      <c r="E3769" s="4" t="s">
        <v>1959</v>
      </c>
      <c r="F3769" s="4">
        <v>3.31</v>
      </c>
      <c r="G3769" s="4">
        <v>8</v>
      </c>
      <c r="H3769" s="4" t="s">
        <v>22</v>
      </c>
      <c r="I3769" s="15">
        <v>326800</v>
      </c>
      <c r="J3769" s="3"/>
      <c r="K3769" s="4"/>
      <c r="L3769" s="4"/>
      <c r="M3769" s="3"/>
      <c r="N3769" s="3"/>
      <c r="O3769" s="3"/>
      <c r="P3769" s="3"/>
      <c r="Q3769" s="4"/>
      <c r="R3769" s="4"/>
    </row>
    <row r="3770" spans="1:18" hidden="1">
      <c r="A3770" s="10" t="s">
        <v>5920</v>
      </c>
      <c r="B3770" s="10"/>
      <c r="C3770" s="4" t="s">
        <v>5921</v>
      </c>
      <c r="D3770" s="4" t="s">
        <v>75</v>
      </c>
      <c r="E3770" s="4" t="s">
        <v>1959</v>
      </c>
      <c r="F3770" s="4">
        <v>3.17</v>
      </c>
      <c r="G3770" s="4">
        <v>8</v>
      </c>
      <c r="H3770" s="4" t="s">
        <v>22</v>
      </c>
      <c r="I3770" s="15">
        <v>300300</v>
      </c>
      <c r="J3770" s="3"/>
      <c r="K3770" s="4"/>
      <c r="L3770" s="4"/>
      <c r="M3770" s="3"/>
      <c r="N3770" s="3"/>
      <c r="O3770" s="3"/>
      <c r="P3770" s="3"/>
      <c r="Q3770" s="4"/>
      <c r="R3770" s="4"/>
    </row>
    <row r="3771" spans="1:18" hidden="1">
      <c r="A3771" s="10" t="s">
        <v>5922</v>
      </c>
      <c r="B3771" s="10"/>
      <c r="C3771" s="4" t="s">
        <v>5923</v>
      </c>
      <c r="D3771" s="4" t="s">
        <v>75</v>
      </c>
      <c r="E3771" s="4" t="s">
        <v>1959</v>
      </c>
      <c r="F3771" s="4">
        <v>3.01</v>
      </c>
      <c r="G3771" s="4">
        <v>8</v>
      </c>
      <c r="H3771" s="4" t="s">
        <v>22</v>
      </c>
      <c r="I3771" s="15">
        <v>294400</v>
      </c>
      <c r="J3771" s="3"/>
      <c r="K3771" s="4"/>
      <c r="L3771" s="4"/>
      <c r="M3771" s="3"/>
      <c r="N3771" s="3"/>
      <c r="O3771" s="3"/>
      <c r="P3771" s="3"/>
      <c r="Q3771" s="4"/>
      <c r="R3771" s="4"/>
    </row>
    <row r="3772" spans="1:18" hidden="1">
      <c r="A3772" s="10" t="s">
        <v>5924</v>
      </c>
      <c r="B3772" s="10"/>
      <c r="C3772" s="4" t="s">
        <v>5925</v>
      </c>
      <c r="D3772" s="4" t="s">
        <v>75</v>
      </c>
      <c r="E3772" s="4" t="s">
        <v>1959</v>
      </c>
      <c r="F3772" s="4">
        <v>2.91</v>
      </c>
      <c r="G3772" s="4">
        <v>8</v>
      </c>
      <c r="H3772" s="4" t="s">
        <v>22</v>
      </c>
      <c r="I3772" s="15">
        <v>275200</v>
      </c>
      <c r="J3772" s="3"/>
      <c r="K3772" s="4"/>
      <c r="L3772" s="4"/>
      <c r="M3772" s="3"/>
      <c r="N3772" s="3"/>
      <c r="O3772" s="3"/>
      <c r="P3772" s="3"/>
      <c r="Q3772" s="4"/>
      <c r="R3772" s="4"/>
    </row>
    <row r="3773" spans="1:18" hidden="1">
      <c r="A3773" s="10" t="s">
        <v>5926</v>
      </c>
      <c r="B3773" s="10"/>
      <c r="C3773" s="4" t="s">
        <v>5927</v>
      </c>
      <c r="D3773" s="4" t="s">
        <v>84</v>
      </c>
      <c r="E3773" s="4" t="s">
        <v>1959</v>
      </c>
      <c r="F3773" s="4">
        <v>3.56</v>
      </c>
      <c r="G3773" s="4">
        <v>8</v>
      </c>
      <c r="H3773" s="4" t="s">
        <v>22</v>
      </c>
      <c r="I3773" s="15">
        <v>325000</v>
      </c>
      <c r="J3773" s="3"/>
      <c r="K3773" s="4"/>
      <c r="L3773" s="4"/>
      <c r="M3773" s="3"/>
      <c r="N3773" s="3"/>
      <c r="O3773" s="3">
        <v>372500</v>
      </c>
      <c r="P3773" s="3">
        <v>402400</v>
      </c>
      <c r="Q3773" s="4"/>
      <c r="R3773" s="4"/>
    </row>
    <row r="3774" spans="1:18" hidden="1">
      <c r="A3774" s="10" t="s">
        <v>5928</v>
      </c>
      <c r="B3774" s="10"/>
      <c r="C3774" s="4" t="s">
        <v>5903</v>
      </c>
      <c r="D3774" s="4" t="s">
        <v>84</v>
      </c>
      <c r="E3774" s="4" t="s">
        <v>4854</v>
      </c>
      <c r="F3774" s="4">
        <v>27.92</v>
      </c>
      <c r="G3774" s="4">
        <v>1</v>
      </c>
      <c r="H3774" s="4" t="s">
        <v>147</v>
      </c>
      <c r="I3774" s="15">
        <v>2298400</v>
      </c>
      <c r="J3774" s="3"/>
      <c r="K3774" s="4"/>
      <c r="L3774" s="4"/>
      <c r="M3774" s="3"/>
      <c r="N3774" s="3"/>
      <c r="O3774" s="3">
        <v>2634300</v>
      </c>
      <c r="P3774" s="3">
        <v>2852100</v>
      </c>
      <c r="Q3774" s="4"/>
      <c r="R3774" s="4"/>
    </row>
    <row r="3775" spans="1:18" hidden="1">
      <c r="A3775" s="10" t="s">
        <v>5929</v>
      </c>
      <c r="B3775" s="10"/>
      <c r="C3775" s="4" t="s">
        <v>5905</v>
      </c>
      <c r="D3775" s="4" t="s">
        <v>84</v>
      </c>
      <c r="E3775" s="4" t="s">
        <v>4854</v>
      </c>
      <c r="F3775" s="4">
        <v>27.92</v>
      </c>
      <c r="G3775" s="4">
        <v>1</v>
      </c>
      <c r="H3775" s="4" t="s">
        <v>147</v>
      </c>
      <c r="I3775" s="15">
        <v>2298400</v>
      </c>
      <c r="J3775" s="3"/>
      <c r="K3775" s="4"/>
      <c r="L3775" s="4"/>
      <c r="M3775" s="3"/>
      <c r="N3775" s="3"/>
      <c r="O3775" s="3">
        <v>2634300</v>
      </c>
      <c r="P3775" s="3">
        <v>2852100</v>
      </c>
      <c r="Q3775" s="4"/>
      <c r="R3775" s="4"/>
    </row>
    <row r="3776" spans="1:18" hidden="1">
      <c r="A3776" s="10" t="s">
        <v>5930</v>
      </c>
      <c r="B3776" s="10"/>
      <c r="C3776" s="4" t="s">
        <v>5907</v>
      </c>
      <c r="D3776" s="4" t="s">
        <v>84</v>
      </c>
      <c r="E3776" s="4" t="s">
        <v>4854</v>
      </c>
      <c r="F3776" s="4">
        <v>27.92</v>
      </c>
      <c r="G3776" s="4">
        <v>1</v>
      </c>
      <c r="H3776" s="4" t="s">
        <v>147</v>
      </c>
      <c r="I3776" s="15">
        <v>2298400</v>
      </c>
      <c r="J3776" s="3"/>
      <c r="K3776" s="4"/>
      <c r="L3776" s="4"/>
      <c r="M3776" s="3"/>
      <c r="N3776" s="3"/>
      <c r="O3776" s="3">
        <v>2634300</v>
      </c>
      <c r="P3776" s="3">
        <v>2852100</v>
      </c>
      <c r="Q3776" s="4"/>
      <c r="R3776" s="4"/>
    </row>
    <row r="3777" spans="1:18" hidden="1">
      <c r="A3777" s="10" t="s">
        <v>5931</v>
      </c>
      <c r="B3777" s="10"/>
      <c r="C3777" s="4" t="s">
        <v>5909</v>
      </c>
      <c r="D3777" s="4" t="s">
        <v>84</v>
      </c>
      <c r="E3777" s="4" t="s">
        <v>4854</v>
      </c>
      <c r="F3777" s="4">
        <v>27.92</v>
      </c>
      <c r="G3777" s="4">
        <v>1</v>
      </c>
      <c r="H3777" s="4" t="s">
        <v>147</v>
      </c>
      <c r="I3777" s="15">
        <v>2298400</v>
      </c>
      <c r="J3777" s="3"/>
      <c r="K3777" s="4"/>
      <c r="L3777" s="4"/>
      <c r="M3777" s="3"/>
      <c r="N3777" s="3"/>
      <c r="O3777" s="3">
        <v>2634300</v>
      </c>
      <c r="P3777" s="3">
        <v>2852100</v>
      </c>
      <c r="Q3777" s="4"/>
      <c r="R3777" s="4"/>
    </row>
    <row r="3778" spans="1:18" hidden="1">
      <c r="A3778" s="10" t="s">
        <v>5932</v>
      </c>
      <c r="B3778" s="10"/>
      <c r="C3778" s="4" t="s">
        <v>5911</v>
      </c>
      <c r="D3778" s="4" t="s">
        <v>84</v>
      </c>
      <c r="E3778" s="4" t="s">
        <v>4854</v>
      </c>
      <c r="F3778" s="4">
        <v>27.92</v>
      </c>
      <c r="G3778" s="4">
        <v>1</v>
      </c>
      <c r="H3778" s="4" t="s">
        <v>147</v>
      </c>
      <c r="I3778" s="15">
        <v>2298400</v>
      </c>
      <c r="J3778" s="3"/>
      <c r="K3778" s="4"/>
      <c r="L3778" s="4"/>
      <c r="M3778" s="3"/>
      <c r="N3778" s="3"/>
      <c r="O3778" s="3">
        <v>2634300</v>
      </c>
      <c r="P3778" s="3">
        <v>2852100</v>
      </c>
      <c r="Q3778" s="4"/>
      <c r="R3778" s="4"/>
    </row>
    <row r="3779" spans="1:18" hidden="1">
      <c r="A3779" s="10" t="s">
        <v>5933</v>
      </c>
      <c r="B3779" s="10"/>
      <c r="C3779" s="4" t="s">
        <v>5913</v>
      </c>
      <c r="D3779" s="4" t="s">
        <v>84</v>
      </c>
      <c r="E3779" s="4" t="s">
        <v>4854</v>
      </c>
      <c r="F3779" s="4">
        <v>27.92</v>
      </c>
      <c r="G3779" s="4">
        <v>1</v>
      </c>
      <c r="H3779" s="4" t="s">
        <v>147</v>
      </c>
      <c r="I3779" s="15">
        <v>2298400</v>
      </c>
      <c r="J3779" s="3"/>
      <c r="K3779" s="4"/>
      <c r="L3779" s="4"/>
      <c r="M3779" s="3"/>
      <c r="N3779" s="3"/>
      <c r="O3779" s="3">
        <v>2634300</v>
      </c>
      <c r="P3779" s="3">
        <v>2852100</v>
      </c>
      <c r="Q3779" s="4"/>
      <c r="R3779" s="4"/>
    </row>
    <row r="3780" spans="1:18" hidden="1">
      <c r="A3780" s="10" t="s">
        <v>5934</v>
      </c>
      <c r="B3780" s="10"/>
      <c r="C3780" s="4" t="s">
        <v>5915</v>
      </c>
      <c r="D3780" s="4" t="s">
        <v>84</v>
      </c>
      <c r="E3780" s="4" t="s">
        <v>4854</v>
      </c>
      <c r="F3780" s="4">
        <v>27.92</v>
      </c>
      <c r="G3780" s="4">
        <v>1</v>
      </c>
      <c r="H3780" s="4" t="s">
        <v>147</v>
      </c>
      <c r="I3780" s="15">
        <v>2298400</v>
      </c>
      <c r="J3780" s="3"/>
      <c r="K3780" s="4"/>
      <c r="L3780" s="4"/>
      <c r="M3780" s="3"/>
      <c r="N3780" s="3"/>
      <c r="O3780" s="3">
        <v>2634300</v>
      </c>
      <c r="P3780" s="3">
        <v>2852100</v>
      </c>
      <c r="Q3780" s="4"/>
      <c r="R3780" s="4"/>
    </row>
    <row r="3781" spans="1:18" hidden="1">
      <c r="A3781" s="10" t="s">
        <v>5935</v>
      </c>
      <c r="B3781" s="10"/>
      <c r="C3781" s="4" t="s">
        <v>5917</v>
      </c>
      <c r="D3781" s="4" t="s">
        <v>84</v>
      </c>
      <c r="E3781" s="4" t="s">
        <v>4854</v>
      </c>
      <c r="F3781" s="4">
        <v>27.92</v>
      </c>
      <c r="G3781" s="4">
        <v>1</v>
      </c>
      <c r="H3781" s="4" t="s">
        <v>147</v>
      </c>
      <c r="I3781" s="15">
        <v>2298400</v>
      </c>
      <c r="J3781" s="3"/>
      <c r="K3781" s="4"/>
      <c r="L3781" s="4"/>
      <c r="M3781" s="3"/>
      <c r="N3781" s="3"/>
      <c r="O3781" s="3">
        <v>2634300</v>
      </c>
      <c r="P3781" s="3">
        <v>2852100</v>
      </c>
      <c r="Q3781" s="4"/>
      <c r="R3781" s="4"/>
    </row>
    <row r="3782" spans="1:18" hidden="1">
      <c r="A3782" s="10" t="s">
        <v>5936</v>
      </c>
      <c r="B3782" s="10"/>
      <c r="C3782" s="4" t="s">
        <v>5919</v>
      </c>
      <c r="D3782" s="4" t="s">
        <v>75</v>
      </c>
      <c r="E3782" s="4" t="s">
        <v>4854</v>
      </c>
      <c r="F3782" s="4">
        <v>25.86</v>
      </c>
      <c r="G3782" s="4">
        <v>1</v>
      </c>
      <c r="H3782" s="4" t="s">
        <v>147</v>
      </c>
      <c r="I3782" s="15">
        <v>2305100</v>
      </c>
      <c r="J3782" s="3"/>
      <c r="K3782" s="4"/>
      <c r="L3782" s="4"/>
      <c r="M3782" s="3"/>
      <c r="N3782" s="3"/>
      <c r="O3782" s="3"/>
      <c r="P3782" s="3"/>
      <c r="Q3782" s="4"/>
      <c r="R3782" s="4"/>
    </row>
    <row r="3783" spans="1:18" hidden="1">
      <c r="A3783" s="10" t="s">
        <v>5937</v>
      </c>
      <c r="B3783" s="10"/>
      <c r="C3783" s="4" t="s">
        <v>5921</v>
      </c>
      <c r="D3783" s="4" t="s">
        <v>75</v>
      </c>
      <c r="E3783" s="4" t="s">
        <v>4854</v>
      </c>
      <c r="F3783" s="4">
        <v>24.78</v>
      </c>
      <c r="G3783" s="4">
        <v>1</v>
      </c>
      <c r="H3783" s="4" t="s">
        <v>147</v>
      </c>
      <c r="I3783" s="15">
        <v>2096900</v>
      </c>
      <c r="J3783" s="3"/>
      <c r="K3783" s="4"/>
      <c r="L3783" s="4"/>
      <c r="M3783" s="3"/>
      <c r="N3783" s="3"/>
      <c r="O3783" s="3"/>
      <c r="P3783" s="3"/>
      <c r="Q3783" s="4"/>
      <c r="R3783" s="4"/>
    </row>
    <row r="3784" spans="1:18" hidden="1">
      <c r="A3784" s="10" t="s">
        <v>5938</v>
      </c>
      <c r="B3784" s="10"/>
      <c r="C3784" s="4" t="s">
        <v>5923</v>
      </c>
      <c r="D3784" s="4" t="s">
        <v>75</v>
      </c>
      <c r="E3784" s="4" t="s">
        <v>4854</v>
      </c>
      <c r="F3784" s="4">
        <v>23.51</v>
      </c>
      <c r="G3784" s="4">
        <v>1</v>
      </c>
      <c r="H3784" s="4" t="s">
        <v>147</v>
      </c>
      <c r="I3784" s="15">
        <v>1918300</v>
      </c>
      <c r="J3784" s="3"/>
      <c r="K3784" s="4"/>
      <c r="L3784" s="4"/>
      <c r="M3784" s="3"/>
      <c r="N3784" s="3"/>
      <c r="O3784" s="3"/>
      <c r="P3784" s="3"/>
      <c r="Q3784" s="4"/>
      <c r="R3784" s="4"/>
    </row>
    <row r="3785" spans="1:18" hidden="1">
      <c r="A3785" s="10" t="s">
        <v>5939</v>
      </c>
      <c r="B3785" s="10"/>
      <c r="C3785" s="4" t="s">
        <v>5925</v>
      </c>
      <c r="D3785" s="4" t="s">
        <v>75</v>
      </c>
      <c r="E3785" s="4" t="s">
        <v>4854</v>
      </c>
      <c r="F3785" s="4">
        <v>22.67</v>
      </c>
      <c r="G3785" s="4">
        <v>1</v>
      </c>
      <c r="H3785" s="4" t="s">
        <v>147</v>
      </c>
      <c r="I3785" s="15">
        <v>1830400</v>
      </c>
      <c r="J3785" s="3"/>
      <c r="K3785" s="4"/>
      <c r="L3785" s="4"/>
      <c r="M3785" s="3"/>
      <c r="N3785" s="3"/>
      <c r="O3785" s="3"/>
      <c r="P3785" s="3"/>
      <c r="Q3785" s="4"/>
      <c r="R3785" s="4"/>
    </row>
    <row r="3786" spans="1:18" hidden="1">
      <c r="A3786" s="10" t="s">
        <v>5940</v>
      </c>
      <c r="B3786" s="10"/>
      <c r="C3786" s="4" t="s">
        <v>5927</v>
      </c>
      <c r="D3786" s="4" t="s">
        <v>84</v>
      </c>
      <c r="E3786" s="4" t="s">
        <v>4854</v>
      </c>
      <c r="F3786" s="4">
        <v>27.92</v>
      </c>
      <c r="G3786" s="4">
        <v>1</v>
      </c>
      <c r="H3786" s="4" t="s">
        <v>147</v>
      </c>
      <c r="I3786" s="15">
        <v>2298400</v>
      </c>
      <c r="J3786" s="3"/>
      <c r="K3786" s="4"/>
      <c r="L3786" s="4"/>
      <c r="M3786" s="3"/>
      <c r="N3786" s="3"/>
      <c r="O3786" s="3">
        <v>2634300</v>
      </c>
      <c r="P3786" s="3">
        <v>2852100</v>
      </c>
      <c r="Q3786" s="4"/>
      <c r="R3786" s="4"/>
    </row>
    <row r="3787" spans="1:18" hidden="1">
      <c r="A3787" s="10" t="s">
        <v>5941</v>
      </c>
      <c r="B3787" s="10"/>
      <c r="C3787" s="4" t="s">
        <v>5942</v>
      </c>
      <c r="D3787" s="4" t="s">
        <v>75</v>
      </c>
      <c r="E3787" s="4" t="s">
        <v>770</v>
      </c>
      <c r="F3787" s="4">
        <v>1.42</v>
      </c>
      <c r="G3787" s="4">
        <v>12</v>
      </c>
      <c r="H3787" s="4" t="s">
        <v>22</v>
      </c>
      <c r="I3787" s="15">
        <v>138800</v>
      </c>
      <c r="J3787" s="3"/>
      <c r="K3787" s="4"/>
      <c r="L3787" s="4"/>
      <c r="M3787" s="3"/>
      <c r="N3787" s="3"/>
      <c r="O3787" s="3"/>
      <c r="P3787" s="3"/>
      <c r="Q3787" s="4"/>
      <c r="R3787" s="4"/>
    </row>
    <row r="3788" spans="1:18" hidden="1">
      <c r="A3788" s="10" t="s">
        <v>5943</v>
      </c>
      <c r="B3788" s="10"/>
      <c r="C3788" s="4" t="s">
        <v>5944</v>
      </c>
      <c r="D3788" s="4" t="s">
        <v>75</v>
      </c>
      <c r="E3788" s="4" t="s">
        <v>770</v>
      </c>
      <c r="F3788" s="4">
        <v>1.36</v>
      </c>
      <c r="G3788" s="4">
        <v>12</v>
      </c>
      <c r="H3788" s="4" t="s">
        <v>22</v>
      </c>
      <c r="I3788" s="15">
        <v>134000</v>
      </c>
      <c r="J3788" s="3"/>
      <c r="K3788" s="4"/>
      <c r="L3788" s="4"/>
      <c r="M3788" s="3"/>
      <c r="N3788" s="3"/>
      <c r="O3788" s="3"/>
      <c r="P3788" s="3"/>
      <c r="Q3788" s="4"/>
      <c r="R3788" s="4"/>
    </row>
    <row r="3789" spans="1:18" hidden="1">
      <c r="A3789" s="10" t="s">
        <v>5945</v>
      </c>
      <c r="B3789" s="10"/>
      <c r="C3789" s="4" t="s">
        <v>5946</v>
      </c>
      <c r="D3789" s="4" t="s">
        <v>75</v>
      </c>
      <c r="E3789" s="4" t="s">
        <v>770</v>
      </c>
      <c r="F3789" s="4">
        <v>1.33</v>
      </c>
      <c r="G3789" s="4">
        <v>12</v>
      </c>
      <c r="H3789" s="4" t="s">
        <v>22</v>
      </c>
      <c r="I3789" s="15">
        <v>128600</v>
      </c>
      <c r="J3789" s="3"/>
      <c r="K3789" s="4"/>
      <c r="L3789" s="4"/>
      <c r="M3789" s="3"/>
      <c r="N3789" s="3"/>
      <c r="O3789" s="3"/>
      <c r="P3789" s="3"/>
      <c r="Q3789" s="4"/>
      <c r="R3789" s="4"/>
    </row>
    <row r="3790" spans="1:18" hidden="1">
      <c r="A3790" s="10" t="s">
        <v>5947</v>
      </c>
      <c r="B3790" s="10"/>
      <c r="C3790" s="4" t="s">
        <v>5948</v>
      </c>
      <c r="D3790" s="4" t="s">
        <v>75</v>
      </c>
      <c r="E3790" s="4" t="s">
        <v>770</v>
      </c>
      <c r="F3790" s="4">
        <v>1.35</v>
      </c>
      <c r="G3790" s="4">
        <v>12</v>
      </c>
      <c r="H3790" s="4" t="s">
        <v>22</v>
      </c>
      <c r="I3790" s="15">
        <v>148400</v>
      </c>
      <c r="J3790" s="3"/>
      <c r="K3790" s="4"/>
      <c r="L3790" s="4"/>
      <c r="M3790" s="3"/>
      <c r="N3790" s="3"/>
      <c r="O3790" s="3"/>
      <c r="P3790" s="3"/>
      <c r="Q3790" s="4"/>
      <c r="R3790" s="4"/>
    </row>
    <row r="3791" spans="1:18" hidden="1">
      <c r="A3791" s="10" t="s">
        <v>5949</v>
      </c>
      <c r="B3791" s="10"/>
      <c r="C3791" s="4" t="s">
        <v>5950</v>
      </c>
      <c r="D3791" s="4" t="s">
        <v>84</v>
      </c>
      <c r="E3791" s="4" t="s">
        <v>770</v>
      </c>
      <c r="F3791" s="4">
        <v>1.44</v>
      </c>
      <c r="G3791" s="4">
        <v>12</v>
      </c>
      <c r="H3791" s="4" t="s">
        <v>22</v>
      </c>
      <c r="I3791" s="15">
        <v>143900</v>
      </c>
      <c r="J3791" s="3"/>
      <c r="K3791" s="4"/>
      <c r="L3791" s="4"/>
      <c r="M3791" s="3"/>
      <c r="N3791" s="3"/>
      <c r="O3791" s="3">
        <v>169600</v>
      </c>
      <c r="P3791" s="3">
        <v>182700</v>
      </c>
      <c r="Q3791" s="4"/>
      <c r="R3791" s="4"/>
    </row>
    <row r="3792" spans="1:18" hidden="1">
      <c r="A3792" s="10" t="s">
        <v>5951</v>
      </c>
      <c r="B3792" s="10"/>
      <c r="C3792" s="4" t="s">
        <v>5952</v>
      </c>
      <c r="D3792" s="4" t="s">
        <v>84</v>
      </c>
      <c r="E3792" s="4" t="s">
        <v>1959</v>
      </c>
      <c r="F3792" s="4">
        <v>3.55</v>
      </c>
      <c r="G3792" s="4">
        <v>8</v>
      </c>
      <c r="H3792" s="4" t="s">
        <v>22</v>
      </c>
      <c r="I3792" s="15">
        <v>272500</v>
      </c>
      <c r="J3792" s="3"/>
      <c r="K3792" s="4"/>
      <c r="L3792" s="4"/>
      <c r="M3792" s="3"/>
      <c r="N3792" s="3"/>
      <c r="O3792" s="3">
        <v>321100</v>
      </c>
      <c r="P3792" s="3">
        <v>348300</v>
      </c>
      <c r="Q3792" s="4"/>
      <c r="R3792" s="4"/>
    </row>
    <row r="3793" spans="1:18" hidden="1">
      <c r="A3793" s="10" t="s">
        <v>5953</v>
      </c>
      <c r="B3793" s="10"/>
      <c r="C3793" s="4" t="s">
        <v>5954</v>
      </c>
      <c r="D3793" s="4" t="s">
        <v>84</v>
      </c>
      <c r="E3793" s="4" t="s">
        <v>1959</v>
      </c>
      <c r="F3793" s="4">
        <v>3.55</v>
      </c>
      <c r="G3793" s="4">
        <v>8</v>
      </c>
      <c r="H3793" s="4" t="s">
        <v>22</v>
      </c>
      <c r="I3793" s="15">
        <v>272500</v>
      </c>
      <c r="J3793" s="3"/>
      <c r="K3793" s="4"/>
      <c r="L3793" s="4"/>
      <c r="M3793" s="3"/>
      <c r="N3793" s="3"/>
      <c r="O3793" s="3">
        <v>321100</v>
      </c>
      <c r="P3793" s="3">
        <v>348300</v>
      </c>
      <c r="Q3793" s="4"/>
      <c r="R3793" s="4"/>
    </row>
    <row r="3794" spans="1:18" hidden="1">
      <c r="A3794" s="10" t="s">
        <v>5955</v>
      </c>
      <c r="B3794" s="10"/>
      <c r="C3794" s="4" t="s">
        <v>5956</v>
      </c>
      <c r="D3794" s="4" t="s">
        <v>84</v>
      </c>
      <c r="E3794" s="4" t="s">
        <v>1959</v>
      </c>
      <c r="F3794" s="4">
        <v>3.55</v>
      </c>
      <c r="G3794" s="4">
        <v>8</v>
      </c>
      <c r="H3794" s="4" t="s">
        <v>22</v>
      </c>
      <c r="I3794" s="15">
        <v>272500</v>
      </c>
      <c r="J3794" s="3"/>
      <c r="K3794" s="4"/>
      <c r="L3794" s="4"/>
      <c r="M3794" s="3"/>
      <c r="N3794" s="3"/>
      <c r="O3794" s="3">
        <v>321100</v>
      </c>
      <c r="P3794" s="3">
        <v>348300</v>
      </c>
      <c r="Q3794" s="4"/>
      <c r="R3794" s="4"/>
    </row>
    <row r="3795" spans="1:18" hidden="1">
      <c r="A3795" s="10" t="s">
        <v>5957</v>
      </c>
      <c r="B3795" s="10"/>
      <c r="C3795" s="4" t="s">
        <v>5958</v>
      </c>
      <c r="D3795" s="4" t="s">
        <v>84</v>
      </c>
      <c r="E3795" s="4" t="s">
        <v>1959</v>
      </c>
      <c r="F3795" s="4">
        <v>3.55</v>
      </c>
      <c r="G3795" s="4">
        <v>8</v>
      </c>
      <c r="H3795" s="4" t="s">
        <v>22</v>
      </c>
      <c r="I3795" s="15">
        <v>272500</v>
      </c>
      <c r="J3795" s="3"/>
      <c r="K3795" s="4"/>
      <c r="L3795" s="4"/>
      <c r="M3795" s="3"/>
      <c r="N3795" s="3"/>
      <c r="O3795" s="3">
        <v>321100</v>
      </c>
      <c r="P3795" s="3">
        <v>348300</v>
      </c>
      <c r="Q3795" s="4"/>
      <c r="R3795" s="4"/>
    </row>
    <row r="3796" spans="1:18" hidden="1">
      <c r="A3796" s="10" t="s">
        <v>5959</v>
      </c>
      <c r="B3796" s="10"/>
      <c r="C3796" s="4" t="s">
        <v>5960</v>
      </c>
      <c r="D3796" s="4" t="s">
        <v>84</v>
      </c>
      <c r="E3796" s="4" t="s">
        <v>1959</v>
      </c>
      <c r="F3796" s="4">
        <v>3.55</v>
      </c>
      <c r="G3796" s="4">
        <v>8</v>
      </c>
      <c r="H3796" s="4" t="s">
        <v>22</v>
      </c>
      <c r="I3796" s="15">
        <v>272500</v>
      </c>
      <c r="J3796" s="3"/>
      <c r="K3796" s="4"/>
      <c r="L3796" s="4"/>
      <c r="M3796" s="3"/>
      <c r="N3796" s="3"/>
      <c r="O3796" s="3">
        <v>321100</v>
      </c>
      <c r="P3796" s="3">
        <v>348300</v>
      </c>
      <c r="Q3796" s="4"/>
      <c r="R3796" s="4"/>
    </row>
    <row r="3797" spans="1:18" hidden="1">
      <c r="A3797" s="10" t="s">
        <v>5961</v>
      </c>
      <c r="B3797" s="10"/>
      <c r="C3797" s="4" t="s">
        <v>5962</v>
      </c>
      <c r="D3797" s="4" t="s">
        <v>84</v>
      </c>
      <c r="E3797" s="4" t="s">
        <v>1959</v>
      </c>
      <c r="F3797" s="4">
        <v>3.55</v>
      </c>
      <c r="G3797" s="4">
        <v>8</v>
      </c>
      <c r="H3797" s="4" t="s">
        <v>22</v>
      </c>
      <c r="I3797" s="15">
        <v>272500</v>
      </c>
      <c r="J3797" s="3"/>
      <c r="K3797" s="4"/>
      <c r="L3797" s="4"/>
      <c r="M3797" s="3"/>
      <c r="N3797" s="3"/>
      <c r="O3797" s="3">
        <v>321100</v>
      </c>
      <c r="P3797" s="3">
        <v>348300</v>
      </c>
      <c r="Q3797" s="4"/>
      <c r="R3797" s="4"/>
    </row>
    <row r="3798" spans="1:18" hidden="1">
      <c r="A3798" s="10" t="s">
        <v>5963</v>
      </c>
      <c r="B3798" s="10"/>
      <c r="C3798" s="4" t="s">
        <v>5964</v>
      </c>
      <c r="D3798" s="4" t="s">
        <v>84</v>
      </c>
      <c r="E3798" s="4" t="s">
        <v>1959</v>
      </c>
      <c r="F3798" s="4">
        <v>3.55</v>
      </c>
      <c r="G3798" s="4">
        <v>8</v>
      </c>
      <c r="H3798" s="4" t="s">
        <v>22</v>
      </c>
      <c r="I3798" s="15">
        <v>272500</v>
      </c>
      <c r="J3798" s="3"/>
      <c r="K3798" s="4"/>
      <c r="L3798" s="4"/>
      <c r="M3798" s="3"/>
      <c r="N3798" s="3"/>
      <c r="O3798" s="3">
        <v>321100</v>
      </c>
      <c r="P3798" s="3">
        <v>348300</v>
      </c>
      <c r="Q3798" s="4"/>
      <c r="R3798" s="4"/>
    </row>
    <row r="3799" spans="1:18" hidden="1">
      <c r="A3799" s="10" t="s">
        <v>5965</v>
      </c>
      <c r="B3799" s="10"/>
      <c r="C3799" s="4" t="s">
        <v>5966</v>
      </c>
      <c r="D3799" s="4" t="s">
        <v>84</v>
      </c>
      <c r="E3799" s="4" t="s">
        <v>1959</v>
      </c>
      <c r="F3799" s="4">
        <v>3.55</v>
      </c>
      <c r="G3799" s="4">
        <v>8</v>
      </c>
      <c r="H3799" s="4" t="s">
        <v>22</v>
      </c>
      <c r="I3799" s="15">
        <v>272500</v>
      </c>
      <c r="J3799" s="3"/>
      <c r="K3799" s="4"/>
      <c r="L3799" s="4"/>
      <c r="M3799" s="3"/>
      <c r="N3799" s="3"/>
      <c r="O3799" s="3">
        <v>321100</v>
      </c>
      <c r="P3799" s="3">
        <v>348300</v>
      </c>
      <c r="Q3799" s="4"/>
      <c r="R3799" s="4"/>
    </row>
    <row r="3800" spans="1:18" hidden="1">
      <c r="A3800" s="10" t="s">
        <v>5967</v>
      </c>
      <c r="B3800" s="10"/>
      <c r="C3800" s="4" t="s">
        <v>5942</v>
      </c>
      <c r="D3800" s="4" t="s">
        <v>75</v>
      </c>
      <c r="E3800" s="4" t="s">
        <v>1959</v>
      </c>
      <c r="F3800" s="4">
        <v>3.43</v>
      </c>
      <c r="G3800" s="4">
        <v>8</v>
      </c>
      <c r="H3800" s="4" t="s">
        <v>22</v>
      </c>
      <c r="I3800" s="15">
        <v>269700</v>
      </c>
      <c r="J3800" s="3"/>
      <c r="K3800" s="4"/>
      <c r="L3800" s="4"/>
      <c r="M3800" s="3"/>
      <c r="N3800" s="3"/>
      <c r="O3800" s="3"/>
      <c r="P3800" s="3"/>
      <c r="Q3800" s="4"/>
      <c r="R3800" s="4"/>
    </row>
    <row r="3801" spans="1:18" hidden="1">
      <c r="A3801" s="10" t="s">
        <v>5968</v>
      </c>
      <c r="B3801" s="10"/>
      <c r="C3801" s="4" t="s">
        <v>5944</v>
      </c>
      <c r="D3801" s="4" t="s">
        <v>75</v>
      </c>
      <c r="E3801" s="4" t="s">
        <v>1959</v>
      </c>
      <c r="F3801" s="4">
        <v>3.22</v>
      </c>
      <c r="G3801" s="4">
        <v>8</v>
      </c>
      <c r="H3801" s="4" t="s">
        <v>22</v>
      </c>
      <c r="I3801" s="15">
        <v>259800</v>
      </c>
      <c r="J3801" s="3"/>
      <c r="K3801" s="4"/>
      <c r="L3801" s="4"/>
      <c r="M3801" s="3"/>
      <c r="N3801" s="3"/>
      <c r="O3801" s="3"/>
      <c r="P3801" s="3"/>
      <c r="Q3801" s="4"/>
      <c r="R3801" s="4"/>
    </row>
    <row r="3802" spans="1:18" hidden="1">
      <c r="A3802" s="10" t="s">
        <v>5969</v>
      </c>
      <c r="B3802" s="10"/>
      <c r="C3802" s="4" t="s">
        <v>5946</v>
      </c>
      <c r="D3802" s="4" t="s">
        <v>75</v>
      </c>
      <c r="E3802" s="4" t="s">
        <v>1959</v>
      </c>
      <c r="F3802" s="4">
        <v>2.97</v>
      </c>
      <c r="G3802" s="4">
        <v>8</v>
      </c>
      <c r="H3802" s="4" t="s">
        <v>22</v>
      </c>
      <c r="I3802" s="15">
        <v>249300</v>
      </c>
      <c r="J3802" s="3"/>
      <c r="K3802" s="4"/>
      <c r="L3802" s="4"/>
      <c r="M3802" s="3"/>
      <c r="N3802" s="3"/>
      <c r="O3802" s="3"/>
      <c r="P3802" s="3"/>
      <c r="Q3802" s="4"/>
      <c r="R3802" s="4"/>
    </row>
    <row r="3803" spans="1:18" hidden="1">
      <c r="A3803" s="10" t="s">
        <v>5970</v>
      </c>
      <c r="B3803" s="10"/>
      <c r="C3803" s="4" t="s">
        <v>5948</v>
      </c>
      <c r="D3803" s="4" t="s">
        <v>75</v>
      </c>
      <c r="E3803" s="4" t="s">
        <v>1959</v>
      </c>
      <c r="F3803" s="4">
        <v>3.01</v>
      </c>
      <c r="G3803" s="4">
        <v>8</v>
      </c>
      <c r="H3803" s="4" t="s">
        <v>22</v>
      </c>
      <c r="I3803" s="15">
        <v>288300</v>
      </c>
      <c r="J3803" s="3"/>
      <c r="K3803" s="4"/>
      <c r="L3803" s="4"/>
      <c r="M3803" s="3"/>
      <c r="N3803" s="3"/>
      <c r="O3803" s="3"/>
      <c r="P3803" s="3"/>
      <c r="Q3803" s="4"/>
      <c r="R3803" s="4"/>
    </row>
    <row r="3804" spans="1:18" hidden="1">
      <c r="A3804" s="10" t="s">
        <v>5971</v>
      </c>
      <c r="B3804" s="10"/>
      <c r="C3804" s="4" t="s">
        <v>5950</v>
      </c>
      <c r="D3804" s="4" t="s">
        <v>84</v>
      </c>
      <c r="E3804" s="4" t="s">
        <v>1959</v>
      </c>
      <c r="F3804" s="4">
        <v>3.55</v>
      </c>
      <c r="G3804" s="4">
        <v>8</v>
      </c>
      <c r="H3804" s="4" t="s">
        <v>22</v>
      </c>
      <c r="I3804" s="15">
        <v>272500</v>
      </c>
      <c r="J3804" s="3"/>
      <c r="K3804" s="4"/>
      <c r="L3804" s="4"/>
      <c r="M3804" s="3"/>
      <c r="N3804" s="3"/>
      <c r="O3804" s="3">
        <v>321100</v>
      </c>
      <c r="P3804" s="3">
        <v>348300</v>
      </c>
      <c r="Q3804" s="4"/>
      <c r="R3804" s="4"/>
    </row>
    <row r="3805" spans="1:18" hidden="1">
      <c r="A3805" s="10" t="s">
        <v>5972</v>
      </c>
      <c r="B3805" s="10"/>
      <c r="C3805" s="4" t="s">
        <v>5952</v>
      </c>
      <c r="D3805" s="4" t="s">
        <v>84</v>
      </c>
      <c r="E3805" s="4" t="s">
        <v>4854</v>
      </c>
      <c r="F3805" s="4">
        <v>27.81</v>
      </c>
      <c r="G3805" s="4">
        <v>1</v>
      </c>
      <c r="H3805" s="4" t="s">
        <v>147</v>
      </c>
      <c r="I3805" s="15">
        <v>1967800</v>
      </c>
      <c r="J3805" s="3"/>
      <c r="K3805" s="4"/>
      <c r="L3805" s="4"/>
      <c r="M3805" s="3"/>
      <c r="N3805" s="3"/>
      <c r="O3805" s="3">
        <v>2318700</v>
      </c>
      <c r="P3805" s="3">
        <v>2518500</v>
      </c>
      <c r="Q3805" s="4"/>
      <c r="R3805" s="4"/>
    </row>
    <row r="3806" spans="1:18" hidden="1">
      <c r="A3806" s="10" t="s">
        <v>5973</v>
      </c>
      <c r="B3806" s="10"/>
      <c r="C3806" s="4" t="s">
        <v>5954</v>
      </c>
      <c r="D3806" s="4" t="s">
        <v>84</v>
      </c>
      <c r="E3806" s="4" t="s">
        <v>4854</v>
      </c>
      <c r="F3806" s="4">
        <v>27.81</v>
      </c>
      <c r="G3806" s="4">
        <v>1</v>
      </c>
      <c r="H3806" s="4" t="s">
        <v>147</v>
      </c>
      <c r="I3806" s="15">
        <v>1967800</v>
      </c>
      <c r="J3806" s="3"/>
      <c r="K3806" s="4"/>
      <c r="L3806" s="4"/>
      <c r="M3806" s="3"/>
      <c r="N3806" s="3"/>
      <c r="O3806" s="3">
        <v>2318700</v>
      </c>
      <c r="P3806" s="3">
        <v>2518500</v>
      </c>
      <c r="Q3806" s="4"/>
      <c r="R3806" s="4"/>
    </row>
    <row r="3807" spans="1:18" hidden="1">
      <c r="A3807" s="10" t="s">
        <v>5974</v>
      </c>
      <c r="B3807" s="10"/>
      <c r="C3807" s="4" t="s">
        <v>5956</v>
      </c>
      <c r="D3807" s="4" t="s">
        <v>84</v>
      </c>
      <c r="E3807" s="4" t="s">
        <v>4854</v>
      </c>
      <c r="F3807" s="4">
        <v>27.81</v>
      </c>
      <c r="G3807" s="4">
        <v>1</v>
      </c>
      <c r="H3807" s="4" t="s">
        <v>147</v>
      </c>
      <c r="I3807" s="15">
        <v>1967800</v>
      </c>
      <c r="J3807" s="3"/>
      <c r="K3807" s="4"/>
      <c r="L3807" s="4"/>
      <c r="M3807" s="3"/>
      <c r="N3807" s="3"/>
      <c r="O3807" s="3">
        <v>2318700</v>
      </c>
      <c r="P3807" s="3">
        <v>2518500</v>
      </c>
      <c r="Q3807" s="4"/>
      <c r="R3807" s="4"/>
    </row>
    <row r="3808" spans="1:18" hidden="1">
      <c r="A3808" s="10" t="s">
        <v>5975</v>
      </c>
      <c r="B3808" s="10"/>
      <c r="C3808" s="4" t="s">
        <v>5958</v>
      </c>
      <c r="D3808" s="4" t="s">
        <v>84</v>
      </c>
      <c r="E3808" s="4" t="s">
        <v>4854</v>
      </c>
      <c r="F3808" s="4">
        <v>27.81</v>
      </c>
      <c r="G3808" s="4">
        <v>1</v>
      </c>
      <c r="H3808" s="4" t="s">
        <v>147</v>
      </c>
      <c r="I3808" s="15">
        <v>1967800</v>
      </c>
      <c r="J3808" s="3"/>
      <c r="K3808" s="4"/>
      <c r="L3808" s="4"/>
      <c r="M3808" s="3"/>
      <c r="N3808" s="3"/>
      <c r="O3808" s="3">
        <v>2318700</v>
      </c>
      <c r="P3808" s="3">
        <v>2518500</v>
      </c>
      <c r="Q3808" s="4"/>
      <c r="R3808" s="4"/>
    </row>
    <row r="3809" spans="1:18" hidden="1">
      <c r="A3809" s="10" t="s">
        <v>5976</v>
      </c>
      <c r="B3809" s="10"/>
      <c r="C3809" s="4" t="s">
        <v>5960</v>
      </c>
      <c r="D3809" s="4" t="s">
        <v>84</v>
      </c>
      <c r="E3809" s="4" t="s">
        <v>4854</v>
      </c>
      <c r="F3809" s="4">
        <v>27.81</v>
      </c>
      <c r="G3809" s="4">
        <v>1</v>
      </c>
      <c r="H3809" s="4" t="s">
        <v>147</v>
      </c>
      <c r="I3809" s="15">
        <v>1967800</v>
      </c>
      <c r="J3809" s="3"/>
      <c r="K3809" s="4"/>
      <c r="L3809" s="4"/>
      <c r="M3809" s="3"/>
      <c r="N3809" s="3"/>
      <c r="O3809" s="3">
        <v>2318700</v>
      </c>
      <c r="P3809" s="3">
        <v>2518500</v>
      </c>
      <c r="Q3809" s="4"/>
      <c r="R3809" s="4"/>
    </row>
    <row r="3810" spans="1:18" hidden="1">
      <c r="A3810" s="10" t="s">
        <v>5977</v>
      </c>
      <c r="B3810" s="10"/>
      <c r="C3810" s="4" t="s">
        <v>5962</v>
      </c>
      <c r="D3810" s="4" t="s">
        <v>84</v>
      </c>
      <c r="E3810" s="4" t="s">
        <v>4854</v>
      </c>
      <c r="F3810" s="4">
        <v>27.81</v>
      </c>
      <c r="G3810" s="4">
        <v>1</v>
      </c>
      <c r="H3810" s="4" t="s">
        <v>147</v>
      </c>
      <c r="I3810" s="15">
        <v>1967800</v>
      </c>
      <c r="J3810" s="3"/>
      <c r="K3810" s="4"/>
      <c r="L3810" s="4"/>
      <c r="M3810" s="3"/>
      <c r="N3810" s="3"/>
      <c r="O3810" s="3">
        <v>2318700</v>
      </c>
      <c r="P3810" s="3">
        <v>2518500</v>
      </c>
      <c r="Q3810" s="4"/>
      <c r="R3810" s="4"/>
    </row>
    <row r="3811" spans="1:18" hidden="1">
      <c r="A3811" s="10" t="s">
        <v>5978</v>
      </c>
      <c r="B3811" s="10"/>
      <c r="C3811" s="4" t="s">
        <v>5964</v>
      </c>
      <c r="D3811" s="4" t="s">
        <v>84</v>
      </c>
      <c r="E3811" s="4" t="s">
        <v>4854</v>
      </c>
      <c r="F3811" s="4">
        <v>27.81</v>
      </c>
      <c r="G3811" s="4">
        <v>1</v>
      </c>
      <c r="H3811" s="4" t="s">
        <v>147</v>
      </c>
      <c r="I3811" s="15">
        <v>1967800</v>
      </c>
      <c r="J3811" s="3"/>
      <c r="K3811" s="4"/>
      <c r="L3811" s="4"/>
      <c r="M3811" s="3"/>
      <c r="N3811" s="3"/>
      <c r="O3811" s="3">
        <v>2318700</v>
      </c>
      <c r="P3811" s="3">
        <v>2518500</v>
      </c>
      <c r="Q3811" s="4"/>
      <c r="R3811" s="4"/>
    </row>
    <row r="3812" spans="1:18" hidden="1">
      <c r="A3812" s="10" t="s">
        <v>5979</v>
      </c>
      <c r="B3812" s="10"/>
      <c r="C3812" s="4" t="s">
        <v>5966</v>
      </c>
      <c r="D3812" s="4" t="s">
        <v>84</v>
      </c>
      <c r="E3812" s="4" t="s">
        <v>4854</v>
      </c>
      <c r="F3812" s="4">
        <v>27.81</v>
      </c>
      <c r="G3812" s="4">
        <v>1</v>
      </c>
      <c r="H3812" s="4" t="s">
        <v>147</v>
      </c>
      <c r="I3812" s="15">
        <v>1967800</v>
      </c>
      <c r="J3812" s="3"/>
      <c r="K3812" s="4"/>
      <c r="L3812" s="4"/>
      <c r="M3812" s="3"/>
      <c r="N3812" s="3"/>
      <c r="O3812" s="3">
        <v>2318700</v>
      </c>
      <c r="P3812" s="3">
        <v>2518500</v>
      </c>
      <c r="Q3812" s="4"/>
      <c r="R3812" s="4"/>
    </row>
    <row r="3813" spans="1:18" hidden="1">
      <c r="A3813" s="10" t="s">
        <v>5980</v>
      </c>
      <c r="B3813" s="10"/>
      <c r="C3813" s="4" t="s">
        <v>5942</v>
      </c>
      <c r="D3813" s="4" t="s">
        <v>75</v>
      </c>
      <c r="E3813" s="4" t="s">
        <v>4854</v>
      </c>
      <c r="F3813" s="4">
        <v>26.88</v>
      </c>
      <c r="G3813" s="4">
        <v>1</v>
      </c>
      <c r="H3813" s="4" t="s">
        <v>147</v>
      </c>
      <c r="I3813" s="15">
        <v>1940100</v>
      </c>
      <c r="J3813" s="3"/>
      <c r="K3813" s="4"/>
      <c r="L3813" s="4"/>
      <c r="M3813" s="3"/>
      <c r="N3813" s="3"/>
      <c r="O3813" s="3"/>
      <c r="P3813" s="3"/>
      <c r="Q3813" s="4"/>
      <c r="R3813" s="4"/>
    </row>
    <row r="3814" spans="1:18" hidden="1">
      <c r="A3814" s="10" t="s">
        <v>5981</v>
      </c>
      <c r="B3814" s="10"/>
      <c r="C3814" s="4" t="s">
        <v>5944</v>
      </c>
      <c r="D3814" s="4" t="s">
        <v>75</v>
      </c>
      <c r="E3814" s="4" t="s">
        <v>4854</v>
      </c>
      <c r="F3814" s="4">
        <v>25.2</v>
      </c>
      <c r="G3814" s="4">
        <v>1</v>
      </c>
      <c r="H3814" s="4" t="s">
        <v>147</v>
      </c>
      <c r="I3814" s="15">
        <v>1867700</v>
      </c>
      <c r="J3814" s="3"/>
      <c r="K3814" s="4"/>
      <c r="L3814" s="4"/>
      <c r="M3814" s="3"/>
      <c r="N3814" s="3"/>
      <c r="O3814" s="3"/>
      <c r="P3814" s="3"/>
      <c r="Q3814" s="4"/>
      <c r="R3814" s="4"/>
    </row>
    <row r="3815" spans="1:18" hidden="1">
      <c r="A3815" s="10" t="s">
        <v>5982</v>
      </c>
      <c r="B3815" s="10"/>
      <c r="C3815" s="4" t="s">
        <v>5946</v>
      </c>
      <c r="D3815" s="4" t="s">
        <v>75</v>
      </c>
      <c r="E3815" s="4" t="s">
        <v>4854</v>
      </c>
      <c r="F3815" s="4">
        <v>23.15</v>
      </c>
      <c r="G3815" s="4">
        <v>1</v>
      </c>
      <c r="H3815" s="4" t="s">
        <v>147</v>
      </c>
      <c r="I3815" s="15">
        <v>1796300</v>
      </c>
      <c r="J3815" s="3"/>
      <c r="K3815" s="4"/>
      <c r="L3815" s="4"/>
      <c r="M3815" s="3"/>
      <c r="N3815" s="3"/>
      <c r="O3815" s="3"/>
      <c r="P3815" s="3"/>
      <c r="Q3815" s="4"/>
      <c r="R3815" s="4"/>
    </row>
    <row r="3816" spans="1:18" hidden="1">
      <c r="A3816" s="10" t="s">
        <v>5983</v>
      </c>
      <c r="B3816" s="10"/>
      <c r="C3816" s="4" t="s">
        <v>5948</v>
      </c>
      <c r="D3816" s="4" t="s">
        <v>75</v>
      </c>
      <c r="E3816" s="4" t="s">
        <v>4854</v>
      </c>
      <c r="F3816" s="4">
        <v>23.51</v>
      </c>
      <c r="G3816" s="4">
        <v>1</v>
      </c>
      <c r="H3816" s="4" t="s">
        <v>147</v>
      </c>
      <c r="I3816" s="15">
        <v>2076000</v>
      </c>
      <c r="J3816" s="3"/>
      <c r="K3816" s="4"/>
      <c r="L3816" s="4"/>
      <c r="M3816" s="3"/>
      <c r="N3816" s="3"/>
      <c r="O3816" s="3"/>
      <c r="P3816" s="3"/>
      <c r="Q3816" s="4"/>
      <c r="R3816" s="4"/>
    </row>
    <row r="3817" spans="1:18" hidden="1">
      <c r="A3817" s="10" t="s">
        <v>5984</v>
      </c>
      <c r="B3817" s="10"/>
      <c r="C3817" s="4" t="s">
        <v>5950</v>
      </c>
      <c r="D3817" s="4" t="s">
        <v>84</v>
      </c>
      <c r="E3817" s="4" t="s">
        <v>4854</v>
      </c>
      <c r="F3817" s="4">
        <v>27.81</v>
      </c>
      <c r="G3817" s="4">
        <v>1</v>
      </c>
      <c r="H3817" s="4" t="s">
        <v>147</v>
      </c>
      <c r="I3817" s="15">
        <v>1967800</v>
      </c>
      <c r="J3817" s="3"/>
      <c r="K3817" s="4"/>
      <c r="L3817" s="4"/>
      <c r="M3817" s="3"/>
      <c r="N3817" s="3"/>
      <c r="O3817" s="3">
        <v>2318700</v>
      </c>
      <c r="P3817" s="3">
        <v>2518500</v>
      </c>
      <c r="Q3817" s="4"/>
      <c r="R3817" s="4"/>
    </row>
    <row r="3818" spans="1:18" hidden="1">
      <c r="A3818" s="10" t="s">
        <v>5985</v>
      </c>
      <c r="B3818" s="10"/>
      <c r="C3818" s="4" t="s">
        <v>5986</v>
      </c>
      <c r="D3818" s="4" t="s">
        <v>75</v>
      </c>
      <c r="E3818" s="4" t="s">
        <v>1959</v>
      </c>
      <c r="F3818" s="4">
        <v>3.57</v>
      </c>
      <c r="G3818" s="4">
        <v>8</v>
      </c>
      <c r="H3818" s="4" t="s">
        <v>22</v>
      </c>
      <c r="I3818" s="15">
        <v>215900</v>
      </c>
      <c r="J3818" s="3"/>
      <c r="K3818" s="4"/>
      <c r="L3818" s="4"/>
      <c r="M3818" s="3"/>
      <c r="N3818" s="3"/>
      <c r="O3818" s="3"/>
      <c r="P3818" s="3"/>
      <c r="Q3818" s="4"/>
      <c r="R3818" s="4"/>
    </row>
    <row r="3819" spans="1:18" hidden="1">
      <c r="A3819" s="10" t="s">
        <v>5987</v>
      </c>
      <c r="B3819" s="10"/>
      <c r="C3819" s="4" t="s">
        <v>5988</v>
      </c>
      <c r="D3819" s="4" t="s">
        <v>75</v>
      </c>
      <c r="E3819" s="4" t="s">
        <v>1959</v>
      </c>
      <c r="F3819" s="4">
        <v>3.36</v>
      </c>
      <c r="G3819" s="4">
        <v>8</v>
      </c>
      <c r="H3819" s="4" t="s">
        <v>22</v>
      </c>
      <c r="I3819" s="15">
        <v>186500</v>
      </c>
      <c r="J3819" s="3"/>
      <c r="K3819" s="4"/>
      <c r="L3819" s="4"/>
      <c r="M3819" s="3"/>
      <c r="N3819" s="3"/>
      <c r="O3819" s="3"/>
      <c r="P3819" s="3"/>
      <c r="Q3819" s="4"/>
      <c r="R3819" s="4"/>
    </row>
    <row r="3820" spans="1:18" hidden="1">
      <c r="A3820" s="10" t="s">
        <v>5989</v>
      </c>
      <c r="B3820" s="10"/>
      <c r="C3820" s="4" t="s">
        <v>5990</v>
      </c>
      <c r="D3820" s="4" t="s">
        <v>75</v>
      </c>
      <c r="E3820" s="4" t="s">
        <v>1959</v>
      </c>
      <c r="F3820" s="4">
        <v>3.18</v>
      </c>
      <c r="G3820" s="4">
        <v>8</v>
      </c>
      <c r="H3820" s="4" t="s">
        <v>22</v>
      </c>
      <c r="I3820" s="15">
        <v>172000</v>
      </c>
      <c r="J3820" s="3"/>
      <c r="K3820" s="4"/>
      <c r="L3820" s="4"/>
      <c r="M3820" s="3"/>
      <c r="N3820" s="3"/>
      <c r="O3820" s="3"/>
      <c r="P3820" s="3"/>
      <c r="Q3820" s="4"/>
      <c r="R3820" s="4"/>
    </row>
    <row r="3821" spans="1:18" hidden="1">
      <c r="A3821" s="10" t="s">
        <v>5991</v>
      </c>
      <c r="B3821" s="10"/>
      <c r="C3821" s="4" t="s">
        <v>5992</v>
      </c>
      <c r="D3821" s="4" t="s">
        <v>75</v>
      </c>
      <c r="E3821" s="4" t="s">
        <v>1959</v>
      </c>
      <c r="F3821" s="4">
        <v>3.02</v>
      </c>
      <c r="G3821" s="4">
        <v>8</v>
      </c>
      <c r="H3821" s="4" t="s">
        <v>22</v>
      </c>
      <c r="I3821" s="15">
        <v>159700</v>
      </c>
      <c r="J3821" s="3"/>
      <c r="K3821" s="4"/>
      <c r="L3821" s="4"/>
      <c r="M3821" s="3"/>
      <c r="N3821" s="3"/>
      <c r="O3821" s="3"/>
      <c r="P3821" s="3"/>
      <c r="Q3821" s="4"/>
      <c r="R3821" s="4"/>
    </row>
    <row r="3822" spans="1:18" hidden="1">
      <c r="A3822" s="10" t="s">
        <v>5993</v>
      </c>
      <c r="B3822" s="10"/>
      <c r="C3822" s="4" t="s">
        <v>5994</v>
      </c>
      <c r="D3822" s="4" t="s">
        <v>84</v>
      </c>
      <c r="E3822" s="4" t="s">
        <v>1959</v>
      </c>
      <c r="F3822" s="4">
        <v>3.74</v>
      </c>
      <c r="G3822" s="4">
        <v>8</v>
      </c>
      <c r="H3822" s="4" t="s">
        <v>22</v>
      </c>
      <c r="I3822" s="15">
        <v>231300</v>
      </c>
      <c r="J3822" s="3"/>
      <c r="K3822" s="4"/>
      <c r="L3822" s="4"/>
      <c r="M3822" s="3"/>
      <c r="N3822" s="3"/>
      <c r="O3822" s="3">
        <v>272500</v>
      </c>
      <c r="P3822" s="3">
        <v>296800</v>
      </c>
      <c r="Q3822" s="4"/>
      <c r="R3822" s="4"/>
    </row>
    <row r="3823" spans="1:18" hidden="1">
      <c r="A3823" s="10" t="s">
        <v>5995</v>
      </c>
      <c r="B3823" s="10"/>
      <c r="C3823" s="4" t="s">
        <v>5986</v>
      </c>
      <c r="D3823" s="4" t="s">
        <v>75</v>
      </c>
      <c r="E3823" s="4" t="s">
        <v>4854</v>
      </c>
      <c r="F3823" s="4">
        <v>27.96</v>
      </c>
      <c r="G3823" s="4">
        <v>1</v>
      </c>
      <c r="H3823" s="4" t="s">
        <v>147</v>
      </c>
      <c r="I3823" s="15">
        <v>1539700</v>
      </c>
      <c r="J3823" s="3"/>
      <c r="K3823" s="4"/>
      <c r="L3823" s="4"/>
      <c r="M3823" s="3"/>
      <c r="N3823" s="3"/>
      <c r="O3823" s="3"/>
      <c r="P3823" s="3"/>
      <c r="Q3823" s="4"/>
      <c r="R3823" s="4"/>
    </row>
    <row r="3824" spans="1:18" hidden="1">
      <c r="A3824" s="10" t="s">
        <v>5996</v>
      </c>
      <c r="B3824" s="10"/>
      <c r="C3824" s="4" t="s">
        <v>5988</v>
      </c>
      <c r="D3824" s="4" t="s">
        <v>75</v>
      </c>
      <c r="E3824" s="4" t="s">
        <v>4854</v>
      </c>
      <c r="F3824" s="4">
        <v>26.26</v>
      </c>
      <c r="G3824" s="4">
        <v>1</v>
      </c>
      <c r="H3824" s="4" t="s">
        <v>147</v>
      </c>
      <c r="I3824" s="15">
        <v>1356700</v>
      </c>
      <c r="J3824" s="3"/>
      <c r="K3824" s="4"/>
      <c r="L3824" s="4"/>
      <c r="M3824" s="3"/>
      <c r="N3824" s="3"/>
      <c r="O3824" s="3"/>
      <c r="P3824" s="3"/>
      <c r="Q3824" s="4"/>
      <c r="R3824" s="4"/>
    </row>
    <row r="3825" spans="1:18" hidden="1">
      <c r="A3825" s="10" t="s">
        <v>5997</v>
      </c>
      <c r="B3825" s="10"/>
      <c r="C3825" s="4" t="s">
        <v>5990</v>
      </c>
      <c r="D3825" s="4" t="s">
        <v>75</v>
      </c>
      <c r="E3825" s="4" t="s">
        <v>4854</v>
      </c>
      <c r="F3825" s="4">
        <v>24.88</v>
      </c>
      <c r="G3825" s="4">
        <v>1</v>
      </c>
      <c r="H3825" s="4" t="s">
        <v>147</v>
      </c>
      <c r="I3825" s="15">
        <v>1195500</v>
      </c>
      <c r="J3825" s="3"/>
      <c r="K3825" s="4"/>
      <c r="L3825" s="4"/>
      <c r="M3825" s="3"/>
      <c r="N3825" s="3"/>
      <c r="O3825" s="3"/>
      <c r="P3825" s="3"/>
      <c r="Q3825" s="4"/>
      <c r="R3825" s="4"/>
    </row>
    <row r="3826" spans="1:18" hidden="1">
      <c r="A3826" s="10" t="s">
        <v>5998</v>
      </c>
      <c r="B3826" s="10"/>
      <c r="C3826" s="4" t="s">
        <v>5992</v>
      </c>
      <c r="D3826" s="4" t="s">
        <v>75</v>
      </c>
      <c r="E3826" s="4" t="s">
        <v>4854</v>
      </c>
      <c r="F3826" s="4">
        <v>23.6</v>
      </c>
      <c r="G3826" s="4">
        <v>1</v>
      </c>
      <c r="H3826" s="4" t="s">
        <v>147</v>
      </c>
      <c r="I3826" s="15">
        <v>1099000</v>
      </c>
      <c r="J3826" s="3"/>
      <c r="K3826" s="4"/>
      <c r="L3826" s="4"/>
      <c r="M3826" s="3"/>
      <c r="N3826" s="3"/>
      <c r="O3826" s="3"/>
      <c r="P3826" s="3"/>
      <c r="Q3826" s="4"/>
      <c r="R3826" s="4"/>
    </row>
    <row r="3827" spans="1:18" hidden="1">
      <c r="A3827" s="10" t="s">
        <v>5999</v>
      </c>
      <c r="B3827" s="10"/>
      <c r="C3827" s="4" t="s">
        <v>5994</v>
      </c>
      <c r="D3827" s="4" t="s">
        <v>84</v>
      </c>
      <c r="E3827" s="4" t="s">
        <v>4854</v>
      </c>
      <c r="F3827" s="4">
        <v>29.31</v>
      </c>
      <c r="G3827" s="4">
        <v>1</v>
      </c>
      <c r="H3827" s="4" t="s">
        <v>147</v>
      </c>
      <c r="I3827" s="15">
        <v>1655100</v>
      </c>
      <c r="J3827" s="3"/>
      <c r="K3827" s="4"/>
      <c r="L3827" s="4"/>
      <c r="M3827" s="3"/>
      <c r="N3827" s="3"/>
      <c r="O3827" s="3">
        <v>1950300</v>
      </c>
      <c r="P3827" s="3">
        <v>2128500</v>
      </c>
      <c r="Q3827" s="4"/>
      <c r="R3827" s="4"/>
    </row>
    <row r="3828" spans="1:18" hidden="1">
      <c r="A3828" s="10" t="s">
        <v>6000</v>
      </c>
      <c r="B3828" s="10" t="str">
        <f t="shared" ref="B3828:B3829" si="91">A3828</f>
        <v>SULA001K280</v>
      </c>
      <c r="C3828" s="4" t="s">
        <v>6001</v>
      </c>
      <c r="D3828" s="4" t="s">
        <v>84</v>
      </c>
      <c r="E3828" s="4" t="s">
        <v>21</v>
      </c>
      <c r="F3828" s="4">
        <v>1.1659999999999999</v>
      </c>
      <c r="G3828" s="4">
        <v>24</v>
      </c>
      <c r="H3828" s="4" t="s">
        <v>22</v>
      </c>
      <c r="I3828" s="15">
        <v>50900</v>
      </c>
      <c r="J3828" s="3"/>
      <c r="K3828" s="4"/>
      <c r="L3828" s="4"/>
      <c r="M3828" s="3"/>
      <c r="N3828" s="3"/>
      <c r="O3828" s="3"/>
      <c r="P3828" s="3"/>
      <c r="Q3828" s="4"/>
      <c r="R3828" s="4"/>
    </row>
    <row r="3829" spans="1:18" hidden="1">
      <c r="A3829" s="10" t="s">
        <v>6002</v>
      </c>
      <c r="B3829" s="10" t="str">
        <f t="shared" si="91"/>
        <v>SULA200C280</v>
      </c>
      <c r="C3829" s="4" t="s">
        <v>6001</v>
      </c>
      <c r="D3829" s="4" t="s">
        <v>84</v>
      </c>
      <c r="E3829" s="4" t="s">
        <v>327</v>
      </c>
      <c r="F3829" s="4">
        <v>0.28199999999999997</v>
      </c>
      <c r="G3829" s="4">
        <v>48</v>
      </c>
      <c r="H3829" s="4" t="s">
        <v>22</v>
      </c>
      <c r="I3829" s="15">
        <v>16300</v>
      </c>
      <c r="J3829" s="3"/>
      <c r="K3829" s="4"/>
      <c r="L3829" s="4"/>
      <c r="M3829" s="3"/>
      <c r="N3829" s="3"/>
      <c r="O3829" s="3"/>
      <c r="P3829" s="3"/>
      <c r="Q3829" s="4"/>
      <c r="R3829" s="4"/>
    </row>
    <row r="3830" spans="1:18" hidden="1">
      <c r="A3830" s="12" t="s">
        <v>6003</v>
      </c>
      <c r="B3830" s="12"/>
      <c r="C3830" s="4" t="s">
        <v>6004</v>
      </c>
      <c r="D3830" s="4" t="s">
        <v>75</v>
      </c>
      <c r="E3830" s="4" t="s">
        <v>1959</v>
      </c>
      <c r="F3830" s="4">
        <v>3.6059999999999999</v>
      </c>
      <c r="G3830" s="4">
        <v>8</v>
      </c>
      <c r="H3830" s="4" t="s">
        <v>22</v>
      </c>
      <c r="I3830" s="20">
        <v>180000</v>
      </c>
      <c r="J3830" s="3">
        <v>202300</v>
      </c>
      <c r="K3830" s="3"/>
      <c r="L3830" s="3"/>
      <c r="M3830" s="3"/>
      <c r="N3830" s="3"/>
      <c r="O3830" s="3"/>
      <c r="P3830" s="3"/>
      <c r="Q3830" s="4"/>
      <c r="R3830" s="4"/>
    </row>
    <row r="3831" spans="1:18" hidden="1">
      <c r="A3831" s="12" t="s">
        <v>6005</v>
      </c>
      <c r="B3831" s="12"/>
      <c r="C3831" s="4" t="s">
        <v>6006</v>
      </c>
      <c r="D3831" s="4" t="s">
        <v>75</v>
      </c>
      <c r="E3831" s="4" t="s">
        <v>1959</v>
      </c>
      <c r="F3831" s="4">
        <v>3.3439999999999999</v>
      </c>
      <c r="G3831" s="4">
        <v>8</v>
      </c>
      <c r="H3831" s="4" t="s">
        <v>22</v>
      </c>
      <c r="I3831" s="20">
        <v>156000</v>
      </c>
      <c r="J3831" s="3">
        <v>176200</v>
      </c>
      <c r="K3831" s="3"/>
      <c r="L3831" s="3"/>
      <c r="M3831" s="3"/>
      <c r="N3831" s="3"/>
      <c r="O3831" s="3"/>
      <c r="P3831" s="3"/>
      <c r="Q3831" s="4"/>
      <c r="R3831" s="4"/>
    </row>
    <row r="3832" spans="1:18" hidden="1">
      <c r="A3832" s="12" t="s">
        <v>6007</v>
      </c>
      <c r="B3832" s="12"/>
      <c r="C3832" s="4" t="s">
        <v>6008</v>
      </c>
      <c r="D3832" s="4" t="s">
        <v>75</v>
      </c>
      <c r="E3832" s="4" t="s">
        <v>1959</v>
      </c>
      <c r="F3832" s="4">
        <v>3.0350000000000001</v>
      </c>
      <c r="G3832" s="4">
        <v>8</v>
      </c>
      <c r="H3832" s="4" t="s">
        <v>22</v>
      </c>
      <c r="I3832" s="20">
        <v>144000</v>
      </c>
      <c r="J3832" s="3">
        <v>163100</v>
      </c>
      <c r="K3832" s="3"/>
      <c r="L3832" s="3"/>
      <c r="M3832" s="3"/>
      <c r="N3832" s="3"/>
      <c r="O3832" s="3"/>
      <c r="P3832" s="3"/>
      <c r="Q3832" s="4"/>
      <c r="R3832" s="4"/>
    </row>
    <row r="3833" spans="1:18" hidden="1">
      <c r="A3833" s="12" t="s">
        <v>6009</v>
      </c>
      <c r="B3833" s="12"/>
      <c r="C3833" s="4" t="s">
        <v>3285</v>
      </c>
      <c r="D3833" s="4" t="s">
        <v>20</v>
      </c>
      <c r="E3833" s="4" t="s">
        <v>1959</v>
      </c>
      <c r="F3833" s="4">
        <v>3.9249999999999998</v>
      </c>
      <c r="G3833" s="4">
        <v>8</v>
      </c>
      <c r="H3833" s="4" t="s">
        <v>22</v>
      </c>
      <c r="I3833" s="20">
        <v>192000</v>
      </c>
      <c r="J3833" s="3">
        <v>216100</v>
      </c>
      <c r="K3833" s="3"/>
      <c r="L3833" s="3"/>
      <c r="M3833" s="3"/>
      <c r="N3833" s="3"/>
      <c r="O3833" s="3">
        <v>219700</v>
      </c>
      <c r="P3833" s="3">
        <v>240700</v>
      </c>
      <c r="Q3833" s="4"/>
      <c r="R3833" s="4"/>
    </row>
    <row r="3834" spans="1:18" hidden="1">
      <c r="A3834" s="12" t="s">
        <v>6010</v>
      </c>
      <c r="B3834" s="12"/>
      <c r="C3834" s="4" t="s">
        <v>6004</v>
      </c>
      <c r="D3834" s="4" t="s">
        <v>75</v>
      </c>
      <c r="E3834" s="4" t="s">
        <v>4854</v>
      </c>
      <c r="F3834" s="4">
        <v>28.254000000000001</v>
      </c>
      <c r="G3834" s="4">
        <v>1</v>
      </c>
      <c r="H3834" s="4" t="s">
        <v>147</v>
      </c>
      <c r="I3834" s="20">
        <v>1310000</v>
      </c>
      <c r="J3834" s="3">
        <v>1477000</v>
      </c>
      <c r="K3834" s="3"/>
      <c r="L3834" s="3"/>
      <c r="M3834" s="3"/>
      <c r="N3834" s="3"/>
      <c r="O3834" s="3"/>
      <c r="P3834" s="3"/>
      <c r="Q3834" s="4"/>
      <c r="R3834" s="4"/>
    </row>
    <row r="3835" spans="1:18" hidden="1">
      <c r="A3835" s="12" t="s">
        <v>6011</v>
      </c>
      <c r="B3835" s="12"/>
      <c r="C3835" s="4" t="s">
        <v>6006</v>
      </c>
      <c r="D3835" s="4" t="s">
        <v>75</v>
      </c>
      <c r="E3835" s="4" t="s">
        <v>4854</v>
      </c>
      <c r="F3835" s="4">
        <v>26.161999999999999</v>
      </c>
      <c r="G3835" s="4">
        <v>1</v>
      </c>
      <c r="H3835" s="4" t="s">
        <v>147</v>
      </c>
      <c r="I3835" s="20">
        <v>1153000</v>
      </c>
      <c r="J3835" s="3">
        <v>1306300</v>
      </c>
      <c r="K3835" s="3"/>
      <c r="L3835" s="3"/>
      <c r="M3835" s="3"/>
      <c r="N3835" s="3"/>
      <c r="O3835" s="3"/>
      <c r="P3835" s="3"/>
      <c r="Q3835" s="4"/>
      <c r="R3835" s="4"/>
    </row>
    <row r="3836" spans="1:18" hidden="1">
      <c r="A3836" s="12" t="s">
        <v>6012</v>
      </c>
      <c r="B3836" s="12"/>
      <c r="C3836" s="4" t="s">
        <v>6008</v>
      </c>
      <c r="D3836" s="4" t="s">
        <v>75</v>
      </c>
      <c r="E3836" s="4" t="s">
        <v>4854</v>
      </c>
      <c r="F3836" s="4">
        <v>23.69</v>
      </c>
      <c r="G3836" s="4">
        <v>1</v>
      </c>
      <c r="H3836" s="4" t="s">
        <v>147</v>
      </c>
      <c r="I3836" s="20">
        <v>1016000.0000000001</v>
      </c>
      <c r="J3836" s="3">
        <v>1157300</v>
      </c>
      <c r="K3836" s="3"/>
      <c r="L3836" s="3"/>
      <c r="M3836" s="3"/>
      <c r="N3836" s="3"/>
      <c r="O3836" s="3"/>
      <c r="P3836" s="3"/>
      <c r="Q3836" s="4"/>
      <c r="R3836" s="4"/>
    </row>
    <row r="3837" spans="1:18" hidden="1">
      <c r="A3837" s="12" t="s">
        <v>6013</v>
      </c>
      <c r="B3837" s="12"/>
      <c r="C3837" s="4" t="s">
        <v>3285</v>
      </c>
      <c r="D3837" s="4" t="s">
        <v>20</v>
      </c>
      <c r="E3837" s="4" t="s">
        <v>4854</v>
      </c>
      <c r="F3837" s="4">
        <v>30.81</v>
      </c>
      <c r="G3837" s="4">
        <v>1</v>
      </c>
      <c r="H3837" s="4" t="s">
        <v>147</v>
      </c>
      <c r="I3837" s="20">
        <v>1374000</v>
      </c>
      <c r="J3837" s="3">
        <v>1551500</v>
      </c>
      <c r="K3837" s="3"/>
      <c r="L3837" s="3"/>
      <c r="M3837" s="3"/>
      <c r="N3837" s="3"/>
      <c r="O3837" s="3">
        <v>1571900</v>
      </c>
      <c r="P3837" s="3">
        <v>1727900</v>
      </c>
      <c r="Q3837" s="4"/>
      <c r="R3837" s="4"/>
    </row>
    <row r="3838" spans="1:18" hidden="1">
      <c r="A3838" s="12" t="s">
        <v>6014</v>
      </c>
      <c r="B3838" s="12"/>
      <c r="C3838" s="4" t="s">
        <v>6015</v>
      </c>
      <c r="D3838" s="4" t="s">
        <v>75</v>
      </c>
      <c r="E3838" s="4" t="s">
        <v>1959</v>
      </c>
      <c r="F3838" s="4">
        <v>3.3319999999999999</v>
      </c>
      <c r="G3838" s="4">
        <v>8</v>
      </c>
      <c r="H3838" s="4" t="s">
        <v>22</v>
      </c>
      <c r="I3838" s="20">
        <v>293700</v>
      </c>
      <c r="J3838" s="18">
        <v>325800</v>
      </c>
      <c r="K3838" s="3"/>
      <c r="L3838" s="3"/>
      <c r="M3838" s="3"/>
      <c r="N3838" s="3"/>
      <c r="O3838" s="3"/>
      <c r="P3838" s="3"/>
      <c r="Q3838" s="4"/>
      <c r="R3838" s="4"/>
    </row>
    <row r="3839" spans="1:18" hidden="1">
      <c r="A3839" s="12" t="s">
        <v>6016</v>
      </c>
      <c r="B3839" s="12"/>
      <c r="C3839" s="4" t="s">
        <v>6017</v>
      </c>
      <c r="D3839" s="4" t="s">
        <v>75</v>
      </c>
      <c r="E3839" s="4" t="s">
        <v>1959</v>
      </c>
      <c r="F3839" s="4">
        <v>3.0169999999999999</v>
      </c>
      <c r="G3839" s="4">
        <v>8</v>
      </c>
      <c r="H3839" s="4" t="s">
        <v>22</v>
      </c>
      <c r="I3839" s="20">
        <v>273200</v>
      </c>
      <c r="J3839" s="3">
        <v>303600</v>
      </c>
      <c r="K3839" s="3"/>
      <c r="L3839" s="3"/>
      <c r="M3839" s="3"/>
      <c r="N3839" s="3"/>
      <c r="O3839" s="3"/>
      <c r="P3839" s="3"/>
      <c r="Q3839" s="4"/>
      <c r="R3839" s="4"/>
    </row>
    <row r="3840" spans="1:18" hidden="1">
      <c r="A3840" s="12" t="s">
        <v>6018</v>
      </c>
      <c r="B3840" s="12"/>
      <c r="C3840" s="4" t="s">
        <v>6019</v>
      </c>
      <c r="D3840" s="4" t="s">
        <v>75</v>
      </c>
      <c r="E3840" s="4" t="s">
        <v>1959</v>
      </c>
      <c r="F3840" s="4">
        <v>2.8679999999999999</v>
      </c>
      <c r="G3840" s="4">
        <v>8</v>
      </c>
      <c r="H3840" s="4" t="s">
        <v>22</v>
      </c>
      <c r="I3840" s="20">
        <v>252000.00000000003</v>
      </c>
      <c r="J3840" s="3">
        <v>280600</v>
      </c>
      <c r="K3840" s="3"/>
      <c r="L3840" s="3"/>
      <c r="M3840" s="3"/>
      <c r="N3840" s="3"/>
      <c r="O3840" s="3"/>
      <c r="P3840" s="3"/>
      <c r="Q3840" s="4"/>
      <c r="R3840" s="4"/>
    </row>
    <row r="3841" spans="1:18" hidden="1">
      <c r="A3841" s="12" t="s">
        <v>6020</v>
      </c>
      <c r="B3841" s="12"/>
      <c r="C3841" s="4" t="s">
        <v>6021</v>
      </c>
      <c r="D3841" s="4" t="s">
        <v>75</v>
      </c>
      <c r="E3841" s="4" t="s">
        <v>1959</v>
      </c>
      <c r="F3841" s="4">
        <v>2.7879999999999998</v>
      </c>
      <c r="G3841" s="4">
        <v>8</v>
      </c>
      <c r="H3841" s="4" t="s">
        <v>22</v>
      </c>
      <c r="I3841" s="20">
        <v>241100</v>
      </c>
      <c r="J3841" s="3">
        <v>268700</v>
      </c>
      <c r="K3841" s="3"/>
      <c r="L3841" s="3"/>
      <c r="M3841" s="3"/>
      <c r="N3841" s="3"/>
      <c r="O3841" s="3"/>
      <c r="P3841" s="3"/>
      <c r="Q3841" s="4"/>
      <c r="R3841" s="4"/>
    </row>
    <row r="3842" spans="1:18" hidden="1">
      <c r="A3842" s="12" t="s">
        <v>6022</v>
      </c>
      <c r="B3842" s="12"/>
      <c r="C3842" s="4" t="s">
        <v>6023</v>
      </c>
      <c r="D3842" s="4" t="s">
        <v>84</v>
      </c>
      <c r="E3842" s="4" t="s">
        <v>1959</v>
      </c>
      <c r="F3842" s="4">
        <v>3.4750000000000001</v>
      </c>
      <c r="G3842" s="4">
        <v>8</v>
      </c>
      <c r="H3842" s="4" t="s">
        <v>22</v>
      </c>
      <c r="I3842" s="20">
        <v>296800</v>
      </c>
      <c r="J3842" s="3">
        <v>330200</v>
      </c>
      <c r="K3842" s="3"/>
      <c r="L3842" s="3"/>
      <c r="M3842" s="3"/>
      <c r="N3842" s="3"/>
      <c r="O3842" s="3">
        <v>349700</v>
      </c>
      <c r="P3842" s="3">
        <v>378300</v>
      </c>
      <c r="Q3842" s="4"/>
      <c r="R3842" s="4"/>
    </row>
    <row r="3843" spans="1:18" hidden="1">
      <c r="A3843" s="12" t="s">
        <v>6024</v>
      </c>
      <c r="B3843" s="12"/>
      <c r="C3843" s="4" t="s">
        <v>6015</v>
      </c>
      <c r="D3843" s="4" t="s">
        <v>75</v>
      </c>
      <c r="E3843" s="4" t="s">
        <v>4854</v>
      </c>
      <c r="F3843" s="4">
        <v>26.068000000000001</v>
      </c>
      <c r="G3843" s="4">
        <v>1</v>
      </c>
      <c r="H3843" s="4" t="s">
        <v>147</v>
      </c>
      <c r="I3843" s="20">
        <v>1943900.0000000002</v>
      </c>
      <c r="J3843" s="3">
        <v>2165800</v>
      </c>
      <c r="K3843" s="3"/>
      <c r="L3843" s="3"/>
      <c r="M3843" s="3"/>
      <c r="N3843" s="3"/>
      <c r="O3843" s="3"/>
      <c r="P3843" s="3"/>
      <c r="Q3843" s="4"/>
      <c r="R3843" s="4"/>
    </row>
    <row r="3844" spans="1:18" hidden="1">
      <c r="A3844" s="12" t="s">
        <v>6025</v>
      </c>
      <c r="B3844" s="12"/>
      <c r="C3844" s="4" t="s">
        <v>6017</v>
      </c>
      <c r="D3844" s="4" t="s">
        <v>75</v>
      </c>
      <c r="E3844" s="4" t="s">
        <v>4854</v>
      </c>
      <c r="F3844" s="4">
        <v>23.547999999999998</v>
      </c>
      <c r="G3844" s="4">
        <v>1</v>
      </c>
      <c r="H3844" s="4" t="s">
        <v>147</v>
      </c>
      <c r="I3844" s="20">
        <v>1843800</v>
      </c>
      <c r="J3844" s="3">
        <v>2057000</v>
      </c>
      <c r="K3844" s="3"/>
      <c r="L3844" s="3"/>
      <c r="M3844" s="3"/>
      <c r="N3844" s="3"/>
      <c r="O3844" s="3"/>
      <c r="P3844" s="3"/>
      <c r="Q3844" s="4"/>
      <c r="R3844" s="4"/>
    </row>
    <row r="3845" spans="1:18" hidden="1">
      <c r="A3845" s="12" t="s">
        <v>6026</v>
      </c>
      <c r="B3845" s="12"/>
      <c r="C3845" s="4" t="s">
        <v>6019</v>
      </c>
      <c r="D3845" s="4" t="s">
        <v>75</v>
      </c>
      <c r="E3845" s="4" t="s">
        <v>4854</v>
      </c>
      <c r="F3845" s="4">
        <v>22.353999999999999</v>
      </c>
      <c r="G3845" s="4">
        <v>1</v>
      </c>
      <c r="H3845" s="4" t="s">
        <v>147</v>
      </c>
      <c r="I3845" s="20">
        <v>1715200</v>
      </c>
      <c r="J3845" s="3">
        <v>1917200</v>
      </c>
      <c r="K3845" s="3"/>
      <c r="L3845" s="3"/>
      <c r="M3845" s="3"/>
      <c r="N3845" s="3"/>
      <c r="O3845" s="3"/>
      <c r="P3845" s="3"/>
      <c r="Q3845" s="4"/>
      <c r="R3845" s="4"/>
    </row>
    <row r="3846" spans="1:18" hidden="1">
      <c r="A3846" s="12" t="s">
        <v>6027</v>
      </c>
      <c r="B3846" s="12"/>
      <c r="C3846" s="4" t="s">
        <v>6021</v>
      </c>
      <c r="D3846" s="4" t="s">
        <v>75</v>
      </c>
      <c r="E3846" s="4" t="s">
        <v>4854</v>
      </c>
      <c r="F3846" s="4">
        <v>21.71</v>
      </c>
      <c r="G3846" s="4">
        <v>1</v>
      </c>
      <c r="H3846" s="4" t="s">
        <v>147</v>
      </c>
      <c r="I3846" s="20">
        <v>1686700</v>
      </c>
      <c r="J3846" s="3">
        <v>2402600</v>
      </c>
      <c r="K3846" s="3"/>
      <c r="L3846" s="3"/>
      <c r="M3846" s="3"/>
      <c r="N3846" s="3"/>
      <c r="O3846" s="3"/>
      <c r="P3846" s="3"/>
      <c r="Q3846" s="4"/>
      <c r="R3846" s="4"/>
    </row>
    <row r="3847" spans="1:18" hidden="1">
      <c r="A3847" s="12" t="s">
        <v>6028</v>
      </c>
      <c r="B3847" s="12"/>
      <c r="C3847" s="4" t="s">
        <v>6023</v>
      </c>
      <c r="D3847" s="4" t="s">
        <v>84</v>
      </c>
      <c r="E3847" s="4" t="s">
        <v>4854</v>
      </c>
      <c r="F3847" s="4">
        <v>27.21</v>
      </c>
      <c r="G3847" s="4">
        <v>1</v>
      </c>
      <c r="H3847" s="4" t="s">
        <v>147</v>
      </c>
      <c r="I3847" s="20">
        <v>2155300</v>
      </c>
      <c r="J3847" s="3">
        <v>2057000</v>
      </c>
      <c r="K3847" s="3"/>
      <c r="L3847" s="3"/>
      <c r="M3847" s="3"/>
      <c r="N3847" s="3"/>
      <c r="O3847" s="3">
        <v>2539700</v>
      </c>
      <c r="P3847" s="3">
        <v>2752600</v>
      </c>
      <c r="Q3847" s="4"/>
      <c r="R3847" s="4"/>
    </row>
    <row r="3848" spans="1:18" hidden="1">
      <c r="A3848" s="10" t="s">
        <v>6029</v>
      </c>
      <c r="B3848" s="10"/>
      <c r="C3848" s="4" t="s">
        <v>6030</v>
      </c>
      <c r="D3848" s="4" t="s">
        <v>84</v>
      </c>
      <c r="E3848" s="4" t="s">
        <v>796</v>
      </c>
      <c r="F3848" s="4">
        <v>0.14599999999999999</v>
      </c>
      <c r="G3848" s="4">
        <v>24</v>
      </c>
      <c r="H3848" s="4" t="s">
        <v>22</v>
      </c>
      <c r="I3848" s="15">
        <v>10900</v>
      </c>
      <c r="J3848" s="3"/>
      <c r="K3848" s="15">
        <v>92800</v>
      </c>
      <c r="L3848" s="3">
        <v>103300</v>
      </c>
      <c r="M3848" s="3"/>
      <c r="N3848" s="3"/>
      <c r="O3848" s="3"/>
      <c r="P3848" s="3"/>
      <c r="Q3848" s="4"/>
      <c r="R3848" s="4"/>
    </row>
    <row r="3849" spans="1:18" hidden="1">
      <c r="A3849" s="10" t="s">
        <v>6031</v>
      </c>
      <c r="B3849" s="10"/>
      <c r="C3849" s="4" t="s">
        <v>6032</v>
      </c>
      <c r="D3849" s="4" t="s">
        <v>84</v>
      </c>
      <c r="E3849" s="4" t="s">
        <v>796</v>
      </c>
      <c r="F3849" s="4">
        <v>0.14599999999999999</v>
      </c>
      <c r="G3849" s="4">
        <v>24</v>
      </c>
      <c r="H3849" s="4" t="s">
        <v>22</v>
      </c>
      <c r="I3849" s="15">
        <v>8700</v>
      </c>
      <c r="J3849" s="3"/>
      <c r="K3849" s="15">
        <v>92800</v>
      </c>
      <c r="L3849" s="3">
        <v>103300</v>
      </c>
      <c r="M3849" s="3"/>
      <c r="N3849" s="3"/>
      <c r="O3849" s="3"/>
      <c r="P3849" s="3"/>
      <c r="Q3849" s="4"/>
      <c r="R3849" s="4"/>
    </row>
    <row r="3850" spans="1:18" hidden="1">
      <c r="A3850" s="12" t="s">
        <v>6033</v>
      </c>
      <c r="B3850" s="12" t="str">
        <f t="shared" ref="B3850:B3856" si="92">A3850</f>
        <v>HCPWT050N</v>
      </c>
      <c r="C3850" s="4" t="s">
        <v>6034</v>
      </c>
      <c r="D3850" s="4" t="s">
        <v>5395</v>
      </c>
      <c r="E3850" s="4" t="s">
        <v>5450</v>
      </c>
      <c r="F3850" s="21">
        <v>4.583333333333333E-2</v>
      </c>
      <c r="G3850" s="4">
        <v>480</v>
      </c>
      <c r="H3850" s="4" t="s">
        <v>22</v>
      </c>
      <c r="I3850" s="15">
        <v>7663</v>
      </c>
      <c r="J3850" s="3"/>
      <c r="K3850" s="4"/>
      <c r="L3850" s="4"/>
      <c r="M3850" s="3"/>
      <c r="N3850" s="3"/>
      <c r="O3850" s="3">
        <v>8470</v>
      </c>
      <c r="P3850" s="3">
        <v>8470</v>
      </c>
      <c r="Q3850" s="3">
        <v>8470</v>
      </c>
      <c r="R3850" s="3">
        <v>8470</v>
      </c>
    </row>
    <row r="3851" spans="1:18" hidden="1">
      <c r="A3851" s="12" t="s">
        <v>6035</v>
      </c>
      <c r="B3851" s="12" t="str">
        <f t="shared" si="92"/>
        <v>HCPWT050G</v>
      </c>
      <c r="C3851" s="4" t="s">
        <v>6036</v>
      </c>
      <c r="D3851" s="4" t="s">
        <v>5395</v>
      </c>
      <c r="E3851" s="4" t="s">
        <v>5450</v>
      </c>
      <c r="F3851" s="21">
        <v>4.583333333333333E-2</v>
      </c>
      <c r="G3851" s="4">
        <v>480</v>
      </c>
      <c r="H3851" s="4" t="s">
        <v>22</v>
      </c>
      <c r="I3851" s="15">
        <v>7663</v>
      </c>
      <c r="J3851" s="3"/>
      <c r="K3851" s="4"/>
      <c r="L3851" s="4"/>
      <c r="M3851" s="3"/>
      <c r="N3851" s="3"/>
      <c r="O3851" s="3">
        <v>8470</v>
      </c>
      <c r="P3851" s="3">
        <v>8470</v>
      </c>
      <c r="Q3851" s="3">
        <v>8470</v>
      </c>
      <c r="R3851" s="3">
        <v>8470</v>
      </c>
    </row>
    <row r="3852" spans="1:18" hidden="1">
      <c r="A3852" s="12" t="s">
        <v>6037</v>
      </c>
      <c r="B3852" s="12" t="str">
        <f t="shared" si="92"/>
        <v>HCST12751020E</v>
      </c>
      <c r="C3852" s="4" t="s">
        <v>6038</v>
      </c>
      <c r="D3852" s="4" t="s">
        <v>5395</v>
      </c>
      <c r="E3852" s="4" t="s">
        <v>6039</v>
      </c>
      <c r="F3852" s="21">
        <v>8.8541666666666664E-3</v>
      </c>
      <c r="G3852" s="4">
        <v>1152</v>
      </c>
      <c r="H3852" s="4" t="s">
        <v>22</v>
      </c>
      <c r="I3852" s="15">
        <v>1400</v>
      </c>
      <c r="J3852" s="3"/>
      <c r="K3852" s="4"/>
      <c r="L3852" s="4"/>
      <c r="M3852" s="3"/>
      <c r="N3852" s="3"/>
      <c r="O3852" s="3">
        <v>1560</v>
      </c>
      <c r="P3852" s="3">
        <v>1560</v>
      </c>
      <c r="Q3852" s="4">
        <v>1560</v>
      </c>
      <c r="R3852" s="4">
        <v>1560</v>
      </c>
    </row>
    <row r="3853" spans="1:18" hidden="1">
      <c r="A3853" s="12" t="s">
        <v>6040</v>
      </c>
      <c r="B3853" s="12" t="str">
        <f t="shared" si="92"/>
        <v>HCPWT075N</v>
      </c>
      <c r="C3853" s="4" t="s">
        <v>6041</v>
      </c>
      <c r="D3853" s="4" t="s">
        <v>5395</v>
      </c>
      <c r="E3853" s="4" t="s">
        <v>5450</v>
      </c>
      <c r="F3853" s="21">
        <v>0.05</v>
      </c>
      <c r="G3853" s="4">
        <v>480</v>
      </c>
      <c r="H3853" s="4" t="s">
        <v>22</v>
      </c>
      <c r="I3853" s="15">
        <v>7663</v>
      </c>
      <c r="J3853" s="3"/>
      <c r="K3853" s="4"/>
      <c r="L3853" s="4"/>
      <c r="M3853" s="3"/>
      <c r="N3853" s="3"/>
      <c r="O3853" s="3">
        <v>8470</v>
      </c>
      <c r="P3853" s="3">
        <v>8470</v>
      </c>
      <c r="Q3853" s="3">
        <v>8470</v>
      </c>
      <c r="R3853" s="3">
        <v>8470</v>
      </c>
    </row>
    <row r="3854" spans="1:18" hidden="1">
      <c r="A3854" s="12" t="s">
        <v>6042</v>
      </c>
      <c r="B3854" s="12" t="str">
        <f t="shared" si="92"/>
        <v>HCPWT075G</v>
      </c>
      <c r="C3854" s="4" t="s">
        <v>6043</v>
      </c>
      <c r="D3854" s="4" t="s">
        <v>5395</v>
      </c>
      <c r="E3854" s="4" t="s">
        <v>5450</v>
      </c>
      <c r="F3854" s="21">
        <v>5.1041666666666666E-2</v>
      </c>
      <c r="G3854" s="4">
        <v>480</v>
      </c>
      <c r="H3854" s="4" t="s">
        <v>22</v>
      </c>
      <c r="I3854" s="15">
        <v>7663</v>
      </c>
      <c r="J3854" s="3"/>
      <c r="K3854" s="4"/>
      <c r="L3854" s="4"/>
      <c r="M3854" s="3"/>
      <c r="N3854" s="3"/>
      <c r="O3854" s="3">
        <v>8470</v>
      </c>
      <c r="P3854" s="3">
        <v>8470</v>
      </c>
      <c r="Q3854" s="3">
        <v>8470</v>
      </c>
      <c r="R3854" s="3">
        <v>8470</v>
      </c>
    </row>
    <row r="3855" spans="1:18" hidden="1">
      <c r="A3855" s="12" t="s">
        <v>6044</v>
      </c>
      <c r="B3855" s="12" t="str">
        <f t="shared" si="92"/>
        <v>HCTRAYSET4V1</v>
      </c>
      <c r="C3855" s="4" t="s">
        <v>6045</v>
      </c>
      <c r="D3855" s="4" t="s">
        <v>5395</v>
      </c>
      <c r="E3855" s="4" t="s">
        <v>6046</v>
      </c>
      <c r="F3855" s="4">
        <v>0.82120000000000004</v>
      </c>
      <c r="G3855" s="4">
        <v>10</v>
      </c>
      <c r="H3855" s="4" t="s">
        <v>22</v>
      </c>
      <c r="I3855" s="4">
        <v>73000</v>
      </c>
      <c r="J3855" s="3"/>
      <c r="K3855" s="4"/>
      <c r="L3855" s="4"/>
      <c r="M3855" s="3"/>
      <c r="N3855" s="3"/>
      <c r="O3855" s="3">
        <v>85010</v>
      </c>
      <c r="P3855" s="3">
        <v>85010</v>
      </c>
      <c r="Q3855" s="3">
        <v>85010</v>
      </c>
      <c r="R3855" s="3">
        <v>85010</v>
      </c>
    </row>
    <row r="3856" spans="1:18" hidden="1">
      <c r="A3856" s="12" t="s">
        <v>6047</v>
      </c>
      <c r="B3856" s="12" t="str">
        <f t="shared" si="92"/>
        <v>HCTRAYSET3V1</v>
      </c>
      <c r="C3856" s="4" t="s">
        <v>6048</v>
      </c>
      <c r="D3856" s="4" t="s">
        <v>5395</v>
      </c>
      <c r="E3856" s="4" t="s">
        <v>6046</v>
      </c>
      <c r="F3856" s="4">
        <v>0.53449999999999998</v>
      </c>
      <c r="G3856" s="4">
        <v>10</v>
      </c>
      <c r="H3856" s="4" t="s">
        <v>22</v>
      </c>
      <c r="I3856" s="4">
        <v>41000</v>
      </c>
      <c r="J3856" s="3"/>
      <c r="K3856" s="4"/>
      <c r="L3856" s="4"/>
      <c r="M3856" s="3"/>
      <c r="N3856" s="3"/>
      <c r="O3856" s="3"/>
      <c r="P3856" s="3"/>
      <c r="Q3856" s="4"/>
      <c r="R3856" s="4"/>
    </row>
    <row r="3857" spans="1:18" hidden="1">
      <c r="A3857" s="12" t="s">
        <v>6049</v>
      </c>
      <c r="B3857" s="10" t="str">
        <f>A3857</f>
        <v>SULA020KP71</v>
      </c>
      <c r="C3857" s="4" t="s">
        <v>6050</v>
      </c>
      <c r="D3857" s="4" t="s">
        <v>84</v>
      </c>
      <c r="E3857" s="4" t="s">
        <v>146</v>
      </c>
      <c r="F3857" s="4">
        <v>21.4</v>
      </c>
      <c r="G3857" s="4">
        <v>1</v>
      </c>
      <c r="H3857" s="4" t="s">
        <v>147</v>
      </c>
      <c r="I3857" s="20">
        <v>2181000</v>
      </c>
      <c r="J3857" s="3"/>
      <c r="K3857" s="4"/>
      <c r="L3857" s="4"/>
      <c r="M3857" s="3"/>
      <c r="N3857" s="3"/>
      <c r="O3857" s="3"/>
      <c r="P3857" s="3"/>
      <c r="Q3857" s="4"/>
      <c r="R3857" s="4"/>
    </row>
    <row r="3858" spans="1:18" hidden="1">
      <c r="A3858" t="s">
        <v>6051</v>
      </c>
      <c r="B3858" t="s">
        <v>6051</v>
      </c>
      <c r="C3858" s="4" t="s">
        <v>6052</v>
      </c>
      <c r="D3858" s="4" t="s">
        <v>75</v>
      </c>
      <c r="E3858" s="4" t="s">
        <v>146</v>
      </c>
      <c r="F3858" s="4">
        <v>19.010000000000002</v>
      </c>
      <c r="G3858" s="4">
        <v>1</v>
      </c>
      <c r="H3858" s="4" t="s">
        <v>147</v>
      </c>
      <c r="I3858" s="3">
        <v>251000</v>
      </c>
      <c r="J3858" s="11">
        <v>308300</v>
      </c>
      <c r="K3858" s="3">
        <v>259800</v>
      </c>
      <c r="L3858" s="3">
        <v>317800</v>
      </c>
      <c r="M3858" s="3">
        <v>265000</v>
      </c>
      <c r="N3858" s="3">
        <v>317800</v>
      </c>
      <c r="O3858" s="11">
        <v>307400</v>
      </c>
      <c r="P3858" s="11">
        <v>365300</v>
      </c>
      <c r="Q3858" s="11">
        <v>322800</v>
      </c>
      <c r="R3858" s="11">
        <v>361100</v>
      </c>
    </row>
    <row r="3859" spans="1:18" hidden="1">
      <c r="A3859" t="s">
        <v>6053</v>
      </c>
      <c r="B3859" t="s">
        <v>6053</v>
      </c>
      <c r="C3859" s="4" t="s">
        <v>6054</v>
      </c>
      <c r="D3859" s="4" t="s">
        <v>75</v>
      </c>
      <c r="E3859" s="4" t="s">
        <v>146</v>
      </c>
      <c r="F3859" s="4">
        <v>19.010000000000002</v>
      </c>
      <c r="G3859" s="4">
        <v>1</v>
      </c>
      <c r="H3859" s="4" t="s">
        <v>147</v>
      </c>
      <c r="I3859" s="3">
        <v>251000</v>
      </c>
      <c r="J3859" s="11">
        <v>308300</v>
      </c>
      <c r="K3859" s="3">
        <v>259800</v>
      </c>
      <c r="L3859" s="3">
        <v>317800</v>
      </c>
      <c r="M3859" s="3">
        <v>265000</v>
      </c>
      <c r="N3859" s="3">
        <v>317800</v>
      </c>
      <c r="O3859" s="11">
        <v>307400</v>
      </c>
      <c r="P3859" s="11">
        <v>365300</v>
      </c>
      <c r="Q3859" s="11">
        <v>297000</v>
      </c>
      <c r="R3859" s="11">
        <v>335600</v>
      </c>
    </row>
    <row r="3860" spans="1:18" hidden="1">
      <c r="A3860" s="12" t="s">
        <v>6055</v>
      </c>
      <c r="B3860" s="63" t="str">
        <f>LEFT(A3860,7)</f>
        <v>ACSY002</v>
      </c>
      <c r="C3860" s="4" t="s">
        <v>6056</v>
      </c>
      <c r="D3860" s="4" t="s">
        <v>84</v>
      </c>
      <c r="E3860" s="4" t="s">
        <v>390</v>
      </c>
      <c r="F3860" s="4">
        <v>2.54</v>
      </c>
      <c r="G3860" s="4">
        <v>8</v>
      </c>
      <c r="H3860" s="64" t="s">
        <v>22</v>
      </c>
      <c r="I3860" s="3"/>
      <c r="J3860" s="3"/>
      <c r="K3860" s="3"/>
      <c r="L3860" s="3"/>
      <c r="P3860" s="65"/>
      <c r="Q3860" s="3">
        <v>216200</v>
      </c>
      <c r="R3860" s="3">
        <v>235300</v>
      </c>
    </row>
    <row r="3861" spans="1:18" hidden="1">
      <c r="A3861" s="12" t="s">
        <v>6057</v>
      </c>
      <c r="B3861" s="63" t="str">
        <f t="shared" ref="B3861:B3877" si="93">LEFT(A3861,7)</f>
        <v>ACSY002</v>
      </c>
      <c r="C3861" s="4" t="s">
        <v>6058</v>
      </c>
      <c r="D3861" s="4" t="s">
        <v>84</v>
      </c>
      <c r="E3861" s="4" t="s">
        <v>390</v>
      </c>
      <c r="F3861" s="4">
        <v>2.54</v>
      </c>
      <c r="G3861" s="4">
        <v>8</v>
      </c>
      <c r="H3861" s="64" t="s">
        <v>22</v>
      </c>
      <c r="I3861" s="3"/>
      <c r="J3861" s="3"/>
      <c r="K3861" s="3"/>
      <c r="L3861" s="3"/>
      <c r="P3861" s="65"/>
      <c r="Q3861" s="3">
        <v>216200</v>
      </c>
      <c r="R3861" s="3">
        <v>235300</v>
      </c>
    </row>
    <row r="3862" spans="1:18" hidden="1">
      <c r="A3862" s="12" t="s">
        <v>6059</v>
      </c>
      <c r="B3862" s="63" t="str">
        <f t="shared" si="93"/>
        <v>ACSY002</v>
      </c>
      <c r="C3862" s="4" t="s">
        <v>6060</v>
      </c>
      <c r="D3862" s="4" t="s">
        <v>84</v>
      </c>
      <c r="E3862" s="4" t="s">
        <v>390</v>
      </c>
      <c r="F3862" s="4">
        <v>2.54</v>
      </c>
      <c r="G3862" s="4">
        <v>8</v>
      </c>
      <c r="H3862" s="64" t="s">
        <v>22</v>
      </c>
      <c r="I3862" s="3"/>
      <c r="J3862" s="3"/>
      <c r="K3862" s="3"/>
      <c r="L3862" s="3"/>
      <c r="P3862" s="65"/>
      <c r="Q3862" s="3">
        <v>216200</v>
      </c>
      <c r="R3862" s="3">
        <v>235300</v>
      </c>
    </row>
    <row r="3863" spans="1:18" hidden="1">
      <c r="A3863" s="12" t="s">
        <v>6061</v>
      </c>
      <c r="B3863" s="63" t="str">
        <f t="shared" si="93"/>
        <v>ACSY002</v>
      </c>
      <c r="C3863" s="4" t="s">
        <v>6062</v>
      </c>
      <c r="D3863" s="4" t="s">
        <v>84</v>
      </c>
      <c r="E3863" s="4" t="s">
        <v>390</v>
      </c>
      <c r="F3863" s="4">
        <v>2.54</v>
      </c>
      <c r="G3863" s="4">
        <v>8</v>
      </c>
      <c r="H3863" s="64" t="s">
        <v>22</v>
      </c>
      <c r="I3863" s="3"/>
      <c r="J3863" s="3"/>
      <c r="K3863" s="3"/>
      <c r="L3863" s="3"/>
      <c r="P3863" s="65"/>
      <c r="Q3863" s="3">
        <v>216200</v>
      </c>
      <c r="R3863" s="3">
        <v>235300</v>
      </c>
    </row>
    <row r="3864" spans="1:18" hidden="1">
      <c r="A3864" s="12" t="s">
        <v>6063</v>
      </c>
      <c r="B3864" s="63" t="str">
        <f t="shared" si="93"/>
        <v>ACSY002</v>
      </c>
      <c r="C3864" s="4" t="s">
        <v>6064</v>
      </c>
      <c r="D3864" s="4" t="s">
        <v>84</v>
      </c>
      <c r="E3864" s="4" t="s">
        <v>390</v>
      </c>
      <c r="F3864" s="4">
        <v>2.54</v>
      </c>
      <c r="G3864" s="4">
        <v>8</v>
      </c>
      <c r="H3864" s="64" t="s">
        <v>22</v>
      </c>
      <c r="I3864" s="3"/>
      <c r="J3864" s="3"/>
      <c r="K3864" s="3"/>
      <c r="L3864" s="3"/>
      <c r="P3864" s="65"/>
      <c r="Q3864" s="3">
        <v>216200</v>
      </c>
      <c r="R3864" s="3">
        <v>235300</v>
      </c>
    </row>
    <row r="3865" spans="1:18" hidden="1">
      <c r="A3865" s="12" t="s">
        <v>6065</v>
      </c>
      <c r="B3865" s="63" t="str">
        <f t="shared" si="93"/>
        <v>ACSY002</v>
      </c>
      <c r="C3865" s="4" t="s">
        <v>6066</v>
      </c>
      <c r="D3865" s="4" t="s">
        <v>84</v>
      </c>
      <c r="E3865" s="4" t="s">
        <v>390</v>
      </c>
      <c r="F3865" s="4">
        <v>2.54</v>
      </c>
      <c r="G3865" s="4">
        <v>8</v>
      </c>
      <c r="H3865" s="64" t="s">
        <v>22</v>
      </c>
      <c r="I3865" s="3"/>
      <c r="J3865" s="3"/>
      <c r="K3865" s="3"/>
      <c r="L3865" s="3"/>
      <c r="P3865" s="65"/>
      <c r="Q3865" s="3">
        <v>216200</v>
      </c>
      <c r="R3865" s="3">
        <v>235300</v>
      </c>
    </row>
    <row r="3866" spans="1:18" hidden="1">
      <c r="A3866" s="12" t="s">
        <v>6067</v>
      </c>
      <c r="B3866" s="63" t="str">
        <f t="shared" si="93"/>
        <v>ACSY002</v>
      </c>
      <c r="C3866" s="4" t="s">
        <v>6068</v>
      </c>
      <c r="D3866" s="4" t="s">
        <v>84</v>
      </c>
      <c r="E3866" s="4" t="s">
        <v>390</v>
      </c>
      <c r="F3866" s="4">
        <v>2.54</v>
      </c>
      <c r="G3866" s="4">
        <v>8</v>
      </c>
      <c r="H3866" s="64" t="s">
        <v>22</v>
      </c>
      <c r="I3866" s="3"/>
      <c r="J3866" s="3"/>
      <c r="K3866" s="3"/>
      <c r="L3866" s="3"/>
      <c r="P3866" s="65"/>
      <c r="Q3866" s="3">
        <v>216200</v>
      </c>
      <c r="R3866" s="3">
        <v>235300</v>
      </c>
    </row>
    <row r="3867" spans="1:18" hidden="1">
      <c r="A3867" s="12" t="s">
        <v>6069</v>
      </c>
      <c r="B3867" s="63" t="str">
        <f t="shared" si="93"/>
        <v>ACSY002</v>
      </c>
      <c r="C3867" s="4" t="s">
        <v>6070</v>
      </c>
      <c r="D3867" s="4" t="s">
        <v>84</v>
      </c>
      <c r="E3867" s="4" t="s">
        <v>390</v>
      </c>
      <c r="F3867" s="4">
        <v>2.54</v>
      </c>
      <c r="G3867" s="4">
        <v>8</v>
      </c>
      <c r="H3867" s="64" t="s">
        <v>22</v>
      </c>
      <c r="I3867" s="3"/>
      <c r="J3867" s="3"/>
      <c r="K3867" s="3"/>
      <c r="L3867" s="3"/>
      <c r="P3867" s="65"/>
      <c r="Q3867" s="3">
        <v>216200</v>
      </c>
      <c r="R3867" s="3">
        <v>235300</v>
      </c>
    </row>
    <row r="3868" spans="1:18" hidden="1">
      <c r="A3868" s="12" t="s">
        <v>6071</v>
      </c>
      <c r="B3868" s="63" t="str">
        <f t="shared" si="93"/>
        <v>ACSY002</v>
      </c>
      <c r="C3868" s="4" t="s">
        <v>6072</v>
      </c>
      <c r="D3868" s="4" t="s">
        <v>84</v>
      </c>
      <c r="E3868" s="4" t="s">
        <v>390</v>
      </c>
      <c r="F3868" s="4">
        <v>2.54</v>
      </c>
      <c r="G3868" s="4">
        <v>8</v>
      </c>
      <c r="H3868" s="64" t="s">
        <v>22</v>
      </c>
      <c r="I3868" s="3"/>
      <c r="J3868" s="3"/>
      <c r="K3868" s="3"/>
      <c r="L3868" s="3"/>
      <c r="P3868" s="65"/>
      <c r="Q3868" s="3">
        <v>216200</v>
      </c>
      <c r="R3868" s="3">
        <v>235300</v>
      </c>
    </row>
    <row r="3869" spans="1:18" hidden="1">
      <c r="A3869" s="12" t="s">
        <v>6073</v>
      </c>
      <c r="B3869" s="63" t="str">
        <f t="shared" si="93"/>
        <v>ACSY002</v>
      </c>
      <c r="C3869" s="4" t="s">
        <v>6074</v>
      </c>
      <c r="D3869" s="4" t="s">
        <v>84</v>
      </c>
      <c r="E3869" s="4" t="s">
        <v>390</v>
      </c>
      <c r="F3869" s="4">
        <v>2.54</v>
      </c>
      <c r="G3869" s="4">
        <v>8</v>
      </c>
      <c r="H3869" s="64" t="s">
        <v>22</v>
      </c>
      <c r="I3869" s="3"/>
      <c r="J3869" s="3"/>
      <c r="K3869" s="3"/>
      <c r="L3869" s="3"/>
      <c r="P3869" s="65"/>
      <c r="Q3869" s="3">
        <v>216200</v>
      </c>
      <c r="R3869" s="3">
        <v>235300</v>
      </c>
    </row>
    <row r="3870" spans="1:18" hidden="1">
      <c r="A3870" s="12" t="s">
        <v>6075</v>
      </c>
      <c r="B3870" s="63" t="str">
        <f t="shared" si="93"/>
        <v>ACSY002</v>
      </c>
      <c r="C3870" s="4" t="s">
        <v>6076</v>
      </c>
      <c r="D3870" s="4" t="s">
        <v>84</v>
      </c>
      <c r="E3870" s="4" t="s">
        <v>390</v>
      </c>
      <c r="F3870" s="4">
        <v>2.54</v>
      </c>
      <c r="G3870" s="4">
        <v>8</v>
      </c>
      <c r="H3870" s="64" t="s">
        <v>22</v>
      </c>
      <c r="I3870" s="3"/>
      <c r="J3870" s="3"/>
      <c r="K3870" s="3"/>
      <c r="L3870" s="3"/>
      <c r="P3870" s="65"/>
      <c r="Q3870" s="3">
        <v>216200</v>
      </c>
      <c r="R3870" s="3">
        <v>235300</v>
      </c>
    </row>
    <row r="3871" spans="1:18" hidden="1">
      <c r="A3871" s="12" t="s">
        <v>6077</v>
      </c>
      <c r="B3871" s="63" t="str">
        <f t="shared" si="93"/>
        <v>ACSY002</v>
      </c>
      <c r="C3871" s="4" t="s">
        <v>6078</v>
      </c>
      <c r="D3871" s="4" t="s">
        <v>84</v>
      </c>
      <c r="E3871" s="4" t="s">
        <v>390</v>
      </c>
      <c r="F3871" s="4">
        <v>2.54</v>
      </c>
      <c r="G3871" s="4">
        <v>8</v>
      </c>
      <c r="H3871" s="64" t="s">
        <v>22</v>
      </c>
      <c r="I3871" s="3"/>
      <c r="J3871" s="3"/>
      <c r="K3871" s="3"/>
      <c r="L3871" s="3"/>
      <c r="P3871" s="65"/>
      <c r="Q3871" s="3">
        <v>216200</v>
      </c>
      <c r="R3871" s="3">
        <v>235300</v>
      </c>
    </row>
    <row r="3872" spans="1:18" hidden="1">
      <c r="A3872" s="12" t="s">
        <v>6079</v>
      </c>
      <c r="B3872" s="63" t="str">
        <f t="shared" si="93"/>
        <v>ACSY002</v>
      </c>
      <c r="C3872" s="4" t="s">
        <v>6080</v>
      </c>
      <c r="D3872" s="4" t="s">
        <v>84</v>
      </c>
      <c r="E3872" s="4" t="s">
        <v>390</v>
      </c>
      <c r="F3872" s="4">
        <v>2.54</v>
      </c>
      <c r="G3872" s="4">
        <v>8</v>
      </c>
      <c r="H3872" s="64" t="s">
        <v>22</v>
      </c>
      <c r="I3872" s="3"/>
      <c r="J3872" s="3"/>
      <c r="K3872" s="3"/>
      <c r="L3872" s="3"/>
      <c r="P3872" s="65"/>
      <c r="Q3872" s="3">
        <v>216200</v>
      </c>
      <c r="R3872" s="3">
        <v>235300</v>
      </c>
    </row>
    <row r="3873" spans="1:18" hidden="1">
      <c r="A3873" s="12" t="s">
        <v>6081</v>
      </c>
      <c r="B3873" s="63" t="str">
        <f t="shared" si="93"/>
        <v>ACSY002</v>
      </c>
      <c r="C3873" s="4" t="s">
        <v>6082</v>
      </c>
      <c r="D3873" s="4" t="s">
        <v>84</v>
      </c>
      <c r="E3873" s="4" t="s">
        <v>390</v>
      </c>
      <c r="F3873" s="4">
        <v>2.54</v>
      </c>
      <c r="G3873" s="4">
        <v>8</v>
      </c>
      <c r="H3873" s="64" t="s">
        <v>22</v>
      </c>
      <c r="I3873" s="3"/>
      <c r="J3873" s="3"/>
      <c r="K3873" s="3"/>
      <c r="L3873" s="3"/>
      <c r="P3873" s="65"/>
      <c r="Q3873" s="3">
        <v>216200</v>
      </c>
      <c r="R3873" s="3">
        <v>235300</v>
      </c>
    </row>
    <row r="3874" spans="1:18" hidden="1">
      <c r="A3874" s="12" t="s">
        <v>6083</v>
      </c>
      <c r="B3874" s="63" t="str">
        <f t="shared" si="93"/>
        <v>ACSY002</v>
      </c>
      <c r="C3874" s="4" t="s">
        <v>6084</v>
      </c>
      <c r="D3874" s="4" t="s">
        <v>84</v>
      </c>
      <c r="E3874" s="4" t="s">
        <v>390</v>
      </c>
      <c r="F3874" s="4">
        <v>2.54</v>
      </c>
      <c r="G3874" s="4">
        <v>8</v>
      </c>
      <c r="H3874" s="64" t="s">
        <v>22</v>
      </c>
      <c r="I3874" s="3"/>
      <c r="J3874" s="3"/>
      <c r="K3874" s="3"/>
      <c r="L3874" s="3"/>
      <c r="P3874" s="65"/>
      <c r="Q3874" s="3">
        <v>216200</v>
      </c>
      <c r="R3874" s="3">
        <v>235300</v>
      </c>
    </row>
    <row r="3875" spans="1:18" hidden="1">
      <c r="A3875" s="12" t="s">
        <v>6085</v>
      </c>
      <c r="B3875" s="63" t="str">
        <f t="shared" si="93"/>
        <v>ACSY002</v>
      </c>
      <c r="C3875" s="4" t="s">
        <v>6086</v>
      </c>
      <c r="D3875" s="4" t="s">
        <v>84</v>
      </c>
      <c r="E3875" s="4" t="s">
        <v>390</v>
      </c>
      <c r="F3875" s="4">
        <v>2.54</v>
      </c>
      <c r="G3875" s="4">
        <v>8</v>
      </c>
      <c r="H3875" s="64" t="s">
        <v>22</v>
      </c>
      <c r="I3875" s="3"/>
      <c r="J3875" s="3"/>
      <c r="K3875" s="3"/>
      <c r="L3875" s="3"/>
      <c r="P3875" s="65"/>
      <c r="Q3875" s="3">
        <v>216200</v>
      </c>
      <c r="R3875" s="3">
        <v>235300</v>
      </c>
    </row>
    <row r="3876" spans="1:18" hidden="1">
      <c r="A3876" s="12" t="s">
        <v>6087</v>
      </c>
      <c r="B3876" s="63" t="str">
        <f t="shared" si="93"/>
        <v>ACSY002</v>
      </c>
      <c r="C3876" s="4" t="s">
        <v>6088</v>
      </c>
      <c r="D3876" s="4" t="s">
        <v>84</v>
      </c>
      <c r="E3876" s="4" t="s">
        <v>390</v>
      </c>
      <c r="F3876" s="4">
        <v>2.54</v>
      </c>
      <c r="G3876" s="4">
        <v>8</v>
      </c>
      <c r="H3876" s="64" t="s">
        <v>22</v>
      </c>
      <c r="I3876" s="3"/>
      <c r="J3876" s="3"/>
      <c r="K3876" s="3"/>
      <c r="L3876" s="3"/>
      <c r="P3876" s="65"/>
      <c r="Q3876" s="3">
        <v>216200</v>
      </c>
      <c r="R3876" s="3">
        <v>235300</v>
      </c>
    </row>
    <row r="3877" spans="1:18" hidden="1">
      <c r="A3877" s="12" t="s">
        <v>6089</v>
      </c>
      <c r="B3877" s="63" t="str">
        <f t="shared" si="93"/>
        <v>ACSY002</v>
      </c>
      <c r="C3877" s="4" t="s">
        <v>6090</v>
      </c>
      <c r="D3877" s="4" t="s">
        <v>84</v>
      </c>
      <c r="E3877" s="4" t="s">
        <v>390</v>
      </c>
      <c r="F3877" s="4">
        <v>2.54</v>
      </c>
      <c r="G3877" s="4">
        <v>8</v>
      </c>
      <c r="H3877" s="64" t="s">
        <v>22</v>
      </c>
      <c r="I3877" s="3"/>
      <c r="J3877" s="3"/>
      <c r="K3877" s="3"/>
      <c r="L3877" s="3"/>
      <c r="P3877" s="65"/>
      <c r="Q3877" s="3">
        <v>216200</v>
      </c>
      <c r="R3877" s="3">
        <v>235300</v>
      </c>
    </row>
  </sheetData>
  <autoFilter ref="A1:R3877" xr:uid="{E068BDE8-8772-4CCA-B439-D1ADA9E91B21}">
    <filterColumn colId="1">
      <filters>
        <filter val="ADFO001"/>
        <filter val="ADFO005"/>
      </filters>
    </filterColumn>
  </autoFilter>
  <conditionalFormatting sqref="A3123:A3284 B3123:B3451 B3809:B3821 B3459:B3583 A1908:B3122 B3596:B3692 A2:B1906 A3860:B3877">
    <cfRule type="duplicateValues" dxfId="69" priority="46"/>
  </conditionalFormatting>
  <conditionalFormatting sqref="A3709:A3716">
    <cfRule type="duplicateValues" dxfId="68" priority="43"/>
    <cfRule type="duplicateValues" dxfId="67" priority="44"/>
  </conditionalFormatting>
  <conditionalFormatting sqref="A3749:A3753">
    <cfRule type="duplicateValues" dxfId="66" priority="35"/>
    <cfRule type="duplicateValues" dxfId="65" priority="36"/>
  </conditionalFormatting>
  <conditionalFormatting sqref="A3754:A3778">
    <cfRule type="duplicateValues" dxfId="64" priority="37"/>
    <cfRule type="duplicateValues" dxfId="63" priority="38"/>
  </conditionalFormatting>
  <conditionalFormatting sqref="A3781:A3782">
    <cfRule type="duplicateValues" dxfId="62" priority="29"/>
    <cfRule type="duplicateValues" dxfId="61" priority="30"/>
  </conditionalFormatting>
  <conditionalFormatting sqref="A3783:A3808">
    <cfRule type="duplicateValues" dxfId="60" priority="25"/>
    <cfRule type="duplicateValues" dxfId="59" priority="26"/>
  </conditionalFormatting>
  <conditionalFormatting sqref="A3809:A3814">
    <cfRule type="duplicateValues" dxfId="58" priority="22"/>
  </conditionalFormatting>
  <conditionalFormatting sqref="A3815:A3817">
    <cfRule type="duplicateValues" dxfId="57" priority="21"/>
  </conditionalFormatting>
  <conditionalFormatting sqref="A3818:A3832">
    <cfRule type="duplicateValues" dxfId="56" priority="20"/>
  </conditionalFormatting>
  <conditionalFormatting sqref="A3833:A3841">
    <cfRule type="duplicateValues" dxfId="55" priority="15"/>
  </conditionalFormatting>
  <conditionalFormatting sqref="A3842:A3845">
    <cfRule type="duplicateValues" dxfId="54" priority="11"/>
  </conditionalFormatting>
  <conditionalFormatting sqref="A3846:A3851">
    <cfRule type="duplicateValues" dxfId="53" priority="8"/>
  </conditionalFormatting>
  <conditionalFormatting sqref="A3852:A3857">
    <cfRule type="duplicateValues" dxfId="52" priority="7"/>
  </conditionalFormatting>
  <conditionalFormatting sqref="A3779:B3779">
    <cfRule type="duplicateValues" dxfId="51" priority="33"/>
    <cfRule type="duplicateValues" dxfId="50" priority="34"/>
  </conditionalFormatting>
  <conditionalFormatting sqref="A3780:B3780">
    <cfRule type="duplicateValues" dxfId="49" priority="31"/>
    <cfRule type="duplicateValues" dxfId="48" priority="32"/>
  </conditionalFormatting>
  <conditionalFormatting sqref="B3033:B3120 B2938:B3014 B3123:B3451 B3809:B3821 A1908:A2851 B3459:B3583 B1908:B2936 B3596:B3692 A2:B1906 A3860:B3877">
    <cfRule type="duplicateValues" dxfId="47" priority="45"/>
  </conditionalFormatting>
  <conditionalFormatting sqref="B3694:B3695">
    <cfRule type="duplicateValues" dxfId="46" priority="41"/>
    <cfRule type="duplicateValues" dxfId="45" priority="42"/>
  </conditionalFormatting>
  <conditionalFormatting sqref="B3697:B3778">
    <cfRule type="duplicateValues" dxfId="44" priority="39"/>
    <cfRule type="duplicateValues" dxfId="43" priority="40"/>
  </conditionalFormatting>
  <conditionalFormatting sqref="B3781:B3782">
    <cfRule type="duplicateValues" dxfId="42" priority="27"/>
    <cfRule type="duplicateValues" dxfId="41" priority="28"/>
  </conditionalFormatting>
  <conditionalFormatting sqref="B3783:B3808">
    <cfRule type="duplicateValues" dxfId="40" priority="23"/>
    <cfRule type="duplicateValues" dxfId="39" priority="24"/>
  </conditionalFormatting>
  <conditionalFormatting sqref="B3822:B3827 B3830:B3831">
    <cfRule type="duplicateValues" dxfId="38" priority="18"/>
    <cfRule type="duplicateValues" dxfId="37" priority="19"/>
  </conditionalFormatting>
  <conditionalFormatting sqref="B3832">
    <cfRule type="duplicateValues" dxfId="36" priority="16"/>
    <cfRule type="duplicateValues" dxfId="35" priority="17"/>
  </conditionalFormatting>
  <conditionalFormatting sqref="B3833:B3840">
    <cfRule type="duplicateValues" dxfId="34" priority="13"/>
    <cfRule type="duplicateValues" dxfId="33" priority="14"/>
  </conditionalFormatting>
  <conditionalFormatting sqref="B3841">
    <cfRule type="duplicateValues" dxfId="32" priority="12"/>
  </conditionalFormatting>
  <conditionalFormatting sqref="B3842:B3849">
    <cfRule type="duplicateValues" dxfId="31" priority="9"/>
    <cfRule type="duplicateValues" dxfId="30" priority="10"/>
  </conditionalFormatting>
  <conditionalFormatting sqref="B3850:B3856">
    <cfRule type="duplicateValues" dxfId="29" priority="3"/>
    <cfRule type="duplicateValues" dxfId="28" priority="4"/>
  </conditionalFormatting>
  <conditionalFormatting sqref="B3857 B3828:B3829">
    <cfRule type="duplicateValues" dxfId="27" priority="1"/>
    <cfRule type="duplicateValues" dxfId="26"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F309-FC97-4F4D-9B86-A818370EA698}">
  <dimension ref="A1:AJ2162"/>
  <sheetViews>
    <sheetView workbookViewId="0">
      <selection activeCell="D1" sqref="D1:D1048576"/>
    </sheetView>
  </sheetViews>
  <sheetFormatPr defaultRowHeight="15"/>
  <cols>
    <col min="2" max="2" width="10.7109375" bestFit="1" customWidth="1"/>
    <col min="3" max="3" width="19.5703125" bestFit="1" customWidth="1"/>
    <col min="4" max="4" width="15.85546875" customWidth="1"/>
    <col min="5" max="5" width="14.42578125" bestFit="1" customWidth="1"/>
    <col min="6" max="6" width="14.42578125" customWidth="1"/>
    <col min="7" max="8" width="11.42578125" style="2" customWidth="1"/>
    <col min="9" max="9" width="11.85546875" style="41" customWidth="1"/>
    <col min="10" max="10" width="13.140625" customWidth="1"/>
    <col min="11" max="11" width="15.28515625" customWidth="1"/>
    <col min="12" max="12" width="12.5703125" bestFit="1" customWidth="1"/>
    <col min="13" max="13" width="11.5703125" bestFit="1" customWidth="1"/>
    <col min="14" max="14" width="13" style="2" customWidth="1"/>
    <col min="15" max="15" width="10.5703125" style="2" bestFit="1" customWidth="1"/>
    <col min="16" max="16" width="12.28515625" style="2" bestFit="1" customWidth="1"/>
    <col min="17" max="17" width="12.28515625" style="2" customWidth="1"/>
    <col min="18" max="18" width="14.7109375" style="2" customWidth="1"/>
    <col min="19" max="19" width="12.42578125" bestFit="1" customWidth="1"/>
    <col min="20" max="20" width="12.42578125" style="2" bestFit="1" customWidth="1"/>
    <col min="21" max="21" width="14" customWidth="1"/>
    <col min="22" max="22" width="11.42578125" bestFit="1" customWidth="1"/>
    <col min="23" max="23" width="11.42578125" customWidth="1"/>
    <col min="24" max="24" width="16.28515625" customWidth="1"/>
    <col min="25" max="25" width="13.28515625" customWidth="1"/>
    <col min="26" max="26" width="11.5703125" style="51" bestFit="1" customWidth="1"/>
    <col min="27" max="28" width="11.5703125" style="2" customWidth="1"/>
    <col min="29" max="30" width="10.85546875" style="2" customWidth="1"/>
    <col min="32" max="32" width="14.28515625" bestFit="1" customWidth="1"/>
    <col min="33" max="33" width="13.42578125" customWidth="1"/>
    <col min="34" max="34" width="18" bestFit="1" customWidth="1"/>
    <col min="35" max="35" width="11.140625" customWidth="1"/>
  </cols>
  <sheetData>
    <row r="1" spans="1:36">
      <c r="A1" s="24" t="s">
        <v>5274</v>
      </c>
      <c r="B1" s="24"/>
      <c r="C1" s="24"/>
      <c r="D1" s="24"/>
      <c r="E1" s="24"/>
      <c r="F1" s="24"/>
      <c r="G1" s="25"/>
      <c r="H1" s="25"/>
      <c r="I1" s="38"/>
      <c r="J1" s="24"/>
      <c r="K1" s="25"/>
      <c r="L1" s="25"/>
      <c r="M1" s="24"/>
      <c r="N1" s="25"/>
      <c r="O1" s="25"/>
      <c r="P1" s="25"/>
      <c r="Q1" s="25"/>
      <c r="R1" s="25"/>
      <c r="S1" s="25"/>
      <c r="T1" s="25"/>
      <c r="U1" s="25"/>
      <c r="V1" s="25"/>
      <c r="W1" s="25"/>
      <c r="X1" s="25"/>
      <c r="Y1" s="25"/>
      <c r="Z1" s="48"/>
      <c r="AA1" s="25"/>
      <c r="AB1" s="25"/>
      <c r="AC1" s="25"/>
      <c r="AD1" s="25"/>
      <c r="AE1" s="24"/>
      <c r="AF1" s="24"/>
      <c r="AG1" s="24"/>
      <c r="AH1" s="24"/>
      <c r="AI1" s="24"/>
    </row>
    <row r="2" spans="1:36">
      <c r="A2" s="24"/>
      <c r="B2" s="24"/>
      <c r="C2" s="24"/>
      <c r="D2" s="24"/>
      <c r="E2" s="24"/>
      <c r="F2" s="24"/>
      <c r="G2" s="25"/>
      <c r="H2" s="25"/>
      <c r="I2" s="38"/>
      <c r="J2" s="24"/>
      <c r="K2" s="25"/>
      <c r="L2" s="25"/>
      <c r="M2" s="24"/>
      <c r="N2" s="25"/>
      <c r="O2" s="25"/>
      <c r="P2" s="25"/>
      <c r="Q2" s="25"/>
      <c r="R2" s="25"/>
      <c r="S2" s="25"/>
      <c r="T2" s="25"/>
      <c r="U2" s="25"/>
      <c r="V2" s="26"/>
      <c r="W2" s="26"/>
      <c r="X2" s="26"/>
      <c r="Y2" s="26"/>
      <c r="Z2" s="49"/>
      <c r="AA2" s="26"/>
      <c r="AB2" s="26"/>
      <c r="AC2" s="25"/>
      <c r="AD2" s="25"/>
      <c r="AF2" s="27" t="s">
        <v>6091</v>
      </c>
      <c r="AG2" s="126">
        <f>SUM(T:T)</f>
        <v>392769557.73758864</v>
      </c>
      <c r="AH2" s="127"/>
      <c r="AI2" s="128"/>
    </row>
    <row r="3" spans="1:36">
      <c r="A3" s="24"/>
      <c r="B3" s="24"/>
      <c r="C3" s="24"/>
      <c r="D3" s="24"/>
      <c r="E3" s="24"/>
      <c r="F3" s="24"/>
      <c r="G3" s="25"/>
      <c r="H3" s="25"/>
      <c r="I3" s="38"/>
      <c r="J3" s="24"/>
      <c r="K3" s="25"/>
      <c r="L3" s="25"/>
      <c r="M3" s="25"/>
      <c r="N3" s="25"/>
      <c r="O3" s="25"/>
      <c r="P3" s="25"/>
      <c r="Q3" s="25"/>
      <c r="R3" s="25"/>
      <c r="S3" s="25"/>
      <c r="T3" s="25"/>
      <c r="U3" s="25"/>
      <c r="V3" s="26"/>
      <c r="W3" s="26"/>
      <c r="X3" s="26"/>
      <c r="Y3" s="26"/>
      <c r="Z3" s="49"/>
      <c r="AA3" s="26"/>
      <c r="AB3" s="26"/>
      <c r="AC3" s="25"/>
      <c r="AD3" s="25"/>
      <c r="AF3" s="27" t="s">
        <v>6092</v>
      </c>
      <c r="AG3" s="126">
        <f>SUM(U:U)</f>
        <v>45462434.077200964</v>
      </c>
      <c r="AH3" s="127"/>
      <c r="AI3" s="128"/>
    </row>
    <row r="4" spans="1:36">
      <c r="A4" s="24"/>
      <c r="B4" s="121" t="s">
        <v>6093</v>
      </c>
      <c r="C4" s="121"/>
      <c r="D4" s="121"/>
      <c r="E4" s="121"/>
      <c r="F4" s="121"/>
      <c r="G4" s="121"/>
      <c r="H4" s="121"/>
      <c r="I4" s="121"/>
      <c r="J4" s="24"/>
      <c r="K4" s="129" t="s">
        <v>6094</v>
      </c>
      <c r="L4" s="129"/>
      <c r="M4" s="24"/>
      <c r="N4" s="25"/>
      <c r="O4" s="25"/>
      <c r="P4" s="25"/>
      <c r="Q4" s="25"/>
      <c r="R4" s="25"/>
      <c r="S4" s="25"/>
      <c r="T4" s="25"/>
      <c r="U4" s="25"/>
      <c r="V4" s="26"/>
      <c r="W4" s="26"/>
      <c r="X4" s="26"/>
      <c r="Y4" s="26"/>
      <c r="Z4" s="49"/>
      <c r="AA4" s="26"/>
      <c r="AB4" s="26"/>
      <c r="AC4" s="25"/>
      <c r="AD4" s="25"/>
      <c r="AF4" s="27" t="s">
        <v>6095</v>
      </c>
      <c r="AG4" s="126">
        <f>SUM(V:V)</f>
        <v>4235630.5040870402</v>
      </c>
      <c r="AH4" s="127"/>
      <c r="AI4" s="128"/>
    </row>
    <row r="5" spans="1:36">
      <c r="A5" s="24"/>
      <c r="B5" s="121" t="s">
        <v>6096</v>
      </c>
      <c r="C5" s="121"/>
      <c r="D5" s="121"/>
      <c r="E5" s="121"/>
      <c r="F5" s="121"/>
      <c r="G5" s="121"/>
      <c r="H5" s="121"/>
      <c r="I5" s="121"/>
      <c r="J5" s="24"/>
      <c r="K5" s="122">
        <f>SUM(R:R)*1.11</f>
        <v>2610795955.8000007</v>
      </c>
      <c r="L5" s="122"/>
      <c r="M5" s="24"/>
      <c r="N5" s="25"/>
      <c r="O5" s="25"/>
      <c r="P5" s="25"/>
      <c r="Q5" s="25"/>
      <c r="R5" s="25"/>
      <c r="T5" s="25"/>
      <c r="U5" s="25"/>
      <c r="V5" s="26"/>
      <c r="W5" s="26"/>
      <c r="X5" s="26"/>
      <c r="Y5" s="26"/>
      <c r="Z5" s="49"/>
      <c r="AA5" s="26"/>
      <c r="AB5" s="26"/>
      <c r="AC5" s="25"/>
      <c r="AD5" s="25"/>
      <c r="AF5" s="27" t="s">
        <v>6097</v>
      </c>
      <c r="AG5" s="123">
        <f>AG2-AG3-AG4</f>
        <v>343071493.15630066</v>
      </c>
      <c r="AH5" s="124"/>
      <c r="AI5" s="125"/>
    </row>
    <row r="6" spans="1:36">
      <c r="A6" s="24"/>
      <c r="B6" s="24"/>
      <c r="C6" s="24"/>
      <c r="D6" s="24"/>
      <c r="E6" s="24"/>
      <c r="F6" s="24"/>
      <c r="G6" s="25"/>
      <c r="H6" s="25"/>
      <c r="I6" s="38"/>
      <c r="J6" s="24"/>
      <c r="K6" s="25"/>
      <c r="L6" s="25"/>
      <c r="M6" s="24"/>
      <c r="N6" s="25"/>
      <c r="O6" s="25"/>
      <c r="P6" s="25"/>
      <c r="Q6" s="25"/>
      <c r="R6" s="25"/>
      <c r="S6" s="25"/>
      <c r="T6" s="25"/>
      <c r="U6" s="25"/>
      <c r="V6" s="25"/>
      <c r="W6" s="25"/>
      <c r="X6" s="25"/>
      <c r="Y6" s="25"/>
      <c r="Z6" s="48"/>
      <c r="AA6" s="25"/>
      <c r="AB6" s="25"/>
      <c r="AC6" s="25"/>
      <c r="AD6" s="25"/>
      <c r="AF6" s="28" t="s">
        <v>6098</v>
      </c>
      <c r="AG6" s="130" t="e">
        <f>SUM(AD:AD)+SUM(AC:AC)+SUM(AA:AA)</f>
        <v>#REF!</v>
      </c>
      <c r="AH6" s="131"/>
      <c r="AI6" s="132"/>
    </row>
    <row r="7" spans="1:36" ht="45.75">
      <c r="A7" s="29" t="s">
        <v>6099</v>
      </c>
      <c r="B7" s="30" t="s">
        <v>6100</v>
      </c>
      <c r="C7" s="30" t="s">
        <v>6101</v>
      </c>
      <c r="D7" s="30" t="s">
        <v>6102</v>
      </c>
      <c r="E7" s="30" t="s">
        <v>1</v>
      </c>
      <c r="F7" s="30" t="s">
        <v>3</v>
      </c>
      <c r="G7" s="31" t="s">
        <v>6103</v>
      </c>
      <c r="H7" s="31" t="s">
        <v>6</v>
      </c>
      <c r="I7" s="39" t="s">
        <v>6104</v>
      </c>
      <c r="J7" s="31" t="s">
        <v>6105</v>
      </c>
      <c r="K7" s="31" t="s">
        <v>6106</v>
      </c>
      <c r="L7" s="32" t="s">
        <v>6107</v>
      </c>
      <c r="M7" s="32" t="s">
        <v>6108</v>
      </c>
      <c r="N7" s="31" t="s">
        <v>6109</v>
      </c>
      <c r="O7" s="31" t="s">
        <v>6110</v>
      </c>
      <c r="P7" s="31" t="s">
        <v>6111</v>
      </c>
      <c r="Q7" s="66" t="s">
        <v>6112</v>
      </c>
      <c r="R7" s="31" t="s">
        <v>6113</v>
      </c>
      <c r="S7" s="32" t="s">
        <v>6114</v>
      </c>
      <c r="T7" s="31" t="s">
        <v>6091</v>
      </c>
      <c r="U7" s="31" t="s">
        <v>6115</v>
      </c>
      <c r="V7" s="31" t="s">
        <v>6095</v>
      </c>
      <c r="W7" s="31" t="s">
        <v>6116</v>
      </c>
      <c r="X7" s="31" t="s">
        <v>6091</v>
      </c>
      <c r="Y7" s="31" t="s">
        <v>6117</v>
      </c>
      <c r="Z7" s="50" t="s">
        <v>6118</v>
      </c>
      <c r="AA7" s="33" t="s">
        <v>6119</v>
      </c>
      <c r="AB7" s="33" t="s">
        <v>6120</v>
      </c>
      <c r="AC7" s="47" t="s">
        <v>6121</v>
      </c>
      <c r="AD7" s="47" t="s">
        <v>6122</v>
      </c>
      <c r="AE7" s="44"/>
      <c r="AF7" s="28" t="s">
        <v>6116</v>
      </c>
      <c r="AG7" s="130">
        <f>SUM(W:W)</f>
        <v>47299144.663999945</v>
      </c>
      <c r="AH7" s="131"/>
      <c r="AI7" s="132"/>
    </row>
    <row r="8" spans="1:36">
      <c r="A8" s="34">
        <v>1</v>
      </c>
      <c r="B8" s="58">
        <v>46235</v>
      </c>
      <c r="C8" s="4" t="s">
        <v>6123</v>
      </c>
      <c r="D8" s="4" t="s">
        <v>6124</v>
      </c>
      <c r="E8" s="4" t="s">
        <v>6125</v>
      </c>
      <c r="F8" s="35" t="str">
        <f>IFERROR(VLOOKUP(E8,'DATA MASTER'!$B$1:$R$3858,3,0),"")</f>
        <v>DIV 2</v>
      </c>
      <c r="G8" s="4">
        <v>2</v>
      </c>
      <c r="H8" s="35">
        <f>IFERROR(VLOOKUP(E8,'DATA MASTER'!$B$1:$R$3858,6,0),"")</f>
        <v>4</v>
      </c>
      <c r="I8" s="40">
        <f>IFERROR(VLOOKUP(E8,'DATA MASTER'!$B$1:$R$3858,5,0),"")</f>
        <v>4.74</v>
      </c>
      <c r="J8" s="35">
        <f>IFERROR(VLOOKUP(E8,'DATA MASTER'!$B$1:$R$3858,17,0),"")</f>
        <v>99000</v>
      </c>
      <c r="K8" s="35">
        <f>IFERROR(VLOOKUP(E8,'DATA MASTER'!$B$1:$R$3858,16,0),"")</f>
        <v>84000</v>
      </c>
      <c r="L8" s="34">
        <f t="shared" ref="L8:L71" si="0">IFERROR(IF(F8="MTAB",12.5%*J8,7.5%*J8),"")</f>
        <v>7425</v>
      </c>
      <c r="M8" s="34">
        <f>IFERROR(IF(F8="MTAB",19.011%*K8,14.488%*K8),"")</f>
        <v>12169.92</v>
      </c>
      <c r="N8" s="35">
        <v>0</v>
      </c>
      <c r="O8" s="35">
        <v>0</v>
      </c>
      <c r="P8" s="35"/>
      <c r="Q8" s="4"/>
      <c r="R8" s="35">
        <f>IFERROR((((J8-L8)/1.11*(100-O8)%*G8)-(ROUNDDOWN(G8/Y8,0)*N8)),"")</f>
        <v>165000</v>
      </c>
      <c r="S8" s="35">
        <f t="shared" ref="S8:S71" si="1">IFERROR((K8-M8)/1.11*(100-O8)%*G8,"")</f>
        <v>129423.56756756756</v>
      </c>
      <c r="T8" s="35">
        <f t="shared" ref="T8:T71" si="2">IFERROR(R8-S8,"")</f>
        <v>35576.432432432441</v>
      </c>
      <c r="U8" s="35">
        <f>IFERROR(I8*G8*700,"")</f>
        <v>6636</v>
      </c>
      <c r="V8" s="35">
        <f>IFERROR(G8*I8/23000*1500000,"")</f>
        <v>618.26086956521738</v>
      </c>
      <c r="W8" s="35">
        <f t="shared" ref="W8:W71" si="3">IFERROR(2%*R8*1.11,"")</f>
        <v>3663.0000000000005</v>
      </c>
      <c r="X8" s="35">
        <f>IFERROR(T8-U8-V8-W8-Z8-AC8-AB8-AA8-AD8,"")</f>
        <v>21534.171562867225</v>
      </c>
      <c r="Y8" s="35">
        <v>1</v>
      </c>
      <c r="Z8" s="35">
        <v>0</v>
      </c>
      <c r="AA8" s="35">
        <f>IFERROR(ROUNDDOWN(G8/Y8,0)*P8,"")</f>
        <v>0</v>
      </c>
      <c r="AB8" s="37">
        <f t="shared" ref="AB8:AB71" si="4">IFERROR(IF(OR(D8="SALES008",D8="SALES010"),IF(MOD(G8,H8)=0,10000*G8/H8,10000*(ROUNDUP(G8/H8,0))),0),"")</f>
        <v>0</v>
      </c>
      <c r="AC8" s="35">
        <v>0</v>
      </c>
      <c r="AD8" s="35">
        <v>3125</v>
      </c>
      <c r="AE8" s="44"/>
      <c r="AF8" s="28" t="s">
        <v>6126</v>
      </c>
      <c r="AG8" s="123" t="e">
        <f>AG5-AG6-AG7</f>
        <v>#REF!</v>
      </c>
      <c r="AH8" s="124"/>
      <c r="AI8" s="125"/>
    </row>
    <row r="9" spans="1:36">
      <c r="A9" s="34">
        <v>2</v>
      </c>
      <c r="B9" s="58">
        <v>46235</v>
      </c>
      <c r="C9" s="4" t="s">
        <v>6127</v>
      </c>
      <c r="D9" s="4" t="s">
        <v>6128</v>
      </c>
      <c r="E9" s="4" t="s">
        <v>6129</v>
      </c>
      <c r="F9" s="35" t="str">
        <f>IFERROR(VLOOKUP(E9,'DATA MASTER'!$B$1:$R$3858,3,0),"")</f>
        <v>DIV 1</v>
      </c>
      <c r="G9" s="4">
        <v>24</v>
      </c>
      <c r="H9" s="35">
        <f>IFERROR(VLOOKUP(E9,'DATA MASTER'!$B$1:$R$3858,6,0),"")</f>
        <v>120</v>
      </c>
      <c r="I9" s="40">
        <f>IFERROR(VLOOKUP(E9,'DATA MASTER'!$B$1:$R$3858,5,0),"")</f>
        <v>0.14499999999999999</v>
      </c>
      <c r="J9" s="35">
        <f>IFERROR(VLOOKUP(E9,'DATA MASTER'!$B$1:$R$3858,17,0),"")</f>
        <v>15108.333333333334</v>
      </c>
      <c r="K9" s="35">
        <f>IFERROR(VLOOKUP(E9,'DATA MASTER'!$B$1:$R$3858,16,0),"")</f>
        <v>14025</v>
      </c>
      <c r="L9" s="34">
        <f t="shared" si="0"/>
        <v>1133.125</v>
      </c>
      <c r="M9" s="34">
        <f t="shared" ref="M9:M72" si="5">IFERROR(IF(F9="MTAB",19.011%*K9,14.488%*K9),"")</f>
        <v>2031.9420000000002</v>
      </c>
      <c r="N9" s="35">
        <v>0</v>
      </c>
      <c r="O9" s="35">
        <v>0</v>
      </c>
      <c r="P9" s="35"/>
      <c r="Q9" s="4"/>
      <c r="R9" s="35">
        <f t="shared" ref="R9:R72" si="6">IFERROR((((J9-L9)/1.11*(100-O9)%*G9)-(ROUNDDOWN(G9/Y9,0)*N9)),"")</f>
        <v>302166.66666666663</v>
      </c>
      <c r="S9" s="35">
        <f t="shared" si="1"/>
        <v>259309.36216216208</v>
      </c>
      <c r="T9" s="35">
        <f t="shared" si="2"/>
        <v>42857.304504504544</v>
      </c>
      <c r="U9" s="35">
        <f t="shared" ref="U9:U72" si="7">IFERROR(I9*G9*700,"")</f>
        <v>2435.9999999999995</v>
      </c>
      <c r="V9" s="35">
        <f t="shared" ref="V9:V72" si="8">IFERROR(G9*I9/23000*1500000,"")</f>
        <v>226.95652173913041</v>
      </c>
      <c r="W9" s="35">
        <f t="shared" si="3"/>
        <v>6708.1</v>
      </c>
      <c r="X9" s="35">
        <f t="shared" ref="X9:X72" si="9">IFERROR(T9-U9-V9-W9-Z9-AC9-AB9-AA9-AD9,"")</f>
        <v>33486.247982765417</v>
      </c>
      <c r="Y9" s="35">
        <v>1</v>
      </c>
      <c r="Z9" s="35">
        <v>0</v>
      </c>
      <c r="AA9" s="35">
        <f t="shared" ref="AA9:AA72" si="10">IFERROR(ROUNDDOWN(G9/Y9,0)*P9,"")</f>
        <v>0</v>
      </c>
      <c r="AB9" s="37">
        <f t="shared" si="4"/>
        <v>0</v>
      </c>
      <c r="AC9" s="35">
        <v>0</v>
      </c>
      <c r="AD9" s="35">
        <v>0</v>
      </c>
      <c r="AE9" s="44"/>
      <c r="AF9" s="34" t="s">
        <v>6130</v>
      </c>
      <c r="AG9" s="130">
        <f>SUM(AB:AB)</f>
        <v>3730000</v>
      </c>
      <c r="AH9" s="131"/>
      <c r="AI9" s="132"/>
    </row>
    <row r="10" spans="1:36">
      <c r="A10" s="34">
        <v>3</v>
      </c>
      <c r="B10" s="58">
        <v>46235</v>
      </c>
      <c r="C10" s="4" t="s">
        <v>6127</v>
      </c>
      <c r="D10" s="4" t="s">
        <v>6128</v>
      </c>
      <c r="E10" s="4" t="s">
        <v>6131</v>
      </c>
      <c r="F10" s="35" t="str">
        <f>IFERROR(VLOOKUP(E10,'DATA MASTER'!$B$1:$R$3858,3,0),"")</f>
        <v>DIV 1</v>
      </c>
      <c r="G10" s="4">
        <v>36</v>
      </c>
      <c r="H10" s="35">
        <f>IFERROR(VLOOKUP(E10,'DATA MASTER'!$B$1:$R$3858,6,0),"")</f>
        <v>72</v>
      </c>
      <c r="I10" s="40">
        <f>IFERROR(VLOOKUP(E10,'DATA MASTER'!$B$1:$R$3858,5,0),"")</f>
        <v>0.245333</v>
      </c>
      <c r="J10" s="35">
        <f>IFERROR(VLOOKUP(E10,'DATA MASTER'!$B$1:$R$3858,17,0),"")</f>
        <v>27908.333333333332</v>
      </c>
      <c r="K10" s="35">
        <f>IFERROR(VLOOKUP(E10,'DATA MASTER'!$B$1:$R$3858,16,0),"")</f>
        <v>25850</v>
      </c>
      <c r="L10" s="34">
        <f t="shared" si="0"/>
        <v>2093.125</v>
      </c>
      <c r="M10" s="34">
        <f t="shared" si="5"/>
        <v>3745.1480000000001</v>
      </c>
      <c r="N10" s="35">
        <v>0</v>
      </c>
      <c r="O10" s="35">
        <v>0</v>
      </c>
      <c r="P10" s="35"/>
      <c r="Q10" s="4"/>
      <c r="R10" s="35">
        <f t="shared" si="6"/>
        <v>837249.99999999988</v>
      </c>
      <c r="S10" s="35">
        <f t="shared" si="1"/>
        <v>716914.11891891877</v>
      </c>
      <c r="T10" s="35">
        <f t="shared" si="2"/>
        <v>120335.88108108111</v>
      </c>
      <c r="U10" s="35">
        <f t="shared" si="7"/>
        <v>6182.391599999999</v>
      </c>
      <c r="V10" s="35">
        <f t="shared" si="8"/>
        <v>575.99921739130434</v>
      </c>
      <c r="W10" s="35">
        <f t="shared" si="3"/>
        <v>18586.949999999997</v>
      </c>
      <c r="X10" s="35">
        <f t="shared" si="9"/>
        <v>94990.540263689807</v>
      </c>
      <c r="Y10" s="35">
        <v>1</v>
      </c>
      <c r="Z10" s="35">
        <v>0</v>
      </c>
      <c r="AA10" s="35">
        <f t="shared" si="10"/>
        <v>0</v>
      </c>
      <c r="AB10" s="37">
        <f t="shared" si="4"/>
        <v>0</v>
      </c>
      <c r="AC10" s="35">
        <v>0</v>
      </c>
      <c r="AD10" s="35">
        <v>0</v>
      </c>
      <c r="AE10" s="44"/>
      <c r="AF10" s="34" t="s">
        <v>6132</v>
      </c>
      <c r="AG10" s="123" t="e">
        <f>AG8-AG9</f>
        <v>#REF!</v>
      </c>
      <c r="AH10" s="124"/>
      <c r="AI10" s="125"/>
    </row>
    <row r="11" spans="1:36">
      <c r="A11" s="34">
        <v>4</v>
      </c>
      <c r="B11" s="58">
        <v>46235</v>
      </c>
      <c r="C11" s="4" t="s">
        <v>6133</v>
      </c>
      <c r="D11" s="4" t="s">
        <v>6134</v>
      </c>
      <c r="E11" s="4" t="s">
        <v>6135</v>
      </c>
      <c r="F11" s="35" t="str">
        <f>IFERROR(VLOOKUP(E11,'DATA MASTER'!$B$1:$R$3858,3,0),"")</f>
        <v>DIV 1</v>
      </c>
      <c r="G11" s="4">
        <v>6</v>
      </c>
      <c r="H11" s="35">
        <f>IFERROR(VLOOKUP(E11,'DATA MASTER'!$B$1:$R$3858,6,0),"")</f>
        <v>24</v>
      </c>
      <c r="I11" s="40">
        <f>IFERROR(VLOOKUP(E11,'DATA MASTER'!$B$1:$R$3858,5,0),"")</f>
        <v>1.23</v>
      </c>
      <c r="J11" s="35">
        <f>IFERROR(VLOOKUP(E11,'DATA MASTER'!$B$1:$R$3858,17,0),"")</f>
        <v>99800</v>
      </c>
      <c r="K11" s="35">
        <f>IFERROR(VLOOKUP(E11,'DATA MASTER'!$B$1:$R$3858,16,0),"")</f>
        <v>92100</v>
      </c>
      <c r="L11" s="34">
        <f t="shared" si="0"/>
        <v>7485</v>
      </c>
      <c r="M11" s="34">
        <f t="shared" si="5"/>
        <v>13343.448</v>
      </c>
      <c r="N11" s="35">
        <v>0</v>
      </c>
      <c r="O11" s="35">
        <v>0</v>
      </c>
      <c r="P11" s="35"/>
      <c r="Q11" s="4"/>
      <c r="R11" s="35">
        <f t="shared" si="6"/>
        <v>498999.99999999994</v>
      </c>
      <c r="S11" s="35">
        <f t="shared" si="1"/>
        <v>425711.09189189179</v>
      </c>
      <c r="T11" s="35">
        <f t="shared" si="2"/>
        <v>73288.908108108153</v>
      </c>
      <c r="U11" s="35">
        <f t="shared" si="7"/>
        <v>5166</v>
      </c>
      <c r="V11" s="35">
        <f t="shared" si="8"/>
        <v>481.30434782608694</v>
      </c>
      <c r="W11" s="35">
        <f t="shared" si="3"/>
        <v>11077.8</v>
      </c>
      <c r="X11" s="35">
        <f t="shared" si="9"/>
        <v>48230.470426948734</v>
      </c>
      <c r="Y11" s="35">
        <v>1</v>
      </c>
      <c r="Z11" s="35">
        <v>0</v>
      </c>
      <c r="AA11" s="35">
        <f t="shared" si="10"/>
        <v>0</v>
      </c>
      <c r="AB11" s="37">
        <f t="shared" si="4"/>
        <v>0</v>
      </c>
      <c r="AC11" s="35">
        <v>0</v>
      </c>
      <c r="AD11" s="35">
        <v>8333.3333333333339</v>
      </c>
      <c r="AE11" s="44"/>
      <c r="AF11" s="34" t="s">
        <v>6136</v>
      </c>
      <c r="AG11" s="130"/>
      <c r="AH11" s="131"/>
      <c r="AI11" s="132"/>
    </row>
    <row r="12" spans="1:36">
      <c r="A12" s="34">
        <v>5</v>
      </c>
      <c r="B12" s="58">
        <v>46235</v>
      </c>
      <c r="C12" s="4" t="s">
        <v>6137</v>
      </c>
      <c r="D12" s="4" t="s">
        <v>6138</v>
      </c>
      <c r="E12" s="4" t="s">
        <v>6135</v>
      </c>
      <c r="F12" s="35" t="str">
        <f>IFERROR(VLOOKUP(E12,'DATA MASTER'!$B$1:$R$3858,3,0),"")</f>
        <v>DIV 1</v>
      </c>
      <c r="G12" s="4">
        <v>5</v>
      </c>
      <c r="H12" s="35">
        <f>IFERROR(VLOOKUP(E12,'DATA MASTER'!$B$1:$R$3858,6,0),"")</f>
        <v>24</v>
      </c>
      <c r="I12" s="40">
        <f>IFERROR(VLOOKUP(E12,'DATA MASTER'!$B$1:$R$3858,5,0),"")</f>
        <v>1.23</v>
      </c>
      <c r="J12" s="35">
        <f>IFERROR(VLOOKUP(E12,'DATA MASTER'!$B$1:$R$3858,17,0),"")</f>
        <v>99800</v>
      </c>
      <c r="K12" s="35">
        <f>IFERROR(VLOOKUP(E12,'DATA MASTER'!$B$1:$R$3858,16,0),"")</f>
        <v>92100</v>
      </c>
      <c r="L12" s="34">
        <f t="shared" si="0"/>
        <v>7485</v>
      </c>
      <c r="M12" s="34">
        <f t="shared" si="5"/>
        <v>13343.448</v>
      </c>
      <c r="N12" s="35">
        <v>0</v>
      </c>
      <c r="O12" s="35">
        <v>0</v>
      </c>
      <c r="P12" s="35"/>
      <c r="Q12" s="4"/>
      <c r="R12" s="35">
        <f>IFERROR((((J12-L12)/1.11*(100-O12)%*G12)-(ROUNDDOWN(G12/Y12,0)*N12)),"")</f>
        <v>415833.33333333326</v>
      </c>
      <c r="S12" s="35">
        <f t="shared" si="1"/>
        <v>354759.2432432432</v>
      </c>
      <c r="T12" s="35">
        <f t="shared" si="2"/>
        <v>61074.09009009006</v>
      </c>
      <c r="U12" s="35">
        <f t="shared" si="7"/>
        <v>4305</v>
      </c>
      <c r="V12" s="35">
        <f t="shared" si="8"/>
        <v>401.08695652173913</v>
      </c>
      <c r="W12" s="35">
        <f t="shared" si="3"/>
        <v>9231.5</v>
      </c>
      <c r="X12" s="35">
        <f t="shared" si="9"/>
        <v>39993.645990711178</v>
      </c>
      <c r="Y12" s="35">
        <f>IF(E12="avem005",4,1)</f>
        <v>1</v>
      </c>
      <c r="Z12" s="35">
        <v>0</v>
      </c>
      <c r="AA12" s="35">
        <f t="shared" si="10"/>
        <v>0</v>
      </c>
      <c r="AB12" s="37">
        <f t="shared" si="4"/>
        <v>0</v>
      </c>
      <c r="AC12" s="35">
        <v>0</v>
      </c>
      <c r="AD12" s="35">
        <v>7142.8571428571431</v>
      </c>
      <c r="AE12" s="44"/>
      <c r="AF12" s="34" t="s">
        <v>6139</v>
      </c>
      <c r="AG12" s="123" t="e">
        <f>AG10+AG11</f>
        <v>#REF!</v>
      </c>
      <c r="AH12" s="124"/>
      <c r="AI12" s="125"/>
    </row>
    <row r="13" spans="1:36">
      <c r="A13" s="34">
        <v>6</v>
      </c>
      <c r="B13" s="58">
        <v>46235</v>
      </c>
      <c r="C13" s="4" t="s">
        <v>6140</v>
      </c>
      <c r="D13" s="4" t="s">
        <v>6134</v>
      </c>
      <c r="E13" s="4" t="s">
        <v>6129</v>
      </c>
      <c r="F13" s="35" t="str">
        <f>IFERROR(VLOOKUP(E13,'DATA MASTER'!$B$1:$R$3858,3,0),"")</f>
        <v>DIV 1</v>
      </c>
      <c r="G13" s="4">
        <v>12</v>
      </c>
      <c r="H13" s="35">
        <f>IFERROR(VLOOKUP(E13,'DATA MASTER'!$B$1:$R$3858,6,0),"")</f>
        <v>120</v>
      </c>
      <c r="I13" s="40">
        <f>IFERROR(VLOOKUP(E13,'DATA MASTER'!$B$1:$R$3858,5,0),"")</f>
        <v>0.14499999999999999</v>
      </c>
      <c r="J13" s="35">
        <f>IFERROR(VLOOKUP(E13,'DATA MASTER'!$B$1:$R$3858,17,0),"")</f>
        <v>15108.333333333334</v>
      </c>
      <c r="K13" s="35">
        <f>IFERROR(VLOOKUP(E13,'DATA MASTER'!$B$1:$R$3858,16,0),"")</f>
        <v>14025</v>
      </c>
      <c r="L13" s="34">
        <f t="shared" si="0"/>
        <v>1133.125</v>
      </c>
      <c r="M13" s="34">
        <f t="shared" si="5"/>
        <v>2031.9420000000002</v>
      </c>
      <c r="N13" s="35">
        <v>0</v>
      </c>
      <c r="O13" s="35">
        <v>0</v>
      </c>
      <c r="P13" s="35"/>
      <c r="Q13" s="4"/>
      <c r="R13" s="35">
        <f t="shared" si="6"/>
        <v>151083.33333333331</v>
      </c>
      <c r="S13" s="35">
        <f t="shared" si="1"/>
        <v>129654.68108108104</v>
      </c>
      <c r="T13" s="35">
        <f t="shared" si="2"/>
        <v>21428.652252252272</v>
      </c>
      <c r="U13" s="35">
        <f t="shared" si="7"/>
        <v>1217.9999999999998</v>
      </c>
      <c r="V13" s="35">
        <f t="shared" si="8"/>
        <v>113.4782608695652</v>
      </c>
      <c r="W13" s="35">
        <f t="shared" si="3"/>
        <v>3354.05</v>
      </c>
      <c r="X13" s="35">
        <f t="shared" si="9"/>
        <v>13409.790658049375</v>
      </c>
      <c r="Y13" s="35">
        <v>1</v>
      </c>
      <c r="Z13" s="35">
        <v>0</v>
      </c>
      <c r="AA13" s="35">
        <f t="shared" si="10"/>
        <v>0</v>
      </c>
      <c r="AB13" s="37">
        <f t="shared" si="4"/>
        <v>0</v>
      </c>
      <c r="AC13" s="35">
        <v>0</v>
      </c>
      <c r="AD13" s="35">
        <v>3333.3333333333335</v>
      </c>
      <c r="AE13" s="45"/>
      <c r="AF13" s="24"/>
      <c r="AG13" s="24"/>
      <c r="AH13" s="24"/>
    </row>
    <row r="14" spans="1:36">
      <c r="A14" s="34">
        <v>7</v>
      </c>
      <c r="B14" s="58">
        <v>46235</v>
      </c>
      <c r="C14" s="4" t="s">
        <v>6140</v>
      </c>
      <c r="D14" s="4" t="s">
        <v>6134</v>
      </c>
      <c r="E14" s="4" t="s">
        <v>6141</v>
      </c>
      <c r="F14" s="35" t="str">
        <f>IFERROR(VLOOKUP(E14,'DATA MASTER'!$B$1:$R$3858,3,0),"")</f>
        <v>DIV 1</v>
      </c>
      <c r="G14" s="4">
        <v>6</v>
      </c>
      <c r="H14" s="35">
        <f>IFERROR(VLOOKUP(E14,'DATA MASTER'!$B$1:$R$3858,6,0),"")</f>
        <v>36</v>
      </c>
      <c r="I14" s="40">
        <f>IFERROR(VLOOKUP(E14,'DATA MASTER'!$B$1:$R$3858,5,0),"")</f>
        <v>0.621</v>
      </c>
      <c r="J14" s="35">
        <f>IFERROR(VLOOKUP(E14,'DATA MASTER'!$B$1:$R$3858,17,0),"")</f>
        <v>56900</v>
      </c>
      <c r="K14" s="35">
        <f>IFERROR(VLOOKUP(E14,'DATA MASTER'!$B$1:$R$3858,16,0),"")</f>
        <v>52000</v>
      </c>
      <c r="L14" s="34">
        <f t="shared" si="0"/>
        <v>4267.5</v>
      </c>
      <c r="M14" s="34">
        <f t="shared" si="5"/>
        <v>7533.76</v>
      </c>
      <c r="N14" s="35">
        <v>0</v>
      </c>
      <c r="O14" s="35">
        <v>0</v>
      </c>
      <c r="P14" s="35"/>
      <c r="Q14" s="4"/>
      <c r="R14" s="35">
        <f t="shared" si="6"/>
        <v>284500</v>
      </c>
      <c r="S14" s="35">
        <f t="shared" si="1"/>
        <v>240358.05405405402</v>
      </c>
      <c r="T14" s="35">
        <f t="shared" si="2"/>
        <v>44141.945945945976</v>
      </c>
      <c r="U14" s="35">
        <f t="shared" si="7"/>
        <v>2608.1999999999998</v>
      </c>
      <c r="V14" s="35">
        <f t="shared" si="8"/>
        <v>243</v>
      </c>
      <c r="W14" s="35">
        <f t="shared" si="3"/>
        <v>6315.9000000000005</v>
      </c>
      <c r="X14" s="35">
        <f t="shared" si="9"/>
        <v>31641.512612612645</v>
      </c>
      <c r="Y14" s="35">
        <v>1</v>
      </c>
      <c r="Z14" s="35">
        <v>0</v>
      </c>
      <c r="AA14" s="35">
        <f t="shared" si="10"/>
        <v>0</v>
      </c>
      <c r="AB14" s="37">
        <f t="shared" si="4"/>
        <v>0</v>
      </c>
      <c r="AC14" s="35">
        <v>0</v>
      </c>
      <c r="AD14" s="35">
        <v>3333.3333333333335</v>
      </c>
      <c r="AE14" s="45"/>
      <c r="AF14" s="24"/>
      <c r="AG14" s="24"/>
      <c r="AH14" s="24"/>
    </row>
    <row r="15" spans="1:36" ht="30.75">
      <c r="A15" s="34">
        <v>8</v>
      </c>
      <c r="B15" s="58">
        <v>46235</v>
      </c>
      <c r="C15" s="4" t="s">
        <v>6142</v>
      </c>
      <c r="D15" s="4" t="s">
        <v>6143</v>
      </c>
      <c r="E15" s="4" t="s">
        <v>6135</v>
      </c>
      <c r="F15" s="35" t="str">
        <f>IFERROR(VLOOKUP(E15,'DATA MASTER'!$B$1:$R$3858,3,0),"")</f>
        <v>DIV 1</v>
      </c>
      <c r="G15" s="4">
        <v>6</v>
      </c>
      <c r="H15" s="35">
        <f>IFERROR(VLOOKUP(E15,'DATA MASTER'!$B$1:$R$3858,6,0),"")</f>
        <v>24</v>
      </c>
      <c r="I15" s="40">
        <f>IFERROR(VLOOKUP(E15,'DATA MASTER'!$B$1:$R$3858,5,0),"")</f>
        <v>1.23</v>
      </c>
      <c r="J15" s="35">
        <f>IFERROR(VLOOKUP(E15,'DATA MASTER'!$B$1:$R$3858,17,0),"")</f>
        <v>99800</v>
      </c>
      <c r="K15" s="35">
        <f>IFERROR(VLOOKUP(E15,'DATA MASTER'!$B$1:$R$3858,16,0),"")</f>
        <v>92100</v>
      </c>
      <c r="L15" s="34">
        <f t="shared" si="0"/>
        <v>7485</v>
      </c>
      <c r="M15" s="34">
        <f t="shared" si="5"/>
        <v>13343.448</v>
      </c>
      <c r="N15" s="35">
        <v>0</v>
      </c>
      <c r="O15" s="35">
        <v>0</v>
      </c>
      <c r="P15" s="35"/>
      <c r="Q15" s="4"/>
      <c r="R15" s="35">
        <f t="shared" si="6"/>
        <v>498999.99999999994</v>
      </c>
      <c r="S15" s="35">
        <f t="shared" si="1"/>
        <v>425711.09189189179</v>
      </c>
      <c r="T15" s="35">
        <f t="shared" si="2"/>
        <v>73288.908108108153</v>
      </c>
      <c r="U15" s="35">
        <f t="shared" si="7"/>
        <v>5166</v>
      </c>
      <c r="V15" s="35">
        <f t="shared" si="8"/>
        <v>481.30434782608694</v>
      </c>
      <c r="W15" s="35">
        <f t="shared" si="3"/>
        <v>11077.8</v>
      </c>
      <c r="X15" s="35">
        <f t="shared" si="9"/>
        <v>56563.80376028207</v>
      </c>
      <c r="Y15" s="35">
        <v>1</v>
      </c>
      <c r="Z15" s="35">
        <v>0</v>
      </c>
      <c r="AA15" s="35">
        <f t="shared" si="10"/>
        <v>0</v>
      </c>
      <c r="AB15" s="37">
        <f t="shared" si="4"/>
        <v>0</v>
      </c>
      <c r="AC15" s="35">
        <v>0</v>
      </c>
      <c r="AD15" s="35">
        <v>0</v>
      </c>
      <c r="AF15" s="36" t="s">
        <v>6144</v>
      </c>
      <c r="AG15" s="36" t="s">
        <v>6145</v>
      </c>
      <c r="AH15" s="36" t="s">
        <v>6139</v>
      </c>
      <c r="AI15" s="36" t="s">
        <v>6146</v>
      </c>
      <c r="AJ15" s="60"/>
    </row>
    <row r="16" spans="1:36">
      <c r="A16" s="34">
        <v>9</v>
      </c>
      <c r="B16" s="58">
        <v>46235</v>
      </c>
      <c r="C16" s="4" t="s">
        <v>6147</v>
      </c>
      <c r="D16" s="4" t="s">
        <v>6143</v>
      </c>
      <c r="E16" s="4" t="s">
        <v>6148</v>
      </c>
      <c r="F16" s="35" t="str">
        <f>IFERROR(VLOOKUP(E16,'DATA MASTER'!$B$1:$R$3858,3,0),"")</f>
        <v>DIV 2</v>
      </c>
      <c r="G16" s="4">
        <v>2</v>
      </c>
      <c r="H16" s="35">
        <f>IFERROR(VLOOKUP(E16,'DATA MASTER'!$B$1:$R$3858,6,0),"")</f>
        <v>24</v>
      </c>
      <c r="I16" s="40">
        <f>IFERROR(VLOOKUP(E16,'DATA MASTER'!$B$1:$R$3858,5,0),"")</f>
        <v>1.0900000000000001</v>
      </c>
      <c r="J16" s="35">
        <f>IFERROR(VLOOKUP(E16,'DATA MASTER'!$B$1:$R$3858,17,0),"")</f>
        <v>82200</v>
      </c>
      <c r="K16" s="35">
        <f>IFERROR(VLOOKUP(E16,'DATA MASTER'!$B$1:$R$3858,16,0),"")</f>
        <v>74900</v>
      </c>
      <c r="L16" s="34">
        <f t="shared" si="0"/>
        <v>6165</v>
      </c>
      <c r="M16" s="34">
        <f t="shared" si="5"/>
        <v>10851.512000000001</v>
      </c>
      <c r="N16" s="35">
        <v>0</v>
      </c>
      <c r="O16" s="35">
        <v>0</v>
      </c>
      <c r="P16" s="35"/>
      <c r="Q16" s="4" t="e">
        <f>VLOOKUP(#REF!,#REF!,1,0)</f>
        <v>#REF!</v>
      </c>
      <c r="R16" s="35">
        <f t="shared" si="6"/>
        <v>137000</v>
      </c>
      <c r="S16" s="35">
        <f t="shared" si="1"/>
        <v>115402.68108108107</v>
      </c>
      <c r="T16" s="35">
        <f t="shared" si="2"/>
        <v>21597.318918918929</v>
      </c>
      <c r="U16" s="35">
        <f t="shared" si="7"/>
        <v>1526</v>
      </c>
      <c r="V16" s="35">
        <f t="shared" si="8"/>
        <v>142.17391304347828</v>
      </c>
      <c r="W16" s="35">
        <f t="shared" si="3"/>
        <v>3041.4</v>
      </c>
      <c r="X16" s="35" t="str">
        <f t="shared" si="9"/>
        <v/>
      </c>
      <c r="Y16" s="35">
        <v>1</v>
      </c>
      <c r="Z16" s="42" t="e">
        <f>VLOOKUP(Q16,#REF!,4,0)</f>
        <v>#REF!</v>
      </c>
      <c r="AA16" s="35">
        <f t="shared" si="10"/>
        <v>0</v>
      </c>
      <c r="AB16" s="37">
        <f t="shared" si="4"/>
        <v>0</v>
      </c>
      <c r="AC16" s="35" t="e">
        <f>Z16*R16*1.11</f>
        <v>#REF!</v>
      </c>
      <c r="AD16" s="35">
        <v>0</v>
      </c>
      <c r="AF16" s="4" t="s">
        <v>6149</v>
      </c>
      <c r="AG16" s="35">
        <f ca="1">SUMIF($E$8:$X$2162,AF16,$R$8:$R$2162)*1.11</f>
        <v>61790</v>
      </c>
      <c r="AH16" s="35">
        <f t="shared" ref="AH16:AH47" ca="1" si="11">SUMIF($E$8:$X$1048576,AF16,$X$8:$X$1048576)</f>
        <v>3954.2329248503174</v>
      </c>
      <c r="AI16" s="42">
        <f t="shared" ref="AI16:AI47" ca="1" si="12">AH16/AG16</f>
        <v>6.3994706665323156E-2</v>
      </c>
      <c r="AJ16" s="59"/>
    </row>
    <row r="17" spans="1:36">
      <c r="A17" s="34">
        <v>10</v>
      </c>
      <c r="B17" s="58">
        <v>46235</v>
      </c>
      <c r="C17" s="4" t="s">
        <v>6150</v>
      </c>
      <c r="D17" s="4" t="s">
        <v>6128</v>
      </c>
      <c r="E17" s="4" t="s">
        <v>6151</v>
      </c>
      <c r="F17" s="35" t="str">
        <f>IFERROR(VLOOKUP(E17,'DATA MASTER'!$B$1:$R$3858,3,0),"")</f>
        <v>DIV 2</v>
      </c>
      <c r="G17" s="4">
        <v>18</v>
      </c>
      <c r="H17" s="35">
        <f>IFERROR(VLOOKUP(E17,'DATA MASTER'!$B$1:$R$3858,6,0),"")</f>
        <v>24</v>
      </c>
      <c r="I17" s="40">
        <f>IFERROR(VLOOKUP(E17,'DATA MASTER'!$B$1:$R$3858,5,0),"")</f>
        <v>0.85</v>
      </c>
      <c r="J17" s="35">
        <f>IFERROR(VLOOKUP(E17,'DATA MASTER'!$B$1:$R$3858,17,0),"")</f>
        <v>74700</v>
      </c>
      <c r="K17" s="35">
        <f>IFERROR(VLOOKUP(E17,'DATA MASTER'!$B$1:$R$3858,16,0),"")</f>
        <v>67900</v>
      </c>
      <c r="L17" s="34">
        <f t="shared" si="0"/>
        <v>5602.5</v>
      </c>
      <c r="M17" s="34">
        <f t="shared" si="5"/>
        <v>9837.3520000000008</v>
      </c>
      <c r="N17" s="35">
        <v>0</v>
      </c>
      <c r="O17" s="35">
        <v>0</v>
      </c>
      <c r="P17" s="35"/>
      <c r="Q17" s="4"/>
      <c r="R17" s="35">
        <f t="shared" si="6"/>
        <v>1120499.9999999998</v>
      </c>
      <c r="S17" s="35">
        <f t="shared" si="1"/>
        <v>941556.45405405399</v>
      </c>
      <c r="T17" s="35">
        <f t="shared" si="2"/>
        <v>178943.54594594578</v>
      </c>
      <c r="U17" s="35">
        <f t="shared" si="7"/>
        <v>10710</v>
      </c>
      <c r="V17" s="35">
        <f t="shared" si="8"/>
        <v>997.82608695652175</v>
      </c>
      <c r="W17" s="35">
        <f t="shared" si="3"/>
        <v>24875.1</v>
      </c>
      <c r="X17" s="35">
        <f t="shared" si="9"/>
        <v>139419.44338840104</v>
      </c>
      <c r="Y17" s="35">
        <f t="shared" ref="Y17:Y18" si="13">IF(E17="avem005",4,1)</f>
        <v>1</v>
      </c>
      <c r="Z17" s="35">
        <v>0</v>
      </c>
      <c r="AA17" s="35">
        <f t="shared" si="10"/>
        <v>0</v>
      </c>
      <c r="AB17" s="37">
        <f t="shared" si="4"/>
        <v>0</v>
      </c>
      <c r="AC17" s="35">
        <v>0</v>
      </c>
      <c r="AD17" s="35">
        <v>2941.1764705882351</v>
      </c>
      <c r="AF17" s="4" t="s">
        <v>69</v>
      </c>
      <c r="AG17" s="35">
        <f t="shared" ref="AG17:AG80" ca="1" si="14">SUMIF($E$8:$X$2162,AF17,$R$8:$R$2162)*1.11</f>
        <v>55611.000000000007</v>
      </c>
      <c r="AH17" s="35">
        <f t="shared" ca="1" si="11"/>
        <v>3487.3996944770906</v>
      </c>
      <c r="AI17" s="42">
        <f t="shared" ca="1" si="12"/>
        <v>6.2710609312493754E-2</v>
      </c>
      <c r="AJ17" s="59"/>
    </row>
    <row r="18" spans="1:36">
      <c r="A18" s="34">
        <v>11</v>
      </c>
      <c r="B18" s="58">
        <v>46235</v>
      </c>
      <c r="C18" s="4" t="s">
        <v>6152</v>
      </c>
      <c r="D18" s="4" t="s">
        <v>6134</v>
      </c>
      <c r="E18" s="4" t="s">
        <v>6153</v>
      </c>
      <c r="F18" s="35" t="str">
        <f>IFERROR(VLOOKUP(E18,'DATA MASTER'!$B$1:$R$3858,3,0),"")</f>
        <v>DIV 1</v>
      </c>
      <c r="G18" s="4">
        <v>2</v>
      </c>
      <c r="H18" s="35">
        <f>IFERROR(VLOOKUP(E18,'DATA MASTER'!$B$1:$R$3858,6,0),"")</f>
        <v>4</v>
      </c>
      <c r="I18" s="40">
        <f>IFERROR(VLOOKUP(E18,'DATA MASTER'!$B$1:$R$3858,5,0),"")</f>
        <v>5.23</v>
      </c>
      <c r="J18" s="35">
        <f>IFERROR(VLOOKUP(E18,'DATA MASTER'!$B$1:$R$3858,17,0),"")</f>
        <v>231900</v>
      </c>
      <c r="K18" s="35">
        <f>IFERROR(VLOOKUP(E18,'DATA MASTER'!$B$1:$R$3858,16,0),"")</f>
        <v>208700</v>
      </c>
      <c r="L18" s="34">
        <f t="shared" si="0"/>
        <v>17392.5</v>
      </c>
      <c r="M18" s="34">
        <f t="shared" si="5"/>
        <v>30236.456000000002</v>
      </c>
      <c r="N18" s="35">
        <v>0</v>
      </c>
      <c r="O18" s="35">
        <v>0</v>
      </c>
      <c r="P18" s="35"/>
      <c r="Q18" s="4"/>
      <c r="R18" s="35">
        <f t="shared" si="6"/>
        <v>386499.99999999994</v>
      </c>
      <c r="S18" s="35">
        <f t="shared" si="1"/>
        <v>321555.93513513508</v>
      </c>
      <c r="T18" s="35">
        <f t="shared" si="2"/>
        <v>64944.064864864864</v>
      </c>
      <c r="U18" s="35">
        <f t="shared" si="7"/>
        <v>7322.0000000000009</v>
      </c>
      <c r="V18" s="35">
        <f t="shared" si="8"/>
        <v>682.17391304347825</v>
      </c>
      <c r="W18" s="35">
        <f t="shared" si="3"/>
        <v>8580.2999999999993</v>
      </c>
      <c r="X18" s="35">
        <f t="shared" si="9"/>
        <v>38359.590951821388</v>
      </c>
      <c r="Y18" s="35">
        <f t="shared" si="13"/>
        <v>1</v>
      </c>
      <c r="Z18" s="35">
        <v>0</v>
      </c>
      <c r="AA18" s="35">
        <f t="shared" si="10"/>
        <v>0</v>
      </c>
      <c r="AB18" s="37">
        <f t="shared" si="4"/>
        <v>0</v>
      </c>
      <c r="AC18" s="35">
        <v>0</v>
      </c>
      <c r="AD18" s="35">
        <v>10000</v>
      </c>
      <c r="AF18" s="4" t="s">
        <v>80</v>
      </c>
      <c r="AG18" s="35">
        <f t="shared" ca="1" si="14"/>
        <v>83416.500000000015</v>
      </c>
      <c r="AH18" s="35">
        <f t="shared" ca="1" si="11"/>
        <v>6347.1709702870603</v>
      </c>
      <c r="AI18" s="42">
        <f t="shared" ca="1" si="12"/>
        <v>7.6090113709962173E-2</v>
      </c>
      <c r="AJ18" s="59"/>
    </row>
    <row r="19" spans="1:36">
      <c r="A19" s="34">
        <v>12</v>
      </c>
      <c r="B19" s="58">
        <v>46235</v>
      </c>
      <c r="C19" s="4" t="s">
        <v>6154</v>
      </c>
      <c r="D19" s="4" t="s">
        <v>6134</v>
      </c>
      <c r="E19" s="4" t="s">
        <v>6149</v>
      </c>
      <c r="F19" s="35" t="str">
        <f>IFERROR(VLOOKUP(E19,'DATA MASTER'!$B$1:$R$3858,3,0),"")</f>
        <v>DIV 1</v>
      </c>
      <c r="G19" s="4">
        <v>2</v>
      </c>
      <c r="H19" s="35">
        <f>IFERROR(VLOOKUP(E19,'DATA MASTER'!$B$1:$R$3858,6,0),"")</f>
        <v>24</v>
      </c>
      <c r="I19" s="40">
        <f>IFERROR(VLOOKUP(E19,'DATA MASTER'!$B$1:$R$3858,5,0),"")</f>
        <v>1.05</v>
      </c>
      <c r="J19" s="35">
        <f>IFERROR(VLOOKUP(E19,'DATA MASTER'!$B$1:$R$3858,17,0),"")</f>
        <v>33400</v>
      </c>
      <c r="K19" s="35">
        <f>IFERROR(VLOOKUP(E19,'DATA MASTER'!$B$1:$R$3858,16,0),"")</f>
        <v>29400</v>
      </c>
      <c r="L19" s="34">
        <f t="shared" si="0"/>
        <v>2505</v>
      </c>
      <c r="M19" s="34">
        <f t="shared" si="5"/>
        <v>4259.4720000000007</v>
      </c>
      <c r="N19" s="35">
        <v>0</v>
      </c>
      <c r="O19" s="35">
        <v>0</v>
      </c>
      <c r="P19" s="35"/>
      <c r="Q19" s="4"/>
      <c r="R19" s="35">
        <f t="shared" si="6"/>
        <v>55666.666666666664</v>
      </c>
      <c r="S19" s="35">
        <f t="shared" si="1"/>
        <v>45298.248648648645</v>
      </c>
      <c r="T19" s="35">
        <f t="shared" si="2"/>
        <v>10368.418018018019</v>
      </c>
      <c r="U19" s="35">
        <f t="shared" si="7"/>
        <v>1470</v>
      </c>
      <c r="V19" s="35">
        <f t="shared" si="8"/>
        <v>136.95652173913044</v>
      </c>
      <c r="W19" s="35">
        <f t="shared" si="3"/>
        <v>1235.8</v>
      </c>
      <c r="X19" s="35">
        <f t="shared" si="9"/>
        <v>3954.2329248503174</v>
      </c>
      <c r="Y19" s="35">
        <v>1</v>
      </c>
      <c r="Z19" s="35">
        <v>0</v>
      </c>
      <c r="AA19" s="35">
        <f t="shared" si="10"/>
        <v>0</v>
      </c>
      <c r="AB19" s="37">
        <f t="shared" si="4"/>
        <v>0</v>
      </c>
      <c r="AC19" s="35">
        <v>0</v>
      </c>
      <c r="AD19" s="35">
        <v>3571.4285714285716</v>
      </c>
      <c r="AF19" s="4" t="s">
        <v>6125</v>
      </c>
      <c r="AG19" s="35">
        <f t="shared" ca="1" si="14"/>
        <v>5036625</v>
      </c>
      <c r="AH19" s="35">
        <f t="shared" ca="1" si="11"/>
        <v>594555.7894074202</v>
      </c>
      <c r="AI19" s="42">
        <f t="shared" ca="1" si="12"/>
        <v>0.1180464675069953</v>
      </c>
      <c r="AJ19" s="59"/>
    </row>
    <row r="20" spans="1:36">
      <c r="A20" s="34">
        <v>13</v>
      </c>
      <c r="B20" s="58">
        <v>46235</v>
      </c>
      <c r="C20" s="4" t="s">
        <v>6154</v>
      </c>
      <c r="D20" s="4" t="s">
        <v>6134</v>
      </c>
      <c r="E20" s="4" t="s">
        <v>6125</v>
      </c>
      <c r="F20" s="35" t="str">
        <f>IFERROR(VLOOKUP(E20,'DATA MASTER'!$B$1:$R$3858,3,0),"")</f>
        <v>DIV 2</v>
      </c>
      <c r="G20" s="4">
        <v>2</v>
      </c>
      <c r="H20" s="35">
        <f>IFERROR(VLOOKUP(E20,'DATA MASTER'!$B$1:$R$3858,6,0),"")</f>
        <v>4</v>
      </c>
      <c r="I20" s="40">
        <f>IFERROR(VLOOKUP(E20,'DATA MASTER'!$B$1:$R$3858,5,0),"")</f>
        <v>4.74</v>
      </c>
      <c r="J20" s="35">
        <f>IFERROR(VLOOKUP(E20,'DATA MASTER'!$B$1:$R$3858,17,0),"")</f>
        <v>99000</v>
      </c>
      <c r="K20" s="35">
        <f>IFERROR(VLOOKUP(E20,'DATA MASTER'!$B$1:$R$3858,16,0),"")</f>
        <v>84000</v>
      </c>
      <c r="L20" s="34">
        <f t="shared" si="0"/>
        <v>7425</v>
      </c>
      <c r="M20" s="34">
        <f t="shared" si="5"/>
        <v>12169.92</v>
      </c>
      <c r="N20" s="35">
        <v>0</v>
      </c>
      <c r="O20" s="35">
        <v>0</v>
      </c>
      <c r="P20" s="35"/>
      <c r="Q20" s="4"/>
      <c r="R20" s="35">
        <f t="shared" si="6"/>
        <v>165000</v>
      </c>
      <c r="S20" s="35">
        <f t="shared" si="1"/>
        <v>129423.56756756756</v>
      </c>
      <c r="T20" s="35">
        <f t="shared" si="2"/>
        <v>35576.432432432441</v>
      </c>
      <c r="U20" s="35">
        <f t="shared" si="7"/>
        <v>6636</v>
      </c>
      <c r="V20" s="35">
        <f t="shared" si="8"/>
        <v>618.26086956521738</v>
      </c>
      <c r="W20" s="35">
        <f t="shared" si="3"/>
        <v>3663.0000000000005</v>
      </c>
      <c r="X20" s="35">
        <f t="shared" si="9"/>
        <v>21087.742991438652</v>
      </c>
      <c r="Y20" s="35">
        <v>1</v>
      </c>
      <c r="Z20" s="35">
        <v>0</v>
      </c>
      <c r="AA20" s="35">
        <f t="shared" si="10"/>
        <v>0</v>
      </c>
      <c r="AB20" s="37">
        <f t="shared" si="4"/>
        <v>0</v>
      </c>
      <c r="AC20" s="35">
        <v>0</v>
      </c>
      <c r="AD20" s="35">
        <v>3571.4285714285716</v>
      </c>
      <c r="AF20" s="4" t="s">
        <v>132</v>
      </c>
      <c r="AG20" s="35">
        <f t="shared" ca="1" si="14"/>
        <v>659340</v>
      </c>
      <c r="AH20" s="35">
        <f t="shared" ca="1" si="11"/>
        <v>80871.313278495902</v>
      </c>
      <c r="AI20" s="42">
        <f t="shared" ca="1" si="12"/>
        <v>0.12265494779399991</v>
      </c>
      <c r="AJ20" s="59"/>
    </row>
    <row r="21" spans="1:36">
      <c r="A21" s="34">
        <v>14</v>
      </c>
      <c r="B21" s="58">
        <v>46235</v>
      </c>
      <c r="C21" s="4" t="s">
        <v>6155</v>
      </c>
      <c r="D21" s="4" t="s">
        <v>6138</v>
      </c>
      <c r="E21" s="4" t="s">
        <v>6156</v>
      </c>
      <c r="F21" s="35" t="str">
        <f>IFERROR(VLOOKUP(E21,'DATA MASTER'!$B$1:$R$3858,3,0),"")</f>
        <v>DIV 1</v>
      </c>
      <c r="G21" s="4">
        <v>4</v>
      </c>
      <c r="H21" s="35">
        <f>IFERROR(VLOOKUP(E21,'DATA MASTER'!$B$1:$R$3858,6,0),"")</f>
        <v>4</v>
      </c>
      <c r="I21" s="40">
        <f>IFERROR(VLOOKUP(E21,'DATA MASTER'!$B$1:$R$3858,5,0),"")</f>
        <v>5.3879999999999999</v>
      </c>
      <c r="J21" s="35">
        <f>IFERROR(VLOOKUP(E21,'DATA MASTER'!$B$1:$R$3858,17,0),"")</f>
        <v>185700</v>
      </c>
      <c r="K21" s="35">
        <f>IFERROR(VLOOKUP(E21,'DATA MASTER'!$B$1:$R$3858,16,0),"")</f>
        <v>165300</v>
      </c>
      <c r="L21" s="34">
        <f t="shared" si="0"/>
        <v>13927.5</v>
      </c>
      <c r="M21" s="34">
        <f t="shared" si="5"/>
        <v>23948.664000000001</v>
      </c>
      <c r="N21" s="35">
        <v>0</v>
      </c>
      <c r="O21" s="35">
        <v>0</v>
      </c>
      <c r="P21" s="35"/>
      <c r="Q21" s="4"/>
      <c r="R21" s="35">
        <f t="shared" si="6"/>
        <v>619000</v>
      </c>
      <c r="S21" s="35">
        <f t="shared" si="1"/>
        <v>509374.18378378375</v>
      </c>
      <c r="T21" s="35">
        <f t="shared" si="2"/>
        <v>109625.81621621625</v>
      </c>
      <c r="U21" s="35">
        <f t="shared" si="7"/>
        <v>15086.4</v>
      </c>
      <c r="V21" s="35">
        <f t="shared" si="8"/>
        <v>1405.5652173913043</v>
      </c>
      <c r="W21" s="35">
        <f t="shared" si="3"/>
        <v>13741.800000000001</v>
      </c>
      <c r="X21" s="35">
        <f t="shared" si="9"/>
        <v>79392.05099882494</v>
      </c>
      <c r="Y21" s="35">
        <v>1</v>
      </c>
      <c r="Z21" s="35">
        <v>0</v>
      </c>
      <c r="AA21" s="35">
        <f t="shared" si="10"/>
        <v>0</v>
      </c>
      <c r="AB21" s="37">
        <f t="shared" si="4"/>
        <v>0</v>
      </c>
      <c r="AC21" s="35">
        <v>0</v>
      </c>
      <c r="AD21" s="35">
        <v>0</v>
      </c>
      <c r="AF21" s="4" t="s">
        <v>138</v>
      </c>
      <c r="AG21" s="35">
        <f t="shared" ca="1" si="14"/>
        <v>1318680</v>
      </c>
      <c r="AH21" s="35">
        <f t="shared" ca="1" si="11"/>
        <v>136742.6265569918</v>
      </c>
      <c r="AI21" s="42">
        <f t="shared" ca="1" si="12"/>
        <v>0.10369659550231429</v>
      </c>
      <c r="AJ21" s="59"/>
    </row>
    <row r="22" spans="1:36">
      <c r="A22" s="34">
        <v>15</v>
      </c>
      <c r="B22" s="58">
        <v>46235</v>
      </c>
      <c r="C22" s="4" t="s">
        <v>6157</v>
      </c>
      <c r="D22" s="4" t="s">
        <v>6158</v>
      </c>
      <c r="E22" s="4" t="s">
        <v>6156</v>
      </c>
      <c r="F22" s="35" t="str">
        <f>IFERROR(VLOOKUP(E22,'DATA MASTER'!$B$1:$R$3858,3,0),"")</f>
        <v>DIV 1</v>
      </c>
      <c r="G22" s="4">
        <v>4</v>
      </c>
      <c r="H22" s="35">
        <f>IFERROR(VLOOKUP(E22,'DATA MASTER'!$B$1:$R$3858,6,0),"")</f>
        <v>4</v>
      </c>
      <c r="I22" s="40">
        <f>IFERROR(VLOOKUP(E22,'DATA MASTER'!$B$1:$R$3858,5,0),"")</f>
        <v>5.3879999999999999</v>
      </c>
      <c r="J22" s="35">
        <f>IFERROR(VLOOKUP(E22,'DATA MASTER'!$B$1:$R$3858,17,0),"")</f>
        <v>185700</v>
      </c>
      <c r="K22" s="35">
        <f>IFERROR(VLOOKUP(E22,'DATA MASTER'!$B$1:$R$3858,16,0),"")</f>
        <v>165300</v>
      </c>
      <c r="L22" s="34">
        <f t="shared" si="0"/>
        <v>13927.5</v>
      </c>
      <c r="M22" s="34">
        <f t="shared" si="5"/>
        <v>23948.664000000001</v>
      </c>
      <c r="N22" s="35">
        <v>0</v>
      </c>
      <c r="O22" s="35">
        <v>0</v>
      </c>
      <c r="P22" s="35"/>
      <c r="Q22" s="4"/>
      <c r="R22" s="35">
        <f t="shared" si="6"/>
        <v>619000</v>
      </c>
      <c r="S22" s="35">
        <f t="shared" si="1"/>
        <v>509374.18378378375</v>
      </c>
      <c r="T22" s="35">
        <f t="shared" si="2"/>
        <v>109625.81621621625</v>
      </c>
      <c r="U22" s="35">
        <f t="shared" si="7"/>
        <v>15086.4</v>
      </c>
      <c r="V22" s="35">
        <f t="shared" si="8"/>
        <v>1405.5652173913043</v>
      </c>
      <c r="W22" s="35">
        <f t="shared" si="3"/>
        <v>13741.800000000001</v>
      </c>
      <c r="X22" s="35">
        <f t="shared" si="9"/>
        <v>79392.05099882494</v>
      </c>
      <c r="Y22" s="35">
        <v>1</v>
      </c>
      <c r="Z22" s="35">
        <v>0</v>
      </c>
      <c r="AA22" s="35">
        <f t="shared" si="10"/>
        <v>0</v>
      </c>
      <c r="AB22" s="37">
        <f t="shared" si="4"/>
        <v>0</v>
      </c>
      <c r="AC22" s="35">
        <v>0</v>
      </c>
      <c r="AD22" s="35">
        <v>0</v>
      </c>
      <c r="AF22" s="4" t="s">
        <v>6159</v>
      </c>
      <c r="AG22" s="35">
        <f t="shared" ca="1" si="14"/>
        <v>2117880</v>
      </c>
      <c r="AH22" s="35">
        <f t="shared" ca="1" si="11"/>
        <v>269500.27868700062</v>
      </c>
      <c r="AI22" s="42">
        <f t="shared" ca="1" si="12"/>
        <v>0.1272500229885549</v>
      </c>
      <c r="AJ22" s="59"/>
    </row>
    <row r="23" spans="1:36">
      <c r="A23" s="34">
        <v>16</v>
      </c>
      <c r="B23" s="58">
        <v>46235</v>
      </c>
      <c r="C23" s="4" t="s">
        <v>6157</v>
      </c>
      <c r="D23" s="4" t="s">
        <v>6158</v>
      </c>
      <c r="E23" s="4" t="s">
        <v>6160</v>
      </c>
      <c r="F23" s="35" t="str">
        <f>IFERROR(VLOOKUP(E23,'DATA MASTER'!$B$1:$R$3858,3,0),"")</f>
        <v>DIV 1</v>
      </c>
      <c r="G23" s="4">
        <v>1</v>
      </c>
      <c r="H23" s="35">
        <f>IFERROR(VLOOKUP(E23,'DATA MASTER'!$B$1:$R$3858,6,0),"")</f>
        <v>1</v>
      </c>
      <c r="I23" s="40">
        <f>IFERROR(VLOOKUP(E23,'DATA MASTER'!$B$1:$R$3858,5,0),"")</f>
        <v>26.02</v>
      </c>
      <c r="J23" s="35">
        <f>IFERROR(VLOOKUP(E23,'DATA MASTER'!$B$1:$R$3858,17,0),"")</f>
        <v>876000</v>
      </c>
      <c r="K23" s="35">
        <f>IFERROR(VLOOKUP(E23,'DATA MASTER'!$B$1:$R$3858,16,0),"")</f>
        <v>777200</v>
      </c>
      <c r="L23" s="34">
        <f t="shared" si="0"/>
        <v>65700</v>
      </c>
      <c r="M23" s="34">
        <f t="shared" si="5"/>
        <v>112600.736</v>
      </c>
      <c r="N23" s="35">
        <v>0</v>
      </c>
      <c r="O23" s="35">
        <v>0</v>
      </c>
      <c r="P23" s="35"/>
      <c r="Q23" s="4"/>
      <c r="R23" s="35">
        <f t="shared" si="6"/>
        <v>729999.99999999988</v>
      </c>
      <c r="S23" s="35">
        <f t="shared" si="1"/>
        <v>598738.07567567565</v>
      </c>
      <c r="T23" s="35">
        <f t="shared" si="2"/>
        <v>131261.92432432424</v>
      </c>
      <c r="U23" s="35">
        <f t="shared" si="7"/>
        <v>18214</v>
      </c>
      <c r="V23" s="35">
        <f t="shared" si="8"/>
        <v>1696.9565217391305</v>
      </c>
      <c r="W23" s="35">
        <f t="shared" si="3"/>
        <v>16206</v>
      </c>
      <c r="X23" s="35">
        <f t="shared" si="9"/>
        <v>95144.967802585103</v>
      </c>
      <c r="Y23" s="35">
        <v>1</v>
      </c>
      <c r="Z23" s="35">
        <v>0</v>
      </c>
      <c r="AA23" s="35">
        <f t="shared" si="10"/>
        <v>0</v>
      </c>
      <c r="AB23" s="37">
        <f t="shared" si="4"/>
        <v>0</v>
      </c>
      <c r="AC23" s="35">
        <v>0</v>
      </c>
      <c r="AD23" s="35">
        <v>0</v>
      </c>
      <c r="AF23" s="4" t="s">
        <v>171</v>
      </c>
      <c r="AG23" s="35">
        <f t="shared" ca="1" si="14"/>
        <v>635364</v>
      </c>
      <c r="AH23" s="35">
        <f t="shared" ca="1" si="11"/>
        <v>82978.501809635738</v>
      </c>
      <c r="AI23" s="42">
        <f t="shared" ca="1" si="12"/>
        <v>0.13059994241039111</v>
      </c>
      <c r="AJ23" s="59"/>
    </row>
    <row r="24" spans="1:36">
      <c r="A24" s="34">
        <v>17</v>
      </c>
      <c r="B24" s="58">
        <v>46235</v>
      </c>
      <c r="C24" s="4" t="s">
        <v>6161</v>
      </c>
      <c r="D24" s="4" t="s">
        <v>6134</v>
      </c>
      <c r="E24" s="4" t="s">
        <v>6162</v>
      </c>
      <c r="F24" s="35" t="str">
        <f>IFERROR(VLOOKUP(E24,'DATA MASTER'!$B$1:$R$3858,3,0),"")</f>
        <v>DIV 1</v>
      </c>
      <c r="G24" s="4">
        <v>2</v>
      </c>
      <c r="H24" s="35">
        <f>IFERROR(VLOOKUP(E24,'DATA MASTER'!$B$1:$R$3858,6,0),"")</f>
        <v>1</v>
      </c>
      <c r="I24" s="40">
        <f>IFERROR(VLOOKUP(E24,'DATA MASTER'!$B$1:$R$3858,5,0),"")</f>
        <v>26.01</v>
      </c>
      <c r="J24" s="35">
        <f>IFERROR(VLOOKUP(E24,'DATA MASTER'!$B$1:$R$3858,17,0),"")</f>
        <v>1103500</v>
      </c>
      <c r="K24" s="35">
        <f>IFERROR(VLOOKUP(E24,'DATA MASTER'!$B$1:$R$3858,16,0),"")</f>
        <v>991800</v>
      </c>
      <c r="L24" s="34">
        <f t="shared" si="0"/>
        <v>82762.5</v>
      </c>
      <c r="M24" s="34">
        <f t="shared" si="5"/>
        <v>143691.984</v>
      </c>
      <c r="N24" s="35">
        <v>0</v>
      </c>
      <c r="O24" s="35">
        <v>0</v>
      </c>
      <c r="P24" s="35"/>
      <c r="Q24" s="4" t="e">
        <f>VLOOKUP(#REF!,#REF!,1,0)</f>
        <v>#REF!</v>
      </c>
      <c r="R24" s="35">
        <f t="shared" si="6"/>
        <v>1839166.6666666665</v>
      </c>
      <c r="S24" s="35">
        <f t="shared" si="1"/>
        <v>1528122.5513513514</v>
      </c>
      <c r="T24" s="35">
        <f t="shared" si="2"/>
        <v>311044.11531531508</v>
      </c>
      <c r="U24" s="35">
        <f t="shared" si="7"/>
        <v>36414</v>
      </c>
      <c r="V24" s="35">
        <f t="shared" si="8"/>
        <v>3392.608695652174</v>
      </c>
      <c r="W24" s="35">
        <v>0</v>
      </c>
      <c r="X24" s="35" t="str">
        <f t="shared" si="9"/>
        <v/>
      </c>
      <c r="Y24" s="35">
        <v>1</v>
      </c>
      <c r="Z24" s="42" t="e">
        <f>VLOOKUP(Q24,#REF!,4,0)</f>
        <v>#REF!</v>
      </c>
      <c r="AA24" s="35">
        <f t="shared" si="10"/>
        <v>0</v>
      </c>
      <c r="AB24" s="37">
        <f t="shared" si="4"/>
        <v>0</v>
      </c>
      <c r="AC24" s="35" t="e">
        <f>Z24*R24*1.11</f>
        <v>#REF!</v>
      </c>
      <c r="AD24" s="35">
        <v>0</v>
      </c>
      <c r="AF24" s="4" t="s">
        <v>6051</v>
      </c>
      <c r="AG24" s="35">
        <f t="shared" ca="1" si="14"/>
        <v>631925</v>
      </c>
      <c r="AH24" s="35">
        <f t="shared" ca="1" si="11"/>
        <v>53395.201449275351</v>
      </c>
      <c r="AI24" s="42">
        <f t="shared" ca="1" si="12"/>
        <v>8.4496105470230412E-2</v>
      </c>
      <c r="AJ24" s="59"/>
    </row>
    <row r="25" spans="1:36">
      <c r="A25" s="34">
        <v>18</v>
      </c>
      <c r="B25" s="58">
        <v>46235</v>
      </c>
      <c r="C25" s="4" t="s">
        <v>6163</v>
      </c>
      <c r="D25" s="4" t="s">
        <v>6124</v>
      </c>
      <c r="E25" s="4" t="s">
        <v>6148</v>
      </c>
      <c r="F25" s="35" t="str">
        <f>IFERROR(VLOOKUP(E25,'DATA MASTER'!$B$1:$R$3858,3,0),"")</f>
        <v>DIV 2</v>
      </c>
      <c r="G25" s="4">
        <v>2</v>
      </c>
      <c r="H25" s="35">
        <f>IFERROR(VLOOKUP(E25,'DATA MASTER'!$B$1:$R$3858,6,0),"")</f>
        <v>24</v>
      </c>
      <c r="I25" s="40">
        <f>IFERROR(VLOOKUP(E25,'DATA MASTER'!$B$1:$R$3858,5,0),"")</f>
        <v>1.0900000000000001</v>
      </c>
      <c r="J25" s="35">
        <f>IFERROR(VLOOKUP(E25,'DATA MASTER'!$B$1:$R$3858,17,0),"")</f>
        <v>82200</v>
      </c>
      <c r="K25" s="35">
        <f>IFERROR(VLOOKUP(E25,'DATA MASTER'!$B$1:$R$3858,16,0),"")</f>
        <v>74900</v>
      </c>
      <c r="L25" s="34">
        <f t="shared" si="0"/>
        <v>6165</v>
      </c>
      <c r="M25" s="34">
        <f t="shared" si="5"/>
        <v>10851.512000000001</v>
      </c>
      <c r="N25" s="35">
        <v>0</v>
      </c>
      <c r="O25" s="35">
        <v>0</v>
      </c>
      <c r="P25" s="35"/>
      <c r="Q25" s="4"/>
      <c r="R25" s="35">
        <f t="shared" si="6"/>
        <v>137000</v>
      </c>
      <c r="S25" s="35">
        <f t="shared" si="1"/>
        <v>115402.68108108107</v>
      </c>
      <c r="T25" s="35">
        <f t="shared" si="2"/>
        <v>21597.318918918929</v>
      </c>
      <c r="U25" s="35">
        <f t="shared" si="7"/>
        <v>1526</v>
      </c>
      <c r="V25" s="35">
        <f t="shared" si="8"/>
        <v>142.17391304347828</v>
      </c>
      <c r="W25" s="35">
        <f t="shared" si="3"/>
        <v>3041.4</v>
      </c>
      <c r="X25" s="35">
        <f t="shared" si="9"/>
        <v>8554.4116725421136</v>
      </c>
      <c r="Y25" s="35">
        <v>1</v>
      </c>
      <c r="Z25" s="35">
        <v>0</v>
      </c>
      <c r="AA25" s="35">
        <f t="shared" si="10"/>
        <v>0</v>
      </c>
      <c r="AB25" s="37">
        <f t="shared" si="4"/>
        <v>0</v>
      </c>
      <c r="AC25" s="35">
        <v>0</v>
      </c>
      <c r="AD25" s="35">
        <v>8333.3333333333339</v>
      </c>
      <c r="AF25" s="4" t="s">
        <v>6053</v>
      </c>
      <c r="AG25" s="35">
        <f t="shared" ca="1" si="14"/>
        <v>587300</v>
      </c>
      <c r="AH25" s="35">
        <f t="shared" ca="1" si="11"/>
        <v>54858.939287113186</v>
      </c>
      <c r="AI25" s="42">
        <f t="shared" ca="1" si="12"/>
        <v>9.3408716647562035E-2</v>
      </c>
      <c r="AJ25" s="59"/>
    </row>
    <row r="26" spans="1:36">
      <c r="A26" s="34">
        <v>19</v>
      </c>
      <c r="B26" s="58">
        <v>46235</v>
      </c>
      <c r="C26" s="4" t="s">
        <v>6164</v>
      </c>
      <c r="D26" s="4" t="s">
        <v>6124</v>
      </c>
      <c r="E26" s="4" t="s">
        <v>6159</v>
      </c>
      <c r="F26" s="35" t="str">
        <f>IFERROR(VLOOKUP(E26,'DATA MASTER'!$B$1:$R$3858,3,0),"")</f>
        <v>DIV 2</v>
      </c>
      <c r="G26" s="4">
        <v>1</v>
      </c>
      <c r="H26" s="35">
        <f>IFERROR(VLOOKUP(E26,'DATA MASTER'!$B$1:$R$3858,6,0),"")</f>
        <v>1</v>
      </c>
      <c r="I26" s="40">
        <f>IFERROR(VLOOKUP(E26,'DATA MASTER'!$B$1:$R$3858,5,0),"")</f>
        <v>19.010000000000002</v>
      </c>
      <c r="J26" s="35">
        <f>IFERROR(VLOOKUP(E26,'DATA MASTER'!$B$1:$R$3858,17,0),"")</f>
        <v>381600</v>
      </c>
      <c r="K26" s="35">
        <f>IFERROR(VLOOKUP(E26,'DATA MASTER'!$B$1:$R$3858,16,0),"")</f>
        <v>322800</v>
      </c>
      <c r="L26" s="34">
        <f t="shared" si="0"/>
        <v>28620</v>
      </c>
      <c r="M26" s="34">
        <f t="shared" si="5"/>
        <v>46767.264000000003</v>
      </c>
      <c r="N26" s="35">
        <v>0</v>
      </c>
      <c r="O26" s="35">
        <v>0</v>
      </c>
      <c r="P26" s="35"/>
      <c r="Q26" s="4"/>
      <c r="R26" s="35">
        <f t="shared" si="6"/>
        <v>318000</v>
      </c>
      <c r="S26" s="35">
        <f t="shared" si="1"/>
        <v>248678.14054054051</v>
      </c>
      <c r="T26" s="35">
        <f t="shared" si="2"/>
        <v>69321.859459459491</v>
      </c>
      <c r="U26" s="35">
        <f t="shared" si="7"/>
        <v>13307.000000000002</v>
      </c>
      <c r="V26" s="35">
        <f t="shared" si="8"/>
        <v>1239.7826086956522</v>
      </c>
      <c r="W26" s="35">
        <f t="shared" si="3"/>
        <v>7059.6</v>
      </c>
      <c r="X26" s="35">
        <f t="shared" si="9"/>
        <v>44590.476850763836</v>
      </c>
      <c r="Y26" s="35">
        <v>1</v>
      </c>
      <c r="Z26" s="35">
        <v>0</v>
      </c>
      <c r="AA26" s="35">
        <f t="shared" si="10"/>
        <v>0</v>
      </c>
      <c r="AB26" s="37">
        <f t="shared" si="4"/>
        <v>0</v>
      </c>
      <c r="AC26" s="35">
        <v>0</v>
      </c>
      <c r="AD26" s="35">
        <v>3125</v>
      </c>
      <c r="AF26" s="4" t="s">
        <v>174</v>
      </c>
      <c r="AG26" s="35">
        <f t="shared" ca="1" si="14"/>
        <v>2223774</v>
      </c>
      <c r="AH26" s="35">
        <f t="shared" ca="1" si="11"/>
        <v>283637.42601698299</v>
      </c>
      <c r="AI26" s="42">
        <f t="shared" ca="1" si="12"/>
        <v>0.12754777509629261</v>
      </c>
      <c r="AJ26" s="59"/>
    </row>
    <row r="27" spans="1:36">
      <c r="A27" s="34">
        <v>20</v>
      </c>
      <c r="B27" s="58">
        <v>46235</v>
      </c>
      <c r="C27" s="4" t="s">
        <v>6165</v>
      </c>
      <c r="D27" s="4" t="s">
        <v>6134</v>
      </c>
      <c r="E27" s="4" t="s">
        <v>6166</v>
      </c>
      <c r="F27" s="35" t="str">
        <f>IFERROR(VLOOKUP(E27,'DATA MASTER'!$B$1:$R$3858,3,0),"")</f>
        <v>DIV 2</v>
      </c>
      <c r="G27" s="4">
        <v>3</v>
      </c>
      <c r="H27" s="35">
        <f>IFERROR(VLOOKUP(E27,'DATA MASTER'!$B$1:$R$3858,6,0),"")</f>
        <v>4</v>
      </c>
      <c r="I27" s="40">
        <f>IFERROR(VLOOKUP(E27,'DATA MASTER'!$B$1:$R$3858,5,0),"")</f>
        <v>4.68</v>
      </c>
      <c r="J27" s="35">
        <f>IFERROR(VLOOKUP(E27,'DATA MASTER'!$B$1:$R$3858,17,0),"")</f>
        <v>112100</v>
      </c>
      <c r="K27" s="35">
        <f>IFERROR(VLOOKUP(E27,'DATA MASTER'!$B$1:$R$3858,16,0),"")</f>
        <v>96500</v>
      </c>
      <c r="L27" s="34">
        <f t="shared" si="0"/>
        <v>8407.5</v>
      </c>
      <c r="M27" s="34">
        <f t="shared" si="5"/>
        <v>13980.92</v>
      </c>
      <c r="N27" s="35">
        <v>0</v>
      </c>
      <c r="O27" s="35">
        <v>0</v>
      </c>
      <c r="P27" s="35"/>
      <c r="Q27" s="4"/>
      <c r="R27" s="35">
        <f t="shared" si="6"/>
        <v>280250</v>
      </c>
      <c r="S27" s="35">
        <f t="shared" si="1"/>
        <v>223024.54054054053</v>
      </c>
      <c r="T27" s="35">
        <f t="shared" si="2"/>
        <v>57225.459459459467</v>
      </c>
      <c r="U27" s="35">
        <f t="shared" si="7"/>
        <v>9828</v>
      </c>
      <c r="V27" s="35">
        <f t="shared" si="8"/>
        <v>915.65217391304338</v>
      </c>
      <c r="W27" s="35">
        <f t="shared" si="3"/>
        <v>6221.55</v>
      </c>
      <c r="X27" s="35">
        <f t="shared" si="9"/>
        <v>34377.904344369956</v>
      </c>
      <c r="Y27" s="35">
        <v>1</v>
      </c>
      <c r="Z27" s="35">
        <v>0</v>
      </c>
      <c r="AA27" s="35">
        <f t="shared" si="10"/>
        <v>0</v>
      </c>
      <c r="AB27" s="37">
        <f t="shared" si="4"/>
        <v>0</v>
      </c>
      <c r="AC27" s="35">
        <v>0</v>
      </c>
      <c r="AD27" s="35">
        <v>5882.3529411764703</v>
      </c>
      <c r="AF27" s="4" t="s">
        <v>6167</v>
      </c>
      <c r="AG27" s="35">
        <f t="shared" ca="1" si="14"/>
        <v>123401475.00000001</v>
      </c>
      <c r="AH27" s="35">
        <f t="shared" ca="1" si="11"/>
        <v>9929827.9211196247</v>
      </c>
      <c r="AI27" s="42">
        <f t="shared" ca="1" si="12"/>
        <v>8.0467659897255059E-2</v>
      </c>
      <c r="AJ27" s="59"/>
    </row>
    <row r="28" spans="1:36">
      <c r="A28" s="34">
        <v>21</v>
      </c>
      <c r="B28" s="58">
        <v>46235</v>
      </c>
      <c r="C28" s="4" t="s">
        <v>6165</v>
      </c>
      <c r="D28" s="4" t="s">
        <v>6134</v>
      </c>
      <c r="E28" s="4" t="s">
        <v>6151</v>
      </c>
      <c r="F28" s="35" t="str">
        <f>IFERROR(VLOOKUP(E28,'DATA MASTER'!$B$1:$R$3858,3,0),"")</f>
        <v>DIV 2</v>
      </c>
      <c r="G28" s="4">
        <v>12</v>
      </c>
      <c r="H28" s="35">
        <f>IFERROR(VLOOKUP(E28,'DATA MASTER'!$B$1:$R$3858,6,0),"")</f>
        <v>24</v>
      </c>
      <c r="I28" s="40">
        <f>IFERROR(VLOOKUP(E28,'DATA MASTER'!$B$1:$R$3858,5,0),"")</f>
        <v>0.85</v>
      </c>
      <c r="J28" s="35">
        <f>IFERROR(VLOOKUP(E28,'DATA MASTER'!$B$1:$R$3858,17,0),"")</f>
        <v>74700</v>
      </c>
      <c r="K28" s="35">
        <f>IFERROR(VLOOKUP(E28,'DATA MASTER'!$B$1:$R$3858,16,0),"")</f>
        <v>67900</v>
      </c>
      <c r="L28" s="34">
        <f t="shared" si="0"/>
        <v>5602.5</v>
      </c>
      <c r="M28" s="34">
        <f t="shared" si="5"/>
        <v>9837.3520000000008</v>
      </c>
      <c r="N28" s="35">
        <v>0</v>
      </c>
      <c r="O28" s="35">
        <v>0</v>
      </c>
      <c r="P28" s="35"/>
      <c r="Q28" s="4"/>
      <c r="R28" s="35">
        <f t="shared" si="6"/>
        <v>746999.99999999988</v>
      </c>
      <c r="S28" s="35">
        <f t="shared" si="1"/>
        <v>627704.3027027027</v>
      </c>
      <c r="T28" s="35">
        <f t="shared" si="2"/>
        <v>119295.69729729719</v>
      </c>
      <c r="U28" s="35">
        <f t="shared" si="7"/>
        <v>7139.9999999999991</v>
      </c>
      <c r="V28" s="35">
        <f t="shared" si="8"/>
        <v>665.21739130434776</v>
      </c>
      <c r="W28" s="35">
        <f t="shared" si="3"/>
        <v>16583.399999999998</v>
      </c>
      <c r="X28" s="35">
        <f t="shared" si="9"/>
        <v>89024.726964816364</v>
      </c>
      <c r="Y28" s="35">
        <v>1</v>
      </c>
      <c r="Z28" s="35">
        <v>0</v>
      </c>
      <c r="AA28" s="35">
        <f t="shared" si="10"/>
        <v>0</v>
      </c>
      <c r="AB28" s="37">
        <f t="shared" si="4"/>
        <v>0</v>
      </c>
      <c r="AC28" s="35">
        <v>0</v>
      </c>
      <c r="AD28" s="35">
        <v>5882.3529411764703</v>
      </c>
      <c r="AF28" s="4" t="s">
        <v>6168</v>
      </c>
      <c r="AG28" s="35">
        <f t="shared" ca="1" si="14"/>
        <v>587661.75</v>
      </c>
      <c r="AH28" s="35">
        <f t="shared" ca="1" si="11"/>
        <v>62140.133883666349</v>
      </c>
      <c r="AI28" s="42">
        <f t="shared" ca="1" si="12"/>
        <v>0.10574132804060558</v>
      </c>
      <c r="AJ28" s="59"/>
    </row>
    <row r="29" spans="1:36">
      <c r="A29" s="34">
        <v>22</v>
      </c>
      <c r="B29" s="58">
        <v>46235</v>
      </c>
      <c r="C29" s="4" t="s">
        <v>6169</v>
      </c>
      <c r="D29" s="4" t="s">
        <v>6158</v>
      </c>
      <c r="E29" s="4" t="s">
        <v>6170</v>
      </c>
      <c r="F29" s="35" t="str">
        <f>IFERROR(VLOOKUP(E29,'DATA MASTER'!$B$1:$R$3858,3,0),"")</f>
        <v>DIV 2</v>
      </c>
      <c r="G29" s="4">
        <v>2</v>
      </c>
      <c r="H29" s="35">
        <f>IFERROR(VLOOKUP(E29,'DATA MASTER'!$B$1:$R$3858,6,0),"")</f>
        <v>1</v>
      </c>
      <c r="I29" s="40">
        <f>IFERROR(VLOOKUP(E29,'DATA MASTER'!$B$1:$R$3858,5,0),"")</f>
        <v>21.11</v>
      </c>
      <c r="J29" s="35">
        <f>IFERROR(VLOOKUP(E29,'DATA MASTER'!$B$1:$R$3858,17,0),"")</f>
        <v>1428200</v>
      </c>
      <c r="K29" s="35">
        <f>IFERROR(VLOOKUP(E29,'DATA MASTER'!$B$1:$R$3858,16,0),"")</f>
        <v>1291700</v>
      </c>
      <c r="L29" s="34">
        <f t="shared" si="0"/>
        <v>107115</v>
      </c>
      <c r="M29" s="34">
        <f t="shared" si="5"/>
        <v>187141.49600000001</v>
      </c>
      <c r="N29" s="35">
        <v>0</v>
      </c>
      <c r="O29" s="35">
        <v>0</v>
      </c>
      <c r="P29" s="35"/>
      <c r="Q29" s="4"/>
      <c r="R29" s="35">
        <f t="shared" si="6"/>
        <v>2380333.333333333</v>
      </c>
      <c r="S29" s="35">
        <f t="shared" si="1"/>
        <v>1990195.5027027025</v>
      </c>
      <c r="T29" s="35">
        <f t="shared" si="2"/>
        <v>390137.83063063049</v>
      </c>
      <c r="U29" s="35">
        <f t="shared" si="7"/>
        <v>29554</v>
      </c>
      <c r="V29" s="35">
        <f t="shared" si="8"/>
        <v>2753.478260869565</v>
      </c>
      <c r="W29" s="35">
        <f t="shared" si="3"/>
        <v>52843.4</v>
      </c>
      <c r="X29" s="35">
        <f t="shared" si="9"/>
        <v>294986.9523697609</v>
      </c>
      <c r="Y29" s="35">
        <v>1</v>
      </c>
      <c r="Z29" s="35">
        <v>0</v>
      </c>
      <c r="AA29" s="35">
        <f t="shared" si="10"/>
        <v>0</v>
      </c>
      <c r="AB29" s="37">
        <f t="shared" si="4"/>
        <v>0</v>
      </c>
      <c r="AC29" s="35">
        <v>0</v>
      </c>
      <c r="AD29" s="35">
        <v>10000</v>
      </c>
      <c r="AF29" s="4" t="s">
        <v>6171</v>
      </c>
      <c r="AG29" s="35">
        <f t="shared" ca="1" si="14"/>
        <v>2917579.5000000005</v>
      </c>
      <c r="AH29" s="35">
        <f t="shared" ca="1" si="11"/>
        <v>184904.8327457894</v>
      </c>
      <c r="AI29" s="42">
        <f t="shared" ca="1" si="12"/>
        <v>6.337610774472105E-2</v>
      </c>
      <c r="AJ29" s="59"/>
    </row>
    <row r="30" spans="1:36">
      <c r="A30" s="34">
        <v>23</v>
      </c>
      <c r="B30" s="58">
        <v>46235</v>
      </c>
      <c r="C30" s="4" t="s">
        <v>6172</v>
      </c>
      <c r="D30" s="4" t="s">
        <v>6124</v>
      </c>
      <c r="E30" s="4" t="s">
        <v>6135</v>
      </c>
      <c r="F30" s="35" t="str">
        <f>IFERROR(VLOOKUP(E30,'DATA MASTER'!$B$1:$R$3858,3,0),"")</f>
        <v>DIV 1</v>
      </c>
      <c r="G30" s="4">
        <v>2</v>
      </c>
      <c r="H30" s="35">
        <f>IFERROR(VLOOKUP(E30,'DATA MASTER'!$B$1:$R$3858,6,0),"")</f>
        <v>24</v>
      </c>
      <c r="I30" s="40">
        <f>IFERROR(VLOOKUP(E30,'DATA MASTER'!$B$1:$R$3858,5,0),"")</f>
        <v>1.23</v>
      </c>
      <c r="J30" s="35">
        <f>IFERROR(VLOOKUP(E30,'DATA MASTER'!$B$1:$R$3858,17,0),"")</f>
        <v>99800</v>
      </c>
      <c r="K30" s="35">
        <f>IFERROR(VLOOKUP(E30,'DATA MASTER'!$B$1:$R$3858,16,0),"")</f>
        <v>92100</v>
      </c>
      <c r="L30" s="34">
        <f t="shared" si="0"/>
        <v>7485</v>
      </c>
      <c r="M30" s="34">
        <f t="shared" si="5"/>
        <v>13343.448</v>
      </c>
      <c r="N30" s="35">
        <v>0</v>
      </c>
      <c r="O30" s="35">
        <v>0</v>
      </c>
      <c r="P30" s="35"/>
      <c r="Q30" s="4"/>
      <c r="R30" s="35">
        <f t="shared" si="6"/>
        <v>166333.33333333331</v>
      </c>
      <c r="S30" s="35">
        <f t="shared" si="1"/>
        <v>141903.69729729727</v>
      </c>
      <c r="T30" s="35">
        <f t="shared" si="2"/>
        <v>24429.636036036041</v>
      </c>
      <c r="U30" s="35">
        <f t="shared" si="7"/>
        <v>1722</v>
      </c>
      <c r="V30" s="35">
        <f t="shared" si="8"/>
        <v>160.43478260869566</v>
      </c>
      <c r="W30" s="35">
        <f t="shared" si="3"/>
        <v>3692.6000000000004</v>
      </c>
      <c r="X30" s="35">
        <f t="shared" si="9"/>
        <v>13085.370484196577</v>
      </c>
      <c r="Y30" s="35">
        <v>1</v>
      </c>
      <c r="Z30" s="35">
        <v>0</v>
      </c>
      <c r="AA30" s="35">
        <f t="shared" si="10"/>
        <v>0</v>
      </c>
      <c r="AB30" s="37">
        <f t="shared" si="4"/>
        <v>0</v>
      </c>
      <c r="AC30" s="35">
        <v>0</v>
      </c>
      <c r="AD30" s="35">
        <v>5769.2307692307695</v>
      </c>
      <c r="AF30" s="4" t="s">
        <v>6173</v>
      </c>
      <c r="AG30" s="35">
        <f t="shared" ca="1" si="14"/>
        <v>4647181.5</v>
      </c>
      <c r="AH30" s="35">
        <f t="shared" ca="1" si="11"/>
        <v>364106.16092381737</v>
      </c>
      <c r="AI30" s="42">
        <f t="shared" ca="1" si="12"/>
        <v>7.8349890341880848E-2</v>
      </c>
      <c r="AJ30" s="59"/>
    </row>
    <row r="31" spans="1:36">
      <c r="A31" s="34">
        <v>24</v>
      </c>
      <c r="B31" s="58">
        <v>46235</v>
      </c>
      <c r="C31" s="4" t="s">
        <v>6174</v>
      </c>
      <c r="D31" s="4" t="s">
        <v>6175</v>
      </c>
      <c r="E31" s="4" t="s">
        <v>6160</v>
      </c>
      <c r="F31" s="35" t="str">
        <f>IFERROR(VLOOKUP(E31,'DATA MASTER'!$B$1:$R$3858,3,0),"")</f>
        <v>DIV 1</v>
      </c>
      <c r="G31" s="4">
        <v>1</v>
      </c>
      <c r="H31" s="35">
        <f>IFERROR(VLOOKUP(E31,'DATA MASTER'!$B$1:$R$3858,6,0),"")</f>
        <v>1</v>
      </c>
      <c r="I31" s="40">
        <f>IFERROR(VLOOKUP(E31,'DATA MASTER'!$B$1:$R$3858,5,0),"")</f>
        <v>26.02</v>
      </c>
      <c r="J31" s="35">
        <f>IFERROR(VLOOKUP(E31,'DATA MASTER'!$B$1:$R$3858,17,0),"")</f>
        <v>876000</v>
      </c>
      <c r="K31" s="35">
        <f>IFERROR(VLOOKUP(E31,'DATA MASTER'!$B$1:$R$3858,16,0),"")</f>
        <v>777200</v>
      </c>
      <c r="L31" s="34">
        <f t="shared" si="0"/>
        <v>65700</v>
      </c>
      <c r="M31" s="34">
        <f t="shared" si="5"/>
        <v>112600.736</v>
      </c>
      <c r="N31" s="35">
        <v>0</v>
      </c>
      <c r="O31" s="35">
        <v>0</v>
      </c>
      <c r="P31" s="35"/>
      <c r="Q31" s="4"/>
      <c r="R31" s="35">
        <f t="shared" si="6"/>
        <v>729999.99999999988</v>
      </c>
      <c r="S31" s="35">
        <f t="shared" si="1"/>
        <v>598738.07567567565</v>
      </c>
      <c r="T31" s="35">
        <f t="shared" si="2"/>
        <v>131261.92432432424</v>
      </c>
      <c r="U31" s="35">
        <f t="shared" si="7"/>
        <v>18214</v>
      </c>
      <c r="V31" s="35">
        <f t="shared" si="8"/>
        <v>1696.9565217391305</v>
      </c>
      <c r="W31" s="35">
        <f t="shared" si="3"/>
        <v>16206</v>
      </c>
      <c r="X31" s="35">
        <f t="shared" si="9"/>
        <v>87452.660110277415</v>
      </c>
      <c r="Y31" s="35">
        <f>IF(E31="avem005",4,IF(E31="avem025",1,1))</f>
        <v>1</v>
      </c>
      <c r="Z31" s="35">
        <v>0</v>
      </c>
      <c r="AA31" s="35">
        <f t="shared" si="10"/>
        <v>0</v>
      </c>
      <c r="AB31" s="37">
        <f t="shared" si="4"/>
        <v>0</v>
      </c>
      <c r="AC31" s="35">
        <v>0</v>
      </c>
      <c r="AD31" s="35">
        <v>7692.3076923076924</v>
      </c>
      <c r="AF31" s="4" t="s">
        <v>6176</v>
      </c>
      <c r="AG31" s="35">
        <f t="shared" ca="1" si="14"/>
        <v>1367519.9999999998</v>
      </c>
      <c r="AH31" s="35">
        <f t="shared" ca="1" si="11"/>
        <v>126393.82091656879</v>
      </c>
      <c r="AI31" s="42">
        <f t="shared" ca="1" si="12"/>
        <v>9.2425573970814912E-2</v>
      </c>
      <c r="AJ31" s="59"/>
    </row>
    <row r="32" spans="1:36">
      <c r="A32" s="34">
        <v>25</v>
      </c>
      <c r="B32" s="58">
        <v>46235</v>
      </c>
      <c r="C32" s="4" t="s">
        <v>6177</v>
      </c>
      <c r="D32" s="4" t="s">
        <v>6134</v>
      </c>
      <c r="E32" s="4" t="s">
        <v>6178</v>
      </c>
      <c r="F32" s="35" t="str">
        <f>IFERROR(VLOOKUP(E32,'DATA MASTER'!$B$1:$R$3858,3,0),"")</f>
        <v>DIV 2</v>
      </c>
      <c r="G32" s="4">
        <v>6</v>
      </c>
      <c r="H32" s="35">
        <f>IFERROR(VLOOKUP(E32,'DATA MASTER'!$B$1:$R$3858,6,0),"")</f>
        <v>24</v>
      </c>
      <c r="I32" s="40">
        <f>IFERROR(VLOOKUP(E32,'DATA MASTER'!$B$1:$R$3858,5,0),"")</f>
        <v>1.0840000000000001</v>
      </c>
      <c r="J32" s="35">
        <f>IFERROR(VLOOKUP(E32,'DATA MASTER'!$B$1:$R$3858,17,0),"")</f>
        <v>54000</v>
      </c>
      <c r="K32" s="35">
        <f>IFERROR(VLOOKUP(E32,'DATA MASTER'!$B$1:$R$3858,16,0),"")</f>
        <v>48900</v>
      </c>
      <c r="L32" s="34">
        <f t="shared" si="0"/>
        <v>4050</v>
      </c>
      <c r="M32" s="34">
        <f t="shared" si="5"/>
        <v>7084.6320000000005</v>
      </c>
      <c r="N32" s="35">
        <v>0</v>
      </c>
      <c r="O32" s="35">
        <v>0</v>
      </c>
      <c r="P32" s="35"/>
      <c r="Q32" s="4" t="e">
        <f>VLOOKUP(#REF!,#REF!,1,0)</f>
        <v>#REF!</v>
      </c>
      <c r="R32" s="35">
        <f t="shared" si="6"/>
        <v>269999.99999999994</v>
      </c>
      <c r="S32" s="35">
        <f t="shared" si="1"/>
        <v>226029.0162162162</v>
      </c>
      <c r="T32" s="35">
        <f t="shared" si="2"/>
        <v>43970.98378378374</v>
      </c>
      <c r="U32" s="35">
        <f t="shared" si="7"/>
        <v>4552.8</v>
      </c>
      <c r="V32" s="35">
        <f t="shared" si="8"/>
        <v>424.17391304347825</v>
      </c>
      <c r="W32" s="35">
        <f t="shared" si="3"/>
        <v>5993.9999999999991</v>
      </c>
      <c r="X32" s="35" t="str">
        <f t="shared" si="9"/>
        <v/>
      </c>
      <c r="Y32" s="35">
        <v>1</v>
      </c>
      <c r="Z32" s="42" t="e">
        <f>VLOOKUP(Q32,#REF!,4,0)</f>
        <v>#REF!</v>
      </c>
      <c r="AA32" s="35">
        <f t="shared" si="10"/>
        <v>0</v>
      </c>
      <c r="AB32" s="37">
        <f t="shared" si="4"/>
        <v>0</v>
      </c>
      <c r="AC32" s="35" t="e">
        <f>Z32*R32*1.11</f>
        <v>#REF!</v>
      </c>
      <c r="AD32" s="35">
        <v>0</v>
      </c>
      <c r="AF32" s="4" t="s">
        <v>6179</v>
      </c>
      <c r="AG32" s="35">
        <f t="shared" ca="1" si="14"/>
        <v>1666850</v>
      </c>
      <c r="AH32" s="35">
        <f t="shared" ca="1" si="11"/>
        <v>199043.65021543286</v>
      </c>
      <c r="AI32" s="42">
        <f t="shared" ca="1" si="12"/>
        <v>0.11941305469324347</v>
      </c>
      <c r="AJ32" s="59"/>
    </row>
    <row r="33" spans="1:36">
      <c r="A33" s="34">
        <v>26</v>
      </c>
      <c r="B33" s="58">
        <v>46235</v>
      </c>
      <c r="C33" s="4" t="s">
        <v>6180</v>
      </c>
      <c r="D33" s="4" t="s">
        <v>6138</v>
      </c>
      <c r="E33" s="4" t="s">
        <v>6135</v>
      </c>
      <c r="F33" s="35" t="str">
        <f>IFERROR(VLOOKUP(E33,'DATA MASTER'!$B$1:$R$3858,3,0),"")</f>
        <v>DIV 1</v>
      </c>
      <c r="G33" s="4">
        <v>6</v>
      </c>
      <c r="H33" s="35">
        <f>IFERROR(VLOOKUP(E33,'DATA MASTER'!$B$1:$R$3858,6,0),"")</f>
        <v>24</v>
      </c>
      <c r="I33" s="40">
        <f>IFERROR(VLOOKUP(E33,'DATA MASTER'!$B$1:$R$3858,5,0),"")</f>
        <v>1.23</v>
      </c>
      <c r="J33" s="35">
        <f>IFERROR(VLOOKUP(E33,'DATA MASTER'!$B$1:$R$3858,17,0),"")</f>
        <v>99800</v>
      </c>
      <c r="K33" s="35">
        <f>IFERROR(VLOOKUP(E33,'DATA MASTER'!$B$1:$R$3858,16,0),"")</f>
        <v>92100</v>
      </c>
      <c r="L33" s="34">
        <f t="shared" si="0"/>
        <v>7485</v>
      </c>
      <c r="M33" s="34">
        <f t="shared" si="5"/>
        <v>13343.448</v>
      </c>
      <c r="N33" s="35">
        <v>0</v>
      </c>
      <c r="O33" s="35">
        <v>0</v>
      </c>
      <c r="P33" s="35"/>
      <c r="Q33" s="4"/>
      <c r="R33" s="35">
        <f t="shared" si="6"/>
        <v>498999.99999999994</v>
      </c>
      <c r="S33" s="35">
        <f t="shared" si="1"/>
        <v>425711.09189189179</v>
      </c>
      <c r="T33" s="35">
        <f t="shared" si="2"/>
        <v>73288.908108108153</v>
      </c>
      <c r="U33" s="35">
        <f t="shared" si="7"/>
        <v>5166</v>
      </c>
      <c r="V33" s="35">
        <f t="shared" si="8"/>
        <v>481.30434782608694</v>
      </c>
      <c r="W33" s="35">
        <f t="shared" si="3"/>
        <v>11077.8</v>
      </c>
      <c r="X33" s="35">
        <f t="shared" si="9"/>
        <v>49420.946617424925</v>
      </c>
      <c r="Y33" s="35">
        <v>1</v>
      </c>
      <c r="Z33" s="35">
        <v>0</v>
      </c>
      <c r="AA33" s="35">
        <f t="shared" si="10"/>
        <v>0</v>
      </c>
      <c r="AB33" s="37">
        <f t="shared" si="4"/>
        <v>0</v>
      </c>
      <c r="AC33" s="35">
        <v>0</v>
      </c>
      <c r="AD33" s="35">
        <v>7142.8571428571431</v>
      </c>
      <c r="AE33" s="44"/>
      <c r="AF33" s="4" t="s">
        <v>6181</v>
      </c>
      <c r="AG33" s="35">
        <f t="shared" ca="1" si="14"/>
        <v>2109555</v>
      </c>
      <c r="AH33" s="35">
        <f t="shared" ca="1" si="11"/>
        <v>130097.70108795149</v>
      </c>
      <c r="AI33" s="42">
        <f t="shared" ca="1" si="12"/>
        <v>6.1670684617348911E-2</v>
      </c>
      <c r="AJ33" s="44"/>
    </row>
    <row r="34" spans="1:36">
      <c r="A34" s="34">
        <v>27</v>
      </c>
      <c r="B34" s="58">
        <v>46235</v>
      </c>
      <c r="C34" s="4" t="s">
        <v>6182</v>
      </c>
      <c r="D34" s="4" t="s">
        <v>6183</v>
      </c>
      <c r="E34" s="4" t="s">
        <v>6166</v>
      </c>
      <c r="F34" s="35" t="str">
        <f>IFERROR(VLOOKUP(E34,'DATA MASTER'!$B$1:$R$3858,3,0),"")</f>
        <v>DIV 2</v>
      </c>
      <c r="G34" s="4">
        <v>8</v>
      </c>
      <c r="H34" s="35">
        <f>IFERROR(VLOOKUP(E34,'DATA MASTER'!$B$1:$R$3858,6,0),"")</f>
        <v>4</v>
      </c>
      <c r="I34" s="40">
        <f>IFERROR(VLOOKUP(E34,'DATA MASTER'!$B$1:$R$3858,5,0),"")</f>
        <v>4.68</v>
      </c>
      <c r="J34" s="35">
        <f>IFERROR(VLOOKUP(E34,'DATA MASTER'!$B$1:$R$3858,17,0),"")</f>
        <v>112100</v>
      </c>
      <c r="K34" s="35">
        <f>IFERROR(VLOOKUP(E34,'DATA MASTER'!$B$1:$R$3858,16,0),"")</f>
        <v>96500</v>
      </c>
      <c r="L34" s="34">
        <f t="shared" si="0"/>
        <v>8407.5</v>
      </c>
      <c r="M34" s="34">
        <f t="shared" si="5"/>
        <v>13980.92</v>
      </c>
      <c r="N34" s="35">
        <v>0</v>
      </c>
      <c r="O34" s="35">
        <v>0</v>
      </c>
      <c r="P34" s="35"/>
      <c r="Q34" s="4"/>
      <c r="R34" s="35">
        <f t="shared" si="6"/>
        <v>747333.33333333326</v>
      </c>
      <c r="S34" s="35">
        <f t="shared" si="1"/>
        <v>594732.10810810805</v>
      </c>
      <c r="T34" s="35">
        <f t="shared" si="2"/>
        <v>152601.22522522521</v>
      </c>
      <c r="U34" s="35">
        <f t="shared" si="7"/>
        <v>26208</v>
      </c>
      <c r="V34" s="35">
        <f t="shared" si="8"/>
        <v>2441.7391304347825</v>
      </c>
      <c r="W34" s="35">
        <f t="shared" si="3"/>
        <v>16590.8</v>
      </c>
      <c r="X34" s="35">
        <f t="shared" si="9"/>
        <v>87360.686094790421</v>
      </c>
      <c r="Y34" s="35">
        <v>1</v>
      </c>
      <c r="Z34" s="35">
        <v>0</v>
      </c>
      <c r="AA34" s="35">
        <f t="shared" si="10"/>
        <v>0</v>
      </c>
      <c r="AB34" s="37">
        <f t="shared" si="4"/>
        <v>20000</v>
      </c>
      <c r="AC34" s="35">
        <v>0</v>
      </c>
      <c r="AD34" s="35">
        <v>0</v>
      </c>
      <c r="AE34" s="44"/>
      <c r="AF34" s="4" t="s">
        <v>511</v>
      </c>
      <c r="AG34" s="35">
        <f t="shared" ca="1" si="14"/>
        <v>126699.99999999999</v>
      </c>
      <c r="AH34" s="35">
        <f t="shared" ca="1" si="11"/>
        <v>8400.4407363885548</v>
      </c>
      <c r="AI34" s="42">
        <f t="shared" ca="1" si="12"/>
        <v>6.6301821123824434E-2</v>
      </c>
      <c r="AJ34" s="44"/>
    </row>
    <row r="35" spans="1:36">
      <c r="A35" s="34">
        <v>28</v>
      </c>
      <c r="B35" s="58">
        <v>46235</v>
      </c>
      <c r="C35" s="4" t="s">
        <v>6184</v>
      </c>
      <c r="D35" s="4" t="s">
        <v>6183</v>
      </c>
      <c r="E35" s="4" t="s">
        <v>6185</v>
      </c>
      <c r="F35" s="35" t="str">
        <f>IFERROR(VLOOKUP(E35,'DATA MASTER'!$B$1:$R$3858,3,0),"")</f>
        <v>DIV 1</v>
      </c>
      <c r="G35" s="4">
        <v>24</v>
      </c>
      <c r="H35" s="35">
        <f>IFERROR(VLOOKUP(E35,'DATA MASTER'!$B$1:$R$3858,6,0),"")</f>
        <v>24</v>
      </c>
      <c r="I35" s="40">
        <f>IFERROR(VLOOKUP(E35,'DATA MASTER'!$B$1:$R$3858,5,0),"")</f>
        <v>1.1259999999999999</v>
      </c>
      <c r="J35" s="35">
        <f>IFERROR(VLOOKUP(E35,'DATA MASTER'!$B$1:$R$3858,17,0),"")</f>
        <v>105400</v>
      </c>
      <c r="K35" s="35">
        <f>IFERROR(VLOOKUP(E35,'DATA MASTER'!$B$1:$R$3858,16,0),"")</f>
        <v>96600</v>
      </c>
      <c r="L35" s="34">
        <f t="shared" si="0"/>
        <v>7905</v>
      </c>
      <c r="M35" s="34">
        <f t="shared" si="5"/>
        <v>13995.408000000001</v>
      </c>
      <c r="N35" s="35">
        <v>0</v>
      </c>
      <c r="O35" s="35">
        <v>0</v>
      </c>
      <c r="P35" s="35"/>
      <c r="Q35" s="4"/>
      <c r="R35" s="35">
        <f t="shared" si="6"/>
        <v>2108000</v>
      </c>
      <c r="S35" s="35">
        <f t="shared" si="1"/>
        <v>1786045.2324324322</v>
      </c>
      <c r="T35" s="35">
        <f t="shared" si="2"/>
        <v>321954.76756756776</v>
      </c>
      <c r="U35" s="35">
        <f t="shared" si="7"/>
        <v>18916.8</v>
      </c>
      <c r="V35" s="35">
        <f t="shared" si="8"/>
        <v>1762.4347826086957</v>
      </c>
      <c r="W35" s="35">
        <f t="shared" si="3"/>
        <v>46797.600000000006</v>
      </c>
      <c r="X35" s="35">
        <f t="shared" si="9"/>
        <v>230192.21849924477</v>
      </c>
      <c r="Y35" s="35">
        <v>1</v>
      </c>
      <c r="Z35" s="35">
        <v>0</v>
      </c>
      <c r="AA35" s="35">
        <f t="shared" si="10"/>
        <v>0</v>
      </c>
      <c r="AB35" s="37">
        <f t="shared" si="4"/>
        <v>10000</v>
      </c>
      <c r="AC35" s="35">
        <v>0</v>
      </c>
      <c r="AD35" s="35">
        <v>14285.714285714286</v>
      </c>
      <c r="AE35" s="44"/>
      <c r="AF35" s="4" t="s">
        <v>513</v>
      </c>
      <c r="AG35" s="35">
        <f t="shared" ca="1" si="14"/>
        <v>63349.999999999993</v>
      </c>
      <c r="AH35" s="35">
        <f t="shared" ca="1" si="11"/>
        <v>4261.4377594986254</v>
      </c>
      <c r="AI35" s="42">
        <f t="shared" ca="1" si="12"/>
        <v>6.726815721386939E-2</v>
      </c>
      <c r="AJ35" s="44"/>
    </row>
    <row r="36" spans="1:36">
      <c r="A36" s="34">
        <v>29</v>
      </c>
      <c r="B36" s="58">
        <v>46235</v>
      </c>
      <c r="C36" s="4" t="s">
        <v>6186</v>
      </c>
      <c r="D36" s="4" t="s">
        <v>6175</v>
      </c>
      <c r="E36" s="4" t="s">
        <v>6167</v>
      </c>
      <c r="F36" s="35" t="str">
        <f>IFERROR(VLOOKUP(E36,'DATA MASTER'!$B$1:$R$3858,3,0),"")</f>
        <v>DIV 2</v>
      </c>
      <c r="G36" s="4">
        <v>4</v>
      </c>
      <c r="H36" s="35">
        <f>IFERROR(VLOOKUP(E36,'DATA MASTER'!$B$1:$R$3858,6,0),"")</f>
        <v>24</v>
      </c>
      <c r="I36" s="40">
        <f>IFERROR(VLOOKUP(E36,'DATA MASTER'!$B$1:$R$3858,5,0),"")</f>
        <v>0.90200000000000002</v>
      </c>
      <c r="J36" s="35">
        <f>IFERROR(VLOOKUP(E36,'DATA MASTER'!$B$1:$R$3858,17,0),"")</f>
        <v>81000</v>
      </c>
      <c r="K36" s="35">
        <f>IFERROR(VLOOKUP(E36,'DATA MASTER'!$B$1:$R$3858,16,0),"")</f>
        <v>74300</v>
      </c>
      <c r="L36" s="34">
        <f t="shared" si="0"/>
        <v>6075</v>
      </c>
      <c r="M36" s="34">
        <f t="shared" si="5"/>
        <v>10764.584000000001</v>
      </c>
      <c r="N36" s="35">
        <v>0</v>
      </c>
      <c r="O36" s="35">
        <v>10</v>
      </c>
      <c r="P36" s="35"/>
      <c r="Q36" s="4"/>
      <c r="R36" s="35">
        <f t="shared" si="6"/>
        <v>243000</v>
      </c>
      <c r="S36" s="35">
        <f t="shared" si="1"/>
        <v>206060.80864864861</v>
      </c>
      <c r="T36" s="35">
        <f t="shared" si="2"/>
        <v>36939.191351351386</v>
      </c>
      <c r="U36" s="35">
        <f t="shared" si="7"/>
        <v>2525.6</v>
      </c>
      <c r="V36" s="35">
        <f t="shared" si="8"/>
        <v>235.30434782608694</v>
      </c>
      <c r="W36" s="35">
        <f t="shared" si="3"/>
        <v>5394.6</v>
      </c>
      <c r="X36" s="35">
        <f t="shared" si="9"/>
        <v>28783.687003525301</v>
      </c>
      <c r="Y36" s="35">
        <v>1</v>
      </c>
      <c r="Z36" s="35">
        <v>0</v>
      </c>
      <c r="AA36" s="35">
        <f t="shared" si="10"/>
        <v>0</v>
      </c>
      <c r="AB36" s="37">
        <f t="shared" si="4"/>
        <v>0</v>
      </c>
      <c r="AC36" s="35">
        <v>0</v>
      </c>
      <c r="AD36" s="35">
        <v>0</v>
      </c>
      <c r="AE36" s="44"/>
      <c r="AF36" s="4" t="s">
        <v>515</v>
      </c>
      <c r="AG36" s="35">
        <f t="shared" ca="1" si="14"/>
        <v>126699.99999999999</v>
      </c>
      <c r="AH36" s="35">
        <f t="shared" ca="1" si="11"/>
        <v>8645.3103016059467</v>
      </c>
      <c r="AI36" s="42">
        <f t="shared" ca="1" si="12"/>
        <v>6.8234493303914345E-2</v>
      </c>
      <c r="AJ36" s="44"/>
    </row>
    <row r="37" spans="1:36">
      <c r="A37" s="34">
        <v>30</v>
      </c>
      <c r="B37" s="58">
        <v>46235</v>
      </c>
      <c r="C37" s="4" t="s">
        <v>6187</v>
      </c>
      <c r="D37" s="4" t="s">
        <v>6188</v>
      </c>
      <c r="E37" s="4" t="s">
        <v>6189</v>
      </c>
      <c r="F37" s="35" t="str">
        <f>IFERROR(VLOOKUP(E37,'DATA MASTER'!$B$1:$R$3858,3,0),"")</f>
        <v>DIV 2</v>
      </c>
      <c r="G37" s="4">
        <v>7</v>
      </c>
      <c r="H37" s="35">
        <f>IFERROR(VLOOKUP(E37,'DATA MASTER'!$B$1:$R$3858,6,0),"")</f>
        <v>1</v>
      </c>
      <c r="I37" s="40">
        <f>IFERROR(VLOOKUP(E37,'DATA MASTER'!$B$1:$R$3858,5,0),"")</f>
        <v>18.84</v>
      </c>
      <c r="J37" s="35">
        <f>IFERROR(VLOOKUP(E37,'DATA MASTER'!$B$1:$R$3858,17,0),"")</f>
        <v>432400</v>
      </c>
      <c r="K37" s="35">
        <f>IFERROR(VLOOKUP(E37,'DATA MASTER'!$B$1:$R$3858,16,0),"")</f>
        <v>376500</v>
      </c>
      <c r="L37" s="34">
        <f t="shared" si="0"/>
        <v>32430</v>
      </c>
      <c r="M37" s="34">
        <f t="shared" si="5"/>
        <v>54547.32</v>
      </c>
      <c r="N37" s="35">
        <v>0</v>
      </c>
      <c r="O37" s="35">
        <v>0</v>
      </c>
      <c r="P37" s="35"/>
      <c r="Q37" s="4"/>
      <c r="R37" s="35">
        <f t="shared" si="6"/>
        <v>2522333.333333333</v>
      </c>
      <c r="S37" s="35">
        <f t="shared" si="1"/>
        <v>2030332.2162162159</v>
      </c>
      <c r="T37" s="35">
        <f t="shared" si="2"/>
        <v>492001.11711711716</v>
      </c>
      <c r="U37" s="35">
        <f t="shared" si="7"/>
        <v>92316</v>
      </c>
      <c r="V37" s="35">
        <f t="shared" si="8"/>
        <v>8600.8695652173901</v>
      </c>
      <c r="W37" s="35">
        <f t="shared" si="3"/>
        <v>55995.8</v>
      </c>
      <c r="X37" s="35">
        <f t="shared" si="9"/>
        <v>315088.44755189976</v>
      </c>
      <c r="Y37" s="35">
        <f>IF(E37="arem005",20,IF(E37="arem020",5,1))</f>
        <v>1</v>
      </c>
      <c r="Z37" s="35">
        <v>0</v>
      </c>
      <c r="AA37" s="35">
        <f t="shared" si="10"/>
        <v>0</v>
      </c>
      <c r="AB37" s="37">
        <f t="shared" si="4"/>
        <v>0</v>
      </c>
      <c r="AC37" s="35">
        <v>0</v>
      </c>
      <c r="AD37" s="35">
        <v>20000</v>
      </c>
      <c r="AE37" s="44"/>
      <c r="AF37" s="4" t="s">
        <v>6166</v>
      </c>
      <c r="AG37" s="35">
        <f t="shared" ca="1" si="14"/>
        <v>42306540.000000022</v>
      </c>
      <c r="AH37" s="35">
        <f t="shared" ca="1" si="11"/>
        <v>4393903.1451460607</v>
      </c>
      <c r="AI37" s="42">
        <f t="shared" ca="1" si="12"/>
        <v>0.10385872125553303</v>
      </c>
      <c r="AJ37" s="44"/>
    </row>
    <row r="38" spans="1:36">
      <c r="A38" s="34">
        <v>31</v>
      </c>
      <c r="B38" s="58">
        <v>46235</v>
      </c>
      <c r="C38" s="4" t="s">
        <v>6190</v>
      </c>
      <c r="D38" s="4" t="s">
        <v>6143</v>
      </c>
      <c r="E38" s="4" t="s">
        <v>6135</v>
      </c>
      <c r="F38" s="35" t="str">
        <f>IFERROR(VLOOKUP(E38,'DATA MASTER'!$B$1:$R$3858,3,0),"")</f>
        <v>DIV 1</v>
      </c>
      <c r="G38" s="4">
        <v>6</v>
      </c>
      <c r="H38" s="35">
        <f>IFERROR(VLOOKUP(E38,'DATA MASTER'!$B$1:$R$3858,6,0),"")</f>
        <v>24</v>
      </c>
      <c r="I38" s="40">
        <f>IFERROR(VLOOKUP(E38,'DATA MASTER'!$B$1:$R$3858,5,0),"")</f>
        <v>1.23</v>
      </c>
      <c r="J38" s="35">
        <f>IFERROR(VLOOKUP(E38,'DATA MASTER'!$B$1:$R$3858,17,0),"")</f>
        <v>99800</v>
      </c>
      <c r="K38" s="35">
        <f>IFERROR(VLOOKUP(E38,'DATA MASTER'!$B$1:$R$3858,16,0),"")</f>
        <v>92100</v>
      </c>
      <c r="L38" s="34">
        <f t="shared" si="0"/>
        <v>7485</v>
      </c>
      <c r="M38" s="34">
        <f t="shared" si="5"/>
        <v>13343.448</v>
      </c>
      <c r="N38" s="35">
        <v>0</v>
      </c>
      <c r="O38" s="35">
        <v>0</v>
      </c>
      <c r="P38" s="35"/>
      <c r="Q38" s="4"/>
      <c r="R38" s="35">
        <f t="shared" si="6"/>
        <v>498999.99999999994</v>
      </c>
      <c r="S38" s="35">
        <f t="shared" si="1"/>
        <v>425711.09189189179</v>
      </c>
      <c r="T38" s="35">
        <f t="shared" si="2"/>
        <v>73288.908108108153</v>
      </c>
      <c r="U38" s="35">
        <f t="shared" si="7"/>
        <v>5166</v>
      </c>
      <c r="V38" s="35">
        <f t="shared" si="8"/>
        <v>481.30434782608694</v>
      </c>
      <c r="W38" s="35">
        <f t="shared" si="3"/>
        <v>11077.8</v>
      </c>
      <c r="X38" s="35">
        <f t="shared" si="9"/>
        <v>56563.80376028207</v>
      </c>
      <c r="Y38" s="35">
        <v>1</v>
      </c>
      <c r="Z38" s="35">
        <v>0</v>
      </c>
      <c r="AA38" s="35">
        <f t="shared" si="10"/>
        <v>0</v>
      </c>
      <c r="AB38" s="37">
        <f t="shared" si="4"/>
        <v>0</v>
      </c>
      <c r="AC38" s="35">
        <v>0</v>
      </c>
      <c r="AD38" s="35">
        <v>0</v>
      </c>
      <c r="AE38" s="44"/>
      <c r="AF38" s="4" t="s">
        <v>577</v>
      </c>
      <c r="AG38" s="35">
        <f t="shared" ca="1" si="14"/>
        <v>934500</v>
      </c>
      <c r="AH38" s="35">
        <f t="shared" ca="1" si="11"/>
        <v>60171.159420289951</v>
      </c>
      <c r="AI38" s="42">
        <f t="shared" ca="1" si="12"/>
        <v>6.4388613611867263E-2</v>
      </c>
      <c r="AJ38" s="44"/>
    </row>
    <row r="39" spans="1:36">
      <c r="A39" s="34">
        <v>32</v>
      </c>
      <c r="B39" s="58">
        <v>46235</v>
      </c>
      <c r="C39" s="4" t="s">
        <v>6191</v>
      </c>
      <c r="D39" s="4" t="s">
        <v>6138</v>
      </c>
      <c r="E39" s="4" t="s">
        <v>6135</v>
      </c>
      <c r="F39" s="35" t="str">
        <f>IFERROR(VLOOKUP(E39,'DATA MASTER'!$B$1:$R$3858,3,0),"")</f>
        <v>DIV 1</v>
      </c>
      <c r="G39" s="4">
        <v>8</v>
      </c>
      <c r="H39" s="35">
        <f>IFERROR(VLOOKUP(E39,'DATA MASTER'!$B$1:$R$3858,6,0),"")</f>
        <v>24</v>
      </c>
      <c r="I39" s="40">
        <f>IFERROR(VLOOKUP(E39,'DATA MASTER'!$B$1:$R$3858,5,0),"")</f>
        <v>1.23</v>
      </c>
      <c r="J39" s="35">
        <f>IFERROR(VLOOKUP(E39,'DATA MASTER'!$B$1:$R$3858,17,0),"")</f>
        <v>99800</v>
      </c>
      <c r="K39" s="35">
        <f>IFERROR(VLOOKUP(E39,'DATA MASTER'!$B$1:$R$3858,16,0),"")</f>
        <v>92100</v>
      </c>
      <c r="L39" s="34">
        <f t="shared" si="0"/>
        <v>7485</v>
      </c>
      <c r="M39" s="34">
        <f t="shared" si="5"/>
        <v>13343.448</v>
      </c>
      <c r="N39" s="35">
        <v>0</v>
      </c>
      <c r="O39" s="35">
        <v>0</v>
      </c>
      <c r="P39" s="35"/>
      <c r="Q39" s="4"/>
      <c r="R39" s="35">
        <f t="shared" si="6"/>
        <v>665333.33333333326</v>
      </c>
      <c r="S39" s="35">
        <f t="shared" si="1"/>
        <v>567614.78918918909</v>
      </c>
      <c r="T39" s="35">
        <f t="shared" si="2"/>
        <v>97718.544144144165</v>
      </c>
      <c r="U39" s="35">
        <f t="shared" si="7"/>
        <v>6888</v>
      </c>
      <c r="V39" s="35">
        <f t="shared" si="8"/>
        <v>641.73913043478262</v>
      </c>
      <c r="W39" s="35">
        <f t="shared" si="3"/>
        <v>14770.400000000001</v>
      </c>
      <c r="X39" s="35">
        <f t="shared" si="9"/>
        <v>67085.071680376059</v>
      </c>
      <c r="Y39" s="35">
        <v>1</v>
      </c>
      <c r="Z39" s="35">
        <v>0</v>
      </c>
      <c r="AA39" s="35">
        <f t="shared" si="10"/>
        <v>0</v>
      </c>
      <c r="AB39" s="37">
        <f t="shared" si="4"/>
        <v>0</v>
      </c>
      <c r="AC39" s="35">
        <v>0</v>
      </c>
      <c r="AD39" s="35">
        <v>8333.3333333333339</v>
      </c>
      <c r="AE39" s="44"/>
      <c r="AF39" s="4" t="s">
        <v>578</v>
      </c>
      <c r="AG39" s="35">
        <f t="shared" ca="1" si="14"/>
        <v>1080450</v>
      </c>
      <c r="AH39" s="35">
        <f t="shared" ca="1" si="11"/>
        <v>69695.879592636105</v>
      </c>
      <c r="AI39" s="42">
        <f t="shared" ca="1" si="12"/>
        <v>6.4506344201616092E-2</v>
      </c>
      <c r="AJ39" s="44"/>
    </row>
    <row r="40" spans="1:36">
      <c r="A40" s="34">
        <v>33</v>
      </c>
      <c r="B40" s="58">
        <v>46235</v>
      </c>
      <c r="C40" s="4" t="s">
        <v>6192</v>
      </c>
      <c r="D40" s="4" t="s">
        <v>6124</v>
      </c>
      <c r="E40" s="4" t="s">
        <v>6135</v>
      </c>
      <c r="F40" s="35" t="str">
        <f>IFERROR(VLOOKUP(E40,'DATA MASTER'!$B$1:$R$3858,3,0),"")</f>
        <v>DIV 1</v>
      </c>
      <c r="G40" s="4">
        <v>24</v>
      </c>
      <c r="H40" s="35">
        <f>IFERROR(VLOOKUP(E40,'DATA MASTER'!$B$1:$R$3858,6,0),"")</f>
        <v>24</v>
      </c>
      <c r="I40" s="40">
        <f>IFERROR(VLOOKUP(E40,'DATA MASTER'!$B$1:$R$3858,5,0),"")</f>
        <v>1.23</v>
      </c>
      <c r="J40" s="35">
        <f>IFERROR(VLOOKUP(E40,'DATA MASTER'!$B$1:$R$3858,17,0),"")</f>
        <v>99800</v>
      </c>
      <c r="K40" s="35">
        <f>IFERROR(VLOOKUP(E40,'DATA MASTER'!$B$1:$R$3858,16,0),"")</f>
        <v>92100</v>
      </c>
      <c r="L40" s="34">
        <f t="shared" si="0"/>
        <v>7485</v>
      </c>
      <c r="M40" s="34">
        <f t="shared" si="5"/>
        <v>13343.448</v>
      </c>
      <c r="N40" s="35">
        <v>0</v>
      </c>
      <c r="O40" s="35">
        <v>0</v>
      </c>
      <c r="P40" s="35">
        <v>60000</v>
      </c>
      <c r="Q40" s="4" t="s">
        <v>6193</v>
      </c>
      <c r="R40" s="35">
        <f t="shared" si="6"/>
        <v>1995999.9999999998</v>
      </c>
      <c r="S40" s="35">
        <f t="shared" si="1"/>
        <v>1702844.3675675672</v>
      </c>
      <c r="T40" s="35">
        <f t="shared" si="2"/>
        <v>293155.63243243261</v>
      </c>
      <c r="U40" s="35">
        <f t="shared" si="7"/>
        <v>20664</v>
      </c>
      <c r="V40" s="35">
        <f t="shared" si="8"/>
        <v>1925.2173913043478</v>
      </c>
      <c r="W40" s="35">
        <f t="shared" si="3"/>
        <v>44311.199999999997</v>
      </c>
      <c r="X40" s="35">
        <f t="shared" si="9"/>
        <v>152618.85140476463</v>
      </c>
      <c r="Y40" s="35">
        <v>24</v>
      </c>
      <c r="Z40" s="35">
        <v>0</v>
      </c>
      <c r="AA40" s="35">
        <f t="shared" si="10"/>
        <v>60000</v>
      </c>
      <c r="AB40" s="37">
        <f t="shared" si="4"/>
        <v>0</v>
      </c>
      <c r="AC40" s="35">
        <v>0</v>
      </c>
      <c r="AD40" s="35">
        <v>13636.363636363636</v>
      </c>
      <c r="AE40" s="44"/>
      <c r="AF40" s="4" t="s">
        <v>579</v>
      </c>
      <c r="AG40" s="35">
        <f t="shared" ca="1" si="14"/>
        <v>606987.5</v>
      </c>
      <c r="AH40" s="35">
        <f t="shared" ca="1" si="11"/>
        <v>49838.913846455129</v>
      </c>
      <c r="AI40" s="42">
        <f t="shared" ca="1" si="12"/>
        <v>8.2108632956123695E-2</v>
      </c>
      <c r="AJ40" s="44"/>
    </row>
    <row r="41" spans="1:36">
      <c r="A41" s="34">
        <v>34</v>
      </c>
      <c r="B41" s="58">
        <v>46235</v>
      </c>
      <c r="C41" s="4" t="s">
        <v>6194</v>
      </c>
      <c r="D41" s="4" t="s">
        <v>6124</v>
      </c>
      <c r="E41" s="4" t="s">
        <v>6160</v>
      </c>
      <c r="F41" s="35" t="str">
        <f>IFERROR(VLOOKUP(E41,'DATA MASTER'!$B$1:$R$3858,3,0),"")</f>
        <v>DIV 1</v>
      </c>
      <c r="G41" s="4">
        <v>1</v>
      </c>
      <c r="H41" s="35">
        <f>IFERROR(VLOOKUP(E41,'DATA MASTER'!$B$1:$R$3858,6,0),"")</f>
        <v>1</v>
      </c>
      <c r="I41" s="40">
        <f>IFERROR(VLOOKUP(E41,'DATA MASTER'!$B$1:$R$3858,5,0),"")</f>
        <v>26.02</v>
      </c>
      <c r="J41" s="35">
        <f>IFERROR(VLOOKUP(E41,'DATA MASTER'!$B$1:$R$3858,17,0),"")</f>
        <v>876000</v>
      </c>
      <c r="K41" s="35">
        <f>IFERROR(VLOOKUP(E41,'DATA MASTER'!$B$1:$R$3858,16,0),"")</f>
        <v>777200</v>
      </c>
      <c r="L41" s="34">
        <f t="shared" si="0"/>
        <v>65700</v>
      </c>
      <c r="M41" s="34">
        <f t="shared" si="5"/>
        <v>112600.736</v>
      </c>
      <c r="N41" s="35">
        <v>0</v>
      </c>
      <c r="O41" s="35">
        <v>0</v>
      </c>
      <c r="P41" s="35"/>
      <c r="Q41" s="4"/>
      <c r="R41" s="35">
        <f t="shared" si="6"/>
        <v>729999.99999999988</v>
      </c>
      <c r="S41" s="35">
        <f t="shared" si="1"/>
        <v>598738.07567567565</v>
      </c>
      <c r="T41" s="35">
        <f t="shared" si="2"/>
        <v>131261.92432432424</v>
      </c>
      <c r="U41" s="35">
        <f t="shared" si="7"/>
        <v>18214</v>
      </c>
      <c r="V41" s="35">
        <f t="shared" si="8"/>
        <v>1696.9565217391305</v>
      </c>
      <c r="W41" s="35">
        <f t="shared" si="3"/>
        <v>16206</v>
      </c>
      <c r="X41" s="35">
        <f t="shared" si="9"/>
        <v>95144.967802585103</v>
      </c>
      <c r="Y41" s="35">
        <v>1</v>
      </c>
      <c r="Z41" s="35">
        <v>0</v>
      </c>
      <c r="AA41" s="35">
        <f t="shared" si="10"/>
        <v>0</v>
      </c>
      <c r="AB41" s="37">
        <f t="shared" si="4"/>
        <v>0</v>
      </c>
      <c r="AC41" s="35">
        <v>0</v>
      </c>
      <c r="AD41" s="35">
        <v>0</v>
      </c>
      <c r="AE41" s="44"/>
      <c r="AF41" s="4" t="s">
        <v>6189</v>
      </c>
      <c r="AG41" s="35">
        <f t="shared" ca="1" si="14"/>
        <v>37197210.000000015</v>
      </c>
      <c r="AH41" s="35">
        <f t="shared" ca="1" si="11"/>
        <v>3388880.2981790593</v>
      </c>
      <c r="AI41" s="42">
        <f t="shared" ca="1" si="12"/>
        <v>9.1105765679174805E-2</v>
      </c>
      <c r="AJ41" s="44"/>
    </row>
    <row r="42" spans="1:36">
      <c r="A42" s="34">
        <v>35</v>
      </c>
      <c r="B42" s="58">
        <v>46235</v>
      </c>
      <c r="C42" s="4" t="s">
        <v>6195</v>
      </c>
      <c r="D42" s="4" t="s">
        <v>6196</v>
      </c>
      <c r="E42" s="4" t="s">
        <v>6156</v>
      </c>
      <c r="F42" s="35" t="str">
        <f>IFERROR(VLOOKUP(E42,'DATA MASTER'!$B$1:$R$3858,3,0),"")</f>
        <v>DIV 1</v>
      </c>
      <c r="G42" s="4">
        <v>2</v>
      </c>
      <c r="H42" s="35">
        <f>IFERROR(VLOOKUP(E42,'DATA MASTER'!$B$1:$R$3858,6,0),"")</f>
        <v>4</v>
      </c>
      <c r="I42" s="40">
        <f>IFERROR(VLOOKUP(E42,'DATA MASTER'!$B$1:$R$3858,5,0),"")</f>
        <v>5.3879999999999999</v>
      </c>
      <c r="J42" s="35">
        <f>IFERROR(VLOOKUP(E42,'DATA MASTER'!$B$1:$R$3858,17,0),"")</f>
        <v>185700</v>
      </c>
      <c r="K42" s="35">
        <f>IFERROR(VLOOKUP(E42,'DATA MASTER'!$B$1:$R$3858,16,0),"")</f>
        <v>165300</v>
      </c>
      <c r="L42" s="34">
        <f t="shared" si="0"/>
        <v>13927.5</v>
      </c>
      <c r="M42" s="34">
        <f t="shared" si="5"/>
        <v>23948.664000000001</v>
      </c>
      <c r="N42" s="35">
        <v>0</v>
      </c>
      <c r="O42" s="35">
        <v>0</v>
      </c>
      <c r="P42" s="35"/>
      <c r="Q42" s="4"/>
      <c r="R42" s="35">
        <f t="shared" si="6"/>
        <v>309500</v>
      </c>
      <c r="S42" s="35">
        <f t="shared" si="1"/>
        <v>254687.09189189188</v>
      </c>
      <c r="T42" s="35">
        <f t="shared" si="2"/>
        <v>54812.908108108124</v>
      </c>
      <c r="U42" s="35">
        <f t="shared" si="7"/>
        <v>7543.2</v>
      </c>
      <c r="V42" s="35">
        <f t="shared" si="8"/>
        <v>702.78260869565213</v>
      </c>
      <c r="W42" s="35">
        <f t="shared" si="3"/>
        <v>6870.9000000000005</v>
      </c>
      <c r="X42" s="35">
        <f t="shared" si="9"/>
        <v>39696.02549941247</v>
      </c>
      <c r="Y42" s="35">
        <v>1</v>
      </c>
      <c r="Z42" s="35">
        <v>0</v>
      </c>
      <c r="AA42" s="35">
        <f t="shared" si="10"/>
        <v>0</v>
      </c>
      <c r="AB42" s="37">
        <f t="shared" si="4"/>
        <v>0</v>
      </c>
      <c r="AC42" s="35">
        <v>0</v>
      </c>
      <c r="AD42" s="35">
        <v>0</v>
      </c>
      <c r="AE42" s="44"/>
      <c r="AF42" s="4" t="s">
        <v>632</v>
      </c>
      <c r="AG42" s="35">
        <f t="shared" ca="1" si="14"/>
        <v>1014825</v>
      </c>
      <c r="AH42" s="35">
        <f t="shared" ca="1" si="11"/>
        <v>56139.583666274964</v>
      </c>
      <c r="AI42" s="42">
        <f t="shared" ca="1" si="12"/>
        <v>5.5319472486660227E-2</v>
      </c>
      <c r="AJ42" s="44"/>
    </row>
    <row r="43" spans="1:36">
      <c r="A43" s="34">
        <v>36</v>
      </c>
      <c r="B43" s="58">
        <v>46235</v>
      </c>
      <c r="C43" s="4" t="s">
        <v>6197</v>
      </c>
      <c r="D43" s="4" t="s">
        <v>6128</v>
      </c>
      <c r="E43" s="4" t="s">
        <v>6198</v>
      </c>
      <c r="F43" s="35" t="str">
        <f>IFERROR(VLOOKUP(E43,'DATA MASTER'!$B$1:$R$3858,3,0),"")</f>
        <v>DIV 1</v>
      </c>
      <c r="G43" s="4">
        <v>4</v>
      </c>
      <c r="H43" s="35">
        <f>IFERROR(VLOOKUP(E43,'DATA MASTER'!$B$1:$R$3858,6,0),"")</f>
        <v>4</v>
      </c>
      <c r="I43" s="40">
        <f>IFERROR(VLOOKUP(E43,'DATA MASTER'!$B$1:$R$3858,5,0),"")</f>
        <v>4.2380000000000004</v>
      </c>
      <c r="J43" s="35">
        <f>IFERROR(VLOOKUP(E43,'DATA MASTER'!$B$1:$R$3858,17,0),"")</f>
        <v>392400</v>
      </c>
      <c r="K43" s="35">
        <f>IFERROR(VLOOKUP(E43,'DATA MASTER'!$B$1:$R$3858,16,0),"")</f>
        <v>362700</v>
      </c>
      <c r="L43" s="34">
        <f t="shared" si="0"/>
        <v>29430</v>
      </c>
      <c r="M43" s="34">
        <f t="shared" si="5"/>
        <v>52547.976000000002</v>
      </c>
      <c r="N43" s="35">
        <v>0</v>
      </c>
      <c r="O43" s="35">
        <v>0</v>
      </c>
      <c r="P43" s="35"/>
      <c r="Q43" s="4"/>
      <c r="R43" s="35">
        <f t="shared" si="6"/>
        <v>1308000</v>
      </c>
      <c r="S43" s="35">
        <f t="shared" si="1"/>
        <v>1117664.9513513511</v>
      </c>
      <c r="T43" s="35">
        <f t="shared" si="2"/>
        <v>190335.0486486489</v>
      </c>
      <c r="U43" s="35">
        <f t="shared" si="7"/>
        <v>11866.400000000001</v>
      </c>
      <c r="V43" s="35">
        <f t="shared" si="8"/>
        <v>1105.5652173913045</v>
      </c>
      <c r="W43" s="35">
        <f t="shared" si="3"/>
        <v>29037.600000000002</v>
      </c>
      <c r="X43" s="35">
        <f t="shared" si="9"/>
        <v>141182.62628840047</v>
      </c>
      <c r="Y43" s="35">
        <v>1</v>
      </c>
      <c r="Z43" s="35">
        <v>0</v>
      </c>
      <c r="AA43" s="35">
        <f t="shared" si="10"/>
        <v>0</v>
      </c>
      <c r="AB43" s="37">
        <f t="shared" si="4"/>
        <v>0</v>
      </c>
      <c r="AC43" s="35">
        <v>0</v>
      </c>
      <c r="AD43" s="35">
        <v>7142.8571428571431</v>
      </c>
      <c r="AE43" s="44"/>
      <c r="AF43" s="4" t="s">
        <v>6199</v>
      </c>
      <c r="AG43" s="35">
        <f t="shared" ca="1" si="14"/>
        <v>345580</v>
      </c>
      <c r="AH43" s="35">
        <f t="shared" ca="1" si="11"/>
        <v>49652.23929270888</v>
      </c>
      <c r="AI43" s="42">
        <f t="shared" ca="1" si="12"/>
        <v>0.14367798857777903</v>
      </c>
      <c r="AJ43" s="44"/>
    </row>
    <row r="44" spans="1:36">
      <c r="A44" s="34">
        <v>37</v>
      </c>
      <c r="B44" s="58">
        <v>46235</v>
      </c>
      <c r="C44" s="4" t="s">
        <v>6200</v>
      </c>
      <c r="D44" s="4" t="s">
        <v>6201</v>
      </c>
      <c r="E44" s="4" t="s">
        <v>6135</v>
      </c>
      <c r="F44" s="35" t="str">
        <f>IFERROR(VLOOKUP(E44,'DATA MASTER'!$B$1:$R$3858,3,0),"")</f>
        <v>DIV 1</v>
      </c>
      <c r="G44" s="4">
        <v>72</v>
      </c>
      <c r="H44" s="35">
        <f>IFERROR(VLOOKUP(E44,'DATA MASTER'!$B$1:$R$3858,6,0),"")</f>
        <v>24</v>
      </c>
      <c r="I44" s="40">
        <f>IFERROR(VLOOKUP(E44,'DATA MASTER'!$B$1:$R$3858,5,0),"")</f>
        <v>1.23</v>
      </c>
      <c r="J44" s="35">
        <f>IFERROR(VLOOKUP(E44,'DATA MASTER'!$B$1:$R$3858,17,0),"")</f>
        <v>99800</v>
      </c>
      <c r="K44" s="35">
        <f>IFERROR(VLOOKUP(E44,'DATA MASTER'!$B$1:$R$3858,16,0),"")</f>
        <v>92100</v>
      </c>
      <c r="L44" s="34">
        <f t="shared" si="0"/>
        <v>7485</v>
      </c>
      <c r="M44" s="34">
        <f t="shared" si="5"/>
        <v>13343.448</v>
      </c>
      <c r="N44" s="35">
        <v>0</v>
      </c>
      <c r="O44" s="35">
        <v>0</v>
      </c>
      <c r="P44" s="35">
        <v>60000</v>
      </c>
      <c r="Q44" s="4" t="s">
        <v>6193</v>
      </c>
      <c r="R44" s="35">
        <f t="shared" si="6"/>
        <v>5987999.9999999991</v>
      </c>
      <c r="S44" s="35">
        <f t="shared" si="1"/>
        <v>5108533.1027027015</v>
      </c>
      <c r="T44" s="35">
        <f t="shared" si="2"/>
        <v>879466.8972972976</v>
      </c>
      <c r="U44" s="35">
        <f t="shared" si="7"/>
        <v>61992</v>
      </c>
      <c r="V44" s="35">
        <f t="shared" si="8"/>
        <v>5775.652173913044</v>
      </c>
      <c r="W44" s="35">
        <f t="shared" si="3"/>
        <v>132933.6</v>
      </c>
      <c r="X44" s="35">
        <f t="shared" si="9"/>
        <v>418765.64512338454</v>
      </c>
      <c r="Y44" s="35">
        <v>24</v>
      </c>
      <c r="Z44" s="35">
        <v>0</v>
      </c>
      <c r="AA44" s="35">
        <f t="shared" si="10"/>
        <v>180000</v>
      </c>
      <c r="AB44" s="37">
        <f t="shared" si="4"/>
        <v>30000</v>
      </c>
      <c r="AC44" s="35">
        <v>0</v>
      </c>
      <c r="AD44" s="35">
        <v>50000</v>
      </c>
      <c r="AE44" s="44"/>
      <c r="AF44" s="4" t="s">
        <v>6202</v>
      </c>
      <c r="AG44" s="35">
        <f t="shared" ca="1" si="14"/>
        <v>21284249.999999996</v>
      </c>
      <c r="AH44" s="35">
        <f t="shared" ca="1" si="11"/>
        <v>2976863.2912042844</v>
      </c>
      <c r="AI44" s="42">
        <f t="shared" ca="1" si="12"/>
        <v>0.13986225923884021</v>
      </c>
      <c r="AJ44" s="44"/>
    </row>
    <row r="45" spans="1:36">
      <c r="A45" s="34">
        <v>38</v>
      </c>
      <c r="B45" s="58">
        <v>46235</v>
      </c>
      <c r="C45" s="4" t="s">
        <v>6203</v>
      </c>
      <c r="D45" s="4" t="s">
        <v>6201</v>
      </c>
      <c r="E45" s="4" t="s">
        <v>6135</v>
      </c>
      <c r="F45" s="35" t="str">
        <f>IFERROR(VLOOKUP(E45,'DATA MASTER'!$B$1:$R$3858,3,0),"")</f>
        <v>DIV 1</v>
      </c>
      <c r="G45" s="4">
        <v>24</v>
      </c>
      <c r="H45" s="35">
        <f>IFERROR(VLOOKUP(E45,'DATA MASTER'!$B$1:$R$3858,6,0),"")</f>
        <v>24</v>
      </c>
      <c r="I45" s="40">
        <f>IFERROR(VLOOKUP(E45,'DATA MASTER'!$B$1:$R$3858,5,0),"")</f>
        <v>1.23</v>
      </c>
      <c r="J45" s="35">
        <f>IFERROR(VLOOKUP(E45,'DATA MASTER'!$B$1:$R$3858,17,0),"")</f>
        <v>99800</v>
      </c>
      <c r="K45" s="35">
        <f>IFERROR(VLOOKUP(E45,'DATA MASTER'!$B$1:$R$3858,16,0),"")</f>
        <v>92100</v>
      </c>
      <c r="L45" s="34">
        <f t="shared" si="0"/>
        <v>7485</v>
      </c>
      <c r="M45" s="34">
        <f t="shared" si="5"/>
        <v>13343.448</v>
      </c>
      <c r="N45" s="35">
        <v>0</v>
      </c>
      <c r="O45" s="35">
        <v>0</v>
      </c>
      <c r="P45" s="35">
        <v>60000</v>
      </c>
      <c r="Q45" s="4" t="s">
        <v>6193</v>
      </c>
      <c r="R45" s="35">
        <f t="shared" si="6"/>
        <v>1995999.9999999998</v>
      </c>
      <c r="S45" s="35">
        <f t="shared" si="1"/>
        <v>1702844.3675675672</v>
      </c>
      <c r="T45" s="35">
        <f t="shared" si="2"/>
        <v>293155.63243243261</v>
      </c>
      <c r="U45" s="35">
        <f t="shared" si="7"/>
        <v>20664</v>
      </c>
      <c r="V45" s="35">
        <f t="shared" si="8"/>
        <v>1925.2173913043478</v>
      </c>
      <c r="W45" s="35">
        <f t="shared" si="3"/>
        <v>44311.199999999997</v>
      </c>
      <c r="X45" s="35">
        <f t="shared" si="9"/>
        <v>156255.21504112828</v>
      </c>
      <c r="Y45" s="35">
        <v>24</v>
      </c>
      <c r="Z45" s="35">
        <v>0</v>
      </c>
      <c r="AA45" s="35">
        <f t="shared" si="10"/>
        <v>60000</v>
      </c>
      <c r="AB45" s="37">
        <f t="shared" si="4"/>
        <v>10000</v>
      </c>
      <c r="AC45" s="35">
        <v>0</v>
      </c>
      <c r="AD45" s="35">
        <v>0</v>
      </c>
      <c r="AE45" s="44"/>
      <c r="AF45" s="4" t="s">
        <v>726</v>
      </c>
      <c r="AG45" s="35">
        <f t="shared" ca="1" si="14"/>
        <v>28606032.000000004</v>
      </c>
      <c r="AH45" s="35">
        <f t="shared" ca="1" si="11"/>
        <v>3380474.1380058168</v>
      </c>
      <c r="AI45" s="42">
        <f t="shared" ca="1" si="12"/>
        <v>0.11817347257409963</v>
      </c>
      <c r="AJ45" s="44"/>
    </row>
    <row r="46" spans="1:36">
      <c r="A46" s="34">
        <v>39</v>
      </c>
      <c r="B46" s="58">
        <v>46235</v>
      </c>
      <c r="C46" s="4" t="s">
        <v>6204</v>
      </c>
      <c r="D46" s="4" t="s">
        <v>6134</v>
      </c>
      <c r="E46" s="4" t="s">
        <v>6160</v>
      </c>
      <c r="F46" s="35" t="str">
        <f>IFERROR(VLOOKUP(E46,'DATA MASTER'!$B$1:$R$3858,3,0),"")</f>
        <v>DIV 1</v>
      </c>
      <c r="G46" s="4">
        <v>1</v>
      </c>
      <c r="H46" s="35">
        <f>IFERROR(VLOOKUP(E46,'DATA MASTER'!$B$1:$R$3858,6,0),"")</f>
        <v>1</v>
      </c>
      <c r="I46" s="40">
        <f>IFERROR(VLOOKUP(E46,'DATA MASTER'!$B$1:$R$3858,5,0),"")</f>
        <v>26.02</v>
      </c>
      <c r="J46" s="35">
        <f>IFERROR(VLOOKUP(E46,'DATA MASTER'!$B$1:$R$3858,17,0),"")</f>
        <v>876000</v>
      </c>
      <c r="K46" s="35">
        <f>IFERROR(VLOOKUP(E46,'DATA MASTER'!$B$1:$R$3858,16,0),"")</f>
        <v>777200</v>
      </c>
      <c r="L46" s="34">
        <f t="shared" si="0"/>
        <v>65700</v>
      </c>
      <c r="M46" s="34">
        <f t="shared" si="5"/>
        <v>112600.736</v>
      </c>
      <c r="N46" s="35">
        <v>0</v>
      </c>
      <c r="O46" s="35">
        <v>0</v>
      </c>
      <c r="P46" s="35"/>
      <c r="Q46" s="4"/>
      <c r="R46" s="35">
        <f t="shared" si="6"/>
        <v>729999.99999999988</v>
      </c>
      <c r="S46" s="35">
        <f t="shared" si="1"/>
        <v>598738.07567567565</v>
      </c>
      <c r="T46" s="35">
        <f t="shared" si="2"/>
        <v>131261.92432432424</v>
      </c>
      <c r="U46" s="35">
        <f t="shared" si="7"/>
        <v>18214</v>
      </c>
      <c r="V46" s="35">
        <f t="shared" si="8"/>
        <v>1696.9565217391305</v>
      </c>
      <c r="W46" s="35">
        <f t="shared" si="3"/>
        <v>16206</v>
      </c>
      <c r="X46" s="35">
        <f t="shared" si="9"/>
        <v>78478.301135918431</v>
      </c>
      <c r="Y46" s="35">
        <v>1</v>
      </c>
      <c r="Z46" s="35">
        <v>0</v>
      </c>
      <c r="AA46" s="35">
        <f t="shared" si="10"/>
        <v>0</v>
      </c>
      <c r="AB46" s="37">
        <f t="shared" si="4"/>
        <v>0</v>
      </c>
      <c r="AC46" s="35">
        <v>0</v>
      </c>
      <c r="AD46" s="35">
        <v>16666.666666666668</v>
      </c>
      <c r="AE46" s="44"/>
      <c r="AF46" s="4" t="s">
        <v>6205</v>
      </c>
      <c r="AG46" s="35">
        <f t="shared" ca="1" si="14"/>
        <v>24824225.000000007</v>
      </c>
      <c r="AH46" s="35">
        <f t="shared" ca="1" si="11"/>
        <v>2068233.2498339994</v>
      </c>
      <c r="AI46" s="42">
        <f t="shared" ca="1" si="12"/>
        <v>8.3315118592181575E-2</v>
      </c>
      <c r="AJ46" s="44"/>
    </row>
    <row r="47" spans="1:36">
      <c r="A47" s="34">
        <v>40</v>
      </c>
      <c r="B47" s="58">
        <v>46235</v>
      </c>
      <c r="C47" s="4" t="s">
        <v>6206</v>
      </c>
      <c r="D47" s="4" t="s">
        <v>6201</v>
      </c>
      <c r="E47" s="4" t="s">
        <v>6148</v>
      </c>
      <c r="F47" s="35" t="str">
        <f>IFERROR(VLOOKUP(E47,'DATA MASTER'!$B$1:$R$3858,3,0),"")</f>
        <v>DIV 2</v>
      </c>
      <c r="G47" s="4">
        <v>20</v>
      </c>
      <c r="H47" s="35">
        <f>IFERROR(VLOOKUP(E47,'DATA MASTER'!$B$1:$R$3858,6,0),"")</f>
        <v>24</v>
      </c>
      <c r="I47" s="40">
        <f>IFERROR(VLOOKUP(E47,'DATA MASTER'!$B$1:$R$3858,5,0),"")</f>
        <v>1.0900000000000001</v>
      </c>
      <c r="J47" s="35">
        <f>IFERROR(VLOOKUP(E47,'DATA MASTER'!$B$1:$R$3858,17,0),"")</f>
        <v>82200</v>
      </c>
      <c r="K47" s="35">
        <f>IFERROR(VLOOKUP(E47,'DATA MASTER'!$B$1:$R$3858,16,0),"")</f>
        <v>74900</v>
      </c>
      <c r="L47" s="34">
        <f t="shared" si="0"/>
        <v>6165</v>
      </c>
      <c r="M47" s="34">
        <f t="shared" si="5"/>
        <v>10851.512000000001</v>
      </c>
      <c r="N47" s="35">
        <v>0</v>
      </c>
      <c r="O47" s="35">
        <v>0</v>
      </c>
      <c r="P47" s="35"/>
      <c r="Q47" s="4"/>
      <c r="R47" s="35">
        <f t="shared" si="6"/>
        <v>1370000</v>
      </c>
      <c r="S47" s="35">
        <f t="shared" si="1"/>
        <v>1154026.8108108107</v>
      </c>
      <c r="T47" s="35">
        <f t="shared" si="2"/>
        <v>215973.18918918935</v>
      </c>
      <c r="U47" s="35">
        <f t="shared" si="7"/>
        <v>15260</v>
      </c>
      <c r="V47" s="35">
        <f t="shared" si="8"/>
        <v>1421.7391304347827</v>
      </c>
      <c r="W47" s="35">
        <f t="shared" si="3"/>
        <v>30414.000000000004</v>
      </c>
      <c r="X47" s="35">
        <f t="shared" si="9"/>
        <v>133877.45005875456</v>
      </c>
      <c r="Y47" s="35">
        <f>IF(E47="avem005",4,1)</f>
        <v>1</v>
      </c>
      <c r="Z47" s="35">
        <v>0</v>
      </c>
      <c r="AA47" s="35">
        <f t="shared" si="10"/>
        <v>0</v>
      </c>
      <c r="AB47" s="37">
        <f t="shared" si="4"/>
        <v>10000</v>
      </c>
      <c r="AC47" s="35">
        <v>0</v>
      </c>
      <c r="AD47" s="35">
        <v>25000</v>
      </c>
      <c r="AE47" s="44"/>
      <c r="AF47" s="4" t="s">
        <v>765</v>
      </c>
      <c r="AG47" s="35">
        <f t="shared" ca="1" si="14"/>
        <v>75106485</v>
      </c>
      <c r="AH47" s="35">
        <f t="shared" ca="1" si="11"/>
        <v>7972519.1417032313</v>
      </c>
      <c r="AI47" s="42">
        <f t="shared" ca="1" si="12"/>
        <v>0.10614954409999658</v>
      </c>
      <c r="AJ47" s="44"/>
    </row>
    <row r="48" spans="1:36">
      <c r="A48" s="34">
        <v>41</v>
      </c>
      <c r="B48" s="58">
        <v>46235</v>
      </c>
      <c r="C48" s="4" t="s">
        <v>6206</v>
      </c>
      <c r="D48" s="4" t="s">
        <v>6201</v>
      </c>
      <c r="E48" s="4" t="s">
        <v>6207</v>
      </c>
      <c r="F48" s="35" t="str">
        <f>IFERROR(VLOOKUP(E48,'DATA MASTER'!$B$1:$R$3858,3,0),"")</f>
        <v>DIV 2</v>
      </c>
      <c r="G48" s="4">
        <v>4</v>
      </c>
      <c r="H48" s="35">
        <f>IFERROR(VLOOKUP(E48,'DATA MASTER'!$B$1:$R$3858,6,0),"")</f>
        <v>4</v>
      </c>
      <c r="I48" s="40">
        <f>IFERROR(VLOOKUP(E48,'DATA MASTER'!$B$1:$R$3858,5,0),"")</f>
        <v>4.24</v>
      </c>
      <c r="J48" s="35">
        <f>IFERROR(VLOOKUP(E48,'DATA MASTER'!$B$1:$R$3858,17,0),"")</f>
        <v>310600</v>
      </c>
      <c r="K48" s="35">
        <f>IFERROR(VLOOKUP(E48,'DATA MASTER'!$B$1:$R$3858,16,0),"")</f>
        <v>283000</v>
      </c>
      <c r="L48" s="34">
        <f t="shared" si="0"/>
        <v>23295</v>
      </c>
      <c r="M48" s="34">
        <f t="shared" si="5"/>
        <v>41001.040000000001</v>
      </c>
      <c r="N48" s="35">
        <v>0</v>
      </c>
      <c r="O48" s="35">
        <v>0</v>
      </c>
      <c r="P48" s="35"/>
      <c r="Q48" s="4"/>
      <c r="R48" s="35">
        <f t="shared" si="6"/>
        <v>1035333.3333333333</v>
      </c>
      <c r="S48" s="35">
        <f t="shared" si="1"/>
        <v>872068.32432432426</v>
      </c>
      <c r="T48" s="35">
        <f t="shared" si="2"/>
        <v>163265.00900900899</v>
      </c>
      <c r="U48" s="35">
        <f t="shared" si="7"/>
        <v>11872</v>
      </c>
      <c r="V48" s="35">
        <f t="shared" si="8"/>
        <v>1106.0869565217392</v>
      </c>
      <c r="W48" s="35">
        <f t="shared" si="3"/>
        <v>22984.399999999998</v>
      </c>
      <c r="X48" s="35">
        <f t="shared" si="9"/>
        <v>92302.522052487271</v>
      </c>
      <c r="Y48" s="35">
        <v>1</v>
      </c>
      <c r="Z48" s="35">
        <v>0</v>
      </c>
      <c r="AA48" s="35">
        <f t="shared" si="10"/>
        <v>0</v>
      </c>
      <c r="AB48" s="37">
        <f t="shared" si="4"/>
        <v>10000</v>
      </c>
      <c r="AC48" s="35">
        <v>0</v>
      </c>
      <c r="AD48" s="35">
        <v>25000</v>
      </c>
      <c r="AE48" s="44"/>
      <c r="AF48" s="4" t="s">
        <v>6208</v>
      </c>
      <c r="AG48" s="35">
        <f t="shared" ca="1" si="14"/>
        <v>95090</v>
      </c>
      <c r="AH48" s="35">
        <f t="shared" ref="AH48:AH79" ca="1" si="15">SUMIF($E$8:$X$1048576,AF48,$X$8:$X$1048576)</f>
        <v>0</v>
      </c>
      <c r="AI48" s="42">
        <f t="shared" ref="AI48:AI79" ca="1" si="16">AH48/AG48</f>
        <v>0</v>
      </c>
      <c r="AJ48" s="44"/>
    </row>
    <row r="49" spans="1:36">
      <c r="A49" s="34">
        <v>42</v>
      </c>
      <c r="B49" s="58">
        <v>46235</v>
      </c>
      <c r="C49" s="4" t="s">
        <v>6209</v>
      </c>
      <c r="D49" s="4" t="s">
        <v>6201</v>
      </c>
      <c r="E49" s="4" t="s">
        <v>6135</v>
      </c>
      <c r="F49" s="35" t="str">
        <f>IFERROR(VLOOKUP(E49,'DATA MASTER'!$B$1:$R$3858,3,0),"")</f>
        <v>DIV 1</v>
      </c>
      <c r="G49" s="4">
        <v>48</v>
      </c>
      <c r="H49" s="35">
        <f>IFERROR(VLOOKUP(E49,'DATA MASTER'!$B$1:$R$3858,6,0),"")</f>
        <v>24</v>
      </c>
      <c r="I49" s="40">
        <f>IFERROR(VLOOKUP(E49,'DATA MASTER'!$B$1:$R$3858,5,0),"")</f>
        <v>1.23</v>
      </c>
      <c r="J49" s="35">
        <f>IFERROR(VLOOKUP(E49,'DATA MASTER'!$B$1:$R$3858,17,0),"")</f>
        <v>99800</v>
      </c>
      <c r="K49" s="35">
        <f>IFERROR(VLOOKUP(E49,'DATA MASTER'!$B$1:$R$3858,16,0),"")</f>
        <v>92100</v>
      </c>
      <c r="L49" s="34">
        <f t="shared" si="0"/>
        <v>7485</v>
      </c>
      <c r="M49" s="34">
        <f t="shared" si="5"/>
        <v>13343.448</v>
      </c>
      <c r="N49" s="35">
        <v>0</v>
      </c>
      <c r="O49" s="35">
        <v>0</v>
      </c>
      <c r="P49" s="35"/>
      <c r="Q49" s="4"/>
      <c r="R49" s="35">
        <f t="shared" si="6"/>
        <v>3991999.9999999995</v>
      </c>
      <c r="S49" s="35">
        <f t="shared" si="1"/>
        <v>3405688.7351351343</v>
      </c>
      <c r="T49" s="35">
        <f t="shared" si="2"/>
        <v>586311.26486486522</v>
      </c>
      <c r="U49" s="35">
        <f t="shared" si="7"/>
        <v>41328</v>
      </c>
      <c r="V49" s="35">
        <f t="shared" si="8"/>
        <v>3850.4347826086955</v>
      </c>
      <c r="W49" s="35">
        <f t="shared" si="3"/>
        <v>88622.399999999994</v>
      </c>
      <c r="X49" s="35">
        <f t="shared" si="9"/>
        <v>403939.00151082798</v>
      </c>
      <c r="Y49" s="35">
        <v>1</v>
      </c>
      <c r="Z49" s="35">
        <v>0</v>
      </c>
      <c r="AA49" s="35">
        <f t="shared" si="10"/>
        <v>0</v>
      </c>
      <c r="AB49" s="37">
        <f t="shared" si="4"/>
        <v>20000</v>
      </c>
      <c r="AC49" s="35">
        <v>0</v>
      </c>
      <c r="AD49" s="35">
        <v>28571.428571428572</v>
      </c>
      <c r="AE49" s="44"/>
      <c r="AF49" s="4" t="s">
        <v>6210</v>
      </c>
      <c r="AG49" s="35">
        <f t="shared" ca="1" si="14"/>
        <v>7698960.0000000009</v>
      </c>
      <c r="AH49" s="35">
        <f t="shared" ca="1" si="15"/>
        <v>697458.22108329867</v>
      </c>
      <c r="AI49" s="42">
        <f t="shared" ca="1" si="16"/>
        <v>9.0591225449060467E-2</v>
      </c>
      <c r="AJ49" s="44"/>
    </row>
    <row r="50" spans="1:36">
      <c r="A50" s="34">
        <v>43</v>
      </c>
      <c r="B50" s="58">
        <v>46235</v>
      </c>
      <c r="C50" s="4" t="s">
        <v>6211</v>
      </c>
      <c r="D50" s="4" t="s">
        <v>6134</v>
      </c>
      <c r="E50" s="4" t="s">
        <v>6162</v>
      </c>
      <c r="F50" s="35" t="str">
        <f>IFERROR(VLOOKUP(E50,'DATA MASTER'!$B$1:$R$3858,3,0),"")</f>
        <v>DIV 1</v>
      </c>
      <c r="G50" s="4">
        <v>2</v>
      </c>
      <c r="H50" s="35">
        <f>IFERROR(VLOOKUP(E50,'DATA MASTER'!$B$1:$R$3858,6,0),"")</f>
        <v>1</v>
      </c>
      <c r="I50" s="40">
        <f>IFERROR(VLOOKUP(E50,'DATA MASTER'!$B$1:$R$3858,5,0),"")</f>
        <v>26.01</v>
      </c>
      <c r="J50" s="35">
        <f>IFERROR(VLOOKUP(E50,'DATA MASTER'!$B$1:$R$3858,17,0),"")</f>
        <v>1103500</v>
      </c>
      <c r="K50" s="35">
        <f>IFERROR(VLOOKUP(E50,'DATA MASTER'!$B$1:$R$3858,16,0),"")</f>
        <v>991800</v>
      </c>
      <c r="L50" s="34">
        <f t="shared" si="0"/>
        <v>82762.5</v>
      </c>
      <c r="M50" s="34">
        <f t="shared" si="5"/>
        <v>143691.984</v>
      </c>
      <c r="N50" s="35"/>
      <c r="O50" s="35">
        <v>0</v>
      </c>
      <c r="P50" s="35"/>
      <c r="Q50" s="4" t="e">
        <f>VLOOKUP(#REF!,#REF!,1,0)</f>
        <v>#REF!</v>
      </c>
      <c r="R50" s="35">
        <f t="shared" si="6"/>
        <v>1839166.6666666665</v>
      </c>
      <c r="S50" s="35">
        <f t="shared" si="1"/>
        <v>1528122.5513513514</v>
      </c>
      <c r="T50" s="35">
        <f t="shared" si="2"/>
        <v>311044.11531531508</v>
      </c>
      <c r="U50" s="35">
        <f t="shared" si="7"/>
        <v>36414</v>
      </c>
      <c r="V50" s="35">
        <f t="shared" si="8"/>
        <v>3392.608695652174</v>
      </c>
      <c r="W50" s="35">
        <v>0</v>
      </c>
      <c r="X50" s="35" t="str">
        <f t="shared" si="9"/>
        <v/>
      </c>
      <c r="Y50" s="35">
        <v>1</v>
      </c>
      <c r="Z50" s="42" t="e">
        <f>VLOOKUP(Q50,#REF!,4,0)</f>
        <v>#REF!</v>
      </c>
      <c r="AA50" s="35">
        <f t="shared" si="10"/>
        <v>0</v>
      </c>
      <c r="AB50" s="37">
        <f t="shared" si="4"/>
        <v>0</v>
      </c>
      <c r="AC50" s="35" t="e">
        <f>Z50*R50*1.11</f>
        <v>#REF!</v>
      </c>
      <c r="AD50" s="35">
        <v>0</v>
      </c>
      <c r="AE50" s="44"/>
      <c r="AF50" s="4" t="s">
        <v>6212</v>
      </c>
      <c r="AG50" s="35">
        <f t="shared" ca="1" si="14"/>
        <v>8127050</v>
      </c>
      <c r="AH50" s="35">
        <f t="shared" ca="1" si="15"/>
        <v>908659.59582563967</v>
      </c>
      <c r="AI50" s="42">
        <f t="shared" ca="1" si="16"/>
        <v>0.11180681745844306</v>
      </c>
      <c r="AJ50" s="44"/>
    </row>
    <row r="51" spans="1:36">
      <c r="A51" s="34">
        <v>44</v>
      </c>
      <c r="B51" s="58">
        <v>46235</v>
      </c>
      <c r="C51" s="4" t="s">
        <v>6213</v>
      </c>
      <c r="D51" s="4" t="s">
        <v>6175</v>
      </c>
      <c r="E51" s="4" t="s">
        <v>6156</v>
      </c>
      <c r="F51" s="35" t="str">
        <f>IFERROR(VLOOKUP(E51,'DATA MASTER'!$B$1:$R$3858,3,0),"")</f>
        <v>DIV 1</v>
      </c>
      <c r="G51" s="4">
        <v>2</v>
      </c>
      <c r="H51" s="35">
        <f>IFERROR(VLOOKUP(E51,'DATA MASTER'!$B$1:$R$3858,6,0),"")</f>
        <v>4</v>
      </c>
      <c r="I51" s="40">
        <f>IFERROR(VLOOKUP(E51,'DATA MASTER'!$B$1:$R$3858,5,0),"")</f>
        <v>5.3879999999999999</v>
      </c>
      <c r="J51" s="35">
        <f>IFERROR(VLOOKUP(E51,'DATA MASTER'!$B$1:$R$3858,17,0),"")</f>
        <v>185700</v>
      </c>
      <c r="K51" s="35">
        <f>IFERROR(VLOOKUP(E51,'DATA MASTER'!$B$1:$R$3858,16,0),"")</f>
        <v>165300</v>
      </c>
      <c r="L51" s="34">
        <f t="shared" si="0"/>
        <v>13927.5</v>
      </c>
      <c r="M51" s="34">
        <f t="shared" si="5"/>
        <v>23948.664000000001</v>
      </c>
      <c r="N51" s="35"/>
      <c r="O51" s="35">
        <v>0</v>
      </c>
      <c r="P51" s="35"/>
      <c r="Q51" s="4"/>
      <c r="R51" s="35">
        <f t="shared" si="6"/>
        <v>309500</v>
      </c>
      <c r="S51" s="35">
        <f t="shared" si="1"/>
        <v>254687.09189189188</v>
      </c>
      <c r="T51" s="35">
        <f t="shared" si="2"/>
        <v>54812.908108108124</v>
      </c>
      <c r="U51" s="35">
        <f t="shared" si="7"/>
        <v>7543.2</v>
      </c>
      <c r="V51" s="35">
        <f t="shared" si="8"/>
        <v>702.78260869565213</v>
      </c>
      <c r="W51" s="35">
        <f t="shared" si="3"/>
        <v>6870.9000000000005</v>
      </c>
      <c r="X51" s="35">
        <f t="shared" si="9"/>
        <v>33813.672558236001</v>
      </c>
      <c r="Y51" s="35">
        <v>1</v>
      </c>
      <c r="Z51" s="35">
        <v>0</v>
      </c>
      <c r="AA51" s="35">
        <f t="shared" si="10"/>
        <v>0</v>
      </c>
      <c r="AB51" s="37">
        <f t="shared" si="4"/>
        <v>0</v>
      </c>
      <c r="AC51" s="35">
        <v>0</v>
      </c>
      <c r="AD51" s="35">
        <v>5882.3529411764703</v>
      </c>
      <c r="AE51" s="44"/>
      <c r="AF51" s="4" t="s">
        <v>6214</v>
      </c>
      <c r="AG51" s="35">
        <f t="shared" ca="1" si="14"/>
        <v>669130.19999999995</v>
      </c>
      <c r="AH51" s="35">
        <f t="shared" ca="1" si="15"/>
        <v>22444.581144200063</v>
      </c>
      <c r="AI51" s="42">
        <f t="shared" ca="1" si="16"/>
        <v>3.3542920561947534E-2</v>
      </c>
      <c r="AJ51" s="44"/>
    </row>
    <row r="52" spans="1:36">
      <c r="A52" s="34">
        <v>45</v>
      </c>
      <c r="B52" s="58">
        <v>46235</v>
      </c>
      <c r="C52" s="4" t="s">
        <v>6215</v>
      </c>
      <c r="D52" s="4" t="s">
        <v>6134</v>
      </c>
      <c r="E52" s="4" t="s">
        <v>6135</v>
      </c>
      <c r="F52" s="35" t="str">
        <f>IFERROR(VLOOKUP(E52,'DATA MASTER'!$B$1:$R$3858,3,0),"")</f>
        <v>DIV 1</v>
      </c>
      <c r="G52" s="4">
        <v>8</v>
      </c>
      <c r="H52" s="35">
        <f>IFERROR(VLOOKUP(E52,'DATA MASTER'!$B$1:$R$3858,6,0),"")</f>
        <v>24</v>
      </c>
      <c r="I52" s="40">
        <f>IFERROR(VLOOKUP(E52,'DATA MASTER'!$B$1:$R$3858,5,0),"")</f>
        <v>1.23</v>
      </c>
      <c r="J52" s="35">
        <f>IFERROR(VLOOKUP(E52,'DATA MASTER'!$B$1:$R$3858,17,0),"")</f>
        <v>99800</v>
      </c>
      <c r="K52" s="35">
        <f>IFERROR(VLOOKUP(E52,'DATA MASTER'!$B$1:$R$3858,16,0),"")</f>
        <v>92100</v>
      </c>
      <c r="L52" s="34">
        <f t="shared" si="0"/>
        <v>7485</v>
      </c>
      <c r="M52" s="34">
        <f t="shared" si="5"/>
        <v>13343.448</v>
      </c>
      <c r="N52" s="35"/>
      <c r="O52" s="35">
        <v>0</v>
      </c>
      <c r="P52" s="35"/>
      <c r="Q52" s="4"/>
      <c r="R52" s="35">
        <f t="shared" si="6"/>
        <v>665333.33333333326</v>
      </c>
      <c r="S52" s="35">
        <f t="shared" si="1"/>
        <v>567614.78918918909</v>
      </c>
      <c r="T52" s="35">
        <f t="shared" si="2"/>
        <v>97718.544144144165</v>
      </c>
      <c r="U52" s="35">
        <f t="shared" si="7"/>
        <v>6888</v>
      </c>
      <c r="V52" s="35">
        <f t="shared" si="8"/>
        <v>641.73913043478262</v>
      </c>
      <c r="W52" s="35">
        <f t="shared" si="3"/>
        <v>14770.400000000001</v>
      </c>
      <c r="X52" s="35">
        <f t="shared" si="9"/>
        <v>69536.052072532912</v>
      </c>
      <c r="Y52" s="35">
        <v>1</v>
      </c>
      <c r="Z52" s="35">
        <v>0</v>
      </c>
      <c r="AA52" s="35">
        <f t="shared" si="10"/>
        <v>0</v>
      </c>
      <c r="AB52" s="37">
        <f t="shared" si="4"/>
        <v>0</v>
      </c>
      <c r="AC52" s="35">
        <v>0</v>
      </c>
      <c r="AD52" s="35">
        <v>5882.3529411764703</v>
      </c>
      <c r="AE52" s="44"/>
      <c r="AF52" s="4" t="s">
        <v>6216</v>
      </c>
      <c r="AG52" s="35">
        <f t="shared" ca="1" si="14"/>
        <v>9890100</v>
      </c>
      <c r="AH52" s="35">
        <f t="shared" ca="1" si="15"/>
        <v>797702.97458811523</v>
      </c>
      <c r="AI52" s="42">
        <f t="shared" ca="1" si="16"/>
        <v>8.0656714753957512E-2</v>
      </c>
      <c r="AJ52" s="44"/>
    </row>
    <row r="53" spans="1:36">
      <c r="A53" s="34">
        <v>46</v>
      </c>
      <c r="B53" s="58">
        <v>46235</v>
      </c>
      <c r="C53" s="4" t="s">
        <v>6217</v>
      </c>
      <c r="D53" s="4" t="s">
        <v>6183</v>
      </c>
      <c r="E53" s="4" t="s">
        <v>6218</v>
      </c>
      <c r="F53" s="35" t="str">
        <f>IFERROR(VLOOKUP(E53,'DATA MASTER'!$B$1:$R$3858,3,0),"")</f>
        <v>DIV 1</v>
      </c>
      <c r="G53" s="4">
        <v>4</v>
      </c>
      <c r="H53" s="35">
        <f>IFERROR(VLOOKUP(E53,'DATA MASTER'!$B$1:$R$3858,6,0),"")</f>
        <v>24</v>
      </c>
      <c r="I53" s="40">
        <f>IFERROR(VLOOKUP(E53,'DATA MASTER'!$B$1:$R$3858,5,0),"")</f>
        <v>1.079</v>
      </c>
      <c r="J53" s="35">
        <f>IFERROR(VLOOKUP(E53,'DATA MASTER'!$B$1:$R$3858,17,0),"")</f>
        <v>102900</v>
      </c>
      <c r="K53" s="35">
        <f>IFERROR(VLOOKUP(E53,'DATA MASTER'!$B$1:$R$3858,16,0),"")</f>
        <v>94200</v>
      </c>
      <c r="L53" s="34">
        <f t="shared" si="0"/>
        <v>7717.5</v>
      </c>
      <c r="M53" s="34">
        <f t="shared" si="5"/>
        <v>13647.696000000002</v>
      </c>
      <c r="N53" s="35"/>
      <c r="O53" s="35">
        <v>0</v>
      </c>
      <c r="P53" s="35"/>
      <c r="Q53" s="4"/>
      <c r="R53" s="35">
        <f t="shared" si="6"/>
        <v>342999.99999999994</v>
      </c>
      <c r="S53" s="35">
        <f t="shared" si="1"/>
        <v>290278.57297297294</v>
      </c>
      <c r="T53" s="35">
        <f t="shared" si="2"/>
        <v>52721.427027027006</v>
      </c>
      <c r="U53" s="35">
        <f t="shared" si="7"/>
        <v>3021.2</v>
      </c>
      <c r="V53" s="35">
        <f t="shared" si="8"/>
        <v>281.47826086956525</v>
      </c>
      <c r="W53" s="35">
        <f t="shared" si="3"/>
        <v>7614.5999999999995</v>
      </c>
      <c r="X53" s="35">
        <f t="shared" si="9"/>
        <v>31804.148766157443</v>
      </c>
      <c r="Y53" s="35">
        <v>1</v>
      </c>
      <c r="Z53" s="35">
        <v>0</v>
      </c>
      <c r="AA53" s="35">
        <f t="shared" si="10"/>
        <v>0</v>
      </c>
      <c r="AB53" s="37">
        <f t="shared" si="4"/>
        <v>10000</v>
      </c>
      <c r="AC53" s="35">
        <v>0</v>
      </c>
      <c r="AD53" s="35">
        <v>0</v>
      </c>
      <c r="AE53" s="44"/>
      <c r="AF53" s="4" t="s">
        <v>947</v>
      </c>
      <c r="AG53" s="35">
        <f t="shared" ca="1" si="14"/>
        <v>82600</v>
      </c>
      <c r="AH53" s="35">
        <f t="shared" ca="1" si="15"/>
        <v>2671.9273795534682</v>
      </c>
      <c r="AI53" s="42">
        <f t="shared" ca="1" si="16"/>
        <v>3.2347789098710271E-2</v>
      </c>
      <c r="AJ53" s="44"/>
    </row>
    <row r="54" spans="1:36">
      <c r="A54" s="34">
        <v>47</v>
      </c>
      <c r="B54" s="58">
        <v>46235</v>
      </c>
      <c r="C54" s="4" t="s">
        <v>6219</v>
      </c>
      <c r="D54" s="4" t="s">
        <v>6158</v>
      </c>
      <c r="E54" s="4" t="s">
        <v>6166</v>
      </c>
      <c r="F54" s="35" t="str">
        <f>IFERROR(VLOOKUP(E54,'DATA MASTER'!$B$1:$R$3858,3,0),"")</f>
        <v>DIV 2</v>
      </c>
      <c r="G54" s="4">
        <v>14</v>
      </c>
      <c r="H54" s="35">
        <f>IFERROR(VLOOKUP(E54,'DATA MASTER'!$B$1:$R$3858,6,0),"")</f>
        <v>4</v>
      </c>
      <c r="I54" s="40">
        <f>IFERROR(VLOOKUP(E54,'DATA MASTER'!$B$1:$R$3858,5,0),"")</f>
        <v>4.68</v>
      </c>
      <c r="J54" s="35">
        <f>IFERROR(VLOOKUP(E54,'DATA MASTER'!$B$1:$R$3858,17,0),"")</f>
        <v>112100</v>
      </c>
      <c r="K54" s="35">
        <f>IFERROR(VLOOKUP(E54,'DATA MASTER'!$B$1:$R$3858,16,0),"")</f>
        <v>96500</v>
      </c>
      <c r="L54" s="34">
        <f t="shared" si="0"/>
        <v>8407.5</v>
      </c>
      <c r="M54" s="34">
        <f t="shared" si="5"/>
        <v>13980.92</v>
      </c>
      <c r="N54" s="35"/>
      <c r="O54" s="35">
        <v>0</v>
      </c>
      <c r="P54" s="35"/>
      <c r="Q54" s="4"/>
      <c r="R54" s="35">
        <f t="shared" si="6"/>
        <v>1307833.3333333333</v>
      </c>
      <c r="S54" s="35">
        <f t="shared" si="1"/>
        <v>1040781.1891891891</v>
      </c>
      <c r="T54" s="35">
        <f t="shared" si="2"/>
        <v>267052.14414414414</v>
      </c>
      <c r="U54" s="35">
        <f t="shared" si="7"/>
        <v>45864</v>
      </c>
      <c r="V54" s="35">
        <f t="shared" si="8"/>
        <v>4273.04347826087</v>
      </c>
      <c r="W54" s="35">
        <f t="shared" si="3"/>
        <v>29033.9</v>
      </c>
      <c r="X54" s="35">
        <f t="shared" si="9"/>
        <v>187881.20066588328</v>
      </c>
      <c r="Y54" s="35">
        <v>1</v>
      </c>
      <c r="Z54" s="35">
        <v>0</v>
      </c>
      <c r="AA54" s="35">
        <f t="shared" si="10"/>
        <v>0</v>
      </c>
      <c r="AB54" s="37">
        <f t="shared" si="4"/>
        <v>0</v>
      </c>
      <c r="AC54" s="35">
        <v>0</v>
      </c>
      <c r="AD54" s="35">
        <v>0</v>
      </c>
      <c r="AE54" s="44"/>
      <c r="AF54" s="4" t="s">
        <v>952</v>
      </c>
      <c r="AG54" s="35">
        <f t="shared" ca="1" si="14"/>
        <v>76300</v>
      </c>
      <c r="AH54" s="35">
        <f t="shared" ca="1" si="15"/>
        <v>5500.5922444183307</v>
      </c>
      <c r="AI54" s="42">
        <f t="shared" ca="1" si="16"/>
        <v>7.2091641473372617E-2</v>
      </c>
      <c r="AJ54" s="44"/>
    </row>
    <row r="55" spans="1:36">
      <c r="A55" s="34">
        <v>48</v>
      </c>
      <c r="B55" s="58">
        <v>46235</v>
      </c>
      <c r="C55" s="4" t="s">
        <v>6220</v>
      </c>
      <c r="D55" s="4" t="s">
        <v>6188</v>
      </c>
      <c r="E55" s="4" t="s">
        <v>6135</v>
      </c>
      <c r="F55" s="35" t="str">
        <f>IFERROR(VLOOKUP(E55,'DATA MASTER'!$B$1:$R$3858,3,0),"")</f>
        <v>DIV 1</v>
      </c>
      <c r="G55" s="4">
        <v>24</v>
      </c>
      <c r="H55" s="35">
        <f>IFERROR(VLOOKUP(E55,'DATA MASTER'!$B$1:$R$3858,6,0),"")</f>
        <v>24</v>
      </c>
      <c r="I55" s="40">
        <f>IFERROR(VLOOKUP(E55,'DATA MASTER'!$B$1:$R$3858,5,0),"")</f>
        <v>1.23</v>
      </c>
      <c r="J55" s="35">
        <f>IFERROR(VLOOKUP(E55,'DATA MASTER'!$B$1:$R$3858,17,0),"")</f>
        <v>99800</v>
      </c>
      <c r="K55" s="35">
        <f>IFERROR(VLOOKUP(E55,'DATA MASTER'!$B$1:$R$3858,16,0),"")</f>
        <v>92100</v>
      </c>
      <c r="L55" s="34">
        <f t="shared" si="0"/>
        <v>7485</v>
      </c>
      <c r="M55" s="34">
        <f t="shared" si="5"/>
        <v>13343.448</v>
      </c>
      <c r="N55" s="35"/>
      <c r="O55" s="35">
        <v>0</v>
      </c>
      <c r="P55" s="35">
        <v>60000</v>
      </c>
      <c r="Q55" s="4" t="s">
        <v>6193</v>
      </c>
      <c r="R55" s="35">
        <f t="shared" si="6"/>
        <v>1995999.9999999998</v>
      </c>
      <c r="S55" s="35">
        <f t="shared" si="1"/>
        <v>1702844.3675675672</v>
      </c>
      <c r="T55" s="35">
        <f t="shared" si="2"/>
        <v>293155.63243243261</v>
      </c>
      <c r="U55" s="35">
        <f t="shared" si="7"/>
        <v>20664</v>
      </c>
      <c r="V55" s="35">
        <f t="shared" si="8"/>
        <v>1925.2173913043478</v>
      </c>
      <c r="W55" s="35">
        <f t="shared" si="3"/>
        <v>44311.199999999997</v>
      </c>
      <c r="X55" s="35">
        <f t="shared" si="9"/>
        <v>156255.21504112828</v>
      </c>
      <c r="Y55" s="35">
        <v>24</v>
      </c>
      <c r="Z55" s="35">
        <v>0</v>
      </c>
      <c r="AA55" s="35">
        <f t="shared" si="10"/>
        <v>60000</v>
      </c>
      <c r="AB55" s="37">
        <f t="shared" si="4"/>
        <v>0</v>
      </c>
      <c r="AC55" s="35">
        <v>0</v>
      </c>
      <c r="AD55" s="35">
        <v>10000</v>
      </c>
      <c r="AE55" s="44"/>
      <c r="AF55" s="4" t="s">
        <v>6156</v>
      </c>
      <c r="AG55" s="35">
        <f t="shared" ca="1" si="14"/>
        <v>260235337.50000003</v>
      </c>
      <c r="AH55" s="35">
        <f t="shared" ca="1" si="15"/>
        <v>19934913.507830549</v>
      </c>
      <c r="AI55" s="42">
        <f t="shared" ca="1" si="16"/>
        <v>7.6603407128866763E-2</v>
      </c>
      <c r="AJ55" s="44"/>
    </row>
    <row r="56" spans="1:36">
      <c r="A56" s="34">
        <v>49</v>
      </c>
      <c r="B56" s="58">
        <v>46235</v>
      </c>
      <c r="C56" s="4" t="s">
        <v>6221</v>
      </c>
      <c r="D56" s="4" t="s">
        <v>6138</v>
      </c>
      <c r="E56" s="4" t="s">
        <v>6160</v>
      </c>
      <c r="F56" s="35" t="str">
        <f>IFERROR(VLOOKUP(E56,'DATA MASTER'!$B$1:$R$3858,3,0),"")</f>
        <v>DIV 1</v>
      </c>
      <c r="G56" s="4">
        <v>2</v>
      </c>
      <c r="H56" s="35">
        <f>IFERROR(VLOOKUP(E56,'DATA MASTER'!$B$1:$R$3858,6,0),"")</f>
        <v>1</v>
      </c>
      <c r="I56" s="40">
        <f>IFERROR(VLOOKUP(E56,'DATA MASTER'!$B$1:$R$3858,5,0),"")</f>
        <v>26.02</v>
      </c>
      <c r="J56" s="35">
        <f>IFERROR(VLOOKUP(E56,'DATA MASTER'!$B$1:$R$3858,17,0),"")</f>
        <v>876000</v>
      </c>
      <c r="K56" s="35">
        <f>IFERROR(VLOOKUP(E56,'DATA MASTER'!$B$1:$R$3858,16,0),"")</f>
        <v>777200</v>
      </c>
      <c r="L56" s="34">
        <f t="shared" si="0"/>
        <v>65700</v>
      </c>
      <c r="M56" s="34">
        <f t="shared" si="5"/>
        <v>112600.736</v>
      </c>
      <c r="N56" s="35"/>
      <c r="O56" s="35">
        <v>0</v>
      </c>
      <c r="P56" s="35"/>
      <c r="Q56" s="4"/>
      <c r="R56" s="35">
        <f t="shared" si="6"/>
        <v>1459999.9999999998</v>
      </c>
      <c r="S56" s="35">
        <f t="shared" si="1"/>
        <v>1197476.1513513513</v>
      </c>
      <c r="T56" s="35">
        <f t="shared" si="2"/>
        <v>262523.84864864848</v>
      </c>
      <c r="U56" s="35">
        <f t="shared" si="7"/>
        <v>36428</v>
      </c>
      <c r="V56" s="35">
        <f t="shared" si="8"/>
        <v>3393.913043478261</v>
      </c>
      <c r="W56" s="35">
        <f t="shared" si="3"/>
        <v>32412</v>
      </c>
      <c r="X56" s="35">
        <f t="shared" si="9"/>
        <v>190289.93560517021</v>
      </c>
      <c r="Y56" s="35">
        <v>1</v>
      </c>
      <c r="Z56" s="35">
        <v>0</v>
      </c>
      <c r="AA56" s="35">
        <f t="shared" si="10"/>
        <v>0</v>
      </c>
      <c r="AB56" s="37">
        <f t="shared" si="4"/>
        <v>0</v>
      </c>
      <c r="AC56" s="35">
        <v>0</v>
      </c>
      <c r="AD56" s="35">
        <v>0</v>
      </c>
      <c r="AE56" s="44"/>
      <c r="AF56" s="4" t="s">
        <v>1118</v>
      </c>
      <c r="AG56" s="35">
        <f t="shared" ca="1" si="14"/>
        <v>4343850</v>
      </c>
      <c r="AH56" s="35">
        <f t="shared" ca="1" si="15"/>
        <v>247355.34927281825</v>
      </c>
      <c r="AI56" s="42">
        <f t="shared" ca="1" si="16"/>
        <v>5.6943805442825658E-2</v>
      </c>
      <c r="AJ56" s="44"/>
    </row>
    <row r="57" spans="1:36">
      <c r="A57" s="34">
        <v>50</v>
      </c>
      <c r="B57" s="58">
        <v>46235</v>
      </c>
      <c r="C57" s="4" t="s">
        <v>6222</v>
      </c>
      <c r="D57" s="4" t="s">
        <v>6138</v>
      </c>
      <c r="E57" s="4" t="s">
        <v>6135</v>
      </c>
      <c r="F57" s="35" t="str">
        <f>IFERROR(VLOOKUP(E57,'DATA MASTER'!$B$1:$R$3858,3,0),"")</f>
        <v>DIV 1</v>
      </c>
      <c r="G57" s="4">
        <v>24</v>
      </c>
      <c r="H57" s="35">
        <f>IFERROR(VLOOKUP(E57,'DATA MASTER'!$B$1:$R$3858,6,0),"")</f>
        <v>24</v>
      </c>
      <c r="I57" s="40">
        <f>IFERROR(VLOOKUP(E57,'DATA MASTER'!$B$1:$R$3858,5,0),"")</f>
        <v>1.23</v>
      </c>
      <c r="J57" s="35">
        <f>IFERROR(VLOOKUP(E57,'DATA MASTER'!$B$1:$R$3858,17,0),"")</f>
        <v>99800</v>
      </c>
      <c r="K57" s="35">
        <f>IFERROR(VLOOKUP(E57,'DATA MASTER'!$B$1:$R$3858,16,0),"")</f>
        <v>92100</v>
      </c>
      <c r="L57" s="34">
        <f t="shared" si="0"/>
        <v>7485</v>
      </c>
      <c r="M57" s="34">
        <f t="shared" si="5"/>
        <v>13343.448</v>
      </c>
      <c r="N57" s="35"/>
      <c r="O57" s="35">
        <v>0</v>
      </c>
      <c r="P57" s="35">
        <v>60000</v>
      </c>
      <c r="Q57" s="4" t="s">
        <v>6193</v>
      </c>
      <c r="R57" s="35">
        <f t="shared" si="6"/>
        <v>1995999.9999999998</v>
      </c>
      <c r="S57" s="35">
        <f t="shared" si="1"/>
        <v>1702844.3675675672</v>
      </c>
      <c r="T57" s="35">
        <f t="shared" si="2"/>
        <v>293155.63243243261</v>
      </c>
      <c r="U57" s="35">
        <f t="shared" si="7"/>
        <v>20664</v>
      </c>
      <c r="V57" s="35">
        <f t="shared" si="8"/>
        <v>1925.2173913043478</v>
      </c>
      <c r="W57" s="35">
        <f t="shared" si="3"/>
        <v>44311.199999999997</v>
      </c>
      <c r="X57" s="35">
        <f t="shared" si="9"/>
        <v>163477.4372633505</v>
      </c>
      <c r="Y57" s="35">
        <v>24</v>
      </c>
      <c r="Z57" s="42"/>
      <c r="AA57" s="35">
        <f t="shared" si="10"/>
        <v>60000</v>
      </c>
      <c r="AB57" s="37">
        <f t="shared" si="4"/>
        <v>0</v>
      </c>
      <c r="AC57" s="35">
        <f>Z57*R57*1.11</f>
        <v>0</v>
      </c>
      <c r="AD57" s="35">
        <v>2777.7777777777778</v>
      </c>
      <c r="AE57" s="44"/>
      <c r="AF57" s="4" t="s">
        <v>6160</v>
      </c>
      <c r="AG57" s="35">
        <f t="shared" ca="1" si="14"/>
        <v>205816199.99999997</v>
      </c>
      <c r="AH57" s="35">
        <f t="shared" ca="1" si="15"/>
        <v>18015872.264123574</v>
      </c>
      <c r="AI57" s="42">
        <f t="shared" ca="1" si="16"/>
        <v>8.75337911404621E-2</v>
      </c>
      <c r="AJ57" s="44"/>
    </row>
    <row r="58" spans="1:36">
      <c r="A58" s="34">
        <v>51</v>
      </c>
      <c r="B58" s="58">
        <v>46235</v>
      </c>
      <c r="C58" s="4" t="s">
        <v>6223</v>
      </c>
      <c r="D58" s="4" t="s">
        <v>6158</v>
      </c>
      <c r="E58" s="4" t="s">
        <v>6131</v>
      </c>
      <c r="F58" s="35" t="str">
        <f>IFERROR(VLOOKUP(E58,'DATA MASTER'!$B$1:$R$3858,3,0),"")</f>
        <v>DIV 1</v>
      </c>
      <c r="G58" s="4">
        <v>60</v>
      </c>
      <c r="H58" s="35">
        <f>IFERROR(VLOOKUP(E58,'DATA MASTER'!$B$1:$R$3858,6,0),"")</f>
        <v>72</v>
      </c>
      <c r="I58" s="40">
        <f>IFERROR(VLOOKUP(E58,'DATA MASTER'!$B$1:$R$3858,5,0),"")</f>
        <v>0.245333</v>
      </c>
      <c r="J58" s="35">
        <f>IFERROR(VLOOKUP(E58,'DATA MASTER'!$B$1:$R$3858,17,0),"")</f>
        <v>27908.333333333332</v>
      </c>
      <c r="K58" s="35">
        <f>IFERROR(VLOOKUP(E58,'DATA MASTER'!$B$1:$R$3858,16,0),"")</f>
        <v>25850</v>
      </c>
      <c r="L58" s="34">
        <f t="shared" si="0"/>
        <v>2093.125</v>
      </c>
      <c r="M58" s="34">
        <f t="shared" si="5"/>
        <v>3745.1480000000001</v>
      </c>
      <c r="N58" s="35"/>
      <c r="O58" s="35">
        <v>0</v>
      </c>
      <c r="P58" s="35"/>
      <c r="Q58" s="4"/>
      <c r="R58" s="35">
        <f t="shared" si="6"/>
        <v>1395416.6666666665</v>
      </c>
      <c r="S58" s="35">
        <f t="shared" si="1"/>
        <v>1194856.8648648646</v>
      </c>
      <c r="T58" s="35">
        <f t="shared" si="2"/>
        <v>200559.80180180189</v>
      </c>
      <c r="U58" s="35">
        <f t="shared" si="7"/>
        <v>10303.985999999999</v>
      </c>
      <c r="V58" s="35">
        <f t="shared" si="8"/>
        <v>959.99869565217386</v>
      </c>
      <c r="W58" s="35">
        <f t="shared" si="3"/>
        <v>30978.25</v>
      </c>
      <c r="X58" s="35">
        <f t="shared" si="9"/>
        <v>158317.56710614971</v>
      </c>
      <c r="Y58" s="35">
        <v>1</v>
      </c>
      <c r="Z58" s="42"/>
      <c r="AA58" s="35">
        <f t="shared" si="10"/>
        <v>0</v>
      </c>
      <c r="AB58" s="37">
        <f t="shared" si="4"/>
        <v>0</v>
      </c>
      <c r="AC58" s="35">
        <f>Z58*R58*1.11</f>
        <v>0</v>
      </c>
      <c r="AD58" s="35">
        <v>0</v>
      </c>
      <c r="AE58" s="44"/>
      <c r="AF58" s="4" t="s">
        <v>1236</v>
      </c>
      <c r="AG58" s="35">
        <f t="shared" ca="1" si="14"/>
        <v>4392675</v>
      </c>
      <c r="AH58" s="35">
        <f t="shared" ca="1" si="15"/>
        <v>251356.29258015781</v>
      </c>
      <c r="AI58" s="42">
        <f t="shared" ca="1" si="16"/>
        <v>5.7221691242843556E-2</v>
      </c>
      <c r="AJ58" s="44"/>
    </row>
    <row r="59" spans="1:36">
      <c r="A59" s="34">
        <v>52</v>
      </c>
      <c r="B59" s="58">
        <v>46235</v>
      </c>
      <c r="C59" s="4" t="s">
        <v>6224</v>
      </c>
      <c r="D59" s="4" t="s">
        <v>6188</v>
      </c>
      <c r="E59" s="4" t="s">
        <v>6156</v>
      </c>
      <c r="F59" s="35" t="str">
        <f>IFERROR(VLOOKUP(E59,'DATA MASTER'!$B$1:$R$3858,3,0),"")</f>
        <v>DIV 1</v>
      </c>
      <c r="G59" s="4">
        <v>1</v>
      </c>
      <c r="H59" s="35">
        <f>IFERROR(VLOOKUP(E59,'DATA MASTER'!$B$1:$R$3858,6,0),"")</f>
        <v>4</v>
      </c>
      <c r="I59" s="40">
        <f>IFERROR(VLOOKUP(E59,'DATA MASTER'!$B$1:$R$3858,5,0),"")</f>
        <v>5.3879999999999999</v>
      </c>
      <c r="J59" s="35">
        <f>IFERROR(VLOOKUP(E59,'DATA MASTER'!$B$1:$R$3858,17,0),"")</f>
        <v>185700</v>
      </c>
      <c r="K59" s="35">
        <f>IFERROR(VLOOKUP(E59,'DATA MASTER'!$B$1:$R$3858,16,0),"")</f>
        <v>165300</v>
      </c>
      <c r="L59" s="34">
        <f t="shared" si="0"/>
        <v>13927.5</v>
      </c>
      <c r="M59" s="34">
        <f t="shared" si="5"/>
        <v>23948.664000000001</v>
      </c>
      <c r="N59" s="35"/>
      <c r="O59" s="35">
        <v>0</v>
      </c>
      <c r="P59" s="35"/>
      <c r="Q59" s="4"/>
      <c r="R59" s="35">
        <f t="shared" si="6"/>
        <v>154750</v>
      </c>
      <c r="S59" s="35">
        <f t="shared" si="1"/>
        <v>127343.54594594594</v>
      </c>
      <c r="T59" s="35">
        <f t="shared" si="2"/>
        <v>27406.454054054062</v>
      </c>
      <c r="U59" s="35">
        <f t="shared" si="7"/>
        <v>3771.6</v>
      </c>
      <c r="V59" s="35">
        <f t="shared" si="8"/>
        <v>351.39130434782606</v>
      </c>
      <c r="W59" s="35">
        <f t="shared" si="3"/>
        <v>3435.4500000000003</v>
      </c>
      <c r="X59" s="35">
        <f t="shared" si="9"/>
        <v>19848.012749706235</v>
      </c>
      <c r="Y59" s="35">
        <v>1</v>
      </c>
      <c r="Z59" s="42"/>
      <c r="AA59" s="35">
        <f t="shared" si="10"/>
        <v>0</v>
      </c>
      <c r="AB59" s="37">
        <f t="shared" si="4"/>
        <v>0</v>
      </c>
      <c r="AC59" s="35">
        <f>Z59*R59*1.11</f>
        <v>0</v>
      </c>
      <c r="AD59" s="35">
        <v>0</v>
      </c>
      <c r="AE59" s="44"/>
      <c r="AF59" s="4" t="s">
        <v>1237</v>
      </c>
      <c r="AG59" s="35">
        <f t="shared" ca="1" si="14"/>
        <v>704550</v>
      </c>
      <c r="AH59" s="35">
        <f t="shared" ca="1" si="15"/>
        <v>37115.577085781406</v>
      </c>
      <c r="AI59" s="42">
        <f t="shared" ca="1" si="16"/>
        <v>5.2679834058308714E-2</v>
      </c>
      <c r="AJ59" s="44"/>
    </row>
    <row r="60" spans="1:36">
      <c r="A60" s="34">
        <v>53</v>
      </c>
      <c r="B60" s="58">
        <v>46235</v>
      </c>
      <c r="C60" s="4" t="s">
        <v>6225</v>
      </c>
      <c r="D60" s="4" t="s">
        <v>6124</v>
      </c>
      <c r="E60" s="4" t="s">
        <v>6205</v>
      </c>
      <c r="F60" s="35" t="str">
        <f>IFERROR(VLOOKUP(E60,'DATA MASTER'!$B$1:$R$3858,3,0),"")</f>
        <v>DIV 1-AREM</v>
      </c>
      <c r="G60" s="4">
        <v>1</v>
      </c>
      <c r="H60" s="35">
        <f>IFERROR(VLOOKUP(E60,'DATA MASTER'!$B$1:$R$3858,6,0),"")</f>
        <v>1</v>
      </c>
      <c r="I60" s="40">
        <f>IFERROR(VLOOKUP(E60,'DATA MASTER'!$B$1:$R$3858,5,0),"")</f>
        <v>21.03</v>
      </c>
      <c r="J60" s="35">
        <f>IFERROR(VLOOKUP(E60,'DATA MASTER'!$B$1:$R$3858,17,0),"")</f>
        <v>285500</v>
      </c>
      <c r="K60" s="35">
        <f>IFERROR(VLOOKUP(E60,'DATA MASTER'!$B$1:$R$3858,16,0),"")</f>
        <v>224700</v>
      </c>
      <c r="L60" s="34">
        <f t="shared" si="0"/>
        <v>21412.5</v>
      </c>
      <c r="M60" s="34">
        <f t="shared" si="5"/>
        <v>32554.536000000004</v>
      </c>
      <c r="N60" s="35"/>
      <c r="O60" s="35">
        <v>0</v>
      </c>
      <c r="P60" s="35"/>
      <c r="Q60" s="4"/>
      <c r="R60" s="35">
        <f t="shared" si="6"/>
        <v>237916.66666666666</v>
      </c>
      <c r="S60" s="35">
        <f t="shared" si="1"/>
        <v>173104.02162162162</v>
      </c>
      <c r="T60" s="35">
        <f t="shared" si="2"/>
        <v>64812.645045045036</v>
      </c>
      <c r="U60" s="35">
        <f t="shared" si="7"/>
        <v>14721</v>
      </c>
      <c r="V60" s="35">
        <f t="shared" si="8"/>
        <v>1371.5217391304348</v>
      </c>
      <c r="W60" s="35">
        <f t="shared" si="3"/>
        <v>5281.75</v>
      </c>
      <c r="X60" s="35">
        <f t="shared" si="9"/>
        <v>43438.373305914603</v>
      </c>
      <c r="Y60" s="35">
        <v>1</v>
      </c>
      <c r="Z60" s="35">
        <v>0</v>
      </c>
      <c r="AA60" s="35">
        <f t="shared" si="10"/>
        <v>0</v>
      </c>
      <c r="AB60" s="37">
        <f t="shared" si="4"/>
        <v>0</v>
      </c>
      <c r="AC60" s="35">
        <v>0</v>
      </c>
      <c r="AD60" s="35">
        <v>0</v>
      </c>
      <c r="AE60" s="44"/>
      <c r="AF60" s="4" t="s">
        <v>6226</v>
      </c>
      <c r="AG60" s="35">
        <f t="shared" ca="1" si="14"/>
        <v>1440040</v>
      </c>
      <c r="AH60" s="35">
        <f t="shared" ca="1" si="15"/>
        <v>146408.28444966715</v>
      </c>
      <c r="AI60" s="42">
        <f t="shared" ca="1" si="16"/>
        <v>0.10166959560127993</v>
      </c>
      <c r="AJ60" s="44"/>
    </row>
    <row r="61" spans="1:36">
      <c r="A61" s="34">
        <v>54</v>
      </c>
      <c r="B61" s="58">
        <v>46235</v>
      </c>
      <c r="C61" s="4" t="s">
        <v>6227</v>
      </c>
      <c r="D61" s="4" t="s">
        <v>6196</v>
      </c>
      <c r="E61" s="4" t="s">
        <v>6205</v>
      </c>
      <c r="F61" s="35" t="str">
        <f>IFERROR(VLOOKUP(E61,'DATA MASTER'!$B$1:$R$3858,3,0),"")</f>
        <v>DIV 1-AREM</v>
      </c>
      <c r="G61" s="4">
        <v>1</v>
      </c>
      <c r="H61" s="35">
        <f>IFERROR(VLOOKUP(E61,'DATA MASTER'!$B$1:$R$3858,6,0),"")</f>
        <v>1</v>
      </c>
      <c r="I61" s="40">
        <f>IFERROR(VLOOKUP(E61,'DATA MASTER'!$B$1:$R$3858,5,0),"")</f>
        <v>21.03</v>
      </c>
      <c r="J61" s="35">
        <f>IFERROR(VLOOKUP(E61,'DATA MASTER'!$B$1:$R$3858,17,0),"")</f>
        <v>285500</v>
      </c>
      <c r="K61" s="35">
        <f>IFERROR(VLOOKUP(E61,'DATA MASTER'!$B$1:$R$3858,16,0),"")</f>
        <v>224700</v>
      </c>
      <c r="L61" s="34">
        <f t="shared" si="0"/>
        <v>21412.5</v>
      </c>
      <c r="M61" s="34">
        <f t="shared" si="5"/>
        <v>32554.536000000004</v>
      </c>
      <c r="N61" s="35"/>
      <c r="O61" s="35">
        <v>0</v>
      </c>
      <c r="P61" s="35"/>
      <c r="Q61" s="4"/>
      <c r="R61" s="35">
        <f t="shared" si="6"/>
        <v>237916.66666666666</v>
      </c>
      <c r="S61" s="35">
        <f t="shared" si="1"/>
        <v>173104.02162162162</v>
      </c>
      <c r="T61" s="35">
        <f t="shared" si="2"/>
        <v>64812.645045045036</v>
      </c>
      <c r="U61" s="35">
        <f t="shared" si="7"/>
        <v>14721</v>
      </c>
      <c r="V61" s="35">
        <f t="shared" si="8"/>
        <v>1371.5217391304348</v>
      </c>
      <c r="W61" s="35">
        <f t="shared" si="3"/>
        <v>5281.75</v>
      </c>
      <c r="X61" s="35">
        <f t="shared" si="9"/>
        <v>39592.219459760759</v>
      </c>
      <c r="Y61" s="35">
        <v>1</v>
      </c>
      <c r="Z61" s="35">
        <v>0</v>
      </c>
      <c r="AA61" s="35">
        <f t="shared" si="10"/>
        <v>0</v>
      </c>
      <c r="AB61" s="37">
        <f t="shared" si="4"/>
        <v>0</v>
      </c>
      <c r="AC61" s="35">
        <v>0</v>
      </c>
      <c r="AD61" s="35">
        <v>3846.1538461538462</v>
      </c>
      <c r="AE61" s="44"/>
      <c r="AF61" s="4" t="s">
        <v>6228</v>
      </c>
      <c r="AG61" s="35">
        <f t="shared" ca="1" si="14"/>
        <v>1234320</v>
      </c>
      <c r="AH61" s="35">
        <f t="shared" ca="1" si="15"/>
        <v>121778.24050137099</v>
      </c>
      <c r="AI61" s="42">
        <f t="shared" ca="1" si="16"/>
        <v>9.8660185771413403E-2</v>
      </c>
      <c r="AJ61" s="44"/>
    </row>
    <row r="62" spans="1:36">
      <c r="A62" s="34">
        <v>55</v>
      </c>
      <c r="B62" s="58">
        <v>46235</v>
      </c>
      <c r="C62" s="4" t="s">
        <v>6229</v>
      </c>
      <c r="D62" s="4" t="s">
        <v>6134</v>
      </c>
      <c r="E62" s="4" t="s">
        <v>6202</v>
      </c>
      <c r="F62" s="35" t="str">
        <f>IFERROR(VLOOKUP(E62,'DATA MASTER'!$B$1:$R$3858,3,0),"")</f>
        <v>DIV 1-AREM</v>
      </c>
      <c r="G62" s="4">
        <v>4</v>
      </c>
      <c r="H62" s="35">
        <f>IFERROR(VLOOKUP(E62,'DATA MASTER'!$B$1:$R$3858,6,0),"")</f>
        <v>4</v>
      </c>
      <c r="I62" s="40">
        <f>IFERROR(VLOOKUP(E62,'DATA MASTER'!$B$1:$R$3858,5,0),"")</f>
        <v>5.19</v>
      </c>
      <c r="J62" s="35">
        <f>IFERROR(VLOOKUP(E62,'DATA MASTER'!$B$1:$R$3858,17,0),"")</f>
        <v>76700</v>
      </c>
      <c r="K62" s="35">
        <f>IFERROR(VLOOKUP(E62,'DATA MASTER'!$B$1:$R$3858,16,0),"")</f>
        <v>61100</v>
      </c>
      <c r="L62" s="34">
        <f t="shared" si="0"/>
        <v>5752.5</v>
      </c>
      <c r="M62" s="34">
        <f t="shared" si="5"/>
        <v>8852.1679999999997</v>
      </c>
      <c r="N62" s="35"/>
      <c r="O62" s="35">
        <v>0</v>
      </c>
      <c r="P62" s="35"/>
      <c r="Q62" s="4"/>
      <c r="R62" s="35">
        <f t="shared" si="6"/>
        <v>255666.66666666666</v>
      </c>
      <c r="S62" s="35">
        <f t="shared" si="1"/>
        <v>188280.47567567567</v>
      </c>
      <c r="T62" s="35">
        <f t="shared" si="2"/>
        <v>67386.190990990988</v>
      </c>
      <c r="U62" s="35">
        <f t="shared" si="7"/>
        <v>14532.000000000002</v>
      </c>
      <c r="V62" s="35">
        <f t="shared" si="8"/>
        <v>1353.913043478261</v>
      </c>
      <c r="W62" s="35">
        <f t="shared" si="3"/>
        <v>5675.8</v>
      </c>
      <c r="X62" s="35">
        <f t="shared" si="9"/>
        <v>45824.477947512722</v>
      </c>
      <c r="Y62" s="35">
        <v>1</v>
      </c>
      <c r="Z62" s="35">
        <v>0</v>
      </c>
      <c r="AA62" s="35">
        <f t="shared" si="10"/>
        <v>0</v>
      </c>
      <c r="AB62" s="37">
        <f t="shared" si="4"/>
        <v>0</v>
      </c>
      <c r="AC62" s="35">
        <v>0</v>
      </c>
      <c r="AD62" s="35">
        <v>0</v>
      </c>
      <c r="AE62" s="44"/>
      <c r="AF62" s="4" t="s">
        <v>6230</v>
      </c>
      <c r="AG62" s="35">
        <f t="shared" ca="1" si="14"/>
        <v>317460</v>
      </c>
      <c r="AH62" s="35">
        <f t="shared" ca="1" si="15"/>
        <v>19506.981746964422</v>
      </c>
      <c r="AI62" s="42">
        <f t="shared" ca="1" si="16"/>
        <v>6.1447053949991878E-2</v>
      </c>
      <c r="AJ62" s="44"/>
    </row>
    <row r="63" spans="1:36">
      <c r="A63" s="34">
        <v>57</v>
      </c>
      <c r="B63" s="58">
        <v>46235</v>
      </c>
      <c r="C63" s="4" t="s">
        <v>6229</v>
      </c>
      <c r="D63" s="4" t="s">
        <v>6134</v>
      </c>
      <c r="E63" s="4" t="s">
        <v>726</v>
      </c>
      <c r="F63" s="35" t="str">
        <f>IFERROR(VLOOKUP(E63,'DATA MASTER'!$B$1:$R$3858,3,0),"")</f>
        <v>DIV 1-AREM</v>
      </c>
      <c r="G63" s="4">
        <v>4</v>
      </c>
      <c r="H63" s="35">
        <f>IFERROR(VLOOKUP(E63,'DATA MASTER'!$B$1:$R$3858,6,0),"")</f>
        <v>4</v>
      </c>
      <c r="I63" s="40">
        <f>IFERROR(VLOOKUP(E63,'DATA MASTER'!$B$1:$R$3858,5,0),"")</f>
        <v>5.35</v>
      </c>
      <c r="J63" s="35">
        <f>IFERROR(VLOOKUP(E63,'DATA MASTER'!$B$1:$R$3858,17,0),"")</f>
        <v>76700</v>
      </c>
      <c r="K63" s="35">
        <f>IFERROR(VLOOKUP(E63,'DATA MASTER'!$B$1:$R$3858,16,0),"")</f>
        <v>61100</v>
      </c>
      <c r="L63" s="34">
        <f t="shared" si="0"/>
        <v>5752.5</v>
      </c>
      <c r="M63" s="34">
        <f t="shared" si="5"/>
        <v>8852.1679999999997</v>
      </c>
      <c r="N63" s="35"/>
      <c r="O63" s="35">
        <v>10</v>
      </c>
      <c r="P63" s="35"/>
      <c r="Q63" s="4"/>
      <c r="R63" s="35">
        <f t="shared" si="6"/>
        <v>230100</v>
      </c>
      <c r="S63" s="35">
        <f t="shared" si="1"/>
        <v>169452.42810810811</v>
      </c>
      <c r="T63" s="35">
        <f t="shared" si="2"/>
        <v>60647.571891891886</v>
      </c>
      <c r="U63" s="35">
        <f t="shared" si="7"/>
        <v>14979.999999999998</v>
      </c>
      <c r="V63" s="35">
        <f t="shared" si="8"/>
        <v>1395.6521739130433</v>
      </c>
      <c r="W63" s="35">
        <f t="shared" si="3"/>
        <v>5108.22</v>
      </c>
      <c r="X63" s="35">
        <f t="shared" si="9"/>
        <v>39163.699717978845</v>
      </c>
      <c r="Y63" s="35">
        <v>1</v>
      </c>
      <c r="Z63" s="35">
        <v>0</v>
      </c>
      <c r="AA63" s="35">
        <f t="shared" si="10"/>
        <v>0</v>
      </c>
      <c r="AB63" s="37">
        <f t="shared" si="4"/>
        <v>0</v>
      </c>
      <c r="AC63" s="35">
        <v>0</v>
      </c>
      <c r="AD63" s="35">
        <v>0</v>
      </c>
      <c r="AE63" s="44"/>
      <c r="AF63" s="4" t="s">
        <v>6231</v>
      </c>
      <c r="AG63" s="35">
        <f t="shared" ca="1" si="14"/>
        <v>214415</v>
      </c>
      <c r="AH63" s="35">
        <f t="shared" ca="1" si="15"/>
        <v>22904.305092048569</v>
      </c>
      <c r="AI63" s="42">
        <f t="shared" ca="1" si="16"/>
        <v>0.10682230763728549</v>
      </c>
      <c r="AJ63" s="44"/>
    </row>
    <row r="64" spans="1:36">
      <c r="A64" s="34">
        <v>58</v>
      </c>
      <c r="B64" s="58">
        <v>46235</v>
      </c>
      <c r="C64" s="4" t="s">
        <v>6232</v>
      </c>
      <c r="D64" s="4" t="s">
        <v>6134</v>
      </c>
      <c r="E64" s="4" t="s">
        <v>6205</v>
      </c>
      <c r="F64" s="35" t="str">
        <f>IFERROR(VLOOKUP(E64,'DATA MASTER'!$B$1:$R$3858,3,0),"")</f>
        <v>DIV 1-AREM</v>
      </c>
      <c r="G64" s="4">
        <v>20</v>
      </c>
      <c r="H64" s="35">
        <f>IFERROR(VLOOKUP(E64,'DATA MASTER'!$B$1:$R$3858,6,0),"")</f>
        <v>1</v>
      </c>
      <c r="I64" s="40">
        <f>IFERROR(VLOOKUP(E64,'DATA MASTER'!$B$1:$R$3858,5,0),"")</f>
        <v>21.03</v>
      </c>
      <c r="J64" s="35">
        <f>IFERROR(VLOOKUP(E64,'DATA MASTER'!$B$1:$R$3858,17,0),"")</f>
        <v>285500</v>
      </c>
      <c r="K64" s="35">
        <f>IFERROR(VLOOKUP(E64,'DATA MASTER'!$B$1:$R$3858,16,0),"")</f>
        <v>224700</v>
      </c>
      <c r="L64" s="34">
        <f t="shared" si="0"/>
        <v>21412.5</v>
      </c>
      <c r="M64" s="34">
        <f t="shared" si="5"/>
        <v>32554.536000000004</v>
      </c>
      <c r="N64" s="35"/>
      <c r="O64" s="35">
        <v>0</v>
      </c>
      <c r="P64" s="35"/>
      <c r="Q64" s="4" t="e">
        <f>VLOOKUP(#REF!,#REF!,1,0)</f>
        <v>#REF!</v>
      </c>
      <c r="R64" s="35">
        <f t="shared" si="6"/>
        <v>4758333.333333333</v>
      </c>
      <c r="S64" s="35">
        <f t="shared" si="1"/>
        <v>3462080.4324324327</v>
      </c>
      <c r="T64" s="35">
        <f t="shared" si="2"/>
        <v>1296252.9009009004</v>
      </c>
      <c r="U64" s="35">
        <f t="shared" si="7"/>
        <v>294420</v>
      </c>
      <c r="V64" s="35">
        <f t="shared" si="8"/>
        <v>27430.434782608696</v>
      </c>
      <c r="W64" s="35">
        <v>0</v>
      </c>
      <c r="X64" s="35" t="str">
        <f t="shared" si="9"/>
        <v/>
      </c>
      <c r="Y64" s="35">
        <v>1</v>
      </c>
      <c r="Z64" s="42" t="e">
        <f>VLOOKUP(Q64,#REF!,4,0)</f>
        <v>#REF!</v>
      </c>
      <c r="AA64" s="35">
        <f t="shared" si="10"/>
        <v>0</v>
      </c>
      <c r="AB64" s="37">
        <f t="shared" si="4"/>
        <v>0</v>
      </c>
      <c r="AC64" s="35" t="e">
        <f t="shared" ref="AC64:AC65" si="17">Z64*R64*1.11</f>
        <v>#REF!</v>
      </c>
      <c r="AD64" s="35">
        <v>0</v>
      </c>
      <c r="AE64" s="44"/>
      <c r="AF64" s="4" t="s">
        <v>6233</v>
      </c>
      <c r="AG64" s="35">
        <f t="shared" ca="1" si="14"/>
        <v>2049430</v>
      </c>
      <c r="AH64" s="35">
        <f t="shared" ca="1" si="15"/>
        <v>214809.54367410913</v>
      </c>
      <c r="AI64" s="42">
        <f t="shared" ca="1" si="16"/>
        <v>0.10481428674026882</v>
      </c>
      <c r="AJ64" s="44"/>
    </row>
    <row r="65" spans="1:36">
      <c r="A65" s="34">
        <v>59</v>
      </c>
      <c r="B65" s="58">
        <v>46235</v>
      </c>
      <c r="C65" s="4" t="s">
        <v>6234</v>
      </c>
      <c r="D65" s="4" t="s">
        <v>6134</v>
      </c>
      <c r="E65" s="4" t="s">
        <v>6205</v>
      </c>
      <c r="F65" s="35" t="str">
        <f>IFERROR(VLOOKUP(E65,'DATA MASTER'!$B$1:$R$3858,3,0),"")</f>
        <v>DIV 1-AREM</v>
      </c>
      <c r="G65" s="4">
        <v>2</v>
      </c>
      <c r="H65" s="35">
        <f>IFERROR(VLOOKUP(E65,'DATA MASTER'!$B$1:$R$3858,6,0),"")</f>
        <v>1</v>
      </c>
      <c r="I65" s="40">
        <f>IFERROR(VLOOKUP(E65,'DATA MASTER'!$B$1:$R$3858,5,0),"")</f>
        <v>21.03</v>
      </c>
      <c r="J65" s="35">
        <f>IFERROR(VLOOKUP(E65,'DATA MASTER'!$B$1:$R$3858,17,0),"")</f>
        <v>285500</v>
      </c>
      <c r="K65" s="35">
        <f>IFERROR(VLOOKUP(E65,'DATA MASTER'!$B$1:$R$3858,16,0),"")</f>
        <v>224700</v>
      </c>
      <c r="L65" s="34">
        <f t="shared" si="0"/>
        <v>21412.5</v>
      </c>
      <c r="M65" s="34">
        <f t="shared" si="5"/>
        <v>32554.536000000004</v>
      </c>
      <c r="N65" s="35"/>
      <c r="O65" s="35">
        <v>0</v>
      </c>
      <c r="P65" s="35"/>
      <c r="Q65" s="4" t="e">
        <f>VLOOKUP(#REF!,#REF!,1,0)</f>
        <v>#REF!</v>
      </c>
      <c r="R65" s="35">
        <f t="shared" si="6"/>
        <v>475833.33333333331</v>
      </c>
      <c r="S65" s="35">
        <f t="shared" si="1"/>
        <v>346208.04324324324</v>
      </c>
      <c r="T65" s="35">
        <f t="shared" si="2"/>
        <v>129625.29009009007</v>
      </c>
      <c r="U65" s="35">
        <f t="shared" si="7"/>
        <v>29442</v>
      </c>
      <c r="V65" s="35">
        <f t="shared" si="8"/>
        <v>2743.0434782608695</v>
      </c>
      <c r="W65" s="35">
        <v>0</v>
      </c>
      <c r="X65" s="35" t="str">
        <f t="shared" si="9"/>
        <v/>
      </c>
      <c r="Y65" s="35">
        <v>1</v>
      </c>
      <c r="Z65" s="42" t="e">
        <f>VLOOKUP(Q65,#REF!,4,0)</f>
        <v>#REF!</v>
      </c>
      <c r="AA65" s="35">
        <f t="shared" si="10"/>
        <v>0</v>
      </c>
      <c r="AB65" s="37">
        <f t="shared" si="4"/>
        <v>0</v>
      </c>
      <c r="AC65" s="35" t="e">
        <f t="shared" si="17"/>
        <v>#REF!</v>
      </c>
      <c r="AD65" s="35">
        <v>0</v>
      </c>
      <c r="AE65" s="44"/>
      <c r="AF65" s="4" t="s">
        <v>6235</v>
      </c>
      <c r="AG65" s="35">
        <f t="shared" ca="1" si="14"/>
        <v>63177.5</v>
      </c>
      <c r="AH65" s="35">
        <f t="shared" ca="1" si="15"/>
        <v>6747.4188993341231</v>
      </c>
      <c r="AI65" s="42">
        <f t="shared" ca="1" si="16"/>
        <v>0.10680097976865377</v>
      </c>
      <c r="AJ65" s="44"/>
    </row>
    <row r="66" spans="1:36">
      <c r="A66" s="34">
        <v>60</v>
      </c>
      <c r="B66" s="58">
        <v>46237</v>
      </c>
      <c r="C66" s="4" t="s">
        <v>6236</v>
      </c>
      <c r="D66" s="4" t="s">
        <v>6175</v>
      </c>
      <c r="E66" s="4" t="s">
        <v>6237</v>
      </c>
      <c r="F66" s="35" t="str">
        <f>IFERROR(VLOOKUP(E66,'DATA MASTER'!$B$1:$R$3858,3,0),"")</f>
        <v>DIV 2</v>
      </c>
      <c r="G66" s="4">
        <v>4</v>
      </c>
      <c r="H66" s="35">
        <f>IFERROR(VLOOKUP(E66,'DATA MASTER'!$B$1:$R$3858,6,0),"")</f>
        <v>1</v>
      </c>
      <c r="I66" s="40">
        <f>IFERROR(VLOOKUP(E66,'DATA MASTER'!$B$1:$R$3858,5,0),"")</f>
        <v>5.14</v>
      </c>
      <c r="J66" s="35">
        <f>IFERROR(VLOOKUP(E66,'DATA MASTER'!$B$1:$R$3858,17,0),"")</f>
        <v>120300</v>
      </c>
      <c r="K66" s="35">
        <f>IFERROR(VLOOKUP(E66,'DATA MASTER'!$B$1:$R$3858,16,0),"")</f>
        <v>104600</v>
      </c>
      <c r="L66" s="34">
        <f t="shared" si="0"/>
        <v>9022.5</v>
      </c>
      <c r="M66" s="34">
        <f t="shared" si="5"/>
        <v>15154.448</v>
      </c>
      <c r="N66" s="35"/>
      <c r="O66" s="35">
        <v>0</v>
      </c>
      <c r="P66" s="35"/>
      <c r="Q66" s="4"/>
      <c r="R66" s="35">
        <f t="shared" si="6"/>
        <v>400999.99999999994</v>
      </c>
      <c r="S66" s="35">
        <f t="shared" si="1"/>
        <v>322326.31351351348</v>
      </c>
      <c r="T66" s="35">
        <f t="shared" si="2"/>
        <v>78673.686486486462</v>
      </c>
      <c r="U66" s="35">
        <f t="shared" si="7"/>
        <v>14392</v>
      </c>
      <c r="V66" s="35">
        <f t="shared" si="8"/>
        <v>1340.8695652173913</v>
      </c>
      <c r="W66" s="35">
        <f t="shared" si="3"/>
        <v>8902.1999999999989</v>
      </c>
      <c r="X66" s="35">
        <f t="shared" si="9"/>
        <v>54038.616921269073</v>
      </c>
      <c r="Y66" s="35">
        <v>1</v>
      </c>
      <c r="Z66" s="35">
        <v>0</v>
      </c>
      <c r="AA66" s="35">
        <f t="shared" si="10"/>
        <v>0</v>
      </c>
      <c r="AB66" s="37">
        <f t="shared" si="4"/>
        <v>0</v>
      </c>
      <c r="AC66" s="35">
        <v>0</v>
      </c>
      <c r="AD66" s="35">
        <v>0</v>
      </c>
      <c r="AE66" s="44"/>
      <c r="AF66" s="4" t="s">
        <v>6153</v>
      </c>
      <c r="AG66" s="35">
        <f t="shared" ca="1" si="14"/>
        <v>10296359.999999998</v>
      </c>
      <c r="AH66" s="35">
        <f t="shared" ca="1" si="15"/>
        <v>1010726.0253473253</v>
      </c>
      <c r="AI66" s="42">
        <f t="shared" ca="1" si="16"/>
        <v>9.8163431090921974E-2</v>
      </c>
      <c r="AJ66" s="44"/>
    </row>
    <row r="67" spans="1:36">
      <c r="A67" s="34">
        <v>61</v>
      </c>
      <c r="B67" s="58">
        <v>46237</v>
      </c>
      <c r="C67" s="4" t="s">
        <v>6238</v>
      </c>
      <c r="D67" s="4" t="s">
        <v>6239</v>
      </c>
      <c r="E67" s="4" t="s">
        <v>6240</v>
      </c>
      <c r="F67" s="35" t="str">
        <f>IFERROR(VLOOKUP(E67,'DATA MASTER'!$B$1:$R$3858,3,0),"")</f>
        <v>DIV 1</v>
      </c>
      <c r="G67" s="4">
        <v>2</v>
      </c>
      <c r="H67" s="35">
        <f>IFERROR(VLOOKUP(E67,'DATA MASTER'!$B$1:$R$3858,6,0),"")</f>
        <v>4</v>
      </c>
      <c r="I67" s="40">
        <f>IFERROR(VLOOKUP(E67,'DATA MASTER'!$B$1:$R$3858,5,0),"")</f>
        <v>5.218</v>
      </c>
      <c r="J67" s="35">
        <f>IFERROR(VLOOKUP(E67,'DATA MASTER'!$B$1:$R$3858,17,0),"")</f>
        <v>328200</v>
      </c>
      <c r="K67" s="35">
        <f>IFERROR(VLOOKUP(E67,'DATA MASTER'!$B$1:$R$3858,16,0),"")</f>
        <v>293300</v>
      </c>
      <c r="L67" s="34">
        <f t="shared" si="0"/>
        <v>24615</v>
      </c>
      <c r="M67" s="34">
        <f t="shared" si="5"/>
        <v>42493.304000000004</v>
      </c>
      <c r="N67" s="35"/>
      <c r="O67" s="35">
        <v>10</v>
      </c>
      <c r="P67" s="35"/>
      <c r="Q67" s="4"/>
      <c r="R67" s="35">
        <f t="shared" si="6"/>
        <v>492300</v>
      </c>
      <c r="S67" s="35">
        <f t="shared" si="1"/>
        <v>406713.56108108105</v>
      </c>
      <c r="T67" s="35">
        <f t="shared" si="2"/>
        <v>85586.438918918953</v>
      </c>
      <c r="U67" s="35">
        <f t="shared" si="7"/>
        <v>7305.2</v>
      </c>
      <c r="V67" s="35">
        <f t="shared" si="8"/>
        <v>680.60869565217388</v>
      </c>
      <c r="W67" s="35">
        <f t="shared" si="3"/>
        <v>10929.060000000001</v>
      </c>
      <c r="X67" s="35">
        <f t="shared" si="9"/>
        <v>66671.570223266783</v>
      </c>
      <c r="Y67" s="35">
        <v>1</v>
      </c>
      <c r="Z67" s="35">
        <v>0</v>
      </c>
      <c r="AA67" s="35">
        <f t="shared" si="10"/>
        <v>0</v>
      </c>
      <c r="AB67" s="37">
        <f t="shared" si="4"/>
        <v>0</v>
      </c>
      <c r="AC67" s="35">
        <v>0</v>
      </c>
      <c r="AD67" s="35">
        <v>0</v>
      </c>
      <c r="AE67" s="44"/>
      <c r="AF67" s="4" t="s">
        <v>1441</v>
      </c>
      <c r="AG67" s="35">
        <f t="shared" ca="1" si="14"/>
        <v>738500</v>
      </c>
      <c r="AH67" s="35">
        <f t="shared" ca="1" si="15"/>
        <v>36640.864252394633</v>
      </c>
      <c r="AI67" s="42">
        <f t="shared" ca="1" si="16"/>
        <v>4.9615252880696861E-2</v>
      </c>
      <c r="AJ67" s="44"/>
    </row>
    <row r="68" spans="1:36">
      <c r="A68" s="34">
        <v>62</v>
      </c>
      <c r="B68" s="58">
        <v>46237</v>
      </c>
      <c r="C68" s="4" t="s">
        <v>6241</v>
      </c>
      <c r="D68" s="4" t="s">
        <v>6239</v>
      </c>
      <c r="E68" s="4" t="s">
        <v>6156</v>
      </c>
      <c r="F68" s="35" t="str">
        <f>IFERROR(VLOOKUP(E68,'DATA MASTER'!$B$1:$R$3858,3,0),"")</f>
        <v>DIV 1</v>
      </c>
      <c r="G68" s="4">
        <v>8</v>
      </c>
      <c r="H68" s="35">
        <f>IFERROR(VLOOKUP(E68,'DATA MASTER'!$B$1:$R$3858,6,0),"")</f>
        <v>4</v>
      </c>
      <c r="I68" s="40">
        <f>IFERROR(VLOOKUP(E68,'DATA MASTER'!$B$1:$R$3858,5,0),"")</f>
        <v>5.3879999999999999</v>
      </c>
      <c r="J68" s="35">
        <f>IFERROR(VLOOKUP(E68,'DATA MASTER'!$B$1:$R$3858,17,0),"")</f>
        <v>185700</v>
      </c>
      <c r="K68" s="35">
        <f>IFERROR(VLOOKUP(E68,'DATA MASTER'!$B$1:$R$3858,16,0),"")</f>
        <v>165300</v>
      </c>
      <c r="L68" s="34">
        <f t="shared" si="0"/>
        <v>13927.5</v>
      </c>
      <c r="M68" s="34">
        <f t="shared" si="5"/>
        <v>23948.664000000001</v>
      </c>
      <c r="N68" s="35"/>
      <c r="O68" s="35">
        <v>0</v>
      </c>
      <c r="P68" s="35"/>
      <c r="Q68" s="4"/>
      <c r="R68" s="35">
        <f t="shared" si="6"/>
        <v>1238000</v>
      </c>
      <c r="S68" s="35">
        <f t="shared" si="1"/>
        <v>1018748.3675675675</v>
      </c>
      <c r="T68" s="35">
        <f t="shared" si="2"/>
        <v>219251.6324324325</v>
      </c>
      <c r="U68" s="35">
        <f t="shared" si="7"/>
        <v>30172.799999999999</v>
      </c>
      <c r="V68" s="35">
        <f t="shared" si="8"/>
        <v>2811.1304347826085</v>
      </c>
      <c r="W68" s="35">
        <f t="shared" si="3"/>
        <v>27483.600000000002</v>
      </c>
      <c r="X68" s="35">
        <f t="shared" si="9"/>
        <v>148257.7862081762</v>
      </c>
      <c r="Y68" s="35">
        <v>1</v>
      </c>
      <c r="Z68" s="42"/>
      <c r="AA68" s="35">
        <f t="shared" si="10"/>
        <v>0</v>
      </c>
      <c r="AB68" s="37">
        <f t="shared" si="4"/>
        <v>0</v>
      </c>
      <c r="AC68" s="35">
        <f>Z68*R68*1.11</f>
        <v>0</v>
      </c>
      <c r="AD68" s="35">
        <v>10526.315789473685</v>
      </c>
      <c r="AE68" s="44"/>
      <c r="AF68" s="4" t="s">
        <v>1442</v>
      </c>
      <c r="AG68" s="35">
        <f t="shared" ca="1" si="14"/>
        <v>709100</v>
      </c>
      <c r="AH68" s="35">
        <f t="shared" ca="1" si="15"/>
        <v>36176.227824662594</v>
      </c>
      <c r="AI68" s="42">
        <f t="shared" ca="1" si="16"/>
        <v>5.1017103123202082E-2</v>
      </c>
      <c r="AJ68" s="44"/>
    </row>
    <row r="69" spans="1:36">
      <c r="A69" s="34">
        <v>63</v>
      </c>
      <c r="B69" s="58">
        <v>46237</v>
      </c>
      <c r="C69" s="4" t="s">
        <v>6241</v>
      </c>
      <c r="D69" s="4" t="s">
        <v>6239</v>
      </c>
      <c r="E69" s="4" t="s">
        <v>6160</v>
      </c>
      <c r="F69" s="35" t="str">
        <f>IFERROR(VLOOKUP(E69,'DATA MASTER'!$B$1:$R$3858,3,0),"")</f>
        <v>DIV 1</v>
      </c>
      <c r="G69" s="4">
        <v>3</v>
      </c>
      <c r="H69" s="35">
        <f>IFERROR(VLOOKUP(E69,'DATA MASTER'!$B$1:$R$3858,6,0),"")</f>
        <v>1</v>
      </c>
      <c r="I69" s="40">
        <f>IFERROR(VLOOKUP(E69,'DATA MASTER'!$B$1:$R$3858,5,0),"")</f>
        <v>26.02</v>
      </c>
      <c r="J69" s="35">
        <f>IFERROR(VLOOKUP(E69,'DATA MASTER'!$B$1:$R$3858,17,0),"")</f>
        <v>876000</v>
      </c>
      <c r="K69" s="35">
        <f>IFERROR(VLOOKUP(E69,'DATA MASTER'!$B$1:$R$3858,16,0),"")</f>
        <v>777200</v>
      </c>
      <c r="L69" s="34">
        <f t="shared" si="0"/>
        <v>65700</v>
      </c>
      <c r="M69" s="34">
        <f t="shared" si="5"/>
        <v>112600.736</v>
      </c>
      <c r="N69" s="35"/>
      <c r="O69" s="35">
        <v>0</v>
      </c>
      <c r="P69" s="35"/>
      <c r="Q69" s="4"/>
      <c r="R69" s="35">
        <f t="shared" si="6"/>
        <v>2189999.9999999995</v>
      </c>
      <c r="S69" s="35">
        <f t="shared" si="1"/>
        <v>1796214.2270270269</v>
      </c>
      <c r="T69" s="35">
        <f t="shared" si="2"/>
        <v>393785.7729729726</v>
      </c>
      <c r="U69" s="35">
        <f t="shared" si="7"/>
        <v>54642</v>
      </c>
      <c r="V69" s="35">
        <f t="shared" si="8"/>
        <v>5090.8695652173919</v>
      </c>
      <c r="W69" s="35">
        <f t="shared" si="3"/>
        <v>48617.999999999993</v>
      </c>
      <c r="X69" s="35">
        <f t="shared" si="9"/>
        <v>274908.58761828148</v>
      </c>
      <c r="Y69" s="35">
        <v>1</v>
      </c>
      <c r="Z69" s="42"/>
      <c r="AA69" s="35">
        <f t="shared" si="10"/>
        <v>0</v>
      </c>
      <c r="AB69" s="37">
        <f t="shared" si="4"/>
        <v>0</v>
      </c>
      <c r="AC69" s="35">
        <f>Z69*R69*1.11</f>
        <v>0</v>
      </c>
      <c r="AD69" s="35">
        <v>10526.315789473685</v>
      </c>
      <c r="AE69" s="44"/>
      <c r="AF69" s="4" t="s">
        <v>6162</v>
      </c>
      <c r="AG69" s="35">
        <f t="shared" ca="1" si="14"/>
        <v>70430887.5</v>
      </c>
      <c r="AH69" s="35">
        <f t="shared" ca="1" si="15"/>
        <v>1141767.8459319558</v>
      </c>
      <c r="AI69" s="42">
        <f t="shared" ca="1" si="16"/>
        <v>1.6211180725671757E-2</v>
      </c>
      <c r="AJ69" s="44"/>
    </row>
    <row r="70" spans="1:36">
      <c r="A70" s="34">
        <v>64</v>
      </c>
      <c r="B70" s="58">
        <v>46237</v>
      </c>
      <c r="C70" s="4" t="s">
        <v>6242</v>
      </c>
      <c r="D70" s="4" t="s">
        <v>6158</v>
      </c>
      <c r="E70" s="4" t="s">
        <v>6166</v>
      </c>
      <c r="F70" s="35" t="str">
        <f>IFERROR(VLOOKUP(E70,'DATA MASTER'!$B$1:$R$3858,3,0),"")</f>
        <v>DIV 2</v>
      </c>
      <c r="G70" s="4">
        <v>16</v>
      </c>
      <c r="H70" s="35">
        <f>IFERROR(VLOOKUP(E70,'DATA MASTER'!$B$1:$R$3858,6,0),"")</f>
        <v>4</v>
      </c>
      <c r="I70" s="40">
        <f>IFERROR(VLOOKUP(E70,'DATA MASTER'!$B$1:$R$3858,5,0),"")</f>
        <v>4.68</v>
      </c>
      <c r="J70" s="35">
        <f>IFERROR(VLOOKUP(E70,'DATA MASTER'!$B$1:$R$3858,17,0),"")</f>
        <v>112100</v>
      </c>
      <c r="K70" s="35">
        <f>IFERROR(VLOOKUP(E70,'DATA MASTER'!$B$1:$R$3858,16,0),"")</f>
        <v>96500</v>
      </c>
      <c r="L70" s="34">
        <f t="shared" si="0"/>
        <v>8407.5</v>
      </c>
      <c r="M70" s="34">
        <f t="shared" si="5"/>
        <v>13980.92</v>
      </c>
      <c r="N70" s="35"/>
      <c r="O70" s="35">
        <v>0</v>
      </c>
      <c r="P70" s="35"/>
      <c r="Q70" s="4"/>
      <c r="R70" s="35">
        <f t="shared" si="6"/>
        <v>1494666.6666666665</v>
      </c>
      <c r="S70" s="35">
        <f t="shared" si="1"/>
        <v>1189464.2162162161</v>
      </c>
      <c r="T70" s="35">
        <f t="shared" si="2"/>
        <v>305202.45045045041</v>
      </c>
      <c r="U70" s="35">
        <f t="shared" si="7"/>
        <v>52416</v>
      </c>
      <c r="V70" s="35">
        <f t="shared" si="8"/>
        <v>4883.478260869565</v>
      </c>
      <c r="W70" s="35">
        <f t="shared" si="3"/>
        <v>33181.599999999999</v>
      </c>
      <c r="X70" s="35">
        <f t="shared" si="9"/>
        <v>202221.37218958084</v>
      </c>
      <c r="Y70" s="35">
        <f>IF(E70="avem005",4,1)</f>
        <v>1</v>
      </c>
      <c r="Z70" s="35">
        <v>0</v>
      </c>
      <c r="AA70" s="35">
        <f t="shared" si="10"/>
        <v>0</v>
      </c>
      <c r="AB70" s="37">
        <f t="shared" si="4"/>
        <v>0</v>
      </c>
      <c r="AC70" s="35">
        <v>0</v>
      </c>
      <c r="AD70" s="35">
        <v>12500</v>
      </c>
      <c r="AE70" s="44"/>
      <c r="AF70" s="4" t="s">
        <v>1484</v>
      </c>
      <c r="AG70" s="35">
        <f t="shared" ca="1" si="14"/>
        <v>1826475</v>
      </c>
      <c r="AH70" s="35">
        <f t="shared" ca="1" si="15"/>
        <v>92606.76274970622</v>
      </c>
      <c r="AI70" s="42">
        <f t="shared" ca="1" si="16"/>
        <v>5.070245294882559E-2</v>
      </c>
      <c r="AJ70" s="44"/>
    </row>
    <row r="71" spans="1:36">
      <c r="A71" s="34">
        <v>65</v>
      </c>
      <c r="B71" s="58">
        <v>46237</v>
      </c>
      <c r="C71" s="4" t="s">
        <v>6243</v>
      </c>
      <c r="D71" s="4" t="s">
        <v>6124</v>
      </c>
      <c r="E71" s="4" t="s">
        <v>6244</v>
      </c>
      <c r="F71" s="35" t="str">
        <f>IFERROR(VLOOKUP(E71,'DATA MASTER'!$B$1:$R$3858,3,0),"")</f>
        <v>DIV 2</v>
      </c>
      <c r="G71" s="4">
        <v>3</v>
      </c>
      <c r="H71" s="35">
        <f>IFERROR(VLOOKUP(E71,'DATA MASTER'!$B$1:$R$3858,6,0),"")</f>
        <v>54</v>
      </c>
      <c r="I71" s="40">
        <f>IFERROR(VLOOKUP(E71,'DATA MASTER'!$B$1:$R$3858,5,0),"")</f>
        <v>0.92</v>
      </c>
      <c r="J71" s="35">
        <f>IFERROR(VLOOKUP(E71,'DATA MASTER'!$B$1:$R$3858,17,0),"")</f>
        <v>34300</v>
      </c>
      <c r="K71" s="35">
        <f>IFERROR(VLOOKUP(E71,'DATA MASTER'!$B$1:$R$3858,16,0),"")</f>
        <v>30700</v>
      </c>
      <c r="L71" s="34">
        <f t="shared" si="0"/>
        <v>2572.5</v>
      </c>
      <c r="M71" s="34">
        <f t="shared" si="5"/>
        <v>4447.8160000000007</v>
      </c>
      <c r="N71" s="35"/>
      <c r="O71" s="35">
        <v>0</v>
      </c>
      <c r="P71" s="35"/>
      <c r="Q71" s="4"/>
      <c r="R71" s="35">
        <f t="shared" si="6"/>
        <v>85750</v>
      </c>
      <c r="S71" s="35">
        <f t="shared" si="1"/>
        <v>70951.848648648651</v>
      </c>
      <c r="T71" s="35">
        <f t="shared" si="2"/>
        <v>14798.151351351349</v>
      </c>
      <c r="U71" s="35">
        <f t="shared" si="7"/>
        <v>1932.0000000000002</v>
      </c>
      <c r="V71" s="35">
        <f t="shared" si="8"/>
        <v>180.00000000000003</v>
      </c>
      <c r="W71" s="35">
        <f t="shared" si="3"/>
        <v>1903.65</v>
      </c>
      <c r="X71" s="35">
        <f t="shared" si="9"/>
        <v>7657.5013513513495</v>
      </c>
      <c r="Y71" s="35">
        <v>1</v>
      </c>
      <c r="Z71" s="35">
        <v>0</v>
      </c>
      <c r="AA71" s="35">
        <f t="shared" si="10"/>
        <v>0</v>
      </c>
      <c r="AB71" s="37">
        <f t="shared" si="4"/>
        <v>0</v>
      </c>
      <c r="AC71" s="35">
        <v>0</v>
      </c>
      <c r="AD71" s="35">
        <v>3125</v>
      </c>
      <c r="AE71" s="44"/>
      <c r="AF71" s="4" t="s">
        <v>1485</v>
      </c>
      <c r="AG71" s="35">
        <f t="shared" ca="1" si="14"/>
        <v>1757175</v>
      </c>
      <c r="AH71" s="35">
        <f t="shared" ca="1" si="15"/>
        <v>91924.886447316865</v>
      </c>
      <c r="AI71" s="42">
        <f t="shared" ca="1" si="16"/>
        <v>5.2314019063164949E-2</v>
      </c>
      <c r="AJ71" s="44"/>
    </row>
    <row r="72" spans="1:36">
      <c r="A72" s="34">
        <v>66</v>
      </c>
      <c r="B72" s="58">
        <v>46237</v>
      </c>
      <c r="C72" s="4" t="s">
        <v>6245</v>
      </c>
      <c r="D72" s="4" t="s">
        <v>6134</v>
      </c>
      <c r="E72" s="4" t="s">
        <v>6207</v>
      </c>
      <c r="F72" s="35" t="str">
        <f>IFERROR(VLOOKUP(E72,'DATA MASTER'!$B$1:$R$3858,3,0),"")</f>
        <v>DIV 2</v>
      </c>
      <c r="G72" s="4">
        <v>4</v>
      </c>
      <c r="H72" s="35">
        <f>IFERROR(VLOOKUP(E72,'DATA MASTER'!$B$1:$R$3858,6,0),"")</f>
        <v>4</v>
      </c>
      <c r="I72" s="40">
        <f>IFERROR(VLOOKUP(E72,'DATA MASTER'!$B$1:$R$3858,5,0),"")</f>
        <v>4.24</v>
      </c>
      <c r="J72" s="35">
        <f>IFERROR(VLOOKUP(E72,'DATA MASTER'!$B$1:$R$3858,17,0),"")</f>
        <v>310600</v>
      </c>
      <c r="K72" s="35">
        <f>IFERROR(VLOOKUP(E72,'DATA MASTER'!$B$1:$R$3858,16,0),"")</f>
        <v>283000</v>
      </c>
      <c r="L72" s="34">
        <f t="shared" ref="L72:L135" si="18">IFERROR(IF(F72="MTAB",12.5%*J72,7.5%*J72),"")</f>
        <v>23295</v>
      </c>
      <c r="M72" s="34">
        <f t="shared" si="5"/>
        <v>41001.040000000001</v>
      </c>
      <c r="N72" s="35"/>
      <c r="O72" s="35">
        <v>0</v>
      </c>
      <c r="P72" s="35"/>
      <c r="Q72" s="4"/>
      <c r="R72" s="35">
        <f t="shared" si="6"/>
        <v>1035333.3333333333</v>
      </c>
      <c r="S72" s="35">
        <f t="shared" ref="S72:S135" si="19">IFERROR((K72-M72)/1.11*(100-O72)%*G72,"")</f>
        <v>872068.32432432426</v>
      </c>
      <c r="T72" s="35">
        <f t="shared" ref="T72:T135" si="20">IFERROR(R72-S72,"")</f>
        <v>163265.00900900899</v>
      </c>
      <c r="U72" s="35">
        <f t="shared" si="7"/>
        <v>11872</v>
      </c>
      <c r="V72" s="35">
        <f t="shared" si="8"/>
        <v>1106.0869565217392</v>
      </c>
      <c r="W72" s="35">
        <f t="shared" ref="W72:W135" si="21">IFERROR(2%*R72*1.11,"")</f>
        <v>22984.399999999998</v>
      </c>
      <c r="X72" s="35">
        <f t="shared" si="9"/>
        <v>117302.52205248727</v>
      </c>
      <c r="Y72" s="35">
        <f>IF(E72="avem005",4,1)</f>
        <v>1</v>
      </c>
      <c r="Z72" s="35">
        <v>0</v>
      </c>
      <c r="AA72" s="35">
        <f t="shared" si="10"/>
        <v>0</v>
      </c>
      <c r="AB72" s="37">
        <f t="shared" ref="AB72:AB135" si="22">IFERROR(IF(OR(D72="SALES008",D72="SALES010"),IF(MOD(G72,H72)=0,10000*G72/H72,10000*(ROUNDUP(G72/H72,0))),0),"")</f>
        <v>0</v>
      </c>
      <c r="AC72" s="35">
        <v>0</v>
      </c>
      <c r="AD72" s="35">
        <v>10000</v>
      </c>
      <c r="AE72" s="44"/>
      <c r="AF72" s="4" t="s">
        <v>6246</v>
      </c>
      <c r="AG72" s="35">
        <f t="shared" ca="1" si="14"/>
        <v>400340</v>
      </c>
      <c r="AH72" s="35">
        <f t="shared" ca="1" si="15"/>
        <v>0</v>
      </c>
      <c r="AI72" s="42">
        <f t="shared" ca="1" si="16"/>
        <v>0</v>
      </c>
      <c r="AJ72" s="44"/>
    </row>
    <row r="73" spans="1:36">
      <c r="A73" s="34">
        <v>67</v>
      </c>
      <c r="B73" s="58">
        <v>46237</v>
      </c>
      <c r="C73" s="4" t="s">
        <v>6247</v>
      </c>
      <c r="D73" s="4" t="s">
        <v>6128</v>
      </c>
      <c r="E73" s="4" t="s">
        <v>6248</v>
      </c>
      <c r="F73" s="35" t="str">
        <f>IFERROR(VLOOKUP(E73,'DATA MASTER'!$B$1:$R$3858,3,0),"")</f>
        <v>DIV 2</v>
      </c>
      <c r="G73" s="4">
        <v>3</v>
      </c>
      <c r="H73" s="35">
        <f>IFERROR(VLOOKUP(E73,'DATA MASTER'!$B$1:$R$3858,6,0),"")</f>
        <v>4</v>
      </c>
      <c r="I73" s="40">
        <f>IFERROR(VLOOKUP(E73,'DATA MASTER'!$B$1:$R$3858,5,0),"")</f>
        <v>5.23</v>
      </c>
      <c r="J73" s="35">
        <f>IFERROR(VLOOKUP(E73,'DATA MASTER'!$B$1:$R$3858,17,0),"")</f>
        <v>163600</v>
      </c>
      <c r="K73" s="35">
        <f>IFERROR(VLOOKUP(E73,'DATA MASTER'!$B$1:$R$3858,16,0),"")</f>
        <v>144200</v>
      </c>
      <c r="L73" s="34">
        <f t="shared" si="18"/>
        <v>12270</v>
      </c>
      <c r="M73" s="34">
        <f t="shared" ref="M73:M136" si="23">IFERROR(IF(F73="MTAB",19.011%*K73,14.488%*K73),"")</f>
        <v>20891.696</v>
      </c>
      <c r="N73" s="35"/>
      <c r="O73" s="35">
        <v>0</v>
      </c>
      <c r="P73" s="35"/>
      <c r="Q73" s="4"/>
      <c r="R73" s="35">
        <f t="shared" ref="R73:R136" si="24">IFERROR((((J73-L73)/1.11*(100-O73)%*G73)-(ROUNDDOWN(G73/Y73,0)*N73)),"")</f>
        <v>408999.99999999994</v>
      </c>
      <c r="S73" s="35">
        <f t="shared" si="19"/>
        <v>333265.68648648646</v>
      </c>
      <c r="T73" s="35">
        <f t="shared" si="20"/>
        <v>75734.31351351348</v>
      </c>
      <c r="U73" s="35">
        <f t="shared" ref="U73:U136" si="25">IFERROR(I73*G73*700,"")</f>
        <v>10983</v>
      </c>
      <c r="V73" s="35">
        <f t="shared" ref="V73:V136" si="26">IFERROR(G73*I73/23000*1500000,"")</f>
        <v>1023.2608695652174</v>
      </c>
      <c r="W73" s="35">
        <f t="shared" si="21"/>
        <v>9079.7999999999993</v>
      </c>
      <c r="X73" s="35">
        <f t="shared" ref="X73:X136" si="27">IFERROR(T73-U73-V73-W73-Z73-AC73-AB73-AA73-AD73,"")</f>
        <v>51707.076173360023</v>
      </c>
      <c r="Y73" s="35">
        <v>1</v>
      </c>
      <c r="Z73" s="35">
        <v>0</v>
      </c>
      <c r="AA73" s="35">
        <f t="shared" ref="AA73:AA136" si="28">IFERROR(ROUNDDOWN(G73/Y73,0)*P73,"")</f>
        <v>0</v>
      </c>
      <c r="AB73" s="37">
        <f t="shared" si="22"/>
        <v>0</v>
      </c>
      <c r="AC73" s="35">
        <v>0</v>
      </c>
      <c r="AD73" s="35">
        <v>2941.1764705882351</v>
      </c>
      <c r="AE73" s="44"/>
      <c r="AF73" s="4" t="s">
        <v>6249</v>
      </c>
      <c r="AG73" s="35">
        <f t="shared" ca="1" si="14"/>
        <v>398120</v>
      </c>
      <c r="AH73" s="35">
        <f t="shared" ca="1" si="15"/>
        <v>42850.795832354081</v>
      </c>
      <c r="AI73" s="42">
        <f t="shared" ca="1" si="16"/>
        <v>0.10763286404188205</v>
      </c>
      <c r="AJ73" s="44"/>
    </row>
    <row r="74" spans="1:36">
      <c r="A74" s="34">
        <v>68</v>
      </c>
      <c r="B74" s="58">
        <v>46237</v>
      </c>
      <c r="C74" s="4" t="s">
        <v>6250</v>
      </c>
      <c r="D74" s="4" t="s">
        <v>6251</v>
      </c>
      <c r="E74" s="4" t="s">
        <v>6170</v>
      </c>
      <c r="F74" s="35" t="str">
        <f>IFERROR(VLOOKUP(E74,'DATA MASTER'!$B$1:$R$3858,3,0),"")</f>
        <v>DIV 2</v>
      </c>
      <c r="G74" s="4">
        <v>2</v>
      </c>
      <c r="H74" s="35">
        <f>IFERROR(VLOOKUP(E74,'DATA MASTER'!$B$1:$R$3858,6,0),"")</f>
        <v>1</v>
      </c>
      <c r="I74" s="40">
        <f>IFERROR(VLOOKUP(E74,'DATA MASTER'!$B$1:$R$3858,5,0),"")</f>
        <v>21.11</v>
      </c>
      <c r="J74" s="35">
        <f>IFERROR(VLOOKUP(E74,'DATA MASTER'!$B$1:$R$3858,17,0),"")</f>
        <v>1428200</v>
      </c>
      <c r="K74" s="35">
        <f>IFERROR(VLOOKUP(E74,'DATA MASTER'!$B$1:$R$3858,16,0),"")</f>
        <v>1291700</v>
      </c>
      <c r="L74" s="34">
        <f t="shared" si="18"/>
        <v>107115</v>
      </c>
      <c r="M74" s="34">
        <f t="shared" si="23"/>
        <v>187141.49600000001</v>
      </c>
      <c r="N74" s="35"/>
      <c r="O74" s="35">
        <v>0</v>
      </c>
      <c r="P74" s="35"/>
      <c r="Q74" s="4"/>
      <c r="R74" s="35">
        <f t="shared" si="24"/>
        <v>2380333.333333333</v>
      </c>
      <c r="S74" s="35">
        <f t="shared" si="19"/>
        <v>1990195.5027027025</v>
      </c>
      <c r="T74" s="35">
        <f t="shared" si="20"/>
        <v>390137.83063063049</v>
      </c>
      <c r="U74" s="35">
        <f t="shared" si="25"/>
        <v>29554</v>
      </c>
      <c r="V74" s="35">
        <f t="shared" si="26"/>
        <v>2753.478260869565</v>
      </c>
      <c r="W74" s="35">
        <f t="shared" si="21"/>
        <v>52843.4</v>
      </c>
      <c r="X74" s="35">
        <f t="shared" si="27"/>
        <v>304986.9523697609</v>
      </c>
      <c r="Y74" s="35">
        <v>1</v>
      </c>
      <c r="Z74" s="35">
        <v>0</v>
      </c>
      <c r="AA74" s="35">
        <f t="shared" si="28"/>
        <v>0</v>
      </c>
      <c r="AB74" s="37">
        <f t="shared" si="22"/>
        <v>0</v>
      </c>
      <c r="AC74" s="35">
        <v>0</v>
      </c>
      <c r="AD74" s="35">
        <v>0</v>
      </c>
      <c r="AE74" s="44"/>
      <c r="AF74" s="4" t="s">
        <v>6240</v>
      </c>
      <c r="AG74" s="35">
        <f t="shared" ca="1" si="14"/>
        <v>3825171.0000000005</v>
      </c>
      <c r="AH74" s="35">
        <f t="shared" ca="1" si="15"/>
        <v>447058.13442001026</v>
      </c>
      <c r="AI74" s="42">
        <f t="shared" ca="1" si="16"/>
        <v>0.11687271874120404</v>
      </c>
      <c r="AJ74" s="44"/>
    </row>
    <row r="75" spans="1:36">
      <c r="A75" s="34">
        <v>69</v>
      </c>
      <c r="B75" s="58">
        <v>46237</v>
      </c>
      <c r="C75" s="4" t="s">
        <v>6252</v>
      </c>
      <c r="D75" s="4" t="s">
        <v>6134</v>
      </c>
      <c r="E75" s="4" t="s">
        <v>6148</v>
      </c>
      <c r="F75" s="35" t="str">
        <f>IFERROR(VLOOKUP(E75,'DATA MASTER'!$B$1:$R$3858,3,0),"")</f>
        <v>DIV 2</v>
      </c>
      <c r="G75" s="4">
        <v>4</v>
      </c>
      <c r="H75" s="35">
        <f>IFERROR(VLOOKUP(E75,'DATA MASTER'!$B$1:$R$3858,6,0),"")</f>
        <v>24</v>
      </c>
      <c r="I75" s="40">
        <f>IFERROR(VLOOKUP(E75,'DATA MASTER'!$B$1:$R$3858,5,0),"")</f>
        <v>1.0900000000000001</v>
      </c>
      <c r="J75" s="35">
        <f>IFERROR(VLOOKUP(E75,'DATA MASTER'!$B$1:$R$3858,17,0),"")</f>
        <v>82200</v>
      </c>
      <c r="K75" s="35">
        <f>IFERROR(VLOOKUP(E75,'DATA MASTER'!$B$1:$R$3858,16,0),"")</f>
        <v>74900</v>
      </c>
      <c r="L75" s="34">
        <f t="shared" si="18"/>
        <v>6165</v>
      </c>
      <c r="M75" s="34">
        <f t="shared" si="23"/>
        <v>10851.512000000001</v>
      </c>
      <c r="N75" s="35"/>
      <c r="O75" s="35">
        <v>0</v>
      </c>
      <c r="P75" s="35"/>
      <c r="Q75" s="4"/>
      <c r="R75" s="35">
        <f t="shared" si="24"/>
        <v>274000</v>
      </c>
      <c r="S75" s="35">
        <f t="shared" si="19"/>
        <v>230805.36216216214</v>
      </c>
      <c r="T75" s="35">
        <f t="shared" si="20"/>
        <v>43194.637837837858</v>
      </c>
      <c r="U75" s="35">
        <f t="shared" si="25"/>
        <v>3052</v>
      </c>
      <c r="V75" s="35">
        <f t="shared" si="26"/>
        <v>284.34782608695656</v>
      </c>
      <c r="W75" s="35">
        <f t="shared" si="21"/>
        <v>6082.8</v>
      </c>
      <c r="X75" s="35">
        <f t="shared" si="27"/>
        <v>30442.156678417563</v>
      </c>
      <c r="Y75" s="35">
        <v>1</v>
      </c>
      <c r="Z75" s="35">
        <v>0</v>
      </c>
      <c r="AA75" s="35">
        <f t="shared" si="28"/>
        <v>0</v>
      </c>
      <c r="AB75" s="37">
        <f t="shared" si="22"/>
        <v>0</v>
      </c>
      <c r="AC75" s="35">
        <v>0</v>
      </c>
      <c r="AD75" s="35">
        <v>3333.3333333333335</v>
      </c>
      <c r="AE75" s="44"/>
      <c r="AF75" s="4" t="s">
        <v>6253</v>
      </c>
      <c r="AG75" s="35">
        <f t="shared" ca="1" si="14"/>
        <v>3610885.5000000005</v>
      </c>
      <c r="AH75" s="35">
        <f t="shared" ca="1" si="15"/>
        <v>440645.83403223171</v>
      </c>
      <c r="AI75" s="42">
        <f t="shared" ca="1" si="16"/>
        <v>0.12203262441642962</v>
      </c>
      <c r="AJ75" s="44"/>
    </row>
    <row r="76" spans="1:36">
      <c r="A76" s="34">
        <v>70</v>
      </c>
      <c r="B76" s="58">
        <v>46237</v>
      </c>
      <c r="C76" s="4" t="s">
        <v>6254</v>
      </c>
      <c r="D76" s="4" t="s">
        <v>6124</v>
      </c>
      <c r="E76" s="4" t="s">
        <v>6148</v>
      </c>
      <c r="F76" s="35" t="str">
        <f>IFERROR(VLOOKUP(E76,'DATA MASTER'!$B$1:$R$3858,3,0),"")</f>
        <v>DIV 2</v>
      </c>
      <c r="G76" s="4">
        <v>6</v>
      </c>
      <c r="H76" s="35">
        <f>IFERROR(VLOOKUP(E76,'DATA MASTER'!$B$1:$R$3858,6,0),"")</f>
        <v>24</v>
      </c>
      <c r="I76" s="40">
        <f>IFERROR(VLOOKUP(E76,'DATA MASTER'!$B$1:$R$3858,5,0),"")</f>
        <v>1.0900000000000001</v>
      </c>
      <c r="J76" s="35">
        <f>IFERROR(VLOOKUP(E76,'DATA MASTER'!$B$1:$R$3858,17,0),"")</f>
        <v>82200</v>
      </c>
      <c r="K76" s="35">
        <f>IFERROR(VLOOKUP(E76,'DATA MASTER'!$B$1:$R$3858,16,0),"")</f>
        <v>74900</v>
      </c>
      <c r="L76" s="34">
        <f t="shared" si="18"/>
        <v>6165</v>
      </c>
      <c r="M76" s="34">
        <f t="shared" si="23"/>
        <v>10851.512000000001</v>
      </c>
      <c r="N76" s="35"/>
      <c r="O76" s="35">
        <v>0</v>
      </c>
      <c r="P76" s="35"/>
      <c r="Q76" s="4"/>
      <c r="R76" s="35">
        <f t="shared" si="24"/>
        <v>411000</v>
      </c>
      <c r="S76" s="35">
        <f t="shared" si="19"/>
        <v>346208.04324324324</v>
      </c>
      <c r="T76" s="35">
        <f t="shared" si="20"/>
        <v>64791.956756756757</v>
      </c>
      <c r="U76" s="35">
        <f t="shared" si="25"/>
        <v>4578.0000000000009</v>
      </c>
      <c r="V76" s="35">
        <f t="shared" si="26"/>
        <v>426.52173913043481</v>
      </c>
      <c r="W76" s="35">
        <f t="shared" si="21"/>
        <v>9124.2000000000007</v>
      </c>
      <c r="X76" s="35">
        <f t="shared" si="27"/>
        <v>44413.235017626328</v>
      </c>
      <c r="Y76" s="35">
        <f t="shared" ref="Y76:Y77" si="29">IF(E76="avem005",4,1)</f>
        <v>1</v>
      </c>
      <c r="Z76" s="35">
        <v>0</v>
      </c>
      <c r="AA76" s="35">
        <f t="shared" si="28"/>
        <v>0</v>
      </c>
      <c r="AB76" s="37">
        <f t="shared" si="22"/>
        <v>0</v>
      </c>
      <c r="AC76" s="35">
        <v>0</v>
      </c>
      <c r="AD76" s="35">
        <v>6250</v>
      </c>
      <c r="AE76" s="44"/>
      <c r="AF76" s="4" t="s">
        <v>6255</v>
      </c>
      <c r="AG76" s="35">
        <f t="shared" ca="1" si="14"/>
        <v>0</v>
      </c>
      <c r="AH76" s="35">
        <f t="shared" ca="1" si="15"/>
        <v>-16041.422360248447</v>
      </c>
      <c r="AI76" s="42" t="e">
        <f t="shared" ca="1" si="16"/>
        <v>#DIV/0!</v>
      </c>
      <c r="AJ76" s="44"/>
    </row>
    <row r="77" spans="1:36">
      <c r="A77" s="34">
        <v>71</v>
      </c>
      <c r="B77" s="58">
        <v>46237</v>
      </c>
      <c r="C77" s="4" t="s">
        <v>6256</v>
      </c>
      <c r="D77" s="4" t="s">
        <v>6138</v>
      </c>
      <c r="E77" s="4" t="s">
        <v>6148</v>
      </c>
      <c r="F77" s="35" t="str">
        <f>IFERROR(VLOOKUP(E77,'DATA MASTER'!$B$1:$R$3858,3,0),"")</f>
        <v>DIV 2</v>
      </c>
      <c r="G77" s="4">
        <v>9</v>
      </c>
      <c r="H77" s="35">
        <f>IFERROR(VLOOKUP(E77,'DATA MASTER'!$B$1:$R$3858,6,0),"")</f>
        <v>24</v>
      </c>
      <c r="I77" s="40">
        <f>IFERROR(VLOOKUP(E77,'DATA MASTER'!$B$1:$R$3858,5,0),"")</f>
        <v>1.0900000000000001</v>
      </c>
      <c r="J77" s="35">
        <f>IFERROR(VLOOKUP(E77,'DATA MASTER'!$B$1:$R$3858,17,0),"")</f>
        <v>82200</v>
      </c>
      <c r="K77" s="35">
        <f>IFERROR(VLOOKUP(E77,'DATA MASTER'!$B$1:$R$3858,16,0),"")</f>
        <v>74900</v>
      </c>
      <c r="L77" s="34">
        <f t="shared" si="18"/>
        <v>6165</v>
      </c>
      <c r="M77" s="34">
        <f t="shared" si="23"/>
        <v>10851.512000000001</v>
      </c>
      <c r="N77" s="35"/>
      <c r="O77" s="35">
        <v>0</v>
      </c>
      <c r="P77" s="35"/>
      <c r="Q77" s="4"/>
      <c r="R77" s="35">
        <f t="shared" si="24"/>
        <v>616500</v>
      </c>
      <c r="S77" s="35">
        <f t="shared" si="19"/>
        <v>519312.06486486481</v>
      </c>
      <c r="T77" s="35">
        <f t="shared" si="20"/>
        <v>97187.935135135194</v>
      </c>
      <c r="U77" s="35">
        <f t="shared" si="25"/>
        <v>6867</v>
      </c>
      <c r="V77" s="35">
        <f t="shared" si="26"/>
        <v>639.78260869565224</v>
      </c>
      <c r="W77" s="35">
        <f t="shared" si="21"/>
        <v>13686.300000000001</v>
      </c>
      <c r="X77" s="35">
        <f t="shared" si="27"/>
        <v>70439.296970883981</v>
      </c>
      <c r="Y77" s="35">
        <f t="shared" si="29"/>
        <v>1</v>
      </c>
      <c r="Z77" s="35">
        <v>0</v>
      </c>
      <c r="AA77" s="35">
        <f t="shared" si="28"/>
        <v>0</v>
      </c>
      <c r="AB77" s="37">
        <f t="shared" si="22"/>
        <v>0</v>
      </c>
      <c r="AC77" s="35">
        <v>0</v>
      </c>
      <c r="AD77" s="35">
        <v>5555.5555555555557</v>
      </c>
      <c r="AE77" s="44"/>
      <c r="AF77" s="4" t="s">
        <v>1532</v>
      </c>
      <c r="AG77" s="35">
        <f t="shared" ca="1" si="14"/>
        <v>0</v>
      </c>
      <c r="AH77" s="35">
        <f t="shared" ca="1" si="15"/>
        <v>-28745.195307108348</v>
      </c>
      <c r="AI77" s="42" t="e">
        <f t="shared" ca="1" si="16"/>
        <v>#DIV/0!</v>
      </c>
      <c r="AJ77" s="44"/>
    </row>
    <row r="78" spans="1:36">
      <c r="A78" s="34">
        <v>72</v>
      </c>
      <c r="B78" s="58">
        <v>46237</v>
      </c>
      <c r="C78" s="4" t="s">
        <v>6257</v>
      </c>
      <c r="D78" s="4" t="s">
        <v>6251</v>
      </c>
      <c r="E78" s="4" t="s">
        <v>6226</v>
      </c>
      <c r="F78" s="35" t="str">
        <f>IFERROR(VLOOKUP(E78,'DATA MASTER'!$B$1:$R$3858,3,0),"")</f>
        <v>DIV 2</v>
      </c>
      <c r="G78" s="4">
        <v>1</v>
      </c>
      <c r="H78" s="35">
        <f>IFERROR(VLOOKUP(E78,'DATA MASTER'!$B$1:$R$3858,6,0),"")</f>
        <v>24</v>
      </c>
      <c r="I78" s="40">
        <f>IFERROR(VLOOKUP(E78,'DATA MASTER'!$B$1:$R$3858,5,0),"")</f>
        <v>1</v>
      </c>
      <c r="J78" s="35">
        <f>IFERROR(VLOOKUP(E78,'DATA MASTER'!$B$1:$R$3858,17,0),"")</f>
        <v>111200</v>
      </c>
      <c r="K78" s="35">
        <f>IFERROR(VLOOKUP(E78,'DATA MASTER'!$B$1:$R$3858,16,0),"")</f>
        <v>101600</v>
      </c>
      <c r="L78" s="34">
        <f t="shared" si="18"/>
        <v>8340</v>
      </c>
      <c r="M78" s="34">
        <f t="shared" si="23"/>
        <v>14719.808000000001</v>
      </c>
      <c r="N78" s="35"/>
      <c r="O78" s="35">
        <v>0</v>
      </c>
      <c r="P78" s="35"/>
      <c r="Q78" s="4"/>
      <c r="R78" s="35">
        <f t="shared" si="24"/>
        <v>92666.666666666657</v>
      </c>
      <c r="S78" s="35">
        <f t="shared" si="19"/>
        <v>78270.443243243237</v>
      </c>
      <c r="T78" s="35">
        <f t="shared" si="20"/>
        <v>14396.22342342342</v>
      </c>
      <c r="U78" s="35">
        <f t="shared" si="25"/>
        <v>700</v>
      </c>
      <c r="V78" s="35">
        <f t="shared" si="26"/>
        <v>65.217391304347828</v>
      </c>
      <c r="W78" s="35">
        <f t="shared" si="21"/>
        <v>2057.2000000000003</v>
      </c>
      <c r="X78" s="35">
        <f t="shared" si="27"/>
        <v>11573.806032119071</v>
      </c>
      <c r="Y78" s="35">
        <v>1</v>
      </c>
      <c r="Z78" s="35">
        <v>0</v>
      </c>
      <c r="AA78" s="35">
        <f t="shared" si="28"/>
        <v>0</v>
      </c>
      <c r="AB78" s="37">
        <f t="shared" si="22"/>
        <v>0</v>
      </c>
      <c r="AC78" s="35">
        <v>0</v>
      </c>
      <c r="AD78" s="35">
        <v>0</v>
      </c>
      <c r="AE78" s="44"/>
      <c r="AF78" s="4" t="s">
        <v>1534</v>
      </c>
      <c r="AG78" s="35">
        <f t="shared" ca="1" si="14"/>
        <v>0</v>
      </c>
      <c r="AH78" s="35">
        <f t="shared" ca="1" si="15"/>
        <v>0</v>
      </c>
      <c r="AI78" s="42" t="e">
        <f t="shared" ca="1" si="16"/>
        <v>#DIV/0!</v>
      </c>
      <c r="AJ78" s="44"/>
    </row>
    <row r="79" spans="1:36">
      <c r="A79" s="34">
        <v>73</v>
      </c>
      <c r="B79" s="58">
        <v>46237</v>
      </c>
      <c r="C79" s="4" t="s">
        <v>6257</v>
      </c>
      <c r="D79" s="4" t="s">
        <v>6251</v>
      </c>
      <c r="E79" s="4" t="s">
        <v>6141</v>
      </c>
      <c r="F79" s="35" t="str">
        <f>IFERROR(VLOOKUP(E79,'DATA MASTER'!$B$1:$R$3858,3,0),"")</f>
        <v>DIV 1</v>
      </c>
      <c r="G79" s="4">
        <v>2</v>
      </c>
      <c r="H79" s="35">
        <f>IFERROR(VLOOKUP(E79,'DATA MASTER'!$B$1:$R$3858,6,0),"")</f>
        <v>36</v>
      </c>
      <c r="I79" s="40">
        <f>IFERROR(VLOOKUP(E79,'DATA MASTER'!$B$1:$R$3858,5,0),"")</f>
        <v>0.621</v>
      </c>
      <c r="J79" s="35">
        <f>IFERROR(VLOOKUP(E79,'DATA MASTER'!$B$1:$R$3858,17,0),"")</f>
        <v>56900</v>
      </c>
      <c r="K79" s="35">
        <f>IFERROR(VLOOKUP(E79,'DATA MASTER'!$B$1:$R$3858,16,0),"")</f>
        <v>52000</v>
      </c>
      <c r="L79" s="34">
        <f t="shared" si="18"/>
        <v>4267.5</v>
      </c>
      <c r="M79" s="34">
        <f t="shared" si="23"/>
        <v>7533.76</v>
      </c>
      <c r="N79" s="35"/>
      <c r="O79" s="35">
        <v>0</v>
      </c>
      <c r="P79" s="35"/>
      <c r="Q79" s="4"/>
      <c r="R79" s="35">
        <f t="shared" si="24"/>
        <v>94833.333333333328</v>
      </c>
      <c r="S79" s="35">
        <f t="shared" si="19"/>
        <v>80119.351351351346</v>
      </c>
      <c r="T79" s="35">
        <f t="shared" si="20"/>
        <v>14713.981981981982</v>
      </c>
      <c r="U79" s="35">
        <f t="shared" si="25"/>
        <v>869.4</v>
      </c>
      <c r="V79" s="35">
        <f t="shared" si="26"/>
        <v>81</v>
      </c>
      <c r="W79" s="35">
        <f t="shared" si="21"/>
        <v>2105.3000000000002</v>
      </c>
      <c r="X79" s="35">
        <f t="shared" si="27"/>
        <v>11658.281981981982</v>
      </c>
      <c r="Y79" s="35">
        <v>1</v>
      </c>
      <c r="Z79" s="42"/>
      <c r="AA79" s="35">
        <f t="shared" si="28"/>
        <v>0</v>
      </c>
      <c r="AB79" s="37">
        <f t="shared" si="22"/>
        <v>0</v>
      </c>
      <c r="AC79" s="35">
        <f>Z79*R79*1.11</f>
        <v>0</v>
      </c>
      <c r="AD79" s="35">
        <v>0</v>
      </c>
      <c r="AE79" s="44"/>
      <c r="AF79" s="4" t="s">
        <v>1536</v>
      </c>
      <c r="AG79" s="35">
        <f t="shared" ca="1" si="14"/>
        <v>548710</v>
      </c>
      <c r="AH79" s="35">
        <f t="shared" ca="1" si="15"/>
        <v>0</v>
      </c>
      <c r="AI79" s="42">
        <f t="shared" ca="1" si="16"/>
        <v>0</v>
      </c>
      <c r="AJ79" s="44"/>
    </row>
    <row r="80" spans="1:36">
      <c r="A80" s="34">
        <v>74</v>
      </c>
      <c r="B80" s="58">
        <v>46237</v>
      </c>
      <c r="C80" s="4" t="s">
        <v>6258</v>
      </c>
      <c r="D80" s="4" t="s">
        <v>6124</v>
      </c>
      <c r="E80" s="4" t="s">
        <v>577</v>
      </c>
      <c r="F80" s="35" t="str">
        <f>IFERROR(VLOOKUP(E80,'DATA MASTER'!$B$1:$R$3858,3,0),"")</f>
        <v>MTAB</v>
      </c>
      <c r="G80" s="4">
        <v>2</v>
      </c>
      <c r="H80" s="35">
        <f>IFERROR(VLOOKUP(E80,'DATA MASTER'!$B$1:$R$3858,6,0),"")</f>
        <v>4</v>
      </c>
      <c r="I80" s="40">
        <f>IFERROR(VLOOKUP(E80,'DATA MASTER'!$B$1:$R$3858,5,0),"")</f>
        <v>4.68</v>
      </c>
      <c r="J80" s="35">
        <f>IFERROR(VLOOKUP(E80,'DATA MASTER'!$B$1:$R$3858,17,0),"")</f>
        <v>106800</v>
      </c>
      <c r="K80" s="35">
        <f>IFERROR(VLOOKUP(E80,'DATA MASTER'!$B$1:$R$3858,16,0),"")</f>
        <v>96500</v>
      </c>
      <c r="L80" s="34">
        <f t="shared" si="18"/>
        <v>13350</v>
      </c>
      <c r="M80" s="34">
        <f t="shared" si="23"/>
        <v>18345.615000000002</v>
      </c>
      <c r="N80" s="35"/>
      <c r="O80" s="35">
        <v>0</v>
      </c>
      <c r="P80" s="35"/>
      <c r="Q80" s="4"/>
      <c r="R80" s="35">
        <f t="shared" si="24"/>
        <v>168378.37837837837</v>
      </c>
      <c r="S80" s="35">
        <f t="shared" si="19"/>
        <v>140818.71171171169</v>
      </c>
      <c r="T80" s="35">
        <f t="shared" si="20"/>
        <v>27559.666666666686</v>
      </c>
      <c r="U80" s="35">
        <f t="shared" si="25"/>
        <v>6552</v>
      </c>
      <c r="V80" s="35">
        <f t="shared" si="26"/>
        <v>610.43478260869563</v>
      </c>
      <c r="W80" s="35">
        <f t="shared" si="21"/>
        <v>3738.0000000000005</v>
      </c>
      <c r="X80" s="35">
        <f t="shared" si="27"/>
        <v>13534.23188405799</v>
      </c>
      <c r="Y80" s="35">
        <v>1</v>
      </c>
      <c r="Z80" s="35">
        <v>0</v>
      </c>
      <c r="AA80" s="35">
        <f t="shared" si="28"/>
        <v>0</v>
      </c>
      <c r="AB80" s="37">
        <f t="shared" si="22"/>
        <v>0</v>
      </c>
      <c r="AC80" s="35">
        <v>0</v>
      </c>
      <c r="AD80" s="35">
        <v>3125</v>
      </c>
      <c r="AE80" s="44"/>
      <c r="AF80" s="4" t="s">
        <v>1530</v>
      </c>
      <c r="AG80" s="35">
        <f t="shared" ca="1" si="14"/>
        <v>1609962.5</v>
      </c>
      <c r="AH80" s="35">
        <f t="shared" ref="AH80:AH111" ca="1" si="30">SUMIF($E$8:$X$1048576,AF80,$X$8:$X$1048576)</f>
        <v>153785.30244063953</v>
      </c>
      <c r="AI80" s="42">
        <f t="shared" ref="AI80:AI111" ca="1" si="31">AH80/AG80</f>
        <v>9.5521046260791498E-2</v>
      </c>
      <c r="AJ80" s="44"/>
    </row>
    <row r="81" spans="1:36">
      <c r="A81" s="34">
        <v>75</v>
      </c>
      <c r="B81" s="58">
        <v>46237</v>
      </c>
      <c r="C81" s="4" t="s">
        <v>6259</v>
      </c>
      <c r="D81" s="4" t="s">
        <v>6239</v>
      </c>
      <c r="E81" s="4" t="s">
        <v>6207</v>
      </c>
      <c r="F81" s="35" t="str">
        <f>IFERROR(VLOOKUP(E81,'DATA MASTER'!$B$1:$R$3858,3,0),"")</f>
        <v>DIV 2</v>
      </c>
      <c r="G81" s="4">
        <v>2</v>
      </c>
      <c r="H81" s="35">
        <f>IFERROR(VLOOKUP(E81,'DATA MASTER'!$B$1:$R$3858,6,0),"")</f>
        <v>4</v>
      </c>
      <c r="I81" s="40">
        <f>IFERROR(VLOOKUP(E81,'DATA MASTER'!$B$1:$R$3858,5,0),"")</f>
        <v>4.24</v>
      </c>
      <c r="J81" s="35">
        <f>IFERROR(VLOOKUP(E81,'DATA MASTER'!$B$1:$R$3858,17,0),"")</f>
        <v>310600</v>
      </c>
      <c r="K81" s="35">
        <f>IFERROR(VLOOKUP(E81,'DATA MASTER'!$B$1:$R$3858,16,0),"")</f>
        <v>283000</v>
      </c>
      <c r="L81" s="34">
        <f t="shared" si="18"/>
        <v>23295</v>
      </c>
      <c r="M81" s="34">
        <f t="shared" si="23"/>
        <v>41001.040000000001</v>
      </c>
      <c r="N81" s="35"/>
      <c r="O81" s="35">
        <v>0</v>
      </c>
      <c r="P81" s="35"/>
      <c r="Q81" s="4"/>
      <c r="R81" s="35">
        <f t="shared" si="24"/>
        <v>517666.66666666663</v>
      </c>
      <c r="S81" s="35">
        <f t="shared" si="19"/>
        <v>436034.16216216213</v>
      </c>
      <c r="T81" s="35">
        <f t="shared" si="20"/>
        <v>81632.504504504497</v>
      </c>
      <c r="U81" s="35">
        <f t="shared" si="25"/>
        <v>5936</v>
      </c>
      <c r="V81" s="35">
        <f t="shared" si="26"/>
        <v>553.04347826086962</v>
      </c>
      <c r="W81" s="35">
        <f t="shared" si="21"/>
        <v>11492.199999999999</v>
      </c>
      <c r="X81" s="35">
        <f t="shared" si="27"/>
        <v>63651.261026243636</v>
      </c>
      <c r="Y81" s="35">
        <v>1</v>
      </c>
      <c r="Z81" s="42"/>
      <c r="AA81" s="35">
        <f t="shared" si="28"/>
        <v>0</v>
      </c>
      <c r="AB81" s="37">
        <f t="shared" si="22"/>
        <v>0</v>
      </c>
      <c r="AC81" s="35">
        <f>Z81*R81*1.11</f>
        <v>0</v>
      </c>
      <c r="AD81" s="35">
        <v>0</v>
      </c>
      <c r="AE81" s="44"/>
      <c r="AF81" s="4" t="s">
        <v>1539</v>
      </c>
      <c r="AG81" s="35">
        <f t="shared" ref="AG81:AG144" ca="1" si="32">SUMIF($E$8:$X$2162,AF81,$R$8:$R$2162)*1.11</f>
        <v>0</v>
      </c>
      <c r="AH81" s="35">
        <f t="shared" ca="1" si="30"/>
        <v>-107280.26086956522</v>
      </c>
      <c r="AI81" s="42" t="e">
        <f t="shared" ca="1" si="31"/>
        <v>#DIV/0!</v>
      </c>
      <c r="AJ81" s="44"/>
    </row>
    <row r="82" spans="1:36">
      <c r="A82" s="34">
        <v>76</v>
      </c>
      <c r="B82" s="58">
        <v>46237</v>
      </c>
      <c r="C82" s="4" t="s">
        <v>6260</v>
      </c>
      <c r="D82" s="4" t="s">
        <v>6124</v>
      </c>
      <c r="E82" s="4" t="s">
        <v>6135</v>
      </c>
      <c r="F82" s="35" t="str">
        <f>IFERROR(VLOOKUP(E82,'DATA MASTER'!$B$1:$R$3858,3,0),"")</f>
        <v>DIV 1</v>
      </c>
      <c r="G82" s="4">
        <v>72</v>
      </c>
      <c r="H82" s="35">
        <f>IFERROR(VLOOKUP(E82,'DATA MASTER'!$B$1:$R$3858,6,0),"")</f>
        <v>24</v>
      </c>
      <c r="I82" s="40">
        <f>IFERROR(VLOOKUP(E82,'DATA MASTER'!$B$1:$R$3858,5,0),"")</f>
        <v>1.23</v>
      </c>
      <c r="J82" s="35">
        <f>IFERROR(VLOOKUP(E82,'DATA MASTER'!$B$1:$R$3858,17,0),"")</f>
        <v>99800</v>
      </c>
      <c r="K82" s="35">
        <f>IFERROR(VLOOKUP(E82,'DATA MASTER'!$B$1:$R$3858,16,0),"")</f>
        <v>92100</v>
      </c>
      <c r="L82" s="34">
        <f t="shared" si="18"/>
        <v>7485</v>
      </c>
      <c r="M82" s="34">
        <f t="shared" si="23"/>
        <v>13343.448</v>
      </c>
      <c r="N82" s="35"/>
      <c r="O82" s="35">
        <v>0</v>
      </c>
      <c r="P82" s="35">
        <v>60000</v>
      </c>
      <c r="Q82" s="4" t="s">
        <v>6193</v>
      </c>
      <c r="R82" s="35">
        <f t="shared" si="24"/>
        <v>5987999.9999999991</v>
      </c>
      <c r="S82" s="35">
        <f t="shared" si="19"/>
        <v>5108533.1027027015</v>
      </c>
      <c r="T82" s="35">
        <f t="shared" si="20"/>
        <v>879466.8972972976</v>
      </c>
      <c r="U82" s="35">
        <f t="shared" si="25"/>
        <v>61992</v>
      </c>
      <c r="V82" s="35">
        <f t="shared" si="26"/>
        <v>5775.652173913044</v>
      </c>
      <c r="W82" s="35">
        <f t="shared" si="21"/>
        <v>132933.6</v>
      </c>
      <c r="X82" s="35">
        <f t="shared" si="27"/>
        <v>486265.64512338454</v>
      </c>
      <c r="Y82" s="35">
        <v>24</v>
      </c>
      <c r="Z82" s="35">
        <v>0</v>
      </c>
      <c r="AA82" s="35">
        <f t="shared" si="28"/>
        <v>180000</v>
      </c>
      <c r="AB82" s="37">
        <f t="shared" si="22"/>
        <v>0</v>
      </c>
      <c r="AC82" s="35">
        <v>0</v>
      </c>
      <c r="AD82" s="35">
        <v>12500</v>
      </c>
      <c r="AE82" s="44"/>
      <c r="AF82" s="4" t="s">
        <v>1540</v>
      </c>
      <c r="AG82" s="35">
        <f t="shared" ca="1" si="32"/>
        <v>0</v>
      </c>
      <c r="AH82" s="35">
        <f t="shared" ca="1" si="30"/>
        <v>-5697.9799331103686</v>
      </c>
      <c r="AI82" s="42" t="e">
        <f t="shared" ca="1" si="31"/>
        <v>#DIV/0!</v>
      </c>
      <c r="AJ82" s="44"/>
    </row>
    <row r="83" spans="1:36">
      <c r="A83" s="34">
        <v>77</v>
      </c>
      <c r="B83" s="58">
        <v>46237</v>
      </c>
      <c r="C83" s="4" t="s">
        <v>6261</v>
      </c>
      <c r="D83" s="4" t="s">
        <v>6138</v>
      </c>
      <c r="E83" s="4" t="s">
        <v>6129</v>
      </c>
      <c r="F83" s="35" t="str">
        <f>IFERROR(VLOOKUP(E83,'DATA MASTER'!$B$1:$R$3858,3,0),"")</f>
        <v>DIV 1</v>
      </c>
      <c r="G83" s="4">
        <v>60</v>
      </c>
      <c r="H83" s="35">
        <f>IFERROR(VLOOKUP(E83,'DATA MASTER'!$B$1:$R$3858,6,0),"")</f>
        <v>120</v>
      </c>
      <c r="I83" s="40">
        <f>IFERROR(VLOOKUP(E83,'DATA MASTER'!$B$1:$R$3858,5,0),"")</f>
        <v>0.14499999999999999</v>
      </c>
      <c r="J83" s="35">
        <f>IFERROR(VLOOKUP(E83,'DATA MASTER'!$B$1:$R$3858,17,0),"")</f>
        <v>15108.333333333334</v>
      </c>
      <c r="K83" s="35">
        <f>IFERROR(VLOOKUP(E83,'DATA MASTER'!$B$1:$R$3858,16,0),"")</f>
        <v>14025</v>
      </c>
      <c r="L83" s="34">
        <f t="shared" si="18"/>
        <v>1133.125</v>
      </c>
      <c r="M83" s="34">
        <f t="shared" si="23"/>
        <v>2031.9420000000002</v>
      </c>
      <c r="N83" s="35"/>
      <c r="O83" s="35">
        <v>0</v>
      </c>
      <c r="P83" s="35"/>
      <c r="Q83" s="4"/>
      <c r="R83" s="35">
        <f t="shared" si="24"/>
        <v>755416.66666666663</v>
      </c>
      <c r="S83" s="35">
        <f t="shared" si="19"/>
        <v>648273.40540540521</v>
      </c>
      <c r="T83" s="35">
        <f t="shared" si="20"/>
        <v>107143.26126126142</v>
      </c>
      <c r="U83" s="35">
        <f t="shared" si="25"/>
        <v>6089.9999999999991</v>
      </c>
      <c r="V83" s="35">
        <f t="shared" si="26"/>
        <v>567.39130434782601</v>
      </c>
      <c r="W83" s="35">
        <f t="shared" si="21"/>
        <v>16770.25</v>
      </c>
      <c r="X83" s="35">
        <f t="shared" si="27"/>
        <v>74624.710866004505</v>
      </c>
      <c r="Y83" s="35">
        <v>1</v>
      </c>
      <c r="Z83" s="35">
        <v>0</v>
      </c>
      <c r="AA83" s="35">
        <f t="shared" si="28"/>
        <v>0</v>
      </c>
      <c r="AB83" s="37">
        <f t="shared" si="22"/>
        <v>0</v>
      </c>
      <c r="AC83" s="35">
        <v>0</v>
      </c>
      <c r="AD83" s="35">
        <v>9090.9090909090901</v>
      </c>
      <c r="AE83" s="44"/>
      <c r="AF83" s="4" t="s">
        <v>1541</v>
      </c>
      <c r="AG83" s="35">
        <f t="shared" ca="1" si="32"/>
        <v>1011487.5</v>
      </c>
      <c r="AH83" s="35">
        <f t="shared" ca="1" si="30"/>
        <v>79948.005202024768</v>
      </c>
      <c r="AI83" s="42">
        <f t="shared" ca="1" si="31"/>
        <v>7.9040032824948175E-2</v>
      </c>
      <c r="AJ83" s="44"/>
    </row>
    <row r="84" spans="1:36">
      <c r="A84" s="34">
        <v>78</v>
      </c>
      <c r="B84" s="58">
        <v>46237</v>
      </c>
      <c r="C84" s="4" t="s">
        <v>6262</v>
      </c>
      <c r="D84" s="4" t="s">
        <v>6196</v>
      </c>
      <c r="E84" s="4" t="s">
        <v>6167</v>
      </c>
      <c r="F84" s="35" t="str">
        <f>IFERROR(VLOOKUP(E84,'DATA MASTER'!$B$1:$R$3858,3,0),"")</f>
        <v>DIV 2</v>
      </c>
      <c r="G84" s="4">
        <v>4</v>
      </c>
      <c r="H84" s="35">
        <f>IFERROR(VLOOKUP(E84,'DATA MASTER'!$B$1:$R$3858,6,0),"")</f>
        <v>24</v>
      </c>
      <c r="I84" s="40">
        <f>IFERROR(VLOOKUP(E84,'DATA MASTER'!$B$1:$R$3858,5,0),"")</f>
        <v>0.90200000000000002</v>
      </c>
      <c r="J84" s="35">
        <f>IFERROR(VLOOKUP(E84,'DATA MASTER'!$B$1:$R$3858,17,0),"")</f>
        <v>81000</v>
      </c>
      <c r="K84" s="35">
        <f>IFERROR(VLOOKUP(E84,'DATA MASTER'!$B$1:$R$3858,16,0),"")</f>
        <v>74300</v>
      </c>
      <c r="L84" s="34">
        <f t="shared" si="18"/>
        <v>6075</v>
      </c>
      <c r="M84" s="34">
        <f t="shared" si="23"/>
        <v>10764.584000000001</v>
      </c>
      <c r="N84" s="35"/>
      <c r="O84" s="35">
        <v>10</v>
      </c>
      <c r="P84" s="35"/>
      <c r="Q84" s="4"/>
      <c r="R84" s="35">
        <f t="shared" si="24"/>
        <v>243000</v>
      </c>
      <c r="S84" s="35">
        <f t="shared" si="19"/>
        <v>206060.80864864861</v>
      </c>
      <c r="T84" s="35">
        <f t="shared" si="20"/>
        <v>36939.191351351386</v>
      </c>
      <c r="U84" s="35">
        <f t="shared" si="25"/>
        <v>2525.6</v>
      </c>
      <c r="V84" s="35">
        <f t="shared" si="26"/>
        <v>235.30434782608694</v>
      </c>
      <c r="W84" s="35">
        <f t="shared" si="21"/>
        <v>5394.6</v>
      </c>
      <c r="X84" s="35">
        <f t="shared" si="27"/>
        <v>28783.687003525301</v>
      </c>
      <c r="Y84" s="35">
        <v>1</v>
      </c>
      <c r="Z84" s="35">
        <v>0</v>
      </c>
      <c r="AA84" s="35">
        <f t="shared" si="28"/>
        <v>0</v>
      </c>
      <c r="AB84" s="37">
        <f t="shared" si="22"/>
        <v>0</v>
      </c>
      <c r="AC84" s="35">
        <v>0</v>
      </c>
      <c r="AD84" s="35">
        <v>0</v>
      </c>
      <c r="AE84" s="44"/>
      <c r="AF84" s="4" t="s">
        <v>1538</v>
      </c>
      <c r="AG84" s="35">
        <f t="shared" ca="1" si="32"/>
        <v>50694810.000000007</v>
      </c>
      <c r="AH84" s="35">
        <f t="shared" ca="1" si="30"/>
        <v>1838942.1580493553</v>
      </c>
      <c r="AI84" s="42">
        <f t="shared" ca="1" si="31"/>
        <v>3.6274761815841799E-2</v>
      </c>
      <c r="AJ84" s="44"/>
    </row>
    <row r="85" spans="1:36">
      <c r="A85" s="34">
        <v>79</v>
      </c>
      <c r="B85" s="58">
        <v>46237</v>
      </c>
      <c r="C85" s="4" t="s">
        <v>6263</v>
      </c>
      <c r="D85" s="4" t="s">
        <v>6128</v>
      </c>
      <c r="E85" s="4" t="s">
        <v>6167</v>
      </c>
      <c r="F85" s="35" t="str">
        <f>IFERROR(VLOOKUP(E85,'DATA MASTER'!$B$1:$R$3858,3,0),"")</f>
        <v>DIV 2</v>
      </c>
      <c r="G85" s="4">
        <v>28</v>
      </c>
      <c r="H85" s="35">
        <f>IFERROR(VLOOKUP(E85,'DATA MASTER'!$B$1:$R$3858,6,0),"")</f>
        <v>24</v>
      </c>
      <c r="I85" s="40">
        <f>IFERROR(VLOOKUP(E85,'DATA MASTER'!$B$1:$R$3858,5,0),"")</f>
        <v>0.90200000000000002</v>
      </c>
      <c r="J85" s="35">
        <f>IFERROR(VLOOKUP(E85,'DATA MASTER'!$B$1:$R$3858,17,0),"")</f>
        <v>81000</v>
      </c>
      <c r="K85" s="35">
        <f>IFERROR(VLOOKUP(E85,'DATA MASTER'!$B$1:$R$3858,16,0),"")</f>
        <v>74300</v>
      </c>
      <c r="L85" s="34">
        <f t="shared" si="18"/>
        <v>6075</v>
      </c>
      <c r="M85" s="34">
        <f t="shared" si="23"/>
        <v>10764.584000000001</v>
      </c>
      <c r="N85" s="35"/>
      <c r="O85" s="35">
        <v>10</v>
      </c>
      <c r="P85" s="35"/>
      <c r="Q85" s="4"/>
      <c r="R85" s="35">
        <f t="shared" si="24"/>
        <v>1701000</v>
      </c>
      <c r="S85" s="35">
        <f t="shared" si="19"/>
        <v>1442425.6605405402</v>
      </c>
      <c r="T85" s="35">
        <f t="shared" si="20"/>
        <v>258574.33945945976</v>
      </c>
      <c r="U85" s="35">
        <f t="shared" si="25"/>
        <v>17679.2</v>
      </c>
      <c r="V85" s="35">
        <f t="shared" si="26"/>
        <v>1647.1304347826085</v>
      </c>
      <c r="W85" s="35">
        <f t="shared" si="21"/>
        <v>37762.200000000004</v>
      </c>
      <c r="X85" s="35">
        <f t="shared" si="27"/>
        <v>184819.14235801046</v>
      </c>
      <c r="Y85" s="35">
        <f t="shared" ref="Y85:Y86" si="33">IF(E85="avem005",4,1)</f>
        <v>1</v>
      </c>
      <c r="Z85" s="35">
        <v>0</v>
      </c>
      <c r="AA85" s="35">
        <f t="shared" si="28"/>
        <v>0</v>
      </c>
      <c r="AB85" s="37">
        <f t="shared" si="22"/>
        <v>0</v>
      </c>
      <c r="AC85" s="35">
        <v>0</v>
      </c>
      <c r="AD85" s="35">
        <v>16666.666666666668</v>
      </c>
      <c r="AE85" s="44"/>
      <c r="AF85" s="4" t="s">
        <v>4529</v>
      </c>
      <c r="AG85" s="35">
        <f t="shared" ca="1" si="32"/>
        <v>0</v>
      </c>
      <c r="AH85" s="35">
        <f t="shared" ca="1" si="30"/>
        <v>-100977.93236714976</v>
      </c>
      <c r="AI85" s="42" t="e">
        <f t="shared" ca="1" si="31"/>
        <v>#DIV/0!</v>
      </c>
      <c r="AJ85" s="44"/>
    </row>
    <row r="86" spans="1:36">
      <c r="A86" s="34">
        <v>80</v>
      </c>
      <c r="B86" s="58">
        <v>46237</v>
      </c>
      <c r="C86" s="4" t="s">
        <v>6264</v>
      </c>
      <c r="D86" s="4" t="s">
        <v>6128</v>
      </c>
      <c r="E86" s="4" t="s">
        <v>6135</v>
      </c>
      <c r="F86" s="35" t="str">
        <f>IFERROR(VLOOKUP(E86,'DATA MASTER'!$B$1:$R$3858,3,0),"")</f>
        <v>DIV 1</v>
      </c>
      <c r="G86" s="4">
        <v>3</v>
      </c>
      <c r="H86" s="35">
        <f>IFERROR(VLOOKUP(E86,'DATA MASTER'!$B$1:$R$3858,6,0),"")</f>
        <v>24</v>
      </c>
      <c r="I86" s="40">
        <f>IFERROR(VLOOKUP(E86,'DATA MASTER'!$B$1:$R$3858,5,0),"")</f>
        <v>1.23</v>
      </c>
      <c r="J86" s="35">
        <f>IFERROR(VLOOKUP(E86,'DATA MASTER'!$B$1:$R$3858,17,0),"")</f>
        <v>99800</v>
      </c>
      <c r="K86" s="35">
        <f>IFERROR(VLOOKUP(E86,'DATA MASTER'!$B$1:$R$3858,16,0),"")</f>
        <v>92100</v>
      </c>
      <c r="L86" s="34">
        <f t="shared" si="18"/>
        <v>7485</v>
      </c>
      <c r="M86" s="34">
        <f t="shared" si="23"/>
        <v>13343.448</v>
      </c>
      <c r="N86" s="35"/>
      <c r="O86" s="35">
        <v>0</v>
      </c>
      <c r="P86" s="35"/>
      <c r="Q86" s="4"/>
      <c r="R86" s="35">
        <f t="shared" si="24"/>
        <v>249499.99999999997</v>
      </c>
      <c r="S86" s="35">
        <f t="shared" si="19"/>
        <v>212855.54594594589</v>
      </c>
      <c r="T86" s="35">
        <f t="shared" si="20"/>
        <v>36644.454054054077</v>
      </c>
      <c r="U86" s="35">
        <f t="shared" si="25"/>
        <v>2583</v>
      </c>
      <c r="V86" s="35">
        <f t="shared" si="26"/>
        <v>240.65217391304347</v>
      </c>
      <c r="W86" s="35">
        <f t="shared" si="21"/>
        <v>5538.9</v>
      </c>
      <c r="X86" s="35">
        <f t="shared" si="27"/>
        <v>28281.901880141035</v>
      </c>
      <c r="Y86" s="35">
        <f t="shared" si="33"/>
        <v>1</v>
      </c>
      <c r="Z86" s="35">
        <v>0</v>
      </c>
      <c r="AA86" s="35">
        <f t="shared" si="28"/>
        <v>0</v>
      </c>
      <c r="AB86" s="37">
        <f t="shared" si="22"/>
        <v>0</v>
      </c>
      <c r="AC86" s="35">
        <v>0</v>
      </c>
      <c r="AD86" s="35">
        <v>0</v>
      </c>
      <c r="AE86" s="44"/>
      <c r="AF86" s="4" t="s">
        <v>1554</v>
      </c>
      <c r="AG86" s="35">
        <f t="shared" ca="1" si="32"/>
        <v>12938807.5</v>
      </c>
      <c r="AH86" s="35">
        <f t="shared" ca="1" si="30"/>
        <v>1355635.5428580765</v>
      </c>
      <c r="AI86" s="42">
        <f t="shared" ca="1" si="31"/>
        <v>0.10477283496628854</v>
      </c>
      <c r="AJ86" s="44"/>
    </row>
    <row r="87" spans="1:36">
      <c r="A87" s="34">
        <v>81</v>
      </c>
      <c r="B87" s="58">
        <v>46237</v>
      </c>
      <c r="C87" s="4" t="s">
        <v>6264</v>
      </c>
      <c r="D87" s="4" t="s">
        <v>6128</v>
      </c>
      <c r="E87" s="4" t="s">
        <v>6141</v>
      </c>
      <c r="F87" s="35" t="str">
        <f>IFERROR(VLOOKUP(E87,'DATA MASTER'!$B$1:$R$3858,3,0),"")</f>
        <v>DIV 1</v>
      </c>
      <c r="G87" s="4">
        <v>6</v>
      </c>
      <c r="H87" s="35">
        <f>IFERROR(VLOOKUP(E87,'DATA MASTER'!$B$1:$R$3858,6,0),"")</f>
        <v>36</v>
      </c>
      <c r="I87" s="40">
        <f>IFERROR(VLOOKUP(E87,'DATA MASTER'!$B$1:$R$3858,5,0),"")</f>
        <v>0.621</v>
      </c>
      <c r="J87" s="35">
        <f>IFERROR(VLOOKUP(E87,'DATA MASTER'!$B$1:$R$3858,17,0),"")</f>
        <v>56900</v>
      </c>
      <c r="K87" s="35">
        <f>IFERROR(VLOOKUP(E87,'DATA MASTER'!$B$1:$R$3858,16,0),"")</f>
        <v>52000</v>
      </c>
      <c r="L87" s="34">
        <f t="shared" si="18"/>
        <v>4267.5</v>
      </c>
      <c r="M87" s="34">
        <f t="shared" si="23"/>
        <v>7533.76</v>
      </c>
      <c r="N87" s="35"/>
      <c r="O87" s="35">
        <v>0</v>
      </c>
      <c r="P87" s="35"/>
      <c r="Q87" s="4"/>
      <c r="R87" s="35">
        <f t="shared" si="24"/>
        <v>284500</v>
      </c>
      <c r="S87" s="35">
        <f t="shared" si="19"/>
        <v>240358.05405405402</v>
      </c>
      <c r="T87" s="35">
        <f t="shared" si="20"/>
        <v>44141.945945945976</v>
      </c>
      <c r="U87" s="35">
        <f t="shared" si="25"/>
        <v>2608.1999999999998</v>
      </c>
      <c r="V87" s="35">
        <f t="shared" si="26"/>
        <v>243</v>
      </c>
      <c r="W87" s="35">
        <f t="shared" si="21"/>
        <v>6315.9000000000005</v>
      </c>
      <c r="X87" s="35">
        <f t="shared" si="27"/>
        <v>34974.845945945977</v>
      </c>
      <c r="Y87" s="35">
        <v>1</v>
      </c>
      <c r="Z87" s="35">
        <v>0</v>
      </c>
      <c r="AA87" s="35">
        <f t="shared" si="28"/>
        <v>0</v>
      </c>
      <c r="AB87" s="37">
        <f t="shared" si="22"/>
        <v>0</v>
      </c>
      <c r="AC87" s="35">
        <v>0</v>
      </c>
      <c r="AD87" s="35">
        <v>0</v>
      </c>
      <c r="AE87" s="44"/>
      <c r="AF87" s="4" t="s">
        <v>4536</v>
      </c>
      <c r="AG87" s="35">
        <f t="shared" ca="1" si="32"/>
        <v>0</v>
      </c>
      <c r="AH87" s="35">
        <f t="shared" ca="1" si="30"/>
        <v>-44573.599317988061</v>
      </c>
      <c r="AI87" s="42" t="e">
        <f t="shared" ca="1" si="31"/>
        <v>#DIV/0!</v>
      </c>
      <c r="AJ87" s="44"/>
    </row>
    <row r="88" spans="1:36">
      <c r="A88" s="34">
        <v>82</v>
      </c>
      <c r="B88" s="58">
        <v>46237</v>
      </c>
      <c r="C88" s="4" t="s">
        <v>6265</v>
      </c>
      <c r="D88" s="4" t="s">
        <v>6134</v>
      </c>
      <c r="E88" s="4" t="s">
        <v>6151</v>
      </c>
      <c r="F88" s="35" t="str">
        <f>IFERROR(VLOOKUP(E88,'DATA MASTER'!$B$1:$R$3858,3,0),"")</f>
        <v>DIV 2</v>
      </c>
      <c r="G88" s="4">
        <v>16</v>
      </c>
      <c r="H88" s="35">
        <f>IFERROR(VLOOKUP(E88,'DATA MASTER'!$B$1:$R$3858,6,0),"")</f>
        <v>24</v>
      </c>
      <c r="I88" s="40">
        <f>IFERROR(VLOOKUP(E88,'DATA MASTER'!$B$1:$R$3858,5,0),"")</f>
        <v>0.85</v>
      </c>
      <c r="J88" s="35">
        <f>IFERROR(VLOOKUP(E88,'DATA MASTER'!$B$1:$R$3858,17,0),"")</f>
        <v>74700</v>
      </c>
      <c r="K88" s="35">
        <f>IFERROR(VLOOKUP(E88,'DATA MASTER'!$B$1:$R$3858,16,0),"")</f>
        <v>67900</v>
      </c>
      <c r="L88" s="34">
        <f t="shared" si="18"/>
        <v>5602.5</v>
      </c>
      <c r="M88" s="34">
        <f t="shared" si="23"/>
        <v>9837.3520000000008</v>
      </c>
      <c r="N88" s="35"/>
      <c r="O88" s="35">
        <v>0</v>
      </c>
      <c r="P88" s="35"/>
      <c r="Q88" s="4" t="e">
        <f>VLOOKUP(#REF!,#REF!,1,0)</f>
        <v>#REF!</v>
      </c>
      <c r="R88" s="35">
        <f t="shared" si="24"/>
        <v>995999.99999999988</v>
      </c>
      <c r="S88" s="35">
        <f t="shared" si="19"/>
        <v>836939.07027027023</v>
      </c>
      <c r="T88" s="35">
        <f t="shared" si="20"/>
        <v>159060.92972972966</v>
      </c>
      <c r="U88" s="35">
        <f t="shared" si="25"/>
        <v>9520</v>
      </c>
      <c r="V88" s="35">
        <f t="shared" si="26"/>
        <v>886.95652173913038</v>
      </c>
      <c r="W88" s="35">
        <f t="shared" si="21"/>
        <v>22111.199999999997</v>
      </c>
      <c r="X88" s="35" t="str">
        <f t="shared" si="27"/>
        <v/>
      </c>
      <c r="Y88" s="35">
        <f t="shared" ref="Y88:Y90" si="34">IF(E88="avem005",4,1)</f>
        <v>1</v>
      </c>
      <c r="Z88" s="42" t="e">
        <f>VLOOKUP(Q88,#REF!,4,0)</f>
        <v>#REF!</v>
      </c>
      <c r="AA88" s="35">
        <f t="shared" si="28"/>
        <v>0</v>
      </c>
      <c r="AB88" s="37">
        <f t="shared" si="22"/>
        <v>0</v>
      </c>
      <c r="AC88" s="35" t="e">
        <f>Z88*R88*1.11</f>
        <v>#REF!</v>
      </c>
      <c r="AD88" s="35">
        <v>0</v>
      </c>
      <c r="AE88" s="44"/>
      <c r="AF88" s="4" t="s">
        <v>4537</v>
      </c>
      <c r="AG88" s="35">
        <f t="shared" ca="1" si="32"/>
        <v>0</v>
      </c>
      <c r="AH88" s="35">
        <f t="shared" ca="1" si="30"/>
        <v>-26905.27536231884</v>
      </c>
      <c r="AI88" s="42" t="e">
        <f t="shared" ca="1" si="31"/>
        <v>#DIV/0!</v>
      </c>
      <c r="AJ88" s="44"/>
    </row>
    <row r="89" spans="1:36">
      <c r="A89" s="34">
        <v>83</v>
      </c>
      <c r="B89" s="58">
        <v>46237</v>
      </c>
      <c r="C89" s="4" t="s">
        <v>6266</v>
      </c>
      <c r="D89" s="4" t="s">
        <v>6183</v>
      </c>
      <c r="E89" s="4" t="s">
        <v>6156</v>
      </c>
      <c r="F89" s="35" t="str">
        <f>IFERROR(VLOOKUP(E89,'DATA MASTER'!$B$1:$R$3858,3,0),"")</f>
        <v>DIV 1</v>
      </c>
      <c r="G89" s="4">
        <v>8</v>
      </c>
      <c r="H89" s="35">
        <f>IFERROR(VLOOKUP(E89,'DATA MASTER'!$B$1:$R$3858,6,0),"")</f>
        <v>4</v>
      </c>
      <c r="I89" s="40">
        <f>IFERROR(VLOOKUP(E89,'DATA MASTER'!$B$1:$R$3858,5,0),"")</f>
        <v>5.3879999999999999</v>
      </c>
      <c r="J89" s="35">
        <f>IFERROR(VLOOKUP(E89,'DATA MASTER'!$B$1:$R$3858,17,0),"")</f>
        <v>185700</v>
      </c>
      <c r="K89" s="35">
        <f>IFERROR(VLOOKUP(E89,'DATA MASTER'!$B$1:$R$3858,16,0),"")</f>
        <v>165300</v>
      </c>
      <c r="L89" s="34">
        <f t="shared" si="18"/>
        <v>13927.5</v>
      </c>
      <c r="M89" s="34">
        <f t="shared" si="23"/>
        <v>23948.664000000001</v>
      </c>
      <c r="N89" s="35"/>
      <c r="O89" s="35">
        <v>0</v>
      </c>
      <c r="P89" s="35"/>
      <c r="Q89" s="4"/>
      <c r="R89" s="35">
        <f t="shared" si="24"/>
        <v>1238000</v>
      </c>
      <c r="S89" s="35">
        <f t="shared" si="19"/>
        <v>1018748.3675675675</v>
      </c>
      <c r="T89" s="35">
        <f t="shared" si="20"/>
        <v>219251.6324324325</v>
      </c>
      <c r="U89" s="35">
        <f t="shared" si="25"/>
        <v>30172.799999999999</v>
      </c>
      <c r="V89" s="35">
        <f t="shared" si="26"/>
        <v>2811.1304347826085</v>
      </c>
      <c r="W89" s="35">
        <f t="shared" si="21"/>
        <v>27483.600000000002</v>
      </c>
      <c r="X89" s="35">
        <f t="shared" si="27"/>
        <v>138784.10199764988</v>
      </c>
      <c r="Y89" s="35">
        <v>1</v>
      </c>
      <c r="Z89" s="35">
        <v>0</v>
      </c>
      <c r="AA89" s="35">
        <f t="shared" si="28"/>
        <v>0</v>
      </c>
      <c r="AB89" s="37">
        <f t="shared" si="22"/>
        <v>20000</v>
      </c>
      <c r="AC89" s="35">
        <v>0</v>
      </c>
      <c r="AD89" s="35">
        <v>0</v>
      </c>
      <c r="AE89" s="44"/>
      <c r="AF89" s="4" t="s">
        <v>1565</v>
      </c>
      <c r="AG89" s="35">
        <f t="shared" ca="1" si="32"/>
        <v>2192250</v>
      </c>
      <c r="AH89" s="35">
        <f t="shared" ca="1" si="30"/>
        <v>226365.61652957302</v>
      </c>
      <c r="AI89" s="42">
        <f t="shared" ca="1" si="31"/>
        <v>0.10325720904530643</v>
      </c>
      <c r="AJ89" s="44"/>
    </row>
    <row r="90" spans="1:36">
      <c r="A90" s="34">
        <v>84</v>
      </c>
      <c r="B90" s="58">
        <v>46237</v>
      </c>
      <c r="C90" s="4" t="s">
        <v>6267</v>
      </c>
      <c r="D90" s="4" t="s">
        <v>6134</v>
      </c>
      <c r="E90" s="4" t="s">
        <v>6160</v>
      </c>
      <c r="F90" s="35" t="str">
        <f>IFERROR(VLOOKUP(E90,'DATA MASTER'!$B$1:$R$3858,3,0),"")</f>
        <v>DIV 1</v>
      </c>
      <c r="G90" s="4">
        <v>2</v>
      </c>
      <c r="H90" s="35">
        <f>IFERROR(VLOOKUP(E90,'DATA MASTER'!$B$1:$R$3858,6,0),"")</f>
        <v>1</v>
      </c>
      <c r="I90" s="40">
        <f>IFERROR(VLOOKUP(E90,'DATA MASTER'!$B$1:$R$3858,5,0),"")</f>
        <v>26.02</v>
      </c>
      <c r="J90" s="35">
        <f>IFERROR(VLOOKUP(E90,'DATA MASTER'!$B$1:$R$3858,17,0),"")</f>
        <v>876000</v>
      </c>
      <c r="K90" s="35">
        <f>IFERROR(VLOOKUP(E90,'DATA MASTER'!$B$1:$R$3858,16,0),"")</f>
        <v>777200</v>
      </c>
      <c r="L90" s="34">
        <f t="shared" si="18"/>
        <v>65700</v>
      </c>
      <c r="M90" s="34">
        <f t="shared" si="23"/>
        <v>112600.736</v>
      </c>
      <c r="N90" s="35"/>
      <c r="O90" s="35">
        <v>0</v>
      </c>
      <c r="P90" s="35"/>
      <c r="Q90" s="4"/>
      <c r="R90" s="35">
        <f t="shared" si="24"/>
        <v>1459999.9999999998</v>
      </c>
      <c r="S90" s="35">
        <f t="shared" si="19"/>
        <v>1197476.1513513513</v>
      </c>
      <c r="T90" s="35">
        <f t="shared" si="20"/>
        <v>262523.84864864848</v>
      </c>
      <c r="U90" s="35">
        <f t="shared" si="25"/>
        <v>36428</v>
      </c>
      <c r="V90" s="35">
        <f t="shared" si="26"/>
        <v>3393.913043478261</v>
      </c>
      <c r="W90" s="35">
        <f t="shared" si="21"/>
        <v>32412</v>
      </c>
      <c r="X90" s="35">
        <f t="shared" si="27"/>
        <v>181956.60227183686</v>
      </c>
      <c r="Y90" s="35">
        <f t="shared" si="34"/>
        <v>1</v>
      </c>
      <c r="Z90" s="35">
        <v>0</v>
      </c>
      <c r="AA90" s="35">
        <f t="shared" si="28"/>
        <v>0</v>
      </c>
      <c r="AB90" s="37">
        <f t="shared" si="22"/>
        <v>0</v>
      </c>
      <c r="AC90" s="35">
        <v>0</v>
      </c>
      <c r="AD90" s="35">
        <v>8333.3333333333339</v>
      </c>
      <c r="AE90" s="44"/>
      <c r="AF90" s="4" t="s">
        <v>1563</v>
      </c>
      <c r="AG90" s="35">
        <f t="shared" ca="1" si="32"/>
        <v>50486962.500000007</v>
      </c>
      <c r="AH90" s="35">
        <f t="shared" ca="1" si="30"/>
        <v>388206.42095228273</v>
      </c>
      <c r="AI90" s="42">
        <f t="shared" ca="1" si="31"/>
        <v>7.6892409788424619E-3</v>
      </c>
      <c r="AJ90" s="44"/>
    </row>
    <row r="91" spans="1:36">
      <c r="A91" s="34">
        <v>85</v>
      </c>
      <c r="B91" s="58">
        <v>46237</v>
      </c>
      <c r="C91" s="4" t="s">
        <v>6268</v>
      </c>
      <c r="D91" s="4" t="s">
        <v>6134</v>
      </c>
      <c r="E91" s="4" t="s">
        <v>6148</v>
      </c>
      <c r="F91" s="35" t="str">
        <f>IFERROR(VLOOKUP(E91,'DATA MASTER'!$B$1:$R$3858,3,0),"")</f>
        <v>DIV 2</v>
      </c>
      <c r="G91" s="4">
        <v>6</v>
      </c>
      <c r="H91" s="35">
        <f>IFERROR(VLOOKUP(E91,'DATA MASTER'!$B$1:$R$3858,6,0),"")</f>
        <v>24</v>
      </c>
      <c r="I91" s="40">
        <f>IFERROR(VLOOKUP(E91,'DATA MASTER'!$B$1:$R$3858,5,0),"")</f>
        <v>1.0900000000000001</v>
      </c>
      <c r="J91" s="35">
        <f>IFERROR(VLOOKUP(E91,'DATA MASTER'!$B$1:$R$3858,17,0),"")</f>
        <v>82200</v>
      </c>
      <c r="K91" s="35">
        <f>IFERROR(VLOOKUP(E91,'DATA MASTER'!$B$1:$R$3858,16,0),"")</f>
        <v>74900</v>
      </c>
      <c r="L91" s="34">
        <f t="shared" si="18"/>
        <v>6165</v>
      </c>
      <c r="M91" s="34">
        <f t="shared" si="23"/>
        <v>10851.512000000001</v>
      </c>
      <c r="N91" s="35"/>
      <c r="O91" s="35">
        <v>0</v>
      </c>
      <c r="P91" s="35"/>
      <c r="Q91" s="4"/>
      <c r="R91" s="35">
        <f t="shared" si="24"/>
        <v>411000</v>
      </c>
      <c r="S91" s="35">
        <f t="shared" si="19"/>
        <v>346208.04324324324</v>
      </c>
      <c r="T91" s="35">
        <f t="shared" si="20"/>
        <v>64791.956756756757</v>
      </c>
      <c r="U91" s="35">
        <f t="shared" si="25"/>
        <v>4578.0000000000009</v>
      </c>
      <c r="V91" s="35">
        <f t="shared" si="26"/>
        <v>426.52173913043481</v>
      </c>
      <c r="W91" s="35">
        <f t="shared" si="21"/>
        <v>9124.2000000000007</v>
      </c>
      <c r="X91" s="35">
        <f t="shared" si="27"/>
        <v>42329.901684292992</v>
      </c>
      <c r="Y91" s="35">
        <f>IF(E91="avgo005",4,1)</f>
        <v>1</v>
      </c>
      <c r="Z91" s="35">
        <v>0</v>
      </c>
      <c r="AA91" s="35">
        <f t="shared" si="28"/>
        <v>0</v>
      </c>
      <c r="AB91" s="37">
        <f t="shared" si="22"/>
        <v>0</v>
      </c>
      <c r="AC91" s="35">
        <v>0</v>
      </c>
      <c r="AD91" s="35">
        <v>8333.3333333333339</v>
      </c>
      <c r="AE91" s="44"/>
      <c r="AF91" s="4" t="s">
        <v>6269</v>
      </c>
      <c r="AG91" s="35">
        <f t="shared" ca="1" si="32"/>
        <v>6347812.5000000009</v>
      </c>
      <c r="AH91" s="35">
        <f t="shared" ca="1" si="30"/>
        <v>678695.85822680441</v>
      </c>
      <c r="AI91" s="42">
        <f t="shared" ca="1" si="31"/>
        <v>0.10691806952817279</v>
      </c>
      <c r="AJ91" s="44"/>
    </row>
    <row r="92" spans="1:36">
      <c r="A92" s="34">
        <v>86</v>
      </c>
      <c r="B92" s="58">
        <v>46237</v>
      </c>
      <c r="C92" s="4" t="s">
        <v>6270</v>
      </c>
      <c r="D92" s="4" t="s">
        <v>6124</v>
      </c>
      <c r="E92" s="4" t="s">
        <v>6162</v>
      </c>
      <c r="F92" s="35" t="str">
        <f>IFERROR(VLOOKUP(E92,'DATA MASTER'!$B$1:$R$3858,3,0),"")</f>
        <v>DIV 1</v>
      </c>
      <c r="G92" s="4">
        <v>1</v>
      </c>
      <c r="H92" s="35">
        <f>IFERROR(VLOOKUP(E92,'DATA MASTER'!$B$1:$R$3858,6,0),"")</f>
        <v>1</v>
      </c>
      <c r="I92" s="40">
        <f>IFERROR(VLOOKUP(E92,'DATA MASTER'!$B$1:$R$3858,5,0),"")</f>
        <v>26.01</v>
      </c>
      <c r="J92" s="35">
        <f>IFERROR(VLOOKUP(E92,'DATA MASTER'!$B$1:$R$3858,17,0),"")</f>
        <v>1103500</v>
      </c>
      <c r="K92" s="35">
        <f>IFERROR(VLOOKUP(E92,'DATA MASTER'!$B$1:$R$3858,16,0),"")</f>
        <v>991800</v>
      </c>
      <c r="L92" s="34">
        <f t="shared" si="18"/>
        <v>82762.5</v>
      </c>
      <c r="M92" s="34">
        <f t="shared" si="23"/>
        <v>143691.984</v>
      </c>
      <c r="N92" s="35"/>
      <c r="O92" s="35">
        <v>0</v>
      </c>
      <c r="P92" s="35"/>
      <c r="Q92" s="4"/>
      <c r="R92" s="35">
        <f t="shared" si="24"/>
        <v>919583.33333333326</v>
      </c>
      <c r="S92" s="35">
        <f t="shared" si="19"/>
        <v>764061.27567567572</v>
      </c>
      <c r="T92" s="35">
        <f t="shared" si="20"/>
        <v>155522.05765765754</v>
      </c>
      <c r="U92" s="35">
        <f t="shared" si="25"/>
        <v>18207</v>
      </c>
      <c r="V92" s="35">
        <f t="shared" si="26"/>
        <v>1696.304347826087</v>
      </c>
      <c r="W92" s="35">
        <f t="shared" si="21"/>
        <v>20414.75</v>
      </c>
      <c r="X92" s="35">
        <f t="shared" si="27"/>
        <v>115204.00330983146</v>
      </c>
      <c r="Y92" s="35">
        <v>1</v>
      </c>
      <c r="Z92" s="35">
        <v>0</v>
      </c>
      <c r="AA92" s="35">
        <f t="shared" si="28"/>
        <v>0</v>
      </c>
      <c r="AB92" s="37">
        <f t="shared" si="22"/>
        <v>0</v>
      </c>
      <c r="AC92" s="35">
        <f>Z92*R92*1.11</f>
        <v>0</v>
      </c>
      <c r="AD92" s="35">
        <v>0</v>
      </c>
      <c r="AE92" s="44"/>
      <c r="AF92" s="4" t="s">
        <v>6271</v>
      </c>
      <c r="AG92" s="35">
        <f t="shared" ca="1" si="32"/>
        <v>715117.49999999988</v>
      </c>
      <c r="AH92" s="35">
        <f t="shared" ca="1" si="30"/>
        <v>57450.341361206913</v>
      </c>
      <c r="AI92" s="42">
        <f t="shared" ca="1" si="31"/>
        <v>8.0336925555879873E-2</v>
      </c>
      <c r="AJ92" s="44"/>
    </row>
    <row r="93" spans="1:36">
      <c r="A93" s="34">
        <v>87</v>
      </c>
      <c r="B93" s="58">
        <v>46237</v>
      </c>
      <c r="C93" s="4" t="s">
        <v>6272</v>
      </c>
      <c r="D93" s="4" t="s">
        <v>6158</v>
      </c>
      <c r="E93" s="4" t="s">
        <v>6141</v>
      </c>
      <c r="F93" s="35" t="str">
        <f>IFERROR(VLOOKUP(E93,'DATA MASTER'!$B$1:$R$3858,3,0),"")</f>
        <v>DIV 1</v>
      </c>
      <c r="G93" s="4">
        <v>3</v>
      </c>
      <c r="H93" s="35">
        <f>IFERROR(VLOOKUP(E93,'DATA MASTER'!$B$1:$R$3858,6,0),"")</f>
        <v>36</v>
      </c>
      <c r="I93" s="40">
        <f>IFERROR(VLOOKUP(E93,'DATA MASTER'!$B$1:$R$3858,5,0),"")</f>
        <v>0.621</v>
      </c>
      <c r="J93" s="35">
        <f>IFERROR(VLOOKUP(E93,'DATA MASTER'!$B$1:$R$3858,17,0),"")</f>
        <v>56900</v>
      </c>
      <c r="K93" s="35">
        <f>IFERROR(VLOOKUP(E93,'DATA MASTER'!$B$1:$R$3858,16,0),"")</f>
        <v>52000</v>
      </c>
      <c r="L93" s="34">
        <f t="shared" si="18"/>
        <v>4267.5</v>
      </c>
      <c r="M93" s="34">
        <f t="shared" si="23"/>
        <v>7533.76</v>
      </c>
      <c r="N93" s="35"/>
      <c r="O93" s="35">
        <v>0</v>
      </c>
      <c r="P93" s="35"/>
      <c r="Q93" s="4" t="e">
        <f>VLOOKUP(#REF!,#REF!,1,0)</f>
        <v>#REF!</v>
      </c>
      <c r="R93" s="35">
        <f t="shared" si="24"/>
        <v>142250</v>
      </c>
      <c r="S93" s="35">
        <f t="shared" si="19"/>
        <v>120179.02702702701</v>
      </c>
      <c r="T93" s="35">
        <f t="shared" si="20"/>
        <v>22070.972972972988</v>
      </c>
      <c r="U93" s="35">
        <f t="shared" si="25"/>
        <v>1304.0999999999999</v>
      </c>
      <c r="V93" s="35">
        <f t="shared" si="26"/>
        <v>121.5</v>
      </c>
      <c r="W93" s="35">
        <f t="shared" si="21"/>
        <v>3157.9500000000003</v>
      </c>
      <c r="X93" s="35" t="str">
        <f t="shared" si="27"/>
        <v/>
      </c>
      <c r="Y93" s="35">
        <v>1</v>
      </c>
      <c r="Z93" s="42" t="e">
        <f>VLOOKUP(Q93,#REF!,4,0)</f>
        <v>#REF!</v>
      </c>
      <c r="AA93" s="35">
        <f t="shared" si="28"/>
        <v>0</v>
      </c>
      <c r="AB93" s="37">
        <f t="shared" si="22"/>
        <v>0</v>
      </c>
      <c r="AC93" s="35" t="e">
        <f>Z93*R93*1.11</f>
        <v>#REF!</v>
      </c>
      <c r="AD93" s="35">
        <v>0</v>
      </c>
      <c r="AE93" s="44"/>
      <c r="AF93" s="4" t="s">
        <v>6135</v>
      </c>
      <c r="AG93" s="35">
        <f t="shared" ca="1" si="32"/>
        <v>784123610.00000012</v>
      </c>
      <c r="AH93" s="35">
        <f t="shared" ca="1" si="30"/>
        <v>53537010.511801429</v>
      </c>
      <c r="AI93" s="42">
        <f t="shared" ca="1" si="31"/>
        <v>6.8276238374969253E-2</v>
      </c>
      <c r="AJ93" s="44"/>
    </row>
    <row r="94" spans="1:36">
      <c r="A94" s="34">
        <v>88</v>
      </c>
      <c r="B94" s="58">
        <v>46237</v>
      </c>
      <c r="C94" s="4" t="s">
        <v>6272</v>
      </c>
      <c r="D94" s="4" t="s">
        <v>6158</v>
      </c>
      <c r="E94" s="4" t="s">
        <v>6218</v>
      </c>
      <c r="F94" s="35" t="str">
        <f>IFERROR(VLOOKUP(E94,'DATA MASTER'!$B$1:$R$3858,3,0),"")</f>
        <v>DIV 1</v>
      </c>
      <c r="G94" s="4">
        <v>3</v>
      </c>
      <c r="H94" s="35">
        <f>IFERROR(VLOOKUP(E94,'DATA MASTER'!$B$1:$R$3858,6,0),"")</f>
        <v>24</v>
      </c>
      <c r="I94" s="40">
        <f>IFERROR(VLOOKUP(E94,'DATA MASTER'!$B$1:$R$3858,5,0),"")</f>
        <v>1.079</v>
      </c>
      <c r="J94" s="35">
        <f>IFERROR(VLOOKUP(E94,'DATA MASTER'!$B$1:$R$3858,17,0),"")</f>
        <v>102900</v>
      </c>
      <c r="K94" s="35">
        <f>IFERROR(VLOOKUP(E94,'DATA MASTER'!$B$1:$R$3858,16,0),"")</f>
        <v>94200</v>
      </c>
      <c r="L94" s="34">
        <f t="shared" si="18"/>
        <v>7717.5</v>
      </c>
      <c r="M94" s="34">
        <f t="shared" si="23"/>
        <v>13647.696000000002</v>
      </c>
      <c r="N94" s="35"/>
      <c r="O94" s="35">
        <v>0</v>
      </c>
      <c r="P94" s="35"/>
      <c r="Q94" s="4" t="e">
        <f>VLOOKUP(#REF!,#REF!,1,0)</f>
        <v>#REF!</v>
      </c>
      <c r="R94" s="35">
        <f t="shared" si="24"/>
        <v>257249.99999999994</v>
      </c>
      <c r="S94" s="35">
        <f t="shared" si="19"/>
        <v>217708.92972972972</v>
      </c>
      <c r="T94" s="35">
        <f t="shared" si="20"/>
        <v>39541.070270270226</v>
      </c>
      <c r="U94" s="35">
        <f t="shared" si="25"/>
        <v>2265.9</v>
      </c>
      <c r="V94" s="35">
        <f t="shared" si="26"/>
        <v>211.10869565217394</v>
      </c>
      <c r="W94" s="35">
        <f t="shared" si="21"/>
        <v>5710.95</v>
      </c>
      <c r="X94" s="35" t="str">
        <f t="shared" si="27"/>
        <v/>
      </c>
      <c r="Y94" s="35">
        <f>IF(E94="avem005",4,1)</f>
        <v>1</v>
      </c>
      <c r="Z94" s="42" t="e">
        <f>VLOOKUP(Q94,#REF!,4,0)</f>
        <v>#REF!</v>
      </c>
      <c r="AA94" s="35">
        <f t="shared" si="28"/>
        <v>0</v>
      </c>
      <c r="AB94" s="37">
        <f t="shared" si="22"/>
        <v>0</v>
      </c>
      <c r="AC94" s="35" t="e">
        <f t="shared" ref="AC94:AC95" si="35">Z94*R94*1.11</f>
        <v>#REF!</v>
      </c>
      <c r="AD94" s="35">
        <v>0</v>
      </c>
      <c r="AE94" s="44"/>
      <c r="AF94" s="4" t="s">
        <v>1950</v>
      </c>
      <c r="AG94" s="35">
        <f t="shared" ca="1" si="32"/>
        <v>331450</v>
      </c>
      <c r="AH94" s="35">
        <f t="shared" ca="1" si="30"/>
        <v>19934.157540148819</v>
      </c>
      <c r="AI94" s="42">
        <f t="shared" ca="1" si="31"/>
        <v>6.0142276482572997E-2</v>
      </c>
      <c r="AJ94" s="44"/>
    </row>
    <row r="95" spans="1:36">
      <c r="A95" s="34">
        <v>89</v>
      </c>
      <c r="B95" s="58">
        <v>46237</v>
      </c>
      <c r="C95" s="4" t="s">
        <v>6272</v>
      </c>
      <c r="D95" s="4" t="s">
        <v>6158</v>
      </c>
      <c r="E95" s="4" t="s">
        <v>6273</v>
      </c>
      <c r="F95" s="35" t="str">
        <f>IFERROR(VLOOKUP(E95,'DATA MASTER'!$B$1:$R$3858,3,0),"")</f>
        <v>DIV 1</v>
      </c>
      <c r="G95" s="4">
        <v>5</v>
      </c>
      <c r="H95" s="35">
        <f>IFERROR(VLOOKUP(E95,'DATA MASTER'!$B$1:$R$3858,6,0),"")</f>
        <v>24</v>
      </c>
      <c r="I95" s="40">
        <f>IFERROR(VLOOKUP(E95,'DATA MASTER'!$B$1:$R$3858,5,0),"")</f>
        <v>0.57499999999999996</v>
      </c>
      <c r="J95" s="35">
        <f>IFERROR(VLOOKUP(E95,'DATA MASTER'!$B$1:$R$3858,17,0),"")</f>
        <v>57800</v>
      </c>
      <c r="K95" s="35">
        <f>IFERROR(VLOOKUP(E95,'DATA MASTER'!$B$1:$R$3858,16,0),"")</f>
        <v>53100</v>
      </c>
      <c r="L95" s="34">
        <f t="shared" si="18"/>
        <v>4335</v>
      </c>
      <c r="M95" s="34">
        <f t="shared" si="23"/>
        <v>7693.1280000000006</v>
      </c>
      <c r="N95" s="35"/>
      <c r="O95" s="35">
        <v>0</v>
      </c>
      <c r="P95" s="35"/>
      <c r="Q95" s="4" t="e">
        <f>VLOOKUP(#REF!,#REF!,1,0)</f>
        <v>#REF!</v>
      </c>
      <c r="R95" s="35">
        <f t="shared" si="24"/>
        <v>240833.33333333331</v>
      </c>
      <c r="S95" s="35">
        <f t="shared" si="19"/>
        <v>204535.45945945947</v>
      </c>
      <c r="T95" s="35">
        <f t="shared" si="20"/>
        <v>36297.873873873847</v>
      </c>
      <c r="U95" s="35">
        <f t="shared" si="25"/>
        <v>2012.5</v>
      </c>
      <c r="V95" s="35">
        <f t="shared" si="26"/>
        <v>187.5</v>
      </c>
      <c r="W95" s="35">
        <f t="shared" si="21"/>
        <v>5346.5</v>
      </c>
      <c r="X95" s="35" t="str">
        <f t="shared" si="27"/>
        <v/>
      </c>
      <c r="Y95" s="35">
        <v>1</v>
      </c>
      <c r="Z95" s="42" t="e">
        <f>VLOOKUP(Q95,#REF!,4,0)</f>
        <v>#REF!</v>
      </c>
      <c r="AA95" s="35">
        <f t="shared" si="28"/>
        <v>0</v>
      </c>
      <c r="AB95" s="37">
        <f t="shared" si="22"/>
        <v>0</v>
      </c>
      <c r="AC95" s="35" t="e">
        <f t="shared" si="35"/>
        <v>#REF!</v>
      </c>
      <c r="AD95" s="35">
        <v>0</v>
      </c>
      <c r="AE95" s="44"/>
      <c r="AF95" s="4" t="s">
        <v>1952</v>
      </c>
      <c r="AG95" s="35">
        <f t="shared" ca="1" si="32"/>
        <v>318850</v>
      </c>
      <c r="AH95" s="35">
        <f t="shared" ca="1" si="30"/>
        <v>19847.600391696062</v>
      </c>
      <c r="AI95" s="42">
        <f t="shared" ca="1" si="31"/>
        <v>6.2247453008298766E-2</v>
      </c>
      <c r="AJ95" s="44"/>
    </row>
    <row r="96" spans="1:36">
      <c r="A96" s="34">
        <v>90</v>
      </c>
      <c r="B96" s="58">
        <v>46237</v>
      </c>
      <c r="C96" s="4" t="s">
        <v>6274</v>
      </c>
      <c r="D96" s="4" t="s">
        <v>6188</v>
      </c>
      <c r="E96" s="4" t="s">
        <v>6166</v>
      </c>
      <c r="F96" s="35" t="str">
        <f>IFERROR(VLOOKUP(E96,'DATA MASTER'!$B$1:$R$3858,3,0),"")</f>
        <v>DIV 2</v>
      </c>
      <c r="G96" s="4">
        <v>4</v>
      </c>
      <c r="H96" s="35">
        <f>IFERROR(VLOOKUP(E96,'DATA MASTER'!$B$1:$R$3858,6,0),"")</f>
        <v>4</v>
      </c>
      <c r="I96" s="40">
        <f>IFERROR(VLOOKUP(E96,'DATA MASTER'!$B$1:$R$3858,5,0),"")</f>
        <v>4.68</v>
      </c>
      <c r="J96" s="35">
        <f>IFERROR(VLOOKUP(E96,'DATA MASTER'!$B$1:$R$3858,17,0),"")</f>
        <v>112100</v>
      </c>
      <c r="K96" s="35">
        <f>IFERROR(VLOOKUP(E96,'DATA MASTER'!$B$1:$R$3858,16,0),"")</f>
        <v>96500</v>
      </c>
      <c r="L96" s="34">
        <f t="shared" si="18"/>
        <v>8407.5</v>
      </c>
      <c r="M96" s="34">
        <f t="shared" si="23"/>
        <v>13980.92</v>
      </c>
      <c r="N96" s="35"/>
      <c r="O96" s="35">
        <v>0</v>
      </c>
      <c r="P96" s="35"/>
      <c r="Q96" s="4"/>
      <c r="R96" s="35">
        <f t="shared" si="24"/>
        <v>373666.66666666663</v>
      </c>
      <c r="S96" s="35">
        <f t="shared" si="19"/>
        <v>297366.05405405402</v>
      </c>
      <c r="T96" s="35">
        <f t="shared" si="20"/>
        <v>76300.612612612604</v>
      </c>
      <c r="U96" s="35">
        <f t="shared" si="25"/>
        <v>13104</v>
      </c>
      <c r="V96" s="35">
        <f t="shared" si="26"/>
        <v>1220.8695652173913</v>
      </c>
      <c r="W96" s="35">
        <f t="shared" si="21"/>
        <v>8295.4</v>
      </c>
      <c r="X96" s="35">
        <f t="shared" si="27"/>
        <v>41180.34304739521</v>
      </c>
      <c r="Y96" s="35">
        <v>1</v>
      </c>
      <c r="Z96" s="35">
        <v>0</v>
      </c>
      <c r="AA96" s="35">
        <f t="shared" si="28"/>
        <v>0</v>
      </c>
      <c r="AB96" s="37">
        <f t="shared" si="22"/>
        <v>0</v>
      </c>
      <c r="AC96" s="35">
        <v>0</v>
      </c>
      <c r="AD96" s="35">
        <v>12500</v>
      </c>
      <c r="AE96" s="44"/>
      <c r="AF96" s="4" t="s">
        <v>6198</v>
      </c>
      <c r="AG96" s="35">
        <f t="shared" ca="1" si="32"/>
        <v>13066920.000000002</v>
      </c>
      <c r="AH96" s="35">
        <f t="shared" ca="1" si="30"/>
        <v>1261715.0651670326</v>
      </c>
      <c r="AI96" s="42">
        <f t="shared" ca="1" si="31"/>
        <v>9.6557954373871768E-2</v>
      </c>
      <c r="AJ96" s="44"/>
    </row>
    <row r="97" spans="1:36">
      <c r="A97" s="34">
        <v>91</v>
      </c>
      <c r="B97" s="58">
        <v>46237</v>
      </c>
      <c r="C97" s="4" t="s">
        <v>6275</v>
      </c>
      <c r="D97" s="4" t="s">
        <v>6188</v>
      </c>
      <c r="E97" s="4" t="s">
        <v>6135</v>
      </c>
      <c r="F97" s="35" t="str">
        <f>IFERROR(VLOOKUP(E97,'DATA MASTER'!$B$1:$R$3858,3,0),"")</f>
        <v>DIV 1</v>
      </c>
      <c r="G97" s="4">
        <v>6</v>
      </c>
      <c r="H97" s="35">
        <f>IFERROR(VLOOKUP(E97,'DATA MASTER'!$B$1:$R$3858,6,0),"")</f>
        <v>24</v>
      </c>
      <c r="I97" s="40">
        <f>IFERROR(VLOOKUP(E97,'DATA MASTER'!$B$1:$R$3858,5,0),"")</f>
        <v>1.23</v>
      </c>
      <c r="J97" s="35">
        <f>IFERROR(VLOOKUP(E97,'DATA MASTER'!$B$1:$R$3858,17,0),"")</f>
        <v>99800</v>
      </c>
      <c r="K97" s="35">
        <f>IFERROR(VLOOKUP(E97,'DATA MASTER'!$B$1:$R$3858,16,0),"")</f>
        <v>92100</v>
      </c>
      <c r="L97" s="34">
        <f t="shared" si="18"/>
        <v>7485</v>
      </c>
      <c r="M97" s="34">
        <f t="shared" si="23"/>
        <v>13343.448</v>
      </c>
      <c r="N97" s="35"/>
      <c r="O97" s="35">
        <v>0</v>
      </c>
      <c r="P97" s="35"/>
      <c r="Q97" s="4"/>
      <c r="R97" s="35">
        <f t="shared" si="24"/>
        <v>498999.99999999994</v>
      </c>
      <c r="S97" s="35">
        <f t="shared" si="19"/>
        <v>425711.09189189179</v>
      </c>
      <c r="T97" s="35">
        <f t="shared" si="20"/>
        <v>73288.908108108153</v>
      </c>
      <c r="U97" s="35">
        <f t="shared" si="25"/>
        <v>5166</v>
      </c>
      <c r="V97" s="35">
        <f t="shared" si="26"/>
        <v>481.30434782608694</v>
      </c>
      <c r="W97" s="35">
        <f t="shared" si="21"/>
        <v>11077.8</v>
      </c>
      <c r="X97" s="35">
        <f t="shared" si="27"/>
        <v>56563.80376028207</v>
      </c>
      <c r="Y97" s="35">
        <v>1</v>
      </c>
      <c r="Z97" s="35">
        <v>0</v>
      </c>
      <c r="AA97" s="35">
        <f t="shared" si="28"/>
        <v>0</v>
      </c>
      <c r="AB97" s="37">
        <f t="shared" si="22"/>
        <v>0</v>
      </c>
      <c r="AC97" s="35">
        <f>Z97*R97*1.11</f>
        <v>0</v>
      </c>
      <c r="AD97" s="35">
        <v>0</v>
      </c>
      <c r="AE97" s="44"/>
      <c r="AF97" s="4" t="s">
        <v>6129</v>
      </c>
      <c r="AG97" s="35">
        <f t="shared" ca="1" si="32"/>
        <v>30689557.499999985</v>
      </c>
      <c r="AH97" s="35">
        <f t="shared" ca="1" si="30"/>
        <v>2159630.5756193842</v>
      </c>
      <c r="AI97" s="42">
        <f t="shared" ca="1" si="31"/>
        <v>7.037020900739234E-2</v>
      </c>
      <c r="AJ97" s="44"/>
    </row>
    <row r="98" spans="1:36">
      <c r="A98" s="34">
        <v>92</v>
      </c>
      <c r="B98" s="58">
        <v>46237</v>
      </c>
      <c r="C98" s="4" t="s">
        <v>6276</v>
      </c>
      <c r="D98" s="4" t="s">
        <v>6124</v>
      </c>
      <c r="E98" s="4" t="s">
        <v>6160</v>
      </c>
      <c r="F98" s="35" t="str">
        <f>IFERROR(VLOOKUP(E98,'DATA MASTER'!$B$1:$R$3858,3,0),"")</f>
        <v>DIV 1</v>
      </c>
      <c r="G98" s="4">
        <v>3</v>
      </c>
      <c r="H98" s="35">
        <f>IFERROR(VLOOKUP(E98,'DATA MASTER'!$B$1:$R$3858,6,0),"")</f>
        <v>1</v>
      </c>
      <c r="I98" s="40">
        <f>IFERROR(VLOOKUP(E98,'DATA MASTER'!$B$1:$R$3858,5,0),"")</f>
        <v>26.02</v>
      </c>
      <c r="J98" s="35">
        <f>IFERROR(VLOOKUP(E98,'DATA MASTER'!$B$1:$R$3858,17,0),"")</f>
        <v>876000</v>
      </c>
      <c r="K98" s="35">
        <f>IFERROR(VLOOKUP(E98,'DATA MASTER'!$B$1:$R$3858,16,0),"")</f>
        <v>777200</v>
      </c>
      <c r="L98" s="34">
        <f t="shared" si="18"/>
        <v>65700</v>
      </c>
      <c r="M98" s="34">
        <f t="shared" si="23"/>
        <v>112600.736</v>
      </c>
      <c r="N98" s="35"/>
      <c r="O98" s="35">
        <v>0</v>
      </c>
      <c r="P98" s="35"/>
      <c r="Q98" s="4"/>
      <c r="R98" s="35">
        <f t="shared" si="24"/>
        <v>2189999.9999999995</v>
      </c>
      <c r="S98" s="35">
        <f t="shared" si="19"/>
        <v>1796214.2270270269</v>
      </c>
      <c r="T98" s="35">
        <f t="shared" si="20"/>
        <v>393785.7729729726</v>
      </c>
      <c r="U98" s="35">
        <f t="shared" si="25"/>
        <v>54642</v>
      </c>
      <c r="V98" s="35">
        <f t="shared" si="26"/>
        <v>5090.8695652173919</v>
      </c>
      <c r="W98" s="35">
        <f t="shared" si="21"/>
        <v>48617.999999999993</v>
      </c>
      <c r="X98" s="35">
        <f t="shared" si="27"/>
        <v>271798.53977139154</v>
      </c>
      <c r="Y98" s="35">
        <v>1</v>
      </c>
      <c r="Z98" s="35">
        <v>0</v>
      </c>
      <c r="AA98" s="35">
        <f t="shared" si="28"/>
        <v>0</v>
      </c>
      <c r="AB98" s="37">
        <f t="shared" si="22"/>
        <v>0</v>
      </c>
      <c r="AC98" s="35">
        <f>Z98*R98*1.11</f>
        <v>0</v>
      </c>
      <c r="AD98" s="35">
        <v>13636.363636363636</v>
      </c>
      <c r="AE98" s="44"/>
      <c r="AF98" s="4" t="s">
        <v>6131</v>
      </c>
      <c r="AG98" s="35">
        <f t="shared" ca="1" si="32"/>
        <v>39032595</v>
      </c>
      <c r="AH98" s="35">
        <f t="shared" ca="1" si="30"/>
        <v>3190046.6478102319</v>
      </c>
      <c r="AI98" s="42">
        <f t="shared" ca="1" si="31"/>
        <v>8.1727762343503735E-2</v>
      </c>
      <c r="AJ98" s="44"/>
    </row>
    <row r="99" spans="1:36">
      <c r="A99" s="34">
        <v>93</v>
      </c>
      <c r="B99" s="58">
        <v>46237</v>
      </c>
      <c r="C99" s="4" t="s">
        <v>6277</v>
      </c>
      <c r="D99" s="4" t="s">
        <v>6239</v>
      </c>
      <c r="E99" s="4" t="s">
        <v>1539</v>
      </c>
      <c r="F99" s="35" t="str">
        <f>IFERROR(VLOOKUP(E99,'DATA MASTER'!$B$1:$R$3858,3,0),"")</f>
        <v>DIV 1</v>
      </c>
      <c r="G99" s="4">
        <v>30</v>
      </c>
      <c r="H99" s="35">
        <f>IFERROR(VLOOKUP(E99,'DATA MASTER'!$B$1:$R$3858,6,0),"")</f>
        <v>30</v>
      </c>
      <c r="I99" s="40">
        <f>IFERROR(VLOOKUP(E99,'DATA MASTER'!$B$1:$R$3858,5,0),"")</f>
        <v>0.215</v>
      </c>
      <c r="J99" s="35">
        <f>IFERROR(VLOOKUP(E99,'DATA MASTER'!$B$1:$R$3858,17,0),"")</f>
        <v>0</v>
      </c>
      <c r="K99" s="35">
        <f>IFERROR(VLOOKUP(E99,'DATA MASTER'!$B$1:$R$3858,16,0),"")</f>
        <v>0</v>
      </c>
      <c r="L99" s="34">
        <f t="shared" si="18"/>
        <v>0</v>
      </c>
      <c r="M99" s="34">
        <f t="shared" si="23"/>
        <v>0</v>
      </c>
      <c r="N99" s="35"/>
      <c r="O99" s="35">
        <v>0</v>
      </c>
      <c r="P99" s="35"/>
      <c r="Q99" s="4"/>
      <c r="R99" s="35">
        <f>IFERROR((((J99-L99)/1.11*(100-O99)%*G99)-(ROUNDDOWN(G99/Y99,0)*N99)),"")</f>
        <v>0</v>
      </c>
      <c r="S99" s="35">
        <f t="shared" si="19"/>
        <v>0</v>
      </c>
      <c r="T99" s="35">
        <f t="shared" si="20"/>
        <v>0</v>
      </c>
      <c r="U99" s="35">
        <f t="shared" si="25"/>
        <v>4515</v>
      </c>
      <c r="V99" s="35">
        <f t="shared" si="26"/>
        <v>420.6521739130435</v>
      </c>
      <c r="W99" s="35">
        <f t="shared" si="21"/>
        <v>0</v>
      </c>
      <c r="X99" s="35">
        <f t="shared" si="27"/>
        <v>-11185.652173913044</v>
      </c>
      <c r="Y99" s="35">
        <v>1</v>
      </c>
      <c r="Z99" s="35">
        <v>0</v>
      </c>
      <c r="AA99" s="35">
        <f t="shared" si="28"/>
        <v>0</v>
      </c>
      <c r="AB99" s="37">
        <f t="shared" si="22"/>
        <v>0</v>
      </c>
      <c r="AC99" s="35">
        <v>0</v>
      </c>
      <c r="AD99" s="35">
        <v>6250</v>
      </c>
      <c r="AE99" s="44"/>
      <c r="AF99" s="4" t="s">
        <v>6141</v>
      </c>
      <c r="AG99" s="35">
        <f t="shared" ca="1" si="32"/>
        <v>7368549.9999999991</v>
      </c>
      <c r="AH99" s="35">
        <f t="shared" ca="1" si="30"/>
        <v>671267.86601356638</v>
      </c>
      <c r="AI99" s="42">
        <f t="shared" ca="1" si="31"/>
        <v>9.1099044725701323E-2</v>
      </c>
      <c r="AJ99" s="44"/>
    </row>
    <row r="100" spans="1:36">
      <c r="A100" s="34">
        <v>94</v>
      </c>
      <c r="B100" s="58">
        <v>46237</v>
      </c>
      <c r="C100" s="4" t="s">
        <v>6277</v>
      </c>
      <c r="D100" s="4" t="s">
        <v>6239</v>
      </c>
      <c r="E100" s="4" t="s">
        <v>1538</v>
      </c>
      <c r="F100" s="35" t="str">
        <f>IFERROR(VLOOKUP(E100,'DATA MASTER'!$B$1:$R$3858,3,0),"")</f>
        <v>DIV 1</v>
      </c>
      <c r="G100" s="4">
        <v>30</v>
      </c>
      <c r="H100" s="35">
        <f>IFERROR(VLOOKUP(E100,'DATA MASTER'!$B$1:$R$3858,6,0),"")</f>
        <v>30</v>
      </c>
      <c r="I100" s="40">
        <f>IFERROR(VLOOKUP(E100,'DATA MASTER'!$B$1:$R$3858,5,0),"")</f>
        <v>0.215</v>
      </c>
      <c r="J100" s="35">
        <f>IFERROR(VLOOKUP(E100,'DATA MASTER'!$B$1:$R$3858,17,0),"")</f>
        <v>83800</v>
      </c>
      <c r="K100" s="35">
        <f>IFERROR(VLOOKUP(E100,'DATA MASTER'!$B$1:$R$3858,16,0),"")</f>
        <v>77100</v>
      </c>
      <c r="L100" s="34">
        <f t="shared" si="18"/>
        <v>6285</v>
      </c>
      <c r="M100" s="34">
        <f t="shared" si="23"/>
        <v>11170.248000000001</v>
      </c>
      <c r="N100" s="35"/>
      <c r="O100" s="35">
        <v>0</v>
      </c>
      <c r="P100" s="35"/>
      <c r="Q100" s="4"/>
      <c r="R100" s="35">
        <f t="shared" si="24"/>
        <v>2094999.9999999998</v>
      </c>
      <c r="S100" s="35">
        <f t="shared" si="19"/>
        <v>1781885.1891891889</v>
      </c>
      <c r="T100" s="35">
        <f t="shared" si="20"/>
        <v>313114.81081081089</v>
      </c>
      <c r="U100" s="35">
        <f t="shared" si="25"/>
        <v>4515</v>
      </c>
      <c r="V100" s="35">
        <f t="shared" si="26"/>
        <v>420.6521739130435</v>
      </c>
      <c r="W100" s="35">
        <f t="shared" si="21"/>
        <v>46508.999999999993</v>
      </c>
      <c r="X100" s="35">
        <f t="shared" si="27"/>
        <v>255420.15863689786</v>
      </c>
      <c r="Y100" s="35">
        <v>1</v>
      </c>
      <c r="Z100" s="35">
        <v>0</v>
      </c>
      <c r="AA100" s="35">
        <f t="shared" si="28"/>
        <v>0</v>
      </c>
      <c r="AB100" s="37">
        <f t="shared" si="22"/>
        <v>0</v>
      </c>
      <c r="AC100" s="35">
        <v>0</v>
      </c>
      <c r="AD100" s="35">
        <v>6250</v>
      </c>
      <c r="AE100" s="44"/>
      <c r="AF100" s="4" t="s">
        <v>6278</v>
      </c>
      <c r="AG100" s="35">
        <f t="shared" ca="1" si="32"/>
        <v>381099.99999999994</v>
      </c>
      <c r="AH100" s="35">
        <f t="shared" ca="1" si="30"/>
        <v>42910.42616529567</v>
      </c>
      <c r="AI100" s="42">
        <f t="shared" ca="1" si="31"/>
        <v>0.11259623764181495</v>
      </c>
      <c r="AJ100" s="44"/>
    </row>
    <row r="101" spans="1:36">
      <c r="A101" s="34">
        <v>95</v>
      </c>
      <c r="B101" s="58">
        <v>46237</v>
      </c>
      <c r="C101" s="4" t="s">
        <v>6279</v>
      </c>
      <c r="D101" s="4" t="s">
        <v>6196</v>
      </c>
      <c r="E101" s="4" t="s">
        <v>6167</v>
      </c>
      <c r="F101" s="35" t="str">
        <f>IFERROR(VLOOKUP(E101,'DATA MASTER'!$B$1:$R$3858,3,0),"")</f>
        <v>DIV 2</v>
      </c>
      <c r="G101" s="4">
        <v>4</v>
      </c>
      <c r="H101" s="35">
        <f>IFERROR(VLOOKUP(E101,'DATA MASTER'!$B$1:$R$3858,6,0),"")</f>
        <v>24</v>
      </c>
      <c r="I101" s="40">
        <f>IFERROR(VLOOKUP(E101,'DATA MASTER'!$B$1:$R$3858,5,0),"")</f>
        <v>0.90200000000000002</v>
      </c>
      <c r="J101" s="35">
        <f>IFERROR(VLOOKUP(E101,'DATA MASTER'!$B$1:$R$3858,17,0),"")</f>
        <v>81000</v>
      </c>
      <c r="K101" s="35">
        <f>IFERROR(VLOOKUP(E101,'DATA MASTER'!$B$1:$R$3858,16,0),"")</f>
        <v>74300</v>
      </c>
      <c r="L101" s="34">
        <f t="shared" si="18"/>
        <v>6075</v>
      </c>
      <c r="M101" s="34">
        <f t="shared" si="23"/>
        <v>10764.584000000001</v>
      </c>
      <c r="N101" s="35"/>
      <c r="O101" s="35">
        <v>10</v>
      </c>
      <c r="P101" s="35"/>
      <c r="Q101" s="4"/>
      <c r="R101" s="35">
        <f t="shared" si="24"/>
        <v>243000</v>
      </c>
      <c r="S101" s="35">
        <f t="shared" si="19"/>
        <v>206060.80864864861</v>
      </c>
      <c r="T101" s="35">
        <f t="shared" si="20"/>
        <v>36939.191351351386</v>
      </c>
      <c r="U101" s="35">
        <f t="shared" si="25"/>
        <v>2525.6</v>
      </c>
      <c r="V101" s="35">
        <f t="shared" si="26"/>
        <v>235.30434782608694</v>
      </c>
      <c r="W101" s="35">
        <f t="shared" si="21"/>
        <v>5394.6</v>
      </c>
      <c r="X101" s="35">
        <f t="shared" si="27"/>
        <v>28783.687003525301</v>
      </c>
      <c r="Y101" s="35">
        <v>1</v>
      </c>
      <c r="Z101" s="35">
        <v>0</v>
      </c>
      <c r="AA101" s="35">
        <f t="shared" si="28"/>
        <v>0</v>
      </c>
      <c r="AB101" s="37">
        <f t="shared" si="22"/>
        <v>0</v>
      </c>
      <c r="AC101" s="35">
        <v>0</v>
      </c>
      <c r="AD101" s="35">
        <v>0</v>
      </c>
      <c r="AE101" s="44"/>
      <c r="AF101" s="4" t="s">
        <v>6280</v>
      </c>
      <c r="AG101" s="35">
        <f t="shared" ca="1" si="32"/>
        <v>1634364</v>
      </c>
      <c r="AH101" s="35">
        <f t="shared" ca="1" si="30"/>
        <v>171574.90607815899</v>
      </c>
      <c r="AI101" s="42">
        <f t="shared" ca="1" si="31"/>
        <v>0.10497961658367352</v>
      </c>
      <c r="AJ101" s="44"/>
    </row>
    <row r="102" spans="1:36">
      <c r="A102" s="34">
        <v>96</v>
      </c>
      <c r="B102" s="58">
        <v>46237</v>
      </c>
      <c r="C102" s="4" t="s">
        <v>6281</v>
      </c>
      <c r="D102" s="4" t="s">
        <v>6143</v>
      </c>
      <c r="E102" s="4" t="s">
        <v>3255</v>
      </c>
      <c r="F102" s="35" t="str">
        <f>IFERROR(VLOOKUP(E102,'DATA MASTER'!$B$1:$R$3858,3,0),"")</f>
        <v>DIV 2</v>
      </c>
      <c r="G102" s="4">
        <v>2</v>
      </c>
      <c r="H102" s="35">
        <f>IFERROR(VLOOKUP(E102,'DATA MASTER'!$B$1:$R$3858,6,0),"")</f>
        <v>30</v>
      </c>
      <c r="I102" s="40">
        <f>IFERROR(VLOOKUP(E102,'DATA MASTER'!$B$1:$R$3858,5,0),"")</f>
        <v>0.92</v>
      </c>
      <c r="J102" s="35">
        <f>IFERROR(VLOOKUP(E102,'DATA MASTER'!$B$1:$R$3858,17,0),"")</f>
        <v>104600</v>
      </c>
      <c r="K102" s="35">
        <f>IFERROR(VLOOKUP(E102,'DATA MASTER'!$B$1:$R$3858,16,0),"")</f>
        <v>95000</v>
      </c>
      <c r="L102" s="34">
        <f t="shared" si="18"/>
        <v>7845</v>
      </c>
      <c r="M102" s="34">
        <f t="shared" si="23"/>
        <v>13763.6</v>
      </c>
      <c r="N102" s="35"/>
      <c r="O102" s="35">
        <v>0</v>
      </c>
      <c r="P102" s="35"/>
      <c r="Q102" s="4"/>
      <c r="R102" s="35">
        <f t="shared" si="24"/>
        <v>174333.33333333331</v>
      </c>
      <c r="S102" s="35">
        <f t="shared" si="19"/>
        <v>146371.89189189186</v>
      </c>
      <c r="T102" s="35">
        <f t="shared" si="20"/>
        <v>27961.44144144145</v>
      </c>
      <c r="U102" s="35">
        <f t="shared" si="25"/>
        <v>1288</v>
      </c>
      <c r="V102" s="35">
        <f t="shared" si="26"/>
        <v>120.00000000000001</v>
      </c>
      <c r="W102" s="35">
        <f t="shared" si="21"/>
        <v>3870.2000000000003</v>
      </c>
      <c r="X102" s="35">
        <f t="shared" si="27"/>
        <v>22683.241441441449</v>
      </c>
      <c r="Y102" s="35">
        <v>1</v>
      </c>
      <c r="Z102" s="35">
        <v>0</v>
      </c>
      <c r="AA102" s="35">
        <f t="shared" si="28"/>
        <v>0</v>
      </c>
      <c r="AB102" s="37">
        <f t="shared" si="22"/>
        <v>0</v>
      </c>
      <c r="AC102" s="35">
        <v>0</v>
      </c>
      <c r="AD102" s="35">
        <v>0</v>
      </c>
      <c r="AE102" s="44"/>
      <c r="AF102" s="4" t="s">
        <v>6237</v>
      </c>
      <c r="AG102" s="35">
        <f t="shared" ca="1" si="32"/>
        <v>2225549.9999999995</v>
      </c>
      <c r="AH102" s="35">
        <f t="shared" ca="1" si="30"/>
        <v>108077.23384253817</v>
      </c>
      <c r="AI102" s="42">
        <f t="shared" ca="1" si="31"/>
        <v>4.8562033583850375E-2</v>
      </c>
      <c r="AJ102" s="44"/>
    </row>
    <row r="103" spans="1:36">
      <c r="A103" s="34">
        <v>97</v>
      </c>
      <c r="B103" s="58">
        <v>46237</v>
      </c>
      <c r="C103" s="4" t="s">
        <v>6282</v>
      </c>
      <c r="D103" s="4" t="s">
        <v>6134</v>
      </c>
      <c r="E103" s="4" t="s">
        <v>6135</v>
      </c>
      <c r="F103" s="35" t="str">
        <f>IFERROR(VLOOKUP(E103,'DATA MASTER'!$B$1:$R$3858,3,0),"")</f>
        <v>DIV 1</v>
      </c>
      <c r="G103" s="4">
        <v>6</v>
      </c>
      <c r="H103" s="35">
        <f>IFERROR(VLOOKUP(E103,'DATA MASTER'!$B$1:$R$3858,6,0),"")</f>
        <v>24</v>
      </c>
      <c r="I103" s="40">
        <f>IFERROR(VLOOKUP(E103,'DATA MASTER'!$B$1:$R$3858,5,0),"")</f>
        <v>1.23</v>
      </c>
      <c r="J103" s="35">
        <f>IFERROR(VLOOKUP(E103,'DATA MASTER'!$B$1:$R$3858,17,0),"")</f>
        <v>99800</v>
      </c>
      <c r="K103" s="35">
        <f>IFERROR(VLOOKUP(E103,'DATA MASTER'!$B$1:$R$3858,16,0),"")</f>
        <v>92100</v>
      </c>
      <c r="L103" s="34">
        <f t="shared" si="18"/>
        <v>7485</v>
      </c>
      <c r="M103" s="34">
        <f t="shared" si="23"/>
        <v>13343.448</v>
      </c>
      <c r="N103" s="35"/>
      <c r="O103" s="35">
        <v>0</v>
      </c>
      <c r="P103" s="35"/>
      <c r="Q103" s="4"/>
      <c r="R103" s="35">
        <f t="shared" si="24"/>
        <v>498999.99999999994</v>
      </c>
      <c r="S103" s="35">
        <f t="shared" si="19"/>
        <v>425711.09189189179</v>
      </c>
      <c r="T103" s="35">
        <f t="shared" si="20"/>
        <v>73288.908108108153</v>
      </c>
      <c r="U103" s="35">
        <f t="shared" si="25"/>
        <v>5166</v>
      </c>
      <c r="V103" s="35">
        <f t="shared" si="26"/>
        <v>481.30434782608694</v>
      </c>
      <c r="W103" s="35">
        <f t="shared" si="21"/>
        <v>11077.8</v>
      </c>
      <c r="X103" s="35">
        <f t="shared" si="27"/>
        <v>46563.80376028207</v>
      </c>
      <c r="Y103" s="35">
        <v>1</v>
      </c>
      <c r="Z103" s="35">
        <v>0</v>
      </c>
      <c r="AA103" s="35">
        <f t="shared" si="28"/>
        <v>0</v>
      </c>
      <c r="AB103" s="37">
        <f t="shared" si="22"/>
        <v>0</v>
      </c>
      <c r="AC103" s="35">
        <v>0</v>
      </c>
      <c r="AD103" s="35">
        <v>10000</v>
      </c>
      <c r="AE103" s="44"/>
      <c r="AF103" s="4" t="s">
        <v>6283</v>
      </c>
      <c r="AG103" s="35">
        <f t="shared" ca="1" si="32"/>
        <v>3319640.0000000005</v>
      </c>
      <c r="AH103" s="35">
        <f t="shared" ca="1" si="30"/>
        <v>144274.19753231504</v>
      </c>
      <c r="AI103" s="42">
        <f t="shared" ca="1" si="31"/>
        <v>4.3460796210527355E-2</v>
      </c>
      <c r="AJ103" s="44"/>
    </row>
    <row r="104" spans="1:36">
      <c r="A104" s="34">
        <v>98</v>
      </c>
      <c r="B104" s="58">
        <v>46237</v>
      </c>
      <c r="C104" s="4" t="s">
        <v>6284</v>
      </c>
      <c r="D104" s="4" t="s">
        <v>6239</v>
      </c>
      <c r="E104" s="4" t="s">
        <v>6162</v>
      </c>
      <c r="F104" s="35" t="str">
        <f>IFERROR(VLOOKUP(E104,'DATA MASTER'!$B$1:$R$3858,3,0),"")</f>
        <v>DIV 1</v>
      </c>
      <c r="G104" s="4">
        <v>1</v>
      </c>
      <c r="H104" s="35">
        <f>IFERROR(VLOOKUP(E104,'DATA MASTER'!$B$1:$R$3858,6,0),"")</f>
        <v>1</v>
      </c>
      <c r="I104" s="40">
        <f>IFERROR(VLOOKUP(E104,'DATA MASTER'!$B$1:$R$3858,5,0),"")</f>
        <v>26.01</v>
      </c>
      <c r="J104" s="35">
        <f>IFERROR(VLOOKUP(E104,'DATA MASTER'!$B$1:$R$3858,17,0),"")</f>
        <v>1103500</v>
      </c>
      <c r="K104" s="35">
        <f>IFERROR(VLOOKUP(E104,'DATA MASTER'!$B$1:$R$3858,16,0),"")</f>
        <v>991800</v>
      </c>
      <c r="L104" s="34">
        <f t="shared" si="18"/>
        <v>82762.5</v>
      </c>
      <c r="M104" s="34">
        <f t="shared" si="23"/>
        <v>143691.984</v>
      </c>
      <c r="N104" s="35"/>
      <c r="O104" s="35">
        <v>0</v>
      </c>
      <c r="P104" s="35"/>
      <c r="Q104" s="4"/>
      <c r="R104" s="35">
        <f t="shared" si="24"/>
        <v>919583.33333333326</v>
      </c>
      <c r="S104" s="35">
        <f t="shared" si="19"/>
        <v>764061.27567567572</v>
      </c>
      <c r="T104" s="35">
        <f t="shared" si="20"/>
        <v>155522.05765765754</v>
      </c>
      <c r="U104" s="35">
        <f t="shared" si="25"/>
        <v>18207</v>
      </c>
      <c r="V104" s="35">
        <f t="shared" si="26"/>
        <v>1696.304347826087</v>
      </c>
      <c r="W104" s="35">
        <f t="shared" si="21"/>
        <v>20414.75</v>
      </c>
      <c r="X104" s="35">
        <f t="shared" si="27"/>
        <v>106870.66997649813</v>
      </c>
      <c r="Y104" s="35">
        <v>1</v>
      </c>
      <c r="Z104" s="35">
        <v>0</v>
      </c>
      <c r="AA104" s="35">
        <f t="shared" si="28"/>
        <v>0</v>
      </c>
      <c r="AB104" s="37">
        <f t="shared" si="22"/>
        <v>0</v>
      </c>
      <c r="AC104" s="35">
        <v>0</v>
      </c>
      <c r="AD104" s="35">
        <v>8333.3333333333339</v>
      </c>
      <c r="AE104" s="44"/>
      <c r="AF104" s="4" t="s">
        <v>6248</v>
      </c>
      <c r="AG104" s="35">
        <f t="shared" ca="1" si="32"/>
        <v>15586989.999999996</v>
      </c>
      <c r="AH104" s="35">
        <f t="shared" ca="1" si="30"/>
        <v>1413061.2736627737</v>
      </c>
      <c r="AI104" s="42">
        <f t="shared" ca="1" si="31"/>
        <v>9.0656456035628052E-2</v>
      </c>
      <c r="AJ104" s="44"/>
    </row>
    <row r="105" spans="1:36">
      <c r="A105" s="34">
        <v>99</v>
      </c>
      <c r="B105" s="58">
        <v>46237</v>
      </c>
      <c r="C105" s="4" t="s">
        <v>6285</v>
      </c>
      <c r="D105" s="4" t="s">
        <v>6134</v>
      </c>
      <c r="E105" s="4" t="s">
        <v>6148</v>
      </c>
      <c r="F105" s="35" t="str">
        <f>IFERROR(VLOOKUP(E105,'DATA MASTER'!$B$1:$R$3858,3,0),"")</f>
        <v>DIV 2</v>
      </c>
      <c r="G105" s="4">
        <v>10</v>
      </c>
      <c r="H105" s="35">
        <f>IFERROR(VLOOKUP(E105,'DATA MASTER'!$B$1:$R$3858,6,0),"")</f>
        <v>24</v>
      </c>
      <c r="I105" s="40">
        <f>IFERROR(VLOOKUP(E105,'DATA MASTER'!$B$1:$R$3858,5,0),"")</f>
        <v>1.0900000000000001</v>
      </c>
      <c r="J105" s="35">
        <f>IFERROR(VLOOKUP(E105,'DATA MASTER'!$B$1:$R$3858,17,0),"")</f>
        <v>82200</v>
      </c>
      <c r="K105" s="35">
        <f>IFERROR(VLOOKUP(E105,'DATA MASTER'!$B$1:$R$3858,16,0),"")</f>
        <v>74900</v>
      </c>
      <c r="L105" s="34">
        <f t="shared" si="18"/>
        <v>6165</v>
      </c>
      <c r="M105" s="34">
        <f t="shared" si="23"/>
        <v>10851.512000000001</v>
      </c>
      <c r="N105" s="35"/>
      <c r="O105" s="35">
        <v>0</v>
      </c>
      <c r="P105" s="35"/>
      <c r="Q105" s="4" t="e">
        <f>VLOOKUP(#REF!,#REF!,1,0)</f>
        <v>#REF!</v>
      </c>
      <c r="R105" s="35">
        <f t="shared" si="24"/>
        <v>685000</v>
      </c>
      <c r="S105" s="35">
        <f t="shared" si="19"/>
        <v>577013.40540540533</v>
      </c>
      <c r="T105" s="35">
        <f t="shared" si="20"/>
        <v>107986.59459459467</v>
      </c>
      <c r="U105" s="35">
        <f t="shared" si="25"/>
        <v>7630</v>
      </c>
      <c r="V105" s="35">
        <f t="shared" si="26"/>
        <v>710.86956521739137</v>
      </c>
      <c r="W105" s="35">
        <v>0</v>
      </c>
      <c r="X105" s="35" t="str">
        <f t="shared" si="27"/>
        <v/>
      </c>
      <c r="Y105" s="35">
        <v>1</v>
      </c>
      <c r="Z105" s="42" t="e">
        <f>VLOOKUP(Q105,#REF!,4,0)</f>
        <v>#REF!</v>
      </c>
      <c r="AA105" s="35">
        <f t="shared" si="28"/>
        <v>0</v>
      </c>
      <c r="AB105" s="37">
        <f t="shared" si="22"/>
        <v>0</v>
      </c>
      <c r="AC105" s="35" t="e">
        <f>Z105*R105*1.11</f>
        <v>#REF!</v>
      </c>
      <c r="AD105" s="35">
        <v>0</v>
      </c>
      <c r="AE105" s="44"/>
      <c r="AF105" s="4" t="s">
        <v>2469</v>
      </c>
      <c r="AG105" s="35">
        <f t="shared" ca="1" si="32"/>
        <v>1144040</v>
      </c>
      <c r="AH105" s="35">
        <f t="shared" ca="1" si="30"/>
        <v>74560.673717195474</v>
      </c>
      <c r="AI105" s="42">
        <f t="shared" ca="1" si="31"/>
        <v>6.517313530750278E-2</v>
      </c>
      <c r="AJ105" s="44"/>
    </row>
    <row r="106" spans="1:36">
      <c r="A106" s="34">
        <v>100</v>
      </c>
      <c r="B106" s="58">
        <v>46237</v>
      </c>
      <c r="C106" s="4" t="s">
        <v>6286</v>
      </c>
      <c r="D106" s="4" t="s">
        <v>6287</v>
      </c>
      <c r="E106" s="4" t="s">
        <v>6135</v>
      </c>
      <c r="F106" s="35" t="str">
        <f>IFERROR(VLOOKUP(E106,'DATA MASTER'!$B$1:$R$3858,3,0),"")</f>
        <v>DIV 1</v>
      </c>
      <c r="G106" s="4">
        <v>24</v>
      </c>
      <c r="H106" s="35">
        <f>IFERROR(VLOOKUP(E106,'DATA MASTER'!$B$1:$R$3858,6,0),"")</f>
        <v>24</v>
      </c>
      <c r="I106" s="40">
        <f>IFERROR(VLOOKUP(E106,'DATA MASTER'!$B$1:$R$3858,5,0),"")</f>
        <v>1.23</v>
      </c>
      <c r="J106" s="35">
        <f>IFERROR(VLOOKUP(E106,'DATA MASTER'!$B$1:$R$3858,17,0),"")</f>
        <v>99800</v>
      </c>
      <c r="K106" s="35">
        <f>IFERROR(VLOOKUP(E106,'DATA MASTER'!$B$1:$R$3858,16,0),"")</f>
        <v>92100</v>
      </c>
      <c r="L106" s="34">
        <f t="shared" si="18"/>
        <v>7485</v>
      </c>
      <c r="M106" s="34">
        <f t="shared" si="23"/>
        <v>13343.448</v>
      </c>
      <c r="N106" s="35"/>
      <c r="O106" s="35">
        <v>0</v>
      </c>
      <c r="P106" s="35">
        <v>60000</v>
      </c>
      <c r="Q106" s="4" t="s">
        <v>6193</v>
      </c>
      <c r="R106" s="35">
        <f t="shared" si="24"/>
        <v>1995999.9999999998</v>
      </c>
      <c r="S106" s="35">
        <f t="shared" si="19"/>
        <v>1702844.3675675672</v>
      </c>
      <c r="T106" s="35">
        <f t="shared" si="20"/>
        <v>293155.63243243261</v>
      </c>
      <c r="U106" s="35">
        <f t="shared" si="25"/>
        <v>20664</v>
      </c>
      <c r="V106" s="35">
        <f t="shared" si="26"/>
        <v>1925.2173913043478</v>
      </c>
      <c r="W106" s="35">
        <f t="shared" si="21"/>
        <v>44311.199999999997</v>
      </c>
      <c r="X106" s="35">
        <f t="shared" si="27"/>
        <v>151969.50075541399</v>
      </c>
      <c r="Y106" s="35">
        <v>24</v>
      </c>
      <c r="Z106" s="35">
        <v>0</v>
      </c>
      <c r="AA106" s="35">
        <f t="shared" si="28"/>
        <v>60000</v>
      </c>
      <c r="AB106" s="37">
        <f t="shared" si="22"/>
        <v>0</v>
      </c>
      <c r="AC106" s="35">
        <v>0</v>
      </c>
      <c r="AD106" s="35">
        <v>14285.714285714286</v>
      </c>
      <c r="AE106" s="44"/>
      <c r="AF106" s="4" t="s">
        <v>2471</v>
      </c>
      <c r="AG106" s="35">
        <f t="shared" ca="1" si="32"/>
        <v>825285.00000000012</v>
      </c>
      <c r="AH106" s="35">
        <f t="shared" ca="1" si="30"/>
        <v>60134.572855464125</v>
      </c>
      <c r="AI106" s="42">
        <f t="shared" ca="1" si="31"/>
        <v>7.2865219718599175E-2</v>
      </c>
      <c r="AJ106" s="44"/>
    </row>
    <row r="107" spans="1:36">
      <c r="A107" s="34">
        <v>101</v>
      </c>
      <c r="B107" s="58">
        <v>46237</v>
      </c>
      <c r="C107" s="4" t="s">
        <v>6288</v>
      </c>
      <c r="D107" s="4" t="s">
        <v>6239</v>
      </c>
      <c r="E107" s="4" t="s">
        <v>6240</v>
      </c>
      <c r="F107" s="35" t="str">
        <f>IFERROR(VLOOKUP(E107,'DATA MASTER'!$B$1:$R$3858,3,0),"")</f>
        <v>DIV 1</v>
      </c>
      <c r="G107" s="4">
        <v>1</v>
      </c>
      <c r="H107" s="35">
        <f>IFERROR(VLOOKUP(E107,'DATA MASTER'!$B$1:$R$3858,6,0),"")</f>
        <v>4</v>
      </c>
      <c r="I107" s="40">
        <f>IFERROR(VLOOKUP(E107,'DATA MASTER'!$B$1:$R$3858,5,0),"")</f>
        <v>5.218</v>
      </c>
      <c r="J107" s="35">
        <f>IFERROR(VLOOKUP(E107,'DATA MASTER'!$B$1:$R$3858,17,0),"")</f>
        <v>328200</v>
      </c>
      <c r="K107" s="35">
        <f>IFERROR(VLOOKUP(E107,'DATA MASTER'!$B$1:$R$3858,16,0),"")</f>
        <v>293300</v>
      </c>
      <c r="L107" s="34">
        <f t="shared" si="18"/>
        <v>24615</v>
      </c>
      <c r="M107" s="34">
        <f t="shared" si="23"/>
        <v>42493.304000000004</v>
      </c>
      <c r="N107" s="35"/>
      <c r="O107" s="35">
        <v>10</v>
      </c>
      <c r="P107" s="35"/>
      <c r="Q107" s="4"/>
      <c r="R107" s="35">
        <f t="shared" si="24"/>
        <v>246150</v>
      </c>
      <c r="S107" s="35">
        <f t="shared" si="19"/>
        <v>203356.78054054052</v>
      </c>
      <c r="T107" s="35">
        <f t="shared" si="20"/>
        <v>42793.219459459477</v>
      </c>
      <c r="U107" s="35">
        <f t="shared" si="25"/>
        <v>3652.6</v>
      </c>
      <c r="V107" s="35">
        <f t="shared" si="26"/>
        <v>340.30434782608694</v>
      </c>
      <c r="W107" s="35">
        <f t="shared" si="21"/>
        <v>5464.5300000000007</v>
      </c>
      <c r="X107" s="35">
        <f t="shared" si="27"/>
        <v>33335.785111633391</v>
      </c>
      <c r="Y107" s="35">
        <v>1</v>
      </c>
      <c r="Z107" s="35">
        <v>0</v>
      </c>
      <c r="AA107" s="35">
        <f t="shared" si="28"/>
        <v>0</v>
      </c>
      <c r="AB107" s="37">
        <f t="shared" si="22"/>
        <v>0</v>
      </c>
      <c r="AC107" s="35">
        <v>0</v>
      </c>
      <c r="AD107" s="35">
        <v>0</v>
      </c>
      <c r="AE107" s="44"/>
      <c r="AF107" s="4" t="s">
        <v>2473</v>
      </c>
      <c r="AG107" s="35">
        <f t="shared" ca="1" si="32"/>
        <v>794204.99999999988</v>
      </c>
      <c r="AH107" s="35">
        <f t="shared" ca="1" si="30"/>
        <v>52853.113396004628</v>
      </c>
      <c r="AI107" s="42">
        <f t="shared" ca="1" si="31"/>
        <v>6.6548452094867996E-2</v>
      </c>
      <c r="AJ107" s="44"/>
    </row>
    <row r="108" spans="1:36">
      <c r="A108" s="34">
        <v>102</v>
      </c>
      <c r="B108" s="58">
        <v>46237</v>
      </c>
      <c r="C108" s="4" t="s">
        <v>6289</v>
      </c>
      <c r="D108" s="4" t="s">
        <v>6138</v>
      </c>
      <c r="E108" s="4" t="s">
        <v>6148</v>
      </c>
      <c r="F108" s="35" t="str">
        <f>IFERROR(VLOOKUP(E108,'DATA MASTER'!$B$1:$R$3858,3,0),"")</f>
        <v>DIV 2</v>
      </c>
      <c r="G108" s="4">
        <v>8</v>
      </c>
      <c r="H108" s="35">
        <f>IFERROR(VLOOKUP(E108,'DATA MASTER'!$B$1:$R$3858,6,0),"")</f>
        <v>24</v>
      </c>
      <c r="I108" s="40">
        <f>IFERROR(VLOOKUP(E108,'DATA MASTER'!$B$1:$R$3858,5,0),"")</f>
        <v>1.0900000000000001</v>
      </c>
      <c r="J108" s="35">
        <f>IFERROR(VLOOKUP(E108,'DATA MASTER'!$B$1:$R$3858,17,0),"")</f>
        <v>82200</v>
      </c>
      <c r="K108" s="35">
        <f>IFERROR(VLOOKUP(E108,'DATA MASTER'!$B$1:$R$3858,16,0),"")</f>
        <v>74900</v>
      </c>
      <c r="L108" s="34">
        <f t="shared" si="18"/>
        <v>6165</v>
      </c>
      <c r="M108" s="34">
        <f t="shared" si="23"/>
        <v>10851.512000000001</v>
      </c>
      <c r="N108" s="35"/>
      <c r="O108" s="35">
        <v>0</v>
      </c>
      <c r="P108" s="35"/>
      <c r="Q108" s="4"/>
      <c r="R108" s="35">
        <f t="shared" si="24"/>
        <v>548000</v>
      </c>
      <c r="S108" s="35">
        <f t="shared" si="19"/>
        <v>461610.72432432428</v>
      </c>
      <c r="T108" s="35">
        <f t="shared" si="20"/>
        <v>86389.275675675715</v>
      </c>
      <c r="U108" s="35">
        <f t="shared" si="25"/>
        <v>6104</v>
      </c>
      <c r="V108" s="35">
        <f t="shared" si="26"/>
        <v>568.69565217391312</v>
      </c>
      <c r="W108" s="35">
        <f t="shared" si="21"/>
        <v>12165.6</v>
      </c>
      <c r="X108" s="35">
        <f t="shared" si="27"/>
        <v>61300.98002350179</v>
      </c>
      <c r="Y108" s="35">
        <f t="shared" ref="Y108" si="36">IF(E108="avem005",4,1)</f>
        <v>1</v>
      </c>
      <c r="Z108" s="35">
        <v>0</v>
      </c>
      <c r="AA108" s="35">
        <f t="shared" si="28"/>
        <v>0</v>
      </c>
      <c r="AB108" s="37">
        <f t="shared" si="22"/>
        <v>0</v>
      </c>
      <c r="AC108" s="35">
        <v>0</v>
      </c>
      <c r="AD108" s="35">
        <v>6250</v>
      </c>
      <c r="AE108" s="44"/>
      <c r="AF108" s="4" t="s">
        <v>6290</v>
      </c>
      <c r="AG108" s="35">
        <f t="shared" ca="1" si="32"/>
        <v>12792010</v>
      </c>
      <c r="AH108" s="35">
        <f t="shared" ca="1" si="30"/>
        <v>931992.06093761546</v>
      </c>
      <c r="AI108" s="42">
        <f t="shared" ca="1" si="31"/>
        <v>7.2857358690121055E-2</v>
      </c>
      <c r="AJ108" s="44"/>
    </row>
    <row r="109" spans="1:36">
      <c r="A109" s="34">
        <v>103</v>
      </c>
      <c r="B109" s="58">
        <v>46237</v>
      </c>
      <c r="C109" s="4" t="s">
        <v>6291</v>
      </c>
      <c r="D109" s="4" t="s">
        <v>6138</v>
      </c>
      <c r="E109" s="4" t="s">
        <v>6156</v>
      </c>
      <c r="F109" s="35" t="str">
        <f>IFERROR(VLOOKUP(E109,'DATA MASTER'!$B$1:$R$3858,3,0),"")</f>
        <v>DIV 1</v>
      </c>
      <c r="G109" s="4">
        <v>4</v>
      </c>
      <c r="H109" s="35">
        <f>IFERROR(VLOOKUP(E109,'DATA MASTER'!$B$1:$R$3858,6,0),"")</f>
        <v>4</v>
      </c>
      <c r="I109" s="40">
        <f>IFERROR(VLOOKUP(E109,'DATA MASTER'!$B$1:$R$3858,5,0),"")</f>
        <v>5.3879999999999999</v>
      </c>
      <c r="J109" s="35">
        <f>IFERROR(VLOOKUP(E109,'DATA MASTER'!$B$1:$R$3858,17,0),"")</f>
        <v>185700</v>
      </c>
      <c r="K109" s="35">
        <f>IFERROR(VLOOKUP(E109,'DATA MASTER'!$B$1:$R$3858,16,0),"")</f>
        <v>165300</v>
      </c>
      <c r="L109" s="34">
        <f t="shared" si="18"/>
        <v>13927.5</v>
      </c>
      <c r="M109" s="34">
        <f t="shared" si="23"/>
        <v>23948.664000000001</v>
      </c>
      <c r="N109" s="35"/>
      <c r="O109" s="35">
        <v>0</v>
      </c>
      <c r="P109" s="35"/>
      <c r="Q109" s="4"/>
      <c r="R109" s="35">
        <f t="shared" si="24"/>
        <v>619000</v>
      </c>
      <c r="S109" s="35">
        <f t="shared" si="19"/>
        <v>509374.18378378375</v>
      </c>
      <c r="T109" s="35">
        <f t="shared" si="20"/>
        <v>109625.81621621625</v>
      </c>
      <c r="U109" s="35">
        <f t="shared" si="25"/>
        <v>15086.4</v>
      </c>
      <c r="V109" s="35">
        <f t="shared" si="26"/>
        <v>1405.5652173913043</v>
      </c>
      <c r="W109" s="35">
        <f t="shared" si="21"/>
        <v>13741.800000000001</v>
      </c>
      <c r="X109" s="35">
        <f t="shared" si="27"/>
        <v>70301.141907915851</v>
      </c>
      <c r="Y109" s="35">
        <v>1</v>
      </c>
      <c r="Z109" s="35">
        <v>0</v>
      </c>
      <c r="AA109" s="35">
        <f t="shared" si="28"/>
        <v>0</v>
      </c>
      <c r="AB109" s="37">
        <f t="shared" si="22"/>
        <v>0</v>
      </c>
      <c r="AC109" s="35">
        <v>0</v>
      </c>
      <c r="AD109" s="35">
        <v>9090.9090909090901</v>
      </c>
      <c r="AE109" s="44"/>
      <c r="AF109" s="4" t="s">
        <v>2499</v>
      </c>
      <c r="AG109" s="35">
        <f t="shared" ca="1" si="32"/>
        <v>2662625</v>
      </c>
      <c r="AH109" s="35">
        <f t="shared" ca="1" si="30"/>
        <v>235890.69858989411</v>
      </c>
      <c r="AI109" s="42">
        <f t="shared" ca="1" si="31"/>
        <v>8.8593286170562544E-2</v>
      </c>
      <c r="AJ109" s="44"/>
    </row>
    <row r="110" spans="1:36">
      <c r="A110" s="34">
        <v>104</v>
      </c>
      <c r="B110" s="58">
        <v>46237</v>
      </c>
      <c r="C110" s="4" t="s">
        <v>6292</v>
      </c>
      <c r="D110" s="4" t="s">
        <v>6124</v>
      </c>
      <c r="E110" s="4" t="s">
        <v>6129</v>
      </c>
      <c r="F110" s="35" t="str">
        <f>IFERROR(VLOOKUP(E110,'DATA MASTER'!$B$1:$R$3858,3,0),"")</f>
        <v>DIV 1</v>
      </c>
      <c r="G110" s="4">
        <v>24</v>
      </c>
      <c r="H110" s="35">
        <f>IFERROR(VLOOKUP(E110,'DATA MASTER'!$B$1:$R$3858,6,0),"")</f>
        <v>120</v>
      </c>
      <c r="I110" s="40">
        <f>IFERROR(VLOOKUP(E110,'DATA MASTER'!$B$1:$R$3858,5,0),"")</f>
        <v>0.14499999999999999</v>
      </c>
      <c r="J110" s="35">
        <f>IFERROR(VLOOKUP(E110,'DATA MASTER'!$B$1:$R$3858,17,0),"")</f>
        <v>15108.333333333334</v>
      </c>
      <c r="K110" s="35">
        <f>IFERROR(VLOOKUP(E110,'DATA MASTER'!$B$1:$R$3858,16,0),"")</f>
        <v>14025</v>
      </c>
      <c r="L110" s="34">
        <f t="shared" si="18"/>
        <v>1133.125</v>
      </c>
      <c r="M110" s="34">
        <f t="shared" si="23"/>
        <v>2031.9420000000002</v>
      </c>
      <c r="N110" s="35"/>
      <c r="O110" s="35">
        <v>0</v>
      </c>
      <c r="P110" s="35"/>
      <c r="Q110" s="4"/>
      <c r="R110" s="35">
        <f t="shared" si="24"/>
        <v>302166.66666666663</v>
      </c>
      <c r="S110" s="35">
        <f t="shared" si="19"/>
        <v>259309.36216216208</v>
      </c>
      <c r="T110" s="35">
        <f t="shared" si="20"/>
        <v>42857.304504504544</v>
      </c>
      <c r="U110" s="35">
        <f t="shared" si="25"/>
        <v>2435.9999999999995</v>
      </c>
      <c r="V110" s="35">
        <f t="shared" si="26"/>
        <v>226.95652173913041</v>
      </c>
      <c r="W110" s="35">
        <f t="shared" si="21"/>
        <v>6708.1</v>
      </c>
      <c r="X110" s="35">
        <f t="shared" si="27"/>
        <v>33486.247982765417</v>
      </c>
      <c r="Y110" s="35">
        <v>1</v>
      </c>
      <c r="Z110" s="35">
        <v>0</v>
      </c>
      <c r="AA110" s="35">
        <f t="shared" si="28"/>
        <v>0</v>
      </c>
      <c r="AB110" s="37">
        <f t="shared" si="22"/>
        <v>0</v>
      </c>
      <c r="AC110" s="35">
        <v>0</v>
      </c>
      <c r="AD110" s="35">
        <v>0</v>
      </c>
      <c r="AE110" s="44"/>
      <c r="AF110" s="4" t="s">
        <v>2500</v>
      </c>
      <c r="AG110" s="35">
        <f t="shared" ca="1" si="32"/>
        <v>1026025</v>
      </c>
      <c r="AH110" s="35">
        <f t="shared" ca="1" si="30"/>
        <v>94103.795652173896</v>
      </c>
      <c r="AI110" s="42">
        <f t="shared" ca="1" si="31"/>
        <v>9.1716864259812278E-2</v>
      </c>
      <c r="AJ110" s="44"/>
    </row>
    <row r="111" spans="1:36">
      <c r="A111" s="34">
        <v>105</v>
      </c>
      <c r="B111" s="58">
        <v>46237</v>
      </c>
      <c r="C111" s="4" t="s">
        <v>6293</v>
      </c>
      <c r="D111" s="4" t="s">
        <v>6134</v>
      </c>
      <c r="E111" s="4" t="s">
        <v>6156</v>
      </c>
      <c r="F111" s="35" t="str">
        <f>IFERROR(VLOOKUP(E111,'DATA MASTER'!$B$1:$R$3858,3,0),"")</f>
        <v>DIV 1</v>
      </c>
      <c r="G111" s="4">
        <v>8</v>
      </c>
      <c r="H111" s="35">
        <f>IFERROR(VLOOKUP(E111,'DATA MASTER'!$B$1:$R$3858,6,0),"")</f>
        <v>4</v>
      </c>
      <c r="I111" s="40">
        <f>IFERROR(VLOOKUP(E111,'DATA MASTER'!$B$1:$R$3858,5,0),"")</f>
        <v>5.3879999999999999</v>
      </c>
      <c r="J111" s="35">
        <f>IFERROR(VLOOKUP(E111,'DATA MASTER'!$B$1:$R$3858,17,0),"")</f>
        <v>185700</v>
      </c>
      <c r="K111" s="35">
        <f>IFERROR(VLOOKUP(E111,'DATA MASTER'!$B$1:$R$3858,16,0),"")</f>
        <v>165300</v>
      </c>
      <c r="L111" s="34">
        <f t="shared" si="18"/>
        <v>13927.5</v>
      </c>
      <c r="M111" s="34">
        <f t="shared" si="23"/>
        <v>23948.664000000001</v>
      </c>
      <c r="N111" s="35"/>
      <c r="O111" s="35">
        <v>0</v>
      </c>
      <c r="P111" s="35"/>
      <c r="Q111" s="4"/>
      <c r="R111" s="35">
        <f t="shared" si="24"/>
        <v>1238000</v>
      </c>
      <c r="S111" s="35">
        <f t="shared" si="19"/>
        <v>1018748.3675675675</v>
      </c>
      <c r="T111" s="35">
        <f t="shared" si="20"/>
        <v>219251.6324324325</v>
      </c>
      <c r="U111" s="35">
        <f t="shared" si="25"/>
        <v>30172.799999999999</v>
      </c>
      <c r="V111" s="35">
        <f t="shared" si="26"/>
        <v>2811.1304347826085</v>
      </c>
      <c r="W111" s="35">
        <f t="shared" si="21"/>
        <v>27483.600000000002</v>
      </c>
      <c r="X111" s="35">
        <f t="shared" si="27"/>
        <v>148784.10199764988</v>
      </c>
      <c r="Y111" s="35">
        <f>IF(E111="avgo005",4,1)</f>
        <v>1</v>
      </c>
      <c r="Z111" s="35">
        <v>0</v>
      </c>
      <c r="AA111" s="35">
        <f t="shared" si="28"/>
        <v>0</v>
      </c>
      <c r="AB111" s="37">
        <f t="shared" si="22"/>
        <v>0</v>
      </c>
      <c r="AC111" s="35">
        <v>0</v>
      </c>
      <c r="AD111" s="35">
        <v>10000</v>
      </c>
      <c r="AE111" s="44"/>
      <c r="AF111" s="4" t="s">
        <v>2501</v>
      </c>
      <c r="AG111" s="35">
        <f t="shared" ca="1" si="32"/>
        <v>491400</v>
      </c>
      <c r="AH111" s="35">
        <f t="shared" ca="1" si="30"/>
        <v>45700.764042303184</v>
      </c>
      <c r="AI111" s="42">
        <f t="shared" ca="1" si="31"/>
        <v>9.3001147827234801E-2</v>
      </c>
      <c r="AJ111" s="44"/>
    </row>
    <row r="112" spans="1:36">
      <c r="A112" s="34">
        <v>106</v>
      </c>
      <c r="B112" s="58">
        <v>46237</v>
      </c>
      <c r="C112" s="4" t="s">
        <v>6293</v>
      </c>
      <c r="D112" s="4" t="s">
        <v>6134</v>
      </c>
      <c r="E112" s="4" t="s">
        <v>6207</v>
      </c>
      <c r="F112" s="35" t="str">
        <f>IFERROR(VLOOKUP(E112,'DATA MASTER'!$B$1:$R$3858,3,0),"")</f>
        <v>DIV 2</v>
      </c>
      <c r="G112" s="4">
        <v>4</v>
      </c>
      <c r="H112" s="35">
        <f>IFERROR(VLOOKUP(E112,'DATA MASTER'!$B$1:$R$3858,6,0),"")</f>
        <v>4</v>
      </c>
      <c r="I112" s="40">
        <f>IFERROR(VLOOKUP(E112,'DATA MASTER'!$B$1:$R$3858,5,0),"")</f>
        <v>4.24</v>
      </c>
      <c r="J112" s="35">
        <f>IFERROR(VLOOKUP(E112,'DATA MASTER'!$B$1:$R$3858,17,0),"")</f>
        <v>310600</v>
      </c>
      <c r="K112" s="35">
        <f>IFERROR(VLOOKUP(E112,'DATA MASTER'!$B$1:$R$3858,16,0),"")</f>
        <v>283000</v>
      </c>
      <c r="L112" s="34">
        <f t="shared" si="18"/>
        <v>23295</v>
      </c>
      <c r="M112" s="34">
        <f t="shared" si="23"/>
        <v>41001.040000000001</v>
      </c>
      <c r="N112" s="35"/>
      <c r="O112" s="35">
        <v>0</v>
      </c>
      <c r="P112" s="35"/>
      <c r="Q112" s="4"/>
      <c r="R112" s="35">
        <f t="shared" si="24"/>
        <v>1035333.3333333333</v>
      </c>
      <c r="S112" s="35">
        <f t="shared" si="19"/>
        <v>872068.32432432426</v>
      </c>
      <c r="T112" s="35">
        <f t="shared" si="20"/>
        <v>163265.00900900899</v>
      </c>
      <c r="U112" s="35">
        <f t="shared" si="25"/>
        <v>11872</v>
      </c>
      <c r="V112" s="35">
        <f t="shared" si="26"/>
        <v>1106.0869565217392</v>
      </c>
      <c r="W112" s="35">
        <f t="shared" si="21"/>
        <v>22984.399999999998</v>
      </c>
      <c r="X112" s="35">
        <f t="shared" si="27"/>
        <v>117302.52205248727</v>
      </c>
      <c r="Y112" s="35">
        <v>1</v>
      </c>
      <c r="Z112" s="35">
        <v>0</v>
      </c>
      <c r="AA112" s="35">
        <f t="shared" si="28"/>
        <v>0</v>
      </c>
      <c r="AB112" s="37">
        <f t="shared" si="22"/>
        <v>0</v>
      </c>
      <c r="AC112" s="35">
        <v>0</v>
      </c>
      <c r="AD112" s="35">
        <v>10000</v>
      </c>
      <c r="AE112" s="44"/>
      <c r="AF112" s="4" t="s">
        <v>6294</v>
      </c>
      <c r="AG112" s="35">
        <f t="shared" ca="1" si="32"/>
        <v>26879205.000000004</v>
      </c>
      <c r="AH112" s="35">
        <f t="shared" ref="AH112:AH143" ca="1" si="37">SUMIF($E$8:$X$1048576,AF112,$X$8:$X$1048576)</f>
        <v>2656075.7137997067</v>
      </c>
      <c r="AI112" s="42">
        <f t="shared" ref="AI112:AI143" ca="1" si="38">AH112/AG112</f>
        <v>9.8815263092777716E-2</v>
      </c>
      <c r="AJ112" s="44"/>
    </row>
    <row r="113" spans="1:36">
      <c r="A113" s="34">
        <v>107</v>
      </c>
      <c r="B113" s="58">
        <v>46237</v>
      </c>
      <c r="C113" s="4" t="s">
        <v>6295</v>
      </c>
      <c r="D113" s="4" t="s">
        <v>6239</v>
      </c>
      <c r="E113" s="4" t="s">
        <v>2473</v>
      </c>
      <c r="F113" s="35" t="str">
        <f>IFERROR(VLOOKUP(E113,'DATA MASTER'!$B$1:$R$3859,3,0),"")</f>
        <v>DIV 2</v>
      </c>
      <c r="G113" s="4">
        <v>4</v>
      </c>
      <c r="H113" s="35">
        <f>IFERROR(VLOOKUP(E113,'DATA MASTER'!$B$1:$R$3859,6,0),"")</f>
        <v>4</v>
      </c>
      <c r="I113" s="40">
        <f>IFERROR(VLOOKUP(E113,'DATA MASTER'!$B$1:$R$3859,5,0),"")</f>
        <v>5.23</v>
      </c>
      <c r="J113" s="35">
        <f>IFERROR(VLOOKUP(E113,'DATA MASTER'!$B$1:$R$3859,17,0),"")</f>
        <v>143100</v>
      </c>
      <c r="K113" s="35">
        <f>IFERROR(VLOOKUP(E113,'DATA MASTER'!$B$1:$R$3859,16,0),"")</f>
        <v>132700</v>
      </c>
      <c r="L113" s="34">
        <f t="shared" si="18"/>
        <v>10732.5</v>
      </c>
      <c r="M113" s="34">
        <f t="shared" si="23"/>
        <v>19225.576000000001</v>
      </c>
      <c r="N113" s="35"/>
      <c r="O113" s="35">
        <v>0</v>
      </c>
      <c r="P113" s="35"/>
      <c r="Q113" s="4"/>
      <c r="R113" s="35">
        <f t="shared" si="24"/>
        <v>476999.99999999994</v>
      </c>
      <c r="S113" s="35">
        <f t="shared" si="19"/>
        <v>408916.84324324323</v>
      </c>
      <c r="T113" s="35">
        <f t="shared" si="20"/>
        <v>68083.156756756711</v>
      </c>
      <c r="U113" s="35">
        <f t="shared" si="25"/>
        <v>14644.000000000002</v>
      </c>
      <c r="V113" s="35">
        <f t="shared" si="26"/>
        <v>1364.3478260869565</v>
      </c>
      <c r="W113" s="35">
        <f t="shared" si="21"/>
        <v>10589.4</v>
      </c>
      <c r="X113" s="35">
        <f t="shared" si="27"/>
        <v>35235.40893066975</v>
      </c>
      <c r="Y113" s="35">
        <v>1</v>
      </c>
      <c r="Z113" s="35">
        <v>0</v>
      </c>
      <c r="AA113" s="35">
        <f t="shared" si="28"/>
        <v>0</v>
      </c>
      <c r="AB113" s="37">
        <f t="shared" si="22"/>
        <v>0</v>
      </c>
      <c r="AC113" s="35">
        <v>0</v>
      </c>
      <c r="AD113" s="35">
        <v>6250</v>
      </c>
      <c r="AE113" s="44"/>
      <c r="AF113" s="4" t="s">
        <v>2532</v>
      </c>
      <c r="AG113" s="35">
        <f t="shared" ca="1" si="32"/>
        <v>4611512.5</v>
      </c>
      <c r="AH113" s="35">
        <f t="shared" ca="1" si="37"/>
        <v>473808.42647212441</v>
      </c>
      <c r="AI113" s="42">
        <f t="shared" ca="1" si="38"/>
        <v>0.10274469091694415</v>
      </c>
      <c r="AJ113" s="44"/>
    </row>
    <row r="114" spans="1:36">
      <c r="A114" s="34">
        <v>108</v>
      </c>
      <c r="B114" s="58">
        <v>46237</v>
      </c>
      <c r="C114" s="4" t="s">
        <v>6295</v>
      </c>
      <c r="D114" s="4" t="s">
        <v>6239</v>
      </c>
      <c r="E114" s="4" t="s">
        <v>2532</v>
      </c>
      <c r="F114" s="35" t="str">
        <f>IFERROR(VLOOKUP(E114,'DATA MASTER'!$B$1:$R$3858,3,0),"")</f>
        <v>MTAB</v>
      </c>
      <c r="G114" s="4">
        <v>1</v>
      </c>
      <c r="H114" s="35">
        <f>IFERROR(VLOOKUP(E114,'DATA MASTER'!$B$1:$R$3858,6,0),"")</f>
        <v>1</v>
      </c>
      <c r="I114" s="40">
        <f>IFERROR(VLOOKUP(E114,'DATA MASTER'!$B$1:$R$3858,5,0),"")</f>
        <v>26.01</v>
      </c>
      <c r="J114" s="35">
        <f>IFERROR(VLOOKUP(E114,'DATA MASTER'!$B$1:$R$3858,17,0),"")</f>
        <v>752900</v>
      </c>
      <c r="K114" s="35">
        <f>IFERROR(VLOOKUP(E114,'DATA MASTER'!$B$1:$R$3858,16,0),"")</f>
        <v>670700</v>
      </c>
      <c r="L114" s="34">
        <f t="shared" si="18"/>
        <v>94112.5</v>
      </c>
      <c r="M114" s="34">
        <f t="shared" si="23"/>
        <v>127506.777</v>
      </c>
      <c r="N114" s="35"/>
      <c r="O114" s="35">
        <v>0</v>
      </c>
      <c r="P114" s="35"/>
      <c r="Q114" s="4"/>
      <c r="R114" s="35">
        <f t="shared" si="24"/>
        <v>593502.25225225219</v>
      </c>
      <c r="S114" s="35">
        <f t="shared" si="19"/>
        <v>489363.26396396389</v>
      </c>
      <c r="T114" s="35">
        <f t="shared" si="20"/>
        <v>104138.9882882883</v>
      </c>
      <c r="U114" s="35">
        <f t="shared" si="25"/>
        <v>18207</v>
      </c>
      <c r="V114" s="35">
        <f t="shared" si="26"/>
        <v>1696.304347826087</v>
      </c>
      <c r="W114" s="35">
        <f t="shared" si="21"/>
        <v>13175.75</v>
      </c>
      <c r="X114" s="35">
        <f t="shared" si="27"/>
        <v>64809.933940462215</v>
      </c>
      <c r="Y114" s="35">
        <v>1</v>
      </c>
      <c r="Z114" s="35">
        <v>0</v>
      </c>
      <c r="AA114" s="35">
        <f t="shared" si="28"/>
        <v>0</v>
      </c>
      <c r="AB114" s="37">
        <f t="shared" si="22"/>
        <v>0</v>
      </c>
      <c r="AC114" s="35">
        <v>0</v>
      </c>
      <c r="AD114" s="35">
        <v>6250</v>
      </c>
      <c r="AE114" s="44"/>
      <c r="AF114" s="4" t="s">
        <v>2533</v>
      </c>
      <c r="AG114" s="35">
        <f t="shared" ca="1" si="32"/>
        <v>634462.5</v>
      </c>
      <c r="AH114" s="35">
        <f t="shared" ca="1" si="37"/>
        <v>62936.120426948677</v>
      </c>
      <c r="AI114" s="42">
        <f t="shared" ca="1" si="38"/>
        <v>9.9195965761488938E-2</v>
      </c>
      <c r="AJ114" s="44"/>
    </row>
    <row r="115" spans="1:36">
      <c r="A115" s="34">
        <v>109</v>
      </c>
      <c r="B115" s="58">
        <v>46237</v>
      </c>
      <c r="C115" s="4" t="s">
        <v>6295</v>
      </c>
      <c r="D115" s="4" t="s">
        <v>6239</v>
      </c>
      <c r="E115" s="4" t="s">
        <v>2533</v>
      </c>
      <c r="F115" s="35" t="str">
        <f>IFERROR(VLOOKUP(E115,'DATA MASTER'!$B$1:$R$3858,3,0),"")</f>
        <v>MTAB</v>
      </c>
      <c r="G115" s="4">
        <v>1</v>
      </c>
      <c r="H115" s="35">
        <f>IFERROR(VLOOKUP(E115,'DATA MASTER'!$B$1:$R$3858,6,0),"")</f>
        <v>1</v>
      </c>
      <c r="I115" s="40">
        <f>IFERROR(VLOOKUP(E115,'DATA MASTER'!$B$1:$R$3858,5,0),"")</f>
        <v>26.01</v>
      </c>
      <c r="J115" s="35">
        <f>IFERROR(VLOOKUP(E115,'DATA MASTER'!$B$1:$R$3858,17,0),"")</f>
        <v>725100</v>
      </c>
      <c r="K115" s="35">
        <f>IFERROR(VLOOKUP(E115,'DATA MASTER'!$B$1:$R$3858,16,0),"")</f>
        <v>643900</v>
      </c>
      <c r="L115" s="34">
        <f t="shared" si="18"/>
        <v>90637.5</v>
      </c>
      <c r="M115" s="34">
        <f t="shared" si="23"/>
        <v>122411.829</v>
      </c>
      <c r="N115" s="35"/>
      <c r="O115" s="35">
        <v>0</v>
      </c>
      <c r="P115" s="35"/>
      <c r="Q115" s="4"/>
      <c r="R115" s="35">
        <f t="shared" si="24"/>
        <v>571587.83783783775</v>
      </c>
      <c r="S115" s="35">
        <f t="shared" si="19"/>
        <v>469809.163063063</v>
      </c>
      <c r="T115" s="35">
        <f t="shared" si="20"/>
        <v>101778.67477477476</v>
      </c>
      <c r="U115" s="35">
        <f t="shared" si="25"/>
        <v>18207</v>
      </c>
      <c r="V115" s="35">
        <f t="shared" si="26"/>
        <v>1696.304347826087</v>
      </c>
      <c r="W115" s="35">
        <f t="shared" si="21"/>
        <v>12689.249999999998</v>
      </c>
      <c r="X115" s="35">
        <f t="shared" si="27"/>
        <v>62936.120426948677</v>
      </c>
      <c r="Y115" s="35">
        <v>1</v>
      </c>
      <c r="Z115" s="35">
        <v>0</v>
      </c>
      <c r="AA115" s="35">
        <f t="shared" si="28"/>
        <v>0</v>
      </c>
      <c r="AB115" s="37">
        <f t="shared" si="22"/>
        <v>0</v>
      </c>
      <c r="AC115" s="35">
        <v>0</v>
      </c>
      <c r="AD115" s="35">
        <v>6250</v>
      </c>
      <c r="AE115" s="44"/>
      <c r="AF115" s="4" t="s">
        <v>6296</v>
      </c>
      <c r="AG115" s="35">
        <f t="shared" ca="1" si="32"/>
        <v>4634250</v>
      </c>
      <c r="AH115" s="35">
        <f t="shared" ca="1" si="37"/>
        <v>473340.03903903946</v>
      </c>
      <c r="AI115" s="42">
        <f t="shared" ca="1" si="38"/>
        <v>0.10213951319826066</v>
      </c>
      <c r="AJ115" s="44"/>
    </row>
    <row r="116" spans="1:36">
      <c r="A116" s="34">
        <v>110</v>
      </c>
      <c r="B116" s="58">
        <v>46237</v>
      </c>
      <c r="C116" s="4" t="s">
        <v>6297</v>
      </c>
      <c r="D116" s="4" t="s">
        <v>6138</v>
      </c>
      <c r="E116" s="4" t="s">
        <v>6135</v>
      </c>
      <c r="F116" s="35" t="str">
        <f>IFERROR(VLOOKUP(E116,'DATA MASTER'!$B$1:$R$3858,3,0),"")</f>
        <v>DIV 1</v>
      </c>
      <c r="G116" s="4">
        <v>4</v>
      </c>
      <c r="H116" s="35">
        <f>IFERROR(VLOOKUP(E116,'DATA MASTER'!$B$1:$R$3858,6,0),"")</f>
        <v>24</v>
      </c>
      <c r="I116" s="40">
        <f>IFERROR(VLOOKUP(E116,'DATA MASTER'!$B$1:$R$3858,5,0),"")</f>
        <v>1.23</v>
      </c>
      <c r="J116" s="35">
        <f>IFERROR(VLOOKUP(E116,'DATA MASTER'!$B$1:$R$3858,17,0),"")</f>
        <v>99800</v>
      </c>
      <c r="K116" s="35">
        <f>IFERROR(VLOOKUP(E116,'DATA MASTER'!$B$1:$R$3858,16,0),"")</f>
        <v>92100</v>
      </c>
      <c r="L116" s="34">
        <f t="shared" si="18"/>
        <v>7485</v>
      </c>
      <c r="M116" s="34">
        <f t="shared" si="23"/>
        <v>13343.448</v>
      </c>
      <c r="N116" s="35"/>
      <c r="O116" s="35">
        <v>0</v>
      </c>
      <c r="P116" s="35"/>
      <c r="Q116" s="4"/>
      <c r="R116" s="35">
        <f t="shared" si="24"/>
        <v>332666.66666666663</v>
      </c>
      <c r="S116" s="35">
        <f t="shared" si="19"/>
        <v>283807.39459459455</v>
      </c>
      <c r="T116" s="35">
        <f t="shared" si="20"/>
        <v>48859.272072072083</v>
      </c>
      <c r="U116" s="35">
        <f t="shared" si="25"/>
        <v>3444</v>
      </c>
      <c r="V116" s="35">
        <f t="shared" si="26"/>
        <v>320.86956521739131</v>
      </c>
      <c r="W116" s="35">
        <f t="shared" si="21"/>
        <v>7385.2000000000007</v>
      </c>
      <c r="X116" s="35">
        <f t="shared" si="27"/>
        <v>37709.202506854694</v>
      </c>
      <c r="Y116" s="35">
        <f>IF(E116="avem005",4,1)</f>
        <v>1</v>
      </c>
      <c r="Z116" s="35">
        <v>0</v>
      </c>
      <c r="AA116" s="35">
        <f t="shared" si="28"/>
        <v>0</v>
      </c>
      <c r="AB116" s="37">
        <f t="shared" si="22"/>
        <v>0</v>
      </c>
      <c r="AC116" s="35">
        <v>0</v>
      </c>
      <c r="AD116" s="35">
        <v>0</v>
      </c>
      <c r="AE116" s="44"/>
      <c r="AF116" s="4" t="s">
        <v>6298</v>
      </c>
      <c r="AG116" s="35">
        <f t="shared" ca="1" si="32"/>
        <v>528360</v>
      </c>
      <c r="AH116" s="35">
        <f t="shared" ca="1" si="37"/>
        <v>52343.898002350164</v>
      </c>
      <c r="AI116" s="42">
        <f t="shared" ca="1" si="38"/>
        <v>9.9068623670130529E-2</v>
      </c>
      <c r="AJ116" s="44"/>
    </row>
    <row r="117" spans="1:36">
      <c r="A117" s="34">
        <v>111</v>
      </c>
      <c r="B117" s="58">
        <v>46237</v>
      </c>
      <c r="C117" s="4" t="s">
        <v>6299</v>
      </c>
      <c r="D117" s="4" t="s">
        <v>6143</v>
      </c>
      <c r="E117" s="4" t="s">
        <v>6300</v>
      </c>
      <c r="F117" s="35" t="str">
        <f>IFERROR(VLOOKUP(E117,'DATA MASTER'!$B$1:$R$3858,3,0),"")</f>
        <v>DIV 2</v>
      </c>
      <c r="G117" s="4">
        <v>40</v>
      </c>
      <c r="H117" s="35">
        <f>IFERROR(VLOOKUP(E117,'DATA MASTER'!$B$1:$R$3858,6,0),"")</f>
        <v>40</v>
      </c>
      <c r="I117" s="40">
        <f>IFERROR(VLOOKUP(E117,'DATA MASTER'!$B$1:$R$3858,5,0),"")</f>
        <v>0.02</v>
      </c>
      <c r="J117" s="35">
        <f>IFERROR(VLOOKUP(E117,'DATA MASTER'!$B$1:$R$3858,17,0),"")</f>
        <v>2700</v>
      </c>
      <c r="K117" s="35">
        <f>IFERROR(VLOOKUP(E117,'DATA MASTER'!$B$1:$R$3858,16,0),"")</f>
        <v>2400</v>
      </c>
      <c r="L117" s="34">
        <f t="shared" si="18"/>
        <v>202.5</v>
      </c>
      <c r="M117" s="34">
        <f t="shared" si="23"/>
        <v>347.71200000000005</v>
      </c>
      <c r="N117" s="35"/>
      <c r="O117" s="35">
        <v>0</v>
      </c>
      <c r="P117" s="35"/>
      <c r="Q117" s="4"/>
      <c r="R117" s="35">
        <f t="shared" si="24"/>
        <v>90000</v>
      </c>
      <c r="S117" s="35">
        <f t="shared" si="19"/>
        <v>73956.32432432432</v>
      </c>
      <c r="T117" s="35">
        <f t="shared" si="20"/>
        <v>16043.67567567568</v>
      </c>
      <c r="U117" s="35">
        <f t="shared" si="25"/>
        <v>560</v>
      </c>
      <c r="V117" s="35">
        <f t="shared" si="26"/>
        <v>52.173913043478265</v>
      </c>
      <c r="W117" s="35">
        <f t="shared" si="21"/>
        <v>1998.0000000000002</v>
      </c>
      <c r="X117" s="35">
        <f t="shared" si="27"/>
        <v>13433.501762632202</v>
      </c>
      <c r="Y117" s="35">
        <v>1</v>
      </c>
      <c r="Z117" s="35">
        <v>0</v>
      </c>
      <c r="AA117" s="35">
        <f t="shared" si="28"/>
        <v>0</v>
      </c>
      <c r="AB117" s="37">
        <f t="shared" si="22"/>
        <v>0</v>
      </c>
      <c r="AC117" s="35">
        <f>Z117*R117*1.11</f>
        <v>0</v>
      </c>
      <c r="AD117" s="35">
        <v>0</v>
      </c>
      <c r="AE117" s="44"/>
      <c r="AF117" s="4" t="s">
        <v>6218</v>
      </c>
      <c r="AG117" s="35">
        <f t="shared" ca="1" si="32"/>
        <v>109079145</v>
      </c>
      <c r="AH117" s="35">
        <f t="shared" ca="1" si="37"/>
        <v>8799379.4682583157</v>
      </c>
      <c r="AI117" s="42">
        <f t="shared" ca="1" si="38"/>
        <v>8.0669677675400883E-2</v>
      </c>
      <c r="AJ117" s="44"/>
    </row>
    <row r="118" spans="1:36">
      <c r="A118" s="34">
        <v>112</v>
      </c>
      <c r="B118" s="58">
        <v>46237</v>
      </c>
      <c r="C118" s="4" t="s">
        <v>6299</v>
      </c>
      <c r="D118" s="4" t="s">
        <v>6143</v>
      </c>
      <c r="E118" s="4" t="s">
        <v>6148</v>
      </c>
      <c r="F118" s="35" t="str">
        <f>IFERROR(VLOOKUP(E118,'DATA MASTER'!$B$1:$R$3858,3,0),"")</f>
        <v>DIV 2</v>
      </c>
      <c r="G118" s="4">
        <v>6</v>
      </c>
      <c r="H118" s="35">
        <f>IFERROR(VLOOKUP(E118,'DATA MASTER'!$B$1:$R$3858,6,0),"")</f>
        <v>24</v>
      </c>
      <c r="I118" s="40">
        <f>IFERROR(VLOOKUP(E118,'DATA MASTER'!$B$1:$R$3858,5,0),"")</f>
        <v>1.0900000000000001</v>
      </c>
      <c r="J118" s="35">
        <f>IFERROR(VLOOKUP(E118,'DATA MASTER'!$B$1:$R$3858,17,0),"")</f>
        <v>82200</v>
      </c>
      <c r="K118" s="35">
        <f>IFERROR(VLOOKUP(E118,'DATA MASTER'!$B$1:$R$3858,16,0),"")</f>
        <v>74900</v>
      </c>
      <c r="L118" s="34">
        <f t="shared" si="18"/>
        <v>6165</v>
      </c>
      <c r="M118" s="34">
        <f t="shared" si="23"/>
        <v>10851.512000000001</v>
      </c>
      <c r="N118" s="35"/>
      <c r="O118" s="35">
        <v>0</v>
      </c>
      <c r="P118" s="35"/>
      <c r="Q118" s="4"/>
      <c r="R118" s="35">
        <f t="shared" si="24"/>
        <v>411000</v>
      </c>
      <c r="S118" s="35">
        <f t="shared" si="19"/>
        <v>346208.04324324324</v>
      </c>
      <c r="T118" s="35">
        <f t="shared" si="20"/>
        <v>64791.956756756757</v>
      </c>
      <c r="U118" s="35">
        <f t="shared" si="25"/>
        <v>4578.0000000000009</v>
      </c>
      <c r="V118" s="35">
        <f t="shared" si="26"/>
        <v>426.52173913043481</v>
      </c>
      <c r="W118" s="35">
        <f t="shared" si="21"/>
        <v>9124.2000000000007</v>
      </c>
      <c r="X118" s="35">
        <f t="shared" si="27"/>
        <v>50663.235017626328</v>
      </c>
      <c r="Y118" s="35">
        <v>1</v>
      </c>
      <c r="Z118" s="35">
        <v>0</v>
      </c>
      <c r="AA118" s="35">
        <f t="shared" si="28"/>
        <v>0</v>
      </c>
      <c r="AB118" s="37">
        <f t="shared" si="22"/>
        <v>0</v>
      </c>
      <c r="AC118" s="35">
        <v>0</v>
      </c>
      <c r="AD118" s="35">
        <v>0</v>
      </c>
      <c r="AE118" s="44"/>
      <c r="AF118" s="4" t="s">
        <v>2687</v>
      </c>
      <c r="AG118" s="35">
        <f t="shared" ca="1" si="32"/>
        <v>7917537.5000000009</v>
      </c>
      <c r="AH118" s="35">
        <f t="shared" ca="1" si="37"/>
        <v>665125.60732280114</v>
      </c>
      <c r="AI118" s="42">
        <f t="shared" ca="1" si="38"/>
        <v>8.400662545934276E-2</v>
      </c>
      <c r="AJ118" s="44"/>
    </row>
    <row r="119" spans="1:36">
      <c r="A119" s="34">
        <v>113</v>
      </c>
      <c r="B119" s="58">
        <v>46237</v>
      </c>
      <c r="C119" s="4" t="s">
        <v>6301</v>
      </c>
      <c r="D119" s="4" t="s">
        <v>6124</v>
      </c>
      <c r="E119" s="4" t="s">
        <v>6189</v>
      </c>
      <c r="F119" s="35" t="str">
        <f>IFERROR(VLOOKUP(E119,'DATA MASTER'!$B$1:$R$3858,3,0),"")</f>
        <v>DIV 2</v>
      </c>
      <c r="G119" s="4">
        <v>3</v>
      </c>
      <c r="H119" s="35">
        <f>IFERROR(VLOOKUP(E119,'DATA MASTER'!$B$1:$R$3858,6,0),"")</f>
        <v>1</v>
      </c>
      <c r="I119" s="40">
        <f>IFERROR(VLOOKUP(E119,'DATA MASTER'!$B$1:$R$3858,5,0),"")</f>
        <v>18.84</v>
      </c>
      <c r="J119" s="35">
        <f>IFERROR(VLOOKUP(E119,'DATA MASTER'!$B$1:$R$3858,17,0),"")</f>
        <v>432400</v>
      </c>
      <c r="K119" s="35">
        <f>IFERROR(VLOOKUP(E119,'DATA MASTER'!$B$1:$R$3858,16,0),"")</f>
        <v>376500</v>
      </c>
      <c r="L119" s="34">
        <f t="shared" si="18"/>
        <v>32430</v>
      </c>
      <c r="M119" s="34">
        <f t="shared" si="23"/>
        <v>54547.32</v>
      </c>
      <c r="N119" s="35"/>
      <c r="O119" s="35">
        <v>0</v>
      </c>
      <c r="P119" s="35"/>
      <c r="Q119" s="4"/>
      <c r="R119" s="35">
        <f t="shared" si="24"/>
        <v>1081000</v>
      </c>
      <c r="S119" s="35">
        <f t="shared" si="19"/>
        <v>870142.37837837823</v>
      </c>
      <c r="T119" s="35">
        <f t="shared" si="20"/>
        <v>210857.62162162177</v>
      </c>
      <c r="U119" s="35">
        <f t="shared" si="25"/>
        <v>39564</v>
      </c>
      <c r="V119" s="35">
        <f t="shared" si="26"/>
        <v>3686.0869565217386</v>
      </c>
      <c r="W119" s="35">
        <f t="shared" si="21"/>
        <v>23998.2</v>
      </c>
      <c r="X119" s="35">
        <f t="shared" si="27"/>
        <v>140484.33466510003</v>
      </c>
      <c r="Y119" s="35">
        <v>1</v>
      </c>
      <c r="Z119" s="35">
        <v>0</v>
      </c>
      <c r="AA119" s="35">
        <f t="shared" si="28"/>
        <v>0</v>
      </c>
      <c r="AB119" s="37">
        <f t="shared" si="22"/>
        <v>0</v>
      </c>
      <c r="AC119" s="35">
        <f>Z119*R119*1.11</f>
        <v>0</v>
      </c>
      <c r="AD119" s="35">
        <v>3125</v>
      </c>
      <c r="AE119" s="44"/>
      <c r="AF119" s="4" t="s">
        <v>6185</v>
      </c>
      <c r="AG119" s="35">
        <f t="shared" ca="1" si="32"/>
        <v>3899800.0000000005</v>
      </c>
      <c r="AH119" s="35">
        <f t="shared" ca="1" si="37"/>
        <v>376154.65756018524</v>
      </c>
      <c r="AI119" s="42">
        <f t="shared" ca="1" si="38"/>
        <v>9.6454858597924298E-2</v>
      </c>
      <c r="AJ119" s="44"/>
    </row>
    <row r="120" spans="1:36">
      <c r="A120" s="34">
        <v>114</v>
      </c>
      <c r="B120" s="58">
        <v>46237</v>
      </c>
      <c r="C120" s="4" t="s">
        <v>6302</v>
      </c>
      <c r="D120" s="4" t="s">
        <v>6143</v>
      </c>
      <c r="E120" s="4" t="s">
        <v>6216</v>
      </c>
      <c r="F120" s="35" t="str">
        <f>IFERROR(VLOOKUP(E120,'DATA MASTER'!$B$1:$R$3858,3,0),"")</f>
        <v>DIV 1</v>
      </c>
      <c r="G120" s="4">
        <v>8</v>
      </c>
      <c r="H120" s="35">
        <f>IFERROR(VLOOKUP(E120,'DATA MASTER'!$B$1:$R$3858,6,0),"")</f>
        <v>24</v>
      </c>
      <c r="I120" s="40">
        <f>IFERROR(VLOOKUP(E120,'DATA MASTER'!$B$1:$R$3858,5,0),"")</f>
        <v>1.0900000000000001</v>
      </c>
      <c r="J120" s="35">
        <f>IFERROR(VLOOKUP(E120,'DATA MASTER'!$B$1:$R$3858,17,0),"")</f>
        <v>49500</v>
      </c>
      <c r="K120" s="35">
        <f>IFERROR(VLOOKUP(E120,'DATA MASTER'!$B$1:$R$3858,16,0),"")</f>
        <v>44600</v>
      </c>
      <c r="L120" s="34">
        <f t="shared" si="18"/>
        <v>3712.5</v>
      </c>
      <c r="M120" s="34">
        <f t="shared" si="23"/>
        <v>6461.6480000000001</v>
      </c>
      <c r="N120" s="35"/>
      <c r="O120" s="35">
        <v>0</v>
      </c>
      <c r="P120" s="35"/>
      <c r="Q120" s="4" t="e">
        <f>VLOOKUP(#REF!,#REF!,1,0)</f>
        <v>#REF!</v>
      </c>
      <c r="R120" s="35">
        <f t="shared" si="24"/>
        <v>330000</v>
      </c>
      <c r="S120" s="35">
        <f t="shared" si="19"/>
        <v>274871.00540540536</v>
      </c>
      <c r="T120" s="35">
        <f t="shared" si="20"/>
        <v>55128.994594594638</v>
      </c>
      <c r="U120" s="35">
        <f t="shared" si="25"/>
        <v>6104</v>
      </c>
      <c r="V120" s="35">
        <f t="shared" si="26"/>
        <v>568.69565217391312</v>
      </c>
      <c r="W120" s="35">
        <f t="shared" si="21"/>
        <v>7326.0000000000009</v>
      </c>
      <c r="X120" s="35" t="str">
        <f t="shared" si="27"/>
        <v/>
      </c>
      <c r="Y120" s="35">
        <v>1</v>
      </c>
      <c r="Z120" s="42" t="e">
        <f>VLOOKUP(Q120,#REF!,4,0)</f>
        <v>#REF!</v>
      </c>
      <c r="AA120" s="35">
        <f t="shared" si="28"/>
        <v>0</v>
      </c>
      <c r="AB120" s="37">
        <f t="shared" si="22"/>
        <v>0</v>
      </c>
      <c r="AC120" s="35" t="e">
        <f>Z120*R120*1.11</f>
        <v>#REF!</v>
      </c>
      <c r="AD120" s="35">
        <v>0</v>
      </c>
      <c r="AE120" s="44"/>
      <c r="AF120" s="4" t="s">
        <v>6273</v>
      </c>
      <c r="AG120" s="35">
        <f t="shared" ca="1" si="32"/>
        <v>7324704.9999999991</v>
      </c>
      <c r="AH120" s="35">
        <f t="shared" ca="1" si="37"/>
        <v>440661.47970965621</v>
      </c>
      <c r="AI120" s="42">
        <f t="shared" ca="1" si="38"/>
        <v>6.0160986648562127E-2</v>
      </c>
      <c r="AJ120" s="44"/>
    </row>
    <row r="121" spans="1:36">
      <c r="A121" s="34">
        <v>115</v>
      </c>
      <c r="B121" s="58">
        <v>46237</v>
      </c>
      <c r="C121" s="4" t="s">
        <v>6303</v>
      </c>
      <c r="D121" s="4" t="s">
        <v>6188</v>
      </c>
      <c r="E121" s="4" t="s">
        <v>6153</v>
      </c>
      <c r="F121" s="35" t="str">
        <f>IFERROR(VLOOKUP(E121,'DATA MASTER'!$B$1:$R$3858,3,0),"")</f>
        <v>DIV 1</v>
      </c>
      <c r="G121" s="4">
        <v>14</v>
      </c>
      <c r="H121" s="35">
        <f>IFERROR(VLOOKUP(E121,'DATA MASTER'!$B$1:$R$3858,6,0),"")</f>
        <v>4</v>
      </c>
      <c r="I121" s="40">
        <f>IFERROR(VLOOKUP(E121,'DATA MASTER'!$B$1:$R$3858,5,0),"")</f>
        <v>5.23</v>
      </c>
      <c r="J121" s="35">
        <f>IFERROR(VLOOKUP(E121,'DATA MASTER'!$B$1:$R$3858,17,0),"")</f>
        <v>231900</v>
      </c>
      <c r="K121" s="35">
        <f>IFERROR(VLOOKUP(E121,'DATA MASTER'!$B$1:$R$3858,16,0),"")</f>
        <v>208700</v>
      </c>
      <c r="L121" s="34">
        <f t="shared" si="18"/>
        <v>17392.5</v>
      </c>
      <c r="M121" s="34">
        <f t="shared" si="23"/>
        <v>30236.456000000002</v>
      </c>
      <c r="N121" s="35"/>
      <c r="O121" s="35">
        <v>0</v>
      </c>
      <c r="P121" s="35"/>
      <c r="Q121" s="4"/>
      <c r="R121" s="35">
        <f t="shared" si="24"/>
        <v>2705499.9999999995</v>
      </c>
      <c r="S121" s="35">
        <f t="shared" si="19"/>
        <v>2250891.5459459457</v>
      </c>
      <c r="T121" s="35">
        <f t="shared" si="20"/>
        <v>454608.45405405387</v>
      </c>
      <c r="U121" s="35">
        <f t="shared" si="25"/>
        <v>51254</v>
      </c>
      <c r="V121" s="35">
        <f t="shared" si="26"/>
        <v>4775.217391304348</v>
      </c>
      <c r="W121" s="35">
        <f t="shared" si="21"/>
        <v>60062.1</v>
      </c>
      <c r="X121" s="35">
        <f t="shared" si="27"/>
        <v>338517.13666274957</v>
      </c>
      <c r="Y121" s="35">
        <v>1</v>
      </c>
      <c r="Z121" s="35">
        <v>0</v>
      </c>
      <c r="AA121" s="35">
        <f t="shared" si="28"/>
        <v>0</v>
      </c>
      <c r="AB121" s="37">
        <f t="shared" si="22"/>
        <v>0</v>
      </c>
      <c r="AC121" s="35">
        <f>Z121*R121*1.11</f>
        <v>0</v>
      </c>
      <c r="AD121" s="35">
        <v>0</v>
      </c>
      <c r="AE121" s="44"/>
      <c r="AF121" s="4" t="s">
        <v>2735</v>
      </c>
      <c r="AG121" s="35">
        <f t="shared" ca="1" si="32"/>
        <v>1045989.9999999999</v>
      </c>
      <c r="AH121" s="35">
        <f t="shared" ca="1" si="37"/>
        <v>49112.8905355483</v>
      </c>
      <c r="AI121" s="42">
        <f t="shared" ca="1" si="38"/>
        <v>4.695349911141436E-2</v>
      </c>
      <c r="AJ121" s="44"/>
    </row>
    <row r="122" spans="1:36">
      <c r="A122" s="34">
        <v>116</v>
      </c>
      <c r="B122" s="58">
        <v>46237</v>
      </c>
      <c r="C122" s="4" t="s">
        <v>6304</v>
      </c>
      <c r="D122" s="4" t="s">
        <v>6134</v>
      </c>
      <c r="E122" s="4" t="s">
        <v>6135</v>
      </c>
      <c r="F122" s="35" t="str">
        <f>IFERROR(VLOOKUP(E122,'DATA MASTER'!$B$1:$R$3858,3,0),"")</f>
        <v>DIV 1</v>
      </c>
      <c r="G122" s="4">
        <v>12</v>
      </c>
      <c r="H122" s="35">
        <f>IFERROR(VLOOKUP(E122,'DATA MASTER'!$B$1:$R$3858,6,0),"")</f>
        <v>24</v>
      </c>
      <c r="I122" s="40">
        <f>IFERROR(VLOOKUP(E122,'DATA MASTER'!$B$1:$R$3858,5,0),"")</f>
        <v>1.23</v>
      </c>
      <c r="J122" s="35">
        <f>IFERROR(VLOOKUP(E122,'DATA MASTER'!$B$1:$R$3858,17,0),"")</f>
        <v>99800</v>
      </c>
      <c r="K122" s="35">
        <f>IFERROR(VLOOKUP(E122,'DATA MASTER'!$B$1:$R$3858,16,0),"")</f>
        <v>92100</v>
      </c>
      <c r="L122" s="34">
        <f t="shared" si="18"/>
        <v>7485</v>
      </c>
      <c r="M122" s="34">
        <f t="shared" si="23"/>
        <v>13343.448</v>
      </c>
      <c r="N122" s="35"/>
      <c r="O122" s="35">
        <v>0</v>
      </c>
      <c r="P122" s="35"/>
      <c r="Q122" s="4" t="e">
        <f>VLOOKUP(#REF!,#REF!,1,0)</f>
        <v>#REF!</v>
      </c>
      <c r="R122" s="35">
        <f t="shared" si="24"/>
        <v>997999.99999999988</v>
      </c>
      <c r="S122" s="35">
        <f t="shared" si="19"/>
        <v>851422.18378378358</v>
      </c>
      <c r="T122" s="35">
        <f t="shared" si="20"/>
        <v>146577.81621621631</v>
      </c>
      <c r="U122" s="35">
        <f t="shared" si="25"/>
        <v>10332</v>
      </c>
      <c r="V122" s="35">
        <f t="shared" si="26"/>
        <v>962.60869565217388</v>
      </c>
      <c r="W122" s="35">
        <v>0</v>
      </c>
      <c r="X122" s="35" t="str">
        <f t="shared" si="27"/>
        <v/>
      </c>
      <c r="Y122" s="35">
        <v>1</v>
      </c>
      <c r="Z122" s="42" t="e">
        <f>VLOOKUP(Q122,#REF!,4,0)</f>
        <v>#REF!</v>
      </c>
      <c r="AA122" s="35">
        <f t="shared" si="28"/>
        <v>0</v>
      </c>
      <c r="AB122" s="37">
        <f t="shared" si="22"/>
        <v>0</v>
      </c>
      <c r="AC122" s="35" t="e">
        <f>Z122*R122*1.11</f>
        <v>#REF!</v>
      </c>
      <c r="AD122" s="35">
        <v>0</v>
      </c>
      <c r="AE122" s="44"/>
      <c r="AF122" s="4" t="s">
        <v>2785</v>
      </c>
      <c r="AG122" s="35">
        <f t="shared" ca="1" si="32"/>
        <v>3618600.0000000005</v>
      </c>
      <c r="AH122" s="35">
        <f t="shared" ca="1" si="37"/>
        <v>163328.90246768569</v>
      </c>
      <c r="AI122" s="42">
        <f t="shared" ca="1" si="38"/>
        <v>4.5135937231991843E-2</v>
      </c>
      <c r="AJ122" s="44"/>
    </row>
    <row r="123" spans="1:36">
      <c r="A123" s="34">
        <v>117</v>
      </c>
      <c r="B123" s="58">
        <v>46237</v>
      </c>
      <c r="C123" s="4" t="s">
        <v>6305</v>
      </c>
      <c r="D123" s="4" t="s">
        <v>6188</v>
      </c>
      <c r="E123" s="4" t="s">
        <v>6167</v>
      </c>
      <c r="F123" s="35" t="str">
        <f>IFERROR(VLOOKUP(E123,'DATA MASTER'!$B$1:$R$3858,3,0),"")</f>
        <v>DIV 2</v>
      </c>
      <c r="G123" s="4">
        <v>36</v>
      </c>
      <c r="H123" s="35">
        <f>IFERROR(VLOOKUP(E123,'DATA MASTER'!$B$1:$R$3858,6,0),"")</f>
        <v>24</v>
      </c>
      <c r="I123" s="40">
        <f>IFERROR(VLOOKUP(E123,'DATA MASTER'!$B$1:$R$3858,5,0),"")</f>
        <v>0.90200000000000002</v>
      </c>
      <c r="J123" s="35">
        <f>IFERROR(VLOOKUP(E123,'DATA MASTER'!$B$1:$R$3858,17,0),"")</f>
        <v>81000</v>
      </c>
      <c r="K123" s="35">
        <f>IFERROR(VLOOKUP(E123,'DATA MASTER'!$B$1:$R$3858,16,0),"")</f>
        <v>74300</v>
      </c>
      <c r="L123" s="34">
        <f t="shared" si="18"/>
        <v>6075</v>
      </c>
      <c r="M123" s="34">
        <f t="shared" si="23"/>
        <v>10764.584000000001</v>
      </c>
      <c r="N123" s="35"/>
      <c r="O123" s="35">
        <v>10</v>
      </c>
      <c r="P123" s="35"/>
      <c r="Q123" s="4"/>
      <c r="R123" s="35">
        <f t="shared" si="24"/>
        <v>2187000</v>
      </c>
      <c r="S123" s="35">
        <f t="shared" si="19"/>
        <v>1854547.2778378376</v>
      </c>
      <c r="T123" s="35">
        <f t="shared" si="20"/>
        <v>332452.72216216242</v>
      </c>
      <c r="U123" s="35">
        <f t="shared" si="25"/>
        <v>22730.400000000001</v>
      </c>
      <c r="V123" s="35">
        <f t="shared" si="26"/>
        <v>2117.7391304347825</v>
      </c>
      <c r="W123" s="35">
        <f t="shared" si="21"/>
        <v>48551.4</v>
      </c>
      <c r="X123" s="35">
        <f t="shared" si="27"/>
        <v>259053.18303172765</v>
      </c>
      <c r="Y123" s="35">
        <v>1</v>
      </c>
      <c r="Z123" s="35">
        <v>0</v>
      </c>
      <c r="AA123" s="35">
        <f t="shared" si="28"/>
        <v>0</v>
      </c>
      <c r="AB123" s="37">
        <f t="shared" si="22"/>
        <v>0</v>
      </c>
      <c r="AC123" s="35">
        <v>0</v>
      </c>
      <c r="AD123" s="35">
        <v>0</v>
      </c>
      <c r="AE123" s="44"/>
      <c r="AF123" s="4" t="s">
        <v>2791</v>
      </c>
      <c r="AG123" s="35">
        <f t="shared" ca="1" si="32"/>
        <v>22300547.5</v>
      </c>
      <c r="AH123" s="35">
        <f t="shared" ca="1" si="37"/>
        <v>1373764.9004308681</v>
      </c>
      <c r="AI123" s="42">
        <f t="shared" ca="1" si="38"/>
        <v>6.1602294761187733E-2</v>
      </c>
      <c r="AJ123" s="44"/>
    </row>
    <row r="124" spans="1:36">
      <c r="A124" s="34">
        <v>118</v>
      </c>
      <c r="B124" s="58">
        <v>46237</v>
      </c>
      <c r="C124" s="4" t="s">
        <v>6306</v>
      </c>
      <c r="D124" s="4" t="s">
        <v>6188</v>
      </c>
      <c r="E124" s="4" t="s">
        <v>6156</v>
      </c>
      <c r="F124" s="35" t="str">
        <f>IFERROR(VLOOKUP(E124,'DATA MASTER'!$B$1:$R$3858,3,0),"")</f>
        <v>DIV 1</v>
      </c>
      <c r="G124" s="4">
        <v>12</v>
      </c>
      <c r="H124" s="35">
        <f>IFERROR(VLOOKUP(E124,'DATA MASTER'!$B$1:$R$3858,6,0),"")</f>
        <v>4</v>
      </c>
      <c r="I124" s="40">
        <f>IFERROR(VLOOKUP(E124,'DATA MASTER'!$B$1:$R$3858,5,0),"")</f>
        <v>5.3879999999999999</v>
      </c>
      <c r="J124" s="35">
        <f>IFERROR(VLOOKUP(E124,'DATA MASTER'!$B$1:$R$3858,17,0),"")</f>
        <v>185700</v>
      </c>
      <c r="K124" s="35">
        <f>IFERROR(VLOOKUP(E124,'DATA MASTER'!$B$1:$R$3858,16,0),"")</f>
        <v>165300</v>
      </c>
      <c r="L124" s="34">
        <f t="shared" si="18"/>
        <v>13927.5</v>
      </c>
      <c r="M124" s="34">
        <f t="shared" si="23"/>
        <v>23948.664000000001</v>
      </c>
      <c r="N124" s="35"/>
      <c r="O124" s="35">
        <v>0</v>
      </c>
      <c r="P124" s="35"/>
      <c r="Q124" s="4"/>
      <c r="R124" s="35">
        <f t="shared" si="24"/>
        <v>1857000</v>
      </c>
      <c r="S124" s="35">
        <f t="shared" si="19"/>
        <v>1528122.5513513512</v>
      </c>
      <c r="T124" s="35">
        <f t="shared" si="20"/>
        <v>328877.4486486488</v>
      </c>
      <c r="U124" s="35">
        <f t="shared" si="25"/>
        <v>45259.200000000004</v>
      </c>
      <c r="V124" s="35">
        <f t="shared" si="26"/>
        <v>4216.6956521739139</v>
      </c>
      <c r="W124" s="35">
        <f t="shared" si="21"/>
        <v>41225.4</v>
      </c>
      <c r="X124" s="35">
        <f t="shared" si="27"/>
        <v>238176.15299647491</v>
      </c>
      <c r="Y124" s="35">
        <v>1</v>
      </c>
      <c r="Z124" s="35">
        <v>0</v>
      </c>
      <c r="AA124" s="35">
        <f t="shared" si="28"/>
        <v>0</v>
      </c>
      <c r="AB124" s="37">
        <f t="shared" si="22"/>
        <v>0</v>
      </c>
      <c r="AC124" s="35">
        <f>Z124*R124*1.11</f>
        <v>0</v>
      </c>
      <c r="AD124" s="35">
        <v>0</v>
      </c>
      <c r="AE124" s="44"/>
      <c r="AF124" s="4" t="s">
        <v>2807</v>
      </c>
      <c r="AG124" s="35">
        <f t="shared" ca="1" si="32"/>
        <v>99715</v>
      </c>
      <c r="AH124" s="35">
        <f t="shared" ca="1" si="37"/>
        <v>2861.0043086564883</v>
      </c>
      <c r="AI124" s="42">
        <f t="shared" ca="1" si="38"/>
        <v>2.869181475862697E-2</v>
      </c>
      <c r="AJ124" s="44"/>
    </row>
    <row r="125" spans="1:36">
      <c r="A125" s="34">
        <v>119</v>
      </c>
      <c r="B125" s="58">
        <v>46237</v>
      </c>
      <c r="C125" s="4" t="s">
        <v>6307</v>
      </c>
      <c r="D125" s="4" t="s">
        <v>6188</v>
      </c>
      <c r="E125" s="4" t="s">
        <v>6135</v>
      </c>
      <c r="F125" s="35" t="str">
        <f>IFERROR(VLOOKUP(E125,'DATA MASTER'!$B$1:$R$3858,3,0),"")</f>
        <v>DIV 1</v>
      </c>
      <c r="G125" s="4">
        <v>6</v>
      </c>
      <c r="H125" s="35">
        <f>IFERROR(VLOOKUP(E125,'DATA MASTER'!$B$1:$R$3858,6,0),"")</f>
        <v>24</v>
      </c>
      <c r="I125" s="40">
        <f>IFERROR(VLOOKUP(E125,'DATA MASTER'!$B$1:$R$3858,5,0),"")</f>
        <v>1.23</v>
      </c>
      <c r="J125" s="35">
        <f>IFERROR(VLOOKUP(E125,'DATA MASTER'!$B$1:$R$3858,17,0),"")</f>
        <v>99800</v>
      </c>
      <c r="K125" s="35">
        <f>IFERROR(VLOOKUP(E125,'DATA MASTER'!$B$1:$R$3858,16,0),"")</f>
        <v>92100</v>
      </c>
      <c r="L125" s="34">
        <f t="shared" si="18"/>
        <v>7485</v>
      </c>
      <c r="M125" s="34">
        <f t="shared" si="23"/>
        <v>13343.448</v>
      </c>
      <c r="N125" s="35"/>
      <c r="O125" s="35">
        <v>0</v>
      </c>
      <c r="P125" s="35"/>
      <c r="Q125" s="4"/>
      <c r="R125" s="35">
        <f t="shared" si="24"/>
        <v>498999.99999999994</v>
      </c>
      <c r="S125" s="35">
        <f t="shared" si="19"/>
        <v>425711.09189189179</v>
      </c>
      <c r="T125" s="35">
        <f t="shared" si="20"/>
        <v>73288.908108108153</v>
      </c>
      <c r="U125" s="35">
        <f t="shared" si="25"/>
        <v>5166</v>
      </c>
      <c r="V125" s="35">
        <f t="shared" si="26"/>
        <v>481.30434782608694</v>
      </c>
      <c r="W125" s="35">
        <f t="shared" si="21"/>
        <v>11077.8</v>
      </c>
      <c r="X125" s="35">
        <f t="shared" si="27"/>
        <v>48230.470426948734</v>
      </c>
      <c r="Y125" s="35">
        <v>1</v>
      </c>
      <c r="Z125" s="35">
        <v>0</v>
      </c>
      <c r="AA125" s="35">
        <f t="shared" si="28"/>
        <v>0</v>
      </c>
      <c r="AB125" s="37">
        <f t="shared" si="22"/>
        <v>0</v>
      </c>
      <c r="AC125" s="35">
        <f>Z125*R125*1.11</f>
        <v>0</v>
      </c>
      <c r="AD125" s="35">
        <v>8333.3333333333339</v>
      </c>
      <c r="AE125" s="44"/>
      <c r="AF125" s="4" t="s">
        <v>5439</v>
      </c>
      <c r="AG125" s="35">
        <f t="shared" ca="1" si="32"/>
        <v>97902.000000000015</v>
      </c>
      <c r="AH125" s="35">
        <f t="shared" ca="1" si="37"/>
        <v>6089.2393889541845</v>
      </c>
      <c r="AI125" s="42">
        <f t="shared" ca="1" si="38"/>
        <v>6.2197293098753687E-2</v>
      </c>
      <c r="AJ125" s="44"/>
    </row>
    <row r="126" spans="1:36">
      <c r="A126" s="34">
        <v>120</v>
      </c>
      <c r="B126" s="58">
        <v>46237</v>
      </c>
      <c r="C126" s="4" t="s">
        <v>6308</v>
      </c>
      <c r="D126" s="4" t="s">
        <v>6143</v>
      </c>
      <c r="E126" s="4" t="s">
        <v>6309</v>
      </c>
      <c r="F126" s="35" t="str">
        <f>IFERROR(VLOOKUP(E126,'DATA MASTER'!$B$1:$R$3858,3,0),"")</f>
        <v>DIV 2</v>
      </c>
      <c r="G126" s="4">
        <v>15</v>
      </c>
      <c r="H126" s="35">
        <f>IFERROR(VLOOKUP(E126,'DATA MASTER'!$B$1:$R$3858,6,0),"")</f>
        <v>300</v>
      </c>
      <c r="I126" s="40">
        <f>IFERROR(VLOOKUP(E126,'DATA MASTER'!$B$1:$R$3858,5,0),"")</f>
        <v>5.8599999999999999E-2</v>
      </c>
      <c r="J126" s="35">
        <f>IFERROR(VLOOKUP(E126,'DATA MASTER'!$B$1:$R$3858,17,0),"")</f>
        <v>10600</v>
      </c>
      <c r="K126" s="35">
        <f>IFERROR(VLOOKUP(E126,'DATA MASTER'!$B$1:$R$3858,16,0),"")</f>
        <v>9600</v>
      </c>
      <c r="L126" s="34">
        <f t="shared" si="18"/>
        <v>795</v>
      </c>
      <c r="M126" s="34">
        <f t="shared" si="23"/>
        <v>1390.8480000000002</v>
      </c>
      <c r="N126" s="35"/>
      <c r="O126" s="35">
        <v>0</v>
      </c>
      <c r="P126" s="35"/>
      <c r="Q126" s="4" t="e">
        <f>VLOOKUP(#REF!,#REF!,1,0)</f>
        <v>#REF!</v>
      </c>
      <c r="R126" s="35">
        <f t="shared" si="24"/>
        <v>132499.99999999997</v>
      </c>
      <c r="S126" s="35">
        <f t="shared" si="19"/>
        <v>110934.48648648646</v>
      </c>
      <c r="T126" s="35">
        <f t="shared" si="20"/>
        <v>21565.513513513506</v>
      </c>
      <c r="U126" s="35">
        <f t="shared" si="25"/>
        <v>615.29999999999995</v>
      </c>
      <c r="V126" s="35">
        <f t="shared" si="26"/>
        <v>57.326086956521742</v>
      </c>
      <c r="W126" s="35">
        <f t="shared" si="21"/>
        <v>2941.4999999999995</v>
      </c>
      <c r="X126" s="35" t="str">
        <f t="shared" si="27"/>
        <v/>
      </c>
      <c r="Y126" s="35">
        <v>1</v>
      </c>
      <c r="Z126" s="42" t="e">
        <f>VLOOKUP(Q126,#REF!,4,0)</f>
        <v>#REF!</v>
      </c>
      <c r="AA126" s="35">
        <f t="shared" si="28"/>
        <v>0</v>
      </c>
      <c r="AB126" s="37">
        <f t="shared" si="22"/>
        <v>0</v>
      </c>
      <c r="AC126" s="35" t="e">
        <f>Z126*R126*1.11</f>
        <v>#REF!</v>
      </c>
      <c r="AD126" s="35">
        <v>0</v>
      </c>
      <c r="AE126" s="44"/>
      <c r="AF126" s="4" t="s">
        <v>5442</v>
      </c>
      <c r="AG126" s="35">
        <f t="shared" ca="1" si="32"/>
        <v>48840.000000000007</v>
      </c>
      <c r="AH126" s="35">
        <f t="shared" ca="1" si="37"/>
        <v>3068.9491578535126</v>
      </c>
      <c r="AI126" s="42">
        <f t="shared" ca="1" si="38"/>
        <v>6.2836796843847506E-2</v>
      </c>
      <c r="AJ126" s="44"/>
    </row>
    <row r="127" spans="1:36">
      <c r="A127" s="34">
        <v>121</v>
      </c>
      <c r="B127" s="58">
        <v>46237</v>
      </c>
      <c r="C127" s="4" t="s">
        <v>6310</v>
      </c>
      <c r="D127" s="4" t="s">
        <v>6287</v>
      </c>
      <c r="E127" s="4" t="s">
        <v>6167</v>
      </c>
      <c r="F127" s="35" t="str">
        <f>IFERROR(VLOOKUP(E127,'DATA MASTER'!$B$1:$R$3858,3,0),"")</f>
        <v>DIV 2</v>
      </c>
      <c r="G127" s="4">
        <v>48</v>
      </c>
      <c r="H127" s="35">
        <f>IFERROR(VLOOKUP(E127,'DATA MASTER'!$B$1:$R$3858,6,0),"")</f>
        <v>24</v>
      </c>
      <c r="I127" s="40">
        <f>IFERROR(VLOOKUP(E127,'DATA MASTER'!$B$1:$R$3858,5,0),"")</f>
        <v>0.90200000000000002</v>
      </c>
      <c r="J127" s="35">
        <f>IFERROR(VLOOKUP(E127,'DATA MASTER'!$B$1:$R$3858,17,0),"")</f>
        <v>81000</v>
      </c>
      <c r="K127" s="35">
        <f>IFERROR(VLOOKUP(E127,'DATA MASTER'!$B$1:$R$3858,16,0),"")</f>
        <v>74300</v>
      </c>
      <c r="L127" s="34">
        <f t="shared" si="18"/>
        <v>6075</v>
      </c>
      <c r="M127" s="34">
        <f t="shared" si="23"/>
        <v>10764.584000000001</v>
      </c>
      <c r="N127" s="35"/>
      <c r="O127" s="35">
        <v>10</v>
      </c>
      <c r="P127" s="35"/>
      <c r="Q127" s="4"/>
      <c r="R127" s="35">
        <f t="shared" si="24"/>
        <v>2916000</v>
      </c>
      <c r="S127" s="35">
        <f t="shared" si="19"/>
        <v>2472729.7037837831</v>
      </c>
      <c r="T127" s="35">
        <f t="shared" si="20"/>
        <v>443270.29621621687</v>
      </c>
      <c r="U127" s="35">
        <f t="shared" si="25"/>
        <v>30307.200000000001</v>
      </c>
      <c r="V127" s="35">
        <f t="shared" si="26"/>
        <v>2823.6521739130435</v>
      </c>
      <c r="W127" s="35">
        <f t="shared" si="21"/>
        <v>64735.200000000004</v>
      </c>
      <c r="X127" s="35">
        <f t="shared" si="27"/>
        <v>327222.42586048564</v>
      </c>
      <c r="Y127" s="35">
        <v>1</v>
      </c>
      <c r="Z127" s="35">
        <v>0</v>
      </c>
      <c r="AA127" s="35">
        <f t="shared" si="28"/>
        <v>0</v>
      </c>
      <c r="AB127" s="37">
        <f t="shared" si="22"/>
        <v>0</v>
      </c>
      <c r="AC127" s="35">
        <v>0</v>
      </c>
      <c r="AD127" s="35">
        <v>18181.81818181818</v>
      </c>
      <c r="AE127" s="44"/>
      <c r="AF127" s="4" t="s">
        <v>5486</v>
      </c>
      <c r="AG127" s="35">
        <f t="shared" ca="1" si="32"/>
        <v>215784</v>
      </c>
      <c r="AH127" s="35">
        <f t="shared" ca="1" si="37"/>
        <v>14265.262320552752</v>
      </c>
      <c r="AI127" s="42">
        <f t="shared" ca="1" si="38"/>
        <v>6.6108990103773926E-2</v>
      </c>
      <c r="AJ127" s="44"/>
    </row>
    <row r="128" spans="1:36">
      <c r="A128" s="34">
        <v>122</v>
      </c>
      <c r="B128" s="58">
        <v>46237</v>
      </c>
      <c r="C128" s="4" t="s">
        <v>6311</v>
      </c>
      <c r="D128" s="4" t="s">
        <v>6134</v>
      </c>
      <c r="E128" s="4" t="s">
        <v>6160</v>
      </c>
      <c r="F128" s="35" t="str">
        <f>IFERROR(VLOOKUP(E128,'DATA MASTER'!$B$1:$R$3858,3,0),"")</f>
        <v>DIV 1</v>
      </c>
      <c r="G128" s="4">
        <v>2</v>
      </c>
      <c r="H128" s="35">
        <f>IFERROR(VLOOKUP(E128,'DATA MASTER'!$B$1:$R$3858,6,0),"")</f>
        <v>1</v>
      </c>
      <c r="I128" s="40">
        <f>IFERROR(VLOOKUP(E128,'DATA MASTER'!$B$1:$R$3858,5,0),"")</f>
        <v>26.02</v>
      </c>
      <c r="J128" s="35">
        <f>IFERROR(VLOOKUP(E128,'DATA MASTER'!$B$1:$R$3858,17,0),"")</f>
        <v>876000</v>
      </c>
      <c r="K128" s="35">
        <f>IFERROR(VLOOKUP(E128,'DATA MASTER'!$B$1:$R$3858,16,0),"")</f>
        <v>777200</v>
      </c>
      <c r="L128" s="34">
        <f t="shared" si="18"/>
        <v>65700</v>
      </c>
      <c r="M128" s="34">
        <f t="shared" si="23"/>
        <v>112600.736</v>
      </c>
      <c r="N128" s="35"/>
      <c r="O128" s="35">
        <v>0</v>
      </c>
      <c r="P128" s="35"/>
      <c r="Q128" s="4"/>
      <c r="R128" s="35">
        <f t="shared" si="24"/>
        <v>1459999.9999999998</v>
      </c>
      <c r="S128" s="35">
        <f t="shared" si="19"/>
        <v>1197476.1513513513</v>
      </c>
      <c r="T128" s="35">
        <f t="shared" si="20"/>
        <v>262523.84864864848</v>
      </c>
      <c r="U128" s="35">
        <f t="shared" si="25"/>
        <v>36428</v>
      </c>
      <c r="V128" s="35">
        <f t="shared" si="26"/>
        <v>3393.913043478261</v>
      </c>
      <c r="W128" s="35">
        <f t="shared" si="21"/>
        <v>32412</v>
      </c>
      <c r="X128" s="35">
        <f t="shared" si="27"/>
        <v>181956.60227183686</v>
      </c>
      <c r="Y128" s="35">
        <f>IF(E128="avem005",4,1)</f>
        <v>1</v>
      </c>
      <c r="Z128" s="35">
        <v>0</v>
      </c>
      <c r="AA128" s="35">
        <f t="shared" si="28"/>
        <v>0</v>
      </c>
      <c r="AB128" s="37">
        <f t="shared" si="22"/>
        <v>0</v>
      </c>
      <c r="AC128" s="35">
        <f>Z128*R128*1.11</f>
        <v>0</v>
      </c>
      <c r="AD128" s="35">
        <v>8333.3333333333339</v>
      </c>
      <c r="AE128" s="44"/>
      <c r="AF128" s="4" t="s">
        <v>5489</v>
      </c>
      <c r="AG128" s="35">
        <f t="shared" ca="1" si="32"/>
        <v>127983</v>
      </c>
      <c r="AH128" s="35">
        <f t="shared" ca="1" si="37"/>
        <v>8417.1142383153892</v>
      </c>
      <c r="AI128" s="42">
        <f t="shared" ca="1" si="38"/>
        <v>6.5767439724927448E-2</v>
      </c>
      <c r="AJ128" s="44"/>
    </row>
    <row r="129" spans="1:36">
      <c r="A129" s="34">
        <v>123</v>
      </c>
      <c r="B129" s="58">
        <v>46237</v>
      </c>
      <c r="C129" s="4" t="s">
        <v>6312</v>
      </c>
      <c r="D129" s="4" t="s">
        <v>6143</v>
      </c>
      <c r="E129" s="4" t="s">
        <v>6160</v>
      </c>
      <c r="F129" s="35" t="str">
        <f>IFERROR(VLOOKUP(E129,'DATA MASTER'!$B$1:$R$3858,3,0),"")</f>
        <v>DIV 1</v>
      </c>
      <c r="G129" s="4">
        <v>1</v>
      </c>
      <c r="H129" s="35">
        <f>IFERROR(VLOOKUP(E129,'DATA MASTER'!$B$1:$R$3858,6,0),"")</f>
        <v>1</v>
      </c>
      <c r="I129" s="40">
        <f>IFERROR(VLOOKUP(E129,'DATA MASTER'!$B$1:$R$3858,5,0),"")</f>
        <v>26.02</v>
      </c>
      <c r="J129" s="35">
        <f>IFERROR(VLOOKUP(E129,'DATA MASTER'!$B$1:$R$3858,17,0),"")</f>
        <v>876000</v>
      </c>
      <c r="K129" s="35">
        <f>IFERROR(VLOOKUP(E129,'DATA MASTER'!$B$1:$R$3858,16,0),"")</f>
        <v>777200</v>
      </c>
      <c r="L129" s="34">
        <f t="shared" si="18"/>
        <v>65700</v>
      </c>
      <c r="M129" s="34">
        <f t="shared" si="23"/>
        <v>112600.736</v>
      </c>
      <c r="N129" s="35"/>
      <c r="O129" s="35">
        <v>0</v>
      </c>
      <c r="P129" s="35"/>
      <c r="Q129" s="4" t="e">
        <f>VLOOKUP(#REF!,#REF!,1,0)</f>
        <v>#REF!</v>
      </c>
      <c r="R129" s="35">
        <f t="shared" si="24"/>
        <v>729999.99999999988</v>
      </c>
      <c r="S129" s="35">
        <f t="shared" si="19"/>
        <v>598738.07567567565</v>
      </c>
      <c r="T129" s="35">
        <f t="shared" si="20"/>
        <v>131261.92432432424</v>
      </c>
      <c r="U129" s="35">
        <f t="shared" si="25"/>
        <v>18214</v>
      </c>
      <c r="V129" s="35">
        <f t="shared" si="26"/>
        <v>1696.9565217391305</v>
      </c>
      <c r="W129" s="35">
        <f t="shared" si="21"/>
        <v>16206</v>
      </c>
      <c r="X129" s="35" t="str">
        <f t="shared" si="27"/>
        <v/>
      </c>
      <c r="Y129" s="35">
        <v>1</v>
      </c>
      <c r="Z129" s="42" t="e">
        <f>VLOOKUP(Q129,#REF!,4,0)</f>
        <v>#REF!</v>
      </c>
      <c r="AA129" s="35">
        <f t="shared" si="28"/>
        <v>0</v>
      </c>
      <c r="AB129" s="37">
        <f t="shared" si="22"/>
        <v>0</v>
      </c>
      <c r="AC129" s="35" t="e">
        <f>Z129*R129*1.11</f>
        <v>#REF!</v>
      </c>
      <c r="AD129" s="35">
        <v>0</v>
      </c>
      <c r="AE129" s="44"/>
      <c r="AF129" s="4" t="s">
        <v>5492</v>
      </c>
      <c r="AG129" s="35">
        <f t="shared" ca="1" si="32"/>
        <v>864024.00000000012</v>
      </c>
      <c r="AH129" s="35">
        <f t="shared" ca="1" si="37"/>
        <v>57213.312162654824</v>
      </c>
      <c r="AI129" s="42">
        <f t="shared" ca="1" si="38"/>
        <v>6.6217271930704258E-2</v>
      </c>
      <c r="AJ129" s="44"/>
    </row>
    <row r="130" spans="1:36">
      <c r="A130" s="34">
        <v>124</v>
      </c>
      <c r="B130" s="58">
        <v>46237</v>
      </c>
      <c r="C130" s="4" t="s">
        <v>6313</v>
      </c>
      <c r="D130" s="4" t="s">
        <v>6143</v>
      </c>
      <c r="E130" s="4" t="s">
        <v>6153</v>
      </c>
      <c r="F130" s="35" t="str">
        <f>IFERROR(VLOOKUP(E130,'DATA MASTER'!$B$1:$R$3858,3,0),"")</f>
        <v>DIV 1</v>
      </c>
      <c r="G130" s="4">
        <v>2</v>
      </c>
      <c r="H130" s="35">
        <f>IFERROR(VLOOKUP(E130,'DATA MASTER'!$B$1:$R$3858,6,0),"")</f>
        <v>4</v>
      </c>
      <c r="I130" s="40">
        <f>IFERROR(VLOOKUP(E130,'DATA MASTER'!$B$1:$R$3858,5,0),"")</f>
        <v>5.23</v>
      </c>
      <c r="J130" s="35">
        <f>IFERROR(VLOOKUP(E130,'DATA MASTER'!$B$1:$R$3858,17,0),"")</f>
        <v>231900</v>
      </c>
      <c r="K130" s="35">
        <f>IFERROR(VLOOKUP(E130,'DATA MASTER'!$B$1:$R$3858,16,0),"")</f>
        <v>208700</v>
      </c>
      <c r="L130" s="34">
        <f t="shared" si="18"/>
        <v>17392.5</v>
      </c>
      <c r="M130" s="34">
        <f t="shared" si="23"/>
        <v>30236.456000000002</v>
      </c>
      <c r="N130" s="35"/>
      <c r="O130" s="35">
        <v>0</v>
      </c>
      <c r="P130" s="35"/>
      <c r="Q130" s="4"/>
      <c r="R130" s="35">
        <f t="shared" si="24"/>
        <v>386499.99999999994</v>
      </c>
      <c r="S130" s="35">
        <f t="shared" si="19"/>
        <v>321555.93513513508</v>
      </c>
      <c r="T130" s="35">
        <f t="shared" si="20"/>
        <v>64944.064864864864</v>
      </c>
      <c r="U130" s="35">
        <f t="shared" si="25"/>
        <v>7322.0000000000009</v>
      </c>
      <c r="V130" s="35">
        <f t="shared" si="26"/>
        <v>682.17391304347825</v>
      </c>
      <c r="W130" s="35">
        <f t="shared" si="21"/>
        <v>8580.2999999999993</v>
      </c>
      <c r="X130" s="35">
        <f t="shared" si="27"/>
        <v>44513.437105667545</v>
      </c>
      <c r="Y130" s="35">
        <v>1</v>
      </c>
      <c r="Z130" s="35">
        <v>0</v>
      </c>
      <c r="AA130" s="35">
        <f t="shared" si="28"/>
        <v>0</v>
      </c>
      <c r="AB130" s="37">
        <f t="shared" si="22"/>
        <v>0</v>
      </c>
      <c r="AC130" s="35">
        <v>0</v>
      </c>
      <c r="AD130" s="35">
        <v>3846.1538461538462</v>
      </c>
      <c r="AE130" s="44"/>
      <c r="AF130" s="4" t="s">
        <v>5494</v>
      </c>
      <c r="AG130" s="35">
        <f t="shared" ca="1" si="32"/>
        <v>1244532</v>
      </c>
      <c r="AH130" s="35">
        <f t="shared" ca="1" si="37"/>
        <v>82712.549364960083</v>
      </c>
      <c r="AI130" s="42">
        <f t="shared" ca="1" si="38"/>
        <v>6.6460765464415608E-2</v>
      </c>
      <c r="AJ130" s="44"/>
    </row>
    <row r="131" spans="1:36">
      <c r="A131" s="34">
        <v>125</v>
      </c>
      <c r="B131" s="58">
        <v>46237</v>
      </c>
      <c r="C131" s="4" t="s">
        <v>6314</v>
      </c>
      <c r="D131" s="4" t="s">
        <v>6138</v>
      </c>
      <c r="E131" s="4" t="s">
        <v>6156</v>
      </c>
      <c r="F131" s="35" t="str">
        <f>IFERROR(VLOOKUP(E131,'DATA MASTER'!$B$1:$R$3858,3,0),"")</f>
        <v>DIV 1</v>
      </c>
      <c r="G131" s="4">
        <v>1</v>
      </c>
      <c r="H131" s="35">
        <f>IFERROR(VLOOKUP(E131,'DATA MASTER'!$B$1:$R$3858,6,0),"")</f>
        <v>4</v>
      </c>
      <c r="I131" s="40">
        <f>IFERROR(VLOOKUP(E131,'DATA MASTER'!$B$1:$R$3858,5,0),"")</f>
        <v>5.3879999999999999</v>
      </c>
      <c r="J131" s="35">
        <f>IFERROR(VLOOKUP(E131,'DATA MASTER'!$B$1:$R$3858,17,0),"")</f>
        <v>185700</v>
      </c>
      <c r="K131" s="35">
        <f>IFERROR(VLOOKUP(E131,'DATA MASTER'!$B$1:$R$3858,16,0),"")</f>
        <v>165300</v>
      </c>
      <c r="L131" s="34">
        <f t="shared" si="18"/>
        <v>13927.5</v>
      </c>
      <c r="M131" s="34">
        <f t="shared" si="23"/>
        <v>23948.664000000001</v>
      </c>
      <c r="N131" s="35"/>
      <c r="O131" s="35">
        <v>0</v>
      </c>
      <c r="P131" s="35"/>
      <c r="Q131" s="4"/>
      <c r="R131" s="35">
        <f t="shared" si="24"/>
        <v>154750</v>
      </c>
      <c r="S131" s="35">
        <f t="shared" si="19"/>
        <v>127343.54594594594</v>
      </c>
      <c r="T131" s="35">
        <f t="shared" si="20"/>
        <v>27406.454054054062</v>
      </c>
      <c r="U131" s="35">
        <f t="shared" si="25"/>
        <v>3771.6</v>
      </c>
      <c r="V131" s="35">
        <f t="shared" si="26"/>
        <v>351.39130434782606</v>
      </c>
      <c r="W131" s="35">
        <f t="shared" si="21"/>
        <v>3435.4500000000003</v>
      </c>
      <c r="X131" s="35">
        <f t="shared" si="27"/>
        <v>14292.45719415068</v>
      </c>
      <c r="Y131" s="35">
        <f t="shared" ref="Y131" si="39">IF(E131="avem005",4,1)</f>
        <v>4</v>
      </c>
      <c r="Z131" s="35">
        <v>0</v>
      </c>
      <c r="AA131" s="35">
        <f t="shared" si="28"/>
        <v>0</v>
      </c>
      <c r="AB131" s="37">
        <f t="shared" si="22"/>
        <v>0</v>
      </c>
      <c r="AC131" s="35">
        <v>0</v>
      </c>
      <c r="AD131" s="35">
        <v>5555.5555555555557</v>
      </c>
      <c r="AE131" s="44"/>
      <c r="AF131" s="4" t="s">
        <v>5496</v>
      </c>
      <c r="AG131" s="35">
        <f t="shared" ca="1" si="32"/>
        <v>192585.00000000003</v>
      </c>
      <c r="AH131" s="35">
        <f t="shared" ca="1" si="37"/>
        <v>10237.656404230343</v>
      </c>
      <c r="AI131" s="42">
        <f t="shared" ca="1" si="38"/>
        <v>5.3159157796455289E-2</v>
      </c>
      <c r="AJ131" s="44"/>
    </row>
    <row r="132" spans="1:36">
      <c r="A132" s="34">
        <v>126</v>
      </c>
      <c r="B132" s="58">
        <v>46237</v>
      </c>
      <c r="C132" s="4" t="s">
        <v>6315</v>
      </c>
      <c r="D132" s="4" t="s">
        <v>6138</v>
      </c>
      <c r="E132" s="4" t="s">
        <v>6273</v>
      </c>
      <c r="F132" s="35" t="str">
        <f>IFERROR(VLOOKUP(E132,'DATA MASTER'!$B$1:$R$3858,3,0),"")</f>
        <v>DIV 1</v>
      </c>
      <c r="G132" s="4">
        <v>3</v>
      </c>
      <c r="H132" s="35">
        <f>IFERROR(VLOOKUP(E132,'DATA MASTER'!$B$1:$R$3858,6,0),"")</f>
        <v>24</v>
      </c>
      <c r="I132" s="40">
        <f>IFERROR(VLOOKUP(E132,'DATA MASTER'!$B$1:$R$3858,5,0),"")</f>
        <v>0.57499999999999996</v>
      </c>
      <c r="J132" s="35">
        <f>IFERROR(VLOOKUP(E132,'DATA MASTER'!$B$1:$R$3858,17,0),"")</f>
        <v>57800</v>
      </c>
      <c r="K132" s="35">
        <f>IFERROR(VLOOKUP(E132,'DATA MASTER'!$B$1:$R$3858,16,0),"")</f>
        <v>53100</v>
      </c>
      <c r="L132" s="34">
        <f t="shared" si="18"/>
        <v>4335</v>
      </c>
      <c r="M132" s="34">
        <f t="shared" si="23"/>
        <v>7693.1280000000006</v>
      </c>
      <c r="N132" s="35"/>
      <c r="O132" s="35">
        <v>0</v>
      </c>
      <c r="P132" s="35"/>
      <c r="Q132" s="4"/>
      <c r="R132" s="35">
        <f t="shared" si="24"/>
        <v>144500</v>
      </c>
      <c r="S132" s="35">
        <f t="shared" si="19"/>
        <v>122721.27567567567</v>
      </c>
      <c r="T132" s="35">
        <f t="shared" si="20"/>
        <v>21778.724324324328</v>
      </c>
      <c r="U132" s="35">
        <f t="shared" si="25"/>
        <v>1207.5</v>
      </c>
      <c r="V132" s="35">
        <f t="shared" si="26"/>
        <v>112.49999999999999</v>
      </c>
      <c r="W132" s="35">
        <f t="shared" si="21"/>
        <v>3207.9</v>
      </c>
      <c r="X132" s="35">
        <f t="shared" si="27"/>
        <v>11695.268768768772</v>
      </c>
      <c r="Y132" s="35">
        <v>1</v>
      </c>
      <c r="Z132" s="35">
        <v>0</v>
      </c>
      <c r="AA132" s="35">
        <f t="shared" si="28"/>
        <v>0</v>
      </c>
      <c r="AB132" s="37">
        <f t="shared" si="22"/>
        <v>0</v>
      </c>
      <c r="AC132" s="35">
        <v>0</v>
      </c>
      <c r="AD132" s="35">
        <v>5555.5555555555557</v>
      </c>
      <c r="AE132" s="44"/>
      <c r="AF132" s="4" t="s">
        <v>5499</v>
      </c>
      <c r="AG132" s="35">
        <f t="shared" ca="1" si="32"/>
        <v>58053.000000000007</v>
      </c>
      <c r="AH132" s="35">
        <f t="shared" ca="1" si="37"/>
        <v>2930.7631189208014</v>
      </c>
      <c r="AI132" s="42">
        <f t="shared" ca="1" si="38"/>
        <v>5.0484266427588603E-2</v>
      </c>
      <c r="AJ132" s="44"/>
    </row>
    <row r="133" spans="1:36">
      <c r="A133" s="34">
        <v>127</v>
      </c>
      <c r="B133" s="58">
        <v>46237</v>
      </c>
      <c r="C133" s="4" t="s">
        <v>6315</v>
      </c>
      <c r="D133" s="4" t="s">
        <v>6138</v>
      </c>
      <c r="E133" s="4" t="s">
        <v>2735</v>
      </c>
      <c r="F133" s="35" t="str">
        <f>IFERROR(VLOOKUP(E133,'DATA MASTER'!$B$1:$R$3858,3,0),"")</f>
        <v>DIV 1</v>
      </c>
      <c r="G133" s="4">
        <v>3</v>
      </c>
      <c r="H133" s="35">
        <f>IFERROR(VLOOKUP(E133,'DATA MASTER'!$B$1:$R$3858,6,0),"")</f>
        <v>24</v>
      </c>
      <c r="I133" s="40">
        <f>IFERROR(VLOOKUP(E133,'DATA MASTER'!$B$1:$R$3858,5,0),"")</f>
        <v>0.56200000000000006</v>
      </c>
      <c r="J133" s="35">
        <f>IFERROR(VLOOKUP(E133,'DATA MASTER'!$B$1:$R$3858,17,0),"")</f>
        <v>51400</v>
      </c>
      <c r="K133" s="35">
        <f>IFERROR(VLOOKUP(E133,'DATA MASTER'!$B$1:$R$3858,16,0),"")</f>
        <v>46900</v>
      </c>
      <c r="L133" s="34">
        <f t="shared" si="18"/>
        <v>3855</v>
      </c>
      <c r="M133" s="34">
        <f t="shared" si="23"/>
        <v>6794.8720000000003</v>
      </c>
      <c r="N133" s="35"/>
      <c r="O133" s="35">
        <v>0</v>
      </c>
      <c r="P133" s="35"/>
      <c r="Q133" s="4"/>
      <c r="R133" s="35">
        <f t="shared" si="24"/>
        <v>128499.99999999999</v>
      </c>
      <c r="S133" s="35">
        <f t="shared" si="19"/>
        <v>108392.23783783783</v>
      </c>
      <c r="T133" s="35">
        <f t="shared" si="20"/>
        <v>20107.762162162151</v>
      </c>
      <c r="U133" s="35">
        <f t="shared" si="25"/>
        <v>1180.2</v>
      </c>
      <c r="V133" s="35">
        <f t="shared" si="26"/>
        <v>109.95652173913044</v>
      </c>
      <c r="W133" s="35">
        <f t="shared" si="21"/>
        <v>2852.7</v>
      </c>
      <c r="X133" s="35">
        <f t="shared" si="27"/>
        <v>10409.350084867463</v>
      </c>
      <c r="Y133" s="35">
        <v>1</v>
      </c>
      <c r="Z133" s="35">
        <v>0</v>
      </c>
      <c r="AA133" s="35">
        <f t="shared" si="28"/>
        <v>0</v>
      </c>
      <c r="AB133" s="37">
        <f t="shared" si="22"/>
        <v>0</v>
      </c>
      <c r="AC133" s="35">
        <v>0</v>
      </c>
      <c r="AD133" s="35">
        <v>5555.5555555555557</v>
      </c>
      <c r="AE133" s="44"/>
      <c r="AF133" s="4" t="s">
        <v>5505</v>
      </c>
      <c r="AG133" s="35">
        <f t="shared" ca="1" si="32"/>
        <v>408924</v>
      </c>
      <c r="AH133" s="35">
        <f t="shared" ca="1" si="37"/>
        <v>27065.909095182116</v>
      </c>
      <c r="AI133" s="42">
        <f t="shared" ca="1" si="38"/>
        <v>6.6188115872832395E-2</v>
      </c>
      <c r="AJ133" s="44"/>
    </row>
    <row r="134" spans="1:36">
      <c r="A134" s="34">
        <v>128</v>
      </c>
      <c r="B134" s="58">
        <v>46237</v>
      </c>
      <c r="C134" s="4" t="s">
        <v>6316</v>
      </c>
      <c r="D134" s="4" t="s">
        <v>6239</v>
      </c>
      <c r="E134" s="4" t="s">
        <v>6156</v>
      </c>
      <c r="F134" s="35" t="str">
        <f>IFERROR(VLOOKUP(E134,'DATA MASTER'!$B$1:$R$3858,3,0),"")</f>
        <v>DIV 1</v>
      </c>
      <c r="G134" s="4">
        <v>12</v>
      </c>
      <c r="H134" s="35">
        <f>IFERROR(VLOOKUP(E134,'DATA MASTER'!$B$1:$R$3858,6,0),"")</f>
        <v>4</v>
      </c>
      <c r="I134" s="40">
        <f>IFERROR(VLOOKUP(E134,'DATA MASTER'!$B$1:$R$3858,5,0),"")</f>
        <v>5.3879999999999999</v>
      </c>
      <c r="J134" s="35">
        <f>IFERROR(VLOOKUP(E134,'DATA MASTER'!$B$1:$R$3858,17,0),"")</f>
        <v>185700</v>
      </c>
      <c r="K134" s="35">
        <f>IFERROR(VLOOKUP(E134,'DATA MASTER'!$B$1:$R$3858,16,0),"")</f>
        <v>165300</v>
      </c>
      <c r="L134" s="34">
        <f t="shared" si="18"/>
        <v>13927.5</v>
      </c>
      <c r="M134" s="34">
        <f t="shared" si="23"/>
        <v>23948.664000000001</v>
      </c>
      <c r="N134" s="35"/>
      <c r="O134" s="35">
        <v>0</v>
      </c>
      <c r="P134" s="35"/>
      <c r="Q134" s="4"/>
      <c r="R134" s="35">
        <f t="shared" si="24"/>
        <v>1857000</v>
      </c>
      <c r="S134" s="35">
        <f t="shared" si="19"/>
        <v>1528122.5513513512</v>
      </c>
      <c r="T134" s="35">
        <f t="shared" si="20"/>
        <v>328877.4486486488</v>
      </c>
      <c r="U134" s="35">
        <f t="shared" si="25"/>
        <v>45259.200000000004</v>
      </c>
      <c r="V134" s="35">
        <f t="shared" si="26"/>
        <v>4216.6956521739139</v>
      </c>
      <c r="W134" s="35">
        <f t="shared" si="21"/>
        <v>41225.4</v>
      </c>
      <c r="X134" s="35">
        <f t="shared" si="27"/>
        <v>221509.48632980825</v>
      </c>
      <c r="Y134" s="35">
        <f>IF(E134="avem005",4,1)</f>
        <v>4</v>
      </c>
      <c r="Z134" s="35">
        <v>0</v>
      </c>
      <c r="AA134" s="35">
        <f t="shared" si="28"/>
        <v>0</v>
      </c>
      <c r="AB134" s="37">
        <f t="shared" si="22"/>
        <v>0</v>
      </c>
      <c r="AC134" s="35">
        <v>0</v>
      </c>
      <c r="AD134" s="35">
        <v>16666.666666666668</v>
      </c>
      <c r="AE134" s="44"/>
      <c r="AF134" s="4" t="s">
        <v>5507</v>
      </c>
      <c r="AG134" s="35">
        <f t="shared" ca="1" si="32"/>
        <v>121212.00000000001</v>
      </c>
      <c r="AH134" s="35">
        <f t="shared" ca="1" si="37"/>
        <v>8000.9216451234015</v>
      </c>
      <c r="AI134" s="42">
        <f t="shared" ca="1" si="38"/>
        <v>6.6007669579937631E-2</v>
      </c>
      <c r="AJ134" s="44"/>
    </row>
    <row r="135" spans="1:36">
      <c r="A135" s="34">
        <v>129</v>
      </c>
      <c r="B135" s="58">
        <v>46237</v>
      </c>
      <c r="C135" s="4" t="s">
        <v>6316</v>
      </c>
      <c r="D135" s="4" t="s">
        <v>6239</v>
      </c>
      <c r="E135" s="4" t="s">
        <v>6160</v>
      </c>
      <c r="F135" s="35" t="str">
        <f>IFERROR(VLOOKUP(E135,'DATA MASTER'!$B$1:$R$3858,3,0),"")</f>
        <v>DIV 1</v>
      </c>
      <c r="G135" s="4">
        <v>1</v>
      </c>
      <c r="H135" s="35">
        <f>IFERROR(VLOOKUP(E135,'DATA MASTER'!$B$1:$R$3858,6,0),"")</f>
        <v>1</v>
      </c>
      <c r="I135" s="40">
        <f>IFERROR(VLOOKUP(E135,'DATA MASTER'!$B$1:$R$3858,5,0),"")</f>
        <v>26.02</v>
      </c>
      <c r="J135" s="35">
        <f>IFERROR(VLOOKUP(E135,'DATA MASTER'!$B$1:$R$3858,17,0),"")</f>
        <v>876000</v>
      </c>
      <c r="K135" s="35">
        <f>IFERROR(VLOOKUP(E135,'DATA MASTER'!$B$1:$R$3858,16,0),"")</f>
        <v>777200</v>
      </c>
      <c r="L135" s="34">
        <f t="shared" si="18"/>
        <v>65700</v>
      </c>
      <c r="M135" s="34">
        <f t="shared" si="23"/>
        <v>112600.736</v>
      </c>
      <c r="N135" s="35"/>
      <c r="O135" s="35">
        <v>0</v>
      </c>
      <c r="P135" s="35"/>
      <c r="Q135" s="4"/>
      <c r="R135" s="35">
        <f t="shared" si="24"/>
        <v>729999.99999999988</v>
      </c>
      <c r="S135" s="35">
        <f t="shared" si="19"/>
        <v>598738.07567567565</v>
      </c>
      <c r="T135" s="35">
        <f t="shared" si="20"/>
        <v>131261.92432432424</v>
      </c>
      <c r="U135" s="35">
        <f t="shared" si="25"/>
        <v>18214</v>
      </c>
      <c r="V135" s="35">
        <f t="shared" si="26"/>
        <v>1696.9565217391305</v>
      </c>
      <c r="W135" s="35">
        <f t="shared" si="21"/>
        <v>16206</v>
      </c>
      <c r="X135" s="35">
        <f t="shared" si="27"/>
        <v>78478.301135918431</v>
      </c>
      <c r="Y135" s="35">
        <v>1</v>
      </c>
      <c r="Z135" s="35">
        <v>0</v>
      </c>
      <c r="AA135" s="35">
        <f t="shared" si="28"/>
        <v>0</v>
      </c>
      <c r="AB135" s="37">
        <f t="shared" si="22"/>
        <v>0</v>
      </c>
      <c r="AC135" s="35">
        <v>0</v>
      </c>
      <c r="AD135" s="35">
        <v>16666.666666666668</v>
      </c>
      <c r="AE135" s="44"/>
      <c r="AF135" s="4" t="s">
        <v>5509</v>
      </c>
      <c r="AG135" s="35">
        <f t="shared" ca="1" si="32"/>
        <v>193251.00000000003</v>
      </c>
      <c r="AH135" s="35">
        <f t="shared" ca="1" si="37"/>
        <v>12854.11440658052</v>
      </c>
      <c r="AI135" s="42">
        <f t="shared" ca="1" si="38"/>
        <v>6.6515124923444219E-2</v>
      </c>
      <c r="AJ135" s="44"/>
    </row>
    <row r="136" spans="1:36">
      <c r="A136" s="34">
        <v>130</v>
      </c>
      <c r="B136" s="58">
        <v>46237</v>
      </c>
      <c r="C136" s="4" t="s">
        <v>6317</v>
      </c>
      <c r="D136" s="4" t="s">
        <v>6239</v>
      </c>
      <c r="E136" s="4" t="s">
        <v>6135</v>
      </c>
      <c r="F136" s="35" t="str">
        <f>IFERROR(VLOOKUP(E136,'DATA MASTER'!$B$1:$R$3858,3,0),"")</f>
        <v>DIV 1</v>
      </c>
      <c r="G136" s="4">
        <v>24</v>
      </c>
      <c r="H136" s="35">
        <f>IFERROR(VLOOKUP(E136,'DATA MASTER'!$B$1:$R$3858,6,0),"")</f>
        <v>24</v>
      </c>
      <c r="I136" s="40">
        <f>IFERROR(VLOOKUP(E136,'DATA MASTER'!$B$1:$R$3858,5,0),"")</f>
        <v>1.23</v>
      </c>
      <c r="J136" s="35">
        <f>IFERROR(VLOOKUP(E136,'DATA MASTER'!$B$1:$R$3858,17,0),"")</f>
        <v>99800</v>
      </c>
      <c r="K136" s="35">
        <f>IFERROR(VLOOKUP(E136,'DATA MASTER'!$B$1:$R$3858,16,0),"")</f>
        <v>92100</v>
      </c>
      <c r="L136" s="34">
        <f t="shared" ref="L136:L199" si="40">IFERROR(IF(F136="MTAB",12.5%*J136,7.5%*J136),"")</f>
        <v>7485</v>
      </c>
      <c r="M136" s="34">
        <f t="shared" si="23"/>
        <v>13343.448</v>
      </c>
      <c r="N136" s="35"/>
      <c r="O136" s="35">
        <v>0</v>
      </c>
      <c r="P136" s="35">
        <v>60000</v>
      </c>
      <c r="Q136" s="4" t="s">
        <v>6193</v>
      </c>
      <c r="R136" s="35">
        <f t="shared" si="24"/>
        <v>1995999.9999999998</v>
      </c>
      <c r="S136" s="35">
        <f t="shared" ref="S136:S199" si="41">IFERROR((K136-M136)/1.11*(100-O136)%*G136,"")</f>
        <v>1702844.3675675672</v>
      </c>
      <c r="T136" s="35">
        <f t="shared" ref="T136:T199" si="42">IFERROR(R136-S136,"")</f>
        <v>293155.63243243261</v>
      </c>
      <c r="U136" s="35">
        <f t="shared" si="25"/>
        <v>20664</v>
      </c>
      <c r="V136" s="35">
        <f t="shared" si="26"/>
        <v>1925.2173913043478</v>
      </c>
      <c r="W136" s="35">
        <f t="shared" ref="W136" si="43">IFERROR(2%*R136*1.11,"")</f>
        <v>44311.199999999997</v>
      </c>
      <c r="X136" s="35">
        <f t="shared" si="27"/>
        <v>149588.54837446162</v>
      </c>
      <c r="Y136" s="35">
        <v>24</v>
      </c>
      <c r="Z136" s="35">
        <v>0</v>
      </c>
      <c r="AA136" s="35">
        <f t="shared" si="28"/>
        <v>60000</v>
      </c>
      <c r="AB136" s="37">
        <f t="shared" ref="AB136:AB199" si="44">IFERROR(IF(OR(D136="SALES008",D136="SALES010"),IF(MOD(G136,H136)=0,10000*G136/H136,10000*(ROUNDUP(G136/H136,0))),0),"")</f>
        <v>0</v>
      </c>
      <c r="AC136" s="35">
        <f>Z136*R136*1.11</f>
        <v>0</v>
      </c>
      <c r="AD136" s="35">
        <v>16666.666666666668</v>
      </c>
      <c r="AE136" s="44"/>
      <c r="AF136" s="4" t="s">
        <v>5511</v>
      </c>
      <c r="AG136" s="35">
        <f t="shared" ca="1" si="32"/>
        <v>278387.99999999994</v>
      </c>
      <c r="AH136" s="35">
        <f t="shared" ca="1" si="37"/>
        <v>18564.314547591046</v>
      </c>
      <c r="AI136" s="42">
        <f t="shared" ca="1" si="38"/>
        <v>6.6685038678359163E-2</v>
      </c>
      <c r="AJ136" s="44"/>
    </row>
    <row r="137" spans="1:36">
      <c r="A137" s="34">
        <v>131</v>
      </c>
      <c r="B137" s="58">
        <v>46237</v>
      </c>
      <c r="C137" s="4" t="s">
        <v>6318</v>
      </c>
      <c r="D137" s="4" t="s">
        <v>6124</v>
      </c>
      <c r="E137" s="4" t="s">
        <v>6148</v>
      </c>
      <c r="F137" s="35" t="str">
        <f>IFERROR(VLOOKUP(E137,'DATA MASTER'!$B$1:$R$3858,3,0),"")</f>
        <v>DIV 2</v>
      </c>
      <c r="G137" s="4">
        <v>19</v>
      </c>
      <c r="H137" s="35">
        <f>IFERROR(VLOOKUP(E137,'DATA MASTER'!$B$1:$R$3858,6,0),"")</f>
        <v>24</v>
      </c>
      <c r="I137" s="40">
        <f>IFERROR(VLOOKUP(E137,'DATA MASTER'!$B$1:$R$3858,5,0),"")</f>
        <v>1.0900000000000001</v>
      </c>
      <c r="J137" s="35">
        <f>IFERROR(VLOOKUP(E137,'DATA MASTER'!$B$1:$R$3858,17,0),"")</f>
        <v>82200</v>
      </c>
      <c r="K137" s="35">
        <f>IFERROR(VLOOKUP(E137,'DATA MASTER'!$B$1:$R$3858,16,0),"")</f>
        <v>74900</v>
      </c>
      <c r="L137" s="34">
        <f t="shared" si="40"/>
        <v>6165</v>
      </c>
      <c r="M137" s="34">
        <f t="shared" ref="M137:M200" si="45">IFERROR(IF(F137="MTAB",19.011%*K137,14.488%*K137),"")</f>
        <v>10851.512000000001</v>
      </c>
      <c r="N137" s="35"/>
      <c r="O137" s="35">
        <v>0</v>
      </c>
      <c r="P137" s="35"/>
      <c r="Q137" s="4"/>
      <c r="R137" s="35">
        <f t="shared" ref="R137:R200" si="46">IFERROR((((J137-L137)/1.11*(100-O137)%*G137)-(ROUNDDOWN(G137/Y137,0)*N137)),"")</f>
        <v>1301500</v>
      </c>
      <c r="S137" s="35">
        <f t="shared" si="41"/>
        <v>1096325.4702702702</v>
      </c>
      <c r="T137" s="35">
        <f t="shared" si="42"/>
        <v>205174.52972972975</v>
      </c>
      <c r="U137" s="35">
        <f t="shared" ref="U137:U200" si="47">IFERROR(I137*G137*700,"")</f>
        <v>14497</v>
      </c>
      <c r="V137" s="35">
        <f t="shared" ref="V137:V200" si="48">IFERROR(G137*I137/23000*1500000,"")</f>
        <v>1350.6521739130435</v>
      </c>
      <c r="W137" s="35">
        <f t="shared" ref="W137:W199" si="49">IFERROR(2%*R137*1.11,"")</f>
        <v>28893.300000000003</v>
      </c>
      <c r="X137" s="35">
        <f t="shared" ref="X137:X200" si="50">IFERROR(T137-U137-V137-W137-Z137-AC137-AB137-AA137-AD137,"")</f>
        <v>150433.57755581668</v>
      </c>
      <c r="Y137" s="35">
        <v>1</v>
      </c>
      <c r="Z137" s="35">
        <v>0</v>
      </c>
      <c r="AA137" s="35">
        <f t="shared" ref="AA137:AA200" si="51">IFERROR(ROUNDDOWN(G137/Y137,0)*P137,"")</f>
        <v>0</v>
      </c>
      <c r="AB137" s="37">
        <f t="shared" si="44"/>
        <v>0</v>
      </c>
      <c r="AC137" s="35">
        <v>0</v>
      </c>
      <c r="AD137" s="35">
        <v>10000</v>
      </c>
      <c r="AE137" s="44"/>
      <c r="AF137" s="4" t="s">
        <v>5513</v>
      </c>
      <c r="AG137" s="35">
        <f t="shared" ca="1" si="32"/>
        <v>121212.00000000001</v>
      </c>
      <c r="AH137" s="35">
        <f t="shared" ca="1" si="37"/>
        <v>7771.3564277320975</v>
      </c>
      <c r="AI137" s="42">
        <f t="shared" ca="1" si="38"/>
        <v>6.4113754642544443E-2</v>
      </c>
      <c r="AJ137" s="44"/>
    </row>
    <row r="138" spans="1:36">
      <c r="A138" s="34">
        <v>132</v>
      </c>
      <c r="B138" s="58">
        <v>46237</v>
      </c>
      <c r="C138" s="4" t="s">
        <v>6319</v>
      </c>
      <c r="D138" s="4" t="s">
        <v>6134</v>
      </c>
      <c r="E138" s="4" t="s">
        <v>6167</v>
      </c>
      <c r="F138" s="35" t="str">
        <f>IFERROR(VLOOKUP(E138,'DATA MASTER'!$B$1:$R$3858,3,0),"")</f>
        <v>DIV 2</v>
      </c>
      <c r="G138" s="4">
        <v>6</v>
      </c>
      <c r="H138" s="35">
        <f>IFERROR(VLOOKUP(E138,'DATA MASTER'!$B$1:$R$3858,6,0),"")</f>
        <v>24</v>
      </c>
      <c r="I138" s="40">
        <f>IFERROR(VLOOKUP(E138,'DATA MASTER'!$B$1:$R$3858,5,0),"")</f>
        <v>0.90200000000000002</v>
      </c>
      <c r="J138" s="35">
        <f>IFERROR(VLOOKUP(E138,'DATA MASTER'!$B$1:$R$3858,17,0),"")</f>
        <v>81000</v>
      </c>
      <c r="K138" s="35">
        <f>IFERROR(VLOOKUP(E138,'DATA MASTER'!$B$1:$R$3858,16,0),"")</f>
        <v>74300</v>
      </c>
      <c r="L138" s="34">
        <f t="shared" si="40"/>
        <v>6075</v>
      </c>
      <c r="M138" s="34">
        <f t="shared" si="45"/>
        <v>10764.584000000001</v>
      </c>
      <c r="N138" s="35"/>
      <c r="O138" s="35">
        <v>10</v>
      </c>
      <c r="P138" s="35"/>
      <c r="Q138" s="4" t="e">
        <f>VLOOKUP(#REF!,#REF!,1,0)</f>
        <v>#REF!</v>
      </c>
      <c r="R138" s="35">
        <f t="shared" si="46"/>
        <v>364500</v>
      </c>
      <c r="S138" s="35">
        <f t="shared" si="41"/>
        <v>309091.21297297289</v>
      </c>
      <c r="T138" s="35">
        <f t="shared" si="42"/>
        <v>55408.787027027109</v>
      </c>
      <c r="U138" s="35">
        <f t="shared" si="47"/>
        <v>3788.4</v>
      </c>
      <c r="V138" s="35">
        <f t="shared" si="48"/>
        <v>352.95652173913044</v>
      </c>
      <c r="W138" s="35">
        <v>0</v>
      </c>
      <c r="X138" s="35" t="str">
        <f t="shared" si="50"/>
        <v/>
      </c>
      <c r="Y138" s="35">
        <f t="shared" ref="Y138" si="52">IF(E138="avem005",4,1)</f>
        <v>1</v>
      </c>
      <c r="Z138" s="42" t="e">
        <f>VLOOKUP(Q138,#REF!,4,0)</f>
        <v>#REF!</v>
      </c>
      <c r="AA138" s="35">
        <f t="shared" si="51"/>
        <v>0</v>
      </c>
      <c r="AB138" s="37">
        <f t="shared" si="44"/>
        <v>0</v>
      </c>
      <c r="AC138" s="35" t="e">
        <f>Z138*R138*1.11</f>
        <v>#REF!</v>
      </c>
      <c r="AD138" s="35">
        <v>0</v>
      </c>
      <c r="AE138" s="44"/>
      <c r="AF138" s="4" t="s">
        <v>5540</v>
      </c>
      <c r="AG138" s="35">
        <f t="shared" ca="1" si="32"/>
        <v>307442.24999999994</v>
      </c>
      <c r="AH138" s="35">
        <f t="shared" ca="1" si="37"/>
        <v>19202.599247943581</v>
      </c>
      <c r="AI138" s="42">
        <f t="shared" ca="1" si="38"/>
        <v>6.2459207372908519E-2</v>
      </c>
      <c r="AJ138" s="44"/>
    </row>
    <row r="139" spans="1:36">
      <c r="A139" s="34">
        <v>133</v>
      </c>
      <c r="B139" s="58">
        <v>46237</v>
      </c>
      <c r="C139" s="4" t="s">
        <v>6320</v>
      </c>
      <c r="D139" s="4" t="s">
        <v>6183</v>
      </c>
      <c r="E139" s="4" t="s">
        <v>6156</v>
      </c>
      <c r="F139" s="35" t="str">
        <f>IFERROR(VLOOKUP(E139,'DATA MASTER'!$B$1:$R$3858,3,0),"")</f>
        <v>DIV 1</v>
      </c>
      <c r="G139" s="4">
        <v>8</v>
      </c>
      <c r="H139" s="35">
        <f>IFERROR(VLOOKUP(E139,'DATA MASTER'!$B$1:$R$3858,6,0),"")</f>
        <v>4</v>
      </c>
      <c r="I139" s="40">
        <f>IFERROR(VLOOKUP(E139,'DATA MASTER'!$B$1:$R$3858,5,0),"")</f>
        <v>5.3879999999999999</v>
      </c>
      <c r="J139" s="35">
        <f>IFERROR(VLOOKUP(E139,'DATA MASTER'!$B$1:$R$3858,17,0),"")</f>
        <v>185700</v>
      </c>
      <c r="K139" s="35">
        <f>IFERROR(VLOOKUP(E139,'DATA MASTER'!$B$1:$R$3858,16,0),"")</f>
        <v>165300</v>
      </c>
      <c r="L139" s="34">
        <f t="shared" si="40"/>
        <v>13927.5</v>
      </c>
      <c r="M139" s="34">
        <f t="shared" si="45"/>
        <v>23948.664000000001</v>
      </c>
      <c r="N139" s="35"/>
      <c r="O139" s="35">
        <v>0</v>
      </c>
      <c r="P139" s="35"/>
      <c r="Q139" s="4"/>
      <c r="R139" s="35">
        <f t="shared" si="46"/>
        <v>1238000</v>
      </c>
      <c r="S139" s="35">
        <f t="shared" si="41"/>
        <v>1018748.3675675675</v>
      </c>
      <c r="T139" s="35">
        <f t="shared" si="42"/>
        <v>219251.6324324325</v>
      </c>
      <c r="U139" s="35">
        <f t="shared" si="47"/>
        <v>30172.799999999999</v>
      </c>
      <c r="V139" s="35">
        <f t="shared" si="48"/>
        <v>2811.1304347826085</v>
      </c>
      <c r="W139" s="35">
        <f t="shared" si="49"/>
        <v>27483.600000000002</v>
      </c>
      <c r="X139" s="35">
        <f t="shared" si="50"/>
        <v>124498.38771193559</v>
      </c>
      <c r="Y139" s="35">
        <v>1</v>
      </c>
      <c r="Z139" s="35">
        <v>0</v>
      </c>
      <c r="AA139" s="35">
        <f t="shared" si="51"/>
        <v>0</v>
      </c>
      <c r="AB139" s="37">
        <f t="shared" si="44"/>
        <v>20000</v>
      </c>
      <c r="AC139" s="35">
        <v>0</v>
      </c>
      <c r="AD139" s="35">
        <v>14285.714285714286</v>
      </c>
      <c r="AE139" s="44"/>
      <c r="AF139" s="4" t="s">
        <v>5573</v>
      </c>
      <c r="AG139" s="35">
        <f t="shared" ca="1" si="32"/>
        <v>88106.249999999985</v>
      </c>
      <c r="AH139" s="35">
        <f t="shared" ca="1" si="37"/>
        <v>5962.0246768507568</v>
      </c>
      <c r="AI139" s="42">
        <f t="shared" ca="1" si="38"/>
        <v>6.7668578300072446E-2</v>
      </c>
      <c r="AJ139" s="44"/>
    </row>
    <row r="140" spans="1:36">
      <c r="A140" s="34">
        <v>134</v>
      </c>
      <c r="B140" s="58">
        <v>46237</v>
      </c>
      <c r="C140" s="4" t="s">
        <v>6321</v>
      </c>
      <c r="D140" s="4" t="s">
        <v>6158</v>
      </c>
      <c r="E140" s="4" t="s">
        <v>6166</v>
      </c>
      <c r="F140" s="35" t="str">
        <f>IFERROR(VLOOKUP(E140,'DATA MASTER'!$B$1:$R$3858,3,0),"")</f>
        <v>DIV 2</v>
      </c>
      <c r="G140" s="4">
        <v>4</v>
      </c>
      <c r="H140" s="35">
        <f>IFERROR(VLOOKUP(E140,'DATA MASTER'!$B$1:$R$3858,6,0),"")</f>
        <v>4</v>
      </c>
      <c r="I140" s="40">
        <f>IFERROR(VLOOKUP(E140,'DATA MASTER'!$B$1:$R$3858,5,0),"")</f>
        <v>4.68</v>
      </c>
      <c r="J140" s="35">
        <f>IFERROR(VLOOKUP(E140,'DATA MASTER'!$B$1:$R$3858,17,0),"")</f>
        <v>112100</v>
      </c>
      <c r="K140" s="35">
        <f>IFERROR(VLOOKUP(E140,'DATA MASTER'!$B$1:$R$3858,16,0),"")</f>
        <v>96500</v>
      </c>
      <c r="L140" s="34">
        <f t="shared" si="40"/>
        <v>8407.5</v>
      </c>
      <c r="M140" s="34">
        <f t="shared" si="45"/>
        <v>13980.92</v>
      </c>
      <c r="N140" s="35"/>
      <c r="O140" s="35">
        <v>0</v>
      </c>
      <c r="P140" s="35"/>
      <c r="Q140" s="4"/>
      <c r="R140" s="35">
        <f t="shared" si="46"/>
        <v>373666.66666666663</v>
      </c>
      <c r="S140" s="35">
        <f t="shared" si="41"/>
        <v>297366.05405405402</v>
      </c>
      <c r="T140" s="35">
        <f t="shared" si="42"/>
        <v>76300.612612612604</v>
      </c>
      <c r="U140" s="35">
        <f t="shared" si="47"/>
        <v>13104</v>
      </c>
      <c r="V140" s="35">
        <f t="shared" si="48"/>
        <v>1220.8695652173913</v>
      </c>
      <c r="W140" s="35">
        <f t="shared" si="49"/>
        <v>8295.4</v>
      </c>
      <c r="X140" s="35">
        <f t="shared" si="50"/>
        <v>45347.009714061875</v>
      </c>
      <c r="Y140" s="35">
        <v>1</v>
      </c>
      <c r="Z140" s="35">
        <v>0</v>
      </c>
      <c r="AA140" s="35">
        <f t="shared" si="51"/>
        <v>0</v>
      </c>
      <c r="AB140" s="37">
        <f t="shared" si="44"/>
        <v>0</v>
      </c>
      <c r="AC140" s="35">
        <v>0</v>
      </c>
      <c r="AD140" s="35">
        <v>8333.3333333333339</v>
      </c>
      <c r="AE140" s="44"/>
      <c r="AF140" s="4" t="s">
        <v>5575</v>
      </c>
      <c r="AG140" s="35">
        <f t="shared" ca="1" si="32"/>
        <v>88106.249999999985</v>
      </c>
      <c r="AH140" s="35">
        <f t="shared" ca="1" si="37"/>
        <v>5940.9811985898878</v>
      </c>
      <c r="AI140" s="42">
        <f t="shared" ca="1" si="38"/>
        <v>6.7429736239936311E-2</v>
      </c>
      <c r="AJ140" s="44"/>
    </row>
    <row r="141" spans="1:36">
      <c r="A141" s="34">
        <v>135</v>
      </c>
      <c r="B141" s="58">
        <v>46237</v>
      </c>
      <c r="C141" s="4" t="s">
        <v>6322</v>
      </c>
      <c r="D141" s="4" t="s">
        <v>6201</v>
      </c>
      <c r="E141" s="4" t="s">
        <v>6135</v>
      </c>
      <c r="F141" s="35" t="str">
        <f>IFERROR(VLOOKUP(E141,'DATA MASTER'!$B$1:$R$3858,3,0),"")</f>
        <v>DIV 1</v>
      </c>
      <c r="G141" s="4">
        <v>120</v>
      </c>
      <c r="H141" s="35">
        <f>IFERROR(VLOOKUP(E141,'DATA MASTER'!$B$1:$R$3858,6,0),"")</f>
        <v>24</v>
      </c>
      <c r="I141" s="40">
        <f>IFERROR(VLOOKUP(E141,'DATA MASTER'!$B$1:$R$3858,5,0),"")</f>
        <v>1.23</v>
      </c>
      <c r="J141" s="35">
        <f>IFERROR(VLOOKUP(E141,'DATA MASTER'!$B$1:$R$3858,17,0),"")</f>
        <v>99800</v>
      </c>
      <c r="K141" s="35">
        <f>IFERROR(VLOOKUP(E141,'DATA MASTER'!$B$1:$R$3858,16,0),"")</f>
        <v>92100</v>
      </c>
      <c r="L141" s="34">
        <f t="shared" si="40"/>
        <v>7485</v>
      </c>
      <c r="M141" s="34">
        <f t="shared" si="45"/>
        <v>13343.448</v>
      </c>
      <c r="N141" s="35"/>
      <c r="O141" s="35">
        <v>0</v>
      </c>
      <c r="P141" s="35">
        <v>60000</v>
      </c>
      <c r="Q141" s="4" t="s">
        <v>6193</v>
      </c>
      <c r="R141" s="35">
        <f t="shared" si="46"/>
        <v>9979999.9999999981</v>
      </c>
      <c r="S141" s="35">
        <f t="shared" si="41"/>
        <v>8514221.8378378358</v>
      </c>
      <c r="T141" s="35">
        <f t="shared" si="42"/>
        <v>1465778.1621621624</v>
      </c>
      <c r="U141" s="35">
        <f t="shared" si="47"/>
        <v>103320</v>
      </c>
      <c r="V141" s="35">
        <f t="shared" si="48"/>
        <v>9626.0869565217399</v>
      </c>
      <c r="W141" s="35">
        <f t="shared" si="49"/>
        <v>221556</v>
      </c>
      <c r="X141" s="35">
        <f t="shared" si="50"/>
        <v>735821.52975109522</v>
      </c>
      <c r="Y141" s="35">
        <v>24</v>
      </c>
      <c r="Z141" s="35">
        <v>0</v>
      </c>
      <c r="AA141" s="35">
        <f t="shared" si="51"/>
        <v>300000</v>
      </c>
      <c r="AB141" s="37">
        <f t="shared" si="44"/>
        <v>50000</v>
      </c>
      <c r="AC141" s="35">
        <f>Z141*R141*1.11</f>
        <v>0</v>
      </c>
      <c r="AD141" s="35">
        <v>45454.545454545456</v>
      </c>
      <c r="AE141" s="44"/>
      <c r="AF141" s="4" t="s">
        <v>5578</v>
      </c>
      <c r="AG141" s="35">
        <f t="shared" ca="1" si="32"/>
        <v>88106.249999999985</v>
      </c>
      <c r="AH141" s="35">
        <f t="shared" ca="1" si="37"/>
        <v>5942.8942420681487</v>
      </c>
      <c r="AI141" s="42">
        <f t="shared" ca="1" si="38"/>
        <v>6.745144915449415E-2</v>
      </c>
      <c r="AJ141" s="44"/>
    </row>
    <row r="142" spans="1:36">
      <c r="A142" s="34">
        <v>136</v>
      </c>
      <c r="B142" s="58">
        <v>46237</v>
      </c>
      <c r="C142" s="4" t="s">
        <v>6323</v>
      </c>
      <c r="D142" s="4" t="s">
        <v>6251</v>
      </c>
      <c r="E142" s="4" t="s">
        <v>6249</v>
      </c>
      <c r="F142" s="35" t="str">
        <f>IFERROR(VLOOKUP(E142,'DATA MASTER'!$B$1:$R$3858,3,0),"")</f>
        <v>DIV 2</v>
      </c>
      <c r="G142" s="4">
        <v>1</v>
      </c>
      <c r="H142" s="35">
        <f>IFERROR(VLOOKUP(E142,'DATA MASTER'!$B$1:$R$3858,6,0),"")</f>
        <v>24</v>
      </c>
      <c r="I142" s="40">
        <f>IFERROR(VLOOKUP(E142,'DATA MASTER'!$B$1:$R$3858,5,0),"")</f>
        <v>1.0101</v>
      </c>
      <c r="J142" s="35">
        <f>IFERROR(VLOOKUP(E142,'DATA MASTER'!$B$1:$R$3858,17,0),"")</f>
        <v>107600</v>
      </c>
      <c r="K142" s="35">
        <f>IFERROR(VLOOKUP(E142,'DATA MASTER'!$B$1:$R$3858,16,0),"")</f>
        <v>98900</v>
      </c>
      <c r="L142" s="34">
        <f t="shared" si="40"/>
        <v>8070</v>
      </c>
      <c r="M142" s="34">
        <f t="shared" si="45"/>
        <v>14328.632000000001</v>
      </c>
      <c r="N142" s="35"/>
      <c r="O142" s="35">
        <v>0</v>
      </c>
      <c r="P142" s="35"/>
      <c r="Q142" s="4"/>
      <c r="R142" s="35">
        <f t="shared" si="46"/>
        <v>89666.666666666657</v>
      </c>
      <c r="S142" s="35">
        <f t="shared" si="41"/>
        <v>76190.421621621615</v>
      </c>
      <c r="T142" s="35">
        <f t="shared" si="42"/>
        <v>13476.245045045041</v>
      </c>
      <c r="U142" s="35">
        <f t="shared" si="47"/>
        <v>707.07</v>
      </c>
      <c r="V142" s="35">
        <f t="shared" si="48"/>
        <v>65.876086956521732</v>
      </c>
      <c r="W142" s="35">
        <f t="shared" si="49"/>
        <v>1990.6000000000001</v>
      </c>
      <c r="X142" s="35">
        <f t="shared" si="50"/>
        <v>10712.69895808852</v>
      </c>
      <c r="Y142" s="35">
        <v>1</v>
      </c>
      <c r="Z142" s="35">
        <v>0</v>
      </c>
      <c r="AA142" s="35">
        <f t="shared" si="51"/>
        <v>0</v>
      </c>
      <c r="AB142" s="37">
        <f t="shared" si="44"/>
        <v>0</v>
      </c>
      <c r="AC142" s="35">
        <v>0</v>
      </c>
      <c r="AD142" s="35">
        <v>0</v>
      </c>
      <c r="AE142" s="44"/>
      <c r="AF142" s="4" t="s">
        <v>5596</v>
      </c>
      <c r="AG142" s="35">
        <f t="shared" ca="1" si="32"/>
        <v>88106.249999999985</v>
      </c>
      <c r="AH142" s="35">
        <f t="shared" ca="1" si="37"/>
        <v>5967.7638072855398</v>
      </c>
      <c r="AI142" s="42">
        <f t="shared" ca="1" si="38"/>
        <v>6.7733717043745936E-2</v>
      </c>
      <c r="AJ142" s="44"/>
    </row>
    <row r="143" spans="1:36">
      <c r="A143" s="34">
        <v>137</v>
      </c>
      <c r="B143" s="58">
        <v>46237</v>
      </c>
      <c r="C143" s="4" t="s">
        <v>6324</v>
      </c>
      <c r="D143" s="4" t="s">
        <v>6134</v>
      </c>
      <c r="E143" s="4" t="s">
        <v>6135</v>
      </c>
      <c r="F143" s="35" t="str">
        <f>IFERROR(VLOOKUP(E143,'DATA MASTER'!$B$1:$R$3858,3,0),"")</f>
        <v>DIV 1</v>
      </c>
      <c r="G143" s="4">
        <v>6</v>
      </c>
      <c r="H143" s="35">
        <f>IFERROR(VLOOKUP(E143,'DATA MASTER'!$B$1:$R$3858,6,0),"")</f>
        <v>24</v>
      </c>
      <c r="I143" s="40">
        <f>IFERROR(VLOOKUP(E143,'DATA MASTER'!$B$1:$R$3858,5,0),"")</f>
        <v>1.23</v>
      </c>
      <c r="J143" s="35">
        <f>IFERROR(VLOOKUP(E143,'DATA MASTER'!$B$1:$R$3858,17,0),"")</f>
        <v>99800</v>
      </c>
      <c r="K143" s="35">
        <f>IFERROR(VLOOKUP(E143,'DATA MASTER'!$B$1:$R$3858,16,0),"")</f>
        <v>92100</v>
      </c>
      <c r="L143" s="34">
        <f t="shared" si="40"/>
        <v>7485</v>
      </c>
      <c r="M143" s="34">
        <f t="shared" si="45"/>
        <v>13343.448</v>
      </c>
      <c r="N143" s="35"/>
      <c r="O143" s="35">
        <v>0</v>
      </c>
      <c r="P143" s="35"/>
      <c r="Q143" s="4" t="e">
        <f>VLOOKUP(#REF!,#REF!,1,0)</f>
        <v>#REF!</v>
      </c>
      <c r="R143" s="35">
        <f t="shared" si="46"/>
        <v>498999.99999999994</v>
      </c>
      <c r="S143" s="35">
        <f t="shared" si="41"/>
        <v>425711.09189189179</v>
      </c>
      <c r="T143" s="35">
        <f t="shared" si="42"/>
        <v>73288.908108108153</v>
      </c>
      <c r="U143" s="35">
        <f t="shared" si="47"/>
        <v>5166</v>
      </c>
      <c r="V143" s="35">
        <f t="shared" si="48"/>
        <v>481.30434782608694</v>
      </c>
      <c r="W143" s="35">
        <v>0</v>
      </c>
      <c r="X143" s="35" t="str">
        <f t="shared" si="50"/>
        <v/>
      </c>
      <c r="Y143" s="35">
        <v>1</v>
      </c>
      <c r="Z143" s="42" t="e">
        <f>VLOOKUP(Q143,#REF!,4,0)</f>
        <v>#REF!</v>
      </c>
      <c r="AA143" s="35">
        <f t="shared" si="51"/>
        <v>0</v>
      </c>
      <c r="AB143" s="37">
        <f t="shared" si="44"/>
        <v>0</v>
      </c>
      <c r="AC143" s="35" t="e">
        <f>Z143*R143*1.11</f>
        <v>#REF!</v>
      </c>
      <c r="AD143" s="35">
        <v>0</v>
      </c>
      <c r="AE143" s="44"/>
      <c r="AF143" s="4" t="s">
        <v>5606</v>
      </c>
      <c r="AG143" s="35">
        <f t="shared" ca="1" si="32"/>
        <v>88106.249999999985</v>
      </c>
      <c r="AH143" s="35">
        <f t="shared" ca="1" si="37"/>
        <v>5971.5898942420617</v>
      </c>
      <c r="AI143" s="42">
        <f t="shared" ca="1" si="38"/>
        <v>6.7777142872861601E-2</v>
      </c>
      <c r="AJ143" s="44"/>
    </row>
    <row r="144" spans="1:36">
      <c r="A144" s="34">
        <v>138</v>
      </c>
      <c r="B144" s="58">
        <v>46237</v>
      </c>
      <c r="C144" s="4" t="s">
        <v>6325</v>
      </c>
      <c r="D144" s="4" t="s">
        <v>6143</v>
      </c>
      <c r="E144" s="4" t="s">
        <v>6135</v>
      </c>
      <c r="F144" s="35" t="str">
        <f>IFERROR(VLOOKUP(E144,'DATA MASTER'!$B$1:$R$3858,3,0),"")</f>
        <v>DIV 1</v>
      </c>
      <c r="G144" s="4">
        <v>30</v>
      </c>
      <c r="H144" s="35">
        <f>IFERROR(VLOOKUP(E144,'DATA MASTER'!$B$1:$R$3858,6,0),"")</f>
        <v>24</v>
      </c>
      <c r="I144" s="40">
        <f>IFERROR(VLOOKUP(E144,'DATA MASTER'!$B$1:$R$3858,5,0),"")</f>
        <v>1.23</v>
      </c>
      <c r="J144" s="35">
        <f>IFERROR(VLOOKUP(E144,'DATA MASTER'!$B$1:$R$3858,17,0),"")</f>
        <v>99800</v>
      </c>
      <c r="K144" s="35">
        <f>IFERROR(VLOOKUP(E144,'DATA MASTER'!$B$1:$R$3858,16,0),"")</f>
        <v>92100</v>
      </c>
      <c r="L144" s="34">
        <f t="shared" si="40"/>
        <v>7485</v>
      </c>
      <c r="M144" s="34">
        <f t="shared" si="45"/>
        <v>13343.448</v>
      </c>
      <c r="N144" s="35"/>
      <c r="O144" s="35">
        <v>0</v>
      </c>
      <c r="P144" s="35">
        <v>60000</v>
      </c>
      <c r="Q144" s="4" t="s">
        <v>6193</v>
      </c>
      <c r="R144" s="35">
        <f t="shared" si="46"/>
        <v>2494999.9999999995</v>
      </c>
      <c r="S144" s="35">
        <f t="shared" si="41"/>
        <v>2128555.4594594589</v>
      </c>
      <c r="T144" s="35">
        <f t="shared" si="42"/>
        <v>366444.54054054059</v>
      </c>
      <c r="U144" s="35">
        <f t="shared" si="47"/>
        <v>25830</v>
      </c>
      <c r="V144" s="35">
        <f t="shared" si="48"/>
        <v>2406.521739130435</v>
      </c>
      <c r="W144" s="35">
        <f t="shared" si="49"/>
        <v>55389</v>
      </c>
      <c r="X144" s="35">
        <f t="shared" si="50"/>
        <v>209182.65516504651</v>
      </c>
      <c r="Y144" s="35">
        <v>24</v>
      </c>
      <c r="Z144" s="35"/>
      <c r="AA144" s="35">
        <f t="shared" si="51"/>
        <v>60000</v>
      </c>
      <c r="AB144" s="37">
        <f t="shared" si="44"/>
        <v>0</v>
      </c>
      <c r="AC144" s="35">
        <v>0</v>
      </c>
      <c r="AD144" s="35">
        <v>13636.363636363636</v>
      </c>
      <c r="AE144" s="44"/>
      <c r="AF144" s="4" t="s">
        <v>5621</v>
      </c>
      <c r="AG144" s="35">
        <f t="shared" ca="1" si="32"/>
        <v>797534.99999999988</v>
      </c>
      <c r="AH144" s="35">
        <f t="shared" ref="AH144:AH175" ca="1" si="53">SUMIF($E$8:$X$1048576,AF144,$X$8:$X$1048576)</f>
        <v>0</v>
      </c>
      <c r="AI144" s="42">
        <f t="shared" ref="AI144:AI175" ca="1" si="54">AH144/AG144</f>
        <v>0</v>
      </c>
      <c r="AJ144" s="44"/>
    </row>
    <row r="145" spans="1:36">
      <c r="A145" s="34">
        <v>139</v>
      </c>
      <c r="B145" s="58">
        <v>46237</v>
      </c>
      <c r="C145" s="4" t="s">
        <v>6326</v>
      </c>
      <c r="D145" s="4" t="s">
        <v>6175</v>
      </c>
      <c r="E145" s="4" t="s">
        <v>6207</v>
      </c>
      <c r="F145" s="35" t="str">
        <f>IFERROR(VLOOKUP(E145,'DATA MASTER'!$B$1:$R$3858,3,0),"")</f>
        <v>DIV 2</v>
      </c>
      <c r="G145" s="4">
        <v>4</v>
      </c>
      <c r="H145" s="35">
        <f>IFERROR(VLOOKUP(E145,'DATA MASTER'!$B$1:$R$3858,6,0),"")</f>
        <v>4</v>
      </c>
      <c r="I145" s="40">
        <f>IFERROR(VLOOKUP(E145,'DATA MASTER'!$B$1:$R$3858,5,0),"")</f>
        <v>4.24</v>
      </c>
      <c r="J145" s="35">
        <f>IFERROR(VLOOKUP(E145,'DATA MASTER'!$B$1:$R$3858,17,0),"")</f>
        <v>310600</v>
      </c>
      <c r="K145" s="35">
        <f>IFERROR(VLOOKUP(E145,'DATA MASTER'!$B$1:$R$3858,16,0),"")</f>
        <v>283000</v>
      </c>
      <c r="L145" s="34">
        <f t="shared" si="40"/>
        <v>23295</v>
      </c>
      <c r="M145" s="34">
        <f t="shared" si="45"/>
        <v>41001.040000000001</v>
      </c>
      <c r="N145" s="35"/>
      <c r="O145" s="35">
        <v>0</v>
      </c>
      <c r="P145" s="35"/>
      <c r="Q145" s="4"/>
      <c r="R145" s="35">
        <f t="shared" si="46"/>
        <v>1035333.3333333333</v>
      </c>
      <c r="S145" s="35">
        <f t="shared" si="41"/>
        <v>872068.32432432426</v>
      </c>
      <c r="T145" s="35">
        <f t="shared" si="42"/>
        <v>163265.00900900899</v>
      </c>
      <c r="U145" s="35">
        <f t="shared" si="47"/>
        <v>11872</v>
      </c>
      <c r="V145" s="35">
        <f t="shared" si="48"/>
        <v>1106.0869565217392</v>
      </c>
      <c r="W145" s="35">
        <f t="shared" si="49"/>
        <v>22984.399999999998</v>
      </c>
      <c r="X145" s="35">
        <f t="shared" si="50"/>
        <v>127302.52205248727</v>
      </c>
      <c r="Y145" s="35">
        <v>1</v>
      </c>
      <c r="Z145" s="35">
        <v>0</v>
      </c>
      <c r="AA145" s="35">
        <f t="shared" si="51"/>
        <v>0</v>
      </c>
      <c r="AB145" s="37">
        <f t="shared" si="44"/>
        <v>0</v>
      </c>
      <c r="AC145" s="35">
        <v>0</v>
      </c>
      <c r="AD145" s="35">
        <v>0</v>
      </c>
      <c r="AE145" s="44"/>
      <c r="AF145" s="4" t="s">
        <v>5623</v>
      </c>
      <c r="AG145" s="35">
        <f t="shared" ref="AG145:AG199" ca="1" si="55">SUMIF($E$8:$X$2162,AF145,$R$8:$R$2162)*1.11</f>
        <v>797534.99999999988</v>
      </c>
      <c r="AH145" s="35">
        <f t="shared" ca="1" si="53"/>
        <v>80963.493811202527</v>
      </c>
      <c r="AI145" s="42">
        <f t="shared" ca="1" si="54"/>
        <v>0.10151716703492955</v>
      </c>
      <c r="AJ145" s="44"/>
    </row>
    <row r="146" spans="1:36">
      <c r="A146" s="34">
        <v>140</v>
      </c>
      <c r="B146" s="58">
        <v>46237</v>
      </c>
      <c r="C146" s="4" t="s">
        <v>6327</v>
      </c>
      <c r="D146" s="4" t="s">
        <v>6175</v>
      </c>
      <c r="E146" s="4" t="s">
        <v>6148</v>
      </c>
      <c r="F146" s="35" t="str">
        <f>IFERROR(VLOOKUP(E146,'DATA MASTER'!$B$1:$R$3858,3,0),"")</f>
        <v>DIV 2</v>
      </c>
      <c r="G146" s="4">
        <v>2</v>
      </c>
      <c r="H146" s="35">
        <f>IFERROR(VLOOKUP(E146,'DATA MASTER'!$B$1:$R$3858,6,0),"")</f>
        <v>24</v>
      </c>
      <c r="I146" s="40">
        <f>IFERROR(VLOOKUP(E146,'DATA MASTER'!$B$1:$R$3858,5,0),"")</f>
        <v>1.0900000000000001</v>
      </c>
      <c r="J146" s="35">
        <f>IFERROR(VLOOKUP(E146,'DATA MASTER'!$B$1:$R$3858,17,0),"")</f>
        <v>82200</v>
      </c>
      <c r="K146" s="35">
        <f>IFERROR(VLOOKUP(E146,'DATA MASTER'!$B$1:$R$3858,16,0),"")</f>
        <v>74900</v>
      </c>
      <c r="L146" s="34">
        <f t="shared" si="40"/>
        <v>6165</v>
      </c>
      <c r="M146" s="34">
        <f t="shared" si="45"/>
        <v>10851.512000000001</v>
      </c>
      <c r="N146" s="35"/>
      <c r="O146" s="35">
        <v>0</v>
      </c>
      <c r="P146" s="35"/>
      <c r="Q146" s="4"/>
      <c r="R146" s="35">
        <f t="shared" si="46"/>
        <v>137000</v>
      </c>
      <c r="S146" s="35">
        <f t="shared" si="41"/>
        <v>115402.68108108107</v>
      </c>
      <c r="T146" s="35">
        <f t="shared" si="42"/>
        <v>21597.318918918929</v>
      </c>
      <c r="U146" s="35">
        <f t="shared" si="47"/>
        <v>1526</v>
      </c>
      <c r="V146" s="35">
        <f t="shared" si="48"/>
        <v>142.17391304347828</v>
      </c>
      <c r="W146" s="35">
        <f t="shared" si="49"/>
        <v>3041.4</v>
      </c>
      <c r="X146" s="35">
        <f t="shared" si="50"/>
        <v>16887.745005875448</v>
      </c>
      <c r="Y146" s="35">
        <v>1</v>
      </c>
      <c r="Z146" s="35">
        <v>0</v>
      </c>
      <c r="AA146" s="35">
        <f t="shared" si="51"/>
        <v>0</v>
      </c>
      <c r="AB146" s="37">
        <f t="shared" si="44"/>
        <v>0</v>
      </c>
      <c r="AC146" s="35">
        <v>0</v>
      </c>
      <c r="AD146" s="35">
        <v>0</v>
      </c>
      <c r="AE146" s="44"/>
      <c r="AF146" s="4" t="s">
        <v>2809</v>
      </c>
      <c r="AG146" s="35">
        <f t="shared" ca="1" si="55"/>
        <v>686350</v>
      </c>
      <c r="AH146" s="35">
        <f t="shared" ca="1" si="53"/>
        <v>69043.860712886788</v>
      </c>
      <c r="AI146" s="42">
        <f t="shared" ca="1" si="54"/>
        <v>0.10059570294002591</v>
      </c>
      <c r="AJ146" s="44"/>
    </row>
    <row r="147" spans="1:36">
      <c r="A147" s="34">
        <v>141</v>
      </c>
      <c r="B147" s="58">
        <v>46237</v>
      </c>
      <c r="C147" s="4" t="s">
        <v>6328</v>
      </c>
      <c r="D147" s="4" t="s">
        <v>6138</v>
      </c>
      <c r="E147" s="4" t="s">
        <v>6156</v>
      </c>
      <c r="F147" s="35" t="str">
        <f>IFERROR(VLOOKUP(E147,'DATA MASTER'!$B$1:$R$3858,3,0),"")</f>
        <v>DIV 1</v>
      </c>
      <c r="G147" s="4">
        <v>4</v>
      </c>
      <c r="H147" s="35">
        <f>IFERROR(VLOOKUP(E147,'DATA MASTER'!$B$1:$R$3858,6,0),"")</f>
        <v>4</v>
      </c>
      <c r="I147" s="40">
        <f>IFERROR(VLOOKUP(E147,'DATA MASTER'!$B$1:$R$3858,5,0),"")</f>
        <v>5.3879999999999999</v>
      </c>
      <c r="J147" s="35">
        <f>IFERROR(VLOOKUP(E147,'DATA MASTER'!$B$1:$R$3858,17,0),"")</f>
        <v>185700</v>
      </c>
      <c r="K147" s="35">
        <f>IFERROR(VLOOKUP(E147,'DATA MASTER'!$B$1:$R$3858,16,0),"")</f>
        <v>165300</v>
      </c>
      <c r="L147" s="34">
        <f t="shared" si="40"/>
        <v>13927.5</v>
      </c>
      <c r="M147" s="34">
        <f t="shared" si="45"/>
        <v>23948.664000000001</v>
      </c>
      <c r="N147" s="35"/>
      <c r="O147" s="35">
        <v>0</v>
      </c>
      <c r="P147" s="35"/>
      <c r="Q147" s="4"/>
      <c r="R147" s="35">
        <f t="shared" si="46"/>
        <v>619000</v>
      </c>
      <c r="S147" s="35">
        <f t="shared" si="41"/>
        <v>509374.18378378375</v>
      </c>
      <c r="T147" s="35">
        <f t="shared" si="42"/>
        <v>109625.81621621625</v>
      </c>
      <c r="U147" s="35">
        <f t="shared" si="47"/>
        <v>15086.4</v>
      </c>
      <c r="V147" s="35">
        <f t="shared" si="48"/>
        <v>1405.5652173913043</v>
      </c>
      <c r="W147" s="35">
        <f t="shared" si="49"/>
        <v>13741.800000000001</v>
      </c>
      <c r="X147" s="35">
        <f t="shared" si="50"/>
        <v>79392.05099882494</v>
      </c>
      <c r="Y147" s="35">
        <v>1</v>
      </c>
      <c r="Z147" s="35">
        <v>0</v>
      </c>
      <c r="AA147" s="35">
        <f t="shared" si="51"/>
        <v>0</v>
      </c>
      <c r="AB147" s="37">
        <f t="shared" si="44"/>
        <v>0</v>
      </c>
      <c r="AC147" s="35">
        <f>Z147*R147*1.11</f>
        <v>0</v>
      </c>
      <c r="AD147" s="35">
        <v>0</v>
      </c>
      <c r="AE147" s="45"/>
      <c r="AF147" s="4" t="s">
        <v>2812</v>
      </c>
      <c r="AG147" s="35">
        <f t="shared" ca="1" si="55"/>
        <v>324767.5</v>
      </c>
      <c r="AH147" s="35">
        <f t="shared" ca="1" si="53"/>
        <v>36837.745025460274</v>
      </c>
      <c r="AI147" s="42">
        <f t="shared" ca="1" si="54"/>
        <v>0.11342805245432586</v>
      </c>
      <c r="AJ147" s="44"/>
    </row>
    <row r="148" spans="1:36">
      <c r="A148" s="34">
        <v>142</v>
      </c>
      <c r="B148" s="58">
        <v>46237</v>
      </c>
      <c r="C148" s="4" t="s">
        <v>6329</v>
      </c>
      <c r="D148" s="4" t="s">
        <v>6128</v>
      </c>
      <c r="E148" s="4" t="s">
        <v>6135</v>
      </c>
      <c r="F148" s="35" t="str">
        <f>IFERROR(VLOOKUP(E148,'DATA MASTER'!$B$1:$R$3858,3,0),"")</f>
        <v>DIV 1</v>
      </c>
      <c r="G148" s="4">
        <v>6</v>
      </c>
      <c r="H148" s="35">
        <f>IFERROR(VLOOKUP(E148,'DATA MASTER'!$B$1:$R$3858,6,0),"")</f>
        <v>24</v>
      </c>
      <c r="I148" s="40">
        <f>IFERROR(VLOOKUP(E148,'DATA MASTER'!$B$1:$R$3858,5,0),"")</f>
        <v>1.23</v>
      </c>
      <c r="J148" s="35">
        <f>IFERROR(VLOOKUP(E148,'DATA MASTER'!$B$1:$R$3858,17,0),"")</f>
        <v>99800</v>
      </c>
      <c r="K148" s="35">
        <f>IFERROR(VLOOKUP(E148,'DATA MASTER'!$B$1:$R$3858,16,0),"")</f>
        <v>92100</v>
      </c>
      <c r="L148" s="34">
        <f t="shared" si="40"/>
        <v>7485</v>
      </c>
      <c r="M148" s="34">
        <f t="shared" si="45"/>
        <v>13343.448</v>
      </c>
      <c r="N148" s="35"/>
      <c r="O148" s="35">
        <v>0</v>
      </c>
      <c r="P148" s="35"/>
      <c r="Q148" s="4"/>
      <c r="R148" s="35">
        <f t="shared" si="46"/>
        <v>498999.99999999994</v>
      </c>
      <c r="S148" s="35">
        <f t="shared" si="41"/>
        <v>425711.09189189179</v>
      </c>
      <c r="T148" s="35">
        <f t="shared" si="42"/>
        <v>73288.908108108153</v>
      </c>
      <c r="U148" s="35">
        <f t="shared" si="47"/>
        <v>5166</v>
      </c>
      <c r="V148" s="35">
        <f t="shared" si="48"/>
        <v>481.30434782608694</v>
      </c>
      <c r="W148" s="35">
        <f t="shared" si="49"/>
        <v>11077.8</v>
      </c>
      <c r="X148" s="35">
        <f t="shared" si="50"/>
        <v>56563.80376028207</v>
      </c>
      <c r="Y148" s="35">
        <v>1</v>
      </c>
      <c r="Z148" s="35">
        <v>0</v>
      </c>
      <c r="AA148" s="35">
        <f t="shared" si="51"/>
        <v>0</v>
      </c>
      <c r="AB148" s="37">
        <f t="shared" si="44"/>
        <v>0</v>
      </c>
      <c r="AC148" s="35">
        <v>0</v>
      </c>
      <c r="AD148" s="35">
        <v>0</v>
      </c>
      <c r="AE148" s="45"/>
      <c r="AF148" s="4" t="s">
        <v>2816</v>
      </c>
      <c r="AG148" s="35">
        <f t="shared" ca="1" si="55"/>
        <v>274725</v>
      </c>
      <c r="AH148" s="35">
        <f t="shared" ca="1" si="53"/>
        <v>31244.088014101049</v>
      </c>
      <c r="AI148" s="42">
        <f t="shared" ca="1" si="54"/>
        <v>0.11372859409992192</v>
      </c>
      <c r="AJ148" s="44"/>
    </row>
    <row r="149" spans="1:36">
      <c r="A149" s="34">
        <v>143</v>
      </c>
      <c r="B149" s="58">
        <v>46237</v>
      </c>
      <c r="C149" s="4" t="s">
        <v>6329</v>
      </c>
      <c r="D149" s="4" t="s">
        <v>6128</v>
      </c>
      <c r="E149" s="4" t="s">
        <v>6167</v>
      </c>
      <c r="F149" s="35" t="str">
        <f>IFERROR(VLOOKUP(E149,'DATA MASTER'!$B$1:$R$3858,3,0),"")</f>
        <v>DIV 2</v>
      </c>
      <c r="G149" s="4">
        <v>6</v>
      </c>
      <c r="H149" s="35">
        <f>IFERROR(VLOOKUP(E149,'DATA MASTER'!$B$1:$R$3858,6,0),"")</f>
        <v>24</v>
      </c>
      <c r="I149" s="40">
        <f>IFERROR(VLOOKUP(E149,'DATA MASTER'!$B$1:$R$3858,5,0),"")</f>
        <v>0.90200000000000002</v>
      </c>
      <c r="J149" s="35">
        <f>IFERROR(VLOOKUP(E149,'DATA MASTER'!$B$1:$R$3858,17,0),"")</f>
        <v>81000</v>
      </c>
      <c r="K149" s="35">
        <f>IFERROR(VLOOKUP(E149,'DATA MASTER'!$B$1:$R$3858,16,0),"")</f>
        <v>74300</v>
      </c>
      <c r="L149" s="34">
        <f t="shared" si="40"/>
        <v>6075</v>
      </c>
      <c r="M149" s="34">
        <f t="shared" si="45"/>
        <v>10764.584000000001</v>
      </c>
      <c r="N149" s="35"/>
      <c r="O149" s="35">
        <v>10</v>
      </c>
      <c r="P149" s="35"/>
      <c r="Q149" s="4"/>
      <c r="R149" s="35">
        <f t="shared" si="46"/>
        <v>364500</v>
      </c>
      <c r="S149" s="35">
        <f t="shared" si="41"/>
        <v>309091.21297297289</v>
      </c>
      <c r="T149" s="35">
        <f t="shared" si="42"/>
        <v>55408.787027027109</v>
      </c>
      <c r="U149" s="35">
        <f t="shared" si="47"/>
        <v>3788.4</v>
      </c>
      <c r="V149" s="35">
        <f t="shared" si="48"/>
        <v>352.95652173913044</v>
      </c>
      <c r="W149" s="35">
        <f t="shared" si="49"/>
        <v>8091.9000000000005</v>
      </c>
      <c r="X149" s="35">
        <f t="shared" si="50"/>
        <v>43175.530505287978</v>
      </c>
      <c r="Y149" s="35">
        <v>1</v>
      </c>
      <c r="Z149" s="35">
        <v>0</v>
      </c>
      <c r="AA149" s="35">
        <f t="shared" si="51"/>
        <v>0</v>
      </c>
      <c r="AB149" s="37">
        <f t="shared" si="44"/>
        <v>0</v>
      </c>
      <c r="AC149" s="35">
        <v>0</v>
      </c>
      <c r="AD149" s="35">
        <v>0</v>
      </c>
      <c r="AE149" s="45"/>
      <c r="AF149" s="4" t="s">
        <v>2822</v>
      </c>
      <c r="AG149" s="35">
        <f t="shared" ca="1" si="55"/>
        <v>743330</v>
      </c>
      <c r="AH149" s="35">
        <f t="shared" ca="1" si="53"/>
        <v>80372.231414022724</v>
      </c>
      <c r="AI149" s="42">
        <f t="shared" ca="1" si="54"/>
        <v>0.10812456299896779</v>
      </c>
      <c r="AJ149" s="44"/>
    </row>
    <row r="150" spans="1:36">
      <c r="A150" s="34">
        <v>144</v>
      </c>
      <c r="B150" s="58">
        <v>46237</v>
      </c>
      <c r="C150" s="4" t="s">
        <v>6330</v>
      </c>
      <c r="D150" s="4" t="s">
        <v>6188</v>
      </c>
      <c r="E150" s="4" t="s">
        <v>6218</v>
      </c>
      <c r="F150" s="35" t="str">
        <f>IFERROR(VLOOKUP(E150,'DATA MASTER'!$B$1:$R$3858,3,0),"")</f>
        <v>DIV 1</v>
      </c>
      <c r="G150" s="4">
        <v>24</v>
      </c>
      <c r="H150" s="35">
        <f>IFERROR(VLOOKUP(E150,'DATA MASTER'!$B$1:$R$3858,6,0),"")</f>
        <v>24</v>
      </c>
      <c r="I150" s="40">
        <f>IFERROR(VLOOKUP(E150,'DATA MASTER'!$B$1:$R$3858,5,0),"")</f>
        <v>1.079</v>
      </c>
      <c r="J150" s="35">
        <f>IFERROR(VLOOKUP(E150,'DATA MASTER'!$B$1:$R$3858,17,0),"")</f>
        <v>102900</v>
      </c>
      <c r="K150" s="35">
        <f>IFERROR(VLOOKUP(E150,'DATA MASTER'!$B$1:$R$3858,16,0),"")</f>
        <v>94200</v>
      </c>
      <c r="L150" s="34">
        <f t="shared" si="40"/>
        <v>7717.5</v>
      </c>
      <c r="M150" s="34">
        <f t="shared" si="45"/>
        <v>13647.696000000002</v>
      </c>
      <c r="N150" s="35"/>
      <c r="O150" s="35">
        <v>0</v>
      </c>
      <c r="P150" s="35"/>
      <c r="Q150" s="4"/>
      <c r="R150" s="35">
        <f t="shared" si="46"/>
        <v>2057999.9999999995</v>
      </c>
      <c r="S150" s="35">
        <f t="shared" si="41"/>
        <v>1741671.4378378377</v>
      </c>
      <c r="T150" s="35">
        <f t="shared" si="42"/>
        <v>316328.5621621618</v>
      </c>
      <c r="U150" s="35">
        <f t="shared" si="47"/>
        <v>18127.2</v>
      </c>
      <c r="V150" s="35">
        <f t="shared" si="48"/>
        <v>1688.8695652173915</v>
      </c>
      <c r="W150" s="35">
        <f t="shared" si="49"/>
        <v>45687.6</v>
      </c>
      <c r="X150" s="35">
        <f t="shared" si="50"/>
        <v>238324.89259694438</v>
      </c>
      <c r="Y150" s="35">
        <v>1</v>
      </c>
      <c r="Z150" s="35">
        <v>0</v>
      </c>
      <c r="AA150" s="35">
        <f t="shared" si="51"/>
        <v>0</v>
      </c>
      <c r="AB150" s="37">
        <f t="shared" si="44"/>
        <v>0</v>
      </c>
      <c r="AC150" s="35">
        <v>0</v>
      </c>
      <c r="AD150" s="35">
        <v>12500</v>
      </c>
      <c r="AE150" s="45"/>
      <c r="AF150" s="4" t="s">
        <v>2824</v>
      </c>
      <c r="AG150" s="35">
        <f t="shared" ca="1" si="55"/>
        <v>280367.5</v>
      </c>
      <c r="AH150" s="35">
        <f t="shared" ca="1" si="53"/>
        <v>31639.762416764606</v>
      </c>
      <c r="AI150" s="42">
        <f t="shared" ca="1" si="54"/>
        <v>0.11285103450565635</v>
      </c>
      <c r="AJ150" s="44"/>
    </row>
    <row r="151" spans="1:36">
      <c r="A151" s="34">
        <v>145</v>
      </c>
      <c r="B151" s="58">
        <v>46237</v>
      </c>
      <c r="C151" s="4" t="s">
        <v>6330</v>
      </c>
      <c r="D151" s="4" t="s">
        <v>6188</v>
      </c>
      <c r="E151" s="4" t="s">
        <v>6294</v>
      </c>
      <c r="F151" s="35" t="str">
        <f>IFERROR(VLOOKUP(E151,'DATA MASTER'!$B$1:$R$3858,3,0),"")</f>
        <v>DIV 2</v>
      </c>
      <c r="G151" s="4">
        <v>2</v>
      </c>
      <c r="H151" s="35">
        <f>IFERROR(VLOOKUP(E151,'DATA MASTER'!$B$1:$R$3858,6,0),"")</f>
        <v>1</v>
      </c>
      <c r="I151" s="40">
        <f>IFERROR(VLOOKUP(E151,'DATA MASTER'!$B$1:$R$3858,5,0),"")</f>
        <v>26.01</v>
      </c>
      <c r="J151" s="35">
        <f>IFERROR(VLOOKUP(E151,'DATA MASTER'!$B$1:$R$3858,17,0),"")</f>
        <v>764700</v>
      </c>
      <c r="K151" s="35">
        <f>IFERROR(VLOOKUP(E151,'DATA MASTER'!$B$1:$R$3858,16,0),"")</f>
        <v>670700</v>
      </c>
      <c r="L151" s="34">
        <f t="shared" si="40"/>
        <v>57352.5</v>
      </c>
      <c r="M151" s="34">
        <f t="shared" si="45"/>
        <v>97171.016000000003</v>
      </c>
      <c r="N151" s="35"/>
      <c r="O151" s="35">
        <v>0</v>
      </c>
      <c r="P151" s="35"/>
      <c r="Q151" s="4"/>
      <c r="R151" s="35">
        <f t="shared" si="46"/>
        <v>1274500</v>
      </c>
      <c r="S151" s="35">
        <f t="shared" si="41"/>
        <v>1033385.5567567565</v>
      </c>
      <c r="T151" s="35">
        <f t="shared" si="42"/>
        <v>241114.4432432435</v>
      </c>
      <c r="U151" s="35">
        <f t="shared" si="47"/>
        <v>36414</v>
      </c>
      <c r="V151" s="35">
        <f t="shared" si="48"/>
        <v>3392.608695652174</v>
      </c>
      <c r="W151" s="35">
        <f t="shared" si="49"/>
        <v>28293.9</v>
      </c>
      <c r="X151" s="35">
        <f t="shared" si="50"/>
        <v>160513.93454759134</v>
      </c>
      <c r="Y151" s="35">
        <v>1</v>
      </c>
      <c r="Z151" s="35">
        <v>0</v>
      </c>
      <c r="AA151" s="35">
        <f t="shared" si="51"/>
        <v>0</v>
      </c>
      <c r="AB151" s="37">
        <f t="shared" si="44"/>
        <v>0</v>
      </c>
      <c r="AC151" s="35">
        <v>0</v>
      </c>
      <c r="AD151" s="35">
        <v>12500</v>
      </c>
      <c r="AE151" s="45"/>
      <c r="AF151" s="4" t="s">
        <v>2832</v>
      </c>
      <c r="AG151" s="35">
        <f t="shared" ca="1" si="55"/>
        <v>659155</v>
      </c>
      <c r="AH151" s="35">
        <f t="shared" ca="1" si="53"/>
        <v>57432.843204073601</v>
      </c>
      <c r="AI151" s="42">
        <f t="shared" ca="1" si="54"/>
        <v>8.7131013500729881E-2</v>
      </c>
      <c r="AJ151" s="44"/>
    </row>
    <row r="152" spans="1:36">
      <c r="A152" s="34">
        <v>146</v>
      </c>
      <c r="B152" s="58">
        <v>46237</v>
      </c>
      <c r="C152" s="4" t="s">
        <v>6331</v>
      </c>
      <c r="D152" s="4" t="s">
        <v>6128</v>
      </c>
      <c r="E152" s="4" t="s">
        <v>6135</v>
      </c>
      <c r="F152" s="35" t="str">
        <f>IFERROR(VLOOKUP(E152,'DATA MASTER'!$B$1:$R$3858,3,0),"")</f>
        <v>DIV 1</v>
      </c>
      <c r="G152" s="4">
        <v>4</v>
      </c>
      <c r="H152" s="35">
        <f>IFERROR(VLOOKUP(E152,'DATA MASTER'!$B$1:$R$3858,6,0),"")</f>
        <v>24</v>
      </c>
      <c r="I152" s="40">
        <f>IFERROR(VLOOKUP(E152,'DATA MASTER'!$B$1:$R$3858,5,0),"")</f>
        <v>1.23</v>
      </c>
      <c r="J152" s="35">
        <f>IFERROR(VLOOKUP(E152,'DATA MASTER'!$B$1:$R$3858,17,0),"")</f>
        <v>99800</v>
      </c>
      <c r="K152" s="35">
        <f>IFERROR(VLOOKUP(E152,'DATA MASTER'!$B$1:$R$3858,16,0),"")</f>
        <v>92100</v>
      </c>
      <c r="L152" s="34">
        <f t="shared" si="40"/>
        <v>7485</v>
      </c>
      <c r="M152" s="34">
        <f t="shared" si="45"/>
        <v>13343.448</v>
      </c>
      <c r="N152" s="35"/>
      <c r="O152" s="35">
        <v>0</v>
      </c>
      <c r="P152" s="35"/>
      <c r="Q152" s="4"/>
      <c r="R152" s="35">
        <f t="shared" si="46"/>
        <v>332666.66666666663</v>
      </c>
      <c r="S152" s="35">
        <f t="shared" si="41"/>
        <v>283807.39459459455</v>
      </c>
      <c r="T152" s="35">
        <f t="shared" si="42"/>
        <v>48859.272072072083</v>
      </c>
      <c r="U152" s="35">
        <f t="shared" si="47"/>
        <v>3444</v>
      </c>
      <c r="V152" s="35">
        <f t="shared" si="48"/>
        <v>320.86956521739131</v>
      </c>
      <c r="W152" s="35">
        <f t="shared" si="49"/>
        <v>7385.2000000000007</v>
      </c>
      <c r="X152" s="35">
        <f t="shared" si="50"/>
        <v>35209.202506854694</v>
      </c>
      <c r="Y152" s="35">
        <v>1</v>
      </c>
      <c r="Z152" s="35">
        <v>0</v>
      </c>
      <c r="AA152" s="35">
        <f t="shared" si="51"/>
        <v>0</v>
      </c>
      <c r="AB152" s="37">
        <f t="shared" si="44"/>
        <v>0</v>
      </c>
      <c r="AC152" s="35">
        <f>Z152*R152*1.11</f>
        <v>0</v>
      </c>
      <c r="AD152" s="35">
        <v>2500</v>
      </c>
      <c r="AE152" s="45"/>
      <c r="AF152" s="4" t="s">
        <v>2834</v>
      </c>
      <c r="AG152" s="35">
        <f t="shared" ca="1" si="55"/>
        <v>198134.99999999997</v>
      </c>
      <c r="AH152" s="35">
        <f t="shared" ca="1" si="53"/>
        <v>19044.323501762618</v>
      </c>
      <c r="AI152" s="42">
        <f t="shared" ca="1" si="54"/>
        <v>9.6117917085636662E-2</v>
      </c>
      <c r="AJ152" s="44"/>
    </row>
    <row r="153" spans="1:36">
      <c r="A153" s="34">
        <v>147</v>
      </c>
      <c r="B153" s="58">
        <v>46237</v>
      </c>
      <c r="C153" s="4" t="s">
        <v>6332</v>
      </c>
      <c r="D153" s="4" t="s">
        <v>6175</v>
      </c>
      <c r="E153" s="4" t="s">
        <v>6167</v>
      </c>
      <c r="F153" s="35" t="str">
        <f>IFERROR(VLOOKUP(E153,'DATA MASTER'!$B$1:$R$3858,3,0),"")</f>
        <v>DIV 2</v>
      </c>
      <c r="G153" s="4">
        <v>8</v>
      </c>
      <c r="H153" s="35">
        <f>IFERROR(VLOOKUP(E153,'DATA MASTER'!$B$1:$R$3858,6,0),"")</f>
        <v>24</v>
      </c>
      <c r="I153" s="40">
        <f>IFERROR(VLOOKUP(E153,'DATA MASTER'!$B$1:$R$3858,5,0),"")</f>
        <v>0.90200000000000002</v>
      </c>
      <c r="J153" s="35">
        <f>IFERROR(VLOOKUP(E153,'DATA MASTER'!$B$1:$R$3858,17,0),"")</f>
        <v>81000</v>
      </c>
      <c r="K153" s="35">
        <f>IFERROR(VLOOKUP(E153,'DATA MASTER'!$B$1:$R$3858,16,0),"")</f>
        <v>74300</v>
      </c>
      <c r="L153" s="34">
        <f t="shared" si="40"/>
        <v>6075</v>
      </c>
      <c r="M153" s="34">
        <f t="shared" si="45"/>
        <v>10764.584000000001</v>
      </c>
      <c r="N153" s="35"/>
      <c r="O153" s="35">
        <v>10</v>
      </c>
      <c r="P153" s="35"/>
      <c r="Q153" s="4"/>
      <c r="R153" s="35">
        <f t="shared" si="46"/>
        <v>486000</v>
      </c>
      <c r="S153" s="35">
        <f t="shared" si="41"/>
        <v>412121.61729729723</v>
      </c>
      <c r="T153" s="35">
        <f t="shared" si="42"/>
        <v>73878.382702702773</v>
      </c>
      <c r="U153" s="35">
        <f t="shared" si="47"/>
        <v>5051.2</v>
      </c>
      <c r="V153" s="35">
        <f t="shared" si="48"/>
        <v>470.60869565217388</v>
      </c>
      <c r="W153" s="35">
        <f t="shared" si="49"/>
        <v>10789.2</v>
      </c>
      <c r="X153" s="35">
        <f t="shared" si="50"/>
        <v>57567.374007050603</v>
      </c>
      <c r="Y153" s="35">
        <f>IF(E153="arem005",20,IF(E153="arem020",5,1))</f>
        <v>1</v>
      </c>
      <c r="Z153" s="35">
        <v>0</v>
      </c>
      <c r="AA153" s="35">
        <f t="shared" si="51"/>
        <v>0</v>
      </c>
      <c r="AB153" s="37">
        <f t="shared" si="44"/>
        <v>0</v>
      </c>
      <c r="AC153" s="35">
        <v>0</v>
      </c>
      <c r="AD153" s="35">
        <v>0</v>
      </c>
      <c r="AE153" s="45"/>
      <c r="AF153" s="4" t="s">
        <v>2836</v>
      </c>
      <c r="AG153" s="35">
        <f t="shared" ca="1" si="55"/>
        <v>321807.5</v>
      </c>
      <c r="AH153" s="35">
        <f t="shared" ca="1" si="53"/>
        <v>33451.364375244782</v>
      </c>
      <c r="AI153" s="42">
        <f t="shared" ca="1" si="54"/>
        <v>0.1039483678138166</v>
      </c>
      <c r="AJ153" s="44"/>
    </row>
    <row r="154" spans="1:36">
      <c r="A154" s="34">
        <v>148</v>
      </c>
      <c r="B154" s="58">
        <v>46237</v>
      </c>
      <c r="C154" s="4" t="s">
        <v>6333</v>
      </c>
      <c r="D154" s="4" t="s">
        <v>6175</v>
      </c>
      <c r="E154" s="4" t="s">
        <v>6129</v>
      </c>
      <c r="F154" s="35" t="str">
        <f>IFERROR(VLOOKUP(E154,'DATA MASTER'!$B$1:$R$3858,3,0),"")</f>
        <v>DIV 1</v>
      </c>
      <c r="G154" s="4">
        <v>24</v>
      </c>
      <c r="H154" s="35">
        <f>IFERROR(VLOOKUP(E154,'DATA MASTER'!$B$1:$R$3858,6,0),"")</f>
        <v>120</v>
      </c>
      <c r="I154" s="40">
        <f>IFERROR(VLOOKUP(E154,'DATA MASTER'!$B$1:$R$3858,5,0),"")</f>
        <v>0.14499999999999999</v>
      </c>
      <c r="J154" s="35">
        <f>IFERROR(VLOOKUP(E154,'DATA MASTER'!$B$1:$R$3858,17,0),"")</f>
        <v>15108.333333333334</v>
      </c>
      <c r="K154" s="35">
        <f>IFERROR(VLOOKUP(E154,'DATA MASTER'!$B$1:$R$3858,16,0),"")</f>
        <v>14025</v>
      </c>
      <c r="L154" s="34">
        <f t="shared" si="40"/>
        <v>1133.125</v>
      </c>
      <c r="M154" s="34">
        <f t="shared" si="45"/>
        <v>2031.9420000000002</v>
      </c>
      <c r="N154" s="35"/>
      <c r="O154" s="35">
        <v>0</v>
      </c>
      <c r="P154" s="35"/>
      <c r="Q154" s="4"/>
      <c r="R154" s="35">
        <f t="shared" si="46"/>
        <v>302166.66666666663</v>
      </c>
      <c r="S154" s="35">
        <f t="shared" si="41"/>
        <v>259309.36216216208</v>
      </c>
      <c r="T154" s="35">
        <f t="shared" si="42"/>
        <v>42857.304504504544</v>
      </c>
      <c r="U154" s="35">
        <f t="shared" si="47"/>
        <v>2435.9999999999995</v>
      </c>
      <c r="V154" s="35">
        <f t="shared" si="48"/>
        <v>226.95652173913041</v>
      </c>
      <c r="W154" s="35">
        <f t="shared" si="49"/>
        <v>6708.1</v>
      </c>
      <c r="X154" s="35">
        <f t="shared" si="50"/>
        <v>33486.247982765417</v>
      </c>
      <c r="Y154" s="35">
        <v>1</v>
      </c>
      <c r="Z154" s="35">
        <v>0</v>
      </c>
      <c r="AA154" s="35">
        <f t="shared" si="51"/>
        <v>0</v>
      </c>
      <c r="AB154" s="37">
        <f t="shared" si="44"/>
        <v>0</v>
      </c>
      <c r="AC154" s="35">
        <v>0</v>
      </c>
      <c r="AD154" s="35">
        <v>0</v>
      </c>
      <c r="AE154" s="45"/>
      <c r="AF154" s="4" t="s">
        <v>2838</v>
      </c>
      <c r="AG154" s="35">
        <f t="shared" ca="1" si="55"/>
        <v>548987.5</v>
      </c>
      <c r="AH154" s="35">
        <f t="shared" ca="1" si="53"/>
        <v>96941.46370936156</v>
      </c>
      <c r="AI154" s="42">
        <f t="shared" ca="1" si="54"/>
        <v>0.17658227866638412</v>
      </c>
      <c r="AJ154" s="44"/>
    </row>
    <row r="155" spans="1:36">
      <c r="A155" s="34">
        <v>149</v>
      </c>
      <c r="B155" s="58">
        <v>46237</v>
      </c>
      <c r="C155" s="4" t="s">
        <v>6334</v>
      </c>
      <c r="D155" s="4" t="s">
        <v>6128</v>
      </c>
      <c r="E155" s="4" t="s">
        <v>2735</v>
      </c>
      <c r="F155" s="35" t="str">
        <f>IFERROR(VLOOKUP(E155,'DATA MASTER'!$B$1:$R$3858,3,0),"")</f>
        <v>DIV 1</v>
      </c>
      <c r="G155" s="4">
        <v>3</v>
      </c>
      <c r="H155" s="35">
        <f>IFERROR(VLOOKUP(E155,'DATA MASTER'!$B$1:$R$3858,6,0),"")</f>
        <v>24</v>
      </c>
      <c r="I155" s="40">
        <f>IFERROR(VLOOKUP(E155,'DATA MASTER'!$B$1:$R$3858,5,0),"")</f>
        <v>0.56200000000000006</v>
      </c>
      <c r="J155" s="35">
        <f>IFERROR(VLOOKUP(E155,'DATA MASTER'!$B$1:$R$3858,17,0),"")</f>
        <v>51400</v>
      </c>
      <c r="K155" s="35">
        <f>IFERROR(VLOOKUP(E155,'DATA MASTER'!$B$1:$R$3858,16,0),"")</f>
        <v>46900</v>
      </c>
      <c r="L155" s="34">
        <f t="shared" si="40"/>
        <v>3855</v>
      </c>
      <c r="M155" s="34">
        <f t="shared" si="45"/>
        <v>6794.8720000000003</v>
      </c>
      <c r="N155" s="35"/>
      <c r="O155" s="35">
        <v>0</v>
      </c>
      <c r="P155" s="35"/>
      <c r="Q155" s="4"/>
      <c r="R155" s="35">
        <f t="shared" si="46"/>
        <v>128499.99999999999</v>
      </c>
      <c r="S155" s="35">
        <f t="shared" si="41"/>
        <v>108392.23783783783</v>
      </c>
      <c r="T155" s="35">
        <f t="shared" si="42"/>
        <v>20107.762162162151</v>
      </c>
      <c r="U155" s="35">
        <f t="shared" si="47"/>
        <v>1180.2</v>
      </c>
      <c r="V155" s="35">
        <f t="shared" si="48"/>
        <v>109.95652173913044</v>
      </c>
      <c r="W155" s="35">
        <f t="shared" si="49"/>
        <v>2852.7</v>
      </c>
      <c r="X155" s="35">
        <f t="shared" si="50"/>
        <v>13023.729169834784</v>
      </c>
      <c r="Y155" s="35">
        <f>IF(E155="arem005",20,IF(E155="arem020",5,1))</f>
        <v>1</v>
      </c>
      <c r="Z155" s="35">
        <v>0</v>
      </c>
      <c r="AA155" s="35">
        <f t="shared" si="51"/>
        <v>0</v>
      </c>
      <c r="AB155" s="37">
        <f t="shared" si="44"/>
        <v>0</v>
      </c>
      <c r="AC155" s="35">
        <v>0</v>
      </c>
      <c r="AD155" s="35">
        <v>2941.1764705882351</v>
      </c>
      <c r="AE155" s="45"/>
      <c r="AF155" s="4" t="s">
        <v>6335</v>
      </c>
      <c r="AG155" s="35">
        <f t="shared" ca="1" si="55"/>
        <v>3559030</v>
      </c>
      <c r="AH155" s="35">
        <f t="shared" ca="1" si="53"/>
        <v>370874.74320407363</v>
      </c>
      <c r="AI155" s="42">
        <f t="shared" ca="1" si="54"/>
        <v>0.10420669204925882</v>
      </c>
      <c r="AJ155" s="44"/>
    </row>
    <row r="156" spans="1:36">
      <c r="A156" s="34">
        <v>150</v>
      </c>
      <c r="B156" s="58">
        <v>46237</v>
      </c>
      <c r="C156" s="4" t="s">
        <v>6336</v>
      </c>
      <c r="D156" s="4" t="s">
        <v>6143</v>
      </c>
      <c r="E156" s="4" t="s">
        <v>6167</v>
      </c>
      <c r="F156" s="35" t="str">
        <f>IFERROR(VLOOKUP(E156,'DATA MASTER'!$B$1:$R$3858,3,0),"")</f>
        <v>DIV 2</v>
      </c>
      <c r="G156" s="4">
        <v>4</v>
      </c>
      <c r="H156" s="35">
        <f>IFERROR(VLOOKUP(E156,'DATA MASTER'!$B$1:$R$3858,6,0),"")</f>
        <v>24</v>
      </c>
      <c r="I156" s="40">
        <f>IFERROR(VLOOKUP(E156,'DATA MASTER'!$B$1:$R$3858,5,0),"")</f>
        <v>0.90200000000000002</v>
      </c>
      <c r="J156" s="35">
        <f>IFERROR(VLOOKUP(E156,'DATA MASTER'!$B$1:$R$3858,17,0),"")</f>
        <v>81000</v>
      </c>
      <c r="K156" s="35">
        <f>IFERROR(VLOOKUP(E156,'DATA MASTER'!$B$1:$R$3858,16,0),"")</f>
        <v>74300</v>
      </c>
      <c r="L156" s="34">
        <f t="shared" si="40"/>
        <v>6075</v>
      </c>
      <c r="M156" s="34">
        <f t="shared" si="45"/>
        <v>10764.584000000001</v>
      </c>
      <c r="N156" s="35"/>
      <c r="O156" s="35">
        <v>10</v>
      </c>
      <c r="P156" s="35"/>
      <c r="Q156" s="4"/>
      <c r="R156" s="35">
        <f t="shared" si="46"/>
        <v>243000</v>
      </c>
      <c r="S156" s="35">
        <f t="shared" si="41"/>
        <v>206060.80864864861</v>
      </c>
      <c r="T156" s="35">
        <f t="shared" si="42"/>
        <v>36939.191351351386</v>
      </c>
      <c r="U156" s="35">
        <f t="shared" si="47"/>
        <v>2525.6</v>
      </c>
      <c r="V156" s="35">
        <f t="shared" si="48"/>
        <v>235.30434782608694</v>
      </c>
      <c r="W156" s="35">
        <f t="shared" si="49"/>
        <v>5394.6</v>
      </c>
      <c r="X156" s="35">
        <f t="shared" si="50"/>
        <v>28783.687003525301</v>
      </c>
      <c r="Y156" s="35">
        <v>1</v>
      </c>
      <c r="Z156" s="35">
        <v>0</v>
      </c>
      <c r="AA156" s="35">
        <f t="shared" si="51"/>
        <v>0</v>
      </c>
      <c r="AB156" s="37">
        <f t="shared" si="44"/>
        <v>0</v>
      </c>
      <c r="AC156" s="35">
        <v>0</v>
      </c>
      <c r="AD156" s="35">
        <v>0</v>
      </c>
      <c r="AE156" s="45"/>
      <c r="AF156" s="4" t="s">
        <v>6337</v>
      </c>
      <c r="AG156" s="35">
        <f t="shared" ca="1" si="55"/>
        <v>1903650.0000000002</v>
      </c>
      <c r="AH156" s="35">
        <f t="shared" ca="1" si="53"/>
        <v>206184.63840859529</v>
      </c>
      <c r="AI156" s="42">
        <f t="shared" ca="1" si="54"/>
        <v>0.10831016122112534</v>
      </c>
      <c r="AJ156" s="44"/>
    </row>
    <row r="157" spans="1:36">
      <c r="A157" s="34">
        <v>151</v>
      </c>
      <c r="B157" s="58">
        <v>46237</v>
      </c>
      <c r="C157" s="4" t="s">
        <v>6338</v>
      </c>
      <c r="D157" s="4" t="s">
        <v>6158</v>
      </c>
      <c r="E157" s="4" t="s">
        <v>6129</v>
      </c>
      <c r="F157" s="35" t="str">
        <f>IFERROR(VLOOKUP(E157,'DATA MASTER'!$B$1:$R$3858,3,0),"")</f>
        <v>DIV 1</v>
      </c>
      <c r="G157" s="4">
        <v>36</v>
      </c>
      <c r="H157" s="35">
        <f>IFERROR(VLOOKUP(E157,'DATA MASTER'!$B$1:$R$3858,6,0),"")</f>
        <v>120</v>
      </c>
      <c r="I157" s="40">
        <f>IFERROR(VLOOKUP(E157,'DATA MASTER'!$B$1:$R$3858,5,0),"")</f>
        <v>0.14499999999999999</v>
      </c>
      <c r="J157" s="35">
        <f>IFERROR(VLOOKUP(E157,'DATA MASTER'!$B$1:$R$3858,17,0),"")</f>
        <v>15108.333333333334</v>
      </c>
      <c r="K157" s="35">
        <f>IFERROR(VLOOKUP(E157,'DATA MASTER'!$B$1:$R$3858,16,0),"")</f>
        <v>14025</v>
      </c>
      <c r="L157" s="34">
        <f t="shared" si="40"/>
        <v>1133.125</v>
      </c>
      <c r="M157" s="34">
        <f t="shared" si="45"/>
        <v>2031.9420000000002</v>
      </c>
      <c r="N157" s="35"/>
      <c r="O157" s="35">
        <v>0</v>
      </c>
      <c r="P157" s="35"/>
      <c r="Q157" s="4"/>
      <c r="R157" s="35">
        <f t="shared" si="46"/>
        <v>453250</v>
      </c>
      <c r="S157" s="35">
        <f t="shared" si="41"/>
        <v>388964.04324324313</v>
      </c>
      <c r="T157" s="35">
        <f t="shared" si="42"/>
        <v>64285.956756756874</v>
      </c>
      <c r="U157" s="35">
        <f t="shared" si="47"/>
        <v>3654</v>
      </c>
      <c r="V157" s="35">
        <f t="shared" si="48"/>
        <v>340.43478260869563</v>
      </c>
      <c r="W157" s="35">
        <f t="shared" si="49"/>
        <v>10062.150000000001</v>
      </c>
      <c r="X157" s="35">
        <f t="shared" si="50"/>
        <v>50229.371974148176</v>
      </c>
      <c r="Y157" s="35">
        <v>1</v>
      </c>
      <c r="Z157" s="35">
        <v>0</v>
      </c>
      <c r="AA157" s="35">
        <f t="shared" si="51"/>
        <v>0</v>
      </c>
      <c r="AB157" s="37">
        <f t="shared" si="44"/>
        <v>0</v>
      </c>
      <c r="AC157" s="35">
        <v>0</v>
      </c>
      <c r="AD157" s="35">
        <v>0</v>
      </c>
      <c r="AE157" s="45"/>
      <c r="AF157" s="4" t="s">
        <v>6339</v>
      </c>
      <c r="AG157" s="35">
        <f t="shared" ca="1" si="55"/>
        <v>4061767.5</v>
      </c>
      <c r="AH157" s="35">
        <f t="shared" ca="1" si="53"/>
        <v>82150.211087302145</v>
      </c>
      <c r="AI157" s="42">
        <f t="shared" ca="1" si="54"/>
        <v>2.0225237187333382E-2</v>
      </c>
      <c r="AJ157" s="44"/>
    </row>
    <row r="158" spans="1:36">
      <c r="A158" s="34">
        <v>152</v>
      </c>
      <c r="B158" s="58">
        <v>46237</v>
      </c>
      <c r="C158" s="4" t="s">
        <v>6338</v>
      </c>
      <c r="D158" s="4" t="s">
        <v>6158</v>
      </c>
      <c r="E158" s="4" t="s">
        <v>6131</v>
      </c>
      <c r="F158" s="35" t="str">
        <f>IFERROR(VLOOKUP(E158,'DATA MASTER'!$B$1:$R$3858,3,0),"")</f>
        <v>DIV 1</v>
      </c>
      <c r="G158" s="4">
        <v>12</v>
      </c>
      <c r="H158" s="35">
        <f>IFERROR(VLOOKUP(E158,'DATA MASTER'!$B$1:$R$3858,6,0),"")</f>
        <v>72</v>
      </c>
      <c r="I158" s="40">
        <f>IFERROR(VLOOKUP(E158,'DATA MASTER'!$B$1:$R$3858,5,0),"")</f>
        <v>0.245333</v>
      </c>
      <c r="J158" s="35">
        <f>IFERROR(VLOOKUP(E158,'DATA MASTER'!$B$1:$R$3858,17,0),"")</f>
        <v>27908.333333333332</v>
      </c>
      <c r="K158" s="35">
        <f>IFERROR(VLOOKUP(E158,'DATA MASTER'!$B$1:$R$3858,16,0),"")</f>
        <v>25850</v>
      </c>
      <c r="L158" s="34">
        <f t="shared" si="40"/>
        <v>2093.125</v>
      </c>
      <c r="M158" s="34">
        <f t="shared" si="45"/>
        <v>3745.1480000000001</v>
      </c>
      <c r="N158" s="35"/>
      <c r="O158" s="35">
        <v>0</v>
      </c>
      <c r="P158" s="35"/>
      <c r="Q158" s="4"/>
      <c r="R158" s="35">
        <f t="shared" si="46"/>
        <v>279083.33333333331</v>
      </c>
      <c r="S158" s="35">
        <f t="shared" si="41"/>
        <v>238971.37297297292</v>
      </c>
      <c r="T158" s="35">
        <f t="shared" si="42"/>
        <v>40111.96036036039</v>
      </c>
      <c r="U158" s="35">
        <f t="shared" si="47"/>
        <v>2060.7972</v>
      </c>
      <c r="V158" s="35">
        <f t="shared" si="48"/>
        <v>191.99973913043479</v>
      </c>
      <c r="W158" s="35">
        <f t="shared" si="49"/>
        <v>6195.65</v>
      </c>
      <c r="X158" s="35">
        <f t="shared" si="50"/>
        <v>31663.513421229953</v>
      </c>
      <c r="Y158" s="35">
        <v>1</v>
      </c>
      <c r="Z158" s="35">
        <v>0</v>
      </c>
      <c r="AA158" s="35">
        <f t="shared" si="51"/>
        <v>0</v>
      </c>
      <c r="AB158" s="37">
        <f t="shared" si="44"/>
        <v>0</v>
      </c>
      <c r="AC158" s="35">
        <v>0</v>
      </c>
      <c r="AD158" s="35">
        <v>0</v>
      </c>
      <c r="AE158" s="45"/>
      <c r="AF158" s="4" t="s">
        <v>6340</v>
      </c>
      <c r="AG158" s="35">
        <f t="shared" ca="1" si="55"/>
        <v>6596175.0000000009</v>
      </c>
      <c r="AH158" s="35">
        <f t="shared" ca="1" si="53"/>
        <v>396151.07470296382</v>
      </c>
      <c r="AI158" s="42">
        <f t="shared" ca="1" si="54"/>
        <v>6.005769627139422E-2</v>
      </c>
      <c r="AJ158" s="44"/>
    </row>
    <row r="159" spans="1:36">
      <c r="A159" s="34">
        <v>153</v>
      </c>
      <c r="B159" s="58">
        <v>46237</v>
      </c>
      <c r="C159" s="4" t="s">
        <v>6341</v>
      </c>
      <c r="D159" s="4" t="s">
        <v>6239</v>
      </c>
      <c r="E159" s="4" t="s">
        <v>3809</v>
      </c>
      <c r="F159" s="35" t="str">
        <f>IFERROR(VLOOKUP(E159,'DATA MASTER'!$B$1:$R$3858,3,0),"")</f>
        <v>DIV 2</v>
      </c>
      <c r="G159" s="4">
        <v>12</v>
      </c>
      <c r="H159" s="35">
        <f>IFERROR(VLOOKUP(E159,'DATA MASTER'!$B$1:$R$3858,6,0),"")</f>
        <v>48</v>
      </c>
      <c r="I159" s="40">
        <f>IFERROR(VLOOKUP(E159,'DATA MASTER'!$B$1:$R$3858,5,0),"")</f>
        <v>0.32900000000000001</v>
      </c>
      <c r="J159" s="35">
        <f>IFERROR(VLOOKUP(E159,'DATA MASTER'!$B$1:$R$3858,17,0),"")</f>
        <v>46000</v>
      </c>
      <c r="K159" s="35">
        <f>IFERROR(VLOOKUP(E159,'DATA MASTER'!$B$1:$R$3858,16,0),"")</f>
        <v>41600</v>
      </c>
      <c r="L159" s="34">
        <f t="shared" si="40"/>
        <v>3450</v>
      </c>
      <c r="M159" s="34">
        <f t="shared" si="45"/>
        <v>6027.0080000000007</v>
      </c>
      <c r="N159" s="35"/>
      <c r="O159" s="35">
        <v>0</v>
      </c>
      <c r="P159" s="35"/>
      <c r="Q159" s="4"/>
      <c r="R159" s="35">
        <f t="shared" si="46"/>
        <v>459999.99999999994</v>
      </c>
      <c r="S159" s="35">
        <f t="shared" si="41"/>
        <v>384572.88648648642</v>
      </c>
      <c r="T159" s="35">
        <f t="shared" si="42"/>
        <v>75427.113513513526</v>
      </c>
      <c r="U159" s="35">
        <f t="shared" si="47"/>
        <v>2763.6000000000004</v>
      </c>
      <c r="V159" s="35">
        <f t="shared" si="48"/>
        <v>257.47826086956525</v>
      </c>
      <c r="W159" s="35">
        <f t="shared" si="49"/>
        <v>10211.999999999998</v>
      </c>
      <c r="X159" s="35">
        <f t="shared" si="50"/>
        <v>62194.035252643953</v>
      </c>
      <c r="Y159" s="35">
        <v>1</v>
      </c>
      <c r="Z159" s="35">
        <v>0</v>
      </c>
      <c r="AA159" s="35">
        <f t="shared" si="51"/>
        <v>0</v>
      </c>
      <c r="AB159" s="37">
        <f t="shared" si="44"/>
        <v>0</v>
      </c>
      <c r="AC159" s="35">
        <v>0</v>
      </c>
      <c r="AD159" s="35">
        <v>0</v>
      </c>
      <c r="AE159" s="45"/>
      <c r="AF159" s="4" t="s">
        <v>6178</v>
      </c>
      <c r="AG159" s="35">
        <f t="shared" ca="1" si="55"/>
        <v>2447549.9999999995</v>
      </c>
      <c r="AH159" s="35">
        <f t="shared" ca="1" si="53"/>
        <v>95613.670911227266</v>
      </c>
      <c r="AI159" s="42">
        <f t="shared" ca="1" si="54"/>
        <v>3.9065053180211758E-2</v>
      </c>
      <c r="AJ159" s="44"/>
    </row>
    <row r="160" spans="1:36">
      <c r="A160" s="34">
        <v>154</v>
      </c>
      <c r="B160" s="58">
        <v>46237</v>
      </c>
      <c r="C160" s="4" t="s">
        <v>6341</v>
      </c>
      <c r="D160" s="4" t="s">
        <v>6239</v>
      </c>
      <c r="E160" s="4" t="s">
        <v>3893</v>
      </c>
      <c r="F160" s="35" t="str">
        <f>IFERROR(VLOOKUP(E160,'DATA MASTER'!$B$1:$R$3858,3,0),"")</f>
        <v>DIV 2</v>
      </c>
      <c r="G160" s="4">
        <v>12</v>
      </c>
      <c r="H160" s="35">
        <f>IFERROR(VLOOKUP(E160,'DATA MASTER'!$B$1:$R$3858,6,0),"")</f>
        <v>48</v>
      </c>
      <c r="I160" s="40">
        <f>IFERROR(VLOOKUP(E160,'DATA MASTER'!$B$1:$R$3858,5,0),"")</f>
        <v>0.32900000000000001</v>
      </c>
      <c r="J160" s="35">
        <f>IFERROR(VLOOKUP(E160,'DATA MASTER'!$B$1:$R$3858,17,0),"")</f>
        <v>34800</v>
      </c>
      <c r="K160" s="35">
        <f>IFERROR(VLOOKUP(E160,'DATA MASTER'!$B$1:$R$3858,16,0),"")</f>
        <v>31200</v>
      </c>
      <c r="L160" s="34">
        <f t="shared" si="40"/>
        <v>2610</v>
      </c>
      <c r="M160" s="34">
        <f t="shared" si="45"/>
        <v>4520.2560000000003</v>
      </c>
      <c r="N160" s="35"/>
      <c r="O160" s="35">
        <v>0</v>
      </c>
      <c r="P160" s="35"/>
      <c r="Q160" s="4"/>
      <c r="R160" s="35">
        <f t="shared" si="46"/>
        <v>347999.99999999994</v>
      </c>
      <c r="S160" s="35">
        <f t="shared" si="41"/>
        <v>288429.66486486478</v>
      </c>
      <c r="T160" s="35">
        <f t="shared" si="42"/>
        <v>59570.335135135159</v>
      </c>
      <c r="U160" s="35">
        <f t="shared" si="47"/>
        <v>2763.6000000000004</v>
      </c>
      <c r="V160" s="35">
        <f t="shared" si="48"/>
        <v>257.47826086956525</v>
      </c>
      <c r="W160" s="35">
        <f t="shared" si="49"/>
        <v>7725.5999999999995</v>
      </c>
      <c r="X160" s="35">
        <f t="shared" si="50"/>
        <v>48823.656874265595</v>
      </c>
      <c r="Y160" s="35">
        <v>1</v>
      </c>
      <c r="Z160" s="35">
        <v>0</v>
      </c>
      <c r="AA160" s="35">
        <f t="shared" si="51"/>
        <v>0</v>
      </c>
      <c r="AB160" s="37">
        <f t="shared" si="44"/>
        <v>0</v>
      </c>
      <c r="AC160" s="35">
        <v>0</v>
      </c>
      <c r="AD160" s="35">
        <v>0</v>
      </c>
      <c r="AE160" s="45"/>
      <c r="AF160" s="4" t="s">
        <v>6342</v>
      </c>
      <c r="AG160" s="35">
        <f t="shared" ca="1" si="55"/>
        <v>3753649.9999999995</v>
      </c>
      <c r="AH160" s="35">
        <f t="shared" ca="1" si="53"/>
        <v>109961.69294947115</v>
      </c>
      <c r="AI160" s="42">
        <f t="shared" ca="1" si="54"/>
        <v>2.9294604704613154E-2</v>
      </c>
      <c r="AJ160" s="44"/>
    </row>
    <row r="161" spans="1:36">
      <c r="A161" s="34">
        <v>155</v>
      </c>
      <c r="B161" s="58">
        <v>46237</v>
      </c>
      <c r="C161" s="4" t="s">
        <v>6341</v>
      </c>
      <c r="D161" s="4" t="s">
        <v>6239</v>
      </c>
      <c r="E161" s="4" t="s">
        <v>3901</v>
      </c>
      <c r="F161" s="35" t="str">
        <f>IFERROR(VLOOKUP(E161,'DATA MASTER'!$B$1:$R$3858,3,0),"")</f>
        <v>DIV 2</v>
      </c>
      <c r="G161" s="4">
        <v>12</v>
      </c>
      <c r="H161" s="35">
        <f>IFERROR(VLOOKUP(E161,'DATA MASTER'!$B$1:$R$3858,6,0),"")</f>
        <v>48</v>
      </c>
      <c r="I161" s="40">
        <f>IFERROR(VLOOKUP(E161,'DATA MASTER'!$B$1:$R$3858,5,0),"")</f>
        <v>0.32900000000000001</v>
      </c>
      <c r="J161" s="35">
        <f>IFERROR(VLOOKUP(E161,'DATA MASTER'!$B$1:$R$3858,17,0),"")</f>
        <v>34800</v>
      </c>
      <c r="K161" s="35">
        <f>IFERROR(VLOOKUP(E161,'DATA MASTER'!$B$1:$R$3858,16,0),"")</f>
        <v>31200</v>
      </c>
      <c r="L161" s="34">
        <f t="shared" si="40"/>
        <v>2610</v>
      </c>
      <c r="M161" s="34">
        <f t="shared" si="45"/>
        <v>4520.2560000000003</v>
      </c>
      <c r="N161" s="35"/>
      <c r="O161" s="35">
        <v>0</v>
      </c>
      <c r="P161" s="35"/>
      <c r="Q161" s="4"/>
      <c r="R161" s="35">
        <f t="shared" si="46"/>
        <v>347999.99999999994</v>
      </c>
      <c r="S161" s="35">
        <f t="shared" si="41"/>
        <v>288429.66486486478</v>
      </c>
      <c r="T161" s="35">
        <f t="shared" si="42"/>
        <v>59570.335135135159</v>
      </c>
      <c r="U161" s="35">
        <f t="shared" si="47"/>
        <v>2763.6000000000004</v>
      </c>
      <c r="V161" s="35">
        <f t="shared" si="48"/>
        <v>257.47826086956525</v>
      </c>
      <c r="W161" s="35">
        <f t="shared" si="49"/>
        <v>7725.5999999999995</v>
      </c>
      <c r="X161" s="35">
        <f t="shared" si="50"/>
        <v>48823.656874265595</v>
      </c>
      <c r="Y161" s="35">
        <v>1</v>
      </c>
      <c r="Z161" s="35">
        <v>0</v>
      </c>
      <c r="AA161" s="35">
        <f t="shared" si="51"/>
        <v>0</v>
      </c>
      <c r="AB161" s="37">
        <f t="shared" si="44"/>
        <v>0</v>
      </c>
      <c r="AC161" s="35">
        <v>0</v>
      </c>
      <c r="AD161" s="35">
        <v>0</v>
      </c>
      <c r="AE161" s="45"/>
      <c r="AF161" s="4" t="s">
        <v>6343</v>
      </c>
      <c r="AG161" s="35">
        <f t="shared" ca="1" si="55"/>
        <v>813630</v>
      </c>
      <c r="AH161" s="35">
        <f t="shared" ca="1" si="53"/>
        <v>82073.82699345304</v>
      </c>
      <c r="AI161" s="42">
        <f t="shared" ca="1" si="54"/>
        <v>0.10087364894786702</v>
      </c>
      <c r="AJ161" s="44"/>
    </row>
    <row r="162" spans="1:36">
      <c r="A162" s="34">
        <v>156</v>
      </c>
      <c r="B162" s="58">
        <v>46237</v>
      </c>
      <c r="C162" s="4" t="s">
        <v>6341</v>
      </c>
      <c r="D162" s="4" t="s">
        <v>6239</v>
      </c>
      <c r="E162" s="4" t="s">
        <v>3957</v>
      </c>
      <c r="F162" s="35" t="str">
        <f>IFERROR(VLOOKUP(E162,'DATA MASTER'!$B$1:$R$3858,3,0),"")</f>
        <v>DIV 2</v>
      </c>
      <c r="G162" s="4">
        <v>12</v>
      </c>
      <c r="H162" s="35">
        <f>IFERROR(VLOOKUP(E162,'DATA MASTER'!$B$1:$R$3858,6,0),"")</f>
        <v>48</v>
      </c>
      <c r="I162" s="40">
        <f>IFERROR(VLOOKUP(E162,'DATA MASTER'!$B$1:$R$3858,5,0),"")</f>
        <v>0.32900000000000001</v>
      </c>
      <c r="J162" s="35">
        <f>IFERROR(VLOOKUP(E162,'DATA MASTER'!$B$1:$R$3858,17,0),"")</f>
        <v>46000</v>
      </c>
      <c r="K162" s="35">
        <f>IFERROR(VLOOKUP(E162,'DATA MASTER'!$B$1:$R$3858,16,0),"")</f>
        <v>41600</v>
      </c>
      <c r="L162" s="34">
        <f t="shared" si="40"/>
        <v>3450</v>
      </c>
      <c r="M162" s="34">
        <f t="shared" si="45"/>
        <v>6027.0080000000007</v>
      </c>
      <c r="N162" s="35"/>
      <c r="O162" s="35">
        <v>0</v>
      </c>
      <c r="P162" s="35"/>
      <c r="Q162" s="4"/>
      <c r="R162" s="35">
        <f t="shared" si="46"/>
        <v>459999.99999999994</v>
      </c>
      <c r="S162" s="35">
        <f t="shared" si="41"/>
        <v>384572.88648648642</v>
      </c>
      <c r="T162" s="35">
        <f t="shared" si="42"/>
        <v>75427.113513513526</v>
      </c>
      <c r="U162" s="35">
        <f t="shared" si="47"/>
        <v>2763.6000000000004</v>
      </c>
      <c r="V162" s="35">
        <f t="shared" si="48"/>
        <v>257.47826086956525</v>
      </c>
      <c r="W162" s="35">
        <f t="shared" si="49"/>
        <v>10211.999999999998</v>
      </c>
      <c r="X162" s="35">
        <f t="shared" si="50"/>
        <v>62194.035252643953</v>
      </c>
      <c r="Y162" s="35">
        <v>1</v>
      </c>
      <c r="Z162" s="35">
        <v>0</v>
      </c>
      <c r="AA162" s="35">
        <f t="shared" si="51"/>
        <v>0</v>
      </c>
      <c r="AB162" s="37">
        <f t="shared" si="44"/>
        <v>0</v>
      </c>
      <c r="AC162" s="35">
        <v>0</v>
      </c>
      <c r="AD162" s="35">
        <v>0</v>
      </c>
      <c r="AE162" s="45"/>
      <c r="AF162" s="4" t="s">
        <v>6244</v>
      </c>
      <c r="AG162" s="35">
        <f t="shared" ca="1" si="55"/>
        <v>253820</v>
      </c>
      <c r="AH162" s="35">
        <f t="shared" ca="1" si="53"/>
        <v>19378.336936936939</v>
      </c>
      <c r="AI162" s="42">
        <f t="shared" ca="1" si="54"/>
        <v>7.6346769115660462E-2</v>
      </c>
      <c r="AJ162" s="44"/>
    </row>
    <row r="163" spans="1:36">
      <c r="A163" s="34">
        <v>157</v>
      </c>
      <c r="B163" s="58">
        <v>46237</v>
      </c>
      <c r="C163" s="4" t="s">
        <v>6344</v>
      </c>
      <c r="D163" s="4" t="s">
        <v>6188</v>
      </c>
      <c r="E163" s="4" t="s">
        <v>6160</v>
      </c>
      <c r="F163" s="35" t="str">
        <f>IFERROR(VLOOKUP(E163,'DATA MASTER'!$B$1:$R$3858,3,0),"")</f>
        <v>DIV 1</v>
      </c>
      <c r="G163" s="4">
        <v>2</v>
      </c>
      <c r="H163" s="35">
        <f>IFERROR(VLOOKUP(E163,'DATA MASTER'!$B$1:$R$3858,6,0),"")</f>
        <v>1</v>
      </c>
      <c r="I163" s="40">
        <f>IFERROR(VLOOKUP(E163,'DATA MASTER'!$B$1:$R$3858,5,0),"")</f>
        <v>26.02</v>
      </c>
      <c r="J163" s="35">
        <f>IFERROR(VLOOKUP(E163,'DATA MASTER'!$B$1:$R$3858,17,0),"")</f>
        <v>876000</v>
      </c>
      <c r="K163" s="35">
        <f>IFERROR(VLOOKUP(E163,'DATA MASTER'!$B$1:$R$3858,16,0),"")</f>
        <v>777200</v>
      </c>
      <c r="L163" s="34">
        <f t="shared" si="40"/>
        <v>65700</v>
      </c>
      <c r="M163" s="34">
        <f t="shared" si="45"/>
        <v>112600.736</v>
      </c>
      <c r="N163" s="35"/>
      <c r="O163" s="35">
        <v>0</v>
      </c>
      <c r="P163" s="35"/>
      <c r="Q163" s="4"/>
      <c r="R163" s="35">
        <f t="shared" si="46"/>
        <v>1459999.9999999998</v>
      </c>
      <c r="S163" s="35">
        <f t="shared" si="41"/>
        <v>1197476.1513513513</v>
      </c>
      <c r="T163" s="35">
        <f t="shared" si="42"/>
        <v>262523.84864864848</v>
      </c>
      <c r="U163" s="35">
        <f t="shared" si="47"/>
        <v>36428</v>
      </c>
      <c r="V163" s="35">
        <f t="shared" si="48"/>
        <v>3393.913043478261</v>
      </c>
      <c r="W163" s="35">
        <f t="shared" si="49"/>
        <v>32412</v>
      </c>
      <c r="X163" s="35">
        <f t="shared" si="50"/>
        <v>170289.93560517021</v>
      </c>
      <c r="Y163" s="35">
        <v>1</v>
      </c>
      <c r="Z163" s="35">
        <v>0</v>
      </c>
      <c r="AA163" s="35">
        <f t="shared" si="51"/>
        <v>0</v>
      </c>
      <c r="AB163" s="37">
        <f t="shared" si="44"/>
        <v>0</v>
      </c>
      <c r="AC163" s="35">
        <v>0</v>
      </c>
      <c r="AD163" s="35">
        <v>20000</v>
      </c>
      <c r="AE163" s="45"/>
      <c r="AF163" s="4" t="s">
        <v>6345</v>
      </c>
      <c r="AG163" s="35">
        <f t="shared" ca="1" si="55"/>
        <v>2357639.9999999995</v>
      </c>
      <c r="AH163" s="35">
        <f t="shared" ca="1" si="53"/>
        <v>242021.30481786083</v>
      </c>
      <c r="AI163" s="42">
        <f t="shared" ca="1" si="54"/>
        <v>0.10265405440095217</v>
      </c>
      <c r="AJ163" s="44"/>
    </row>
    <row r="164" spans="1:36">
      <c r="A164" s="34">
        <v>158</v>
      </c>
      <c r="B164" s="58">
        <v>46237</v>
      </c>
      <c r="C164" s="4" t="s">
        <v>6346</v>
      </c>
      <c r="D164" s="4" t="s">
        <v>6239</v>
      </c>
      <c r="E164" s="4" t="s">
        <v>2471</v>
      </c>
      <c r="F164" s="35" t="str">
        <f>IFERROR(VLOOKUP(E164,'DATA MASTER'!$B$1:$R$3859,3,0),"")</f>
        <v>DIV 2</v>
      </c>
      <c r="G164" s="4">
        <v>4</v>
      </c>
      <c r="H164" s="35">
        <f>IFERROR(VLOOKUP(E164,'DATA MASTER'!$B$1:$R$3859,6,0),"")</f>
        <v>4</v>
      </c>
      <c r="I164" s="40">
        <f>IFERROR(VLOOKUP(E164,'DATA MASTER'!$B$1:$R$3859,5,0),"")</f>
        <v>5.23</v>
      </c>
      <c r="J164" s="35">
        <f>IFERROR(VLOOKUP(E164,'DATA MASTER'!$B$1:$R$3859,17,0),"")</f>
        <v>148700</v>
      </c>
      <c r="K164" s="35">
        <f>IFERROR(VLOOKUP(E164,'DATA MASTER'!$B$1:$R$3859,16,0),"")</f>
        <v>138400</v>
      </c>
      <c r="L164" s="34">
        <f t="shared" si="40"/>
        <v>11152.5</v>
      </c>
      <c r="M164" s="34">
        <f t="shared" si="45"/>
        <v>20051.392</v>
      </c>
      <c r="N164" s="35"/>
      <c r="O164" s="35">
        <v>0</v>
      </c>
      <c r="P164" s="35"/>
      <c r="Q164" s="4"/>
      <c r="R164" s="35">
        <f t="shared" si="46"/>
        <v>495666.66666666663</v>
      </c>
      <c r="S164" s="35">
        <f t="shared" si="41"/>
        <v>426481.47027027025</v>
      </c>
      <c r="T164" s="35">
        <f t="shared" si="42"/>
        <v>69185.196396396379</v>
      </c>
      <c r="U164" s="35">
        <f t="shared" si="47"/>
        <v>14644.000000000002</v>
      </c>
      <c r="V164" s="35">
        <f t="shared" si="48"/>
        <v>1364.3478260869565</v>
      </c>
      <c r="W164" s="35">
        <f t="shared" si="49"/>
        <v>11003.8</v>
      </c>
      <c r="X164" s="35">
        <f t="shared" si="50"/>
        <v>42173.048570309416</v>
      </c>
      <c r="Y164" s="35">
        <v>1</v>
      </c>
      <c r="Z164" s="35">
        <v>0</v>
      </c>
      <c r="AA164" s="35">
        <f t="shared" si="51"/>
        <v>0</v>
      </c>
      <c r="AB164" s="37">
        <f t="shared" si="44"/>
        <v>0</v>
      </c>
      <c r="AC164" s="35">
        <v>0</v>
      </c>
      <c r="AD164" s="35">
        <v>0</v>
      </c>
      <c r="AE164" s="45"/>
      <c r="AF164" s="4" t="s">
        <v>6300</v>
      </c>
      <c r="AG164" s="35">
        <f t="shared" ca="1" si="55"/>
        <v>99900.000000000015</v>
      </c>
      <c r="AH164" s="35">
        <f t="shared" ca="1" si="53"/>
        <v>13433.501762632202</v>
      </c>
      <c r="AI164" s="42">
        <f t="shared" ca="1" si="54"/>
        <v>0.13446948711343543</v>
      </c>
      <c r="AJ164" s="44"/>
    </row>
    <row r="165" spans="1:36">
      <c r="A165" s="34">
        <v>159</v>
      </c>
      <c r="B165" s="58">
        <v>46237</v>
      </c>
      <c r="C165" s="4" t="s">
        <v>6347</v>
      </c>
      <c r="D165" s="4" t="s">
        <v>6239</v>
      </c>
      <c r="E165" s="4" t="s">
        <v>2816</v>
      </c>
      <c r="F165" s="35" t="str">
        <f>IFERROR(VLOOKUP(E165,'DATA MASTER'!$B$1:$R$3858,3,0),"")</f>
        <v>DIV 2-LECO</v>
      </c>
      <c r="G165" s="4">
        <v>1</v>
      </c>
      <c r="H165" s="35">
        <f>IFERROR(VLOOKUP(E165,'DATA MASTER'!$B$1:$R$3858,6,0),"")</f>
        <v>3</v>
      </c>
      <c r="I165" s="40">
        <f>IFERROR(VLOOKUP(E165,'DATA MASTER'!$B$1:$R$3858,5,0),"")</f>
        <v>1.391</v>
      </c>
      <c r="J165" s="35">
        <f>IFERROR(VLOOKUP(E165,'DATA MASTER'!$B$1:$R$3858,17,0),"")</f>
        <v>297000</v>
      </c>
      <c r="K165" s="35">
        <f>IFERROR(VLOOKUP(E165,'DATA MASTER'!$B$1:$R$3858,16,0),"")</f>
        <v>272200</v>
      </c>
      <c r="L165" s="34">
        <f t="shared" si="40"/>
        <v>22275</v>
      </c>
      <c r="M165" s="34">
        <f t="shared" si="45"/>
        <v>39436.336000000003</v>
      </c>
      <c r="N165" s="35"/>
      <c r="O165" s="35">
        <v>0</v>
      </c>
      <c r="P165" s="35"/>
      <c r="Q165" s="4"/>
      <c r="R165" s="35">
        <f t="shared" si="46"/>
        <v>247499.99999999997</v>
      </c>
      <c r="S165" s="35">
        <f t="shared" si="41"/>
        <v>209696.99459459458</v>
      </c>
      <c r="T165" s="35">
        <f t="shared" si="42"/>
        <v>37803.005405405391</v>
      </c>
      <c r="U165" s="35">
        <f t="shared" si="47"/>
        <v>973.7</v>
      </c>
      <c r="V165" s="35">
        <f t="shared" si="48"/>
        <v>90.717391304347828</v>
      </c>
      <c r="W165" s="35">
        <f t="shared" si="49"/>
        <v>5494.4999999999991</v>
      </c>
      <c r="X165" s="35">
        <f t="shared" si="50"/>
        <v>31244.088014101049</v>
      </c>
      <c r="Y165" s="35">
        <f>IF(E165="avem005",4,IF(E165="avem025",1,1))</f>
        <v>1</v>
      </c>
      <c r="Z165" s="35">
        <v>0</v>
      </c>
      <c r="AA165" s="35">
        <f t="shared" si="51"/>
        <v>0</v>
      </c>
      <c r="AB165" s="37">
        <f t="shared" si="44"/>
        <v>0</v>
      </c>
      <c r="AC165" s="35">
        <v>0</v>
      </c>
      <c r="AD165" s="35">
        <v>0</v>
      </c>
      <c r="AE165" s="45"/>
      <c r="AF165" s="4" t="s">
        <v>6148</v>
      </c>
      <c r="AG165" s="35">
        <f t="shared" ca="1" si="55"/>
        <v>64553715.000000007</v>
      </c>
      <c r="AH165" s="35">
        <f t="shared" ca="1" si="53"/>
        <v>5656095.6153952684</v>
      </c>
      <c r="AI165" s="42">
        <f t="shared" ca="1" si="54"/>
        <v>8.761843707051202E-2</v>
      </c>
      <c r="AJ165" s="44"/>
    </row>
    <row r="166" spans="1:36">
      <c r="A166" s="34">
        <v>160</v>
      </c>
      <c r="B166" s="58">
        <v>46237</v>
      </c>
      <c r="C166" s="4" t="s">
        <v>6348</v>
      </c>
      <c r="D166" s="4" t="s">
        <v>6128</v>
      </c>
      <c r="E166" s="4" t="s">
        <v>6218</v>
      </c>
      <c r="F166" s="35" t="str">
        <f>IFERROR(VLOOKUP(E166,'DATA MASTER'!$B$1:$R$3858,3,0),"")</f>
        <v>DIV 1</v>
      </c>
      <c r="G166" s="4">
        <v>6</v>
      </c>
      <c r="H166" s="35">
        <f>IFERROR(VLOOKUP(E166,'DATA MASTER'!$B$1:$R$3858,6,0),"")</f>
        <v>24</v>
      </c>
      <c r="I166" s="40">
        <f>IFERROR(VLOOKUP(E166,'DATA MASTER'!$B$1:$R$3858,5,0),"")</f>
        <v>1.079</v>
      </c>
      <c r="J166" s="35">
        <f>IFERROR(VLOOKUP(E166,'DATA MASTER'!$B$1:$R$3858,17,0),"")</f>
        <v>102900</v>
      </c>
      <c r="K166" s="35">
        <f>IFERROR(VLOOKUP(E166,'DATA MASTER'!$B$1:$R$3858,16,0),"")</f>
        <v>94200</v>
      </c>
      <c r="L166" s="34">
        <f t="shared" si="40"/>
        <v>7717.5</v>
      </c>
      <c r="M166" s="34">
        <f t="shared" si="45"/>
        <v>13647.696000000002</v>
      </c>
      <c r="N166" s="35"/>
      <c r="O166" s="35">
        <v>0</v>
      </c>
      <c r="P166" s="35"/>
      <c r="Q166" s="4"/>
      <c r="R166" s="35">
        <f t="shared" si="46"/>
        <v>514499.99999999988</v>
      </c>
      <c r="S166" s="35">
        <f t="shared" si="41"/>
        <v>435417.85945945943</v>
      </c>
      <c r="T166" s="35">
        <f t="shared" si="42"/>
        <v>79082.140540540451</v>
      </c>
      <c r="U166" s="35">
        <f t="shared" si="47"/>
        <v>4531.8</v>
      </c>
      <c r="V166" s="35">
        <f t="shared" si="48"/>
        <v>422.21739130434787</v>
      </c>
      <c r="W166" s="35">
        <f t="shared" si="49"/>
        <v>11421.9</v>
      </c>
      <c r="X166" s="35">
        <f t="shared" si="50"/>
        <v>56456.223149236095</v>
      </c>
      <c r="Y166" s="35">
        <v>1</v>
      </c>
      <c r="Z166" s="35">
        <v>0</v>
      </c>
      <c r="AA166" s="35">
        <f t="shared" si="51"/>
        <v>0</v>
      </c>
      <c r="AB166" s="37">
        <f t="shared" si="44"/>
        <v>0</v>
      </c>
      <c r="AC166" s="35">
        <v>0</v>
      </c>
      <c r="AD166" s="35">
        <v>6250</v>
      </c>
      <c r="AE166" s="45"/>
      <c r="AF166" s="4" t="s">
        <v>6207</v>
      </c>
      <c r="AG166" s="35">
        <f t="shared" ca="1" si="55"/>
        <v>111474339.99999996</v>
      </c>
      <c r="AH166" s="35">
        <f t="shared" ca="1" si="53"/>
        <v>8916411.2418380175</v>
      </c>
      <c r="AI166" s="42">
        <f t="shared" ca="1" si="54"/>
        <v>7.9986221419548406E-2</v>
      </c>
      <c r="AJ166" s="44"/>
    </row>
    <row r="167" spans="1:36">
      <c r="A167" s="34">
        <v>161</v>
      </c>
      <c r="B167" s="58">
        <v>46237</v>
      </c>
      <c r="C167" s="4" t="s">
        <v>6348</v>
      </c>
      <c r="D167" s="4" t="s">
        <v>6128</v>
      </c>
      <c r="E167" s="4" t="s">
        <v>2687</v>
      </c>
      <c r="F167" s="35" t="str">
        <f>IFERROR(VLOOKUP(E167,'DATA MASTER'!$B$1:$R$3858,3,0),"")</f>
        <v>DIV 1</v>
      </c>
      <c r="G167" s="4">
        <v>6</v>
      </c>
      <c r="H167" s="35">
        <f>IFERROR(VLOOKUP(E167,'DATA MASTER'!$B$1:$R$3858,6,0),"")</f>
        <v>24</v>
      </c>
      <c r="I167" s="40">
        <f>IFERROR(VLOOKUP(E167,'DATA MASTER'!$B$1:$R$3858,5,0),"")</f>
        <v>1.052</v>
      </c>
      <c r="J167" s="35">
        <f>IFERROR(VLOOKUP(E167,'DATA MASTER'!$B$1:$R$3858,17,0),"")</f>
        <v>90100</v>
      </c>
      <c r="K167" s="35">
        <f>IFERROR(VLOOKUP(E167,'DATA MASTER'!$B$1:$R$3858,16,0),"")</f>
        <v>82300</v>
      </c>
      <c r="L167" s="34">
        <f t="shared" si="40"/>
        <v>6757.5</v>
      </c>
      <c r="M167" s="34">
        <f t="shared" si="45"/>
        <v>11923.624000000002</v>
      </c>
      <c r="N167" s="35"/>
      <c r="O167" s="35">
        <v>0</v>
      </c>
      <c r="P167" s="35"/>
      <c r="Q167" s="4"/>
      <c r="R167" s="35">
        <f t="shared" si="46"/>
        <v>450500</v>
      </c>
      <c r="S167" s="35">
        <f t="shared" si="41"/>
        <v>380412.84324324323</v>
      </c>
      <c r="T167" s="35">
        <f t="shared" si="42"/>
        <v>70087.156756756769</v>
      </c>
      <c r="U167" s="35">
        <f t="shared" si="47"/>
        <v>4418.4000000000005</v>
      </c>
      <c r="V167" s="35">
        <f t="shared" si="48"/>
        <v>411.6521739130435</v>
      </c>
      <c r="W167" s="35">
        <f t="shared" si="49"/>
        <v>10001.1</v>
      </c>
      <c r="X167" s="35">
        <f t="shared" si="50"/>
        <v>49006.004582843736</v>
      </c>
      <c r="Y167" s="35">
        <v>1</v>
      </c>
      <c r="Z167" s="35">
        <v>0</v>
      </c>
      <c r="AA167" s="35">
        <f t="shared" si="51"/>
        <v>0</v>
      </c>
      <c r="AB167" s="37">
        <f t="shared" si="44"/>
        <v>0</v>
      </c>
      <c r="AC167" s="35">
        <v>0</v>
      </c>
      <c r="AD167" s="35">
        <v>6250</v>
      </c>
      <c r="AE167" s="45"/>
      <c r="AF167" s="4" t="s">
        <v>3154</v>
      </c>
      <c r="AG167" s="35">
        <f t="shared" ca="1" si="55"/>
        <v>520450</v>
      </c>
      <c r="AH167" s="35">
        <f t="shared" ca="1" si="53"/>
        <v>55846.545710928331</v>
      </c>
      <c r="AI167" s="42">
        <f t="shared" ca="1" si="54"/>
        <v>0.10730434376199122</v>
      </c>
      <c r="AJ167" s="44"/>
    </row>
    <row r="168" spans="1:36">
      <c r="A168" s="34">
        <v>162</v>
      </c>
      <c r="B168" s="58">
        <v>46237</v>
      </c>
      <c r="C168" s="4" t="s">
        <v>6348</v>
      </c>
      <c r="D168" s="4" t="s">
        <v>6128</v>
      </c>
      <c r="E168" s="4" t="s">
        <v>6273</v>
      </c>
      <c r="F168" s="35" t="str">
        <f>IFERROR(VLOOKUP(E168,'DATA MASTER'!$B$1:$R$3858,3,0),"")</f>
        <v>DIV 1</v>
      </c>
      <c r="G168" s="4">
        <v>12</v>
      </c>
      <c r="H168" s="35">
        <f>IFERROR(VLOOKUP(E168,'DATA MASTER'!$B$1:$R$3858,6,0),"")</f>
        <v>24</v>
      </c>
      <c r="I168" s="40">
        <f>IFERROR(VLOOKUP(E168,'DATA MASTER'!$B$1:$R$3858,5,0),"")</f>
        <v>0.57499999999999996</v>
      </c>
      <c r="J168" s="35">
        <f>IFERROR(VLOOKUP(E168,'DATA MASTER'!$B$1:$R$3858,17,0),"")</f>
        <v>57800</v>
      </c>
      <c r="K168" s="35">
        <f>IFERROR(VLOOKUP(E168,'DATA MASTER'!$B$1:$R$3858,16,0),"")</f>
        <v>53100</v>
      </c>
      <c r="L168" s="34">
        <f t="shared" si="40"/>
        <v>4335</v>
      </c>
      <c r="M168" s="34">
        <f t="shared" si="45"/>
        <v>7693.1280000000006</v>
      </c>
      <c r="N168" s="35"/>
      <c r="O168" s="35">
        <v>0</v>
      </c>
      <c r="P168" s="35"/>
      <c r="Q168" s="4"/>
      <c r="R168" s="35">
        <f t="shared" si="46"/>
        <v>578000</v>
      </c>
      <c r="S168" s="35">
        <f t="shared" si="41"/>
        <v>490885.10270270269</v>
      </c>
      <c r="T168" s="35">
        <f t="shared" si="42"/>
        <v>87114.897297297313</v>
      </c>
      <c r="U168" s="35">
        <f t="shared" si="47"/>
        <v>4830</v>
      </c>
      <c r="V168" s="35">
        <f t="shared" si="48"/>
        <v>449.99999999999994</v>
      </c>
      <c r="W168" s="35">
        <f t="shared" si="49"/>
        <v>12831.6</v>
      </c>
      <c r="X168" s="35">
        <f t="shared" si="50"/>
        <v>62753.297297297308</v>
      </c>
      <c r="Y168" s="35">
        <v>1</v>
      </c>
      <c r="Z168" s="35">
        <v>0</v>
      </c>
      <c r="AA168" s="35">
        <f t="shared" si="51"/>
        <v>0</v>
      </c>
      <c r="AB168" s="37">
        <f t="shared" si="44"/>
        <v>0</v>
      </c>
      <c r="AC168" s="35">
        <f>Z168*R168*1.11</f>
        <v>0</v>
      </c>
      <c r="AD168" s="35">
        <v>6250</v>
      </c>
      <c r="AE168" s="45"/>
      <c r="AF168" s="4" t="s">
        <v>3156</v>
      </c>
      <c r="AG168" s="35">
        <f t="shared" ca="1" si="55"/>
        <v>279650</v>
      </c>
      <c r="AH168" s="35">
        <f t="shared" ca="1" si="53"/>
        <v>12000.888719153951</v>
      </c>
      <c r="AI168" s="42">
        <f t="shared" ca="1" si="54"/>
        <v>4.2913959303250315E-2</v>
      </c>
      <c r="AJ168" s="44"/>
    </row>
    <row r="169" spans="1:36">
      <c r="A169" s="34">
        <v>163</v>
      </c>
      <c r="B169" s="58">
        <v>46237</v>
      </c>
      <c r="C169" s="4" t="s">
        <v>6348</v>
      </c>
      <c r="D169" s="4" t="s">
        <v>6128</v>
      </c>
      <c r="E169" s="4" t="s">
        <v>2735</v>
      </c>
      <c r="F169" s="35" t="str">
        <f>IFERROR(VLOOKUP(E169,'DATA MASTER'!$B$1:$R$3858,3,0),"")</f>
        <v>DIV 1</v>
      </c>
      <c r="G169" s="4">
        <v>4</v>
      </c>
      <c r="H169" s="35">
        <f>IFERROR(VLOOKUP(E169,'DATA MASTER'!$B$1:$R$3858,6,0),"")</f>
        <v>24</v>
      </c>
      <c r="I169" s="40">
        <f>IFERROR(VLOOKUP(E169,'DATA MASTER'!$B$1:$R$3858,5,0),"")</f>
        <v>0.56200000000000006</v>
      </c>
      <c r="J169" s="35">
        <f>IFERROR(VLOOKUP(E169,'DATA MASTER'!$B$1:$R$3858,17,0),"")</f>
        <v>51400</v>
      </c>
      <c r="K169" s="35">
        <f>IFERROR(VLOOKUP(E169,'DATA MASTER'!$B$1:$R$3858,16,0),"")</f>
        <v>46900</v>
      </c>
      <c r="L169" s="34">
        <f t="shared" si="40"/>
        <v>3855</v>
      </c>
      <c r="M169" s="34">
        <f t="shared" si="45"/>
        <v>6794.8720000000003</v>
      </c>
      <c r="N169" s="35"/>
      <c r="O169" s="35">
        <v>0</v>
      </c>
      <c r="P169" s="35"/>
      <c r="Q169" s="4"/>
      <c r="R169" s="35">
        <f t="shared" si="46"/>
        <v>171333.33333333331</v>
      </c>
      <c r="S169" s="35">
        <f t="shared" si="41"/>
        <v>144522.98378378377</v>
      </c>
      <c r="T169" s="35">
        <f t="shared" si="42"/>
        <v>26810.349549549544</v>
      </c>
      <c r="U169" s="35">
        <f t="shared" si="47"/>
        <v>1573.6000000000001</v>
      </c>
      <c r="V169" s="35">
        <f t="shared" si="48"/>
        <v>146.60869565217394</v>
      </c>
      <c r="W169" s="35">
        <f t="shared" si="49"/>
        <v>3803.6000000000004</v>
      </c>
      <c r="X169" s="35">
        <f t="shared" si="50"/>
        <v>15036.540853897372</v>
      </c>
      <c r="Y169" s="35">
        <v>1</v>
      </c>
      <c r="Z169" s="35">
        <v>0</v>
      </c>
      <c r="AA169" s="35">
        <f t="shared" si="51"/>
        <v>0</v>
      </c>
      <c r="AB169" s="37">
        <f t="shared" si="44"/>
        <v>0</v>
      </c>
      <c r="AC169" s="35">
        <f>Z169*R169*1.11</f>
        <v>0</v>
      </c>
      <c r="AD169" s="35">
        <v>6250</v>
      </c>
      <c r="AE169" s="45"/>
      <c r="AF169" s="4" t="s">
        <v>6170</v>
      </c>
      <c r="AG169" s="35">
        <f t="shared" ca="1" si="55"/>
        <v>105686799.99999999</v>
      </c>
      <c r="AH169" s="35">
        <f t="shared" ca="1" si="53"/>
        <v>7957152.4570375914</v>
      </c>
      <c r="AI169" s="42">
        <f t="shared" ca="1" si="54"/>
        <v>7.5289936463565868E-2</v>
      </c>
      <c r="AJ169" s="44"/>
    </row>
    <row r="170" spans="1:36">
      <c r="A170" s="34">
        <v>164</v>
      </c>
      <c r="B170" s="58">
        <v>46237</v>
      </c>
      <c r="C170" s="4" t="s">
        <v>6349</v>
      </c>
      <c r="D170" s="4" t="s">
        <v>6143</v>
      </c>
      <c r="E170" s="4" t="s">
        <v>2785</v>
      </c>
      <c r="F170" s="35" t="str">
        <f>IFERROR(VLOOKUP(E170,'DATA MASTER'!$B$1:$R$3858,3,0),"")</f>
        <v>BB</v>
      </c>
      <c r="G170" s="4">
        <v>12</v>
      </c>
      <c r="H170" s="35">
        <f>IFERROR(VLOOKUP(E170,'DATA MASTER'!$B$1:$R$3858,6,0),"")</f>
        <v>6</v>
      </c>
      <c r="I170" s="40">
        <f>IFERROR(VLOOKUP(E170,'DATA MASTER'!$B$1:$R$3858,5,0),"")</f>
        <v>5.0309999999999997</v>
      </c>
      <c r="J170" s="35">
        <f>IFERROR(VLOOKUP(E170,'DATA MASTER'!$B$1:$R$3858,17,0),"")</f>
        <v>32600</v>
      </c>
      <c r="K170" s="35">
        <f>IFERROR(VLOOKUP(E170,'DATA MASTER'!$B$1:$R$3858,16,0),"")</f>
        <v>28500</v>
      </c>
      <c r="L170" s="34">
        <f t="shared" si="40"/>
        <v>2445</v>
      </c>
      <c r="M170" s="34">
        <f t="shared" si="45"/>
        <v>4129.08</v>
      </c>
      <c r="N170" s="35"/>
      <c r="O170" s="35">
        <v>0</v>
      </c>
      <c r="P170" s="35"/>
      <c r="Q170" s="4"/>
      <c r="R170" s="35">
        <f t="shared" si="46"/>
        <v>326000</v>
      </c>
      <c r="S170" s="35">
        <f t="shared" si="41"/>
        <v>263469.40540540533</v>
      </c>
      <c r="T170" s="35">
        <f t="shared" si="42"/>
        <v>62530.594594594673</v>
      </c>
      <c r="U170" s="35">
        <f t="shared" si="47"/>
        <v>42260.4</v>
      </c>
      <c r="V170" s="35">
        <f t="shared" si="48"/>
        <v>3937.304347826087</v>
      </c>
      <c r="W170" s="35">
        <v>0</v>
      </c>
      <c r="X170" s="35">
        <f t="shared" si="50"/>
        <v>16332.890246768584</v>
      </c>
      <c r="Y170" s="35">
        <v>1</v>
      </c>
      <c r="Z170" s="35">
        <v>0</v>
      </c>
      <c r="AA170" s="35">
        <f t="shared" si="51"/>
        <v>0</v>
      </c>
      <c r="AB170" s="37">
        <f t="shared" si="44"/>
        <v>0</v>
      </c>
      <c r="AC170" s="35">
        <f>Z170*R170*1.11</f>
        <v>0</v>
      </c>
      <c r="AD170" s="35">
        <v>0</v>
      </c>
      <c r="AE170" s="45"/>
      <c r="AF170" s="4" t="s">
        <v>3206</v>
      </c>
      <c r="AG170" s="35">
        <f t="shared" ca="1" si="55"/>
        <v>2476425</v>
      </c>
      <c r="AH170" s="35">
        <f t="shared" ca="1" si="53"/>
        <v>222625.49907112087</v>
      </c>
      <c r="AI170" s="42">
        <f t="shared" ca="1" si="54"/>
        <v>8.9897937176018197E-2</v>
      </c>
      <c r="AJ170" s="44"/>
    </row>
    <row r="171" spans="1:36">
      <c r="A171" s="34">
        <v>165</v>
      </c>
      <c r="B171" s="58">
        <v>46237</v>
      </c>
      <c r="C171" s="4" t="s">
        <v>6350</v>
      </c>
      <c r="D171" s="4" t="s">
        <v>6134</v>
      </c>
      <c r="E171" s="4" t="s">
        <v>726</v>
      </c>
      <c r="F171" s="35" t="str">
        <f>IFERROR(VLOOKUP(E171,'DATA MASTER'!$B$1:$R$3858,3,0),"")</f>
        <v>DIV 1-AREM</v>
      </c>
      <c r="G171" s="4">
        <v>4</v>
      </c>
      <c r="H171" s="35">
        <f>IFERROR(VLOOKUP(E171,'DATA MASTER'!$B$1:$R$3858,6,0),"")</f>
        <v>4</v>
      </c>
      <c r="I171" s="40">
        <f>IFERROR(VLOOKUP(E171,'DATA MASTER'!$B$1:$R$3858,5,0),"")</f>
        <v>5.35</v>
      </c>
      <c r="J171" s="35">
        <f>IFERROR(VLOOKUP(E171,'DATA MASTER'!$B$1:$R$3858,17,0),"")</f>
        <v>76700</v>
      </c>
      <c r="K171" s="35">
        <f>IFERROR(VLOOKUP(E171,'DATA MASTER'!$B$1:$R$3858,16,0),"")</f>
        <v>61100</v>
      </c>
      <c r="L171" s="34">
        <f t="shared" si="40"/>
        <v>5752.5</v>
      </c>
      <c r="M171" s="34">
        <f t="shared" si="45"/>
        <v>8852.1679999999997</v>
      </c>
      <c r="N171" s="35"/>
      <c r="O171" s="35">
        <v>10</v>
      </c>
      <c r="P171" s="35"/>
      <c r="Q171" s="4"/>
      <c r="R171" s="35">
        <f t="shared" si="46"/>
        <v>230100</v>
      </c>
      <c r="S171" s="35">
        <f t="shared" si="41"/>
        <v>169452.42810810811</v>
      </c>
      <c r="T171" s="35">
        <f t="shared" si="42"/>
        <v>60647.571891891886</v>
      </c>
      <c r="U171" s="35">
        <f t="shared" si="47"/>
        <v>14979.999999999998</v>
      </c>
      <c r="V171" s="35">
        <f t="shared" si="48"/>
        <v>1395.6521739130433</v>
      </c>
      <c r="W171" s="35">
        <f t="shared" si="49"/>
        <v>5108.22</v>
      </c>
      <c r="X171" s="35">
        <f t="shared" si="50"/>
        <v>32913.699717978845</v>
      </c>
      <c r="Y171" s="35">
        <f t="shared" ref="Y171:Y172" si="56">IF(E171="arem005",20,IF(E171="arem020",5,1))</f>
        <v>1</v>
      </c>
      <c r="Z171" s="35">
        <v>0</v>
      </c>
      <c r="AA171" s="35">
        <f t="shared" si="51"/>
        <v>0</v>
      </c>
      <c r="AB171" s="37">
        <f t="shared" si="44"/>
        <v>0</v>
      </c>
      <c r="AC171" s="35">
        <f>Z171*R171*1.11</f>
        <v>0</v>
      </c>
      <c r="AD171" s="35">
        <v>6250</v>
      </c>
      <c r="AE171" s="45"/>
      <c r="AF171" s="4" t="s">
        <v>3207</v>
      </c>
      <c r="AG171" s="35">
        <f t="shared" ca="1" si="55"/>
        <v>1190175</v>
      </c>
      <c r="AH171" s="35">
        <f t="shared" ca="1" si="53"/>
        <v>115987.03035644346</v>
      </c>
      <c r="AI171" s="42">
        <f t="shared" ca="1" si="54"/>
        <v>9.7453761301021666E-2</v>
      </c>
      <c r="AJ171" s="44"/>
    </row>
    <row r="172" spans="1:36">
      <c r="A172" s="34">
        <v>166</v>
      </c>
      <c r="B172" s="58">
        <v>46237</v>
      </c>
      <c r="C172" s="4" t="s">
        <v>6351</v>
      </c>
      <c r="D172" s="4" t="s">
        <v>6134</v>
      </c>
      <c r="E172" s="4" t="s">
        <v>2785</v>
      </c>
      <c r="F172" s="35" t="str">
        <f>IFERROR(VLOOKUP(E172,'DATA MASTER'!$B$1:$R$3858,3,0),"")</f>
        <v>BB</v>
      </c>
      <c r="G172" s="4">
        <v>12</v>
      </c>
      <c r="H172" s="35">
        <f>IFERROR(VLOOKUP(E172,'DATA MASTER'!$B$1:$R$3858,6,0),"")</f>
        <v>6</v>
      </c>
      <c r="I172" s="40">
        <f>IFERROR(VLOOKUP(E172,'DATA MASTER'!$B$1:$R$3858,5,0),"")</f>
        <v>5.0309999999999997</v>
      </c>
      <c r="J172" s="35">
        <f>IFERROR(VLOOKUP(E172,'DATA MASTER'!$B$1:$R$3858,17,0),"")</f>
        <v>32600</v>
      </c>
      <c r="K172" s="35">
        <f>IFERROR(VLOOKUP(E172,'DATA MASTER'!$B$1:$R$3858,16,0),"")</f>
        <v>28500</v>
      </c>
      <c r="L172" s="34">
        <f t="shared" si="40"/>
        <v>2445</v>
      </c>
      <c r="M172" s="34">
        <f t="shared" si="45"/>
        <v>4129.08</v>
      </c>
      <c r="N172" s="35"/>
      <c r="O172" s="35">
        <v>0</v>
      </c>
      <c r="P172" s="35"/>
      <c r="Q172" s="4"/>
      <c r="R172" s="35">
        <f t="shared" si="46"/>
        <v>326000</v>
      </c>
      <c r="S172" s="35">
        <f t="shared" si="41"/>
        <v>263469.40540540533</v>
      </c>
      <c r="T172" s="35">
        <f t="shared" si="42"/>
        <v>62530.594594594673</v>
      </c>
      <c r="U172" s="35">
        <f t="shared" si="47"/>
        <v>42260.4</v>
      </c>
      <c r="V172" s="35">
        <f t="shared" si="48"/>
        <v>3937.304347826087</v>
      </c>
      <c r="W172" s="35">
        <v>0</v>
      </c>
      <c r="X172" s="35">
        <f t="shared" si="50"/>
        <v>16332.890246768584</v>
      </c>
      <c r="Y172" s="35">
        <f t="shared" si="56"/>
        <v>1</v>
      </c>
      <c r="Z172" s="35">
        <v>0</v>
      </c>
      <c r="AA172" s="35">
        <f t="shared" si="51"/>
        <v>0</v>
      </c>
      <c r="AB172" s="37">
        <f t="shared" si="44"/>
        <v>0</v>
      </c>
      <c r="AC172" s="35">
        <v>0</v>
      </c>
      <c r="AD172" s="35">
        <v>0</v>
      </c>
      <c r="AE172" s="45"/>
      <c r="AF172" s="4" t="s">
        <v>6309</v>
      </c>
      <c r="AG172" s="35">
        <f t="shared" ca="1" si="55"/>
        <v>294149.99999999994</v>
      </c>
      <c r="AH172" s="35">
        <f t="shared" ca="1" si="53"/>
        <v>0</v>
      </c>
      <c r="AI172" s="42">
        <f t="shared" ca="1" si="54"/>
        <v>0</v>
      </c>
      <c r="AJ172" s="44"/>
    </row>
    <row r="173" spans="1:36">
      <c r="A173" s="34">
        <v>167</v>
      </c>
      <c r="B173" s="58">
        <v>46237</v>
      </c>
      <c r="C173" s="4" t="s">
        <v>6352</v>
      </c>
      <c r="D173" s="4" t="s">
        <v>6239</v>
      </c>
      <c r="E173" s="4" t="s">
        <v>6202</v>
      </c>
      <c r="F173" s="35" t="str">
        <f>IFERROR(VLOOKUP(E173,'DATA MASTER'!$B$1:$R$3858,3,0),"")</f>
        <v>DIV 1-AREM</v>
      </c>
      <c r="G173" s="4">
        <v>20</v>
      </c>
      <c r="H173" s="35">
        <f>IFERROR(VLOOKUP(E173,'DATA MASTER'!$B$1:$R$3858,6,0),"")</f>
        <v>4</v>
      </c>
      <c r="I173" s="40">
        <f>IFERROR(VLOOKUP(E173,'DATA MASTER'!$B$1:$R$3858,5,0),"")</f>
        <v>5.19</v>
      </c>
      <c r="J173" s="35">
        <f>IFERROR(VLOOKUP(E173,'DATA MASTER'!$B$1:$R$3858,17,0),"")</f>
        <v>76700</v>
      </c>
      <c r="K173" s="35">
        <f>IFERROR(VLOOKUP(E173,'DATA MASTER'!$B$1:$R$3858,16,0),"")</f>
        <v>61100</v>
      </c>
      <c r="L173" s="34">
        <f t="shared" si="40"/>
        <v>5752.5</v>
      </c>
      <c r="M173" s="34">
        <f t="shared" si="45"/>
        <v>8852.1679999999997</v>
      </c>
      <c r="N173" s="35"/>
      <c r="O173" s="35">
        <v>0</v>
      </c>
      <c r="P173" s="35"/>
      <c r="Q173" s="4"/>
      <c r="R173" s="35">
        <f t="shared" si="46"/>
        <v>1278333.3333333333</v>
      </c>
      <c r="S173" s="35">
        <f t="shared" si="41"/>
        <v>941402.37837837834</v>
      </c>
      <c r="T173" s="35">
        <f t="shared" si="42"/>
        <v>336930.95495495491</v>
      </c>
      <c r="U173" s="35">
        <f t="shared" si="47"/>
        <v>72660.000000000015</v>
      </c>
      <c r="V173" s="35">
        <f t="shared" si="48"/>
        <v>6769.5652173913049</v>
      </c>
      <c r="W173" s="35">
        <f t="shared" si="49"/>
        <v>28379</v>
      </c>
      <c r="X173" s="35">
        <f t="shared" si="50"/>
        <v>222872.38973756362</v>
      </c>
      <c r="Y173" s="35">
        <v>1</v>
      </c>
      <c r="Z173" s="35">
        <v>0</v>
      </c>
      <c r="AA173" s="35">
        <f t="shared" si="51"/>
        <v>0</v>
      </c>
      <c r="AB173" s="37">
        <f t="shared" si="44"/>
        <v>0</v>
      </c>
      <c r="AC173" s="35">
        <v>0</v>
      </c>
      <c r="AD173" s="35">
        <v>6250</v>
      </c>
      <c r="AE173" s="45"/>
      <c r="AF173" s="4" t="s">
        <v>6353</v>
      </c>
      <c r="AG173" s="35">
        <f t="shared" ca="1" si="55"/>
        <v>1053112.5</v>
      </c>
      <c r="AH173" s="35">
        <f t="shared" ca="1" si="53"/>
        <v>28130.166568742632</v>
      </c>
      <c r="AI173" s="42">
        <f t="shared" ca="1" si="54"/>
        <v>2.6711454444556144E-2</v>
      </c>
      <c r="AJ173" s="44"/>
    </row>
    <row r="174" spans="1:36">
      <c r="A174" s="34">
        <v>168</v>
      </c>
      <c r="B174" s="58">
        <v>46237</v>
      </c>
      <c r="C174" s="4" t="s">
        <v>6354</v>
      </c>
      <c r="D174" s="4" t="s">
        <v>6239</v>
      </c>
      <c r="E174" s="4" t="s">
        <v>2791</v>
      </c>
      <c r="F174" s="35" t="str">
        <f>IFERROR(VLOOKUP(E174,'DATA MASTER'!$B$1:$R$3858,3,0),"")</f>
        <v>BB</v>
      </c>
      <c r="G174" s="4">
        <v>15</v>
      </c>
      <c r="H174" s="35">
        <f>IFERROR(VLOOKUP(E174,'DATA MASTER'!$B$1:$R$3858,6,0),"")</f>
        <v>1</v>
      </c>
      <c r="I174" s="40">
        <f>IFERROR(VLOOKUP(E174,'DATA MASTER'!$B$1:$R$3858,5,0),"")</f>
        <v>20.096</v>
      </c>
      <c r="J174" s="35">
        <f>IFERROR(VLOOKUP(E174,'DATA MASTER'!$B$1:$R$3858,17,0),"")</f>
        <v>111100</v>
      </c>
      <c r="K174" s="35">
        <f>IFERROR(VLOOKUP(E174,'DATA MASTER'!$B$1:$R$3858,16,0),"")</f>
        <v>92000</v>
      </c>
      <c r="L174" s="34">
        <f t="shared" si="40"/>
        <v>8332.5</v>
      </c>
      <c r="M174" s="34">
        <f t="shared" si="45"/>
        <v>13328.960000000001</v>
      </c>
      <c r="N174" s="35"/>
      <c r="O174" s="35">
        <v>0</v>
      </c>
      <c r="P174" s="35"/>
      <c r="Q174" s="4"/>
      <c r="R174" s="35">
        <f t="shared" si="46"/>
        <v>1388750</v>
      </c>
      <c r="S174" s="35">
        <f t="shared" si="41"/>
        <v>1063122.1621621619</v>
      </c>
      <c r="T174" s="35">
        <f t="shared" si="42"/>
        <v>325627.8378378381</v>
      </c>
      <c r="U174" s="35">
        <f t="shared" si="47"/>
        <v>211008</v>
      </c>
      <c r="V174" s="35">
        <f t="shared" si="48"/>
        <v>19659.130434782608</v>
      </c>
      <c r="W174" s="35">
        <v>0</v>
      </c>
      <c r="X174" s="35">
        <f t="shared" si="50"/>
        <v>94960.707403055494</v>
      </c>
      <c r="Y174" s="35">
        <v>1</v>
      </c>
      <c r="Z174" s="35">
        <v>0</v>
      </c>
      <c r="AA174" s="35">
        <f t="shared" si="51"/>
        <v>0</v>
      </c>
      <c r="AB174" s="37">
        <f t="shared" si="44"/>
        <v>0</v>
      </c>
      <c r="AC174" s="35">
        <v>0</v>
      </c>
      <c r="AD174" s="35">
        <v>0</v>
      </c>
      <c r="AE174" s="45"/>
      <c r="AF174" s="4" t="s">
        <v>6355</v>
      </c>
      <c r="AG174" s="35">
        <f t="shared" ca="1" si="55"/>
        <v>267232.5</v>
      </c>
      <c r="AH174" s="35">
        <f t="shared" ca="1" si="53"/>
        <v>0</v>
      </c>
      <c r="AI174" s="42">
        <f t="shared" ca="1" si="54"/>
        <v>0</v>
      </c>
      <c r="AJ174" s="44"/>
    </row>
    <row r="175" spans="1:36">
      <c r="A175" s="34">
        <v>169</v>
      </c>
      <c r="B175" s="58">
        <v>46237</v>
      </c>
      <c r="C175" s="4" t="s">
        <v>6356</v>
      </c>
      <c r="D175" s="4" t="s">
        <v>6143</v>
      </c>
      <c r="E175" s="4" t="s">
        <v>2785</v>
      </c>
      <c r="F175" s="35" t="str">
        <f>IFERROR(VLOOKUP(E175,'DATA MASTER'!$B$1:$R$3858,3,0),"")</f>
        <v>BB</v>
      </c>
      <c r="G175" s="4">
        <v>6</v>
      </c>
      <c r="H175" s="35">
        <f>IFERROR(VLOOKUP(E175,'DATA MASTER'!$B$1:$R$3858,6,0),"")</f>
        <v>6</v>
      </c>
      <c r="I175" s="40">
        <f>IFERROR(VLOOKUP(E175,'DATA MASTER'!$B$1:$R$3858,5,0),"")</f>
        <v>5.0309999999999997</v>
      </c>
      <c r="J175" s="35">
        <f>IFERROR(VLOOKUP(E175,'DATA MASTER'!$B$1:$R$3858,17,0),"")</f>
        <v>32600</v>
      </c>
      <c r="K175" s="35">
        <f>IFERROR(VLOOKUP(E175,'DATA MASTER'!$B$1:$R$3858,16,0),"")</f>
        <v>28500</v>
      </c>
      <c r="L175" s="34">
        <f t="shared" si="40"/>
        <v>2445</v>
      </c>
      <c r="M175" s="34">
        <f t="shared" si="45"/>
        <v>4129.08</v>
      </c>
      <c r="N175" s="35"/>
      <c r="O175" s="35">
        <v>0</v>
      </c>
      <c r="P175" s="35"/>
      <c r="Q175" s="4"/>
      <c r="R175" s="35">
        <f t="shared" si="46"/>
        <v>163000</v>
      </c>
      <c r="S175" s="35">
        <f t="shared" si="41"/>
        <v>131734.70270270266</v>
      </c>
      <c r="T175" s="35">
        <f t="shared" si="42"/>
        <v>31265.297297297337</v>
      </c>
      <c r="U175" s="35">
        <f t="shared" si="47"/>
        <v>21130.2</v>
      </c>
      <c r="V175" s="35">
        <f t="shared" si="48"/>
        <v>1968.6521739130435</v>
      </c>
      <c r="W175" s="35">
        <v>0</v>
      </c>
      <c r="X175" s="35">
        <f t="shared" si="50"/>
        <v>8166.4451233842919</v>
      </c>
      <c r="Y175" s="35">
        <v>1</v>
      </c>
      <c r="Z175" s="35">
        <v>0</v>
      </c>
      <c r="AA175" s="35">
        <f t="shared" si="51"/>
        <v>0</v>
      </c>
      <c r="AB175" s="37">
        <f t="shared" si="44"/>
        <v>0</v>
      </c>
      <c r="AC175" s="35">
        <v>0</v>
      </c>
      <c r="AD175" s="35">
        <v>0</v>
      </c>
      <c r="AE175" s="45"/>
      <c r="AF175" s="4" t="s">
        <v>6357</v>
      </c>
      <c r="AG175" s="35">
        <f t="shared" ca="1" si="55"/>
        <v>1228492.5</v>
      </c>
      <c r="AH175" s="35">
        <f t="shared" ca="1" si="53"/>
        <v>0</v>
      </c>
      <c r="AI175" s="42">
        <f t="shared" ca="1" si="54"/>
        <v>0</v>
      </c>
      <c r="AJ175" s="44"/>
    </row>
    <row r="176" spans="1:36">
      <c r="A176" s="34">
        <v>170</v>
      </c>
      <c r="B176" s="58">
        <v>46237</v>
      </c>
      <c r="C176" s="4" t="s">
        <v>6358</v>
      </c>
      <c r="D176" s="4" t="s">
        <v>6134</v>
      </c>
      <c r="E176" s="4" t="s">
        <v>2791</v>
      </c>
      <c r="F176" s="35" t="str">
        <f>IFERROR(VLOOKUP(E176,'DATA MASTER'!$B$1:$R$3858,3,0),"")</f>
        <v>BB</v>
      </c>
      <c r="G176" s="4">
        <v>20</v>
      </c>
      <c r="H176" s="35">
        <f>IFERROR(VLOOKUP(E176,'DATA MASTER'!$B$1:$R$3858,6,0),"")</f>
        <v>1</v>
      </c>
      <c r="I176" s="40">
        <f>IFERROR(VLOOKUP(E176,'DATA MASTER'!$B$1:$R$3858,5,0),"")</f>
        <v>20.096</v>
      </c>
      <c r="J176" s="35">
        <f>IFERROR(VLOOKUP(E176,'DATA MASTER'!$B$1:$R$3858,17,0),"")</f>
        <v>111100</v>
      </c>
      <c r="K176" s="35">
        <f>IFERROR(VLOOKUP(E176,'DATA MASTER'!$B$1:$R$3858,16,0),"")</f>
        <v>92000</v>
      </c>
      <c r="L176" s="34">
        <f t="shared" si="40"/>
        <v>8332.5</v>
      </c>
      <c r="M176" s="34">
        <f t="shared" si="45"/>
        <v>13328.960000000001</v>
      </c>
      <c r="N176" s="35"/>
      <c r="O176" s="35">
        <v>0</v>
      </c>
      <c r="P176" s="35"/>
      <c r="Q176" s="4"/>
      <c r="R176" s="35">
        <f t="shared" si="46"/>
        <v>1851666.6666666665</v>
      </c>
      <c r="S176" s="35">
        <f t="shared" si="41"/>
        <v>1417496.2162162159</v>
      </c>
      <c r="T176" s="35">
        <f t="shared" si="42"/>
        <v>434170.45045045065</v>
      </c>
      <c r="U176" s="35">
        <f t="shared" si="47"/>
        <v>281344</v>
      </c>
      <c r="V176" s="35">
        <f t="shared" si="48"/>
        <v>26212.17391304348</v>
      </c>
      <c r="W176" s="35">
        <v>0</v>
      </c>
      <c r="X176" s="35">
        <f t="shared" si="50"/>
        <v>126614.27653740716</v>
      </c>
      <c r="Y176" s="35">
        <f>IF(E176="avem005",4,IF(E176="avem025",1,1))</f>
        <v>1</v>
      </c>
      <c r="Z176" s="35">
        <v>0</v>
      </c>
      <c r="AA176" s="35">
        <f t="shared" si="51"/>
        <v>0</v>
      </c>
      <c r="AB176" s="37">
        <f t="shared" si="44"/>
        <v>0</v>
      </c>
      <c r="AC176" s="35">
        <v>0</v>
      </c>
      <c r="AD176" s="35">
        <v>0</v>
      </c>
      <c r="AE176" s="45"/>
      <c r="AF176" s="4" t="s">
        <v>6359</v>
      </c>
      <c r="AG176" s="35">
        <f t="shared" ca="1" si="55"/>
        <v>506160.00000000006</v>
      </c>
      <c r="AH176" s="35">
        <f t="shared" ref="AH176:AH199" ca="1" si="57">SUMIF($E$8:$X$1048576,AF176,$X$8:$X$1048576)</f>
        <v>36889.08783249656</v>
      </c>
      <c r="AI176" s="42">
        <f t="shared" ref="AI176:AI199" ca="1" si="58">AH176/AG176</f>
        <v>7.2880290486203092E-2</v>
      </c>
      <c r="AJ176" s="44"/>
    </row>
    <row r="177" spans="1:36">
      <c r="A177" s="34">
        <v>171</v>
      </c>
      <c r="B177" s="58">
        <v>46237</v>
      </c>
      <c r="C177" s="4" t="s">
        <v>6360</v>
      </c>
      <c r="D177" s="4" t="s">
        <v>6183</v>
      </c>
      <c r="E177" s="4" t="s">
        <v>765</v>
      </c>
      <c r="F177" s="35" t="str">
        <f>IFERROR(VLOOKUP(E177,'DATA MASTER'!$B$1:$R$3858,3,0),"")</f>
        <v>DIV 1-AREM</v>
      </c>
      <c r="G177" s="4">
        <v>2</v>
      </c>
      <c r="H177" s="35">
        <f>IFERROR(VLOOKUP(E177,'DATA MASTER'!$B$1:$R$3858,6,0),"")</f>
        <v>1</v>
      </c>
      <c r="I177" s="40">
        <f>IFERROR(VLOOKUP(E177,'DATA MASTER'!$B$1:$R$3858,5,0),"")</f>
        <v>21.05</v>
      </c>
      <c r="J177" s="35">
        <f>IFERROR(VLOOKUP(E177,'DATA MASTER'!$B$1:$R$3858,17,0),"")</f>
        <v>285500</v>
      </c>
      <c r="K177" s="35">
        <f>IFERROR(VLOOKUP(E177,'DATA MASTER'!$B$1:$R$3858,16,0),"")</f>
        <v>224700</v>
      </c>
      <c r="L177" s="34">
        <f t="shared" si="40"/>
        <v>21412.5</v>
      </c>
      <c r="M177" s="34">
        <f t="shared" si="45"/>
        <v>32554.536000000004</v>
      </c>
      <c r="N177" s="35"/>
      <c r="O177" s="35">
        <v>10</v>
      </c>
      <c r="P177" s="35"/>
      <c r="Q177" s="4"/>
      <c r="R177" s="35">
        <f t="shared" si="46"/>
        <v>428250</v>
      </c>
      <c r="S177" s="35">
        <f t="shared" si="41"/>
        <v>311587.23891891894</v>
      </c>
      <c r="T177" s="35">
        <f t="shared" si="42"/>
        <v>116662.76108108106</v>
      </c>
      <c r="U177" s="35">
        <f t="shared" si="47"/>
        <v>29470</v>
      </c>
      <c r="V177" s="35">
        <f t="shared" si="48"/>
        <v>2745.6521739130435</v>
      </c>
      <c r="W177" s="35">
        <f t="shared" si="49"/>
        <v>9507.1500000000015</v>
      </c>
      <c r="X177" s="35">
        <f t="shared" si="50"/>
        <v>46606.625573834674</v>
      </c>
      <c r="Y177" s="35">
        <v>1</v>
      </c>
      <c r="Z177" s="35">
        <v>0</v>
      </c>
      <c r="AA177" s="35">
        <f t="shared" si="51"/>
        <v>0</v>
      </c>
      <c r="AB177" s="37">
        <f t="shared" si="44"/>
        <v>20000</v>
      </c>
      <c r="AC177" s="35">
        <f t="shared" ref="AC177:AC182" si="59">Z177*R177*1.11</f>
        <v>0</v>
      </c>
      <c r="AD177" s="35">
        <v>8333.3333333333339</v>
      </c>
      <c r="AE177" s="45"/>
      <c r="AF177" s="4" t="s">
        <v>6361</v>
      </c>
      <c r="AG177" s="35">
        <f t="shared" ca="1" si="55"/>
        <v>1094460</v>
      </c>
      <c r="AH177" s="35">
        <f t="shared" ca="1" si="57"/>
        <v>85934.355150803007</v>
      </c>
      <c r="AI177" s="42">
        <f t="shared" ca="1" si="58"/>
        <v>7.8517584151821904E-2</v>
      </c>
      <c r="AJ177" s="44"/>
    </row>
    <row r="178" spans="1:36">
      <c r="A178" s="34">
        <v>172</v>
      </c>
      <c r="B178" s="58">
        <v>46237</v>
      </c>
      <c r="C178" s="4" t="s">
        <v>6362</v>
      </c>
      <c r="D178" s="4" t="s">
        <v>6134</v>
      </c>
      <c r="E178" s="4" t="s">
        <v>765</v>
      </c>
      <c r="F178" s="35" t="str">
        <f>IFERROR(VLOOKUP(E178,'DATA MASTER'!$B$1:$R$3858,3,0),"")</f>
        <v>DIV 1-AREM</v>
      </c>
      <c r="G178" s="4">
        <v>2</v>
      </c>
      <c r="H178" s="35">
        <f>IFERROR(VLOOKUP(E178,'DATA MASTER'!$B$1:$R$3858,6,0),"")</f>
        <v>1</v>
      </c>
      <c r="I178" s="40">
        <f>IFERROR(VLOOKUP(E178,'DATA MASTER'!$B$1:$R$3858,5,0),"")</f>
        <v>21.05</v>
      </c>
      <c r="J178" s="35">
        <f>IFERROR(VLOOKUP(E178,'DATA MASTER'!$B$1:$R$3858,17,0),"")</f>
        <v>285500</v>
      </c>
      <c r="K178" s="35">
        <f>IFERROR(VLOOKUP(E178,'DATA MASTER'!$B$1:$R$3858,16,0),"")</f>
        <v>224700</v>
      </c>
      <c r="L178" s="34">
        <f t="shared" si="40"/>
        <v>21412.5</v>
      </c>
      <c r="M178" s="34">
        <f t="shared" si="45"/>
        <v>32554.536000000004</v>
      </c>
      <c r="N178" s="35"/>
      <c r="O178" s="35">
        <v>10</v>
      </c>
      <c r="P178" s="35"/>
      <c r="Q178" s="4" t="e">
        <f>VLOOKUP(#REF!,#REF!,1,0)</f>
        <v>#REF!</v>
      </c>
      <c r="R178" s="35">
        <f t="shared" si="46"/>
        <v>428250</v>
      </c>
      <c r="S178" s="35">
        <f t="shared" si="41"/>
        <v>311587.23891891894</v>
      </c>
      <c r="T178" s="35">
        <f t="shared" si="42"/>
        <v>116662.76108108106</v>
      </c>
      <c r="U178" s="35">
        <f t="shared" si="47"/>
        <v>29470</v>
      </c>
      <c r="V178" s="35">
        <f t="shared" si="48"/>
        <v>2745.6521739130435</v>
      </c>
      <c r="W178" s="35">
        <v>0</v>
      </c>
      <c r="X178" s="35" t="str">
        <f t="shared" si="50"/>
        <v/>
      </c>
      <c r="Y178" s="35">
        <v>1</v>
      </c>
      <c r="Z178" s="42" t="e">
        <f>VLOOKUP(Q178,#REF!,4,0)</f>
        <v>#REF!</v>
      </c>
      <c r="AA178" s="35">
        <f t="shared" si="51"/>
        <v>0</v>
      </c>
      <c r="AB178" s="37">
        <f t="shared" si="44"/>
        <v>0</v>
      </c>
      <c r="AC178" s="35" t="e">
        <f t="shared" si="59"/>
        <v>#REF!</v>
      </c>
      <c r="AD178" s="35">
        <v>0</v>
      </c>
      <c r="AE178" s="45"/>
      <c r="AF178" s="4" t="s">
        <v>6363</v>
      </c>
      <c r="AG178" s="35">
        <f t="shared" ca="1" si="55"/>
        <v>1515150.0000000002</v>
      </c>
      <c r="AH178" s="35">
        <f t="shared" ca="1" si="57"/>
        <v>170210.36385764641</v>
      </c>
      <c r="AI178" s="42">
        <f t="shared" ca="1" si="58"/>
        <v>0.1123389524849991</v>
      </c>
      <c r="AJ178" s="44"/>
    </row>
    <row r="179" spans="1:36">
      <c r="A179" s="34">
        <v>173</v>
      </c>
      <c r="B179" s="58">
        <v>46238</v>
      </c>
      <c r="C179" s="4" t="s">
        <v>6364</v>
      </c>
      <c r="D179" s="4" t="s">
        <v>6134</v>
      </c>
      <c r="E179" s="4" t="s">
        <v>6129</v>
      </c>
      <c r="F179" s="35" t="str">
        <f>IFERROR(VLOOKUP(E179,'DATA MASTER'!$B$1:$R$3858,3,0),"")</f>
        <v>DIV 1</v>
      </c>
      <c r="G179" s="4">
        <v>60</v>
      </c>
      <c r="H179" s="35">
        <f>IFERROR(VLOOKUP(E179,'DATA MASTER'!$B$1:$R$3858,6,0),"")</f>
        <v>120</v>
      </c>
      <c r="I179" s="40">
        <f>IFERROR(VLOOKUP(E179,'DATA MASTER'!$B$1:$R$3858,5,0),"")</f>
        <v>0.14499999999999999</v>
      </c>
      <c r="J179" s="35">
        <f>IFERROR(VLOOKUP(E179,'DATA MASTER'!$B$1:$R$3858,17,0),"")</f>
        <v>15108.333333333334</v>
      </c>
      <c r="K179" s="35">
        <f>IFERROR(VLOOKUP(E179,'DATA MASTER'!$B$1:$R$3858,16,0),"")</f>
        <v>14025</v>
      </c>
      <c r="L179" s="34">
        <f t="shared" si="40"/>
        <v>1133.125</v>
      </c>
      <c r="M179" s="34">
        <f t="shared" si="45"/>
        <v>2031.9420000000002</v>
      </c>
      <c r="N179" s="35"/>
      <c r="O179" s="35">
        <v>0</v>
      </c>
      <c r="P179" s="35"/>
      <c r="Q179" s="4"/>
      <c r="R179" s="35">
        <f t="shared" si="46"/>
        <v>755416.66666666663</v>
      </c>
      <c r="S179" s="35">
        <f t="shared" si="41"/>
        <v>648273.40540540521</v>
      </c>
      <c r="T179" s="35">
        <f t="shared" si="42"/>
        <v>107143.26126126142</v>
      </c>
      <c r="U179" s="35">
        <f t="shared" si="47"/>
        <v>6089.9999999999991</v>
      </c>
      <c r="V179" s="35">
        <f t="shared" si="48"/>
        <v>567.39130434782601</v>
      </c>
      <c r="W179" s="35">
        <f t="shared" si="49"/>
        <v>16770.25</v>
      </c>
      <c r="X179" s="35">
        <f t="shared" si="50"/>
        <v>83715.619956913593</v>
      </c>
      <c r="Y179" s="35">
        <v>1</v>
      </c>
      <c r="Z179" s="35">
        <v>0</v>
      </c>
      <c r="AA179" s="35">
        <f t="shared" si="51"/>
        <v>0</v>
      </c>
      <c r="AB179" s="37">
        <f t="shared" si="44"/>
        <v>0</v>
      </c>
      <c r="AC179" s="35">
        <f t="shared" si="59"/>
        <v>0</v>
      </c>
      <c r="AD179" s="35">
        <v>0</v>
      </c>
      <c r="AE179" s="45"/>
      <c r="AF179" s="4" t="s">
        <v>3255</v>
      </c>
      <c r="AG179" s="35">
        <f t="shared" ca="1" si="55"/>
        <v>483774.99999999994</v>
      </c>
      <c r="AH179" s="35">
        <f t="shared" ca="1" si="57"/>
        <v>56708.103603603609</v>
      </c>
      <c r="AI179" s="42">
        <f t="shared" ca="1" si="58"/>
        <v>0.11721999608000334</v>
      </c>
      <c r="AJ179" s="44"/>
    </row>
    <row r="180" spans="1:36">
      <c r="A180" s="34">
        <v>174</v>
      </c>
      <c r="B180" s="58">
        <v>46238</v>
      </c>
      <c r="C180" s="4" t="s">
        <v>6365</v>
      </c>
      <c r="D180" s="4" t="s">
        <v>6134</v>
      </c>
      <c r="E180" s="4" t="s">
        <v>6166</v>
      </c>
      <c r="F180" s="35" t="str">
        <f>IFERROR(VLOOKUP(E180,'DATA MASTER'!$B$1:$R$3858,3,0),"")</f>
        <v>DIV 2</v>
      </c>
      <c r="G180" s="4">
        <v>4</v>
      </c>
      <c r="H180" s="35">
        <f>IFERROR(VLOOKUP(E180,'DATA MASTER'!$B$1:$R$3858,6,0),"")</f>
        <v>4</v>
      </c>
      <c r="I180" s="40">
        <f>IFERROR(VLOOKUP(E180,'DATA MASTER'!$B$1:$R$3858,5,0),"")</f>
        <v>4.68</v>
      </c>
      <c r="J180" s="35">
        <f>IFERROR(VLOOKUP(E180,'DATA MASTER'!$B$1:$R$3858,17,0),"")</f>
        <v>112100</v>
      </c>
      <c r="K180" s="35">
        <f>IFERROR(VLOOKUP(E180,'DATA MASTER'!$B$1:$R$3858,16,0),"")</f>
        <v>96500</v>
      </c>
      <c r="L180" s="34">
        <f t="shared" si="40"/>
        <v>8407.5</v>
      </c>
      <c r="M180" s="34">
        <f t="shared" si="45"/>
        <v>13980.92</v>
      </c>
      <c r="N180" s="35"/>
      <c r="O180" s="35">
        <v>0</v>
      </c>
      <c r="P180" s="35"/>
      <c r="Q180" s="4"/>
      <c r="R180" s="35">
        <f t="shared" si="46"/>
        <v>373666.66666666663</v>
      </c>
      <c r="S180" s="35">
        <f t="shared" si="41"/>
        <v>297366.05405405402</v>
      </c>
      <c r="T180" s="35">
        <f t="shared" si="42"/>
        <v>76300.612612612604</v>
      </c>
      <c r="U180" s="35">
        <f t="shared" si="47"/>
        <v>13104</v>
      </c>
      <c r="V180" s="35">
        <f t="shared" si="48"/>
        <v>1220.8695652173913</v>
      </c>
      <c r="W180" s="35">
        <f t="shared" si="49"/>
        <v>8295.4</v>
      </c>
      <c r="X180" s="35">
        <f t="shared" si="50"/>
        <v>53680.34304739521</v>
      </c>
      <c r="Y180" s="35">
        <v>1</v>
      </c>
      <c r="Z180" s="35">
        <v>0</v>
      </c>
      <c r="AA180" s="35">
        <f t="shared" si="51"/>
        <v>0</v>
      </c>
      <c r="AB180" s="37">
        <f t="shared" si="44"/>
        <v>0</v>
      </c>
      <c r="AC180" s="35">
        <f t="shared" si="59"/>
        <v>0</v>
      </c>
      <c r="AD180" s="35">
        <v>0</v>
      </c>
      <c r="AE180" s="45"/>
      <c r="AF180" s="4" t="s">
        <v>6366</v>
      </c>
      <c r="AG180" s="35">
        <f t="shared" ca="1" si="55"/>
        <v>289709.99999999994</v>
      </c>
      <c r="AH180" s="35">
        <f t="shared" ca="1" si="57"/>
        <v>41718.845358401828</v>
      </c>
      <c r="AI180" s="42">
        <f t="shared" ca="1" si="58"/>
        <v>0.14400208953229726</v>
      </c>
      <c r="AJ180" s="44"/>
    </row>
    <row r="181" spans="1:36">
      <c r="A181" s="34">
        <v>175</v>
      </c>
      <c r="B181" s="58">
        <v>46238</v>
      </c>
      <c r="C181" s="4" t="s">
        <v>6367</v>
      </c>
      <c r="D181" s="4" t="s">
        <v>6138</v>
      </c>
      <c r="E181" s="4" t="s">
        <v>6290</v>
      </c>
      <c r="F181" s="35" t="str">
        <f>IFERROR(VLOOKUP(E181,'DATA MASTER'!$B$1:$R$3858,3,0),"")</f>
        <v>DIV 2</v>
      </c>
      <c r="G181" s="4">
        <v>1</v>
      </c>
      <c r="H181" s="35">
        <f>IFERROR(VLOOKUP(E181,'DATA MASTER'!$B$1:$R$3858,6,0),"")</f>
        <v>1</v>
      </c>
      <c r="I181" s="40">
        <f>IFERROR(VLOOKUP(E181,'DATA MASTER'!$B$1:$R$3858,5,0),"")</f>
        <v>21.4</v>
      </c>
      <c r="J181" s="35">
        <f>IFERROR(VLOOKUP(E181,'DATA MASTER'!$B$1:$R$3858,17,0),"")</f>
        <v>628600</v>
      </c>
      <c r="K181" s="35">
        <f>IFERROR(VLOOKUP(E181,'DATA MASTER'!$B$1:$R$3858,16,0),"")</f>
        <v>552400</v>
      </c>
      <c r="L181" s="34">
        <f t="shared" si="40"/>
        <v>47145</v>
      </c>
      <c r="M181" s="34">
        <f t="shared" si="45"/>
        <v>80031.712</v>
      </c>
      <c r="N181" s="35"/>
      <c r="O181" s="35">
        <v>0</v>
      </c>
      <c r="P181" s="35"/>
      <c r="Q181" s="4"/>
      <c r="R181" s="35">
        <f t="shared" si="46"/>
        <v>523833.33333333331</v>
      </c>
      <c r="S181" s="35">
        <f t="shared" si="41"/>
        <v>425557.0162162162</v>
      </c>
      <c r="T181" s="35">
        <f t="shared" si="42"/>
        <v>98276.317117117113</v>
      </c>
      <c r="U181" s="35">
        <f t="shared" si="47"/>
        <v>14979.999999999998</v>
      </c>
      <c r="V181" s="35">
        <f t="shared" si="48"/>
        <v>1395.6521739130433</v>
      </c>
      <c r="W181" s="35">
        <f t="shared" si="49"/>
        <v>11629.1</v>
      </c>
      <c r="X181" s="35">
        <f t="shared" si="50"/>
        <v>64716.009387648512</v>
      </c>
      <c r="Y181" s="35">
        <v>1</v>
      </c>
      <c r="Z181" s="35">
        <v>0</v>
      </c>
      <c r="AA181" s="35">
        <f t="shared" si="51"/>
        <v>0</v>
      </c>
      <c r="AB181" s="37">
        <f t="shared" si="44"/>
        <v>0</v>
      </c>
      <c r="AC181" s="35">
        <f t="shared" si="59"/>
        <v>0</v>
      </c>
      <c r="AD181" s="35">
        <v>5555.5555555555557</v>
      </c>
      <c r="AE181" s="45"/>
      <c r="AF181" s="4" t="s">
        <v>3715</v>
      </c>
      <c r="AG181" s="35">
        <f t="shared" ca="1" si="55"/>
        <v>193139.99999999997</v>
      </c>
      <c r="AH181" s="35">
        <f t="shared" ca="1" si="57"/>
        <v>24411.828437132797</v>
      </c>
      <c r="AI181" s="42">
        <f t="shared" ca="1" si="58"/>
        <v>0.12639447259569639</v>
      </c>
      <c r="AJ181" s="44"/>
    </row>
    <row r="182" spans="1:36">
      <c r="A182" s="34">
        <v>176</v>
      </c>
      <c r="B182" s="58">
        <v>46238</v>
      </c>
      <c r="C182" s="4" t="s">
        <v>6368</v>
      </c>
      <c r="D182" s="4" t="s">
        <v>6143</v>
      </c>
      <c r="E182" s="4" t="s">
        <v>6135</v>
      </c>
      <c r="F182" s="35" t="str">
        <f>IFERROR(VLOOKUP(E182,'DATA MASTER'!$B$1:$R$3858,3,0),"")</f>
        <v>DIV 1</v>
      </c>
      <c r="G182" s="4">
        <v>12</v>
      </c>
      <c r="H182" s="35">
        <f>IFERROR(VLOOKUP(E182,'DATA MASTER'!$B$1:$R$3858,6,0),"")</f>
        <v>24</v>
      </c>
      <c r="I182" s="40">
        <f>IFERROR(VLOOKUP(E182,'DATA MASTER'!$B$1:$R$3858,5,0),"")</f>
        <v>1.23</v>
      </c>
      <c r="J182" s="35">
        <f>IFERROR(VLOOKUP(E182,'DATA MASTER'!$B$1:$R$3858,17,0),"")</f>
        <v>99800</v>
      </c>
      <c r="K182" s="35">
        <f>IFERROR(VLOOKUP(E182,'DATA MASTER'!$B$1:$R$3858,16,0),"")</f>
        <v>92100</v>
      </c>
      <c r="L182" s="34">
        <f t="shared" si="40"/>
        <v>7485</v>
      </c>
      <c r="M182" s="34">
        <f t="shared" si="45"/>
        <v>13343.448</v>
      </c>
      <c r="N182" s="35"/>
      <c r="O182" s="35">
        <v>0</v>
      </c>
      <c r="P182" s="35"/>
      <c r="Q182" s="4" t="e">
        <f>VLOOKUP(#REF!,#REF!,1,0)</f>
        <v>#REF!</v>
      </c>
      <c r="R182" s="35">
        <f t="shared" si="46"/>
        <v>997999.99999999988</v>
      </c>
      <c r="S182" s="35">
        <f t="shared" si="41"/>
        <v>851422.18378378358</v>
      </c>
      <c r="T182" s="35">
        <f t="shared" si="42"/>
        <v>146577.81621621631</v>
      </c>
      <c r="U182" s="35">
        <f t="shared" si="47"/>
        <v>10332</v>
      </c>
      <c r="V182" s="35">
        <f t="shared" si="48"/>
        <v>962.60869565217388</v>
      </c>
      <c r="W182" s="35">
        <f t="shared" si="49"/>
        <v>22155.599999999999</v>
      </c>
      <c r="X182" s="35" t="str">
        <f t="shared" si="50"/>
        <v/>
      </c>
      <c r="Y182" s="35">
        <f>IF(E182="avem005",4,IF(E182="avem025",1,1))</f>
        <v>1</v>
      </c>
      <c r="Z182" s="42" t="e">
        <f>VLOOKUP(Q182,#REF!,4,0)</f>
        <v>#REF!</v>
      </c>
      <c r="AA182" s="35">
        <f t="shared" si="51"/>
        <v>0</v>
      </c>
      <c r="AB182" s="37">
        <f t="shared" si="44"/>
        <v>0</v>
      </c>
      <c r="AC182" s="35" t="e">
        <f t="shared" si="59"/>
        <v>#REF!</v>
      </c>
      <c r="AD182" s="35">
        <v>0</v>
      </c>
      <c r="AE182" s="45"/>
      <c r="AF182" s="4" t="s">
        <v>3769</v>
      </c>
      <c r="AG182" s="35">
        <f t="shared" ca="1" si="55"/>
        <v>193139.99999999997</v>
      </c>
      <c r="AH182" s="35">
        <f t="shared" ca="1" si="57"/>
        <v>24411.828437132797</v>
      </c>
      <c r="AI182" s="42">
        <f t="shared" ca="1" si="58"/>
        <v>0.12639447259569639</v>
      </c>
      <c r="AJ182" s="44"/>
    </row>
    <row r="183" spans="1:36">
      <c r="A183" s="34">
        <v>177</v>
      </c>
      <c r="B183" s="58">
        <v>46238</v>
      </c>
      <c r="C183" s="4" t="s">
        <v>6369</v>
      </c>
      <c r="D183" s="4" t="s">
        <v>6134</v>
      </c>
      <c r="E183" s="4" t="s">
        <v>6156</v>
      </c>
      <c r="F183" s="35" t="str">
        <f>IFERROR(VLOOKUP(E183,'DATA MASTER'!$B$1:$R$3858,3,0),"")</f>
        <v>DIV 1</v>
      </c>
      <c r="G183" s="4">
        <v>4</v>
      </c>
      <c r="H183" s="35">
        <f>IFERROR(VLOOKUP(E183,'DATA MASTER'!$B$1:$R$3858,6,0),"")</f>
        <v>4</v>
      </c>
      <c r="I183" s="40">
        <f>IFERROR(VLOOKUP(E183,'DATA MASTER'!$B$1:$R$3858,5,0),"")</f>
        <v>5.3879999999999999</v>
      </c>
      <c r="J183" s="35">
        <f>IFERROR(VLOOKUP(E183,'DATA MASTER'!$B$1:$R$3858,17,0),"")</f>
        <v>185700</v>
      </c>
      <c r="K183" s="35">
        <f>IFERROR(VLOOKUP(E183,'DATA MASTER'!$B$1:$R$3858,16,0),"")</f>
        <v>165300</v>
      </c>
      <c r="L183" s="34">
        <f t="shared" si="40"/>
        <v>13927.5</v>
      </c>
      <c r="M183" s="34">
        <f t="shared" si="45"/>
        <v>23948.664000000001</v>
      </c>
      <c r="N183" s="35">
        <v>0</v>
      </c>
      <c r="O183" s="35">
        <v>0</v>
      </c>
      <c r="P183" s="35">
        <v>35000</v>
      </c>
      <c r="Q183" s="4" t="s">
        <v>6370</v>
      </c>
      <c r="R183" s="35">
        <f t="shared" si="46"/>
        <v>619000</v>
      </c>
      <c r="S183" s="35">
        <f t="shared" si="41"/>
        <v>509374.18378378375</v>
      </c>
      <c r="T183" s="35">
        <f t="shared" si="42"/>
        <v>109625.81621621625</v>
      </c>
      <c r="U183" s="35">
        <f t="shared" si="47"/>
        <v>15086.4</v>
      </c>
      <c r="V183" s="35">
        <f t="shared" si="48"/>
        <v>1405.5652173913043</v>
      </c>
      <c r="W183" s="35">
        <f t="shared" si="49"/>
        <v>13741.800000000001</v>
      </c>
      <c r="X183" s="35">
        <f t="shared" si="50"/>
        <v>44392.05099882494</v>
      </c>
      <c r="Y183" s="35">
        <f>H183</f>
        <v>4</v>
      </c>
      <c r="Z183" s="35">
        <v>0</v>
      </c>
      <c r="AA183" s="35">
        <f t="shared" si="51"/>
        <v>35000</v>
      </c>
      <c r="AB183" s="37">
        <f t="shared" si="44"/>
        <v>0</v>
      </c>
      <c r="AC183" s="35">
        <v>0</v>
      </c>
      <c r="AD183" s="35">
        <v>0</v>
      </c>
      <c r="AE183" s="45"/>
      <c r="AF183" s="4" t="s">
        <v>3809</v>
      </c>
      <c r="AG183" s="35">
        <f t="shared" ca="1" si="55"/>
        <v>510600</v>
      </c>
      <c r="AH183" s="35">
        <f t="shared" ca="1" si="57"/>
        <v>62194.035252643953</v>
      </c>
      <c r="AI183" s="42">
        <f t="shared" ca="1" si="58"/>
        <v>0.12180578780384636</v>
      </c>
      <c r="AJ183" s="44"/>
    </row>
    <row r="184" spans="1:36">
      <c r="A184" s="34">
        <v>178</v>
      </c>
      <c r="B184" s="58">
        <v>46238</v>
      </c>
      <c r="C184" s="4" t="s">
        <v>6371</v>
      </c>
      <c r="D184" s="4" t="s">
        <v>6134</v>
      </c>
      <c r="E184" s="4" t="s">
        <v>6148</v>
      </c>
      <c r="F184" s="35" t="str">
        <f>IFERROR(VLOOKUP(E184,'DATA MASTER'!$B$1:$R$3858,3,0),"")</f>
        <v>DIV 2</v>
      </c>
      <c r="G184" s="4">
        <v>2</v>
      </c>
      <c r="H184" s="35">
        <f>IFERROR(VLOOKUP(E184,'DATA MASTER'!$B$1:$R$3858,6,0),"")</f>
        <v>24</v>
      </c>
      <c r="I184" s="40">
        <f>IFERROR(VLOOKUP(E184,'DATA MASTER'!$B$1:$R$3858,5,0),"")</f>
        <v>1.0900000000000001</v>
      </c>
      <c r="J184" s="35">
        <f>IFERROR(VLOOKUP(E184,'DATA MASTER'!$B$1:$R$3858,17,0),"")</f>
        <v>82200</v>
      </c>
      <c r="K184" s="35">
        <f>IFERROR(VLOOKUP(E184,'DATA MASTER'!$B$1:$R$3858,16,0),"")</f>
        <v>74900</v>
      </c>
      <c r="L184" s="34">
        <f t="shared" si="40"/>
        <v>6165</v>
      </c>
      <c r="M184" s="34">
        <f t="shared" si="45"/>
        <v>10851.512000000001</v>
      </c>
      <c r="N184" s="35">
        <v>0</v>
      </c>
      <c r="O184" s="35">
        <v>0</v>
      </c>
      <c r="P184" s="35"/>
      <c r="Q184" s="4" t="e">
        <f>VLOOKUP(#REF!,#REF!,1,0)</f>
        <v>#REF!</v>
      </c>
      <c r="R184" s="35">
        <f t="shared" si="46"/>
        <v>137000</v>
      </c>
      <c r="S184" s="35">
        <f t="shared" si="41"/>
        <v>115402.68108108107</v>
      </c>
      <c r="T184" s="35">
        <f t="shared" si="42"/>
        <v>21597.318918918929</v>
      </c>
      <c r="U184" s="35">
        <f t="shared" si="47"/>
        <v>1526</v>
      </c>
      <c r="V184" s="35">
        <f t="shared" si="48"/>
        <v>142.17391304347828</v>
      </c>
      <c r="W184" s="35">
        <v>0</v>
      </c>
      <c r="X184" s="35" t="str">
        <f t="shared" si="50"/>
        <v/>
      </c>
      <c r="Y184" s="35">
        <v>1</v>
      </c>
      <c r="Z184" s="42" t="e">
        <f>VLOOKUP(Q184,#REF!,4,0)</f>
        <v>#REF!</v>
      </c>
      <c r="AA184" s="35">
        <f t="shared" si="51"/>
        <v>0</v>
      </c>
      <c r="AB184" s="37">
        <f t="shared" si="44"/>
        <v>0</v>
      </c>
      <c r="AC184" s="35" t="e">
        <f>Z184*R184*1.11</f>
        <v>#REF!</v>
      </c>
      <c r="AD184" s="35">
        <v>0</v>
      </c>
      <c r="AE184" s="45"/>
      <c r="AF184" s="4" t="s">
        <v>3851</v>
      </c>
      <c r="AG184" s="35">
        <f t="shared" ca="1" si="55"/>
        <v>193139.99999999997</v>
      </c>
      <c r="AH184" s="35">
        <f t="shared" ca="1" si="57"/>
        <v>24411.828437132797</v>
      </c>
      <c r="AI184" s="42">
        <f t="shared" ca="1" si="58"/>
        <v>0.12639447259569639</v>
      </c>
      <c r="AJ184" s="44"/>
    </row>
    <row r="185" spans="1:36">
      <c r="A185" s="34">
        <v>179</v>
      </c>
      <c r="B185" s="58">
        <v>46238</v>
      </c>
      <c r="C185" s="4" t="s">
        <v>6372</v>
      </c>
      <c r="D185" s="4" t="s">
        <v>6196</v>
      </c>
      <c r="E185" s="4" t="s">
        <v>6166</v>
      </c>
      <c r="F185" s="35" t="str">
        <f>IFERROR(VLOOKUP(E185,'DATA MASTER'!$B$1:$R$3858,3,0),"")</f>
        <v>DIV 2</v>
      </c>
      <c r="G185" s="4">
        <v>2</v>
      </c>
      <c r="H185" s="35">
        <f>IFERROR(VLOOKUP(E185,'DATA MASTER'!$B$1:$R$3858,6,0),"")</f>
        <v>4</v>
      </c>
      <c r="I185" s="40">
        <f>IFERROR(VLOOKUP(E185,'DATA MASTER'!$B$1:$R$3858,5,0),"")</f>
        <v>4.68</v>
      </c>
      <c r="J185" s="35">
        <f>IFERROR(VLOOKUP(E185,'DATA MASTER'!$B$1:$R$3858,17,0),"")</f>
        <v>112100</v>
      </c>
      <c r="K185" s="35">
        <f>IFERROR(VLOOKUP(E185,'DATA MASTER'!$B$1:$R$3858,16,0),"")</f>
        <v>96500</v>
      </c>
      <c r="L185" s="34">
        <f t="shared" si="40"/>
        <v>8407.5</v>
      </c>
      <c r="M185" s="34">
        <f t="shared" si="45"/>
        <v>13980.92</v>
      </c>
      <c r="N185" s="35">
        <v>0</v>
      </c>
      <c r="O185" s="35">
        <v>0</v>
      </c>
      <c r="P185" s="35"/>
      <c r="Q185" s="4"/>
      <c r="R185" s="35">
        <f t="shared" si="46"/>
        <v>186833.33333333331</v>
      </c>
      <c r="S185" s="35">
        <f t="shared" si="41"/>
        <v>148683.02702702701</v>
      </c>
      <c r="T185" s="35">
        <f t="shared" si="42"/>
        <v>38150.306306306302</v>
      </c>
      <c r="U185" s="35">
        <f t="shared" si="47"/>
        <v>6552</v>
      </c>
      <c r="V185" s="35">
        <f t="shared" si="48"/>
        <v>610.43478260869563</v>
      </c>
      <c r="W185" s="35">
        <f t="shared" si="49"/>
        <v>4147.7</v>
      </c>
      <c r="X185" s="35">
        <f t="shared" si="50"/>
        <v>26840.171523697605</v>
      </c>
      <c r="Y185" s="35">
        <v>1</v>
      </c>
      <c r="Z185" s="35">
        <v>0</v>
      </c>
      <c r="AA185" s="35">
        <f t="shared" si="51"/>
        <v>0</v>
      </c>
      <c r="AB185" s="37">
        <f t="shared" si="44"/>
        <v>0</v>
      </c>
      <c r="AC185" s="35">
        <f>Z185*R185*1.11</f>
        <v>0</v>
      </c>
      <c r="AD185" s="35">
        <v>0</v>
      </c>
      <c r="AE185" s="45"/>
      <c r="AF185" s="4" t="s">
        <v>3893</v>
      </c>
      <c r="AG185" s="35">
        <f t="shared" ca="1" si="55"/>
        <v>386279.99999999994</v>
      </c>
      <c r="AH185" s="35">
        <f t="shared" ca="1" si="57"/>
        <v>48823.656874265595</v>
      </c>
      <c r="AI185" s="42">
        <f t="shared" ca="1" si="58"/>
        <v>0.12639447259569639</v>
      </c>
      <c r="AJ185" s="44"/>
    </row>
    <row r="186" spans="1:36">
      <c r="A186" s="34">
        <v>180</v>
      </c>
      <c r="B186" s="58">
        <v>46238</v>
      </c>
      <c r="C186" s="4" t="s">
        <v>6373</v>
      </c>
      <c r="D186" s="4" t="s">
        <v>6287</v>
      </c>
      <c r="E186" s="4" t="s">
        <v>6156</v>
      </c>
      <c r="F186" s="35" t="str">
        <f>IFERROR(VLOOKUP(E186,'DATA MASTER'!$B$1:$R$3858,3,0),"")</f>
        <v>DIV 1</v>
      </c>
      <c r="G186" s="4">
        <v>24</v>
      </c>
      <c r="H186" s="35">
        <f>IFERROR(VLOOKUP(E186,'DATA MASTER'!$B$1:$R$3858,6,0),"")</f>
        <v>4</v>
      </c>
      <c r="I186" s="40">
        <f>IFERROR(VLOOKUP(E186,'DATA MASTER'!$B$1:$R$3858,5,0),"")</f>
        <v>5.3879999999999999</v>
      </c>
      <c r="J186" s="35">
        <f>IFERROR(VLOOKUP(E186,'DATA MASTER'!$B$1:$R$3858,17,0),"")</f>
        <v>185700</v>
      </c>
      <c r="K186" s="35">
        <f>IFERROR(VLOOKUP(E186,'DATA MASTER'!$B$1:$R$3858,16,0),"")</f>
        <v>165300</v>
      </c>
      <c r="L186" s="34">
        <f t="shared" si="40"/>
        <v>13927.5</v>
      </c>
      <c r="M186" s="34">
        <f t="shared" si="45"/>
        <v>23948.664000000001</v>
      </c>
      <c r="N186" s="35">
        <v>0</v>
      </c>
      <c r="O186" s="35">
        <v>0</v>
      </c>
      <c r="P186" s="35">
        <v>35000</v>
      </c>
      <c r="Q186" s="4" t="s">
        <v>6370</v>
      </c>
      <c r="R186" s="35">
        <f t="shared" si="46"/>
        <v>3714000</v>
      </c>
      <c r="S186" s="35">
        <f t="shared" si="41"/>
        <v>3056245.1027027024</v>
      </c>
      <c r="T186" s="35">
        <f t="shared" si="42"/>
        <v>657754.8972972976</v>
      </c>
      <c r="U186" s="35">
        <f t="shared" si="47"/>
        <v>90518.400000000009</v>
      </c>
      <c r="V186" s="35">
        <f t="shared" si="48"/>
        <v>8433.3913043478278</v>
      </c>
      <c r="W186" s="35">
        <f t="shared" si="49"/>
        <v>82450.8</v>
      </c>
      <c r="X186" s="35">
        <f t="shared" si="50"/>
        <v>248170.48781113164</v>
      </c>
      <c r="Y186" s="35">
        <f>H186</f>
        <v>4</v>
      </c>
      <c r="Z186" s="35">
        <v>0</v>
      </c>
      <c r="AA186" s="35">
        <f t="shared" si="51"/>
        <v>210000</v>
      </c>
      <c r="AB186" s="37">
        <f t="shared" si="44"/>
        <v>0</v>
      </c>
      <c r="AC186" s="35">
        <f>Z186*R186*1.11</f>
        <v>0</v>
      </c>
      <c r="AD186" s="35">
        <v>18181.81818181818</v>
      </c>
      <c r="AE186" s="45"/>
      <c r="AF186" s="4" t="s">
        <v>3899</v>
      </c>
      <c r="AG186" s="35">
        <f t="shared" ca="1" si="55"/>
        <v>193139.99999999997</v>
      </c>
      <c r="AH186" s="35">
        <f t="shared" ca="1" si="57"/>
        <v>24411.828437132797</v>
      </c>
      <c r="AI186" s="42">
        <f t="shared" ca="1" si="58"/>
        <v>0.12639447259569639</v>
      </c>
      <c r="AJ186" s="44"/>
    </row>
    <row r="187" spans="1:36">
      <c r="A187" s="34">
        <v>181</v>
      </c>
      <c r="B187" s="58">
        <v>46238</v>
      </c>
      <c r="C187" s="4" t="s">
        <v>6374</v>
      </c>
      <c r="D187" s="4" t="s">
        <v>6143</v>
      </c>
      <c r="E187" s="4" t="s">
        <v>6135</v>
      </c>
      <c r="F187" s="35" t="str">
        <f>IFERROR(VLOOKUP(E187,'DATA MASTER'!$B$1:$R$3858,3,0),"")</f>
        <v>DIV 1</v>
      </c>
      <c r="G187" s="4">
        <v>36</v>
      </c>
      <c r="H187" s="35">
        <f>IFERROR(VLOOKUP(E187,'DATA MASTER'!$B$1:$R$3858,6,0),"")</f>
        <v>24</v>
      </c>
      <c r="I187" s="40">
        <f>IFERROR(VLOOKUP(E187,'DATA MASTER'!$B$1:$R$3858,5,0),"")</f>
        <v>1.23</v>
      </c>
      <c r="J187" s="35">
        <f>IFERROR(VLOOKUP(E187,'DATA MASTER'!$B$1:$R$3858,17,0),"")</f>
        <v>99800</v>
      </c>
      <c r="K187" s="35">
        <f>IFERROR(VLOOKUP(E187,'DATA MASTER'!$B$1:$R$3858,16,0),"")</f>
        <v>92100</v>
      </c>
      <c r="L187" s="34">
        <f t="shared" si="40"/>
        <v>7485</v>
      </c>
      <c r="M187" s="34">
        <f t="shared" si="45"/>
        <v>13343.448</v>
      </c>
      <c r="N187" s="35">
        <v>0</v>
      </c>
      <c r="O187" s="35">
        <v>0</v>
      </c>
      <c r="P187" s="35"/>
      <c r="Q187" s="4" t="e">
        <f>VLOOKUP(#REF!,#REF!,1,0)</f>
        <v>#REF!</v>
      </c>
      <c r="R187" s="35">
        <f t="shared" si="46"/>
        <v>2993999.9999999995</v>
      </c>
      <c r="S187" s="35">
        <f t="shared" si="41"/>
        <v>2554266.5513513507</v>
      </c>
      <c r="T187" s="35">
        <f t="shared" si="42"/>
        <v>439733.4486486488</v>
      </c>
      <c r="U187" s="35">
        <f t="shared" si="47"/>
        <v>30996</v>
      </c>
      <c r="V187" s="35">
        <f t="shared" si="48"/>
        <v>2887.826086956522</v>
      </c>
      <c r="W187" s="35">
        <f t="shared" si="49"/>
        <v>66466.8</v>
      </c>
      <c r="X187" s="35" t="str">
        <f t="shared" si="50"/>
        <v/>
      </c>
      <c r="Y187" s="35">
        <f>IF(E187="nodr004",4,1)</f>
        <v>1</v>
      </c>
      <c r="Z187" s="42" t="e">
        <f>VLOOKUP(Q187,#REF!,4,0)</f>
        <v>#REF!</v>
      </c>
      <c r="AA187" s="35">
        <f t="shared" si="51"/>
        <v>0</v>
      </c>
      <c r="AB187" s="37">
        <f t="shared" si="44"/>
        <v>0</v>
      </c>
      <c r="AC187" s="35" t="e">
        <f t="shared" ref="AC187:AC188" si="60">Z187*R187*1.11</f>
        <v>#REF!</v>
      </c>
      <c r="AD187" s="35">
        <v>0</v>
      </c>
      <c r="AE187" s="45"/>
      <c r="AF187" s="4" t="s">
        <v>3901</v>
      </c>
      <c r="AG187" s="35">
        <f t="shared" ca="1" si="55"/>
        <v>772559.99999999988</v>
      </c>
      <c r="AH187" s="35">
        <f t="shared" ca="1" si="57"/>
        <v>97647.313748531189</v>
      </c>
      <c r="AI187" s="42">
        <f t="shared" ca="1" si="58"/>
        <v>0.12639447259569639</v>
      </c>
      <c r="AJ187" s="44"/>
    </row>
    <row r="188" spans="1:36">
      <c r="A188" s="34">
        <v>182</v>
      </c>
      <c r="B188" s="58">
        <v>46238</v>
      </c>
      <c r="C188" s="4" t="s">
        <v>6374</v>
      </c>
      <c r="D188" s="4" t="s">
        <v>6143</v>
      </c>
      <c r="E188" s="4" t="s">
        <v>6342</v>
      </c>
      <c r="F188" s="35" t="str">
        <f>IFERROR(VLOOKUP(E188,'DATA MASTER'!$B$1:$R$3858,3,0),"")</f>
        <v>DIV 2</v>
      </c>
      <c r="G188" s="4">
        <v>2</v>
      </c>
      <c r="H188" s="35">
        <f>IFERROR(VLOOKUP(E188,'DATA MASTER'!$B$1:$R$3858,6,0),"")</f>
        <v>4</v>
      </c>
      <c r="I188" s="40">
        <f>IFERROR(VLOOKUP(E188,'DATA MASTER'!$B$1:$R$3858,5,0),"")</f>
        <v>4.2430000000000003</v>
      </c>
      <c r="J188" s="35">
        <f>IFERROR(VLOOKUP(E188,'DATA MASTER'!$B$1:$R$3858,17,0),"")</f>
        <v>202900</v>
      </c>
      <c r="K188" s="35">
        <f>IFERROR(VLOOKUP(E188,'DATA MASTER'!$B$1:$R$3858,16,0),"")</f>
        <v>183900</v>
      </c>
      <c r="L188" s="34">
        <f t="shared" si="40"/>
        <v>15217.5</v>
      </c>
      <c r="M188" s="34">
        <f t="shared" si="45"/>
        <v>26643.432000000001</v>
      </c>
      <c r="N188" s="35">
        <v>0</v>
      </c>
      <c r="O188" s="35">
        <v>0</v>
      </c>
      <c r="P188" s="35"/>
      <c r="Q188" s="4" t="e">
        <f>VLOOKUP(#REF!,#REF!,1,0)</f>
        <v>#REF!</v>
      </c>
      <c r="R188" s="35">
        <f t="shared" si="46"/>
        <v>338166.66666666663</v>
      </c>
      <c r="S188" s="35">
        <f t="shared" si="41"/>
        <v>283345.16756756755</v>
      </c>
      <c r="T188" s="35">
        <f t="shared" si="42"/>
        <v>54821.499099099077</v>
      </c>
      <c r="U188" s="35">
        <f t="shared" si="47"/>
        <v>5940.2000000000007</v>
      </c>
      <c r="V188" s="35">
        <f t="shared" si="48"/>
        <v>553.43478260869563</v>
      </c>
      <c r="W188" s="35">
        <f t="shared" si="49"/>
        <v>7507.3</v>
      </c>
      <c r="X188" s="35" t="str">
        <f t="shared" si="50"/>
        <v/>
      </c>
      <c r="Y188" s="35">
        <f>IF(E188="avem005",4,IF(E188="avem025",1,1))</f>
        <v>1</v>
      </c>
      <c r="Z188" s="42" t="e">
        <f>VLOOKUP(Q188,#REF!,4,0)</f>
        <v>#REF!</v>
      </c>
      <c r="AA188" s="35">
        <f t="shared" si="51"/>
        <v>0</v>
      </c>
      <c r="AB188" s="37">
        <f t="shared" si="44"/>
        <v>0</v>
      </c>
      <c r="AC188" s="35" t="e">
        <f t="shared" si="60"/>
        <v>#REF!</v>
      </c>
      <c r="AD188" s="35">
        <v>0</v>
      </c>
      <c r="AE188" s="45"/>
      <c r="AF188" s="4" t="s">
        <v>3957</v>
      </c>
      <c r="AG188" s="35">
        <f t="shared" ca="1" si="55"/>
        <v>510600</v>
      </c>
      <c r="AH188" s="35">
        <f t="shared" ca="1" si="57"/>
        <v>62194.035252643953</v>
      </c>
      <c r="AI188" s="42">
        <f t="shared" ca="1" si="58"/>
        <v>0.12180578780384636</v>
      </c>
      <c r="AJ188" s="44"/>
    </row>
    <row r="189" spans="1:36">
      <c r="A189" s="34">
        <v>183</v>
      </c>
      <c r="B189" s="58">
        <v>46238</v>
      </c>
      <c r="C189" s="4" t="s">
        <v>6375</v>
      </c>
      <c r="D189" s="4" t="s">
        <v>6287</v>
      </c>
      <c r="E189" s="4" t="s">
        <v>6135</v>
      </c>
      <c r="F189" s="35" t="str">
        <f>IFERROR(VLOOKUP(E189,'DATA MASTER'!$B$1:$R$3858,3,0),"")</f>
        <v>DIV 1</v>
      </c>
      <c r="G189" s="4">
        <v>24</v>
      </c>
      <c r="H189" s="35">
        <f>IFERROR(VLOOKUP(E189,'DATA MASTER'!$B$1:$R$3858,6,0),"")</f>
        <v>24</v>
      </c>
      <c r="I189" s="40">
        <f>IFERROR(VLOOKUP(E189,'DATA MASTER'!$B$1:$R$3858,5,0),"")</f>
        <v>1.23</v>
      </c>
      <c r="J189" s="35">
        <f>IFERROR(VLOOKUP(E189,'DATA MASTER'!$B$1:$R$3858,17,0),"")</f>
        <v>99800</v>
      </c>
      <c r="K189" s="35">
        <f>IFERROR(VLOOKUP(E189,'DATA MASTER'!$B$1:$R$3858,16,0),"")</f>
        <v>92100</v>
      </c>
      <c r="L189" s="34">
        <f t="shared" si="40"/>
        <v>7485</v>
      </c>
      <c r="M189" s="34">
        <f t="shared" si="45"/>
        <v>13343.448</v>
      </c>
      <c r="N189" s="35">
        <v>0</v>
      </c>
      <c r="O189" s="35">
        <v>0</v>
      </c>
      <c r="P189" s="35">
        <v>60000</v>
      </c>
      <c r="Q189" s="4" t="s">
        <v>6193</v>
      </c>
      <c r="R189" s="35">
        <f t="shared" si="46"/>
        <v>1995999.9999999998</v>
      </c>
      <c r="S189" s="35">
        <f t="shared" si="41"/>
        <v>1702844.3675675672</v>
      </c>
      <c r="T189" s="35">
        <f t="shared" si="42"/>
        <v>293155.63243243261</v>
      </c>
      <c r="U189" s="35">
        <f t="shared" si="47"/>
        <v>20664</v>
      </c>
      <c r="V189" s="35">
        <f t="shared" si="48"/>
        <v>1925.2173913043478</v>
      </c>
      <c r="W189" s="35">
        <f t="shared" si="49"/>
        <v>44311.199999999997</v>
      </c>
      <c r="X189" s="35">
        <f t="shared" si="50"/>
        <v>152618.85140476463</v>
      </c>
      <c r="Y189" s="35">
        <v>24</v>
      </c>
      <c r="Z189" s="35">
        <v>0</v>
      </c>
      <c r="AA189" s="35">
        <f t="shared" si="51"/>
        <v>60000</v>
      </c>
      <c r="AB189" s="37">
        <f t="shared" si="44"/>
        <v>0</v>
      </c>
      <c r="AC189" s="35">
        <v>0</v>
      </c>
      <c r="AD189" s="35">
        <v>13636.363636363636</v>
      </c>
      <c r="AE189" s="45"/>
      <c r="AF189" s="4" t="s">
        <v>3969</v>
      </c>
      <c r="AG189" s="35">
        <f t="shared" ca="1" si="55"/>
        <v>6160500.0000000009</v>
      </c>
      <c r="AH189" s="35">
        <f t="shared" ca="1" si="57"/>
        <v>594647.84955492627</v>
      </c>
      <c r="AI189" s="42">
        <f t="shared" ca="1" si="58"/>
        <v>9.6525906915822773E-2</v>
      </c>
      <c r="AJ189" s="44"/>
    </row>
    <row r="190" spans="1:36">
      <c r="A190" s="34">
        <v>184</v>
      </c>
      <c r="B190" s="58">
        <v>46238</v>
      </c>
      <c r="C190" s="4" t="s">
        <v>6376</v>
      </c>
      <c r="D190" s="4" t="s">
        <v>6138</v>
      </c>
      <c r="E190" s="4" t="s">
        <v>6135</v>
      </c>
      <c r="F190" s="35" t="str">
        <f>IFERROR(VLOOKUP(E190,'DATA MASTER'!$B$1:$R$3858,3,0),"")</f>
        <v>DIV 1</v>
      </c>
      <c r="G190" s="4">
        <v>18</v>
      </c>
      <c r="H190" s="35">
        <f>IFERROR(VLOOKUP(E190,'DATA MASTER'!$B$1:$R$3858,6,0),"")</f>
        <v>24</v>
      </c>
      <c r="I190" s="40">
        <f>IFERROR(VLOOKUP(E190,'DATA MASTER'!$B$1:$R$3858,5,0),"")</f>
        <v>1.23</v>
      </c>
      <c r="J190" s="35">
        <f>IFERROR(VLOOKUP(E190,'DATA MASTER'!$B$1:$R$3858,17,0),"")</f>
        <v>99800</v>
      </c>
      <c r="K190" s="35">
        <f>IFERROR(VLOOKUP(E190,'DATA MASTER'!$B$1:$R$3858,16,0),"")</f>
        <v>92100</v>
      </c>
      <c r="L190" s="34">
        <f t="shared" si="40"/>
        <v>7485</v>
      </c>
      <c r="M190" s="34">
        <f t="shared" si="45"/>
        <v>13343.448</v>
      </c>
      <c r="N190" s="35">
        <v>0</v>
      </c>
      <c r="O190" s="35">
        <v>0</v>
      </c>
      <c r="P190" s="35"/>
      <c r="Q190" s="4"/>
      <c r="R190" s="35">
        <f t="shared" si="46"/>
        <v>1496999.9999999998</v>
      </c>
      <c r="S190" s="35">
        <f t="shared" si="41"/>
        <v>1277133.2756756754</v>
      </c>
      <c r="T190" s="35">
        <f t="shared" si="42"/>
        <v>219866.7243243244</v>
      </c>
      <c r="U190" s="35">
        <f t="shared" si="47"/>
        <v>15498</v>
      </c>
      <c r="V190" s="35">
        <f t="shared" si="48"/>
        <v>1443.913043478261</v>
      </c>
      <c r="W190" s="35">
        <f t="shared" si="49"/>
        <v>33233.4</v>
      </c>
      <c r="X190" s="35">
        <f t="shared" si="50"/>
        <v>163441.41128084614</v>
      </c>
      <c r="Y190" s="35">
        <f>IF(E190="avem005",4,IF(E190="avem025",1,1))</f>
        <v>1</v>
      </c>
      <c r="Z190" s="35">
        <v>0</v>
      </c>
      <c r="AA190" s="35">
        <f t="shared" si="51"/>
        <v>0</v>
      </c>
      <c r="AB190" s="37">
        <f t="shared" si="44"/>
        <v>0</v>
      </c>
      <c r="AC190" s="35">
        <v>0</v>
      </c>
      <c r="AD190" s="35">
        <v>6250</v>
      </c>
      <c r="AE190" s="45"/>
      <c r="AF190" s="4" t="s">
        <v>3976</v>
      </c>
      <c r="AG190" s="35">
        <f t="shared" ca="1" si="55"/>
        <v>2231743.7999999998</v>
      </c>
      <c r="AH190" s="35">
        <f t="shared" ca="1" si="57"/>
        <v>333565.89330199745</v>
      </c>
      <c r="AI190" s="42">
        <f t="shared" ca="1" si="58"/>
        <v>0.14946424105759698</v>
      </c>
    </row>
    <row r="191" spans="1:36">
      <c r="A191" s="34">
        <v>185</v>
      </c>
      <c r="B191" s="58">
        <v>46238</v>
      </c>
      <c r="C191" s="4" t="s">
        <v>6377</v>
      </c>
      <c r="D191" s="4" t="s">
        <v>6143</v>
      </c>
      <c r="E191" s="4" t="s">
        <v>6216</v>
      </c>
      <c r="F191" s="35" t="str">
        <f>IFERROR(VLOOKUP(E191,'DATA MASTER'!$B$1:$R$3858,3,0),"")</f>
        <v>DIV 1</v>
      </c>
      <c r="G191" s="4">
        <v>8</v>
      </c>
      <c r="H191" s="35">
        <f>IFERROR(VLOOKUP(E191,'DATA MASTER'!$B$1:$R$3858,6,0),"")</f>
        <v>24</v>
      </c>
      <c r="I191" s="40">
        <f>IFERROR(VLOOKUP(E191,'DATA MASTER'!$B$1:$R$3858,5,0),"")</f>
        <v>1.0900000000000001</v>
      </c>
      <c r="J191" s="35">
        <f>IFERROR(VLOOKUP(E191,'DATA MASTER'!$B$1:$R$3858,17,0),"")</f>
        <v>49500</v>
      </c>
      <c r="K191" s="35">
        <f>IFERROR(VLOOKUP(E191,'DATA MASTER'!$B$1:$R$3858,16,0),"")</f>
        <v>44600</v>
      </c>
      <c r="L191" s="34">
        <f t="shared" si="40"/>
        <v>3712.5</v>
      </c>
      <c r="M191" s="34">
        <f t="shared" si="45"/>
        <v>6461.6480000000001</v>
      </c>
      <c r="N191" s="35">
        <v>0</v>
      </c>
      <c r="O191" s="35">
        <v>0</v>
      </c>
      <c r="P191" s="35"/>
      <c r="Q191" s="4"/>
      <c r="R191" s="35">
        <f t="shared" si="46"/>
        <v>330000</v>
      </c>
      <c r="S191" s="35">
        <f t="shared" si="41"/>
        <v>274871.00540540536</v>
      </c>
      <c r="T191" s="35">
        <f t="shared" si="42"/>
        <v>55128.994594594638</v>
      </c>
      <c r="U191" s="35">
        <f t="shared" si="47"/>
        <v>6104</v>
      </c>
      <c r="V191" s="35">
        <f t="shared" si="48"/>
        <v>568.69565217391312</v>
      </c>
      <c r="W191" s="35">
        <f t="shared" si="49"/>
        <v>7326.0000000000009</v>
      </c>
      <c r="X191" s="35">
        <f t="shared" si="50"/>
        <v>35574.743386865171</v>
      </c>
      <c r="Y191" s="35">
        <f>IF(E191="avwi005",4,1)</f>
        <v>1</v>
      </c>
      <c r="Z191" s="35">
        <v>0</v>
      </c>
      <c r="AA191" s="35">
        <f t="shared" si="51"/>
        <v>0</v>
      </c>
      <c r="AB191" s="37">
        <f t="shared" si="44"/>
        <v>0</v>
      </c>
      <c r="AC191" s="35">
        <v>0</v>
      </c>
      <c r="AD191" s="35">
        <v>5555.5555555555557</v>
      </c>
      <c r="AE191" s="45"/>
      <c r="AF191" s="4" t="s">
        <v>3979</v>
      </c>
      <c r="AG191" s="35">
        <f t="shared" ca="1" si="55"/>
        <v>2194803</v>
      </c>
      <c r="AH191" s="35">
        <f t="shared" ca="1" si="57"/>
        <v>331512.3243243242</v>
      </c>
      <c r="AI191" s="42">
        <f t="shared" ca="1" si="58"/>
        <v>0.15104422780738144</v>
      </c>
    </row>
    <row r="192" spans="1:36">
      <c r="A192" s="34">
        <v>186</v>
      </c>
      <c r="B192" s="58">
        <v>46238</v>
      </c>
      <c r="C192" s="4" t="s">
        <v>6378</v>
      </c>
      <c r="D192" s="4" t="s">
        <v>6287</v>
      </c>
      <c r="E192" s="4" t="s">
        <v>6156</v>
      </c>
      <c r="F192" s="35" t="str">
        <f>IFERROR(VLOOKUP(E192,'DATA MASTER'!$B$1:$R$3858,3,0),"")</f>
        <v>DIV 1</v>
      </c>
      <c r="G192" s="4">
        <v>4</v>
      </c>
      <c r="H192" s="35">
        <f>IFERROR(VLOOKUP(E192,'DATA MASTER'!$B$1:$R$3858,6,0),"")</f>
        <v>4</v>
      </c>
      <c r="I192" s="40">
        <f>IFERROR(VLOOKUP(E192,'DATA MASTER'!$B$1:$R$3858,5,0),"")</f>
        <v>5.3879999999999999</v>
      </c>
      <c r="J192" s="35">
        <f>IFERROR(VLOOKUP(E192,'DATA MASTER'!$B$1:$R$3858,17,0),"")</f>
        <v>185700</v>
      </c>
      <c r="K192" s="35">
        <f>IFERROR(VLOOKUP(E192,'DATA MASTER'!$B$1:$R$3858,16,0),"")</f>
        <v>165300</v>
      </c>
      <c r="L192" s="34">
        <f t="shared" si="40"/>
        <v>13927.5</v>
      </c>
      <c r="M192" s="34">
        <f t="shared" si="45"/>
        <v>23948.664000000001</v>
      </c>
      <c r="N192" s="35">
        <v>0</v>
      </c>
      <c r="O192" s="35">
        <v>0</v>
      </c>
      <c r="P192" s="35">
        <v>35000</v>
      </c>
      <c r="Q192" s="4" t="s">
        <v>6370</v>
      </c>
      <c r="R192" s="35">
        <f t="shared" si="46"/>
        <v>619000</v>
      </c>
      <c r="S192" s="35">
        <f t="shared" si="41"/>
        <v>509374.18378378375</v>
      </c>
      <c r="T192" s="35">
        <f t="shared" si="42"/>
        <v>109625.81621621625</v>
      </c>
      <c r="U192" s="35">
        <f t="shared" si="47"/>
        <v>15086.4</v>
      </c>
      <c r="V192" s="35">
        <f t="shared" si="48"/>
        <v>1405.5652173913043</v>
      </c>
      <c r="W192" s="35">
        <f t="shared" si="49"/>
        <v>13741.800000000001</v>
      </c>
      <c r="X192" s="35">
        <f t="shared" si="50"/>
        <v>44392.05099882494</v>
      </c>
      <c r="Y192" s="35">
        <f>H192</f>
        <v>4</v>
      </c>
      <c r="Z192" s="35">
        <v>0</v>
      </c>
      <c r="AA192" s="35">
        <f t="shared" si="51"/>
        <v>35000</v>
      </c>
      <c r="AB192" s="37">
        <f t="shared" si="44"/>
        <v>0</v>
      </c>
      <c r="AC192" s="35">
        <v>0</v>
      </c>
      <c r="AD192" s="35">
        <v>0</v>
      </c>
      <c r="AE192" s="45"/>
      <c r="AF192" s="4" t="s">
        <v>3983</v>
      </c>
      <c r="AG192" s="35">
        <f t="shared" ca="1" si="55"/>
        <v>135875.1</v>
      </c>
      <c r="AH192" s="35">
        <f t="shared" ca="1" si="57"/>
        <v>18653.859929494709</v>
      </c>
      <c r="AI192" s="42">
        <f t="shared" ca="1" si="58"/>
        <v>0.13728681656532143</v>
      </c>
    </row>
    <row r="193" spans="1:35">
      <c r="A193" s="34">
        <v>187</v>
      </c>
      <c r="B193" s="58">
        <v>46238</v>
      </c>
      <c r="C193" s="4" t="s">
        <v>6379</v>
      </c>
      <c r="D193" s="4" t="s">
        <v>6251</v>
      </c>
      <c r="E193" s="4" t="s">
        <v>6226</v>
      </c>
      <c r="F193" s="35" t="str">
        <f>IFERROR(VLOOKUP(E193,'DATA MASTER'!$B$1:$R$3858,3,0),"")</f>
        <v>DIV 2</v>
      </c>
      <c r="G193" s="4">
        <v>1</v>
      </c>
      <c r="H193" s="35">
        <f>IFERROR(VLOOKUP(E193,'DATA MASTER'!$B$1:$R$3858,6,0),"")</f>
        <v>24</v>
      </c>
      <c r="I193" s="40">
        <f>IFERROR(VLOOKUP(E193,'DATA MASTER'!$B$1:$R$3858,5,0),"")</f>
        <v>1</v>
      </c>
      <c r="J193" s="35">
        <f>IFERROR(VLOOKUP(E193,'DATA MASTER'!$B$1:$R$3858,17,0),"")</f>
        <v>111200</v>
      </c>
      <c r="K193" s="35">
        <f>IFERROR(VLOOKUP(E193,'DATA MASTER'!$B$1:$R$3858,16,0),"")</f>
        <v>101600</v>
      </c>
      <c r="L193" s="34">
        <f t="shared" si="40"/>
        <v>8340</v>
      </c>
      <c r="M193" s="34">
        <f t="shared" si="45"/>
        <v>14719.808000000001</v>
      </c>
      <c r="N193" s="35">
        <v>0</v>
      </c>
      <c r="O193" s="35">
        <v>0</v>
      </c>
      <c r="P193" s="35"/>
      <c r="Q193" s="4"/>
      <c r="R193" s="35">
        <f t="shared" si="46"/>
        <v>92666.666666666657</v>
      </c>
      <c r="S193" s="35">
        <f t="shared" si="41"/>
        <v>78270.443243243237</v>
      </c>
      <c r="T193" s="35">
        <f t="shared" si="42"/>
        <v>14396.22342342342</v>
      </c>
      <c r="U193" s="35">
        <f t="shared" si="47"/>
        <v>700</v>
      </c>
      <c r="V193" s="35">
        <f t="shared" si="48"/>
        <v>65.217391304347828</v>
      </c>
      <c r="W193" s="35">
        <f t="shared" si="49"/>
        <v>2057.2000000000003</v>
      </c>
      <c r="X193" s="35">
        <f t="shared" si="50"/>
        <v>11573.806032119071</v>
      </c>
      <c r="Y193" s="35">
        <f>IF(E193="nodr004",4,1)</f>
        <v>1</v>
      </c>
      <c r="Z193" s="35">
        <v>0</v>
      </c>
      <c r="AA193" s="35">
        <f t="shared" si="51"/>
        <v>0</v>
      </c>
      <c r="AB193" s="37">
        <f t="shared" si="44"/>
        <v>0</v>
      </c>
      <c r="AC193" s="35">
        <v>0</v>
      </c>
      <c r="AD193" s="35">
        <v>0</v>
      </c>
      <c r="AE193" s="45"/>
      <c r="AF193" s="4" t="s">
        <v>3984</v>
      </c>
      <c r="AG193" s="35">
        <f t="shared" ca="1" si="55"/>
        <v>1023414.4499999998</v>
      </c>
      <c r="AH193" s="35">
        <f t="shared" ca="1" si="57"/>
        <v>143386.52996474726</v>
      </c>
      <c r="AI193" s="42">
        <f t="shared" ca="1" si="58"/>
        <v>0.14010602446032228</v>
      </c>
    </row>
    <row r="194" spans="1:35">
      <c r="A194" s="34">
        <v>188</v>
      </c>
      <c r="B194" s="58">
        <v>46238</v>
      </c>
      <c r="C194" s="4" t="s">
        <v>6380</v>
      </c>
      <c r="D194" s="4" t="s">
        <v>6175</v>
      </c>
      <c r="E194" s="4" t="s">
        <v>6207</v>
      </c>
      <c r="F194" s="35" t="str">
        <f>IFERROR(VLOOKUP(E194,'DATA MASTER'!$B$1:$R$3858,3,0),"")</f>
        <v>DIV 2</v>
      </c>
      <c r="G194" s="4">
        <v>4</v>
      </c>
      <c r="H194" s="35">
        <f>IFERROR(VLOOKUP(E194,'DATA MASTER'!$B$1:$R$3858,6,0),"")</f>
        <v>4</v>
      </c>
      <c r="I194" s="40">
        <f>IFERROR(VLOOKUP(E194,'DATA MASTER'!$B$1:$R$3858,5,0),"")</f>
        <v>4.24</v>
      </c>
      <c r="J194" s="35">
        <f>IFERROR(VLOOKUP(E194,'DATA MASTER'!$B$1:$R$3858,17,0),"")</f>
        <v>310600</v>
      </c>
      <c r="K194" s="35">
        <f>IFERROR(VLOOKUP(E194,'DATA MASTER'!$B$1:$R$3858,16,0),"")</f>
        <v>283000</v>
      </c>
      <c r="L194" s="34">
        <f t="shared" si="40"/>
        <v>23295</v>
      </c>
      <c r="M194" s="34">
        <f t="shared" si="45"/>
        <v>41001.040000000001</v>
      </c>
      <c r="N194" s="35">
        <v>0</v>
      </c>
      <c r="O194" s="35">
        <v>0</v>
      </c>
      <c r="P194" s="35"/>
      <c r="Q194" s="4"/>
      <c r="R194" s="35">
        <f t="shared" si="46"/>
        <v>1035333.3333333333</v>
      </c>
      <c r="S194" s="35">
        <f t="shared" si="41"/>
        <v>872068.32432432426</v>
      </c>
      <c r="T194" s="35">
        <f t="shared" si="42"/>
        <v>163265.00900900899</v>
      </c>
      <c r="U194" s="35">
        <f t="shared" si="47"/>
        <v>11872</v>
      </c>
      <c r="V194" s="35">
        <f t="shared" si="48"/>
        <v>1106.0869565217392</v>
      </c>
      <c r="W194" s="35">
        <f t="shared" si="49"/>
        <v>22984.399999999998</v>
      </c>
      <c r="X194" s="35">
        <f t="shared" si="50"/>
        <v>119610.21436017958</v>
      </c>
      <c r="Y194" s="35">
        <v>1</v>
      </c>
      <c r="Z194" s="35">
        <v>0</v>
      </c>
      <c r="AA194" s="35">
        <f t="shared" si="51"/>
        <v>0</v>
      </c>
      <c r="AB194" s="37">
        <f t="shared" si="44"/>
        <v>0</v>
      </c>
      <c r="AC194" s="35">
        <v>0</v>
      </c>
      <c r="AD194" s="35">
        <v>7692.3076923076924</v>
      </c>
      <c r="AE194" s="45"/>
      <c r="AF194" s="4" t="s">
        <v>6381</v>
      </c>
      <c r="AG194" s="35">
        <f t="shared" ca="1" si="55"/>
        <v>2255242.5</v>
      </c>
      <c r="AH194" s="35">
        <f t="shared" ca="1" si="57"/>
        <v>245145.89584456588</v>
      </c>
      <c r="AI194" s="42">
        <f t="shared" ca="1" si="58"/>
        <v>0.10870045941603436</v>
      </c>
    </row>
    <row r="195" spans="1:35">
      <c r="A195" s="34">
        <v>189</v>
      </c>
      <c r="B195" s="58">
        <v>46238</v>
      </c>
      <c r="C195" s="4" t="s">
        <v>6382</v>
      </c>
      <c r="D195" s="4" t="s">
        <v>6138</v>
      </c>
      <c r="E195" s="4" t="s">
        <v>6383</v>
      </c>
      <c r="F195" s="35" t="str">
        <f>IFERROR(VLOOKUP(E195,'DATA MASTER'!$B$1:$R$3858,3,0),"")</f>
        <v>DIV 2</v>
      </c>
      <c r="G195" s="4">
        <v>4</v>
      </c>
      <c r="H195" s="35">
        <f>IFERROR(VLOOKUP(E195,'DATA MASTER'!$B$1:$R$3858,6,0),"")</f>
        <v>4</v>
      </c>
      <c r="I195" s="40">
        <f>IFERROR(VLOOKUP(E195,'DATA MASTER'!$B$1:$R$3858,5,0),"")</f>
        <v>4.18</v>
      </c>
      <c r="J195" s="35">
        <f>IFERROR(VLOOKUP(E195,'DATA MASTER'!$B$1:$R$3858,17,0),"")</f>
        <v>185400</v>
      </c>
      <c r="K195" s="35">
        <f>IFERROR(VLOOKUP(E195,'DATA MASTER'!$B$1:$R$3858,16,0),"")</f>
        <v>163600</v>
      </c>
      <c r="L195" s="34">
        <f t="shared" si="40"/>
        <v>13905</v>
      </c>
      <c r="M195" s="34">
        <f t="shared" si="45"/>
        <v>23702.368000000002</v>
      </c>
      <c r="N195" s="35">
        <v>0</v>
      </c>
      <c r="O195" s="35">
        <v>0</v>
      </c>
      <c r="P195" s="35"/>
      <c r="Q195" s="4"/>
      <c r="R195" s="35">
        <f t="shared" si="46"/>
        <v>618000</v>
      </c>
      <c r="S195" s="35">
        <f t="shared" si="41"/>
        <v>504135.6108108107</v>
      </c>
      <c r="T195" s="35">
        <f t="shared" si="42"/>
        <v>113864.3891891893</v>
      </c>
      <c r="U195" s="35">
        <f t="shared" si="47"/>
        <v>11704</v>
      </c>
      <c r="V195" s="35">
        <f t="shared" si="48"/>
        <v>1090.4347826086955</v>
      </c>
      <c r="W195" s="35">
        <f t="shared" si="49"/>
        <v>13719.6</v>
      </c>
      <c r="X195" s="35">
        <f t="shared" si="50"/>
        <v>73713.990770216973</v>
      </c>
      <c r="Y195" s="35">
        <f>IF(E195="arem005",20,IF(E195="arem020",5,1))</f>
        <v>1</v>
      </c>
      <c r="Z195" s="35">
        <v>0</v>
      </c>
      <c r="AA195" s="35">
        <f t="shared" si="51"/>
        <v>0</v>
      </c>
      <c r="AB195" s="37">
        <f t="shared" si="44"/>
        <v>0</v>
      </c>
      <c r="AC195" s="35">
        <v>0</v>
      </c>
      <c r="AD195" s="35">
        <v>13636.363636363636</v>
      </c>
      <c r="AE195" s="45"/>
      <c r="AF195" s="4" t="s">
        <v>6384</v>
      </c>
      <c r="AG195" s="35">
        <f t="shared" ca="1" si="55"/>
        <v>261220</v>
      </c>
      <c r="AH195" s="35">
        <f t="shared" ca="1" si="57"/>
        <v>7887.923345084213</v>
      </c>
      <c r="AI195" s="42">
        <f t="shared" ca="1" si="58"/>
        <v>3.0196475557324146E-2</v>
      </c>
    </row>
    <row r="196" spans="1:35">
      <c r="A196" s="34">
        <v>190</v>
      </c>
      <c r="B196" s="58">
        <v>46238</v>
      </c>
      <c r="C196" s="4" t="s">
        <v>6385</v>
      </c>
      <c r="D196" s="4" t="s">
        <v>6134</v>
      </c>
      <c r="E196" s="4" t="s">
        <v>6156</v>
      </c>
      <c r="F196" s="35" t="str">
        <f>IFERROR(VLOOKUP(E196,'DATA MASTER'!$B$1:$R$3858,3,0),"")</f>
        <v>DIV 1</v>
      </c>
      <c r="G196" s="4">
        <v>20</v>
      </c>
      <c r="H196" s="35">
        <f>IFERROR(VLOOKUP(E196,'DATA MASTER'!$B$1:$R$3858,6,0),"")</f>
        <v>4</v>
      </c>
      <c r="I196" s="40">
        <f>IFERROR(VLOOKUP(E196,'DATA MASTER'!$B$1:$R$3858,5,0),"")</f>
        <v>5.3879999999999999</v>
      </c>
      <c r="J196" s="35">
        <f>IFERROR(VLOOKUP(E196,'DATA MASTER'!$B$1:$R$3858,17,0),"")</f>
        <v>185700</v>
      </c>
      <c r="K196" s="35">
        <f>IFERROR(VLOOKUP(E196,'DATA MASTER'!$B$1:$R$3858,16,0),"")</f>
        <v>165300</v>
      </c>
      <c r="L196" s="34">
        <f t="shared" si="40"/>
        <v>13927.5</v>
      </c>
      <c r="M196" s="34">
        <f t="shared" si="45"/>
        <v>23948.664000000001</v>
      </c>
      <c r="N196" s="35">
        <v>0</v>
      </c>
      <c r="O196" s="35">
        <v>0</v>
      </c>
      <c r="P196" s="35">
        <v>35000</v>
      </c>
      <c r="Q196" s="4" t="s">
        <v>6370</v>
      </c>
      <c r="R196" s="35">
        <f t="shared" si="46"/>
        <v>3095000</v>
      </c>
      <c r="S196" s="35">
        <f t="shared" si="41"/>
        <v>2546870.9189189188</v>
      </c>
      <c r="T196" s="35">
        <f t="shared" si="42"/>
        <v>548129.08108108118</v>
      </c>
      <c r="U196" s="35">
        <f t="shared" si="47"/>
        <v>75432</v>
      </c>
      <c r="V196" s="35">
        <f t="shared" si="48"/>
        <v>7027.8260869565211</v>
      </c>
      <c r="W196" s="35">
        <f t="shared" si="49"/>
        <v>68709</v>
      </c>
      <c r="X196" s="35">
        <f t="shared" si="50"/>
        <v>183498.71653258617</v>
      </c>
      <c r="Y196" s="35">
        <f>H196</f>
        <v>4</v>
      </c>
      <c r="Z196" s="35">
        <v>0</v>
      </c>
      <c r="AA196" s="35">
        <f t="shared" si="51"/>
        <v>175000</v>
      </c>
      <c r="AB196" s="37">
        <f t="shared" si="44"/>
        <v>0</v>
      </c>
      <c r="AC196" s="35">
        <v>0</v>
      </c>
      <c r="AD196" s="35">
        <v>38461.538461538461</v>
      </c>
      <c r="AE196" s="45"/>
      <c r="AF196" s="4" t="s">
        <v>6386</v>
      </c>
      <c r="AG196" s="35">
        <f t="shared" ca="1" si="55"/>
        <v>564990</v>
      </c>
      <c r="AH196" s="35">
        <f t="shared" ca="1" si="57"/>
        <v>68393.193654524046</v>
      </c>
      <c r="AI196" s="42">
        <f t="shared" ca="1" si="58"/>
        <v>0.12105204278752553</v>
      </c>
    </row>
    <row r="197" spans="1:35">
      <c r="A197" s="34">
        <v>191</v>
      </c>
      <c r="B197" s="58">
        <v>46238</v>
      </c>
      <c r="C197" s="4" t="s">
        <v>6387</v>
      </c>
      <c r="D197" s="4" t="s">
        <v>6134</v>
      </c>
      <c r="E197" s="4" t="s">
        <v>6218</v>
      </c>
      <c r="F197" s="35" t="str">
        <f>IFERROR(VLOOKUP(E197,'DATA MASTER'!$B$1:$R$3858,3,0),"")</f>
        <v>DIV 1</v>
      </c>
      <c r="G197" s="4">
        <v>4</v>
      </c>
      <c r="H197" s="35">
        <f>IFERROR(VLOOKUP(E197,'DATA MASTER'!$B$1:$R$3858,6,0),"")</f>
        <v>24</v>
      </c>
      <c r="I197" s="40">
        <f>IFERROR(VLOOKUP(E197,'DATA MASTER'!$B$1:$R$3858,5,0),"")</f>
        <v>1.079</v>
      </c>
      <c r="J197" s="35">
        <f>IFERROR(VLOOKUP(E197,'DATA MASTER'!$B$1:$R$3858,17,0),"")</f>
        <v>102900</v>
      </c>
      <c r="K197" s="35">
        <f>IFERROR(VLOOKUP(E197,'DATA MASTER'!$B$1:$R$3858,16,0),"")</f>
        <v>94200</v>
      </c>
      <c r="L197" s="34">
        <f t="shared" si="40"/>
        <v>7717.5</v>
      </c>
      <c r="M197" s="34">
        <f t="shared" si="45"/>
        <v>13647.696000000002</v>
      </c>
      <c r="N197" s="35">
        <v>0</v>
      </c>
      <c r="O197" s="35">
        <v>0</v>
      </c>
      <c r="P197" s="35"/>
      <c r="Q197" s="4" t="e">
        <f>VLOOKUP(#REF!,#REF!,1,0)</f>
        <v>#REF!</v>
      </c>
      <c r="R197" s="35">
        <f t="shared" si="46"/>
        <v>342999.99999999994</v>
      </c>
      <c r="S197" s="35">
        <f t="shared" si="41"/>
        <v>290278.57297297294</v>
      </c>
      <c r="T197" s="35">
        <f t="shared" si="42"/>
        <v>52721.427027027006</v>
      </c>
      <c r="U197" s="35">
        <f t="shared" si="47"/>
        <v>3021.2</v>
      </c>
      <c r="V197" s="35">
        <f t="shared" si="48"/>
        <v>281.47826086956525</v>
      </c>
      <c r="W197" s="35">
        <f t="shared" si="49"/>
        <v>7614.5999999999995</v>
      </c>
      <c r="X197" s="35" t="str">
        <f t="shared" si="50"/>
        <v/>
      </c>
      <c r="Y197" s="35">
        <v>1</v>
      </c>
      <c r="Z197" s="42" t="e">
        <f>VLOOKUP(Q197,#REF!,4,0)</f>
        <v>#REF!</v>
      </c>
      <c r="AA197" s="35">
        <f t="shared" si="51"/>
        <v>0</v>
      </c>
      <c r="AB197" s="37">
        <f t="shared" si="44"/>
        <v>0</v>
      </c>
      <c r="AC197" s="35" t="e">
        <f>Z197*R197*1.11</f>
        <v>#REF!</v>
      </c>
      <c r="AD197" s="35">
        <v>0</v>
      </c>
      <c r="AE197" s="45"/>
      <c r="AF197" s="4" t="s">
        <v>6383</v>
      </c>
      <c r="AG197" s="35">
        <f t="shared" ca="1" si="55"/>
        <v>14062590.000000002</v>
      </c>
      <c r="AH197" s="35">
        <f t="shared" ca="1" si="57"/>
        <v>1256000.7887152855</v>
      </c>
      <c r="AI197" s="42">
        <f t="shared" ca="1" si="58"/>
        <v>8.9315040025719675E-2</v>
      </c>
    </row>
    <row r="198" spans="1:35">
      <c r="A198" s="34">
        <v>192</v>
      </c>
      <c r="B198" s="58">
        <v>46238</v>
      </c>
      <c r="C198" s="4" t="s">
        <v>6388</v>
      </c>
      <c r="D198" s="4" t="s">
        <v>6124</v>
      </c>
      <c r="E198" s="4" t="s">
        <v>6160</v>
      </c>
      <c r="F198" s="35" t="str">
        <f>IFERROR(VLOOKUP(E198,'DATA MASTER'!$B$1:$R$3858,3,0),"")</f>
        <v>DIV 1</v>
      </c>
      <c r="G198" s="4">
        <v>2</v>
      </c>
      <c r="H198" s="35">
        <f>IFERROR(VLOOKUP(E198,'DATA MASTER'!$B$1:$R$3858,6,0),"")</f>
        <v>1</v>
      </c>
      <c r="I198" s="40">
        <f>IFERROR(VLOOKUP(E198,'DATA MASTER'!$B$1:$R$3858,5,0),"")</f>
        <v>26.02</v>
      </c>
      <c r="J198" s="35">
        <f>IFERROR(VLOOKUP(E198,'DATA MASTER'!$B$1:$R$3858,17,0),"")</f>
        <v>876000</v>
      </c>
      <c r="K198" s="35">
        <f>IFERROR(VLOOKUP(E198,'DATA MASTER'!$B$1:$R$3858,16,0),"")</f>
        <v>777200</v>
      </c>
      <c r="L198" s="34">
        <f t="shared" si="40"/>
        <v>65700</v>
      </c>
      <c r="M198" s="34">
        <f t="shared" si="45"/>
        <v>112600.736</v>
      </c>
      <c r="N198" s="35">
        <v>0</v>
      </c>
      <c r="O198" s="35">
        <v>0</v>
      </c>
      <c r="P198" s="35">
        <v>35000</v>
      </c>
      <c r="Q198" s="4" t="s">
        <v>6370</v>
      </c>
      <c r="R198" s="35">
        <f t="shared" si="46"/>
        <v>1459999.9999999998</v>
      </c>
      <c r="S198" s="35">
        <f t="shared" si="41"/>
        <v>1197476.1513513513</v>
      </c>
      <c r="T198" s="35">
        <f t="shared" si="42"/>
        <v>262523.84864864848</v>
      </c>
      <c r="U198" s="35">
        <f t="shared" si="47"/>
        <v>36428</v>
      </c>
      <c r="V198" s="35">
        <f t="shared" si="48"/>
        <v>3393.913043478261</v>
      </c>
      <c r="W198" s="35">
        <f t="shared" si="49"/>
        <v>32412</v>
      </c>
      <c r="X198" s="35">
        <f t="shared" si="50"/>
        <v>106653.57196880657</v>
      </c>
      <c r="Y198" s="35">
        <f>H198</f>
        <v>1</v>
      </c>
      <c r="Z198" s="35">
        <v>0</v>
      </c>
      <c r="AA198" s="35">
        <f t="shared" si="51"/>
        <v>70000</v>
      </c>
      <c r="AB198" s="37">
        <f t="shared" si="44"/>
        <v>0</v>
      </c>
      <c r="AC198" s="35">
        <f>Z198*R198*1.11</f>
        <v>0</v>
      </c>
      <c r="AD198" s="35">
        <v>13636.363636363636</v>
      </c>
      <c r="AE198" s="45"/>
      <c r="AF198" s="4" t="s">
        <v>6389</v>
      </c>
      <c r="AG198" s="35">
        <f t="shared" ca="1" si="55"/>
        <v>779405</v>
      </c>
      <c r="AH198" s="35">
        <f t="shared" ca="1" si="57"/>
        <v>92196.178574226447</v>
      </c>
      <c r="AI198" s="42">
        <f t="shared" ca="1" si="58"/>
        <v>0.11829046333321758</v>
      </c>
    </row>
    <row r="199" spans="1:35">
      <c r="A199" s="34">
        <v>193</v>
      </c>
      <c r="B199" s="58">
        <v>46238</v>
      </c>
      <c r="C199" s="4" t="s">
        <v>6390</v>
      </c>
      <c r="D199" s="4" t="s">
        <v>6143</v>
      </c>
      <c r="E199" s="4" t="s">
        <v>6148</v>
      </c>
      <c r="F199" s="35" t="str">
        <f>IFERROR(VLOOKUP(E199,'DATA MASTER'!$B$1:$R$3858,3,0),"")</f>
        <v>DIV 2</v>
      </c>
      <c r="G199" s="4">
        <v>4</v>
      </c>
      <c r="H199" s="35">
        <f>IFERROR(VLOOKUP(E199,'DATA MASTER'!$B$1:$R$3858,6,0),"")</f>
        <v>24</v>
      </c>
      <c r="I199" s="40">
        <f>IFERROR(VLOOKUP(E199,'DATA MASTER'!$B$1:$R$3858,5,0),"")</f>
        <v>1.0900000000000001</v>
      </c>
      <c r="J199" s="35">
        <f>IFERROR(VLOOKUP(E199,'DATA MASTER'!$B$1:$R$3858,17,0),"")</f>
        <v>82200</v>
      </c>
      <c r="K199" s="35">
        <f>IFERROR(VLOOKUP(E199,'DATA MASTER'!$B$1:$R$3858,16,0),"")</f>
        <v>74900</v>
      </c>
      <c r="L199" s="34">
        <f t="shared" si="40"/>
        <v>6165</v>
      </c>
      <c r="M199" s="34">
        <f t="shared" si="45"/>
        <v>10851.512000000001</v>
      </c>
      <c r="N199" s="35">
        <v>0</v>
      </c>
      <c r="O199" s="35">
        <v>0</v>
      </c>
      <c r="P199" s="35"/>
      <c r="Q199" s="4" t="e">
        <f>VLOOKUP(#REF!,#REF!,1,0)</f>
        <v>#REF!</v>
      </c>
      <c r="R199" s="35">
        <f t="shared" si="46"/>
        <v>274000</v>
      </c>
      <c r="S199" s="35">
        <f t="shared" si="41"/>
        <v>230805.36216216214</v>
      </c>
      <c r="T199" s="35">
        <f t="shared" si="42"/>
        <v>43194.637837837858</v>
      </c>
      <c r="U199" s="35">
        <f t="shared" si="47"/>
        <v>3052</v>
      </c>
      <c r="V199" s="35">
        <f t="shared" si="48"/>
        <v>284.34782608695656</v>
      </c>
      <c r="W199" s="35">
        <f t="shared" si="49"/>
        <v>6082.8</v>
      </c>
      <c r="X199" s="35" t="str">
        <f t="shared" si="50"/>
        <v/>
      </c>
      <c r="Y199" s="35">
        <v>1</v>
      </c>
      <c r="Z199" s="42" t="e">
        <f>VLOOKUP(Q199,#REF!,4,0)</f>
        <v>#REF!</v>
      </c>
      <c r="AA199" s="35">
        <f t="shared" si="51"/>
        <v>0</v>
      </c>
      <c r="AB199" s="37">
        <f t="shared" si="44"/>
        <v>0</v>
      </c>
      <c r="AC199" s="35" t="e">
        <f>Z199*R199*1.11</f>
        <v>#REF!</v>
      </c>
      <c r="AD199" s="35">
        <v>0</v>
      </c>
      <c r="AE199" s="45"/>
      <c r="AF199" s="4" t="s">
        <v>6151</v>
      </c>
      <c r="AG199" s="35">
        <f t="shared" ca="1" si="55"/>
        <v>26948025</v>
      </c>
      <c r="AH199" s="35">
        <f t="shared" ca="1" si="57"/>
        <v>2353460.6307844934</v>
      </c>
      <c r="AI199" s="42">
        <f t="shared" ca="1" si="58"/>
        <v>8.7333325198581099E-2</v>
      </c>
    </row>
    <row r="200" spans="1:35">
      <c r="A200" s="34">
        <v>194</v>
      </c>
      <c r="B200" s="58">
        <v>46238</v>
      </c>
      <c r="C200" s="4" t="s">
        <v>6391</v>
      </c>
      <c r="D200" s="4" t="s">
        <v>6175</v>
      </c>
      <c r="E200" s="4" t="s">
        <v>6294</v>
      </c>
      <c r="F200" s="35" t="str">
        <f>IFERROR(VLOOKUP(E200,'DATA MASTER'!$B$1:$R$3858,3,0),"")</f>
        <v>DIV 2</v>
      </c>
      <c r="G200" s="4">
        <v>1</v>
      </c>
      <c r="H200" s="35">
        <f>IFERROR(VLOOKUP(E200,'DATA MASTER'!$B$1:$R$3858,6,0),"")</f>
        <v>1</v>
      </c>
      <c r="I200" s="40">
        <f>IFERROR(VLOOKUP(E200,'DATA MASTER'!$B$1:$R$3858,5,0),"")</f>
        <v>26.01</v>
      </c>
      <c r="J200" s="35">
        <f>IFERROR(VLOOKUP(E200,'DATA MASTER'!$B$1:$R$3858,17,0),"")</f>
        <v>764700</v>
      </c>
      <c r="K200" s="35">
        <f>IFERROR(VLOOKUP(E200,'DATA MASTER'!$B$1:$R$3858,16,0),"")</f>
        <v>670700</v>
      </c>
      <c r="L200" s="34">
        <f t="shared" ref="L200:L263" si="61">IFERROR(IF(F200="MTAB",12.5%*J200,7.5%*J200),"")</f>
        <v>57352.5</v>
      </c>
      <c r="M200" s="34">
        <f t="shared" si="45"/>
        <v>97171.016000000003</v>
      </c>
      <c r="N200" s="35">
        <v>0</v>
      </c>
      <c r="O200" s="35">
        <v>0</v>
      </c>
      <c r="P200" s="35"/>
      <c r="Q200" s="4"/>
      <c r="R200" s="35">
        <f t="shared" si="46"/>
        <v>637250</v>
      </c>
      <c r="S200" s="35">
        <f t="shared" ref="S200:S263" si="62">IFERROR((K200-M200)/1.11*(100-O200)%*G200,"")</f>
        <v>516692.77837837825</v>
      </c>
      <c r="T200" s="35">
        <f t="shared" ref="T200:T263" si="63">IFERROR(R200-S200,"")</f>
        <v>120557.22162162175</v>
      </c>
      <c r="U200" s="35">
        <f t="shared" si="47"/>
        <v>18207</v>
      </c>
      <c r="V200" s="35">
        <f t="shared" si="48"/>
        <v>1696.304347826087</v>
      </c>
      <c r="W200" s="35">
        <f t="shared" ref="W200:W263" si="64">IFERROR(2%*R200*1.11,"")</f>
        <v>14146.95</v>
      </c>
      <c r="X200" s="35">
        <f t="shared" si="50"/>
        <v>86506.967273795672</v>
      </c>
      <c r="Y200" s="35">
        <f t="shared" ref="Y200" si="65">IF(E200="nodr004",4,1)</f>
        <v>1</v>
      </c>
      <c r="Z200" s="35">
        <v>0</v>
      </c>
      <c r="AA200" s="35">
        <f t="shared" si="51"/>
        <v>0</v>
      </c>
      <c r="AB200" s="37">
        <f t="shared" ref="AB200:AB263" si="66">IFERROR(IF(OR(D200="SALES008",D200="SALES010"),IF(MOD(G200,H200)=0,10000*G200/H200,10000*(ROUNDUP(G200/H200,0))),0),"")</f>
        <v>0</v>
      </c>
      <c r="AC200" s="35">
        <v>0</v>
      </c>
      <c r="AD200" s="35">
        <v>0</v>
      </c>
      <c r="AE200" s="45"/>
    </row>
    <row r="201" spans="1:35">
      <c r="A201" s="34">
        <v>195</v>
      </c>
      <c r="B201" s="58">
        <v>46238</v>
      </c>
      <c r="C201" s="4" t="s">
        <v>6392</v>
      </c>
      <c r="D201" s="4" t="s">
        <v>6201</v>
      </c>
      <c r="E201" s="4" t="s">
        <v>6135</v>
      </c>
      <c r="F201" s="35" t="str">
        <f>IFERROR(VLOOKUP(E201,'DATA MASTER'!$B$1:$R$3858,3,0),"")</f>
        <v>DIV 1</v>
      </c>
      <c r="G201" s="4">
        <v>24</v>
      </c>
      <c r="H201" s="35">
        <f>IFERROR(VLOOKUP(E201,'DATA MASTER'!$B$1:$R$3858,6,0),"")</f>
        <v>24</v>
      </c>
      <c r="I201" s="40">
        <f>IFERROR(VLOOKUP(E201,'DATA MASTER'!$B$1:$R$3858,5,0),"")</f>
        <v>1.23</v>
      </c>
      <c r="J201" s="35">
        <f>IFERROR(VLOOKUP(E201,'DATA MASTER'!$B$1:$R$3858,17,0),"")</f>
        <v>99800</v>
      </c>
      <c r="K201" s="35">
        <f>IFERROR(VLOOKUP(E201,'DATA MASTER'!$B$1:$R$3858,16,0),"")</f>
        <v>92100</v>
      </c>
      <c r="L201" s="34">
        <f t="shared" si="61"/>
        <v>7485</v>
      </c>
      <c r="M201" s="34">
        <f t="shared" ref="M201:M264" si="67">IFERROR(IF(F201="MTAB",19.011%*K201,14.488%*K201),"")</f>
        <v>13343.448</v>
      </c>
      <c r="N201" s="35">
        <v>0</v>
      </c>
      <c r="O201" s="35">
        <v>0</v>
      </c>
      <c r="P201" s="35">
        <v>60000</v>
      </c>
      <c r="Q201" s="4" t="s">
        <v>6193</v>
      </c>
      <c r="R201" s="35">
        <f t="shared" ref="R201:R264" si="68">IFERROR((((J201-L201)/1.11*(100-O201)%*G201)-(ROUNDDOWN(G201/Y201,0)*N201)),"")</f>
        <v>1995999.9999999998</v>
      </c>
      <c r="S201" s="35">
        <f t="shared" si="62"/>
        <v>1702844.3675675672</v>
      </c>
      <c r="T201" s="35">
        <f t="shared" si="63"/>
        <v>293155.63243243261</v>
      </c>
      <c r="U201" s="35">
        <f t="shared" ref="U201:U264" si="69">IFERROR(I201*G201*700,"")</f>
        <v>20664</v>
      </c>
      <c r="V201" s="35">
        <f t="shared" ref="V201:V264" si="70">IFERROR(G201*I201/23000*1500000,"")</f>
        <v>1925.2173913043478</v>
      </c>
      <c r="W201" s="35">
        <f t="shared" si="64"/>
        <v>44311.199999999997</v>
      </c>
      <c r="X201" s="35">
        <f t="shared" ref="X201:X264" si="71">IFERROR(T201-U201-V201-W201-Z201-AC201-AB201-AA201-AD201,"")</f>
        <v>139588.54837446162</v>
      </c>
      <c r="Y201" s="35">
        <v>24</v>
      </c>
      <c r="Z201" s="35">
        <v>0</v>
      </c>
      <c r="AA201" s="35">
        <f t="shared" ref="AA201:AA264" si="72">IFERROR(ROUNDDOWN(G201/Y201,0)*P201,"")</f>
        <v>60000</v>
      </c>
      <c r="AB201" s="37">
        <f t="shared" si="66"/>
        <v>10000</v>
      </c>
      <c r="AC201" s="35">
        <v>0</v>
      </c>
      <c r="AD201" s="35">
        <v>16666.666666666668</v>
      </c>
      <c r="AE201" s="45"/>
    </row>
    <row r="202" spans="1:35">
      <c r="A202" s="34">
        <v>196</v>
      </c>
      <c r="B202" s="58">
        <v>46238</v>
      </c>
      <c r="C202" s="4" t="s">
        <v>6393</v>
      </c>
      <c r="D202" s="4" t="s">
        <v>6201</v>
      </c>
      <c r="E202" s="4" t="s">
        <v>6135</v>
      </c>
      <c r="F202" s="35" t="str">
        <f>IFERROR(VLOOKUP(E202,'DATA MASTER'!$B$1:$R$3858,3,0),"")</f>
        <v>DIV 1</v>
      </c>
      <c r="G202" s="4">
        <v>48</v>
      </c>
      <c r="H202" s="35">
        <f>IFERROR(VLOOKUP(E202,'DATA MASTER'!$B$1:$R$3858,6,0),"")</f>
        <v>24</v>
      </c>
      <c r="I202" s="40">
        <f>IFERROR(VLOOKUP(E202,'DATA MASTER'!$B$1:$R$3858,5,0),"")</f>
        <v>1.23</v>
      </c>
      <c r="J202" s="35">
        <f>IFERROR(VLOOKUP(E202,'DATA MASTER'!$B$1:$R$3858,17,0),"")</f>
        <v>99800</v>
      </c>
      <c r="K202" s="35">
        <f>IFERROR(VLOOKUP(E202,'DATA MASTER'!$B$1:$R$3858,16,0),"")</f>
        <v>92100</v>
      </c>
      <c r="L202" s="34">
        <f t="shared" si="61"/>
        <v>7485</v>
      </c>
      <c r="M202" s="34">
        <f t="shared" si="67"/>
        <v>13343.448</v>
      </c>
      <c r="N202" s="35">
        <v>0</v>
      </c>
      <c r="O202" s="35">
        <v>0</v>
      </c>
      <c r="P202" s="35">
        <v>60000</v>
      </c>
      <c r="Q202" s="4" t="s">
        <v>6193</v>
      </c>
      <c r="R202" s="35">
        <f t="shared" si="68"/>
        <v>3991999.9999999995</v>
      </c>
      <c r="S202" s="35">
        <f t="shared" si="62"/>
        <v>3405688.7351351343</v>
      </c>
      <c r="T202" s="35">
        <f t="shared" si="63"/>
        <v>586311.26486486522</v>
      </c>
      <c r="U202" s="35">
        <f t="shared" si="69"/>
        <v>41328</v>
      </c>
      <c r="V202" s="35">
        <f t="shared" si="70"/>
        <v>3850.4347826086955</v>
      </c>
      <c r="W202" s="35">
        <f t="shared" si="64"/>
        <v>88622.399999999994</v>
      </c>
      <c r="X202" s="35">
        <f t="shared" si="71"/>
        <v>287510.43008225656</v>
      </c>
      <c r="Y202" s="35">
        <v>24</v>
      </c>
      <c r="Z202" s="35">
        <v>0</v>
      </c>
      <c r="AA202" s="35">
        <f t="shared" si="72"/>
        <v>120000</v>
      </c>
      <c r="AB202" s="37">
        <f t="shared" si="66"/>
        <v>20000</v>
      </c>
      <c r="AC202" s="35">
        <v>0</v>
      </c>
      <c r="AD202" s="35">
        <v>25000</v>
      </c>
      <c r="AE202" s="45"/>
    </row>
    <row r="203" spans="1:35">
      <c r="A203" s="34">
        <v>197</v>
      </c>
      <c r="B203" s="58">
        <v>46238</v>
      </c>
      <c r="C203" s="4" t="s">
        <v>6394</v>
      </c>
      <c r="D203" s="4" t="s">
        <v>6124</v>
      </c>
      <c r="E203" s="4" t="s">
        <v>6135</v>
      </c>
      <c r="F203" s="35" t="str">
        <f>IFERROR(VLOOKUP(E203,'DATA MASTER'!$B$1:$R$3858,3,0),"")</f>
        <v>DIV 1</v>
      </c>
      <c r="G203" s="4">
        <v>24</v>
      </c>
      <c r="H203" s="35">
        <f>IFERROR(VLOOKUP(E203,'DATA MASTER'!$B$1:$R$3858,6,0),"")</f>
        <v>24</v>
      </c>
      <c r="I203" s="40">
        <f>IFERROR(VLOOKUP(E203,'DATA MASTER'!$B$1:$R$3858,5,0),"")</f>
        <v>1.23</v>
      </c>
      <c r="J203" s="35">
        <f>IFERROR(VLOOKUP(E203,'DATA MASTER'!$B$1:$R$3858,17,0),"")</f>
        <v>99800</v>
      </c>
      <c r="K203" s="35">
        <f>IFERROR(VLOOKUP(E203,'DATA MASTER'!$B$1:$R$3858,16,0),"")</f>
        <v>92100</v>
      </c>
      <c r="L203" s="34">
        <f t="shared" si="61"/>
        <v>7485</v>
      </c>
      <c r="M203" s="34">
        <f t="shared" si="67"/>
        <v>13343.448</v>
      </c>
      <c r="N203" s="35">
        <v>0</v>
      </c>
      <c r="O203" s="35">
        <v>0</v>
      </c>
      <c r="P203" s="35">
        <v>60000</v>
      </c>
      <c r="Q203" s="4" t="s">
        <v>6193</v>
      </c>
      <c r="R203" s="35">
        <f t="shared" si="68"/>
        <v>1995999.9999999998</v>
      </c>
      <c r="S203" s="35">
        <f t="shared" si="62"/>
        <v>1702844.3675675672</v>
      </c>
      <c r="T203" s="35">
        <f t="shared" si="63"/>
        <v>293155.63243243261</v>
      </c>
      <c r="U203" s="35">
        <f t="shared" si="69"/>
        <v>20664</v>
      </c>
      <c r="V203" s="35">
        <f t="shared" si="70"/>
        <v>1925.2173913043478</v>
      </c>
      <c r="W203" s="35">
        <f t="shared" si="64"/>
        <v>44311.199999999997</v>
      </c>
      <c r="X203" s="35">
        <f t="shared" si="71"/>
        <v>160005.21504112828</v>
      </c>
      <c r="Y203" s="35">
        <v>24</v>
      </c>
      <c r="Z203" s="42"/>
      <c r="AA203" s="35">
        <f t="shared" si="72"/>
        <v>60000</v>
      </c>
      <c r="AB203" s="37">
        <f t="shared" si="66"/>
        <v>0</v>
      </c>
      <c r="AC203" s="35">
        <f>Z203*R203*1.11</f>
        <v>0</v>
      </c>
      <c r="AD203" s="35">
        <v>6250</v>
      </c>
      <c r="AE203" s="45"/>
    </row>
    <row r="204" spans="1:35">
      <c r="A204" s="34">
        <v>198</v>
      </c>
      <c r="B204" s="58">
        <v>46238</v>
      </c>
      <c r="C204" s="4" t="s">
        <v>6395</v>
      </c>
      <c r="D204" s="4" t="s">
        <v>6134</v>
      </c>
      <c r="E204" s="4" t="s">
        <v>6170</v>
      </c>
      <c r="F204" s="35" t="str">
        <f>IFERROR(VLOOKUP(E204,'DATA MASTER'!$B$1:$R$3858,3,0),"")</f>
        <v>DIV 2</v>
      </c>
      <c r="G204" s="4">
        <v>1</v>
      </c>
      <c r="H204" s="35">
        <f>IFERROR(VLOOKUP(E204,'DATA MASTER'!$B$1:$R$3858,6,0),"")</f>
        <v>1</v>
      </c>
      <c r="I204" s="40">
        <f>IFERROR(VLOOKUP(E204,'DATA MASTER'!$B$1:$R$3858,5,0),"")</f>
        <v>21.11</v>
      </c>
      <c r="J204" s="35">
        <f>IFERROR(VLOOKUP(E204,'DATA MASTER'!$B$1:$R$3858,17,0),"")</f>
        <v>1428200</v>
      </c>
      <c r="K204" s="35">
        <f>IFERROR(VLOOKUP(E204,'DATA MASTER'!$B$1:$R$3858,16,0),"")</f>
        <v>1291700</v>
      </c>
      <c r="L204" s="34">
        <f t="shared" si="61"/>
        <v>107115</v>
      </c>
      <c r="M204" s="34">
        <f t="shared" si="67"/>
        <v>187141.49600000001</v>
      </c>
      <c r="N204" s="35">
        <v>0</v>
      </c>
      <c r="O204" s="35">
        <v>0</v>
      </c>
      <c r="P204" s="35"/>
      <c r="Q204" s="4" t="e">
        <f>VLOOKUP(#REF!,#REF!,1,0)</f>
        <v>#REF!</v>
      </c>
      <c r="R204" s="35">
        <f t="shared" si="68"/>
        <v>1190166.6666666665</v>
      </c>
      <c r="S204" s="35">
        <f t="shared" si="62"/>
        <v>995097.75135135127</v>
      </c>
      <c r="T204" s="35">
        <f t="shared" si="63"/>
        <v>195068.91531531524</v>
      </c>
      <c r="U204" s="35">
        <f t="shared" si="69"/>
        <v>14777</v>
      </c>
      <c r="V204" s="35">
        <f t="shared" si="70"/>
        <v>1376.7391304347825</v>
      </c>
      <c r="W204" s="35">
        <v>0</v>
      </c>
      <c r="X204" s="35" t="str">
        <f t="shared" si="71"/>
        <v/>
      </c>
      <c r="Y204" s="35">
        <v>1</v>
      </c>
      <c r="Z204" s="42" t="e">
        <f>VLOOKUP(Q204,#REF!,4,0)</f>
        <v>#REF!</v>
      </c>
      <c r="AA204" s="35">
        <f t="shared" si="72"/>
        <v>0</v>
      </c>
      <c r="AB204" s="37">
        <f t="shared" si="66"/>
        <v>0</v>
      </c>
      <c r="AC204" s="35" t="e">
        <f>Z204*R204*1.11</f>
        <v>#REF!</v>
      </c>
      <c r="AD204" s="35">
        <v>0</v>
      </c>
      <c r="AE204" s="45"/>
    </row>
    <row r="205" spans="1:35">
      <c r="A205" s="34">
        <v>199</v>
      </c>
      <c r="B205" s="58">
        <v>46238</v>
      </c>
      <c r="C205" s="4" t="s">
        <v>6396</v>
      </c>
      <c r="D205" s="4" t="s">
        <v>6188</v>
      </c>
      <c r="E205" s="4" t="s">
        <v>6218</v>
      </c>
      <c r="F205" s="35" t="str">
        <f>IFERROR(VLOOKUP(E205,'DATA MASTER'!$B$1:$R$3858,3,0),"")</f>
        <v>DIV 1</v>
      </c>
      <c r="G205" s="4">
        <v>24</v>
      </c>
      <c r="H205" s="35">
        <f>IFERROR(VLOOKUP(E205,'DATA MASTER'!$B$1:$R$3858,6,0),"")</f>
        <v>24</v>
      </c>
      <c r="I205" s="40">
        <f>IFERROR(VLOOKUP(E205,'DATA MASTER'!$B$1:$R$3858,5,0),"")</f>
        <v>1.079</v>
      </c>
      <c r="J205" s="35">
        <f>IFERROR(VLOOKUP(E205,'DATA MASTER'!$B$1:$R$3858,17,0),"")</f>
        <v>102900</v>
      </c>
      <c r="K205" s="35">
        <f>IFERROR(VLOOKUP(E205,'DATA MASTER'!$B$1:$R$3858,16,0),"")</f>
        <v>94200</v>
      </c>
      <c r="L205" s="34">
        <f t="shared" si="61"/>
        <v>7717.5</v>
      </c>
      <c r="M205" s="34">
        <f t="shared" si="67"/>
        <v>13647.696000000002</v>
      </c>
      <c r="N205" s="35">
        <v>0</v>
      </c>
      <c r="O205" s="35">
        <v>0</v>
      </c>
      <c r="P205" s="35"/>
      <c r="Q205" s="4"/>
      <c r="R205" s="35">
        <f t="shared" si="68"/>
        <v>2057999.9999999995</v>
      </c>
      <c r="S205" s="35">
        <f t="shared" si="62"/>
        <v>1741671.4378378377</v>
      </c>
      <c r="T205" s="35">
        <f t="shared" si="63"/>
        <v>316328.5621621618</v>
      </c>
      <c r="U205" s="35">
        <f t="shared" si="69"/>
        <v>18127.2</v>
      </c>
      <c r="V205" s="35">
        <f t="shared" si="70"/>
        <v>1688.8695652173915</v>
      </c>
      <c r="W205" s="35">
        <f t="shared" si="64"/>
        <v>45687.6</v>
      </c>
      <c r="X205" s="35">
        <f t="shared" si="71"/>
        <v>250824.89259694438</v>
      </c>
      <c r="Y205" s="35">
        <v>1</v>
      </c>
      <c r="Z205" s="35">
        <v>0</v>
      </c>
      <c r="AA205" s="35">
        <f t="shared" si="72"/>
        <v>0</v>
      </c>
      <c r="AB205" s="37">
        <f t="shared" si="66"/>
        <v>0</v>
      </c>
      <c r="AC205" s="35">
        <v>0</v>
      </c>
      <c r="AD205" s="35">
        <v>0</v>
      </c>
      <c r="AE205" s="45"/>
    </row>
    <row r="206" spans="1:35">
      <c r="A206" s="34">
        <v>200</v>
      </c>
      <c r="B206" s="58">
        <v>46238</v>
      </c>
      <c r="C206" s="4" t="s">
        <v>6397</v>
      </c>
      <c r="D206" s="4" t="s">
        <v>6158</v>
      </c>
      <c r="E206" s="4" t="s">
        <v>2687</v>
      </c>
      <c r="F206" s="35" t="str">
        <f>IFERROR(VLOOKUP(E206,'DATA MASTER'!$B$1:$R$3858,3,0),"")</f>
        <v>DIV 1</v>
      </c>
      <c r="G206" s="4">
        <v>3</v>
      </c>
      <c r="H206" s="35">
        <f>IFERROR(VLOOKUP(E206,'DATA MASTER'!$B$1:$R$3858,6,0),"")</f>
        <v>24</v>
      </c>
      <c r="I206" s="40">
        <f>IFERROR(VLOOKUP(E206,'DATA MASTER'!$B$1:$R$3858,5,0),"")</f>
        <v>1.052</v>
      </c>
      <c r="J206" s="35">
        <f>IFERROR(VLOOKUP(E206,'DATA MASTER'!$B$1:$R$3858,17,0),"")</f>
        <v>90100</v>
      </c>
      <c r="K206" s="35">
        <f>IFERROR(VLOOKUP(E206,'DATA MASTER'!$B$1:$R$3858,16,0),"")</f>
        <v>82300</v>
      </c>
      <c r="L206" s="34">
        <f t="shared" si="61"/>
        <v>6757.5</v>
      </c>
      <c r="M206" s="34">
        <f t="shared" si="67"/>
        <v>11923.624000000002</v>
      </c>
      <c r="N206" s="35">
        <v>0</v>
      </c>
      <c r="O206" s="35">
        <v>0</v>
      </c>
      <c r="P206" s="35"/>
      <c r="Q206" s="4"/>
      <c r="R206" s="35">
        <f t="shared" si="68"/>
        <v>225250</v>
      </c>
      <c r="S206" s="35">
        <f t="shared" si="62"/>
        <v>190206.42162162162</v>
      </c>
      <c r="T206" s="35">
        <f t="shared" si="63"/>
        <v>35043.578378378385</v>
      </c>
      <c r="U206" s="35">
        <f t="shared" si="69"/>
        <v>2209.2000000000003</v>
      </c>
      <c r="V206" s="35">
        <f t="shared" si="70"/>
        <v>205.82608695652175</v>
      </c>
      <c r="W206" s="35">
        <f t="shared" si="64"/>
        <v>5000.55</v>
      </c>
      <c r="X206" s="35">
        <f t="shared" si="71"/>
        <v>27628.002291421868</v>
      </c>
      <c r="Y206" s="35">
        <v>1</v>
      </c>
      <c r="Z206" s="35">
        <v>0</v>
      </c>
      <c r="AA206" s="35">
        <f t="shared" si="72"/>
        <v>0</v>
      </c>
      <c r="AB206" s="37">
        <f t="shared" si="66"/>
        <v>0</v>
      </c>
      <c r="AC206" s="35">
        <f>Z206*R206*1.11</f>
        <v>0</v>
      </c>
      <c r="AD206" s="35">
        <v>0</v>
      </c>
      <c r="AE206" s="45"/>
    </row>
    <row r="207" spans="1:35">
      <c r="A207" s="34">
        <v>201</v>
      </c>
      <c r="B207" s="58">
        <v>46238</v>
      </c>
      <c r="C207" s="4" t="s">
        <v>6397</v>
      </c>
      <c r="D207" s="4" t="s">
        <v>6158</v>
      </c>
      <c r="E207" s="4" t="s">
        <v>6148</v>
      </c>
      <c r="F207" s="35" t="str">
        <f>IFERROR(VLOOKUP(E207,'DATA MASTER'!$B$1:$R$3858,3,0),"")</f>
        <v>DIV 2</v>
      </c>
      <c r="G207" s="4">
        <v>3</v>
      </c>
      <c r="H207" s="35">
        <f>IFERROR(VLOOKUP(E207,'DATA MASTER'!$B$1:$R$3858,6,0),"")</f>
        <v>24</v>
      </c>
      <c r="I207" s="40">
        <f>IFERROR(VLOOKUP(E207,'DATA MASTER'!$B$1:$R$3858,5,0),"")</f>
        <v>1.0900000000000001</v>
      </c>
      <c r="J207" s="35">
        <f>IFERROR(VLOOKUP(E207,'DATA MASTER'!$B$1:$R$3858,17,0),"")</f>
        <v>82200</v>
      </c>
      <c r="K207" s="35">
        <f>IFERROR(VLOOKUP(E207,'DATA MASTER'!$B$1:$R$3858,16,0),"")</f>
        <v>74900</v>
      </c>
      <c r="L207" s="34">
        <f t="shared" si="61"/>
        <v>6165</v>
      </c>
      <c r="M207" s="34">
        <f t="shared" si="67"/>
        <v>10851.512000000001</v>
      </c>
      <c r="N207" s="35">
        <v>0</v>
      </c>
      <c r="O207" s="35">
        <v>0</v>
      </c>
      <c r="P207" s="35"/>
      <c r="Q207" s="4"/>
      <c r="R207" s="35">
        <f t="shared" si="68"/>
        <v>205500</v>
      </c>
      <c r="S207" s="35">
        <f t="shared" si="62"/>
        <v>173104.02162162162</v>
      </c>
      <c r="T207" s="35">
        <f t="shared" si="63"/>
        <v>32395.978378378379</v>
      </c>
      <c r="U207" s="35">
        <f t="shared" si="69"/>
        <v>2289.0000000000005</v>
      </c>
      <c r="V207" s="35">
        <f t="shared" si="70"/>
        <v>213.2608695652174</v>
      </c>
      <c r="W207" s="35">
        <f t="shared" si="64"/>
        <v>4562.1000000000004</v>
      </c>
      <c r="X207" s="35">
        <f t="shared" si="71"/>
        <v>25331.617508813164</v>
      </c>
      <c r="Y207" s="35">
        <v>1</v>
      </c>
      <c r="Z207" s="35">
        <v>0</v>
      </c>
      <c r="AA207" s="35">
        <f t="shared" si="72"/>
        <v>0</v>
      </c>
      <c r="AB207" s="37">
        <f t="shared" si="66"/>
        <v>0</v>
      </c>
      <c r="AC207" s="35">
        <f>Z207*R207*1.11</f>
        <v>0</v>
      </c>
      <c r="AD207" s="35">
        <v>0</v>
      </c>
      <c r="AE207" s="45"/>
    </row>
    <row r="208" spans="1:35">
      <c r="A208" s="34">
        <v>202</v>
      </c>
      <c r="B208" s="58">
        <v>46238</v>
      </c>
      <c r="C208" s="4" t="s">
        <v>6398</v>
      </c>
      <c r="D208" s="4" t="s">
        <v>6158</v>
      </c>
      <c r="E208" s="4" t="s">
        <v>6218</v>
      </c>
      <c r="F208" s="35" t="str">
        <f>IFERROR(VLOOKUP(E208,'DATA MASTER'!$B$1:$R$3858,3,0),"")</f>
        <v>DIV 1</v>
      </c>
      <c r="G208" s="4">
        <v>5</v>
      </c>
      <c r="H208" s="35">
        <f>IFERROR(VLOOKUP(E208,'DATA MASTER'!$B$1:$R$3858,6,0),"")</f>
        <v>24</v>
      </c>
      <c r="I208" s="40">
        <f>IFERROR(VLOOKUP(E208,'DATA MASTER'!$B$1:$R$3858,5,0),"")</f>
        <v>1.079</v>
      </c>
      <c r="J208" s="35">
        <f>IFERROR(VLOOKUP(E208,'DATA MASTER'!$B$1:$R$3858,17,0),"")</f>
        <v>102900</v>
      </c>
      <c r="K208" s="35">
        <f>IFERROR(VLOOKUP(E208,'DATA MASTER'!$B$1:$R$3858,16,0),"")</f>
        <v>94200</v>
      </c>
      <c r="L208" s="34">
        <f t="shared" si="61"/>
        <v>7717.5</v>
      </c>
      <c r="M208" s="34">
        <f t="shared" si="67"/>
        <v>13647.696000000002</v>
      </c>
      <c r="N208" s="35">
        <v>0</v>
      </c>
      <c r="O208" s="35">
        <v>0</v>
      </c>
      <c r="P208" s="35"/>
      <c r="Q208" s="4"/>
      <c r="R208" s="35">
        <f t="shared" si="68"/>
        <v>428749.99999999994</v>
      </c>
      <c r="S208" s="35">
        <f t="shared" si="62"/>
        <v>362848.21621621615</v>
      </c>
      <c r="T208" s="35">
        <f t="shared" si="63"/>
        <v>65901.783783783787</v>
      </c>
      <c r="U208" s="35">
        <f t="shared" si="69"/>
        <v>3776.4999999999995</v>
      </c>
      <c r="V208" s="35">
        <f t="shared" si="70"/>
        <v>351.8478260869565</v>
      </c>
      <c r="W208" s="35">
        <f t="shared" si="64"/>
        <v>9518.2499999999982</v>
      </c>
      <c r="X208" s="35">
        <f t="shared" si="71"/>
        <v>52255.185957696827</v>
      </c>
      <c r="Y208" s="35">
        <f>IF(E208="avem005",4,IF(E208="avem025",1,1))</f>
        <v>1</v>
      </c>
      <c r="Z208" s="35">
        <v>0</v>
      </c>
      <c r="AA208" s="35">
        <f t="shared" si="72"/>
        <v>0</v>
      </c>
      <c r="AB208" s="37">
        <f t="shared" si="66"/>
        <v>0</v>
      </c>
      <c r="AC208" s="35">
        <v>0</v>
      </c>
      <c r="AD208" s="35">
        <v>0</v>
      </c>
      <c r="AE208" s="45"/>
    </row>
    <row r="209" spans="1:31">
      <c r="A209" s="34">
        <v>203</v>
      </c>
      <c r="B209" s="58">
        <v>46238</v>
      </c>
      <c r="C209" s="4" t="s">
        <v>6399</v>
      </c>
      <c r="D209" s="4" t="s">
        <v>6138</v>
      </c>
      <c r="E209" s="4" t="s">
        <v>6162</v>
      </c>
      <c r="F209" s="35" t="str">
        <f>IFERROR(VLOOKUP(E209,'DATA MASTER'!$B$1:$R$3858,3,0),"")</f>
        <v>DIV 1</v>
      </c>
      <c r="G209" s="4">
        <v>1</v>
      </c>
      <c r="H209" s="35">
        <f>IFERROR(VLOOKUP(E209,'DATA MASTER'!$B$1:$R$3858,6,0),"")</f>
        <v>1</v>
      </c>
      <c r="I209" s="40">
        <f>IFERROR(VLOOKUP(E209,'DATA MASTER'!$B$1:$R$3858,5,0),"")</f>
        <v>26.01</v>
      </c>
      <c r="J209" s="35">
        <f>IFERROR(VLOOKUP(E209,'DATA MASTER'!$B$1:$R$3858,17,0),"")</f>
        <v>1103500</v>
      </c>
      <c r="K209" s="35">
        <f>IFERROR(VLOOKUP(E209,'DATA MASTER'!$B$1:$R$3858,16,0),"")</f>
        <v>991800</v>
      </c>
      <c r="L209" s="34">
        <f t="shared" si="61"/>
        <v>82762.5</v>
      </c>
      <c r="M209" s="34">
        <f t="shared" si="67"/>
        <v>143691.984</v>
      </c>
      <c r="N209" s="35">
        <v>0</v>
      </c>
      <c r="O209" s="35">
        <v>0</v>
      </c>
      <c r="P209" s="35"/>
      <c r="Q209" s="4"/>
      <c r="R209" s="35">
        <f t="shared" si="68"/>
        <v>919583.33333333326</v>
      </c>
      <c r="S209" s="35">
        <f t="shared" si="62"/>
        <v>764061.27567567572</v>
      </c>
      <c r="T209" s="35">
        <f t="shared" si="63"/>
        <v>155522.05765765754</v>
      </c>
      <c r="U209" s="35">
        <f t="shared" si="69"/>
        <v>18207</v>
      </c>
      <c r="V209" s="35">
        <f t="shared" si="70"/>
        <v>1696.304347826087</v>
      </c>
      <c r="W209" s="35">
        <f t="shared" si="64"/>
        <v>20414.75</v>
      </c>
      <c r="X209" s="35">
        <f t="shared" si="71"/>
        <v>108061.14616697431</v>
      </c>
      <c r="Y209" s="35">
        <v>1</v>
      </c>
      <c r="Z209" s="35">
        <v>0</v>
      </c>
      <c r="AA209" s="35">
        <f t="shared" si="72"/>
        <v>0</v>
      </c>
      <c r="AB209" s="37">
        <f t="shared" si="66"/>
        <v>0</v>
      </c>
      <c r="AC209" s="35">
        <f>Z209*R209*1.11</f>
        <v>0</v>
      </c>
      <c r="AD209" s="35">
        <v>7142.8571428571431</v>
      </c>
      <c r="AE209" s="45"/>
    </row>
    <row r="210" spans="1:31">
      <c r="A210" s="34">
        <v>204</v>
      </c>
      <c r="B210" s="58">
        <v>46238</v>
      </c>
      <c r="C210" s="4" t="s">
        <v>6400</v>
      </c>
      <c r="D210" s="4" t="s">
        <v>6138</v>
      </c>
      <c r="E210" s="4" t="s">
        <v>6135</v>
      </c>
      <c r="F210" s="35" t="str">
        <f>IFERROR(VLOOKUP(E210,'DATA MASTER'!$B$1:$R$3858,3,0),"")</f>
        <v>DIV 1</v>
      </c>
      <c r="G210" s="4">
        <v>6</v>
      </c>
      <c r="H210" s="35">
        <f>IFERROR(VLOOKUP(E210,'DATA MASTER'!$B$1:$R$3858,6,0),"")</f>
        <v>24</v>
      </c>
      <c r="I210" s="40">
        <f>IFERROR(VLOOKUP(E210,'DATA MASTER'!$B$1:$R$3858,5,0),"")</f>
        <v>1.23</v>
      </c>
      <c r="J210" s="35">
        <f>IFERROR(VLOOKUP(E210,'DATA MASTER'!$B$1:$R$3858,17,0),"")</f>
        <v>99800</v>
      </c>
      <c r="K210" s="35">
        <f>IFERROR(VLOOKUP(E210,'DATA MASTER'!$B$1:$R$3858,16,0),"")</f>
        <v>92100</v>
      </c>
      <c r="L210" s="34">
        <f t="shared" si="61"/>
        <v>7485</v>
      </c>
      <c r="M210" s="34">
        <f t="shared" si="67"/>
        <v>13343.448</v>
      </c>
      <c r="N210" s="35">
        <v>0</v>
      </c>
      <c r="O210" s="35">
        <v>0</v>
      </c>
      <c r="P210" s="35"/>
      <c r="Q210" s="4"/>
      <c r="R210" s="35">
        <f t="shared" si="68"/>
        <v>498999.99999999994</v>
      </c>
      <c r="S210" s="35">
        <f t="shared" si="62"/>
        <v>425711.09189189179</v>
      </c>
      <c r="T210" s="35">
        <f t="shared" si="63"/>
        <v>73288.908108108153</v>
      </c>
      <c r="U210" s="35">
        <f t="shared" si="69"/>
        <v>5166</v>
      </c>
      <c r="V210" s="35">
        <f t="shared" si="70"/>
        <v>481.30434782608694</v>
      </c>
      <c r="W210" s="35">
        <f t="shared" si="64"/>
        <v>11077.8</v>
      </c>
      <c r="X210" s="35">
        <f t="shared" si="71"/>
        <v>51008.248204726515</v>
      </c>
      <c r="Y210" s="35">
        <v>1</v>
      </c>
      <c r="Z210" s="35">
        <v>0</v>
      </c>
      <c r="AA210" s="35">
        <f t="shared" si="72"/>
        <v>0</v>
      </c>
      <c r="AB210" s="37">
        <f t="shared" si="66"/>
        <v>0</v>
      </c>
      <c r="AC210" s="35">
        <v>0</v>
      </c>
      <c r="AD210" s="35">
        <v>5555.5555555555557</v>
      </c>
      <c r="AE210" s="45"/>
    </row>
    <row r="211" spans="1:31">
      <c r="A211" s="34">
        <v>205</v>
      </c>
      <c r="B211" s="58">
        <v>46238</v>
      </c>
      <c r="C211" s="4" t="s">
        <v>6401</v>
      </c>
      <c r="D211" s="4" t="s">
        <v>6143</v>
      </c>
      <c r="E211" s="4" t="s">
        <v>6135</v>
      </c>
      <c r="F211" s="35" t="str">
        <f>IFERROR(VLOOKUP(E211,'DATA MASTER'!$B$1:$R$3858,3,0),"")</f>
        <v>DIV 1</v>
      </c>
      <c r="G211" s="4">
        <v>24</v>
      </c>
      <c r="H211" s="35">
        <f>IFERROR(VLOOKUP(E211,'DATA MASTER'!$B$1:$R$3858,6,0),"")</f>
        <v>24</v>
      </c>
      <c r="I211" s="40">
        <f>IFERROR(VLOOKUP(E211,'DATA MASTER'!$B$1:$R$3858,5,0),"")</f>
        <v>1.23</v>
      </c>
      <c r="J211" s="35">
        <f>IFERROR(VLOOKUP(E211,'DATA MASTER'!$B$1:$R$3858,17,0),"")</f>
        <v>99800</v>
      </c>
      <c r="K211" s="35">
        <f>IFERROR(VLOOKUP(E211,'DATA MASTER'!$B$1:$R$3858,16,0),"")</f>
        <v>92100</v>
      </c>
      <c r="L211" s="34">
        <f t="shared" si="61"/>
        <v>7485</v>
      </c>
      <c r="M211" s="34">
        <f t="shared" si="67"/>
        <v>13343.448</v>
      </c>
      <c r="N211" s="35">
        <v>0</v>
      </c>
      <c r="O211" s="35">
        <v>0</v>
      </c>
      <c r="P211" s="35">
        <v>60000</v>
      </c>
      <c r="Q211" s="4" t="s">
        <v>6193</v>
      </c>
      <c r="R211" s="35">
        <f t="shared" si="68"/>
        <v>1995999.9999999998</v>
      </c>
      <c r="S211" s="35">
        <f t="shared" si="62"/>
        <v>1702844.3675675672</v>
      </c>
      <c r="T211" s="35">
        <f t="shared" si="63"/>
        <v>293155.63243243261</v>
      </c>
      <c r="U211" s="35">
        <f t="shared" si="69"/>
        <v>20664</v>
      </c>
      <c r="V211" s="35">
        <f t="shared" si="70"/>
        <v>1925.2173913043478</v>
      </c>
      <c r="W211" s="35">
        <f t="shared" si="64"/>
        <v>44311.199999999997</v>
      </c>
      <c r="X211" s="35">
        <f t="shared" si="71"/>
        <v>166255.21504112828</v>
      </c>
      <c r="Y211" s="35">
        <v>24</v>
      </c>
      <c r="Z211" s="35">
        <v>0</v>
      </c>
      <c r="AA211" s="35">
        <f t="shared" si="72"/>
        <v>60000</v>
      </c>
      <c r="AB211" s="37">
        <f t="shared" si="66"/>
        <v>0</v>
      </c>
      <c r="AC211" s="35">
        <v>0</v>
      </c>
      <c r="AD211" s="35">
        <v>0</v>
      </c>
      <c r="AE211" s="45"/>
    </row>
    <row r="212" spans="1:31">
      <c r="A212" s="34">
        <v>206</v>
      </c>
      <c r="B212" s="58">
        <v>46238</v>
      </c>
      <c r="C212" s="4" t="s">
        <v>6402</v>
      </c>
      <c r="D212" s="4" t="s">
        <v>6138</v>
      </c>
      <c r="E212" s="4" t="s">
        <v>6359</v>
      </c>
      <c r="F212" s="35" t="str">
        <f>IFERROR(VLOOKUP(E212,'DATA MASTER'!$B$1:$R$3858,3,0),"")</f>
        <v>DIV 2</v>
      </c>
      <c r="G212" s="4">
        <v>3</v>
      </c>
      <c r="H212" s="35">
        <f>IFERROR(VLOOKUP(E212,'DATA MASTER'!$B$1:$R$3858,6,0),"")</f>
        <v>6</v>
      </c>
      <c r="I212" s="40">
        <f>IFERROR(VLOOKUP(E212,'DATA MASTER'!$B$1:$R$3858,5,0),"")</f>
        <v>2.581</v>
      </c>
      <c r="J212" s="35">
        <f>IFERROR(VLOOKUP(E212,'DATA MASTER'!$B$1:$R$3858,17,0),"")</f>
        <v>182400</v>
      </c>
      <c r="K212" s="35">
        <f>IFERROR(VLOOKUP(E212,'DATA MASTER'!$B$1:$R$3858,16,0),"")</f>
        <v>168500</v>
      </c>
      <c r="L212" s="34">
        <f t="shared" si="61"/>
        <v>13680</v>
      </c>
      <c r="M212" s="34">
        <f t="shared" si="67"/>
        <v>24412.280000000002</v>
      </c>
      <c r="N212" s="35">
        <v>0</v>
      </c>
      <c r="O212" s="35">
        <v>0</v>
      </c>
      <c r="P212" s="35"/>
      <c r="Q212" s="4"/>
      <c r="R212" s="35">
        <f t="shared" si="68"/>
        <v>456000</v>
      </c>
      <c r="S212" s="35">
        <f t="shared" si="62"/>
        <v>389426.27027027024</v>
      </c>
      <c r="T212" s="35">
        <f t="shared" si="63"/>
        <v>66573.729729729763</v>
      </c>
      <c r="U212" s="35">
        <f t="shared" si="69"/>
        <v>5420.1</v>
      </c>
      <c r="V212" s="35">
        <f t="shared" si="70"/>
        <v>504.97826086956519</v>
      </c>
      <c r="W212" s="35">
        <f t="shared" si="64"/>
        <v>10123.200000000001</v>
      </c>
      <c r="X212" s="35">
        <f t="shared" si="71"/>
        <v>36889.08783249656</v>
      </c>
      <c r="Y212" s="35">
        <v>1</v>
      </c>
      <c r="Z212" s="35">
        <v>0</v>
      </c>
      <c r="AA212" s="35">
        <f t="shared" si="72"/>
        <v>0</v>
      </c>
      <c r="AB212" s="37">
        <f t="shared" si="66"/>
        <v>0</v>
      </c>
      <c r="AC212" s="35">
        <v>0</v>
      </c>
      <c r="AD212" s="35">
        <v>13636.363636363636</v>
      </c>
      <c r="AE212" s="45"/>
    </row>
    <row r="213" spans="1:31">
      <c r="A213" s="34">
        <v>207</v>
      </c>
      <c r="B213" s="58">
        <v>46238</v>
      </c>
      <c r="C213" s="4" t="s">
        <v>6403</v>
      </c>
      <c r="D213" s="4" t="s">
        <v>6134</v>
      </c>
      <c r="E213" s="4" t="s">
        <v>6170</v>
      </c>
      <c r="F213" s="35" t="str">
        <f>IFERROR(VLOOKUP(E213,'DATA MASTER'!$B$1:$R$3858,3,0),"")</f>
        <v>DIV 2</v>
      </c>
      <c r="G213" s="4">
        <v>1</v>
      </c>
      <c r="H213" s="35">
        <f>IFERROR(VLOOKUP(E213,'DATA MASTER'!$B$1:$R$3858,6,0),"")</f>
        <v>1</v>
      </c>
      <c r="I213" s="40">
        <f>IFERROR(VLOOKUP(E213,'DATA MASTER'!$B$1:$R$3858,5,0),"")</f>
        <v>21.11</v>
      </c>
      <c r="J213" s="35">
        <f>IFERROR(VLOOKUP(E213,'DATA MASTER'!$B$1:$R$3858,17,0),"")</f>
        <v>1428200</v>
      </c>
      <c r="K213" s="35">
        <f>IFERROR(VLOOKUP(E213,'DATA MASTER'!$B$1:$R$3858,16,0),"")</f>
        <v>1291700</v>
      </c>
      <c r="L213" s="34">
        <f t="shared" si="61"/>
        <v>107115</v>
      </c>
      <c r="M213" s="34">
        <f t="shared" si="67"/>
        <v>187141.49600000001</v>
      </c>
      <c r="N213" s="35">
        <v>0</v>
      </c>
      <c r="O213" s="35">
        <v>0</v>
      </c>
      <c r="P213" s="35"/>
      <c r="Q213" s="4" t="e">
        <f>VLOOKUP(#REF!,#REF!,1,0)</f>
        <v>#REF!</v>
      </c>
      <c r="R213" s="35">
        <f t="shared" si="68"/>
        <v>1190166.6666666665</v>
      </c>
      <c r="S213" s="35">
        <f t="shared" si="62"/>
        <v>995097.75135135127</v>
      </c>
      <c r="T213" s="35">
        <f t="shared" si="63"/>
        <v>195068.91531531524</v>
      </c>
      <c r="U213" s="35">
        <f t="shared" si="69"/>
        <v>14777</v>
      </c>
      <c r="V213" s="35">
        <f t="shared" si="70"/>
        <v>1376.7391304347825</v>
      </c>
      <c r="W213" s="35">
        <v>0</v>
      </c>
      <c r="X213" s="35" t="str">
        <f t="shared" si="71"/>
        <v/>
      </c>
      <c r="Y213" s="35">
        <v>1</v>
      </c>
      <c r="Z213" s="42" t="e">
        <f>VLOOKUP(Q213,#REF!,4,0)</f>
        <v>#REF!</v>
      </c>
      <c r="AA213" s="35">
        <f t="shared" si="72"/>
        <v>0</v>
      </c>
      <c r="AB213" s="37">
        <f t="shared" si="66"/>
        <v>0</v>
      </c>
      <c r="AC213" s="35" t="e">
        <f>Z213*R213*1.11</f>
        <v>#REF!</v>
      </c>
      <c r="AD213" s="35">
        <v>0</v>
      </c>
      <c r="AE213" s="45"/>
    </row>
    <row r="214" spans="1:31">
      <c r="A214" s="34">
        <v>208</v>
      </c>
      <c r="B214" s="58">
        <v>46238</v>
      </c>
      <c r="C214" s="4" t="s">
        <v>6404</v>
      </c>
      <c r="D214" s="4" t="s">
        <v>6196</v>
      </c>
      <c r="E214" s="4" t="s">
        <v>6156</v>
      </c>
      <c r="F214" s="35" t="str">
        <f>IFERROR(VLOOKUP(E214,'DATA MASTER'!$B$1:$R$3858,3,0),"")</f>
        <v>DIV 1</v>
      </c>
      <c r="G214" s="4">
        <v>4</v>
      </c>
      <c r="H214" s="35">
        <f>IFERROR(VLOOKUP(E214,'DATA MASTER'!$B$1:$R$3858,6,0),"")</f>
        <v>4</v>
      </c>
      <c r="I214" s="40">
        <f>IFERROR(VLOOKUP(E214,'DATA MASTER'!$B$1:$R$3858,5,0),"")</f>
        <v>5.3879999999999999</v>
      </c>
      <c r="J214" s="35">
        <f>IFERROR(VLOOKUP(E214,'DATA MASTER'!$B$1:$R$3858,17,0),"")</f>
        <v>185700</v>
      </c>
      <c r="K214" s="35">
        <f>IFERROR(VLOOKUP(E214,'DATA MASTER'!$B$1:$R$3858,16,0),"")</f>
        <v>165300</v>
      </c>
      <c r="L214" s="34">
        <f t="shared" si="61"/>
        <v>13927.5</v>
      </c>
      <c r="M214" s="34">
        <f t="shared" si="67"/>
        <v>23948.664000000001</v>
      </c>
      <c r="N214" s="35">
        <v>0</v>
      </c>
      <c r="O214" s="35">
        <v>0</v>
      </c>
      <c r="P214" s="35">
        <v>35000</v>
      </c>
      <c r="Q214" s="4" t="s">
        <v>6370</v>
      </c>
      <c r="R214" s="35">
        <f t="shared" si="68"/>
        <v>619000</v>
      </c>
      <c r="S214" s="35">
        <f t="shared" si="62"/>
        <v>509374.18378378375</v>
      </c>
      <c r="T214" s="35">
        <f t="shared" si="63"/>
        <v>109625.81621621625</v>
      </c>
      <c r="U214" s="35">
        <f t="shared" si="69"/>
        <v>15086.4</v>
      </c>
      <c r="V214" s="35">
        <f t="shared" si="70"/>
        <v>1405.5652173913043</v>
      </c>
      <c r="W214" s="35">
        <f t="shared" si="64"/>
        <v>13741.800000000001</v>
      </c>
      <c r="X214" s="35">
        <f t="shared" si="71"/>
        <v>36327.534869792682</v>
      </c>
      <c r="Y214" s="35">
        <f t="shared" ref="Y214:Y215" si="73">H214</f>
        <v>4</v>
      </c>
      <c r="Z214" s="35">
        <v>0</v>
      </c>
      <c r="AA214" s="35">
        <f t="shared" si="72"/>
        <v>35000</v>
      </c>
      <c r="AB214" s="37">
        <f t="shared" si="66"/>
        <v>0</v>
      </c>
      <c r="AC214" s="35">
        <f>Z214*R214*1.11</f>
        <v>0</v>
      </c>
      <c r="AD214" s="35">
        <v>8064.5161290322585</v>
      </c>
      <c r="AE214" s="45"/>
    </row>
    <row r="215" spans="1:31">
      <c r="A215" s="34">
        <v>209</v>
      </c>
      <c r="B215" s="58">
        <v>46238</v>
      </c>
      <c r="C215" s="4" t="s">
        <v>6405</v>
      </c>
      <c r="D215" s="4" t="s">
        <v>6188</v>
      </c>
      <c r="E215" s="4" t="s">
        <v>6156</v>
      </c>
      <c r="F215" s="35" t="str">
        <f>IFERROR(VLOOKUP(E215,'DATA MASTER'!$B$1:$R$3858,3,0),"")</f>
        <v>DIV 1</v>
      </c>
      <c r="G215" s="4">
        <v>12</v>
      </c>
      <c r="H215" s="35">
        <f>IFERROR(VLOOKUP(E215,'DATA MASTER'!$B$1:$R$3858,6,0),"")</f>
        <v>4</v>
      </c>
      <c r="I215" s="40">
        <f>IFERROR(VLOOKUP(E215,'DATA MASTER'!$B$1:$R$3858,5,0),"")</f>
        <v>5.3879999999999999</v>
      </c>
      <c r="J215" s="35">
        <f>IFERROR(VLOOKUP(E215,'DATA MASTER'!$B$1:$R$3858,17,0),"")</f>
        <v>185700</v>
      </c>
      <c r="K215" s="35">
        <f>IFERROR(VLOOKUP(E215,'DATA MASTER'!$B$1:$R$3858,16,0),"")</f>
        <v>165300</v>
      </c>
      <c r="L215" s="34">
        <f t="shared" si="61"/>
        <v>13927.5</v>
      </c>
      <c r="M215" s="34">
        <f t="shared" si="67"/>
        <v>23948.664000000001</v>
      </c>
      <c r="N215" s="35">
        <v>0</v>
      </c>
      <c r="O215" s="35">
        <v>0</v>
      </c>
      <c r="P215" s="35">
        <v>35000</v>
      </c>
      <c r="Q215" s="4" t="s">
        <v>6370</v>
      </c>
      <c r="R215" s="35">
        <f t="shared" si="68"/>
        <v>1857000</v>
      </c>
      <c r="S215" s="35">
        <f t="shared" si="62"/>
        <v>1528122.5513513512</v>
      </c>
      <c r="T215" s="35">
        <f t="shared" si="63"/>
        <v>328877.4486486488</v>
      </c>
      <c r="U215" s="35">
        <f t="shared" si="69"/>
        <v>45259.200000000004</v>
      </c>
      <c r="V215" s="35">
        <f t="shared" si="70"/>
        <v>4216.6956521739139</v>
      </c>
      <c r="W215" s="35">
        <f t="shared" si="64"/>
        <v>41225.4</v>
      </c>
      <c r="X215" s="35">
        <f t="shared" si="71"/>
        <v>120676.15299647491</v>
      </c>
      <c r="Y215" s="35">
        <f t="shared" si="73"/>
        <v>4</v>
      </c>
      <c r="Z215" s="35">
        <v>0</v>
      </c>
      <c r="AA215" s="35">
        <f t="shared" si="72"/>
        <v>105000</v>
      </c>
      <c r="AB215" s="37">
        <f t="shared" si="66"/>
        <v>0</v>
      </c>
      <c r="AC215" s="35">
        <v>0</v>
      </c>
      <c r="AD215" s="35">
        <v>12500</v>
      </c>
      <c r="AE215" s="45"/>
    </row>
    <row r="216" spans="1:31">
      <c r="A216" s="34">
        <v>210</v>
      </c>
      <c r="B216" s="58">
        <v>46238</v>
      </c>
      <c r="C216" s="4" t="s">
        <v>6406</v>
      </c>
      <c r="D216" s="4" t="s">
        <v>6239</v>
      </c>
      <c r="E216" s="4" t="s">
        <v>6153</v>
      </c>
      <c r="F216" s="35" t="str">
        <f>IFERROR(VLOOKUP(E216,'DATA MASTER'!$B$1:$R$3858,3,0),"")</f>
        <v>DIV 1</v>
      </c>
      <c r="G216" s="4">
        <v>4</v>
      </c>
      <c r="H216" s="35">
        <f>IFERROR(VLOOKUP(E216,'DATA MASTER'!$B$1:$R$3858,6,0),"")</f>
        <v>4</v>
      </c>
      <c r="I216" s="40">
        <f>IFERROR(VLOOKUP(E216,'DATA MASTER'!$B$1:$R$3858,5,0),"")</f>
        <v>5.23</v>
      </c>
      <c r="J216" s="35">
        <f>IFERROR(VLOOKUP(E216,'DATA MASTER'!$B$1:$R$3858,17,0),"")</f>
        <v>231900</v>
      </c>
      <c r="K216" s="35">
        <f>IFERROR(VLOOKUP(E216,'DATA MASTER'!$B$1:$R$3858,16,0),"")</f>
        <v>208700</v>
      </c>
      <c r="L216" s="34">
        <f t="shared" si="61"/>
        <v>17392.5</v>
      </c>
      <c r="M216" s="34">
        <f t="shared" si="67"/>
        <v>30236.456000000002</v>
      </c>
      <c r="N216" s="35">
        <v>0</v>
      </c>
      <c r="O216" s="35">
        <v>0</v>
      </c>
      <c r="P216" s="35"/>
      <c r="Q216" s="4"/>
      <c r="R216" s="35">
        <f t="shared" si="68"/>
        <v>772999.99999999988</v>
      </c>
      <c r="S216" s="35">
        <f t="shared" si="62"/>
        <v>643111.87027027016</v>
      </c>
      <c r="T216" s="35">
        <f t="shared" si="63"/>
        <v>129888.12972972973</v>
      </c>
      <c r="U216" s="35">
        <f t="shared" si="69"/>
        <v>14644.000000000002</v>
      </c>
      <c r="V216" s="35">
        <f t="shared" si="70"/>
        <v>1364.3478260869565</v>
      </c>
      <c r="W216" s="35">
        <f t="shared" si="64"/>
        <v>17160.599999999999</v>
      </c>
      <c r="X216" s="35">
        <f t="shared" si="71"/>
        <v>96719.181903642777</v>
      </c>
      <c r="Y216" s="35">
        <v>1</v>
      </c>
      <c r="Z216" s="35">
        <v>0</v>
      </c>
      <c r="AA216" s="35">
        <f t="shared" si="72"/>
        <v>0</v>
      </c>
      <c r="AB216" s="37">
        <f t="shared" si="66"/>
        <v>0</v>
      </c>
      <c r="AC216" s="35">
        <v>0</v>
      </c>
      <c r="AD216" s="35">
        <v>0</v>
      </c>
      <c r="AE216" s="45"/>
    </row>
    <row r="217" spans="1:31">
      <c r="A217" s="34">
        <v>211</v>
      </c>
      <c r="B217" s="58">
        <v>46238</v>
      </c>
      <c r="C217" s="4" t="s">
        <v>6407</v>
      </c>
      <c r="D217" s="4" t="s">
        <v>6196</v>
      </c>
      <c r="E217" s="4" t="s">
        <v>6167</v>
      </c>
      <c r="F217" s="35" t="str">
        <f>IFERROR(VLOOKUP(E217,'DATA MASTER'!$B$1:$R$3858,3,0),"")</f>
        <v>DIV 2</v>
      </c>
      <c r="G217" s="4">
        <v>4</v>
      </c>
      <c r="H217" s="35">
        <f>IFERROR(VLOOKUP(E217,'DATA MASTER'!$B$1:$R$3858,6,0),"")</f>
        <v>24</v>
      </c>
      <c r="I217" s="40">
        <f>IFERROR(VLOOKUP(E217,'DATA MASTER'!$B$1:$R$3858,5,0),"")</f>
        <v>0.90200000000000002</v>
      </c>
      <c r="J217" s="35">
        <f>IFERROR(VLOOKUP(E217,'DATA MASTER'!$B$1:$R$3858,17,0),"")</f>
        <v>81000</v>
      </c>
      <c r="K217" s="35">
        <f>IFERROR(VLOOKUP(E217,'DATA MASTER'!$B$1:$R$3858,16,0),"")</f>
        <v>74300</v>
      </c>
      <c r="L217" s="34">
        <f t="shared" si="61"/>
        <v>6075</v>
      </c>
      <c r="M217" s="34">
        <f t="shared" si="67"/>
        <v>10764.584000000001</v>
      </c>
      <c r="N217" s="35">
        <v>0</v>
      </c>
      <c r="O217" s="35">
        <v>10</v>
      </c>
      <c r="P217" s="35"/>
      <c r="Q217" s="4"/>
      <c r="R217" s="35">
        <f t="shared" si="68"/>
        <v>243000</v>
      </c>
      <c r="S217" s="35">
        <f t="shared" si="62"/>
        <v>206060.80864864861</v>
      </c>
      <c r="T217" s="35">
        <f t="shared" si="63"/>
        <v>36939.191351351386</v>
      </c>
      <c r="U217" s="35">
        <f t="shared" si="69"/>
        <v>2525.6</v>
      </c>
      <c r="V217" s="35">
        <f t="shared" si="70"/>
        <v>235.30434782608694</v>
      </c>
      <c r="W217" s="35">
        <f t="shared" si="64"/>
        <v>5394.6</v>
      </c>
      <c r="X217" s="35">
        <f t="shared" si="71"/>
        <v>28783.687003525301</v>
      </c>
      <c r="Y217" s="35">
        <f>IF(E217="avem005",4,IF(E217="avem025",1,1))</f>
        <v>1</v>
      </c>
      <c r="Z217" s="35">
        <v>0</v>
      </c>
      <c r="AA217" s="35">
        <f t="shared" si="72"/>
        <v>0</v>
      </c>
      <c r="AB217" s="37">
        <f t="shared" si="66"/>
        <v>0</v>
      </c>
      <c r="AC217" s="35">
        <v>0</v>
      </c>
      <c r="AD217" s="35">
        <v>0</v>
      </c>
      <c r="AE217" s="45"/>
    </row>
    <row r="218" spans="1:31">
      <c r="A218" s="34">
        <v>212</v>
      </c>
      <c r="B218" s="58">
        <v>46238</v>
      </c>
      <c r="C218" s="4" t="s">
        <v>6408</v>
      </c>
      <c r="D218" s="4" t="s">
        <v>6239</v>
      </c>
      <c r="E218" s="4" t="s">
        <v>6156</v>
      </c>
      <c r="F218" s="35" t="str">
        <f>IFERROR(VLOOKUP(E218,'DATA MASTER'!$B$1:$R$3858,3,0),"")</f>
        <v>DIV 1</v>
      </c>
      <c r="G218" s="4">
        <v>4</v>
      </c>
      <c r="H218" s="35">
        <f>IFERROR(VLOOKUP(E218,'DATA MASTER'!$B$1:$R$3858,6,0),"")</f>
        <v>4</v>
      </c>
      <c r="I218" s="40">
        <f>IFERROR(VLOOKUP(E218,'DATA MASTER'!$B$1:$R$3858,5,0),"")</f>
        <v>5.3879999999999999</v>
      </c>
      <c r="J218" s="35">
        <f>IFERROR(VLOOKUP(E218,'DATA MASTER'!$B$1:$R$3858,17,0),"")</f>
        <v>185700</v>
      </c>
      <c r="K218" s="35">
        <f>IFERROR(VLOOKUP(E218,'DATA MASTER'!$B$1:$R$3858,16,0),"")</f>
        <v>165300</v>
      </c>
      <c r="L218" s="34">
        <f t="shared" si="61"/>
        <v>13927.5</v>
      </c>
      <c r="M218" s="34">
        <f t="shared" si="67"/>
        <v>23948.664000000001</v>
      </c>
      <c r="N218" s="35">
        <v>0</v>
      </c>
      <c r="O218" s="35">
        <v>0</v>
      </c>
      <c r="P218" s="35">
        <v>35000</v>
      </c>
      <c r="Q218" s="4" t="s">
        <v>6370</v>
      </c>
      <c r="R218" s="35">
        <f t="shared" si="68"/>
        <v>619000</v>
      </c>
      <c r="S218" s="35">
        <f t="shared" si="62"/>
        <v>509374.18378378375</v>
      </c>
      <c r="T218" s="35">
        <f t="shared" si="63"/>
        <v>109625.81621621625</v>
      </c>
      <c r="U218" s="35">
        <f t="shared" si="69"/>
        <v>15086.4</v>
      </c>
      <c r="V218" s="35">
        <f t="shared" si="70"/>
        <v>1405.5652173913043</v>
      </c>
      <c r="W218" s="35">
        <f t="shared" si="64"/>
        <v>13741.800000000001</v>
      </c>
      <c r="X218" s="35">
        <f t="shared" si="71"/>
        <v>44392.05099882494</v>
      </c>
      <c r="Y218" s="35">
        <f>H218</f>
        <v>4</v>
      </c>
      <c r="Z218" s="35">
        <v>0</v>
      </c>
      <c r="AA218" s="35">
        <f t="shared" si="72"/>
        <v>35000</v>
      </c>
      <c r="AB218" s="37">
        <f t="shared" si="66"/>
        <v>0</v>
      </c>
      <c r="AC218" s="35">
        <f>Z218*R218*1.11</f>
        <v>0</v>
      </c>
      <c r="AD218" s="35">
        <v>0</v>
      </c>
      <c r="AE218" s="45"/>
    </row>
    <row r="219" spans="1:31">
      <c r="A219" s="34">
        <v>213</v>
      </c>
      <c r="B219" s="58">
        <v>46238</v>
      </c>
      <c r="C219" s="4" t="s">
        <v>6409</v>
      </c>
      <c r="D219" s="4" t="s">
        <v>6196</v>
      </c>
      <c r="E219" s="4" t="s">
        <v>6156</v>
      </c>
      <c r="F219" s="35" t="str">
        <f>IFERROR(VLOOKUP(E219,'DATA MASTER'!$B$1:$R$3858,3,0),"")</f>
        <v>DIV 1</v>
      </c>
      <c r="G219" s="4">
        <v>2</v>
      </c>
      <c r="H219" s="35">
        <f>IFERROR(VLOOKUP(E219,'DATA MASTER'!$B$1:$R$3858,6,0),"")</f>
        <v>4</v>
      </c>
      <c r="I219" s="40">
        <f>IFERROR(VLOOKUP(E219,'DATA MASTER'!$B$1:$R$3858,5,0),"")</f>
        <v>5.3879999999999999</v>
      </c>
      <c r="J219" s="35">
        <f>IFERROR(VLOOKUP(E219,'DATA MASTER'!$B$1:$R$3858,17,0),"")</f>
        <v>185700</v>
      </c>
      <c r="K219" s="35">
        <f>IFERROR(VLOOKUP(E219,'DATA MASTER'!$B$1:$R$3858,16,0),"")</f>
        <v>165300</v>
      </c>
      <c r="L219" s="34">
        <f t="shared" si="61"/>
        <v>13927.5</v>
      </c>
      <c r="M219" s="34">
        <f t="shared" si="67"/>
        <v>23948.664000000001</v>
      </c>
      <c r="N219" s="35">
        <v>0</v>
      </c>
      <c r="O219" s="35">
        <v>0</v>
      </c>
      <c r="P219" s="35"/>
      <c r="Q219" s="4"/>
      <c r="R219" s="35">
        <f t="shared" si="68"/>
        <v>309500</v>
      </c>
      <c r="S219" s="35">
        <f t="shared" si="62"/>
        <v>254687.09189189188</v>
      </c>
      <c r="T219" s="35">
        <f t="shared" si="63"/>
        <v>54812.908108108124</v>
      </c>
      <c r="U219" s="35">
        <f t="shared" si="69"/>
        <v>7543.2</v>
      </c>
      <c r="V219" s="35">
        <f t="shared" si="70"/>
        <v>702.78260869565213</v>
      </c>
      <c r="W219" s="35">
        <f t="shared" si="64"/>
        <v>6870.9000000000005</v>
      </c>
      <c r="X219" s="35">
        <f t="shared" si="71"/>
        <v>39696.02549941247</v>
      </c>
      <c r="Y219" s="35">
        <v>1</v>
      </c>
      <c r="Z219" s="35">
        <v>0</v>
      </c>
      <c r="AA219" s="35">
        <f t="shared" si="72"/>
        <v>0</v>
      </c>
      <c r="AB219" s="37">
        <f t="shared" si="66"/>
        <v>0</v>
      </c>
      <c r="AC219" s="35">
        <f>Z219*R219*1.11</f>
        <v>0</v>
      </c>
      <c r="AD219" s="35">
        <v>0</v>
      </c>
      <c r="AE219" s="45"/>
    </row>
    <row r="220" spans="1:31">
      <c r="A220" s="34">
        <v>214</v>
      </c>
      <c r="B220" s="58">
        <v>46238</v>
      </c>
      <c r="C220" s="4" t="s">
        <v>6410</v>
      </c>
      <c r="D220" s="4" t="s">
        <v>6188</v>
      </c>
      <c r="E220" s="4" t="s">
        <v>6135</v>
      </c>
      <c r="F220" s="35" t="str">
        <f>IFERROR(VLOOKUP(E220,'DATA MASTER'!$B$1:$R$3858,3,0),"")</f>
        <v>DIV 1</v>
      </c>
      <c r="G220" s="4">
        <v>30</v>
      </c>
      <c r="H220" s="35">
        <f>IFERROR(VLOOKUP(E220,'DATA MASTER'!$B$1:$R$3858,6,0),"")</f>
        <v>24</v>
      </c>
      <c r="I220" s="40">
        <f>IFERROR(VLOOKUP(E220,'DATA MASTER'!$B$1:$R$3858,5,0),"")</f>
        <v>1.23</v>
      </c>
      <c r="J220" s="35">
        <f>IFERROR(VLOOKUP(E220,'DATA MASTER'!$B$1:$R$3858,17,0),"")</f>
        <v>99800</v>
      </c>
      <c r="K220" s="35">
        <f>IFERROR(VLOOKUP(E220,'DATA MASTER'!$B$1:$R$3858,16,0),"")</f>
        <v>92100</v>
      </c>
      <c r="L220" s="34">
        <f t="shared" si="61"/>
        <v>7485</v>
      </c>
      <c r="M220" s="34">
        <f t="shared" si="67"/>
        <v>13343.448</v>
      </c>
      <c r="N220" s="35">
        <v>0</v>
      </c>
      <c r="O220" s="35">
        <v>0</v>
      </c>
      <c r="P220" s="35">
        <v>60000</v>
      </c>
      <c r="Q220" s="4" t="s">
        <v>6193</v>
      </c>
      <c r="R220" s="35">
        <f t="shared" si="68"/>
        <v>2494999.9999999995</v>
      </c>
      <c r="S220" s="35">
        <f t="shared" si="62"/>
        <v>2128555.4594594589</v>
      </c>
      <c r="T220" s="35">
        <f t="shared" si="63"/>
        <v>366444.54054054059</v>
      </c>
      <c r="U220" s="35">
        <f t="shared" si="69"/>
        <v>25830</v>
      </c>
      <c r="V220" s="35">
        <f t="shared" si="70"/>
        <v>2406.521739130435</v>
      </c>
      <c r="W220" s="35">
        <f t="shared" si="64"/>
        <v>55389</v>
      </c>
      <c r="X220" s="35">
        <f t="shared" si="71"/>
        <v>210319.01880141016</v>
      </c>
      <c r="Y220" s="35">
        <v>24</v>
      </c>
      <c r="Z220" s="35">
        <v>0</v>
      </c>
      <c r="AA220" s="35">
        <f t="shared" si="72"/>
        <v>60000</v>
      </c>
      <c r="AB220" s="37">
        <f t="shared" si="66"/>
        <v>0</v>
      </c>
      <c r="AC220" s="35">
        <v>0</v>
      </c>
      <c r="AD220" s="35">
        <v>12500</v>
      </c>
      <c r="AE220" s="45"/>
    </row>
    <row r="221" spans="1:31">
      <c r="A221" s="34">
        <v>215</v>
      </c>
      <c r="B221" s="58">
        <v>46238</v>
      </c>
      <c r="C221" s="4" t="s">
        <v>6411</v>
      </c>
      <c r="D221" s="4" t="s">
        <v>6138</v>
      </c>
      <c r="E221" s="4" t="s">
        <v>6170</v>
      </c>
      <c r="F221" s="35" t="str">
        <f>IFERROR(VLOOKUP(E221,'DATA MASTER'!$B$1:$R$3858,3,0),"")</f>
        <v>DIV 2</v>
      </c>
      <c r="G221" s="4">
        <v>3</v>
      </c>
      <c r="H221" s="35">
        <f>IFERROR(VLOOKUP(E221,'DATA MASTER'!$B$1:$R$3858,6,0),"")</f>
        <v>1</v>
      </c>
      <c r="I221" s="40">
        <f>IFERROR(VLOOKUP(E221,'DATA MASTER'!$B$1:$R$3858,5,0),"")</f>
        <v>21.11</v>
      </c>
      <c r="J221" s="35">
        <f>IFERROR(VLOOKUP(E221,'DATA MASTER'!$B$1:$R$3858,17,0),"")</f>
        <v>1428200</v>
      </c>
      <c r="K221" s="35">
        <f>IFERROR(VLOOKUP(E221,'DATA MASTER'!$B$1:$R$3858,16,0),"")</f>
        <v>1291700</v>
      </c>
      <c r="L221" s="34">
        <f t="shared" si="61"/>
        <v>107115</v>
      </c>
      <c r="M221" s="34">
        <f t="shared" si="67"/>
        <v>187141.49600000001</v>
      </c>
      <c r="N221" s="35">
        <v>0</v>
      </c>
      <c r="O221" s="35">
        <v>0</v>
      </c>
      <c r="P221" s="35"/>
      <c r="Q221" s="4"/>
      <c r="R221" s="35">
        <f t="shared" si="68"/>
        <v>3570499.9999999995</v>
      </c>
      <c r="S221" s="35">
        <f t="shared" si="62"/>
        <v>2985293.2540540537</v>
      </c>
      <c r="T221" s="35">
        <f t="shared" si="63"/>
        <v>585206.74594594585</v>
      </c>
      <c r="U221" s="35">
        <f t="shared" si="69"/>
        <v>44331</v>
      </c>
      <c r="V221" s="35">
        <f t="shared" si="70"/>
        <v>4130.217391304348</v>
      </c>
      <c r="W221" s="35">
        <f t="shared" si="64"/>
        <v>79265.099999999991</v>
      </c>
      <c r="X221" s="35">
        <f t="shared" si="71"/>
        <v>449147.09522130823</v>
      </c>
      <c r="Y221" s="35">
        <v>1</v>
      </c>
      <c r="Z221" s="35">
        <v>0</v>
      </c>
      <c r="AA221" s="35">
        <f t="shared" si="72"/>
        <v>0</v>
      </c>
      <c r="AB221" s="37">
        <f t="shared" si="66"/>
        <v>0</v>
      </c>
      <c r="AC221" s="35">
        <v>0</v>
      </c>
      <c r="AD221" s="35">
        <v>8333.3333333333339</v>
      </c>
      <c r="AE221" s="45"/>
    </row>
    <row r="222" spans="1:31">
      <c r="A222" s="34">
        <v>216</v>
      </c>
      <c r="B222" s="58">
        <v>46238</v>
      </c>
      <c r="C222" s="4" t="s">
        <v>6412</v>
      </c>
      <c r="D222" s="4" t="s">
        <v>6196</v>
      </c>
      <c r="E222" s="4" t="s">
        <v>6156</v>
      </c>
      <c r="F222" s="35" t="str">
        <f>IFERROR(VLOOKUP(E222,'DATA MASTER'!$B$1:$R$3858,3,0),"")</f>
        <v>DIV 1</v>
      </c>
      <c r="G222" s="4">
        <v>4</v>
      </c>
      <c r="H222" s="35">
        <f>IFERROR(VLOOKUP(E222,'DATA MASTER'!$B$1:$R$3858,6,0),"")</f>
        <v>4</v>
      </c>
      <c r="I222" s="40">
        <f>IFERROR(VLOOKUP(E222,'DATA MASTER'!$B$1:$R$3858,5,0),"")</f>
        <v>5.3879999999999999</v>
      </c>
      <c r="J222" s="35">
        <f>IFERROR(VLOOKUP(E222,'DATA MASTER'!$B$1:$R$3858,17,0),"")</f>
        <v>185700</v>
      </c>
      <c r="K222" s="35">
        <f>IFERROR(VLOOKUP(E222,'DATA MASTER'!$B$1:$R$3858,16,0),"")</f>
        <v>165300</v>
      </c>
      <c r="L222" s="34">
        <f t="shared" si="61"/>
        <v>13927.5</v>
      </c>
      <c r="M222" s="34">
        <f t="shared" si="67"/>
        <v>23948.664000000001</v>
      </c>
      <c r="N222" s="35">
        <v>0</v>
      </c>
      <c r="O222" s="35">
        <v>0</v>
      </c>
      <c r="P222" s="35">
        <v>35000</v>
      </c>
      <c r="Q222" s="4" t="s">
        <v>6370</v>
      </c>
      <c r="R222" s="35">
        <f t="shared" si="68"/>
        <v>619000</v>
      </c>
      <c r="S222" s="35">
        <f t="shared" si="62"/>
        <v>509374.18378378375</v>
      </c>
      <c r="T222" s="35">
        <f t="shared" si="63"/>
        <v>109625.81621621625</v>
      </c>
      <c r="U222" s="35">
        <f t="shared" si="69"/>
        <v>15086.4</v>
      </c>
      <c r="V222" s="35">
        <f t="shared" si="70"/>
        <v>1405.5652173913043</v>
      </c>
      <c r="W222" s="35">
        <f t="shared" si="64"/>
        <v>13741.800000000001</v>
      </c>
      <c r="X222" s="35">
        <f t="shared" si="71"/>
        <v>41614.273221047159</v>
      </c>
      <c r="Y222" s="35">
        <f>H222</f>
        <v>4</v>
      </c>
      <c r="Z222" s="35">
        <v>0</v>
      </c>
      <c r="AA222" s="35">
        <f t="shared" si="72"/>
        <v>35000</v>
      </c>
      <c r="AB222" s="37">
        <f t="shared" si="66"/>
        <v>0</v>
      </c>
      <c r="AC222" s="35">
        <v>0</v>
      </c>
      <c r="AD222" s="35">
        <v>2777.7777777777778</v>
      </c>
      <c r="AE222" s="45"/>
    </row>
    <row r="223" spans="1:31">
      <c r="A223" s="34">
        <v>217</v>
      </c>
      <c r="B223" s="58">
        <v>46238</v>
      </c>
      <c r="C223" s="4" t="s">
        <v>6413</v>
      </c>
      <c r="D223" s="4" t="s">
        <v>6201</v>
      </c>
      <c r="E223" s="4" t="s">
        <v>6189</v>
      </c>
      <c r="F223" s="35" t="str">
        <f>IFERROR(VLOOKUP(E223,'DATA MASTER'!$B$1:$R$3858,3,0),"")</f>
        <v>DIV 2</v>
      </c>
      <c r="G223" s="4">
        <v>10</v>
      </c>
      <c r="H223" s="35">
        <f>IFERROR(VLOOKUP(E223,'DATA MASTER'!$B$1:$R$3858,6,0),"")</f>
        <v>1</v>
      </c>
      <c r="I223" s="40">
        <f>IFERROR(VLOOKUP(E223,'DATA MASTER'!$B$1:$R$3858,5,0),"")</f>
        <v>18.84</v>
      </c>
      <c r="J223" s="35">
        <f>IFERROR(VLOOKUP(E223,'DATA MASTER'!$B$1:$R$3858,17,0),"")</f>
        <v>432400</v>
      </c>
      <c r="K223" s="35">
        <f>IFERROR(VLOOKUP(E223,'DATA MASTER'!$B$1:$R$3858,16,0),"")</f>
        <v>376500</v>
      </c>
      <c r="L223" s="34">
        <f t="shared" si="61"/>
        <v>32430</v>
      </c>
      <c r="M223" s="34">
        <f t="shared" si="67"/>
        <v>54547.32</v>
      </c>
      <c r="N223" s="35">
        <v>0</v>
      </c>
      <c r="O223" s="35">
        <v>0</v>
      </c>
      <c r="P223" s="35"/>
      <c r="Q223" s="4"/>
      <c r="R223" s="35">
        <f t="shared" si="68"/>
        <v>3603333.333333333</v>
      </c>
      <c r="S223" s="35">
        <f t="shared" si="62"/>
        <v>2900474.5945945941</v>
      </c>
      <c r="T223" s="35">
        <f t="shared" si="63"/>
        <v>702858.73873873893</v>
      </c>
      <c r="U223" s="35">
        <f t="shared" si="69"/>
        <v>131880</v>
      </c>
      <c r="V223" s="35">
        <f t="shared" si="70"/>
        <v>12286.956521739132</v>
      </c>
      <c r="W223" s="35">
        <f t="shared" si="64"/>
        <v>79994</v>
      </c>
      <c r="X223" s="35">
        <f t="shared" si="71"/>
        <v>345364.44888366648</v>
      </c>
      <c r="Y223" s="35">
        <v>1</v>
      </c>
      <c r="Z223" s="35">
        <v>0</v>
      </c>
      <c r="AA223" s="35">
        <f t="shared" si="72"/>
        <v>0</v>
      </c>
      <c r="AB223" s="37">
        <f t="shared" si="66"/>
        <v>100000</v>
      </c>
      <c r="AC223" s="35">
        <v>0</v>
      </c>
      <c r="AD223" s="35">
        <v>33333.333333333336</v>
      </c>
      <c r="AE223" s="45"/>
    </row>
    <row r="224" spans="1:31">
      <c r="A224" s="34">
        <v>218</v>
      </c>
      <c r="B224" s="58">
        <v>46238</v>
      </c>
      <c r="C224" s="4" t="s">
        <v>6414</v>
      </c>
      <c r="D224" s="4" t="s">
        <v>6201</v>
      </c>
      <c r="E224" s="4" t="s">
        <v>6189</v>
      </c>
      <c r="F224" s="35" t="str">
        <f>IFERROR(VLOOKUP(E224,'DATA MASTER'!$B$1:$R$3858,3,0),"")</f>
        <v>DIV 2</v>
      </c>
      <c r="G224" s="4">
        <v>10</v>
      </c>
      <c r="H224" s="35">
        <f>IFERROR(VLOOKUP(E224,'DATA MASTER'!$B$1:$R$3858,6,0),"")</f>
        <v>1</v>
      </c>
      <c r="I224" s="40">
        <f>IFERROR(VLOOKUP(E224,'DATA MASTER'!$B$1:$R$3858,5,0),"")</f>
        <v>18.84</v>
      </c>
      <c r="J224" s="35">
        <f>IFERROR(VLOOKUP(E224,'DATA MASTER'!$B$1:$R$3858,17,0),"")</f>
        <v>432400</v>
      </c>
      <c r="K224" s="35">
        <f>IFERROR(VLOOKUP(E224,'DATA MASTER'!$B$1:$R$3858,16,0),"")</f>
        <v>376500</v>
      </c>
      <c r="L224" s="34">
        <f t="shared" si="61"/>
        <v>32430</v>
      </c>
      <c r="M224" s="34">
        <f t="shared" si="67"/>
        <v>54547.32</v>
      </c>
      <c r="N224" s="35">
        <v>0</v>
      </c>
      <c r="O224" s="35">
        <v>0</v>
      </c>
      <c r="P224" s="35"/>
      <c r="Q224" s="4"/>
      <c r="R224" s="35">
        <f t="shared" si="68"/>
        <v>3603333.333333333</v>
      </c>
      <c r="S224" s="35">
        <f t="shared" si="62"/>
        <v>2900474.5945945941</v>
      </c>
      <c r="T224" s="35">
        <f t="shared" si="63"/>
        <v>702858.73873873893</v>
      </c>
      <c r="U224" s="35">
        <f t="shared" si="69"/>
        <v>131880</v>
      </c>
      <c r="V224" s="35">
        <f t="shared" si="70"/>
        <v>12286.956521739132</v>
      </c>
      <c r="W224" s="35">
        <f t="shared" si="64"/>
        <v>79994</v>
      </c>
      <c r="X224" s="35">
        <f t="shared" si="71"/>
        <v>345364.44888366648</v>
      </c>
      <c r="Y224" s="35">
        <v>1</v>
      </c>
      <c r="Z224" s="35">
        <v>0</v>
      </c>
      <c r="AA224" s="35">
        <f t="shared" si="72"/>
        <v>0</v>
      </c>
      <c r="AB224" s="37">
        <f t="shared" si="66"/>
        <v>100000</v>
      </c>
      <c r="AC224" s="35">
        <v>0</v>
      </c>
      <c r="AD224" s="35">
        <v>33333.333333333336</v>
      </c>
      <c r="AE224" s="45"/>
    </row>
    <row r="225" spans="1:31">
      <c r="A225" s="34">
        <v>219</v>
      </c>
      <c r="B225" s="58">
        <v>46238</v>
      </c>
      <c r="C225" s="4" t="s">
        <v>6415</v>
      </c>
      <c r="D225" s="4" t="s">
        <v>6196</v>
      </c>
      <c r="E225" s="4" t="s">
        <v>6135</v>
      </c>
      <c r="F225" s="35" t="str">
        <f>IFERROR(VLOOKUP(E225,'DATA MASTER'!$B$1:$R$3858,3,0),"")</f>
        <v>DIV 1</v>
      </c>
      <c r="G225" s="4">
        <v>4</v>
      </c>
      <c r="H225" s="35">
        <f>IFERROR(VLOOKUP(E225,'DATA MASTER'!$B$1:$R$3858,6,0),"")</f>
        <v>24</v>
      </c>
      <c r="I225" s="40">
        <f>IFERROR(VLOOKUP(E225,'DATA MASTER'!$B$1:$R$3858,5,0),"")</f>
        <v>1.23</v>
      </c>
      <c r="J225" s="35">
        <f>IFERROR(VLOOKUP(E225,'DATA MASTER'!$B$1:$R$3858,17,0),"")</f>
        <v>99800</v>
      </c>
      <c r="K225" s="35">
        <f>IFERROR(VLOOKUP(E225,'DATA MASTER'!$B$1:$R$3858,16,0),"")</f>
        <v>92100</v>
      </c>
      <c r="L225" s="34">
        <f t="shared" si="61"/>
        <v>7485</v>
      </c>
      <c r="M225" s="34">
        <f t="shared" si="67"/>
        <v>13343.448</v>
      </c>
      <c r="N225" s="35">
        <v>0</v>
      </c>
      <c r="O225" s="35">
        <v>0</v>
      </c>
      <c r="P225" s="35"/>
      <c r="Q225" s="4"/>
      <c r="R225" s="35">
        <f t="shared" si="68"/>
        <v>332666.66666666663</v>
      </c>
      <c r="S225" s="35">
        <f t="shared" si="62"/>
        <v>283807.39459459455</v>
      </c>
      <c r="T225" s="35">
        <f t="shared" si="63"/>
        <v>48859.272072072083</v>
      </c>
      <c r="U225" s="35">
        <f t="shared" si="69"/>
        <v>3444</v>
      </c>
      <c r="V225" s="35">
        <f t="shared" si="70"/>
        <v>320.86956521739131</v>
      </c>
      <c r="W225" s="35">
        <f t="shared" si="64"/>
        <v>7385.2000000000007</v>
      </c>
      <c r="X225" s="35">
        <f t="shared" si="71"/>
        <v>34931.424729076913</v>
      </c>
      <c r="Y225" s="35">
        <v>1</v>
      </c>
      <c r="Z225" s="35">
        <v>0</v>
      </c>
      <c r="AA225" s="35">
        <f t="shared" si="72"/>
        <v>0</v>
      </c>
      <c r="AB225" s="37">
        <f t="shared" si="66"/>
        <v>0</v>
      </c>
      <c r="AC225" s="35">
        <v>0</v>
      </c>
      <c r="AD225" s="35">
        <v>2777.7777777777778</v>
      </c>
      <c r="AE225" s="45"/>
    </row>
    <row r="226" spans="1:31">
      <c r="A226" s="34">
        <v>220</v>
      </c>
      <c r="B226" s="58">
        <v>46238</v>
      </c>
      <c r="C226" s="4" t="s">
        <v>6416</v>
      </c>
      <c r="D226" s="4" t="s">
        <v>6143</v>
      </c>
      <c r="E226" s="4" t="s">
        <v>3207</v>
      </c>
      <c r="F226" s="35" t="str">
        <f>IFERROR(VLOOKUP(E226,'DATA MASTER'!$B$1:$R$3858,3,0),"")</f>
        <v>MTAB</v>
      </c>
      <c r="G226" s="4">
        <v>1</v>
      </c>
      <c r="H226" s="35">
        <f>IFERROR(VLOOKUP(E226,'DATA MASTER'!$B$1:$R$3858,6,0),"")</f>
        <v>1</v>
      </c>
      <c r="I226" s="40">
        <f>IFERROR(VLOOKUP(E226,'DATA MASTER'!$B$1:$R$3858,5,0),"")</f>
        <v>19.86</v>
      </c>
      <c r="J226" s="35">
        <f>IFERROR(VLOOKUP(E226,'DATA MASTER'!$B$1:$R$3858,17,0),"")</f>
        <v>1360200</v>
      </c>
      <c r="K226" s="35">
        <f>IFERROR(VLOOKUP(E226,'DATA MASTER'!$B$1:$R$3858,16,0),"")</f>
        <v>1240000</v>
      </c>
      <c r="L226" s="34">
        <f t="shared" si="61"/>
        <v>170025</v>
      </c>
      <c r="M226" s="34">
        <f t="shared" si="67"/>
        <v>235736.4</v>
      </c>
      <c r="N226" s="35">
        <v>0</v>
      </c>
      <c r="O226" s="35">
        <v>0</v>
      </c>
      <c r="P226" s="35"/>
      <c r="Q226" s="4"/>
      <c r="R226" s="35">
        <f t="shared" si="68"/>
        <v>1072229.7297297297</v>
      </c>
      <c r="S226" s="35">
        <f t="shared" si="62"/>
        <v>904741.98198198189</v>
      </c>
      <c r="T226" s="35">
        <f t="shared" si="63"/>
        <v>167487.74774774781</v>
      </c>
      <c r="U226" s="35">
        <f t="shared" si="69"/>
        <v>13902</v>
      </c>
      <c r="V226" s="35">
        <f t="shared" si="70"/>
        <v>1295.2173913043478</v>
      </c>
      <c r="W226" s="35">
        <f t="shared" si="64"/>
        <v>23803.5</v>
      </c>
      <c r="X226" s="35">
        <f t="shared" si="71"/>
        <v>115987.03035644346</v>
      </c>
      <c r="Y226" s="35">
        <v>1</v>
      </c>
      <c r="Z226" s="35">
        <v>0</v>
      </c>
      <c r="AA226" s="35">
        <f t="shared" si="72"/>
        <v>0</v>
      </c>
      <c r="AB226" s="37">
        <f t="shared" si="66"/>
        <v>0</v>
      </c>
      <c r="AC226" s="35">
        <v>0</v>
      </c>
      <c r="AD226" s="35">
        <v>12500</v>
      </c>
      <c r="AE226" s="45"/>
    </row>
    <row r="227" spans="1:31">
      <c r="A227" s="34">
        <v>221</v>
      </c>
      <c r="B227" s="58">
        <v>46238</v>
      </c>
      <c r="C227" s="4" t="s">
        <v>6417</v>
      </c>
      <c r="D227" s="4" t="s">
        <v>6143</v>
      </c>
      <c r="E227" s="4" t="s">
        <v>6160</v>
      </c>
      <c r="F227" s="35" t="str">
        <f>IFERROR(VLOOKUP(E227,'DATA MASTER'!$B$1:$R$3858,3,0),"")</f>
        <v>DIV 1</v>
      </c>
      <c r="G227" s="4">
        <v>1</v>
      </c>
      <c r="H227" s="35">
        <f>IFERROR(VLOOKUP(E227,'DATA MASTER'!$B$1:$R$3858,6,0),"")</f>
        <v>1</v>
      </c>
      <c r="I227" s="40">
        <f>IFERROR(VLOOKUP(E227,'DATA MASTER'!$B$1:$R$3858,5,0),"")</f>
        <v>26.02</v>
      </c>
      <c r="J227" s="35">
        <f>IFERROR(VLOOKUP(E227,'DATA MASTER'!$B$1:$R$3858,17,0),"")</f>
        <v>876000</v>
      </c>
      <c r="K227" s="35">
        <f>IFERROR(VLOOKUP(E227,'DATA MASTER'!$B$1:$R$3858,16,0),"")</f>
        <v>777200</v>
      </c>
      <c r="L227" s="34">
        <f t="shared" si="61"/>
        <v>65700</v>
      </c>
      <c r="M227" s="34">
        <f t="shared" si="67"/>
        <v>112600.736</v>
      </c>
      <c r="N227" s="35">
        <v>0</v>
      </c>
      <c r="O227" s="35">
        <v>0</v>
      </c>
      <c r="P227" s="35">
        <v>35000</v>
      </c>
      <c r="Q227" s="4" t="s">
        <v>6370</v>
      </c>
      <c r="R227" s="35">
        <f t="shared" si="68"/>
        <v>729999.99999999988</v>
      </c>
      <c r="S227" s="35">
        <f t="shared" si="62"/>
        <v>598738.07567567565</v>
      </c>
      <c r="T227" s="35">
        <f t="shared" si="63"/>
        <v>131261.92432432424</v>
      </c>
      <c r="U227" s="35">
        <f t="shared" si="69"/>
        <v>18214</v>
      </c>
      <c r="V227" s="35">
        <f t="shared" si="70"/>
        <v>1696.9565217391305</v>
      </c>
      <c r="W227" s="35">
        <f t="shared" si="64"/>
        <v>16206</v>
      </c>
      <c r="X227" s="35">
        <f t="shared" si="71"/>
        <v>46508.60416622147</v>
      </c>
      <c r="Y227" s="35">
        <f>H227</f>
        <v>1</v>
      </c>
      <c r="Z227" s="35">
        <v>0</v>
      </c>
      <c r="AA227" s="35">
        <f t="shared" si="72"/>
        <v>35000</v>
      </c>
      <c r="AB227" s="37">
        <f t="shared" si="66"/>
        <v>0</v>
      </c>
      <c r="AC227" s="35">
        <v>0</v>
      </c>
      <c r="AD227" s="35">
        <v>13636.363636363636</v>
      </c>
      <c r="AE227" s="45"/>
    </row>
    <row r="228" spans="1:31">
      <c r="A228" s="34">
        <v>222</v>
      </c>
      <c r="B228" s="58">
        <v>46238</v>
      </c>
      <c r="C228" s="4" t="s">
        <v>6418</v>
      </c>
      <c r="D228" s="4" t="s">
        <v>6124</v>
      </c>
      <c r="E228" s="4" t="s">
        <v>6166</v>
      </c>
      <c r="F228" s="35" t="str">
        <f>IFERROR(VLOOKUP(E228,'DATA MASTER'!$B$1:$R$3858,3,0),"")</f>
        <v>DIV 2</v>
      </c>
      <c r="G228" s="4">
        <v>4</v>
      </c>
      <c r="H228" s="35">
        <f>IFERROR(VLOOKUP(E228,'DATA MASTER'!$B$1:$R$3858,6,0),"")</f>
        <v>4</v>
      </c>
      <c r="I228" s="40">
        <f>IFERROR(VLOOKUP(E228,'DATA MASTER'!$B$1:$R$3858,5,0),"")</f>
        <v>4.68</v>
      </c>
      <c r="J228" s="35">
        <f>IFERROR(VLOOKUP(E228,'DATA MASTER'!$B$1:$R$3858,17,0),"")</f>
        <v>112100</v>
      </c>
      <c r="K228" s="35">
        <f>IFERROR(VLOOKUP(E228,'DATA MASTER'!$B$1:$R$3858,16,0),"")</f>
        <v>96500</v>
      </c>
      <c r="L228" s="34">
        <f t="shared" si="61"/>
        <v>8407.5</v>
      </c>
      <c r="M228" s="34">
        <f t="shared" si="67"/>
        <v>13980.92</v>
      </c>
      <c r="N228" s="35">
        <v>0</v>
      </c>
      <c r="O228" s="35">
        <v>0</v>
      </c>
      <c r="P228" s="35"/>
      <c r="Q228" s="4"/>
      <c r="R228" s="35">
        <f t="shared" si="68"/>
        <v>373666.66666666663</v>
      </c>
      <c r="S228" s="35">
        <f t="shared" si="62"/>
        <v>297366.05405405402</v>
      </c>
      <c r="T228" s="35">
        <f t="shared" si="63"/>
        <v>76300.612612612604</v>
      </c>
      <c r="U228" s="35">
        <f t="shared" si="69"/>
        <v>13104</v>
      </c>
      <c r="V228" s="35">
        <f t="shared" si="70"/>
        <v>1220.8695652173913</v>
      </c>
      <c r="W228" s="35">
        <f t="shared" si="64"/>
        <v>8295.4</v>
      </c>
      <c r="X228" s="35">
        <f t="shared" si="71"/>
        <v>47430.34304739521</v>
      </c>
      <c r="Y228" s="35">
        <v>1</v>
      </c>
      <c r="Z228" s="35">
        <v>0</v>
      </c>
      <c r="AA228" s="35">
        <f t="shared" si="72"/>
        <v>0</v>
      </c>
      <c r="AB228" s="37">
        <f t="shared" si="66"/>
        <v>0</v>
      </c>
      <c r="AC228" s="35">
        <v>0</v>
      </c>
      <c r="AD228" s="35">
        <v>6250</v>
      </c>
      <c r="AE228" s="45"/>
    </row>
    <row r="229" spans="1:31">
      <c r="A229" s="34">
        <v>223</v>
      </c>
      <c r="B229" s="58">
        <v>46238</v>
      </c>
      <c r="C229" s="4" t="s">
        <v>6419</v>
      </c>
      <c r="D229" s="4" t="s">
        <v>6124</v>
      </c>
      <c r="E229" s="4" t="s">
        <v>6156</v>
      </c>
      <c r="F229" s="35" t="str">
        <f>IFERROR(VLOOKUP(E229,'DATA MASTER'!$B$1:$R$3858,3,0),"")</f>
        <v>DIV 1</v>
      </c>
      <c r="G229" s="4">
        <v>2</v>
      </c>
      <c r="H229" s="35">
        <f>IFERROR(VLOOKUP(E229,'DATA MASTER'!$B$1:$R$3858,6,0),"")</f>
        <v>4</v>
      </c>
      <c r="I229" s="40">
        <f>IFERROR(VLOOKUP(E229,'DATA MASTER'!$B$1:$R$3858,5,0),"")</f>
        <v>5.3879999999999999</v>
      </c>
      <c r="J229" s="35">
        <f>IFERROR(VLOOKUP(E229,'DATA MASTER'!$B$1:$R$3858,17,0),"")</f>
        <v>185700</v>
      </c>
      <c r="K229" s="35">
        <f>IFERROR(VLOOKUP(E229,'DATA MASTER'!$B$1:$R$3858,16,0),"")</f>
        <v>165300</v>
      </c>
      <c r="L229" s="34">
        <f t="shared" si="61"/>
        <v>13927.5</v>
      </c>
      <c r="M229" s="34">
        <f t="shared" si="67"/>
        <v>23948.664000000001</v>
      </c>
      <c r="N229" s="35">
        <v>0</v>
      </c>
      <c r="O229" s="35">
        <v>0</v>
      </c>
      <c r="P229" s="35"/>
      <c r="Q229" s="4"/>
      <c r="R229" s="35">
        <f t="shared" si="68"/>
        <v>309500</v>
      </c>
      <c r="S229" s="35">
        <f t="shared" si="62"/>
        <v>254687.09189189188</v>
      </c>
      <c r="T229" s="35">
        <f t="shared" si="63"/>
        <v>54812.908108108124</v>
      </c>
      <c r="U229" s="35">
        <f t="shared" si="69"/>
        <v>7543.2</v>
      </c>
      <c r="V229" s="35">
        <f t="shared" si="70"/>
        <v>702.78260869565213</v>
      </c>
      <c r="W229" s="35">
        <f t="shared" si="64"/>
        <v>6870.9000000000005</v>
      </c>
      <c r="X229" s="35">
        <f t="shared" si="71"/>
        <v>35150.570953957926</v>
      </c>
      <c r="Y229" s="35">
        <v>1</v>
      </c>
      <c r="Z229" s="35">
        <v>0</v>
      </c>
      <c r="AA229" s="35">
        <f t="shared" si="72"/>
        <v>0</v>
      </c>
      <c r="AB229" s="37">
        <f t="shared" si="66"/>
        <v>0</v>
      </c>
      <c r="AC229" s="35">
        <f>Z229*R229*1.11</f>
        <v>0</v>
      </c>
      <c r="AD229" s="35">
        <v>4545.454545454545</v>
      </c>
      <c r="AE229" s="45"/>
    </row>
    <row r="230" spans="1:31">
      <c r="A230" s="34">
        <v>224</v>
      </c>
      <c r="B230" s="58">
        <v>46238</v>
      </c>
      <c r="C230" s="4" t="s">
        <v>6419</v>
      </c>
      <c r="D230" s="4" t="s">
        <v>6124</v>
      </c>
      <c r="E230" s="4" t="s">
        <v>6135</v>
      </c>
      <c r="F230" s="35" t="str">
        <f>IFERROR(VLOOKUP(E230,'DATA MASTER'!$B$1:$R$3858,3,0),"")</f>
        <v>DIV 1</v>
      </c>
      <c r="G230" s="4">
        <v>12</v>
      </c>
      <c r="H230" s="35">
        <f>IFERROR(VLOOKUP(E230,'DATA MASTER'!$B$1:$R$3858,6,0),"")</f>
        <v>24</v>
      </c>
      <c r="I230" s="40">
        <f>IFERROR(VLOOKUP(E230,'DATA MASTER'!$B$1:$R$3858,5,0),"")</f>
        <v>1.23</v>
      </c>
      <c r="J230" s="35">
        <f>IFERROR(VLOOKUP(E230,'DATA MASTER'!$B$1:$R$3858,17,0),"")</f>
        <v>99800</v>
      </c>
      <c r="K230" s="35">
        <f>IFERROR(VLOOKUP(E230,'DATA MASTER'!$B$1:$R$3858,16,0),"")</f>
        <v>92100</v>
      </c>
      <c r="L230" s="34">
        <f t="shared" si="61"/>
        <v>7485</v>
      </c>
      <c r="M230" s="34">
        <f t="shared" si="67"/>
        <v>13343.448</v>
      </c>
      <c r="N230" s="35">
        <v>0</v>
      </c>
      <c r="O230" s="35">
        <v>0</v>
      </c>
      <c r="P230" s="35"/>
      <c r="Q230" s="4"/>
      <c r="R230" s="35">
        <f t="shared" si="68"/>
        <v>997999.99999999988</v>
      </c>
      <c r="S230" s="35">
        <f t="shared" si="62"/>
        <v>851422.18378378358</v>
      </c>
      <c r="T230" s="35">
        <f t="shared" si="63"/>
        <v>146577.81621621631</v>
      </c>
      <c r="U230" s="35">
        <f t="shared" si="69"/>
        <v>10332</v>
      </c>
      <c r="V230" s="35">
        <f t="shared" si="70"/>
        <v>962.60869565217388</v>
      </c>
      <c r="W230" s="35">
        <f t="shared" si="64"/>
        <v>22155.599999999999</v>
      </c>
      <c r="X230" s="35">
        <f t="shared" si="71"/>
        <v>108582.15297510959</v>
      </c>
      <c r="Y230" s="35">
        <v>1</v>
      </c>
      <c r="Z230" s="35">
        <v>0</v>
      </c>
      <c r="AA230" s="35">
        <f t="shared" si="72"/>
        <v>0</v>
      </c>
      <c r="AB230" s="37">
        <f t="shared" si="66"/>
        <v>0</v>
      </c>
      <c r="AC230" s="35">
        <v>0</v>
      </c>
      <c r="AD230" s="35">
        <v>4545.454545454545</v>
      </c>
      <c r="AE230" s="45"/>
    </row>
    <row r="231" spans="1:31">
      <c r="A231" s="34">
        <v>225</v>
      </c>
      <c r="B231" s="58">
        <v>46238</v>
      </c>
      <c r="C231" s="4" t="s">
        <v>6420</v>
      </c>
      <c r="D231" s="4" t="s">
        <v>6138</v>
      </c>
      <c r="E231" s="4" t="s">
        <v>6207</v>
      </c>
      <c r="F231" s="35" t="str">
        <f>IFERROR(VLOOKUP(E231,'DATA MASTER'!$B$1:$R$3858,3,0),"")</f>
        <v>DIV 2</v>
      </c>
      <c r="G231" s="4">
        <v>4</v>
      </c>
      <c r="H231" s="35">
        <f>IFERROR(VLOOKUP(E231,'DATA MASTER'!$B$1:$R$3858,6,0),"")</f>
        <v>4</v>
      </c>
      <c r="I231" s="40">
        <f>IFERROR(VLOOKUP(E231,'DATA MASTER'!$B$1:$R$3858,5,0),"")</f>
        <v>4.24</v>
      </c>
      <c r="J231" s="35">
        <f>IFERROR(VLOOKUP(E231,'DATA MASTER'!$B$1:$R$3858,17,0),"")</f>
        <v>310600</v>
      </c>
      <c r="K231" s="35">
        <f>IFERROR(VLOOKUP(E231,'DATA MASTER'!$B$1:$R$3858,16,0),"")</f>
        <v>283000</v>
      </c>
      <c r="L231" s="34">
        <f t="shared" si="61"/>
        <v>23295</v>
      </c>
      <c r="M231" s="34">
        <f t="shared" si="67"/>
        <v>41001.040000000001</v>
      </c>
      <c r="N231" s="35">
        <v>0</v>
      </c>
      <c r="O231" s="35">
        <v>0</v>
      </c>
      <c r="P231" s="35"/>
      <c r="Q231" s="4"/>
      <c r="R231" s="35">
        <f t="shared" si="68"/>
        <v>1035333.3333333333</v>
      </c>
      <c r="S231" s="35">
        <f t="shared" si="62"/>
        <v>872068.32432432426</v>
      </c>
      <c r="T231" s="35">
        <f t="shared" si="63"/>
        <v>163265.00900900899</v>
      </c>
      <c r="U231" s="35">
        <f t="shared" si="69"/>
        <v>11872</v>
      </c>
      <c r="V231" s="35">
        <f t="shared" si="70"/>
        <v>1106.0869565217392</v>
      </c>
      <c r="W231" s="35">
        <f t="shared" si="64"/>
        <v>22984.399999999998</v>
      </c>
      <c r="X231" s="35">
        <f t="shared" si="71"/>
        <v>118211.61296157818</v>
      </c>
      <c r="Y231" s="35">
        <v>1</v>
      </c>
      <c r="Z231" s="35">
        <v>0</v>
      </c>
      <c r="AA231" s="35">
        <f t="shared" si="72"/>
        <v>0</v>
      </c>
      <c r="AB231" s="37">
        <f t="shared" si="66"/>
        <v>0</v>
      </c>
      <c r="AC231" s="35">
        <f>Z231*R231*1.11</f>
        <v>0</v>
      </c>
      <c r="AD231" s="35">
        <v>9090.9090909090901</v>
      </c>
      <c r="AE231" s="45"/>
    </row>
    <row r="232" spans="1:31">
      <c r="A232" s="34">
        <v>226</v>
      </c>
      <c r="B232" s="58">
        <v>46238</v>
      </c>
      <c r="C232" s="4" t="s">
        <v>6421</v>
      </c>
      <c r="D232" s="4" t="s">
        <v>6183</v>
      </c>
      <c r="E232" s="4" t="s">
        <v>6148</v>
      </c>
      <c r="F232" s="35" t="str">
        <f>IFERROR(VLOOKUP(E232,'DATA MASTER'!$B$1:$R$3858,3,0),"")</f>
        <v>DIV 2</v>
      </c>
      <c r="G232" s="4">
        <v>6</v>
      </c>
      <c r="H232" s="35">
        <f>IFERROR(VLOOKUP(E232,'DATA MASTER'!$B$1:$R$3858,6,0),"")</f>
        <v>24</v>
      </c>
      <c r="I232" s="40">
        <f>IFERROR(VLOOKUP(E232,'DATA MASTER'!$B$1:$R$3858,5,0),"")</f>
        <v>1.0900000000000001</v>
      </c>
      <c r="J232" s="35">
        <f>IFERROR(VLOOKUP(E232,'DATA MASTER'!$B$1:$R$3858,17,0),"")</f>
        <v>82200</v>
      </c>
      <c r="K232" s="35">
        <f>IFERROR(VLOOKUP(E232,'DATA MASTER'!$B$1:$R$3858,16,0),"")</f>
        <v>74900</v>
      </c>
      <c r="L232" s="34">
        <f t="shared" si="61"/>
        <v>6165</v>
      </c>
      <c r="M232" s="34">
        <f t="shared" si="67"/>
        <v>10851.512000000001</v>
      </c>
      <c r="N232" s="35">
        <v>0</v>
      </c>
      <c r="O232" s="35">
        <v>0</v>
      </c>
      <c r="P232" s="35"/>
      <c r="Q232" s="4"/>
      <c r="R232" s="35">
        <f t="shared" si="68"/>
        <v>411000</v>
      </c>
      <c r="S232" s="35">
        <f t="shared" si="62"/>
        <v>346208.04324324324</v>
      </c>
      <c r="T232" s="35">
        <f t="shared" si="63"/>
        <v>64791.956756756757</v>
      </c>
      <c r="U232" s="35">
        <f t="shared" si="69"/>
        <v>4578.0000000000009</v>
      </c>
      <c r="V232" s="35">
        <f t="shared" si="70"/>
        <v>426.52173913043481</v>
      </c>
      <c r="W232" s="35">
        <f t="shared" si="64"/>
        <v>9124.2000000000007</v>
      </c>
      <c r="X232" s="35">
        <f t="shared" si="71"/>
        <v>40663.235017626328</v>
      </c>
      <c r="Y232" s="35">
        <v>1</v>
      </c>
      <c r="Z232" s="35">
        <v>0</v>
      </c>
      <c r="AA232" s="35">
        <f t="shared" si="72"/>
        <v>0</v>
      </c>
      <c r="AB232" s="37">
        <f t="shared" si="66"/>
        <v>10000</v>
      </c>
      <c r="AC232" s="35">
        <f>Z232*R232*1.11</f>
        <v>0</v>
      </c>
      <c r="AD232" s="35">
        <v>0</v>
      </c>
      <c r="AE232" s="45"/>
    </row>
    <row r="233" spans="1:31">
      <c r="A233" s="34">
        <v>227</v>
      </c>
      <c r="B233" s="58">
        <v>46238</v>
      </c>
      <c r="C233" s="4" t="s">
        <v>6421</v>
      </c>
      <c r="D233" s="4" t="s">
        <v>6183</v>
      </c>
      <c r="E233" s="4" t="s">
        <v>6151</v>
      </c>
      <c r="F233" s="35" t="str">
        <f>IFERROR(VLOOKUP(E233,'DATA MASTER'!$B$1:$R$3858,3,0),"")</f>
        <v>DIV 2</v>
      </c>
      <c r="G233" s="4">
        <v>12</v>
      </c>
      <c r="H233" s="35">
        <f>IFERROR(VLOOKUP(E233,'DATA MASTER'!$B$1:$R$3858,6,0),"")</f>
        <v>24</v>
      </c>
      <c r="I233" s="40">
        <f>IFERROR(VLOOKUP(E233,'DATA MASTER'!$B$1:$R$3858,5,0),"")</f>
        <v>0.85</v>
      </c>
      <c r="J233" s="35">
        <f>IFERROR(VLOOKUP(E233,'DATA MASTER'!$B$1:$R$3858,17,0),"")</f>
        <v>74700</v>
      </c>
      <c r="K233" s="35">
        <f>IFERROR(VLOOKUP(E233,'DATA MASTER'!$B$1:$R$3858,16,0),"")</f>
        <v>67900</v>
      </c>
      <c r="L233" s="34">
        <f t="shared" si="61"/>
        <v>5602.5</v>
      </c>
      <c r="M233" s="34">
        <f t="shared" si="67"/>
        <v>9837.3520000000008</v>
      </c>
      <c r="N233" s="35">
        <v>0</v>
      </c>
      <c r="O233" s="35">
        <v>0</v>
      </c>
      <c r="P233" s="35"/>
      <c r="Q233" s="4"/>
      <c r="R233" s="35">
        <f t="shared" si="68"/>
        <v>746999.99999999988</v>
      </c>
      <c r="S233" s="35">
        <f t="shared" si="62"/>
        <v>627704.3027027027</v>
      </c>
      <c r="T233" s="35">
        <f t="shared" si="63"/>
        <v>119295.69729729719</v>
      </c>
      <c r="U233" s="35">
        <f t="shared" si="69"/>
        <v>7139.9999999999991</v>
      </c>
      <c r="V233" s="35">
        <f t="shared" si="70"/>
        <v>665.21739130434776</v>
      </c>
      <c r="W233" s="35">
        <f t="shared" si="64"/>
        <v>16583.399999999998</v>
      </c>
      <c r="X233" s="35">
        <f t="shared" si="71"/>
        <v>84907.079905992839</v>
      </c>
      <c r="Y233" s="35">
        <v>1</v>
      </c>
      <c r="Z233" s="35">
        <v>0</v>
      </c>
      <c r="AA233" s="35">
        <f t="shared" si="72"/>
        <v>0</v>
      </c>
      <c r="AB233" s="37">
        <f t="shared" si="66"/>
        <v>10000</v>
      </c>
      <c r="AC233" s="35">
        <v>0</v>
      </c>
      <c r="AD233" s="35">
        <v>0</v>
      </c>
      <c r="AE233" s="45"/>
    </row>
    <row r="234" spans="1:31">
      <c r="A234" s="34">
        <v>228</v>
      </c>
      <c r="B234" s="58">
        <v>46238</v>
      </c>
      <c r="C234" s="4" t="s">
        <v>6422</v>
      </c>
      <c r="D234" s="4" t="s">
        <v>6128</v>
      </c>
      <c r="E234" s="4" t="s">
        <v>6135</v>
      </c>
      <c r="F234" s="35" t="str">
        <f>IFERROR(VLOOKUP(E234,'DATA MASTER'!$B$1:$R$3858,3,0),"")</f>
        <v>DIV 1</v>
      </c>
      <c r="G234" s="4">
        <v>12</v>
      </c>
      <c r="H234" s="35">
        <f>IFERROR(VLOOKUP(E234,'DATA MASTER'!$B$1:$R$3858,6,0),"")</f>
        <v>24</v>
      </c>
      <c r="I234" s="40">
        <f>IFERROR(VLOOKUP(E234,'DATA MASTER'!$B$1:$R$3858,5,0),"")</f>
        <v>1.23</v>
      </c>
      <c r="J234" s="35">
        <f>IFERROR(VLOOKUP(E234,'DATA MASTER'!$B$1:$R$3858,17,0),"")</f>
        <v>99800</v>
      </c>
      <c r="K234" s="35">
        <f>IFERROR(VLOOKUP(E234,'DATA MASTER'!$B$1:$R$3858,16,0),"")</f>
        <v>92100</v>
      </c>
      <c r="L234" s="34">
        <f t="shared" si="61"/>
        <v>7485</v>
      </c>
      <c r="M234" s="34">
        <f t="shared" si="67"/>
        <v>13343.448</v>
      </c>
      <c r="N234" s="35">
        <v>0</v>
      </c>
      <c r="O234" s="35">
        <v>0</v>
      </c>
      <c r="P234" s="35"/>
      <c r="Q234" s="4"/>
      <c r="R234" s="35">
        <f t="shared" si="68"/>
        <v>997999.99999999988</v>
      </c>
      <c r="S234" s="35">
        <f t="shared" si="62"/>
        <v>851422.18378378358</v>
      </c>
      <c r="T234" s="35">
        <f t="shared" si="63"/>
        <v>146577.81621621631</v>
      </c>
      <c r="U234" s="35">
        <f t="shared" si="69"/>
        <v>10332</v>
      </c>
      <c r="V234" s="35">
        <f t="shared" si="70"/>
        <v>962.60869565217388</v>
      </c>
      <c r="W234" s="35">
        <f t="shared" si="64"/>
        <v>22155.599999999999</v>
      </c>
      <c r="X234" s="35">
        <f t="shared" si="71"/>
        <v>113127.60752056414</v>
      </c>
      <c r="Y234" s="35">
        <v>1</v>
      </c>
      <c r="Z234" s="35">
        <v>0</v>
      </c>
      <c r="AA234" s="35">
        <f t="shared" si="72"/>
        <v>0</v>
      </c>
      <c r="AB234" s="37">
        <f t="shared" si="66"/>
        <v>0</v>
      </c>
      <c r="AC234" s="35">
        <v>0</v>
      </c>
      <c r="AD234" s="35">
        <v>0</v>
      </c>
      <c r="AE234" s="45"/>
    </row>
    <row r="235" spans="1:31">
      <c r="A235" s="34">
        <v>229</v>
      </c>
      <c r="B235" s="58">
        <v>46238</v>
      </c>
      <c r="C235" s="4" t="s">
        <v>6423</v>
      </c>
      <c r="D235" s="4" t="s">
        <v>6201</v>
      </c>
      <c r="E235" s="4" t="s">
        <v>6135</v>
      </c>
      <c r="F235" s="35" t="str">
        <f>IFERROR(VLOOKUP(E235,'DATA MASTER'!$B$1:$R$3858,3,0),"")</f>
        <v>DIV 1</v>
      </c>
      <c r="G235" s="4">
        <v>48</v>
      </c>
      <c r="H235" s="35">
        <f>IFERROR(VLOOKUP(E235,'DATA MASTER'!$B$1:$R$3858,6,0),"")</f>
        <v>24</v>
      </c>
      <c r="I235" s="40">
        <f>IFERROR(VLOOKUP(E235,'DATA MASTER'!$B$1:$R$3858,5,0),"")</f>
        <v>1.23</v>
      </c>
      <c r="J235" s="35">
        <f>IFERROR(VLOOKUP(E235,'DATA MASTER'!$B$1:$R$3858,17,0),"")</f>
        <v>99800</v>
      </c>
      <c r="K235" s="35">
        <f>IFERROR(VLOOKUP(E235,'DATA MASTER'!$B$1:$R$3858,16,0),"")</f>
        <v>92100</v>
      </c>
      <c r="L235" s="34">
        <f t="shared" si="61"/>
        <v>7485</v>
      </c>
      <c r="M235" s="34">
        <f t="shared" si="67"/>
        <v>13343.448</v>
      </c>
      <c r="N235" s="35">
        <v>0</v>
      </c>
      <c r="O235" s="35">
        <v>0</v>
      </c>
      <c r="P235" s="35">
        <v>60000</v>
      </c>
      <c r="Q235" s="4" t="s">
        <v>6193</v>
      </c>
      <c r="R235" s="35">
        <f t="shared" si="68"/>
        <v>3991999.9999999995</v>
      </c>
      <c r="S235" s="35">
        <f t="shared" si="62"/>
        <v>3405688.7351351343</v>
      </c>
      <c r="T235" s="35">
        <f t="shared" si="63"/>
        <v>586311.26486486522</v>
      </c>
      <c r="U235" s="35">
        <f t="shared" si="69"/>
        <v>41328</v>
      </c>
      <c r="V235" s="35">
        <f t="shared" si="70"/>
        <v>3850.4347826086955</v>
      </c>
      <c r="W235" s="35">
        <f t="shared" si="64"/>
        <v>88622.399999999994</v>
      </c>
      <c r="X235" s="35">
        <f t="shared" si="71"/>
        <v>279177.09674892324</v>
      </c>
      <c r="Y235" s="35">
        <v>24</v>
      </c>
      <c r="Z235" s="35">
        <v>0</v>
      </c>
      <c r="AA235" s="35">
        <f t="shared" si="72"/>
        <v>120000</v>
      </c>
      <c r="AB235" s="37">
        <f t="shared" si="66"/>
        <v>20000</v>
      </c>
      <c r="AC235" s="35">
        <v>0</v>
      </c>
      <c r="AD235" s="35">
        <v>33333.333333333336</v>
      </c>
      <c r="AE235" s="45"/>
    </row>
    <row r="236" spans="1:31">
      <c r="A236" s="34">
        <v>230</v>
      </c>
      <c r="B236" s="58">
        <v>46238</v>
      </c>
      <c r="C236" s="4" t="s">
        <v>6424</v>
      </c>
      <c r="D236" s="4" t="s">
        <v>6128</v>
      </c>
      <c r="E236" s="4" t="s">
        <v>6207</v>
      </c>
      <c r="F236" s="35" t="str">
        <f>IFERROR(VLOOKUP(E236,'DATA MASTER'!$B$1:$R$3858,3,0),"")</f>
        <v>DIV 2</v>
      </c>
      <c r="G236" s="4">
        <v>4</v>
      </c>
      <c r="H236" s="35">
        <f>IFERROR(VLOOKUP(E236,'DATA MASTER'!$B$1:$R$3858,6,0),"")</f>
        <v>4</v>
      </c>
      <c r="I236" s="40">
        <f>IFERROR(VLOOKUP(E236,'DATA MASTER'!$B$1:$R$3858,5,0),"")</f>
        <v>4.24</v>
      </c>
      <c r="J236" s="35">
        <f>IFERROR(VLOOKUP(E236,'DATA MASTER'!$B$1:$R$3858,17,0),"")</f>
        <v>310600</v>
      </c>
      <c r="K236" s="35">
        <f>IFERROR(VLOOKUP(E236,'DATA MASTER'!$B$1:$R$3858,16,0),"")</f>
        <v>283000</v>
      </c>
      <c r="L236" s="34">
        <f t="shared" si="61"/>
        <v>23295</v>
      </c>
      <c r="M236" s="34">
        <f t="shared" si="67"/>
        <v>41001.040000000001</v>
      </c>
      <c r="N236" s="35">
        <v>0</v>
      </c>
      <c r="O236" s="35">
        <v>0</v>
      </c>
      <c r="P236" s="35"/>
      <c r="Q236" s="4"/>
      <c r="R236" s="35">
        <f t="shared" si="68"/>
        <v>1035333.3333333333</v>
      </c>
      <c r="S236" s="35">
        <f t="shared" si="62"/>
        <v>872068.32432432426</v>
      </c>
      <c r="T236" s="35">
        <f t="shared" si="63"/>
        <v>163265.00900900899</v>
      </c>
      <c r="U236" s="35">
        <f t="shared" si="69"/>
        <v>11872</v>
      </c>
      <c r="V236" s="35">
        <f t="shared" si="70"/>
        <v>1106.0869565217392</v>
      </c>
      <c r="W236" s="35">
        <f t="shared" si="64"/>
        <v>22984.399999999998</v>
      </c>
      <c r="X236" s="35">
        <f t="shared" si="71"/>
        <v>118969.18871915394</v>
      </c>
      <c r="Y236" s="35">
        <v>1</v>
      </c>
      <c r="Z236" s="35">
        <v>0</v>
      </c>
      <c r="AA236" s="35">
        <f t="shared" si="72"/>
        <v>0</v>
      </c>
      <c r="AB236" s="37">
        <f t="shared" si="66"/>
        <v>0</v>
      </c>
      <c r="AC236" s="35">
        <v>0</v>
      </c>
      <c r="AD236" s="35">
        <v>8333.3333333333339</v>
      </c>
      <c r="AE236" s="45"/>
    </row>
    <row r="237" spans="1:31">
      <c r="A237" s="34">
        <v>231</v>
      </c>
      <c r="B237" s="58">
        <v>46238</v>
      </c>
      <c r="C237" s="4" t="s">
        <v>6425</v>
      </c>
      <c r="D237" s="4" t="s">
        <v>6201</v>
      </c>
      <c r="E237" s="4" t="s">
        <v>6129</v>
      </c>
      <c r="F237" s="35" t="str">
        <f>IFERROR(VLOOKUP(E237,'DATA MASTER'!$B$1:$R$3858,3,0),"")</f>
        <v>DIV 1</v>
      </c>
      <c r="G237" s="4">
        <v>72</v>
      </c>
      <c r="H237" s="35">
        <f>IFERROR(VLOOKUP(E237,'DATA MASTER'!$B$1:$R$3858,6,0),"")</f>
        <v>120</v>
      </c>
      <c r="I237" s="40">
        <f>IFERROR(VLOOKUP(E237,'DATA MASTER'!$B$1:$R$3858,5,0),"")</f>
        <v>0.14499999999999999</v>
      </c>
      <c r="J237" s="35">
        <f>IFERROR(VLOOKUP(E237,'DATA MASTER'!$B$1:$R$3858,17,0),"")</f>
        <v>15108.333333333334</v>
      </c>
      <c r="K237" s="35">
        <f>IFERROR(VLOOKUP(E237,'DATA MASTER'!$B$1:$R$3858,16,0),"")</f>
        <v>14025</v>
      </c>
      <c r="L237" s="34">
        <f t="shared" si="61"/>
        <v>1133.125</v>
      </c>
      <c r="M237" s="34">
        <f t="shared" si="67"/>
        <v>2031.9420000000002</v>
      </c>
      <c r="N237" s="35">
        <v>0</v>
      </c>
      <c r="O237" s="35">
        <v>0</v>
      </c>
      <c r="P237" s="35"/>
      <c r="Q237" s="4"/>
      <c r="R237" s="35">
        <f t="shared" si="68"/>
        <v>906500</v>
      </c>
      <c r="S237" s="35">
        <f t="shared" si="62"/>
        <v>777928.08648648625</v>
      </c>
      <c r="T237" s="35">
        <f t="shared" si="63"/>
        <v>128571.91351351375</v>
      </c>
      <c r="U237" s="35">
        <f t="shared" si="69"/>
        <v>7308</v>
      </c>
      <c r="V237" s="35">
        <f t="shared" si="70"/>
        <v>680.86956521739125</v>
      </c>
      <c r="W237" s="35">
        <f t="shared" si="64"/>
        <v>20124.300000000003</v>
      </c>
      <c r="X237" s="35">
        <f t="shared" si="71"/>
        <v>73792.077281629681</v>
      </c>
      <c r="Y237" s="35">
        <v>1</v>
      </c>
      <c r="Z237" s="35">
        <v>0</v>
      </c>
      <c r="AA237" s="35">
        <f t="shared" si="72"/>
        <v>0</v>
      </c>
      <c r="AB237" s="37">
        <f t="shared" si="66"/>
        <v>10000</v>
      </c>
      <c r="AC237" s="35">
        <f>Z237*R237*1.11</f>
        <v>0</v>
      </c>
      <c r="AD237" s="35">
        <v>16666.666666666668</v>
      </c>
      <c r="AE237" s="45"/>
    </row>
    <row r="238" spans="1:31">
      <c r="A238" s="34">
        <v>232</v>
      </c>
      <c r="B238" s="58">
        <v>46238</v>
      </c>
      <c r="C238" s="4" t="s">
        <v>6425</v>
      </c>
      <c r="D238" s="4" t="s">
        <v>6201</v>
      </c>
      <c r="E238" s="4" t="s">
        <v>6131</v>
      </c>
      <c r="F238" s="35" t="str">
        <f>IFERROR(VLOOKUP(E238,'DATA MASTER'!$B$1:$R$3858,3,0),"")</f>
        <v>DIV 1</v>
      </c>
      <c r="G238" s="4">
        <v>12</v>
      </c>
      <c r="H238" s="35">
        <f>IFERROR(VLOOKUP(E238,'DATA MASTER'!$B$1:$R$3858,6,0),"")</f>
        <v>72</v>
      </c>
      <c r="I238" s="40">
        <f>IFERROR(VLOOKUP(E238,'DATA MASTER'!$B$1:$R$3858,5,0),"")</f>
        <v>0.245333</v>
      </c>
      <c r="J238" s="35">
        <f>IFERROR(VLOOKUP(E238,'DATA MASTER'!$B$1:$R$3858,17,0),"")</f>
        <v>27908.333333333332</v>
      </c>
      <c r="K238" s="35">
        <f>IFERROR(VLOOKUP(E238,'DATA MASTER'!$B$1:$R$3858,16,0),"")</f>
        <v>25850</v>
      </c>
      <c r="L238" s="34">
        <f t="shared" si="61"/>
        <v>2093.125</v>
      </c>
      <c r="M238" s="34">
        <f t="shared" si="67"/>
        <v>3745.1480000000001</v>
      </c>
      <c r="N238" s="35">
        <v>0</v>
      </c>
      <c r="O238" s="35">
        <v>0</v>
      </c>
      <c r="P238" s="35"/>
      <c r="Q238" s="4"/>
      <c r="R238" s="35">
        <f t="shared" si="68"/>
        <v>279083.33333333331</v>
      </c>
      <c r="S238" s="35">
        <f t="shared" si="62"/>
        <v>238971.37297297292</v>
      </c>
      <c r="T238" s="35">
        <f t="shared" si="63"/>
        <v>40111.96036036039</v>
      </c>
      <c r="U238" s="35">
        <f t="shared" si="69"/>
        <v>2060.7972</v>
      </c>
      <c r="V238" s="35">
        <f t="shared" si="70"/>
        <v>191.99973913043479</v>
      </c>
      <c r="W238" s="35">
        <f t="shared" si="64"/>
        <v>6195.65</v>
      </c>
      <c r="X238" s="35">
        <f t="shared" si="71"/>
        <v>4996.8467545632848</v>
      </c>
      <c r="Y238" s="35">
        <v>1</v>
      </c>
      <c r="Z238" s="35">
        <v>0</v>
      </c>
      <c r="AA238" s="35">
        <f t="shared" si="72"/>
        <v>0</v>
      </c>
      <c r="AB238" s="37">
        <f t="shared" si="66"/>
        <v>10000</v>
      </c>
      <c r="AC238" s="35">
        <v>0</v>
      </c>
      <c r="AD238" s="35">
        <v>16666.666666666668</v>
      </c>
      <c r="AE238" s="45"/>
    </row>
    <row r="239" spans="1:31">
      <c r="A239" s="34">
        <v>233</v>
      </c>
      <c r="B239" s="58">
        <v>46238</v>
      </c>
      <c r="C239" s="4" t="s">
        <v>6425</v>
      </c>
      <c r="D239" s="4" t="s">
        <v>6201</v>
      </c>
      <c r="E239" s="4" t="s">
        <v>6167</v>
      </c>
      <c r="F239" s="35" t="str">
        <f>IFERROR(VLOOKUP(E239,'DATA MASTER'!$B$1:$R$3858,3,0),"")</f>
        <v>DIV 2</v>
      </c>
      <c r="G239" s="4">
        <v>72</v>
      </c>
      <c r="H239" s="35">
        <f>IFERROR(VLOOKUP(E239,'DATA MASTER'!$B$1:$R$3858,6,0),"")</f>
        <v>24</v>
      </c>
      <c r="I239" s="40">
        <f>IFERROR(VLOOKUP(E239,'DATA MASTER'!$B$1:$R$3858,5,0),"")</f>
        <v>0.90200000000000002</v>
      </c>
      <c r="J239" s="35">
        <f>IFERROR(VLOOKUP(E239,'DATA MASTER'!$B$1:$R$3858,17,0),"")</f>
        <v>81000</v>
      </c>
      <c r="K239" s="35">
        <f>IFERROR(VLOOKUP(E239,'DATA MASTER'!$B$1:$R$3858,16,0),"")</f>
        <v>74300</v>
      </c>
      <c r="L239" s="34">
        <f t="shared" si="61"/>
        <v>6075</v>
      </c>
      <c r="M239" s="34">
        <f t="shared" si="67"/>
        <v>10764.584000000001</v>
      </c>
      <c r="N239" s="35">
        <v>0</v>
      </c>
      <c r="O239" s="35">
        <v>10</v>
      </c>
      <c r="P239" s="35"/>
      <c r="Q239" s="4"/>
      <c r="R239" s="35">
        <f t="shared" si="68"/>
        <v>4374000</v>
      </c>
      <c r="S239" s="35">
        <f t="shared" si="62"/>
        <v>3709094.5556756752</v>
      </c>
      <c r="T239" s="35">
        <f t="shared" si="63"/>
        <v>664905.44432432484</v>
      </c>
      <c r="U239" s="35">
        <f t="shared" si="69"/>
        <v>45460.800000000003</v>
      </c>
      <c r="V239" s="35">
        <f t="shared" si="70"/>
        <v>4235.478260869565</v>
      </c>
      <c r="W239" s="35">
        <f t="shared" si="64"/>
        <v>97102.8</v>
      </c>
      <c r="X239" s="35">
        <f t="shared" si="71"/>
        <v>471439.69939678861</v>
      </c>
      <c r="Y239" s="35">
        <f t="shared" ref="Y239:Y241" si="74">IF(E239="arem005",20,IF(E239="arem020",5,1))</f>
        <v>1</v>
      </c>
      <c r="Z239" s="35">
        <v>0</v>
      </c>
      <c r="AA239" s="35">
        <f t="shared" si="72"/>
        <v>0</v>
      </c>
      <c r="AB239" s="37">
        <f t="shared" si="66"/>
        <v>30000</v>
      </c>
      <c r="AC239" s="35">
        <v>0</v>
      </c>
      <c r="AD239" s="35">
        <v>16666.666666666668</v>
      </c>
      <c r="AE239" s="45"/>
    </row>
    <row r="240" spans="1:31">
      <c r="A240" s="34">
        <v>234</v>
      </c>
      <c r="B240" s="58">
        <v>46238</v>
      </c>
      <c r="C240" s="4" t="s">
        <v>6425</v>
      </c>
      <c r="D240" s="4" t="s">
        <v>6201</v>
      </c>
      <c r="E240" s="4" t="s">
        <v>6173</v>
      </c>
      <c r="F240" s="35" t="str">
        <f>IFERROR(VLOOKUP(E240,'DATA MASTER'!$B$1:$R$3858,3,0),"")</f>
        <v>DIV 2</v>
      </c>
      <c r="G240" s="4">
        <v>12</v>
      </c>
      <c r="H240" s="35">
        <f>IFERROR(VLOOKUP(E240,'DATA MASTER'!$B$1:$R$3858,6,0),"")</f>
        <v>72</v>
      </c>
      <c r="I240" s="40">
        <f>IFERROR(VLOOKUP(E240,'DATA MASTER'!$B$1:$R$3858,5,0),"")</f>
        <v>0.222</v>
      </c>
      <c r="J240" s="35">
        <f>IFERROR(VLOOKUP(E240,'DATA MASTER'!$B$1:$R$3858,17,0),"")</f>
        <v>24483.333333333332</v>
      </c>
      <c r="K240" s="35">
        <f>IFERROR(VLOOKUP(E240,'DATA MASTER'!$B$1:$R$3858,16,0),"")</f>
        <v>22658.333333333332</v>
      </c>
      <c r="L240" s="34">
        <f t="shared" si="61"/>
        <v>1836.2499999999998</v>
      </c>
      <c r="M240" s="34">
        <f t="shared" si="67"/>
        <v>3282.7393333333334</v>
      </c>
      <c r="N240" s="35">
        <v>0</v>
      </c>
      <c r="O240" s="35">
        <v>10</v>
      </c>
      <c r="P240" s="35"/>
      <c r="Q240" s="4"/>
      <c r="R240" s="35">
        <f t="shared" si="68"/>
        <v>220349.99999999994</v>
      </c>
      <c r="S240" s="35">
        <f t="shared" si="62"/>
        <v>188519.29297297294</v>
      </c>
      <c r="T240" s="35">
        <f t="shared" si="63"/>
        <v>31830.707027027005</v>
      </c>
      <c r="U240" s="35">
        <f t="shared" si="69"/>
        <v>1864.8000000000002</v>
      </c>
      <c r="V240" s="35">
        <f t="shared" si="70"/>
        <v>173.73913043478262</v>
      </c>
      <c r="W240" s="35">
        <f t="shared" si="64"/>
        <v>4891.7699999999995</v>
      </c>
      <c r="X240" s="35">
        <f t="shared" si="71"/>
        <v>-1766.2687700744464</v>
      </c>
      <c r="Y240" s="35">
        <f t="shared" si="74"/>
        <v>1</v>
      </c>
      <c r="Z240" s="35">
        <v>0</v>
      </c>
      <c r="AA240" s="35">
        <f t="shared" si="72"/>
        <v>0</v>
      </c>
      <c r="AB240" s="37">
        <f t="shared" si="66"/>
        <v>10000</v>
      </c>
      <c r="AC240" s="35">
        <v>0</v>
      </c>
      <c r="AD240" s="35">
        <v>16666.666666666668</v>
      </c>
      <c r="AE240" s="45"/>
    </row>
    <row r="241" spans="1:31">
      <c r="A241" s="34">
        <v>235</v>
      </c>
      <c r="B241" s="58">
        <v>46238</v>
      </c>
      <c r="C241" s="4" t="s">
        <v>6425</v>
      </c>
      <c r="D241" s="4" t="s">
        <v>6201</v>
      </c>
      <c r="E241" s="4" t="s">
        <v>6166</v>
      </c>
      <c r="F241" s="35" t="str">
        <f>IFERROR(VLOOKUP(E241,'DATA MASTER'!$B$1:$R$3858,3,0),"")</f>
        <v>DIV 2</v>
      </c>
      <c r="G241" s="4">
        <v>4</v>
      </c>
      <c r="H241" s="35">
        <f>IFERROR(VLOOKUP(E241,'DATA MASTER'!$B$1:$R$3858,6,0),"")</f>
        <v>4</v>
      </c>
      <c r="I241" s="40">
        <f>IFERROR(VLOOKUP(E241,'DATA MASTER'!$B$1:$R$3858,5,0),"")</f>
        <v>4.68</v>
      </c>
      <c r="J241" s="35">
        <f>IFERROR(VLOOKUP(E241,'DATA MASTER'!$B$1:$R$3858,17,0),"")</f>
        <v>112100</v>
      </c>
      <c r="K241" s="35">
        <f>IFERROR(VLOOKUP(E241,'DATA MASTER'!$B$1:$R$3858,16,0),"")</f>
        <v>96500</v>
      </c>
      <c r="L241" s="34">
        <f t="shared" si="61"/>
        <v>8407.5</v>
      </c>
      <c r="M241" s="34">
        <f t="shared" si="67"/>
        <v>13980.92</v>
      </c>
      <c r="N241" s="35">
        <v>0</v>
      </c>
      <c r="O241" s="35">
        <v>0</v>
      </c>
      <c r="P241" s="35"/>
      <c r="Q241" s="4"/>
      <c r="R241" s="35">
        <f t="shared" si="68"/>
        <v>373666.66666666663</v>
      </c>
      <c r="S241" s="35">
        <f t="shared" si="62"/>
        <v>297366.05405405402</v>
      </c>
      <c r="T241" s="35">
        <f t="shared" si="63"/>
        <v>76300.612612612604</v>
      </c>
      <c r="U241" s="35">
        <f t="shared" si="69"/>
        <v>13104</v>
      </c>
      <c r="V241" s="35">
        <f t="shared" si="70"/>
        <v>1220.8695652173913</v>
      </c>
      <c r="W241" s="35">
        <f t="shared" si="64"/>
        <v>8295.4</v>
      </c>
      <c r="X241" s="35">
        <f t="shared" si="71"/>
        <v>27013.676380728542</v>
      </c>
      <c r="Y241" s="35">
        <f t="shared" si="74"/>
        <v>1</v>
      </c>
      <c r="Z241" s="35">
        <v>0</v>
      </c>
      <c r="AA241" s="35">
        <f t="shared" si="72"/>
        <v>0</v>
      </c>
      <c r="AB241" s="37">
        <f t="shared" si="66"/>
        <v>10000</v>
      </c>
      <c r="AC241" s="35">
        <v>0</v>
      </c>
      <c r="AD241" s="35">
        <v>16666.666666666668</v>
      </c>
      <c r="AE241" s="45"/>
    </row>
    <row r="242" spans="1:31">
      <c r="A242" s="34">
        <v>236</v>
      </c>
      <c r="B242" s="58">
        <v>46238</v>
      </c>
      <c r="C242" s="4" t="s">
        <v>6426</v>
      </c>
      <c r="D242" s="4" t="s">
        <v>6201</v>
      </c>
      <c r="E242" s="4" t="s">
        <v>6156</v>
      </c>
      <c r="F242" s="35" t="str">
        <f>IFERROR(VLOOKUP(E242,'DATA MASTER'!$B$1:$R$3858,3,0),"")</f>
        <v>DIV 1</v>
      </c>
      <c r="G242" s="4">
        <v>4</v>
      </c>
      <c r="H242" s="35">
        <f>IFERROR(VLOOKUP(E242,'DATA MASTER'!$B$1:$R$3858,6,0),"")</f>
        <v>4</v>
      </c>
      <c r="I242" s="40">
        <f>IFERROR(VLOOKUP(E242,'DATA MASTER'!$B$1:$R$3858,5,0),"")</f>
        <v>5.3879999999999999</v>
      </c>
      <c r="J242" s="35">
        <f>IFERROR(VLOOKUP(E242,'DATA MASTER'!$B$1:$R$3858,17,0),"")</f>
        <v>185700</v>
      </c>
      <c r="K242" s="35">
        <f>IFERROR(VLOOKUP(E242,'DATA MASTER'!$B$1:$R$3858,16,0),"")</f>
        <v>165300</v>
      </c>
      <c r="L242" s="34">
        <f t="shared" si="61"/>
        <v>13927.5</v>
      </c>
      <c r="M242" s="34">
        <f t="shared" si="67"/>
        <v>23948.664000000001</v>
      </c>
      <c r="N242" s="35">
        <v>0</v>
      </c>
      <c r="O242" s="35">
        <v>0</v>
      </c>
      <c r="P242" s="35">
        <v>35000</v>
      </c>
      <c r="Q242" s="4" t="s">
        <v>6370</v>
      </c>
      <c r="R242" s="35">
        <f t="shared" si="68"/>
        <v>619000</v>
      </c>
      <c r="S242" s="35">
        <f t="shared" si="62"/>
        <v>509374.18378378375</v>
      </c>
      <c r="T242" s="35">
        <f t="shared" si="63"/>
        <v>109625.81621621625</v>
      </c>
      <c r="U242" s="35">
        <f t="shared" si="69"/>
        <v>15086.4</v>
      </c>
      <c r="V242" s="35">
        <f t="shared" si="70"/>
        <v>1405.5652173913043</v>
      </c>
      <c r="W242" s="35">
        <f t="shared" si="64"/>
        <v>13741.800000000001</v>
      </c>
      <c r="X242" s="35">
        <f t="shared" si="71"/>
        <v>17725.384332158272</v>
      </c>
      <c r="Y242" s="35">
        <f>H242</f>
        <v>4</v>
      </c>
      <c r="Z242" s="35">
        <v>0</v>
      </c>
      <c r="AA242" s="35">
        <f t="shared" si="72"/>
        <v>35000</v>
      </c>
      <c r="AB242" s="37">
        <f t="shared" si="66"/>
        <v>10000</v>
      </c>
      <c r="AC242" s="35">
        <v>0</v>
      </c>
      <c r="AD242" s="35">
        <v>16666.666666666668</v>
      </c>
      <c r="AE242" s="45"/>
    </row>
    <row r="243" spans="1:31">
      <c r="A243" s="34">
        <v>237</v>
      </c>
      <c r="B243" s="58">
        <v>46238</v>
      </c>
      <c r="C243" s="4" t="s">
        <v>6427</v>
      </c>
      <c r="D243" s="4" t="s">
        <v>6138</v>
      </c>
      <c r="E243" s="4" t="s">
        <v>6156</v>
      </c>
      <c r="F243" s="35" t="str">
        <f>IFERROR(VLOOKUP(E243,'DATA MASTER'!$B$1:$R$3858,3,0),"")</f>
        <v>DIV 1</v>
      </c>
      <c r="G243" s="4">
        <v>2</v>
      </c>
      <c r="H243" s="35">
        <f>IFERROR(VLOOKUP(E243,'DATA MASTER'!$B$1:$R$3858,6,0),"")</f>
        <v>4</v>
      </c>
      <c r="I243" s="40">
        <f>IFERROR(VLOOKUP(E243,'DATA MASTER'!$B$1:$R$3858,5,0),"")</f>
        <v>5.3879999999999999</v>
      </c>
      <c r="J243" s="35">
        <f>IFERROR(VLOOKUP(E243,'DATA MASTER'!$B$1:$R$3858,17,0),"")</f>
        <v>185700</v>
      </c>
      <c r="K243" s="35">
        <f>IFERROR(VLOOKUP(E243,'DATA MASTER'!$B$1:$R$3858,16,0),"")</f>
        <v>165300</v>
      </c>
      <c r="L243" s="34">
        <f t="shared" si="61"/>
        <v>13927.5</v>
      </c>
      <c r="M243" s="34">
        <f t="shared" si="67"/>
        <v>23948.664000000001</v>
      </c>
      <c r="N243" s="35">
        <v>0</v>
      </c>
      <c r="O243" s="35">
        <v>0</v>
      </c>
      <c r="P243" s="35"/>
      <c r="Q243" s="4"/>
      <c r="R243" s="35">
        <f t="shared" si="68"/>
        <v>309500</v>
      </c>
      <c r="S243" s="35">
        <f t="shared" si="62"/>
        <v>254687.09189189188</v>
      </c>
      <c r="T243" s="35">
        <f t="shared" si="63"/>
        <v>54812.908108108124</v>
      </c>
      <c r="U243" s="35">
        <f t="shared" si="69"/>
        <v>7543.2</v>
      </c>
      <c r="V243" s="35">
        <f t="shared" si="70"/>
        <v>702.78260869565213</v>
      </c>
      <c r="W243" s="35">
        <f t="shared" si="64"/>
        <v>6870.9000000000005</v>
      </c>
      <c r="X243" s="35">
        <f t="shared" si="71"/>
        <v>33446.02549941247</v>
      </c>
      <c r="Y243" s="35">
        <v>1</v>
      </c>
      <c r="Z243" s="35">
        <v>0</v>
      </c>
      <c r="AA243" s="35">
        <f t="shared" si="72"/>
        <v>0</v>
      </c>
      <c r="AB243" s="37">
        <f t="shared" si="66"/>
        <v>0</v>
      </c>
      <c r="AC243" s="35">
        <v>0</v>
      </c>
      <c r="AD243" s="35">
        <v>6250</v>
      </c>
      <c r="AE243" s="45"/>
    </row>
    <row r="244" spans="1:31">
      <c r="A244" s="34">
        <v>238</v>
      </c>
      <c r="B244" s="58">
        <v>46238</v>
      </c>
      <c r="C244" s="4" t="s">
        <v>6428</v>
      </c>
      <c r="D244" s="4" t="s">
        <v>6143</v>
      </c>
      <c r="E244" s="4" t="s">
        <v>6131</v>
      </c>
      <c r="F244" s="35" t="str">
        <f>IFERROR(VLOOKUP(E244,'DATA MASTER'!$B$1:$R$3858,3,0),"")</f>
        <v>DIV 1</v>
      </c>
      <c r="G244" s="4">
        <v>12</v>
      </c>
      <c r="H244" s="35">
        <f>IFERROR(VLOOKUP(E244,'DATA MASTER'!$B$1:$R$3858,6,0),"")</f>
        <v>72</v>
      </c>
      <c r="I244" s="40">
        <f>IFERROR(VLOOKUP(E244,'DATA MASTER'!$B$1:$R$3858,5,0),"")</f>
        <v>0.245333</v>
      </c>
      <c r="J244" s="35">
        <f>IFERROR(VLOOKUP(E244,'DATA MASTER'!$B$1:$R$3858,17,0),"")</f>
        <v>27908.333333333332</v>
      </c>
      <c r="K244" s="35">
        <f>IFERROR(VLOOKUP(E244,'DATA MASTER'!$B$1:$R$3858,16,0),"")</f>
        <v>25850</v>
      </c>
      <c r="L244" s="34">
        <f t="shared" si="61"/>
        <v>2093.125</v>
      </c>
      <c r="M244" s="34">
        <f t="shared" si="67"/>
        <v>3745.1480000000001</v>
      </c>
      <c r="N244" s="35">
        <v>0</v>
      </c>
      <c r="O244" s="35">
        <v>0</v>
      </c>
      <c r="P244" s="35"/>
      <c r="Q244" s="4"/>
      <c r="R244" s="35">
        <f t="shared" si="68"/>
        <v>279083.33333333331</v>
      </c>
      <c r="S244" s="35">
        <f t="shared" si="62"/>
        <v>238971.37297297292</v>
      </c>
      <c r="T244" s="35">
        <f t="shared" si="63"/>
        <v>40111.96036036039</v>
      </c>
      <c r="U244" s="35">
        <f t="shared" si="69"/>
        <v>2060.7972</v>
      </c>
      <c r="V244" s="35">
        <f t="shared" si="70"/>
        <v>191.99973913043479</v>
      </c>
      <c r="W244" s="35">
        <f t="shared" si="64"/>
        <v>6195.65</v>
      </c>
      <c r="X244" s="35">
        <f t="shared" si="71"/>
        <v>27817.359575076105</v>
      </c>
      <c r="Y244" s="35">
        <v>1</v>
      </c>
      <c r="Z244" s="35">
        <v>0</v>
      </c>
      <c r="AA244" s="35">
        <f t="shared" si="72"/>
        <v>0</v>
      </c>
      <c r="AB244" s="37">
        <f t="shared" si="66"/>
        <v>0</v>
      </c>
      <c r="AC244" s="35">
        <v>0</v>
      </c>
      <c r="AD244" s="35">
        <v>3846.1538461538462</v>
      </c>
      <c r="AE244" s="45"/>
    </row>
    <row r="245" spans="1:31">
      <c r="A245" s="34">
        <v>239</v>
      </c>
      <c r="B245" s="58">
        <v>46238</v>
      </c>
      <c r="C245" s="4" t="s">
        <v>6429</v>
      </c>
      <c r="D245" s="4" t="s">
        <v>6175</v>
      </c>
      <c r="E245" s="4" t="s">
        <v>6162</v>
      </c>
      <c r="F245" s="35" t="str">
        <f>IFERROR(VLOOKUP(E245,'DATA MASTER'!$B$1:$R$3858,3,0),"")</f>
        <v>DIV 1</v>
      </c>
      <c r="G245" s="4">
        <v>1</v>
      </c>
      <c r="H245" s="35">
        <f>IFERROR(VLOOKUP(E245,'DATA MASTER'!$B$1:$R$3858,6,0),"")</f>
        <v>1</v>
      </c>
      <c r="I245" s="40">
        <f>IFERROR(VLOOKUP(E245,'DATA MASTER'!$B$1:$R$3858,5,0),"")</f>
        <v>26.01</v>
      </c>
      <c r="J245" s="35">
        <f>IFERROR(VLOOKUP(E245,'DATA MASTER'!$B$1:$R$3858,17,0),"")</f>
        <v>1103500</v>
      </c>
      <c r="K245" s="35">
        <f>IFERROR(VLOOKUP(E245,'DATA MASTER'!$B$1:$R$3858,16,0),"")</f>
        <v>991800</v>
      </c>
      <c r="L245" s="34">
        <f t="shared" si="61"/>
        <v>82762.5</v>
      </c>
      <c r="M245" s="34">
        <f t="shared" si="67"/>
        <v>143691.984</v>
      </c>
      <c r="N245" s="35">
        <v>0</v>
      </c>
      <c r="O245" s="35">
        <v>0</v>
      </c>
      <c r="P245" s="35"/>
      <c r="Q245" s="4"/>
      <c r="R245" s="35">
        <f t="shared" si="68"/>
        <v>919583.33333333326</v>
      </c>
      <c r="S245" s="35">
        <f t="shared" si="62"/>
        <v>764061.27567567572</v>
      </c>
      <c r="T245" s="35">
        <f t="shared" si="63"/>
        <v>155522.05765765754</v>
      </c>
      <c r="U245" s="35">
        <f t="shared" si="69"/>
        <v>18207</v>
      </c>
      <c r="V245" s="35">
        <f t="shared" si="70"/>
        <v>1696.304347826087</v>
      </c>
      <c r="W245" s="35">
        <f t="shared" si="64"/>
        <v>20414.75</v>
      </c>
      <c r="X245" s="35">
        <f t="shared" si="71"/>
        <v>115204.00330983146</v>
      </c>
      <c r="Y245" s="35">
        <v>1</v>
      </c>
      <c r="Z245" s="35">
        <v>0</v>
      </c>
      <c r="AA245" s="35">
        <f t="shared" si="72"/>
        <v>0</v>
      </c>
      <c r="AB245" s="37">
        <f t="shared" si="66"/>
        <v>0</v>
      </c>
      <c r="AC245" s="35">
        <f>Z245*R245*1.11</f>
        <v>0</v>
      </c>
      <c r="AD245" s="35">
        <v>0</v>
      </c>
      <c r="AE245" s="45"/>
    </row>
    <row r="246" spans="1:31">
      <c r="A246" s="34">
        <v>240</v>
      </c>
      <c r="B246" s="58">
        <v>46238</v>
      </c>
      <c r="C246" s="4" t="s">
        <v>6430</v>
      </c>
      <c r="D246" s="4" t="s">
        <v>6143</v>
      </c>
      <c r="E246" s="4" t="s">
        <v>6148</v>
      </c>
      <c r="F246" s="35" t="str">
        <f>IFERROR(VLOOKUP(E246,'DATA MASTER'!$B$1:$R$3858,3,0),"")</f>
        <v>DIV 2</v>
      </c>
      <c r="G246" s="4">
        <v>2</v>
      </c>
      <c r="H246" s="35">
        <f>IFERROR(VLOOKUP(E246,'DATA MASTER'!$B$1:$R$3858,6,0),"")</f>
        <v>24</v>
      </c>
      <c r="I246" s="40">
        <f>IFERROR(VLOOKUP(E246,'DATA MASTER'!$B$1:$R$3858,5,0),"")</f>
        <v>1.0900000000000001</v>
      </c>
      <c r="J246" s="35">
        <f>IFERROR(VLOOKUP(E246,'DATA MASTER'!$B$1:$R$3858,17,0),"")</f>
        <v>82200</v>
      </c>
      <c r="K246" s="35">
        <f>IFERROR(VLOOKUP(E246,'DATA MASTER'!$B$1:$R$3858,16,0),"")</f>
        <v>74900</v>
      </c>
      <c r="L246" s="34">
        <f t="shared" si="61"/>
        <v>6165</v>
      </c>
      <c r="M246" s="34">
        <f t="shared" si="67"/>
        <v>10851.512000000001</v>
      </c>
      <c r="N246" s="35">
        <v>0</v>
      </c>
      <c r="O246" s="35">
        <v>0</v>
      </c>
      <c r="P246" s="35"/>
      <c r="Q246" s="4"/>
      <c r="R246" s="35">
        <f t="shared" si="68"/>
        <v>137000</v>
      </c>
      <c r="S246" s="35">
        <f t="shared" si="62"/>
        <v>115402.68108108107</v>
      </c>
      <c r="T246" s="35">
        <f t="shared" si="63"/>
        <v>21597.318918918929</v>
      </c>
      <c r="U246" s="35">
        <f t="shared" si="69"/>
        <v>1526</v>
      </c>
      <c r="V246" s="35">
        <f t="shared" si="70"/>
        <v>142.17391304347828</v>
      </c>
      <c r="W246" s="35">
        <f t="shared" si="64"/>
        <v>3041.4</v>
      </c>
      <c r="X246" s="35">
        <f t="shared" si="71"/>
        <v>13041.591159721602</v>
      </c>
      <c r="Y246" s="35">
        <v>1</v>
      </c>
      <c r="Z246" s="35">
        <v>0</v>
      </c>
      <c r="AA246" s="35">
        <f t="shared" si="72"/>
        <v>0</v>
      </c>
      <c r="AB246" s="37">
        <f t="shared" si="66"/>
        <v>0</v>
      </c>
      <c r="AC246" s="35">
        <f>Z246*R246*1.11</f>
        <v>0</v>
      </c>
      <c r="AD246" s="35">
        <v>3846.1538461538462</v>
      </c>
      <c r="AE246" s="45"/>
    </row>
    <row r="247" spans="1:31">
      <c r="A247" s="34">
        <v>241</v>
      </c>
      <c r="B247" s="58">
        <v>46238</v>
      </c>
      <c r="C247" s="4" t="s">
        <v>6431</v>
      </c>
      <c r="D247" s="4" t="s">
        <v>6196</v>
      </c>
      <c r="E247" s="4" t="s">
        <v>6131</v>
      </c>
      <c r="F247" s="35" t="str">
        <f>IFERROR(VLOOKUP(E247,'DATA MASTER'!$B$1:$R$3858,3,0),"")</f>
        <v>DIV 1</v>
      </c>
      <c r="G247" s="4">
        <v>12</v>
      </c>
      <c r="H247" s="35">
        <f>IFERROR(VLOOKUP(E247,'DATA MASTER'!$B$1:$R$3858,6,0),"")</f>
        <v>72</v>
      </c>
      <c r="I247" s="40">
        <f>IFERROR(VLOOKUP(E247,'DATA MASTER'!$B$1:$R$3858,5,0),"")</f>
        <v>0.245333</v>
      </c>
      <c r="J247" s="35">
        <f>IFERROR(VLOOKUP(E247,'DATA MASTER'!$B$1:$R$3858,17,0),"")</f>
        <v>27908.333333333332</v>
      </c>
      <c r="K247" s="35">
        <f>IFERROR(VLOOKUP(E247,'DATA MASTER'!$B$1:$R$3858,16,0),"")</f>
        <v>25850</v>
      </c>
      <c r="L247" s="34">
        <f t="shared" si="61"/>
        <v>2093.125</v>
      </c>
      <c r="M247" s="34">
        <f t="shared" si="67"/>
        <v>3745.1480000000001</v>
      </c>
      <c r="N247" s="35">
        <v>0</v>
      </c>
      <c r="O247" s="35">
        <v>0</v>
      </c>
      <c r="P247" s="35"/>
      <c r="Q247" s="4"/>
      <c r="R247" s="35">
        <f t="shared" si="68"/>
        <v>279083.33333333331</v>
      </c>
      <c r="S247" s="35">
        <f t="shared" si="62"/>
        <v>238971.37297297292</v>
      </c>
      <c r="T247" s="35">
        <f t="shared" si="63"/>
        <v>40111.96036036039</v>
      </c>
      <c r="U247" s="35">
        <f t="shared" si="69"/>
        <v>2060.7972</v>
      </c>
      <c r="V247" s="35">
        <f t="shared" si="70"/>
        <v>191.99973913043479</v>
      </c>
      <c r="W247" s="35">
        <f t="shared" si="64"/>
        <v>6195.65</v>
      </c>
      <c r="X247" s="35">
        <f t="shared" si="71"/>
        <v>31663.513421229953</v>
      </c>
      <c r="Y247" s="35">
        <v>1</v>
      </c>
      <c r="Z247" s="35">
        <v>0</v>
      </c>
      <c r="AA247" s="35">
        <f t="shared" si="72"/>
        <v>0</v>
      </c>
      <c r="AB247" s="37">
        <f t="shared" si="66"/>
        <v>0</v>
      </c>
      <c r="AC247" s="35">
        <f>Z247*R247*1.11</f>
        <v>0</v>
      </c>
      <c r="AD247" s="35">
        <v>0</v>
      </c>
      <c r="AE247" s="45"/>
    </row>
    <row r="248" spans="1:31">
      <c r="A248" s="34">
        <v>242</v>
      </c>
      <c r="B248" s="58">
        <v>46238</v>
      </c>
      <c r="C248" s="4" t="s">
        <v>6431</v>
      </c>
      <c r="D248" s="4" t="s">
        <v>6196</v>
      </c>
      <c r="E248" s="4" t="s">
        <v>6173</v>
      </c>
      <c r="F248" s="35" t="str">
        <f>IFERROR(VLOOKUP(E248,'DATA MASTER'!$B$1:$R$3858,3,0),"")</f>
        <v>DIV 2</v>
      </c>
      <c r="G248" s="4">
        <v>24</v>
      </c>
      <c r="H248" s="35">
        <f>IFERROR(VLOOKUP(E248,'DATA MASTER'!$B$1:$R$3858,6,0),"")</f>
        <v>72</v>
      </c>
      <c r="I248" s="40">
        <f>IFERROR(VLOOKUP(E248,'DATA MASTER'!$B$1:$R$3858,5,0),"")</f>
        <v>0.222</v>
      </c>
      <c r="J248" s="35">
        <f>IFERROR(VLOOKUP(E248,'DATA MASTER'!$B$1:$R$3858,17,0),"")</f>
        <v>24483.333333333332</v>
      </c>
      <c r="K248" s="35">
        <f>IFERROR(VLOOKUP(E248,'DATA MASTER'!$B$1:$R$3858,16,0),"")</f>
        <v>22658.333333333332</v>
      </c>
      <c r="L248" s="34">
        <f t="shared" si="61"/>
        <v>1836.2499999999998</v>
      </c>
      <c r="M248" s="34">
        <f t="shared" si="67"/>
        <v>3282.7393333333334</v>
      </c>
      <c r="N248" s="35">
        <v>0</v>
      </c>
      <c r="O248" s="35">
        <v>10</v>
      </c>
      <c r="P248" s="35"/>
      <c r="Q248" s="4"/>
      <c r="R248" s="35">
        <f t="shared" si="68"/>
        <v>440699.99999999988</v>
      </c>
      <c r="S248" s="35">
        <f t="shared" si="62"/>
        <v>377038.58594594587</v>
      </c>
      <c r="T248" s="35">
        <f t="shared" si="63"/>
        <v>63661.41405405401</v>
      </c>
      <c r="U248" s="35">
        <f t="shared" si="69"/>
        <v>3729.6000000000004</v>
      </c>
      <c r="V248" s="35">
        <f t="shared" si="70"/>
        <v>347.47826086956525</v>
      </c>
      <c r="W248" s="35">
        <f t="shared" si="64"/>
        <v>9783.5399999999991</v>
      </c>
      <c r="X248" s="35">
        <f t="shared" si="71"/>
        <v>49800.795793184443</v>
      </c>
      <c r="Y248" s="35">
        <v>1</v>
      </c>
      <c r="Z248" s="35">
        <v>0</v>
      </c>
      <c r="AA248" s="35">
        <f t="shared" si="72"/>
        <v>0</v>
      </c>
      <c r="AB248" s="37">
        <f t="shared" si="66"/>
        <v>0</v>
      </c>
      <c r="AC248" s="35">
        <f>Z248*R248*1.11</f>
        <v>0</v>
      </c>
      <c r="AD248" s="35">
        <v>0</v>
      </c>
      <c r="AE248" s="45"/>
    </row>
    <row r="249" spans="1:31">
      <c r="A249" s="34">
        <v>243</v>
      </c>
      <c r="B249" s="58">
        <v>46238</v>
      </c>
      <c r="C249" s="4" t="s">
        <v>6432</v>
      </c>
      <c r="D249" s="4" t="s">
        <v>6138</v>
      </c>
      <c r="E249" s="4" t="s">
        <v>6162</v>
      </c>
      <c r="F249" s="35" t="str">
        <f>IFERROR(VLOOKUP(E249,'DATA MASTER'!$B$1:$R$3858,3,0),"")</f>
        <v>DIV 1</v>
      </c>
      <c r="G249" s="4">
        <v>1</v>
      </c>
      <c r="H249" s="35">
        <f>IFERROR(VLOOKUP(E249,'DATA MASTER'!$B$1:$R$3858,6,0),"")</f>
        <v>1</v>
      </c>
      <c r="I249" s="40">
        <f>IFERROR(VLOOKUP(E249,'DATA MASTER'!$B$1:$R$3858,5,0),"")</f>
        <v>26.01</v>
      </c>
      <c r="J249" s="35">
        <f>IFERROR(VLOOKUP(E249,'DATA MASTER'!$B$1:$R$3858,17,0),"")</f>
        <v>1103500</v>
      </c>
      <c r="K249" s="35">
        <f>IFERROR(VLOOKUP(E249,'DATA MASTER'!$B$1:$R$3858,16,0),"")</f>
        <v>991800</v>
      </c>
      <c r="L249" s="34">
        <f t="shared" si="61"/>
        <v>82762.5</v>
      </c>
      <c r="M249" s="34">
        <f t="shared" si="67"/>
        <v>143691.984</v>
      </c>
      <c r="N249" s="35">
        <v>0</v>
      </c>
      <c r="O249" s="35">
        <v>0</v>
      </c>
      <c r="P249" s="35"/>
      <c r="Q249" s="4"/>
      <c r="R249" s="35">
        <f t="shared" si="68"/>
        <v>919583.33333333326</v>
      </c>
      <c r="S249" s="35">
        <f t="shared" si="62"/>
        <v>764061.27567567572</v>
      </c>
      <c r="T249" s="35">
        <f t="shared" si="63"/>
        <v>155522.05765765754</v>
      </c>
      <c r="U249" s="35">
        <f t="shared" si="69"/>
        <v>18207</v>
      </c>
      <c r="V249" s="35">
        <f t="shared" si="70"/>
        <v>1696.304347826087</v>
      </c>
      <c r="W249" s="35">
        <f t="shared" si="64"/>
        <v>20414.75</v>
      </c>
      <c r="X249" s="35">
        <f t="shared" si="71"/>
        <v>110204.00330983146</v>
      </c>
      <c r="Y249" s="35">
        <v>1</v>
      </c>
      <c r="Z249" s="35">
        <v>0</v>
      </c>
      <c r="AA249" s="35">
        <f t="shared" si="72"/>
        <v>0</v>
      </c>
      <c r="AB249" s="37">
        <f t="shared" si="66"/>
        <v>0</v>
      </c>
      <c r="AC249" s="35">
        <f>Z249*R249*1.11</f>
        <v>0</v>
      </c>
      <c r="AD249" s="35">
        <v>5000</v>
      </c>
      <c r="AE249" s="45"/>
    </row>
    <row r="250" spans="1:31">
      <c r="A250" s="34">
        <v>244</v>
      </c>
      <c r="B250" s="58">
        <v>46238</v>
      </c>
      <c r="C250" s="4" t="s">
        <v>6433</v>
      </c>
      <c r="D250" s="4" t="s">
        <v>6183</v>
      </c>
      <c r="E250" s="4" t="s">
        <v>6135</v>
      </c>
      <c r="F250" s="35" t="str">
        <f>IFERROR(VLOOKUP(E250,'DATA MASTER'!$B$1:$R$3858,3,0),"")</f>
        <v>DIV 1</v>
      </c>
      <c r="G250" s="4">
        <v>24</v>
      </c>
      <c r="H250" s="35">
        <f>IFERROR(VLOOKUP(E250,'DATA MASTER'!$B$1:$R$3858,6,0),"")</f>
        <v>24</v>
      </c>
      <c r="I250" s="40">
        <f>IFERROR(VLOOKUP(E250,'DATA MASTER'!$B$1:$R$3858,5,0),"")</f>
        <v>1.23</v>
      </c>
      <c r="J250" s="35">
        <f>IFERROR(VLOOKUP(E250,'DATA MASTER'!$B$1:$R$3858,17,0),"")</f>
        <v>99800</v>
      </c>
      <c r="K250" s="35">
        <f>IFERROR(VLOOKUP(E250,'DATA MASTER'!$B$1:$R$3858,16,0),"")</f>
        <v>92100</v>
      </c>
      <c r="L250" s="34">
        <f t="shared" si="61"/>
        <v>7485</v>
      </c>
      <c r="M250" s="34">
        <f t="shared" si="67"/>
        <v>13343.448</v>
      </c>
      <c r="N250" s="35">
        <v>0</v>
      </c>
      <c r="O250" s="35">
        <v>0</v>
      </c>
      <c r="P250" s="35">
        <v>60000</v>
      </c>
      <c r="Q250" s="4" t="s">
        <v>6193</v>
      </c>
      <c r="R250" s="35">
        <f t="shared" si="68"/>
        <v>1995999.9999999998</v>
      </c>
      <c r="S250" s="35">
        <f t="shared" si="62"/>
        <v>1702844.3675675672</v>
      </c>
      <c r="T250" s="35">
        <f t="shared" si="63"/>
        <v>293155.63243243261</v>
      </c>
      <c r="U250" s="35">
        <f t="shared" si="69"/>
        <v>20664</v>
      </c>
      <c r="V250" s="35">
        <f t="shared" si="70"/>
        <v>1925.2173913043478</v>
      </c>
      <c r="W250" s="35">
        <f t="shared" si="64"/>
        <v>44311.199999999997</v>
      </c>
      <c r="X250" s="35">
        <f t="shared" si="71"/>
        <v>156255.21504112828</v>
      </c>
      <c r="Y250" s="35">
        <v>24</v>
      </c>
      <c r="Z250" s="35">
        <v>0</v>
      </c>
      <c r="AA250" s="35">
        <f t="shared" si="72"/>
        <v>60000</v>
      </c>
      <c r="AB250" s="37">
        <f t="shared" si="66"/>
        <v>10000</v>
      </c>
      <c r="AC250" s="35">
        <v>0</v>
      </c>
      <c r="AD250" s="35">
        <v>0</v>
      </c>
      <c r="AE250" s="45"/>
    </row>
    <row r="251" spans="1:31">
      <c r="A251" s="34">
        <v>245</v>
      </c>
      <c r="B251" s="58">
        <v>46238</v>
      </c>
      <c r="C251" s="4" t="s">
        <v>6434</v>
      </c>
      <c r="D251" s="4" t="s">
        <v>6158</v>
      </c>
      <c r="E251" s="4" t="s">
        <v>6156</v>
      </c>
      <c r="F251" s="35" t="str">
        <f>IFERROR(VLOOKUP(E251,'DATA MASTER'!$B$1:$R$3858,3,0),"")</f>
        <v>DIV 1</v>
      </c>
      <c r="G251" s="4">
        <v>4</v>
      </c>
      <c r="H251" s="35">
        <f>IFERROR(VLOOKUP(E251,'DATA MASTER'!$B$1:$R$3858,6,0),"")</f>
        <v>4</v>
      </c>
      <c r="I251" s="40">
        <f>IFERROR(VLOOKUP(E251,'DATA MASTER'!$B$1:$R$3858,5,0),"")</f>
        <v>5.3879999999999999</v>
      </c>
      <c r="J251" s="35">
        <f>IFERROR(VLOOKUP(E251,'DATA MASTER'!$B$1:$R$3858,17,0),"")</f>
        <v>185700</v>
      </c>
      <c r="K251" s="35">
        <f>IFERROR(VLOOKUP(E251,'DATA MASTER'!$B$1:$R$3858,16,0),"")</f>
        <v>165300</v>
      </c>
      <c r="L251" s="34">
        <f t="shared" si="61"/>
        <v>13927.5</v>
      </c>
      <c r="M251" s="34">
        <f t="shared" si="67"/>
        <v>23948.664000000001</v>
      </c>
      <c r="N251" s="35">
        <v>0</v>
      </c>
      <c r="O251" s="35">
        <v>0</v>
      </c>
      <c r="P251" s="35"/>
      <c r="Q251" s="4"/>
      <c r="R251" s="35">
        <f t="shared" si="68"/>
        <v>619000</v>
      </c>
      <c r="S251" s="35">
        <f t="shared" si="62"/>
        <v>509374.18378378375</v>
      </c>
      <c r="T251" s="35">
        <f t="shared" si="63"/>
        <v>109625.81621621625</v>
      </c>
      <c r="U251" s="35">
        <f t="shared" si="69"/>
        <v>15086.4</v>
      </c>
      <c r="V251" s="35">
        <f t="shared" si="70"/>
        <v>1405.5652173913043</v>
      </c>
      <c r="W251" s="35">
        <f t="shared" si="64"/>
        <v>13741.800000000001</v>
      </c>
      <c r="X251" s="35">
        <f t="shared" si="71"/>
        <v>79392.05099882494</v>
      </c>
      <c r="Y251" s="35">
        <v>1</v>
      </c>
      <c r="Z251" s="35">
        <v>0</v>
      </c>
      <c r="AA251" s="35">
        <f t="shared" si="72"/>
        <v>0</v>
      </c>
      <c r="AB251" s="37">
        <f t="shared" si="66"/>
        <v>0</v>
      </c>
      <c r="AC251" s="35">
        <v>0</v>
      </c>
      <c r="AD251" s="35">
        <v>0</v>
      </c>
      <c r="AE251" s="45"/>
    </row>
    <row r="252" spans="1:31">
      <c r="A252" s="34">
        <v>246</v>
      </c>
      <c r="B252" s="58">
        <v>46238</v>
      </c>
      <c r="C252" s="4" t="s">
        <v>6435</v>
      </c>
      <c r="D252" s="4" t="s">
        <v>6239</v>
      </c>
      <c r="E252" s="4" t="s">
        <v>6160</v>
      </c>
      <c r="F252" s="35" t="str">
        <f>IFERROR(VLOOKUP(E252,'DATA MASTER'!$B$1:$R$3858,3,0),"")</f>
        <v>DIV 1</v>
      </c>
      <c r="G252" s="4">
        <v>2</v>
      </c>
      <c r="H252" s="35">
        <f>IFERROR(VLOOKUP(E252,'DATA MASTER'!$B$1:$R$3858,6,0),"")</f>
        <v>1</v>
      </c>
      <c r="I252" s="40">
        <f>IFERROR(VLOOKUP(E252,'DATA MASTER'!$B$1:$R$3858,5,0),"")</f>
        <v>26.02</v>
      </c>
      <c r="J252" s="35">
        <f>IFERROR(VLOOKUP(E252,'DATA MASTER'!$B$1:$R$3858,17,0),"")</f>
        <v>876000</v>
      </c>
      <c r="K252" s="35">
        <f>IFERROR(VLOOKUP(E252,'DATA MASTER'!$B$1:$R$3858,16,0),"")</f>
        <v>777200</v>
      </c>
      <c r="L252" s="34">
        <f t="shared" si="61"/>
        <v>65700</v>
      </c>
      <c r="M252" s="34">
        <f t="shared" si="67"/>
        <v>112600.736</v>
      </c>
      <c r="N252" s="35">
        <v>0</v>
      </c>
      <c r="O252" s="35">
        <v>0</v>
      </c>
      <c r="P252" s="35">
        <v>35000</v>
      </c>
      <c r="Q252" s="4" t="s">
        <v>6370</v>
      </c>
      <c r="R252" s="35">
        <f t="shared" si="68"/>
        <v>1459999.9999999998</v>
      </c>
      <c r="S252" s="35">
        <f t="shared" si="62"/>
        <v>1197476.1513513513</v>
      </c>
      <c r="T252" s="35">
        <f t="shared" si="63"/>
        <v>262523.84864864848</v>
      </c>
      <c r="U252" s="35">
        <f t="shared" si="69"/>
        <v>36428</v>
      </c>
      <c r="V252" s="35">
        <f t="shared" si="70"/>
        <v>3393.913043478261</v>
      </c>
      <c r="W252" s="35">
        <f t="shared" si="64"/>
        <v>32412</v>
      </c>
      <c r="X252" s="35">
        <f t="shared" si="71"/>
        <v>113147.07846231306</v>
      </c>
      <c r="Y252" s="35">
        <f>H252</f>
        <v>1</v>
      </c>
      <c r="Z252" s="35">
        <v>0</v>
      </c>
      <c r="AA252" s="35">
        <f t="shared" si="72"/>
        <v>70000</v>
      </c>
      <c r="AB252" s="37">
        <f t="shared" si="66"/>
        <v>0</v>
      </c>
      <c r="AC252" s="35">
        <v>0</v>
      </c>
      <c r="AD252" s="35">
        <v>7142.8571428571431</v>
      </c>
      <c r="AE252" s="45"/>
    </row>
    <row r="253" spans="1:31">
      <c r="A253" s="34">
        <v>247</v>
      </c>
      <c r="B253" s="58">
        <v>46238</v>
      </c>
      <c r="C253" s="4" t="s">
        <v>6436</v>
      </c>
      <c r="D253" s="4" t="s">
        <v>6143</v>
      </c>
      <c r="E253" s="4" t="s">
        <v>6135</v>
      </c>
      <c r="F253" s="35" t="str">
        <f>IFERROR(VLOOKUP(E253,'DATA MASTER'!$B$1:$R$3858,3,0),"")</f>
        <v>DIV 1</v>
      </c>
      <c r="G253" s="4">
        <v>4</v>
      </c>
      <c r="H253" s="35">
        <f>IFERROR(VLOOKUP(E253,'DATA MASTER'!$B$1:$R$3858,6,0),"")</f>
        <v>24</v>
      </c>
      <c r="I253" s="40">
        <f>IFERROR(VLOOKUP(E253,'DATA MASTER'!$B$1:$R$3858,5,0),"")</f>
        <v>1.23</v>
      </c>
      <c r="J253" s="35">
        <f>IFERROR(VLOOKUP(E253,'DATA MASTER'!$B$1:$R$3858,17,0),"")</f>
        <v>99800</v>
      </c>
      <c r="K253" s="35">
        <f>IFERROR(VLOOKUP(E253,'DATA MASTER'!$B$1:$R$3858,16,0),"")</f>
        <v>92100</v>
      </c>
      <c r="L253" s="34">
        <f t="shared" si="61"/>
        <v>7485</v>
      </c>
      <c r="M253" s="34">
        <f t="shared" si="67"/>
        <v>13343.448</v>
      </c>
      <c r="N253" s="35">
        <v>0</v>
      </c>
      <c r="O253" s="35">
        <v>0</v>
      </c>
      <c r="P253" s="35"/>
      <c r="Q253" s="4" t="e">
        <f>VLOOKUP(#REF!,#REF!,1,0)</f>
        <v>#REF!</v>
      </c>
      <c r="R253" s="35">
        <f t="shared" si="68"/>
        <v>332666.66666666663</v>
      </c>
      <c r="S253" s="35">
        <f t="shared" si="62"/>
        <v>283807.39459459455</v>
      </c>
      <c r="T253" s="35">
        <f t="shared" si="63"/>
        <v>48859.272072072083</v>
      </c>
      <c r="U253" s="35">
        <f t="shared" si="69"/>
        <v>3444</v>
      </c>
      <c r="V253" s="35">
        <f t="shared" si="70"/>
        <v>320.86956521739131</v>
      </c>
      <c r="W253" s="35">
        <f t="shared" si="64"/>
        <v>7385.2000000000007</v>
      </c>
      <c r="X253" s="35" t="str">
        <f t="shared" si="71"/>
        <v/>
      </c>
      <c r="Y253" s="35">
        <v>1</v>
      </c>
      <c r="Z253" s="42" t="e">
        <f>VLOOKUP(Q253,#REF!,4,0)</f>
        <v>#REF!</v>
      </c>
      <c r="AA253" s="35">
        <f t="shared" si="72"/>
        <v>0</v>
      </c>
      <c r="AB253" s="37">
        <f t="shared" si="66"/>
        <v>0</v>
      </c>
      <c r="AC253" s="35" t="e">
        <f t="shared" ref="AC253:AC254" si="75">Z253*R253*1.11</f>
        <v>#REF!</v>
      </c>
      <c r="AD253" s="35">
        <v>0</v>
      </c>
      <c r="AE253" s="45"/>
    </row>
    <row r="254" spans="1:31">
      <c r="A254" s="34">
        <v>248</v>
      </c>
      <c r="B254" s="58">
        <v>46238</v>
      </c>
      <c r="C254" s="4" t="s">
        <v>6437</v>
      </c>
      <c r="D254" s="4" t="s">
        <v>6134</v>
      </c>
      <c r="E254" s="4" t="s">
        <v>765</v>
      </c>
      <c r="F254" s="35" t="str">
        <f>IFERROR(VLOOKUP(E254,'DATA MASTER'!$B$1:$R$3858,3,0),"")</f>
        <v>DIV 1-AREM</v>
      </c>
      <c r="G254" s="4">
        <v>5</v>
      </c>
      <c r="H254" s="35">
        <f>IFERROR(VLOOKUP(E254,'DATA MASTER'!$B$1:$R$3858,6,0),"")</f>
        <v>1</v>
      </c>
      <c r="I254" s="40">
        <f>IFERROR(VLOOKUP(E254,'DATA MASTER'!$B$1:$R$3858,5,0),"")</f>
        <v>21.05</v>
      </c>
      <c r="J254" s="35">
        <f>IFERROR(VLOOKUP(E254,'DATA MASTER'!$B$1:$R$3858,17,0),"")</f>
        <v>285500</v>
      </c>
      <c r="K254" s="35">
        <f>IFERROR(VLOOKUP(E254,'DATA MASTER'!$B$1:$R$3858,16,0),"")</f>
        <v>224700</v>
      </c>
      <c r="L254" s="34">
        <f t="shared" si="61"/>
        <v>21412.5</v>
      </c>
      <c r="M254" s="34">
        <f t="shared" si="67"/>
        <v>32554.536000000004</v>
      </c>
      <c r="N254" s="35">
        <v>0</v>
      </c>
      <c r="O254" s="35">
        <v>10</v>
      </c>
      <c r="P254" s="35"/>
      <c r="Q254" s="4" t="e">
        <f>VLOOKUP(#REF!,#REF!,1,0)</f>
        <v>#REF!</v>
      </c>
      <c r="R254" s="35">
        <f t="shared" si="68"/>
        <v>1070625</v>
      </c>
      <c r="S254" s="35">
        <f t="shared" si="62"/>
        <v>778968.09729729732</v>
      </c>
      <c r="T254" s="35">
        <f t="shared" si="63"/>
        <v>291656.90270270268</v>
      </c>
      <c r="U254" s="35">
        <f t="shared" si="69"/>
        <v>73675</v>
      </c>
      <c r="V254" s="35">
        <f t="shared" si="70"/>
        <v>6864.130434782609</v>
      </c>
      <c r="W254" s="35">
        <v>0</v>
      </c>
      <c r="X254" s="35" t="str">
        <f t="shared" si="71"/>
        <v/>
      </c>
      <c r="Y254" s="35">
        <v>1</v>
      </c>
      <c r="Z254" s="42" t="e">
        <f>VLOOKUP(Q254,#REF!,4,0)</f>
        <v>#REF!</v>
      </c>
      <c r="AA254" s="35">
        <f t="shared" si="72"/>
        <v>0</v>
      </c>
      <c r="AB254" s="37">
        <f t="shared" si="66"/>
        <v>0</v>
      </c>
      <c r="AC254" s="35" t="e">
        <f t="shared" si="75"/>
        <v>#REF!</v>
      </c>
      <c r="AD254" s="35">
        <v>0</v>
      </c>
      <c r="AE254" s="45"/>
    </row>
    <row r="255" spans="1:31">
      <c r="A255" s="34">
        <v>249</v>
      </c>
      <c r="B255" s="58">
        <v>46238</v>
      </c>
      <c r="C255" s="4" t="s">
        <v>6438</v>
      </c>
      <c r="D255" s="4" t="s">
        <v>6134</v>
      </c>
      <c r="E255" s="4" t="s">
        <v>726</v>
      </c>
      <c r="F255" s="35" t="str">
        <f>IFERROR(VLOOKUP(E255,'DATA MASTER'!$B$1:$R$3858,3,0),"")</f>
        <v>DIV 1-AREM</v>
      </c>
      <c r="G255" s="4">
        <v>4</v>
      </c>
      <c r="H255" s="35">
        <f>IFERROR(VLOOKUP(E255,'DATA MASTER'!$B$1:$R$3858,6,0),"")</f>
        <v>4</v>
      </c>
      <c r="I255" s="40">
        <f>IFERROR(VLOOKUP(E255,'DATA MASTER'!$B$1:$R$3858,5,0),"")</f>
        <v>5.35</v>
      </c>
      <c r="J255" s="35">
        <f>IFERROR(VLOOKUP(E255,'DATA MASTER'!$B$1:$R$3858,17,0),"")</f>
        <v>76700</v>
      </c>
      <c r="K255" s="35">
        <f>IFERROR(VLOOKUP(E255,'DATA MASTER'!$B$1:$R$3858,16,0),"")</f>
        <v>61100</v>
      </c>
      <c r="L255" s="34">
        <f t="shared" si="61"/>
        <v>5752.5</v>
      </c>
      <c r="M255" s="34">
        <f t="shared" si="67"/>
        <v>8852.1679999999997</v>
      </c>
      <c r="N255" s="35">
        <v>0</v>
      </c>
      <c r="O255" s="35">
        <v>10</v>
      </c>
      <c r="P255" s="35"/>
      <c r="Q255" s="4"/>
      <c r="R255" s="35">
        <f t="shared" si="68"/>
        <v>230100</v>
      </c>
      <c r="S255" s="35">
        <f t="shared" si="62"/>
        <v>169452.42810810811</v>
      </c>
      <c r="T255" s="35">
        <f t="shared" si="63"/>
        <v>60647.571891891886</v>
      </c>
      <c r="U255" s="35">
        <f t="shared" si="69"/>
        <v>14979.999999999998</v>
      </c>
      <c r="V255" s="35">
        <f t="shared" si="70"/>
        <v>1395.6521739130433</v>
      </c>
      <c r="W255" s="35">
        <f t="shared" si="64"/>
        <v>5108.22</v>
      </c>
      <c r="X255" s="35">
        <f t="shared" si="71"/>
        <v>32020.8425751217</v>
      </c>
      <c r="Y255" s="35">
        <v>1</v>
      </c>
      <c r="Z255" s="35">
        <v>0</v>
      </c>
      <c r="AA255" s="35">
        <f t="shared" si="72"/>
        <v>0</v>
      </c>
      <c r="AB255" s="37">
        <f t="shared" si="66"/>
        <v>0</v>
      </c>
      <c r="AC255" s="35">
        <v>0</v>
      </c>
      <c r="AD255" s="35">
        <v>7142.8571428571431</v>
      </c>
      <c r="AE255" s="45"/>
    </row>
    <row r="256" spans="1:31">
      <c r="A256" s="34">
        <v>250</v>
      </c>
      <c r="B256" s="58">
        <v>46238</v>
      </c>
      <c r="C256" s="4" t="s">
        <v>6439</v>
      </c>
      <c r="D256" s="4" t="s">
        <v>6239</v>
      </c>
      <c r="E256" s="4" t="s">
        <v>726</v>
      </c>
      <c r="F256" s="35" t="str">
        <f>IFERROR(VLOOKUP(E256,'DATA MASTER'!$B$1:$R$3858,3,0),"")</f>
        <v>DIV 1-AREM</v>
      </c>
      <c r="G256" s="4">
        <v>4</v>
      </c>
      <c r="H256" s="35">
        <f>IFERROR(VLOOKUP(E256,'DATA MASTER'!$B$1:$R$3858,6,0),"")</f>
        <v>4</v>
      </c>
      <c r="I256" s="40">
        <f>IFERROR(VLOOKUP(E256,'DATA MASTER'!$B$1:$R$3858,5,0),"")</f>
        <v>5.35</v>
      </c>
      <c r="J256" s="35">
        <f>IFERROR(VLOOKUP(E256,'DATA MASTER'!$B$1:$R$3858,17,0),"")</f>
        <v>76700</v>
      </c>
      <c r="K256" s="35">
        <f>IFERROR(VLOOKUP(E256,'DATA MASTER'!$B$1:$R$3858,16,0),"")</f>
        <v>61100</v>
      </c>
      <c r="L256" s="34">
        <f t="shared" si="61"/>
        <v>5752.5</v>
      </c>
      <c r="M256" s="34">
        <f t="shared" si="67"/>
        <v>8852.1679999999997</v>
      </c>
      <c r="N256" s="35">
        <v>0</v>
      </c>
      <c r="O256" s="35">
        <v>10</v>
      </c>
      <c r="P256" s="35"/>
      <c r="Q256" s="4"/>
      <c r="R256" s="35">
        <f t="shared" si="68"/>
        <v>230100</v>
      </c>
      <c r="S256" s="35">
        <f t="shared" si="62"/>
        <v>169452.42810810811</v>
      </c>
      <c r="T256" s="35">
        <f t="shared" si="63"/>
        <v>60647.571891891886</v>
      </c>
      <c r="U256" s="35">
        <f t="shared" si="69"/>
        <v>14979.999999999998</v>
      </c>
      <c r="V256" s="35">
        <f t="shared" si="70"/>
        <v>1395.6521739130433</v>
      </c>
      <c r="W256" s="35">
        <f t="shared" si="64"/>
        <v>5108.22</v>
      </c>
      <c r="X256" s="35">
        <f t="shared" si="71"/>
        <v>39163.699717978845</v>
      </c>
      <c r="Y256" s="35">
        <v>1</v>
      </c>
      <c r="Z256" s="35">
        <v>0</v>
      </c>
      <c r="AA256" s="35">
        <f t="shared" si="72"/>
        <v>0</v>
      </c>
      <c r="AB256" s="37">
        <f t="shared" si="66"/>
        <v>0</v>
      </c>
      <c r="AC256" s="35">
        <f>Z256*R256*1.11</f>
        <v>0</v>
      </c>
      <c r="AD256" s="35">
        <v>0</v>
      </c>
      <c r="AE256" s="45"/>
    </row>
    <row r="257" spans="1:31">
      <c r="A257" s="34">
        <v>251</v>
      </c>
      <c r="B257" s="58">
        <v>46238</v>
      </c>
      <c r="C257" s="4" t="s">
        <v>6440</v>
      </c>
      <c r="D257" s="4" t="s">
        <v>6175</v>
      </c>
      <c r="E257" s="4" t="s">
        <v>2785</v>
      </c>
      <c r="F257" s="35" t="str">
        <f>IFERROR(VLOOKUP(E257,'DATA MASTER'!$B$1:$R$3858,3,0),"")</f>
        <v>BB</v>
      </c>
      <c r="G257" s="4">
        <v>12</v>
      </c>
      <c r="H257" s="35">
        <f>IFERROR(VLOOKUP(E257,'DATA MASTER'!$B$1:$R$3858,6,0),"")</f>
        <v>6</v>
      </c>
      <c r="I257" s="40">
        <f>IFERROR(VLOOKUP(E257,'DATA MASTER'!$B$1:$R$3858,5,0),"")</f>
        <v>5.0309999999999997</v>
      </c>
      <c r="J257" s="35">
        <f>IFERROR(VLOOKUP(E257,'DATA MASTER'!$B$1:$R$3858,17,0),"")</f>
        <v>32600</v>
      </c>
      <c r="K257" s="35">
        <f>IFERROR(VLOOKUP(E257,'DATA MASTER'!$B$1:$R$3858,16,0),"")</f>
        <v>28500</v>
      </c>
      <c r="L257" s="34">
        <f t="shared" si="61"/>
        <v>2445</v>
      </c>
      <c r="M257" s="34">
        <f t="shared" si="67"/>
        <v>4129.08</v>
      </c>
      <c r="N257" s="35">
        <v>0</v>
      </c>
      <c r="O257" s="35">
        <v>0</v>
      </c>
      <c r="P257" s="35"/>
      <c r="Q257" s="4"/>
      <c r="R257" s="35">
        <f t="shared" si="68"/>
        <v>326000</v>
      </c>
      <c r="S257" s="35">
        <f t="shared" si="62"/>
        <v>263469.40540540533</v>
      </c>
      <c r="T257" s="35">
        <f t="shared" si="63"/>
        <v>62530.594594594673</v>
      </c>
      <c r="U257" s="35">
        <f t="shared" si="69"/>
        <v>42260.4</v>
      </c>
      <c r="V257" s="35">
        <f t="shared" si="70"/>
        <v>3937.304347826087</v>
      </c>
      <c r="W257" s="35">
        <v>0</v>
      </c>
      <c r="X257" s="35">
        <f t="shared" si="71"/>
        <v>16332.890246768584</v>
      </c>
      <c r="Y257" s="35">
        <v>1</v>
      </c>
      <c r="Z257" s="35">
        <v>0</v>
      </c>
      <c r="AA257" s="35">
        <f t="shared" si="72"/>
        <v>0</v>
      </c>
      <c r="AB257" s="37">
        <f t="shared" si="66"/>
        <v>0</v>
      </c>
      <c r="AC257" s="35">
        <f>Z257*R257*1.11</f>
        <v>0</v>
      </c>
      <c r="AD257" s="35">
        <v>0</v>
      </c>
      <c r="AE257" s="45"/>
    </row>
    <row r="258" spans="1:31">
      <c r="A258" s="34">
        <v>252</v>
      </c>
      <c r="B258" s="58">
        <v>46238</v>
      </c>
      <c r="C258" s="4" t="s">
        <v>6441</v>
      </c>
      <c r="D258" s="4" t="s">
        <v>6124</v>
      </c>
      <c r="E258" s="4" t="s">
        <v>2791</v>
      </c>
      <c r="F258" s="35" t="str">
        <f>IFERROR(VLOOKUP(E258,'DATA MASTER'!$B$1:$R$3858,3,0),"")</f>
        <v>BB</v>
      </c>
      <c r="G258" s="4">
        <v>10</v>
      </c>
      <c r="H258" s="35">
        <f>IFERROR(VLOOKUP(E258,'DATA MASTER'!$B$1:$R$3858,6,0),"")</f>
        <v>1</v>
      </c>
      <c r="I258" s="40">
        <f>IFERROR(VLOOKUP(E258,'DATA MASTER'!$B$1:$R$3858,5,0),"")</f>
        <v>20.096</v>
      </c>
      <c r="J258" s="35">
        <f>IFERROR(VLOOKUP(E258,'DATA MASTER'!$B$1:$R$3858,17,0),"")</f>
        <v>111100</v>
      </c>
      <c r="K258" s="35">
        <f>IFERROR(VLOOKUP(E258,'DATA MASTER'!$B$1:$R$3858,16,0),"")</f>
        <v>92000</v>
      </c>
      <c r="L258" s="34">
        <f t="shared" si="61"/>
        <v>8332.5</v>
      </c>
      <c r="M258" s="34">
        <f t="shared" si="67"/>
        <v>13328.960000000001</v>
      </c>
      <c r="N258" s="35">
        <v>0</v>
      </c>
      <c r="O258" s="35">
        <v>0</v>
      </c>
      <c r="P258" s="35"/>
      <c r="Q258" s="4"/>
      <c r="R258" s="35">
        <f t="shared" si="68"/>
        <v>925833.33333333326</v>
      </c>
      <c r="S258" s="35">
        <f t="shared" si="62"/>
        <v>708748.10810810793</v>
      </c>
      <c r="T258" s="35">
        <f t="shared" si="63"/>
        <v>217085.22522522532</v>
      </c>
      <c r="U258" s="35">
        <f t="shared" si="69"/>
        <v>140672</v>
      </c>
      <c r="V258" s="35">
        <f t="shared" si="70"/>
        <v>13106.08695652174</v>
      </c>
      <c r="W258" s="35">
        <v>0</v>
      </c>
      <c r="X258" s="35">
        <f t="shared" si="71"/>
        <v>63307.13826870358</v>
      </c>
      <c r="Y258" s="35">
        <f>IF(E258="avem005",4,IF(E258="avem025",1,1))</f>
        <v>1</v>
      </c>
      <c r="Z258" s="35">
        <v>0</v>
      </c>
      <c r="AA258" s="35">
        <f t="shared" si="72"/>
        <v>0</v>
      </c>
      <c r="AB258" s="37">
        <f t="shared" si="66"/>
        <v>0</v>
      </c>
      <c r="AC258" s="35">
        <v>0</v>
      </c>
      <c r="AD258" s="35">
        <v>0</v>
      </c>
      <c r="AE258" s="45"/>
    </row>
    <row r="259" spans="1:31">
      <c r="A259" s="34">
        <v>253</v>
      </c>
      <c r="B259" s="58">
        <v>46239</v>
      </c>
      <c r="C259" s="4" t="s">
        <v>6442</v>
      </c>
      <c r="D259" s="4" t="s">
        <v>6138</v>
      </c>
      <c r="E259" s="4" t="s">
        <v>6216</v>
      </c>
      <c r="F259" s="35" t="str">
        <f>IFERROR(VLOOKUP(E259,'DATA MASTER'!$B$1:$R$3858,3,0),"")</f>
        <v>DIV 1</v>
      </c>
      <c r="G259" s="4">
        <v>2</v>
      </c>
      <c r="H259" s="35">
        <f>IFERROR(VLOOKUP(E259,'DATA MASTER'!$B$1:$R$3858,6,0),"")</f>
        <v>24</v>
      </c>
      <c r="I259" s="40">
        <f>IFERROR(VLOOKUP(E259,'DATA MASTER'!$B$1:$R$3858,5,0),"")</f>
        <v>1.0900000000000001</v>
      </c>
      <c r="J259" s="35">
        <f>IFERROR(VLOOKUP(E259,'DATA MASTER'!$B$1:$R$3858,17,0),"")</f>
        <v>49500</v>
      </c>
      <c r="K259" s="35">
        <f>IFERROR(VLOOKUP(E259,'DATA MASTER'!$B$1:$R$3858,16,0),"")</f>
        <v>44600</v>
      </c>
      <c r="L259" s="34">
        <f t="shared" si="61"/>
        <v>3712.5</v>
      </c>
      <c r="M259" s="34">
        <f t="shared" si="67"/>
        <v>6461.6480000000001</v>
      </c>
      <c r="N259" s="35">
        <v>0</v>
      </c>
      <c r="O259" s="35">
        <v>0</v>
      </c>
      <c r="P259" s="35"/>
      <c r="Q259" s="4"/>
      <c r="R259" s="35">
        <f t="shared" si="68"/>
        <v>82500</v>
      </c>
      <c r="S259" s="35">
        <f t="shared" si="62"/>
        <v>68717.75135135134</v>
      </c>
      <c r="T259" s="35">
        <f t="shared" si="63"/>
        <v>13782.24864864866</v>
      </c>
      <c r="U259" s="35">
        <f t="shared" si="69"/>
        <v>1526</v>
      </c>
      <c r="V259" s="35">
        <f t="shared" si="70"/>
        <v>142.17391304347828</v>
      </c>
      <c r="W259" s="35">
        <f t="shared" si="64"/>
        <v>1831.5000000000002</v>
      </c>
      <c r="X259" s="35">
        <f t="shared" si="71"/>
        <v>-3353.7889007584545</v>
      </c>
      <c r="Y259" s="35">
        <v>1</v>
      </c>
      <c r="Z259" s="35">
        <v>0</v>
      </c>
      <c r="AA259" s="35">
        <f t="shared" si="72"/>
        <v>0</v>
      </c>
      <c r="AB259" s="37">
        <f t="shared" si="66"/>
        <v>0</v>
      </c>
      <c r="AC259" s="35">
        <f>Z259*R259*1.11</f>
        <v>0</v>
      </c>
      <c r="AD259" s="35">
        <v>13636.363636363636</v>
      </c>
      <c r="AE259" s="45"/>
    </row>
    <row r="260" spans="1:31">
      <c r="A260" s="34">
        <v>254</v>
      </c>
      <c r="B260" s="58">
        <v>46239</v>
      </c>
      <c r="C260" s="4" t="s">
        <v>6443</v>
      </c>
      <c r="D260" s="4" t="s">
        <v>6175</v>
      </c>
      <c r="E260" s="4" t="s">
        <v>1532</v>
      </c>
      <c r="F260" s="35" t="str">
        <f>IFERROR(VLOOKUP(E260,'DATA MASTER'!$B$1:$R$3858,3,0),"")</f>
        <v>DIV 1</v>
      </c>
      <c r="G260" s="4">
        <v>1</v>
      </c>
      <c r="H260" s="35">
        <f>IFERROR(VLOOKUP(E260,'DATA MASTER'!$B$1:$R$3858,6,0),"")</f>
        <v>24</v>
      </c>
      <c r="I260" s="40">
        <f>IFERROR(VLOOKUP(E260,'DATA MASTER'!$B$1:$R$3858,5,0),"")</f>
        <v>0.92700000000000005</v>
      </c>
      <c r="J260" s="35">
        <f>IFERROR(VLOOKUP(E260,'DATA MASTER'!$B$1:$R$3858,17,0),"")</f>
        <v>0</v>
      </c>
      <c r="K260" s="35">
        <f>IFERROR(VLOOKUP(E260,'DATA MASTER'!$B$1:$R$3858,16,0),"")</f>
        <v>0</v>
      </c>
      <c r="L260" s="34">
        <f t="shared" si="61"/>
        <v>0</v>
      </c>
      <c r="M260" s="34">
        <f t="shared" si="67"/>
        <v>0</v>
      </c>
      <c r="N260" s="35">
        <v>0</v>
      </c>
      <c r="O260" s="35">
        <v>0</v>
      </c>
      <c r="P260" s="35"/>
      <c r="Q260" s="4"/>
      <c r="R260" s="35">
        <f t="shared" si="68"/>
        <v>0</v>
      </c>
      <c r="S260" s="35">
        <f t="shared" si="62"/>
        <v>0</v>
      </c>
      <c r="T260" s="35">
        <f t="shared" si="63"/>
        <v>0</v>
      </c>
      <c r="U260" s="35">
        <f t="shared" si="69"/>
        <v>648.9</v>
      </c>
      <c r="V260" s="35">
        <f t="shared" si="70"/>
        <v>60.45652173913043</v>
      </c>
      <c r="W260" s="35">
        <f t="shared" si="64"/>
        <v>0</v>
      </c>
      <c r="X260" s="35">
        <f t="shared" si="71"/>
        <v>-7852.2136645962737</v>
      </c>
      <c r="Y260" s="35">
        <v>1</v>
      </c>
      <c r="Z260" s="35">
        <v>0</v>
      </c>
      <c r="AA260" s="35">
        <f t="shared" si="72"/>
        <v>0</v>
      </c>
      <c r="AB260" s="37">
        <f t="shared" si="66"/>
        <v>0</v>
      </c>
      <c r="AC260" s="35">
        <f>Z260*R260*1.11</f>
        <v>0</v>
      </c>
      <c r="AD260" s="35">
        <v>7142.8571428571431</v>
      </c>
      <c r="AE260" s="45"/>
    </row>
    <row r="261" spans="1:31">
      <c r="A261" s="34">
        <v>255</v>
      </c>
      <c r="B261" s="58">
        <v>46239</v>
      </c>
      <c r="C261" s="4" t="s">
        <v>6443</v>
      </c>
      <c r="D261" s="4" t="s">
        <v>6175</v>
      </c>
      <c r="E261" s="4" t="s">
        <v>1530</v>
      </c>
      <c r="F261" s="35" t="str">
        <f>IFERROR(VLOOKUP(E261,'DATA MASTER'!$B$1:$R$3858,3,0),"")</f>
        <v>DIV 1</v>
      </c>
      <c r="G261" s="4">
        <v>1</v>
      </c>
      <c r="H261" s="35">
        <f>IFERROR(VLOOKUP(E261,'DATA MASTER'!$B$1:$R$3858,6,0),"")</f>
        <v>24</v>
      </c>
      <c r="I261" s="40">
        <f>IFERROR(VLOOKUP(E261,'DATA MASTER'!$B$1:$R$3858,5,0),"")</f>
        <v>0.92700000000000005</v>
      </c>
      <c r="J261" s="35">
        <f>IFERROR(VLOOKUP(E261,'DATA MASTER'!$B$1:$R$3858,17,0),"")</f>
        <v>348100</v>
      </c>
      <c r="K261" s="35">
        <f>IFERROR(VLOOKUP(E261,'DATA MASTER'!$B$1:$R$3858,16,0),"")</f>
        <v>320800</v>
      </c>
      <c r="L261" s="34">
        <f t="shared" si="61"/>
        <v>26107.5</v>
      </c>
      <c r="M261" s="34">
        <f t="shared" si="67"/>
        <v>46477.504000000001</v>
      </c>
      <c r="N261" s="35">
        <v>0</v>
      </c>
      <c r="O261" s="35">
        <v>0</v>
      </c>
      <c r="P261" s="35"/>
      <c r="Q261" s="4"/>
      <c r="R261" s="35">
        <f t="shared" si="68"/>
        <v>290083.33333333331</v>
      </c>
      <c r="S261" s="35">
        <f t="shared" si="62"/>
        <v>247137.38378378373</v>
      </c>
      <c r="T261" s="35">
        <f t="shared" si="63"/>
        <v>42945.949549549579</v>
      </c>
      <c r="U261" s="35">
        <f t="shared" si="69"/>
        <v>648.9</v>
      </c>
      <c r="V261" s="35">
        <f t="shared" si="70"/>
        <v>60.45652173913043</v>
      </c>
      <c r="W261" s="35">
        <f t="shared" si="64"/>
        <v>6439.8499999999995</v>
      </c>
      <c r="X261" s="35">
        <f t="shared" si="71"/>
        <v>28653.885884953306</v>
      </c>
      <c r="Y261" s="35">
        <v>1</v>
      </c>
      <c r="Z261" s="35">
        <v>0</v>
      </c>
      <c r="AA261" s="35">
        <f t="shared" si="72"/>
        <v>0</v>
      </c>
      <c r="AB261" s="37">
        <f t="shared" si="66"/>
        <v>0</v>
      </c>
      <c r="AC261" s="35">
        <v>0</v>
      </c>
      <c r="AD261" s="35">
        <v>7142.8571428571431</v>
      </c>
      <c r="AE261" s="45"/>
    </row>
    <row r="262" spans="1:31">
      <c r="A262" s="34">
        <v>256</v>
      </c>
      <c r="B262" s="58">
        <v>46239</v>
      </c>
      <c r="C262" s="4" t="s">
        <v>6443</v>
      </c>
      <c r="D262" s="4" t="s">
        <v>6175</v>
      </c>
      <c r="E262" s="4" t="s">
        <v>6218</v>
      </c>
      <c r="F262" s="35" t="str">
        <f>IFERROR(VLOOKUP(E262,'DATA MASTER'!$B$1:$R$3858,3,0),"")</f>
        <v>DIV 1</v>
      </c>
      <c r="G262" s="4">
        <v>3</v>
      </c>
      <c r="H262" s="35">
        <f>IFERROR(VLOOKUP(E262,'DATA MASTER'!$B$1:$R$3858,6,0),"")</f>
        <v>24</v>
      </c>
      <c r="I262" s="40">
        <f>IFERROR(VLOOKUP(E262,'DATA MASTER'!$B$1:$R$3858,5,0),"")</f>
        <v>1.079</v>
      </c>
      <c r="J262" s="35">
        <f>IFERROR(VLOOKUP(E262,'DATA MASTER'!$B$1:$R$3858,17,0),"")</f>
        <v>102900</v>
      </c>
      <c r="K262" s="35">
        <f>IFERROR(VLOOKUP(E262,'DATA MASTER'!$B$1:$R$3858,16,0),"")</f>
        <v>94200</v>
      </c>
      <c r="L262" s="34">
        <f t="shared" si="61"/>
        <v>7717.5</v>
      </c>
      <c r="M262" s="34">
        <f t="shared" si="67"/>
        <v>13647.696000000002</v>
      </c>
      <c r="N262" s="35">
        <v>0</v>
      </c>
      <c r="O262" s="35">
        <v>0</v>
      </c>
      <c r="P262" s="35"/>
      <c r="Q262" s="4"/>
      <c r="R262" s="35">
        <f t="shared" si="68"/>
        <v>257249.99999999994</v>
      </c>
      <c r="S262" s="35">
        <f t="shared" si="62"/>
        <v>217708.92972972972</v>
      </c>
      <c r="T262" s="35">
        <f t="shared" si="63"/>
        <v>39541.070270270226</v>
      </c>
      <c r="U262" s="35">
        <f t="shared" si="69"/>
        <v>2265.9</v>
      </c>
      <c r="V262" s="35">
        <f t="shared" si="70"/>
        <v>211.10869565217394</v>
      </c>
      <c r="W262" s="35">
        <f t="shared" si="64"/>
        <v>5710.95</v>
      </c>
      <c r="X262" s="35">
        <f t="shared" si="71"/>
        <v>24210.254431760906</v>
      </c>
      <c r="Y262" s="35">
        <v>1</v>
      </c>
      <c r="Z262" s="35">
        <v>0</v>
      </c>
      <c r="AA262" s="35">
        <f t="shared" si="72"/>
        <v>0</v>
      </c>
      <c r="AB262" s="37">
        <f t="shared" si="66"/>
        <v>0</v>
      </c>
      <c r="AC262" s="35">
        <v>0</v>
      </c>
      <c r="AD262" s="35">
        <v>7142.8571428571431</v>
      </c>
      <c r="AE262" s="45"/>
    </row>
    <row r="263" spans="1:31">
      <c r="A263" s="34">
        <v>257</v>
      </c>
      <c r="B263" s="58">
        <v>46239</v>
      </c>
      <c r="C263" s="4" t="s">
        <v>6443</v>
      </c>
      <c r="D263" s="4" t="s">
        <v>6175</v>
      </c>
      <c r="E263" s="4" t="s">
        <v>2687</v>
      </c>
      <c r="F263" s="35" t="str">
        <f>IFERROR(VLOOKUP(E263,'DATA MASTER'!$B$1:$R$3858,3,0),"")</f>
        <v>DIV 1</v>
      </c>
      <c r="G263" s="4">
        <v>3</v>
      </c>
      <c r="H263" s="35">
        <f>IFERROR(VLOOKUP(E263,'DATA MASTER'!$B$1:$R$3858,6,0),"")</f>
        <v>24</v>
      </c>
      <c r="I263" s="40">
        <f>IFERROR(VLOOKUP(E263,'DATA MASTER'!$B$1:$R$3858,5,0),"")</f>
        <v>1.052</v>
      </c>
      <c r="J263" s="35">
        <f>IFERROR(VLOOKUP(E263,'DATA MASTER'!$B$1:$R$3858,17,0),"")</f>
        <v>90100</v>
      </c>
      <c r="K263" s="35">
        <f>IFERROR(VLOOKUP(E263,'DATA MASTER'!$B$1:$R$3858,16,0),"")</f>
        <v>82300</v>
      </c>
      <c r="L263" s="34">
        <f t="shared" si="61"/>
        <v>6757.5</v>
      </c>
      <c r="M263" s="34">
        <f t="shared" si="67"/>
        <v>11923.624000000002</v>
      </c>
      <c r="N263" s="35">
        <v>0</v>
      </c>
      <c r="O263" s="35">
        <v>0</v>
      </c>
      <c r="P263" s="35"/>
      <c r="Q263" s="4"/>
      <c r="R263" s="35">
        <f t="shared" si="68"/>
        <v>225250</v>
      </c>
      <c r="S263" s="35">
        <f t="shared" si="62"/>
        <v>190206.42162162162</v>
      </c>
      <c r="T263" s="35">
        <f t="shared" si="63"/>
        <v>35043.578378378385</v>
      </c>
      <c r="U263" s="35">
        <f t="shared" si="69"/>
        <v>2209.2000000000003</v>
      </c>
      <c r="V263" s="35">
        <f t="shared" si="70"/>
        <v>205.82608695652175</v>
      </c>
      <c r="W263" s="35">
        <f t="shared" si="64"/>
        <v>5000.55</v>
      </c>
      <c r="X263" s="35">
        <f t="shared" si="71"/>
        <v>20485.145148564727</v>
      </c>
      <c r="Y263" s="35">
        <v>1</v>
      </c>
      <c r="Z263" s="35">
        <v>0</v>
      </c>
      <c r="AA263" s="35">
        <f t="shared" si="72"/>
        <v>0</v>
      </c>
      <c r="AB263" s="37">
        <f t="shared" si="66"/>
        <v>0</v>
      </c>
      <c r="AC263" s="35">
        <f t="shared" ref="AC263" si="76">Z263*R263*1.11</f>
        <v>0</v>
      </c>
      <c r="AD263" s="35">
        <v>7142.8571428571431</v>
      </c>
      <c r="AE263" s="45"/>
    </row>
    <row r="264" spans="1:31">
      <c r="A264" s="34">
        <v>258</v>
      </c>
      <c r="B264" s="58">
        <v>46239</v>
      </c>
      <c r="C264" s="4" t="s">
        <v>6444</v>
      </c>
      <c r="D264" s="4" t="s">
        <v>6134</v>
      </c>
      <c r="E264" s="4" t="s">
        <v>6151</v>
      </c>
      <c r="F264" s="35" t="str">
        <f>IFERROR(VLOOKUP(E264,'DATA MASTER'!$B$1:$R$3858,3,0),"")</f>
        <v>DIV 2</v>
      </c>
      <c r="G264" s="4">
        <v>12</v>
      </c>
      <c r="H264" s="35">
        <f>IFERROR(VLOOKUP(E264,'DATA MASTER'!$B$1:$R$3858,6,0),"")</f>
        <v>24</v>
      </c>
      <c r="I264" s="40">
        <f>IFERROR(VLOOKUP(E264,'DATA MASTER'!$B$1:$R$3858,5,0),"")</f>
        <v>0.85</v>
      </c>
      <c r="J264" s="35">
        <f>IFERROR(VLOOKUP(E264,'DATA MASTER'!$B$1:$R$3858,17,0),"")</f>
        <v>74700</v>
      </c>
      <c r="K264" s="35">
        <f>IFERROR(VLOOKUP(E264,'DATA MASTER'!$B$1:$R$3858,16,0),"")</f>
        <v>67900</v>
      </c>
      <c r="L264" s="34">
        <f t="shared" ref="L264:L327" si="77">IFERROR(IF(F264="MTAB",12.5%*J264,7.5%*J264),"")</f>
        <v>5602.5</v>
      </c>
      <c r="M264" s="34">
        <f t="shared" si="67"/>
        <v>9837.3520000000008</v>
      </c>
      <c r="N264" s="35">
        <v>0</v>
      </c>
      <c r="O264" s="35">
        <v>0</v>
      </c>
      <c r="P264" s="35"/>
      <c r="Q264" s="4" t="e">
        <f>VLOOKUP(#REF!,#REF!,1,0)</f>
        <v>#REF!</v>
      </c>
      <c r="R264" s="35">
        <f t="shared" si="68"/>
        <v>746999.99999999988</v>
      </c>
      <c r="S264" s="35">
        <f t="shared" ref="S264:S327" si="78">IFERROR((K264-M264)/1.11*(100-O264)%*G264,"")</f>
        <v>627704.3027027027</v>
      </c>
      <c r="T264" s="35">
        <f t="shared" ref="T264:T327" si="79">IFERROR(R264-S264,"")</f>
        <v>119295.69729729719</v>
      </c>
      <c r="U264" s="35">
        <f t="shared" si="69"/>
        <v>7139.9999999999991</v>
      </c>
      <c r="V264" s="35">
        <f t="shared" si="70"/>
        <v>665.21739130434776</v>
      </c>
      <c r="W264" s="35">
        <v>0</v>
      </c>
      <c r="X264" s="35" t="str">
        <f t="shared" si="71"/>
        <v/>
      </c>
      <c r="Y264" s="35">
        <v>1</v>
      </c>
      <c r="Z264" s="42" t="e">
        <f>VLOOKUP(Q264,#REF!,4,0)</f>
        <v>#REF!</v>
      </c>
      <c r="AA264" s="35">
        <f t="shared" si="72"/>
        <v>0</v>
      </c>
      <c r="AB264" s="37">
        <f t="shared" ref="AB264:AB327" si="80">IFERROR(IF(OR(D264="SALES008",D264="SALES010"),IF(MOD(G264,H264)=0,10000*G264/H264,10000*(ROUNDUP(G264/H264,0))),0),"")</f>
        <v>0</v>
      </c>
      <c r="AC264" s="35" t="e">
        <f>Z264*R264*1.11</f>
        <v>#REF!</v>
      </c>
      <c r="AD264" s="35">
        <v>0</v>
      </c>
      <c r="AE264" s="45"/>
    </row>
    <row r="265" spans="1:31">
      <c r="A265" s="34">
        <v>259</v>
      </c>
      <c r="B265" s="58">
        <v>46239</v>
      </c>
      <c r="C265" s="4" t="s">
        <v>6445</v>
      </c>
      <c r="D265" s="4" t="s">
        <v>6134</v>
      </c>
      <c r="E265" s="4" t="s">
        <v>6160</v>
      </c>
      <c r="F265" s="35" t="str">
        <f>IFERROR(VLOOKUP(E265,'DATA MASTER'!$B$1:$R$3858,3,0),"")</f>
        <v>DIV 1</v>
      </c>
      <c r="G265" s="4">
        <v>5</v>
      </c>
      <c r="H265" s="35">
        <f>IFERROR(VLOOKUP(E265,'DATA MASTER'!$B$1:$R$3858,6,0),"")</f>
        <v>1</v>
      </c>
      <c r="I265" s="40">
        <f>IFERROR(VLOOKUP(E265,'DATA MASTER'!$B$1:$R$3858,5,0),"")</f>
        <v>26.02</v>
      </c>
      <c r="J265" s="35">
        <f>IFERROR(VLOOKUP(E265,'DATA MASTER'!$B$1:$R$3858,17,0),"")</f>
        <v>876000</v>
      </c>
      <c r="K265" s="35">
        <f>IFERROR(VLOOKUP(E265,'DATA MASTER'!$B$1:$R$3858,16,0),"")</f>
        <v>777200</v>
      </c>
      <c r="L265" s="34">
        <f t="shared" si="77"/>
        <v>65700</v>
      </c>
      <c r="M265" s="34">
        <f t="shared" ref="M265:M328" si="81">IFERROR(IF(F265="MTAB",19.011%*K265,14.488%*K265),"")</f>
        <v>112600.736</v>
      </c>
      <c r="N265" s="35">
        <v>0</v>
      </c>
      <c r="O265" s="35">
        <v>0</v>
      </c>
      <c r="P265" s="35">
        <v>35000</v>
      </c>
      <c r="Q265" s="4" t="s">
        <v>6370</v>
      </c>
      <c r="R265" s="35">
        <f t="shared" ref="R265:R328" si="82">IFERROR((((J265-L265)/1.11*(100-O265)%*G265)-(ROUNDDOWN(G265/Y265,0)*N265)),"")</f>
        <v>3649999.9999999995</v>
      </c>
      <c r="S265" s="35">
        <f t="shared" si="78"/>
        <v>2993690.3783783782</v>
      </c>
      <c r="T265" s="35">
        <f t="shared" si="79"/>
        <v>656309.62162162131</v>
      </c>
      <c r="U265" s="35">
        <f t="shared" ref="U265:U328" si="83">IFERROR(I265*G265*700,"")</f>
        <v>91070</v>
      </c>
      <c r="V265" s="35">
        <f t="shared" ref="V265:V328" si="84">IFERROR(G265*I265/23000*1500000,"")</f>
        <v>8484.782608695652</v>
      </c>
      <c r="W265" s="35">
        <f t="shared" ref="W265:W327" si="85">IFERROR(2%*R265*1.11,"")</f>
        <v>81029.999999999985</v>
      </c>
      <c r="X265" s="35">
        <f t="shared" ref="X265:X328" si="86">IFERROR(T265-U265-V265-W265-Z265-AC265-AB265-AA265-AD265,"")</f>
        <v>290724.83901292563</v>
      </c>
      <c r="Y265" s="35">
        <f>H265</f>
        <v>1</v>
      </c>
      <c r="Z265" s="35">
        <v>0</v>
      </c>
      <c r="AA265" s="35">
        <f t="shared" ref="AA265:AA328" si="87">IFERROR(ROUNDDOWN(G265/Y265,0)*P265,"")</f>
        <v>175000</v>
      </c>
      <c r="AB265" s="37">
        <f t="shared" si="80"/>
        <v>0</v>
      </c>
      <c r="AC265" s="35">
        <f>Z265*R265*1.11</f>
        <v>0</v>
      </c>
      <c r="AD265" s="35">
        <v>10000</v>
      </c>
      <c r="AE265" s="45"/>
    </row>
    <row r="266" spans="1:31">
      <c r="A266" s="34">
        <v>260</v>
      </c>
      <c r="B266" s="58">
        <v>46239</v>
      </c>
      <c r="C266" s="4" t="s">
        <v>6446</v>
      </c>
      <c r="D266" s="4" t="s">
        <v>6287</v>
      </c>
      <c r="E266" s="4" t="s">
        <v>6167</v>
      </c>
      <c r="F266" s="35" t="str">
        <f>IFERROR(VLOOKUP(E266,'DATA MASTER'!$B$1:$R$3858,3,0),"")</f>
        <v>DIV 2</v>
      </c>
      <c r="G266" s="4">
        <v>24</v>
      </c>
      <c r="H266" s="35">
        <f>IFERROR(VLOOKUP(E266,'DATA MASTER'!$B$1:$R$3858,6,0),"")</f>
        <v>24</v>
      </c>
      <c r="I266" s="40">
        <f>IFERROR(VLOOKUP(E266,'DATA MASTER'!$B$1:$R$3858,5,0),"")</f>
        <v>0.90200000000000002</v>
      </c>
      <c r="J266" s="35">
        <f>IFERROR(VLOOKUP(E266,'DATA MASTER'!$B$1:$R$3858,17,0),"")</f>
        <v>81000</v>
      </c>
      <c r="K266" s="35">
        <f>IFERROR(VLOOKUP(E266,'DATA MASTER'!$B$1:$R$3858,16,0),"")</f>
        <v>74300</v>
      </c>
      <c r="L266" s="34">
        <f t="shared" si="77"/>
        <v>6075</v>
      </c>
      <c r="M266" s="34">
        <f t="shared" si="81"/>
        <v>10764.584000000001</v>
      </c>
      <c r="N266" s="35">
        <v>0</v>
      </c>
      <c r="O266" s="35">
        <v>10</v>
      </c>
      <c r="P266" s="35"/>
      <c r="Q266" s="4"/>
      <c r="R266" s="35">
        <f t="shared" si="82"/>
        <v>1458000</v>
      </c>
      <c r="S266" s="35">
        <f t="shared" si="78"/>
        <v>1236364.8518918916</v>
      </c>
      <c r="T266" s="35">
        <f t="shared" si="79"/>
        <v>221635.14810810843</v>
      </c>
      <c r="U266" s="35">
        <f t="shared" si="83"/>
        <v>15153.6</v>
      </c>
      <c r="V266" s="35">
        <f t="shared" si="84"/>
        <v>1411.8260869565217</v>
      </c>
      <c r="W266" s="35">
        <f t="shared" si="85"/>
        <v>32367.600000000002</v>
      </c>
      <c r="X266" s="35">
        <f t="shared" si="86"/>
        <v>172702.12202115191</v>
      </c>
      <c r="Y266" s="35">
        <v>1</v>
      </c>
      <c r="Z266" s="35">
        <v>0</v>
      </c>
      <c r="AA266" s="35">
        <f t="shared" si="87"/>
        <v>0</v>
      </c>
      <c r="AB266" s="37">
        <f t="shared" si="80"/>
        <v>0</v>
      </c>
      <c r="AC266" s="35">
        <f>Z266*R266*1.11</f>
        <v>0</v>
      </c>
      <c r="AD266" s="35">
        <v>0</v>
      </c>
      <c r="AE266" s="45"/>
    </row>
    <row r="267" spans="1:31">
      <c r="A267" s="34">
        <v>261</v>
      </c>
      <c r="B267" s="58">
        <v>46239</v>
      </c>
      <c r="C267" s="4" t="s">
        <v>6447</v>
      </c>
      <c r="D267" s="4" t="s">
        <v>6287</v>
      </c>
      <c r="E267" s="4" t="s">
        <v>6135</v>
      </c>
      <c r="F267" s="35" t="str">
        <f>IFERROR(VLOOKUP(E267,'DATA MASTER'!$B$1:$R$3858,3,0),"")</f>
        <v>DIV 1</v>
      </c>
      <c r="G267" s="4">
        <v>24</v>
      </c>
      <c r="H267" s="35">
        <f>IFERROR(VLOOKUP(E267,'DATA MASTER'!$B$1:$R$3858,6,0),"")</f>
        <v>24</v>
      </c>
      <c r="I267" s="40">
        <f>IFERROR(VLOOKUP(E267,'DATA MASTER'!$B$1:$R$3858,5,0),"")</f>
        <v>1.23</v>
      </c>
      <c r="J267" s="35">
        <f>IFERROR(VLOOKUP(E267,'DATA MASTER'!$B$1:$R$3858,17,0),"")</f>
        <v>99800</v>
      </c>
      <c r="K267" s="35">
        <f>IFERROR(VLOOKUP(E267,'DATA MASTER'!$B$1:$R$3858,16,0),"")</f>
        <v>92100</v>
      </c>
      <c r="L267" s="34">
        <f t="shared" si="77"/>
        <v>7485</v>
      </c>
      <c r="M267" s="34">
        <f t="shared" si="81"/>
        <v>13343.448</v>
      </c>
      <c r="N267" s="35">
        <v>0</v>
      </c>
      <c r="O267" s="35">
        <v>0</v>
      </c>
      <c r="P267" s="35">
        <v>60000</v>
      </c>
      <c r="Q267" s="4" t="s">
        <v>6193</v>
      </c>
      <c r="R267" s="35">
        <f t="shared" si="82"/>
        <v>1995999.9999999998</v>
      </c>
      <c r="S267" s="35">
        <f t="shared" si="78"/>
        <v>1702844.3675675672</v>
      </c>
      <c r="T267" s="35">
        <f t="shared" si="79"/>
        <v>293155.63243243261</v>
      </c>
      <c r="U267" s="35">
        <f t="shared" si="83"/>
        <v>20664</v>
      </c>
      <c r="V267" s="35">
        <f t="shared" si="84"/>
        <v>1925.2173913043478</v>
      </c>
      <c r="W267" s="35">
        <f t="shared" si="85"/>
        <v>44311.199999999997</v>
      </c>
      <c r="X267" s="35">
        <f t="shared" si="86"/>
        <v>153755.21504112828</v>
      </c>
      <c r="Y267" s="35">
        <v>24</v>
      </c>
      <c r="Z267" s="35">
        <v>0</v>
      </c>
      <c r="AA267" s="35">
        <f t="shared" si="87"/>
        <v>60000</v>
      </c>
      <c r="AB267" s="37">
        <f t="shared" si="80"/>
        <v>0</v>
      </c>
      <c r="AC267" s="35">
        <v>0</v>
      </c>
      <c r="AD267" s="35">
        <v>12500</v>
      </c>
      <c r="AE267" s="45"/>
    </row>
    <row r="268" spans="1:31">
      <c r="A268" s="34">
        <v>262</v>
      </c>
      <c r="B268" s="58">
        <v>46239</v>
      </c>
      <c r="C268" s="4" t="s">
        <v>6448</v>
      </c>
      <c r="D268" s="4" t="s">
        <v>6287</v>
      </c>
      <c r="E268" s="4" t="s">
        <v>6218</v>
      </c>
      <c r="F268" s="35" t="str">
        <f>IFERROR(VLOOKUP(E268,'DATA MASTER'!$B$1:$R$3858,3,0),"")</f>
        <v>DIV 1</v>
      </c>
      <c r="G268" s="4">
        <v>6</v>
      </c>
      <c r="H268" s="35">
        <f>IFERROR(VLOOKUP(E268,'DATA MASTER'!$B$1:$R$3858,6,0),"")</f>
        <v>24</v>
      </c>
      <c r="I268" s="40">
        <f>IFERROR(VLOOKUP(E268,'DATA MASTER'!$B$1:$R$3858,5,0),"")</f>
        <v>1.079</v>
      </c>
      <c r="J268" s="35">
        <f>IFERROR(VLOOKUP(E268,'DATA MASTER'!$B$1:$R$3858,17,0),"")</f>
        <v>102900</v>
      </c>
      <c r="K268" s="35">
        <f>IFERROR(VLOOKUP(E268,'DATA MASTER'!$B$1:$R$3858,16,0),"")</f>
        <v>94200</v>
      </c>
      <c r="L268" s="34">
        <f t="shared" si="77"/>
        <v>7717.5</v>
      </c>
      <c r="M268" s="34">
        <f t="shared" si="81"/>
        <v>13647.696000000002</v>
      </c>
      <c r="N268" s="35">
        <v>0</v>
      </c>
      <c r="O268" s="35">
        <v>0</v>
      </c>
      <c r="P268" s="35"/>
      <c r="Q268" s="4"/>
      <c r="R268" s="35">
        <f t="shared" si="82"/>
        <v>514499.99999999988</v>
      </c>
      <c r="S268" s="35">
        <f t="shared" si="78"/>
        <v>435417.85945945943</v>
      </c>
      <c r="T268" s="35">
        <f t="shared" si="79"/>
        <v>79082.140540540451</v>
      </c>
      <c r="U268" s="35">
        <f t="shared" si="83"/>
        <v>4531.8</v>
      </c>
      <c r="V268" s="35">
        <f t="shared" si="84"/>
        <v>422.21739130434787</v>
      </c>
      <c r="W268" s="35">
        <f t="shared" si="85"/>
        <v>11421.9</v>
      </c>
      <c r="X268" s="35">
        <f t="shared" si="86"/>
        <v>50206.223149236095</v>
      </c>
      <c r="Y268" s="35">
        <v>1</v>
      </c>
      <c r="Z268" s="35">
        <v>0</v>
      </c>
      <c r="AA268" s="35">
        <f t="shared" si="87"/>
        <v>0</v>
      </c>
      <c r="AB268" s="37">
        <f t="shared" si="80"/>
        <v>0</v>
      </c>
      <c r="AC268" s="35">
        <f>Z268*R268*1.11</f>
        <v>0</v>
      </c>
      <c r="AD268" s="35">
        <v>12500</v>
      </c>
      <c r="AE268" s="45"/>
    </row>
    <row r="269" spans="1:31">
      <c r="A269" s="34">
        <v>263</v>
      </c>
      <c r="B269" s="58">
        <v>46239</v>
      </c>
      <c r="C269" s="4" t="s">
        <v>6449</v>
      </c>
      <c r="D269" s="4" t="s">
        <v>6124</v>
      </c>
      <c r="E269" s="4" t="s">
        <v>6156</v>
      </c>
      <c r="F269" s="35" t="str">
        <f>IFERROR(VLOOKUP(E269,'DATA MASTER'!$B$1:$R$3858,3,0),"")</f>
        <v>DIV 1</v>
      </c>
      <c r="G269" s="4">
        <v>4</v>
      </c>
      <c r="H269" s="35">
        <f>IFERROR(VLOOKUP(E269,'DATA MASTER'!$B$1:$R$3858,6,0),"")</f>
        <v>4</v>
      </c>
      <c r="I269" s="40">
        <f>IFERROR(VLOOKUP(E269,'DATA MASTER'!$B$1:$R$3858,5,0),"")</f>
        <v>5.3879999999999999</v>
      </c>
      <c r="J269" s="35">
        <f>IFERROR(VLOOKUP(E269,'DATA MASTER'!$B$1:$R$3858,17,0),"")</f>
        <v>185700</v>
      </c>
      <c r="K269" s="35">
        <f>IFERROR(VLOOKUP(E269,'DATA MASTER'!$B$1:$R$3858,16,0),"")</f>
        <v>165300</v>
      </c>
      <c r="L269" s="34">
        <f t="shared" si="77"/>
        <v>13927.5</v>
      </c>
      <c r="M269" s="34">
        <f t="shared" si="81"/>
        <v>23948.664000000001</v>
      </c>
      <c r="N269" s="35">
        <v>0</v>
      </c>
      <c r="O269" s="35">
        <v>0</v>
      </c>
      <c r="P269" s="35">
        <v>35000</v>
      </c>
      <c r="Q269" s="4" t="s">
        <v>6370</v>
      </c>
      <c r="R269" s="35">
        <f t="shared" si="82"/>
        <v>619000</v>
      </c>
      <c r="S269" s="35">
        <f t="shared" si="78"/>
        <v>509374.18378378375</v>
      </c>
      <c r="T269" s="35">
        <f t="shared" si="79"/>
        <v>109625.81621621625</v>
      </c>
      <c r="U269" s="35">
        <f t="shared" si="83"/>
        <v>15086.4</v>
      </c>
      <c r="V269" s="35">
        <f t="shared" si="84"/>
        <v>1405.5652173913043</v>
      </c>
      <c r="W269" s="35">
        <f t="shared" si="85"/>
        <v>13741.800000000001</v>
      </c>
      <c r="X269" s="35">
        <f t="shared" si="86"/>
        <v>38622.820229594174</v>
      </c>
      <c r="Y269" s="35">
        <f t="shared" ref="Y269:Y270" si="88">H269</f>
        <v>4</v>
      </c>
      <c r="Z269" s="35">
        <v>0</v>
      </c>
      <c r="AA269" s="35">
        <f t="shared" si="87"/>
        <v>35000</v>
      </c>
      <c r="AB269" s="37">
        <f t="shared" si="80"/>
        <v>0</v>
      </c>
      <c r="AC269" s="35">
        <v>0</v>
      </c>
      <c r="AD269" s="35">
        <v>5769.2307692307695</v>
      </c>
      <c r="AE269" s="45"/>
    </row>
    <row r="270" spans="1:31">
      <c r="A270" s="34">
        <v>264</v>
      </c>
      <c r="B270" s="58">
        <v>46239</v>
      </c>
      <c r="C270" s="4" t="s">
        <v>6450</v>
      </c>
      <c r="D270" s="4" t="s">
        <v>6128</v>
      </c>
      <c r="E270" s="4" t="s">
        <v>6160</v>
      </c>
      <c r="F270" s="35" t="str">
        <f>IFERROR(VLOOKUP(E270,'DATA MASTER'!$B$1:$R$3858,3,0),"")</f>
        <v>DIV 1</v>
      </c>
      <c r="G270" s="4">
        <v>2</v>
      </c>
      <c r="H270" s="35">
        <f>IFERROR(VLOOKUP(E270,'DATA MASTER'!$B$1:$R$3858,6,0),"")</f>
        <v>1</v>
      </c>
      <c r="I270" s="40">
        <f>IFERROR(VLOOKUP(E270,'DATA MASTER'!$B$1:$R$3858,5,0),"")</f>
        <v>26.02</v>
      </c>
      <c r="J270" s="35">
        <f>IFERROR(VLOOKUP(E270,'DATA MASTER'!$B$1:$R$3858,17,0),"")</f>
        <v>876000</v>
      </c>
      <c r="K270" s="35">
        <f>IFERROR(VLOOKUP(E270,'DATA MASTER'!$B$1:$R$3858,16,0),"")</f>
        <v>777200</v>
      </c>
      <c r="L270" s="34">
        <f t="shared" si="77"/>
        <v>65700</v>
      </c>
      <c r="M270" s="34">
        <f t="shared" si="81"/>
        <v>112600.736</v>
      </c>
      <c r="N270" s="35">
        <v>0</v>
      </c>
      <c r="O270" s="35">
        <v>0</v>
      </c>
      <c r="P270" s="35">
        <v>35000</v>
      </c>
      <c r="Q270" s="4" t="s">
        <v>6370</v>
      </c>
      <c r="R270" s="35">
        <f t="shared" si="82"/>
        <v>1459999.9999999998</v>
      </c>
      <c r="S270" s="35">
        <f t="shared" si="78"/>
        <v>1197476.1513513513</v>
      </c>
      <c r="T270" s="35">
        <f t="shared" si="79"/>
        <v>262523.84864864848</v>
      </c>
      <c r="U270" s="35">
        <f t="shared" si="83"/>
        <v>36428</v>
      </c>
      <c r="V270" s="35">
        <f t="shared" si="84"/>
        <v>3393.913043478261</v>
      </c>
      <c r="W270" s="35">
        <f t="shared" si="85"/>
        <v>32412</v>
      </c>
      <c r="X270" s="35">
        <f t="shared" si="86"/>
        <v>111956.60227183688</v>
      </c>
      <c r="Y270" s="35">
        <f t="shared" si="88"/>
        <v>1</v>
      </c>
      <c r="Z270" s="35">
        <v>0</v>
      </c>
      <c r="AA270" s="35">
        <f t="shared" si="87"/>
        <v>70000</v>
      </c>
      <c r="AB270" s="37">
        <f t="shared" si="80"/>
        <v>0</v>
      </c>
      <c r="AC270" s="35">
        <f>Z270*R270*1.11</f>
        <v>0</v>
      </c>
      <c r="AD270" s="35">
        <v>8333.3333333333339</v>
      </c>
      <c r="AE270" s="45"/>
    </row>
    <row r="271" spans="1:31">
      <c r="A271" s="34">
        <v>265</v>
      </c>
      <c r="B271" s="58">
        <v>46239</v>
      </c>
      <c r="C271" s="4" t="s">
        <v>6451</v>
      </c>
      <c r="D271" s="4" t="s">
        <v>6158</v>
      </c>
      <c r="E271" s="4" t="s">
        <v>6135</v>
      </c>
      <c r="F271" s="35" t="str">
        <f>IFERROR(VLOOKUP(E271,'DATA MASTER'!$B$1:$R$3858,3,0),"")</f>
        <v>DIV 1</v>
      </c>
      <c r="G271" s="4">
        <v>3</v>
      </c>
      <c r="H271" s="35">
        <f>IFERROR(VLOOKUP(E271,'DATA MASTER'!$B$1:$R$3858,6,0),"")</f>
        <v>24</v>
      </c>
      <c r="I271" s="40">
        <f>IFERROR(VLOOKUP(E271,'DATA MASTER'!$B$1:$R$3858,5,0),"")</f>
        <v>1.23</v>
      </c>
      <c r="J271" s="35">
        <f>IFERROR(VLOOKUP(E271,'DATA MASTER'!$B$1:$R$3858,17,0),"")</f>
        <v>99800</v>
      </c>
      <c r="K271" s="35">
        <f>IFERROR(VLOOKUP(E271,'DATA MASTER'!$B$1:$R$3858,16,0),"")</f>
        <v>92100</v>
      </c>
      <c r="L271" s="34">
        <f t="shared" si="77"/>
        <v>7485</v>
      </c>
      <c r="M271" s="34">
        <f t="shared" si="81"/>
        <v>13343.448</v>
      </c>
      <c r="N271" s="35">
        <v>0</v>
      </c>
      <c r="O271" s="35">
        <v>0</v>
      </c>
      <c r="P271" s="35"/>
      <c r="Q271" s="4" t="e">
        <f>VLOOKUP(#REF!,#REF!,1,0)</f>
        <v>#REF!</v>
      </c>
      <c r="R271" s="35">
        <f t="shared" si="82"/>
        <v>249499.99999999997</v>
      </c>
      <c r="S271" s="35">
        <f t="shared" si="78"/>
        <v>212855.54594594589</v>
      </c>
      <c r="T271" s="35">
        <f t="shared" si="79"/>
        <v>36644.454054054077</v>
      </c>
      <c r="U271" s="35">
        <f t="shared" si="83"/>
        <v>2583</v>
      </c>
      <c r="V271" s="35">
        <f t="shared" si="84"/>
        <v>240.65217391304347</v>
      </c>
      <c r="W271" s="35">
        <f t="shared" si="85"/>
        <v>5538.9</v>
      </c>
      <c r="X271" s="35" t="str">
        <f t="shared" si="86"/>
        <v/>
      </c>
      <c r="Y271" s="35">
        <v>1</v>
      </c>
      <c r="Z271" s="42" t="e">
        <f>VLOOKUP(Q271,#REF!,4,0)</f>
        <v>#REF!</v>
      </c>
      <c r="AA271" s="35">
        <f t="shared" si="87"/>
        <v>0</v>
      </c>
      <c r="AB271" s="37">
        <f t="shared" si="80"/>
        <v>0</v>
      </c>
      <c r="AC271" s="35" t="e">
        <f>Z271*R271*1.11</f>
        <v>#REF!</v>
      </c>
      <c r="AD271" s="35">
        <v>0</v>
      </c>
      <c r="AE271" s="45"/>
    </row>
    <row r="272" spans="1:31">
      <c r="A272" s="34">
        <v>266</v>
      </c>
      <c r="B272" s="58">
        <v>46239</v>
      </c>
      <c r="C272" s="4" t="s">
        <v>6452</v>
      </c>
      <c r="D272" s="4" t="s">
        <v>6201</v>
      </c>
      <c r="E272" s="4" t="s">
        <v>6135</v>
      </c>
      <c r="F272" s="35" t="str">
        <f>IFERROR(VLOOKUP(E272,'DATA MASTER'!$B$1:$R$3858,3,0),"")</f>
        <v>DIV 1</v>
      </c>
      <c r="G272" s="4">
        <v>24</v>
      </c>
      <c r="H272" s="35">
        <f>IFERROR(VLOOKUP(E272,'DATA MASTER'!$B$1:$R$3858,6,0),"")</f>
        <v>24</v>
      </c>
      <c r="I272" s="40">
        <f>IFERROR(VLOOKUP(E272,'DATA MASTER'!$B$1:$R$3858,5,0),"")</f>
        <v>1.23</v>
      </c>
      <c r="J272" s="35">
        <f>IFERROR(VLOOKUP(E272,'DATA MASTER'!$B$1:$R$3858,17,0),"")</f>
        <v>99800</v>
      </c>
      <c r="K272" s="35">
        <f>IFERROR(VLOOKUP(E272,'DATA MASTER'!$B$1:$R$3858,16,0),"")</f>
        <v>92100</v>
      </c>
      <c r="L272" s="34">
        <f t="shared" si="77"/>
        <v>7485</v>
      </c>
      <c r="M272" s="34">
        <f t="shared" si="81"/>
        <v>13343.448</v>
      </c>
      <c r="N272" s="35">
        <v>0</v>
      </c>
      <c r="O272" s="35">
        <v>0</v>
      </c>
      <c r="P272" s="35">
        <v>60000</v>
      </c>
      <c r="Q272" s="4" t="s">
        <v>6193</v>
      </c>
      <c r="R272" s="35">
        <f t="shared" si="82"/>
        <v>1995999.9999999998</v>
      </c>
      <c r="S272" s="35">
        <f t="shared" si="78"/>
        <v>1702844.3675675672</v>
      </c>
      <c r="T272" s="35">
        <f t="shared" si="79"/>
        <v>293155.63243243261</v>
      </c>
      <c r="U272" s="35">
        <f t="shared" si="83"/>
        <v>20664</v>
      </c>
      <c r="V272" s="35">
        <f t="shared" si="84"/>
        <v>1925.2173913043478</v>
      </c>
      <c r="W272" s="35">
        <f t="shared" si="85"/>
        <v>44311.199999999997</v>
      </c>
      <c r="X272" s="35">
        <f t="shared" si="86"/>
        <v>139588.54837446162</v>
      </c>
      <c r="Y272" s="35">
        <v>24</v>
      </c>
      <c r="Z272" s="42"/>
      <c r="AA272" s="35">
        <f t="shared" si="87"/>
        <v>60000</v>
      </c>
      <c r="AB272" s="37">
        <f t="shared" si="80"/>
        <v>10000</v>
      </c>
      <c r="AC272" s="35">
        <f>Z272*R272*1.11</f>
        <v>0</v>
      </c>
      <c r="AD272" s="35">
        <v>16666.666666666668</v>
      </c>
      <c r="AE272" s="45"/>
    </row>
    <row r="273" spans="1:31">
      <c r="A273" s="34">
        <v>267</v>
      </c>
      <c r="B273" s="58">
        <v>46239</v>
      </c>
      <c r="C273" s="4" t="s">
        <v>6453</v>
      </c>
      <c r="D273" s="4" t="s">
        <v>6143</v>
      </c>
      <c r="E273" s="4" t="s">
        <v>6207</v>
      </c>
      <c r="F273" s="35" t="str">
        <f>IFERROR(VLOOKUP(E273,'DATA MASTER'!$B$1:$R$3858,3,0),"")</f>
        <v>DIV 2</v>
      </c>
      <c r="G273" s="4">
        <v>4</v>
      </c>
      <c r="H273" s="35">
        <f>IFERROR(VLOOKUP(E273,'DATA MASTER'!$B$1:$R$3858,6,0),"")</f>
        <v>4</v>
      </c>
      <c r="I273" s="40">
        <f>IFERROR(VLOOKUP(E273,'DATA MASTER'!$B$1:$R$3858,5,0),"")</f>
        <v>4.24</v>
      </c>
      <c r="J273" s="35">
        <f>IFERROR(VLOOKUP(E273,'DATA MASTER'!$B$1:$R$3858,17,0),"")</f>
        <v>310600</v>
      </c>
      <c r="K273" s="35">
        <f>IFERROR(VLOOKUP(E273,'DATA MASTER'!$B$1:$R$3858,16,0),"")</f>
        <v>283000</v>
      </c>
      <c r="L273" s="34">
        <f t="shared" si="77"/>
        <v>23295</v>
      </c>
      <c r="M273" s="34">
        <f t="shared" si="81"/>
        <v>41001.040000000001</v>
      </c>
      <c r="N273" s="35">
        <v>0</v>
      </c>
      <c r="O273" s="35">
        <v>0</v>
      </c>
      <c r="P273" s="35"/>
      <c r="Q273" s="4"/>
      <c r="R273" s="35">
        <f t="shared" si="82"/>
        <v>1035333.3333333333</v>
      </c>
      <c r="S273" s="35">
        <f t="shared" si="78"/>
        <v>872068.32432432426</v>
      </c>
      <c r="T273" s="35">
        <f t="shared" si="79"/>
        <v>163265.00900900899</v>
      </c>
      <c r="U273" s="35">
        <f t="shared" si="83"/>
        <v>11872</v>
      </c>
      <c r="V273" s="35">
        <f t="shared" si="84"/>
        <v>1106.0869565217392</v>
      </c>
      <c r="W273" s="35">
        <f t="shared" si="85"/>
        <v>22984.399999999998</v>
      </c>
      <c r="X273" s="35">
        <f t="shared" si="86"/>
        <v>114802.52205248727</v>
      </c>
      <c r="Y273" s="35">
        <v>1</v>
      </c>
      <c r="Z273" s="35">
        <v>0</v>
      </c>
      <c r="AA273" s="35">
        <f t="shared" si="87"/>
        <v>0</v>
      </c>
      <c r="AB273" s="37">
        <f t="shared" si="80"/>
        <v>0</v>
      </c>
      <c r="AC273" s="35">
        <f>Z273*R273*1.11</f>
        <v>0</v>
      </c>
      <c r="AD273" s="35">
        <v>12500</v>
      </c>
      <c r="AE273" s="45"/>
    </row>
    <row r="274" spans="1:31">
      <c r="A274" s="34">
        <v>268</v>
      </c>
      <c r="B274" s="58">
        <v>46239</v>
      </c>
      <c r="C274" s="4" t="s">
        <v>6454</v>
      </c>
      <c r="D274" s="4" t="s">
        <v>6175</v>
      </c>
      <c r="E274" s="4" t="s">
        <v>6156</v>
      </c>
      <c r="F274" s="35" t="str">
        <f>IFERROR(VLOOKUP(E274,'DATA MASTER'!$B$1:$R$3858,3,0),"")</f>
        <v>DIV 1</v>
      </c>
      <c r="G274" s="4">
        <v>4</v>
      </c>
      <c r="H274" s="35">
        <f>IFERROR(VLOOKUP(E274,'DATA MASTER'!$B$1:$R$3858,6,0),"")</f>
        <v>4</v>
      </c>
      <c r="I274" s="40">
        <f>IFERROR(VLOOKUP(E274,'DATA MASTER'!$B$1:$R$3858,5,0),"")</f>
        <v>5.3879999999999999</v>
      </c>
      <c r="J274" s="35">
        <f>IFERROR(VLOOKUP(E274,'DATA MASTER'!$B$1:$R$3858,17,0),"")</f>
        <v>185700</v>
      </c>
      <c r="K274" s="35">
        <f>IFERROR(VLOOKUP(E274,'DATA MASTER'!$B$1:$R$3858,16,0),"")</f>
        <v>165300</v>
      </c>
      <c r="L274" s="34">
        <f t="shared" si="77"/>
        <v>13927.5</v>
      </c>
      <c r="M274" s="34">
        <f t="shared" si="81"/>
        <v>23948.664000000001</v>
      </c>
      <c r="N274" s="35">
        <v>0</v>
      </c>
      <c r="O274" s="35">
        <v>0</v>
      </c>
      <c r="P274" s="35">
        <v>35000</v>
      </c>
      <c r="Q274" s="4" t="s">
        <v>6370</v>
      </c>
      <c r="R274" s="35">
        <f t="shared" si="82"/>
        <v>619000</v>
      </c>
      <c r="S274" s="35">
        <f t="shared" si="78"/>
        <v>509374.18378378375</v>
      </c>
      <c r="T274" s="35">
        <f t="shared" si="79"/>
        <v>109625.81621621625</v>
      </c>
      <c r="U274" s="35">
        <f t="shared" si="83"/>
        <v>15086.4</v>
      </c>
      <c r="V274" s="35">
        <f t="shared" si="84"/>
        <v>1405.5652173913043</v>
      </c>
      <c r="W274" s="35">
        <f t="shared" si="85"/>
        <v>13741.800000000001</v>
      </c>
      <c r="X274" s="35">
        <f t="shared" si="86"/>
        <v>44392.05099882494</v>
      </c>
      <c r="Y274" s="35">
        <f>H274</f>
        <v>4</v>
      </c>
      <c r="Z274" s="35">
        <v>0</v>
      </c>
      <c r="AA274" s="35">
        <f t="shared" si="87"/>
        <v>35000</v>
      </c>
      <c r="AB274" s="37">
        <f t="shared" si="80"/>
        <v>0</v>
      </c>
      <c r="AC274" s="35">
        <f>Z274*R274*1.11</f>
        <v>0</v>
      </c>
      <c r="AD274" s="35">
        <v>0</v>
      </c>
      <c r="AE274" s="45"/>
    </row>
    <row r="275" spans="1:31">
      <c r="A275" s="34">
        <v>269</v>
      </c>
      <c r="B275" s="58">
        <v>46239</v>
      </c>
      <c r="C275" s="4" t="s">
        <v>6455</v>
      </c>
      <c r="D275" s="4" t="s">
        <v>6124</v>
      </c>
      <c r="E275" s="4" t="s">
        <v>6167</v>
      </c>
      <c r="F275" s="35" t="str">
        <f>IFERROR(VLOOKUP(E275,'DATA MASTER'!$B$1:$R$3858,3,0),"")</f>
        <v>DIV 2</v>
      </c>
      <c r="G275" s="4">
        <v>4</v>
      </c>
      <c r="H275" s="35">
        <f>IFERROR(VLOOKUP(E275,'DATA MASTER'!$B$1:$R$3858,6,0),"")</f>
        <v>24</v>
      </c>
      <c r="I275" s="40">
        <f>IFERROR(VLOOKUP(E275,'DATA MASTER'!$B$1:$R$3858,5,0),"")</f>
        <v>0.90200000000000002</v>
      </c>
      <c r="J275" s="35">
        <f>IFERROR(VLOOKUP(E275,'DATA MASTER'!$B$1:$R$3858,17,0),"")</f>
        <v>81000</v>
      </c>
      <c r="K275" s="35">
        <f>IFERROR(VLOOKUP(E275,'DATA MASTER'!$B$1:$R$3858,16,0),"")</f>
        <v>74300</v>
      </c>
      <c r="L275" s="34">
        <f t="shared" si="77"/>
        <v>6075</v>
      </c>
      <c r="M275" s="34">
        <f t="shared" si="81"/>
        <v>10764.584000000001</v>
      </c>
      <c r="N275" s="35">
        <v>0</v>
      </c>
      <c r="O275" s="35">
        <v>10</v>
      </c>
      <c r="P275" s="35"/>
      <c r="Q275" s="4"/>
      <c r="R275" s="35">
        <f t="shared" si="82"/>
        <v>243000</v>
      </c>
      <c r="S275" s="35">
        <f t="shared" si="78"/>
        <v>206060.80864864861</v>
      </c>
      <c r="T275" s="35">
        <f t="shared" si="79"/>
        <v>36939.191351351386</v>
      </c>
      <c r="U275" s="35">
        <f t="shared" si="83"/>
        <v>2525.6</v>
      </c>
      <c r="V275" s="35">
        <f t="shared" si="84"/>
        <v>235.30434782608694</v>
      </c>
      <c r="W275" s="35">
        <f t="shared" si="85"/>
        <v>5394.6</v>
      </c>
      <c r="X275" s="35">
        <f t="shared" si="86"/>
        <v>25658.687003525301</v>
      </c>
      <c r="Y275" s="35">
        <v>1</v>
      </c>
      <c r="Z275" s="35">
        <v>0</v>
      </c>
      <c r="AA275" s="35">
        <f t="shared" si="87"/>
        <v>0</v>
      </c>
      <c r="AB275" s="37">
        <f t="shared" si="80"/>
        <v>0</v>
      </c>
      <c r="AC275" s="35">
        <v>0</v>
      </c>
      <c r="AD275" s="35">
        <v>3125</v>
      </c>
      <c r="AE275" s="45"/>
    </row>
    <row r="276" spans="1:31">
      <c r="A276" s="34">
        <v>270</v>
      </c>
      <c r="B276" s="58">
        <v>46239</v>
      </c>
      <c r="C276" s="4" t="s">
        <v>6456</v>
      </c>
      <c r="D276" s="4" t="s">
        <v>6239</v>
      </c>
      <c r="E276" s="4" t="s">
        <v>6218</v>
      </c>
      <c r="F276" s="35" t="str">
        <f>IFERROR(VLOOKUP(E276,'DATA MASTER'!$B$1:$R$3858,3,0),"")</f>
        <v>DIV 1</v>
      </c>
      <c r="G276" s="4">
        <v>12</v>
      </c>
      <c r="H276" s="35">
        <f>IFERROR(VLOOKUP(E276,'DATA MASTER'!$B$1:$R$3858,6,0),"")</f>
        <v>24</v>
      </c>
      <c r="I276" s="40">
        <f>IFERROR(VLOOKUP(E276,'DATA MASTER'!$B$1:$R$3858,5,0),"")</f>
        <v>1.079</v>
      </c>
      <c r="J276" s="35">
        <f>IFERROR(VLOOKUP(E276,'DATA MASTER'!$B$1:$R$3858,17,0),"")</f>
        <v>102900</v>
      </c>
      <c r="K276" s="35">
        <f>IFERROR(VLOOKUP(E276,'DATA MASTER'!$B$1:$R$3858,16,0),"")</f>
        <v>94200</v>
      </c>
      <c r="L276" s="34">
        <f t="shared" si="77"/>
        <v>7717.5</v>
      </c>
      <c r="M276" s="34">
        <f t="shared" si="81"/>
        <v>13647.696000000002</v>
      </c>
      <c r="N276" s="35">
        <v>0</v>
      </c>
      <c r="O276" s="35">
        <v>0</v>
      </c>
      <c r="P276" s="35"/>
      <c r="Q276" s="4"/>
      <c r="R276" s="35">
        <f t="shared" si="82"/>
        <v>1028999.9999999998</v>
      </c>
      <c r="S276" s="35">
        <f t="shared" si="78"/>
        <v>870835.71891891886</v>
      </c>
      <c r="T276" s="35">
        <f t="shared" si="79"/>
        <v>158164.2810810809</v>
      </c>
      <c r="U276" s="35">
        <f t="shared" si="83"/>
        <v>9063.6</v>
      </c>
      <c r="V276" s="35">
        <f t="shared" si="84"/>
        <v>844.43478260869574</v>
      </c>
      <c r="W276" s="35">
        <f t="shared" si="85"/>
        <v>22843.8</v>
      </c>
      <c r="X276" s="35">
        <f t="shared" si="86"/>
        <v>114886.13050899851</v>
      </c>
      <c r="Y276" s="35">
        <f>IF(E276="avem005",4,IF(E276="avem025",1,1))</f>
        <v>1</v>
      </c>
      <c r="Z276" s="35">
        <v>0</v>
      </c>
      <c r="AA276" s="35">
        <f t="shared" si="87"/>
        <v>0</v>
      </c>
      <c r="AB276" s="37">
        <f t="shared" si="80"/>
        <v>0</v>
      </c>
      <c r="AC276" s="35">
        <v>0</v>
      </c>
      <c r="AD276" s="35">
        <v>10526.315789473685</v>
      </c>
      <c r="AE276" s="45"/>
    </row>
    <row r="277" spans="1:31">
      <c r="A277" s="34">
        <v>271</v>
      </c>
      <c r="B277" s="58">
        <v>46239</v>
      </c>
      <c r="C277" s="4" t="s">
        <v>6457</v>
      </c>
      <c r="D277" s="4" t="s">
        <v>6124</v>
      </c>
      <c r="E277" s="4" t="s">
        <v>511</v>
      </c>
      <c r="F277" s="35" t="str">
        <f>IFERROR(VLOOKUP(E277,'DATA MASTER'!$B$1:$R$3858,3,0),"")</f>
        <v>MTAB</v>
      </c>
      <c r="G277" s="4">
        <v>2</v>
      </c>
      <c r="H277" s="35">
        <f>IFERROR(VLOOKUP(E277,'DATA MASTER'!$B$1:$R$3858,6,0),"")</f>
        <v>24</v>
      </c>
      <c r="I277" s="40">
        <f>IFERROR(VLOOKUP(E277,'DATA MASTER'!$B$1:$R$3858,5,0),"")</f>
        <v>1.07</v>
      </c>
      <c r="J277" s="35">
        <f>IFERROR(VLOOKUP(E277,'DATA MASTER'!$B$1:$R$3858,17,0),"")</f>
        <v>36200</v>
      </c>
      <c r="K277" s="35">
        <f>IFERROR(VLOOKUP(E277,'DATA MASTER'!$B$1:$R$3858,16,0),"")</f>
        <v>32100</v>
      </c>
      <c r="L277" s="34">
        <f t="shared" si="77"/>
        <v>4525</v>
      </c>
      <c r="M277" s="34">
        <f t="shared" si="81"/>
        <v>6102.5309999999999</v>
      </c>
      <c r="N277" s="35">
        <v>0</v>
      </c>
      <c r="O277" s="35">
        <v>0</v>
      </c>
      <c r="P277" s="35"/>
      <c r="Q277" s="4"/>
      <c r="R277" s="35">
        <f t="shared" si="82"/>
        <v>57072.072072072064</v>
      </c>
      <c r="S277" s="35">
        <f t="shared" si="78"/>
        <v>46842.286486486482</v>
      </c>
      <c r="T277" s="35">
        <f t="shared" si="79"/>
        <v>10229.785585585581</v>
      </c>
      <c r="U277" s="35">
        <f t="shared" si="83"/>
        <v>1498</v>
      </c>
      <c r="V277" s="35">
        <f t="shared" si="84"/>
        <v>139.56521739130434</v>
      </c>
      <c r="W277" s="35">
        <f t="shared" si="85"/>
        <v>1267</v>
      </c>
      <c r="X277" s="35">
        <f t="shared" si="86"/>
        <v>4200.2203681942774</v>
      </c>
      <c r="Y277" s="35">
        <v>1</v>
      </c>
      <c r="Z277" s="35">
        <v>0</v>
      </c>
      <c r="AA277" s="35">
        <f t="shared" si="87"/>
        <v>0</v>
      </c>
      <c r="AB277" s="37">
        <f t="shared" si="80"/>
        <v>0</v>
      </c>
      <c r="AC277" s="35">
        <v>0</v>
      </c>
      <c r="AD277" s="35">
        <v>3125</v>
      </c>
      <c r="AE277" s="45"/>
    </row>
    <row r="278" spans="1:31">
      <c r="A278" s="34">
        <v>272</v>
      </c>
      <c r="B278" s="58">
        <v>46239</v>
      </c>
      <c r="C278" s="4" t="s">
        <v>6458</v>
      </c>
      <c r="D278" s="4" t="s">
        <v>6138</v>
      </c>
      <c r="E278" s="4" t="s">
        <v>6148</v>
      </c>
      <c r="F278" s="35" t="str">
        <f>IFERROR(VLOOKUP(E278,'DATA MASTER'!$B$1:$R$3858,3,0),"")</f>
        <v>DIV 2</v>
      </c>
      <c r="G278" s="4">
        <v>16</v>
      </c>
      <c r="H278" s="35">
        <f>IFERROR(VLOOKUP(E278,'DATA MASTER'!$B$1:$R$3858,6,0),"")</f>
        <v>24</v>
      </c>
      <c r="I278" s="40">
        <f>IFERROR(VLOOKUP(E278,'DATA MASTER'!$B$1:$R$3858,5,0),"")</f>
        <v>1.0900000000000001</v>
      </c>
      <c r="J278" s="35">
        <f>IFERROR(VLOOKUP(E278,'DATA MASTER'!$B$1:$R$3858,17,0),"")</f>
        <v>82200</v>
      </c>
      <c r="K278" s="35">
        <f>IFERROR(VLOOKUP(E278,'DATA MASTER'!$B$1:$R$3858,16,0),"")</f>
        <v>74900</v>
      </c>
      <c r="L278" s="34">
        <f t="shared" si="77"/>
        <v>6165</v>
      </c>
      <c r="M278" s="34">
        <f t="shared" si="81"/>
        <v>10851.512000000001</v>
      </c>
      <c r="N278" s="35">
        <v>0</v>
      </c>
      <c r="O278" s="35">
        <v>0</v>
      </c>
      <c r="P278" s="35"/>
      <c r="Q278" s="4"/>
      <c r="R278" s="35">
        <f t="shared" si="82"/>
        <v>1096000</v>
      </c>
      <c r="S278" s="35">
        <f t="shared" si="78"/>
        <v>923221.44864864857</v>
      </c>
      <c r="T278" s="35">
        <f t="shared" si="79"/>
        <v>172778.55135135143</v>
      </c>
      <c r="U278" s="35">
        <f t="shared" si="83"/>
        <v>12208</v>
      </c>
      <c r="V278" s="35">
        <f t="shared" si="84"/>
        <v>1137.3913043478262</v>
      </c>
      <c r="W278" s="35">
        <f t="shared" si="85"/>
        <v>24331.200000000001</v>
      </c>
      <c r="X278" s="35">
        <f t="shared" si="86"/>
        <v>128851.96004700358</v>
      </c>
      <c r="Y278" s="35">
        <f>IF(E278="nodr004",4,1)</f>
        <v>1</v>
      </c>
      <c r="Z278" s="35">
        <v>0</v>
      </c>
      <c r="AA278" s="35">
        <f t="shared" si="87"/>
        <v>0</v>
      </c>
      <c r="AB278" s="37">
        <f t="shared" si="80"/>
        <v>0</v>
      </c>
      <c r="AC278" s="35">
        <v>0</v>
      </c>
      <c r="AD278" s="35">
        <v>6250</v>
      </c>
      <c r="AE278" s="45"/>
    </row>
    <row r="279" spans="1:31">
      <c r="A279" s="34">
        <v>273</v>
      </c>
      <c r="B279" s="58">
        <v>46239</v>
      </c>
      <c r="C279" s="4" t="s">
        <v>6459</v>
      </c>
      <c r="D279" s="4" t="s">
        <v>6143</v>
      </c>
      <c r="E279" s="4" t="s">
        <v>6167</v>
      </c>
      <c r="F279" s="35" t="str">
        <f>IFERROR(VLOOKUP(E279,'DATA MASTER'!$B$1:$R$3858,3,0),"")</f>
        <v>DIV 2</v>
      </c>
      <c r="G279" s="4">
        <v>10</v>
      </c>
      <c r="H279" s="35">
        <f>IFERROR(VLOOKUP(E279,'DATA MASTER'!$B$1:$R$3858,6,0),"")</f>
        <v>24</v>
      </c>
      <c r="I279" s="40">
        <f>IFERROR(VLOOKUP(E279,'DATA MASTER'!$B$1:$R$3858,5,0),"")</f>
        <v>0.90200000000000002</v>
      </c>
      <c r="J279" s="35">
        <f>IFERROR(VLOOKUP(E279,'DATA MASTER'!$B$1:$R$3858,17,0),"")</f>
        <v>81000</v>
      </c>
      <c r="K279" s="35">
        <f>IFERROR(VLOOKUP(E279,'DATA MASTER'!$B$1:$R$3858,16,0),"")</f>
        <v>74300</v>
      </c>
      <c r="L279" s="34">
        <f t="shared" si="77"/>
        <v>6075</v>
      </c>
      <c r="M279" s="34">
        <f t="shared" si="81"/>
        <v>10764.584000000001</v>
      </c>
      <c r="N279" s="35">
        <v>0</v>
      </c>
      <c r="O279" s="35">
        <v>10</v>
      </c>
      <c r="P279" s="35"/>
      <c r="Q279" s="4"/>
      <c r="R279" s="35">
        <f t="shared" si="82"/>
        <v>607500</v>
      </c>
      <c r="S279" s="35">
        <f t="shared" si="78"/>
        <v>515152.02162162156</v>
      </c>
      <c r="T279" s="35">
        <f t="shared" si="79"/>
        <v>92347.978378378437</v>
      </c>
      <c r="U279" s="35">
        <f t="shared" si="83"/>
        <v>6314</v>
      </c>
      <c r="V279" s="35">
        <f t="shared" si="84"/>
        <v>588.26086956521738</v>
      </c>
      <c r="W279" s="35">
        <f t="shared" si="85"/>
        <v>13486.500000000002</v>
      </c>
      <c r="X279" s="35">
        <f t="shared" si="86"/>
        <v>66403.661953257659</v>
      </c>
      <c r="Y279" s="35">
        <v>1</v>
      </c>
      <c r="Z279" s="35">
        <v>0</v>
      </c>
      <c r="AA279" s="35">
        <f t="shared" si="87"/>
        <v>0</v>
      </c>
      <c r="AB279" s="37">
        <f t="shared" si="80"/>
        <v>0</v>
      </c>
      <c r="AC279" s="35">
        <v>0</v>
      </c>
      <c r="AD279" s="35">
        <v>5555.5555555555557</v>
      </c>
      <c r="AE279" s="45"/>
    </row>
    <row r="280" spans="1:31">
      <c r="A280" s="34">
        <v>274</v>
      </c>
      <c r="B280" s="58">
        <v>46239</v>
      </c>
      <c r="C280" s="4" t="s">
        <v>6460</v>
      </c>
      <c r="D280" s="4" t="s">
        <v>6287</v>
      </c>
      <c r="E280" s="4" t="s">
        <v>6383</v>
      </c>
      <c r="F280" s="35" t="str">
        <f>IFERROR(VLOOKUP(E280,'DATA MASTER'!$B$1:$R$3858,3,0),"")</f>
        <v>DIV 2</v>
      </c>
      <c r="G280" s="4">
        <v>3</v>
      </c>
      <c r="H280" s="35">
        <f>IFERROR(VLOOKUP(E280,'DATA MASTER'!$B$1:$R$3858,6,0),"")</f>
        <v>4</v>
      </c>
      <c r="I280" s="40">
        <f>IFERROR(VLOOKUP(E280,'DATA MASTER'!$B$1:$R$3858,5,0),"")</f>
        <v>4.18</v>
      </c>
      <c r="J280" s="35">
        <f>IFERROR(VLOOKUP(E280,'DATA MASTER'!$B$1:$R$3858,17,0),"")</f>
        <v>185400</v>
      </c>
      <c r="K280" s="35">
        <f>IFERROR(VLOOKUP(E280,'DATA MASTER'!$B$1:$R$3858,16,0),"")</f>
        <v>163600</v>
      </c>
      <c r="L280" s="34">
        <f t="shared" si="77"/>
        <v>13905</v>
      </c>
      <c r="M280" s="34">
        <f t="shared" si="81"/>
        <v>23702.368000000002</v>
      </c>
      <c r="N280" s="35">
        <v>0</v>
      </c>
      <c r="O280" s="35">
        <v>0</v>
      </c>
      <c r="P280" s="35"/>
      <c r="Q280" s="4"/>
      <c r="R280" s="35">
        <f t="shared" si="82"/>
        <v>463500</v>
      </c>
      <c r="S280" s="35">
        <f t="shared" si="78"/>
        <v>378101.70810810803</v>
      </c>
      <c r="T280" s="35">
        <f t="shared" si="79"/>
        <v>85398.291891891975</v>
      </c>
      <c r="U280" s="35">
        <f t="shared" si="83"/>
        <v>8778</v>
      </c>
      <c r="V280" s="35">
        <f t="shared" si="84"/>
        <v>817.82608695652175</v>
      </c>
      <c r="W280" s="35">
        <f t="shared" si="85"/>
        <v>10289.700000000001</v>
      </c>
      <c r="X280" s="35">
        <f t="shared" si="86"/>
        <v>49887.76580493545</v>
      </c>
      <c r="Y280" s="35">
        <v>1</v>
      </c>
      <c r="Z280" s="35">
        <v>0</v>
      </c>
      <c r="AA280" s="35">
        <f t="shared" si="87"/>
        <v>0</v>
      </c>
      <c r="AB280" s="37">
        <f t="shared" si="80"/>
        <v>0</v>
      </c>
      <c r="AC280" s="35">
        <v>0</v>
      </c>
      <c r="AD280" s="35">
        <v>15625</v>
      </c>
      <c r="AE280" s="45"/>
    </row>
    <row r="281" spans="1:31">
      <c r="A281" s="34">
        <v>275</v>
      </c>
      <c r="B281" s="58">
        <v>46239</v>
      </c>
      <c r="C281" s="4" t="s">
        <v>6461</v>
      </c>
      <c r="D281" s="4" t="s">
        <v>6138</v>
      </c>
      <c r="E281" s="4" t="s">
        <v>6167</v>
      </c>
      <c r="F281" s="35" t="str">
        <f>IFERROR(VLOOKUP(E281,'DATA MASTER'!$B$1:$R$3858,3,0),"")</f>
        <v>DIV 2</v>
      </c>
      <c r="G281" s="4">
        <v>32</v>
      </c>
      <c r="H281" s="35">
        <f>IFERROR(VLOOKUP(E281,'DATA MASTER'!$B$1:$R$3858,6,0),"")</f>
        <v>24</v>
      </c>
      <c r="I281" s="40">
        <f>IFERROR(VLOOKUP(E281,'DATA MASTER'!$B$1:$R$3858,5,0),"")</f>
        <v>0.90200000000000002</v>
      </c>
      <c r="J281" s="35">
        <f>IFERROR(VLOOKUP(E281,'DATA MASTER'!$B$1:$R$3858,17,0),"")</f>
        <v>81000</v>
      </c>
      <c r="K281" s="35">
        <f>IFERROR(VLOOKUP(E281,'DATA MASTER'!$B$1:$R$3858,16,0),"")</f>
        <v>74300</v>
      </c>
      <c r="L281" s="34">
        <f t="shared" si="77"/>
        <v>6075</v>
      </c>
      <c r="M281" s="34">
        <f t="shared" si="81"/>
        <v>10764.584000000001</v>
      </c>
      <c r="N281" s="35">
        <v>0</v>
      </c>
      <c r="O281" s="35">
        <v>10</v>
      </c>
      <c r="P281" s="35"/>
      <c r="Q281" s="4"/>
      <c r="R281" s="35">
        <f t="shared" si="82"/>
        <v>1944000</v>
      </c>
      <c r="S281" s="35">
        <f t="shared" si="78"/>
        <v>1648486.4691891889</v>
      </c>
      <c r="T281" s="35">
        <f t="shared" si="79"/>
        <v>295513.53081081109</v>
      </c>
      <c r="U281" s="35">
        <f t="shared" si="83"/>
        <v>20204.8</v>
      </c>
      <c r="V281" s="35">
        <f t="shared" si="84"/>
        <v>1882.4347826086955</v>
      </c>
      <c r="W281" s="35">
        <f t="shared" si="85"/>
        <v>43156.800000000003</v>
      </c>
      <c r="X281" s="35">
        <f t="shared" si="86"/>
        <v>224019.49602820241</v>
      </c>
      <c r="Y281" s="35">
        <v>1</v>
      </c>
      <c r="Z281" s="35">
        <v>0</v>
      </c>
      <c r="AA281" s="35">
        <f t="shared" si="87"/>
        <v>0</v>
      </c>
      <c r="AB281" s="37">
        <f t="shared" si="80"/>
        <v>0</v>
      </c>
      <c r="AC281" s="35">
        <v>0</v>
      </c>
      <c r="AD281" s="35">
        <v>6250</v>
      </c>
      <c r="AE281" s="45"/>
    </row>
    <row r="282" spans="1:31">
      <c r="A282" s="34">
        <v>276</v>
      </c>
      <c r="B282" s="58">
        <v>46239</v>
      </c>
      <c r="C282" s="4" t="s">
        <v>6462</v>
      </c>
      <c r="D282" s="4" t="s">
        <v>6143</v>
      </c>
      <c r="E282" s="4" t="s">
        <v>6156</v>
      </c>
      <c r="F282" s="35" t="str">
        <f>IFERROR(VLOOKUP(E282,'DATA MASTER'!$B$1:$R$3858,3,0),"")</f>
        <v>DIV 1</v>
      </c>
      <c r="G282" s="4">
        <v>2</v>
      </c>
      <c r="H282" s="35">
        <f>IFERROR(VLOOKUP(E282,'DATA MASTER'!$B$1:$R$3858,6,0),"")</f>
        <v>4</v>
      </c>
      <c r="I282" s="40">
        <f>IFERROR(VLOOKUP(E282,'DATA MASTER'!$B$1:$R$3858,5,0),"")</f>
        <v>5.3879999999999999</v>
      </c>
      <c r="J282" s="35">
        <f>IFERROR(VLOOKUP(E282,'DATA MASTER'!$B$1:$R$3858,17,0),"")</f>
        <v>185700</v>
      </c>
      <c r="K282" s="35">
        <f>IFERROR(VLOOKUP(E282,'DATA MASTER'!$B$1:$R$3858,16,0),"")</f>
        <v>165300</v>
      </c>
      <c r="L282" s="34">
        <f t="shared" si="77"/>
        <v>13927.5</v>
      </c>
      <c r="M282" s="34">
        <f t="shared" si="81"/>
        <v>23948.664000000001</v>
      </c>
      <c r="N282" s="35">
        <v>0</v>
      </c>
      <c r="O282" s="35">
        <v>0</v>
      </c>
      <c r="P282" s="35"/>
      <c r="Q282" s="4"/>
      <c r="R282" s="35">
        <f t="shared" si="82"/>
        <v>309500</v>
      </c>
      <c r="S282" s="35">
        <f t="shared" si="78"/>
        <v>254687.09189189188</v>
      </c>
      <c r="T282" s="35">
        <f t="shared" si="79"/>
        <v>54812.908108108124</v>
      </c>
      <c r="U282" s="35">
        <f t="shared" si="83"/>
        <v>7543.2</v>
      </c>
      <c r="V282" s="35">
        <f t="shared" si="84"/>
        <v>702.78260869565213</v>
      </c>
      <c r="W282" s="35">
        <f t="shared" si="85"/>
        <v>6870.9000000000005</v>
      </c>
      <c r="X282" s="35">
        <f t="shared" si="86"/>
        <v>39696.02549941247</v>
      </c>
      <c r="Y282" s="35">
        <v>1</v>
      </c>
      <c r="Z282" s="35">
        <v>0</v>
      </c>
      <c r="AA282" s="35">
        <f t="shared" si="87"/>
        <v>0</v>
      </c>
      <c r="AB282" s="37">
        <f t="shared" si="80"/>
        <v>0</v>
      </c>
      <c r="AC282" s="35">
        <v>0</v>
      </c>
      <c r="AD282" s="35">
        <v>0</v>
      </c>
      <c r="AE282" s="45"/>
    </row>
    <row r="283" spans="1:31">
      <c r="A283" s="34">
        <v>277</v>
      </c>
      <c r="B283" s="58">
        <v>46239</v>
      </c>
      <c r="C283" s="4" t="s">
        <v>6463</v>
      </c>
      <c r="D283" s="4" t="s">
        <v>6138</v>
      </c>
      <c r="E283" s="4" t="s">
        <v>6189</v>
      </c>
      <c r="F283" s="35" t="str">
        <f>IFERROR(VLOOKUP(E283,'DATA MASTER'!$B$1:$R$3858,3,0),"")</f>
        <v>DIV 2</v>
      </c>
      <c r="G283" s="4">
        <v>1</v>
      </c>
      <c r="H283" s="35">
        <f>IFERROR(VLOOKUP(E283,'DATA MASTER'!$B$1:$R$3858,6,0),"")</f>
        <v>1</v>
      </c>
      <c r="I283" s="40">
        <f>IFERROR(VLOOKUP(E283,'DATA MASTER'!$B$1:$R$3858,5,0),"")</f>
        <v>18.84</v>
      </c>
      <c r="J283" s="35">
        <f>IFERROR(VLOOKUP(E283,'DATA MASTER'!$B$1:$R$3858,17,0),"")</f>
        <v>432400</v>
      </c>
      <c r="K283" s="35">
        <f>IFERROR(VLOOKUP(E283,'DATA MASTER'!$B$1:$R$3858,16,0),"")</f>
        <v>376500</v>
      </c>
      <c r="L283" s="34">
        <f t="shared" si="77"/>
        <v>32430</v>
      </c>
      <c r="M283" s="34">
        <f t="shared" si="81"/>
        <v>54547.32</v>
      </c>
      <c r="N283" s="35">
        <v>0</v>
      </c>
      <c r="O283" s="35">
        <v>0</v>
      </c>
      <c r="P283" s="35"/>
      <c r="Q283" s="4"/>
      <c r="R283" s="35">
        <f t="shared" si="82"/>
        <v>360333.33333333331</v>
      </c>
      <c r="S283" s="35">
        <f t="shared" si="78"/>
        <v>290047.45945945941</v>
      </c>
      <c r="T283" s="35">
        <f t="shared" si="79"/>
        <v>70285.873873873905</v>
      </c>
      <c r="U283" s="35">
        <f t="shared" si="83"/>
        <v>13188</v>
      </c>
      <c r="V283" s="35">
        <f t="shared" si="84"/>
        <v>1228.695652173913</v>
      </c>
      <c r="W283" s="35">
        <f t="shared" si="85"/>
        <v>7999.4</v>
      </c>
      <c r="X283" s="35">
        <f t="shared" si="86"/>
        <v>45092.00044392221</v>
      </c>
      <c r="Y283" s="35">
        <v>1</v>
      </c>
      <c r="Z283" s="35">
        <v>0</v>
      </c>
      <c r="AA283" s="35">
        <f t="shared" si="87"/>
        <v>0</v>
      </c>
      <c r="AB283" s="37">
        <f t="shared" si="80"/>
        <v>0</v>
      </c>
      <c r="AC283" s="35">
        <v>0</v>
      </c>
      <c r="AD283" s="35">
        <v>2777.7777777777778</v>
      </c>
      <c r="AE283" s="45"/>
    </row>
    <row r="284" spans="1:31">
      <c r="A284" s="34">
        <v>278</v>
      </c>
      <c r="B284" s="58">
        <v>46239</v>
      </c>
      <c r="C284" s="4" t="s">
        <v>6464</v>
      </c>
      <c r="D284" s="4" t="s">
        <v>6124</v>
      </c>
      <c r="E284" s="4" t="s">
        <v>6170</v>
      </c>
      <c r="F284" s="35" t="str">
        <f>IFERROR(VLOOKUP(E284,'DATA MASTER'!$B$1:$R$3858,3,0),"")</f>
        <v>DIV 2</v>
      </c>
      <c r="G284" s="4">
        <v>1</v>
      </c>
      <c r="H284" s="35">
        <f>IFERROR(VLOOKUP(E284,'DATA MASTER'!$B$1:$R$3858,6,0),"")</f>
        <v>1</v>
      </c>
      <c r="I284" s="40">
        <f>IFERROR(VLOOKUP(E284,'DATA MASTER'!$B$1:$R$3858,5,0),"")</f>
        <v>21.11</v>
      </c>
      <c r="J284" s="35">
        <f>IFERROR(VLOOKUP(E284,'DATA MASTER'!$B$1:$R$3858,17,0),"")</f>
        <v>1428200</v>
      </c>
      <c r="K284" s="35">
        <f>IFERROR(VLOOKUP(E284,'DATA MASTER'!$B$1:$R$3858,16,0),"")</f>
        <v>1291700</v>
      </c>
      <c r="L284" s="34">
        <f t="shared" si="77"/>
        <v>107115</v>
      </c>
      <c r="M284" s="34">
        <f t="shared" si="81"/>
        <v>187141.49600000001</v>
      </c>
      <c r="N284" s="35">
        <v>0</v>
      </c>
      <c r="O284" s="35">
        <v>0</v>
      </c>
      <c r="P284" s="35"/>
      <c r="Q284" s="4"/>
      <c r="R284" s="35">
        <f t="shared" si="82"/>
        <v>1190166.6666666665</v>
      </c>
      <c r="S284" s="35">
        <f t="shared" si="78"/>
        <v>995097.75135135127</v>
      </c>
      <c r="T284" s="35">
        <f t="shared" si="79"/>
        <v>195068.91531531524</v>
      </c>
      <c r="U284" s="35">
        <f t="shared" si="83"/>
        <v>14777</v>
      </c>
      <c r="V284" s="35">
        <f t="shared" si="84"/>
        <v>1376.7391304347825</v>
      </c>
      <c r="W284" s="35">
        <f t="shared" si="85"/>
        <v>26421.7</v>
      </c>
      <c r="X284" s="35">
        <f t="shared" si="86"/>
        <v>146724.24541564967</v>
      </c>
      <c r="Y284" s="35">
        <f>IF(E284="nodr004",4,1)</f>
        <v>1</v>
      </c>
      <c r="Z284" s="35">
        <v>0</v>
      </c>
      <c r="AA284" s="35">
        <f t="shared" si="87"/>
        <v>0</v>
      </c>
      <c r="AB284" s="37">
        <f t="shared" si="80"/>
        <v>0</v>
      </c>
      <c r="AC284" s="35">
        <v>0</v>
      </c>
      <c r="AD284" s="35">
        <v>5769.2307692307695</v>
      </c>
      <c r="AE284" s="45"/>
    </row>
    <row r="285" spans="1:31">
      <c r="A285" s="34">
        <v>279</v>
      </c>
      <c r="B285" s="58">
        <v>46239</v>
      </c>
      <c r="C285" s="4" t="s">
        <v>6465</v>
      </c>
      <c r="D285" s="4" t="s">
        <v>6143</v>
      </c>
      <c r="E285" s="4" t="s">
        <v>6170</v>
      </c>
      <c r="F285" s="35" t="str">
        <f>IFERROR(VLOOKUP(E285,'DATA MASTER'!$B$1:$R$3858,3,0),"")</f>
        <v>DIV 2</v>
      </c>
      <c r="G285" s="4">
        <v>2</v>
      </c>
      <c r="H285" s="35">
        <f>IFERROR(VLOOKUP(E285,'DATA MASTER'!$B$1:$R$3858,6,0),"")</f>
        <v>1</v>
      </c>
      <c r="I285" s="40">
        <f>IFERROR(VLOOKUP(E285,'DATA MASTER'!$B$1:$R$3858,5,0),"")</f>
        <v>21.11</v>
      </c>
      <c r="J285" s="35">
        <f>IFERROR(VLOOKUP(E285,'DATA MASTER'!$B$1:$R$3858,17,0),"")</f>
        <v>1428200</v>
      </c>
      <c r="K285" s="35">
        <f>IFERROR(VLOOKUP(E285,'DATA MASTER'!$B$1:$R$3858,16,0),"")</f>
        <v>1291700</v>
      </c>
      <c r="L285" s="34">
        <f t="shared" si="77"/>
        <v>107115</v>
      </c>
      <c r="M285" s="34">
        <f t="shared" si="81"/>
        <v>187141.49600000001</v>
      </c>
      <c r="N285" s="35">
        <v>0</v>
      </c>
      <c r="O285" s="35">
        <v>0</v>
      </c>
      <c r="P285" s="35"/>
      <c r="Q285" s="4"/>
      <c r="R285" s="35">
        <f t="shared" si="82"/>
        <v>2380333.333333333</v>
      </c>
      <c r="S285" s="35">
        <f t="shared" si="78"/>
        <v>1990195.5027027025</v>
      </c>
      <c r="T285" s="35">
        <f t="shared" si="79"/>
        <v>390137.83063063049</v>
      </c>
      <c r="U285" s="35">
        <f t="shared" si="83"/>
        <v>29554</v>
      </c>
      <c r="V285" s="35">
        <f t="shared" si="84"/>
        <v>2753.478260869565</v>
      </c>
      <c r="W285" s="35">
        <f t="shared" si="85"/>
        <v>52843.4</v>
      </c>
      <c r="X285" s="35">
        <f t="shared" si="86"/>
        <v>291350.58873339725</v>
      </c>
      <c r="Y285" s="35">
        <v>1</v>
      </c>
      <c r="Z285" s="35">
        <v>0</v>
      </c>
      <c r="AA285" s="35">
        <f t="shared" si="87"/>
        <v>0</v>
      </c>
      <c r="AB285" s="37">
        <f t="shared" si="80"/>
        <v>0</v>
      </c>
      <c r="AC285" s="35">
        <v>0</v>
      </c>
      <c r="AD285" s="35">
        <v>13636.363636363636</v>
      </c>
      <c r="AE285" s="45"/>
    </row>
    <row r="286" spans="1:31">
      <c r="A286" s="34">
        <v>280</v>
      </c>
      <c r="B286" s="58">
        <v>46239</v>
      </c>
      <c r="C286" s="4" t="s">
        <v>6466</v>
      </c>
      <c r="D286" s="4" t="s">
        <v>6239</v>
      </c>
      <c r="E286" s="4" t="s">
        <v>6135</v>
      </c>
      <c r="F286" s="35" t="str">
        <f>IFERROR(VLOOKUP(E286,'DATA MASTER'!$B$1:$R$3858,3,0),"")</f>
        <v>DIV 1</v>
      </c>
      <c r="G286" s="4">
        <v>6</v>
      </c>
      <c r="H286" s="35">
        <f>IFERROR(VLOOKUP(E286,'DATA MASTER'!$B$1:$R$3858,6,0),"")</f>
        <v>24</v>
      </c>
      <c r="I286" s="40">
        <f>IFERROR(VLOOKUP(E286,'DATA MASTER'!$B$1:$R$3858,5,0),"")</f>
        <v>1.23</v>
      </c>
      <c r="J286" s="35">
        <f>IFERROR(VLOOKUP(E286,'DATA MASTER'!$B$1:$R$3858,17,0),"")</f>
        <v>99800</v>
      </c>
      <c r="K286" s="35">
        <f>IFERROR(VLOOKUP(E286,'DATA MASTER'!$B$1:$R$3858,16,0),"")</f>
        <v>92100</v>
      </c>
      <c r="L286" s="34">
        <f t="shared" si="77"/>
        <v>7485</v>
      </c>
      <c r="M286" s="34">
        <f t="shared" si="81"/>
        <v>13343.448</v>
      </c>
      <c r="N286" s="35">
        <v>0</v>
      </c>
      <c r="O286" s="35">
        <v>0</v>
      </c>
      <c r="P286" s="35"/>
      <c r="Q286" s="4"/>
      <c r="R286" s="35">
        <f t="shared" si="82"/>
        <v>498999.99999999994</v>
      </c>
      <c r="S286" s="35">
        <f t="shared" si="78"/>
        <v>425711.09189189179</v>
      </c>
      <c r="T286" s="35">
        <f t="shared" si="79"/>
        <v>73288.908108108153</v>
      </c>
      <c r="U286" s="35">
        <f t="shared" si="83"/>
        <v>5166</v>
      </c>
      <c r="V286" s="35">
        <f t="shared" si="84"/>
        <v>481.30434782608694</v>
      </c>
      <c r="W286" s="35">
        <f t="shared" si="85"/>
        <v>11077.8</v>
      </c>
      <c r="X286" s="35">
        <f t="shared" si="86"/>
        <v>56563.80376028207</v>
      </c>
      <c r="Y286" s="35">
        <v>1</v>
      </c>
      <c r="Z286" s="35">
        <v>0</v>
      </c>
      <c r="AA286" s="35">
        <f t="shared" si="87"/>
        <v>0</v>
      </c>
      <c r="AB286" s="37">
        <f t="shared" si="80"/>
        <v>0</v>
      </c>
      <c r="AC286" s="35">
        <v>0</v>
      </c>
      <c r="AD286" s="35">
        <v>0</v>
      </c>
      <c r="AE286" s="45"/>
    </row>
    <row r="287" spans="1:31">
      <c r="A287" s="34">
        <v>281</v>
      </c>
      <c r="B287" s="58">
        <v>46239</v>
      </c>
      <c r="C287" s="4" t="s">
        <v>6467</v>
      </c>
      <c r="D287" s="4" t="s">
        <v>6128</v>
      </c>
      <c r="E287" s="4" t="s">
        <v>6160</v>
      </c>
      <c r="F287" s="35" t="str">
        <f>IFERROR(VLOOKUP(E287,'DATA MASTER'!$B$1:$R$3858,3,0),"")</f>
        <v>DIV 1</v>
      </c>
      <c r="G287" s="4">
        <v>3</v>
      </c>
      <c r="H287" s="35">
        <f>IFERROR(VLOOKUP(E287,'DATA MASTER'!$B$1:$R$3858,6,0),"")</f>
        <v>1</v>
      </c>
      <c r="I287" s="40">
        <f>IFERROR(VLOOKUP(E287,'DATA MASTER'!$B$1:$R$3858,5,0),"")</f>
        <v>26.02</v>
      </c>
      <c r="J287" s="35">
        <f>IFERROR(VLOOKUP(E287,'DATA MASTER'!$B$1:$R$3858,17,0),"")</f>
        <v>876000</v>
      </c>
      <c r="K287" s="35">
        <f>IFERROR(VLOOKUP(E287,'DATA MASTER'!$B$1:$R$3858,16,0),"")</f>
        <v>777200</v>
      </c>
      <c r="L287" s="34">
        <f t="shared" si="77"/>
        <v>65700</v>
      </c>
      <c r="M287" s="34">
        <f t="shared" si="81"/>
        <v>112600.736</v>
      </c>
      <c r="N287" s="35">
        <v>0</v>
      </c>
      <c r="O287" s="35">
        <v>0</v>
      </c>
      <c r="P287" s="35">
        <v>35000</v>
      </c>
      <c r="Q287" s="4" t="s">
        <v>6370</v>
      </c>
      <c r="R287" s="35">
        <f t="shared" si="82"/>
        <v>2189999.9999999995</v>
      </c>
      <c r="S287" s="35">
        <f t="shared" si="78"/>
        <v>1796214.2270270269</v>
      </c>
      <c r="T287" s="35">
        <f t="shared" si="79"/>
        <v>393785.7729729726</v>
      </c>
      <c r="U287" s="35">
        <f t="shared" si="83"/>
        <v>54642</v>
      </c>
      <c r="V287" s="35">
        <f t="shared" si="84"/>
        <v>5090.8695652173919</v>
      </c>
      <c r="W287" s="35">
        <f t="shared" si="85"/>
        <v>48617.999999999993</v>
      </c>
      <c r="X287" s="35">
        <f t="shared" si="86"/>
        <v>163768.23674108853</v>
      </c>
      <c r="Y287" s="35">
        <f t="shared" ref="Y287:Y288" si="89">H287</f>
        <v>1</v>
      </c>
      <c r="Z287" s="35">
        <v>0</v>
      </c>
      <c r="AA287" s="35">
        <f t="shared" si="87"/>
        <v>105000</v>
      </c>
      <c r="AB287" s="37">
        <f t="shared" si="80"/>
        <v>0</v>
      </c>
      <c r="AC287" s="35">
        <f t="shared" ref="AC287:AC288" si="90">Z287*R287*1.11</f>
        <v>0</v>
      </c>
      <c r="AD287" s="35">
        <v>16666.666666666668</v>
      </c>
      <c r="AE287" s="45"/>
    </row>
    <row r="288" spans="1:31">
      <c r="A288" s="34">
        <v>282</v>
      </c>
      <c r="B288" s="58">
        <v>46239</v>
      </c>
      <c r="C288" s="4" t="s">
        <v>6468</v>
      </c>
      <c r="D288" s="4" t="s">
        <v>6175</v>
      </c>
      <c r="E288" s="4" t="s">
        <v>6156</v>
      </c>
      <c r="F288" s="35" t="str">
        <f>IFERROR(VLOOKUP(E288,'DATA MASTER'!$B$1:$R$3858,3,0),"")</f>
        <v>DIV 1</v>
      </c>
      <c r="G288" s="4">
        <v>4</v>
      </c>
      <c r="H288" s="35">
        <f>IFERROR(VLOOKUP(E288,'DATA MASTER'!$B$1:$R$3858,6,0),"")</f>
        <v>4</v>
      </c>
      <c r="I288" s="40">
        <f>IFERROR(VLOOKUP(E288,'DATA MASTER'!$B$1:$R$3858,5,0),"")</f>
        <v>5.3879999999999999</v>
      </c>
      <c r="J288" s="35">
        <f>IFERROR(VLOOKUP(E288,'DATA MASTER'!$B$1:$R$3858,17,0),"")</f>
        <v>185700</v>
      </c>
      <c r="K288" s="35">
        <f>IFERROR(VLOOKUP(E288,'DATA MASTER'!$B$1:$R$3858,16,0),"")</f>
        <v>165300</v>
      </c>
      <c r="L288" s="34">
        <f t="shared" si="77"/>
        <v>13927.5</v>
      </c>
      <c r="M288" s="34">
        <f t="shared" si="81"/>
        <v>23948.664000000001</v>
      </c>
      <c r="N288" s="35">
        <v>0</v>
      </c>
      <c r="O288" s="35">
        <v>0</v>
      </c>
      <c r="P288" s="35">
        <v>35000</v>
      </c>
      <c r="Q288" s="4" t="s">
        <v>6370</v>
      </c>
      <c r="R288" s="35">
        <f t="shared" si="82"/>
        <v>619000</v>
      </c>
      <c r="S288" s="35">
        <f t="shared" si="78"/>
        <v>509374.18378378375</v>
      </c>
      <c r="T288" s="35">
        <f t="shared" si="79"/>
        <v>109625.81621621625</v>
      </c>
      <c r="U288" s="35">
        <f t="shared" si="83"/>
        <v>15086.4</v>
      </c>
      <c r="V288" s="35">
        <f t="shared" si="84"/>
        <v>1405.5652173913043</v>
      </c>
      <c r="W288" s="35">
        <f t="shared" si="85"/>
        <v>13741.800000000001</v>
      </c>
      <c r="X288" s="35">
        <f t="shared" si="86"/>
        <v>44392.05099882494</v>
      </c>
      <c r="Y288" s="35">
        <f t="shared" si="89"/>
        <v>4</v>
      </c>
      <c r="Z288" s="35">
        <v>0</v>
      </c>
      <c r="AA288" s="35">
        <f t="shared" si="87"/>
        <v>35000</v>
      </c>
      <c r="AB288" s="37">
        <f t="shared" si="80"/>
        <v>0</v>
      </c>
      <c r="AC288" s="35">
        <f t="shared" si="90"/>
        <v>0</v>
      </c>
      <c r="AD288" s="35">
        <v>0</v>
      </c>
      <c r="AE288" s="45"/>
    </row>
    <row r="289" spans="1:31">
      <c r="A289" s="34">
        <v>283</v>
      </c>
      <c r="B289" s="58">
        <v>46239</v>
      </c>
      <c r="C289" s="4" t="s">
        <v>6469</v>
      </c>
      <c r="D289" s="4" t="s">
        <v>6175</v>
      </c>
      <c r="E289" s="4" t="s">
        <v>6129</v>
      </c>
      <c r="F289" s="35" t="str">
        <f>IFERROR(VLOOKUP(E289,'DATA MASTER'!$B$1:$R$3858,3,0),"")</f>
        <v>DIV 1</v>
      </c>
      <c r="G289" s="4">
        <v>24</v>
      </c>
      <c r="H289" s="35">
        <f>IFERROR(VLOOKUP(E289,'DATA MASTER'!$B$1:$R$3858,6,0),"")</f>
        <v>120</v>
      </c>
      <c r="I289" s="40">
        <f>IFERROR(VLOOKUP(E289,'DATA MASTER'!$B$1:$R$3858,5,0),"")</f>
        <v>0.14499999999999999</v>
      </c>
      <c r="J289" s="35">
        <f>IFERROR(VLOOKUP(E289,'DATA MASTER'!$B$1:$R$3858,17,0),"")</f>
        <v>15108.333333333334</v>
      </c>
      <c r="K289" s="35">
        <f>IFERROR(VLOOKUP(E289,'DATA MASTER'!$B$1:$R$3858,16,0),"")</f>
        <v>14025</v>
      </c>
      <c r="L289" s="34">
        <f t="shared" si="77"/>
        <v>1133.125</v>
      </c>
      <c r="M289" s="34">
        <f t="shared" si="81"/>
        <v>2031.9420000000002</v>
      </c>
      <c r="N289" s="35">
        <v>0</v>
      </c>
      <c r="O289" s="35">
        <v>0</v>
      </c>
      <c r="P289" s="35"/>
      <c r="Q289" s="4"/>
      <c r="R289" s="35">
        <f t="shared" si="82"/>
        <v>302166.66666666663</v>
      </c>
      <c r="S289" s="35">
        <f t="shared" si="78"/>
        <v>259309.36216216208</v>
      </c>
      <c r="T289" s="35">
        <f t="shared" si="79"/>
        <v>42857.304504504544</v>
      </c>
      <c r="U289" s="35">
        <f t="shared" si="83"/>
        <v>2435.9999999999995</v>
      </c>
      <c r="V289" s="35">
        <f t="shared" si="84"/>
        <v>226.95652173913041</v>
      </c>
      <c r="W289" s="35">
        <f t="shared" si="85"/>
        <v>6708.1</v>
      </c>
      <c r="X289" s="35">
        <f t="shared" si="86"/>
        <v>33486.247982765417</v>
      </c>
      <c r="Y289" s="35">
        <v>1</v>
      </c>
      <c r="Z289" s="35">
        <v>0</v>
      </c>
      <c r="AA289" s="35">
        <f t="shared" si="87"/>
        <v>0</v>
      </c>
      <c r="AB289" s="37">
        <f t="shared" si="80"/>
        <v>0</v>
      </c>
      <c r="AC289" s="35">
        <v>0</v>
      </c>
      <c r="AD289" s="35">
        <v>0</v>
      </c>
      <c r="AE289" s="45"/>
    </row>
    <row r="290" spans="1:31">
      <c r="A290" s="34">
        <v>284</v>
      </c>
      <c r="B290" s="58">
        <v>46239</v>
      </c>
      <c r="C290" s="4" t="s">
        <v>6470</v>
      </c>
      <c r="D290" s="4" t="s">
        <v>6158</v>
      </c>
      <c r="E290" s="4" t="s">
        <v>4529</v>
      </c>
      <c r="F290" s="35" t="str">
        <f>IFERROR(VLOOKUP(E290,'DATA MASTER'!$B$1:$R$3858,3,0),"")</f>
        <v>DIV 2</v>
      </c>
      <c r="G290" s="4">
        <v>17</v>
      </c>
      <c r="H290" s="35">
        <f>IFERROR(VLOOKUP(E290,'DATA MASTER'!$B$1:$R$3858,6,0),"")</f>
        <v>12</v>
      </c>
      <c r="I290" s="40">
        <f>IFERROR(VLOOKUP(E290,'DATA MASTER'!$B$1:$R$3858,5,0),"")</f>
        <v>1.7350000000000001</v>
      </c>
      <c r="J290" s="35">
        <f>IFERROR(VLOOKUP(E290,'DATA MASTER'!$B$1:$R$3858,17,0),"")</f>
        <v>0</v>
      </c>
      <c r="K290" s="35">
        <f>IFERROR(VLOOKUP(E290,'DATA MASTER'!$B$1:$R$3858,16,0),"")</f>
        <v>0</v>
      </c>
      <c r="L290" s="34">
        <f t="shared" si="77"/>
        <v>0</v>
      </c>
      <c r="M290" s="34">
        <f t="shared" si="81"/>
        <v>0</v>
      </c>
      <c r="N290" s="35">
        <v>0</v>
      </c>
      <c r="O290" s="35">
        <v>0</v>
      </c>
      <c r="P290" s="35"/>
      <c r="Q290" s="4"/>
      <c r="R290" s="35">
        <f t="shared" si="82"/>
        <v>0</v>
      </c>
      <c r="S290" s="35">
        <f t="shared" si="78"/>
        <v>0</v>
      </c>
      <c r="T290" s="35">
        <f t="shared" si="79"/>
        <v>0</v>
      </c>
      <c r="U290" s="35">
        <f t="shared" si="83"/>
        <v>20646.5</v>
      </c>
      <c r="V290" s="35">
        <f t="shared" si="84"/>
        <v>1923.5869565217392</v>
      </c>
      <c r="W290" s="35">
        <f t="shared" si="85"/>
        <v>0</v>
      </c>
      <c r="X290" s="35">
        <f t="shared" si="86"/>
        <v>-37570.086956521744</v>
      </c>
      <c r="Y290" s="35">
        <v>1</v>
      </c>
      <c r="Z290" s="35">
        <v>0</v>
      </c>
      <c r="AA290" s="35">
        <f t="shared" si="87"/>
        <v>0</v>
      </c>
      <c r="AB290" s="37">
        <f t="shared" si="80"/>
        <v>0</v>
      </c>
      <c r="AC290" s="35">
        <v>0</v>
      </c>
      <c r="AD290" s="35">
        <v>15000</v>
      </c>
      <c r="AE290" s="45"/>
    </row>
    <row r="291" spans="1:31">
      <c r="A291" s="34">
        <v>285</v>
      </c>
      <c r="B291" s="58">
        <v>46239</v>
      </c>
      <c r="C291" s="4" t="s">
        <v>6470</v>
      </c>
      <c r="D291" s="4" t="s">
        <v>6158</v>
      </c>
      <c r="E291" s="4" t="s">
        <v>1554</v>
      </c>
      <c r="F291" s="35" t="str">
        <f>IFERROR(VLOOKUP(E291,'DATA MASTER'!$B$1:$R$3858,3,0),"")</f>
        <v>DIV 2</v>
      </c>
      <c r="G291" s="4">
        <v>17</v>
      </c>
      <c r="H291" s="35">
        <f>IFERROR(VLOOKUP(E291,'DATA MASTER'!$B$1:$R$3858,6,0),"")</f>
        <v>12</v>
      </c>
      <c r="I291" s="40">
        <f>IFERROR(VLOOKUP(E291,'DATA MASTER'!$B$1:$R$3858,5,0),"")</f>
        <v>1.7350000000000001</v>
      </c>
      <c r="J291" s="35">
        <f>IFERROR(VLOOKUP(E291,'DATA MASTER'!$B$1:$R$3858,17,0),"")</f>
        <v>325300</v>
      </c>
      <c r="K291" s="35">
        <f>IFERROR(VLOOKUP(E291,'DATA MASTER'!$B$1:$R$3858,16,0),"")</f>
        <v>300100</v>
      </c>
      <c r="L291" s="34">
        <f t="shared" si="77"/>
        <v>24397.5</v>
      </c>
      <c r="M291" s="34">
        <f t="shared" si="81"/>
        <v>43478.488000000005</v>
      </c>
      <c r="N291" s="35">
        <v>0</v>
      </c>
      <c r="O291" s="35">
        <v>0</v>
      </c>
      <c r="P291" s="35"/>
      <c r="Q291" s="4"/>
      <c r="R291" s="35">
        <f t="shared" si="82"/>
        <v>4608416.666666666</v>
      </c>
      <c r="S291" s="35">
        <f t="shared" si="78"/>
        <v>3930239.3729729722</v>
      </c>
      <c r="T291" s="35">
        <f t="shared" si="79"/>
        <v>678177.29369369382</v>
      </c>
      <c r="U291" s="35">
        <f t="shared" si="83"/>
        <v>20646.5</v>
      </c>
      <c r="V291" s="35">
        <f t="shared" si="84"/>
        <v>1923.5869565217392</v>
      </c>
      <c r="W291" s="35">
        <f t="shared" si="85"/>
        <v>102306.85</v>
      </c>
      <c r="X291" s="35">
        <f t="shared" si="86"/>
        <v>538300.35673717211</v>
      </c>
      <c r="Y291" s="35">
        <f>IF(E291="nodr004",4,1)</f>
        <v>1</v>
      </c>
      <c r="Z291" s="35">
        <v>0</v>
      </c>
      <c r="AA291" s="35">
        <f t="shared" si="87"/>
        <v>0</v>
      </c>
      <c r="AB291" s="37">
        <f t="shared" si="80"/>
        <v>0</v>
      </c>
      <c r="AC291" s="35">
        <v>0</v>
      </c>
      <c r="AD291" s="35">
        <v>15000</v>
      </c>
      <c r="AE291" s="45"/>
    </row>
    <row r="292" spans="1:31">
      <c r="A292" s="34">
        <v>286</v>
      </c>
      <c r="B292" s="58">
        <v>46239</v>
      </c>
      <c r="C292" s="4" t="s">
        <v>6471</v>
      </c>
      <c r="D292" s="4" t="s">
        <v>6138</v>
      </c>
      <c r="E292" s="4" t="s">
        <v>6156</v>
      </c>
      <c r="F292" s="35" t="str">
        <f>IFERROR(VLOOKUP(E292,'DATA MASTER'!$B$1:$R$3858,3,0),"")</f>
        <v>DIV 1</v>
      </c>
      <c r="G292" s="4">
        <v>4</v>
      </c>
      <c r="H292" s="35">
        <f>IFERROR(VLOOKUP(E292,'DATA MASTER'!$B$1:$R$3858,6,0),"")</f>
        <v>4</v>
      </c>
      <c r="I292" s="40">
        <f>IFERROR(VLOOKUP(E292,'DATA MASTER'!$B$1:$R$3858,5,0),"")</f>
        <v>5.3879999999999999</v>
      </c>
      <c r="J292" s="35">
        <f>IFERROR(VLOOKUP(E292,'DATA MASTER'!$B$1:$R$3858,17,0),"")</f>
        <v>185700</v>
      </c>
      <c r="K292" s="35">
        <f>IFERROR(VLOOKUP(E292,'DATA MASTER'!$B$1:$R$3858,16,0),"")</f>
        <v>165300</v>
      </c>
      <c r="L292" s="34">
        <f t="shared" si="77"/>
        <v>13927.5</v>
      </c>
      <c r="M292" s="34">
        <f t="shared" si="81"/>
        <v>23948.664000000001</v>
      </c>
      <c r="N292" s="35">
        <v>0</v>
      </c>
      <c r="O292" s="35">
        <v>0</v>
      </c>
      <c r="P292" s="35"/>
      <c r="Q292" s="4"/>
      <c r="R292" s="35">
        <f t="shared" si="82"/>
        <v>619000</v>
      </c>
      <c r="S292" s="35">
        <f t="shared" si="78"/>
        <v>509374.18378378375</v>
      </c>
      <c r="T292" s="35">
        <f t="shared" si="79"/>
        <v>109625.81621621625</v>
      </c>
      <c r="U292" s="35">
        <f t="shared" si="83"/>
        <v>15086.4</v>
      </c>
      <c r="V292" s="35">
        <f t="shared" si="84"/>
        <v>1405.5652173913043</v>
      </c>
      <c r="W292" s="35">
        <f t="shared" si="85"/>
        <v>13741.800000000001</v>
      </c>
      <c r="X292" s="35">
        <f t="shared" si="86"/>
        <v>72249.193855967795</v>
      </c>
      <c r="Y292" s="35">
        <v>1</v>
      </c>
      <c r="Z292" s="35">
        <v>0</v>
      </c>
      <c r="AA292" s="35">
        <f t="shared" si="87"/>
        <v>0</v>
      </c>
      <c r="AB292" s="37">
        <f t="shared" si="80"/>
        <v>0</v>
      </c>
      <c r="AC292" s="35">
        <v>0</v>
      </c>
      <c r="AD292" s="35">
        <v>7142.8571428571431</v>
      </c>
      <c r="AE292" s="45"/>
    </row>
    <row r="293" spans="1:31">
      <c r="A293" s="34">
        <v>287</v>
      </c>
      <c r="B293" s="58">
        <v>46239</v>
      </c>
      <c r="C293" s="4" t="s">
        <v>6472</v>
      </c>
      <c r="D293" s="4" t="s">
        <v>6138</v>
      </c>
      <c r="E293" s="4" t="s">
        <v>6156</v>
      </c>
      <c r="F293" s="35" t="str">
        <f>IFERROR(VLOOKUP(E293,'DATA MASTER'!$B$1:$R$3858,3,0),"")</f>
        <v>DIV 1</v>
      </c>
      <c r="G293" s="4">
        <v>4</v>
      </c>
      <c r="H293" s="35">
        <f>IFERROR(VLOOKUP(E293,'DATA MASTER'!$B$1:$R$3858,6,0),"")</f>
        <v>4</v>
      </c>
      <c r="I293" s="40">
        <f>IFERROR(VLOOKUP(E293,'DATA MASTER'!$B$1:$R$3858,5,0),"")</f>
        <v>5.3879999999999999</v>
      </c>
      <c r="J293" s="35">
        <f>IFERROR(VLOOKUP(E293,'DATA MASTER'!$B$1:$R$3858,17,0),"")</f>
        <v>185700</v>
      </c>
      <c r="K293" s="35">
        <f>IFERROR(VLOOKUP(E293,'DATA MASTER'!$B$1:$R$3858,16,0),"")</f>
        <v>165300</v>
      </c>
      <c r="L293" s="34">
        <f t="shared" si="77"/>
        <v>13927.5</v>
      </c>
      <c r="M293" s="34">
        <f t="shared" si="81"/>
        <v>23948.664000000001</v>
      </c>
      <c r="N293" s="35">
        <v>0</v>
      </c>
      <c r="O293" s="35">
        <v>0</v>
      </c>
      <c r="P293" s="35">
        <v>35000</v>
      </c>
      <c r="Q293" s="4" t="s">
        <v>6370</v>
      </c>
      <c r="R293" s="35">
        <f t="shared" si="82"/>
        <v>619000</v>
      </c>
      <c r="S293" s="35">
        <f t="shared" si="78"/>
        <v>509374.18378378375</v>
      </c>
      <c r="T293" s="35">
        <f t="shared" si="79"/>
        <v>109625.81621621625</v>
      </c>
      <c r="U293" s="35">
        <f t="shared" si="83"/>
        <v>15086.4</v>
      </c>
      <c r="V293" s="35">
        <f t="shared" si="84"/>
        <v>1405.5652173913043</v>
      </c>
      <c r="W293" s="35">
        <f t="shared" si="85"/>
        <v>13741.800000000001</v>
      </c>
      <c r="X293" s="35">
        <f t="shared" si="86"/>
        <v>44392.05099882494</v>
      </c>
      <c r="Y293" s="35">
        <f>H293</f>
        <v>4</v>
      </c>
      <c r="Z293" s="35">
        <v>0</v>
      </c>
      <c r="AA293" s="35">
        <f t="shared" si="87"/>
        <v>35000</v>
      </c>
      <c r="AB293" s="37">
        <f t="shared" si="80"/>
        <v>0</v>
      </c>
      <c r="AC293" s="35">
        <v>0</v>
      </c>
      <c r="AD293" s="35">
        <v>0</v>
      </c>
      <c r="AE293" s="45"/>
    </row>
    <row r="294" spans="1:31">
      <c r="A294" s="34">
        <v>288</v>
      </c>
      <c r="B294" s="58">
        <v>46239</v>
      </c>
      <c r="C294" s="4" t="s">
        <v>6473</v>
      </c>
      <c r="D294" s="4" t="s">
        <v>6251</v>
      </c>
      <c r="E294" s="4" t="s">
        <v>6135</v>
      </c>
      <c r="F294" s="35" t="str">
        <f>IFERROR(VLOOKUP(E294,'DATA MASTER'!$B$1:$R$3858,3,0),"")</f>
        <v>DIV 1</v>
      </c>
      <c r="G294" s="4">
        <v>24</v>
      </c>
      <c r="H294" s="35">
        <f>IFERROR(VLOOKUP(E294,'DATA MASTER'!$B$1:$R$3858,6,0),"")</f>
        <v>24</v>
      </c>
      <c r="I294" s="40">
        <f>IFERROR(VLOOKUP(E294,'DATA MASTER'!$B$1:$R$3858,5,0),"")</f>
        <v>1.23</v>
      </c>
      <c r="J294" s="35">
        <f>IFERROR(VLOOKUP(E294,'DATA MASTER'!$B$1:$R$3858,17,0),"")</f>
        <v>99800</v>
      </c>
      <c r="K294" s="35">
        <f>IFERROR(VLOOKUP(E294,'DATA MASTER'!$B$1:$R$3858,16,0),"")</f>
        <v>92100</v>
      </c>
      <c r="L294" s="34">
        <f t="shared" si="77"/>
        <v>7485</v>
      </c>
      <c r="M294" s="34">
        <f t="shared" si="81"/>
        <v>13343.448</v>
      </c>
      <c r="N294" s="35">
        <v>0</v>
      </c>
      <c r="O294" s="35">
        <v>0</v>
      </c>
      <c r="P294" s="35"/>
      <c r="Q294" s="4"/>
      <c r="R294" s="35">
        <f t="shared" si="82"/>
        <v>1995999.9999999998</v>
      </c>
      <c r="S294" s="35">
        <f t="shared" si="78"/>
        <v>1702844.3675675672</v>
      </c>
      <c r="T294" s="35">
        <f t="shared" si="79"/>
        <v>293155.63243243261</v>
      </c>
      <c r="U294" s="35">
        <f t="shared" si="83"/>
        <v>20664</v>
      </c>
      <c r="V294" s="35">
        <f t="shared" si="84"/>
        <v>1925.2173913043478</v>
      </c>
      <c r="W294" s="35">
        <f t="shared" si="85"/>
        <v>44311.199999999997</v>
      </c>
      <c r="X294" s="35">
        <f t="shared" si="86"/>
        <v>226255.21504112828</v>
      </c>
      <c r="Y294" s="35">
        <f>IF(E294="avem005",4,IF(E294="avem025",1,1))</f>
        <v>1</v>
      </c>
      <c r="Z294" s="35">
        <v>0</v>
      </c>
      <c r="AA294" s="35">
        <f t="shared" si="87"/>
        <v>0</v>
      </c>
      <c r="AB294" s="37">
        <f t="shared" si="80"/>
        <v>0</v>
      </c>
      <c r="AC294" s="35">
        <v>0</v>
      </c>
      <c r="AD294" s="35">
        <v>0</v>
      </c>
      <c r="AE294" s="45"/>
    </row>
    <row r="295" spans="1:31">
      <c r="A295" s="34">
        <v>289</v>
      </c>
      <c r="B295" s="58">
        <v>46239</v>
      </c>
      <c r="C295" s="4" t="s">
        <v>6474</v>
      </c>
      <c r="D295" s="4" t="s">
        <v>6158</v>
      </c>
      <c r="E295" s="4" t="s">
        <v>2735</v>
      </c>
      <c r="F295" s="35" t="str">
        <f>IFERROR(VLOOKUP(E295,'DATA MASTER'!$B$1:$R$3858,3,0),"")</f>
        <v>DIV 1</v>
      </c>
      <c r="G295" s="4">
        <v>6</v>
      </c>
      <c r="H295" s="35">
        <f>IFERROR(VLOOKUP(E295,'DATA MASTER'!$B$1:$R$3858,6,0),"")</f>
        <v>24</v>
      </c>
      <c r="I295" s="40">
        <f>IFERROR(VLOOKUP(E295,'DATA MASTER'!$B$1:$R$3858,5,0),"")</f>
        <v>0.56200000000000006</v>
      </c>
      <c r="J295" s="35">
        <f>IFERROR(VLOOKUP(E295,'DATA MASTER'!$B$1:$R$3858,17,0),"")</f>
        <v>51400</v>
      </c>
      <c r="K295" s="35">
        <f>IFERROR(VLOOKUP(E295,'DATA MASTER'!$B$1:$R$3858,16,0),"")</f>
        <v>46900</v>
      </c>
      <c r="L295" s="34">
        <f t="shared" si="77"/>
        <v>3855</v>
      </c>
      <c r="M295" s="34">
        <f t="shared" si="81"/>
        <v>6794.8720000000003</v>
      </c>
      <c r="N295" s="35">
        <v>0</v>
      </c>
      <c r="O295" s="35">
        <v>0</v>
      </c>
      <c r="P295" s="35"/>
      <c r="Q295" s="4" t="e">
        <f>VLOOKUP(#REF!,#REF!,1,0)</f>
        <v>#REF!</v>
      </c>
      <c r="R295" s="35">
        <f t="shared" si="82"/>
        <v>256999.99999999997</v>
      </c>
      <c r="S295" s="35">
        <f t="shared" si="78"/>
        <v>216784.47567567567</v>
      </c>
      <c r="T295" s="35">
        <f t="shared" si="79"/>
        <v>40215.524324324302</v>
      </c>
      <c r="U295" s="35">
        <f t="shared" si="83"/>
        <v>2360.4</v>
      </c>
      <c r="V295" s="35">
        <f t="shared" si="84"/>
        <v>219.91304347826087</v>
      </c>
      <c r="W295" s="35">
        <f t="shared" si="85"/>
        <v>5705.4</v>
      </c>
      <c r="X295" s="35" t="str">
        <f t="shared" si="86"/>
        <v/>
      </c>
      <c r="Y295" s="35">
        <v>1</v>
      </c>
      <c r="Z295" s="42" t="e">
        <f>VLOOKUP(Q295,#REF!,4,0)</f>
        <v>#REF!</v>
      </c>
      <c r="AA295" s="35">
        <f t="shared" si="87"/>
        <v>0</v>
      </c>
      <c r="AB295" s="37">
        <f t="shared" si="80"/>
        <v>0</v>
      </c>
      <c r="AC295" s="35" t="e">
        <f t="shared" ref="AC295:AC296" si="91">Z295*R295*1.11</f>
        <v>#REF!</v>
      </c>
      <c r="AD295" s="35">
        <v>0</v>
      </c>
      <c r="AE295" s="45"/>
    </row>
    <row r="296" spans="1:31">
      <c r="A296" s="34">
        <v>290</v>
      </c>
      <c r="B296" s="58">
        <v>46239</v>
      </c>
      <c r="C296" s="4" t="s">
        <v>6474</v>
      </c>
      <c r="D296" s="4" t="s">
        <v>6158</v>
      </c>
      <c r="E296" s="4" t="s">
        <v>6166</v>
      </c>
      <c r="F296" s="35" t="str">
        <f>IFERROR(VLOOKUP(E296,'DATA MASTER'!$B$1:$R$3858,3,0),"")</f>
        <v>DIV 2</v>
      </c>
      <c r="G296" s="4">
        <v>2</v>
      </c>
      <c r="H296" s="35">
        <f>IFERROR(VLOOKUP(E296,'DATA MASTER'!$B$1:$R$3858,6,0),"")</f>
        <v>4</v>
      </c>
      <c r="I296" s="40">
        <f>IFERROR(VLOOKUP(E296,'DATA MASTER'!$B$1:$R$3858,5,0),"")</f>
        <v>4.68</v>
      </c>
      <c r="J296" s="35">
        <f>IFERROR(VLOOKUP(E296,'DATA MASTER'!$B$1:$R$3858,17,0),"")</f>
        <v>112100</v>
      </c>
      <c r="K296" s="35">
        <f>IFERROR(VLOOKUP(E296,'DATA MASTER'!$B$1:$R$3858,16,0),"")</f>
        <v>96500</v>
      </c>
      <c r="L296" s="34">
        <f t="shared" si="77"/>
        <v>8407.5</v>
      </c>
      <c r="M296" s="34">
        <f t="shared" si="81"/>
        <v>13980.92</v>
      </c>
      <c r="N296" s="35">
        <v>0</v>
      </c>
      <c r="O296" s="35">
        <v>0</v>
      </c>
      <c r="P296" s="35"/>
      <c r="Q296" s="4" t="e">
        <f>VLOOKUP(#REF!,#REF!,1,0)</f>
        <v>#REF!</v>
      </c>
      <c r="R296" s="35">
        <f t="shared" si="82"/>
        <v>186833.33333333331</v>
      </c>
      <c r="S296" s="35">
        <f t="shared" si="78"/>
        <v>148683.02702702701</v>
      </c>
      <c r="T296" s="35">
        <f t="shared" si="79"/>
        <v>38150.306306306302</v>
      </c>
      <c r="U296" s="35">
        <f t="shared" si="83"/>
        <v>6552</v>
      </c>
      <c r="V296" s="35">
        <f t="shared" si="84"/>
        <v>610.43478260869563</v>
      </c>
      <c r="W296" s="35">
        <f t="shared" si="85"/>
        <v>4147.7</v>
      </c>
      <c r="X296" s="35" t="str">
        <f t="shared" si="86"/>
        <v/>
      </c>
      <c r="Y296" s="35">
        <v>1</v>
      </c>
      <c r="Z296" s="42" t="e">
        <f>VLOOKUP(Q296,#REF!,4,0)</f>
        <v>#REF!</v>
      </c>
      <c r="AA296" s="35">
        <f t="shared" si="87"/>
        <v>0</v>
      </c>
      <c r="AB296" s="37">
        <f t="shared" si="80"/>
        <v>0</v>
      </c>
      <c r="AC296" s="35" t="e">
        <f t="shared" si="91"/>
        <v>#REF!</v>
      </c>
      <c r="AD296" s="35">
        <v>0</v>
      </c>
      <c r="AE296" s="45"/>
    </row>
    <row r="297" spans="1:31">
      <c r="A297" s="34">
        <v>291</v>
      </c>
      <c r="B297" s="58">
        <v>46239</v>
      </c>
      <c r="C297" s="4" t="s">
        <v>6475</v>
      </c>
      <c r="D297" s="4" t="s">
        <v>6143</v>
      </c>
      <c r="E297" s="4" t="s">
        <v>6135</v>
      </c>
      <c r="F297" s="35" t="str">
        <f>IFERROR(VLOOKUP(E297,'DATA MASTER'!$B$1:$R$3858,3,0),"")</f>
        <v>DIV 1</v>
      </c>
      <c r="G297" s="4">
        <v>24</v>
      </c>
      <c r="H297" s="35">
        <f>IFERROR(VLOOKUP(E297,'DATA MASTER'!$B$1:$R$3858,6,0),"")</f>
        <v>24</v>
      </c>
      <c r="I297" s="40">
        <f>IFERROR(VLOOKUP(E297,'DATA MASTER'!$B$1:$R$3858,5,0),"")</f>
        <v>1.23</v>
      </c>
      <c r="J297" s="35">
        <f>IFERROR(VLOOKUP(E297,'DATA MASTER'!$B$1:$R$3858,17,0),"")</f>
        <v>99800</v>
      </c>
      <c r="K297" s="35">
        <f>IFERROR(VLOOKUP(E297,'DATA MASTER'!$B$1:$R$3858,16,0),"")</f>
        <v>92100</v>
      </c>
      <c r="L297" s="34">
        <f t="shared" si="77"/>
        <v>7485</v>
      </c>
      <c r="M297" s="34">
        <f t="shared" si="81"/>
        <v>13343.448</v>
      </c>
      <c r="N297" s="35">
        <v>0</v>
      </c>
      <c r="O297" s="35">
        <v>0</v>
      </c>
      <c r="P297" s="35">
        <v>60000</v>
      </c>
      <c r="Q297" s="4" t="s">
        <v>6193</v>
      </c>
      <c r="R297" s="35">
        <f t="shared" si="82"/>
        <v>1995999.9999999998</v>
      </c>
      <c r="S297" s="35">
        <f t="shared" si="78"/>
        <v>1702844.3675675672</v>
      </c>
      <c r="T297" s="35">
        <f t="shared" si="79"/>
        <v>293155.63243243261</v>
      </c>
      <c r="U297" s="35">
        <f t="shared" si="83"/>
        <v>20664</v>
      </c>
      <c r="V297" s="35">
        <f t="shared" si="84"/>
        <v>1925.2173913043478</v>
      </c>
      <c r="W297" s="35">
        <f t="shared" si="85"/>
        <v>44311.199999999997</v>
      </c>
      <c r="X297" s="35">
        <f t="shared" si="86"/>
        <v>149588.54837446162</v>
      </c>
      <c r="Y297" s="35">
        <v>24</v>
      </c>
      <c r="Z297" s="35">
        <v>0</v>
      </c>
      <c r="AA297" s="35">
        <f t="shared" si="87"/>
        <v>60000</v>
      </c>
      <c r="AB297" s="37">
        <f t="shared" si="80"/>
        <v>0</v>
      </c>
      <c r="AC297" s="35">
        <v>0</v>
      </c>
      <c r="AD297" s="35">
        <v>16666.666666666668</v>
      </c>
      <c r="AE297" s="45"/>
    </row>
    <row r="298" spans="1:31">
      <c r="A298" s="34">
        <v>292</v>
      </c>
      <c r="B298" s="58">
        <v>46239</v>
      </c>
      <c r="C298" s="4" t="s">
        <v>6476</v>
      </c>
      <c r="D298" s="4" t="s">
        <v>6201</v>
      </c>
      <c r="E298" s="4" t="s">
        <v>6218</v>
      </c>
      <c r="F298" s="35" t="str">
        <f>IFERROR(VLOOKUP(E298,'DATA MASTER'!$B$1:$R$3858,3,0),"")</f>
        <v>DIV 1</v>
      </c>
      <c r="G298" s="4">
        <v>24</v>
      </c>
      <c r="H298" s="35">
        <f>IFERROR(VLOOKUP(E298,'DATA MASTER'!$B$1:$R$3858,6,0),"")</f>
        <v>24</v>
      </c>
      <c r="I298" s="40">
        <f>IFERROR(VLOOKUP(E298,'DATA MASTER'!$B$1:$R$3858,5,0),"")</f>
        <v>1.079</v>
      </c>
      <c r="J298" s="35">
        <f>IFERROR(VLOOKUP(E298,'DATA MASTER'!$B$1:$R$3858,17,0),"")</f>
        <v>102900</v>
      </c>
      <c r="K298" s="35">
        <f>IFERROR(VLOOKUP(E298,'DATA MASTER'!$B$1:$R$3858,16,0),"")</f>
        <v>94200</v>
      </c>
      <c r="L298" s="34">
        <f t="shared" si="77"/>
        <v>7717.5</v>
      </c>
      <c r="M298" s="34">
        <f t="shared" si="81"/>
        <v>13647.696000000002</v>
      </c>
      <c r="N298" s="35">
        <v>0</v>
      </c>
      <c r="O298" s="35">
        <v>0</v>
      </c>
      <c r="P298" s="35"/>
      <c r="Q298" s="4"/>
      <c r="R298" s="35">
        <f t="shared" si="82"/>
        <v>2057999.9999999995</v>
      </c>
      <c r="S298" s="35">
        <f t="shared" si="78"/>
        <v>1741671.4378378377</v>
      </c>
      <c r="T298" s="35">
        <f t="shared" si="79"/>
        <v>316328.5621621618</v>
      </c>
      <c r="U298" s="35">
        <f t="shared" si="83"/>
        <v>18127.2</v>
      </c>
      <c r="V298" s="35">
        <f t="shared" si="84"/>
        <v>1688.8695652173915</v>
      </c>
      <c r="W298" s="35">
        <f t="shared" si="85"/>
        <v>45687.6</v>
      </c>
      <c r="X298" s="35">
        <f t="shared" si="86"/>
        <v>240824.89259694438</v>
      </c>
      <c r="Y298" s="35">
        <v>1</v>
      </c>
      <c r="Z298" s="35">
        <v>0</v>
      </c>
      <c r="AA298" s="35">
        <f t="shared" si="87"/>
        <v>0</v>
      </c>
      <c r="AB298" s="37">
        <f t="shared" si="80"/>
        <v>10000</v>
      </c>
      <c r="AC298" s="35">
        <v>0</v>
      </c>
      <c r="AD298" s="35">
        <v>0</v>
      </c>
      <c r="AE298" s="45"/>
    </row>
    <row r="299" spans="1:31">
      <c r="A299" s="34">
        <v>293</v>
      </c>
      <c r="B299" s="58">
        <v>46239</v>
      </c>
      <c r="C299" s="4" t="s">
        <v>6477</v>
      </c>
      <c r="D299" s="4" t="s">
        <v>6201</v>
      </c>
      <c r="E299" s="4" t="s">
        <v>6135</v>
      </c>
      <c r="F299" s="35" t="str">
        <f>IFERROR(VLOOKUP(E299,'DATA MASTER'!$B$1:$R$3858,3,0),"")</f>
        <v>DIV 1</v>
      </c>
      <c r="G299" s="4">
        <v>48</v>
      </c>
      <c r="H299" s="35">
        <f>IFERROR(VLOOKUP(E299,'DATA MASTER'!$B$1:$R$3858,6,0),"")</f>
        <v>24</v>
      </c>
      <c r="I299" s="40">
        <f>IFERROR(VLOOKUP(E299,'DATA MASTER'!$B$1:$R$3858,5,0),"")</f>
        <v>1.23</v>
      </c>
      <c r="J299" s="35">
        <f>IFERROR(VLOOKUP(E299,'DATA MASTER'!$B$1:$R$3858,17,0),"")</f>
        <v>99800</v>
      </c>
      <c r="K299" s="35">
        <f>IFERROR(VLOOKUP(E299,'DATA MASTER'!$B$1:$R$3858,16,0),"")</f>
        <v>92100</v>
      </c>
      <c r="L299" s="34">
        <f t="shared" si="77"/>
        <v>7485</v>
      </c>
      <c r="M299" s="34">
        <f t="shared" si="81"/>
        <v>13343.448</v>
      </c>
      <c r="N299" s="35">
        <v>0</v>
      </c>
      <c r="O299" s="35">
        <v>0</v>
      </c>
      <c r="P299" s="35"/>
      <c r="Q299" s="4"/>
      <c r="R299" s="35">
        <f t="shared" si="82"/>
        <v>3991999.9999999995</v>
      </c>
      <c r="S299" s="35">
        <f t="shared" si="78"/>
        <v>3405688.7351351343</v>
      </c>
      <c r="T299" s="35">
        <f t="shared" si="79"/>
        <v>586311.26486486522</v>
      </c>
      <c r="U299" s="35">
        <f t="shared" si="83"/>
        <v>41328</v>
      </c>
      <c r="V299" s="35">
        <f t="shared" si="84"/>
        <v>3850.4347826086955</v>
      </c>
      <c r="W299" s="35">
        <f t="shared" si="85"/>
        <v>88622.399999999994</v>
      </c>
      <c r="X299" s="35">
        <f t="shared" si="86"/>
        <v>403939.00151082798</v>
      </c>
      <c r="Y299" s="35">
        <v>1</v>
      </c>
      <c r="Z299" s="35">
        <v>0</v>
      </c>
      <c r="AA299" s="35">
        <f t="shared" si="87"/>
        <v>0</v>
      </c>
      <c r="AB299" s="37">
        <f t="shared" si="80"/>
        <v>20000</v>
      </c>
      <c r="AC299" s="35">
        <v>0</v>
      </c>
      <c r="AD299" s="35">
        <v>28571.428571428572</v>
      </c>
      <c r="AE299" s="45"/>
    </row>
    <row r="300" spans="1:31">
      <c r="A300" s="34">
        <v>294</v>
      </c>
      <c r="B300" s="58">
        <v>46239</v>
      </c>
      <c r="C300" s="4" t="s">
        <v>6478</v>
      </c>
      <c r="D300" s="4" t="s">
        <v>6175</v>
      </c>
      <c r="E300" s="4" t="s">
        <v>6135</v>
      </c>
      <c r="F300" s="35" t="str">
        <f>IFERROR(VLOOKUP(E300,'DATA MASTER'!$B$1:$R$3858,3,0),"")</f>
        <v>DIV 1</v>
      </c>
      <c r="G300" s="4">
        <v>24</v>
      </c>
      <c r="H300" s="35">
        <f>IFERROR(VLOOKUP(E300,'DATA MASTER'!$B$1:$R$3858,6,0),"")</f>
        <v>24</v>
      </c>
      <c r="I300" s="40">
        <f>IFERROR(VLOOKUP(E300,'DATA MASTER'!$B$1:$R$3858,5,0),"")</f>
        <v>1.23</v>
      </c>
      <c r="J300" s="35">
        <f>IFERROR(VLOOKUP(E300,'DATA MASTER'!$B$1:$R$3858,17,0),"")</f>
        <v>99800</v>
      </c>
      <c r="K300" s="35">
        <f>IFERROR(VLOOKUP(E300,'DATA MASTER'!$B$1:$R$3858,16,0),"")</f>
        <v>92100</v>
      </c>
      <c r="L300" s="34">
        <f t="shared" si="77"/>
        <v>7485</v>
      </c>
      <c r="M300" s="34">
        <f t="shared" si="81"/>
        <v>13343.448</v>
      </c>
      <c r="N300" s="35">
        <v>0</v>
      </c>
      <c r="O300" s="35">
        <v>0</v>
      </c>
      <c r="P300" s="35">
        <v>60000</v>
      </c>
      <c r="Q300" s="4" t="s">
        <v>6193</v>
      </c>
      <c r="R300" s="35">
        <f t="shared" si="82"/>
        <v>1995999.9999999998</v>
      </c>
      <c r="S300" s="35">
        <f t="shared" si="78"/>
        <v>1702844.3675675672</v>
      </c>
      <c r="T300" s="35">
        <f t="shared" si="79"/>
        <v>293155.63243243261</v>
      </c>
      <c r="U300" s="35">
        <f t="shared" si="83"/>
        <v>20664</v>
      </c>
      <c r="V300" s="35">
        <f t="shared" si="84"/>
        <v>1925.2173913043478</v>
      </c>
      <c r="W300" s="35">
        <f t="shared" si="85"/>
        <v>44311.199999999997</v>
      </c>
      <c r="X300" s="35">
        <f t="shared" si="86"/>
        <v>136255.21504112828</v>
      </c>
      <c r="Y300" s="35">
        <v>24</v>
      </c>
      <c r="Z300" s="35">
        <v>0</v>
      </c>
      <c r="AA300" s="35">
        <f t="shared" si="87"/>
        <v>60000</v>
      </c>
      <c r="AB300" s="37">
        <f t="shared" si="80"/>
        <v>0</v>
      </c>
      <c r="AC300" s="35">
        <v>0</v>
      </c>
      <c r="AD300" s="35">
        <v>30000</v>
      </c>
      <c r="AE300" s="45"/>
    </row>
    <row r="301" spans="1:31">
      <c r="A301" s="34">
        <v>295</v>
      </c>
      <c r="B301" s="58">
        <v>46239</v>
      </c>
      <c r="C301" s="4" t="s">
        <v>6479</v>
      </c>
      <c r="D301" s="4" t="s">
        <v>6196</v>
      </c>
      <c r="E301" s="4" t="s">
        <v>6248</v>
      </c>
      <c r="F301" s="35" t="str">
        <f>IFERROR(VLOOKUP(E301,'DATA MASTER'!$B$1:$R$3858,3,0),"")</f>
        <v>DIV 2</v>
      </c>
      <c r="G301" s="4">
        <v>2</v>
      </c>
      <c r="H301" s="35">
        <f>IFERROR(VLOOKUP(E301,'DATA MASTER'!$B$1:$R$3858,6,0),"")</f>
        <v>4</v>
      </c>
      <c r="I301" s="40">
        <f>IFERROR(VLOOKUP(E301,'DATA MASTER'!$B$1:$R$3858,5,0),"")</f>
        <v>5.23</v>
      </c>
      <c r="J301" s="35">
        <f>IFERROR(VLOOKUP(E301,'DATA MASTER'!$B$1:$R$3858,17,0),"")</f>
        <v>163600</v>
      </c>
      <c r="K301" s="35">
        <f>IFERROR(VLOOKUP(E301,'DATA MASTER'!$B$1:$R$3858,16,0),"")</f>
        <v>144200</v>
      </c>
      <c r="L301" s="34">
        <f t="shared" si="77"/>
        <v>12270</v>
      </c>
      <c r="M301" s="34">
        <f t="shared" si="81"/>
        <v>20891.696</v>
      </c>
      <c r="N301" s="35">
        <v>0</v>
      </c>
      <c r="O301" s="35">
        <v>0</v>
      </c>
      <c r="P301" s="35"/>
      <c r="Q301" s="4"/>
      <c r="R301" s="35">
        <f t="shared" si="82"/>
        <v>272666.66666666663</v>
      </c>
      <c r="S301" s="35">
        <f t="shared" si="78"/>
        <v>222177.12432432431</v>
      </c>
      <c r="T301" s="35">
        <f t="shared" si="79"/>
        <v>50489.54234234232</v>
      </c>
      <c r="U301" s="35">
        <f t="shared" si="83"/>
        <v>7322.0000000000009</v>
      </c>
      <c r="V301" s="35">
        <f t="shared" si="84"/>
        <v>682.17391304347825</v>
      </c>
      <c r="W301" s="35">
        <f t="shared" si="85"/>
        <v>6053.2</v>
      </c>
      <c r="X301" s="35">
        <f t="shared" si="86"/>
        <v>36432.168429298843</v>
      </c>
      <c r="Y301" s="35">
        <v>1</v>
      </c>
      <c r="Z301" s="35">
        <v>0</v>
      </c>
      <c r="AA301" s="35">
        <f t="shared" si="87"/>
        <v>0</v>
      </c>
      <c r="AB301" s="37">
        <f t="shared" si="80"/>
        <v>0</v>
      </c>
      <c r="AC301" s="35">
        <f>Z301*R301*1.11</f>
        <v>0</v>
      </c>
      <c r="AD301" s="35">
        <v>0</v>
      </c>
      <c r="AE301" s="45"/>
    </row>
    <row r="302" spans="1:31">
      <c r="A302" s="34">
        <v>296</v>
      </c>
      <c r="B302" s="58">
        <v>46239</v>
      </c>
      <c r="C302" s="4" t="s">
        <v>6480</v>
      </c>
      <c r="D302" s="4" t="s">
        <v>6124</v>
      </c>
      <c r="E302" s="4" t="s">
        <v>6273</v>
      </c>
      <c r="F302" s="35" t="str">
        <f>IFERROR(VLOOKUP(E302,'DATA MASTER'!$B$1:$R$3858,3,0),"")</f>
        <v>DIV 1</v>
      </c>
      <c r="G302" s="4">
        <v>2</v>
      </c>
      <c r="H302" s="35">
        <f>IFERROR(VLOOKUP(E302,'DATA MASTER'!$B$1:$R$3858,6,0),"")</f>
        <v>24</v>
      </c>
      <c r="I302" s="40">
        <f>IFERROR(VLOOKUP(E302,'DATA MASTER'!$B$1:$R$3858,5,0),"")</f>
        <v>0.57499999999999996</v>
      </c>
      <c r="J302" s="35">
        <f>IFERROR(VLOOKUP(E302,'DATA MASTER'!$B$1:$R$3858,17,0),"")</f>
        <v>57800</v>
      </c>
      <c r="K302" s="35">
        <f>IFERROR(VLOOKUP(E302,'DATA MASTER'!$B$1:$R$3858,16,0),"")</f>
        <v>53100</v>
      </c>
      <c r="L302" s="34">
        <f t="shared" si="77"/>
        <v>4335</v>
      </c>
      <c r="M302" s="34">
        <f t="shared" si="81"/>
        <v>7693.1280000000006</v>
      </c>
      <c r="N302" s="35">
        <v>0</v>
      </c>
      <c r="O302" s="35">
        <v>0</v>
      </c>
      <c r="P302" s="35"/>
      <c r="Q302" s="4"/>
      <c r="R302" s="35">
        <f t="shared" si="82"/>
        <v>96333.333333333328</v>
      </c>
      <c r="S302" s="35">
        <f t="shared" si="78"/>
        <v>81814.183783783781</v>
      </c>
      <c r="T302" s="35">
        <f t="shared" si="79"/>
        <v>14519.149549549547</v>
      </c>
      <c r="U302" s="35">
        <f t="shared" si="83"/>
        <v>804.99999999999989</v>
      </c>
      <c r="V302" s="35">
        <f t="shared" si="84"/>
        <v>75</v>
      </c>
      <c r="W302" s="35">
        <f t="shared" si="85"/>
        <v>2138.6</v>
      </c>
      <c r="X302" s="35">
        <f t="shared" si="86"/>
        <v>8375.549549549547</v>
      </c>
      <c r="Y302" s="35">
        <v>1</v>
      </c>
      <c r="Z302" s="35">
        <v>0</v>
      </c>
      <c r="AA302" s="35">
        <f t="shared" si="87"/>
        <v>0</v>
      </c>
      <c r="AB302" s="37">
        <f t="shared" si="80"/>
        <v>0</v>
      </c>
      <c r="AC302" s="35">
        <v>0</v>
      </c>
      <c r="AD302" s="35">
        <v>3125</v>
      </c>
      <c r="AE302" s="45"/>
    </row>
    <row r="303" spans="1:31">
      <c r="A303" s="34">
        <v>297</v>
      </c>
      <c r="B303" s="58">
        <v>46239</v>
      </c>
      <c r="C303" s="4" t="s">
        <v>6481</v>
      </c>
      <c r="D303" s="4" t="s">
        <v>6188</v>
      </c>
      <c r="E303" s="4" t="s">
        <v>6156</v>
      </c>
      <c r="F303" s="35" t="str">
        <f>IFERROR(VLOOKUP(E303,'DATA MASTER'!$B$1:$R$3858,3,0),"")</f>
        <v>DIV 1</v>
      </c>
      <c r="G303" s="4">
        <v>8</v>
      </c>
      <c r="H303" s="35">
        <f>IFERROR(VLOOKUP(E303,'DATA MASTER'!$B$1:$R$3858,6,0),"")</f>
        <v>4</v>
      </c>
      <c r="I303" s="40">
        <f>IFERROR(VLOOKUP(E303,'DATA MASTER'!$B$1:$R$3858,5,0),"")</f>
        <v>5.3879999999999999</v>
      </c>
      <c r="J303" s="35">
        <f>IFERROR(VLOOKUP(E303,'DATA MASTER'!$B$1:$R$3858,17,0),"")</f>
        <v>185700</v>
      </c>
      <c r="K303" s="35">
        <f>IFERROR(VLOOKUP(E303,'DATA MASTER'!$B$1:$R$3858,16,0),"")</f>
        <v>165300</v>
      </c>
      <c r="L303" s="34">
        <f t="shared" si="77"/>
        <v>13927.5</v>
      </c>
      <c r="M303" s="34">
        <f t="shared" si="81"/>
        <v>23948.664000000001</v>
      </c>
      <c r="N303" s="35">
        <v>0</v>
      </c>
      <c r="O303" s="35">
        <v>0</v>
      </c>
      <c r="P303" s="35">
        <v>35000</v>
      </c>
      <c r="Q303" s="4" t="s">
        <v>6370</v>
      </c>
      <c r="R303" s="35">
        <f t="shared" si="82"/>
        <v>1238000</v>
      </c>
      <c r="S303" s="35">
        <f t="shared" si="78"/>
        <v>1018748.3675675675</v>
      </c>
      <c r="T303" s="35">
        <f t="shared" si="79"/>
        <v>219251.6324324325</v>
      </c>
      <c r="U303" s="35">
        <f t="shared" si="83"/>
        <v>30172.799999999999</v>
      </c>
      <c r="V303" s="35">
        <f t="shared" si="84"/>
        <v>2811.1304347826085</v>
      </c>
      <c r="W303" s="35">
        <f t="shared" si="85"/>
        <v>27483.600000000002</v>
      </c>
      <c r="X303" s="35">
        <f t="shared" si="86"/>
        <v>78784.101997649879</v>
      </c>
      <c r="Y303" s="35">
        <f t="shared" ref="Y303:Y305" si="92">H303</f>
        <v>4</v>
      </c>
      <c r="Z303" s="35">
        <v>0</v>
      </c>
      <c r="AA303" s="35">
        <f t="shared" si="87"/>
        <v>70000</v>
      </c>
      <c r="AB303" s="37">
        <f t="shared" si="80"/>
        <v>0</v>
      </c>
      <c r="AC303" s="35">
        <v>0</v>
      </c>
      <c r="AD303" s="35">
        <v>10000</v>
      </c>
      <c r="AE303" s="45"/>
    </row>
    <row r="304" spans="1:31">
      <c r="A304" s="34">
        <v>298</v>
      </c>
      <c r="B304" s="58">
        <v>46239</v>
      </c>
      <c r="C304" s="4" t="s">
        <v>6482</v>
      </c>
      <c r="D304" s="4" t="s">
        <v>6287</v>
      </c>
      <c r="E304" s="4" t="s">
        <v>6156</v>
      </c>
      <c r="F304" s="35" t="str">
        <f>IFERROR(VLOOKUP(E304,'DATA MASTER'!$B$1:$R$3858,3,0),"")</f>
        <v>DIV 1</v>
      </c>
      <c r="G304" s="4">
        <v>8</v>
      </c>
      <c r="H304" s="35">
        <f>IFERROR(VLOOKUP(E304,'DATA MASTER'!$B$1:$R$3858,6,0),"")</f>
        <v>4</v>
      </c>
      <c r="I304" s="40">
        <f>IFERROR(VLOOKUP(E304,'DATA MASTER'!$B$1:$R$3858,5,0),"")</f>
        <v>5.3879999999999999</v>
      </c>
      <c r="J304" s="35">
        <f>IFERROR(VLOOKUP(E304,'DATA MASTER'!$B$1:$R$3858,17,0),"")</f>
        <v>185700</v>
      </c>
      <c r="K304" s="35">
        <f>IFERROR(VLOOKUP(E304,'DATA MASTER'!$B$1:$R$3858,16,0),"")</f>
        <v>165300</v>
      </c>
      <c r="L304" s="34">
        <f t="shared" si="77"/>
        <v>13927.5</v>
      </c>
      <c r="M304" s="34">
        <f t="shared" si="81"/>
        <v>23948.664000000001</v>
      </c>
      <c r="N304" s="35">
        <v>0</v>
      </c>
      <c r="O304" s="35">
        <v>0</v>
      </c>
      <c r="P304" s="35">
        <v>35000</v>
      </c>
      <c r="Q304" s="4" t="s">
        <v>6370</v>
      </c>
      <c r="R304" s="35">
        <f t="shared" si="82"/>
        <v>1238000</v>
      </c>
      <c r="S304" s="35">
        <f t="shared" si="78"/>
        <v>1018748.3675675675</v>
      </c>
      <c r="T304" s="35">
        <f t="shared" si="79"/>
        <v>219251.6324324325</v>
      </c>
      <c r="U304" s="35">
        <f t="shared" si="83"/>
        <v>30172.799999999999</v>
      </c>
      <c r="V304" s="35">
        <f t="shared" si="84"/>
        <v>2811.1304347826085</v>
      </c>
      <c r="W304" s="35">
        <f t="shared" si="85"/>
        <v>27483.600000000002</v>
      </c>
      <c r="X304" s="35">
        <f t="shared" si="86"/>
        <v>72117.435330983208</v>
      </c>
      <c r="Y304" s="35">
        <f t="shared" si="92"/>
        <v>4</v>
      </c>
      <c r="Z304" s="35">
        <v>0</v>
      </c>
      <c r="AA304" s="35">
        <f t="shared" si="87"/>
        <v>70000</v>
      </c>
      <c r="AB304" s="37">
        <f t="shared" si="80"/>
        <v>0</v>
      </c>
      <c r="AC304" s="35">
        <f>Z304*R304*1.11</f>
        <v>0</v>
      </c>
      <c r="AD304" s="35">
        <v>16666.666666666668</v>
      </c>
      <c r="AE304" s="45"/>
    </row>
    <row r="305" spans="1:31">
      <c r="A305" s="34">
        <v>299</v>
      </c>
      <c r="B305" s="58">
        <v>46239</v>
      </c>
      <c r="C305" s="4" t="s">
        <v>6483</v>
      </c>
      <c r="D305" s="4" t="s">
        <v>6128</v>
      </c>
      <c r="E305" s="4" t="s">
        <v>6156</v>
      </c>
      <c r="F305" s="35" t="str">
        <f>IFERROR(VLOOKUP(E305,'DATA MASTER'!$B$1:$R$3858,3,0),"")</f>
        <v>DIV 1</v>
      </c>
      <c r="G305" s="4">
        <v>4</v>
      </c>
      <c r="H305" s="35">
        <f>IFERROR(VLOOKUP(E305,'DATA MASTER'!$B$1:$R$3858,6,0),"")</f>
        <v>4</v>
      </c>
      <c r="I305" s="40">
        <f>IFERROR(VLOOKUP(E305,'DATA MASTER'!$B$1:$R$3858,5,0),"")</f>
        <v>5.3879999999999999</v>
      </c>
      <c r="J305" s="35">
        <f>IFERROR(VLOOKUP(E305,'DATA MASTER'!$B$1:$R$3858,17,0),"")</f>
        <v>185700</v>
      </c>
      <c r="K305" s="35">
        <f>IFERROR(VLOOKUP(E305,'DATA MASTER'!$B$1:$R$3858,16,0),"")</f>
        <v>165300</v>
      </c>
      <c r="L305" s="34">
        <f t="shared" si="77"/>
        <v>13927.5</v>
      </c>
      <c r="M305" s="34">
        <f t="shared" si="81"/>
        <v>23948.664000000001</v>
      </c>
      <c r="N305" s="35">
        <v>0</v>
      </c>
      <c r="O305" s="35">
        <v>0</v>
      </c>
      <c r="P305" s="35">
        <v>35000</v>
      </c>
      <c r="Q305" s="4" t="s">
        <v>6370</v>
      </c>
      <c r="R305" s="35">
        <f t="shared" si="82"/>
        <v>619000</v>
      </c>
      <c r="S305" s="35">
        <f t="shared" si="78"/>
        <v>509374.18378378375</v>
      </c>
      <c r="T305" s="35">
        <f t="shared" si="79"/>
        <v>109625.81621621625</v>
      </c>
      <c r="U305" s="35">
        <f t="shared" si="83"/>
        <v>15086.4</v>
      </c>
      <c r="V305" s="35">
        <f t="shared" si="84"/>
        <v>1405.5652173913043</v>
      </c>
      <c r="W305" s="35">
        <f t="shared" si="85"/>
        <v>13741.800000000001</v>
      </c>
      <c r="X305" s="35">
        <f t="shared" si="86"/>
        <v>41892.05099882494</v>
      </c>
      <c r="Y305" s="35">
        <f t="shared" si="92"/>
        <v>4</v>
      </c>
      <c r="Z305" s="35">
        <v>0</v>
      </c>
      <c r="AA305" s="35">
        <f t="shared" si="87"/>
        <v>35000</v>
      </c>
      <c r="AB305" s="37">
        <f t="shared" si="80"/>
        <v>0</v>
      </c>
      <c r="AC305" s="35">
        <f>Z305*R305*1.11</f>
        <v>0</v>
      </c>
      <c r="AD305" s="35">
        <v>2500</v>
      </c>
      <c r="AE305" s="45"/>
    </row>
    <row r="306" spans="1:31">
      <c r="A306" s="34">
        <v>300</v>
      </c>
      <c r="B306" s="58">
        <v>46239</v>
      </c>
      <c r="C306" s="4" t="s">
        <v>6484</v>
      </c>
      <c r="D306" s="4" t="s">
        <v>6138</v>
      </c>
      <c r="E306" s="4" t="s">
        <v>6166</v>
      </c>
      <c r="F306" s="35" t="str">
        <f>IFERROR(VLOOKUP(E306,'DATA MASTER'!$B$1:$R$3858,3,0),"")</f>
        <v>DIV 2</v>
      </c>
      <c r="G306" s="4">
        <v>4</v>
      </c>
      <c r="H306" s="35">
        <f>IFERROR(VLOOKUP(E306,'DATA MASTER'!$B$1:$R$3858,6,0),"")</f>
        <v>4</v>
      </c>
      <c r="I306" s="40">
        <f>IFERROR(VLOOKUP(E306,'DATA MASTER'!$B$1:$R$3858,5,0),"")</f>
        <v>4.68</v>
      </c>
      <c r="J306" s="35">
        <f>IFERROR(VLOOKUP(E306,'DATA MASTER'!$B$1:$R$3858,17,0),"")</f>
        <v>112100</v>
      </c>
      <c r="K306" s="35">
        <f>IFERROR(VLOOKUP(E306,'DATA MASTER'!$B$1:$R$3858,16,0),"")</f>
        <v>96500</v>
      </c>
      <c r="L306" s="34">
        <f t="shared" si="77"/>
        <v>8407.5</v>
      </c>
      <c r="M306" s="34">
        <f t="shared" si="81"/>
        <v>13980.92</v>
      </c>
      <c r="N306" s="35">
        <v>0</v>
      </c>
      <c r="O306" s="35">
        <v>0</v>
      </c>
      <c r="P306" s="35"/>
      <c r="Q306" s="4"/>
      <c r="R306" s="35">
        <f t="shared" si="82"/>
        <v>373666.66666666663</v>
      </c>
      <c r="S306" s="35">
        <f t="shared" si="78"/>
        <v>297366.05405405402</v>
      </c>
      <c r="T306" s="35">
        <f t="shared" si="79"/>
        <v>76300.612612612604</v>
      </c>
      <c r="U306" s="35">
        <f t="shared" si="83"/>
        <v>13104</v>
      </c>
      <c r="V306" s="35">
        <f t="shared" si="84"/>
        <v>1220.8695652173913</v>
      </c>
      <c r="W306" s="35">
        <f t="shared" si="85"/>
        <v>8295.4</v>
      </c>
      <c r="X306" s="35">
        <f t="shared" si="86"/>
        <v>45347.009714061875</v>
      </c>
      <c r="Y306" s="35">
        <v>1</v>
      </c>
      <c r="Z306" s="35">
        <v>0</v>
      </c>
      <c r="AA306" s="35">
        <f t="shared" si="87"/>
        <v>0</v>
      </c>
      <c r="AB306" s="37">
        <f t="shared" si="80"/>
        <v>0</v>
      </c>
      <c r="AC306" s="35">
        <f>Z306*R306*1.11</f>
        <v>0</v>
      </c>
      <c r="AD306" s="35">
        <v>8333.3333333333339</v>
      </c>
      <c r="AE306" s="45"/>
    </row>
    <row r="307" spans="1:31">
      <c r="A307" s="34">
        <v>301</v>
      </c>
      <c r="B307" s="58">
        <v>46239</v>
      </c>
      <c r="C307" s="4" t="s">
        <v>6485</v>
      </c>
      <c r="D307" s="4" t="s">
        <v>6188</v>
      </c>
      <c r="E307" s="4" t="s">
        <v>6135</v>
      </c>
      <c r="F307" s="35" t="str">
        <f>IFERROR(VLOOKUP(E307,'DATA MASTER'!$B$1:$R$3858,3,0),"")</f>
        <v>DIV 1</v>
      </c>
      <c r="G307" s="4">
        <v>24</v>
      </c>
      <c r="H307" s="35">
        <f>IFERROR(VLOOKUP(E307,'DATA MASTER'!$B$1:$R$3858,6,0),"")</f>
        <v>24</v>
      </c>
      <c r="I307" s="40">
        <f>IFERROR(VLOOKUP(E307,'DATA MASTER'!$B$1:$R$3858,5,0),"")</f>
        <v>1.23</v>
      </c>
      <c r="J307" s="35">
        <f>IFERROR(VLOOKUP(E307,'DATA MASTER'!$B$1:$R$3858,17,0),"")</f>
        <v>99800</v>
      </c>
      <c r="K307" s="35">
        <f>IFERROR(VLOOKUP(E307,'DATA MASTER'!$B$1:$R$3858,16,0),"")</f>
        <v>92100</v>
      </c>
      <c r="L307" s="34">
        <f t="shared" si="77"/>
        <v>7485</v>
      </c>
      <c r="M307" s="34">
        <f t="shared" si="81"/>
        <v>13343.448</v>
      </c>
      <c r="N307" s="35">
        <v>0</v>
      </c>
      <c r="O307" s="35">
        <v>0</v>
      </c>
      <c r="P307" s="35">
        <v>60000</v>
      </c>
      <c r="Q307" s="4" t="s">
        <v>6193</v>
      </c>
      <c r="R307" s="35">
        <f t="shared" si="82"/>
        <v>1995999.9999999998</v>
      </c>
      <c r="S307" s="35">
        <f t="shared" si="78"/>
        <v>1702844.3675675672</v>
      </c>
      <c r="T307" s="35">
        <f t="shared" si="79"/>
        <v>293155.63243243261</v>
      </c>
      <c r="U307" s="35">
        <f t="shared" si="83"/>
        <v>20664</v>
      </c>
      <c r="V307" s="35">
        <f t="shared" si="84"/>
        <v>1925.2173913043478</v>
      </c>
      <c r="W307" s="35">
        <f t="shared" si="85"/>
        <v>44311.199999999997</v>
      </c>
      <c r="X307" s="35">
        <f t="shared" si="86"/>
        <v>146255.21504112828</v>
      </c>
      <c r="Y307" s="35">
        <v>24</v>
      </c>
      <c r="Z307" s="35">
        <v>0</v>
      </c>
      <c r="AA307" s="35">
        <f t="shared" si="87"/>
        <v>60000</v>
      </c>
      <c r="AB307" s="37">
        <f t="shared" si="80"/>
        <v>0</v>
      </c>
      <c r="AC307" s="35">
        <v>0</v>
      </c>
      <c r="AD307" s="35">
        <v>20000</v>
      </c>
      <c r="AE307" s="45"/>
    </row>
    <row r="308" spans="1:31">
      <c r="A308" s="34">
        <v>302</v>
      </c>
      <c r="B308" s="58">
        <v>46239</v>
      </c>
      <c r="C308" s="4" t="s">
        <v>6486</v>
      </c>
      <c r="D308" s="4" t="s">
        <v>6196</v>
      </c>
      <c r="E308" s="4" t="s">
        <v>6160</v>
      </c>
      <c r="F308" s="35" t="str">
        <f>IFERROR(VLOOKUP(E308,'DATA MASTER'!$B$1:$R$3858,3,0),"")</f>
        <v>DIV 1</v>
      </c>
      <c r="G308" s="4">
        <v>1</v>
      </c>
      <c r="H308" s="35">
        <f>IFERROR(VLOOKUP(E308,'DATA MASTER'!$B$1:$R$3858,6,0),"")</f>
        <v>1</v>
      </c>
      <c r="I308" s="40">
        <f>IFERROR(VLOOKUP(E308,'DATA MASTER'!$B$1:$R$3858,5,0),"")</f>
        <v>26.02</v>
      </c>
      <c r="J308" s="35">
        <f>IFERROR(VLOOKUP(E308,'DATA MASTER'!$B$1:$R$3858,17,0),"")</f>
        <v>876000</v>
      </c>
      <c r="K308" s="35">
        <f>IFERROR(VLOOKUP(E308,'DATA MASTER'!$B$1:$R$3858,16,0),"")</f>
        <v>777200</v>
      </c>
      <c r="L308" s="34">
        <f t="shared" si="77"/>
        <v>65700</v>
      </c>
      <c r="M308" s="34">
        <f t="shared" si="81"/>
        <v>112600.736</v>
      </c>
      <c r="N308" s="35">
        <v>0</v>
      </c>
      <c r="O308" s="35">
        <v>0</v>
      </c>
      <c r="P308" s="35">
        <v>35000</v>
      </c>
      <c r="Q308" s="4" t="s">
        <v>6370</v>
      </c>
      <c r="R308" s="35">
        <f t="shared" si="82"/>
        <v>729999.99999999988</v>
      </c>
      <c r="S308" s="35">
        <f t="shared" si="78"/>
        <v>598738.07567567565</v>
      </c>
      <c r="T308" s="35">
        <f t="shared" si="79"/>
        <v>131261.92432432424</v>
      </c>
      <c r="U308" s="35">
        <f t="shared" si="83"/>
        <v>18214</v>
      </c>
      <c r="V308" s="35">
        <f t="shared" si="84"/>
        <v>1696.9565217391305</v>
      </c>
      <c r="W308" s="35">
        <f t="shared" si="85"/>
        <v>16206</v>
      </c>
      <c r="X308" s="35">
        <f t="shared" si="86"/>
        <v>57367.190024807322</v>
      </c>
      <c r="Y308" s="35">
        <f>H308</f>
        <v>1</v>
      </c>
      <c r="Z308" s="35">
        <v>0</v>
      </c>
      <c r="AA308" s="35">
        <f t="shared" si="87"/>
        <v>35000</v>
      </c>
      <c r="AB308" s="37">
        <f t="shared" si="80"/>
        <v>0</v>
      </c>
      <c r="AC308" s="35">
        <v>0</v>
      </c>
      <c r="AD308" s="35">
        <v>2777.7777777777778</v>
      </c>
      <c r="AE308" s="45"/>
    </row>
    <row r="309" spans="1:31">
      <c r="A309" s="34">
        <v>303</v>
      </c>
      <c r="B309" s="58">
        <v>46239</v>
      </c>
      <c r="C309" s="4" t="s">
        <v>6487</v>
      </c>
      <c r="D309" s="4" t="s">
        <v>6128</v>
      </c>
      <c r="E309" s="4" t="s">
        <v>6218</v>
      </c>
      <c r="F309" s="35" t="str">
        <f>IFERROR(VLOOKUP(E309,'DATA MASTER'!$B$1:$R$3858,3,0),"")</f>
        <v>DIV 1</v>
      </c>
      <c r="G309" s="4">
        <v>5</v>
      </c>
      <c r="H309" s="35">
        <f>IFERROR(VLOOKUP(E309,'DATA MASTER'!$B$1:$R$3858,6,0),"")</f>
        <v>24</v>
      </c>
      <c r="I309" s="40">
        <f>IFERROR(VLOOKUP(E309,'DATA MASTER'!$B$1:$R$3858,5,0),"")</f>
        <v>1.079</v>
      </c>
      <c r="J309" s="35">
        <f>IFERROR(VLOOKUP(E309,'DATA MASTER'!$B$1:$R$3858,17,0),"")</f>
        <v>102900</v>
      </c>
      <c r="K309" s="35">
        <f>IFERROR(VLOOKUP(E309,'DATA MASTER'!$B$1:$R$3858,16,0),"")</f>
        <v>94200</v>
      </c>
      <c r="L309" s="34">
        <f t="shared" si="77"/>
        <v>7717.5</v>
      </c>
      <c r="M309" s="34">
        <f t="shared" si="81"/>
        <v>13647.696000000002</v>
      </c>
      <c r="N309" s="35">
        <v>0</v>
      </c>
      <c r="O309" s="35">
        <v>0</v>
      </c>
      <c r="P309" s="35"/>
      <c r="Q309" s="4"/>
      <c r="R309" s="35">
        <f t="shared" si="82"/>
        <v>428749.99999999994</v>
      </c>
      <c r="S309" s="35">
        <f t="shared" si="78"/>
        <v>362848.21621621615</v>
      </c>
      <c r="T309" s="35">
        <f t="shared" si="79"/>
        <v>65901.783783783787</v>
      </c>
      <c r="U309" s="35">
        <f t="shared" si="83"/>
        <v>3776.4999999999995</v>
      </c>
      <c r="V309" s="35">
        <f t="shared" si="84"/>
        <v>351.8478260869565</v>
      </c>
      <c r="W309" s="35">
        <f t="shared" si="85"/>
        <v>9518.2499999999982</v>
      </c>
      <c r="X309" s="35">
        <f t="shared" si="86"/>
        <v>49755.185957696827</v>
      </c>
      <c r="Y309" s="35">
        <v>1</v>
      </c>
      <c r="Z309" s="35">
        <v>0</v>
      </c>
      <c r="AA309" s="35">
        <f t="shared" si="87"/>
        <v>0</v>
      </c>
      <c r="AB309" s="37">
        <f t="shared" si="80"/>
        <v>0</v>
      </c>
      <c r="AC309" s="35">
        <v>0</v>
      </c>
      <c r="AD309" s="35">
        <v>2500</v>
      </c>
      <c r="AE309" s="45"/>
    </row>
    <row r="310" spans="1:31">
      <c r="A310" s="34">
        <v>304</v>
      </c>
      <c r="B310" s="58">
        <v>46239</v>
      </c>
      <c r="C310" s="4" t="s">
        <v>6487</v>
      </c>
      <c r="D310" s="4" t="s">
        <v>6128</v>
      </c>
      <c r="E310" s="4" t="s">
        <v>2687</v>
      </c>
      <c r="F310" s="35" t="str">
        <f>IFERROR(VLOOKUP(E310,'DATA MASTER'!$B$1:$R$3858,3,0),"")</f>
        <v>DIV 1</v>
      </c>
      <c r="G310" s="4">
        <v>1</v>
      </c>
      <c r="H310" s="35">
        <f>IFERROR(VLOOKUP(E310,'DATA MASTER'!$B$1:$R$3858,6,0),"")</f>
        <v>24</v>
      </c>
      <c r="I310" s="40">
        <f>IFERROR(VLOOKUP(E310,'DATA MASTER'!$B$1:$R$3858,5,0),"")</f>
        <v>1.052</v>
      </c>
      <c r="J310" s="35">
        <f>IFERROR(VLOOKUP(E310,'DATA MASTER'!$B$1:$R$3858,17,0),"")</f>
        <v>90100</v>
      </c>
      <c r="K310" s="35">
        <f>IFERROR(VLOOKUP(E310,'DATA MASTER'!$B$1:$R$3858,16,0),"")</f>
        <v>82300</v>
      </c>
      <c r="L310" s="34">
        <f t="shared" si="77"/>
        <v>6757.5</v>
      </c>
      <c r="M310" s="34">
        <f t="shared" si="81"/>
        <v>11923.624000000002</v>
      </c>
      <c r="N310" s="35">
        <v>0</v>
      </c>
      <c r="O310" s="35">
        <v>0</v>
      </c>
      <c r="P310" s="35"/>
      <c r="Q310" s="4"/>
      <c r="R310" s="35">
        <f t="shared" si="82"/>
        <v>75083.333333333328</v>
      </c>
      <c r="S310" s="35">
        <f t="shared" si="78"/>
        <v>63402.140540540538</v>
      </c>
      <c r="T310" s="35">
        <f t="shared" si="79"/>
        <v>11681.19279279279</v>
      </c>
      <c r="U310" s="35">
        <f t="shared" si="83"/>
        <v>736.4</v>
      </c>
      <c r="V310" s="35">
        <f t="shared" si="84"/>
        <v>68.608695652173907</v>
      </c>
      <c r="W310" s="35">
        <f t="shared" si="85"/>
        <v>1666.85</v>
      </c>
      <c r="X310" s="35">
        <f t="shared" si="86"/>
        <v>6709.334097140616</v>
      </c>
      <c r="Y310" s="35">
        <v>1</v>
      </c>
      <c r="Z310" s="35">
        <v>0</v>
      </c>
      <c r="AA310" s="35">
        <f t="shared" si="87"/>
        <v>0</v>
      </c>
      <c r="AB310" s="37">
        <f t="shared" si="80"/>
        <v>0</v>
      </c>
      <c r="AC310" s="35">
        <v>0</v>
      </c>
      <c r="AD310" s="35">
        <v>2500</v>
      </c>
      <c r="AE310" s="45"/>
    </row>
    <row r="311" spans="1:31">
      <c r="A311" s="34">
        <v>305</v>
      </c>
      <c r="B311" s="58">
        <v>46239</v>
      </c>
      <c r="C311" s="4" t="s">
        <v>6488</v>
      </c>
      <c r="D311" s="4" t="s">
        <v>6183</v>
      </c>
      <c r="E311" s="4" t="s">
        <v>6218</v>
      </c>
      <c r="F311" s="35" t="str">
        <f>IFERROR(VLOOKUP(E311,'DATA MASTER'!$B$1:$R$3858,3,0),"")</f>
        <v>DIV 1</v>
      </c>
      <c r="G311" s="4">
        <v>24</v>
      </c>
      <c r="H311" s="35">
        <f>IFERROR(VLOOKUP(E311,'DATA MASTER'!$B$1:$R$3858,6,0),"")</f>
        <v>24</v>
      </c>
      <c r="I311" s="40">
        <f>IFERROR(VLOOKUP(E311,'DATA MASTER'!$B$1:$R$3858,5,0),"")</f>
        <v>1.079</v>
      </c>
      <c r="J311" s="35">
        <f>IFERROR(VLOOKUP(E311,'DATA MASTER'!$B$1:$R$3858,17,0),"")</f>
        <v>102900</v>
      </c>
      <c r="K311" s="35">
        <f>IFERROR(VLOOKUP(E311,'DATA MASTER'!$B$1:$R$3858,16,0),"")</f>
        <v>94200</v>
      </c>
      <c r="L311" s="34">
        <f t="shared" si="77"/>
        <v>7717.5</v>
      </c>
      <c r="M311" s="34">
        <f t="shared" si="81"/>
        <v>13647.696000000002</v>
      </c>
      <c r="N311" s="35">
        <v>0</v>
      </c>
      <c r="O311" s="35">
        <v>0</v>
      </c>
      <c r="P311" s="35"/>
      <c r="Q311" s="4"/>
      <c r="R311" s="35">
        <f t="shared" si="82"/>
        <v>2057999.9999999995</v>
      </c>
      <c r="S311" s="35">
        <f t="shared" si="78"/>
        <v>1741671.4378378377</v>
      </c>
      <c r="T311" s="35">
        <f t="shared" si="79"/>
        <v>316328.5621621618</v>
      </c>
      <c r="U311" s="35">
        <f t="shared" si="83"/>
        <v>18127.2</v>
      </c>
      <c r="V311" s="35">
        <f t="shared" si="84"/>
        <v>1688.8695652173915</v>
      </c>
      <c r="W311" s="35">
        <f t="shared" si="85"/>
        <v>45687.6</v>
      </c>
      <c r="X311" s="35">
        <f t="shared" si="86"/>
        <v>240824.89259694438</v>
      </c>
      <c r="Y311" s="35">
        <v>1</v>
      </c>
      <c r="Z311" s="35">
        <v>0</v>
      </c>
      <c r="AA311" s="35">
        <f t="shared" si="87"/>
        <v>0</v>
      </c>
      <c r="AB311" s="37">
        <f t="shared" si="80"/>
        <v>10000</v>
      </c>
      <c r="AC311" s="35">
        <v>0</v>
      </c>
      <c r="AD311" s="35">
        <v>0</v>
      </c>
      <c r="AE311" s="45"/>
    </row>
    <row r="312" spans="1:31">
      <c r="A312" s="34">
        <v>306</v>
      </c>
      <c r="B312" s="58">
        <v>46239</v>
      </c>
      <c r="C312" s="4" t="s">
        <v>6489</v>
      </c>
      <c r="D312" s="4" t="s">
        <v>6251</v>
      </c>
      <c r="E312" s="4" t="s">
        <v>6141</v>
      </c>
      <c r="F312" s="35" t="str">
        <f>IFERROR(VLOOKUP(E312,'DATA MASTER'!$B$1:$R$3858,3,0),"")</f>
        <v>DIV 1</v>
      </c>
      <c r="G312" s="4">
        <v>2</v>
      </c>
      <c r="H312" s="35">
        <f>IFERROR(VLOOKUP(E312,'DATA MASTER'!$B$1:$R$3858,6,0),"")</f>
        <v>36</v>
      </c>
      <c r="I312" s="40">
        <f>IFERROR(VLOOKUP(E312,'DATA MASTER'!$B$1:$R$3858,5,0),"")</f>
        <v>0.621</v>
      </c>
      <c r="J312" s="35">
        <f>IFERROR(VLOOKUP(E312,'DATA MASTER'!$B$1:$R$3858,17,0),"")</f>
        <v>56900</v>
      </c>
      <c r="K312" s="35">
        <f>IFERROR(VLOOKUP(E312,'DATA MASTER'!$B$1:$R$3858,16,0),"")</f>
        <v>52000</v>
      </c>
      <c r="L312" s="34">
        <f t="shared" si="77"/>
        <v>4267.5</v>
      </c>
      <c r="M312" s="34">
        <f t="shared" si="81"/>
        <v>7533.76</v>
      </c>
      <c r="N312" s="35">
        <v>0</v>
      </c>
      <c r="O312" s="35">
        <v>0</v>
      </c>
      <c r="P312" s="35"/>
      <c r="Q312" s="4"/>
      <c r="R312" s="35">
        <f t="shared" si="82"/>
        <v>94833.333333333328</v>
      </c>
      <c r="S312" s="35">
        <f t="shared" si="78"/>
        <v>80119.351351351346</v>
      </c>
      <c r="T312" s="35">
        <f t="shared" si="79"/>
        <v>14713.981981981982</v>
      </c>
      <c r="U312" s="35">
        <f t="shared" si="83"/>
        <v>869.4</v>
      </c>
      <c r="V312" s="35">
        <f t="shared" si="84"/>
        <v>81</v>
      </c>
      <c r="W312" s="35">
        <f t="shared" si="85"/>
        <v>2105.3000000000002</v>
      </c>
      <c r="X312" s="35">
        <f t="shared" si="86"/>
        <v>11658.281981981982</v>
      </c>
      <c r="Y312" s="35">
        <v>1</v>
      </c>
      <c r="Z312" s="35">
        <v>0</v>
      </c>
      <c r="AA312" s="35">
        <f t="shared" si="87"/>
        <v>0</v>
      </c>
      <c r="AB312" s="37">
        <f t="shared" si="80"/>
        <v>0</v>
      </c>
      <c r="AC312" s="35">
        <v>0</v>
      </c>
      <c r="AD312" s="35">
        <v>0</v>
      </c>
      <c r="AE312" s="45"/>
    </row>
    <row r="313" spans="1:31">
      <c r="A313" s="34">
        <v>307</v>
      </c>
      <c r="B313" s="58">
        <v>46239</v>
      </c>
      <c r="C313" s="4" t="s">
        <v>6490</v>
      </c>
      <c r="D313" s="4" t="s">
        <v>6134</v>
      </c>
      <c r="E313" s="4" t="s">
        <v>6156</v>
      </c>
      <c r="F313" s="35" t="str">
        <f>IFERROR(VLOOKUP(E313,'DATA MASTER'!$B$1:$R$3858,3,0),"")</f>
        <v>DIV 1</v>
      </c>
      <c r="G313" s="4">
        <v>4</v>
      </c>
      <c r="H313" s="35">
        <f>IFERROR(VLOOKUP(E313,'DATA MASTER'!$B$1:$R$3858,6,0),"")</f>
        <v>4</v>
      </c>
      <c r="I313" s="40">
        <f>IFERROR(VLOOKUP(E313,'DATA MASTER'!$B$1:$R$3858,5,0),"")</f>
        <v>5.3879999999999999</v>
      </c>
      <c r="J313" s="35">
        <f>IFERROR(VLOOKUP(E313,'DATA MASTER'!$B$1:$R$3858,17,0),"")</f>
        <v>185700</v>
      </c>
      <c r="K313" s="35">
        <f>IFERROR(VLOOKUP(E313,'DATA MASTER'!$B$1:$R$3858,16,0),"")</f>
        <v>165300</v>
      </c>
      <c r="L313" s="34">
        <f t="shared" si="77"/>
        <v>13927.5</v>
      </c>
      <c r="M313" s="34">
        <f t="shared" si="81"/>
        <v>23948.664000000001</v>
      </c>
      <c r="N313" s="35">
        <v>0</v>
      </c>
      <c r="O313" s="35">
        <v>0</v>
      </c>
      <c r="P313" s="35">
        <v>35000</v>
      </c>
      <c r="Q313" s="4" t="s">
        <v>6370</v>
      </c>
      <c r="R313" s="35">
        <f t="shared" si="82"/>
        <v>619000</v>
      </c>
      <c r="S313" s="35">
        <f t="shared" si="78"/>
        <v>509374.18378378375</v>
      </c>
      <c r="T313" s="35">
        <f t="shared" si="79"/>
        <v>109625.81621621625</v>
      </c>
      <c r="U313" s="35">
        <f t="shared" si="83"/>
        <v>15086.4</v>
      </c>
      <c r="V313" s="35">
        <f t="shared" si="84"/>
        <v>1405.5652173913043</v>
      </c>
      <c r="W313" s="35">
        <f t="shared" si="85"/>
        <v>13741.800000000001</v>
      </c>
      <c r="X313" s="35">
        <f t="shared" si="86"/>
        <v>44392.05099882494</v>
      </c>
      <c r="Y313" s="35">
        <f>H313</f>
        <v>4</v>
      </c>
      <c r="Z313" s="35">
        <v>0</v>
      </c>
      <c r="AA313" s="35">
        <f t="shared" si="87"/>
        <v>35000</v>
      </c>
      <c r="AB313" s="37">
        <f t="shared" si="80"/>
        <v>0</v>
      </c>
      <c r="AC313" s="35">
        <v>0</v>
      </c>
      <c r="AD313" s="35">
        <v>0</v>
      </c>
      <c r="AE313" s="45"/>
    </row>
    <row r="314" spans="1:31">
      <c r="A314" s="34">
        <v>308</v>
      </c>
      <c r="B314" s="58">
        <v>46239</v>
      </c>
      <c r="C314" s="4" t="s">
        <v>6491</v>
      </c>
      <c r="D314" s="4" t="s">
        <v>6287</v>
      </c>
      <c r="E314" s="4" t="s">
        <v>6135</v>
      </c>
      <c r="F314" s="35" t="str">
        <f>IFERROR(VLOOKUP(E314,'DATA MASTER'!$B$1:$R$3858,3,0),"")</f>
        <v>DIV 1</v>
      </c>
      <c r="G314" s="4">
        <v>24</v>
      </c>
      <c r="H314" s="35">
        <f>IFERROR(VLOOKUP(E314,'DATA MASTER'!$B$1:$R$3858,6,0),"")</f>
        <v>24</v>
      </c>
      <c r="I314" s="40">
        <f>IFERROR(VLOOKUP(E314,'DATA MASTER'!$B$1:$R$3858,5,0),"")</f>
        <v>1.23</v>
      </c>
      <c r="J314" s="35">
        <f>IFERROR(VLOOKUP(E314,'DATA MASTER'!$B$1:$R$3858,17,0),"")</f>
        <v>99800</v>
      </c>
      <c r="K314" s="35">
        <f>IFERROR(VLOOKUP(E314,'DATA MASTER'!$B$1:$R$3858,16,0),"")</f>
        <v>92100</v>
      </c>
      <c r="L314" s="34">
        <f t="shared" si="77"/>
        <v>7485</v>
      </c>
      <c r="M314" s="34">
        <f t="shared" si="81"/>
        <v>13343.448</v>
      </c>
      <c r="N314" s="35">
        <v>0</v>
      </c>
      <c r="O314" s="35">
        <v>0</v>
      </c>
      <c r="P314" s="35">
        <v>60000</v>
      </c>
      <c r="Q314" s="4" t="s">
        <v>6193</v>
      </c>
      <c r="R314" s="35">
        <f t="shared" si="82"/>
        <v>1995999.9999999998</v>
      </c>
      <c r="S314" s="35">
        <f t="shared" si="78"/>
        <v>1702844.3675675672</v>
      </c>
      <c r="T314" s="35">
        <f t="shared" si="79"/>
        <v>293155.63243243261</v>
      </c>
      <c r="U314" s="35">
        <f t="shared" si="83"/>
        <v>20664</v>
      </c>
      <c r="V314" s="35">
        <f t="shared" si="84"/>
        <v>1925.2173913043478</v>
      </c>
      <c r="W314" s="35">
        <f t="shared" si="85"/>
        <v>44311.199999999997</v>
      </c>
      <c r="X314" s="35">
        <f t="shared" si="86"/>
        <v>166255.21504112828</v>
      </c>
      <c r="Y314" s="35">
        <v>24</v>
      </c>
      <c r="Z314" s="35">
        <v>0</v>
      </c>
      <c r="AA314" s="35">
        <f t="shared" si="87"/>
        <v>60000</v>
      </c>
      <c r="AB314" s="37">
        <f t="shared" si="80"/>
        <v>0</v>
      </c>
      <c r="AC314" s="35">
        <v>0</v>
      </c>
      <c r="AD314" s="35">
        <v>0</v>
      </c>
      <c r="AE314" s="45"/>
    </row>
    <row r="315" spans="1:31">
      <c r="A315" s="34">
        <v>309</v>
      </c>
      <c r="B315" s="58">
        <v>46239</v>
      </c>
      <c r="C315" s="4" t="s">
        <v>6492</v>
      </c>
      <c r="D315" s="4" t="s">
        <v>6158</v>
      </c>
      <c r="E315" s="4" t="s">
        <v>6166</v>
      </c>
      <c r="F315" s="35" t="str">
        <f>IFERROR(VLOOKUP(E315,'DATA MASTER'!$B$1:$R$3858,3,0),"")</f>
        <v>DIV 2</v>
      </c>
      <c r="G315" s="4">
        <v>4</v>
      </c>
      <c r="H315" s="35">
        <f>IFERROR(VLOOKUP(E315,'DATA MASTER'!$B$1:$R$3858,6,0),"")</f>
        <v>4</v>
      </c>
      <c r="I315" s="40">
        <f>IFERROR(VLOOKUP(E315,'DATA MASTER'!$B$1:$R$3858,5,0),"")</f>
        <v>4.68</v>
      </c>
      <c r="J315" s="35">
        <f>IFERROR(VLOOKUP(E315,'DATA MASTER'!$B$1:$R$3858,17,0),"")</f>
        <v>112100</v>
      </c>
      <c r="K315" s="35">
        <f>IFERROR(VLOOKUP(E315,'DATA MASTER'!$B$1:$R$3858,16,0),"")</f>
        <v>96500</v>
      </c>
      <c r="L315" s="34">
        <f t="shared" si="77"/>
        <v>8407.5</v>
      </c>
      <c r="M315" s="34">
        <f t="shared" si="81"/>
        <v>13980.92</v>
      </c>
      <c r="N315" s="35">
        <v>0</v>
      </c>
      <c r="O315" s="35">
        <v>0</v>
      </c>
      <c r="P315" s="35"/>
      <c r="Q315" s="4"/>
      <c r="R315" s="35">
        <f t="shared" si="82"/>
        <v>373666.66666666663</v>
      </c>
      <c r="S315" s="35">
        <f t="shared" si="78"/>
        <v>297366.05405405402</v>
      </c>
      <c r="T315" s="35">
        <f t="shared" si="79"/>
        <v>76300.612612612604</v>
      </c>
      <c r="U315" s="35">
        <f t="shared" si="83"/>
        <v>13104</v>
      </c>
      <c r="V315" s="35">
        <f t="shared" si="84"/>
        <v>1220.8695652173913</v>
      </c>
      <c r="W315" s="35">
        <f t="shared" si="85"/>
        <v>8295.4</v>
      </c>
      <c r="X315" s="35">
        <f t="shared" si="86"/>
        <v>53680.34304739521</v>
      </c>
      <c r="Y315" s="35">
        <v>1</v>
      </c>
      <c r="Z315" s="35">
        <v>0</v>
      </c>
      <c r="AA315" s="35">
        <f t="shared" si="87"/>
        <v>0</v>
      </c>
      <c r="AB315" s="37">
        <f t="shared" si="80"/>
        <v>0</v>
      </c>
      <c r="AC315" s="35">
        <f>Z315*R315*1.11</f>
        <v>0</v>
      </c>
      <c r="AD315" s="35">
        <v>0</v>
      </c>
      <c r="AE315" s="45"/>
    </row>
    <row r="316" spans="1:31">
      <c r="A316" s="34">
        <v>310</v>
      </c>
      <c r="B316" s="58">
        <v>46239</v>
      </c>
      <c r="C316" s="4" t="s">
        <v>6493</v>
      </c>
      <c r="D316" s="4" t="s">
        <v>6158</v>
      </c>
      <c r="E316" s="4" t="s">
        <v>6141</v>
      </c>
      <c r="F316" s="35" t="str">
        <f>IFERROR(VLOOKUP(E316,'DATA MASTER'!$B$1:$R$3858,3,0),"")</f>
        <v>DIV 1</v>
      </c>
      <c r="G316" s="4">
        <v>12</v>
      </c>
      <c r="H316" s="35">
        <f>IFERROR(VLOOKUP(E316,'DATA MASTER'!$B$1:$R$3858,6,0),"")</f>
        <v>36</v>
      </c>
      <c r="I316" s="40">
        <f>IFERROR(VLOOKUP(E316,'DATA MASTER'!$B$1:$R$3858,5,0),"")</f>
        <v>0.621</v>
      </c>
      <c r="J316" s="35">
        <f>IFERROR(VLOOKUP(E316,'DATA MASTER'!$B$1:$R$3858,17,0),"")</f>
        <v>56900</v>
      </c>
      <c r="K316" s="35">
        <f>IFERROR(VLOOKUP(E316,'DATA MASTER'!$B$1:$R$3858,16,0),"")</f>
        <v>52000</v>
      </c>
      <c r="L316" s="34">
        <f t="shared" si="77"/>
        <v>4267.5</v>
      </c>
      <c r="M316" s="34">
        <f t="shared" si="81"/>
        <v>7533.76</v>
      </c>
      <c r="N316" s="35">
        <v>0</v>
      </c>
      <c r="O316" s="35">
        <v>0</v>
      </c>
      <c r="P316" s="35"/>
      <c r="Q316" s="4"/>
      <c r="R316" s="35">
        <f t="shared" si="82"/>
        <v>569000</v>
      </c>
      <c r="S316" s="35">
        <f t="shared" si="78"/>
        <v>480716.10810810805</v>
      </c>
      <c r="T316" s="35">
        <f t="shared" si="79"/>
        <v>88283.891891891952</v>
      </c>
      <c r="U316" s="35">
        <f t="shared" si="83"/>
        <v>5216.3999999999996</v>
      </c>
      <c r="V316" s="35">
        <f t="shared" si="84"/>
        <v>486</v>
      </c>
      <c r="W316" s="35">
        <f t="shared" si="85"/>
        <v>12631.800000000001</v>
      </c>
      <c r="X316" s="35">
        <f t="shared" si="86"/>
        <v>69949.691891891955</v>
      </c>
      <c r="Y316" s="35">
        <v>1</v>
      </c>
      <c r="Z316" s="35">
        <v>0</v>
      </c>
      <c r="AA316" s="35">
        <f t="shared" si="87"/>
        <v>0</v>
      </c>
      <c r="AB316" s="37">
        <f t="shared" si="80"/>
        <v>0</v>
      </c>
      <c r="AC316" s="35">
        <f>Z316*R316*1.11</f>
        <v>0</v>
      </c>
      <c r="AD316" s="35">
        <v>0</v>
      </c>
      <c r="AE316" s="45"/>
    </row>
    <row r="317" spans="1:31">
      <c r="A317" s="34">
        <v>311</v>
      </c>
      <c r="B317" s="58">
        <v>46239</v>
      </c>
      <c r="C317" s="4" t="s">
        <v>6494</v>
      </c>
      <c r="D317" s="4" t="s">
        <v>6287</v>
      </c>
      <c r="E317" s="4" t="s">
        <v>6156</v>
      </c>
      <c r="F317" s="35" t="str">
        <f>IFERROR(VLOOKUP(E317,'DATA MASTER'!$B$1:$R$3858,3,0),"")</f>
        <v>DIV 1</v>
      </c>
      <c r="G317" s="4">
        <v>4</v>
      </c>
      <c r="H317" s="35">
        <f>IFERROR(VLOOKUP(E317,'DATA MASTER'!$B$1:$R$3858,6,0),"")</f>
        <v>4</v>
      </c>
      <c r="I317" s="40">
        <f>IFERROR(VLOOKUP(E317,'DATA MASTER'!$B$1:$R$3858,5,0),"")</f>
        <v>5.3879999999999999</v>
      </c>
      <c r="J317" s="35">
        <f>IFERROR(VLOOKUP(E317,'DATA MASTER'!$B$1:$R$3858,17,0),"")</f>
        <v>185700</v>
      </c>
      <c r="K317" s="35">
        <f>IFERROR(VLOOKUP(E317,'DATA MASTER'!$B$1:$R$3858,16,0),"")</f>
        <v>165300</v>
      </c>
      <c r="L317" s="34">
        <f t="shared" si="77"/>
        <v>13927.5</v>
      </c>
      <c r="M317" s="34">
        <f t="shared" si="81"/>
        <v>23948.664000000001</v>
      </c>
      <c r="N317" s="35">
        <v>0</v>
      </c>
      <c r="O317" s="35">
        <v>0</v>
      </c>
      <c r="P317" s="35">
        <v>35000</v>
      </c>
      <c r="Q317" s="4" t="s">
        <v>6370</v>
      </c>
      <c r="R317" s="35">
        <f t="shared" si="82"/>
        <v>619000</v>
      </c>
      <c r="S317" s="35">
        <f t="shared" si="78"/>
        <v>509374.18378378375</v>
      </c>
      <c r="T317" s="35">
        <f t="shared" si="79"/>
        <v>109625.81621621625</v>
      </c>
      <c r="U317" s="35">
        <f t="shared" si="83"/>
        <v>15086.4</v>
      </c>
      <c r="V317" s="35">
        <f t="shared" si="84"/>
        <v>1405.5652173913043</v>
      </c>
      <c r="W317" s="35">
        <f t="shared" si="85"/>
        <v>13741.800000000001</v>
      </c>
      <c r="X317" s="35">
        <f t="shared" si="86"/>
        <v>38836.495443269385</v>
      </c>
      <c r="Y317" s="35">
        <f t="shared" ref="Y317:Y318" si="93">H317</f>
        <v>4</v>
      </c>
      <c r="Z317" s="35">
        <v>0</v>
      </c>
      <c r="AA317" s="35">
        <f t="shared" si="87"/>
        <v>35000</v>
      </c>
      <c r="AB317" s="37">
        <f t="shared" si="80"/>
        <v>0</v>
      </c>
      <c r="AC317" s="35">
        <f>Z317*R317*1.11</f>
        <v>0</v>
      </c>
      <c r="AD317" s="35">
        <v>5555.5555555555557</v>
      </c>
      <c r="AE317" s="45"/>
    </row>
    <row r="318" spans="1:31">
      <c r="A318" s="34">
        <v>312</v>
      </c>
      <c r="B318" s="58">
        <v>46239</v>
      </c>
      <c r="C318" s="4" t="s">
        <v>6495</v>
      </c>
      <c r="D318" s="4" t="s">
        <v>6183</v>
      </c>
      <c r="E318" s="4" t="s">
        <v>6156</v>
      </c>
      <c r="F318" s="35" t="str">
        <f>IFERROR(VLOOKUP(E318,'DATA MASTER'!$B$1:$R$3858,3,0),"")</f>
        <v>DIV 1</v>
      </c>
      <c r="G318" s="4">
        <v>8</v>
      </c>
      <c r="H318" s="35">
        <f>IFERROR(VLOOKUP(E318,'DATA MASTER'!$B$1:$R$3858,6,0),"")</f>
        <v>4</v>
      </c>
      <c r="I318" s="40">
        <f>IFERROR(VLOOKUP(E318,'DATA MASTER'!$B$1:$R$3858,5,0),"")</f>
        <v>5.3879999999999999</v>
      </c>
      <c r="J318" s="35">
        <f>IFERROR(VLOOKUP(E318,'DATA MASTER'!$B$1:$R$3858,17,0),"")</f>
        <v>185700</v>
      </c>
      <c r="K318" s="35">
        <f>IFERROR(VLOOKUP(E318,'DATA MASTER'!$B$1:$R$3858,16,0),"")</f>
        <v>165300</v>
      </c>
      <c r="L318" s="34">
        <f t="shared" si="77"/>
        <v>13927.5</v>
      </c>
      <c r="M318" s="34">
        <f t="shared" si="81"/>
        <v>23948.664000000001</v>
      </c>
      <c r="N318" s="35">
        <v>0</v>
      </c>
      <c r="O318" s="35">
        <v>0</v>
      </c>
      <c r="P318" s="35">
        <v>35000</v>
      </c>
      <c r="Q318" s="4" t="s">
        <v>6370</v>
      </c>
      <c r="R318" s="35">
        <f t="shared" si="82"/>
        <v>1238000</v>
      </c>
      <c r="S318" s="35">
        <f t="shared" si="78"/>
        <v>1018748.3675675675</v>
      </c>
      <c r="T318" s="35">
        <f t="shared" si="79"/>
        <v>219251.6324324325</v>
      </c>
      <c r="U318" s="35">
        <f t="shared" si="83"/>
        <v>30172.799999999999</v>
      </c>
      <c r="V318" s="35">
        <f t="shared" si="84"/>
        <v>2811.1304347826085</v>
      </c>
      <c r="W318" s="35">
        <f t="shared" si="85"/>
        <v>27483.600000000002</v>
      </c>
      <c r="X318" s="35">
        <f t="shared" si="86"/>
        <v>54498.387711935589</v>
      </c>
      <c r="Y318" s="35">
        <f t="shared" si="93"/>
        <v>4</v>
      </c>
      <c r="Z318" s="35">
        <v>0</v>
      </c>
      <c r="AA318" s="35">
        <f t="shared" si="87"/>
        <v>70000</v>
      </c>
      <c r="AB318" s="37">
        <f t="shared" si="80"/>
        <v>20000</v>
      </c>
      <c r="AC318" s="35">
        <v>0</v>
      </c>
      <c r="AD318" s="35">
        <v>14285.714285714286</v>
      </c>
      <c r="AE318" s="45"/>
    </row>
    <row r="319" spans="1:31">
      <c r="A319" s="34">
        <v>313</v>
      </c>
      <c r="B319" s="58">
        <v>46239</v>
      </c>
      <c r="C319" s="4" t="s">
        <v>6496</v>
      </c>
      <c r="D319" s="4" t="s">
        <v>6287</v>
      </c>
      <c r="E319" s="4" t="s">
        <v>6135</v>
      </c>
      <c r="F319" s="35" t="str">
        <f>IFERROR(VLOOKUP(E319,'DATA MASTER'!$B$1:$R$3858,3,0),"")</f>
        <v>DIV 1</v>
      </c>
      <c r="G319" s="4">
        <v>12</v>
      </c>
      <c r="H319" s="35">
        <f>IFERROR(VLOOKUP(E319,'DATA MASTER'!$B$1:$R$3858,6,0),"")</f>
        <v>24</v>
      </c>
      <c r="I319" s="40">
        <f>IFERROR(VLOOKUP(E319,'DATA MASTER'!$B$1:$R$3858,5,0),"")</f>
        <v>1.23</v>
      </c>
      <c r="J319" s="35">
        <f>IFERROR(VLOOKUP(E319,'DATA MASTER'!$B$1:$R$3858,17,0),"")</f>
        <v>99800</v>
      </c>
      <c r="K319" s="35">
        <f>IFERROR(VLOOKUP(E319,'DATA MASTER'!$B$1:$R$3858,16,0),"")</f>
        <v>92100</v>
      </c>
      <c r="L319" s="34">
        <f t="shared" si="77"/>
        <v>7485</v>
      </c>
      <c r="M319" s="34">
        <f t="shared" si="81"/>
        <v>13343.448</v>
      </c>
      <c r="N319" s="35">
        <v>0</v>
      </c>
      <c r="O319" s="35">
        <v>0</v>
      </c>
      <c r="P319" s="35"/>
      <c r="Q319" s="4"/>
      <c r="R319" s="35">
        <f t="shared" si="82"/>
        <v>997999.99999999988</v>
      </c>
      <c r="S319" s="35">
        <f t="shared" si="78"/>
        <v>851422.18378378358</v>
      </c>
      <c r="T319" s="35">
        <f t="shared" si="79"/>
        <v>146577.81621621631</v>
      </c>
      <c r="U319" s="35">
        <f t="shared" si="83"/>
        <v>10332</v>
      </c>
      <c r="V319" s="35">
        <f t="shared" si="84"/>
        <v>962.60869565217388</v>
      </c>
      <c r="W319" s="35">
        <f t="shared" si="85"/>
        <v>22155.599999999999</v>
      </c>
      <c r="X319" s="35">
        <f t="shared" si="86"/>
        <v>107572.05196500858</v>
      </c>
      <c r="Y319" s="35">
        <v>1</v>
      </c>
      <c r="Z319" s="35">
        <v>0</v>
      </c>
      <c r="AA319" s="35">
        <f t="shared" si="87"/>
        <v>0</v>
      </c>
      <c r="AB319" s="37">
        <f t="shared" si="80"/>
        <v>0</v>
      </c>
      <c r="AC319" s="35">
        <f>Z319*R319*1.11</f>
        <v>0</v>
      </c>
      <c r="AD319" s="35">
        <v>5555.5555555555557</v>
      </c>
      <c r="AE319" s="45"/>
    </row>
    <row r="320" spans="1:31">
      <c r="A320" s="34">
        <v>314</v>
      </c>
      <c r="B320" s="58">
        <v>46239</v>
      </c>
      <c r="C320" s="4" t="s">
        <v>6496</v>
      </c>
      <c r="D320" s="4" t="s">
        <v>6287</v>
      </c>
      <c r="E320" s="4" t="s">
        <v>2687</v>
      </c>
      <c r="F320" s="35" t="str">
        <f>IFERROR(VLOOKUP(E320,'DATA MASTER'!$B$1:$R$3858,3,0),"")</f>
        <v>DIV 1</v>
      </c>
      <c r="G320" s="4">
        <v>6</v>
      </c>
      <c r="H320" s="35">
        <f>IFERROR(VLOOKUP(E320,'DATA MASTER'!$B$1:$R$3858,6,0),"")</f>
        <v>24</v>
      </c>
      <c r="I320" s="40">
        <f>IFERROR(VLOOKUP(E320,'DATA MASTER'!$B$1:$R$3858,5,0),"")</f>
        <v>1.052</v>
      </c>
      <c r="J320" s="35">
        <f>IFERROR(VLOOKUP(E320,'DATA MASTER'!$B$1:$R$3858,17,0),"")</f>
        <v>90100</v>
      </c>
      <c r="K320" s="35">
        <f>IFERROR(VLOOKUP(E320,'DATA MASTER'!$B$1:$R$3858,16,0),"")</f>
        <v>82300</v>
      </c>
      <c r="L320" s="34">
        <f t="shared" si="77"/>
        <v>6757.5</v>
      </c>
      <c r="M320" s="34">
        <f t="shared" si="81"/>
        <v>11923.624000000002</v>
      </c>
      <c r="N320" s="35">
        <v>0</v>
      </c>
      <c r="O320" s="35">
        <v>0</v>
      </c>
      <c r="P320" s="35"/>
      <c r="Q320" s="4"/>
      <c r="R320" s="35">
        <f t="shared" si="82"/>
        <v>450500</v>
      </c>
      <c r="S320" s="35">
        <f t="shared" si="78"/>
        <v>380412.84324324323</v>
      </c>
      <c r="T320" s="35">
        <f t="shared" si="79"/>
        <v>70087.156756756769</v>
      </c>
      <c r="U320" s="35">
        <f t="shared" si="83"/>
        <v>4418.4000000000005</v>
      </c>
      <c r="V320" s="35">
        <f t="shared" si="84"/>
        <v>411.6521739130435</v>
      </c>
      <c r="W320" s="35">
        <f t="shared" si="85"/>
        <v>10001.1</v>
      </c>
      <c r="X320" s="35">
        <f t="shared" si="86"/>
        <v>49700.449027288181</v>
      </c>
      <c r="Y320" s="35">
        <v>1</v>
      </c>
      <c r="Z320" s="35">
        <v>0</v>
      </c>
      <c r="AA320" s="35">
        <f t="shared" si="87"/>
        <v>0</v>
      </c>
      <c r="AB320" s="37">
        <f t="shared" si="80"/>
        <v>0</v>
      </c>
      <c r="AC320" s="35">
        <f>Z320*R320*1.11</f>
        <v>0</v>
      </c>
      <c r="AD320" s="35">
        <v>5555.5555555555557</v>
      </c>
      <c r="AE320" s="45"/>
    </row>
    <row r="321" spans="1:31">
      <c r="A321" s="34">
        <v>315</v>
      </c>
      <c r="B321" s="58">
        <v>46239</v>
      </c>
      <c r="C321" s="4" t="s">
        <v>6496</v>
      </c>
      <c r="D321" s="4" t="s">
        <v>6287</v>
      </c>
      <c r="E321" s="4" t="s">
        <v>6166</v>
      </c>
      <c r="F321" s="35" t="str">
        <f>IFERROR(VLOOKUP(E321,'DATA MASTER'!$B$1:$R$3858,3,0),"")</f>
        <v>DIV 2</v>
      </c>
      <c r="G321" s="4">
        <v>4</v>
      </c>
      <c r="H321" s="35">
        <f>IFERROR(VLOOKUP(E321,'DATA MASTER'!$B$1:$R$3858,6,0),"")</f>
        <v>4</v>
      </c>
      <c r="I321" s="40">
        <f>IFERROR(VLOOKUP(E321,'DATA MASTER'!$B$1:$R$3858,5,0),"")</f>
        <v>4.68</v>
      </c>
      <c r="J321" s="35">
        <f>IFERROR(VLOOKUP(E321,'DATA MASTER'!$B$1:$R$3858,17,0),"")</f>
        <v>112100</v>
      </c>
      <c r="K321" s="35">
        <f>IFERROR(VLOOKUP(E321,'DATA MASTER'!$B$1:$R$3858,16,0),"")</f>
        <v>96500</v>
      </c>
      <c r="L321" s="34">
        <f t="shared" si="77"/>
        <v>8407.5</v>
      </c>
      <c r="M321" s="34">
        <f t="shared" si="81"/>
        <v>13980.92</v>
      </c>
      <c r="N321" s="35">
        <v>0</v>
      </c>
      <c r="O321" s="35">
        <v>0</v>
      </c>
      <c r="P321" s="35"/>
      <c r="Q321" s="4"/>
      <c r="R321" s="35">
        <f t="shared" si="82"/>
        <v>373666.66666666663</v>
      </c>
      <c r="S321" s="35">
        <f t="shared" si="78"/>
        <v>297366.05405405402</v>
      </c>
      <c r="T321" s="35">
        <f t="shared" si="79"/>
        <v>76300.612612612604</v>
      </c>
      <c r="U321" s="35">
        <f t="shared" si="83"/>
        <v>13104</v>
      </c>
      <c r="V321" s="35">
        <f t="shared" si="84"/>
        <v>1220.8695652173913</v>
      </c>
      <c r="W321" s="35">
        <f t="shared" si="85"/>
        <v>8295.4</v>
      </c>
      <c r="X321" s="35">
        <f t="shared" si="86"/>
        <v>48124.787491839656</v>
      </c>
      <c r="Y321" s="35">
        <v>1</v>
      </c>
      <c r="Z321" s="35">
        <v>0</v>
      </c>
      <c r="AA321" s="35">
        <f t="shared" si="87"/>
        <v>0</v>
      </c>
      <c r="AB321" s="37">
        <f t="shared" si="80"/>
        <v>0</v>
      </c>
      <c r="AC321" s="35">
        <v>0</v>
      </c>
      <c r="AD321" s="35">
        <v>5555.5555555555557</v>
      </c>
      <c r="AE321" s="45"/>
    </row>
    <row r="322" spans="1:31">
      <c r="A322" s="34">
        <v>316</v>
      </c>
      <c r="B322" s="58">
        <v>46239</v>
      </c>
      <c r="C322" s="4" t="s">
        <v>6497</v>
      </c>
      <c r="D322" s="4" t="s">
        <v>6158</v>
      </c>
      <c r="E322" s="4" t="s">
        <v>6218</v>
      </c>
      <c r="F322" s="35" t="str">
        <f>IFERROR(VLOOKUP(E322,'DATA MASTER'!$B$1:$R$3858,3,0),"")</f>
        <v>DIV 1</v>
      </c>
      <c r="G322" s="4">
        <v>12</v>
      </c>
      <c r="H322" s="35">
        <f>IFERROR(VLOOKUP(E322,'DATA MASTER'!$B$1:$R$3858,6,0),"")</f>
        <v>24</v>
      </c>
      <c r="I322" s="40">
        <f>IFERROR(VLOOKUP(E322,'DATA MASTER'!$B$1:$R$3858,5,0),"")</f>
        <v>1.079</v>
      </c>
      <c r="J322" s="35">
        <f>IFERROR(VLOOKUP(E322,'DATA MASTER'!$B$1:$R$3858,17,0),"")</f>
        <v>102900</v>
      </c>
      <c r="K322" s="35">
        <f>IFERROR(VLOOKUP(E322,'DATA MASTER'!$B$1:$R$3858,16,0),"")</f>
        <v>94200</v>
      </c>
      <c r="L322" s="34">
        <f t="shared" si="77"/>
        <v>7717.5</v>
      </c>
      <c r="M322" s="34">
        <f t="shared" si="81"/>
        <v>13647.696000000002</v>
      </c>
      <c r="N322" s="35">
        <v>0</v>
      </c>
      <c r="O322" s="35">
        <v>0</v>
      </c>
      <c r="P322" s="35"/>
      <c r="Q322" s="4"/>
      <c r="R322" s="35">
        <f t="shared" si="82"/>
        <v>1028999.9999999998</v>
      </c>
      <c r="S322" s="35">
        <f t="shared" si="78"/>
        <v>870835.71891891886</v>
      </c>
      <c r="T322" s="35">
        <f t="shared" si="79"/>
        <v>158164.2810810809</v>
      </c>
      <c r="U322" s="35">
        <f t="shared" si="83"/>
        <v>9063.6</v>
      </c>
      <c r="V322" s="35">
        <f t="shared" si="84"/>
        <v>844.43478260869574</v>
      </c>
      <c r="W322" s="35">
        <f t="shared" si="85"/>
        <v>22843.8</v>
      </c>
      <c r="X322" s="35">
        <f t="shared" si="86"/>
        <v>119530.09335729571</v>
      </c>
      <c r="Y322" s="35">
        <v>1</v>
      </c>
      <c r="Z322" s="35">
        <v>0</v>
      </c>
      <c r="AA322" s="35">
        <f t="shared" si="87"/>
        <v>0</v>
      </c>
      <c r="AB322" s="37">
        <f t="shared" si="80"/>
        <v>0</v>
      </c>
      <c r="AC322" s="35">
        <v>0</v>
      </c>
      <c r="AD322" s="35">
        <v>5882.3529411764703</v>
      </c>
      <c r="AE322" s="45"/>
    </row>
    <row r="323" spans="1:31">
      <c r="A323" s="34">
        <v>317</v>
      </c>
      <c r="B323" s="58">
        <v>46239</v>
      </c>
      <c r="C323" s="4" t="s">
        <v>6497</v>
      </c>
      <c r="D323" s="4" t="s">
        <v>6158</v>
      </c>
      <c r="E323" s="4" t="s">
        <v>4536</v>
      </c>
      <c r="F323" s="35" t="str">
        <f>IFERROR(VLOOKUP(E323,'DATA MASTER'!$B$1:$R$3858,3,0),"")</f>
        <v>DIV 2</v>
      </c>
      <c r="G323" s="4">
        <v>15</v>
      </c>
      <c r="H323" s="35">
        <f>IFERROR(VLOOKUP(E323,'DATA MASTER'!$B$1:$R$3858,6,0),"")</f>
        <v>30</v>
      </c>
      <c r="I323" s="40">
        <f>IFERROR(VLOOKUP(E323,'DATA MASTER'!$B$1:$R$3858,5,0),"")</f>
        <v>0.44600000000000001</v>
      </c>
      <c r="J323" s="35">
        <f>IFERROR(VLOOKUP(E323,'DATA MASTER'!$B$1:$R$3858,17,0),"")</f>
        <v>0</v>
      </c>
      <c r="K323" s="35">
        <f>IFERROR(VLOOKUP(E323,'DATA MASTER'!$B$1:$R$3858,16,0),"")</f>
        <v>0</v>
      </c>
      <c r="L323" s="34">
        <f t="shared" si="77"/>
        <v>0</v>
      </c>
      <c r="M323" s="34">
        <f t="shared" si="81"/>
        <v>0</v>
      </c>
      <c r="N323" s="35">
        <v>0</v>
      </c>
      <c r="O323" s="35">
        <v>0</v>
      </c>
      <c r="P323" s="35"/>
      <c r="Q323" s="4"/>
      <c r="R323" s="35">
        <f t="shared" si="82"/>
        <v>0</v>
      </c>
      <c r="S323" s="35">
        <f t="shared" si="78"/>
        <v>0</v>
      </c>
      <c r="T323" s="35">
        <f t="shared" si="79"/>
        <v>0</v>
      </c>
      <c r="U323" s="35">
        <f t="shared" si="83"/>
        <v>4683</v>
      </c>
      <c r="V323" s="35">
        <f t="shared" si="84"/>
        <v>436.30434782608694</v>
      </c>
      <c r="W323" s="35">
        <f t="shared" si="85"/>
        <v>0</v>
      </c>
      <c r="X323" s="35">
        <f t="shared" si="86"/>
        <v>-11001.657289002556</v>
      </c>
      <c r="Y323" s="35">
        <v>1</v>
      </c>
      <c r="Z323" s="35">
        <v>0</v>
      </c>
      <c r="AA323" s="35">
        <f t="shared" si="87"/>
        <v>0</v>
      </c>
      <c r="AB323" s="37">
        <f t="shared" si="80"/>
        <v>0</v>
      </c>
      <c r="AC323" s="35">
        <f>Z323*R323*1.11</f>
        <v>0</v>
      </c>
      <c r="AD323" s="35">
        <v>5882.3529411764703</v>
      </c>
      <c r="AE323" s="45"/>
    </row>
    <row r="324" spans="1:31">
      <c r="A324" s="34">
        <v>318</v>
      </c>
      <c r="B324" s="58">
        <v>46239</v>
      </c>
      <c r="C324" s="4" t="s">
        <v>6497</v>
      </c>
      <c r="D324" s="4" t="s">
        <v>6158</v>
      </c>
      <c r="E324" s="4" t="s">
        <v>1563</v>
      </c>
      <c r="F324" s="35" t="str">
        <f>IFERROR(VLOOKUP(E324,'DATA MASTER'!$B$1:$R$3858,3,0),"")</f>
        <v>DIV 2</v>
      </c>
      <c r="G324" s="4">
        <v>15</v>
      </c>
      <c r="H324" s="35">
        <f>IFERROR(VLOOKUP(E324,'DATA MASTER'!$B$1:$R$3858,6,0),"")</f>
        <v>30</v>
      </c>
      <c r="I324" s="40">
        <f>IFERROR(VLOOKUP(E324,'DATA MASTER'!$B$1:$R$3858,5,0),"")</f>
        <v>0.44600000000000001</v>
      </c>
      <c r="J324" s="35">
        <f>IFERROR(VLOOKUP(E324,'DATA MASTER'!$B$1:$R$3858,17,0),"")</f>
        <v>93300</v>
      </c>
      <c r="K324" s="35">
        <f>IFERROR(VLOOKUP(E324,'DATA MASTER'!$B$1:$R$3858,16,0),"")</f>
        <v>86200</v>
      </c>
      <c r="L324" s="34">
        <f t="shared" si="77"/>
        <v>6997.5</v>
      </c>
      <c r="M324" s="34">
        <f t="shared" si="81"/>
        <v>12488.656000000001</v>
      </c>
      <c r="N324" s="35">
        <v>0</v>
      </c>
      <c r="O324" s="35">
        <v>0</v>
      </c>
      <c r="P324" s="35"/>
      <c r="Q324" s="4"/>
      <c r="R324" s="35">
        <f t="shared" si="82"/>
        <v>1166250</v>
      </c>
      <c r="S324" s="35">
        <f t="shared" si="78"/>
        <v>996099.24324324308</v>
      </c>
      <c r="T324" s="35">
        <f t="shared" si="79"/>
        <v>170150.75675675692</v>
      </c>
      <c r="U324" s="35">
        <f t="shared" si="83"/>
        <v>4683</v>
      </c>
      <c r="V324" s="35">
        <f t="shared" si="84"/>
        <v>436.30434782608694</v>
      </c>
      <c r="W324" s="35">
        <f t="shared" si="85"/>
        <v>25890.750000000004</v>
      </c>
      <c r="X324" s="35">
        <f t="shared" si="86"/>
        <v>133258.34946775436</v>
      </c>
      <c r="Y324" s="35">
        <f t="shared" ref="Y324:Y325" si="94">IF(E324="avem005",4,1)</f>
        <v>1</v>
      </c>
      <c r="Z324" s="35">
        <v>0</v>
      </c>
      <c r="AA324" s="35">
        <f t="shared" si="87"/>
        <v>0</v>
      </c>
      <c r="AB324" s="37">
        <f t="shared" si="80"/>
        <v>0</v>
      </c>
      <c r="AC324" s="35">
        <v>0</v>
      </c>
      <c r="AD324" s="35">
        <v>5882.3529411764703</v>
      </c>
      <c r="AE324" s="45"/>
    </row>
    <row r="325" spans="1:31">
      <c r="A325" s="34">
        <v>319</v>
      </c>
      <c r="B325" s="58">
        <v>46239</v>
      </c>
      <c r="C325" s="4" t="s">
        <v>6498</v>
      </c>
      <c r="D325" s="4" t="s">
        <v>6158</v>
      </c>
      <c r="E325" s="4" t="s">
        <v>6181</v>
      </c>
      <c r="F325" s="35" t="str">
        <f>IFERROR(VLOOKUP(E325,'DATA MASTER'!$B$1:$R$3858,3,0),"")</f>
        <v>DIV 2</v>
      </c>
      <c r="G325" s="4">
        <v>15</v>
      </c>
      <c r="H325" s="35">
        <f>IFERROR(VLOOKUP(E325,'DATA MASTER'!$B$1:$R$3858,6,0),"")</f>
        <v>24</v>
      </c>
      <c r="I325" s="40">
        <f>IFERROR(VLOOKUP(E325,'DATA MASTER'!$B$1:$R$3858,5,0),"")</f>
        <v>1.0900000000000001</v>
      </c>
      <c r="J325" s="35">
        <f>IFERROR(VLOOKUP(E325,'DATA MASTER'!$B$1:$R$3858,17,0),"")</f>
        <v>36200</v>
      </c>
      <c r="K325" s="35">
        <f>IFERROR(VLOOKUP(E325,'DATA MASTER'!$B$1:$R$3858,16,0),"")</f>
        <v>32100</v>
      </c>
      <c r="L325" s="34">
        <f t="shared" si="77"/>
        <v>2715</v>
      </c>
      <c r="M325" s="34">
        <f t="shared" si="81"/>
        <v>4650.6480000000001</v>
      </c>
      <c r="N325" s="35">
        <v>0</v>
      </c>
      <c r="O325" s="35">
        <v>0</v>
      </c>
      <c r="P325" s="35"/>
      <c r="Q325" s="4"/>
      <c r="R325" s="35">
        <f t="shared" si="82"/>
        <v>452499.99999999994</v>
      </c>
      <c r="S325" s="35">
        <f t="shared" si="78"/>
        <v>370937.18918918917</v>
      </c>
      <c r="T325" s="35">
        <f t="shared" si="79"/>
        <v>81562.81081081077</v>
      </c>
      <c r="U325" s="35">
        <f t="shared" si="83"/>
        <v>11445.000000000002</v>
      </c>
      <c r="V325" s="35">
        <f t="shared" si="84"/>
        <v>1066.304347826087</v>
      </c>
      <c r="W325" s="35">
        <f t="shared" si="85"/>
        <v>10045.499999999998</v>
      </c>
      <c r="X325" s="35">
        <f t="shared" si="86"/>
        <v>53123.653521808221</v>
      </c>
      <c r="Y325" s="35">
        <f t="shared" si="94"/>
        <v>1</v>
      </c>
      <c r="Z325" s="35">
        <v>0</v>
      </c>
      <c r="AA325" s="35">
        <f t="shared" si="87"/>
        <v>0</v>
      </c>
      <c r="AB325" s="37">
        <f t="shared" si="80"/>
        <v>0</v>
      </c>
      <c r="AC325" s="35">
        <v>0</v>
      </c>
      <c r="AD325" s="35">
        <v>5882.3529411764703</v>
      </c>
      <c r="AE325" s="45"/>
    </row>
    <row r="326" spans="1:31">
      <c r="A326" s="34">
        <v>320</v>
      </c>
      <c r="B326" s="58">
        <v>46239</v>
      </c>
      <c r="C326" s="4" t="s">
        <v>6499</v>
      </c>
      <c r="D326" s="4" t="s">
        <v>6158</v>
      </c>
      <c r="E326" s="4" t="s">
        <v>6202</v>
      </c>
      <c r="F326" s="35" t="str">
        <f>IFERROR(VLOOKUP(E326,'DATA MASTER'!$B$1:$R$3858,3,0),"")</f>
        <v>DIV 1-AREM</v>
      </c>
      <c r="G326" s="4">
        <v>4</v>
      </c>
      <c r="H326" s="35">
        <f>IFERROR(VLOOKUP(E326,'DATA MASTER'!$B$1:$R$3858,6,0),"")</f>
        <v>4</v>
      </c>
      <c r="I326" s="40">
        <f>IFERROR(VLOOKUP(E326,'DATA MASTER'!$B$1:$R$3858,5,0),"")</f>
        <v>5.19</v>
      </c>
      <c r="J326" s="35">
        <f>IFERROR(VLOOKUP(E326,'DATA MASTER'!$B$1:$R$3858,17,0),"")</f>
        <v>76700</v>
      </c>
      <c r="K326" s="35">
        <f>IFERROR(VLOOKUP(E326,'DATA MASTER'!$B$1:$R$3858,16,0),"")</f>
        <v>61100</v>
      </c>
      <c r="L326" s="34">
        <f t="shared" si="77"/>
        <v>5752.5</v>
      </c>
      <c r="M326" s="34">
        <f t="shared" si="81"/>
        <v>8852.1679999999997</v>
      </c>
      <c r="N326" s="35">
        <v>0</v>
      </c>
      <c r="O326" s="35">
        <v>0</v>
      </c>
      <c r="P326" s="35"/>
      <c r="Q326" s="4"/>
      <c r="R326" s="35">
        <f t="shared" si="82"/>
        <v>255666.66666666666</v>
      </c>
      <c r="S326" s="35">
        <f t="shared" si="78"/>
        <v>188280.47567567567</v>
      </c>
      <c r="T326" s="35">
        <f t="shared" si="79"/>
        <v>67386.190990990988</v>
      </c>
      <c r="U326" s="35">
        <f t="shared" si="83"/>
        <v>14532.000000000002</v>
      </c>
      <c r="V326" s="35">
        <f t="shared" si="84"/>
        <v>1353.913043478261</v>
      </c>
      <c r="W326" s="35">
        <f t="shared" si="85"/>
        <v>5675.8</v>
      </c>
      <c r="X326" s="35">
        <f t="shared" si="86"/>
        <v>39942.125006336253</v>
      </c>
      <c r="Y326" s="35">
        <v>1</v>
      </c>
      <c r="Z326" s="35">
        <v>0</v>
      </c>
      <c r="AA326" s="35">
        <f t="shared" si="87"/>
        <v>0</v>
      </c>
      <c r="AB326" s="37">
        <f t="shared" si="80"/>
        <v>0</v>
      </c>
      <c r="AC326" s="35">
        <f>Z326*R326*1.11</f>
        <v>0</v>
      </c>
      <c r="AD326" s="35">
        <v>5882.3529411764703</v>
      </c>
      <c r="AE326" s="45"/>
    </row>
    <row r="327" spans="1:31">
      <c r="A327" s="34">
        <v>321</v>
      </c>
      <c r="B327" s="58">
        <v>46239</v>
      </c>
      <c r="C327" s="4" t="s">
        <v>6499</v>
      </c>
      <c r="D327" s="4" t="s">
        <v>6158</v>
      </c>
      <c r="E327" s="4" t="s">
        <v>726</v>
      </c>
      <c r="F327" s="35" t="str">
        <f>IFERROR(VLOOKUP(E327,'DATA MASTER'!$B$1:$R$3858,3,0),"")</f>
        <v>DIV 1-AREM</v>
      </c>
      <c r="G327" s="4">
        <v>4</v>
      </c>
      <c r="H327" s="35">
        <f>IFERROR(VLOOKUP(E327,'DATA MASTER'!$B$1:$R$3858,6,0),"")</f>
        <v>4</v>
      </c>
      <c r="I327" s="40">
        <f>IFERROR(VLOOKUP(E327,'DATA MASTER'!$B$1:$R$3858,5,0),"")</f>
        <v>5.35</v>
      </c>
      <c r="J327" s="35">
        <f>IFERROR(VLOOKUP(E327,'DATA MASTER'!$B$1:$R$3858,17,0),"")</f>
        <v>76700</v>
      </c>
      <c r="K327" s="35">
        <f>IFERROR(VLOOKUP(E327,'DATA MASTER'!$B$1:$R$3858,16,0),"")</f>
        <v>61100</v>
      </c>
      <c r="L327" s="34">
        <f t="shared" si="77"/>
        <v>5752.5</v>
      </c>
      <c r="M327" s="34">
        <f t="shared" si="81"/>
        <v>8852.1679999999997</v>
      </c>
      <c r="N327" s="35">
        <v>0</v>
      </c>
      <c r="O327" s="35">
        <v>10</v>
      </c>
      <c r="P327" s="35"/>
      <c r="Q327" s="4"/>
      <c r="R327" s="35">
        <f t="shared" si="82"/>
        <v>230100</v>
      </c>
      <c r="S327" s="35">
        <f t="shared" si="78"/>
        <v>169452.42810810811</v>
      </c>
      <c r="T327" s="35">
        <f t="shared" si="79"/>
        <v>60647.571891891886</v>
      </c>
      <c r="U327" s="35">
        <f t="shared" si="83"/>
        <v>14979.999999999998</v>
      </c>
      <c r="V327" s="35">
        <f t="shared" si="84"/>
        <v>1395.6521739130433</v>
      </c>
      <c r="W327" s="35">
        <f t="shared" si="85"/>
        <v>5108.22</v>
      </c>
      <c r="X327" s="35">
        <f t="shared" si="86"/>
        <v>33281.346776802377</v>
      </c>
      <c r="Y327" s="35">
        <v>1</v>
      </c>
      <c r="Z327" s="35">
        <v>0</v>
      </c>
      <c r="AA327" s="35">
        <f t="shared" si="87"/>
        <v>0</v>
      </c>
      <c r="AB327" s="37">
        <f t="shared" si="80"/>
        <v>0</v>
      </c>
      <c r="AC327" s="35">
        <f t="shared" ref="AC327" si="95">Z327*R327*1.11</f>
        <v>0</v>
      </c>
      <c r="AD327" s="35">
        <v>5882.3529411764703</v>
      </c>
      <c r="AE327" s="45"/>
    </row>
    <row r="328" spans="1:31">
      <c r="A328" s="34">
        <v>322</v>
      </c>
      <c r="B328" s="58">
        <v>46239</v>
      </c>
      <c r="C328" s="4" t="s">
        <v>6500</v>
      </c>
      <c r="D328" s="4" t="s">
        <v>6287</v>
      </c>
      <c r="E328" s="4" t="s">
        <v>6218</v>
      </c>
      <c r="F328" s="35" t="str">
        <f>IFERROR(VLOOKUP(E328,'DATA MASTER'!$B$1:$R$3858,3,0),"")</f>
        <v>DIV 1</v>
      </c>
      <c r="G328" s="4">
        <v>30</v>
      </c>
      <c r="H328" s="35">
        <f>IFERROR(VLOOKUP(E328,'DATA MASTER'!$B$1:$R$3858,6,0),"")</f>
        <v>24</v>
      </c>
      <c r="I328" s="40">
        <f>IFERROR(VLOOKUP(E328,'DATA MASTER'!$B$1:$R$3858,5,0),"")</f>
        <v>1.079</v>
      </c>
      <c r="J328" s="35">
        <f>IFERROR(VLOOKUP(E328,'DATA MASTER'!$B$1:$R$3858,17,0),"")</f>
        <v>102900</v>
      </c>
      <c r="K328" s="35">
        <f>IFERROR(VLOOKUP(E328,'DATA MASTER'!$B$1:$R$3858,16,0),"")</f>
        <v>94200</v>
      </c>
      <c r="L328" s="34">
        <f t="shared" ref="L328:L391" si="96">IFERROR(IF(F328="MTAB",12.5%*J328,7.5%*J328),"")</f>
        <v>7717.5</v>
      </c>
      <c r="M328" s="34">
        <f t="shared" si="81"/>
        <v>13647.696000000002</v>
      </c>
      <c r="N328" s="35">
        <v>0</v>
      </c>
      <c r="O328" s="35">
        <v>0</v>
      </c>
      <c r="P328" s="35"/>
      <c r="Q328" s="4"/>
      <c r="R328" s="35">
        <f t="shared" si="82"/>
        <v>2572499.9999999995</v>
      </c>
      <c r="S328" s="35">
        <f t="shared" ref="S328:S391" si="97">IFERROR((K328-M328)/1.11*(100-O328)%*G328,"")</f>
        <v>2177089.297297297</v>
      </c>
      <c r="T328" s="35">
        <f t="shared" ref="T328:T391" si="98">IFERROR(R328-S328,"")</f>
        <v>395410.70270270249</v>
      </c>
      <c r="U328" s="35">
        <f t="shared" si="83"/>
        <v>22659</v>
      </c>
      <c r="V328" s="35">
        <f t="shared" si="84"/>
        <v>2111.086956521739</v>
      </c>
      <c r="W328" s="35">
        <f t="shared" ref="W328:W391" si="99">IFERROR(2%*R328*1.11,"")</f>
        <v>57109.5</v>
      </c>
      <c r="X328" s="35">
        <f t="shared" si="86"/>
        <v>297906.11574618076</v>
      </c>
      <c r="Y328" s="35">
        <v>1</v>
      </c>
      <c r="Z328" s="35">
        <v>0</v>
      </c>
      <c r="AA328" s="35">
        <f t="shared" si="87"/>
        <v>0</v>
      </c>
      <c r="AB328" s="37">
        <f t="shared" ref="AB328:AB391" si="100">IFERROR(IF(OR(D328="SALES008",D328="SALES010"),IF(MOD(G328,H328)=0,10000*G328/H328,10000*(ROUNDUP(G328/H328,0))),0),"")</f>
        <v>0</v>
      </c>
      <c r="AC328" s="35">
        <v>0</v>
      </c>
      <c r="AD328" s="35">
        <v>15625</v>
      </c>
      <c r="AE328" s="45"/>
    </row>
    <row r="329" spans="1:31">
      <c r="A329" s="34">
        <v>323</v>
      </c>
      <c r="B329" s="58">
        <v>46239</v>
      </c>
      <c r="C329" s="4" t="s">
        <v>6500</v>
      </c>
      <c r="D329" s="4" t="s">
        <v>6287</v>
      </c>
      <c r="E329" s="4" t="s">
        <v>6151</v>
      </c>
      <c r="F329" s="35" t="str">
        <f>IFERROR(VLOOKUP(E329,'DATA MASTER'!$B$1:$R$3858,3,0),"")</f>
        <v>DIV 2</v>
      </c>
      <c r="G329" s="4">
        <v>12</v>
      </c>
      <c r="H329" s="35">
        <f>IFERROR(VLOOKUP(E329,'DATA MASTER'!$B$1:$R$3858,6,0),"")</f>
        <v>24</v>
      </c>
      <c r="I329" s="40">
        <f>IFERROR(VLOOKUP(E329,'DATA MASTER'!$B$1:$R$3858,5,0),"")</f>
        <v>0.85</v>
      </c>
      <c r="J329" s="35">
        <f>IFERROR(VLOOKUP(E329,'DATA MASTER'!$B$1:$R$3858,17,0),"")</f>
        <v>74700</v>
      </c>
      <c r="K329" s="35">
        <f>IFERROR(VLOOKUP(E329,'DATA MASTER'!$B$1:$R$3858,16,0),"")</f>
        <v>67900</v>
      </c>
      <c r="L329" s="34">
        <f t="shared" si="96"/>
        <v>5602.5</v>
      </c>
      <c r="M329" s="34">
        <f t="shared" ref="M329:M392" si="101">IFERROR(IF(F329="MTAB",19.011%*K329,14.488%*K329),"")</f>
        <v>9837.3520000000008</v>
      </c>
      <c r="N329" s="35">
        <v>0</v>
      </c>
      <c r="O329" s="35">
        <v>0</v>
      </c>
      <c r="P329" s="35"/>
      <c r="Q329" s="4"/>
      <c r="R329" s="35">
        <f t="shared" ref="R329:R392" si="102">IFERROR((((J329-L329)/1.11*(100-O329)%*G329)-(ROUNDDOWN(G329/Y329,0)*N329)),"")</f>
        <v>746999.99999999988</v>
      </c>
      <c r="S329" s="35">
        <f t="shared" si="97"/>
        <v>627704.3027027027</v>
      </c>
      <c r="T329" s="35">
        <f t="shared" si="98"/>
        <v>119295.69729729719</v>
      </c>
      <c r="U329" s="35">
        <f t="shared" ref="U329:U392" si="103">IFERROR(I329*G329*700,"")</f>
        <v>7139.9999999999991</v>
      </c>
      <c r="V329" s="35">
        <f t="shared" ref="V329:V392" si="104">IFERROR(G329*I329/23000*1500000,"")</f>
        <v>665.21739130434776</v>
      </c>
      <c r="W329" s="35">
        <f t="shared" si="99"/>
        <v>16583.399999999998</v>
      </c>
      <c r="X329" s="35">
        <f t="shared" ref="X329:X392" si="105">IFERROR(T329-U329-V329-W329-Z329-AC329-AB329-AA329-AD329,"")</f>
        <v>79282.079905992839</v>
      </c>
      <c r="Y329" s="35">
        <v>1</v>
      </c>
      <c r="Z329" s="35">
        <v>0</v>
      </c>
      <c r="AA329" s="35">
        <f t="shared" ref="AA329:AA392" si="106">IFERROR(ROUNDDOWN(G329/Y329,0)*P329,"")</f>
        <v>0</v>
      </c>
      <c r="AB329" s="37">
        <f t="shared" si="100"/>
        <v>0</v>
      </c>
      <c r="AC329" s="35">
        <v>0</v>
      </c>
      <c r="AD329" s="35">
        <v>15625</v>
      </c>
      <c r="AE329" s="45"/>
    </row>
    <row r="330" spans="1:31">
      <c r="A330" s="34">
        <v>324</v>
      </c>
      <c r="B330" s="58">
        <v>46239</v>
      </c>
      <c r="C330" s="4" t="s">
        <v>6501</v>
      </c>
      <c r="D330" s="4" t="s">
        <v>6196</v>
      </c>
      <c r="E330" s="4" t="s">
        <v>6156</v>
      </c>
      <c r="F330" s="35" t="str">
        <f>IFERROR(VLOOKUP(E330,'DATA MASTER'!$B$1:$R$3858,3,0),"")</f>
        <v>DIV 1</v>
      </c>
      <c r="G330" s="4">
        <v>4</v>
      </c>
      <c r="H330" s="35">
        <f>IFERROR(VLOOKUP(E330,'DATA MASTER'!$B$1:$R$3858,6,0),"")</f>
        <v>4</v>
      </c>
      <c r="I330" s="40">
        <f>IFERROR(VLOOKUP(E330,'DATA MASTER'!$B$1:$R$3858,5,0),"")</f>
        <v>5.3879999999999999</v>
      </c>
      <c r="J330" s="35">
        <f>IFERROR(VLOOKUP(E330,'DATA MASTER'!$B$1:$R$3858,17,0),"")</f>
        <v>185700</v>
      </c>
      <c r="K330" s="35">
        <f>IFERROR(VLOOKUP(E330,'DATA MASTER'!$B$1:$R$3858,16,0),"")</f>
        <v>165300</v>
      </c>
      <c r="L330" s="34">
        <f t="shared" si="96"/>
        <v>13927.5</v>
      </c>
      <c r="M330" s="34">
        <f t="shared" si="101"/>
        <v>23948.664000000001</v>
      </c>
      <c r="N330" s="35">
        <v>0</v>
      </c>
      <c r="O330" s="35">
        <v>0</v>
      </c>
      <c r="P330" s="35">
        <v>35000</v>
      </c>
      <c r="Q330" s="4" t="s">
        <v>6370</v>
      </c>
      <c r="R330" s="35">
        <f t="shared" si="102"/>
        <v>619000</v>
      </c>
      <c r="S330" s="35">
        <f t="shared" si="97"/>
        <v>509374.18378378375</v>
      </c>
      <c r="T330" s="35">
        <f t="shared" si="98"/>
        <v>109625.81621621625</v>
      </c>
      <c r="U330" s="35">
        <f t="shared" si="103"/>
        <v>15086.4</v>
      </c>
      <c r="V330" s="35">
        <f t="shared" si="104"/>
        <v>1405.5652173913043</v>
      </c>
      <c r="W330" s="35">
        <f t="shared" si="99"/>
        <v>13741.800000000001</v>
      </c>
      <c r="X330" s="35">
        <f t="shared" si="105"/>
        <v>44392.05099882494</v>
      </c>
      <c r="Y330" s="35">
        <f t="shared" ref="Y330:Y332" si="107">H330</f>
        <v>4</v>
      </c>
      <c r="Z330" s="35">
        <v>0</v>
      </c>
      <c r="AA330" s="35">
        <f t="shared" si="106"/>
        <v>35000</v>
      </c>
      <c r="AB330" s="37">
        <f t="shared" si="100"/>
        <v>0</v>
      </c>
      <c r="AC330" s="35">
        <f>Z330*R330*1.11</f>
        <v>0</v>
      </c>
      <c r="AD330" s="35">
        <v>0</v>
      </c>
      <c r="AE330" s="45"/>
    </row>
    <row r="331" spans="1:31">
      <c r="A331" s="34">
        <v>325</v>
      </c>
      <c r="B331" s="58">
        <v>46239</v>
      </c>
      <c r="C331" s="4" t="s">
        <v>6502</v>
      </c>
      <c r="D331" s="4" t="s">
        <v>6158</v>
      </c>
      <c r="E331" s="4" t="s">
        <v>6156</v>
      </c>
      <c r="F331" s="35" t="str">
        <f>IFERROR(VLOOKUP(E331,'DATA MASTER'!$B$1:$R$3858,3,0),"")</f>
        <v>DIV 1</v>
      </c>
      <c r="G331" s="4">
        <v>12</v>
      </c>
      <c r="H331" s="35">
        <f>IFERROR(VLOOKUP(E331,'DATA MASTER'!$B$1:$R$3858,6,0),"")</f>
        <v>4</v>
      </c>
      <c r="I331" s="40">
        <f>IFERROR(VLOOKUP(E331,'DATA MASTER'!$B$1:$R$3858,5,0),"")</f>
        <v>5.3879999999999999</v>
      </c>
      <c r="J331" s="35">
        <f>IFERROR(VLOOKUP(E331,'DATA MASTER'!$B$1:$R$3858,17,0),"")</f>
        <v>185700</v>
      </c>
      <c r="K331" s="35">
        <f>IFERROR(VLOOKUP(E331,'DATA MASTER'!$B$1:$R$3858,16,0),"")</f>
        <v>165300</v>
      </c>
      <c r="L331" s="34">
        <f t="shared" si="96"/>
        <v>13927.5</v>
      </c>
      <c r="M331" s="34">
        <f t="shared" si="101"/>
        <v>23948.664000000001</v>
      </c>
      <c r="N331" s="35">
        <v>0</v>
      </c>
      <c r="O331" s="35">
        <v>0</v>
      </c>
      <c r="P331" s="35">
        <v>35000</v>
      </c>
      <c r="Q331" s="4" t="s">
        <v>6370</v>
      </c>
      <c r="R331" s="35">
        <f t="shared" si="102"/>
        <v>1857000</v>
      </c>
      <c r="S331" s="35">
        <f t="shared" si="97"/>
        <v>1528122.5513513512</v>
      </c>
      <c r="T331" s="35">
        <f t="shared" si="98"/>
        <v>328877.4486486488</v>
      </c>
      <c r="U331" s="35">
        <f t="shared" si="103"/>
        <v>45259.200000000004</v>
      </c>
      <c r="V331" s="35">
        <f t="shared" si="104"/>
        <v>4216.6956521739139</v>
      </c>
      <c r="W331" s="35">
        <f t="shared" si="99"/>
        <v>41225.4</v>
      </c>
      <c r="X331" s="35">
        <f t="shared" si="105"/>
        <v>125676.15299647491</v>
      </c>
      <c r="Y331" s="35">
        <f t="shared" si="107"/>
        <v>4</v>
      </c>
      <c r="Z331" s="35">
        <v>0</v>
      </c>
      <c r="AA331" s="35">
        <f t="shared" si="106"/>
        <v>105000</v>
      </c>
      <c r="AB331" s="37">
        <f t="shared" si="100"/>
        <v>0</v>
      </c>
      <c r="AC331" s="35">
        <f>Z331*R331*1.11</f>
        <v>0</v>
      </c>
      <c r="AD331" s="35">
        <v>7500</v>
      </c>
      <c r="AE331" s="45"/>
    </row>
    <row r="332" spans="1:31">
      <c r="A332" s="34">
        <v>326</v>
      </c>
      <c r="B332" s="58">
        <v>46239</v>
      </c>
      <c r="C332" s="4" t="s">
        <v>6502</v>
      </c>
      <c r="D332" s="4" t="s">
        <v>6158</v>
      </c>
      <c r="E332" s="4" t="s">
        <v>6160</v>
      </c>
      <c r="F332" s="35" t="str">
        <f>IFERROR(VLOOKUP(E332,'DATA MASTER'!$B$1:$R$3858,3,0),"")</f>
        <v>DIV 1</v>
      </c>
      <c r="G332" s="4">
        <v>2</v>
      </c>
      <c r="H332" s="35">
        <f>IFERROR(VLOOKUP(E332,'DATA MASTER'!$B$1:$R$3858,6,0),"")</f>
        <v>1</v>
      </c>
      <c r="I332" s="40">
        <f>IFERROR(VLOOKUP(E332,'DATA MASTER'!$B$1:$R$3858,5,0),"")</f>
        <v>26.02</v>
      </c>
      <c r="J332" s="35">
        <f>IFERROR(VLOOKUP(E332,'DATA MASTER'!$B$1:$R$3858,17,0),"")</f>
        <v>876000</v>
      </c>
      <c r="K332" s="35">
        <f>IFERROR(VLOOKUP(E332,'DATA MASTER'!$B$1:$R$3858,16,0),"")</f>
        <v>777200</v>
      </c>
      <c r="L332" s="34">
        <f t="shared" si="96"/>
        <v>65700</v>
      </c>
      <c r="M332" s="34">
        <f t="shared" si="101"/>
        <v>112600.736</v>
      </c>
      <c r="N332" s="35">
        <v>0</v>
      </c>
      <c r="O332" s="35">
        <v>0</v>
      </c>
      <c r="P332" s="35">
        <v>35000</v>
      </c>
      <c r="Q332" s="4" t="s">
        <v>6370</v>
      </c>
      <c r="R332" s="35">
        <f t="shared" si="102"/>
        <v>1459999.9999999998</v>
      </c>
      <c r="S332" s="35">
        <f t="shared" si="97"/>
        <v>1197476.1513513513</v>
      </c>
      <c r="T332" s="35">
        <f t="shared" si="98"/>
        <v>262523.84864864848</v>
      </c>
      <c r="U332" s="35">
        <f t="shared" si="103"/>
        <v>36428</v>
      </c>
      <c r="V332" s="35">
        <f t="shared" si="104"/>
        <v>3393.913043478261</v>
      </c>
      <c r="W332" s="35">
        <f t="shared" si="99"/>
        <v>32412</v>
      </c>
      <c r="X332" s="35">
        <f t="shared" si="105"/>
        <v>112789.93560517021</v>
      </c>
      <c r="Y332" s="35">
        <f t="shared" si="107"/>
        <v>1</v>
      </c>
      <c r="Z332" s="35">
        <v>0</v>
      </c>
      <c r="AA332" s="35">
        <f t="shared" si="106"/>
        <v>70000</v>
      </c>
      <c r="AB332" s="37">
        <f t="shared" si="100"/>
        <v>0</v>
      </c>
      <c r="AC332" s="35">
        <f t="shared" ref="AC332:AC335" si="108">Z332*R332*1.11</f>
        <v>0</v>
      </c>
      <c r="AD332" s="35">
        <v>7500</v>
      </c>
      <c r="AE332" s="45"/>
    </row>
    <row r="333" spans="1:31">
      <c r="A333" s="34">
        <v>327</v>
      </c>
      <c r="B333" s="58">
        <v>46239</v>
      </c>
      <c r="C333" s="4" t="s">
        <v>6503</v>
      </c>
      <c r="D333" s="4" t="s">
        <v>6158</v>
      </c>
      <c r="E333" s="4" t="s">
        <v>6135</v>
      </c>
      <c r="F333" s="35" t="str">
        <f>IFERROR(VLOOKUP(E333,'DATA MASTER'!$B$1:$R$3858,3,0),"")</f>
        <v>DIV 1</v>
      </c>
      <c r="G333" s="4">
        <v>6</v>
      </c>
      <c r="H333" s="35">
        <f>IFERROR(VLOOKUP(E333,'DATA MASTER'!$B$1:$R$3858,6,0),"")</f>
        <v>24</v>
      </c>
      <c r="I333" s="40">
        <f>IFERROR(VLOOKUP(E333,'DATA MASTER'!$B$1:$R$3858,5,0),"")</f>
        <v>1.23</v>
      </c>
      <c r="J333" s="35">
        <f>IFERROR(VLOOKUP(E333,'DATA MASTER'!$B$1:$R$3858,17,0),"")</f>
        <v>99800</v>
      </c>
      <c r="K333" s="35">
        <f>IFERROR(VLOOKUP(E333,'DATA MASTER'!$B$1:$R$3858,16,0),"")</f>
        <v>92100</v>
      </c>
      <c r="L333" s="34">
        <f t="shared" si="96"/>
        <v>7485</v>
      </c>
      <c r="M333" s="34">
        <f t="shared" si="101"/>
        <v>13343.448</v>
      </c>
      <c r="N333" s="35">
        <v>0</v>
      </c>
      <c r="O333" s="35">
        <v>0</v>
      </c>
      <c r="P333" s="35"/>
      <c r="Q333" s="4"/>
      <c r="R333" s="35">
        <f t="shared" si="102"/>
        <v>498999.99999999994</v>
      </c>
      <c r="S333" s="35">
        <f t="shared" si="97"/>
        <v>425711.09189189179</v>
      </c>
      <c r="T333" s="35">
        <f t="shared" si="98"/>
        <v>73288.908108108153</v>
      </c>
      <c r="U333" s="35">
        <f t="shared" si="103"/>
        <v>5166</v>
      </c>
      <c r="V333" s="35">
        <f t="shared" si="104"/>
        <v>481.30434782608694</v>
      </c>
      <c r="W333" s="35">
        <f t="shared" si="99"/>
        <v>11077.8</v>
      </c>
      <c r="X333" s="35">
        <f t="shared" si="105"/>
        <v>49063.80376028207</v>
      </c>
      <c r="Y333" s="35">
        <v>1</v>
      </c>
      <c r="Z333" s="35">
        <v>0</v>
      </c>
      <c r="AA333" s="35">
        <f t="shared" si="106"/>
        <v>0</v>
      </c>
      <c r="AB333" s="37">
        <f t="shared" si="100"/>
        <v>0</v>
      </c>
      <c r="AC333" s="35">
        <f t="shared" si="108"/>
        <v>0</v>
      </c>
      <c r="AD333" s="35">
        <v>7500</v>
      </c>
      <c r="AE333" s="45"/>
    </row>
    <row r="334" spans="1:31">
      <c r="A334" s="34">
        <v>328</v>
      </c>
      <c r="B334" s="58">
        <v>46239</v>
      </c>
      <c r="C334" s="4" t="s">
        <v>6503</v>
      </c>
      <c r="D334" s="4" t="s">
        <v>6158</v>
      </c>
      <c r="E334" s="4" t="s">
        <v>6167</v>
      </c>
      <c r="F334" s="35" t="str">
        <f>IFERROR(VLOOKUP(E334,'DATA MASTER'!$B$1:$R$3858,3,0),"")</f>
        <v>DIV 2</v>
      </c>
      <c r="G334" s="4">
        <v>6</v>
      </c>
      <c r="H334" s="35">
        <f>IFERROR(VLOOKUP(E334,'DATA MASTER'!$B$1:$R$3858,6,0),"")</f>
        <v>24</v>
      </c>
      <c r="I334" s="40">
        <f>IFERROR(VLOOKUP(E334,'DATA MASTER'!$B$1:$R$3858,5,0),"")</f>
        <v>0.90200000000000002</v>
      </c>
      <c r="J334" s="35">
        <f>IFERROR(VLOOKUP(E334,'DATA MASTER'!$B$1:$R$3858,17,0),"")</f>
        <v>81000</v>
      </c>
      <c r="K334" s="35">
        <f>IFERROR(VLOOKUP(E334,'DATA MASTER'!$B$1:$R$3858,16,0),"")</f>
        <v>74300</v>
      </c>
      <c r="L334" s="34">
        <f t="shared" si="96"/>
        <v>6075</v>
      </c>
      <c r="M334" s="34">
        <f t="shared" si="101"/>
        <v>10764.584000000001</v>
      </c>
      <c r="N334" s="35">
        <v>0</v>
      </c>
      <c r="O334" s="35">
        <v>10</v>
      </c>
      <c r="P334" s="35"/>
      <c r="Q334" s="4"/>
      <c r="R334" s="35">
        <f t="shared" si="102"/>
        <v>364500</v>
      </c>
      <c r="S334" s="35">
        <f t="shared" si="97"/>
        <v>309091.21297297289</v>
      </c>
      <c r="T334" s="35">
        <f t="shared" si="98"/>
        <v>55408.787027027109</v>
      </c>
      <c r="U334" s="35">
        <f t="shared" si="103"/>
        <v>3788.4</v>
      </c>
      <c r="V334" s="35">
        <f t="shared" si="104"/>
        <v>352.95652173913044</v>
      </c>
      <c r="W334" s="35">
        <f t="shared" si="99"/>
        <v>8091.9000000000005</v>
      </c>
      <c r="X334" s="35">
        <f t="shared" si="105"/>
        <v>35675.530505287978</v>
      </c>
      <c r="Y334" s="35">
        <v>1</v>
      </c>
      <c r="Z334" s="35">
        <v>0</v>
      </c>
      <c r="AA334" s="35">
        <f t="shared" si="106"/>
        <v>0</v>
      </c>
      <c r="AB334" s="37">
        <f t="shared" si="100"/>
        <v>0</v>
      </c>
      <c r="AC334" s="35">
        <f t="shared" si="108"/>
        <v>0</v>
      </c>
      <c r="AD334" s="35">
        <v>7500</v>
      </c>
      <c r="AE334" s="45"/>
    </row>
    <row r="335" spans="1:31">
      <c r="A335" s="34">
        <v>329</v>
      </c>
      <c r="B335" s="58">
        <v>46239</v>
      </c>
      <c r="C335" s="4" t="s">
        <v>6504</v>
      </c>
      <c r="D335" s="4" t="s">
        <v>6196</v>
      </c>
      <c r="E335" s="4" t="s">
        <v>6167</v>
      </c>
      <c r="F335" s="35" t="str">
        <f>IFERROR(VLOOKUP(E335,'DATA MASTER'!$B$1:$R$3858,3,0),"")</f>
        <v>DIV 2</v>
      </c>
      <c r="G335" s="4">
        <v>8</v>
      </c>
      <c r="H335" s="35">
        <f>IFERROR(VLOOKUP(E335,'DATA MASTER'!$B$1:$R$3858,6,0),"")</f>
        <v>24</v>
      </c>
      <c r="I335" s="40">
        <f>IFERROR(VLOOKUP(E335,'DATA MASTER'!$B$1:$R$3858,5,0),"")</f>
        <v>0.90200000000000002</v>
      </c>
      <c r="J335" s="35">
        <f>IFERROR(VLOOKUP(E335,'DATA MASTER'!$B$1:$R$3858,17,0),"")</f>
        <v>81000</v>
      </c>
      <c r="K335" s="35">
        <f>IFERROR(VLOOKUP(E335,'DATA MASTER'!$B$1:$R$3858,16,0),"")</f>
        <v>74300</v>
      </c>
      <c r="L335" s="34">
        <f t="shared" si="96"/>
        <v>6075</v>
      </c>
      <c r="M335" s="34">
        <f t="shared" si="101"/>
        <v>10764.584000000001</v>
      </c>
      <c r="N335" s="35">
        <v>0</v>
      </c>
      <c r="O335" s="35">
        <v>10</v>
      </c>
      <c r="P335" s="35"/>
      <c r="Q335" s="4"/>
      <c r="R335" s="35">
        <f t="shared" si="102"/>
        <v>486000</v>
      </c>
      <c r="S335" s="35">
        <f t="shared" si="97"/>
        <v>412121.61729729723</v>
      </c>
      <c r="T335" s="35">
        <f t="shared" si="98"/>
        <v>73878.382702702773</v>
      </c>
      <c r="U335" s="35">
        <f t="shared" si="103"/>
        <v>5051.2</v>
      </c>
      <c r="V335" s="35">
        <f t="shared" si="104"/>
        <v>470.60869565217388</v>
      </c>
      <c r="W335" s="35">
        <f t="shared" si="99"/>
        <v>10789.2</v>
      </c>
      <c r="X335" s="35">
        <f t="shared" si="105"/>
        <v>57567.374007050603</v>
      </c>
      <c r="Y335" s="35">
        <v>1</v>
      </c>
      <c r="Z335" s="35">
        <v>0</v>
      </c>
      <c r="AA335" s="35">
        <f t="shared" si="106"/>
        <v>0</v>
      </c>
      <c r="AB335" s="37">
        <f t="shared" si="100"/>
        <v>0</v>
      </c>
      <c r="AC335" s="35">
        <f t="shared" si="108"/>
        <v>0</v>
      </c>
      <c r="AD335" s="35">
        <v>0</v>
      </c>
      <c r="AE335" s="45"/>
    </row>
    <row r="336" spans="1:31">
      <c r="A336" s="34">
        <v>330</v>
      </c>
      <c r="B336" s="58">
        <v>46239</v>
      </c>
      <c r="C336" s="4" t="s">
        <v>6505</v>
      </c>
      <c r="D336" s="4" t="s">
        <v>6158</v>
      </c>
      <c r="E336" s="4" t="s">
        <v>6156</v>
      </c>
      <c r="F336" s="35" t="str">
        <f>IFERROR(VLOOKUP(E336,'DATA MASTER'!$B$1:$R$3858,3,0),"")</f>
        <v>DIV 1</v>
      </c>
      <c r="G336" s="4">
        <v>6</v>
      </c>
      <c r="H336" s="35">
        <f>IFERROR(VLOOKUP(E336,'DATA MASTER'!$B$1:$R$3858,6,0),"")</f>
        <v>4</v>
      </c>
      <c r="I336" s="40">
        <f>IFERROR(VLOOKUP(E336,'DATA MASTER'!$B$1:$R$3858,5,0),"")</f>
        <v>5.3879999999999999</v>
      </c>
      <c r="J336" s="35">
        <f>IFERROR(VLOOKUP(E336,'DATA MASTER'!$B$1:$R$3858,17,0),"")</f>
        <v>185700</v>
      </c>
      <c r="K336" s="35">
        <f>IFERROR(VLOOKUP(E336,'DATA MASTER'!$B$1:$R$3858,16,0),"")</f>
        <v>165300</v>
      </c>
      <c r="L336" s="34">
        <f t="shared" si="96"/>
        <v>13927.5</v>
      </c>
      <c r="M336" s="34">
        <f t="shared" si="101"/>
        <v>23948.664000000001</v>
      </c>
      <c r="N336" s="35">
        <v>0</v>
      </c>
      <c r="O336" s="35">
        <v>0</v>
      </c>
      <c r="P336" s="35"/>
      <c r="Q336" s="4" t="e">
        <f>VLOOKUP(#REF!,#REF!,1,0)</f>
        <v>#REF!</v>
      </c>
      <c r="R336" s="35">
        <f t="shared" si="102"/>
        <v>928500</v>
      </c>
      <c r="S336" s="35">
        <f t="shared" si="97"/>
        <v>764061.2756756756</v>
      </c>
      <c r="T336" s="35">
        <f t="shared" si="98"/>
        <v>164438.7243243244</v>
      </c>
      <c r="U336" s="35">
        <f t="shared" si="103"/>
        <v>22629.600000000002</v>
      </c>
      <c r="V336" s="35">
        <f t="shared" si="104"/>
        <v>2108.347826086957</v>
      </c>
      <c r="W336" s="35">
        <f t="shared" si="99"/>
        <v>20612.7</v>
      </c>
      <c r="X336" s="35" t="str">
        <f t="shared" si="105"/>
        <v/>
      </c>
      <c r="Y336" s="35">
        <f>IF(E336="avem005",4,1)</f>
        <v>4</v>
      </c>
      <c r="Z336" s="42" t="e">
        <f>VLOOKUP(Q336,#REF!,4,0)</f>
        <v>#REF!</v>
      </c>
      <c r="AA336" s="35">
        <f t="shared" si="106"/>
        <v>0</v>
      </c>
      <c r="AB336" s="37">
        <f t="shared" si="100"/>
        <v>0</v>
      </c>
      <c r="AC336" s="35" t="e">
        <f>Z336*R336*1.11</f>
        <v>#REF!</v>
      </c>
      <c r="AD336" s="35">
        <v>0</v>
      </c>
      <c r="AE336" s="45"/>
    </row>
    <row r="337" spans="1:31">
      <c r="A337" s="34">
        <v>331</v>
      </c>
      <c r="B337" s="58">
        <v>46239</v>
      </c>
      <c r="C337" s="4" t="s">
        <v>6506</v>
      </c>
      <c r="D337" s="4" t="s">
        <v>6143</v>
      </c>
      <c r="E337" s="4" t="s">
        <v>6135</v>
      </c>
      <c r="F337" s="35" t="str">
        <f>IFERROR(VLOOKUP(E337,'DATA MASTER'!$B$1:$R$3858,3,0),"")</f>
        <v>DIV 1</v>
      </c>
      <c r="G337" s="4">
        <v>72</v>
      </c>
      <c r="H337" s="35">
        <f>IFERROR(VLOOKUP(E337,'DATA MASTER'!$B$1:$R$3858,6,0),"")</f>
        <v>24</v>
      </c>
      <c r="I337" s="40">
        <f>IFERROR(VLOOKUP(E337,'DATA MASTER'!$B$1:$R$3858,5,0),"")</f>
        <v>1.23</v>
      </c>
      <c r="J337" s="35">
        <f>IFERROR(VLOOKUP(E337,'DATA MASTER'!$B$1:$R$3858,17,0),"")</f>
        <v>99800</v>
      </c>
      <c r="K337" s="35">
        <f>IFERROR(VLOOKUP(E337,'DATA MASTER'!$B$1:$R$3858,16,0),"")</f>
        <v>92100</v>
      </c>
      <c r="L337" s="34">
        <f t="shared" si="96"/>
        <v>7485</v>
      </c>
      <c r="M337" s="34">
        <f t="shared" si="101"/>
        <v>13343.448</v>
      </c>
      <c r="N337" s="35">
        <v>0</v>
      </c>
      <c r="O337" s="35">
        <v>0</v>
      </c>
      <c r="P337" s="35">
        <v>60000</v>
      </c>
      <c r="Q337" s="4" t="s">
        <v>6193</v>
      </c>
      <c r="R337" s="35">
        <f t="shared" si="102"/>
        <v>5987999.9999999991</v>
      </c>
      <c r="S337" s="35">
        <f t="shared" si="97"/>
        <v>5108533.1027027015</v>
      </c>
      <c r="T337" s="35">
        <f t="shared" si="98"/>
        <v>879466.8972972976</v>
      </c>
      <c r="U337" s="35">
        <f t="shared" si="103"/>
        <v>61992</v>
      </c>
      <c r="V337" s="35">
        <f t="shared" si="104"/>
        <v>5775.652173913044</v>
      </c>
      <c r="W337" s="35">
        <f t="shared" si="99"/>
        <v>132933.6</v>
      </c>
      <c r="X337" s="35">
        <f t="shared" si="105"/>
        <v>475432.31179005123</v>
      </c>
      <c r="Y337" s="35">
        <v>24</v>
      </c>
      <c r="Z337" s="35">
        <v>0</v>
      </c>
      <c r="AA337" s="35">
        <f t="shared" si="106"/>
        <v>180000</v>
      </c>
      <c r="AB337" s="37">
        <f t="shared" si="100"/>
        <v>0</v>
      </c>
      <c r="AC337" s="35">
        <v>0</v>
      </c>
      <c r="AD337" s="35">
        <v>23333.333333333332</v>
      </c>
      <c r="AE337" s="45"/>
    </row>
    <row r="338" spans="1:31">
      <c r="A338" s="34">
        <v>332</v>
      </c>
      <c r="B338" s="58">
        <v>46239</v>
      </c>
      <c r="C338" s="4" t="s">
        <v>6507</v>
      </c>
      <c r="D338" s="4" t="s">
        <v>6287</v>
      </c>
      <c r="E338" s="4" t="s">
        <v>6160</v>
      </c>
      <c r="F338" s="35" t="str">
        <f>IFERROR(VLOOKUP(E338,'DATA MASTER'!$B$1:$R$3858,3,0),"")</f>
        <v>DIV 1</v>
      </c>
      <c r="G338" s="4">
        <v>1</v>
      </c>
      <c r="H338" s="35">
        <f>IFERROR(VLOOKUP(E338,'DATA MASTER'!$B$1:$R$3858,6,0),"")</f>
        <v>1</v>
      </c>
      <c r="I338" s="40">
        <f>IFERROR(VLOOKUP(E338,'DATA MASTER'!$B$1:$R$3858,5,0),"")</f>
        <v>26.02</v>
      </c>
      <c r="J338" s="35">
        <f>IFERROR(VLOOKUP(E338,'DATA MASTER'!$B$1:$R$3858,17,0),"")</f>
        <v>876000</v>
      </c>
      <c r="K338" s="35">
        <f>IFERROR(VLOOKUP(E338,'DATA MASTER'!$B$1:$R$3858,16,0),"")</f>
        <v>777200</v>
      </c>
      <c r="L338" s="34">
        <f t="shared" si="96"/>
        <v>65700</v>
      </c>
      <c r="M338" s="34">
        <f t="shared" si="101"/>
        <v>112600.736</v>
      </c>
      <c r="N338" s="35">
        <v>0</v>
      </c>
      <c r="O338" s="35">
        <v>0</v>
      </c>
      <c r="P338" s="35">
        <v>35000</v>
      </c>
      <c r="Q338" s="4" t="s">
        <v>6370</v>
      </c>
      <c r="R338" s="35">
        <f t="shared" si="102"/>
        <v>729999.99999999988</v>
      </c>
      <c r="S338" s="35">
        <f t="shared" si="97"/>
        <v>598738.07567567565</v>
      </c>
      <c r="T338" s="35">
        <f t="shared" si="98"/>
        <v>131261.92432432424</v>
      </c>
      <c r="U338" s="35">
        <f t="shared" si="103"/>
        <v>18214</v>
      </c>
      <c r="V338" s="35">
        <f t="shared" si="104"/>
        <v>1696.9565217391305</v>
      </c>
      <c r="W338" s="35">
        <f t="shared" si="99"/>
        <v>16206</v>
      </c>
      <c r="X338" s="35">
        <f t="shared" si="105"/>
        <v>60144.967802585103</v>
      </c>
      <c r="Y338" s="35">
        <f>H338</f>
        <v>1</v>
      </c>
      <c r="Z338" s="35">
        <v>0</v>
      </c>
      <c r="AA338" s="35">
        <f t="shared" si="106"/>
        <v>35000</v>
      </c>
      <c r="AB338" s="37">
        <f t="shared" si="100"/>
        <v>0</v>
      </c>
      <c r="AC338" s="35">
        <f t="shared" ref="AC338:AC345" si="109">Z338*R338*1.11</f>
        <v>0</v>
      </c>
      <c r="AD338" s="35">
        <v>0</v>
      </c>
      <c r="AE338" s="45"/>
    </row>
    <row r="339" spans="1:31">
      <c r="A339" s="34">
        <v>333</v>
      </c>
      <c r="B339" s="58">
        <v>46239</v>
      </c>
      <c r="C339" s="4" t="s">
        <v>6508</v>
      </c>
      <c r="D339" s="4" t="s">
        <v>6188</v>
      </c>
      <c r="E339" s="4" t="s">
        <v>6135</v>
      </c>
      <c r="F339" s="35" t="str">
        <f>IFERROR(VLOOKUP(E339,'DATA MASTER'!$B$1:$R$3858,3,0),"")</f>
        <v>DIV 1</v>
      </c>
      <c r="G339" s="4">
        <v>24</v>
      </c>
      <c r="H339" s="35">
        <f>IFERROR(VLOOKUP(E339,'DATA MASTER'!$B$1:$R$3858,6,0),"")</f>
        <v>24</v>
      </c>
      <c r="I339" s="40">
        <f>IFERROR(VLOOKUP(E339,'DATA MASTER'!$B$1:$R$3858,5,0),"")</f>
        <v>1.23</v>
      </c>
      <c r="J339" s="35">
        <f>IFERROR(VLOOKUP(E339,'DATA MASTER'!$B$1:$R$3858,17,0),"")</f>
        <v>99800</v>
      </c>
      <c r="K339" s="35">
        <f>IFERROR(VLOOKUP(E339,'DATA MASTER'!$B$1:$R$3858,16,0),"")</f>
        <v>92100</v>
      </c>
      <c r="L339" s="34">
        <f t="shared" si="96"/>
        <v>7485</v>
      </c>
      <c r="M339" s="34">
        <f t="shared" si="101"/>
        <v>13343.448</v>
      </c>
      <c r="N339" s="35">
        <v>0</v>
      </c>
      <c r="O339" s="35">
        <v>0</v>
      </c>
      <c r="P339" s="35">
        <v>60000</v>
      </c>
      <c r="Q339" s="4" t="s">
        <v>6193</v>
      </c>
      <c r="R339" s="35">
        <f t="shared" si="102"/>
        <v>1995999.9999999998</v>
      </c>
      <c r="S339" s="35">
        <f t="shared" si="97"/>
        <v>1702844.3675675672</v>
      </c>
      <c r="T339" s="35">
        <f t="shared" si="98"/>
        <v>293155.63243243261</v>
      </c>
      <c r="U339" s="35">
        <f t="shared" si="103"/>
        <v>20664</v>
      </c>
      <c r="V339" s="35">
        <f t="shared" si="104"/>
        <v>1925.2173913043478</v>
      </c>
      <c r="W339" s="35">
        <f t="shared" si="99"/>
        <v>44311.199999999997</v>
      </c>
      <c r="X339" s="35">
        <f t="shared" si="105"/>
        <v>153755.21504112828</v>
      </c>
      <c r="Y339" s="35">
        <v>24</v>
      </c>
      <c r="Z339" s="35">
        <v>0</v>
      </c>
      <c r="AA339" s="35">
        <f t="shared" si="106"/>
        <v>60000</v>
      </c>
      <c r="AB339" s="37">
        <f t="shared" si="100"/>
        <v>0</v>
      </c>
      <c r="AC339" s="35">
        <f t="shared" si="109"/>
        <v>0</v>
      </c>
      <c r="AD339" s="35">
        <v>12500</v>
      </c>
      <c r="AE339" s="45"/>
    </row>
    <row r="340" spans="1:31">
      <c r="A340" s="34">
        <v>334</v>
      </c>
      <c r="B340" s="58">
        <v>46239</v>
      </c>
      <c r="C340" s="4" t="s">
        <v>6509</v>
      </c>
      <c r="D340" s="4" t="s">
        <v>6188</v>
      </c>
      <c r="E340" s="4" t="s">
        <v>6129</v>
      </c>
      <c r="F340" s="35" t="str">
        <f>IFERROR(VLOOKUP(E340,'DATA MASTER'!$B$1:$R$3858,3,0),"")</f>
        <v>DIV 1</v>
      </c>
      <c r="G340" s="4">
        <v>120</v>
      </c>
      <c r="H340" s="35">
        <f>IFERROR(VLOOKUP(E340,'DATA MASTER'!$B$1:$R$3858,6,0),"")</f>
        <v>120</v>
      </c>
      <c r="I340" s="40">
        <f>IFERROR(VLOOKUP(E340,'DATA MASTER'!$B$1:$R$3858,5,0),"")</f>
        <v>0.14499999999999999</v>
      </c>
      <c r="J340" s="35">
        <f>IFERROR(VLOOKUP(E340,'DATA MASTER'!$B$1:$R$3858,17,0),"")</f>
        <v>15108.333333333334</v>
      </c>
      <c r="K340" s="35">
        <f>IFERROR(VLOOKUP(E340,'DATA MASTER'!$B$1:$R$3858,16,0),"")</f>
        <v>14025</v>
      </c>
      <c r="L340" s="34">
        <f t="shared" si="96"/>
        <v>1133.125</v>
      </c>
      <c r="M340" s="34">
        <f t="shared" si="101"/>
        <v>2031.9420000000002</v>
      </c>
      <c r="N340" s="35">
        <v>0</v>
      </c>
      <c r="O340" s="35">
        <v>0</v>
      </c>
      <c r="P340" s="35"/>
      <c r="Q340" s="4"/>
      <c r="R340" s="35">
        <f t="shared" si="102"/>
        <v>1510833.3333333333</v>
      </c>
      <c r="S340" s="35">
        <f t="shared" si="97"/>
        <v>1296546.8108108104</v>
      </c>
      <c r="T340" s="35">
        <f t="shared" si="98"/>
        <v>214286.52252252284</v>
      </c>
      <c r="U340" s="35">
        <f t="shared" si="103"/>
        <v>12179.999999999998</v>
      </c>
      <c r="V340" s="35">
        <f t="shared" si="104"/>
        <v>1134.782608695652</v>
      </c>
      <c r="W340" s="35">
        <f t="shared" si="99"/>
        <v>33540.5</v>
      </c>
      <c r="X340" s="35">
        <f t="shared" si="105"/>
        <v>154931.23991382719</v>
      </c>
      <c r="Y340" s="35">
        <f t="shared" ref="Y340" si="110">IF(E340="avem005",4,1)</f>
        <v>1</v>
      </c>
      <c r="Z340" s="35">
        <v>0</v>
      </c>
      <c r="AA340" s="35">
        <f t="shared" si="106"/>
        <v>0</v>
      </c>
      <c r="AB340" s="37">
        <f t="shared" si="100"/>
        <v>0</v>
      </c>
      <c r="AC340" s="35">
        <f t="shared" si="109"/>
        <v>0</v>
      </c>
      <c r="AD340" s="35">
        <v>12500</v>
      </c>
      <c r="AE340" s="45"/>
    </row>
    <row r="341" spans="1:31">
      <c r="A341" s="34">
        <v>335</v>
      </c>
      <c r="B341" s="58">
        <v>46239</v>
      </c>
      <c r="C341" s="4" t="s">
        <v>6510</v>
      </c>
      <c r="D341" s="4" t="s">
        <v>6158</v>
      </c>
      <c r="E341" s="4" t="s">
        <v>6135</v>
      </c>
      <c r="F341" s="35" t="str">
        <f>IFERROR(VLOOKUP(E341,'DATA MASTER'!$B$1:$R$3858,3,0),"")</f>
        <v>DIV 1</v>
      </c>
      <c r="G341" s="4">
        <v>11</v>
      </c>
      <c r="H341" s="35">
        <f>IFERROR(VLOOKUP(E341,'DATA MASTER'!$B$1:$R$3858,6,0),"")</f>
        <v>24</v>
      </c>
      <c r="I341" s="40">
        <f>IFERROR(VLOOKUP(E341,'DATA MASTER'!$B$1:$R$3858,5,0),"")</f>
        <v>1.23</v>
      </c>
      <c r="J341" s="35">
        <f>IFERROR(VLOOKUP(E341,'DATA MASTER'!$B$1:$R$3858,17,0),"")</f>
        <v>99800</v>
      </c>
      <c r="K341" s="35">
        <f>IFERROR(VLOOKUP(E341,'DATA MASTER'!$B$1:$R$3858,16,0),"")</f>
        <v>92100</v>
      </c>
      <c r="L341" s="34">
        <f t="shared" si="96"/>
        <v>7485</v>
      </c>
      <c r="M341" s="34">
        <f t="shared" si="101"/>
        <v>13343.448</v>
      </c>
      <c r="N341" s="35">
        <v>0</v>
      </c>
      <c r="O341" s="35">
        <v>0</v>
      </c>
      <c r="P341" s="35"/>
      <c r="Q341" s="4" t="e">
        <f>VLOOKUP(#REF!,#REF!,1,0)</f>
        <v>#REF!</v>
      </c>
      <c r="R341" s="35">
        <f t="shared" si="102"/>
        <v>914833.33333333326</v>
      </c>
      <c r="S341" s="35">
        <f t="shared" si="97"/>
        <v>780470.33513513498</v>
      </c>
      <c r="T341" s="35">
        <f t="shared" si="98"/>
        <v>134362.99819819827</v>
      </c>
      <c r="U341" s="35">
        <f t="shared" si="103"/>
        <v>9471</v>
      </c>
      <c r="V341" s="35">
        <f t="shared" si="104"/>
        <v>882.39130434782601</v>
      </c>
      <c r="W341" s="35">
        <f t="shared" si="99"/>
        <v>20309.3</v>
      </c>
      <c r="X341" s="35" t="str">
        <f t="shared" si="105"/>
        <v/>
      </c>
      <c r="Y341" s="35">
        <f>IF(E341="nodr004",4,1)</f>
        <v>1</v>
      </c>
      <c r="Z341" s="42" t="e">
        <f>VLOOKUP(Q341,#REF!,4,0)</f>
        <v>#REF!</v>
      </c>
      <c r="AA341" s="35">
        <f t="shared" si="106"/>
        <v>0</v>
      </c>
      <c r="AB341" s="37">
        <f t="shared" si="100"/>
        <v>0</v>
      </c>
      <c r="AC341" s="35" t="e">
        <f t="shared" si="109"/>
        <v>#REF!</v>
      </c>
      <c r="AD341" s="35">
        <v>0</v>
      </c>
      <c r="AE341" s="45"/>
    </row>
    <row r="342" spans="1:31">
      <c r="A342" s="34">
        <v>336</v>
      </c>
      <c r="B342" s="58">
        <v>46239</v>
      </c>
      <c r="C342" s="4" t="s">
        <v>6510</v>
      </c>
      <c r="D342" s="4" t="s">
        <v>6158</v>
      </c>
      <c r="E342" s="4" t="s">
        <v>6131</v>
      </c>
      <c r="F342" s="35" t="str">
        <f>IFERROR(VLOOKUP(E342,'DATA MASTER'!$B$1:$R$3858,3,0),"")</f>
        <v>DIV 1</v>
      </c>
      <c r="G342" s="4">
        <v>24</v>
      </c>
      <c r="H342" s="35">
        <f>IFERROR(VLOOKUP(E342,'DATA MASTER'!$B$1:$R$3858,6,0),"")</f>
        <v>72</v>
      </c>
      <c r="I342" s="40">
        <f>IFERROR(VLOOKUP(E342,'DATA MASTER'!$B$1:$R$3858,5,0),"")</f>
        <v>0.245333</v>
      </c>
      <c r="J342" s="35">
        <f>IFERROR(VLOOKUP(E342,'DATA MASTER'!$B$1:$R$3858,17,0),"")</f>
        <v>27908.333333333332</v>
      </c>
      <c r="K342" s="35">
        <f>IFERROR(VLOOKUP(E342,'DATA MASTER'!$B$1:$R$3858,16,0),"")</f>
        <v>25850</v>
      </c>
      <c r="L342" s="34">
        <f t="shared" si="96"/>
        <v>2093.125</v>
      </c>
      <c r="M342" s="34">
        <f t="shared" si="101"/>
        <v>3745.1480000000001</v>
      </c>
      <c r="N342" s="35">
        <v>0</v>
      </c>
      <c r="O342" s="35">
        <v>0</v>
      </c>
      <c r="P342" s="35"/>
      <c r="Q342" s="4" t="e">
        <f>VLOOKUP(#REF!,#REF!,1,0)</f>
        <v>#REF!</v>
      </c>
      <c r="R342" s="35">
        <f t="shared" si="102"/>
        <v>558166.66666666663</v>
      </c>
      <c r="S342" s="35">
        <f t="shared" si="97"/>
        <v>477942.74594594585</v>
      </c>
      <c r="T342" s="35">
        <f t="shared" si="98"/>
        <v>80223.92072072078</v>
      </c>
      <c r="U342" s="35">
        <f t="shared" si="103"/>
        <v>4121.5944</v>
      </c>
      <c r="V342" s="35">
        <f t="shared" si="104"/>
        <v>383.99947826086958</v>
      </c>
      <c r="W342" s="35">
        <f t="shared" si="99"/>
        <v>12391.3</v>
      </c>
      <c r="X342" s="35" t="str">
        <f t="shared" si="105"/>
        <v/>
      </c>
      <c r="Y342" s="35">
        <v>1</v>
      </c>
      <c r="Z342" s="42" t="e">
        <f>VLOOKUP(Q342,#REF!,4,0)</f>
        <v>#REF!</v>
      </c>
      <c r="AA342" s="35">
        <f t="shared" si="106"/>
        <v>0</v>
      </c>
      <c r="AB342" s="37">
        <f t="shared" si="100"/>
        <v>0</v>
      </c>
      <c r="AC342" s="35" t="e">
        <f t="shared" si="109"/>
        <v>#REF!</v>
      </c>
      <c r="AD342" s="35">
        <v>0</v>
      </c>
      <c r="AE342" s="45"/>
    </row>
    <row r="343" spans="1:31">
      <c r="A343" s="34">
        <v>337</v>
      </c>
      <c r="B343" s="58">
        <v>46239</v>
      </c>
      <c r="C343" s="4" t="s">
        <v>6510</v>
      </c>
      <c r="D343" s="4" t="s">
        <v>6158</v>
      </c>
      <c r="E343" s="4" t="s">
        <v>6218</v>
      </c>
      <c r="F343" s="35" t="str">
        <f>IFERROR(VLOOKUP(E343,'DATA MASTER'!$B$1:$R$3858,3,0),"")</f>
        <v>DIV 1</v>
      </c>
      <c r="G343" s="4">
        <v>6</v>
      </c>
      <c r="H343" s="35">
        <f>IFERROR(VLOOKUP(E343,'DATA MASTER'!$B$1:$R$3858,6,0),"")</f>
        <v>24</v>
      </c>
      <c r="I343" s="40">
        <f>IFERROR(VLOOKUP(E343,'DATA MASTER'!$B$1:$R$3858,5,0),"")</f>
        <v>1.079</v>
      </c>
      <c r="J343" s="35">
        <f>IFERROR(VLOOKUP(E343,'DATA MASTER'!$B$1:$R$3858,17,0),"")</f>
        <v>102900</v>
      </c>
      <c r="K343" s="35">
        <f>IFERROR(VLOOKUP(E343,'DATA MASTER'!$B$1:$R$3858,16,0),"")</f>
        <v>94200</v>
      </c>
      <c r="L343" s="34">
        <f t="shared" si="96"/>
        <v>7717.5</v>
      </c>
      <c r="M343" s="34">
        <f t="shared" si="101"/>
        <v>13647.696000000002</v>
      </c>
      <c r="N343" s="35">
        <v>0</v>
      </c>
      <c r="O343" s="35">
        <v>0</v>
      </c>
      <c r="P343" s="35"/>
      <c r="Q343" s="4" t="e">
        <f>VLOOKUP(#REF!,#REF!,1,0)</f>
        <v>#REF!</v>
      </c>
      <c r="R343" s="35">
        <f t="shared" si="102"/>
        <v>514499.99999999988</v>
      </c>
      <c r="S343" s="35">
        <f t="shared" si="97"/>
        <v>435417.85945945943</v>
      </c>
      <c r="T343" s="35">
        <f t="shared" si="98"/>
        <v>79082.140540540451</v>
      </c>
      <c r="U343" s="35">
        <f t="shared" si="103"/>
        <v>4531.8</v>
      </c>
      <c r="V343" s="35">
        <f t="shared" si="104"/>
        <v>422.21739130434787</v>
      </c>
      <c r="W343" s="35">
        <f t="shared" si="99"/>
        <v>11421.9</v>
      </c>
      <c r="X343" s="35" t="str">
        <f t="shared" si="105"/>
        <v/>
      </c>
      <c r="Y343" s="35">
        <v>1</v>
      </c>
      <c r="Z343" s="42" t="e">
        <f>VLOOKUP(Q343,#REF!,4,0)</f>
        <v>#REF!</v>
      </c>
      <c r="AA343" s="35">
        <f t="shared" si="106"/>
        <v>0</v>
      </c>
      <c r="AB343" s="37">
        <f t="shared" si="100"/>
        <v>0</v>
      </c>
      <c r="AC343" s="35" t="e">
        <f t="shared" si="109"/>
        <v>#REF!</v>
      </c>
      <c r="AD343" s="35">
        <v>0</v>
      </c>
      <c r="AE343" s="45"/>
    </row>
    <row r="344" spans="1:31">
      <c r="A344" s="34">
        <v>338</v>
      </c>
      <c r="B344" s="58">
        <v>46239</v>
      </c>
      <c r="C344" s="4" t="s">
        <v>6510</v>
      </c>
      <c r="D344" s="4" t="s">
        <v>6158</v>
      </c>
      <c r="E344" s="4" t="s">
        <v>6273</v>
      </c>
      <c r="F344" s="35" t="str">
        <f>IFERROR(VLOOKUP(E344,'DATA MASTER'!$B$1:$R$3858,3,0),"")</f>
        <v>DIV 1</v>
      </c>
      <c r="G344" s="4">
        <v>10</v>
      </c>
      <c r="H344" s="35">
        <f>IFERROR(VLOOKUP(E344,'DATA MASTER'!$B$1:$R$3858,6,0),"")</f>
        <v>24</v>
      </c>
      <c r="I344" s="40">
        <f>IFERROR(VLOOKUP(E344,'DATA MASTER'!$B$1:$R$3858,5,0),"")</f>
        <v>0.57499999999999996</v>
      </c>
      <c r="J344" s="35">
        <f>IFERROR(VLOOKUP(E344,'DATA MASTER'!$B$1:$R$3858,17,0),"")</f>
        <v>57800</v>
      </c>
      <c r="K344" s="35">
        <f>IFERROR(VLOOKUP(E344,'DATA MASTER'!$B$1:$R$3858,16,0),"")</f>
        <v>53100</v>
      </c>
      <c r="L344" s="34">
        <f t="shared" si="96"/>
        <v>4335</v>
      </c>
      <c r="M344" s="34">
        <f t="shared" si="101"/>
        <v>7693.1280000000006</v>
      </c>
      <c r="N344" s="35">
        <v>0</v>
      </c>
      <c r="O344" s="35">
        <v>0</v>
      </c>
      <c r="P344" s="35"/>
      <c r="Q344" s="4" t="e">
        <f>VLOOKUP(#REF!,#REF!,1,0)</f>
        <v>#REF!</v>
      </c>
      <c r="R344" s="35">
        <f t="shared" si="102"/>
        <v>481666.66666666663</v>
      </c>
      <c r="S344" s="35">
        <f t="shared" si="97"/>
        <v>409070.91891891893</v>
      </c>
      <c r="T344" s="35">
        <f t="shared" si="98"/>
        <v>72595.747747747693</v>
      </c>
      <c r="U344" s="35">
        <f t="shared" si="103"/>
        <v>4025</v>
      </c>
      <c r="V344" s="35">
        <f t="shared" si="104"/>
        <v>375</v>
      </c>
      <c r="W344" s="35">
        <f t="shared" si="99"/>
        <v>10693</v>
      </c>
      <c r="X344" s="35" t="str">
        <f t="shared" si="105"/>
        <v/>
      </c>
      <c r="Y344" s="35">
        <f>IF(E344="avem005",4,1)</f>
        <v>1</v>
      </c>
      <c r="Z344" s="42" t="e">
        <f>VLOOKUP(Q344,#REF!,4,0)</f>
        <v>#REF!</v>
      </c>
      <c r="AA344" s="35">
        <f t="shared" si="106"/>
        <v>0</v>
      </c>
      <c r="AB344" s="37">
        <f t="shared" si="100"/>
        <v>0</v>
      </c>
      <c r="AC344" s="35" t="e">
        <f t="shared" si="109"/>
        <v>#REF!</v>
      </c>
      <c r="AD344" s="35">
        <v>0</v>
      </c>
      <c r="AE344" s="45"/>
    </row>
    <row r="345" spans="1:31">
      <c r="A345" s="34">
        <v>339</v>
      </c>
      <c r="B345" s="58">
        <v>46239</v>
      </c>
      <c r="C345" s="4" t="s">
        <v>6511</v>
      </c>
      <c r="D345" s="4" t="s">
        <v>6287</v>
      </c>
      <c r="E345" s="4" t="s">
        <v>6160</v>
      </c>
      <c r="F345" s="35" t="str">
        <f>IFERROR(VLOOKUP(E345,'DATA MASTER'!$B$1:$R$3858,3,0),"")</f>
        <v>DIV 1</v>
      </c>
      <c r="G345" s="4">
        <v>1</v>
      </c>
      <c r="H345" s="35">
        <f>IFERROR(VLOOKUP(E345,'DATA MASTER'!$B$1:$R$3858,6,0),"")</f>
        <v>1</v>
      </c>
      <c r="I345" s="40">
        <f>IFERROR(VLOOKUP(E345,'DATA MASTER'!$B$1:$R$3858,5,0),"")</f>
        <v>26.02</v>
      </c>
      <c r="J345" s="35">
        <f>IFERROR(VLOOKUP(E345,'DATA MASTER'!$B$1:$R$3858,17,0),"")</f>
        <v>876000</v>
      </c>
      <c r="K345" s="35">
        <f>IFERROR(VLOOKUP(E345,'DATA MASTER'!$B$1:$R$3858,16,0),"")</f>
        <v>777200</v>
      </c>
      <c r="L345" s="34">
        <f t="shared" si="96"/>
        <v>65700</v>
      </c>
      <c r="M345" s="34">
        <f t="shared" si="101"/>
        <v>112600.736</v>
      </c>
      <c r="N345" s="35">
        <v>0</v>
      </c>
      <c r="O345" s="35">
        <v>0</v>
      </c>
      <c r="P345" s="35">
        <v>35000</v>
      </c>
      <c r="Q345" s="4" t="s">
        <v>6370</v>
      </c>
      <c r="R345" s="35">
        <f t="shared" si="102"/>
        <v>729999.99999999988</v>
      </c>
      <c r="S345" s="35">
        <f t="shared" si="97"/>
        <v>598738.07567567565</v>
      </c>
      <c r="T345" s="35">
        <f t="shared" si="98"/>
        <v>131261.92432432424</v>
      </c>
      <c r="U345" s="35">
        <f t="shared" si="103"/>
        <v>18214</v>
      </c>
      <c r="V345" s="35">
        <f t="shared" si="104"/>
        <v>1696.9565217391305</v>
      </c>
      <c r="W345" s="35">
        <f t="shared" si="99"/>
        <v>16206</v>
      </c>
      <c r="X345" s="35">
        <f t="shared" si="105"/>
        <v>60144.967802585103</v>
      </c>
      <c r="Y345" s="35">
        <f t="shared" ref="Y345:Y346" si="111">H345</f>
        <v>1</v>
      </c>
      <c r="Z345" s="35">
        <v>0</v>
      </c>
      <c r="AA345" s="35">
        <f t="shared" si="106"/>
        <v>35000</v>
      </c>
      <c r="AB345" s="37">
        <f t="shared" si="100"/>
        <v>0</v>
      </c>
      <c r="AC345" s="35">
        <f t="shared" si="109"/>
        <v>0</v>
      </c>
      <c r="AD345" s="35">
        <v>0</v>
      </c>
      <c r="AE345" s="45"/>
    </row>
    <row r="346" spans="1:31">
      <c r="A346" s="34">
        <v>340</v>
      </c>
      <c r="B346" s="58">
        <v>46239</v>
      </c>
      <c r="C346" s="4" t="s">
        <v>6512</v>
      </c>
      <c r="D346" s="4" t="s">
        <v>6128</v>
      </c>
      <c r="E346" s="4" t="s">
        <v>6156</v>
      </c>
      <c r="F346" s="35" t="str">
        <f>IFERROR(VLOOKUP(E346,'DATA MASTER'!$B$1:$R$3858,3,0),"")</f>
        <v>DIV 1</v>
      </c>
      <c r="G346" s="4">
        <v>8</v>
      </c>
      <c r="H346" s="35">
        <f>IFERROR(VLOOKUP(E346,'DATA MASTER'!$B$1:$R$3858,6,0),"")</f>
        <v>4</v>
      </c>
      <c r="I346" s="40">
        <f>IFERROR(VLOOKUP(E346,'DATA MASTER'!$B$1:$R$3858,5,0),"")</f>
        <v>5.3879999999999999</v>
      </c>
      <c r="J346" s="35">
        <f>IFERROR(VLOOKUP(E346,'DATA MASTER'!$B$1:$R$3858,17,0),"")</f>
        <v>185700</v>
      </c>
      <c r="K346" s="35">
        <f>IFERROR(VLOOKUP(E346,'DATA MASTER'!$B$1:$R$3858,16,0),"")</f>
        <v>165300</v>
      </c>
      <c r="L346" s="34">
        <f t="shared" si="96"/>
        <v>13927.5</v>
      </c>
      <c r="M346" s="34">
        <f t="shared" si="101"/>
        <v>23948.664000000001</v>
      </c>
      <c r="N346" s="35">
        <v>0</v>
      </c>
      <c r="O346" s="35">
        <v>0</v>
      </c>
      <c r="P346" s="35">
        <v>35000</v>
      </c>
      <c r="Q346" s="4" t="s">
        <v>6370</v>
      </c>
      <c r="R346" s="35">
        <f t="shared" si="102"/>
        <v>1238000</v>
      </c>
      <c r="S346" s="35">
        <f t="shared" si="97"/>
        <v>1018748.3675675675</v>
      </c>
      <c r="T346" s="35">
        <f t="shared" si="98"/>
        <v>219251.6324324325</v>
      </c>
      <c r="U346" s="35">
        <f t="shared" si="103"/>
        <v>30172.799999999999</v>
      </c>
      <c r="V346" s="35">
        <f t="shared" si="104"/>
        <v>2811.1304347826085</v>
      </c>
      <c r="W346" s="35">
        <v>0</v>
      </c>
      <c r="X346" s="35">
        <f t="shared" si="105"/>
        <v>107934.36866431656</v>
      </c>
      <c r="Y346" s="35">
        <f t="shared" si="111"/>
        <v>4</v>
      </c>
      <c r="Z346" s="35">
        <v>0</v>
      </c>
      <c r="AA346" s="35">
        <f t="shared" si="106"/>
        <v>70000</v>
      </c>
      <c r="AB346" s="37">
        <f t="shared" si="100"/>
        <v>0</v>
      </c>
      <c r="AC346" s="35">
        <f t="shared" ref="AC346:AC354" si="112">Z346*R346*1.11</f>
        <v>0</v>
      </c>
      <c r="AD346" s="35">
        <v>8333.3333333333339</v>
      </c>
      <c r="AE346" s="45"/>
    </row>
    <row r="347" spans="1:31">
      <c r="A347" s="34">
        <v>341</v>
      </c>
      <c r="B347" s="58">
        <v>46239</v>
      </c>
      <c r="C347" s="4" t="s">
        <v>6513</v>
      </c>
      <c r="D347" s="4" t="s">
        <v>6158</v>
      </c>
      <c r="E347" s="4" t="s">
        <v>6167</v>
      </c>
      <c r="F347" s="35" t="str">
        <f>IFERROR(VLOOKUP(E347,'DATA MASTER'!$B$1:$R$3858,3,0),"")</f>
        <v>DIV 2</v>
      </c>
      <c r="G347" s="4">
        <v>120</v>
      </c>
      <c r="H347" s="35">
        <f>IFERROR(VLOOKUP(E347,'DATA MASTER'!$B$1:$R$3858,6,0),"")</f>
        <v>24</v>
      </c>
      <c r="I347" s="40">
        <f>IFERROR(VLOOKUP(E347,'DATA MASTER'!$B$1:$R$3858,5,0),"")</f>
        <v>0.90200000000000002</v>
      </c>
      <c r="J347" s="35">
        <f>IFERROR(VLOOKUP(E347,'DATA MASTER'!$B$1:$R$3858,17,0),"")</f>
        <v>81000</v>
      </c>
      <c r="K347" s="35">
        <f>IFERROR(VLOOKUP(E347,'DATA MASTER'!$B$1:$R$3858,16,0),"")</f>
        <v>74300</v>
      </c>
      <c r="L347" s="34">
        <f t="shared" si="96"/>
        <v>6075</v>
      </c>
      <c r="M347" s="34">
        <f t="shared" si="101"/>
        <v>10764.584000000001</v>
      </c>
      <c r="N347" s="35">
        <v>0</v>
      </c>
      <c r="O347" s="35">
        <v>10</v>
      </c>
      <c r="P347" s="35"/>
      <c r="Q347" s="4" t="e">
        <f>VLOOKUP(#REF!,#REF!,1,0)</f>
        <v>#REF!</v>
      </c>
      <c r="R347" s="35">
        <f t="shared" si="102"/>
        <v>7290000</v>
      </c>
      <c r="S347" s="35">
        <f t="shared" si="97"/>
        <v>6181824.2594594583</v>
      </c>
      <c r="T347" s="35">
        <f t="shared" si="98"/>
        <v>1108175.7405405417</v>
      </c>
      <c r="U347" s="35">
        <f t="shared" si="103"/>
        <v>75768</v>
      </c>
      <c r="V347" s="35">
        <f t="shared" si="104"/>
        <v>7059.130434782609</v>
      </c>
      <c r="W347" s="35">
        <f t="shared" ref="W347" si="113">IFERROR(2%*R347*1.11,"")</f>
        <v>161838</v>
      </c>
      <c r="X347" s="35" t="str">
        <f t="shared" si="105"/>
        <v/>
      </c>
      <c r="Y347" s="35">
        <v>1</v>
      </c>
      <c r="Z347" s="42" t="e">
        <f>VLOOKUP(Q347,#REF!,4,0)</f>
        <v>#REF!</v>
      </c>
      <c r="AA347" s="35">
        <f t="shared" si="106"/>
        <v>0</v>
      </c>
      <c r="AB347" s="37">
        <f t="shared" si="100"/>
        <v>0</v>
      </c>
      <c r="AC347" s="35" t="e">
        <f t="shared" si="112"/>
        <v>#REF!</v>
      </c>
      <c r="AD347" s="35">
        <v>0</v>
      </c>
      <c r="AE347" s="45"/>
    </row>
    <row r="348" spans="1:31">
      <c r="A348" s="34">
        <v>342</v>
      </c>
      <c r="B348" s="58">
        <v>46239</v>
      </c>
      <c r="C348" s="4" t="s">
        <v>6514</v>
      </c>
      <c r="D348" s="4" t="s">
        <v>6158</v>
      </c>
      <c r="E348" s="4" t="s">
        <v>6167</v>
      </c>
      <c r="F348" s="35" t="str">
        <f>IFERROR(VLOOKUP(E348,'DATA MASTER'!$B$1:$R$3858,3,0),"")</f>
        <v>DIV 2</v>
      </c>
      <c r="G348" s="4">
        <v>72</v>
      </c>
      <c r="H348" s="35">
        <f>IFERROR(VLOOKUP(E348,'DATA MASTER'!$B$1:$R$3858,6,0),"")</f>
        <v>24</v>
      </c>
      <c r="I348" s="40">
        <f>IFERROR(VLOOKUP(E348,'DATA MASTER'!$B$1:$R$3858,5,0),"")</f>
        <v>0.90200000000000002</v>
      </c>
      <c r="J348" s="35">
        <f>IFERROR(VLOOKUP(E348,'DATA MASTER'!$B$1:$R$3858,17,0),"")</f>
        <v>81000</v>
      </c>
      <c r="K348" s="35">
        <f>IFERROR(VLOOKUP(E348,'DATA MASTER'!$B$1:$R$3858,16,0),"")</f>
        <v>74300</v>
      </c>
      <c r="L348" s="34">
        <f t="shared" si="96"/>
        <v>6075</v>
      </c>
      <c r="M348" s="34">
        <f t="shared" si="101"/>
        <v>10764.584000000001</v>
      </c>
      <c r="N348" s="35">
        <v>0</v>
      </c>
      <c r="O348" s="35">
        <v>10</v>
      </c>
      <c r="P348" s="35"/>
      <c r="Q348" s="4" t="e">
        <f>VLOOKUP(#REF!,#REF!,1,0)</f>
        <v>#REF!</v>
      </c>
      <c r="R348" s="35">
        <f t="shared" si="102"/>
        <v>4374000</v>
      </c>
      <c r="S348" s="35">
        <f t="shared" si="97"/>
        <v>3709094.5556756752</v>
      </c>
      <c r="T348" s="35">
        <f t="shared" si="98"/>
        <v>664905.44432432484</v>
      </c>
      <c r="U348" s="35">
        <f t="shared" si="103"/>
        <v>45460.800000000003</v>
      </c>
      <c r="V348" s="35">
        <f t="shared" si="104"/>
        <v>4235.478260869565</v>
      </c>
      <c r="W348" s="35">
        <v>0</v>
      </c>
      <c r="X348" s="35" t="str">
        <f t="shared" si="105"/>
        <v/>
      </c>
      <c r="Y348" s="35">
        <v>1</v>
      </c>
      <c r="Z348" s="42" t="e">
        <f>VLOOKUP(Q348,#REF!,4,0)</f>
        <v>#REF!</v>
      </c>
      <c r="AA348" s="35">
        <f t="shared" si="106"/>
        <v>0</v>
      </c>
      <c r="AB348" s="37">
        <f t="shared" si="100"/>
        <v>0</v>
      </c>
      <c r="AC348" s="35" t="e">
        <f t="shared" si="112"/>
        <v>#REF!</v>
      </c>
      <c r="AD348" s="35">
        <v>0</v>
      </c>
      <c r="AE348" s="45"/>
    </row>
    <row r="349" spans="1:31">
      <c r="A349" s="34">
        <v>343</v>
      </c>
      <c r="B349" s="58">
        <v>46239</v>
      </c>
      <c r="C349" s="4" t="s">
        <v>6515</v>
      </c>
      <c r="D349" s="4" t="s">
        <v>6158</v>
      </c>
      <c r="E349" s="4" t="s">
        <v>1539</v>
      </c>
      <c r="F349" s="35" t="str">
        <f>IFERROR(VLOOKUP(E349,'DATA MASTER'!$B$1:$R$3858,3,0),"")</f>
        <v>DIV 1</v>
      </c>
      <c r="G349" s="4">
        <v>135</v>
      </c>
      <c r="H349" s="35">
        <f>IFERROR(VLOOKUP(E349,'DATA MASTER'!$B$1:$R$3858,6,0),"")</f>
        <v>30</v>
      </c>
      <c r="I349" s="40">
        <f>IFERROR(VLOOKUP(E349,'DATA MASTER'!$B$1:$R$3858,5,0),"")</f>
        <v>0.215</v>
      </c>
      <c r="J349" s="35">
        <f>IFERROR(VLOOKUP(E349,'DATA MASTER'!$B$1:$R$3858,17,0),"")</f>
        <v>0</v>
      </c>
      <c r="K349" s="35">
        <f>IFERROR(VLOOKUP(E349,'DATA MASTER'!$B$1:$R$3858,16,0),"")</f>
        <v>0</v>
      </c>
      <c r="L349" s="34">
        <f t="shared" si="96"/>
        <v>0</v>
      </c>
      <c r="M349" s="34">
        <f t="shared" si="101"/>
        <v>0</v>
      </c>
      <c r="N349" s="35">
        <v>0</v>
      </c>
      <c r="O349" s="35">
        <v>0</v>
      </c>
      <c r="P349" s="35"/>
      <c r="Q349" s="4" t="e">
        <f>VLOOKUP(#REF!,#REF!,1,0)</f>
        <v>#REF!</v>
      </c>
      <c r="R349" s="35">
        <f t="shared" si="102"/>
        <v>0</v>
      </c>
      <c r="S349" s="35">
        <f t="shared" si="97"/>
        <v>0</v>
      </c>
      <c r="T349" s="35">
        <f t="shared" si="98"/>
        <v>0</v>
      </c>
      <c r="U349" s="35">
        <f t="shared" si="103"/>
        <v>20317.5</v>
      </c>
      <c r="V349" s="35">
        <f t="shared" si="104"/>
        <v>1892.9347826086957</v>
      </c>
      <c r="W349" s="35">
        <f t="shared" ref="W349:W352" si="114">IFERROR(2%*R349*1.11,"")</f>
        <v>0</v>
      </c>
      <c r="X349" s="35" t="str">
        <f t="shared" si="105"/>
        <v/>
      </c>
      <c r="Y349" s="35">
        <f t="shared" ref="Y349:Y350" si="115">IF(E349="avem005",4,1)</f>
        <v>1</v>
      </c>
      <c r="Z349" s="42" t="e">
        <f>VLOOKUP(Q349,#REF!,4,0)</f>
        <v>#REF!</v>
      </c>
      <c r="AA349" s="35">
        <f t="shared" si="106"/>
        <v>0</v>
      </c>
      <c r="AB349" s="37">
        <f t="shared" si="100"/>
        <v>0</v>
      </c>
      <c r="AC349" s="35" t="e">
        <f t="shared" si="112"/>
        <v>#REF!</v>
      </c>
      <c r="AD349" s="35">
        <v>0</v>
      </c>
      <c r="AE349" s="45"/>
    </row>
    <row r="350" spans="1:31">
      <c r="A350" s="34">
        <v>344</v>
      </c>
      <c r="B350" s="58">
        <v>46239</v>
      </c>
      <c r="C350" s="4" t="s">
        <v>6515</v>
      </c>
      <c r="D350" s="4" t="s">
        <v>6158</v>
      </c>
      <c r="E350" s="4" t="s">
        <v>1538</v>
      </c>
      <c r="F350" s="35" t="str">
        <f>IFERROR(VLOOKUP(E350,'DATA MASTER'!$B$1:$R$3858,3,0),"")</f>
        <v>DIV 1</v>
      </c>
      <c r="G350" s="4">
        <v>135</v>
      </c>
      <c r="H350" s="35">
        <f>IFERROR(VLOOKUP(E350,'DATA MASTER'!$B$1:$R$3858,6,0),"")</f>
        <v>30</v>
      </c>
      <c r="I350" s="40">
        <f>IFERROR(VLOOKUP(E350,'DATA MASTER'!$B$1:$R$3858,5,0),"")</f>
        <v>0.215</v>
      </c>
      <c r="J350" s="35">
        <f>IFERROR(VLOOKUP(E350,'DATA MASTER'!$B$1:$R$3858,17,0),"")</f>
        <v>83800</v>
      </c>
      <c r="K350" s="35">
        <f>IFERROR(VLOOKUP(E350,'DATA MASTER'!$B$1:$R$3858,16,0),"")</f>
        <v>77100</v>
      </c>
      <c r="L350" s="34">
        <f t="shared" si="96"/>
        <v>6285</v>
      </c>
      <c r="M350" s="34">
        <f t="shared" si="101"/>
        <v>11170.248000000001</v>
      </c>
      <c r="N350" s="35">
        <v>0</v>
      </c>
      <c r="O350" s="35">
        <v>0</v>
      </c>
      <c r="P350" s="35"/>
      <c r="Q350" s="4" t="e">
        <f>VLOOKUP(#REF!,#REF!,1,0)</f>
        <v>#REF!</v>
      </c>
      <c r="R350" s="35">
        <f t="shared" si="102"/>
        <v>9427500</v>
      </c>
      <c r="S350" s="35">
        <f t="shared" si="97"/>
        <v>8018483.3513513496</v>
      </c>
      <c r="T350" s="35">
        <f t="shared" si="98"/>
        <v>1409016.6486486504</v>
      </c>
      <c r="U350" s="35">
        <f t="shared" si="103"/>
        <v>20317.5</v>
      </c>
      <c r="V350" s="35">
        <f t="shared" si="104"/>
        <v>1892.9347826086957</v>
      </c>
      <c r="W350" s="35">
        <f t="shared" si="114"/>
        <v>209290.50000000003</v>
      </c>
      <c r="X350" s="35" t="str">
        <f t="shared" si="105"/>
        <v/>
      </c>
      <c r="Y350" s="35">
        <f t="shared" si="115"/>
        <v>1</v>
      </c>
      <c r="Z350" s="42" t="e">
        <f>VLOOKUP(Q350,#REF!,4,0)</f>
        <v>#REF!</v>
      </c>
      <c r="AA350" s="35">
        <f t="shared" si="106"/>
        <v>0</v>
      </c>
      <c r="AB350" s="37">
        <f t="shared" si="100"/>
        <v>0</v>
      </c>
      <c r="AC350" s="35" t="e">
        <f t="shared" si="112"/>
        <v>#REF!</v>
      </c>
      <c r="AD350" s="35">
        <v>0</v>
      </c>
      <c r="AE350" s="45"/>
    </row>
    <row r="351" spans="1:31">
      <c r="A351" s="34">
        <v>345</v>
      </c>
      <c r="B351" s="58">
        <v>46239</v>
      </c>
      <c r="C351" s="4" t="s">
        <v>6515</v>
      </c>
      <c r="D351" s="4" t="s">
        <v>6158</v>
      </c>
      <c r="E351" s="4" t="s">
        <v>4536</v>
      </c>
      <c r="F351" s="35" t="str">
        <f>IFERROR(VLOOKUP(E351,'DATA MASTER'!$B$1:$R$3858,3,0),"")</f>
        <v>DIV 2</v>
      </c>
      <c r="G351" s="4">
        <v>300</v>
      </c>
      <c r="H351" s="35">
        <f>IFERROR(VLOOKUP(E351,'DATA MASTER'!$B$1:$R$3858,6,0),"")</f>
        <v>30</v>
      </c>
      <c r="I351" s="40">
        <f>IFERROR(VLOOKUP(E351,'DATA MASTER'!$B$1:$R$3858,5,0),"")</f>
        <v>0.44600000000000001</v>
      </c>
      <c r="J351" s="35">
        <f>IFERROR(VLOOKUP(E351,'DATA MASTER'!$B$1:$R$3858,17,0),"")</f>
        <v>0</v>
      </c>
      <c r="K351" s="35">
        <f>IFERROR(VLOOKUP(E351,'DATA MASTER'!$B$1:$R$3858,16,0),"")</f>
        <v>0</v>
      </c>
      <c r="L351" s="34">
        <f t="shared" si="96"/>
        <v>0</v>
      </c>
      <c r="M351" s="34">
        <f t="shared" si="101"/>
        <v>0</v>
      </c>
      <c r="N351" s="35">
        <v>0</v>
      </c>
      <c r="O351" s="35">
        <v>0</v>
      </c>
      <c r="P351" s="35"/>
      <c r="Q351" s="4" t="e">
        <f>VLOOKUP(#REF!,#REF!,1,0)</f>
        <v>#REF!</v>
      </c>
      <c r="R351" s="35">
        <f t="shared" si="102"/>
        <v>0</v>
      </c>
      <c r="S351" s="35">
        <f t="shared" si="97"/>
        <v>0</v>
      </c>
      <c r="T351" s="35">
        <f t="shared" si="98"/>
        <v>0</v>
      </c>
      <c r="U351" s="35">
        <f t="shared" si="103"/>
        <v>93660.000000000015</v>
      </c>
      <c r="V351" s="35">
        <f t="shared" si="104"/>
        <v>8726.0869565217399</v>
      </c>
      <c r="W351" s="35">
        <f t="shared" si="114"/>
        <v>0</v>
      </c>
      <c r="X351" s="35" t="str">
        <f t="shared" si="105"/>
        <v/>
      </c>
      <c r="Y351" s="35">
        <v>1</v>
      </c>
      <c r="Z351" s="42" t="e">
        <f>VLOOKUP(Q351,#REF!,4,0)</f>
        <v>#REF!</v>
      </c>
      <c r="AA351" s="35">
        <f t="shared" si="106"/>
        <v>0</v>
      </c>
      <c r="AB351" s="37">
        <f t="shared" si="100"/>
        <v>0</v>
      </c>
      <c r="AC351" s="35" t="e">
        <f t="shared" si="112"/>
        <v>#REF!</v>
      </c>
      <c r="AD351" s="35">
        <v>0</v>
      </c>
      <c r="AE351" s="45"/>
    </row>
    <row r="352" spans="1:31">
      <c r="A352" s="34">
        <v>346</v>
      </c>
      <c r="B352" s="58">
        <v>46239</v>
      </c>
      <c r="C352" s="4" t="s">
        <v>6515</v>
      </c>
      <c r="D352" s="4" t="s">
        <v>6158</v>
      </c>
      <c r="E352" s="4" t="s">
        <v>1563</v>
      </c>
      <c r="F352" s="35" t="str">
        <f>IFERROR(VLOOKUP(E352,'DATA MASTER'!$B$1:$R$3858,3,0),"")</f>
        <v>DIV 2</v>
      </c>
      <c r="G352" s="4">
        <v>300</v>
      </c>
      <c r="H352" s="35">
        <f>IFERROR(VLOOKUP(E352,'DATA MASTER'!$B$1:$R$3858,6,0),"")</f>
        <v>30</v>
      </c>
      <c r="I352" s="40">
        <f>IFERROR(VLOOKUP(E352,'DATA MASTER'!$B$1:$R$3858,5,0),"")</f>
        <v>0.44600000000000001</v>
      </c>
      <c r="J352" s="35">
        <f>IFERROR(VLOOKUP(E352,'DATA MASTER'!$B$1:$R$3858,17,0),"")</f>
        <v>93300</v>
      </c>
      <c r="K352" s="35">
        <f>IFERROR(VLOOKUP(E352,'DATA MASTER'!$B$1:$R$3858,16,0),"")</f>
        <v>86200</v>
      </c>
      <c r="L352" s="34">
        <f t="shared" si="96"/>
        <v>6997.5</v>
      </c>
      <c r="M352" s="34">
        <f t="shared" si="101"/>
        <v>12488.656000000001</v>
      </c>
      <c r="N352" s="35">
        <v>0</v>
      </c>
      <c r="O352" s="35">
        <v>0</v>
      </c>
      <c r="P352" s="35"/>
      <c r="Q352" s="4" t="e">
        <f>VLOOKUP(#REF!,#REF!,1,0)</f>
        <v>#REF!</v>
      </c>
      <c r="R352" s="35">
        <f t="shared" si="102"/>
        <v>23325000</v>
      </c>
      <c r="S352" s="35">
        <f t="shared" si="97"/>
        <v>19921984.864864863</v>
      </c>
      <c r="T352" s="35">
        <f t="shared" si="98"/>
        <v>3403015.1351351365</v>
      </c>
      <c r="U352" s="35">
        <f t="shared" si="103"/>
        <v>93660.000000000015</v>
      </c>
      <c r="V352" s="35">
        <f t="shared" si="104"/>
        <v>8726.0869565217399</v>
      </c>
      <c r="W352" s="35">
        <f t="shared" si="114"/>
        <v>517815.00000000006</v>
      </c>
      <c r="X352" s="35" t="str">
        <f t="shared" si="105"/>
        <v/>
      </c>
      <c r="Y352" s="35">
        <f>IF(E352="avem005",4,1)</f>
        <v>1</v>
      </c>
      <c r="Z352" s="42" t="e">
        <f>VLOOKUP(Q352,#REF!,4,0)</f>
        <v>#REF!</v>
      </c>
      <c r="AA352" s="35">
        <f t="shared" si="106"/>
        <v>0</v>
      </c>
      <c r="AB352" s="37">
        <f t="shared" si="100"/>
        <v>0</v>
      </c>
      <c r="AC352" s="35" t="e">
        <f t="shared" si="112"/>
        <v>#REF!</v>
      </c>
      <c r="AD352" s="35">
        <v>0</v>
      </c>
      <c r="AE352" s="45"/>
    </row>
    <row r="353" spans="1:31">
      <c r="A353" s="34">
        <v>347</v>
      </c>
      <c r="B353" s="58">
        <v>46239</v>
      </c>
      <c r="C353" s="4" t="s">
        <v>6516</v>
      </c>
      <c r="D353" s="4" t="s">
        <v>6158</v>
      </c>
      <c r="E353" s="4" t="s">
        <v>6135</v>
      </c>
      <c r="F353" s="35" t="str">
        <f>IFERROR(VLOOKUP(E353,'DATA MASTER'!$B$1:$R$3858,3,0),"")</f>
        <v>DIV 1</v>
      </c>
      <c r="G353" s="4">
        <v>36</v>
      </c>
      <c r="H353" s="35">
        <f>IFERROR(VLOOKUP(E353,'DATA MASTER'!$B$1:$R$3858,6,0),"")</f>
        <v>24</v>
      </c>
      <c r="I353" s="40">
        <f>IFERROR(VLOOKUP(E353,'DATA MASTER'!$B$1:$R$3858,5,0),"")</f>
        <v>1.23</v>
      </c>
      <c r="J353" s="35">
        <f>IFERROR(VLOOKUP(E353,'DATA MASTER'!$B$1:$R$3858,17,0),"")</f>
        <v>99800</v>
      </c>
      <c r="K353" s="35">
        <f>IFERROR(VLOOKUP(E353,'DATA MASTER'!$B$1:$R$3858,16,0),"")</f>
        <v>92100</v>
      </c>
      <c r="L353" s="34">
        <f t="shared" si="96"/>
        <v>7485</v>
      </c>
      <c r="M353" s="34">
        <f t="shared" si="101"/>
        <v>13343.448</v>
      </c>
      <c r="N353" s="35">
        <v>0</v>
      </c>
      <c r="O353" s="35">
        <v>0</v>
      </c>
      <c r="P353" s="35"/>
      <c r="Q353" s="4" t="e">
        <f>VLOOKUP(#REF!,#REF!,1,0)</f>
        <v>#REF!</v>
      </c>
      <c r="R353" s="35">
        <f t="shared" si="102"/>
        <v>2993999.9999999995</v>
      </c>
      <c r="S353" s="35">
        <f t="shared" si="97"/>
        <v>2554266.5513513507</v>
      </c>
      <c r="T353" s="35">
        <f t="shared" si="98"/>
        <v>439733.4486486488</v>
      </c>
      <c r="U353" s="35">
        <f t="shared" si="103"/>
        <v>30996</v>
      </c>
      <c r="V353" s="35">
        <f t="shared" si="104"/>
        <v>2887.826086956522</v>
      </c>
      <c r="W353" s="35">
        <f t="shared" si="99"/>
        <v>66466.8</v>
      </c>
      <c r="X353" s="35" t="str">
        <f t="shared" si="105"/>
        <v/>
      </c>
      <c r="Y353" s="35">
        <f>IF(E353="nodr004",4,1)</f>
        <v>1</v>
      </c>
      <c r="Z353" s="42" t="e">
        <f>VLOOKUP(Q353,#REF!,4,0)</f>
        <v>#REF!</v>
      </c>
      <c r="AA353" s="35">
        <f t="shared" si="106"/>
        <v>0</v>
      </c>
      <c r="AB353" s="37">
        <f t="shared" si="100"/>
        <v>0</v>
      </c>
      <c r="AC353" s="35" t="e">
        <f t="shared" si="112"/>
        <v>#REF!</v>
      </c>
      <c r="AD353" s="35">
        <v>0</v>
      </c>
      <c r="AE353" s="45"/>
    </row>
    <row r="354" spans="1:31">
      <c r="A354" s="34">
        <v>348</v>
      </c>
      <c r="B354" s="58">
        <v>46239</v>
      </c>
      <c r="C354" s="4" t="s">
        <v>6516</v>
      </c>
      <c r="D354" s="4" t="s">
        <v>6158</v>
      </c>
      <c r="E354" s="4" t="s">
        <v>6129</v>
      </c>
      <c r="F354" s="35" t="str">
        <f>IFERROR(VLOOKUP(E354,'DATA MASTER'!$B$1:$R$3858,3,0),"")</f>
        <v>DIV 1</v>
      </c>
      <c r="G354" s="4">
        <v>360</v>
      </c>
      <c r="H354" s="35">
        <f>IFERROR(VLOOKUP(E354,'DATA MASTER'!$B$1:$R$3858,6,0),"")</f>
        <v>120</v>
      </c>
      <c r="I354" s="40">
        <f>IFERROR(VLOOKUP(E354,'DATA MASTER'!$B$1:$R$3858,5,0),"")</f>
        <v>0.14499999999999999</v>
      </c>
      <c r="J354" s="35">
        <f>IFERROR(VLOOKUP(E354,'DATA MASTER'!$B$1:$R$3858,17,0),"")</f>
        <v>15108.333333333334</v>
      </c>
      <c r="K354" s="35">
        <f>IFERROR(VLOOKUP(E354,'DATA MASTER'!$B$1:$R$3858,16,0),"")</f>
        <v>14025</v>
      </c>
      <c r="L354" s="34">
        <f t="shared" si="96"/>
        <v>1133.125</v>
      </c>
      <c r="M354" s="34">
        <f t="shared" si="101"/>
        <v>2031.9420000000002</v>
      </c>
      <c r="N354" s="35">
        <v>0</v>
      </c>
      <c r="O354" s="35">
        <v>0</v>
      </c>
      <c r="P354" s="35"/>
      <c r="Q354" s="4" t="e">
        <f>VLOOKUP(#REF!,#REF!,1,0)</f>
        <v>#REF!</v>
      </c>
      <c r="R354" s="35">
        <f t="shared" si="102"/>
        <v>4532500</v>
      </c>
      <c r="S354" s="35">
        <f t="shared" si="97"/>
        <v>3889640.4324324313</v>
      </c>
      <c r="T354" s="35">
        <f t="shared" si="98"/>
        <v>642859.56756756874</v>
      </c>
      <c r="U354" s="35">
        <f t="shared" si="103"/>
        <v>36540</v>
      </c>
      <c r="V354" s="35">
        <f t="shared" si="104"/>
        <v>3404.347826086956</v>
      </c>
      <c r="W354" s="35">
        <f t="shared" si="99"/>
        <v>100621.50000000001</v>
      </c>
      <c r="X354" s="35" t="str">
        <f t="shared" si="105"/>
        <v/>
      </c>
      <c r="Y354" s="35">
        <v>1</v>
      </c>
      <c r="Z354" s="42" t="e">
        <f>VLOOKUP(Q354,#REF!,4,0)</f>
        <v>#REF!</v>
      </c>
      <c r="AA354" s="35">
        <f t="shared" si="106"/>
        <v>0</v>
      </c>
      <c r="AB354" s="37">
        <f t="shared" si="100"/>
        <v>0</v>
      </c>
      <c r="AC354" s="35" t="e">
        <f t="shared" si="112"/>
        <v>#REF!</v>
      </c>
      <c r="AD354" s="35">
        <v>0</v>
      </c>
      <c r="AE354" s="45"/>
    </row>
    <row r="355" spans="1:31">
      <c r="A355" s="34">
        <v>349</v>
      </c>
      <c r="B355" s="58">
        <v>46239</v>
      </c>
      <c r="C355" s="4" t="s">
        <v>6517</v>
      </c>
      <c r="D355" s="4" t="s">
        <v>6158</v>
      </c>
      <c r="E355" s="4" t="s">
        <v>6202</v>
      </c>
      <c r="F355" s="35" t="str">
        <f>IFERROR(VLOOKUP(E355,'DATA MASTER'!$B$1:$R$3858,3,0),"")</f>
        <v>DIV 1-AREM</v>
      </c>
      <c r="G355" s="4">
        <v>2</v>
      </c>
      <c r="H355" s="35">
        <f>IFERROR(VLOOKUP(E355,'DATA MASTER'!$B$1:$R$3858,6,0),"")</f>
        <v>4</v>
      </c>
      <c r="I355" s="40">
        <f>IFERROR(VLOOKUP(E355,'DATA MASTER'!$B$1:$R$3858,5,0),"")</f>
        <v>5.19</v>
      </c>
      <c r="J355" s="35">
        <f>IFERROR(VLOOKUP(E355,'DATA MASTER'!$B$1:$R$3858,17,0),"")</f>
        <v>76700</v>
      </c>
      <c r="K355" s="35">
        <f>IFERROR(VLOOKUP(E355,'DATA MASTER'!$B$1:$R$3858,16,0),"")</f>
        <v>61100</v>
      </c>
      <c r="L355" s="34">
        <f t="shared" si="96"/>
        <v>5752.5</v>
      </c>
      <c r="M355" s="34">
        <f t="shared" si="101"/>
        <v>8852.1679999999997</v>
      </c>
      <c r="N355" s="35">
        <v>0</v>
      </c>
      <c r="O355" s="35">
        <v>0</v>
      </c>
      <c r="P355" s="35"/>
      <c r="Q355" s="4"/>
      <c r="R355" s="35">
        <f t="shared" si="102"/>
        <v>127833.33333333333</v>
      </c>
      <c r="S355" s="35">
        <f t="shared" si="97"/>
        <v>94140.237837837834</v>
      </c>
      <c r="T355" s="35">
        <f t="shared" si="98"/>
        <v>33693.095495495494</v>
      </c>
      <c r="U355" s="35">
        <f t="shared" si="103"/>
        <v>7266.0000000000009</v>
      </c>
      <c r="V355" s="35">
        <f t="shared" si="104"/>
        <v>676.95652173913049</v>
      </c>
      <c r="W355" s="35">
        <f t="shared" si="99"/>
        <v>2837.9</v>
      </c>
      <c r="X355" s="35">
        <f t="shared" si="105"/>
        <v>22912.238973756361</v>
      </c>
      <c r="Y355" s="35">
        <f>IF(E355="nodr004",4,1)</f>
        <v>1</v>
      </c>
      <c r="Z355" s="35">
        <v>0</v>
      </c>
      <c r="AA355" s="35">
        <f t="shared" si="106"/>
        <v>0</v>
      </c>
      <c r="AB355" s="37">
        <f t="shared" si="100"/>
        <v>0</v>
      </c>
      <c r="AC355" s="35">
        <v>0</v>
      </c>
      <c r="AD355" s="35">
        <v>0</v>
      </c>
      <c r="AE355" s="45"/>
    </row>
    <row r="356" spans="1:31">
      <c r="A356" s="34">
        <v>350</v>
      </c>
      <c r="B356" s="58">
        <v>46239</v>
      </c>
      <c r="C356" s="4" t="s">
        <v>6518</v>
      </c>
      <c r="D356" s="4" t="s">
        <v>6134</v>
      </c>
      <c r="E356" s="4" t="s">
        <v>765</v>
      </c>
      <c r="F356" s="35" t="str">
        <f>IFERROR(VLOOKUP(E356,'DATA MASTER'!$B$1:$R$3858,3,0),"")</f>
        <v>DIV 1-AREM</v>
      </c>
      <c r="G356" s="4">
        <v>6</v>
      </c>
      <c r="H356" s="35">
        <f>IFERROR(VLOOKUP(E356,'DATA MASTER'!$B$1:$R$3858,6,0),"")</f>
        <v>1</v>
      </c>
      <c r="I356" s="40">
        <f>IFERROR(VLOOKUP(E356,'DATA MASTER'!$B$1:$R$3858,5,0),"")</f>
        <v>21.05</v>
      </c>
      <c r="J356" s="35">
        <f>IFERROR(VLOOKUP(E356,'DATA MASTER'!$B$1:$R$3858,17,0),"")</f>
        <v>285500</v>
      </c>
      <c r="K356" s="35">
        <f>IFERROR(VLOOKUP(E356,'DATA MASTER'!$B$1:$R$3858,16,0),"")</f>
        <v>224700</v>
      </c>
      <c r="L356" s="34">
        <f t="shared" si="96"/>
        <v>21412.5</v>
      </c>
      <c r="M356" s="34">
        <f t="shared" si="101"/>
        <v>32554.536000000004</v>
      </c>
      <c r="N356" s="35">
        <v>0</v>
      </c>
      <c r="O356" s="35">
        <v>10</v>
      </c>
      <c r="P356" s="35"/>
      <c r="Q356" s="4" t="e">
        <f>VLOOKUP(#REF!,#REF!,1,0)</f>
        <v>#REF!</v>
      </c>
      <c r="R356" s="35">
        <f t="shared" si="102"/>
        <v>1284750</v>
      </c>
      <c r="S356" s="35">
        <f t="shared" si="97"/>
        <v>934761.71675675688</v>
      </c>
      <c r="T356" s="35">
        <f t="shared" si="98"/>
        <v>349988.28324324312</v>
      </c>
      <c r="U356" s="35">
        <f t="shared" si="103"/>
        <v>88410.000000000015</v>
      </c>
      <c r="V356" s="35">
        <f t="shared" si="104"/>
        <v>8236.95652173913</v>
      </c>
      <c r="W356" s="35">
        <v>0</v>
      </c>
      <c r="X356" s="35" t="str">
        <f t="shared" si="105"/>
        <v/>
      </c>
      <c r="Y356" s="35">
        <f t="shared" ref="Y356:Y357" si="116">IF(E356="avem005",4,1)</f>
        <v>1</v>
      </c>
      <c r="Z356" s="42" t="e">
        <f>VLOOKUP(Q356,#REF!,4,0)</f>
        <v>#REF!</v>
      </c>
      <c r="AA356" s="35">
        <f t="shared" si="106"/>
        <v>0</v>
      </c>
      <c r="AB356" s="37">
        <f t="shared" si="100"/>
        <v>0</v>
      </c>
      <c r="AC356" s="35" t="e">
        <f>Z356*R356*1.11</f>
        <v>#REF!</v>
      </c>
      <c r="AD356" s="35">
        <v>0</v>
      </c>
      <c r="AE356" s="45"/>
    </row>
    <row r="357" spans="1:31">
      <c r="A357" s="34">
        <v>351</v>
      </c>
      <c r="B357" s="58">
        <v>46239</v>
      </c>
      <c r="C357" s="4" t="s">
        <v>6519</v>
      </c>
      <c r="D357" s="4" t="s">
        <v>6158</v>
      </c>
      <c r="E357" s="4" t="s">
        <v>6205</v>
      </c>
      <c r="F357" s="35" t="str">
        <f>IFERROR(VLOOKUP(E357,'DATA MASTER'!$B$1:$R$3858,3,0),"")</f>
        <v>DIV 1-AREM</v>
      </c>
      <c r="G357" s="4">
        <v>12</v>
      </c>
      <c r="H357" s="35">
        <f>IFERROR(VLOOKUP(E357,'DATA MASTER'!$B$1:$R$3858,6,0),"")</f>
        <v>1</v>
      </c>
      <c r="I357" s="40">
        <f>IFERROR(VLOOKUP(E357,'DATA MASTER'!$B$1:$R$3858,5,0),"")</f>
        <v>21.03</v>
      </c>
      <c r="J357" s="35">
        <f>IFERROR(VLOOKUP(E357,'DATA MASTER'!$B$1:$R$3858,17,0),"")</f>
        <v>285500</v>
      </c>
      <c r="K357" s="35">
        <f>IFERROR(VLOOKUP(E357,'DATA MASTER'!$B$1:$R$3858,16,0),"")</f>
        <v>224700</v>
      </c>
      <c r="L357" s="34">
        <f t="shared" si="96"/>
        <v>21412.5</v>
      </c>
      <c r="M357" s="34">
        <f t="shared" si="101"/>
        <v>32554.536000000004</v>
      </c>
      <c r="N357" s="35">
        <v>0</v>
      </c>
      <c r="O357" s="35">
        <v>0</v>
      </c>
      <c r="P357" s="35"/>
      <c r="Q357" s="4"/>
      <c r="R357" s="35">
        <f t="shared" si="102"/>
        <v>2855000</v>
      </c>
      <c r="S357" s="35">
        <f t="shared" si="97"/>
        <v>2077248.2594594595</v>
      </c>
      <c r="T357" s="35">
        <f t="shared" si="98"/>
        <v>777751.74054054054</v>
      </c>
      <c r="U357" s="35">
        <f t="shared" si="103"/>
        <v>176652</v>
      </c>
      <c r="V357" s="35">
        <f t="shared" si="104"/>
        <v>16458.26086956522</v>
      </c>
      <c r="W357" s="35">
        <f t="shared" si="99"/>
        <v>63381.000000000007</v>
      </c>
      <c r="X357" s="35">
        <f t="shared" si="105"/>
        <v>521260.47967097536</v>
      </c>
      <c r="Y357" s="35">
        <f t="shared" si="116"/>
        <v>1</v>
      </c>
      <c r="Z357" s="35">
        <v>0</v>
      </c>
      <c r="AA357" s="35">
        <f t="shared" si="106"/>
        <v>0</v>
      </c>
      <c r="AB357" s="37">
        <f t="shared" si="100"/>
        <v>0</v>
      </c>
      <c r="AC357" s="35">
        <v>0</v>
      </c>
      <c r="AD357" s="35">
        <v>0</v>
      </c>
      <c r="AE357" s="45"/>
    </row>
    <row r="358" spans="1:31">
      <c r="A358" s="34">
        <v>352</v>
      </c>
      <c r="B358" s="58">
        <v>46239</v>
      </c>
      <c r="C358" s="4" t="s">
        <v>6520</v>
      </c>
      <c r="D358" s="4" t="s">
        <v>6128</v>
      </c>
      <c r="E358" s="4" t="s">
        <v>6202</v>
      </c>
      <c r="F358" s="35" t="str">
        <f>IFERROR(VLOOKUP(E358,'DATA MASTER'!$B$1:$R$3858,3,0),"")</f>
        <v>DIV 1-AREM</v>
      </c>
      <c r="G358" s="4">
        <v>2</v>
      </c>
      <c r="H358" s="35">
        <f>IFERROR(VLOOKUP(E358,'DATA MASTER'!$B$1:$R$3858,6,0),"")</f>
        <v>4</v>
      </c>
      <c r="I358" s="40">
        <f>IFERROR(VLOOKUP(E358,'DATA MASTER'!$B$1:$R$3858,5,0),"")</f>
        <v>5.19</v>
      </c>
      <c r="J358" s="35">
        <f>IFERROR(VLOOKUP(E358,'DATA MASTER'!$B$1:$R$3858,17,0),"")</f>
        <v>76700</v>
      </c>
      <c r="K358" s="35">
        <f>IFERROR(VLOOKUP(E358,'DATA MASTER'!$B$1:$R$3858,16,0),"")</f>
        <v>61100</v>
      </c>
      <c r="L358" s="34">
        <f t="shared" si="96"/>
        <v>5752.5</v>
      </c>
      <c r="M358" s="34">
        <f t="shared" si="101"/>
        <v>8852.1679999999997</v>
      </c>
      <c r="N358" s="35">
        <v>0</v>
      </c>
      <c r="O358" s="35">
        <v>0</v>
      </c>
      <c r="P358" s="35"/>
      <c r="Q358" s="4"/>
      <c r="R358" s="35">
        <f t="shared" si="102"/>
        <v>127833.33333333333</v>
      </c>
      <c r="S358" s="35">
        <f t="shared" si="97"/>
        <v>94140.237837837834</v>
      </c>
      <c r="T358" s="35">
        <f t="shared" si="98"/>
        <v>33693.095495495494</v>
      </c>
      <c r="U358" s="35">
        <f t="shared" si="103"/>
        <v>7266.0000000000009</v>
      </c>
      <c r="V358" s="35">
        <f t="shared" si="104"/>
        <v>676.95652173913049</v>
      </c>
      <c r="W358" s="35">
        <f t="shared" si="99"/>
        <v>2837.9</v>
      </c>
      <c r="X358" s="35">
        <f t="shared" si="105"/>
        <v>20412.238973756361</v>
      </c>
      <c r="Y358" s="35">
        <v>1</v>
      </c>
      <c r="Z358" s="35">
        <v>0</v>
      </c>
      <c r="AA358" s="35">
        <f t="shared" si="106"/>
        <v>0</v>
      </c>
      <c r="AB358" s="37">
        <f t="shared" si="100"/>
        <v>0</v>
      </c>
      <c r="AC358" s="35">
        <f>Z358*R358*1.11</f>
        <v>0</v>
      </c>
      <c r="AD358" s="35">
        <v>2500</v>
      </c>
      <c r="AE358" s="45"/>
    </row>
    <row r="359" spans="1:31">
      <c r="A359" s="34">
        <v>353</v>
      </c>
      <c r="B359" s="58">
        <v>46239</v>
      </c>
      <c r="C359" s="4" t="s">
        <v>6520</v>
      </c>
      <c r="D359" s="4" t="s">
        <v>6128</v>
      </c>
      <c r="E359" s="4" t="s">
        <v>6202</v>
      </c>
      <c r="F359" s="35" t="str">
        <f>IFERROR(VLOOKUP(E359,'DATA MASTER'!$B$1:$R$3858,3,0),"")</f>
        <v>DIV 1-AREM</v>
      </c>
      <c r="G359" s="4">
        <v>8</v>
      </c>
      <c r="H359" s="35">
        <f>IFERROR(VLOOKUP(E359,'DATA MASTER'!$B$1:$R$3858,6,0),"")</f>
        <v>4</v>
      </c>
      <c r="I359" s="40">
        <f>IFERROR(VLOOKUP(E359,'DATA MASTER'!$B$1:$R$3858,5,0),"")</f>
        <v>5.19</v>
      </c>
      <c r="J359" s="35">
        <f>IFERROR(VLOOKUP(E359,'DATA MASTER'!$B$1:$R$3858,17,0),"")</f>
        <v>76700</v>
      </c>
      <c r="K359" s="35">
        <f>IFERROR(VLOOKUP(E359,'DATA MASTER'!$B$1:$R$3858,16,0),"")</f>
        <v>61100</v>
      </c>
      <c r="L359" s="34">
        <f t="shared" si="96"/>
        <v>5752.5</v>
      </c>
      <c r="M359" s="34">
        <f t="shared" si="101"/>
        <v>8852.1679999999997</v>
      </c>
      <c r="N359" s="35">
        <v>0</v>
      </c>
      <c r="O359" s="35">
        <v>0</v>
      </c>
      <c r="P359" s="35"/>
      <c r="Q359" s="4"/>
      <c r="R359" s="35">
        <f t="shared" si="102"/>
        <v>511333.33333333331</v>
      </c>
      <c r="S359" s="35">
        <f t="shared" si="97"/>
        <v>376560.95135135134</v>
      </c>
      <c r="T359" s="35">
        <f t="shared" si="98"/>
        <v>134772.38198198198</v>
      </c>
      <c r="U359" s="35">
        <f t="shared" si="103"/>
        <v>29064.000000000004</v>
      </c>
      <c r="V359" s="35">
        <f t="shared" si="104"/>
        <v>2707.826086956522</v>
      </c>
      <c r="W359" s="35">
        <f t="shared" si="99"/>
        <v>11351.6</v>
      </c>
      <c r="X359" s="35">
        <f t="shared" si="105"/>
        <v>89148.955895025443</v>
      </c>
      <c r="Y359" s="35">
        <v>1</v>
      </c>
      <c r="Z359" s="35">
        <v>0</v>
      </c>
      <c r="AA359" s="35">
        <f t="shared" si="106"/>
        <v>0</v>
      </c>
      <c r="AB359" s="37">
        <f t="shared" si="100"/>
        <v>0</v>
      </c>
      <c r="AC359" s="35">
        <v>0</v>
      </c>
      <c r="AD359" s="35">
        <v>2500</v>
      </c>
      <c r="AE359" s="45"/>
    </row>
    <row r="360" spans="1:31">
      <c r="A360" s="34">
        <v>354</v>
      </c>
      <c r="B360" s="58">
        <v>46239</v>
      </c>
      <c r="C360" s="4" t="s">
        <v>6521</v>
      </c>
      <c r="D360" s="4" t="s">
        <v>6158</v>
      </c>
      <c r="E360" s="4" t="s">
        <v>6202</v>
      </c>
      <c r="F360" s="35" t="str">
        <f>IFERROR(VLOOKUP(E360,'DATA MASTER'!$B$1:$R$3858,3,0),"")</f>
        <v>DIV 1-AREM</v>
      </c>
      <c r="G360" s="4">
        <v>4</v>
      </c>
      <c r="H360" s="35">
        <f>IFERROR(VLOOKUP(E360,'DATA MASTER'!$B$1:$R$3858,6,0),"")</f>
        <v>4</v>
      </c>
      <c r="I360" s="40">
        <f>IFERROR(VLOOKUP(E360,'DATA MASTER'!$B$1:$R$3858,5,0),"")</f>
        <v>5.19</v>
      </c>
      <c r="J360" s="35">
        <f>IFERROR(VLOOKUP(E360,'DATA MASTER'!$B$1:$R$3858,17,0),"")</f>
        <v>76700</v>
      </c>
      <c r="K360" s="35">
        <f>IFERROR(VLOOKUP(E360,'DATA MASTER'!$B$1:$R$3858,16,0),"")</f>
        <v>61100</v>
      </c>
      <c r="L360" s="34">
        <f t="shared" si="96"/>
        <v>5752.5</v>
      </c>
      <c r="M360" s="34">
        <f t="shared" si="101"/>
        <v>8852.1679999999997</v>
      </c>
      <c r="N360" s="35">
        <v>0</v>
      </c>
      <c r="O360" s="35">
        <v>0</v>
      </c>
      <c r="P360" s="35"/>
      <c r="Q360" s="4"/>
      <c r="R360" s="35">
        <f t="shared" si="102"/>
        <v>255666.66666666666</v>
      </c>
      <c r="S360" s="35">
        <f t="shared" si="97"/>
        <v>188280.47567567567</v>
      </c>
      <c r="T360" s="35">
        <f t="shared" si="98"/>
        <v>67386.190990990988</v>
      </c>
      <c r="U360" s="35">
        <f t="shared" si="103"/>
        <v>14532.000000000002</v>
      </c>
      <c r="V360" s="35">
        <f t="shared" si="104"/>
        <v>1353.913043478261</v>
      </c>
      <c r="W360" s="35">
        <f t="shared" si="99"/>
        <v>5675.8</v>
      </c>
      <c r="X360" s="35">
        <f t="shared" si="105"/>
        <v>45824.477947512722</v>
      </c>
      <c r="Y360" s="35">
        <v>1</v>
      </c>
      <c r="Z360" s="35">
        <v>0</v>
      </c>
      <c r="AA360" s="35">
        <f t="shared" si="106"/>
        <v>0</v>
      </c>
      <c r="AB360" s="37">
        <f t="shared" si="100"/>
        <v>0</v>
      </c>
      <c r="AC360" s="35">
        <f>Z360*R360*1.11</f>
        <v>0</v>
      </c>
      <c r="AD360" s="35">
        <v>0</v>
      </c>
      <c r="AE360" s="45"/>
    </row>
    <row r="361" spans="1:31">
      <c r="A361" s="34">
        <v>355</v>
      </c>
      <c r="B361" s="58">
        <v>46239</v>
      </c>
      <c r="C361" s="4" t="s">
        <v>6521</v>
      </c>
      <c r="D361" s="4" t="s">
        <v>6158</v>
      </c>
      <c r="E361" s="4" t="s">
        <v>726</v>
      </c>
      <c r="F361" s="35" t="str">
        <f>IFERROR(VLOOKUP(E361,'DATA MASTER'!$B$1:$R$3858,3,0),"")</f>
        <v>DIV 1-AREM</v>
      </c>
      <c r="G361" s="4">
        <v>4</v>
      </c>
      <c r="H361" s="35">
        <f>IFERROR(VLOOKUP(E361,'DATA MASTER'!$B$1:$R$3858,6,0),"")</f>
        <v>4</v>
      </c>
      <c r="I361" s="40">
        <f>IFERROR(VLOOKUP(E361,'DATA MASTER'!$B$1:$R$3858,5,0),"")</f>
        <v>5.35</v>
      </c>
      <c r="J361" s="35">
        <f>IFERROR(VLOOKUP(E361,'DATA MASTER'!$B$1:$R$3858,17,0),"")</f>
        <v>76700</v>
      </c>
      <c r="K361" s="35">
        <f>IFERROR(VLOOKUP(E361,'DATA MASTER'!$B$1:$R$3858,16,0),"")</f>
        <v>61100</v>
      </c>
      <c r="L361" s="34">
        <f t="shared" si="96"/>
        <v>5752.5</v>
      </c>
      <c r="M361" s="34">
        <f t="shared" si="101"/>
        <v>8852.1679999999997</v>
      </c>
      <c r="N361" s="35">
        <v>0</v>
      </c>
      <c r="O361" s="35">
        <v>10</v>
      </c>
      <c r="P361" s="35"/>
      <c r="Q361" s="4"/>
      <c r="R361" s="35">
        <f t="shared" si="102"/>
        <v>230100</v>
      </c>
      <c r="S361" s="35">
        <f t="shared" si="97"/>
        <v>169452.42810810811</v>
      </c>
      <c r="T361" s="35">
        <f t="shared" si="98"/>
        <v>60647.571891891886</v>
      </c>
      <c r="U361" s="35">
        <f t="shared" si="103"/>
        <v>14979.999999999998</v>
      </c>
      <c r="V361" s="35">
        <f t="shared" si="104"/>
        <v>1395.6521739130433</v>
      </c>
      <c r="W361" s="35">
        <f t="shared" si="99"/>
        <v>5108.22</v>
      </c>
      <c r="X361" s="35">
        <f t="shared" si="105"/>
        <v>39163.699717978845</v>
      </c>
      <c r="Y361" s="35">
        <v>1</v>
      </c>
      <c r="Z361" s="35">
        <v>0</v>
      </c>
      <c r="AA361" s="35">
        <f t="shared" si="106"/>
        <v>0</v>
      </c>
      <c r="AB361" s="37">
        <f t="shared" si="100"/>
        <v>0</v>
      </c>
      <c r="AC361" s="35">
        <v>0</v>
      </c>
      <c r="AD361" s="35">
        <v>0</v>
      </c>
      <c r="AE361" s="45"/>
    </row>
    <row r="362" spans="1:31">
      <c r="A362" s="34">
        <v>356</v>
      </c>
      <c r="B362" s="58">
        <v>46239</v>
      </c>
      <c r="C362" s="4" t="s">
        <v>6522</v>
      </c>
      <c r="D362" s="4" t="s">
        <v>6158</v>
      </c>
      <c r="E362" s="4" t="s">
        <v>726</v>
      </c>
      <c r="F362" s="35" t="str">
        <f>IFERROR(VLOOKUP(E362,'DATA MASTER'!$B$1:$R$3858,3,0),"")</f>
        <v>DIV 1-AREM</v>
      </c>
      <c r="G362" s="4">
        <v>8</v>
      </c>
      <c r="H362" s="35">
        <f>IFERROR(VLOOKUP(E362,'DATA MASTER'!$B$1:$R$3858,6,0),"")</f>
        <v>4</v>
      </c>
      <c r="I362" s="40">
        <f>IFERROR(VLOOKUP(E362,'DATA MASTER'!$B$1:$R$3858,5,0),"")</f>
        <v>5.35</v>
      </c>
      <c r="J362" s="35">
        <f>IFERROR(VLOOKUP(E362,'DATA MASTER'!$B$1:$R$3858,17,0),"")</f>
        <v>76700</v>
      </c>
      <c r="K362" s="35">
        <f>IFERROR(VLOOKUP(E362,'DATA MASTER'!$B$1:$R$3858,16,0),"")</f>
        <v>61100</v>
      </c>
      <c r="L362" s="34">
        <f t="shared" si="96"/>
        <v>5752.5</v>
      </c>
      <c r="M362" s="34">
        <f t="shared" si="101"/>
        <v>8852.1679999999997</v>
      </c>
      <c r="N362" s="35">
        <v>0</v>
      </c>
      <c r="O362" s="35">
        <v>10</v>
      </c>
      <c r="P362" s="35"/>
      <c r="Q362" s="4"/>
      <c r="R362" s="35">
        <f t="shared" si="102"/>
        <v>460200</v>
      </c>
      <c r="S362" s="35">
        <f t="shared" si="97"/>
        <v>338904.85621621623</v>
      </c>
      <c r="T362" s="35">
        <f t="shared" si="98"/>
        <v>121295.14378378377</v>
      </c>
      <c r="U362" s="35">
        <f t="shared" si="103"/>
        <v>29959.999999999996</v>
      </c>
      <c r="V362" s="35">
        <f t="shared" si="104"/>
        <v>2791.3043478260865</v>
      </c>
      <c r="W362" s="35">
        <f t="shared" si="99"/>
        <v>10216.44</v>
      </c>
      <c r="X362" s="35">
        <f t="shared" si="105"/>
        <v>78327.39943595769</v>
      </c>
      <c r="Y362" s="35">
        <v>1</v>
      </c>
      <c r="Z362" s="35">
        <v>0</v>
      </c>
      <c r="AA362" s="35">
        <f t="shared" si="106"/>
        <v>0</v>
      </c>
      <c r="AB362" s="37">
        <f t="shared" si="100"/>
        <v>0</v>
      </c>
      <c r="AC362" s="35">
        <v>0</v>
      </c>
      <c r="AD362" s="35">
        <v>0</v>
      </c>
      <c r="AE362" s="45"/>
    </row>
    <row r="363" spans="1:31">
      <c r="A363" s="34">
        <v>357</v>
      </c>
      <c r="B363" s="58">
        <v>46240</v>
      </c>
      <c r="C363" s="4" t="s">
        <v>6523</v>
      </c>
      <c r="D363" s="4" t="s">
        <v>6143</v>
      </c>
      <c r="E363" s="4" t="s">
        <v>6383</v>
      </c>
      <c r="F363" s="35" t="str">
        <f>IFERROR(VLOOKUP(E363,'DATA MASTER'!$B$1:$R$3858,3,0),"")</f>
        <v>DIV 2</v>
      </c>
      <c r="G363" s="4">
        <v>4</v>
      </c>
      <c r="H363" s="35">
        <f>IFERROR(VLOOKUP(E363,'DATA MASTER'!$B$1:$R$3858,6,0),"")</f>
        <v>4</v>
      </c>
      <c r="I363" s="40">
        <f>IFERROR(VLOOKUP(E363,'DATA MASTER'!$B$1:$R$3858,5,0),"")</f>
        <v>4.18</v>
      </c>
      <c r="J363" s="35">
        <f>IFERROR(VLOOKUP(E363,'DATA MASTER'!$B$1:$R$3858,17,0),"")</f>
        <v>185400</v>
      </c>
      <c r="K363" s="35">
        <f>IFERROR(VLOOKUP(E363,'DATA MASTER'!$B$1:$R$3858,16,0),"")</f>
        <v>163600</v>
      </c>
      <c r="L363" s="34">
        <f t="shared" si="96"/>
        <v>13905</v>
      </c>
      <c r="M363" s="34">
        <f t="shared" si="101"/>
        <v>23702.368000000002</v>
      </c>
      <c r="N363" s="35">
        <v>0</v>
      </c>
      <c r="O363" s="35">
        <v>0</v>
      </c>
      <c r="P363" s="35"/>
      <c r="Q363" s="4" t="e">
        <f>VLOOKUP(#REF!,#REF!,1,0)</f>
        <v>#REF!</v>
      </c>
      <c r="R363" s="35">
        <f t="shared" si="102"/>
        <v>618000</v>
      </c>
      <c r="S363" s="35">
        <f t="shared" si="97"/>
        <v>504135.6108108107</v>
      </c>
      <c r="T363" s="35">
        <f t="shared" si="98"/>
        <v>113864.3891891893</v>
      </c>
      <c r="U363" s="35">
        <f t="shared" si="103"/>
        <v>11704</v>
      </c>
      <c r="V363" s="35">
        <f t="shared" si="104"/>
        <v>1090.4347826086955</v>
      </c>
      <c r="W363" s="35">
        <f t="shared" si="99"/>
        <v>13719.6</v>
      </c>
      <c r="X363" s="35" t="str">
        <f t="shared" si="105"/>
        <v/>
      </c>
      <c r="Y363" s="35">
        <v>1</v>
      </c>
      <c r="Z363" s="42" t="e">
        <f>VLOOKUP(Q363,#REF!,4,0)</f>
        <v>#REF!</v>
      </c>
      <c r="AA363" s="35">
        <f t="shared" si="106"/>
        <v>0</v>
      </c>
      <c r="AB363" s="37">
        <f t="shared" si="100"/>
        <v>0</v>
      </c>
      <c r="AC363" s="35" t="e">
        <f>Z363*R363*1.11</f>
        <v>#REF!</v>
      </c>
      <c r="AD363" s="35">
        <v>0</v>
      </c>
      <c r="AE363" s="45"/>
    </row>
    <row r="364" spans="1:31">
      <c r="A364" s="34">
        <v>358</v>
      </c>
      <c r="B364" s="58">
        <v>46240</v>
      </c>
      <c r="C364" s="4" t="s">
        <v>6524</v>
      </c>
      <c r="D364" s="4" t="s">
        <v>6134</v>
      </c>
      <c r="E364" s="4" t="s">
        <v>6156</v>
      </c>
      <c r="F364" s="35" t="str">
        <f>IFERROR(VLOOKUP(E364,'DATA MASTER'!$B$1:$R$3858,3,0),"")</f>
        <v>DIV 1</v>
      </c>
      <c r="G364" s="4">
        <v>4</v>
      </c>
      <c r="H364" s="35">
        <f>IFERROR(VLOOKUP(E364,'DATA MASTER'!$B$1:$R$3858,6,0),"")</f>
        <v>4</v>
      </c>
      <c r="I364" s="40">
        <f>IFERROR(VLOOKUP(E364,'DATA MASTER'!$B$1:$R$3858,5,0),"")</f>
        <v>5.3879999999999999</v>
      </c>
      <c r="J364" s="35">
        <f>IFERROR(VLOOKUP(E364,'DATA MASTER'!$B$1:$R$3858,17,0),"")</f>
        <v>185700</v>
      </c>
      <c r="K364" s="35">
        <f>IFERROR(VLOOKUP(E364,'DATA MASTER'!$B$1:$R$3858,16,0),"")</f>
        <v>165300</v>
      </c>
      <c r="L364" s="34">
        <f t="shared" si="96"/>
        <v>13927.5</v>
      </c>
      <c r="M364" s="34">
        <f t="shared" si="101"/>
        <v>23948.664000000001</v>
      </c>
      <c r="N364" s="35">
        <v>0</v>
      </c>
      <c r="O364" s="35">
        <v>0</v>
      </c>
      <c r="P364" s="35">
        <v>35000</v>
      </c>
      <c r="Q364" s="4" t="s">
        <v>6370</v>
      </c>
      <c r="R364" s="35">
        <f t="shared" si="102"/>
        <v>619000</v>
      </c>
      <c r="S364" s="35">
        <f t="shared" si="97"/>
        <v>509374.18378378375</v>
      </c>
      <c r="T364" s="35">
        <f t="shared" si="98"/>
        <v>109625.81621621625</v>
      </c>
      <c r="U364" s="35">
        <f t="shared" si="103"/>
        <v>15086.4</v>
      </c>
      <c r="V364" s="35">
        <f t="shared" si="104"/>
        <v>1405.5652173913043</v>
      </c>
      <c r="W364" s="35">
        <f t="shared" si="99"/>
        <v>13741.800000000001</v>
      </c>
      <c r="X364" s="35">
        <f t="shared" si="105"/>
        <v>5930.5125372864786</v>
      </c>
      <c r="Y364" s="35">
        <f>H364</f>
        <v>4</v>
      </c>
      <c r="Z364" s="35">
        <v>0</v>
      </c>
      <c r="AA364" s="35">
        <f t="shared" si="106"/>
        <v>35000</v>
      </c>
      <c r="AB364" s="37">
        <f t="shared" si="100"/>
        <v>0</v>
      </c>
      <c r="AC364" s="35">
        <v>0</v>
      </c>
      <c r="AD364" s="35">
        <v>38461.538461538461</v>
      </c>
      <c r="AE364" s="45"/>
    </row>
    <row r="365" spans="1:31">
      <c r="A365" s="34">
        <v>359</v>
      </c>
      <c r="B365" s="58">
        <v>46240</v>
      </c>
      <c r="C365" s="4" t="s">
        <v>6525</v>
      </c>
      <c r="D365" s="4" t="s">
        <v>6134</v>
      </c>
      <c r="E365" s="4" t="s">
        <v>6135</v>
      </c>
      <c r="F365" s="35" t="str">
        <f>IFERROR(VLOOKUP(E365,'DATA MASTER'!$B$1:$R$3858,3,0),"")</f>
        <v>DIV 1</v>
      </c>
      <c r="G365" s="4">
        <v>10</v>
      </c>
      <c r="H365" s="35">
        <f>IFERROR(VLOOKUP(E365,'DATA MASTER'!$B$1:$R$3858,6,0),"")</f>
        <v>24</v>
      </c>
      <c r="I365" s="40">
        <f>IFERROR(VLOOKUP(E365,'DATA MASTER'!$B$1:$R$3858,5,0),"")</f>
        <v>1.23</v>
      </c>
      <c r="J365" s="35">
        <f>IFERROR(VLOOKUP(E365,'DATA MASTER'!$B$1:$R$3858,17,0),"")</f>
        <v>99800</v>
      </c>
      <c r="K365" s="35">
        <f>IFERROR(VLOOKUP(E365,'DATA MASTER'!$B$1:$R$3858,16,0),"")</f>
        <v>92100</v>
      </c>
      <c r="L365" s="34">
        <f t="shared" si="96"/>
        <v>7485</v>
      </c>
      <c r="M365" s="34">
        <f t="shared" si="101"/>
        <v>13343.448</v>
      </c>
      <c r="N365" s="35">
        <v>0</v>
      </c>
      <c r="O365" s="35">
        <v>0</v>
      </c>
      <c r="P365" s="35"/>
      <c r="Q365" s="4"/>
      <c r="R365" s="35">
        <f t="shared" si="102"/>
        <v>831666.66666666651</v>
      </c>
      <c r="S365" s="35">
        <f t="shared" si="97"/>
        <v>709518.48648648639</v>
      </c>
      <c r="T365" s="35">
        <f t="shared" si="98"/>
        <v>122148.18018018012</v>
      </c>
      <c r="U365" s="35">
        <f t="shared" si="103"/>
        <v>8610</v>
      </c>
      <c r="V365" s="35">
        <f t="shared" si="104"/>
        <v>802.17391304347825</v>
      </c>
      <c r="W365" s="35">
        <f t="shared" si="99"/>
        <v>18463</v>
      </c>
      <c r="X365" s="35">
        <f t="shared" si="105"/>
        <v>87130.149124279502</v>
      </c>
      <c r="Y365" s="35">
        <v>1</v>
      </c>
      <c r="Z365" s="35">
        <v>0</v>
      </c>
      <c r="AA365" s="35">
        <f t="shared" si="106"/>
        <v>0</v>
      </c>
      <c r="AB365" s="37">
        <f t="shared" si="100"/>
        <v>0</v>
      </c>
      <c r="AC365" s="35">
        <f>Z365*R365*1.11</f>
        <v>0</v>
      </c>
      <c r="AD365" s="35">
        <v>7142.8571428571431</v>
      </c>
      <c r="AE365" s="45"/>
    </row>
    <row r="366" spans="1:31">
      <c r="A366" s="34">
        <v>360</v>
      </c>
      <c r="B366" s="58">
        <v>46240</v>
      </c>
      <c r="C366" s="4" t="s">
        <v>6525</v>
      </c>
      <c r="D366" s="4" t="s">
        <v>6134</v>
      </c>
      <c r="E366" s="4" t="s">
        <v>6189</v>
      </c>
      <c r="F366" s="35" t="str">
        <f>IFERROR(VLOOKUP(E366,'DATA MASTER'!$B$1:$R$3858,3,0),"")</f>
        <v>DIV 2</v>
      </c>
      <c r="G366" s="4">
        <v>2</v>
      </c>
      <c r="H366" s="35">
        <f>IFERROR(VLOOKUP(E366,'DATA MASTER'!$B$1:$R$3858,6,0),"")</f>
        <v>1</v>
      </c>
      <c r="I366" s="40">
        <f>IFERROR(VLOOKUP(E366,'DATA MASTER'!$B$1:$R$3858,5,0),"")</f>
        <v>18.84</v>
      </c>
      <c r="J366" s="35">
        <f>IFERROR(VLOOKUP(E366,'DATA MASTER'!$B$1:$R$3858,17,0),"")</f>
        <v>432400</v>
      </c>
      <c r="K366" s="35">
        <f>IFERROR(VLOOKUP(E366,'DATA MASTER'!$B$1:$R$3858,16,0),"")</f>
        <v>376500</v>
      </c>
      <c r="L366" s="34">
        <f t="shared" si="96"/>
        <v>32430</v>
      </c>
      <c r="M366" s="34">
        <f t="shared" si="101"/>
        <v>54547.32</v>
      </c>
      <c r="N366" s="35">
        <v>0</v>
      </c>
      <c r="O366" s="35">
        <v>0</v>
      </c>
      <c r="P366" s="35"/>
      <c r="Q366" s="4"/>
      <c r="R366" s="35">
        <f t="shared" si="102"/>
        <v>720666.66666666663</v>
      </c>
      <c r="S366" s="35">
        <f t="shared" si="97"/>
        <v>580094.91891891882</v>
      </c>
      <c r="T366" s="35">
        <f t="shared" si="98"/>
        <v>140571.74774774781</v>
      </c>
      <c r="U366" s="35">
        <f t="shared" si="103"/>
        <v>26376</v>
      </c>
      <c r="V366" s="35">
        <f t="shared" si="104"/>
        <v>2457.391304347826</v>
      </c>
      <c r="W366" s="35">
        <f t="shared" si="99"/>
        <v>15998.8</v>
      </c>
      <c r="X366" s="35">
        <f t="shared" si="105"/>
        <v>88596.699300542838</v>
      </c>
      <c r="Y366" s="35">
        <v>1</v>
      </c>
      <c r="Z366" s="35">
        <v>0</v>
      </c>
      <c r="AA366" s="35">
        <f t="shared" si="106"/>
        <v>0</v>
      </c>
      <c r="AB366" s="37">
        <f t="shared" si="100"/>
        <v>0</v>
      </c>
      <c r="AC366" s="35">
        <v>0</v>
      </c>
      <c r="AD366" s="35">
        <v>7142.8571428571431</v>
      </c>
      <c r="AE366" s="45"/>
    </row>
    <row r="367" spans="1:31">
      <c r="A367" s="34">
        <v>361</v>
      </c>
      <c r="B367" s="58">
        <v>46240</v>
      </c>
      <c r="C367" s="4" t="s">
        <v>6526</v>
      </c>
      <c r="D367" s="4" t="s">
        <v>6124</v>
      </c>
      <c r="E367" s="4" t="s">
        <v>6160</v>
      </c>
      <c r="F367" s="35" t="str">
        <f>IFERROR(VLOOKUP(E367,'DATA MASTER'!$B$1:$R$3858,3,0),"")</f>
        <v>DIV 1</v>
      </c>
      <c r="G367" s="4">
        <v>2</v>
      </c>
      <c r="H367" s="35">
        <f>IFERROR(VLOOKUP(E367,'DATA MASTER'!$B$1:$R$3858,6,0),"")</f>
        <v>1</v>
      </c>
      <c r="I367" s="40">
        <f>IFERROR(VLOOKUP(E367,'DATA MASTER'!$B$1:$R$3858,5,0),"")</f>
        <v>26.02</v>
      </c>
      <c r="J367" s="35">
        <f>IFERROR(VLOOKUP(E367,'DATA MASTER'!$B$1:$R$3858,17,0),"")</f>
        <v>876000</v>
      </c>
      <c r="K367" s="35">
        <f>IFERROR(VLOOKUP(E367,'DATA MASTER'!$B$1:$R$3858,16,0),"")</f>
        <v>777200</v>
      </c>
      <c r="L367" s="34">
        <f t="shared" si="96"/>
        <v>65700</v>
      </c>
      <c r="M367" s="34">
        <f t="shared" si="101"/>
        <v>112600.736</v>
      </c>
      <c r="N367" s="35">
        <v>0</v>
      </c>
      <c r="O367" s="35">
        <v>0</v>
      </c>
      <c r="P367" s="35">
        <v>35000</v>
      </c>
      <c r="Q367" s="4" t="s">
        <v>6370</v>
      </c>
      <c r="R367" s="35">
        <f t="shared" si="102"/>
        <v>1459999.9999999998</v>
      </c>
      <c r="S367" s="35">
        <f t="shared" si="97"/>
        <v>1197476.1513513513</v>
      </c>
      <c r="T367" s="35">
        <f t="shared" si="98"/>
        <v>262523.84864864848</v>
      </c>
      <c r="U367" s="35">
        <f t="shared" si="103"/>
        <v>36428</v>
      </c>
      <c r="V367" s="35">
        <f t="shared" si="104"/>
        <v>3393.913043478261</v>
      </c>
      <c r="W367" s="35">
        <f t="shared" si="99"/>
        <v>32412</v>
      </c>
      <c r="X367" s="35">
        <f t="shared" si="105"/>
        <v>117164.93560517021</v>
      </c>
      <c r="Y367" s="35">
        <f>H367</f>
        <v>1</v>
      </c>
      <c r="Z367" s="35">
        <v>0</v>
      </c>
      <c r="AA367" s="35">
        <f t="shared" si="106"/>
        <v>70000</v>
      </c>
      <c r="AB367" s="37">
        <f t="shared" si="100"/>
        <v>0</v>
      </c>
      <c r="AC367" s="35">
        <f>Z367*R367*1.11</f>
        <v>0</v>
      </c>
      <c r="AD367" s="35">
        <v>3125</v>
      </c>
      <c r="AE367" s="45"/>
    </row>
    <row r="368" spans="1:31">
      <c r="A368" s="34">
        <v>362</v>
      </c>
      <c r="B368" s="58">
        <v>46240</v>
      </c>
      <c r="C368" s="4" t="s">
        <v>6527</v>
      </c>
      <c r="D368" s="4" t="s">
        <v>6196</v>
      </c>
      <c r="E368" s="4" t="s">
        <v>6216</v>
      </c>
      <c r="F368" s="35" t="str">
        <f>IFERROR(VLOOKUP(E368,'DATA MASTER'!$B$1:$R$3858,3,0),"")</f>
        <v>DIV 1</v>
      </c>
      <c r="G368" s="4">
        <v>6</v>
      </c>
      <c r="H368" s="35">
        <f>IFERROR(VLOOKUP(E368,'DATA MASTER'!$B$1:$R$3858,6,0),"")</f>
        <v>24</v>
      </c>
      <c r="I368" s="40">
        <f>IFERROR(VLOOKUP(E368,'DATA MASTER'!$B$1:$R$3858,5,0),"")</f>
        <v>1.0900000000000001</v>
      </c>
      <c r="J368" s="35">
        <f>IFERROR(VLOOKUP(E368,'DATA MASTER'!$B$1:$R$3858,17,0),"")</f>
        <v>49500</v>
      </c>
      <c r="K368" s="35">
        <f>IFERROR(VLOOKUP(E368,'DATA MASTER'!$B$1:$R$3858,16,0),"")</f>
        <v>44600</v>
      </c>
      <c r="L368" s="34">
        <f t="shared" si="96"/>
        <v>3712.5</v>
      </c>
      <c r="M368" s="34">
        <f t="shared" si="101"/>
        <v>6461.6480000000001</v>
      </c>
      <c r="N368" s="35">
        <v>0</v>
      </c>
      <c r="O368" s="35">
        <v>0</v>
      </c>
      <c r="P368" s="35"/>
      <c r="Q368" s="4"/>
      <c r="R368" s="35">
        <f t="shared" si="102"/>
        <v>247500</v>
      </c>
      <c r="S368" s="35">
        <f t="shared" si="97"/>
        <v>206153.25405405404</v>
      </c>
      <c r="T368" s="35">
        <f t="shared" si="98"/>
        <v>41346.745945945964</v>
      </c>
      <c r="U368" s="35">
        <f t="shared" si="103"/>
        <v>4578.0000000000009</v>
      </c>
      <c r="V368" s="35">
        <f t="shared" si="104"/>
        <v>426.52173913043481</v>
      </c>
      <c r="W368" s="35">
        <f t="shared" si="99"/>
        <v>5494.5000000000009</v>
      </c>
      <c r="X368" s="35">
        <f t="shared" si="105"/>
        <v>27001.570360661684</v>
      </c>
      <c r="Y368" s="35">
        <v>1</v>
      </c>
      <c r="Z368" s="35">
        <v>0</v>
      </c>
      <c r="AA368" s="35">
        <f t="shared" si="106"/>
        <v>0</v>
      </c>
      <c r="AB368" s="37">
        <f t="shared" si="100"/>
        <v>0</v>
      </c>
      <c r="AC368" s="35">
        <v>0</v>
      </c>
      <c r="AD368" s="35">
        <v>3846.1538461538462</v>
      </c>
      <c r="AE368" s="45"/>
    </row>
    <row r="369" spans="1:31">
      <c r="A369" s="34">
        <v>363</v>
      </c>
      <c r="B369" s="58">
        <v>46240</v>
      </c>
      <c r="C369" s="4" t="s">
        <v>6528</v>
      </c>
      <c r="D369" s="4" t="s">
        <v>6196</v>
      </c>
      <c r="E369" s="4" t="s">
        <v>6135</v>
      </c>
      <c r="F369" s="35" t="str">
        <f>IFERROR(VLOOKUP(E369,'DATA MASTER'!$B$1:$R$3858,3,0),"")</f>
        <v>DIV 1</v>
      </c>
      <c r="G369" s="4">
        <v>6</v>
      </c>
      <c r="H369" s="35">
        <f>IFERROR(VLOOKUP(E369,'DATA MASTER'!$B$1:$R$3858,6,0),"")</f>
        <v>24</v>
      </c>
      <c r="I369" s="40">
        <f>IFERROR(VLOOKUP(E369,'DATA MASTER'!$B$1:$R$3858,5,0),"")</f>
        <v>1.23</v>
      </c>
      <c r="J369" s="35">
        <f>IFERROR(VLOOKUP(E369,'DATA MASTER'!$B$1:$R$3858,17,0),"")</f>
        <v>99800</v>
      </c>
      <c r="K369" s="35">
        <f>IFERROR(VLOOKUP(E369,'DATA MASTER'!$B$1:$R$3858,16,0),"")</f>
        <v>92100</v>
      </c>
      <c r="L369" s="34">
        <f t="shared" si="96"/>
        <v>7485</v>
      </c>
      <c r="M369" s="34">
        <f t="shared" si="101"/>
        <v>13343.448</v>
      </c>
      <c r="N369" s="35">
        <v>0</v>
      </c>
      <c r="O369" s="35">
        <v>0</v>
      </c>
      <c r="P369" s="35"/>
      <c r="Q369" s="4"/>
      <c r="R369" s="35">
        <f t="shared" si="102"/>
        <v>498999.99999999994</v>
      </c>
      <c r="S369" s="35">
        <f t="shared" si="97"/>
        <v>425711.09189189179</v>
      </c>
      <c r="T369" s="35">
        <f t="shared" si="98"/>
        <v>73288.908108108153</v>
      </c>
      <c r="U369" s="35">
        <f t="shared" si="103"/>
        <v>5166</v>
      </c>
      <c r="V369" s="35">
        <f t="shared" si="104"/>
        <v>481.30434782608694</v>
      </c>
      <c r="W369" s="35">
        <f t="shared" si="99"/>
        <v>11077.8</v>
      </c>
      <c r="X369" s="35">
        <f t="shared" si="105"/>
        <v>48230.470426948734</v>
      </c>
      <c r="Y369" s="35">
        <v>1</v>
      </c>
      <c r="Z369" s="35">
        <v>0</v>
      </c>
      <c r="AA369" s="35">
        <f t="shared" si="106"/>
        <v>0</v>
      </c>
      <c r="AB369" s="37">
        <f t="shared" si="100"/>
        <v>0</v>
      </c>
      <c r="AC369" s="35">
        <f>Z369*R369*1.11</f>
        <v>0</v>
      </c>
      <c r="AD369" s="35">
        <v>8333.3333333333339</v>
      </c>
      <c r="AE369" s="45"/>
    </row>
    <row r="370" spans="1:31">
      <c r="A370" s="34">
        <v>364</v>
      </c>
      <c r="B370" s="58">
        <v>46240</v>
      </c>
      <c r="C370" s="4" t="s">
        <v>6529</v>
      </c>
      <c r="D370" s="4" t="s">
        <v>6196</v>
      </c>
      <c r="E370" s="4" t="s">
        <v>6218</v>
      </c>
      <c r="F370" s="35" t="str">
        <f>IFERROR(VLOOKUP(E370,'DATA MASTER'!$B$1:$R$3858,3,0),"")</f>
        <v>DIV 1</v>
      </c>
      <c r="G370" s="4">
        <v>4</v>
      </c>
      <c r="H370" s="35">
        <f>IFERROR(VLOOKUP(E370,'DATA MASTER'!$B$1:$R$3858,6,0),"")</f>
        <v>24</v>
      </c>
      <c r="I370" s="40">
        <f>IFERROR(VLOOKUP(E370,'DATA MASTER'!$B$1:$R$3858,5,0),"")</f>
        <v>1.079</v>
      </c>
      <c r="J370" s="35">
        <f>IFERROR(VLOOKUP(E370,'DATA MASTER'!$B$1:$R$3858,17,0),"")</f>
        <v>102900</v>
      </c>
      <c r="K370" s="35">
        <f>IFERROR(VLOOKUP(E370,'DATA MASTER'!$B$1:$R$3858,16,0),"")</f>
        <v>94200</v>
      </c>
      <c r="L370" s="34">
        <f t="shared" si="96"/>
        <v>7717.5</v>
      </c>
      <c r="M370" s="34">
        <f t="shared" si="101"/>
        <v>13647.696000000002</v>
      </c>
      <c r="N370" s="35">
        <v>0</v>
      </c>
      <c r="O370" s="35">
        <v>0</v>
      </c>
      <c r="P370" s="35"/>
      <c r="Q370" s="4"/>
      <c r="R370" s="35">
        <f t="shared" si="102"/>
        <v>342999.99999999994</v>
      </c>
      <c r="S370" s="35">
        <f t="shared" si="97"/>
        <v>290278.57297297294</v>
      </c>
      <c r="T370" s="35">
        <f t="shared" si="98"/>
        <v>52721.427027027006</v>
      </c>
      <c r="U370" s="35">
        <f t="shared" si="103"/>
        <v>3021.2</v>
      </c>
      <c r="V370" s="35">
        <f t="shared" si="104"/>
        <v>281.47826086956525</v>
      </c>
      <c r="W370" s="35">
        <f t="shared" si="99"/>
        <v>7614.5999999999995</v>
      </c>
      <c r="X370" s="35">
        <f t="shared" si="105"/>
        <v>33739.632637125185</v>
      </c>
      <c r="Y370" s="35">
        <v>1</v>
      </c>
      <c r="Z370" s="35">
        <v>0</v>
      </c>
      <c r="AA370" s="35">
        <f t="shared" si="106"/>
        <v>0</v>
      </c>
      <c r="AB370" s="37">
        <f t="shared" si="100"/>
        <v>0</v>
      </c>
      <c r="AC370" s="35">
        <v>0</v>
      </c>
      <c r="AD370" s="35">
        <v>8064.5161290322585</v>
      </c>
      <c r="AE370" s="45"/>
    </row>
    <row r="371" spans="1:31">
      <c r="A371" s="34">
        <v>365</v>
      </c>
      <c r="B371" s="58">
        <v>46240</v>
      </c>
      <c r="C371" s="4" t="s">
        <v>6530</v>
      </c>
      <c r="D371" s="4" t="s">
        <v>6175</v>
      </c>
      <c r="E371" s="4" t="s">
        <v>6148</v>
      </c>
      <c r="F371" s="35" t="str">
        <f>IFERROR(VLOOKUP(E371,'DATA MASTER'!$B$1:$R$3858,3,0),"")</f>
        <v>DIV 2</v>
      </c>
      <c r="G371" s="4">
        <v>18</v>
      </c>
      <c r="H371" s="35">
        <f>IFERROR(VLOOKUP(E371,'DATA MASTER'!$B$1:$R$3858,6,0),"")</f>
        <v>24</v>
      </c>
      <c r="I371" s="40">
        <f>IFERROR(VLOOKUP(E371,'DATA MASTER'!$B$1:$R$3858,5,0),"")</f>
        <v>1.0900000000000001</v>
      </c>
      <c r="J371" s="35">
        <f>IFERROR(VLOOKUP(E371,'DATA MASTER'!$B$1:$R$3858,17,0),"")</f>
        <v>82200</v>
      </c>
      <c r="K371" s="35">
        <f>IFERROR(VLOOKUP(E371,'DATA MASTER'!$B$1:$R$3858,16,0),"")</f>
        <v>74900</v>
      </c>
      <c r="L371" s="34">
        <f t="shared" si="96"/>
        <v>6165</v>
      </c>
      <c r="M371" s="34">
        <f t="shared" si="101"/>
        <v>10851.512000000001</v>
      </c>
      <c r="N371" s="35">
        <v>0</v>
      </c>
      <c r="O371" s="35">
        <v>0</v>
      </c>
      <c r="P371" s="35"/>
      <c r="Q371" s="4"/>
      <c r="R371" s="35">
        <f t="shared" si="102"/>
        <v>1233000</v>
      </c>
      <c r="S371" s="35">
        <f t="shared" si="97"/>
        <v>1038624.1297297296</v>
      </c>
      <c r="T371" s="35">
        <f t="shared" si="98"/>
        <v>194375.87027027039</v>
      </c>
      <c r="U371" s="35">
        <f t="shared" si="103"/>
        <v>13734</v>
      </c>
      <c r="V371" s="35">
        <f t="shared" si="104"/>
        <v>1279.5652173913045</v>
      </c>
      <c r="W371" s="35">
        <f t="shared" si="99"/>
        <v>27372.600000000002</v>
      </c>
      <c r="X371" s="35">
        <f t="shared" si="105"/>
        <v>136605.08966826371</v>
      </c>
      <c r="Y371" s="35">
        <v>1</v>
      </c>
      <c r="Z371" s="35">
        <v>0</v>
      </c>
      <c r="AA371" s="35">
        <f t="shared" si="106"/>
        <v>0</v>
      </c>
      <c r="AB371" s="37">
        <f t="shared" si="100"/>
        <v>0</v>
      </c>
      <c r="AC371" s="35">
        <v>0</v>
      </c>
      <c r="AD371" s="35">
        <v>15384.615384615385</v>
      </c>
      <c r="AE371" s="45"/>
    </row>
    <row r="372" spans="1:31">
      <c r="A372" s="34">
        <v>366</v>
      </c>
      <c r="B372" s="58">
        <v>46240</v>
      </c>
      <c r="C372" s="4" t="s">
        <v>6531</v>
      </c>
      <c r="D372" s="4" t="s">
        <v>6124</v>
      </c>
      <c r="E372" s="4" t="s">
        <v>6148</v>
      </c>
      <c r="F372" s="35" t="str">
        <f>IFERROR(VLOOKUP(E372,'DATA MASTER'!$B$1:$R$3858,3,0),"")</f>
        <v>DIV 2</v>
      </c>
      <c r="G372" s="4">
        <v>2</v>
      </c>
      <c r="H372" s="35">
        <f>IFERROR(VLOOKUP(E372,'DATA MASTER'!$B$1:$R$3858,6,0),"")</f>
        <v>24</v>
      </c>
      <c r="I372" s="40">
        <f>IFERROR(VLOOKUP(E372,'DATA MASTER'!$B$1:$R$3858,5,0),"")</f>
        <v>1.0900000000000001</v>
      </c>
      <c r="J372" s="35">
        <f>IFERROR(VLOOKUP(E372,'DATA MASTER'!$B$1:$R$3858,17,0),"")</f>
        <v>82200</v>
      </c>
      <c r="K372" s="35">
        <f>IFERROR(VLOOKUP(E372,'DATA MASTER'!$B$1:$R$3858,16,0),"")</f>
        <v>74900</v>
      </c>
      <c r="L372" s="34">
        <f t="shared" si="96"/>
        <v>6165</v>
      </c>
      <c r="M372" s="34">
        <f t="shared" si="101"/>
        <v>10851.512000000001</v>
      </c>
      <c r="N372" s="35">
        <v>0</v>
      </c>
      <c r="O372" s="35">
        <v>0</v>
      </c>
      <c r="P372" s="35"/>
      <c r="Q372" s="4"/>
      <c r="R372" s="35">
        <f t="shared" si="102"/>
        <v>137000</v>
      </c>
      <c r="S372" s="35">
        <f t="shared" si="97"/>
        <v>115402.68108108107</v>
      </c>
      <c r="T372" s="35">
        <f t="shared" si="98"/>
        <v>21597.318918918929</v>
      </c>
      <c r="U372" s="35">
        <f t="shared" si="103"/>
        <v>1526</v>
      </c>
      <c r="V372" s="35">
        <f t="shared" si="104"/>
        <v>142.17391304347828</v>
      </c>
      <c r="W372" s="35">
        <f t="shared" si="99"/>
        <v>3041.4</v>
      </c>
      <c r="X372" s="35">
        <f t="shared" si="105"/>
        <v>11118.514236644678</v>
      </c>
      <c r="Y372" s="35">
        <v>1</v>
      </c>
      <c r="Z372" s="35">
        <v>0</v>
      </c>
      <c r="AA372" s="35">
        <f t="shared" si="106"/>
        <v>0</v>
      </c>
      <c r="AB372" s="37">
        <f t="shared" si="100"/>
        <v>0</v>
      </c>
      <c r="AC372" s="35">
        <v>0</v>
      </c>
      <c r="AD372" s="35">
        <v>5769.2307692307695</v>
      </c>
      <c r="AE372" s="45"/>
    </row>
    <row r="373" spans="1:31">
      <c r="A373" s="34">
        <v>367</v>
      </c>
      <c r="B373" s="58">
        <v>46240</v>
      </c>
      <c r="C373" s="4" t="s">
        <v>6532</v>
      </c>
      <c r="D373" s="4" t="s">
        <v>6188</v>
      </c>
      <c r="E373" s="4" t="s">
        <v>6216</v>
      </c>
      <c r="F373" s="35" t="str">
        <f>IFERROR(VLOOKUP(E373,'DATA MASTER'!$B$1:$R$3858,3,0),"")</f>
        <v>DIV 1</v>
      </c>
      <c r="G373" s="4">
        <v>6</v>
      </c>
      <c r="H373" s="35">
        <f>IFERROR(VLOOKUP(E373,'DATA MASTER'!$B$1:$R$3858,6,0),"")</f>
        <v>24</v>
      </c>
      <c r="I373" s="40">
        <f>IFERROR(VLOOKUP(E373,'DATA MASTER'!$B$1:$R$3858,5,0),"")</f>
        <v>1.0900000000000001</v>
      </c>
      <c r="J373" s="35">
        <f>IFERROR(VLOOKUP(E373,'DATA MASTER'!$B$1:$R$3858,17,0),"")</f>
        <v>49500</v>
      </c>
      <c r="K373" s="35">
        <f>IFERROR(VLOOKUP(E373,'DATA MASTER'!$B$1:$R$3858,16,0),"")</f>
        <v>44600</v>
      </c>
      <c r="L373" s="34">
        <f t="shared" si="96"/>
        <v>3712.5</v>
      </c>
      <c r="M373" s="34">
        <f t="shared" si="101"/>
        <v>6461.6480000000001</v>
      </c>
      <c r="N373" s="35">
        <v>0</v>
      </c>
      <c r="O373" s="35">
        <v>0</v>
      </c>
      <c r="P373" s="35"/>
      <c r="Q373" s="4"/>
      <c r="R373" s="35">
        <f t="shared" si="102"/>
        <v>247500</v>
      </c>
      <c r="S373" s="35">
        <f t="shared" si="97"/>
        <v>206153.25405405404</v>
      </c>
      <c r="T373" s="35">
        <f t="shared" si="98"/>
        <v>41346.745945945964</v>
      </c>
      <c r="U373" s="35">
        <f t="shared" si="103"/>
        <v>4578.0000000000009</v>
      </c>
      <c r="V373" s="35">
        <f t="shared" si="104"/>
        <v>426.52173913043481</v>
      </c>
      <c r="W373" s="35">
        <f t="shared" si="99"/>
        <v>5494.5000000000009</v>
      </c>
      <c r="X373" s="35">
        <f t="shared" si="105"/>
        <v>30847.724206815532</v>
      </c>
      <c r="Y373" s="35">
        <v>1</v>
      </c>
      <c r="Z373" s="35">
        <v>0</v>
      </c>
      <c r="AA373" s="35">
        <f t="shared" si="106"/>
        <v>0</v>
      </c>
      <c r="AB373" s="37">
        <f t="shared" si="100"/>
        <v>0</v>
      </c>
      <c r="AC373" s="35">
        <v>0</v>
      </c>
      <c r="AD373" s="35">
        <v>0</v>
      </c>
      <c r="AE373" s="45"/>
    </row>
    <row r="374" spans="1:31">
      <c r="A374" s="34">
        <v>368</v>
      </c>
      <c r="B374" s="58">
        <v>46240</v>
      </c>
      <c r="C374" s="4" t="s">
        <v>6532</v>
      </c>
      <c r="D374" s="4" t="s">
        <v>6188</v>
      </c>
      <c r="E374" s="4" t="s">
        <v>6148</v>
      </c>
      <c r="F374" s="35" t="str">
        <f>IFERROR(VLOOKUP(E374,'DATA MASTER'!$B$1:$R$3858,3,0),"")</f>
        <v>DIV 2</v>
      </c>
      <c r="G374" s="4">
        <v>6</v>
      </c>
      <c r="H374" s="35">
        <f>IFERROR(VLOOKUP(E374,'DATA MASTER'!$B$1:$R$3858,6,0),"")</f>
        <v>24</v>
      </c>
      <c r="I374" s="40">
        <f>IFERROR(VLOOKUP(E374,'DATA MASTER'!$B$1:$R$3858,5,0),"")</f>
        <v>1.0900000000000001</v>
      </c>
      <c r="J374" s="35">
        <f>IFERROR(VLOOKUP(E374,'DATA MASTER'!$B$1:$R$3858,17,0),"")</f>
        <v>82200</v>
      </c>
      <c r="K374" s="35">
        <f>IFERROR(VLOOKUP(E374,'DATA MASTER'!$B$1:$R$3858,16,0),"")</f>
        <v>74900</v>
      </c>
      <c r="L374" s="34">
        <f t="shared" si="96"/>
        <v>6165</v>
      </c>
      <c r="M374" s="34">
        <f t="shared" si="101"/>
        <v>10851.512000000001</v>
      </c>
      <c r="N374" s="35">
        <v>0</v>
      </c>
      <c r="O374" s="35">
        <v>0</v>
      </c>
      <c r="P374" s="35"/>
      <c r="Q374" s="4"/>
      <c r="R374" s="35">
        <f t="shared" si="102"/>
        <v>411000</v>
      </c>
      <c r="S374" s="35">
        <f t="shared" si="97"/>
        <v>346208.04324324324</v>
      </c>
      <c r="T374" s="35">
        <f t="shared" si="98"/>
        <v>64791.956756756757</v>
      </c>
      <c r="U374" s="35">
        <f t="shared" si="103"/>
        <v>4578.0000000000009</v>
      </c>
      <c r="V374" s="35">
        <f t="shared" si="104"/>
        <v>426.52173913043481</v>
      </c>
      <c r="W374" s="35">
        <f t="shared" si="99"/>
        <v>9124.2000000000007</v>
      </c>
      <c r="X374" s="35">
        <f t="shared" si="105"/>
        <v>50663.235017626328</v>
      </c>
      <c r="Y374" s="35">
        <v>1</v>
      </c>
      <c r="Z374" s="35">
        <v>0</v>
      </c>
      <c r="AA374" s="35">
        <f t="shared" si="106"/>
        <v>0</v>
      </c>
      <c r="AB374" s="37">
        <f t="shared" si="100"/>
        <v>0</v>
      </c>
      <c r="AC374" s="35">
        <v>0</v>
      </c>
      <c r="AD374" s="35">
        <v>0</v>
      </c>
      <c r="AE374" s="45"/>
    </row>
    <row r="375" spans="1:31">
      <c r="A375" s="34">
        <v>369</v>
      </c>
      <c r="B375" s="58">
        <v>46240</v>
      </c>
      <c r="C375" s="4" t="s">
        <v>6533</v>
      </c>
      <c r="D375" s="4" t="s">
        <v>6143</v>
      </c>
      <c r="E375" s="4" t="s">
        <v>4536</v>
      </c>
      <c r="F375" s="35" t="str">
        <f>IFERROR(VLOOKUP(E375,'DATA MASTER'!$B$1:$R$3858,3,0),"")</f>
        <v>DIV 2</v>
      </c>
      <c r="G375" s="4">
        <v>30</v>
      </c>
      <c r="H375" s="35">
        <f>IFERROR(VLOOKUP(E375,'DATA MASTER'!$B$1:$R$3858,6,0),"")</f>
        <v>30</v>
      </c>
      <c r="I375" s="40">
        <f>IFERROR(VLOOKUP(E375,'DATA MASTER'!$B$1:$R$3858,5,0),"")</f>
        <v>0.44600000000000001</v>
      </c>
      <c r="J375" s="35">
        <f>IFERROR(VLOOKUP(E375,'DATA MASTER'!$B$1:$R$3858,17,0),"")</f>
        <v>0</v>
      </c>
      <c r="K375" s="35">
        <f>IFERROR(VLOOKUP(E375,'DATA MASTER'!$B$1:$R$3858,16,0),"")</f>
        <v>0</v>
      </c>
      <c r="L375" s="34">
        <f t="shared" si="96"/>
        <v>0</v>
      </c>
      <c r="M375" s="34">
        <f t="shared" si="101"/>
        <v>0</v>
      </c>
      <c r="N375" s="35">
        <v>0</v>
      </c>
      <c r="O375" s="35">
        <v>0</v>
      </c>
      <c r="P375" s="35"/>
      <c r="Q375" s="4"/>
      <c r="R375" s="35">
        <f t="shared" si="102"/>
        <v>0</v>
      </c>
      <c r="S375" s="35">
        <f t="shared" si="97"/>
        <v>0</v>
      </c>
      <c r="T375" s="35">
        <f t="shared" si="98"/>
        <v>0</v>
      </c>
      <c r="U375" s="35">
        <f t="shared" si="103"/>
        <v>9366</v>
      </c>
      <c r="V375" s="35">
        <f t="shared" si="104"/>
        <v>872.60869565217388</v>
      </c>
      <c r="W375" s="35">
        <f t="shared" si="99"/>
        <v>0</v>
      </c>
      <c r="X375" s="35">
        <f t="shared" si="105"/>
        <v>-33571.942028985504</v>
      </c>
      <c r="Y375" s="35">
        <v>1</v>
      </c>
      <c r="Z375" s="35">
        <v>0</v>
      </c>
      <c r="AA375" s="35">
        <f t="shared" si="106"/>
        <v>0</v>
      </c>
      <c r="AB375" s="37">
        <f t="shared" si="100"/>
        <v>0</v>
      </c>
      <c r="AC375" s="35">
        <v>0</v>
      </c>
      <c r="AD375" s="35">
        <v>23333.333333333332</v>
      </c>
      <c r="AE375" s="45"/>
    </row>
    <row r="376" spans="1:31">
      <c r="A376" s="34">
        <v>370</v>
      </c>
      <c r="B376" s="58">
        <v>46240</v>
      </c>
      <c r="C376" s="4" t="s">
        <v>6533</v>
      </c>
      <c r="D376" s="4" t="s">
        <v>6143</v>
      </c>
      <c r="E376" s="4" t="s">
        <v>1563</v>
      </c>
      <c r="F376" s="35" t="str">
        <f>IFERROR(VLOOKUP(E376,'DATA MASTER'!$B$1:$R$3858,3,0),"")</f>
        <v>DIV 2</v>
      </c>
      <c r="G376" s="4">
        <v>30</v>
      </c>
      <c r="H376" s="35">
        <f>IFERROR(VLOOKUP(E376,'DATA MASTER'!$B$1:$R$3858,6,0),"")</f>
        <v>30</v>
      </c>
      <c r="I376" s="40">
        <f>IFERROR(VLOOKUP(E376,'DATA MASTER'!$B$1:$R$3858,5,0),"")</f>
        <v>0.44600000000000001</v>
      </c>
      <c r="J376" s="35">
        <f>IFERROR(VLOOKUP(E376,'DATA MASTER'!$B$1:$R$3858,17,0),"")</f>
        <v>93300</v>
      </c>
      <c r="K376" s="35">
        <f>IFERROR(VLOOKUP(E376,'DATA MASTER'!$B$1:$R$3858,16,0),"")</f>
        <v>86200</v>
      </c>
      <c r="L376" s="34">
        <f t="shared" si="96"/>
        <v>6997.5</v>
      </c>
      <c r="M376" s="34">
        <f t="shared" si="101"/>
        <v>12488.656000000001</v>
      </c>
      <c r="N376" s="35">
        <v>0</v>
      </c>
      <c r="O376" s="35">
        <v>0</v>
      </c>
      <c r="P376" s="35"/>
      <c r="Q376" s="4"/>
      <c r="R376" s="35">
        <f t="shared" si="102"/>
        <v>2332500</v>
      </c>
      <c r="S376" s="35">
        <f t="shared" si="97"/>
        <v>1992198.4864864862</v>
      </c>
      <c r="T376" s="35">
        <f t="shared" si="98"/>
        <v>340301.51351351384</v>
      </c>
      <c r="U376" s="35">
        <f t="shared" si="103"/>
        <v>9366</v>
      </c>
      <c r="V376" s="35">
        <f t="shared" si="104"/>
        <v>872.60869565217388</v>
      </c>
      <c r="W376" s="35">
        <f t="shared" si="99"/>
        <v>51781.500000000007</v>
      </c>
      <c r="X376" s="35">
        <f t="shared" si="105"/>
        <v>254948.07148452834</v>
      </c>
      <c r="Y376" s="35">
        <v>1</v>
      </c>
      <c r="Z376" s="35">
        <v>0</v>
      </c>
      <c r="AA376" s="35">
        <f t="shared" si="106"/>
        <v>0</v>
      </c>
      <c r="AB376" s="37">
        <f t="shared" si="100"/>
        <v>0</v>
      </c>
      <c r="AC376" s="35">
        <v>0</v>
      </c>
      <c r="AD376" s="35">
        <v>23333.333333333332</v>
      </c>
      <c r="AE376" s="45"/>
    </row>
    <row r="377" spans="1:31">
      <c r="A377" s="34">
        <v>371</v>
      </c>
      <c r="B377" s="58">
        <v>46240</v>
      </c>
      <c r="C377" s="4" t="s">
        <v>6534</v>
      </c>
      <c r="D377" s="4" t="s">
        <v>6134</v>
      </c>
      <c r="E377" s="4" t="s">
        <v>6189</v>
      </c>
      <c r="F377" s="35" t="str">
        <f>IFERROR(VLOOKUP(E377,'DATA MASTER'!$B$1:$R$3858,3,0),"")</f>
        <v>DIV 2</v>
      </c>
      <c r="G377" s="4">
        <v>3</v>
      </c>
      <c r="H377" s="35">
        <f>IFERROR(VLOOKUP(E377,'DATA MASTER'!$B$1:$R$3858,6,0),"")</f>
        <v>1</v>
      </c>
      <c r="I377" s="40">
        <f>IFERROR(VLOOKUP(E377,'DATA MASTER'!$B$1:$R$3858,5,0),"")</f>
        <v>18.84</v>
      </c>
      <c r="J377" s="35">
        <f>IFERROR(VLOOKUP(E377,'DATA MASTER'!$B$1:$R$3858,17,0),"")</f>
        <v>432400</v>
      </c>
      <c r="K377" s="35">
        <f>IFERROR(VLOOKUP(E377,'DATA MASTER'!$B$1:$R$3858,16,0),"")</f>
        <v>376500</v>
      </c>
      <c r="L377" s="34">
        <f t="shared" si="96"/>
        <v>32430</v>
      </c>
      <c r="M377" s="34">
        <f t="shared" si="101"/>
        <v>54547.32</v>
      </c>
      <c r="N377" s="35">
        <v>0</v>
      </c>
      <c r="O377" s="35">
        <v>0</v>
      </c>
      <c r="P377" s="35"/>
      <c r="Q377" s="4" t="e">
        <f>VLOOKUP(#REF!,#REF!,1,0)</f>
        <v>#REF!</v>
      </c>
      <c r="R377" s="35">
        <f t="shared" si="102"/>
        <v>1081000</v>
      </c>
      <c r="S377" s="35">
        <f t="shared" si="97"/>
        <v>870142.37837837823</v>
      </c>
      <c r="T377" s="35">
        <f t="shared" si="98"/>
        <v>210857.62162162177</v>
      </c>
      <c r="U377" s="35">
        <f t="shared" si="103"/>
        <v>39564</v>
      </c>
      <c r="V377" s="35">
        <f t="shared" si="104"/>
        <v>3686.0869565217386</v>
      </c>
      <c r="W377" s="35">
        <v>0</v>
      </c>
      <c r="X377" s="35" t="str">
        <f t="shared" si="105"/>
        <v/>
      </c>
      <c r="Y377" s="35">
        <v>1</v>
      </c>
      <c r="Z377" s="42" t="e">
        <f>VLOOKUP(Q377,#REF!,4,0)</f>
        <v>#REF!</v>
      </c>
      <c r="AA377" s="35">
        <f t="shared" si="106"/>
        <v>0</v>
      </c>
      <c r="AB377" s="37">
        <f t="shared" si="100"/>
        <v>0</v>
      </c>
      <c r="AC377" s="35" t="e">
        <f>Z377*R377*1.11</f>
        <v>#REF!</v>
      </c>
      <c r="AD377" s="35">
        <v>0</v>
      </c>
      <c r="AE377" s="45"/>
    </row>
    <row r="378" spans="1:31">
      <c r="A378" s="34">
        <v>372</v>
      </c>
      <c r="B378" s="58">
        <v>46240</v>
      </c>
      <c r="C378" s="4" t="s">
        <v>6535</v>
      </c>
      <c r="D378" s="4" t="s">
        <v>6138</v>
      </c>
      <c r="E378" s="4" t="s">
        <v>6135</v>
      </c>
      <c r="F378" s="35" t="str">
        <f>IFERROR(VLOOKUP(E378,'DATA MASTER'!$B$1:$R$3858,3,0),"")</f>
        <v>DIV 1</v>
      </c>
      <c r="G378" s="4">
        <v>12</v>
      </c>
      <c r="H378" s="35">
        <f>IFERROR(VLOOKUP(E378,'DATA MASTER'!$B$1:$R$3858,6,0),"")</f>
        <v>24</v>
      </c>
      <c r="I378" s="40">
        <f>IFERROR(VLOOKUP(E378,'DATA MASTER'!$B$1:$R$3858,5,0),"")</f>
        <v>1.23</v>
      </c>
      <c r="J378" s="35">
        <f>IFERROR(VLOOKUP(E378,'DATA MASTER'!$B$1:$R$3858,17,0),"")</f>
        <v>99800</v>
      </c>
      <c r="K378" s="35">
        <f>IFERROR(VLOOKUP(E378,'DATA MASTER'!$B$1:$R$3858,16,0),"")</f>
        <v>92100</v>
      </c>
      <c r="L378" s="34">
        <f t="shared" si="96"/>
        <v>7485</v>
      </c>
      <c r="M378" s="34">
        <f t="shared" si="101"/>
        <v>13343.448</v>
      </c>
      <c r="N378" s="35">
        <v>0</v>
      </c>
      <c r="O378" s="35">
        <v>0</v>
      </c>
      <c r="P378" s="35"/>
      <c r="Q378" s="4"/>
      <c r="R378" s="35">
        <f t="shared" si="102"/>
        <v>997999.99999999988</v>
      </c>
      <c r="S378" s="35">
        <f t="shared" si="97"/>
        <v>851422.18378378358</v>
      </c>
      <c r="T378" s="35">
        <f t="shared" si="98"/>
        <v>146577.81621621631</v>
      </c>
      <c r="U378" s="35">
        <f t="shared" si="103"/>
        <v>10332</v>
      </c>
      <c r="V378" s="35">
        <f t="shared" si="104"/>
        <v>962.60869565217388</v>
      </c>
      <c r="W378" s="35">
        <f t="shared" si="99"/>
        <v>22155.599999999999</v>
      </c>
      <c r="X378" s="35">
        <f t="shared" si="105"/>
        <v>105984.75037770699</v>
      </c>
      <c r="Y378" s="35">
        <v>1</v>
      </c>
      <c r="Z378" s="35">
        <v>0</v>
      </c>
      <c r="AA378" s="35">
        <f t="shared" si="106"/>
        <v>0</v>
      </c>
      <c r="AB378" s="37">
        <f t="shared" si="100"/>
        <v>0</v>
      </c>
      <c r="AC378" s="35">
        <f>Z378*R378*1.11</f>
        <v>0</v>
      </c>
      <c r="AD378" s="35">
        <v>7142.8571428571431</v>
      </c>
      <c r="AE378" s="45"/>
    </row>
    <row r="379" spans="1:31">
      <c r="A379" s="34">
        <v>373</v>
      </c>
      <c r="B379" s="58">
        <v>46240</v>
      </c>
      <c r="C379" s="4" t="s">
        <v>6536</v>
      </c>
      <c r="D379" s="4" t="s">
        <v>6124</v>
      </c>
      <c r="E379" s="4" t="s">
        <v>6178</v>
      </c>
      <c r="F379" s="35" t="str">
        <f>IFERROR(VLOOKUP(E379,'DATA MASTER'!$B$1:$R$3858,3,0),"")</f>
        <v>DIV 2</v>
      </c>
      <c r="G379" s="4">
        <v>3</v>
      </c>
      <c r="H379" s="35">
        <f>IFERROR(VLOOKUP(E379,'DATA MASTER'!$B$1:$R$3858,6,0),"")</f>
        <v>24</v>
      </c>
      <c r="I379" s="40">
        <f>IFERROR(VLOOKUP(E379,'DATA MASTER'!$B$1:$R$3858,5,0),"")</f>
        <v>1.0840000000000001</v>
      </c>
      <c r="J379" s="35">
        <f>IFERROR(VLOOKUP(E379,'DATA MASTER'!$B$1:$R$3858,17,0),"")</f>
        <v>54000</v>
      </c>
      <c r="K379" s="35">
        <f>IFERROR(VLOOKUP(E379,'DATA MASTER'!$B$1:$R$3858,16,0),"")</f>
        <v>48900</v>
      </c>
      <c r="L379" s="34">
        <f t="shared" si="96"/>
        <v>4050</v>
      </c>
      <c r="M379" s="34">
        <f t="shared" si="101"/>
        <v>7084.6320000000005</v>
      </c>
      <c r="N379" s="35">
        <v>0</v>
      </c>
      <c r="O379" s="35">
        <v>0</v>
      </c>
      <c r="P379" s="35"/>
      <c r="Q379" s="4"/>
      <c r="R379" s="35">
        <f t="shared" si="102"/>
        <v>134999.99999999997</v>
      </c>
      <c r="S379" s="35">
        <f t="shared" si="97"/>
        <v>113014.5081081081</v>
      </c>
      <c r="T379" s="35">
        <f t="shared" si="98"/>
        <v>21985.49189189187</v>
      </c>
      <c r="U379" s="35">
        <f t="shared" si="103"/>
        <v>2276.4</v>
      </c>
      <c r="V379" s="35">
        <f t="shared" si="104"/>
        <v>212.08695652173913</v>
      </c>
      <c r="W379" s="35">
        <f t="shared" si="99"/>
        <v>2996.9999999999995</v>
      </c>
      <c r="X379" s="35">
        <f t="shared" si="105"/>
        <v>16500.004935370129</v>
      </c>
      <c r="Y379" s="35">
        <v>1</v>
      </c>
      <c r="Z379" s="35">
        <v>0</v>
      </c>
      <c r="AA379" s="35">
        <f t="shared" si="106"/>
        <v>0</v>
      </c>
      <c r="AB379" s="37">
        <f t="shared" si="100"/>
        <v>0</v>
      </c>
      <c r="AC379" s="35">
        <v>0</v>
      </c>
      <c r="AD379" s="35">
        <v>0</v>
      </c>
      <c r="AE379" s="45"/>
    </row>
    <row r="380" spans="1:31">
      <c r="A380" s="34">
        <v>374</v>
      </c>
      <c r="B380" s="58">
        <v>46240</v>
      </c>
      <c r="C380" s="4" t="s">
        <v>6536</v>
      </c>
      <c r="D380" s="4" t="s">
        <v>6124</v>
      </c>
      <c r="E380" s="4" t="s">
        <v>6342</v>
      </c>
      <c r="F380" s="35" t="str">
        <f>IFERROR(VLOOKUP(E380,'DATA MASTER'!$B$1:$R$3858,3,0),"")</f>
        <v>DIV 2</v>
      </c>
      <c r="G380" s="4">
        <v>1</v>
      </c>
      <c r="H380" s="35">
        <f>IFERROR(VLOOKUP(E380,'DATA MASTER'!$B$1:$R$3858,6,0),"")</f>
        <v>4</v>
      </c>
      <c r="I380" s="40">
        <f>IFERROR(VLOOKUP(E380,'DATA MASTER'!$B$1:$R$3858,5,0),"")</f>
        <v>4.2430000000000003</v>
      </c>
      <c r="J380" s="35">
        <f>IFERROR(VLOOKUP(E380,'DATA MASTER'!$B$1:$R$3858,17,0),"")</f>
        <v>202900</v>
      </c>
      <c r="K380" s="35">
        <f>IFERROR(VLOOKUP(E380,'DATA MASTER'!$B$1:$R$3858,16,0),"")</f>
        <v>183900</v>
      </c>
      <c r="L380" s="34">
        <f t="shared" si="96"/>
        <v>15217.5</v>
      </c>
      <c r="M380" s="34">
        <f t="shared" si="101"/>
        <v>26643.432000000001</v>
      </c>
      <c r="N380" s="35">
        <v>0</v>
      </c>
      <c r="O380" s="35">
        <v>0</v>
      </c>
      <c r="P380" s="35"/>
      <c r="Q380" s="4"/>
      <c r="R380" s="35">
        <f t="shared" si="102"/>
        <v>169083.33333333331</v>
      </c>
      <c r="S380" s="35">
        <f t="shared" si="97"/>
        <v>141672.58378378378</v>
      </c>
      <c r="T380" s="35">
        <f t="shared" si="98"/>
        <v>27410.749549549539</v>
      </c>
      <c r="U380" s="35">
        <f t="shared" si="103"/>
        <v>2970.1000000000004</v>
      </c>
      <c r="V380" s="35">
        <f t="shared" si="104"/>
        <v>276.71739130434781</v>
      </c>
      <c r="W380" s="35">
        <f t="shared" si="99"/>
        <v>3753.65</v>
      </c>
      <c r="X380" s="35">
        <f t="shared" si="105"/>
        <v>20410.282158245191</v>
      </c>
      <c r="Y380" s="35">
        <f>IF(E380="avgo005",4,1)</f>
        <v>1</v>
      </c>
      <c r="Z380" s="35">
        <v>0</v>
      </c>
      <c r="AA380" s="35">
        <f t="shared" si="106"/>
        <v>0</v>
      </c>
      <c r="AB380" s="37">
        <f t="shared" si="100"/>
        <v>0</v>
      </c>
      <c r="AC380" s="35">
        <v>0</v>
      </c>
      <c r="AD380" s="35">
        <v>0</v>
      </c>
      <c r="AE380" s="45"/>
    </row>
    <row r="381" spans="1:31">
      <c r="A381" s="34">
        <v>375</v>
      </c>
      <c r="B381" s="58">
        <v>46240</v>
      </c>
      <c r="C381" s="4" t="s">
        <v>6537</v>
      </c>
      <c r="D381" s="4" t="s">
        <v>6134</v>
      </c>
      <c r="E381" s="4" t="s">
        <v>6248</v>
      </c>
      <c r="F381" s="35" t="str">
        <f>IFERROR(VLOOKUP(E381,'DATA MASTER'!$B$1:$R$3858,3,0),"")</f>
        <v>DIV 2</v>
      </c>
      <c r="G381" s="4">
        <v>1</v>
      </c>
      <c r="H381" s="35">
        <f>IFERROR(VLOOKUP(E381,'DATA MASTER'!$B$1:$R$3858,6,0),"")</f>
        <v>4</v>
      </c>
      <c r="I381" s="40">
        <f>IFERROR(VLOOKUP(E381,'DATA MASTER'!$B$1:$R$3858,5,0),"")</f>
        <v>5.23</v>
      </c>
      <c r="J381" s="35">
        <f>IFERROR(VLOOKUP(E381,'DATA MASTER'!$B$1:$R$3858,17,0),"")</f>
        <v>163600</v>
      </c>
      <c r="K381" s="35">
        <f>IFERROR(VLOOKUP(E381,'DATA MASTER'!$B$1:$R$3858,16,0),"")</f>
        <v>144200</v>
      </c>
      <c r="L381" s="34">
        <f t="shared" si="96"/>
        <v>12270</v>
      </c>
      <c r="M381" s="34">
        <f t="shared" si="101"/>
        <v>20891.696</v>
      </c>
      <c r="N381" s="35">
        <v>0</v>
      </c>
      <c r="O381" s="35">
        <v>0</v>
      </c>
      <c r="P381" s="35"/>
      <c r="Q381" s="4"/>
      <c r="R381" s="35">
        <f t="shared" si="102"/>
        <v>136333.33333333331</v>
      </c>
      <c r="S381" s="35">
        <f t="shared" si="97"/>
        <v>111088.56216216215</v>
      </c>
      <c r="T381" s="35">
        <f t="shared" si="98"/>
        <v>25244.77117117116</v>
      </c>
      <c r="U381" s="35">
        <f t="shared" si="103"/>
        <v>3661.0000000000005</v>
      </c>
      <c r="V381" s="35">
        <f t="shared" si="104"/>
        <v>341.08695652173913</v>
      </c>
      <c r="W381" s="35">
        <f t="shared" si="99"/>
        <v>3026.6</v>
      </c>
      <c r="X381" s="35">
        <f t="shared" si="105"/>
        <v>11966.084214649421</v>
      </c>
      <c r="Y381" s="35">
        <v>1</v>
      </c>
      <c r="Z381" s="35">
        <v>0</v>
      </c>
      <c r="AA381" s="35">
        <f t="shared" si="106"/>
        <v>0</v>
      </c>
      <c r="AB381" s="37">
        <f t="shared" si="100"/>
        <v>0</v>
      </c>
      <c r="AC381" s="35">
        <v>0</v>
      </c>
      <c r="AD381" s="35">
        <v>6250</v>
      </c>
      <c r="AE381" s="45"/>
    </row>
    <row r="382" spans="1:31">
      <c r="A382" s="34">
        <v>376</v>
      </c>
      <c r="B382" s="58">
        <v>46240</v>
      </c>
      <c r="C382" s="4" t="s">
        <v>6538</v>
      </c>
      <c r="D382" s="4" t="s">
        <v>6124</v>
      </c>
      <c r="E382" s="4" t="s">
        <v>6160</v>
      </c>
      <c r="F382" s="35" t="str">
        <f>IFERROR(VLOOKUP(E382,'DATA MASTER'!$B$1:$R$3858,3,0),"")</f>
        <v>DIV 1</v>
      </c>
      <c r="G382" s="4">
        <v>2</v>
      </c>
      <c r="H382" s="35">
        <f>IFERROR(VLOOKUP(E382,'DATA MASTER'!$B$1:$R$3858,6,0),"")</f>
        <v>1</v>
      </c>
      <c r="I382" s="40">
        <f>IFERROR(VLOOKUP(E382,'DATA MASTER'!$B$1:$R$3858,5,0),"")</f>
        <v>26.02</v>
      </c>
      <c r="J382" s="35">
        <f>IFERROR(VLOOKUP(E382,'DATA MASTER'!$B$1:$R$3858,17,0),"")</f>
        <v>876000</v>
      </c>
      <c r="K382" s="35">
        <f>IFERROR(VLOOKUP(E382,'DATA MASTER'!$B$1:$R$3858,16,0),"")</f>
        <v>777200</v>
      </c>
      <c r="L382" s="34">
        <f t="shared" si="96"/>
        <v>65700</v>
      </c>
      <c r="M382" s="34">
        <f t="shared" si="101"/>
        <v>112600.736</v>
      </c>
      <c r="N382" s="35">
        <v>0</v>
      </c>
      <c r="O382" s="35">
        <v>0</v>
      </c>
      <c r="P382" s="35">
        <v>35000</v>
      </c>
      <c r="Q382" s="4" t="s">
        <v>6370</v>
      </c>
      <c r="R382" s="35">
        <f t="shared" si="102"/>
        <v>1459999.9999999998</v>
      </c>
      <c r="S382" s="35">
        <f t="shared" si="97"/>
        <v>1197476.1513513513</v>
      </c>
      <c r="T382" s="35">
        <f t="shared" si="98"/>
        <v>262523.84864864848</v>
      </c>
      <c r="U382" s="35">
        <f t="shared" si="103"/>
        <v>36428</v>
      </c>
      <c r="V382" s="35">
        <f t="shared" si="104"/>
        <v>3393.913043478261</v>
      </c>
      <c r="W382" s="35">
        <f t="shared" si="99"/>
        <v>32412</v>
      </c>
      <c r="X382" s="35">
        <f t="shared" si="105"/>
        <v>115744.48105971566</v>
      </c>
      <c r="Y382" s="35">
        <f>H382</f>
        <v>1</v>
      </c>
      <c r="Z382" s="35">
        <v>0</v>
      </c>
      <c r="AA382" s="35">
        <f t="shared" si="106"/>
        <v>70000</v>
      </c>
      <c r="AB382" s="37">
        <f t="shared" si="100"/>
        <v>0</v>
      </c>
      <c r="AC382" s="35">
        <v>0</v>
      </c>
      <c r="AD382" s="35">
        <v>4545.454545454545</v>
      </c>
      <c r="AE382" s="45"/>
    </row>
    <row r="383" spans="1:31">
      <c r="A383" s="34">
        <v>377</v>
      </c>
      <c r="B383" s="58">
        <v>46240</v>
      </c>
      <c r="C383" s="4" t="s">
        <v>6539</v>
      </c>
      <c r="D383" s="4" t="s">
        <v>6124</v>
      </c>
      <c r="E383" s="4" t="s">
        <v>6135</v>
      </c>
      <c r="F383" s="35" t="str">
        <f>IFERROR(VLOOKUP(E383,'DATA MASTER'!$B$1:$R$3858,3,0),"")</f>
        <v>DIV 1</v>
      </c>
      <c r="G383" s="4">
        <v>4</v>
      </c>
      <c r="H383" s="35">
        <f>IFERROR(VLOOKUP(E383,'DATA MASTER'!$B$1:$R$3858,6,0),"")</f>
        <v>24</v>
      </c>
      <c r="I383" s="40">
        <f>IFERROR(VLOOKUP(E383,'DATA MASTER'!$B$1:$R$3858,5,0),"")</f>
        <v>1.23</v>
      </c>
      <c r="J383" s="35">
        <f>IFERROR(VLOOKUP(E383,'DATA MASTER'!$B$1:$R$3858,17,0),"")</f>
        <v>99800</v>
      </c>
      <c r="K383" s="35">
        <f>IFERROR(VLOOKUP(E383,'DATA MASTER'!$B$1:$R$3858,16,0),"")</f>
        <v>92100</v>
      </c>
      <c r="L383" s="34">
        <f t="shared" si="96"/>
        <v>7485</v>
      </c>
      <c r="M383" s="34">
        <f t="shared" si="101"/>
        <v>13343.448</v>
      </c>
      <c r="N383" s="35">
        <v>0</v>
      </c>
      <c r="O383" s="35">
        <v>0</v>
      </c>
      <c r="P383" s="35"/>
      <c r="Q383" s="4"/>
      <c r="R383" s="35">
        <f t="shared" si="102"/>
        <v>332666.66666666663</v>
      </c>
      <c r="S383" s="35">
        <f t="shared" si="97"/>
        <v>283807.39459459455</v>
      </c>
      <c r="T383" s="35">
        <f t="shared" si="98"/>
        <v>48859.272072072083</v>
      </c>
      <c r="U383" s="35">
        <f t="shared" si="103"/>
        <v>3444</v>
      </c>
      <c r="V383" s="35">
        <f t="shared" si="104"/>
        <v>320.86956521739131</v>
      </c>
      <c r="W383" s="35">
        <f t="shared" si="99"/>
        <v>7385.2000000000007</v>
      </c>
      <c r="X383" s="35">
        <f t="shared" si="105"/>
        <v>33163.74796140015</v>
      </c>
      <c r="Y383" s="35">
        <v>1</v>
      </c>
      <c r="Z383" s="35">
        <v>0</v>
      </c>
      <c r="AA383" s="35">
        <f t="shared" si="106"/>
        <v>0</v>
      </c>
      <c r="AB383" s="37">
        <f t="shared" si="100"/>
        <v>0</v>
      </c>
      <c r="AC383" s="35">
        <v>0</v>
      </c>
      <c r="AD383" s="35">
        <v>4545.454545454545</v>
      </c>
      <c r="AE383" s="45"/>
    </row>
    <row r="384" spans="1:31">
      <c r="A384" s="34">
        <v>378</v>
      </c>
      <c r="B384" s="58">
        <v>46240</v>
      </c>
      <c r="C384" s="4" t="s">
        <v>6540</v>
      </c>
      <c r="D384" s="4" t="s">
        <v>6143</v>
      </c>
      <c r="E384" s="4" t="s">
        <v>6249</v>
      </c>
      <c r="F384" s="35" t="str">
        <f>IFERROR(VLOOKUP(E384,'DATA MASTER'!$B$1:$R$3858,3,0),"")</f>
        <v>DIV 2</v>
      </c>
      <c r="G384" s="4">
        <v>2</v>
      </c>
      <c r="H384" s="35">
        <f>IFERROR(VLOOKUP(E384,'DATA MASTER'!$B$1:$R$3858,6,0),"")</f>
        <v>24</v>
      </c>
      <c r="I384" s="40">
        <f>IFERROR(VLOOKUP(E384,'DATA MASTER'!$B$1:$R$3858,5,0),"")</f>
        <v>1.0101</v>
      </c>
      <c r="J384" s="35">
        <f>IFERROR(VLOOKUP(E384,'DATA MASTER'!$B$1:$R$3858,17,0),"")</f>
        <v>107600</v>
      </c>
      <c r="K384" s="35">
        <f>IFERROR(VLOOKUP(E384,'DATA MASTER'!$B$1:$R$3858,16,0),"")</f>
        <v>98900</v>
      </c>
      <c r="L384" s="34">
        <f t="shared" si="96"/>
        <v>8070</v>
      </c>
      <c r="M384" s="34">
        <f t="shared" si="101"/>
        <v>14328.632000000001</v>
      </c>
      <c r="N384" s="35">
        <v>0</v>
      </c>
      <c r="O384" s="35">
        <v>0</v>
      </c>
      <c r="P384" s="35"/>
      <c r="Q384" s="4"/>
      <c r="R384" s="35">
        <f t="shared" si="102"/>
        <v>179333.33333333331</v>
      </c>
      <c r="S384" s="35">
        <f t="shared" si="97"/>
        <v>152380.84324324323</v>
      </c>
      <c r="T384" s="35">
        <f t="shared" si="98"/>
        <v>26952.490090090083</v>
      </c>
      <c r="U384" s="35">
        <f t="shared" si="103"/>
        <v>1414.14</v>
      </c>
      <c r="V384" s="35">
        <f t="shared" si="104"/>
        <v>131.75217391304346</v>
      </c>
      <c r="W384" s="35">
        <f t="shared" si="99"/>
        <v>3981.2000000000003</v>
      </c>
      <c r="X384" s="35">
        <f t="shared" si="105"/>
        <v>21425.39791617704</v>
      </c>
      <c r="Y384" s="35">
        <v>1</v>
      </c>
      <c r="Z384" s="35">
        <v>0</v>
      </c>
      <c r="AA384" s="35">
        <f t="shared" si="106"/>
        <v>0</v>
      </c>
      <c r="AB384" s="37">
        <f t="shared" si="100"/>
        <v>0</v>
      </c>
      <c r="AC384" s="35">
        <v>0</v>
      </c>
      <c r="AD384" s="35">
        <v>0</v>
      </c>
      <c r="AE384" s="45"/>
    </row>
    <row r="385" spans="1:31">
      <c r="A385" s="34">
        <v>379</v>
      </c>
      <c r="B385" s="58">
        <v>46240</v>
      </c>
      <c r="C385" s="4" t="s">
        <v>6541</v>
      </c>
      <c r="D385" s="4" t="s">
        <v>6138</v>
      </c>
      <c r="E385" s="4" t="s">
        <v>6207</v>
      </c>
      <c r="F385" s="35" t="str">
        <f>IFERROR(VLOOKUP(E385,'DATA MASTER'!$B$1:$R$3858,3,0),"")</f>
        <v>DIV 2</v>
      </c>
      <c r="G385" s="4">
        <v>1</v>
      </c>
      <c r="H385" s="35">
        <f>IFERROR(VLOOKUP(E385,'DATA MASTER'!$B$1:$R$3858,6,0),"")</f>
        <v>4</v>
      </c>
      <c r="I385" s="40">
        <f>IFERROR(VLOOKUP(E385,'DATA MASTER'!$B$1:$R$3858,5,0),"")</f>
        <v>4.24</v>
      </c>
      <c r="J385" s="35">
        <f>IFERROR(VLOOKUP(E385,'DATA MASTER'!$B$1:$R$3858,17,0),"")</f>
        <v>310600</v>
      </c>
      <c r="K385" s="35">
        <f>IFERROR(VLOOKUP(E385,'DATA MASTER'!$B$1:$R$3858,16,0),"")</f>
        <v>283000</v>
      </c>
      <c r="L385" s="34">
        <f t="shared" si="96"/>
        <v>23295</v>
      </c>
      <c r="M385" s="34">
        <f t="shared" si="101"/>
        <v>41001.040000000001</v>
      </c>
      <c r="N385" s="35">
        <v>0</v>
      </c>
      <c r="O385" s="35">
        <v>0</v>
      </c>
      <c r="P385" s="35"/>
      <c r="Q385" s="4"/>
      <c r="R385" s="35">
        <f t="shared" si="102"/>
        <v>258833.33333333331</v>
      </c>
      <c r="S385" s="35">
        <f t="shared" si="97"/>
        <v>218017.08108108107</v>
      </c>
      <c r="T385" s="35">
        <f t="shared" si="98"/>
        <v>40816.252252252249</v>
      </c>
      <c r="U385" s="35">
        <f t="shared" si="103"/>
        <v>2968</v>
      </c>
      <c r="V385" s="35">
        <f t="shared" si="104"/>
        <v>276.52173913043481</v>
      </c>
      <c r="W385" s="35">
        <f t="shared" si="99"/>
        <v>5746.0999999999995</v>
      </c>
      <c r="X385" s="35">
        <f t="shared" si="105"/>
        <v>31825.630513121818</v>
      </c>
      <c r="Y385" s="35">
        <v>1</v>
      </c>
      <c r="Z385" s="35">
        <v>0</v>
      </c>
      <c r="AA385" s="35">
        <f t="shared" si="106"/>
        <v>0</v>
      </c>
      <c r="AB385" s="37">
        <f t="shared" si="100"/>
        <v>0</v>
      </c>
      <c r="AC385" s="35">
        <v>0</v>
      </c>
      <c r="AD385" s="35">
        <v>0</v>
      </c>
      <c r="AE385" s="45"/>
    </row>
    <row r="386" spans="1:31">
      <c r="A386" s="34">
        <v>380</v>
      </c>
      <c r="B386" s="58">
        <v>46240</v>
      </c>
      <c r="C386" s="4" t="s">
        <v>6542</v>
      </c>
      <c r="D386" s="4" t="s">
        <v>6143</v>
      </c>
      <c r="E386" s="4" t="s">
        <v>6156</v>
      </c>
      <c r="F386" s="35" t="str">
        <f>IFERROR(VLOOKUP(E386,'DATA MASTER'!$B$1:$R$3858,3,0),"")</f>
        <v>DIV 1</v>
      </c>
      <c r="G386" s="4">
        <v>4</v>
      </c>
      <c r="H386" s="35">
        <f>IFERROR(VLOOKUP(E386,'DATA MASTER'!$B$1:$R$3858,6,0),"")</f>
        <v>4</v>
      </c>
      <c r="I386" s="40">
        <f>IFERROR(VLOOKUP(E386,'DATA MASTER'!$B$1:$R$3858,5,0),"")</f>
        <v>5.3879999999999999</v>
      </c>
      <c r="J386" s="35">
        <f>IFERROR(VLOOKUP(E386,'DATA MASTER'!$B$1:$R$3858,17,0),"")</f>
        <v>185700</v>
      </c>
      <c r="K386" s="35">
        <f>IFERROR(VLOOKUP(E386,'DATA MASTER'!$B$1:$R$3858,16,0),"")</f>
        <v>165300</v>
      </c>
      <c r="L386" s="34">
        <f t="shared" si="96"/>
        <v>13927.5</v>
      </c>
      <c r="M386" s="34">
        <f t="shared" si="101"/>
        <v>23948.664000000001</v>
      </c>
      <c r="N386" s="35">
        <v>0</v>
      </c>
      <c r="O386" s="35">
        <v>0</v>
      </c>
      <c r="P386" s="35">
        <v>35000</v>
      </c>
      <c r="Q386" s="4" t="s">
        <v>6370</v>
      </c>
      <c r="R386" s="35">
        <f t="shared" si="102"/>
        <v>619000</v>
      </c>
      <c r="S386" s="35">
        <f t="shared" si="97"/>
        <v>509374.18378378375</v>
      </c>
      <c r="T386" s="35">
        <f t="shared" si="98"/>
        <v>109625.81621621625</v>
      </c>
      <c r="U386" s="35">
        <f t="shared" si="103"/>
        <v>15086.4</v>
      </c>
      <c r="V386" s="35">
        <f t="shared" si="104"/>
        <v>1405.5652173913043</v>
      </c>
      <c r="W386" s="35">
        <f t="shared" si="99"/>
        <v>13741.800000000001</v>
      </c>
      <c r="X386" s="35">
        <f t="shared" si="105"/>
        <v>44392.05099882494</v>
      </c>
      <c r="Y386" s="35">
        <f>H386</f>
        <v>4</v>
      </c>
      <c r="Z386" s="35">
        <v>0</v>
      </c>
      <c r="AA386" s="35">
        <f t="shared" si="106"/>
        <v>35000</v>
      </c>
      <c r="AB386" s="37">
        <f t="shared" si="100"/>
        <v>0</v>
      </c>
      <c r="AC386" s="35">
        <v>0</v>
      </c>
      <c r="AD386" s="35">
        <v>0</v>
      </c>
      <c r="AE386" s="45"/>
    </row>
    <row r="387" spans="1:31">
      <c r="A387" s="34">
        <v>381</v>
      </c>
      <c r="B387" s="58">
        <v>46240</v>
      </c>
      <c r="C387" s="4" t="s">
        <v>6543</v>
      </c>
      <c r="D387" s="4" t="s">
        <v>6143</v>
      </c>
      <c r="E387" s="4" t="s">
        <v>6135</v>
      </c>
      <c r="F387" s="35" t="str">
        <f>IFERROR(VLOOKUP(E387,'DATA MASTER'!$B$1:$R$3858,3,0),"")</f>
        <v>DIV 1</v>
      </c>
      <c r="G387" s="4">
        <v>2</v>
      </c>
      <c r="H387" s="35">
        <f>IFERROR(VLOOKUP(E387,'DATA MASTER'!$B$1:$R$3858,6,0),"")</f>
        <v>24</v>
      </c>
      <c r="I387" s="40">
        <f>IFERROR(VLOOKUP(E387,'DATA MASTER'!$B$1:$R$3858,5,0),"")</f>
        <v>1.23</v>
      </c>
      <c r="J387" s="35">
        <f>IFERROR(VLOOKUP(E387,'DATA MASTER'!$B$1:$R$3858,17,0),"")</f>
        <v>99800</v>
      </c>
      <c r="K387" s="35">
        <f>IFERROR(VLOOKUP(E387,'DATA MASTER'!$B$1:$R$3858,16,0),"")</f>
        <v>92100</v>
      </c>
      <c r="L387" s="34">
        <f t="shared" si="96"/>
        <v>7485</v>
      </c>
      <c r="M387" s="34">
        <f t="shared" si="101"/>
        <v>13343.448</v>
      </c>
      <c r="N387" s="35">
        <v>0</v>
      </c>
      <c r="O387" s="35">
        <v>0</v>
      </c>
      <c r="P387" s="35"/>
      <c r="Q387" s="4"/>
      <c r="R387" s="35">
        <f t="shared" si="102"/>
        <v>166333.33333333331</v>
      </c>
      <c r="S387" s="35">
        <f t="shared" si="97"/>
        <v>141903.69729729727</v>
      </c>
      <c r="T387" s="35">
        <f t="shared" si="98"/>
        <v>24429.636036036041</v>
      </c>
      <c r="U387" s="35">
        <f t="shared" si="103"/>
        <v>1722</v>
      </c>
      <c r="V387" s="35">
        <f t="shared" si="104"/>
        <v>160.43478260869566</v>
      </c>
      <c r="W387" s="35">
        <f t="shared" si="99"/>
        <v>3692.6000000000004</v>
      </c>
      <c r="X387" s="35">
        <f t="shared" si="105"/>
        <v>18854.601253427347</v>
      </c>
      <c r="Y387" s="35">
        <v>1</v>
      </c>
      <c r="Z387" s="35">
        <v>0</v>
      </c>
      <c r="AA387" s="35">
        <f t="shared" si="106"/>
        <v>0</v>
      </c>
      <c r="AB387" s="37">
        <f t="shared" si="100"/>
        <v>0</v>
      </c>
      <c r="AC387" s="35">
        <v>0</v>
      </c>
      <c r="AD387" s="35">
        <v>0</v>
      </c>
      <c r="AE387" s="45"/>
    </row>
    <row r="388" spans="1:31">
      <c r="A388" s="34">
        <v>382</v>
      </c>
      <c r="B388" s="58">
        <v>46240</v>
      </c>
      <c r="C388" s="4" t="s">
        <v>6544</v>
      </c>
      <c r="D388" s="4" t="s">
        <v>6128</v>
      </c>
      <c r="E388" s="4" t="s">
        <v>6159</v>
      </c>
      <c r="F388" s="35" t="str">
        <f>IFERROR(VLOOKUP(E388,'DATA MASTER'!$B$1:$R$3858,3,0),"")</f>
        <v>DIV 2</v>
      </c>
      <c r="G388" s="4">
        <v>1</v>
      </c>
      <c r="H388" s="35">
        <f>IFERROR(VLOOKUP(E388,'DATA MASTER'!$B$1:$R$3858,6,0),"")</f>
        <v>1</v>
      </c>
      <c r="I388" s="40">
        <f>IFERROR(VLOOKUP(E388,'DATA MASTER'!$B$1:$R$3858,5,0),"")</f>
        <v>19.010000000000002</v>
      </c>
      <c r="J388" s="35">
        <f>IFERROR(VLOOKUP(E388,'DATA MASTER'!$B$1:$R$3858,17,0),"")</f>
        <v>381600</v>
      </c>
      <c r="K388" s="35">
        <f>IFERROR(VLOOKUP(E388,'DATA MASTER'!$B$1:$R$3858,16,0),"")</f>
        <v>322800</v>
      </c>
      <c r="L388" s="34">
        <f t="shared" si="96"/>
        <v>28620</v>
      </c>
      <c r="M388" s="34">
        <f t="shared" si="101"/>
        <v>46767.264000000003</v>
      </c>
      <c r="N388" s="35">
        <v>0</v>
      </c>
      <c r="O388" s="35">
        <v>0</v>
      </c>
      <c r="P388" s="35"/>
      <c r="Q388" s="4"/>
      <c r="R388" s="35">
        <f t="shared" si="102"/>
        <v>318000</v>
      </c>
      <c r="S388" s="35">
        <f t="shared" si="97"/>
        <v>248678.14054054051</v>
      </c>
      <c r="T388" s="35">
        <f t="shared" si="98"/>
        <v>69321.859459459491</v>
      </c>
      <c r="U388" s="35">
        <f t="shared" si="103"/>
        <v>13307.000000000002</v>
      </c>
      <c r="V388" s="35">
        <f t="shared" si="104"/>
        <v>1239.7826086956522</v>
      </c>
      <c r="W388" s="35">
        <f t="shared" si="99"/>
        <v>7059.6</v>
      </c>
      <c r="X388" s="35">
        <f t="shared" si="105"/>
        <v>41465.476850763836</v>
      </c>
      <c r="Y388" s="35">
        <v>1</v>
      </c>
      <c r="Z388" s="35">
        <v>0</v>
      </c>
      <c r="AA388" s="35">
        <f t="shared" si="106"/>
        <v>0</v>
      </c>
      <c r="AB388" s="37">
        <f t="shared" si="100"/>
        <v>0</v>
      </c>
      <c r="AC388" s="35">
        <v>0</v>
      </c>
      <c r="AD388" s="35">
        <v>6250</v>
      </c>
      <c r="AE388" s="45"/>
    </row>
    <row r="389" spans="1:31">
      <c r="A389" s="34">
        <v>383</v>
      </c>
      <c r="B389" s="58">
        <v>46240</v>
      </c>
      <c r="C389" s="4" t="s">
        <v>6545</v>
      </c>
      <c r="D389" s="4" t="s">
        <v>6175</v>
      </c>
      <c r="E389" s="4" t="s">
        <v>6207</v>
      </c>
      <c r="F389" s="35" t="str">
        <f>IFERROR(VLOOKUP(E389,'DATA MASTER'!$B$1:$R$3858,3,0),"")</f>
        <v>DIV 2</v>
      </c>
      <c r="G389" s="4">
        <v>4</v>
      </c>
      <c r="H389" s="35">
        <f>IFERROR(VLOOKUP(E389,'DATA MASTER'!$B$1:$R$3858,6,0),"")</f>
        <v>4</v>
      </c>
      <c r="I389" s="40">
        <f>IFERROR(VLOOKUP(E389,'DATA MASTER'!$B$1:$R$3858,5,0),"")</f>
        <v>4.24</v>
      </c>
      <c r="J389" s="35">
        <f>IFERROR(VLOOKUP(E389,'DATA MASTER'!$B$1:$R$3858,17,0),"")</f>
        <v>310600</v>
      </c>
      <c r="K389" s="35">
        <f>IFERROR(VLOOKUP(E389,'DATA MASTER'!$B$1:$R$3858,16,0),"")</f>
        <v>283000</v>
      </c>
      <c r="L389" s="34">
        <f t="shared" si="96"/>
        <v>23295</v>
      </c>
      <c r="M389" s="34">
        <f t="shared" si="101"/>
        <v>41001.040000000001</v>
      </c>
      <c r="N389" s="35">
        <v>0</v>
      </c>
      <c r="O389" s="35">
        <v>0</v>
      </c>
      <c r="P389" s="35">
        <v>40000</v>
      </c>
      <c r="Q389" s="4" t="s">
        <v>6546</v>
      </c>
      <c r="R389" s="35">
        <f t="shared" si="102"/>
        <v>1035333.3333333333</v>
      </c>
      <c r="S389" s="35">
        <f t="shared" si="97"/>
        <v>872068.32432432426</v>
      </c>
      <c r="T389" s="35">
        <f t="shared" si="98"/>
        <v>163265.00900900899</v>
      </c>
      <c r="U389" s="35">
        <f t="shared" si="103"/>
        <v>11872</v>
      </c>
      <c r="V389" s="35">
        <f t="shared" si="104"/>
        <v>1106.0869565217392</v>
      </c>
      <c r="W389" s="35">
        <f t="shared" si="99"/>
        <v>22984.399999999998</v>
      </c>
      <c r="X389" s="35">
        <f t="shared" si="105"/>
        <v>81420.169111310795</v>
      </c>
      <c r="Y389" s="35">
        <f>H389</f>
        <v>4</v>
      </c>
      <c r="Z389" s="35">
        <v>0</v>
      </c>
      <c r="AA389" s="35">
        <f t="shared" si="106"/>
        <v>40000</v>
      </c>
      <c r="AB389" s="37">
        <f t="shared" si="100"/>
        <v>0</v>
      </c>
      <c r="AC389" s="35">
        <v>0</v>
      </c>
      <c r="AD389" s="35">
        <v>5882.3529411764703</v>
      </c>
      <c r="AE389" s="45"/>
    </row>
    <row r="390" spans="1:31">
      <c r="A390" s="34">
        <v>384</v>
      </c>
      <c r="B390" s="58">
        <v>46240</v>
      </c>
      <c r="C390" s="4" t="s">
        <v>6547</v>
      </c>
      <c r="D390" s="4" t="s">
        <v>6287</v>
      </c>
      <c r="E390" s="4" t="s">
        <v>6167</v>
      </c>
      <c r="F390" s="35" t="str">
        <f>IFERROR(VLOOKUP(E390,'DATA MASTER'!$B$1:$R$3858,3,0),"")</f>
        <v>DIV 2</v>
      </c>
      <c r="G390" s="4">
        <v>24</v>
      </c>
      <c r="H390" s="35">
        <f>IFERROR(VLOOKUP(E390,'DATA MASTER'!$B$1:$R$3858,6,0),"")</f>
        <v>24</v>
      </c>
      <c r="I390" s="40">
        <f>IFERROR(VLOOKUP(E390,'DATA MASTER'!$B$1:$R$3858,5,0),"")</f>
        <v>0.90200000000000002</v>
      </c>
      <c r="J390" s="35">
        <f>IFERROR(VLOOKUP(E390,'DATA MASTER'!$B$1:$R$3858,17,0),"")</f>
        <v>81000</v>
      </c>
      <c r="K390" s="35">
        <f>IFERROR(VLOOKUP(E390,'DATA MASTER'!$B$1:$R$3858,16,0),"")</f>
        <v>74300</v>
      </c>
      <c r="L390" s="34">
        <f t="shared" si="96"/>
        <v>6075</v>
      </c>
      <c r="M390" s="34">
        <f t="shared" si="101"/>
        <v>10764.584000000001</v>
      </c>
      <c r="N390" s="35">
        <v>0</v>
      </c>
      <c r="O390" s="35">
        <v>10</v>
      </c>
      <c r="P390" s="35"/>
      <c r="Q390" s="4"/>
      <c r="R390" s="35">
        <f t="shared" si="102"/>
        <v>1458000</v>
      </c>
      <c r="S390" s="35">
        <f t="shared" si="97"/>
        <v>1236364.8518918916</v>
      </c>
      <c r="T390" s="35">
        <f t="shared" si="98"/>
        <v>221635.14810810843</v>
      </c>
      <c r="U390" s="35">
        <f t="shared" si="103"/>
        <v>15153.6</v>
      </c>
      <c r="V390" s="35">
        <f t="shared" si="104"/>
        <v>1411.8260869565217</v>
      </c>
      <c r="W390" s="35">
        <f t="shared" si="99"/>
        <v>32367.600000000002</v>
      </c>
      <c r="X390" s="35">
        <f t="shared" si="105"/>
        <v>172702.12202115191</v>
      </c>
      <c r="Y390" s="35">
        <v>1</v>
      </c>
      <c r="Z390" s="35">
        <v>0</v>
      </c>
      <c r="AA390" s="35">
        <f t="shared" si="106"/>
        <v>0</v>
      </c>
      <c r="AB390" s="37">
        <f t="shared" si="100"/>
        <v>0</v>
      </c>
      <c r="AC390" s="35">
        <v>0</v>
      </c>
      <c r="AD390" s="35">
        <v>0</v>
      </c>
      <c r="AE390" s="45"/>
    </row>
    <row r="391" spans="1:31">
      <c r="A391" s="34">
        <v>385</v>
      </c>
      <c r="B391" s="58">
        <v>46240</v>
      </c>
      <c r="C391" s="4" t="s">
        <v>6548</v>
      </c>
      <c r="D391" s="4" t="s">
        <v>6138</v>
      </c>
      <c r="E391" s="4" t="s">
        <v>6156</v>
      </c>
      <c r="F391" s="35" t="str">
        <f>IFERROR(VLOOKUP(E391,'DATA MASTER'!$B$1:$R$3858,3,0),"")</f>
        <v>DIV 1</v>
      </c>
      <c r="G391" s="4">
        <v>4</v>
      </c>
      <c r="H391" s="35">
        <f>IFERROR(VLOOKUP(E391,'DATA MASTER'!$B$1:$R$3858,6,0),"")</f>
        <v>4</v>
      </c>
      <c r="I391" s="40">
        <f>IFERROR(VLOOKUP(E391,'DATA MASTER'!$B$1:$R$3858,5,0),"")</f>
        <v>5.3879999999999999</v>
      </c>
      <c r="J391" s="35">
        <f>IFERROR(VLOOKUP(E391,'DATA MASTER'!$B$1:$R$3858,17,0),"")</f>
        <v>185700</v>
      </c>
      <c r="K391" s="35">
        <f>IFERROR(VLOOKUP(E391,'DATA MASTER'!$B$1:$R$3858,16,0),"")</f>
        <v>165300</v>
      </c>
      <c r="L391" s="34">
        <f t="shared" si="96"/>
        <v>13927.5</v>
      </c>
      <c r="M391" s="34">
        <f t="shared" si="101"/>
        <v>23948.664000000001</v>
      </c>
      <c r="N391" s="35">
        <v>0</v>
      </c>
      <c r="O391" s="35">
        <v>0</v>
      </c>
      <c r="P391" s="35">
        <v>35000</v>
      </c>
      <c r="Q391" s="4" t="s">
        <v>6370</v>
      </c>
      <c r="R391" s="35">
        <f t="shared" si="102"/>
        <v>619000</v>
      </c>
      <c r="S391" s="35">
        <f t="shared" si="97"/>
        <v>509374.18378378375</v>
      </c>
      <c r="T391" s="35">
        <f t="shared" si="98"/>
        <v>109625.81621621625</v>
      </c>
      <c r="U391" s="35">
        <f t="shared" si="103"/>
        <v>15086.4</v>
      </c>
      <c r="V391" s="35">
        <f t="shared" si="104"/>
        <v>1405.5652173913043</v>
      </c>
      <c r="W391" s="35">
        <f t="shared" si="99"/>
        <v>13741.800000000001</v>
      </c>
      <c r="X391" s="35">
        <f t="shared" si="105"/>
        <v>44392.05099882494</v>
      </c>
      <c r="Y391" s="35">
        <f>H391</f>
        <v>4</v>
      </c>
      <c r="Z391" s="35">
        <v>0</v>
      </c>
      <c r="AA391" s="35">
        <f t="shared" si="106"/>
        <v>35000</v>
      </c>
      <c r="AB391" s="37">
        <f t="shared" si="100"/>
        <v>0</v>
      </c>
      <c r="AC391" s="35">
        <v>0</v>
      </c>
      <c r="AD391" s="35">
        <v>0</v>
      </c>
      <c r="AE391" s="45"/>
    </row>
    <row r="392" spans="1:31">
      <c r="A392" s="34">
        <v>386</v>
      </c>
      <c r="B392" s="58">
        <v>46240</v>
      </c>
      <c r="C392" s="4" t="s">
        <v>6549</v>
      </c>
      <c r="D392" s="4" t="s">
        <v>6239</v>
      </c>
      <c r="E392" s="4" t="s">
        <v>6214</v>
      </c>
      <c r="F392" s="35" t="str">
        <f>IFERROR(VLOOKUP(E392,'DATA MASTER'!$B$1:$R$3858,3,0),"")</f>
        <v>DIV 1</v>
      </c>
      <c r="G392" s="4">
        <v>12</v>
      </c>
      <c r="H392" s="35">
        <f>IFERROR(VLOOKUP(E392,'DATA MASTER'!$B$1:$R$3858,6,0),"")</f>
        <v>120</v>
      </c>
      <c r="I392" s="40">
        <f>IFERROR(VLOOKUP(E392,'DATA MASTER'!$B$1:$R$3858,5,0),"")</f>
        <v>0.127</v>
      </c>
      <c r="J392" s="35">
        <f>IFERROR(VLOOKUP(E392,'DATA MASTER'!$B$1:$R$3858,17,0),"")</f>
        <v>30141</v>
      </c>
      <c r="K392" s="35">
        <f>IFERROR(VLOOKUP(E392,'DATA MASTER'!$B$1:$R$3858,16,0),"")</f>
        <v>28116</v>
      </c>
      <c r="L392" s="34">
        <f t="shared" ref="L392:L455" si="117">IFERROR(IF(F392="MTAB",12.5%*J392,7.5%*J392),"")</f>
        <v>2260.5749999999998</v>
      </c>
      <c r="M392" s="34">
        <f t="shared" si="101"/>
        <v>4073.4460800000002</v>
      </c>
      <c r="N392" s="35">
        <v>0</v>
      </c>
      <c r="O392" s="35">
        <v>0</v>
      </c>
      <c r="P392" s="35"/>
      <c r="Q392" s="4"/>
      <c r="R392" s="35">
        <f t="shared" si="102"/>
        <v>301409.99999999994</v>
      </c>
      <c r="S392" s="35">
        <f t="shared" ref="S392:S455" si="118">IFERROR((K392-M392)/1.11*(100-O392)%*G392,"")</f>
        <v>259919.5018378378</v>
      </c>
      <c r="T392" s="35">
        <f t="shared" ref="T392:T455" si="119">IFERROR(R392-S392,"")</f>
        <v>41490.498162162141</v>
      </c>
      <c r="U392" s="35">
        <f t="shared" si="103"/>
        <v>1066.8</v>
      </c>
      <c r="V392" s="35">
        <f t="shared" si="104"/>
        <v>99.391304347826093</v>
      </c>
      <c r="W392" s="35">
        <f t="shared" ref="W392:W455" si="120">IFERROR(2%*R392*1.11,"")</f>
        <v>6691.3019999999997</v>
      </c>
      <c r="X392" s="35">
        <f t="shared" si="105"/>
        <v>27383.004857814318</v>
      </c>
      <c r="Y392" s="35">
        <v>1</v>
      </c>
      <c r="Z392" s="35">
        <v>0</v>
      </c>
      <c r="AA392" s="35">
        <f t="shared" si="106"/>
        <v>0</v>
      </c>
      <c r="AB392" s="37">
        <f t="shared" ref="AB392:AB455" si="121">IFERROR(IF(OR(D392="SALES008",D392="SALES010"),IF(MOD(G392,H392)=0,10000*G392/H392,10000*(ROUNDUP(G392/H392,0))),0),"")</f>
        <v>0</v>
      </c>
      <c r="AC392" s="35">
        <v>0</v>
      </c>
      <c r="AD392" s="35">
        <v>6250</v>
      </c>
      <c r="AE392" s="45"/>
    </row>
    <row r="393" spans="1:31">
      <c r="A393" s="34">
        <v>387</v>
      </c>
      <c r="B393" s="58">
        <v>46240</v>
      </c>
      <c r="C393" s="4" t="s">
        <v>6549</v>
      </c>
      <c r="D393" s="4" t="s">
        <v>6239</v>
      </c>
      <c r="E393" s="4" t="s">
        <v>6173</v>
      </c>
      <c r="F393" s="35" t="str">
        <f>IFERROR(VLOOKUP(E393,'DATA MASTER'!$B$1:$R$3858,3,0),"")</f>
        <v>DIV 2</v>
      </c>
      <c r="G393" s="4">
        <v>24</v>
      </c>
      <c r="H393" s="35">
        <f>IFERROR(VLOOKUP(E393,'DATA MASTER'!$B$1:$R$3858,6,0),"")</f>
        <v>72</v>
      </c>
      <c r="I393" s="40">
        <f>IFERROR(VLOOKUP(E393,'DATA MASTER'!$B$1:$R$3858,5,0),"")</f>
        <v>0.222</v>
      </c>
      <c r="J393" s="35">
        <f>IFERROR(VLOOKUP(E393,'DATA MASTER'!$B$1:$R$3858,17,0),"")</f>
        <v>24483.333333333332</v>
      </c>
      <c r="K393" s="35">
        <f>IFERROR(VLOOKUP(E393,'DATA MASTER'!$B$1:$R$3858,16,0),"")</f>
        <v>22658.333333333332</v>
      </c>
      <c r="L393" s="34">
        <f t="shared" si="117"/>
        <v>1836.2499999999998</v>
      </c>
      <c r="M393" s="34">
        <f t="shared" ref="M393:M456" si="122">IFERROR(IF(F393="MTAB",19.011%*K393,14.488%*K393),"")</f>
        <v>3282.7393333333334</v>
      </c>
      <c r="N393" s="35">
        <v>0</v>
      </c>
      <c r="O393" s="35">
        <v>10</v>
      </c>
      <c r="P393" s="35"/>
      <c r="Q393" s="4"/>
      <c r="R393" s="35">
        <f t="shared" ref="R393:R456" si="123">IFERROR((((J393-L393)/1.11*(100-O393)%*G393)-(ROUNDDOWN(G393/Y393,0)*N393)),"")</f>
        <v>440699.99999999988</v>
      </c>
      <c r="S393" s="35">
        <f t="shared" si="118"/>
        <v>377038.58594594587</v>
      </c>
      <c r="T393" s="35">
        <f t="shared" si="119"/>
        <v>63661.41405405401</v>
      </c>
      <c r="U393" s="35">
        <f t="shared" ref="U393:U456" si="124">IFERROR(I393*G393*700,"")</f>
        <v>3729.6000000000004</v>
      </c>
      <c r="V393" s="35">
        <f t="shared" ref="V393:V456" si="125">IFERROR(G393*I393/23000*1500000,"")</f>
        <v>347.47826086956525</v>
      </c>
      <c r="W393" s="35">
        <f t="shared" si="120"/>
        <v>9783.5399999999991</v>
      </c>
      <c r="X393" s="35">
        <f t="shared" ref="X393:X456" si="126">IFERROR(T393-U393-V393-W393-Z393-AC393-AB393-AA393-AD393,"")</f>
        <v>43550.795793184443</v>
      </c>
      <c r="Y393" s="35">
        <v>1</v>
      </c>
      <c r="Z393" s="35">
        <v>0</v>
      </c>
      <c r="AA393" s="35">
        <f t="shared" ref="AA393:AA456" si="127">IFERROR(ROUNDDOWN(G393/Y393,0)*P393,"")</f>
        <v>0</v>
      </c>
      <c r="AB393" s="37">
        <f t="shared" si="121"/>
        <v>0</v>
      </c>
      <c r="AC393" s="35">
        <v>0</v>
      </c>
      <c r="AD393" s="35">
        <v>6250</v>
      </c>
      <c r="AE393" s="45"/>
    </row>
    <row r="394" spans="1:31">
      <c r="A394" s="34">
        <v>388</v>
      </c>
      <c r="B394" s="58">
        <v>46240</v>
      </c>
      <c r="C394" s="4" t="s">
        <v>6549</v>
      </c>
      <c r="D394" s="4" t="s">
        <v>6239</v>
      </c>
      <c r="E394" s="4" t="s">
        <v>6244</v>
      </c>
      <c r="F394" s="35" t="str">
        <f>IFERROR(VLOOKUP(E394,'DATA MASTER'!$B$1:$R$3858,3,0),"")</f>
        <v>DIV 2</v>
      </c>
      <c r="G394" s="4">
        <v>5</v>
      </c>
      <c r="H394" s="35">
        <f>IFERROR(VLOOKUP(E394,'DATA MASTER'!$B$1:$R$3858,6,0),"")</f>
        <v>54</v>
      </c>
      <c r="I394" s="40">
        <f>IFERROR(VLOOKUP(E394,'DATA MASTER'!$B$1:$R$3858,5,0),"")</f>
        <v>0.92</v>
      </c>
      <c r="J394" s="35">
        <f>IFERROR(VLOOKUP(E394,'DATA MASTER'!$B$1:$R$3858,17,0),"")</f>
        <v>34300</v>
      </c>
      <c r="K394" s="35">
        <f>IFERROR(VLOOKUP(E394,'DATA MASTER'!$B$1:$R$3858,16,0),"")</f>
        <v>30700</v>
      </c>
      <c r="L394" s="34">
        <f t="shared" si="117"/>
        <v>2572.5</v>
      </c>
      <c r="M394" s="34">
        <f t="shared" si="122"/>
        <v>4447.8160000000007</v>
      </c>
      <c r="N394" s="35">
        <v>0</v>
      </c>
      <c r="O394" s="35">
        <v>0</v>
      </c>
      <c r="P394" s="35"/>
      <c r="Q394" s="4"/>
      <c r="R394" s="35">
        <f t="shared" si="123"/>
        <v>142916.66666666666</v>
      </c>
      <c r="S394" s="35">
        <f t="shared" si="118"/>
        <v>118253.08108108107</v>
      </c>
      <c r="T394" s="35">
        <f t="shared" si="119"/>
        <v>24663.585585585592</v>
      </c>
      <c r="U394" s="35">
        <f t="shared" si="124"/>
        <v>3220.0000000000005</v>
      </c>
      <c r="V394" s="35">
        <f t="shared" si="125"/>
        <v>300.00000000000006</v>
      </c>
      <c r="W394" s="35">
        <f t="shared" si="120"/>
        <v>3172.75</v>
      </c>
      <c r="X394" s="35">
        <f t="shared" si="126"/>
        <v>11720.835585585592</v>
      </c>
      <c r="Y394" s="35">
        <v>1</v>
      </c>
      <c r="Z394" s="35">
        <v>0</v>
      </c>
      <c r="AA394" s="35">
        <f t="shared" si="127"/>
        <v>0</v>
      </c>
      <c r="AB394" s="37">
        <f t="shared" si="121"/>
        <v>0</v>
      </c>
      <c r="AC394" s="35">
        <v>0</v>
      </c>
      <c r="AD394" s="35">
        <v>6250</v>
      </c>
      <c r="AE394" s="45"/>
    </row>
    <row r="395" spans="1:31">
      <c r="A395" s="34">
        <v>389</v>
      </c>
      <c r="B395" s="58">
        <v>46240</v>
      </c>
      <c r="C395" s="4" t="s">
        <v>6550</v>
      </c>
      <c r="D395" s="4" t="s">
        <v>6143</v>
      </c>
      <c r="E395" s="4" t="s">
        <v>6156</v>
      </c>
      <c r="F395" s="35" t="str">
        <f>IFERROR(VLOOKUP(E395,'DATA MASTER'!$B$1:$R$3858,3,0),"")</f>
        <v>DIV 1</v>
      </c>
      <c r="G395" s="4">
        <v>4</v>
      </c>
      <c r="H395" s="35">
        <f>IFERROR(VLOOKUP(E395,'DATA MASTER'!$B$1:$R$3858,6,0),"")</f>
        <v>4</v>
      </c>
      <c r="I395" s="40">
        <f>IFERROR(VLOOKUP(E395,'DATA MASTER'!$B$1:$R$3858,5,0),"")</f>
        <v>5.3879999999999999</v>
      </c>
      <c r="J395" s="35">
        <f>IFERROR(VLOOKUP(E395,'DATA MASTER'!$B$1:$R$3858,17,0),"")</f>
        <v>185700</v>
      </c>
      <c r="K395" s="35">
        <f>IFERROR(VLOOKUP(E395,'DATA MASTER'!$B$1:$R$3858,16,0),"")</f>
        <v>165300</v>
      </c>
      <c r="L395" s="34">
        <f t="shared" si="117"/>
        <v>13927.5</v>
      </c>
      <c r="M395" s="34">
        <f t="shared" si="122"/>
        <v>23948.664000000001</v>
      </c>
      <c r="N395" s="35">
        <v>0</v>
      </c>
      <c r="O395" s="35">
        <v>0</v>
      </c>
      <c r="P395" s="35"/>
      <c r="Q395" s="4" t="e">
        <f>VLOOKUP(#REF!,#REF!,1,0)</f>
        <v>#REF!</v>
      </c>
      <c r="R395" s="35">
        <f t="shared" si="123"/>
        <v>619000</v>
      </c>
      <c r="S395" s="35">
        <f t="shared" si="118"/>
        <v>509374.18378378375</v>
      </c>
      <c r="T395" s="35">
        <f t="shared" si="119"/>
        <v>109625.81621621625</v>
      </c>
      <c r="U395" s="35">
        <f t="shared" si="124"/>
        <v>15086.4</v>
      </c>
      <c r="V395" s="35">
        <f t="shared" si="125"/>
        <v>1405.5652173913043</v>
      </c>
      <c r="W395" s="35">
        <f t="shared" si="120"/>
        <v>13741.800000000001</v>
      </c>
      <c r="X395" s="35" t="str">
        <f t="shared" si="126"/>
        <v/>
      </c>
      <c r="Y395" s="35">
        <v>1</v>
      </c>
      <c r="Z395" s="42" t="e">
        <f>VLOOKUP(Q395,#REF!,4,0)</f>
        <v>#REF!</v>
      </c>
      <c r="AA395" s="35">
        <f t="shared" si="127"/>
        <v>0</v>
      </c>
      <c r="AB395" s="37">
        <f t="shared" si="121"/>
        <v>0</v>
      </c>
      <c r="AC395" s="35" t="e">
        <f>Z395*R395*1.11</f>
        <v>#REF!</v>
      </c>
      <c r="AD395" s="35">
        <v>0</v>
      </c>
      <c r="AE395" s="45"/>
    </row>
    <row r="396" spans="1:31">
      <c r="A396" s="34">
        <v>390</v>
      </c>
      <c r="B396" s="58">
        <v>46240</v>
      </c>
      <c r="C396" s="4" t="s">
        <v>6551</v>
      </c>
      <c r="D396" s="4" t="s">
        <v>6183</v>
      </c>
      <c r="E396" s="4" t="s">
        <v>6135</v>
      </c>
      <c r="F396" s="35" t="str">
        <f>IFERROR(VLOOKUP(E396,'DATA MASTER'!$B$1:$R$3858,3,0),"")</f>
        <v>DIV 1</v>
      </c>
      <c r="G396" s="4">
        <v>18</v>
      </c>
      <c r="H396" s="35">
        <f>IFERROR(VLOOKUP(E396,'DATA MASTER'!$B$1:$R$3858,6,0),"")</f>
        <v>24</v>
      </c>
      <c r="I396" s="40">
        <f>IFERROR(VLOOKUP(E396,'DATA MASTER'!$B$1:$R$3858,5,0),"")</f>
        <v>1.23</v>
      </c>
      <c r="J396" s="35">
        <f>IFERROR(VLOOKUP(E396,'DATA MASTER'!$B$1:$R$3858,17,0),"")</f>
        <v>99800</v>
      </c>
      <c r="K396" s="35">
        <f>IFERROR(VLOOKUP(E396,'DATA MASTER'!$B$1:$R$3858,16,0),"")</f>
        <v>92100</v>
      </c>
      <c r="L396" s="34">
        <f t="shared" si="117"/>
        <v>7485</v>
      </c>
      <c r="M396" s="34">
        <f t="shared" si="122"/>
        <v>13343.448</v>
      </c>
      <c r="N396" s="35">
        <v>0</v>
      </c>
      <c r="O396" s="35">
        <v>0</v>
      </c>
      <c r="P396" s="35"/>
      <c r="Q396" s="4"/>
      <c r="R396" s="35">
        <f t="shared" si="123"/>
        <v>1496999.9999999998</v>
      </c>
      <c r="S396" s="35">
        <f t="shared" si="118"/>
        <v>1277133.2756756754</v>
      </c>
      <c r="T396" s="35">
        <f t="shared" si="119"/>
        <v>219866.7243243244</v>
      </c>
      <c r="U396" s="35">
        <f t="shared" si="124"/>
        <v>15498</v>
      </c>
      <c r="V396" s="35">
        <f t="shared" si="125"/>
        <v>1443.913043478261</v>
      </c>
      <c r="W396" s="35">
        <f t="shared" si="120"/>
        <v>33233.4</v>
      </c>
      <c r="X396" s="35">
        <f t="shared" si="126"/>
        <v>159691.41128084614</v>
      </c>
      <c r="Y396" s="35">
        <f>IF(E396="avgo005",4,1)</f>
        <v>1</v>
      </c>
      <c r="Z396" s="35">
        <v>0</v>
      </c>
      <c r="AA396" s="35">
        <f t="shared" si="127"/>
        <v>0</v>
      </c>
      <c r="AB396" s="37">
        <f t="shared" si="121"/>
        <v>10000</v>
      </c>
      <c r="AC396" s="35">
        <v>0</v>
      </c>
      <c r="AD396" s="35">
        <v>0</v>
      </c>
      <c r="AE396" s="45"/>
    </row>
    <row r="397" spans="1:31">
      <c r="A397" s="34">
        <v>391</v>
      </c>
      <c r="B397" s="58">
        <v>46240</v>
      </c>
      <c r="C397" s="4" t="s">
        <v>6552</v>
      </c>
      <c r="D397" s="4" t="s">
        <v>6143</v>
      </c>
      <c r="E397" s="4" t="s">
        <v>6135</v>
      </c>
      <c r="F397" s="35" t="str">
        <f>IFERROR(VLOOKUP(E397,'DATA MASTER'!$B$1:$R$3858,3,0),"")</f>
        <v>DIV 1</v>
      </c>
      <c r="G397" s="4">
        <v>4</v>
      </c>
      <c r="H397" s="35">
        <f>IFERROR(VLOOKUP(E397,'DATA MASTER'!$B$1:$R$3858,6,0),"")</f>
        <v>24</v>
      </c>
      <c r="I397" s="40">
        <f>IFERROR(VLOOKUP(E397,'DATA MASTER'!$B$1:$R$3858,5,0),"")</f>
        <v>1.23</v>
      </c>
      <c r="J397" s="35">
        <f>IFERROR(VLOOKUP(E397,'DATA MASTER'!$B$1:$R$3858,17,0),"")</f>
        <v>99800</v>
      </c>
      <c r="K397" s="35">
        <f>IFERROR(VLOOKUP(E397,'DATA MASTER'!$B$1:$R$3858,16,0),"")</f>
        <v>92100</v>
      </c>
      <c r="L397" s="34">
        <f t="shared" si="117"/>
        <v>7485</v>
      </c>
      <c r="M397" s="34">
        <f t="shared" si="122"/>
        <v>13343.448</v>
      </c>
      <c r="N397" s="35">
        <v>0</v>
      </c>
      <c r="O397" s="35">
        <v>0</v>
      </c>
      <c r="P397" s="35"/>
      <c r="Q397" s="4"/>
      <c r="R397" s="35">
        <f t="shared" si="123"/>
        <v>332666.66666666663</v>
      </c>
      <c r="S397" s="35">
        <f t="shared" si="118"/>
        <v>283807.39459459455</v>
      </c>
      <c r="T397" s="35">
        <f t="shared" si="119"/>
        <v>48859.272072072083</v>
      </c>
      <c r="U397" s="35">
        <f t="shared" si="124"/>
        <v>3444</v>
      </c>
      <c r="V397" s="35">
        <f t="shared" si="125"/>
        <v>320.86956521739131</v>
      </c>
      <c r="W397" s="35">
        <f t="shared" si="120"/>
        <v>7385.2000000000007</v>
      </c>
      <c r="X397" s="35">
        <f t="shared" si="126"/>
        <v>26598.091395743584</v>
      </c>
      <c r="Y397" s="35">
        <f>IF(E397="avem005",4,1)</f>
        <v>1</v>
      </c>
      <c r="Z397" s="35">
        <v>0</v>
      </c>
      <c r="AA397" s="35">
        <f t="shared" si="127"/>
        <v>0</v>
      </c>
      <c r="AB397" s="37">
        <f t="shared" si="121"/>
        <v>0</v>
      </c>
      <c r="AC397" s="35">
        <v>0</v>
      </c>
      <c r="AD397" s="35">
        <v>11111.111111111111</v>
      </c>
      <c r="AE397" s="45"/>
    </row>
    <row r="398" spans="1:31">
      <c r="A398" s="34">
        <v>392</v>
      </c>
      <c r="B398" s="58">
        <v>46240</v>
      </c>
      <c r="C398" s="4" t="s">
        <v>6553</v>
      </c>
      <c r="D398" s="4" t="s">
        <v>6201</v>
      </c>
      <c r="E398" s="4" t="s">
        <v>6135</v>
      </c>
      <c r="F398" s="35" t="str">
        <f>IFERROR(VLOOKUP(E398,'DATA MASTER'!$B$1:$R$3858,3,0),"")</f>
        <v>DIV 1</v>
      </c>
      <c r="G398" s="4">
        <v>48</v>
      </c>
      <c r="H398" s="35">
        <f>IFERROR(VLOOKUP(E398,'DATA MASTER'!$B$1:$R$3858,6,0),"")</f>
        <v>24</v>
      </c>
      <c r="I398" s="40">
        <f>IFERROR(VLOOKUP(E398,'DATA MASTER'!$B$1:$R$3858,5,0),"")</f>
        <v>1.23</v>
      </c>
      <c r="J398" s="35">
        <f>IFERROR(VLOOKUP(E398,'DATA MASTER'!$B$1:$R$3858,17,0),"")</f>
        <v>99800</v>
      </c>
      <c r="K398" s="35">
        <f>IFERROR(VLOOKUP(E398,'DATA MASTER'!$B$1:$R$3858,16,0),"")</f>
        <v>92100</v>
      </c>
      <c r="L398" s="34">
        <f t="shared" si="117"/>
        <v>7485</v>
      </c>
      <c r="M398" s="34">
        <f t="shared" si="122"/>
        <v>13343.448</v>
      </c>
      <c r="N398" s="35">
        <v>0</v>
      </c>
      <c r="O398" s="35">
        <v>0</v>
      </c>
      <c r="P398" s="35"/>
      <c r="Q398" s="4"/>
      <c r="R398" s="35">
        <f t="shared" si="123"/>
        <v>3991999.9999999995</v>
      </c>
      <c r="S398" s="35">
        <f t="shared" si="118"/>
        <v>3405688.7351351343</v>
      </c>
      <c r="T398" s="35">
        <f t="shared" si="119"/>
        <v>586311.26486486522</v>
      </c>
      <c r="U398" s="35">
        <f t="shared" si="124"/>
        <v>41328</v>
      </c>
      <c r="V398" s="35">
        <f t="shared" si="125"/>
        <v>3850.4347826086955</v>
      </c>
      <c r="W398" s="35">
        <f t="shared" si="120"/>
        <v>88622.399999999994</v>
      </c>
      <c r="X398" s="35">
        <f t="shared" si="126"/>
        <v>387055.88462771109</v>
      </c>
      <c r="Y398" s="35">
        <v>1</v>
      </c>
      <c r="Z398" s="35">
        <v>0</v>
      </c>
      <c r="AA398" s="35">
        <f t="shared" si="127"/>
        <v>0</v>
      </c>
      <c r="AB398" s="37">
        <f t="shared" si="121"/>
        <v>20000</v>
      </c>
      <c r="AC398" s="35">
        <v>0</v>
      </c>
      <c r="AD398" s="35">
        <v>45454.545454545456</v>
      </c>
      <c r="AE398" s="45"/>
    </row>
    <row r="399" spans="1:31">
      <c r="A399" s="34">
        <v>393</v>
      </c>
      <c r="B399" s="58">
        <v>46240</v>
      </c>
      <c r="C399" s="4" t="s">
        <v>6553</v>
      </c>
      <c r="D399" s="4" t="s">
        <v>6201</v>
      </c>
      <c r="E399" s="4" t="s">
        <v>6131</v>
      </c>
      <c r="F399" s="35" t="str">
        <f>IFERROR(VLOOKUP(E399,'DATA MASTER'!$B$1:$R$3858,3,0),"")</f>
        <v>DIV 1</v>
      </c>
      <c r="G399" s="4">
        <v>72</v>
      </c>
      <c r="H399" s="35">
        <f>IFERROR(VLOOKUP(E399,'DATA MASTER'!$B$1:$R$3858,6,0),"")</f>
        <v>72</v>
      </c>
      <c r="I399" s="40">
        <f>IFERROR(VLOOKUP(E399,'DATA MASTER'!$B$1:$R$3858,5,0),"")</f>
        <v>0.245333</v>
      </c>
      <c r="J399" s="35">
        <f>IFERROR(VLOOKUP(E399,'DATA MASTER'!$B$1:$R$3858,17,0),"")</f>
        <v>27908.333333333332</v>
      </c>
      <c r="K399" s="35">
        <f>IFERROR(VLOOKUP(E399,'DATA MASTER'!$B$1:$R$3858,16,0),"")</f>
        <v>25850</v>
      </c>
      <c r="L399" s="34">
        <f t="shared" si="117"/>
        <v>2093.125</v>
      </c>
      <c r="M399" s="34">
        <f t="shared" si="122"/>
        <v>3745.1480000000001</v>
      </c>
      <c r="N399" s="35">
        <v>0</v>
      </c>
      <c r="O399" s="35">
        <v>0</v>
      </c>
      <c r="P399" s="35"/>
      <c r="Q399" s="4"/>
      <c r="R399" s="35">
        <f t="shared" si="123"/>
        <v>1674499.9999999998</v>
      </c>
      <c r="S399" s="35">
        <f t="shared" si="118"/>
        <v>1433828.2378378375</v>
      </c>
      <c r="T399" s="35">
        <f t="shared" si="119"/>
        <v>240671.76216216222</v>
      </c>
      <c r="U399" s="35">
        <f t="shared" si="124"/>
        <v>12364.783199999998</v>
      </c>
      <c r="V399" s="35">
        <f t="shared" si="125"/>
        <v>1151.9984347826087</v>
      </c>
      <c r="W399" s="35">
        <f t="shared" si="120"/>
        <v>37173.899999999994</v>
      </c>
      <c r="X399" s="35">
        <f t="shared" si="126"/>
        <v>134526.53507283417</v>
      </c>
      <c r="Y399" s="35">
        <f t="shared" ref="Y399:Y400" si="128">IF(E399="avem005",4,1)</f>
        <v>1</v>
      </c>
      <c r="Z399" s="35">
        <v>0</v>
      </c>
      <c r="AA399" s="35">
        <f t="shared" si="127"/>
        <v>0</v>
      </c>
      <c r="AB399" s="37">
        <f t="shared" si="121"/>
        <v>10000</v>
      </c>
      <c r="AC399" s="35">
        <v>0</v>
      </c>
      <c r="AD399" s="35">
        <v>45454.545454545456</v>
      </c>
      <c r="AE399" s="45"/>
    </row>
    <row r="400" spans="1:31">
      <c r="A400" s="34">
        <v>394</v>
      </c>
      <c r="B400" s="58">
        <v>46240</v>
      </c>
      <c r="C400" s="4" t="s">
        <v>6554</v>
      </c>
      <c r="D400" s="4" t="s">
        <v>6134</v>
      </c>
      <c r="E400" s="4" t="s">
        <v>6181</v>
      </c>
      <c r="F400" s="35" t="str">
        <f>IFERROR(VLOOKUP(E400,'DATA MASTER'!$B$1:$R$3858,3,0),"")</f>
        <v>DIV 2</v>
      </c>
      <c r="G400" s="4">
        <v>6</v>
      </c>
      <c r="H400" s="35">
        <f>IFERROR(VLOOKUP(E400,'DATA MASTER'!$B$1:$R$3858,6,0),"")</f>
        <v>24</v>
      </c>
      <c r="I400" s="40">
        <f>IFERROR(VLOOKUP(E400,'DATA MASTER'!$B$1:$R$3858,5,0),"")</f>
        <v>1.0900000000000001</v>
      </c>
      <c r="J400" s="35">
        <f>IFERROR(VLOOKUP(E400,'DATA MASTER'!$B$1:$R$3858,17,0),"")</f>
        <v>36200</v>
      </c>
      <c r="K400" s="35">
        <f>IFERROR(VLOOKUP(E400,'DATA MASTER'!$B$1:$R$3858,16,0),"")</f>
        <v>32100</v>
      </c>
      <c r="L400" s="34">
        <f t="shared" si="117"/>
        <v>2715</v>
      </c>
      <c r="M400" s="34">
        <f t="shared" si="122"/>
        <v>4650.6480000000001</v>
      </c>
      <c r="N400" s="35">
        <v>0</v>
      </c>
      <c r="O400" s="35">
        <v>0</v>
      </c>
      <c r="P400" s="35"/>
      <c r="Q400" s="4"/>
      <c r="R400" s="35">
        <f t="shared" si="123"/>
        <v>181000</v>
      </c>
      <c r="S400" s="35">
        <f t="shared" si="118"/>
        <v>148374.87567567566</v>
      </c>
      <c r="T400" s="35">
        <f t="shared" si="119"/>
        <v>32625.124324324337</v>
      </c>
      <c r="U400" s="35">
        <f t="shared" si="124"/>
        <v>4578.0000000000009</v>
      </c>
      <c r="V400" s="35">
        <f t="shared" si="125"/>
        <v>426.52173913043481</v>
      </c>
      <c r="W400" s="35">
        <f t="shared" si="120"/>
        <v>4018.2000000000003</v>
      </c>
      <c r="X400" s="35">
        <f t="shared" si="126"/>
        <v>20269.069251860568</v>
      </c>
      <c r="Y400" s="35">
        <f t="shared" si="128"/>
        <v>1</v>
      </c>
      <c r="Z400" s="35">
        <v>0</v>
      </c>
      <c r="AA400" s="35">
        <f t="shared" si="127"/>
        <v>0</v>
      </c>
      <c r="AB400" s="37">
        <f t="shared" si="121"/>
        <v>0</v>
      </c>
      <c r="AC400" s="35">
        <v>0</v>
      </c>
      <c r="AD400" s="35">
        <v>3333.3333333333335</v>
      </c>
      <c r="AE400" s="45"/>
    </row>
    <row r="401" spans="1:31">
      <c r="A401" s="34">
        <v>395</v>
      </c>
      <c r="B401" s="58">
        <v>46240</v>
      </c>
      <c r="C401" s="4" t="s">
        <v>6555</v>
      </c>
      <c r="D401" s="4" t="s">
        <v>6143</v>
      </c>
      <c r="E401" s="4" t="s">
        <v>6170</v>
      </c>
      <c r="F401" s="35" t="str">
        <f>IFERROR(VLOOKUP(E401,'DATA MASTER'!$B$1:$R$3858,3,0),"")</f>
        <v>DIV 2</v>
      </c>
      <c r="G401" s="4">
        <v>2</v>
      </c>
      <c r="H401" s="35">
        <f>IFERROR(VLOOKUP(E401,'DATA MASTER'!$B$1:$R$3858,6,0),"")</f>
        <v>1</v>
      </c>
      <c r="I401" s="40">
        <f>IFERROR(VLOOKUP(E401,'DATA MASTER'!$B$1:$R$3858,5,0),"")</f>
        <v>21.11</v>
      </c>
      <c r="J401" s="35">
        <f>IFERROR(VLOOKUP(E401,'DATA MASTER'!$B$1:$R$3858,17,0),"")</f>
        <v>1428200</v>
      </c>
      <c r="K401" s="35">
        <f>IFERROR(VLOOKUP(E401,'DATA MASTER'!$B$1:$R$3858,16,0),"")</f>
        <v>1291700</v>
      </c>
      <c r="L401" s="34">
        <f t="shared" si="117"/>
        <v>107115</v>
      </c>
      <c r="M401" s="34">
        <f t="shared" si="122"/>
        <v>187141.49600000001</v>
      </c>
      <c r="N401" s="35">
        <v>0</v>
      </c>
      <c r="O401" s="35">
        <v>0</v>
      </c>
      <c r="P401" s="35">
        <v>40000</v>
      </c>
      <c r="Q401" s="4" t="s">
        <v>6546</v>
      </c>
      <c r="R401" s="35">
        <f t="shared" si="123"/>
        <v>2380333.333333333</v>
      </c>
      <c r="S401" s="35">
        <f t="shared" si="118"/>
        <v>1990195.5027027025</v>
      </c>
      <c r="T401" s="35">
        <f t="shared" si="119"/>
        <v>390137.83063063049</v>
      </c>
      <c r="U401" s="35">
        <f t="shared" si="124"/>
        <v>29554</v>
      </c>
      <c r="V401" s="35">
        <f t="shared" si="125"/>
        <v>2753.478260869565</v>
      </c>
      <c r="W401" s="35">
        <f t="shared" si="120"/>
        <v>52843.4</v>
      </c>
      <c r="X401" s="35">
        <f t="shared" si="126"/>
        <v>201653.61903642755</v>
      </c>
      <c r="Y401" s="35">
        <f>H401</f>
        <v>1</v>
      </c>
      <c r="Z401" s="35">
        <v>0</v>
      </c>
      <c r="AA401" s="35">
        <f t="shared" si="127"/>
        <v>80000</v>
      </c>
      <c r="AB401" s="37">
        <f t="shared" si="121"/>
        <v>0</v>
      </c>
      <c r="AC401" s="35">
        <v>0</v>
      </c>
      <c r="AD401" s="35">
        <v>23333.333333333332</v>
      </c>
      <c r="AE401" s="45"/>
    </row>
    <row r="402" spans="1:31">
      <c r="A402" s="34">
        <v>396</v>
      </c>
      <c r="B402" s="58">
        <v>46240</v>
      </c>
      <c r="C402" s="4" t="s">
        <v>6556</v>
      </c>
      <c r="D402" s="4" t="s">
        <v>6183</v>
      </c>
      <c r="E402" s="4" t="s">
        <v>6156</v>
      </c>
      <c r="F402" s="35" t="str">
        <f>IFERROR(VLOOKUP(E402,'DATA MASTER'!$B$1:$R$3858,3,0),"")</f>
        <v>DIV 1</v>
      </c>
      <c r="G402" s="4">
        <v>4</v>
      </c>
      <c r="H402" s="35">
        <f>IFERROR(VLOOKUP(E402,'DATA MASTER'!$B$1:$R$3858,6,0),"")</f>
        <v>4</v>
      </c>
      <c r="I402" s="40">
        <f>IFERROR(VLOOKUP(E402,'DATA MASTER'!$B$1:$R$3858,5,0),"")</f>
        <v>5.3879999999999999</v>
      </c>
      <c r="J402" s="35">
        <f>IFERROR(VLOOKUP(E402,'DATA MASTER'!$B$1:$R$3858,17,0),"")</f>
        <v>185700</v>
      </c>
      <c r="K402" s="35">
        <f>IFERROR(VLOOKUP(E402,'DATA MASTER'!$B$1:$R$3858,16,0),"")</f>
        <v>165300</v>
      </c>
      <c r="L402" s="34">
        <f t="shared" si="117"/>
        <v>13927.5</v>
      </c>
      <c r="M402" s="34">
        <f t="shared" si="122"/>
        <v>23948.664000000001</v>
      </c>
      <c r="N402" s="35">
        <v>0</v>
      </c>
      <c r="O402" s="35">
        <v>0</v>
      </c>
      <c r="P402" s="35">
        <v>35000</v>
      </c>
      <c r="Q402" s="4" t="s">
        <v>6370</v>
      </c>
      <c r="R402" s="35">
        <f t="shared" si="123"/>
        <v>619000</v>
      </c>
      <c r="S402" s="35">
        <f t="shared" si="118"/>
        <v>509374.18378378375</v>
      </c>
      <c r="T402" s="35">
        <f t="shared" si="119"/>
        <v>109625.81621621625</v>
      </c>
      <c r="U402" s="35">
        <f t="shared" si="124"/>
        <v>15086.4</v>
      </c>
      <c r="V402" s="35">
        <f t="shared" si="125"/>
        <v>1405.5652173913043</v>
      </c>
      <c r="W402" s="35">
        <f t="shared" si="120"/>
        <v>13741.800000000001</v>
      </c>
      <c r="X402" s="35">
        <f t="shared" si="126"/>
        <v>20106.336713110653</v>
      </c>
      <c r="Y402" s="35">
        <f>H402</f>
        <v>4</v>
      </c>
      <c r="Z402" s="35">
        <v>0</v>
      </c>
      <c r="AA402" s="35">
        <f t="shared" si="127"/>
        <v>35000</v>
      </c>
      <c r="AB402" s="37">
        <f t="shared" si="121"/>
        <v>10000</v>
      </c>
      <c r="AC402" s="35">
        <v>0</v>
      </c>
      <c r="AD402" s="35">
        <v>14285.714285714286</v>
      </c>
      <c r="AE402" s="45"/>
    </row>
    <row r="403" spans="1:31">
      <c r="A403" s="34">
        <v>397</v>
      </c>
      <c r="B403" s="58">
        <v>46240</v>
      </c>
      <c r="C403" s="4" t="s">
        <v>6557</v>
      </c>
      <c r="D403" s="4" t="s">
        <v>6201</v>
      </c>
      <c r="E403" s="4" t="s">
        <v>6218</v>
      </c>
      <c r="F403" s="35" t="str">
        <f>IFERROR(VLOOKUP(E403,'DATA MASTER'!$B$1:$R$3858,3,0),"")</f>
        <v>DIV 1</v>
      </c>
      <c r="G403" s="4">
        <v>96</v>
      </c>
      <c r="H403" s="35">
        <f>IFERROR(VLOOKUP(E403,'DATA MASTER'!$B$1:$R$3858,6,0),"")</f>
        <v>24</v>
      </c>
      <c r="I403" s="40">
        <f>IFERROR(VLOOKUP(E403,'DATA MASTER'!$B$1:$R$3858,5,0),"")</f>
        <v>1.079</v>
      </c>
      <c r="J403" s="35">
        <f>IFERROR(VLOOKUP(E403,'DATA MASTER'!$B$1:$R$3858,17,0),"")</f>
        <v>102900</v>
      </c>
      <c r="K403" s="35">
        <f>IFERROR(VLOOKUP(E403,'DATA MASTER'!$B$1:$R$3858,16,0),"")</f>
        <v>94200</v>
      </c>
      <c r="L403" s="34">
        <f t="shared" si="117"/>
        <v>7717.5</v>
      </c>
      <c r="M403" s="34">
        <f t="shared" si="122"/>
        <v>13647.696000000002</v>
      </c>
      <c r="N403" s="35">
        <v>0</v>
      </c>
      <c r="O403" s="35">
        <v>0</v>
      </c>
      <c r="P403" s="35"/>
      <c r="Q403" s="4"/>
      <c r="R403" s="35">
        <f t="shared" si="123"/>
        <v>8231999.9999999981</v>
      </c>
      <c r="S403" s="35">
        <f t="shared" si="118"/>
        <v>6966685.7513513509</v>
      </c>
      <c r="T403" s="35">
        <f t="shared" si="119"/>
        <v>1265314.2486486472</v>
      </c>
      <c r="U403" s="35">
        <f t="shared" si="124"/>
        <v>72508.800000000003</v>
      </c>
      <c r="V403" s="35">
        <f t="shared" si="125"/>
        <v>6755.4782608695659</v>
      </c>
      <c r="W403" s="35">
        <f t="shared" si="120"/>
        <v>182750.4</v>
      </c>
      <c r="X403" s="35">
        <f t="shared" si="126"/>
        <v>917845.02493323211</v>
      </c>
      <c r="Y403" s="35">
        <v>1</v>
      </c>
      <c r="Z403" s="35">
        <v>0</v>
      </c>
      <c r="AA403" s="35">
        <f t="shared" si="127"/>
        <v>0</v>
      </c>
      <c r="AB403" s="37">
        <f t="shared" si="121"/>
        <v>40000</v>
      </c>
      <c r="AC403" s="35">
        <v>0</v>
      </c>
      <c r="AD403" s="35">
        <v>45454.545454545456</v>
      </c>
      <c r="AE403" s="45"/>
    </row>
    <row r="404" spans="1:31">
      <c r="A404" s="34">
        <v>398</v>
      </c>
      <c r="B404" s="58">
        <v>46240</v>
      </c>
      <c r="C404" s="4" t="s">
        <v>6558</v>
      </c>
      <c r="D404" s="4" t="s">
        <v>6188</v>
      </c>
      <c r="E404" s="4" t="s">
        <v>6135</v>
      </c>
      <c r="F404" s="35" t="str">
        <f>IFERROR(VLOOKUP(E404,'DATA MASTER'!$B$1:$R$3858,3,0),"")</f>
        <v>DIV 1</v>
      </c>
      <c r="G404" s="4">
        <v>24</v>
      </c>
      <c r="H404" s="35">
        <f>IFERROR(VLOOKUP(E404,'DATA MASTER'!$B$1:$R$3858,6,0),"")</f>
        <v>24</v>
      </c>
      <c r="I404" s="40">
        <f>IFERROR(VLOOKUP(E404,'DATA MASTER'!$B$1:$R$3858,5,0),"")</f>
        <v>1.23</v>
      </c>
      <c r="J404" s="35">
        <f>IFERROR(VLOOKUP(E404,'DATA MASTER'!$B$1:$R$3858,17,0),"")</f>
        <v>99800</v>
      </c>
      <c r="K404" s="35">
        <f>IFERROR(VLOOKUP(E404,'DATA MASTER'!$B$1:$R$3858,16,0),"")</f>
        <v>92100</v>
      </c>
      <c r="L404" s="34">
        <f t="shared" si="117"/>
        <v>7485</v>
      </c>
      <c r="M404" s="34">
        <f t="shared" si="122"/>
        <v>13343.448</v>
      </c>
      <c r="N404" s="35">
        <v>0</v>
      </c>
      <c r="O404" s="35">
        <v>0</v>
      </c>
      <c r="P404" s="35"/>
      <c r="Q404" s="4"/>
      <c r="R404" s="35">
        <f t="shared" si="123"/>
        <v>1995999.9999999998</v>
      </c>
      <c r="S404" s="35">
        <f t="shared" si="118"/>
        <v>1702844.3675675672</v>
      </c>
      <c r="T404" s="35">
        <f t="shared" si="119"/>
        <v>293155.63243243261</v>
      </c>
      <c r="U404" s="35">
        <f t="shared" si="124"/>
        <v>20664</v>
      </c>
      <c r="V404" s="35">
        <f t="shared" si="125"/>
        <v>1925.2173913043478</v>
      </c>
      <c r="W404" s="35">
        <f t="shared" si="120"/>
        <v>44311.199999999997</v>
      </c>
      <c r="X404" s="35">
        <f t="shared" si="126"/>
        <v>226255.21504112828</v>
      </c>
      <c r="Y404" s="35">
        <v>1</v>
      </c>
      <c r="Z404" s="35">
        <v>0</v>
      </c>
      <c r="AA404" s="35">
        <f t="shared" si="127"/>
        <v>0</v>
      </c>
      <c r="AB404" s="37">
        <f t="shared" si="121"/>
        <v>0</v>
      </c>
      <c r="AC404" s="35">
        <v>0</v>
      </c>
      <c r="AD404" s="35">
        <v>0</v>
      </c>
      <c r="AE404" s="45"/>
    </row>
    <row r="405" spans="1:31">
      <c r="A405" s="34">
        <v>399</v>
      </c>
      <c r="B405" s="58">
        <v>46240</v>
      </c>
      <c r="C405" s="4" t="s">
        <v>6559</v>
      </c>
      <c r="D405" s="4" t="s">
        <v>6188</v>
      </c>
      <c r="E405" s="4" t="s">
        <v>6167</v>
      </c>
      <c r="F405" s="35" t="str">
        <f>IFERROR(VLOOKUP(E405,'DATA MASTER'!$B$1:$R$3858,3,0),"")</f>
        <v>DIV 2</v>
      </c>
      <c r="G405" s="4">
        <v>24</v>
      </c>
      <c r="H405" s="35">
        <f>IFERROR(VLOOKUP(E405,'DATA MASTER'!$B$1:$R$3858,6,0),"")</f>
        <v>24</v>
      </c>
      <c r="I405" s="40">
        <f>IFERROR(VLOOKUP(E405,'DATA MASTER'!$B$1:$R$3858,5,0),"")</f>
        <v>0.90200000000000002</v>
      </c>
      <c r="J405" s="35">
        <f>IFERROR(VLOOKUP(E405,'DATA MASTER'!$B$1:$R$3858,17,0),"")</f>
        <v>81000</v>
      </c>
      <c r="K405" s="35">
        <f>IFERROR(VLOOKUP(E405,'DATA MASTER'!$B$1:$R$3858,16,0),"")</f>
        <v>74300</v>
      </c>
      <c r="L405" s="34">
        <f t="shared" si="117"/>
        <v>6075</v>
      </c>
      <c r="M405" s="34">
        <f t="shared" si="122"/>
        <v>10764.584000000001</v>
      </c>
      <c r="N405" s="35">
        <v>0</v>
      </c>
      <c r="O405" s="35">
        <v>10</v>
      </c>
      <c r="P405" s="35"/>
      <c r="Q405" s="4"/>
      <c r="R405" s="35">
        <f t="shared" si="123"/>
        <v>1458000</v>
      </c>
      <c r="S405" s="35">
        <f t="shared" si="118"/>
        <v>1236364.8518918916</v>
      </c>
      <c r="T405" s="35">
        <f t="shared" si="119"/>
        <v>221635.14810810843</v>
      </c>
      <c r="U405" s="35">
        <f t="shared" si="124"/>
        <v>15153.6</v>
      </c>
      <c r="V405" s="35">
        <f t="shared" si="125"/>
        <v>1411.8260869565217</v>
      </c>
      <c r="W405" s="35">
        <f t="shared" si="120"/>
        <v>32367.600000000002</v>
      </c>
      <c r="X405" s="35">
        <f t="shared" si="126"/>
        <v>172702.12202115191</v>
      </c>
      <c r="Y405" s="35">
        <f>IF(E405="avem005",4,1)</f>
        <v>1</v>
      </c>
      <c r="Z405" s="35">
        <v>0</v>
      </c>
      <c r="AA405" s="35">
        <f t="shared" si="127"/>
        <v>0</v>
      </c>
      <c r="AB405" s="37">
        <f t="shared" si="121"/>
        <v>0</v>
      </c>
      <c r="AC405" s="35">
        <v>0</v>
      </c>
      <c r="AD405" s="35">
        <v>0</v>
      </c>
      <c r="AE405" s="45"/>
    </row>
    <row r="406" spans="1:31">
      <c r="A406" s="34">
        <v>400</v>
      </c>
      <c r="B406" s="58">
        <v>46240</v>
      </c>
      <c r="C406" s="4" t="s">
        <v>6560</v>
      </c>
      <c r="D406" s="4" t="s">
        <v>6188</v>
      </c>
      <c r="E406" s="4" t="s">
        <v>6167</v>
      </c>
      <c r="F406" s="35" t="str">
        <f>IFERROR(VLOOKUP(E406,'DATA MASTER'!$B$1:$R$3858,3,0),"")</f>
        <v>DIV 2</v>
      </c>
      <c r="G406" s="4">
        <v>48</v>
      </c>
      <c r="H406" s="35">
        <f>IFERROR(VLOOKUP(E406,'DATA MASTER'!$B$1:$R$3858,6,0),"")</f>
        <v>24</v>
      </c>
      <c r="I406" s="40">
        <f>IFERROR(VLOOKUP(E406,'DATA MASTER'!$B$1:$R$3858,5,0),"")</f>
        <v>0.90200000000000002</v>
      </c>
      <c r="J406" s="35">
        <f>IFERROR(VLOOKUP(E406,'DATA MASTER'!$B$1:$R$3858,17,0),"")</f>
        <v>81000</v>
      </c>
      <c r="K406" s="35">
        <f>IFERROR(VLOOKUP(E406,'DATA MASTER'!$B$1:$R$3858,16,0),"")</f>
        <v>74300</v>
      </c>
      <c r="L406" s="34">
        <f t="shared" si="117"/>
        <v>6075</v>
      </c>
      <c r="M406" s="34">
        <f t="shared" si="122"/>
        <v>10764.584000000001</v>
      </c>
      <c r="N406" s="35">
        <v>0</v>
      </c>
      <c r="O406" s="35">
        <v>10</v>
      </c>
      <c r="P406" s="35"/>
      <c r="Q406" s="4"/>
      <c r="R406" s="35">
        <f t="shared" si="123"/>
        <v>2916000</v>
      </c>
      <c r="S406" s="35">
        <f t="shared" si="118"/>
        <v>2472729.7037837831</v>
      </c>
      <c r="T406" s="35">
        <f t="shared" si="119"/>
        <v>443270.29621621687</v>
      </c>
      <c r="U406" s="35">
        <f t="shared" si="124"/>
        <v>30307.200000000001</v>
      </c>
      <c r="V406" s="35">
        <f t="shared" si="125"/>
        <v>2823.6521739130435</v>
      </c>
      <c r="W406" s="35">
        <f t="shared" si="120"/>
        <v>64735.200000000004</v>
      </c>
      <c r="X406" s="35">
        <f t="shared" si="126"/>
        <v>332904.24404230382</v>
      </c>
      <c r="Y406" s="35">
        <v>1</v>
      </c>
      <c r="Z406" s="35">
        <v>0</v>
      </c>
      <c r="AA406" s="35">
        <f t="shared" si="127"/>
        <v>0</v>
      </c>
      <c r="AB406" s="37">
        <f t="shared" si="121"/>
        <v>0</v>
      </c>
      <c r="AC406" s="35">
        <v>0</v>
      </c>
      <c r="AD406" s="35">
        <v>12500</v>
      </c>
      <c r="AE406" s="45"/>
    </row>
    <row r="407" spans="1:31">
      <c r="A407" s="34">
        <v>401</v>
      </c>
      <c r="B407" s="58">
        <v>46240</v>
      </c>
      <c r="C407" s="4" t="s">
        <v>6561</v>
      </c>
      <c r="D407" s="4" t="s">
        <v>6188</v>
      </c>
      <c r="E407" s="4" t="s">
        <v>6135</v>
      </c>
      <c r="F407" s="35" t="str">
        <f>IFERROR(VLOOKUP(E407,'DATA MASTER'!$B$1:$R$3858,3,0),"")</f>
        <v>DIV 1</v>
      </c>
      <c r="G407" s="4">
        <v>24</v>
      </c>
      <c r="H407" s="35">
        <f>IFERROR(VLOOKUP(E407,'DATA MASTER'!$B$1:$R$3858,6,0),"")</f>
        <v>24</v>
      </c>
      <c r="I407" s="40">
        <f>IFERROR(VLOOKUP(E407,'DATA MASTER'!$B$1:$R$3858,5,0),"")</f>
        <v>1.23</v>
      </c>
      <c r="J407" s="35">
        <f>IFERROR(VLOOKUP(E407,'DATA MASTER'!$B$1:$R$3858,17,0),"")</f>
        <v>99800</v>
      </c>
      <c r="K407" s="35">
        <f>IFERROR(VLOOKUP(E407,'DATA MASTER'!$B$1:$R$3858,16,0),"")</f>
        <v>92100</v>
      </c>
      <c r="L407" s="34">
        <f t="shared" si="117"/>
        <v>7485</v>
      </c>
      <c r="M407" s="34">
        <f t="shared" si="122"/>
        <v>13343.448</v>
      </c>
      <c r="N407" s="35">
        <v>0</v>
      </c>
      <c r="O407" s="35">
        <v>0</v>
      </c>
      <c r="P407" s="35"/>
      <c r="Q407" s="4"/>
      <c r="R407" s="35">
        <f t="shared" si="123"/>
        <v>1995999.9999999998</v>
      </c>
      <c r="S407" s="35">
        <f t="shared" si="118"/>
        <v>1702844.3675675672</v>
      </c>
      <c r="T407" s="35">
        <f t="shared" si="119"/>
        <v>293155.63243243261</v>
      </c>
      <c r="U407" s="35">
        <f t="shared" si="124"/>
        <v>20664</v>
      </c>
      <c r="V407" s="35">
        <f t="shared" si="125"/>
        <v>1925.2173913043478</v>
      </c>
      <c r="W407" s="35">
        <f t="shared" si="120"/>
        <v>44311.199999999997</v>
      </c>
      <c r="X407" s="35">
        <f t="shared" si="126"/>
        <v>211969.50075541399</v>
      </c>
      <c r="Y407" s="35">
        <v>1</v>
      </c>
      <c r="Z407" s="35">
        <v>0</v>
      </c>
      <c r="AA407" s="35">
        <f t="shared" si="127"/>
        <v>0</v>
      </c>
      <c r="AB407" s="37">
        <f t="shared" si="121"/>
        <v>0</v>
      </c>
      <c r="AC407" s="35">
        <v>0</v>
      </c>
      <c r="AD407" s="35">
        <v>14285.714285714286</v>
      </c>
      <c r="AE407" s="45"/>
    </row>
    <row r="408" spans="1:31">
      <c r="A408" s="34">
        <v>402</v>
      </c>
      <c r="B408" s="58">
        <v>46240</v>
      </c>
      <c r="C408" s="4" t="s">
        <v>6562</v>
      </c>
      <c r="D408" s="4" t="s">
        <v>6134</v>
      </c>
      <c r="E408" s="4" t="s">
        <v>6181</v>
      </c>
      <c r="F408" s="35" t="str">
        <f>IFERROR(VLOOKUP(E408,'DATA MASTER'!$B$1:$R$3858,3,0),"")</f>
        <v>DIV 2</v>
      </c>
      <c r="G408" s="4">
        <v>2</v>
      </c>
      <c r="H408" s="35">
        <f>IFERROR(VLOOKUP(E408,'DATA MASTER'!$B$1:$R$3858,6,0),"")</f>
        <v>24</v>
      </c>
      <c r="I408" s="40">
        <f>IFERROR(VLOOKUP(E408,'DATA MASTER'!$B$1:$R$3858,5,0),"")</f>
        <v>1.0900000000000001</v>
      </c>
      <c r="J408" s="35">
        <f>IFERROR(VLOOKUP(E408,'DATA MASTER'!$B$1:$R$3858,17,0),"")</f>
        <v>36200</v>
      </c>
      <c r="K408" s="35">
        <f>IFERROR(VLOOKUP(E408,'DATA MASTER'!$B$1:$R$3858,16,0),"")</f>
        <v>32100</v>
      </c>
      <c r="L408" s="34">
        <f t="shared" si="117"/>
        <v>2715</v>
      </c>
      <c r="M408" s="34">
        <f t="shared" si="122"/>
        <v>4650.6480000000001</v>
      </c>
      <c r="N408" s="35">
        <v>0</v>
      </c>
      <c r="O408" s="35">
        <v>0</v>
      </c>
      <c r="P408" s="35"/>
      <c r="Q408" s="4"/>
      <c r="R408" s="35">
        <f t="shared" si="123"/>
        <v>60333.333333333328</v>
      </c>
      <c r="S408" s="35">
        <f t="shared" si="118"/>
        <v>49458.291891891888</v>
      </c>
      <c r="T408" s="35">
        <f t="shared" si="119"/>
        <v>10875.041441441441</v>
      </c>
      <c r="U408" s="35">
        <f t="shared" si="124"/>
        <v>1526</v>
      </c>
      <c r="V408" s="35">
        <f t="shared" si="125"/>
        <v>142.17391304347828</v>
      </c>
      <c r="W408" s="35">
        <f t="shared" si="120"/>
        <v>1339.3999999999999</v>
      </c>
      <c r="X408" s="35">
        <f t="shared" si="126"/>
        <v>7867.4675283979632</v>
      </c>
      <c r="Y408" s="35">
        <f>IF(E408="avgo005",4,1)</f>
        <v>1</v>
      </c>
      <c r="Z408" s="35">
        <v>0</v>
      </c>
      <c r="AA408" s="35">
        <f t="shared" si="127"/>
        <v>0</v>
      </c>
      <c r="AB408" s="37">
        <f t="shared" si="121"/>
        <v>0</v>
      </c>
      <c r="AC408" s="35">
        <v>0</v>
      </c>
      <c r="AD408" s="35">
        <v>0</v>
      </c>
      <c r="AE408" s="45"/>
    </row>
    <row r="409" spans="1:31">
      <c r="A409" s="34">
        <v>403</v>
      </c>
      <c r="B409" s="58">
        <v>46240</v>
      </c>
      <c r="C409" s="4" t="s">
        <v>6563</v>
      </c>
      <c r="D409" s="4" t="s">
        <v>6138</v>
      </c>
      <c r="E409" s="4" t="s">
        <v>6160</v>
      </c>
      <c r="F409" s="35" t="str">
        <f>IFERROR(VLOOKUP(E409,'DATA MASTER'!$B$1:$R$3858,3,0),"")</f>
        <v>DIV 1</v>
      </c>
      <c r="G409" s="4">
        <v>2</v>
      </c>
      <c r="H409" s="35">
        <f>IFERROR(VLOOKUP(E409,'DATA MASTER'!$B$1:$R$3858,6,0),"")</f>
        <v>1</v>
      </c>
      <c r="I409" s="40">
        <f>IFERROR(VLOOKUP(E409,'DATA MASTER'!$B$1:$R$3858,5,0),"")</f>
        <v>26.02</v>
      </c>
      <c r="J409" s="35">
        <f>IFERROR(VLOOKUP(E409,'DATA MASTER'!$B$1:$R$3858,17,0),"")</f>
        <v>876000</v>
      </c>
      <c r="K409" s="35">
        <f>IFERROR(VLOOKUP(E409,'DATA MASTER'!$B$1:$R$3858,16,0),"")</f>
        <v>777200</v>
      </c>
      <c r="L409" s="34">
        <f t="shared" si="117"/>
        <v>65700</v>
      </c>
      <c r="M409" s="34">
        <f t="shared" si="122"/>
        <v>112600.736</v>
      </c>
      <c r="N409" s="35">
        <v>0</v>
      </c>
      <c r="O409" s="35">
        <v>0</v>
      </c>
      <c r="P409" s="35">
        <v>35000</v>
      </c>
      <c r="Q409" s="4" t="s">
        <v>6370</v>
      </c>
      <c r="R409" s="35">
        <f t="shared" si="123"/>
        <v>1459999.9999999998</v>
      </c>
      <c r="S409" s="35">
        <f t="shared" si="118"/>
        <v>1197476.1513513513</v>
      </c>
      <c r="T409" s="35">
        <f t="shared" si="119"/>
        <v>262523.84864864848</v>
      </c>
      <c r="U409" s="35">
        <f t="shared" si="124"/>
        <v>36428</v>
      </c>
      <c r="V409" s="35">
        <f t="shared" si="125"/>
        <v>3393.913043478261</v>
      </c>
      <c r="W409" s="35">
        <f t="shared" si="120"/>
        <v>32412</v>
      </c>
      <c r="X409" s="35">
        <f t="shared" si="126"/>
        <v>113147.07846231306</v>
      </c>
      <c r="Y409" s="35">
        <f>H409</f>
        <v>1</v>
      </c>
      <c r="Z409" s="35">
        <v>0</v>
      </c>
      <c r="AA409" s="35">
        <f t="shared" si="127"/>
        <v>70000</v>
      </c>
      <c r="AB409" s="37">
        <f t="shared" si="121"/>
        <v>0</v>
      </c>
      <c r="AC409" s="35">
        <v>0</v>
      </c>
      <c r="AD409" s="35">
        <v>7142.8571428571431</v>
      </c>
      <c r="AE409" s="45"/>
    </row>
    <row r="410" spans="1:31">
      <c r="A410" s="34">
        <v>404</v>
      </c>
      <c r="B410" s="58">
        <v>46240</v>
      </c>
      <c r="C410" s="4" t="s">
        <v>6564</v>
      </c>
      <c r="D410" s="4" t="s">
        <v>6251</v>
      </c>
      <c r="E410" s="4" t="s">
        <v>6166</v>
      </c>
      <c r="F410" s="35" t="str">
        <f>IFERROR(VLOOKUP(E410,'DATA MASTER'!$B$1:$R$3858,3,0),"")</f>
        <v>DIV 2</v>
      </c>
      <c r="G410" s="4">
        <v>1</v>
      </c>
      <c r="H410" s="35">
        <f>IFERROR(VLOOKUP(E410,'DATA MASTER'!$B$1:$R$3858,6,0),"")</f>
        <v>4</v>
      </c>
      <c r="I410" s="40">
        <f>IFERROR(VLOOKUP(E410,'DATA MASTER'!$B$1:$R$3858,5,0),"")</f>
        <v>4.68</v>
      </c>
      <c r="J410" s="35">
        <f>IFERROR(VLOOKUP(E410,'DATA MASTER'!$B$1:$R$3858,17,0),"")</f>
        <v>112100</v>
      </c>
      <c r="K410" s="35">
        <f>IFERROR(VLOOKUP(E410,'DATA MASTER'!$B$1:$R$3858,16,0),"")</f>
        <v>96500</v>
      </c>
      <c r="L410" s="34">
        <f t="shared" si="117"/>
        <v>8407.5</v>
      </c>
      <c r="M410" s="34">
        <f t="shared" si="122"/>
        <v>13980.92</v>
      </c>
      <c r="N410" s="35">
        <v>0</v>
      </c>
      <c r="O410" s="35">
        <v>0</v>
      </c>
      <c r="P410" s="35"/>
      <c r="Q410" s="4"/>
      <c r="R410" s="35">
        <f t="shared" si="123"/>
        <v>93416.666666666657</v>
      </c>
      <c r="S410" s="35">
        <f t="shared" si="118"/>
        <v>74341.513513513506</v>
      </c>
      <c r="T410" s="35">
        <f t="shared" si="119"/>
        <v>19075.153153153151</v>
      </c>
      <c r="U410" s="35">
        <f t="shared" si="124"/>
        <v>3276</v>
      </c>
      <c r="V410" s="35">
        <f t="shared" si="125"/>
        <v>305.21739130434781</v>
      </c>
      <c r="W410" s="35">
        <f t="shared" si="120"/>
        <v>2073.85</v>
      </c>
      <c r="X410" s="35">
        <f t="shared" si="126"/>
        <v>13420.085761848803</v>
      </c>
      <c r="Y410" s="35">
        <v>1</v>
      </c>
      <c r="Z410" s="35">
        <v>0</v>
      </c>
      <c r="AA410" s="35">
        <f t="shared" si="127"/>
        <v>0</v>
      </c>
      <c r="AB410" s="37">
        <f t="shared" si="121"/>
        <v>0</v>
      </c>
      <c r="AC410" s="35">
        <v>0</v>
      </c>
      <c r="AD410" s="35">
        <v>0</v>
      </c>
      <c r="AE410" s="45"/>
    </row>
    <row r="411" spans="1:31">
      <c r="A411" s="34">
        <v>405</v>
      </c>
      <c r="B411" s="58">
        <v>46240</v>
      </c>
      <c r="C411" s="4" t="s">
        <v>6565</v>
      </c>
      <c r="D411" s="4" t="s">
        <v>6143</v>
      </c>
      <c r="E411" s="4" t="s">
        <v>6340</v>
      </c>
      <c r="F411" s="35" t="str">
        <f>IFERROR(VLOOKUP(E411,'DATA MASTER'!$B$1:$R$3858,3,0),"")</f>
        <v>DIV 1</v>
      </c>
      <c r="G411" s="4">
        <v>1</v>
      </c>
      <c r="H411" s="35">
        <f>IFERROR(VLOOKUP(E411,'DATA MASTER'!$B$1:$R$3858,6,0),"")</f>
        <v>1</v>
      </c>
      <c r="I411" s="40">
        <f>IFERROR(VLOOKUP(E411,'DATA MASTER'!$B$1:$R$3858,5,0),"")</f>
        <v>21.01</v>
      </c>
      <c r="J411" s="35">
        <f>IFERROR(VLOOKUP(E411,'DATA MASTER'!$B$1:$R$3858,17,0),"")</f>
        <v>1188500</v>
      </c>
      <c r="K411" s="35">
        <f>IFERROR(VLOOKUP(E411,'DATA MASTER'!$B$1:$R$3858,16,0),"")</f>
        <v>1062400</v>
      </c>
      <c r="L411" s="34">
        <f t="shared" si="117"/>
        <v>89137.5</v>
      </c>
      <c r="M411" s="34">
        <f t="shared" si="122"/>
        <v>153920.51200000002</v>
      </c>
      <c r="N411" s="35">
        <v>0</v>
      </c>
      <c r="O411" s="35">
        <v>0</v>
      </c>
      <c r="P411" s="35"/>
      <c r="Q411" s="4"/>
      <c r="R411" s="35">
        <f t="shared" si="123"/>
        <v>990416.66666666663</v>
      </c>
      <c r="S411" s="35">
        <f t="shared" si="118"/>
        <v>818449.98918918916</v>
      </c>
      <c r="T411" s="35">
        <f t="shared" si="119"/>
        <v>171966.67747747747</v>
      </c>
      <c r="U411" s="35">
        <f t="shared" si="124"/>
        <v>14707.000000000002</v>
      </c>
      <c r="V411" s="35">
        <f t="shared" si="125"/>
        <v>1370.217391304348</v>
      </c>
      <c r="W411" s="35">
        <f t="shared" si="120"/>
        <v>21987.25</v>
      </c>
      <c r="X411" s="35">
        <f t="shared" si="126"/>
        <v>128346.65453061755</v>
      </c>
      <c r="Y411" s="35">
        <v>1</v>
      </c>
      <c r="Z411" s="35">
        <v>0</v>
      </c>
      <c r="AA411" s="35">
        <f t="shared" si="127"/>
        <v>0</v>
      </c>
      <c r="AB411" s="37">
        <f t="shared" si="121"/>
        <v>0</v>
      </c>
      <c r="AC411" s="35">
        <v>0</v>
      </c>
      <c r="AD411" s="35">
        <v>5555.5555555555557</v>
      </c>
      <c r="AE411" s="45"/>
    </row>
    <row r="412" spans="1:31">
      <c r="A412" s="34">
        <v>406</v>
      </c>
      <c r="B412" s="58">
        <v>46240</v>
      </c>
      <c r="C412" s="4" t="s">
        <v>6566</v>
      </c>
      <c r="D412" s="4" t="s">
        <v>6175</v>
      </c>
      <c r="E412" s="4" t="s">
        <v>6167</v>
      </c>
      <c r="F412" s="35" t="str">
        <f>IFERROR(VLOOKUP(E412,'DATA MASTER'!$B$1:$R$3858,3,0),"")</f>
        <v>DIV 2</v>
      </c>
      <c r="G412" s="4">
        <v>6</v>
      </c>
      <c r="H412" s="35">
        <f>IFERROR(VLOOKUP(E412,'DATA MASTER'!$B$1:$R$3858,6,0),"")</f>
        <v>24</v>
      </c>
      <c r="I412" s="40">
        <f>IFERROR(VLOOKUP(E412,'DATA MASTER'!$B$1:$R$3858,5,0),"")</f>
        <v>0.90200000000000002</v>
      </c>
      <c r="J412" s="35">
        <f>IFERROR(VLOOKUP(E412,'DATA MASTER'!$B$1:$R$3858,17,0),"")</f>
        <v>81000</v>
      </c>
      <c r="K412" s="35">
        <f>IFERROR(VLOOKUP(E412,'DATA MASTER'!$B$1:$R$3858,16,0),"")</f>
        <v>74300</v>
      </c>
      <c r="L412" s="34">
        <f t="shared" si="117"/>
        <v>6075</v>
      </c>
      <c r="M412" s="34">
        <f t="shared" si="122"/>
        <v>10764.584000000001</v>
      </c>
      <c r="N412" s="35">
        <v>0</v>
      </c>
      <c r="O412" s="35">
        <v>10</v>
      </c>
      <c r="P412" s="35"/>
      <c r="Q412" s="4"/>
      <c r="R412" s="35">
        <f t="shared" si="123"/>
        <v>364500</v>
      </c>
      <c r="S412" s="35">
        <f t="shared" si="118"/>
        <v>309091.21297297289</v>
      </c>
      <c r="T412" s="35">
        <f t="shared" si="119"/>
        <v>55408.787027027109</v>
      </c>
      <c r="U412" s="35">
        <f t="shared" si="124"/>
        <v>3788.4</v>
      </c>
      <c r="V412" s="35">
        <f t="shared" si="125"/>
        <v>352.95652173913044</v>
      </c>
      <c r="W412" s="35">
        <f t="shared" si="120"/>
        <v>8091.9000000000005</v>
      </c>
      <c r="X412" s="35">
        <f t="shared" si="126"/>
        <v>43175.530505287978</v>
      </c>
      <c r="Y412" s="35">
        <f>IF(E412="avem005",4,1)</f>
        <v>1</v>
      </c>
      <c r="Z412" s="35">
        <v>0</v>
      </c>
      <c r="AA412" s="35">
        <f t="shared" si="127"/>
        <v>0</v>
      </c>
      <c r="AB412" s="37">
        <f t="shared" si="121"/>
        <v>0</v>
      </c>
      <c r="AC412" s="35">
        <v>0</v>
      </c>
      <c r="AD412" s="35">
        <v>0</v>
      </c>
      <c r="AE412" s="45"/>
    </row>
    <row r="413" spans="1:31">
      <c r="A413" s="34">
        <v>407</v>
      </c>
      <c r="B413" s="58">
        <v>46240</v>
      </c>
      <c r="C413" s="4" t="s">
        <v>6567</v>
      </c>
      <c r="D413" s="4" t="s">
        <v>6287</v>
      </c>
      <c r="E413" s="4" t="s">
        <v>6218</v>
      </c>
      <c r="F413" s="35" t="str">
        <f>IFERROR(VLOOKUP(E413,'DATA MASTER'!$B$1:$R$3858,3,0),"")</f>
        <v>DIV 1</v>
      </c>
      <c r="G413" s="4">
        <v>6</v>
      </c>
      <c r="H413" s="35">
        <f>IFERROR(VLOOKUP(E413,'DATA MASTER'!$B$1:$R$3858,6,0),"")</f>
        <v>24</v>
      </c>
      <c r="I413" s="40">
        <f>IFERROR(VLOOKUP(E413,'DATA MASTER'!$B$1:$R$3858,5,0),"")</f>
        <v>1.079</v>
      </c>
      <c r="J413" s="35">
        <f>IFERROR(VLOOKUP(E413,'DATA MASTER'!$B$1:$R$3858,17,0),"")</f>
        <v>102900</v>
      </c>
      <c r="K413" s="35">
        <f>IFERROR(VLOOKUP(E413,'DATA MASTER'!$B$1:$R$3858,16,0),"")</f>
        <v>94200</v>
      </c>
      <c r="L413" s="34">
        <f t="shared" si="117"/>
        <v>7717.5</v>
      </c>
      <c r="M413" s="34">
        <f t="shared" si="122"/>
        <v>13647.696000000002</v>
      </c>
      <c r="N413" s="35">
        <v>0</v>
      </c>
      <c r="O413" s="35">
        <v>0</v>
      </c>
      <c r="P413" s="35"/>
      <c r="Q413" s="4"/>
      <c r="R413" s="35">
        <f t="shared" si="123"/>
        <v>514499.99999999988</v>
      </c>
      <c r="S413" s="35">
        <f t="shared" si="118"/>
        <v>435417.85945945943</v>
      </c>
      <c r="T413" s="35">
        <f t="shared" si="119"/>
        <v>79082.140540540451</v>
      </c>
      <c r="U413" s="35">
        <f t="shared" si="124"/>
        <v>4531.8</v>
      </c>
      <c r="V413" s="35">
        <f t="shared" si="125"/>
        <v>422.21739130434787</v>
      </c>
      <c r="W413" s="35">
        <f t="shared" si="120"/>
        <v>11421.9</v>
      </c>
      <c r="X413" s="35">
        <f t="shared" si="126"/>
        <v>62706.223149236095</v>
      </c>
      <c r="Y413" s="35">
        <v>1</v>
      </c>
      <c r="Z413" s="35">
        <v>0</v>
      </c>
      <c r="AA413" s="35">
        <f t="shared" si="127"/>
        <v>0</v>
      </c>
      <c r="AB413" s="37">
        <f t="shared" si="121"/>
        <v>0</v>
      </c>
      <c r="AC413" s="35">
        <v>0</v>
      </c>
      <c r="AD413" s="35">
        <v>0</v>
      </c>
      <c r="AE413" s="45"/>
    </row>
    <row r="414" spans="1:31">
      <c r="A414" s="34">
        <v>408</v>
      </c>
      <c r="B414" s="58">
        <v>46240</v>
      </c>
      <c r="C414" s="4" t="s">
        <v>6567</v>
      </c>
      <c r="D414" s="4" t="s">
        <v>6287</v>
      </c>
      <c r="E414" s="4" t="s">
        <v>2687</v>
      </c>
      <c r="F414" s="35" t="str">
        <f>IFERROR(VLOOKUP(E414,'DATA MASTER'!$B$1:$R$3858,3,0),"")</f>
        <v>DIV 1</v>
      </c>
      <c r="G414" s="4">
        <v>6</v>
      </c>
      <c r="H414" s="35">
        <f>IFERROR(VLOOKUP(E414,'DATA MASTER'!$B$1:$R$3858,6,0),"")</f>
        <v>24</v>
      </c>
      <c r="I414" s="40">
        <f>IFERROR(VLOOKUP(E414,'DATA MASTER'!$B$1:$R$3858,5,0),"")</f>
        <v>1.052</v>
      </c>
      <c r="J414" s="35">
        <f>IFERROR(VLOOKUP(E414,'DATA MASTER'!$B$1:$R$3858,17,0),"")</f>
        <v>90100</v>
      </c>
      <c r="K414" s="35">
        <f>IFERROR(VLOOKUP(E414,'DATA MASTER'!$B$1:$R$3858,16,0),"")</f>
        <v>82300</v>
      </c>
      <c r="L414" s="34">
        <f t="shared" si="117"/>
        <v>6757.5</v>
      </c>
      <c r="M414" s="34">
        <f t="shared" si="122"/>
        <v>11923.624000000002</v>
      </c>
      <c r="N414" s="35">
        <v>0</v>
      </c>
      <c r="O414" s="35">
        <v>0</v>
      </c>
      <c r="P414" s="35"/>
      <c r="Q414" s="4"/>
      <c r="R414" s="35">
        <f t="shared" si="123"/>
        <v>450500</v>
      </c>
      <c r="S414" s="35">
        <f t="shared" si="118"/>
        <v>380412.84324324323</v>
      </c>
      <c r="T414" s="35">
        <f t="shared" si="119"/>
        <v>70087.156756756769</v>
      </c>
      <c r="U414" s="35">
        <f t="shared" si="124"/>
        <v>4418.4000000000005</v>
      </c>
      <c r="V414" s="35">
        <f t="shared" si="125"/>
        <v>411.6521739130435</v>
      </c>
      <c r="W414" s="35">
        <f t="shared" si="120"/>
        <v>10001.1</v>
      </c>
      <c r="X414" s="35">
        <f t="shared" si="126"/>
        <v>55256.004582843736</v>
      </c>
      <c r="Y414" s="35">
        <v>1</v>
      </c>
      <c r="Z414" s="35">
        <v>0</v>
      </c>
      <c r="AA414" s="35">
        <f t="shared" si="127"/>
        <v>0</v>
      </c>
      <c r="AB414" s="37">
        <f t="shared" si="121"/>
        <v>0</v>
      </c>
      <c r="AC414" s="35">
        <v>0</v>
      </c>
      <c r="AD414" s="35">
        <v>0</v>
      </c>
      <c r="AE414" s="45"/>
    </row>
    <row r="415" spans="1:31">
      <c r="A415" s="34">
        <v>409</v>
      </c>
      <c r="B415" s="58">
        <v>46240</v>
      </c>
      <c r="C415" s="4" t="s">
        <v>6568</v>
      </c>
      <c r="D415" s="4" t="s">
        <v>6287</v>
      </c>
      <c r="E415" s="4" t="s">
        <v>3979</v>
      </c>
      <c r="F415" s="35" t="str">
        <f>IFERROR(VLOOKUP(E415,'DATA MASTER'!$B$1:$R$3858,3,0),"")</f>
        <v>BB</v>
      </c>
      <c r="G415" s="4">
        <v>20</v>
      </c>
      <c r="H415" s="35">
        <f>IFERROR(VLOOKUP(E415,'DATA MASTER'!$B$1:$R$3858,6,0),"")</f>
        <v>100</v>
      </c>
      <c r="I415" s="40">
        <f>IFERROR(VLOOKUP(E415,'DATA MASTER'!$B$1:$R$3858,5,0),"")</f>
        <v>6.9000000000000006E-2</v>
      </c>
      <c r="J415" s="35">
        <f>IFERROR(VLOOKUP(E415,'DATA MASTER'!$B$1:$R$3858,17,0),"")</f>
        <v>13200</v>
      </c>
      <c r="K415" s="35">
        <f>IFERROR(VLOOKUP(E415,'DATA MASTER'!$B$1:$R$3858,16,0),"")</f>
        <v>11800</v>
      </c>
      <c r="L415" s="34">
        <f t="shared" si="117"/>
        <v>990</v>
      </c>
      <c r="M415" s="34">
        <f t="shared" si="122"/>
        <v>1709.5840000000001</v>
      </c>
      <c r="N415" s="35">
        <v>15</v>
      </c>
      <c r="O415" s="35">
        <v>0</v>
      </c>
      <c r="P415" s="35"/>
      <c r="Q415" s="4"/>
      <c r="R415" s="35">
        <f t="shared" si="123"/>
        <v>219699.99999999997</v>
      </c>
      <c r="S415" s="35">
        <f t="shared" si="118"/>
        <v>181809.29729729728</v>
      </c>
      <c r="T415" s="35">
        <f t="shared" si="119"/>
        <v>37890.702702702692</v>
      </c>
      <c r="U415" s="35">
        <f t="shared" si="124"/>
        <v>966.00000000000011</v>
      </c>
      <c r="V415" s="35">
        <f t="shared" si="125"/>
        <v>90.000000000000014</v>
      </c>
      <c r="W415" s="35">
        <v>0</v>
      </c>
      <c r="X415" s="35">
        <f t="shared" si="126"/>
        <v>36834.702702702692</v>
      </c>
      <c r="Y415" s="35">
        <v>1</v>
      </c>
      <c r="Z415" s="35">
        <v>0</v>
      </c>
      <c r="AA415" s="35">
        <f t="shared" si="127"/>
        <v>0</v>
      </c>
      <c r="AB415" s="37">
        <f t="shared" si="121"/>
        <v>0</v>
      </c>
      <c r="AC415" s="35">
        <v>0</v>
      </c>
      <c r="AD415" s="35">
        <v>0</v>
      </c>
      <c r="AE415" s="45"/>
    </row>
    <row r="416" spans="1:31">
      <c r="A416" s="34">
        <v>410</v>
      </c>
      <c r="B416" s="58">
        <v>46240</v>
      </c>
      <c r="C416" s="4" t="s">
        <v>6569</v>
      </c>
      <c r="D416" s="4" t="s">
        <v>6124</v>
      </c>
      <c r="E416" s="4" t="s">
        <v>6156</v>
      </c>
      <c r="F416" s="35" t="str">
        <f>IFERROR(VLOOKUP(E416,'DATA MASTER'!$B$1:$R$3858,3,0),"")</f>
        <v>DIV 1</v>
      </c>
      <c r="G416" s="4">
        <v>8</v>
      </c>
      <c r="H416" s="35">
        <f>IFERROR(VLOOKUP(E416,'DATA MASTER'!$B$1:$R$3858,6,0),"")</f>
        <v>4</v>
      </c>
      <c r="I416" s="40">
        <f>IFERROR(VLOOKUP(E416,'DATA MASTER'!$B$1:$R$3858,5,0),"")</f>
        <v>5.3879999999999999</v>
      </c>
      <c r="J416" s="35">
        <f>IFERROR(VLOOKUP(E416,'DATA MASTER'!$B$1:$R$3858,17,0),"")</f>
        <v>185700</v>
      </c>
      <c r="K416" s="35">
        <f>IFERROR(VLOOKUP(E416,'DATA MASTER'!$B$1:$R$3858,16,0),"")</f>
        <v>165300</v>
      </c>
      <c r="L416" s="34">
        <f t="shared" si="117"/>
        <v>13927.5</v>
      </c>
      <c r="M416" s="34">
        <f t="shared" si="122"/>
        <v>23948.664000000001</v>
      </c>
      <c r="N416" s="35">
        <v>0</v>
      </c>
      <c r="O416" s="35">
        <v>0</v>
      </c>
      <c r="P416" s="35">
        <v>35000</v>
      </c>
      <c r="Q416" s="4" t="s">
        <v>6370</v>
      </c>
      <c r="R416" s="35">
        <f t="shared" si="123"/>
        <v>1238000</v>
      </c>
      <c r="S416" s="35">
        <f t="shared" si="118"/>
        <v>1018748.3675675675</v>
      </c>
      <c r="T416" s="35">
        <f t="shared" si="119"/>
        <v>219251.6324324325</v>
      </c>
      <c r="U416" s="35">
        <f t="shared" si="124"/>
        <v>30172.799999999999</v>
      </c>
      <c r="V416" s="35">
        <f t="shared" si="125"/>
        <v>2811.1304347826085</v>
      </c>
      <c r="W416" s="35">
        <f t="shared" si="120"/>
        <v>27483.600000000002</v>
      </c>
      <c r="X416" s="35">
        <f t="shared" si="126"/>
        <v>88784.101997649879</v>
      </c>
      <c r="Y416" s="35">
        <f t="shared" ref="Y416:Y418" si="129">H416</f>
        <v>4</v>
      </c>
      <c r="Z416" s="35">
        <v>0</v>
      </c>
      <c r="AA416" s="35">
        <f t="shared" si="127"/>
        <v>70000</v>
      </c>
      <c r="AB416" s="37">
        <f t="shared" si="121"/>
        <v>0</v>
      </c>
      <c r="AC416" s="35">
        <v>0</v>
      </c>
      <c r="AD416" s="35">
        <v>0</v>
      </c>
      <c r="AE416" s="45"/>
    </row>
    <row r="417" spans="1:31">
      <c r="A417" s="34">
        <v>411</v>
      </c>
      <c r="B417" s="58">
        <v>46240</v>
      </c>
      <c r="C417" s="4" t="s">
        <v>6570</v>
      </c>
      <c r="D417" s="4" t="s">
        <v>6287</v>
      </c>
      <c r="E417" s="4" t="s">
        <v>6156</v>
      </c>
      <c r="F417" s="35" t="str">
        <f>IFERROR(VLOOKUP(E417,'DATA MASTER'!$B$1:$R$3858,3,0),"")</f>
        <v>DIV 1</v>
      </c>
      <c r="G417" s="4">
        <v>4</v>
      </c>
      <c r="H417" s="35">
        <f>IFERROR(VLOOKUP(E417,'DATA MASTER'!$B$1:$R$3858,6,0),"")</f>
        <v>4</v>
      </c>
      <c r="I417" s="40">
        <f>IFERROR(VLOOKUP(E417,'DATA MASTER'!$B$1:$R$3858,5,0),"")</f>
        <v>5.3879999999999999</v>
      </c>
      <c r="J417" s="35">
        <f>IFERROR(VLOOKUP(E417,'DATA MASTER'!$B$1:$R$3858,17,0),"")</f>
        <v>185700</v>
      </c>
      <c r="K417" s="35">
        <f>IFERROR(VLOOKUP(E417,'DATA MASTER'!$B$1:$R$3858,16,0),"")</f>
        <v>165300</v>
      </c>
      <c r="L417" s="34">
        <f t="shared" si="117"/>
        <v>13927.5</v>
      </c>
      <c r="M417" s="34">
        <f t="shared" si="122"/>
        <v>23948.664000000001</v>
      </c>
      <c r="N417" s="35">
        <v>0</v>
      </c>
      <c r="O417" s="35">
        <v>0</v>
      </c>
      <c r="P417" s="35">
        <v>35000</v>
      </c>
      <c r="Q417" s="4" t="s">
        <v>6370</v>
      </c>
      <c r="R417" s="35">
        <f t="shared" si="123"/>
        <v>619000</v>
      </c>
      <c r="S417" s="35">
        <f t="shared" si="118"/>
        <v>509374.18378378375</v>
      </c>
      <c r="T417" s="35">
        <f t="shared" si="119"/>
        <v>109625.81621621625</v>
      </c>
      <c r="U417" s="35">
        <f t="shared" si="124"/>
        <v>15086.4</v>
      </c>
      <c r="V417" s="35">
        <f t="shared" si="125"/>
        <v>1405.5652173913043</v>
      </c>
      <c r="W417" s="35">
        <f t="shared" si="120"/>
        <v>13741.800000000001</v>
      </c>
      <c r="X417" s="35">
        <f t="shared" si="126"/>
        <v>44392.05099882494</v>
      </c>
      <c r="Y417" s="35">
        <f t="shared" si="129"/>
        <v>4</v>
      </c>
      <c r="Z417" s="35">
        <v>0</v>
      </c>
      <c r="AA417" s="35">
        <f t="shared" si="127"/>
        <v>35000</v>
      </c>
      <c r="AB417" s="37">
        <f t="shared" si="121"/>
        <v>0</v>
      </c>
      <c r="AC417" s="35">
        <v>0</v>
      </c>
      <c r="AD417" s="35">
        <v>0</v>
      </c>
      <c r="AE417" s="45"/>
    </row>
    <row r="418" spans="1:31">
      <c r="A418" s="34">
        <v>412</v>
      </c>
      <c r="B418" s="58">
        <v>46240</v>
      </c>
      <c r="C418" s="4" t="s">
        <v>6571</v>
      </c>
      <c r="D418" s="4" t="s">
        <v>6134</v>
      </c>
      <c r="E418" s="4" t="s">
        <v>6156</v>
      </c>
      <c r="F418" s="35" t="str">
        <f>IFERROR(VLOOKUP(E418,'DATA MASTER'!$B$1:$R$3858,3,0),"")</f>
        <v>DIV 1</v>
      </c>
      <c r="G418" s="4">
        <v>4</v>
      </c>
      <c r="H418" s="35">
        <f>IFERROR(VLOOKUP(E418,'DATA MASTER'!$B$1:$R$3858,6,0),"")</f>
        <v>4</v>
      </c>
      <c r="I418" s="40">
        <f>IFERROR(VLOOKUP(E418,'DATA MASTER'!$B$1:$R$3858,5,0),"")</f>
        <v>5.3879999999999999</v>
      </c>
      <c r="J418" s="35">
        <f>IFERROR(VLOOKUP(E418,'DATA MASTER'!$B$1:$R$3858,17,0),"")</f>
        <v>185700</v>
      </c>
      <c r="K418" s="35">
        <f>IFERROR(VLOOKUP(E418,'DATA MASTER'!$B$1:$R$3858,16,0),"")</f>
        <v>165300</v>
      </c>
      <c r="L418" s="34">
        <f t="shared" si="117"/>
        <v>13927.5</v>
      </c>
      <c r="M418" s="34">
        <f t="shared" si="122"/>
        <v>23948.664000000001</v>
      </c>
      <c r="N418" s="35">
        <v>0</v>
      </c>
      <c r="O418" s="35">
        <v>0</v>
      </c>
      <c r="P418" s="35">
        <v>35000</v>
      </c>
      <c r="Q418" s="4" t="s">
        <v>6370</v>
      </c>
      <c r="R418" s="35">
        <f t="shared" si="123"/>
        <v>619000</v>
      </c>
      <c r="S418" s="35">
        <f t="shared" si="118"/>
        <v>509374.18378378375</v>
      </c>
      <c r="T418" s="35">
        <f t="shared" si="119"/>
        <v>109625.81621621625</v>
      </c>
      <c r="U418" s="35">
        <f t="shared" si="124"/>
        <v>15086.4</v>
      </c>
      <c r="V418" s="35">
        <f t="shared" si="125"/>
        <v>1405.5652173913043</v>
      </c>
      <c r="W418" s="35">
        <f t="shared" si="120"/>
        <v>13741.800000000001</v>
      </c>
      <c r="X418" s="35">
        <f t="shared" si="126"/>
        <v>38509.698057648471</v>
      </c>
      <c r="Y418" s="35">
        <f t="shared" si="129"/>
        <v>4</v>
      </c>
      <c r="Z418" s="35">
        <v>0</v>
      </c>
      <c r="AA418" s="35">
        <f t="shared" si="127"/>
        <v>35000</v>
      </c>
      <c r="AB418" s="37">
        <f t="shared" si="121"/>
        <v>0</v>
      </c>
      <c r="AC418" s="35">
        <v>0</v>
      </c>
      <c r="AD418" s="35">
        <v>5882.3529411764703</v>
      </c>
      <c r="AE418" s="45"/>
    </row>
    <row r="419" spans="1:31">
      <c r="A419" s="34">
        <v>413</v>
      </c>
      <c r="B419" s="58">
        <v>46240</v>
      </c>
      <c r="C419" s="4" t="s">
        <v>6572</v>
      </c>
      <c r="D419" s="4" t="s">
        <v>6188</v>
      </c>
      <c r="E419" s="4" t="s">
        <v>6202</v>
      </c>
      <c r="F419" s="35" t="str">
        <f>IFERROR(VLOOKUP(E419,'DATA MASTER'!$B$1:$R$3858,3,0),"")</f>
        <v>DIV 1-AREM</v>
      </c>
      <c r="G419" s="4">
        <v>8</v>
      </c>
      <c r="H419" s="35">
        <f>IFERROR(VLOOKUP(E419,'DATA MASTER'!$B$1:$R$3858,6,0),"")</f>
        <v>4</v>
      </c>
      <c r="I419" s="40">
        <f>IFERROR(VLOOKUP(E419,'DATA MASTER'!$B$1:$R$3858,5,0),"")</f>
        <v>5.19</v>
      </c>
      <c r="J419" s="35">
        <f>IFERROR(VLOOKUP(E419,'DATA MASTER'!$B$1:$R$3858,17,0),"")</f>
        <v>76700</v>
      </c>
      <c r="K419" s="35">
        <f>IFERROR(VLOOKUP(E419,'DATA MASTER'!$B$1:$R$3858,16,0),"")</f>
        <v>61100</v>
      </c>
      <c r="L419" s="34">
        <f t="shared" si="117"/>
        <v>5752.5</v>
      </c>
      <c r="M419" s="34">
        <f t="shared" si="122"/>
        <v>8852.1679999999997</v>
      </c>
      <c r="N419" s="35">
        <v>0</v>
      </c>
      <c r="O419" s="35">
        <v>0</v>
      </c>
      <c r="P419" s="35"/>
      <c r="Q419" s="4"/>
      <c r="R419" s="35">
        <f t="shared" si="123"/>
        <v>511333.33333333331</v>
      </c>
      <c r="S419" s="35">
        <f t="shared" si="118"/>
        <v>376560.95135135134</v>
      </c>
      <c r="T419" s="35">
        <f t="shared" si="119"/>
        <v>134772.38198198198</v>
      </c>
      <c r="U419" s="35">
        <f t="shared" si="124"/>
        <v>29064.000000000004</v>
      </c>
      <c r="V419" s="35">
        <f t="shared" si="125"/>
        <v>2707.826086956522</v>
      </c>
      <c r="W419" s="35">
        <f t="shared" si="120"/>
        <v>11351.6</v>
      </c>
      <c r="X419" s="35">
        <f t="shared" si="126"/>
        <v>91648.955895025443</v>
      </c>
      <c r="Y419" s="35">
        <v>1</v>
      </c>
      <c r="Z419" s="35">
        <v>0</v>
      </c>
      <c r="AA419" s="35">
        <f t="shared" si="127"/>
        <v>0</v>
      </c>
      <c r="AB419" s="37">
        <f t="shared" si="121"/>
        <v>0</v>
      </c>
      <c r="AC419" s="35">
        <v>0</v>
      </c>
      <c r="AD419" s="35">
        <v>0</v>
      </c>
      <c r="AE419" s="45"/>
    </row>
    <row r="420" spans="1:31">
      <c r="A420" s="34">
        <v>414</v>
      </c>
      <c r="B420" s="58">
        <v>46240</v>
      </c>
      <c r="C420" s="4" t="s">
        <v>6573</v>
      </c>
      <c r="D420" s="4" t="s">
        <v>6134</v>
      </c>
      <c r="E420" s="4" t="s">
        <v>6202</v>
      </c>
      <c r="F420" s="35" t="str">
        <f>IFERROR(VLOOKUP(E420,'DATA MASTER'!$B$1:$R$3858,3,0),"")</f>
        <v>DIV 1-AREM</v>
      </c>
      <c r="G420" s="4">
        <v>4</v>
      </c>
      <c r="H420" s="35">
        <f>IFERROR(VLOOKUP(E420,'DATA MASTER'!$B$1:$R$3858,6,0),"")</f>
        <v>4</v>
      </c>
      <c r="I420" s="40">
        <f>IFERROR(VLOOKUP(E420,'DATA MASTER'!$B$1:$R$3858,5,0),"")</f>
        <v>5.19</v>
      </c>
      <c r="J420" s="35">
        <f>IFERROR(VLOOKUP(E420,'DATA MASTER'!$B$1:$R$3858,17,0),"")</f>
        <v>76700</v>
      </c>
      <c r="K420" s="35">
        <f>IFERROR(VLOOKUP(E420,'DATA MASTER'!$B$1:$R$3858,16,0),"")</f>
        <v>61100</v>
      </c>
      <c r="L420" s="34">
        <f t="shared" si="117"/>
        <v>5752.5</v>
      </c>
      <c r="M420" s="34">
        <f t="shared" si="122"/>
        <v>8852.1679999999997</v>
      </c>
      <c r="N420" s="35">
        <v>0</v>
      </c>
      <c r="O420" s="35">
        <v>0</v>
      </c>
      <c r="P420" s="35"/>
      <c r="Q420" s="4"/>
      <c r="R420" s="35">
        <f t="shared" si="123"/>
        <v>255666.66666666666</v>
      </c>
      <c r="S420" s="35">
        <f t="shared" si="118"/>
        <v>188280.47567567567</v>
      </c>
      <c r="T420" s="35">
        <f t="shared" si="119"/>
        <v>67386.190990990988</v>
      </c>
      <c r="U420" s="35">
        <f t="shared" si="124"/>
        <v>14532.000000000002</v>
      </c>
      <c r="V420" s="35">
        <f t="shared" si="125"/>
        <v>1353.913043478261</v>
      </c>
      <c r="W420" s="35">
        <f t="shared" si="120"/>
        <v>5675.8</v>
      </c>
      <c r="X420" s="35">
        <f t="shared" si="126"/>
        <v>45824.477947512722</v>
      </c>
      <c r="Y420" s="35">
        <f>IF(E420="avem005",4,1)</f>
        <v>1</v>
      </c>
      <c r="Z420" s="35">
        <v>0</v>
      </c>
      <c r="AA420" s="35">
        <f t="shared" si="127"/>
        <v>0</v>
      </c>
      <c r="AB420" s="37">
        <f t="shared" si="121"/>
        <v>0</v>
      </c>
      <c r="AC420" s="35">
        <v>0</v>
      </c>
      <c r="AD420" s="35">
        <v>0</v>
      </c>
      <c r="AE420" s="45"/>
    </row>
    <row r="421" spans="1:31">
      <c r="A421" s="34">
        <v>415</v>
      </c>
      <c r="B421" s="58">
        <v>46240</v>
      </c>
      <c r="C421" s="4" t="s">
        <v>6573</v>
      </c>
      <c r="D421" s="4" t="s">
        <v>6134</v>
      </c>
      <c r="E421" s="4" t="s">
        <v>726</v>
      </c>
      <c r="F421" s="35" t="str">
        <f>IFERROR(VLOOKUP(E421,'DATA MASTER'!$B$1:$R$3858,3,0),"")</f>
        <v>DIV 1-AREM</v>
      </c>
      <c r="G421" s="4">
        <v>2</v>
      </c>
      <c r="H421" s="35">
        <f>IFERROR(VLOOKUP(E421,'DATA MASTER'!$B$1:$R$3858,6,0),"")</f>
        <v>4</v>
      </c>
      <c r="I421" s="40">
        <f>IFERROR(VLOOKUP(E421,'DATA MASTER'!$B$1:$R$3858,5,0),"")</f>
        <v>5.35</v>
      </c>
      <c r="J421" s="35">
        <f>IFERROR(VLOOKUP(E421,'DATA MASTER'!$B$1:$R$3858,17,0),"")</f>
        <v>76700</v>
      </c>
      <c r="K421" s="35">
        <f>IFERROR(VLOOKUP(E421,'DATA MASTER'!$B$1:$R$3858,16,0),"")</f>
        <v>61100</v>
      </c>
      <c r="L421" s="34">
        <f t="shared" si="117"/>
        <v>5752.5</v>
      </c>
      <c r="M421" s="34">
        <f t="shared" si="122"/>
        <v>8852.1679999999997</v>
      </c>
      <c r="N421" s="35">
        <v>0</v>
      </c>
      <c r="O421" s="35">
        <v>10</v>
      </c>
      <c r="P421" s="35"/>
      <c r="Q421" s="4"/>
      <c r="R421" s="35">
        <f t="shared" si="123"/>
        <v>115050</v>
      </c>
      <c r="S421" s="35">
        <f t="shared" si="118"/>
        <v>84726.214054054057</v>
      </c>
      <c r="T421" s="35">
        <f t="shared" si="119"/>
        <v>30323.785945945943</v>
      </c>
      <c r="U421" s="35">
        <f t="shared" si="124"/>
        <v>7489.9999999999991</v>
      </c>
      <c r="V421" s="35">
        <f t="shared" si="125"/>
        <v>697.82608695652164</v>
      </c>
      <c r="W421" s="35">
        <f t="shared" si="120"/>
        <v>2554.11</v>
      </c>
      <c r="X421" s="35">
        <f t="shared" si="126"/>
        <v>19581.849858989423</v>
      </c>
      <c r="Y421" s="35">
        <v>1</v>
      </c>
      <c r="Z421" s="35">
        <v>0</v>
      </c>
      <c r="AA421" s="35">
        <f t="shared" si="127"/>
        <v>0</v>
      </c>
      <c r="AB421" s="37">
        <f t="shared" si="121"/>
        <v>0</v>
      </c>
      <c r="AC421" s="35">
        <v>0</v>
      </c>
      <c r="AD421" s="35">
        <v>0</v>
      </c>
      <c r="AE421" s="45"/>
    </row>
    <row r="422" spans="1:31">
      <c r="A422" s="34">
        <v>416</v>
      </c>
      <c r="B422" s="58">
        <v>46240</v>
      </c>
      <c r="C422" s="4" t="s">
        <v>6574</v>
      </c>
      <c r="D422" s="4" t="s">
        <v>6239</v>
      </c>
      <c r="E422" s="4" t="s">
        <v>765</v>
      </c>
      <c r="F422" s="35" t="str">
        <f>IFERROR(VLOOKUP(E422,'DATA MASTER'!$B$1:$R$3858,3,0),"")</f>
        <v>DIV 1-AREM</v>
      </c>
      <c r="G422" s="4">
        <v>2</v>
      </c>
      <c r="H422" s="35">
        <f>IFERROR(VLOOKUP(E422,'DATA MASTER'!$B$1:$R$3858,6,0),"")</f>
        <v>1</v>
      </c>
      <c r="I422" s="40">
        <f>IFERROR(VLOOKUP(E422,'DATA MASTER'!$B$1:$R$3858,5,0),"")</f>
        <v>21.05</v>
      </c>
      <c r="J422" s="35">
        <f>IFERROR(VLOOKUP(E422,'DATA MASTER'!$B$1:$R$3858,17,0),"")</f>
        <v>285500</v>
      </c>
      <c r="K422" s="35">
        <f>IFERROR(VLOOKUP(E422,'DATA MASTER'!$B$1:$R$3858,16,0),"")</f>
        <v>224700</v>
      </c>
      <c r="L422" s="34">
        <f t="shared" si="117"/>
        <v>21412.5</v>
      </c>
      <c r="M422" s="34">
        <f t="shared" si="122"/>
        <v>32554.536000000004</v>
      </c>
      <c r="N422" s="35">
        <v>0</v>
      </c>
      <c r="O422" s="35">
        <v>10</v>
      </c>
      <c r="P422" s="35"/>
      <c r="Q422" s="4"/>
      <c r="R422" s="35">
        <f t="shared" si="123"/>
        <v>428250</v>
      </c>
      <c r="S422" s="35">
        <f t="shared" si="118"/>
        <v>311587.23891891894</v>
      </c>
      <c r="T422" s="35">
        <f t="shared" si="119"/>
        <v>116662.76108108106</v>
      </c>
      <c r="U422" s="35">
        <f t="shared" si="124"/>
        <v>29470</v>
      </c>
      <c r="V422" s="35">
        <f t="shared" si="125"/>
        <v>2745.6521739130435</v>
      </c>
      <c r="W422" s="35">
        <f t="shared" si="120"/>
        <v>9507.1500000000015</v>
      </c>
      <c r="X422" s="35">
        <f t="shared" si="126"/>
        <v>74939.958907168009</v>
      </c>
      <c r="Y422" s="35">
        <v>1</v>
      </c>
      <c r="Z422" s="35">
        <v>0</v>
      </c>
      <c r="AA422" s="35">
        <f t="shared" si="127"/>
        <v>0</v>
      </c>
      <c r="AB422" s="37">
        <f t="shared" si="121"/>
        <v>0</v>
      </c>
      <c r="AC422" s="35">
        <v>0</v>
      </c>
      <c r="AD422" s="35">
        <v>0</v>
      </c>
      <c r="AE422" s="45"/>
    </row>
    <row r="423" spans="1:31">
      <c r="A423" s="34">
        <v>417</v>
      </c>
      <c r="B423" s="58">
        <v>46240</v>
      </c>
      <c r="C423" s="4" t="s">
        <v>6575</v>
      </c>
      <c r="D423" s="4" t="s">
        <v>6143</v>
      </c>
      <c r="E423" s="4" t="s">
        <v>765</v>
      </c>
      <c r="F423" s="35" t="str">
        <f>IFERROR(VLOOKUP(E423,'DATA MASTER'!$B$1:$R$3858,3,0),"")</f>
        <v>DIV 1-AREM</v>
      </c>
      <c r="G423" s="4">
        <v>3</v>
      </c>
      <c r="H423" s="35">
        <f>IFERROR(VLOOKUP(E423,'DATA MASTER'!$B$1:$R$3858,6,0),"")</f>
        <v>1</v>
      </c>
      <c r="I423" s="40">
        <f>IFERROR(VLOOKUP(E423,'DATA MASTER'!$B$1:$R$3858,5,0),"")</f>
        <v>21.05</v>
      </c>
      <c r="J423" s="35">
        <f>IFERROR(VLOOKUP(E423,'DATA MASTER'!$B$1:$R$3858,17,0),"")</f>
        <v>285500</v>
      </c>
      <c r="K423" s="35">
        <f>IFERROR(VLOOKUP(E423,'DATA MASTER'!$B$1:$R$3858,16,0),"")</f>
        <v>224700</v>
      </c>
      <c r="L423" s="34">
        <f t="shared" si="117"/>
        <v>21412.5</v>
      </c>
      <c r="M423" s="34">
        <f t="shared" si="122"/>
        <v>32554.536000000004</v>
      </c>
      <c r="N423" s="35">
        <v>0</v>
      </c>
      <c r="O423" s="35">
        <v>10</v>
      </c>
      <c r="P423" s="35"/>
      <c r="Q423" s="4"/>
      <c r="R423" s="35">
        <f t="shared" si="123"/>
        <v>642375</v>
      </c>
      <c r="S423" s="35">
        <f t="shared" si="118"/>
        <v>467380.85837837844</v>
      </c>
      <c r="T423" s="35">
        <f t="shared" si="119"/>
        <v>174994.14162162156</v>
      </c>
      <c r="U423" s="35">
        <f t="shared" si="124"/>
        <v>44205.000000000007</v>
      </c>
      <c r="V423" s="35">
        <f t="shared" si="125"/>
        <v>4118.478260869565</v>
      </c>
      <c r="W423" s="35">
        <f t="shared" si="120"/>
        <v>14260.725</v>
      </c>
      <c r="X423" s="35">
        <f t="shared" si="126"/>
        <v>95743.271694085313</v>
      </c>
      <c r="Y423" s="35">
        <v>1</v>
      </c>
      <c r="Z423" s="35">
        <v>0</v>
      </c>
      <c r="AA423" s="35">
        <f t="shared" si="127"/>
        <v>0</v>
      </c>
      <c r="AB423" s="37">
        <f t="shared" si="121"/>
        <v>0</v>
      </c>
      <c r="AC423" s="35">
        <v>0</v>
      </c>
      <c r="AD423" s="35">
        <v>16666.666666666668</v>
      </c>
      <c r="AE423" s="45"/>
    </row>
    <row r="424" spans="1:31">
      <c r="A424" s="34">
        <v>418</v>
      </c>
      <c r="B424" s="58">
        <v>46240</v>
      </c>
      <c r="C424" s="4" t="s">
        <v>6576</v>
      </c>
      <c r="D424" s="4" t="s">
        <v>6188</v>
      </c>
      <c r="E424" s="4" t="s">
        <v>6202</v>
      </c>
      <c r="F424" s="35" t="str">
        <f>IFERROR(VLOOKUP(E424,'DATA MASTER'!$B$1:$R$3858,3,0),"")</f>
        <v>DIV 1-AREM</v>
      </c>
      <c r="G424" s="4">
        <v>8</v>
      </c>
      <c r="H424" s="35">
        <f>IFERROR(VLOOKUP(E424,'DATA MASTER'!$B$1:$R$3858,6,0),"")</f>
        <v>4</v>
      </c>
      <c r="I424" s="40">
        <f>IFERROR(VLOOKUP(E424,'DATA MASTER'!$B$1:$R$3858,5,0),"")</f>
        <v>5.19</v>
      </c>
      <c r="J424" s="35">
        <f>IFERROR(VLOOKUP(E424,'DATA MASTER'!$B$1:$R$3858,17,0),"")</f>
        <v>76700</v>
      </c>
      <c r="K424" s="35">
        <f>IFERROR(VLOOKUP(E424,'DATA MASTER'!$B$1:$R$3858,16,0),"")</f>
        <v>61100</v>
      </c>
      <c r="L424" s="34">
        <f t="shared" si="117"/>
        <v>5752.5</v>
      </c>
      <c r="M424" s="34">
        <f t="shared" si="122"/>
        <v>8852.1679999999997</v>
      </c>
      <c r="N424" s="35">
        <v>0</v>
      </c>
      <c r="O424" s="35">
        <v>0</v>
      </c>
      <c r="P424" s="35"/>
      <c r="Q424" s="4"/>
      <c r="R424" s="35">
        <f t="shared" si="123"/>
        <v>511333.33333333331</v>
      </c>
      <c r="S424" s="35">
        <f t="shared" si="118"/>
        <v>376560.95135135134</v>
      </c>
      <c r="T424" s="35">
        <f t="shared" si="119"/>
        <v>134772.38198198198</v>
      </c>
      <c r="U424" s="35">
        <f t="shared" si="124"/>
        <v>29064.000000000004</v>
      </c>
      <c r="V424" s="35">
        <f t="shared" si="125"/>
        <v>2707.826086956522</v>
      </c>
      <c r="W424" s="35">
        <f t="shared" si="120"/>
        <v>11351.6</v>
      </c>
      <c r="X424" s="35">
        <f t="shared" si="126"/>
        <v>79148.955895025443</v>
      </c>
      <c r="Y424" s="35">
        <v>1</v>
      </c>
      <c r="Z424" s="35">
        <v>0</v>
      </c>
      <c r="AA424" s="35">
        <f t="shared" si="127"/>
        <v>0</v>
      </c>
      <c r="AB424" s="37">
        <f t="shared" si="121"/>
        <v>0</v>
      </c>
      <c r="AC424" s="35">
        <v>0</v>
      </c>
      <c r="AD424" s="35">
        <v>12500</v>
      </c>
      <c r="AE424" s="45"/>
    </row>
    <row r="425" spans="1:31">
      <c r="A425" s="34">
        <v>419</v>
      </c>
      <c r="B425" s="58">
        <v>46240</v>
      </c>
      <c r="C425" s="4" t="s">
        <v>6576</v>
      </c>
      <c r="D425" s="4" t="s">
        <v>6188</v>
      </c>
      <c r="E425" s="4" t="s">
        <v>726</v>
      </c>
      <c r="F425" s="35" t="str">
        <f>IFERROR(VLOOKUP(E425,'DATA MASTER'!$B$1:$R$3858,3,0),"")</f>
        <v>DIV 1-AREM</v>
      </c>
      <c r="G425" s="4">
        <v>8</v>
      </c>
      <c r="H425" s="35">
        <f>IFERROR(VLOOKUP(E425,'DATA MASTER'!$B$1:$R$3858,6,0),"")</f>
        <v>4</v>
      </c>
      <c r="I425" s="40">
        <f>IFERROR(VLOOKUP(E425,'DATA MASTER'!$B$1:$R$3858,5,0),"")</f>
        <v>5.35</v>
      </c>
      <c r="J425" s="35">
        <f>IFERROR(VLOOKUP(E425,'DATA MASTER'!$B$1:$R$3858,17,0),"")</f>
        <v>76700</v>
      </c>
      <c r="K425" s="35">
        <f>IFERROR(VLOOKUP(E425,'DATA MASTER'!$B$1:$R$3858,16,0),"")</f>
        <v>61100</v>
      </c>
      <c r="L425" s="34">
        <f t="shared" si="117"/>
        <v>5752.5</v>
      </c>
      <c r="M425" s="34">
        <f t="shared" si="122"/>
        <v>8852.1679999999997</v>
      </c>
      <c r="N425" s="35">
        <v>0</v>
      </c>
      <c r="O425" s="35">
        <v>10</v>
      </c>
      <c r="P425" s="35"/>
      <c r="Q425" s="4"/>
      <c r="R425" s="35">
        <f t="shared" si="123"/>
        <v>460200</v>
      </c>
      <c r="S425" s="35">
        <f t="shared" si="118"/>
        <v>338904.85621621623</v>
      </c>
      <c r="T425" s="35">
        <f t="shared" si="119"/>
        <v>121295.14378378377</v>
      </c>
      <c r="U425" s="35">
        <f t="shared" si="124"/>
        <v>29959.999999999996</v>
      </c>
      <c r="V425" s="35">
        <f t="shared" si="125"/>
        <v>2791.3043478260865</v>
      </c>
      <c r="W425" s="35">
        <f t="shared" si="120"/>
        <v>10216.44</v>
      </c>
      <c r="X425" s="35">
        <f t="shared" si="126"/>
        <v>65827.39943595769</v>
      </c>
      <c r="Y425" s="35">
        <v>1</v>
      </c>
      <c r="Z425" s="35">
        <v>0</v>
      </c>
      <c r="AA425" s="35">
        <f t="shared" si="127"/>
        <v>0</v>
      </c>
      <c r="AB425" s="37">
        <f t="shared" si="121"/>
        <v>0</v>
      </c>
      <c r="AC425" s="35">
        <f t="shared" ref="AC425:AC426" si="130">Z425*R425*1.11</f>
        <v>0</v>
      </c>
      <c r="AD425" s="35">
        <v>12500</v>
      </c>
      <c r="AE425" s="44"/>
    </row>
    <row r="426" spans="1:31">
      <c r="A426" s="34">
        <v>420</v>
      </c>
      <c r="B426" s="58">
        <v>46240</v>
      </c>
      <c r="C426" s="4" t="s">
        <v>6576</v>
      </c>
      <c r="D426" s="4" t="s">
        <v>6188</v>
      </c>
      <c r="E426" s="4" t="s">
        <v>6205</v>
      </c>
      <c r="F426" s="35" t="str">
        <f>IFERROR(VLOOKUP(E426,'DATA MASTER'!$B$1:$R$3858,3,0),"")</f>
        <v>DIV 1-AREM</v>
      </c>
      <c r="G426" s="4">
        <v>2</v>
      </c>
      <c r="H426" s="35">
        <f>IFERROR(VLOOKUP(E426,'DATA MASTER'!$B$1:$R$3858,6,0),"")</f>
        <v>1</v>
      </c>
      <c r="I426" s="40">
        <f>IFERROR(VLOOKUP(E426,'DATA MASTER'!$B$1:$R$3858,5,0),"")</f>
        <v>21.03</v>
      </c>
      <c r="J426" s="35">
        <f>IFERROR(VLOOKUP(E426,'DATA MASTER'!$B$1:$R$3858,17,0),"")</f>
        <v>285500</v>
      </c>
      <c r="K426" s="35">
        <f>IFERROR(VLOOKUP(E426,'DATA MASTER'!$B$1:$R$3858,16,0),"")</f>
        <v>224700</v>
      </c>
      <c r="L426" s="34">
        <f t="shared" si="117"/>
        <v>21412.5</v>
      </c>
      <c r="M426" s="34">
        <f t="shared" si="122"/>
        <v>32554.536000000004</v>
      </c>
      <c r="N426" s="35">
        <v>0</v>
      </c>
      <c r="O426" s="35">
        <v>0</v>
      </c>
      <c r="P426" s="35"/>
      <c r="Q426" s="4"/>
      <c r="R426" s="35">
        <f t="shared" si="123"/>
        <v>475833.33333333331</v>
      </c>
      <c r="S426" s="35">
        <f t="shared" si="118"/>
        <v>346208.04324324324</v>
      </c>
      <c r="T426" s="35">
        <f t="shared" si="119"/>
        <v>129625.29009009007</v>
      </c>
      <c r="U426" s="35">
        <f t="shared" si="124"/>
        <v>29442</v>
      </c>
      <c r="V426" s="35">
        <f t="shared" si="125"/>
        <v>2743.0434782608695</v>
      </c>
      <c r="W426" s="35">
        <f t="shared" si="120"/>
        <v>10563.5</v>
      </c>
      <c r="X426" s="35">
        <f t="shared" si="126"/>
        <v>74376.746611829207</v>
      </c>
      <c r="Y426" s="35">
        <v>1</v>
      </c>
      <c r="Z426" s="35">
        <v>0</v>
      </c>
      <c r="AA426" s="35">
        <f t="shared" si="127"/>
        <v>0</v>
      </c>
      <c r="AB426" s="37">
        <f t="shared" si="121"/>
        <v>0</v>
      </c>
      <c r="AC426" s="35">
        <f t="shared" si="130"/>
        <v>0</v>
      </c>
      <c r="AD426" s="35">
        <v>12500</v>
      </c>
      <c r="AE426" s="44"/>
    </row>
    <row r="427" spans="1:31">
      <c r="A427" s="34">
        <v>421</v>
      </c>
      <c r="B427" s="58">
        <v>46240</v>
      </c>
      <c r="C427" s="4" t="s">
        <v>6576</v>
      </c>
      <c r="D427" s="4" t="s">
        <v>6188</v>
      </c>
      <c r="E427" s="4" t="s">
        <v>765</v>
      </c>
      <c r="F427" s="35" t="str">
        <f>IFERROR(VLOOKUP(E427,'DATA MASTER'!$B$1:$R$3858,3,0),"")</f>
        <v>DIV 1-AREM</v>
      </c>
      <c r="G427" s="4">
        <v>3</v>
      </c>
      <c r="H427" s="35">
        <f>IFERROR(VLOOKUP(E427,'DATA MASTER'!$B$1:$R$3858,6,0),"")</f>
        <v>1</v>
      </c>
      <c r="I427" s="40">
        <f>IFERROR(VLOOKUP(E427,'DATA MASTER'!$B$1:$R$3858,5,0),"")</f>
        <v>21.05</v>
      </c>
      <c r="J427" s="35">
        <f>IFERROR(VLOOKUP(E427,'DATA MASTER'!$B$1:$R$3858,17,0),"")</f>
        <v>285500</v>
      </c>
      <c r="K427" s="35">
        <f>IFERROR(VLOOKUP(E427,'DATA MASTER'!$B$1:$R$3858,16,0),"")</f>
        <v>224700</v>
      </c>
      <c r="L427" s="34">
        <f t="shared" si="117"/>
        <v>21412.5</v>
      </c>
      <c r="M427" s="34">
        <f t="shared" si="122"/>
        <v>32554.536000000004</v>
      </c>
      <c r="N427" s="35">
        <v>0</v>
      </c>
      <c r="O427" s="35">
        <v>10</v>
      </c>
      <c r="P427" s="35"/>
      <c r="Q427" s="4"/>
      <c r="R427" s="35">
        <f t="shared" si="123"/>
        <v>642375</v>
      </c>
      <c r="S427" s="35">
        <f t="shared" si="118"/>
        <v>467380.85837837844</v>
      </c>
      <c r="T427" s="35">
        <f t="shared" si="119"/>
        <v>174994.14162162156</v>
      </c>
      <c r="U427" s="35">
        <f t="shared" si="124"/>
        <v>44205.000000000007</v>
      </c>
      <c r="V427" s="35">
        <f t="shared" si="125"/>
        <v>4118.478260869565</v>
      </c>
      <c r="W427" s="35">
        <f t="shared" si="120"/>
        <v>14260.725</v>
      </c>
      <c r="X427" s="35">
        <f t="shared" si="126"/>
        <v>99909.938360751985</v>
      </c>
      <c r="Y427" s="35">
        <f>IF(E427="avem005",4,1)</f>
        <v>1</v>
      </c>
      <c r="Z427" s="35">
        <v>0</v>
      </c>
      <c r="AA427" s="35">
        <f t="shared" si="127"/>
        <v>0</v>
      </c>
      <c r="AB427" s="37">
        <f t="shared" si="121"/>
        <v>0</v>
      </c>
      <c r="AC427" s="35">
        <v>0</v>
      </c>
      <c r="AD427" s="35">
        <v>12500</v>
      </c>
      <c r="AE427" s="44"/>
    </row>
    <row r="428" spans="1:31">
      <c r="A428" s="34">
        <v>422</v>
      </c>
      <c r="B428" s="58">
        <v>46240</v>
      </c>
      <c r="C428" s="4" t="s">
        <v>6577</v>
      </c>
      <c r="D428" s="4" t="s">
        <v>6134</v>
      </c>
      <c r="E428" s="4" t="s">
        <v>6205</v>
      </c>
      <c r="F428" s="35" t="str">
        <f>IFERROR(VLOOKUP(E428,'DATA MASTER'!$B$1:$R$3858,3,0),"")</f>
        <v>DIV 1-AREM</v>
      </c>
      <c r="G428" s="4">
        <v>1</v>
      </c>
      <c r="H428" s="35">
        <f>IFERROR(VLOOKUP(E428,'DATA MASTER'!$B$1:$R$3858,6,0),"")</f>
        <v>1</v>
      </c>
      <c r="I428" s="40">
        <f>IFERROR(VLOOKUP(E428,'DATA MASTER'!$B$1:$R$3858,5,0),"")</f>
        <v>21.03</v>
      </c>
      <c r="J428" s="35">
        <f>IFERROR(VLOOKUP(E428,'DATA MASTER'!$B$1:$R$3858,17,0),"")</f>
        <v>285500</v>
      </c>
      <c r="K428" s="35">
        <f>IFERROR(VLOOKUP(E428,'DATA MASTER'!$B$1:$R$3858,16,0),"")</f>
        <v>224700</v>
      </c>
      <c r="L428" s="34">
        <f t="shared" si="117"/>
        <v>21412.5</v>
      </c>
      <c r="M428" s="34">
        <f t="shared" si="122"/>
        <v>32554.536000000004</v>
      </c>
      <c r="N428" s="35">
        <v>0</v>
      </c>
      <c r="O428" s="35">
        <v>0</v>
      </c>
      <c r="P428" s="35"/>
      <c r="Q428" s="4"/>
      <c r="R428" s="35">
        <f t="shared" si="123"/>
        <v>237916.66666666666</v>
      </c>
      <c r="S428" s="35">
        <f t="shared" si="118"/>
        <v>173104.02162162162</v>
      </c>
      <c r="T428" s="35">
        <f t="shared" si="119"/>
        <v>64812.645045045036</v>
      </c>
      <c r="U428" s="35">
        <f t="shared" si="124"/>
        <v>14721</v>
      </c>
      <c r="V428" s="35">
        <f t="shared" si="125"/>
        <v>1371.5217391304348</v>
      </c>
      <c r="W428" s="35">
        <f t="shared" si="120"/>
        <v>5281.75</v>
      </c>
      <c r="X428" s="35">
        <f t="shared" si="126"/>
        <v>43438.373305914603</v>
      </c>
      <c r="Y428" s="35">
        <v>1</v>
      </c>
      <c r="Z428" s="35">
        <v>0</v>
      </c>
      <c r="AA428" s="35">
        <f t="shared" si="127"/>
        <v>0</v>
      </c>
      <c r="AB428" s="37">
        <f t="shared" si="121"/>
        <v>0</v>
      </c>
      <c r="AC428" s="35">
        <v>0</v>
      </c>
      <c r="AD428" s="35">
        <v>0</v>
      </c>
      <c r="AE428" s="44"/>
    </row>
    <row r="429" spans="1:31">
      <c r="A429" s="34">
        <v>423</v>
      </c>
      <c r="B429" s="58">
        <v>46240</v>
      </c>
      <c r="C429" s="4" t="s">
        <v>6578</v>
      </c>
      <c r="D429" s="4" t="s">
        <v>6134</v>
      </c>
      <c r="E429" s="4" t="s">
        <v>6205</v>
      </c>
      <c r="F429" s="35" t="str">
        <f>IFERROR(VLOOKUP(E429,'DATA MASTER'!$B$1:$R$3858,3,0),"")</f>
        <v>DIV 1-AREM</v>
      </c>
      <c r="G429" s="4">
        <v>1</v>
      </c>
      <c r="H429" s="35">
        <f>IFERROR(VLOOKUP(E429,'DATA MASTER'!$B$1:$R$3858,6,0),"")</f>
        <v>1</v>
      </c>
      <c r="I429" s="40">
        <f>IFERROR(VLOOKUP(E429,'DATA MASTER'!$B$1:$R$3858,5,0),"")</f>
        <v>21.03</v>
      </c>
      <c r="J429" s="35">
        <f>IFERROR(VLOOKUP(E429,'DATA MASTER'!$B$1:$R$3858,17,0),"")</f>
        <v>285500</v>
      </c>
      <c r="K429" s="35">
        <f>IFERROR(VLOOKUP(E429,'DATA MASTER'!$B$1:$R$3858,16,0),"")</f>
        <v>224700</v>
      </c>
      <c r="L429" s="34">
        <f t="shared" si="117"/>
        <v>21412.5</v>
      </c>
      <c r="M429" s="34">
        <f t="shared" si="122"/>
        <v>32554.536000000004</v>
      </c>
      <c r="N429" s="35">
        <v>0</v>
      </c>
      <c r="O429" s="35">
        <v>0</v>
      </c>
      <c r="P429" s="35"/>
      <c r="Q429" s="4"/>
      <c r="R429" s="35">
        <f t="shared" si="123"/>
        <v>237916.66666666666</v>
      </c>
      <c r="S429" s="35">
        <f t="shared" si="118"/>
        <v>173104.02162162162</v>
      </c>
      <c r="T429" s="35">
        <f t="shared" si="119"/>
        <v>64812.645045045036</v>
      </c>
      <c r="U429" s="35">
        <f t="shared" si="124"/>
        <v>14721</v>
      </c>
      <c r="V429" s="35">
        <f t="shared" si="125"/>
        <v>1371.5217391304348</v>
      </c>
      <c r="W429" s="35">
        <f t="shared" si="120"/>
        <v>5281.75</v>
      </c>
      <c r="X429" s="35">
        <f t="shared" si="126"/>
        <v>43438.373305914603</v>
      </c>
      <c r="Y429" s="35">
        <v>1</v>
      </c>
      <c r="Z429" s="35">
        <v>0</v>
      </c>
      <c r="AA429" s="35">
        <f t="shared" si="127"/>
        <v>0</v>
      </c>
      <c r="AB429" s="37">
        <f t="shared" si="121"/>
        <v>0</v>
      </c>
      <c r="AC429" s="35">
        <v>0</v>
      </c>
      <c r="AD429" s="35">
        <v>0</v>
      </c>
      <c r="AE429" s="44"/>
    </row>
    <row r="430" spans="1:31">
      <c r="A430" s="34">
        <v>424</v>
      </c>
      <c r="B430" s="58">
        <v>46240</v>
      </c>
      <c r="C430" s="4" t="s">
        <v>6579</v>
      </c>
      <c r="D430" s="4" t="s">
        <v>6134</v>
      </c>
      <c r="E430" s="4" t="s">
        <v>2791</v>
      </c>
      <c r="F430" s="35" t="str">
        <f>IFERROR(VLOOKUP(E430,'DATA MASTER'!$B$1:$R$3858,3,0),"")</f>
        <v>BB</v>
      </c>
      <c r="G430" s="4">
        <v>20</v>
      </c>
      <c r="H430" s="35">
        <f>IFERROR(VLOOKUP(E430,'DATA MASTER'!$B$1:$R$3858,6,0),"")</f>
        <v>1</v>
      </c>
      <c r="I430" s="40">
        <f>IFERROR(VLOOKUP(E430,'DATA MASTER'!$B$1:$R$3858,5,0),"")</f>
        <v>20.096</v>
      </c>
      <c r="J430" s="35">
        <f>IFERROR(VLOOKUP(E430,'DATA MASTER'!$B$1:$R$3858,17,0),"")</f>
        <v>111100</v>
      </c>
      <c r="K430" s="35">
        <f>IFERROR(VLOOKUP(E430,'DATA MASTER'!$B$1:$R$3858,16,0),"")</f>
        <v>92000</v>
      </c>
      <c r="L430" s="34">
        <f t="shared" si="117"/>
        <v>8332.5</v>
      </c>
      <c r="M430" s="34">
        <f t="shared" si="122"/>
        <v>13328.960000000001</v>
      </c>
      <c r="N430" s="35">
        <v>0</v>
      </c>
      <c r="O430" s="35">
        <v>0</v>
      </c>
      <c r="P430" s="35"/>
      <c r="Q430" s="4"/>
      <c r="R430" s="35">
        <f t="shared" si="123"/>
        <v>1851666.6666666665</v>
      </c>
      <c r="S430" s="35">
        <f t="shared" si="118"/>
        <v>1417496.2162162159</v>
      </c>
      <c r="T430" s="35">
        <f t="shared" si="119"/>
        <v>434170.45045045065</v>
      </c>
      <c r="U430" s="35">
        <f t="shared" si="124"/>
        <v>281344</v>
      </c>
      <c r="V430" s="35">
        <f t="shared" si="125"/>
        <v>26212.17391304348</v>
      </c>
      <c r="W430" s="35">
        <v>0</v>
      </c>
      <c r="X430" s="35">
        <f t="shared" si="126"/>
        <v>126614.27653740716</v>
      </c>
      <c r="Y430" s="35">
        <v>1</v>
      </c>
      <c r="Z430" s="35">
        <v>0</v>
      </c>
      <c r="AA430" s="35">
        <f t="shared" si="127"/>
        <v>0</v>
      </c>
      <c r="AB430" s="37">
        <f t="shared" si="121"/>
        <v>0</v>
      </c>
      <c r="AC430" s="35">
        <v>0</v>
      </c>
      <c r="AD430" s="3">
        <v>0</v>
      </c>
      <c r="AE430" s="44"/>
    </row>
    <row r="431" spans="1:31">
      <c r="A431" s="34">
        <v>425</v>
      </c>
      <c r="B431" s="58">
        <v>46240</v>
      </c>
      <c r="C431" s="4" t="s">
        <v>6580</v>
      </c>
      <c r="D431" s="4" t="s">
        <v>6196</v>
      </c>
      <c r="E431" s="4" t="s">
        <v>765</v>
      </c>
      <c r="F431" s="35" t="str">
        <f>IFERROR(VLOOKUP(E431,'DATA MASTER'!$B$1:$R$3858,3,0),"")</f>
        <v>DIV 1-AREM</v>
      </c>
      <c r="G431" s="4">
        <v>10</v>
      </c>
      <c r="H431" s="35">
        <f>IFERROR(VLOOKUP(E431,'DATA MASTER'!$B$1:$R$3858,6,0),"")</f>
        <v>1</v>
      </c>
      <c r="I431" s="40">
        <f>IFERROR(VLOOKUP(E431,'DATA MASTER'!$B$1:$R$3858,5,0),"")</f>
        <v>21.05</v>
      </c>
      <c r="J431" s="35">
        <f>IFERROR(VLOOKUP(E431,'DATA MASTER'!$B$1:$R$3858,17,0),"")</f>
        <v>285500</v>
      </c>
      <c r="K431" s="35">
        <f>IFERROR(VLOOKUP(E431,'DATA MASTER'!$B$1:$R$3858,16,0),"")</f>
        <v>224700</v>
      </c>
      <c r="L431" s="34">
        <f t="shared" si="117"/>
        <v>21412.5</v>
      </c>
      <c r="M431" s="34">
        <f t="shared" si="122"/>
        <v>32554.536000000004</v>
      </c>
      <c r="N431" s="35">
        <v>0</v>
      </c>
      <c r="O431" s="35">
        <v>10</v>
      </c>
      <c r="P431" s="35"/>
      <c r="Q431" s="4"/>
      <c r="R431" s="35">
        <f t="shared" si="123"/>
        <v>2141250</v>
      </c>
      <c r="S431" s="35">
        <f t="shared" si="118"/>
        <v>1557936.1945945946</v>
      </c>
      <c r="T431" s="35">
        <f t="shared" si="119"/>
        <v>583313.80540540535</v>
      </c>
      <c r="U431" s="35">
        <f t="shared" si="124"/>
        <v>147350</v>
      </c>
      <c r="V431" s="35">
        <f t="shared" si="125"/>
        <v>13728.260869565218</v>
      </c>
      <c r="W431" s="35">
        <f t="shared" si="120"/>
        <v>47535.750000000007</v>
      </c>
      <c r="X431" s="35">
        <f t="shared" si="126"/>
        <v>366635.27840680786</v>
      </c>
      <c r="Y431" s="35">
        <v>1</v>
      </c>
      <c r="Z431" s="35">
        <v>0</v>
      </c>
      <c r="AA431" s="35">
        <f t="shared" si="127"/>
        <v>0</v>
      </c>
      <c r="AB431" s="37">
        <f t="shared" si="121"/>
        <v>0</v>
      </c>
      <c r="AC431" s="35">
        <v>0</v>
      </c>
      <c r="AD431" s="35">
        <v>8064.5161290322585</v>
      </c>
      <c r="AE431" s="44"/>
    </row>
    <row r="432" spans="1:31">
      <c r="A432" s="34">
        <v>426</v>
      </c>
      <c r="B432" s="58">
        <v>46240</v>
      </c>
      <c r="C432" s="4" t="s">
        <v>6581</v>
      </c>
      <c r="D432" s="4" t="s">
        <v>6251</v>
      </c>
      <c r="E432" s="4" t="s">
        <v>6202</v>
      </c>
      <c r="F432" s="35" t="str">
        <f>IFERROR(VLOOKUP(E432,'DATA MASTER'!$B$1:$R$3858,3,0),"")</f>
        <v>DIV 1-AREM</v>
      </c>
      <c r="G432" s="4">
        <v>4</v>
      </c>
      <c r="H432" s="35">
        <f>IFERROR(VLOOKUP(E432,'DATA MASTER'!$B$1:$R$3858,6,0),"")</f>
        <v>4</v>
      </c>
      <c r="I432" s="40">
        <f>IFERROR(VLOOKUP(E432,'DATA MASTER'!$B$1:$R$3858,5,0),"")</f>
        <v>5.19</v>
      </c>
      <c r="J432" s="35">
        <f>IFERROR(VLOOKUP(E432,'DATA MASTER'!$B$1:$R$3858,17,0),"")</f>
        <v>76700</v>
      </c>
      <c r="K432" s="35">
        <f>IFERROR(VLOOKUP(E432,'DATA MASTER'!$B$1:$R$3858,16,0),"")</f>
        <v>61100</v>
      </c>
      <c r="L432" s="34">
        <f t="shared" si="117"/>
        <v>5752.5</v>
      </c>
      <c r="M432" s="34">
        <f t="shared" si="122"/>
        <v>8852.1679999999997</v>
      </c>
      <c r="N432" s="35">
        <v>0</v>
      </c>
      <c r="O432" s="35">
        <v>0</v>
      </c>
      <c r="P432" s="35"/>
      <c r="Q432" s="4"/>
      <c r="R432" s="35">
        <f t="shared" si="123"/>
        <v>255666.66666666666</v>
      </c>
      <c r="S432" s="35">
        <f t="shared" si="118"/>
        <v>188280.47567567567</v>
      </c>
      <c r="T432" s="35">
        <f t="shared" si="119"/>
        <v>67386.190990990988</v>
      </c>
      <c r="U432" s="35">
        <f t="shared" si="124"/>
        <v>14532.000000000002</v>
      </c>
      <c r="V432" s="35">
        <f t="shared" si="125"/>
        <v>1353.913043478261</v>
      </c>
      <c r="W432" s="35">
        <f t="shared" si="120"/>
        <v>5675.8</v>
      </c>
      <c r="X432" s="35">
        <f t="shared" si="126"/>
        <v>45824.477947512722</v>
      </c>
      <c r="Y432" s="35">
        <v>1</v>
      </c>
      <c r="Z432" s="35">
        <v>0</v>
      </c>
      <c r="AA432" s="35">
        <f t="shared" si="127"/>
        <v>0</v>
      </c>
      <c r="AB432" s="37">
        <f t="shared" si="121"/>
        <v>0</v>
      </c>
      <c r="AC432" s="35">
        <v>0</v>
      </c>
      <c r="AD432" s="35">
        <v>0</v>
      </c>
      <c r="AE432" s="44"/>
    </row>
    <row r="433" spans="1:31">
      <c r="A433" s="34">
        <v>427</v>
      </c>
      <c r="B433" s="58">
        <v>46241</v>
      </c>
      <c r="C433" s="4" t="s">
        <v>6582</v>
      </c>
      <c r="D433" s="4" t="s">
        <v>6128</v>
      </c>
      <c r="E433" s="4" t="s">
        <v>6148</v>
      </c>
      <c r="F433" s="35" t="str">
        <f>IFERROR(VLOOKUP(E433,'DATA MASTER'!$B$1:$R$3858,3,0),"")</f>
        <v>DIV 2</v>
      </c>
      <c r="G433" s="4">
        <v>6</v>
      </c>
      <c r="H433" s="35">
        <f>IFERROR(VLOOKUP(E433,'DATA MASTER'!$B$1:$R$3858,6,0),"")</f>
        <v>24</v>
      </c>
      <c r="I433" s="40">
        <f>IFERROR(VLOOKUP(E433,'DATA MASTER'!$B$1:$R$3858,5,0),"")</f>
        <v>1.0900000000000001</v>
      </c>
      <c r="J433" s="35">
        <f>IFERROR(VLOOKUP(E433,'DATA MASTER'!$B$1:$R$3858,17,0),"")</f>
        <v>82200</v>
      </c>
      <c r="K433" s="35">
        <f>IFERROR(VLOOKUP(E433,'DATA MASTER'!$B$1:$R$3858,16,0),"")</f>
        <v>74900</v>
      </c>
      <c r="L433" s="34">
        <f t="shared" si="117"/>
        <v>6165</v>
      </c>
      <c r="M433" s="34">
        <f t="shared" si="122"/>
        <v>10851.512000000001</v>
      </c>
      <c r="N433" s="35">
        <v>0</v>
      </c>
      <c r="O433" s="35">
        <v>0</v>
      </c>
      <c r="P433" s="35"/>
      <c r="Q433" s="4"/>
      <c r="R433" s="35">
        <f t="shared" si="123"/>
        <v>411000</v>
      </c>
      <c r="S433" s="35">
        <f t="shared" si="118"/>
        <v>346208.04324324324</v>
      </c>
      <c r="T433" s="35">
        <f t="shared" si="119"/>
        <v>64791.956756756757</v>
      </c>
      <c r="U433" s="35">
        <f t="shared" si="124"/>
        <v>4578.0000000000009</v>
      </c>
      <c r="V433" s="35">
        <f t="shared" si="125"/>
        <v>426.52173913043481</v>
      </c>
      <c r="W433" s="35">
        <f t="shared" si="120"/>
        <v>9124.2000000000007</v>
      </c>
      <c r="X433" s="35">
        <f t="shared" si="126"/>
        <v>43520.377874769183</v>
      </c>
      <c r="Y433" s="35">
        <v>1</v>
      </c>
      <c r="Z433" s="35">
        <v>0</v>
      </c>
      <c r="AA433" s="35">
        <f t="shared" si="127"/>
        <v>0</v>
      </c>
      <c r="AB433" s="37">
        <f t="shared" si="121"/>
        <v>0</v>
      </c>
      <c r="AC433" s="35">
        <v>0</v>
      </c>
      <c r="AD433" s="35">
        <v>7142.8571428571431</v>
      </c>
      <c r="AE433" s="44"/>
    </row>
    <row r="434" spans="1:31">
      <c r="A434" s="34">
        <v>428</v>
      </c>
      <c r="B434" s="58">
        <v>46241</v>
      </c>
      <c r="C434" s="4" t="s">
        <v>6583</v>
      </c>
      <c r="D434" s="4" t="s">
        <v>6175</v>
      </c>
      <c r="E434" s="4" t="s">
        <v>6156</v>
      </c>
      <c r="F434" s="35" t="str">
        <f>IFERROR(VLOOKUP(E434,'DATA MASTER'!$B$1:$R$3858,3,0),"")</f>
        <v>DIV 1</v>
      </c>
      <c r="G434" s="4">
        <v>4</v>
      </c>
      <c r="H434" s="35">
        <f>IFERROR(VLOOKUP(E434,'DATA MASTER'!$B$1:$R$3858,6,0),"")</f>
        <v>4</v>
      </c>
      <c r="I434" s="40">
        <f>IFERROR(VLOOKUP(E434,'DATA MASTER'!$B$1:$R$3858,5,0),"")</f>
        <v>5.3879999999999999</v>
      </c>
      <c r="J434" s="35">
        <f>IFERROR(VLOOKUP(E434,'DATA MASTER'!$B$1:$R$3858,17,0),"")</f>
        <v>185700</v>
      </c>
      <c r="K434" s="35">
        <f>IFERROR(VLOOKUP(E434,'DATA MASTER'!$B$1:$R$3858,16,0),"")</f>
        <v>165300</v>
      </c>
      <c r="L434" s="34">
        <f t="shared" si="117"/>
        <v>13927.5</v>
      </c>
      <c r="M434" s="34">
        <f t="shared" si="122"/>
        <v>23948.664000000001</v>
      </c>
      <c r="N434" s="35">
        <v>0</v>
      </c>
      <c r="O434" s="35">
        <v>0</v>
      </c>
      <c r="P434" s="35">
        <v>35000</v>
      </c>
      <c r="Q434" s="4" t="s">
        <v>6370</v>
      </c>
      <c r="R434" s="35">
        <f t="shared" si="123"/>
        <v>619000</v>
      </c>
      <c r="S434" s="35">
        <f t="shared" si="118"/>
        <v>509374.18378378375</v>
      </c>
      <c r="T434" s="35">
        <f t="shared" si="119"/>
        <v>109625.81621621625</v>
      </c>
      <c r="U434" s="35">
        <f t="shared" si="124"/>
        <v>15086.4</v>
      </c>
      <c r="V434" s="35">
        <f t="shared" si="125"/>
        <v>1405.5652173913043</v>
      </c>
      <c r="W434" s="35">
        <f t="shared" si="120"/>
        <v>13741.800000000001</v>
      </c>
      <c r="X434" s="35">
        <f t="shared" si="126"/>
        <v>38509.698057648471</v>
      </c>
      <c r="Y434" s="35">
        <f>H434</f>
        <v>4</v>
      </c>
      <c r="Z434" s="35">
        <v>0</v>
      </c>
      <c r="AA434" s="35">
        <f t="shared" si="127"/>
        <v>35000</v>
      </c>
      <c r="AB434" s="37">
        <f t="shared" si="121"/>
        <v>0</v>
      </c>
      <c r="AC434" s="35">
        <v>0</v>
      </c>
      <c r="AD434" s="35">
        <v>5882.3529411764703</v>
      </c>
      <c r="AE434" s="44"/>
    </row>
    <row r="435" spans="1:31">
      <c r="A435" s="34">
        <v>429</v>
      </c>
      <c r="B435" s="58">
        <v>46241</v>
      </c>
      <c r="C435" s="4" t="s">
        <v>6584</v>
      </c>
      <c r="D435" s="4" t="s">
        <v>6138</v>
      </c>
      <c r="E435" s="4" t="s">
        <v>6216</v>
      </c>
      <c r="F435" s="35" t="str">
        <f>IFERROR(VLOOKUP(E435,'DATA MASTER'!$B$1:$R$3858,3,0),"")</f>
        <v>DIV 1</v>
      </c>
      <c r="G435" s="4">
        <v>4</v>
      </c>
      <c r="H435" s="35">
        <f>IFERROR(VLOOKUP(E435,'DATA MASTER'!$B$1:$R$3858,6,0),"")</f>
        <v>24</v>
      </c>
      <c r="I435" s="40">
        <f>IFERROR(VLOOKUP(E435,'DATA MASTER'!$B$1:$R$3858,5,0),"")</f>
        <v>1.0900000000000001</v>
      </c>
      <c r="J435" s="35">
        <f>IFERROR(VLOOKUP(E435,'DATA MASTER'!$B$1:$R$3858,17,0),"")</f>
        <v>49500</v>
      </c>
      <c r="K435" s="35">
        <f>IFERROR(VLOOKUP(E435,'DATA MASTER'!$B$1:$R$3858,16,0),"")</f>
        <v>44600</v>
      </c>
      <c r="L435" s="34">
        <f t="shared" si="117"/>
        <v>3712.5</v>
      </c>
      <c r="M435" s="34">
        <f t="shared" si="122"/>
        <v>6461.6480000000001</v>
      </c>
      <c r="N435" s="35">
        <v>0</v>
      </c>
      <c r="O435" s="35">
        <v>0</v>
      </c>
      <c r="P435" s="35"/>
      <c r="Q435" s="4"/>
      <c r="R435" s="35">
        <f t="shared" si="123"/>
        <v>165000</v>
      </c>
      <c r="S435" s="35">
        <f t="shared" si="118"/>
        <v>137435.50270270268</v>
      </c>
      <c r="T435" s="35">
        <f t="shared" si="119"/>
        <v>27564.497297297319</v>
      </c>
      <c r="U435" s="35">
        <f t="shared" si="124"/>
        <v>3052</v>
      </c>
      <c r="V435" s="35">
        <f t="shared" si="125"/>
        <v>284.34782608695656</v>
      </c>
      <c r="W435" s="35">
        <f t="shared" si="120"/>
        <v>3663.0000000000005</v>
      </c>
      <c r="X435" s="35">
        <f t="shared" si="126"/>
        <v>20565.149471210363</v>
      </c>
      <c r="Y435" s="35">
        <v>1</v>
      </c>
      <c r="Z435" s="35">
        <v>0</v>
      </c>
      <c r="AA435" s="35">
        <f t="shared" si="127"/>
        <v>0</v>
      </c>
      <c r="AB435" s="37">
        <f t="shared" si="121"/>
        <v>0</v>
      </c>
      <c r="AC435" s="35">
        <v>0</v>
      </c>
      <c r="AD435" s="35">
        <v>0</v>
      </c>
      <c r="AE435" s="44"/>
    </row>
    <row r="436" spans="1:31">
      <c r="A436" s="34">
        <v>430</v>
      </c>
      <c r="B436" s="58">
        <v>46241</v>
      </c>
      <c r="C436" s="4" t="s">
        <v>6585</v>
      </c>
      <c r="D436" s="4" t="s">
        <v>6158</v>
      </c>
      <c r="E436" s="4" t="s">
        <v>4536</v>
      </c>
      <c r="F436" s="35" t="str">
        <f>IFERROR(VLOOKUP(E436,'DATA MASTER'!$B$1:$R$3858,3,0),"")</f>
        <v>DIV 2</v>
      </c>
      <c r="G436" s="4">
        <v>240</v>
      </c>
      <c r="H436" s="35">
        <f>IFERROR(VLOOKUP(E436,'DATA MASTER'!$B$1:$R$3858,6,0),"")</f>
        <v>30</v>
      </c>
      <c r="I436" s="40">
        <f>IFERROR(VLOOKUP(E436,'DATA MASTER'!$B$1:$R$3858,5,0),"")</f>
        <v>0.44600000000000001</v>
      </c>
      <c r="J436" s="35">
        <f>IFERROR(VLOOKUP(E436,'DATA MASTER'!$B$1:$R$3858,17,0),"")</f>
        <v>0</v>
      </c>
      <c r="K436" s="35">
        <f>IFERROR(VLOOKUP(E436,'DATA MASTER'!$B$1:$R$3858,16,0),"")</f>
        <v>0</v>
      </c>
      <c r="L436" s="34">
        <f t="shared" si="117"/>
        <v>0</v>
      </c>
      <c r="M436" s="34">
        <f t="shared" si="122"/>
        <v>0</v>
      </c>
      <c r="N436" s="35">
        <v>0</v>
      </c>
      <c r="O436" s="35">
        <v>0</v>
      </c>
      <c r="P436" s="35"/>
      <c r="Q436" s="4" t="e">
        <f>VLOOKUP(#REF!,#REF!,1,0)</f>
        <v>#REF!</v>
      </c>
      <c r="R436" s="35">
        <f t="shared" si="123"/>
        <v>0</v>
      </c>
      <c r="S436" s="35">
        <f t="shared" si="118"/>
        <v>0</v>
      </c>
      <c r="T436" s="35">
        <f t="shared" si="119"/>
        <v>0</v>
      </c>
      <c r="U436" s="35">
        <f t="shared" si="124"/>
        <v>74928</v>
      </c>
      <c r="V436" s="35">
        <f t="shared" si="125"/>
        <v>6980.869565217391</v>
      </c>
      <c r="W436" s="35">
        <f t="shared" si="120"/>
        <v>0</v>
      </c>
      <c r="X436" s="35" t="str">
        <f t="shared" si="126"/>
        <v/>
      </c>
      <c r="Y436" s="35">
        <v>1</v>
      </c>
      <c r="Z436" s="42" t="e">
        <f>VLOOKUP(Q436,#REF!,4,0)</f>
        <v>#REF!</v>
      </c>
      <c r="AA436" s="35">
        <f t="shared" si="127"/>
        <v>0</v>
      </c>
      <c r="AB436" s="37">
        <f t="shared" si="121"/>
        <v>0</v>
      </c>
      <c r="AC436" s="35" t="e">
        <f t="shared" ref="AC436:AC437" si="131">Z436*R436*1.11</f>
        <v>#REF!</v>
      </c>
      <c r="AD436" s="35">
        <v>0</v>
      </c>
      <c r="AE436" s="44"/>
    </row>
    <row r="437" spans="1:31">
      <c r="A437" s="34">
        <v>431</v>
      </c>
      <c r="B437" s="58">
        <v>46241</v>
      </c>
      <c r="C437" s="4" t="s">
        <v>6585</v>
      </c>
      <c r="D437" s="4" t="s">
        <v>6158</v>
      </c>
      <c r="E437" s="4" t="s">
        <v>1563</v>
      </c>
      <c r="F437" s="35" t="str">
        <f>IFERROR(VLOOKUP(E437,'DATA MASTER'!$B$1:$R$3858,3,0),"")</f>
        <v>DIV 2</v>
      </c>
      <c r="G437" s="4">
        <v>240</v>
      </c>
      <c r="H437" s="35">
        <f>IFERROR(VLOOKUP(E437,'DATA MASTER'!$B$1:$R$3858,6,0),"")</f>
        <v>30</v>
      </c>
      <c r="I437" s="40">
        <f>IFERROR(VLOOKUP(E437,'DATA MASTER'!$B$1:$R$3858,5,0),"")</f>
        <v>0.44600000000000001</v>
      </c>
      <c r="J437" s="35">
        <f>IFERROR(VLOOKUP(E437,'DATA MASTER'!$B$1:$R$3858,17,0),"")</f>
        <v>93300</v>
      </c>
      <c r="K437" s="35">
        <f>IFERROR(VLOOKUP(E437,'DATA MASTER'!$B$1:$R$3858,16,0),"")</f>
        <v>86200</v>
      </c>
      <c r="L437" s="34">
        <f t="shared" si="117"/>
        <v>6997.5</v>
      </c>
      <c r="M437" s="34">
        <f t="shared" si="122"/>
        <v>12488.656000000001</v>
      </c>
      <c r="N437" s="35">
        <v>0</v>
      </c>
      <c r="O437" s="35">
        <v>0</v>
      </c>
      <c r="P437" s="35"/>
      <c r="Q437" s="4" t="e">
        <f>VLOOKUP(#REF!,#REF!,1,0)</f>
        <v>#REF!</v>
      </c>
      <c r="R437" s="35">
        <f t="shared" si="123"/>
        <v>18660000</v>
      </c>
      <c r="S437" s="35">
        <f t="shared" si="118"/>
        <v>15937587.891891889</v>
      </c>
      <c r="T437" s="35">
        <f t="shared" si="119"/>
        <v>2722412.1081081107</v>
      </c>
      <c r="U437" s="35">
        <f t="shared" si="124"/>
        <v>74928</v>
      </c>
      <c r="V437" s="35">
        <f t="shared" si="125"/>
        <v>6980.869565217391</v>
      </c>
      <c r="W437" s="35">
        <f t="shared" si="120"/>
        <v>414252.00000000006</v>
      </c>
      <c r="X437" s="35" t="str">
        <f t="shared" si="126"/>
        <v/>
      </c>
      <c r="Y437" s="35">
        <v>1</v>
      </c>
      <c r="Z437" s="42" t="e">
        <f>VLOOKUP(Q437,#REF!,4,0)</f>
        <v>#REF!</v>
      </c>
      <c r="AA437" s="35">
        <f t="shared" si="127"/>
        <v>0</v>
      </c>
      <c r="AB437" s="37">
        <f t="shared" si="121"/>
        <v>0</v>
      </c>
      <c r="AC437" s="35" t="e">
        <f t="shared" si="131"/>
        <v>#REF!</v>
      </c>
      <c r="AD437" s="35">
        <v>0</v>
      </c>
      <c r="AE437" s="44"/>
    </row>
    <row r="438" spans="1:31">
      <c r="A438" s="34">
        <v>432</v>
      </c>
      <c r="B438" s="58">
        <v>46241</v>
      </c>
      <c r="C438" s="4" t="s">
        <v>6586</v>
      </c>
      <c r="D438" s="4" t="s">
        <v>6143</v>
      </c>
      <c r="E438" s="4" t="s">
        <v>6167</v>
      </c>
      <c r="F438" s="35" t="str">
        <f>IFERROR(VLOOKUP(E438,'DATA MASTER'!$B$1:$R$3858,3,0),"")</f>
        <v>DIV 2</v>
      </c>
      <c r="G438" s="4">
        <v>2</v>
      </c>
      <c r="H438" s="35">
        <f>IFERROR(VLOOKUP(E438,'DATA MASTER'!$B$1:$R$3858,6,0),"")</f>
        <v>24</v>
      </c>
      <c r="I438" s="40">
        <f>IFERROR(VLOOKUP(E438,'DATA MASTER'!$B$1:$R$3858,5,0),"")</f>
        <v>0.90200000000000002</v>
      </c>
      <c r="J438" s="35">
        <f>IFERROR(VLOOKUP(E438,'DATA MASTER'!$B$1:$R$3858,17,0),"")</f>
        <v>81000</v>
      </c>
      <c r="K438" s="35">
        <f>IFERROR(VLOOKUP(E438,'DATA MASTER'!$B$1:$R$3858,16,0),"")</f>
        <v>74300</v>
      </c>
      <c r="L438" s="34">
        <f t="shared" si="117"/>
        <v>6075</v>
      </c>
      <c r="M438" s="34">
        <f t="shared" si="122"/>
        <v>10764.584000000001</v>
      </c>
      <c r="N438" s="35">
        <v>0</v>
      </c>
      <c r="O438" s="35">
        <v>10</v>
      </c>
      <c r="P438" s="35"/>
      <c r="Q438" s="4"/>
      <c r="R438" s="35">
        <f t="shared" si="123"/>
        <v>121500</v>
      </c>
      <c r="S438" s="35">
        <f t="shared" si="118"/>
        <v>103030.40432432431</v>
      </c>
      <c r="T438" s="35">
        <f t="shared" si="119"/>
        <v>18469.595675675693</v>
      </c>
      <c r="U438" s="35">
        <f t="shared" si="124"/>
        <v>1262.8</v>
      </c>
      <c r="V438" s="35">
        <f t="shared" si="125"/>
        <v>117.65217391304347</v>
      </c>
      <c r="W438" s="35">
        <f t="shared" si="120"/>
        <v>2697.3</v>
      </c>
      <c r="X438" s="35">
        <f t="shared" si="126"/>
        <v>8836.287946207096</v>
      </c>
      <c r="Y438" s="35">
        <v>1</v>
      </c>
      <c r="Z438" s="35">
        <v>0</v>
      </c>
      <c r="AA438" s="35">
        <f t="shared" si="127"/>
        <v>0</v>
      </c>
      <c r="AB438" s="37">
        <f t="shared" si="121"/>
        <v>0</v>
      </c>
      <c r="AC438" s="35">
        <v>0</v>
      </c>
      <c r="AD438" s="35">
        <v>5555.5555555555557</v>
      </c>
      <c r="AE438" s="44"/>
    </row>
    <row r="439" spans="1:31">
      <c r="A439" s="34">
        <v>433</v>
      </c>
      <c r="B439" s="58">
        <v>46241</v>
      </c>
      <c r="C439" s="4" t="s">
        <v>6587</v>
      </c>
      <c r="D439" s="4" t="s">
        <v>6134</v>
      </c>
      <c r="E439" s="4" t="s">
        <v>6210</v>
      </c>
      <c r="F439" s="35" t="str">
        <f>IFERROR(VLOOKUP(E439,'DATA MASTER'!$B$1:$R$3858,3,0),"")</f>
        <v>DIV 1</v>
      </c>
      <c r="G439" s="4">
        <v>4</v>
      </c>
      <c r="H439" s="35">
        <f>IFERROR(VLOOKUP(E439,'DATA MASTER'!$B$1:$R$3858,6,0),"")</f>
        <v>4</v>
      </c>
      <c r="I439" s="40">
        <f>IFERROR(VLOOKUP(E439,'DATA MASTER'!$B$1:$R$3858,5,0),"")</f>
        <v>4.24</v>
      </c>
      <c r="J439" s="35">
        <f>IFERROR(VLOOKUP(E439,'DATA MASTER'!$B$1:$R$3858,17,0),"")</f>
        <v>173400</v>
      </c>
      <c r="K439" s="35">
        <f>IFERROR(VLOOKUP(E439,'DATA MASTER'!$B$1:$R$3858,16,0),"")</f>
        <v>155700</v>
      </c>
      <c r="L439" s="34">
        <f t="shared" si="117"/>
        <v>13005</v>
      </c>
      <c r="M439" s="34">
        <f t="shared" si="122"/>
        <v>22557.816000000003</v>
      </c>
      <c r="N439" s="35">
        <v>0</v>
      </c>
      <c r="O439" s="35">
        <v>0</v>
      </c>
      <c r="P439" s="35"/>
      <c r="Q439" s="4"/>
      <c r="R439" s="35">
        <f t="shared" si="123"/>
        <v>578000</v>
      </c>
      <c r="S439" s="35">
        <f t="shared" si="118"/>
        <v>479791.65405405406</v>
      </c>
      <c r="T439" s="35">
        <f t="shared" si="119"/>
        <v>98208.345945945941</v>
      </c>
      <c r="U439" s="35">
        <f t="shared" si="124"/>
        <v>11872</v>
      </c>
      <c r="V439" s="35">
        <f t="shared" si="125"/>
        <v>1106.0869565217392</v>
      </c>
      <c r="W439" s="35">
        <f t="shared" si="120"/>
        <v>12831.6</v>
      </c>
      <c r="X439" s="35">
        <f t="shared" si="126"/>
        <v>66516.306048247716</v>
      </c>
      <c r="Y439" s="35">
        <v>1</v>
      </c>
      <c r="Z439" s="35">
        <v>0</v>
      </c>
      <c r="AA439" s="35">
        <f t="shared" si="127"/>
        <v>0</v>
      </c>
      <c r="AB439" s="37">
        <f t="shared" si="121"/>
        <v>0</v>
      </c>
      <c r="AC439" s="35">
        <v>0</v>
      </c>
      <c r="AD439" s="35">
        <v>5882.3529411764703</v>
      </c>
      <c r="AE439" s="44"/>
    </row>
    <row r="440" spans="1:31">
      <c r="A440" s="34">
        <v>434</v>
      </c>
      <c r="B440" s="58">
        <v>46241</v>
      </c>
      <c r="C440" s="4" t="s">
        <v>6588</v>
      </c>
      <c r="D440" s="4" t="s">
        <v>6143</v>
      </c>
      <c r="E440" s="4" t="s">
        <v>6156</v>
      </c>
      <c r="F440" s="35" t="str">
        <f>IFERROR(VLOOKUP(E440,'DATA MASTER'!$B$1:$R$3858,3,0),"")</f>
        <v>DIV 1</v>
      </c>
      <c r="G440" s="4">
        <v>4</v>
      </c>
      <c r="H440" s="35">
        <f>IFERROR(VLOOKUP(E440,'DATA MASTER'!$B$1:$R$3858,6,0),"")</f>
        <v>4</v>
      </c>
      <c r="I440" s="40">
        <f>IFERROR(VLOOKUP(E440,'DATA MASTER'!$B$1:$R$3858,5,0),"")</f>
        <v>5.3879999999999999</v>
      </c>
      <c r="J440" s="35">
        <f>IFERROR(VLOOKUP(E440,'DATA MASTER'!$B$1:$R$3858,17,0),"")</f>
        <v>185700</v>
      </c>
      <c r="K440" s="35">
        <f>IFERROR(VLOOKUP(E440,'DATA MASTER'!$B$1:$R$3858,16,0),"")</f>
        <v>165300</v>
      </c>
      <c r="L440" s="34">
        <f t="shared" si="117"/>
        <v>13927.5</v>
      </c>
      <c r="M440" s="34">
        <f t="shared" si="122"/>
        <v>23948.664000000001</v>
      </c>
      <c r="N440" s="35">
        <v>0</v>
      </c>
      <c r="O440" s="35">
        <v>0</v>
      </c>
      <c r="P440" s="35">
        <v>35000</v>
      </c>
      <c r="Q440" s="4" t="s">
        <v>6370</v>
      </c>
      <c r="R440" s="35">
        <f t="shared" si="123"/>
        <v>619000</v>
      </c>
      <c r="S440" s="35">
        <f t="shared" si="118"/>
        <v>509374.18378378375</v>
      </c>
      <c r="T440" s="35">
        <f t="shared" si="119"/>
        <v>109625.81621621625</v>
      </c>
      <c r="U440" s="35">
        <f t="shared" si="124"/>
        <v>15086.4</v>
      </c>
      <c r="V440" s="35">
        <f t="shared" si="125"/>
        <v>1405.5652173913043</v>
      </c>
      <c r="W440" s="35">
        <f t="shared" si="120"/>
        <v>13741.800000000001</v>
      </c>
      <c r="X440" s="35">
        <f t="shared" si="126"/>
        <v>21058.717665491607</v>
      </c>
      <c r="Y440" s="35">
        <f t="shared" ref="Y440:Y441" si="132">H440</f>
        <v>4</v>
      </c>
      <c r="Z440" s="35">
        <v>0</v>
      </c>
      <c r="AA440" s="35">
        <f t="shared" si="127"/>
        <v>35000</v>
      </c>
      <c r="AB440" s="37">
        <f t="shared" si="121"/>
        <v>0</v>
      </c>
      <c r="AC440" s="35">
        <v>0</v>
      </c>
      <c r="AD440" s="35">
        <v>23333.333333333332</v>
      </c>
      <c r="AE440" s="44"/>
    </row>
    <row r="441" spans="1:31">
      <c r="A441" s="34">
        <v>435</v>
      </c>
      <c r="B441" s="58">
        <v>46241</v>
      </c>
      <c r="C441" s="4" t="s">
        <v>6589</v>
      </c>
      <c r="D441" s="4" t="s">
        <v>6128</v>
      </c>
      <c r="E441" s="4" t="s">
        <v>6160</v>
      </c>
      <c r="F441" s="35" t="str">
        <f>IFERROR(VLOOKUP(E441,'DATA MASTER'!$B$1:$R$3858,3,0),"")</f>
        <v>DIV 1</v>
      </c>
      <c r="G441" s="4">
        <v>2</v>
      </c>
      <c r="H441" s="35">
        <f>IFERROR(VLOOKUP(E441,'DATA MASTER'!$B$1:$R$3858,6,0),"")</f>
        <v>1</v>
      </c>
      <c r="I441" s="40">
        <f>IFERROR(VLOOKUP(E441,'DATA MASTER'!$B$1:$R$3858,5,0),"")</f>
        <v>26.02</v>
      </c>
      <c r="J441" s="35">
        <f>IFERROR(VLOOKUP(E441,'DATA MASTER'!$B$1:$R$3858,17,0),"")</f>
        <v>876000</v>
      </c>
      <c r="K441" s="35">
        <f>IFERROR(VLOOKUP(E441,'DATA MASTER'!$B$1:$R$3858,16,0),"")</f>
        <v>777200</v>
      </c>
      <c r="L441" s="34">
        <f t="shared" si="117"/>
        <v>65700</v>
      </c>
      <c r="M441" s="34">
        <f t="shared" si="122"/>
        <v>112600.736</v>
      </c>
      <c r="N441" s="35">
        <v>0</v>
      </c>
      <c r="O441" s="35">
        <v>0</v>
      </c>
      <c r="P441" s="35">
        <v>35000</v>
      </c>
      <c r="Q441" s="4" t="s">
        <v>6370</v>
      </c>
      <c r="R441" s="35">
        <f t="shared" si="123"/>
        <v>1459999.9999999998</v>
      </c>
      <c r="S441" s="35">
        <f t="shared" si="118"/>
        <v>1197476.1513513513</v>
      </c>
      <c r="T441" s="35">
        <f t="shared" si="119"/>
        <v>262523.84864864848</v>
      </c>
      <c r="U441" s="35">
        <f t="shared" si="124"/>
        <v>36428</v>
      </c>
      <c r="V441" s="35">
        <f t="shared" si="125"/>
        <v>3393.913043478261</v>
      </c>
      <c r="W441" s="35">
        <f t="shared" si="120"/>
        <v>32412</v>
      </c>
      <c r="X441" s="35">
        <f t="shared" si="126"/>
        <v>103623.26893850353</v>
      </c>
      <c r="Y441" s="35">
        <f t="shared" si="132"/>
        <v>1</v>
      </c>
      <c r="Z441" s="35">
        <v>0</v>
      </c>
      <c r="AA441" s="35">
        <f t="shared" si="127"/>
        <v>70000</v>
      </c>
      <c r="AB441" s="37">
        <f t="shared" si="121"/>
        <v>0</v>
      </c>
      <c r="AC441" s="35">
        <v>0</v>
      </c>
      <c r="AD441" s="35">
        <v>16666.666666666668</v>
      </c>
      <c r="AE441" s="44"/>
    </row>
    <row r="442" spans="1:31">
      <c r="A442" s="34">
        <v>436</v>
      </c>
      <c r="B442" s="58">
        <v>46241</v>
      </c>
      <c r="C442" s="4" t="s">
        <v>6590</v>
      </c>
      <c r="D442" s="4" t="s">
        <v>6287</v>
      </c>
      <c r="E442" s="4" t="s">
        <v>6135</v>
      </c>
      <c r="F442" s="35" t="str">
        <f>IFERROR(VLOOKUP(E442,'DATA MASTER'!$B$1:$R$3858,3,0),"")</f>
        <v>DIV 1</v>
      </c>
      <c r="G442" s="4">
        <v>12</v>
      </c>
      <c r="H442" s="35">
        <f>IFERROR(VLOOKUP(E442,'DATA MASTER'!$B$1:$R$3858,6,0),"")</f>
        <v>24</v>
      </c>
      <c r="I442" s="40">
        <f>IFERROR(VLOOKUP(E442,'DATA MASTER'!$B$1:$R$3858,5,0),"")</f>
        <v>1.23</v>
      </c>
      <c r="J442" s="35">
        <f>IFERROR(VLOOKUP(E442,'DATA MASTER'!$B$1:$R$3858,17,0),"")</f>
        <v>99800</v>
      </c>
      <c r="K442" s="35">
        <f>IFERROR(VLOOKUP(E442,'DATA MASTER'!$B$1:$R$3858,16,0),"")</f>
        <v>92100</v>
      </c>
      <c r="L442" s="34">
        <f t="shared" si="117"/>
        <v>7485</v>
      </c>
      <c r="M442" s="34">
        <f t="shared" si="122"/>
        <v>13343.448</v>
      </c>
      <c r="N442" s="35">
        <v>0</v>
      </c>
      <c r="O442" s="35">
        <v>0</v>
      </c>
      <c r="P442" s="35"/>
      <c r="Q442" s="4"/>
      <c r="R442" s="35">
        <f t="shared" si="123"/>
        <v>997999.99999999988</v>
      </c>
      <c r="S442" s="35">
        <f t="shared" si="118"/>
        <v>851422.18378378358</v>
      </c>
      <c r="T442" s="35">
        <f t="shared" si="119"/>
        <v>146577.81621621631</v>
      </c>
      <c r="U442" s="35">
        <f t="shared" si="124"/>
        <v>10332</v>
      </c>
      <c r="V442" s="35">
        <f t="shared" si="125"/>
        <v>962.60869565217388</v>
      </c>
      <c r="W442" s="35">
        <f t="shared" si="120"/>
        <v>22155.599999999999</v>
      </c>
      <c r="X442" s="35">
        <f t="shared" si="126"/>
        <v>113127.60752056414</v>
      </c>
      <c r="Y442" s="35">
        <f t="shared" ref="Y442" si="133">IF(E442="avem005",4,1)</f>
        <v>1</v>
      </c>
      <c r="Z442" s="35">
        <v>0</v>
      </c>
      <c r="AA442" s="35">
        <f t="shared" si="127"/>
        <v>0</v>
      </c>
      <c r="AB442" s="37">
        <f t="shared" si="121"/>
        <v>0</v>
      </c>
      <c r="AC442" s="35">
        <v>0</v>
      </c>
      <c r="AD442" s="35">
        <v>0</v>
      </c>
      <c r="AE442" s="44"/>
    </row>
    <row r="443" spans="1:31">
      <c r="A443" s="34">
        <v>437</v>
      </c>
      <c r="B443" s="58">
        <v>46241</v>
      </c>
      <c r="C443" s="4" t="s">
        <v>6590</v>
      </c>
      <c r="D443" s="4" t="s">
        <v>6287</v>
      </c>
      <c r="E443" s="4" t="s">
        <v>6129</v>
      </c>
      <c r="F443" s="35" t="str">
        <f>IFERROR(VLOOKUP(E443,'DATA MASTER'!$B$1:$R$3858,3,0),"")</f>
        <v>DIV 1</v>
      </c>
      <c r="G443" s="4">
        <v>48</v>
      </c>
      <c r="H443" s="35">
        <f>IFERROR(VLOOKUP(E443,'DATA MASTER'!$B$1:$R$3858,6,0),"")</f>
        <v>120</v>
      </c>
      <c r="I443" s="40">
        <f>IFERROR(VLOOKUP(E443,'DATA MASTER'!$B$1:$R$3858,5,0),"")</f>
        <v>0.14499999999999999</v>
      </c>
      <c r="J443" s="35">
        <f>IFERROR(VLOOKUP(E443,'DATA MASTER'!$B$1:$R$3858,17,0),"")</f>
        <v>15108.333333333334</v>
      </c>
      <c r="K443" s="35">
        <f>IFERROR(VLOOKUP(E443,'DATA MASTER'!$B$1:$R$3858,16,0),"")</f>
        <v>14025</v>
      </c>
      <c r="L443" s="34">
        <f t="shared" si="117"/>
        <v>1133.125</v>
      </c>
      <c r="M443" s="34">
        <f t="shared" si="122"/>
        <v>2031.9420000000002</v>
      </c>
      <c r="N443" s="35">
        <v>0</v>
      </c>
      <c r="O443" s="35">
        <v>0</v>
      </c>
      <c r="P443" s="35"/>
      <c r="Q443" s="4"/>
      <c r="R443" s="35">
        <f t="shared" si="123"/>
        <v>604333.33333333326</v>
      </c>
      <c r="S443" s="35">
        <f t="shared" si="118"/>
        <v>518618.72432432417</v>
      </c>
      <c r="T443" s="35">
        <f t="shared" si="119"/>
        <v>85714.609009009087</v>
      </c>
      <c r="U443" s="35">
        <f t="shared" si="124"/>
        <v>4871.9999999999991</v>
      </c>
      <c r="V443" s="35">
        <f t="shared" si="125"/>
        <v>453.91304347826082</v>
      </c>
      <c r="W443" s="35">
        <f t="shared" si="120"/>
        <v>13416.2</v>
      </c>
      <c r="X443" s="35">
        <f t="shared" si="126"/>
        <v>66972.495965530834</v>
      </c>
      <c r="Y443" s="35">
        <v>1</v>
      </c>
      <c r="Z443" s="35">
        <v>0</v>
      </c>
      <c r="AA443" s="35">
        <f t="shared" si="127"/>
        <v>0</v>
      </c>
      <c r="AB443" s="37">
        <f t="shared" si="121"/>
        <v>0</v>
      </c>
      <c r="AC443" s="35">
        <v>0</v>
      </c>
      <c r="AD443" s="35">
        <v>0</v>
      </c>
      <c r="AE443" s="44"/>
    </row>
    <row r="444" spans="1:31">
      <c r="A444" s="34">
        <v>438</v>
      </c>
      <c r="B444" s="58">
        <v>46241</v>
      </c>
      <c r="C444" s="4" t="s">
        <v>6591</v>
      </c>
      <c r="D444" s="4" t="s">
        <v>6128</v>
      </c>
      <c r="E444" s="4" t="s">
        <v>6135</v>
      </c>
      <c r="F444" s="35" t="str">
        <f>IFERROR(VLOOKUP(E444,'DATA MASTER'!$B$1:$R$3858,3,0),"")</f>
        <v>DIV 1</v>
      </c>
      <c r="G444" s="4">
        <v>24</v>
      </c>
      <c r="H444" s="35">
        <f>IFERROR(VLOOKUP(E444,'DATA MASTER'!$B$1:$R$3858,6,0),"")</f>
        <v>24</v>
      </c>
      <c r="I444" s="40">
        <f>IFERROR(VLOOKUP(E444,'DATA MASTER'!$B$1:$R$3858,5,0),"")</f>
        <v>1.23</v>
      </c>
      <c r="J444" s="35">
        <f>IFERROR(VLOOKUP(E444,'DATA MASTER'!$B$1:$R$3858,17,0),"")</f>
        <v>99800</v>
      </c>
      <c r="K444" s="35">
        <f>IFERROR(VLOOKUP(E444,'DATA MASTER'!$B$1:$R$3858,16,0),"")</f>
        <v>92100</v>
      </c>
      <c r="L444" s="34">
        <f t="shared" si="117"/>
        <v>7485</v>
      </c>
      <c r="M444" s="34">
        <f t="shared" si="122"/>
        <v>13343.448</v>
      </c>
      <c r="N444" s="35">
        <v>0</v>
      </c>
      <c r="O444" s="35">
        <v>0</v>
      </c>
      <c r="P444" s="35"/>
      <c r="Q444" s="4"/>
      <c r="R444" s="35">
        <f t="shared" si="123"/>
        <v>1995999.9999999998</v>
      </c>
      <c r="S444" s="35">
        <f t="shared" si="118"/>
        <v>1702844.3675675672</v>
      </c>
      <c r="T444" s="35">
        <f t="shared" si="119"/>
        <v>293155.63243243261</v>
      </c>
      <c r="U444" s="35">
        <f t="shared" si="124"/>
        <v>20664</v>
      </c>
      <c r="V444" s="35">
        <f t="shared" si="125"/>
        <v>1925.2173913043478</v>
      </c>
      <c r="W444" s="35">
        <f t="shared" si="120"/>
        <v>44311.199999999997</v>
      </c>
      <c r="X444" s="35">
        <f t="shared" si="126"/>
        <v>209588.54837446162</v>
      </c>
      <c r="Y444" s="35">
        <v>1</v>
      </c>
      <c r="Z444" s="35">
        <v>0</v>
      </c>
      <c r="AA444" s="35">
        <f t="shared" si="127"/>
        <v>0</v>
      </c>
      <c r="AB444" s="37">
        <f t="shared" si="121"/>
        <v>0</v>
      </c>
      <c r="AC444" s="35">
        <f t="shared" ref="AC444:AC445" si="134">Z444*R444*1.11</f>
        <v>0</v>
      </c>
      <c r="AD444" s="35">
        <v>16666.666666666668</v>
      </c>
      <c r="AE444" s="44"/>
    </row>
    <row r="445" spans="1:31">
      <c r="A445" s="34">
        <v>439</v>
      </c>
      <c r="B445" s="58">
        <v>46241</v>
      </c>
      <c r="C445" s="4" t="s">
        <v>6592</v>
      </c>
      <c r="D445" s="4" t="s">
        <v>6158</v>
      </c>
      <c r="E445" s="4" t="s">
        <v>6129</v>
      </c>
      <c r="F445" s="35" t="str">
        <f>IFERROR(VLOOKUP(E445,'DATA MASTER'!$B$1:$R$3858,3,0),"")</f>
        <v>DIV 1</v>
      </c>
      <c r="G445" s="4">
        <v>24</v>
      </c>
      <c r="H445" s="35">
        <f>IFERROR(VLOOKUP(E445,'DATA MASTER'!$B$1:$R$3858,6,0),"")</f>
        <v>120</v>
      </c>
      <c r="I445" s="40">
        <f>IFERROR(VLOOKUP(E445,'DATA MASTER'!$B$1:$R$3858,5,0),"")</f>
        <v>0.14499999999999999</v>
      </c>
      <c r="J445" s="35">
        <f>IFERROR(VLOOKUP(E445,'DATA MASTER'!$B$1:$R$3858,17,0),"")</f>
        <v>15108.333333333334</v>
      </c>
      <c r="K445" s="35">
        <f>IFERROR(VLOOKUP(E445,'DATA MASTER'!$B$1:$R$3858,16,0),"")</f>
        <v>14025</v>
      </c>
      <c r="L445" s="34">
        <f t="shared" si="117"/>
        <v>1133.125</v>
      </c>
      <c r="M445" s="34">
        <f t="shared" si="122"/>
        <v>2031.9420000000002</v>
      </c>
      <c r="N445" s="35">
        <v>0</v>
      </c>
      <c r="O445" s="35">
        <v>0</v>
      </c>
      <c r="P445" s="35"/>
      <c r="Q445" s="4"/>
      <c r="R445" s="35">
        <f t="shared" si="123"/>
        <v>302166.66666666663</v>
      </c>
      <c r="S445" s="35">
        <f t="shared" si="118"/>
        <v>259309.36216216208</v>
      </c>
      <c r="T445" s="35">
        <f t="shared" si="119"/>
        <v>42857.304504504544</v>
      </c>
      <c r="U445" s="35">
        <f t="shared" si="124"/>
        <v>2435.9999999999995</v>
      </c>
      <c r="V445" s="35">
        <f t="shared" si="125"/>
        <v>226.95652173913041</v>
      </c>
      <c r="W445" s="35">
        <f t="shared" si="120"/>
        <v>6708.1</v>
      </c>
      <c r="X445" s="35">
        <f t="shared" si="126"/>
        <v>33486.247982765417</v>
      </c>
      <c r="Y445" s="35">
        <v>1</v>
      </c>
      <c r="Z445" s="35">
        <v>0</v>
      </c>
      <c r="AA445" s="35">
        <f t="shared" si="127"/>
        <v>0</v>
      </c>
      <c r="AB445" s="37">
        <f t="shared" si="121"/>
        <v>0</v>
      </c>
      <c r="AC445" s="35">
        <f t="shared" si="134"/>
        <v>0</v>
      </c>
      <c r="AD445" s="35">
        <v>0</v>
      </c>
      <c r="AE445" s="44"/>
    </row>
    <row r="446" spans="1:31">
      <c r="A446" s="34">
        <v>440</v>
      </c>
      <c r="B446" s="58">
        <v>46241</v>
      </c>
      <c r="C446" s="4" t="s">
        <v>6593</v>
      </c>
      <c r="D446" s="4" t="s">
        <v>6143</v>
      </c>
      <c r="E446" s="4" t="s">
        <v>6170</v>
      </c>
      <c r="F446" s="35" t="str">
        <f>IFERROR(VLOOKUP(E446,'DATA MASTER'!$B$1:$R$3858,3,0),"")</f>
        <v>DIV 2</v>
      </c>
      <c r="G446" s="4">
        <v>1</v>
      </c>
      <c r="H446" s="35">
        <f>IFERROR(VLOOKUP(E446,'DATA MASTER'!$B$1:$R$3858,6,0),"")</f>
        <v>1</v>
      </c>
      <c r="I446" s="40">
        <f>IFERROR(VLOOKUP(E446,'DATA MASTER'!$B$1:$R$3858,5,0),"")</f>
        <v>21.11</v>
      </c>
      <c r="J446" s="35">
        <f>IFERROR(VLOOKUP(E446,'DATA MASTER'!$B$1:$R$3858,17,0),"")</f>
        <v>1428200</v>
      </c>
      <c r="K446" s="35">
        <f>IFERROR(VLOOKUP(E446,'DATA MASTER'!$B$1:$R$3858,16,0),"")</f>
        <v>1291700</v>
      </c>
      <c r="L446" s="34">
        <f t="shared" si="117"/>
        <v>107115</v>
      </c>
      <c r="M446" s="34">
        <f t="shared" si="122"/>
        <v>187141.49600000001</v>
      </c>
      <c r="N446" s="35">
        <v>0</v>
      </c>
      <c r="O446" s="35">
        <v>0</v>
      </c>
      <c r="P446" s="35">
        <v>40000</v>
      </c>
      <c r="Q446" s="4" t="s">
        <v>6546</v>
      </c>
      <c r="R446" s="35">
        <f t="shared" si="123"/>
        <v>1190166.6666666665</v>
      </c>
      <c r="S446" s="35">
        <f t="shared" si="118"/>
        <v>995097.75135135127</v>
      </c>
      <c r="T446" s="35">
        <f t="shared" si="119"/>
        <v>195068.91531531524</v>
      </c>
      <c r="U446" s="35">
        <f t="shared" si="124"/>
        <v>14777</v>
      </c>
      <c r="V446" s="35">
        <f t="shared" si="125"/>
        <v>1376.7391304347825</v>
      </c>
      <c r="W446" s="35">
        <f t="shared" si="120"/>
        <v>26421.7</v>
      </c>
      <c r="X446" s="35">
        <f t="shared" si="126"/>
        <v>106243.47618488045</v>
      </c>
      <c r="Y446" s="35">
        <f>H446</f>
        <v>1</v>
      </c>
      <c r="Z446" s="35">
        <v>0</v>
      </c>
      <c r="AA446" s="35">
        <f t="shared" si="127"/>
        <v>40000</v>
      </c>
      <c r="AB446" s="37">
        <f t="shared" si="121"/>
        <v>0</v>
      </c>
      <c r="AC446" s="35">
        <v>0</v>
      </c>
      <c r="AD446" s="35">
        <v>6250</v>
      </c>
      <c r="AE446" s="44"/>
    </row>
    <row r="447" spans="1:31">
      <c r="A447" s="34">
        <v>441</v>
      </c>
      <c r="B447" s="58">
        <v>46241</v>
      </c>
      <c r="C447" s="4" t="s">
        <v>6594</v>
      </c>
      <c r="D447" s="4" t="s">
        <v>6196</v>
      </c>
      <c r="E447" s="4" t="s">
        <v>6135</v>
      </c>
      <c r="F447" s="35" t="str">
        <f>IFERROR(VLOOKUP(E447,'DATA MASTER'!$B$1:$R$3858,3,0),"")</f>
        <v>DIV 1</v>
      </c>
      <c r="G447" s="4">
        <v>2</v>
      </c>
      <c r="H447" s="35">
        <f>IFERROR(VLOOKUP(E447,'DATA MASTER'!$B$1:$R$3858,6,0),"")</f>
        <v>24</v>
      </c>
      <c r="I447" s="40">
        <f>IFERROR(VLOOKUP(E447,'DATA MASTER'!$B$1:$R$3858,5,0),"")</f>
        <v>1.23</v>
      </c>
      <c r="J447" s="35">
        <f>IFERROR(VLOOKUP(E447,'DATA MASTER'!$B$1:$R$3858,17,0),"")</f>
        <v>99800</v>
      </c>
      <c r="K447" s="35">
        <f>IFERROR(VLOOKUP(E447,'DATA MASTER'!$B$1:$R$3858,16,0),"")</f>
        <v>92100</v>
      </c>
      <c r="L447" s="34">
        <f t="shared" si="117"/>
        <v>7485</v>
      </c>
      <c r="M447" s="34">
        <f t="shared" si="122"/>
        <v>13343.448</v>
      </c>
      <c r="N447" s="35">
        <v>0</v>
      </c>
      <c r="O447" s="35">
        <v>0</v>
      </c>
      <c r="P447" s="35"/>
      <c r="Q447" s="4"/>
      <c r="R447" s="35">
        <f t="shared" si="123"/>
        <v>166333.33333333331</v>
      </c>
      <c r="S447" s="35">
        <f t="shared" si="118"/>
        <v>141903.69729729727</v>
      </c>
      <c r="T447" s="35">
        <f t="shared" si="119"/>
        <v>24429.636036036041</v>
      </c>
      <c r="U447" s="35">
        <f t="shared" si="124"/>
        <v>1722</v>
      </c>
      <c r="V447" s="35">
        <f t="shared" si="125"/>
        <v>160.43478260869566</v>
      </c>
      <c r="W447" s="35">
        <f t="shared" si="120"/>
        <v>3692.6000000000004</v>
      </c>
      <c r="X447" s="35">
        <f t="shared" si="126"/>
        <v>18854.601253427347</v>
      </c>
      <c r="Y447" s="35">
        <v>1</v>
      </c>
      <c r="Z447" s="35">
        <v>0</v>
      </c>
      <c r="AA447" s="35">
        <f t="shared" si="127"/>
        <v>0</v>
      </c>
      <c r="AB447" s="37">
        <f t="shared" si="121"/>
        <v>0</v>
      </c>
      <c r="AC447" s="35">
        <v>0</v>
      </c>
      <c r="AD447" s="35">
        <v>0</v>
      </c>
      <c r="AE447" s="44"/>
    </row>
    <row r="448" spans="1:31">
      <c r="A448" s="34">
        <v>442</v>
      </c>
      <c r="B448" s="58">
        <v>46241</v>
      </c>
      <c r="C448" s="4" t="s">
        <v>6594</v>
      </c>
      <c r="D448" s="4" t="s">
        <v>6196</v>
      </c>
      <c r="E448" s="4" t="s">
        <v>6167</v>
      </c>
      <c r="F448" s="35" t="str">
        <f>IFERROR(VLOOKUP(E448,'DATA MASTER'!$B$1:$R$3858,3,0),"")</f>
        <v>DIV 2</v>
      </c>
      <c r="G448" s="4">
        <v>8</v>
      </c>
      <c r="H448" s="35">
        <f>IFERROR(VLOOKUP(E448,'DATA MASTER'!$B$1:$R$3858,6,0),"")</f>
        <v>24</v>
      </c>
      <c r="I448" s="40">
        <f>IFERROR(VLOOKUP(E448,'DATA MASTER'!$B$1:$R$3858,5,0),"")</f>
        <v>0.90200000000000002</v>
      </c>
      <c r="J448" s="35">
        <f>IFERROR(VLOOKUP(E448,'DATA MASTER'!$B$1:$R$3858,17,0),"")</f>
        <v>81000</v>
      </c>
      <c r="K448" s="35">
        <f>IFERROR(VLOOKUP(E448,'DATA MASTER'!$B$1:$R$3858,16,0),"")</f>
        <v>74300</v>
      </c>
      <c r="L448" s="34">
        <f t="shared" si="117"/>
        <v>6075</v>
      </c>
      <c r="M448" s="34">
        <f t="shared" si="122"/>
        <v>10764.584000000001</v>
      </c>
      <c r="N448" s="35">
        <v>0</v>
      </c>
      <c r="O448" s="35">
        <v>10</v>
      </c>
      <c r="P448" s="35"/>
      <c r="Q448" s="4"/>
      <c r="R448" s="35">
        <f t="shared" si="123"/>
        <v>486000</v>
      </c>
      <c r="S448" s="35">
        <f t="shared" si="118"/>
        <v>412121.61729729723</v>
      </c>
      <c r="T448" s="35">
        <f t="shared" si="119"/>
        <v>73878.382702702773</v>
      </c>
      <c r="U448" s="35">
        <f t="shared" si="124"/>
        <v>5051.2</v>
      </c>
      <c r="V448" s="35">
        <f t="shared" si="125"/>
        <v>470.60869565217388</v>
      </c>
      <c r="W448" s="35">
        <f t="shared" si="120"/>
        <v>10789.2</v>
      </c>
      <c r="X448" s="35">
        <f t="shared" si="126"/>
        <v>57567.374007050603</v>
      </c>
      <c r="Y448" s="35">
        <f>IF(E448="avem005",4,1)</f>
        <v>1</v>
      </c>
      <c r="Z448" s="35">
        <v>0</v>
      </c>
      <c r="AA448" s="35">
        <f t="shared" si="127"/>
        <v>0</v>
      </c>
      <c r="AB448" s="37">
        <f t="shared" si="121"/>
        <v>0</v>
      </c>
      <c r="AC448" s="35">
        <v>0</v>
      </c>
      <c r="AD448" s="35">
        <v>0</v>
      </c>
      <c r="AE448" s="44"/>
    </row>
    <row r="449" spans="1:31">
      <c r="A449" s="34">
        <v>443</v>
      </c>
      <c r="B449" s="58">
        <v>46241</v>
      </c>
      <c r="C449" s="4" t="s">
        <v>6595</v>
      </c>
      <c r="D449" s="4" t="s">
        <v>6134</v>
      </c>
      <c r="E449" s="4" t="s">
        <v>6160</v>
      </c>
      <c r="F449" s="35" t="str">
        <f>IFERROR(VLOOKUP(E449,'DATA MASTER'!$B$1:$R$3858,3,0),"")</f>
        <v>DIV 1</v>
      </c>
      <c r="G449" s="4">
        <v>1</v>
      </c>
      <c r="H449" s="35">
        <f>IFERROR(VLOOKUP(E449,'DATA MASTER'!$B$1:$R$3858,6,0),"")</f>
        <v>1</v>
      </c>
      <c r="I449" s="40">
        <f>IFERROR(VLOOKUP(E449,'DATA MASTER'!$B$1:$R$3858,5,0),"")</f>
        <v>26.02</v>
      </c>
      <c r="J449" s="35">
        <f>IFERROR(VLOOKUP(E449,'DATA MASTER'!$B$1:$R$3858,17,0),"")</f>
        <v>876000</v>
      </c>
      <c r="K449" s="35">
        <f>IFERROR(VLOOKUP(E449,'DATA MASTER'!$B$1:$R$3858,16,0),"")</f>
        <v>777200</v>
      </c>
      <c r="L449" s="34">
        <f t="shared" si="117"/>
        <v>65700</v>
      </c>
      <c r="M449" s="34">
        <f t="shared" si="122"/>
        <v>112600.736</v>
      </c>
      <c r="N449" s="35">
        <v>0</v>
      </c>
      <c r="O449" s="35">
        <v>0</v>
      </c>
      <c r="P449" s="35">
        <v>35000</v>
      </c>
      <c r="Q449" s="4" t="s">
        <v>6370</v>
      </c>
      <c r="R449" s="35">
        <f t="shared" si="123"/>
        <v>729999.99999999988</v>
      </c>
      <c r="S449" s="35">
        <f t="shared" si="118"/>
        <v>598738.07567567565</v>
      </c>
      <c r="T449" s="35">
        <f t="shared" si="119"/>
        <v>131261.92432432424</v>
      </c>
      <c r="U449" s="35">
        <f t="shared" si="124"/>
        <v>18214</v>
      </c>
      <c r="V449" s="35">
        <f t="shared" si="125"/>
        <v>1696.9565217391305</v>
      </c>
      <c r="W449" s="35">
        <f t="shared" si="120"/>
        <v>16206</v>
      </c>
      <c r="X449" s="35">
        <f t="shared" si="126"/>
        <v>56573.53923115653</v>
      </c>
      <c r="Y449" s="35">
        <f>H449</f>
        <v>1</v>
      </c>
      <c r="Z449" s="35">
        <v>0</v>
      </c>
      <c r="AA449" s="35">
        <f t="shared" si="127"/>
        <v>35000</v>
      </c>
      <c r="AB449" s="37">
        <f t="shared" si="121"/>
        <v>0</v>
      </c>
      <c r="AC449" s="35">
        <v>0</v>
      </c>
      <c r="AD449" s="35">
        <v>3571.4285714285716</v>
      </c>
      <c r="AE449" s="44"/>
    </row>
    <row r="450" spans="1:31">
      <c r="A450" s="34">
        <v>444</v>
      </c>
      <c r="B450" s="58">
        <v>46241</v>
      </c>
      <c r="C450" s="4" t="s">
        <v>6596</v>
      </c>
      <c r="D450" s="4" t="s">
        <v>6196</v>
      </c>
      <c r="E450" s="4" t="s">
        <v>6135</v>
      </c>
      <c r="F450" s="35" t="str">
        <f>IFERROR(VLOOKUP(E450,'DATA MASTER'!$B$1:$R$3858,3,0),"")</f>
        <v>DIV 1</v>
      </c>
      <c r="G450" s="4">
        <v>3</v>
      </c>
      <c r="H450" s="35">
        <f>IFERROR(VLOOKUP(E450,'DATA MASTER'!$B$1:$R$3858,6,0),"")</f>
        <v>24</v>
      </c>
      <c r="I450" s="40">
        <f>IFERROR(VLOOKUP(E450,'DATA MASTER'!$B$1:$R$3858,5,0),"")</f>
        <v>1.23</v>
      </c>
      <c r="J450" s="35">
        <f>IFERROR(VLOOKUP(E450,'DATA MASTER'!$B$1:$R$3858,17,0),"")</f>
        <v>99800</v>
      </c>
      <c r="K450" s="35">
        <f>IFERROR(VLOOKUP(E450,'DATA MASTER'!$B$1:$R$3858,16,0),"")</f>
        <v>92100</v>
      </c>
      <c r="L450" s="34">
        <f t="shared" si="117"/>
        <v>7485</v>
      </c>
      <c r="M450" s="34">
        <f t="shared" si="122"/>
        <v>13343.448</v>
      </c>
      <c r="N450" s="35">
        <v>0</v>
      </c>
      <c r="O450" s="35">
        <v>0</v>
      </c>
      <c r="P450" s="35"/>
      <c r="Q450" s="4"/>
      <c r="R450" s="35">
        <f t="shared" si="123"/>
        <v>249499.99999999997</v>
      </c>
      <c r="S450" s="35">
        <f t="shared" si="118"/>
        <v>212855.54594594589</v>
      </c>
      <c r="T450" s="35">
        <f t="shared" si="119"/>
        <v>36644.454054054077</v>
      </c>
      <c r="U450" s="35">
        <f t="shared" si="124"/>
        <v>2583</v>
      </c>
      <c r="V450" s="35">
        <f t="shared" si="125"/>
        <v>240.65217391304347</v>
      </c>
      <c r="W450" s="35">
        <f t="shared" si="120"/>
        <v>5538.9</v>
      </c>
      <c r="X450" s="35">
        <f t="shared" si="126"/>
        <v>20217.385751108777</v>
      </c>
      <c r="Y450" s="35">
        <f>IF(E450="avem005",4,1)</f>
        <v>1</v>
      </c>
      <c r="Z450" s="35">
        <v>0</v>
      </c>
      <c r="AA450" s="35">
        <f t="shared" si="127"/>
        <v>0</v>
      </c>
      <c r="AB450" s="37">
        <f t="shared" si="121"/>
        <v>0</v>
      </c>
      <c r="AC450" s="35">
        <v>0</v>
      </c>
      <c r="AD450" s="35">
        <v>8064.5161290322585</v>
      </c>
      <c r="AE450" s="44"/>
    </row>
    <row r="451" spans="1:31">
      <c r="A451" s="34">
        <v>445</v>
      </c>
      <c r="B451" s="58">
        <v>46241</v>
      </c>
      <c r="C451" s="4" t="s">
        <v>6597</v>
      </c>
      <c r="D451" s="4" t="s">
        <v>6124</v>
      </c>
      <c r="E451" s="4" t="s">
        <v>579</v>
      </c>
      <c r="F451" s="35" t="str">
        <f>IFERROR(VLOOKUP(E451,'DATA MASTER'!$B$1:$R$3858,3,0),"")</f>
        <v>MTAB</v>
      </c>
      <c r="G451" s="4">
        <v>1</v>
      </c>
      <c r="H451" s="35">
        <f>IFERROR(VLOOKUP(E451,'DATA MASTER'!$B$1:$R$3858,6,0),"")</f>
        <v>4</v>
      </c>
      <c r="I451" s="40">
        <f>IFERROR(VLOOKUP(E451,'DATA MASTER'!$B$1:$R$3858,5,0),"")</f>
        <v>4.68</v>
      </c>
      <c r="J451" s="35">
        <f>IFERROR(VLOOKUP(E451,'DATA MASTER'!$B$1:$R$3858,17,0),"")</f>
        <v>99100</v>
      </c>
      <c r="K451" s="35">
        <f>IFERROR(VLOOKUP(E451,'DATA MASTER'!$B$1:$R$3858,16,0),"")</f>
        <v>88800</v>
      </c>
      <c r="L451" s="34">
        <f t="shared" si="117"/>
        <v>12387.5</v>
      </c>
      <c r="M451" s="34">
        <f t="shared" si="122"/>
        <v>16881.768</v>
      </c>
      <c r="N451" s="35">
        <v>0</v>
      </c>
      <c r="O451" s="35">
        <v>0</v>
      </c>
      <c r="P451" s="35"/>
      <c r="Q451" s="4"/>
      <c r="R451" s="35">
        <f t="shared" si="123"/>
        <v>78119.369369369364</v>
      </c>
      <c r="S451" s="35">
        <f t="shared" si="118"/>
        <v>64791.199999999997</v>
      </c>
      <c r="T451" s="35">
        <f t="shared" si="119"/>
        <v>13328.169369369367</v>
      </c>
      <c r="U451" s="35">
        <f t="shared" si="124"/>
        <v>3276</v>
      </c>
      <c r="V451" s="35">
        <f t="shared" si="125"/>
        <v>305.21739130434781</v>
      </c>
      <c r="W451" s="35">
        <f t="shared" si="120"/>
        <v>1734.25</v>
      </c>
      <c r="X451" s="35">
        <f t="shared" si="126"/>
        <v>4887.7019780650189</v>
      </c>
      <c r="Y451" s="35">
        <v>1</v>
      </c>
      <c r="Z451" s="35">
        <v>0</v>
      </c>
      <c r="AA451" s="35">
        <f t="shared" si="127"/>
        <v>0</v>
      </c>
      <c r="AB451" s="37">
        <f t="shared" si="121"/>
        <v>0</v>
      </c>
      <c r="AC451" s="35">
        <v>0</v>
      </c>
      <c r="AD451" s="3">
        <v>3125</v>
      </c>
      <c r="AE451" s="44"/>
    </row>
    <row r="452" spans="1:31">
      <c r="A452" s="34">
        <v>446</v>
      </c>
      <c r="B452" s="58">
        <v>46241</v>
      </c>
      <c r="C452" s="4" t="s">
        <v>6598</v>
      </c>
      <c r="D452" s="4" t="s">
        <v>6175</v>
      </c>
      <c r="E452" s="4" t="s">
        <v>6162</v>
      </c>
      <c r="F452" s="35" t="str">
        <f>IFERROR(VLOOKUP(E452,'DATA MASTER'!$B$1:$R$3858,3,0),"")</f>
        <v>DIV 1</v>
      </c>
      <c r="G452" s="4">
        <v>1</v>
      </c>
      <c r="H452" s="35">
        <f>IFERROR(VLOOKUP(E452,'DATA MASTER'!$B$1:$R$3858,6,0),"")</f>
        <v>1</v>
      </c>
      <c r="I452" s="40">
        <f>IFERROR(VLOOKUP(E452,'DATA MASTER'!$B$1:$R$3858,5,0),"")</f>
        <v>26.01</v>
      </c>
      <c r="J452" s="35">
        <f>IFERROR(VLOOKUP(E452,'DATA MASTER'!$B$1:$R$3858,17,0),"")</f>
        <v>1103500</v>
      </c>
      <c r="K452" s="35">
        <f>IFERROR(VLOOKUP(E452,'DATA MASTER'!$B$1:$R$3858,16,0),"")</f>
        <v>991800</v>
      </c>
      <c r="L452" s="34">
        <f t="shared" si="117"/>
        <v>82762.5</v>
      </c>
      <c r="M452" s="34">
        <f t="shared" si="122"/>
        <v>143691.984</v>
      </c>
      <c r="N452" s="35">
        <v>0</v>
      </c>
      <c r="O452" s="35">
        <v>0</v>
      </c>
      <c r="P452" s="35"/>
      <c r="Q452" s="4"/>
      <c r="R452" s="35">
        <f t="shared" si="123"/>
        <v>919583.33333333326</v>
      </c>
      <c r="S452" s="35">
        <f t="shared" si="118"/>
        <v>764061.27567567572</v>
      </c>
      <c r="T452" s="35">
        <f t="shared" si="119"/>
        <v>155522.05765765754</v>
      </c>
      <c r="U452" s="35">
        <f t="shared" si="124"/>
        <v>18207</v>
      </c>
      <c r="V452" s="35">
        <f t="shared" si="125"/>
        <v>1696.304347826087</v>
      </c>
      <c r="W452" s="35">
        <f t="shared" si="120"/>
        <v>20414.75</v>
      </c>
      <c r="X452" s="35">
        <f t="shared" si="126"/>
        <v>115204.00330983146</v>
      </c>
      <c r="Y452" s="35">
        <v>1</v>
      </c>
      <c r="Z452" s="35">
        <v>0</v>
      </c>
      <c r="AA452" s="35">
        <f t="shared" si="127"/>
        <v>0</v>
      </c>
      <c r="AB452" s="37">
        <f t="shared" si="121"/>
        <v>0</v>
      </c>
      <c r="AC452" s="35">
        <v>0</v>
      </c>
      <c r="AD452" s="35">
        <v>0</v>
      </c>
      <c r="AE452" s="44"/>
    </row>
    <row r="453" spans="1:31">
      <c r="A453" s="34">
        <v>447</v>
      </c>
      <c r="B453" s="58">
        <v>46241</v>
      </c>
      <c r="C453" s="4" t="s">
        <v>6599</v>
      </c>
      <c r="D453" s="4" t="s">
        <v>6143</v>
      </c>
      <c r="E453" s="4" t="s">
        <v>6160</v>
      </c>
      <c r="F453" s="35" t="str">
        <f>IFERROR(VLOOKUP(E453,'DATA MASTER'!$B$1:$R$3858,3,0),"")</f>
        <v>DIV 1</v>
      </c>
      <c r="G453" s="4">
        <v>2</v>
      </c>
      <c r="H453" s="35">
        <f>IFERROR(VLOOKUP(E453,'DATA MASTER'!$B$1:$R$3858,6,0),"")</f>
        <v>1</v>
      </c>
      <c r="I453" s="40">
        <f>IFERROR(VLOOKUP(E453,'DATA MASTER'!$B$1:$R$3858,5,0),"")</f>
        <v>26.02</v>
      </c>
      <c r="J453" s="35">
        <f>IFERROR(VLOOKUP(E453,'DATA MASTER'!$B$1:$R$3858,17,0),"")</f>
        <v>876000</v>
      </c>
      <c r="K453" s="35">
        <f>IFERROR(VLOOKUP(E453,'DATA MASTER'!$B$1:$R$3858,16,0),"")</f>
        <v>777200</v>
      </c>
      <c r="L453" s="34">
        <f t="shared" si="117"/>
        <v>65700</v>
      </c>
      <c r="M453" s="34">
        <f t="shared" si="122"/>
        <v>112600.736</v>
      </c>
      <c r="N453" s="35">
        <v>0</v>
      </c>
      <c r="O453" s="35">
        <v>0</v>
      </c>
      <c r="P453" s="35">
        <v>35000</v>
      </c>
      <c r="Q453" s="4" t="s">
        <v>6370</v>
      </c>
      <c r="R453" s="35">
        <f t="shared" si="123"/>
        <v>1459999.9999999998</v>
      </c>
      <c r="S453" s="35">
        <f t="shared" si="118"/>
        <v>1197476.1513513513</v>
      </c>
      <c r="T453" s="35">
        <f t="shared" si="119"/>
        <v>262523.84864864848</v>
      </c>
      <c r="U453" s="35">
        <f t="shared" si="124"/>
        <v>36428</v>
      </c>
      <c r="V453" s="35">
        <f t="shared" si="125"/>
        <v>3393.913043478261</v>
      </c>
      <c r="W453" s="35">
        <f t="shared" si="120"/>
        <v>32412</v>
      </c>
      <c r="X453" s="35">
        <f t="shared" si="126"/>
        <v>103623.26893850353</v>
      </c>
      <c r="Y453" s="35">
        <f t="shared" ref="Y453:Y454" si="135">H453</f>
        <v>1</v>
      </c>
      <c r="Z453" s="35">
        <v>0</v>
      </c>
      <c r="AA453" s="35">
        <f t="shared" si="127"/>
        <v>70000</v>
      </c>
      <c r="AB453" s="37">
        <f t="shared" si="121"/>
        <v>0</v>
      </c>
      <c r="AC453" s="35">
        <f t="shared" ref="AC453:AC456" si="136">Z453*R453*1.11</f>
        <v>0</v>
      </c>
      <c r="AD453" s="35">
        <v>16666.666666666668</v>
      </c>
      <c r="AE453" s="44"/>
    </row>
    <row r="454" spans="1:31">
      <c r="A454" s="34">
        <v>448</v>
      </c>
      <c r="B454" s="58">
        <v>46241</v>
      </c>
      <c r="C454" s="4" t="s">
        <v>6600</v>
      </c>
      <c r="D454" s="4" t="s">
        <v>6124</v>
      </c>
      <c r="E454" s="4" t="s">
        <v>6156</v>
      </c>
      <c r="F454" s="35" t="str">
        <f>IFERROR(VLOOKUP(E454,'DATA MASTER'!$B$1:$R$3858,3,0),"")</f>
        <v>DIV 1</v>
      </c>
      <c r="G454" s="4">
        <v>4</v>
      </c>
      <c r="H454" s="35">
        <f>IFERROR(VLOOKUP(E454,'DATA MASTER'!$B$1:$R$3858,6,0),"")</f>
        <v>4</v>
      </c>
      <c r="I454" s="40">
        <f>IFERROR(VLOOKUP(E454,'DATA MASTER'!$B$1:$R$3858,5,0),"")</f>
        <v>5.3879999999999999</v>
      </c>
      <c r="J454" s="35">
        <f>IFERROR(VLOOKUP(E454,'DATA MASTER'!$B$1:$R$3858,17,0),"")</f>
        <v>185700</v>
      </c>
      <c r="K454" s="35">
        <f>IFERROR(VLOOKUP(E454,'DATA MASTER'!$B$1:$R$3858,16,0),"")</f>
        <v>165300</v>
      </c>
      <c r="L454" s="34">
        <f t="shared" si="117"/>
        <v>13927.5</v>
      </c>
      <c r="M454" s="34">
        <f t="shared" si="122"/>
        <v>23948.664000000001</v>
      </c>
      <c r="N454" s="35">
        <v>0</v>
      </c>
      <c r="O454" s="35">
        <v>0</v>
      </c>
      <c r="P454" s="35">
        <v>35000</v>
      </c>
      <c r="Q454" s="4" t="s">
        <v>6370</v>
      </c>
      <c r="R454" s="35">
        <f t="shared" si="123"/>
        <v>619000</v>
      </c>
      <c r="S454" s="35">
        <f t="shared" si="118"/>
        <v>509374.18378378375</v>
      </c>
      <c r="T454" s="35">
        <f t="shared" si="119"/>
        <v>109625.81621621625</v>
      </c>
      <c r="U454" s="35">
        <f t="shared" si="124"/>
        <v>15086.4</v>
      </c>
      <c r="V454" s="35">
        <f t="shared" si="125"/>
        <v>1405.5652173913043</v>
      </c>
      <c r="W454" s="35">
        <f t="shared" si="120"/>
        <v>13741.800000000001</v>
      </c>
      <c r="X454" s="35">
        <f t="shared" si="126"/>
        <v>38622.820229594174</v>
      </c>
      <c r="Y454" s="35">
        <f t="shared" si="135"/>
        <v>4</v>
      </c>
      <c r="Z454" s="35">
        <v>0</v>
      </c>
      <c r="AA454" s="35">
        <f t="shared" si="127"/>
        <v>35000</v>
      </c>
      <c r="AB454" s="37">
        <f t="shared" si="121"/>
        <v>0</v>
      </c>
      <c r="AC454" s="35">
        <f t="shared" si="136"/>
        <v>0</v>
      </c>
      <c r="AD454" s="35">
        <v>5769.2307692307695</v>
      </c>
      <c r="AE454" s="44"/>
    </row>
    <row r="455" spans="1:31">
      <c r="A455" s="34">
        <v>449</v>
      </c>
      <c r="B455" s="58">
        <v>46241</v>
      </c>
      <c r="C455" s="4" t="s">
        <v>6601</v>
      </c>
      <c r="D455" s="4" t="s">
        <v>6134</v>
      </c>
      <c r="E455" s="4" t="s">
        <v>6207</v>
      </c>
      <c r="F455" s="35" t="str">
        <f>IFERROR(VLOOKUP(E455,'DATA MASTER'!$B$1:$R$3858,3,0),"")</f>
        <v>DIV 2</v>
      </c>
      <c r="G455" s="4">
        <v>1</v>
      </c>
      <c r="H455" s="35">
        <f>IFERROR(VLOOKUP(E455,'DATA MASTER'!$B$1:$R$3858,6,0),"")</f>
        <v>4</v>
      </c>
      <c r="I455" s="40">
        <f>IFERROR(VLOOKUP(E455,'DATA MASTER'!$B$1:$R$3858,5,0),"")</f>
        <v>4.24</v>
      </c>
      <c r="J455" s="35">
        <f>IFERROR(VLOOKUP(E455,'DATA MASTER'!$B$1:$R$3858,17,0),"")</f>
        <v>310600</v>
      </c>
      <c r="K455" s="35">
        <f>IFERROR(VLOOKUP(E455,'DATA MASTER'!$B$1:$R$3858,16,0),"")</f>
        <v>283000</v>
      </c>
      <c r="L455" s="34">
        <f t="shared" si="117"/>
        <v>23295</v>
      </c>
      <c r="M455" s="34">
        <f t="shared" si="122"/>
        <v>41001.040000000001</v>
      </c>
      <c r="N455" s="35">
        <v>0</v>
      </c>
      <c r="O455" s="35">
        <v>0</v>
      </c>
      <c r="P455" s="35"/>
      <c r="Q455" s="4" t="e">
        <f>VLOOKUP(#REF!,#REF!,1,0)</f>
        <v>#REF!</v>
      </c>
      <c r="R455" s="35">
        <f t="shared" si="123"/>
        <v>258833.33333333331</v>
      </c>
      <c r="S455" s="35">
        <f t="shared" si="118"/>
        <v>218017.08108108107</v>
      </c>
      <c r="T455" s="35">
        <f t="shared" si="119"/>
        <v>40816.252252252249</v>
      </c>
      <c r="U455" s="35">
        <f t="shared" si="124"/>
        <v>2968</v>
      </c>
      <c r="V455" s="35">
        <f t="shared" si="125"/>
        <v>276.52173913043481</v>
      </c>
      <c r="W455" s="35">
        <f t="shared" si="120"/>
        <v>5746.0999999999995</v>
      </c>
      <c r="X455" s="35" t="str">
        <f t="shared" si="126"/>
        <v/>
      </c>
      <c r="Y455" s="35">
        <v>1</v>
      </c>
      <c r="Z455" s="42" t="e">
        <f>VLOOKUP(Q455,#REF!,4,0)</f>
        <v>#REF!</v>
      </c>
      <c r="AA455" s="35">
        <f t="shared" si="127"/>
        <v>0</v>
      </c>
      <c r="AB455" s="37">
        <f t="shared" si="121"/>
        <v>0</v>
      </c>
      <c r="AC455" s="35" t="e">
        <f t="shared" si="136"/>
        <v>#REF!</v>
      </c>
      <c r="AD455" s="35">
        <v>0</v>
      </c>
      <c r="AE455" s="44"/>
    </row>
    <row r="456" spans="1:31">
      <c r="A456" s="34">
        <v>450</v>
      </c>
      <c r="B456" s="58">
        <v>46241</v>
      </c>
      <c r="C456" s="4" t="s">
        <v>6601</v>
      </c>
      <c r="D456" s="4" t="s">
        <v>6134</v>
      </c>
      <c r="E456" s="4" t="s">
        <v>6170</v>
      </c>
      <c r="F456" s="35" t="str">
        <f>IFERROR(VLOOKUP(E456,'DATA MASTER'!$B$1:$R$3858,3,0),"")</f>
        <v>DIV 2</v>
      </c>
      <c r="G456" s="4">
        <v>1</v>
      </c>
      <c r="H456" s="35">
        <f>IFERROR(VLOOKUP(E456,'DATA MASTER'!$B$1:$R$3858,6,0),"")</f>
        <v>1</v>
      </c>
      <c r="I456" s="40">
        <f>IFERROR(VLOOKUP(E456,'DATA MASTER'!$B$1:$R$3858,5,0),"")</f>
        <v>21.11</v>
      </c>
      <c r="J456" s="35">
        <f>IFERROR(VLOOKUP(E456,'DATA MASTER'!$B$1:$R$3858,17,0),"")</f>
        <v>1428200</v>
      </c>
      <c r="K456" s="35">
        <f>IFERROR(VLOOKUP(E456,'DATA MASTER'!$B$1:$R$3858,16,0),"")</f>
        <v>1291700</v>
      </c>
      <c r="L456" s="34">
        <f t="shared" ref="L456:L519" si="137">IFERROR(IF(F456="MTAB",12.5%*J456,7.5%*J456),"")</f>
        <v>107115</v>
      </c>
      <c r="M456" s="34">
        <f t="shared" si="122"/>
        <v>187141.49600000001</v>
      </c>
      <c r="N456" s="35">
        <v>0</v>
      </c>
      <c r="O456" s="35">
        <v>0</v>
      </c>
      <c r="P456" s="35"/>
      <c r="Q456" s="4" t="e">
        <f>VLOOKUP(#REF!,#REF!,1,0)</f>
        <v>#REF!</v>
      </c>
      <c r="R456" s="35">
        <f t="shared" si="123"/>
        <v>1190166.6666666665</v>
      </c>
      <c r="S456" s="35">
        <f t="shared" ref="S456:S519" si="138">IFERROR((K456-M456)/1.11*(100-O456)%*G456,"")</f>
        <v>995097.75135135127</v>
      </c>
      <c r="T456" s="35">
        <f t="shared" ref="T456:T519" si="139">IFERROR(R456-S456,"")</f>
        <v>195068.91531531524</v>
      </c>
      <c r="U456" s="35">
        <f t="shared" si="124"/>
        <v>14777</v>
      </c>
      <c r="V456" s="35">
        <f t="shared" si="125"/>
        <v>1376.7391304347825</v>
      </c>
      <c r="W456" s="35">
        <f t="shared" ref="W456:W519" si="140">IFERROR(2%*R456*1.11,"")</f>
        <v>26421.7</v>
      </c>
      <c r="X456" s="35" t="str">
        <f t="shared" si="126"/>
        <v/>
      </c>
      <c r="Y456" s="35">
        <f t="shared" ref="Y456:Y459" si="141">IF(E456="avem005",4,1)</f>
        <v>1</v>
      </c>
      <c r="Z456" s="42" t="e">
        <f>VLOOKUP(Q456,#REF!,4,0)</f>
        <v>#REF!</v>
      </c>
      <c r="AA456" s="35">
        <f t="shared" si="127"/>
        <v>0</v>
      </c>
      <c r="AB456" s="37">
        <f t="shared" ref="AB456:AB519" si="142">IFERROR(IF(OR(D456="SALES008",D456="SALES010"),IF(MOD(G456,H456)=0,10000*G456/H456,10000*(ROUNDUP(G456/H456,0))),0),"")</f>
        <v>0</v>
      </c>
      <c r="AC456" s="35" t="e">
        <f t="shared" si="136"/>
        <v>#REF!</v>
      </c>
      <c r="AD456" s="35">
        <v>0</v>
      </c>
      <c r="AE456" s="44"/>
    </row>
    <row r="457" spans="1:31">
      <c r="A457" s="34">
        <v>451</v>
      </c>
      <c r="B457" s="58">
        <v>46241</v>
      </c>
      <c r="C457" s="4" t="s">
        <v>6602</v>
      </c>
      <c r="D457" s="4" t="s">
        <v>6134</v>
      </c>
      <c r="E457" s="4" t="s">
        <v>6156</v>
      </c>
      <c r="F457" s="35" t="str">
        <f>IFERROR(VLOOKUP(E457,'DATA MASTER'!$B$1:$R$3858,3,0),"")</f>
        <v>DIV 1</v>
      </c>
      <c r="G457" s="4">
        <v>4</v>
      </c>
      <c r="H457" s="35">
        <f>IFERROR(VLOOKUP(E457,'DATA MASTER'!$B$1:$R$3858,6,0),"")</f>
        <v>4</v>
      </c>
      <c r="I457" s="40">
        <f>IFERROR(VLOOKUP(E457,'DATA MASTER'!$B$1:$R$3858,5,0),"")</f>
        <v>5.3879999999999999</v>
      </c>
      <c r="J457" s="35">
        <f>IFERROR(VLOOKUP(E457,'DATA MASTER'!$B$1:$R$3858,17,0),"")</f>
        <v>185700</v>
      </c>
      <c r="K457" s="35">
        <f>IFERROR(VLOOKUP(E457,'DATA MASTER'!$B$1:$R$3858,16,0),"")</f>
        <v>165300</v>
      </c>
      <c r="L457" s="34">
        <f t="shared" si="137"/>
        <v>13927.5</v>
      </c>
      <c r="M457" s="34">
        <f t="shared" ref="M457:M520" si="143">IFERROR(IF(F457="MTAB",19.011%*K457,14.488%*K457),"")</f>
        <v>23948.664000000001</v>
      </c>
      <c r="N457" s="35">
        <v>0</v>
      </c>
      <c r="O457" s="35">
        <v>0</v>
      </c>
      <c r="P457" s="35">
        <v>35000</v>
      </c>
      <c r="Q457" s="4" t="s">
        <v>6370</v>
      </c>
      <c r="R457" s="35">
        <f t="shared" ref="R457:R520" si="144">IFERROR((((J457-L457)/1.11*(100-O457)%*G457)-(ROUNDDOWN(G457/Y457,0)*N457)),"")</f>
        <v>619000</v>
      </c>
      <c r="S457" s="35">
        <f t="shared" si="138"/>
        <v>509374.18378378375</v>
      </c>
      <c r="T457" s="35">
        <f t="shared" si="139"/>
        <v>109625.81621621625</v>
      </c>
      <c r="U457" s="35">
        <f t="shared" ref="U457:U520" si="145">IFERROR(I457*G457*700,"")</f>
        <v>15086.4</v>
      </c>
      <c r="V457" s="35">
        <f t="shared" ref="V457:V520" si="146">IFERROR(G457*I457/23000*1500000,"")</f>
        <v>1405.5652173913043</v>
      </c>
      <c r="W457" s="35">
        <f t="shared" si="140"/>
        <v>13741.800000000001</v>
      </c>
      <c r="X457" s="35">
        <f t="shared" ref="X457:X520" si="147">IFERROR(T457-U457-V457-W457-Z457-AC457-AB457-AA457-AD457,"")</f>
        <v>37249.193855967795</v>
      </c>
      <c r="Y457" s="35">
        <f>H457</f>
        <v>4</v>
      </c>
      <c r="Z457" s="35">
        <v>0</v>
      </c>
      <c r="AA457" s="35">
        <f t="shared" ref="AA457:AA520" si="148">IFERROR(ROUNDDOWN(G457/Y457,0)*P457,"")</f>
        <v>35000</v>
      </c>
      <c r="AB457" s="37">
        <f t="shared" si="142"/>
        <v>0</v>
      </c>
      <c r="AC457" s="35">
        <v>0</v>
      </c>
      <c r="AD457" s="35">
        <v>7142.8571428571431</v>
      </c>
      <c r="AE457" s="44"/>
    </row>
    <row r="458" spans="1:31">
      <c r="A458" s="34">
        <v>452</v>
      </c>
      <c r="B458" s="58">
        <v>46241</v>
      </c>
      <c r="C458" s="4" t="s">
        <v>6603</v>
      </c>
      <c r="D458" s="4" t="s">
        <v>6251</v>
      </c>
      <c r="E458" s="4" t="s">
        <v>2807</v>
      </c>
      <c r="F458" s="35" t="str">
        <f>IFERROR(VLOOKUP(E458,'DATA MASTER'!$B$1:$R$3858,3,0),"")</f>
        <v>BB</v>
      </c>
      <c r="G458" s="4">
        <v>1</v>
      </c>
      <c r="H458" s="35">
        <f>IFERROR(VLOOKUP(E458,'DATA MASTER'!$B$1:$R$3858,6,0),"")</f>
        <v>1</v>
      </c>
      <c r="I458" s="40">
        <f>IFERROR(VLOOKUP(E458,'DATA MASTER'!$B$1:$R$3858,5,0),"")</f>
        <v>40.064</v>
      </c>
      <c r="J458" s="35">
        <f>IFERROR(VLOOKUP(E458,'DATA MASTER'!$B$1:$R$3858,17,0),"")</f>
        <v>107800</v>
      </c>
      <c r="K458" s="35">
        <f>IFERROR(VLOOKUP(E458,'DATA MASTER'!$B$1:$R$3858,16,0),"")</f>
        <v>73100</v>
      </c>
      <c r="L458" s="34">
        <f t="shared" si="137"/>
        <v>8085</v>
      </c>
      <c r="M458" s="34">
        <f t="shared" si="143"/>
        <v>10590.728000000001</v>
      </c>
      <c r="N458" s="35">
        <v>0</v>
      </c>
      <c r="O458" s="35">
        <v>0</v>
      </c>
      <c r="P458" s="35"/>
      <c r="Q458" s="4"/>
      <c r="R458" s="35">
        <f t="shared" si="144"/>
        <v>89833.333333333328</v>
      </c>
      <c r="S458" s="35">
        <f t="shared" si="138"/>
        <v>56314.65945945945</v>
      </c>
      <c r="T458" s="35">
        <f t="shared" si="139"/>
        <v>33518.673873873879</v>
      </c>
      <c r="U458" s="35">
        <f t="shared" si="145"/>
        <v>28044.799999999999</v>
      </c>
      <c r="V458" s="35">
        <f t="shared" si="146"/>
        <v>2612.869565217391</v>
      </c>
      <c r="W458" s="35">
        <v>0</v>
      </c>
      <c r="X458" s="35">
        <f t="shared" si="147"/>
        <v>2861.0043086564883</v>
      </c>
      <c r="Y458" s="35">
        <f t="shared" si="141"/>
        <v>1</v>
      </c>
      <c r="Z458" s="35">
        <v>0</v>
      </c>
      <c r="AA458" s="35">
        <f t="shared" si="148"/>
        <v>0</v>
      </c>
      <c r="AB458" s="37">
        <f t="shared" si="142"/>
        <v>0</v>
      </c>
      <c r="AC458" s="35">
        <v>0</v>
      </c>
      <c r="AD458" s="3">
        <v>0</v>
      </c>
      <c r="AE458" s="44"/>
    </row>
    <row r="459" spans="1:31">
      <c r="A459" s="34">
        <v>453</v>
      </c>
      <c r="B459" s="58">
        <v>46241</v>
      </c>
      <c r="C459" s="4" t="s">
        <v>6604</v>
      </c>
      <c r="D459" s="4" t="s">
        <v>6124</v>
      </c>
      <c r="E459" s="4" t="s">
        <v>2809</v>
      </c>
      <c r="F459" s="35" t="str">
        <f>IFERROR(VLOOKUP(E459,'DATA MASTER'!$B$1:$R$3858,3,0),"")</f>
        <v>DIV 2-LECO</v>
      </c>
      <c r="G459" s="4">
        <v>1</v>
      </c>
      <c r="H459" s="35">
        <f>IFERROR(VLOOKUP(E459,'DATA MASTER'!$B$1:$R$3858,6,0),"")</f>
        <v>3</v>
      </c>
      <c r="I459" s="40">
        <f>IFERROR(VLOOKUP(E459,'DATA MASTER'!$B$1:$R$3858,5,0),"")</f>
        <v>1.466</v>
      </c>
      <c r="J459" s="35">
        <f>IFERROR(VLOOKUP(E459,'DATA MASTER'!$B$1:$R$3858,17,0),"")</f>
        <v>185500</v>
      </c>
      <c r="K459" s="35">
        <f>IFERROR(VLOOKUP(E459,'DATA MASTER'!$B$1:$R$3858,16,0),"")</f>
        <v>169300</v>
      </c>
      <c r="L459" s="34">
        <f t="shared" si="137"/>
        <v>13912.5</v>
      </c>
      <c r="M459" s="34">
        <f t="shared" si="143"/>
        <v>24528.184000000001</v>
      </c>
      <c r="N459" s="35">
        <v>0</v>
      </c>
      <c r="O459" s="35">
        <v>0</v>
      </c>
      <c r="P459" s="35"/>
      <c r="Q459" s="4"/>
      <c r="R459" s="35">
        <f t="shared" si="144"/>
        <v>154583.33333333331</v>
      </c>
      <c r="S459" s="35">
        <f t="shared" si="138"/>
        <v>130425.05945945944</v>
      </c>
      <c r="T459" s="35">
        <f t="shared" si="139"/>
        <v>24158.27387387387</v>
      </c>
      <c r="U459" s="35">
        <f t="shared" si="145"/>
        <v>1026.2</v>
      </c>
      <c r="V459" s="35">
        <f t="shared" si="146"/>
        <v>95.608695652173921</v>
      </c>
      <c r="W459" s="35">
        <f t="shared" si="140"/>
        <v>3431.75</v>
      </c>
      <c r="X459" s="35">
        <f t="shared" si="147"/>
        <v>16479.715178221697</v>
      </c>
      <c r="Y459" s="35">
        <f t="shared" si="141"/>
        <v>1</v>
      </c>
      <c r="Z459" s="35">
        <v>0</v>
      </c>
      <c r="AA459" s="35">
        <f t="shared" si="148"/>
        <v>0</v>
      </c>
      <c r="AB459" s="37">
        <f t="shared" si="142"/>
        <v>0</v>
      </c>
      <c r="AC459" s="35">
        <v>0</v>
      </c>
      <c r="AD459" s="35">
        <v>3125</v>
      </c>
      <c r="AE459" s="44"/>
    </row>
    <row r="460" spans="1:31">
      <c r="A460" s="34">
        <v>454</v>
      </c>
      <c r="B460" s="58">
        <v>46241</v>
      </c>
      <c r="C460" s="4" t="s">
        <v>6604</v>
      </c>
      <c r="D460" s="4" t="s">
        <v>6124</v>
      </c>
      <c r="E460" s="4" t="s">
        <v>2822</v>
      </c>
      <c r="F460" s="35" t="str">
        <f>IFERROR(VLOOKUP(E460,'DATA MASTER'!$B$1:$R$3858,3,0),"")</f>
        <v>DIV 2-LECO</v>
      </c>
      <c r="G460" s="4">
        <v>1</v>
      </c>
      <c r="H460" s="35">
        <f>IFERROR(VLOOKUP(E460,'DATA MASTER'!$B$1:$R$3858,6,0),"")</f>
        <v>3</v>
      </c>
      <c r="I460" s="40">
        <f>IFERROR(VLOOKUP(E460,'DATA MASTER'!$B$1:$R$3858,5,0),"")</f>
        <v>1.296</v>
      </c>
      <c r="J460" s="35">
        <f>IFERROR(VLOOKUP(E460,'DATA MASTER'!$B$1:$R$3858,17,0),"")</f>
        <v>803600</v>
      </c>
      <c r="K460" s="35">
        <f>IFERROR(VLOOKUP(E460,'DATA MASTER'!$B$1:$R$3858,16,0),"")</f>
        <v>740300</v>
      </c>
      <c r="L460" s="34">
        <f t="shared" si="137"/>
        <v>60270</v>
      </c>
      <c r="M460" s="34">
        <f t="shared" si="143"/>
        <v>107254.664</v>
      </c>
      <c r="N460" s="35">
        <v>0</v>
      </c>
      <c r="O460" s="35">
        <v>0</v>
      </c>
      <c r="P460" s="35"/>
      <c r="Q460" s="4"/>
      <c r="R460" s="35">
        <f t="shared" si="144"/>
        <v>669666.66666666663</v>
      </c>
      <c r="S460" s="35">
        <f t="shared" si="138"/>
        <v>570311.11351351347</v>
      </c>
      <c r="T460" s="35">
        <f t="shared" si="139"/>
        <v>99355.55315315316</v>
      </c>
      <c r="U460" s="35">
        <f t="shared" si="145"/>
        <v>907.2</v>
      </c>
      <c r="V460" s="35">
        <f t="shared" si="146"/>
        <v>84.521739130434781</v>
      </c>
      <c r="W460" s="35">
        <f t="shared" si="140"/>
        <v>14866.6</v>
      </c>
      <c r="X460" s="35">
        <f t="shared" si="147"/>
        <v>80372.231414022724</v>
      </c>
      <c r="Y460" s="35">
        <v>1</v>
      </c>
      <c r="Z460" s="35">
        <v>0</v>
      </c>
      <c r="AA460" s="35">
        <f t="shared" si="148"/>
        <v>0</v>
      </c>
      <c r="AB460" s="37">
        <f t="shared" si="142"/>
        <v>0</v>
      </c>
      <c r="AC460" s="35">
        <v>0</v>
      </c>
      <c r="AD460" s="35">
        <v>3125</v>
      </c>
      <c r="AE460" s="44"/>
    </row>
    <row r="461" spans="1:31">
      <c r="A461" s="34">
        <v>455</v>
      </c>
      <c r="B461" s="58">
        <v>46241</v>
      </c>
      <c r="C461" s="4" t="s">
        <v>6604</v>
      </c>
      <c r="D461" s="4" t="s">
        <v>6124</v>
      </c>
      <c r="E461" s="4" t="s">
        <v>2834</v>
      </c>
      <c r="F461" s="35" t="str">
        <f>IFERROR(VLOOKUP(E461,'DATA MASTER'!$B$1:$R$3858,3,0),"")</f>
        <v>DIV 2-LECO</v>
      </c>
      <c r="G461" s="4">
        <v>1</v>
      </c>
      <c r="H461" s="35">
        <f>IFERROR(VLOOKUP(E461,'DATA MASTER'!$B$1:$R$3858,6,0),"")</f>
        <v>3</v>
      </c>
      <c r="I461" s="40">
        <f>IFERROR(VLOOKUP(E461,'DATA MASTER'!$B$1:$R$3858,5,0),"")</f>
        <v>1.8959999999999999</v>
      </c>
      <c r="J461" s="35">
        <f>IFERROR(VLOOKUP(E461,'DATA MASTER'!$B$1:$R$3858,17,0),"")</f>
        <v>214200</v>
      </c>
      <c r="K461" s="35">
        <f>IFERROR(VLOOKUP(E461,'DATA MASTER'!$B$1:$R$3858,16,0),"")</f>
        <v>195900</v>
      </c>
      <c r="L461" s="34">
        <f t="shared" si="137"/>
        <v>16065</v>
      </c>
      <c r="M461" s="34">
        <f t="shared" si="143"/>
        <v>28381.992000000002</v>
      </c>
      <c r="N461" s="35">
        <v>0</v>
      </c>
      <c r="O461" s="35">
        <v>0</v>
      </c>
      <c r="P461" s="35"/>
      <c r="Q461" s="4"/>
      <c r="R461" s="35">
        <f t="shared" si="144"/>
        <v>178499.99999999997</v>
      </c>
      <c r="S461" s="35">
        <f t="shared" si="138"/>
        <v>150917.12432432431</v>
      </c>
      <c r="T461" s="35">
        <f t="shared" si="139"/>
        <v>27582.875675675663</v>
      </c>
      <c r="U461" s="35">
        <f t="shared" si="145"/>
        <v>1327.2</v>
      </c>
      <c r="V461" s="35">
        <f t="shared" si="146"/>
        <v>123.65217391304348</v>
      </c>
      <c r="W461" s="35">
        <f t="shared" si="140"/>
        <v>3962.7</v>
      </c>
      <c r="X461" s="35">
        <f t="shared" si="147"/>
        <v>19044.323501762618</v>
      </c>
      <c r="Y461" s="35">
        <v>1</v>
      </c>
      <c r="Z461" s="35">
        <v>0</v>
      </c>
      <c r="AA461" s="35">
        <f t="shared" si="148"/>
        <v>0</v>
      </c>
      <c r="AB461" s="37">
        <f t="shared" si="142"/>
        <v>0</v>
      </c>
      <c r="AC461" s="35">
        <v>0</v>
      </c>
      <c r="AD461" s="35">
        <v>3125</v>
      </c>
      <c r="AE461" s="44"/>
    </row>
    <row r="462" spans="1:31">
      <c r="A462" s="34">
        <v>456</v>
      </c>
      <c r="B462" s="58">
        <v>46241</v>
      </c>
      <c r="C462" s="4" t="s">
        <v>6604</v>
      </c>
      <c r="D462" s="4" t="s">
        <v>6124</v>
      </c>
      <c r="E462" s="4" t="s">
        <v>2838</v>
      </c>
      <c r="F462" s="35" t="str">
        <f>IFERROR(VLOOKUP(E462,'DATA MASTER'!$B$1:$R$3858,3,0),"")</f>
        <v>DIV 2-LECO</v>
      </c>
      <c r="G462" s="4">
        <v>1</v>
      </c>
      <c r="H462" s="35">
        <f>IFERROR(VLOOKUP(E462,'DATA MASTER'!$B$1:$R$3858,6,0),"")</f>
        <v>3</v>
      </c>
      <c r="I462" s="40">
        <f>IFERROR(VLOOKUP(E462,'DATA MASTER'!$B$1:$R$3858,5,0),"")</f>
        <v>1.5660000000000001</v>
      </c>
      <c r="J462" s="35">
        <f>IFERROR(VLOOKUP(E462,'DATA MASTER'!$B$1:$R$3858,17,0),"")</f>
        <v>593500</v>
      </c>
      <c r="K462" s="35">
        <f>IFERROR(VLOOKUP(E462,'DATA MASTER'!$B$1:$R$3858,16,0),"")</f>
        <v>496300</v>
      </c>
      <c r="L462" s="34">
        <f t="shared" si="137"/>
        <v>44512.5</v>
      </c>
      <c r="M462" s="34">
        <f t="shared" si="143"/>
        <v>71903.944000000003</v>
      </c>
      <c r="N462" s="35">
        <v>0</v>
      </c>
      <c r="O462" s="35">
        <v>0</v>
      </c>
      <c r="P462" s="35"/>
      <c r="Q462" s="4"/>
      <c r="R462" s="35">
        <f t="shared" si="144"/>
        <v>494583.33333333331</v>
      </c>
      <c r="S462" s="35">
        <f t="shared" si="138"/>
        <v>382338.78918918915</v>
      </c>
      <c r="T462" s="35">
        <f t="shared" si="139"/>
        <v>112244.54414414417</v>
      </c>
      <c r="U462" s="35">
        <f t="shared" si="145"/>
        <v>1096.2</v>
      </c>
      <c r="V462" s="35">
        <f t="shared" si="146"/>
        <v>102.1304347826087</v>
      </c>
      <c r="W462" s="35">
        <f t="shared" si="140"/>
        <v>10979.75</v>
      </c>
      <c r="X462" s="35">
        <f t="shared" si="147"/>
        <v>96941.46370936156</v>
      </c>
      <c r="Y462" s="35">
        <f t="shared" ref="Y462" si="149">IF(E462="avem005",4,1)</f>
        <v>1</v>
      </c>
      <c r="Z462" s="35">
        <v>0</v>
      </c>
      <c r="AA462" s="35">
        <f t="shared" si="148"/>
        <v>0</v>
      </c>
      <c r="AB462" s="37">
        <f t="shared" si="142"/>
        <v>0</v>
      </c>
      <c r="AC462" s="35">
        <v>0</v>
      </c>
      <c r="AD462" s="35">
        <v>3125</v>
      </c>
      <c r="AE462" s="44"/>
    </row>
    <row r="463" spans="1:31">
      <c r="A463" s="34">
        <v>457</v>
      </c>
      <c r="B463" s="58">
        <v>46241</v>
      </c>
      <c r="C463" s="4" t="s">
        <v>6605</v>
      </c>
      <c r="D463" s="4" t="s">
        <v>6124</v>
      </c>
      <c r="E463" s="4" t="s">
        <v>6389</v>
      </c>
      <c r="F463" s="35" t="str">
        <f>IFERROR(VLOOKUP(E463,'DATA MASTER'!$B$1:$R$3858,3,0),"")</f>
        <v>DIV 2</v>
      </c>
      <c r="G463" s="4">
        <v>1</v>
      </c>
      <c r="H463" s="35">
        <f>IFERROR(VLOOKUP(E463,'DATA MASTER'!$B$1:$R$3858,6,0),"")</f>
        <v>1</v>
      </c>
      <c r="I463" s="40">
        <f>IFERROR(VLOOKUP(E463,'DATA MASTER'!$B$1:$R$3858,5,0),"")</f>
        <v>21.07</v>
      </c>
      <c r="J463" s="35">
        <f>IFERROR(VLOOKUP(E463,'DATA MASTER'!$B$1:$R$3858,17,0),"")</f>
        <v>842600</v>
      </c>
      <c r="K463" s="35">
        <f>IFERROR(VLOOKUP(E463,'DATA MASTER'!$B$1:$R$3858,16,0),"")</f>
        <v>739800</v>
      </c>
      <c r="L463" s="34">
        <f t="shared" si="137"/>
        <v>63195</v>
      </c>
      <c r="M463" s="34">
        <f t="shared" si="143"/>
        <v>107182.224</v>
      </c>
      <c r="N463" s="35">
        <v>0</v>
      </c>
      <c r="O463" s="35">
        <v>0</v>
      </c>
      <c r="P463" s="35"/>
      <c r="Q463" s="4"/>
      <c r="R463" s="35">
        <f t="shared" si="144"/>
        <v>702166.66666666663</v>
      </c>
      <c r="S463" s="35">
        <f t="shared" si="138"/>
        <v>569925.92432432424</v>
      </c>
      <c r="T463" s="35">
        <f t="shared" si="139"/>
        <v>132240.74234234239</v>
      </c>
      <c r="U463" s="35">
        <f t="shared" si="145"/>
        <v>14749</v>
      </c>
      <c r="V463" s="35">
        <f t="shared" si="146"/>
        <v>1374.1304347826087</v>
      </c>
      <c r="W463" s="35">
        <f t="shared" si="140"/>
        <v>15588.1</v>
      </c>
      <c r="X463" s="35">
        <f t="shared" si="147"/>
        <v>92196.178574226447</v>
      </c>
      <c r="Y463" s="35">
        <v>1</v>
      </c>
      <c r="Z463" s="35">
        <v>0</v>
      </c>
      <c r="AA463" s="35">
        <f t="shared" si="148"/>
        <v>0</v>
      </c>
      <c r="AB463" s="37">
        <f t="shared" si="142"/>
        <v>0</v>
      </c>
      <c r="AC463" s="35">
        <v>0</v>
      </c>
      <c r="AD463" s="35">
        <v>8333.3333333333339</v>
      </c>
      <c r="AE463" s="44"/>
    </row>
    <row r="464" spans="1:31">
      <c r="A464" s="34">
        <v>458</v>
      </c>
      <c r="B464" s="58">
        <v>46241</v>
      </c>
      <c r="C464" s="4" t="s">
        <v>6606</v>
      </c>
      <c r="D464" s="4" t="s">
        <v>6143</v>
      </c>
      <c r="E464" s="4" t="s">
        <v>6156</v>
      </c>
      <c r="F464" s="35" t="str">
        <f>IFERROR(VLOOKUP(E464,'DATA MASTER'!$B$1:$R$3858,3,0),"")</f>
        <v>DIV 1</v>
      </c>
      <c r="G464" s="4">
        <v>2</v>
      </c>
      <c r="H464" s="35">
        <f>IFERROR(VLOOKUP(E464,'DATA MASTER'!$B$1:$R$3858,6,0),"")</f>
        <v>4</v>
      </c>
      <c r="I464" s="40">
        <f>IFERROR(VLOOKUP(E464,'DATA MASTER'!$B$1:$R$3858,5,0),"")</f>
        <v>5.3879999999999999</v>
      </c>
      <c r="J464" s="35">
        <f>IFERROR(VLOOKUP(E464,'DATA MASTER'!$B$1:$R$3858,17,0),"")</f>
        <v>185700</v>
      </c>
      <c r="K464" s="35">
        <f>IFERROR(VLOOKUP(E464,'DATA MASTER'!$B$1:$R$3858,16,0),"")</f>
        <v>165300</v>
      </c>
      <c r="L464" s="34">
        <f t="shared" si="137"/>
        <v>13927.5</v>
      </c>
      <c r="M464" s="34">
        <f t="shared" si="143"/>
        <v>23948.664000000001</v>
      </c>
      <c r="N464" s="35">
        <v>0</v>
      </c>
      <c r="O464" s="35">
        <v>0</v>
      </c>
      <c r="P464" s="35"/>
      <c r="Q464" s="4" t="e">
        <f>VLOOKUP(#REF!,#REF!,1,0)</f>
        <v>#REF!</v>
      </c>
      <c r="R464" s="35">
        <f t="shared" si="144"/>
        <v>309500</v>
      </c>
      <c r="S464" s="35">
        <f t="shared" si="138"/>
        <v>254687.09189189188</v>
      </c>
      <c r="T464" s="35">
        <f t="shared" si="139"/>
        <v>54812.908108108124</v>
      </c>
      <c r="U464" s="35">
        <f t="shared" si="145"/>
        <v>7543.2</v>
      </c>
      <c r="V464" s="35">
        <f t="shared" si="146"/>
        <v>702.78260869565213</v>
      </c>
      <c r="W464" s="35">
        <f t="shared" si="140"/>
        <v>6870.9000000000005</v>
      </c>
      <c r="X464" s="35" t="str">
        <f t="shared" si="147"/>
        <v/>
      </c>
      <c r="Y464" s="35">
        <v>1</v>
      </c>
      <c r="Z464" s="42" t="e">
        <f>VLOOKUP(Q464,#REF!,4,0)</f>
        <v>#REF!</v>
      </c>
      <c r="AA464" s="35">
        <f t="shared" si="148"/>
        <v>0</v>
      </c>
      <c r="AB464" s="37">
        <f t="shared" si="142"/>
        <v>0</v>
      </c>
      <c r="AC464" s="35" t="e">
        <f t="shared" ref="AC464:AC465" si="150">Z464*R464*1.11</f>
        <v>#REF!</v>
      </c>
      <c r="AD464" s="35">
        <v>0</v>
      </c>
      <c r="AE464" s="44"/>
    </row>
    <row r="465" spans="1:31">
      <c r="A465" s="34">
        <v>459</v>
      </c>
      <c r="B465" s="58">
        <v>46241</v>
      </c>
      <c r="C465" s="4" t="s">
        <v>6606</v>
      </c>
      <c r="D465" s="4" t="s">
        <v>6143</v>
      </c>
      <c r="E465" s="4" t="s">
        <v>6207</v>
      </c>
      <c r="F465" s="35" t="str">
        <f>IFERROR(VLOOKUP(E465,'DATA MASTER'!$B$1:$R$3858,3,0),"")</f>
        <v>DIV 2</v>
      </c>
      <c r="G465" s="4">
        <v>2</v>
      </c>
      <c r="H465" s="35">
        <f>IFERROR(VLOOKUP(E465,'DATA MASTER'!$B$1:$R$3858,6,0),"")</f>
        <v>4</v>
      </c>
      <c r="I465" s="40">
        <f>IFERROR(VLOOKUP(E465,'DATA MASTER'!$B$1:$R$3858,5,0),"")</f>
        <v>4.24</v>
      </c>
      <c r="J465" s="35">
        <f>IFERROR(VLOOKUP(E465,'DATA MASTER'!$B$1:$R$3858,17,0),"")</f>
        <v>310600</v>
      </c>
      <c r="K465" s="35">
        <f>IFERROR(VLOOKUP(E465,'DATA MASTER'!$B$1:$R$3858,16,0),"")</f>
        <v>283000</v>
      </c>
      <c r="L465" s="34">
        <f t="shared" si="137"/>
        <v>23295</v>
      </c>
      <c r="M465" s="34">
        <f t="shared" si="143"/>
        <v>41001.040000000001</v>
      </c>
      <c r="N465" s="35">
        <v>0</v>
      </c>
      <c r="O465" s="35">
        <v>0</v>
      </c>
      <c r="P465" s="35"/>
      <c r="Q465" s="4" t="e">
        <f>VLOOKUP(#REF!,#REF!,1,0)</f>
        <v>#REF!</v>
      </c>
      <c r="R465" s="35">
        <f t="shared" si="144"/>
        <v>517666.66666666663</v>
      </c>
      <c r="S465" s="35">
        <f t="shared" si="138"/>
        <v>436034.16216216213</v>
      </c>
      <c r="T465" s="35">
        <f t="shared" si="139"/>
        <v>81632.504504504497</v>
      </c>
      <c r="U465" s="35">
        <f t="shared" si="145"/>
        <v>5936</v>
      </c>
      <c r="V465" s="35">
        <f t="shared" si="146"/>
        <v>553.04347826086962</v>
      </c>
      <c r="W465" s="35">
        <f t="shared" si="140"/>
        <v>11492.199999999999</v>
      </c>
      <c r="X465" s="35" t="str">
        <f t="shared" si="147"/>
        <v/>
      </c>
      <c r="Y465" s="35">
        <v>1</v>
      </c>
      <c r="Z465" s="42" t="e">
        <f>VLOOKUP(Q465,#REF!,4,0)</f>
        <v>#REF!</v>
      </c>
      <c r="AA465" s="35">
        <f t="shared" si="148"/>
        <v>0</v>
      </c>
      <c r="AB465" s="37">
        <f t="shared" si="142"/>
        <v>0</v>
      </c>
      <c r="AC465" s="35" t="e">
        <f t="shared" si="150"/>
        <v>#REF!</v>
      </c>
      <c r="AD465" s="35">
        <v>0</v>
      </c>
      <c r="AE465" s="44"/>
    </row>
    <row r="466" spans="1:31">
      <c r="A466" s="34">
        <v>460</v>
      </c>
      <c r="B466" s="58">
        <v>46241</v>
      </c>
      <c r="C466" s="4" t="s">
        <v>6607</v>
      </c>
      <c r="D466" s="4" t="s">
        <v>6239</v>
      </c>
      <c r="E466" s="4" t="s">
        <v>6231</v>
      </c>
      <c r="F466" s="35" t="str">
        <f>IFERROR(VLOOKUP(E466,'DATA MASTER'!$B$1:$R$3858,3,0),"")</f>
        <v>DIV 1</v>
      </c>
      <c r="G466" s="4">
        <v>2</v>
      </c>
      <c r="H466" s="35">
        <f>IFERROR(VLOOKUP(E466,'DATA MASTER'!$B$1:$R$3858,6,0),"")</f>
        <v>24</v>
      </c>
      <c r="I466" s="40">
        <f>IFERROR(VLOOKUP(E466,'DATA MASTER'!$B$1:$R$3858,5,0),"")</f>
        <v>1.1299999999999999</v>
      </c>
      <c r="J466" s="35">
        <f>IFERROR(VLOOKUP(E466,'DATA MASTER'!$B$1:$R$3858,17,0),"")</f>
        <v>115900</v>
      </c>
      <c r="K466" s="35">
        <f>IFERROR(VLOOKUP(E466,'DATA MASTER'!$B$1:$R$3858,16,0),"")</f>
        <v>106600</v>
      </c>
      <c r="L466" s="34">
        <f t="shared" si="137"/>
        <v>8692.5</v>
      </c>
      <c r="M466" s="34">
        <f t="shared" si="143"/>
        <v>15444.208000000001</v>
      </c>
      <c r="N466" s="35">
        <v>0</v>
      </c>
      <c r="O466" s="35">
        <v>0</v>
      </c>
      <c r="P466" s="35"/>
      <c r="Q466" s="4"/>
      <c r="R466" s="35">
        <f t="shared" si="144"/>
        <v>193166.66666666666</v>
      </c>
      <c r="S466" s="35">
        <f t="shared" si="138"/>
        <v>164244.67027027026</v>
      </c>
      <c r="T466" s="35">
        <f t="shared" si="139"/>
        <v>28921.996396396396</v>
      </c>
      <c r="U466" s="35">
        <f t="shared" si="145"/>
        <v>1581.9999999999998</v>
      </c>
      <c r="V466" s="35">
        <f t="shared" si="146"/>
        <v>147.39130434782606</v>
      </c>
      <c r="W466" s="35">
        <f t="shared" si="140"/>
        <v>4288.3</v>
      </c>
      <c r="X466" s="35">
        <f t="shared" si="147"/>
        <v>22904.305092048569</v>
      </c>
      <c r="Y466" s="35">
        <v>1</v>
      </c>
      <c r="Z466" s="35">
        <v>0</v>
      </c>
      <c r="AA466" s="35">
        <f t="shared" si="148"/>
        <v>0</v>
      </c>
      <c r="AB466" s="37">
        <f t="shared" si="142"/>
        <v>0</v>
      </c>
      <c r="AC466" s="35">
        <v>0</v>
      </c>
      <c r="AD466" s="35">
        <v>0</v>
      </c>
      <c r="AE466" s="44"/>
    </row>
    <row r="467" spans="1:31">
      <c r="A467" s="34">
        <v>461</v>
      </c>
      <c r="B467" s="58">
        <v>46241</v>
      </c>
      <c r="C467" s="4" t="s">
        <v>6607</v>
      </c>
      <c r="D467" s="4" t="s">
        <v>6239</v>
      </c>
      <c r="E467" s="4" t="s">
        <v>6135</v>
      </c>
      <c r="F467" s="35" t="str">
        <f>IFERROR(VLOOKUP(E467,'DATA MASTER'!$B$1:$R$3858,3,0),"")</f>
        <v>DIV 1</v>
      </c>
      <c r="G467" s="4">
        <v>4</v>
      </c>
      <c r="H467" s="35">
        <f>IFERROR(VLOOKUP(E467,'DATA MASTER'!$B$1:$R$3858,6,0),"")</f>
        <v>24</v>
      </c>
      <c r="I467" s="40">
        <f>IFERROR(VLOOKUP(E467,'DATA MASTER'!$B$1:$R$3858,5,0),"")</f>
        <v>1.23</v>
      </c>
      <c r="J467" s="35">
        <f>IFERROR(VLOOKUP(E467,'DATA MASTER'!$B$1:$R$3858,17,0),"")</f>
        <v>99800</v>
      </c>
      <c r="K467" s="35">
        <f>IFERROR(VLOOKUP(E467,'DATA MASTER'!$B$1:$R$3858,16,0),"")</f>
        <v>92100</v>
      </c>
      <c r="L467" s="34">
        <f t="shared" si="137"/>
        <v>7485</v>
      </c>
      <c r="M467" s="34">
        <f t="shared" si="143"/>
        <v>13343.448</v>
      </c>
      <c r="N467" s="35">
        <v>0</v>
      </c>
      <c r="O467" s="35">
        <v>0</v>
      </c>
      <c r="P467" s="35"/>
      <c r="Q467" s="4"/>
      <c r="R467" s="35">
        <f t="shared" si="144"/>
        <v>332666.66666666663</v>
      </c>
      <c r="S467" s="35">
        <f t="shared" si="138"/>
        <v>283807.39459459455</v>
      </c>
      <c r="T467" s="35">
        <f t="shared" si="139"/>
        <v>48859.272072072083</v>
      </c>
      <c r="U467" s="35">
        <f t="shared" si="145"/>
        <v>3444</v>
      </c>
      <c r="V467" s="35">
        <f t="shared" si="146"/>
        <v>320.86956521739131</v>
      </c>
      <c r="W467" s="35">
        <f t="shared" si="140"/>
        <v>7385.2000000000007</v>
      </c>
      <c r="X467" s="35">
        <f t="shared" si="147"/>
        <v>37709.202506854694</v>
      </c>
      <c r="Y467" s="35">
        <v>1</v>
      </c>
      <c r="Z467" s="35">
        <v>0</v>
      </c>
      <c r="AA467" s="35">
        <f t="shared" si="148"/>
        <v>0</v>
      </c>
      <c r="AB467" s="37">
        <f t="shared" si="142"/>
        <v>0</v>
      </c>
      <c r="AC467" s="35">
        <v>0</v>
      </c>
      <c r="AD467" s="35">
        <v>0</v>
      </c>
      <c r="AE467" s="44"/>
    </row>
    <row r="468" spans="1:31">
      <c r="A468" s="34">
        <v>462</v>
      </c>
      <c r="B468" s="58">
        <v>46241</v>
      </c>
      <c r="C468" s="4" t="s">
        <v>6608</v>
      </c>
      <c r="D468" s="4" t="s">
        <v>6239</v>
      </c>
      <c r="E468" s="4" t="s">
        <v>6160</v>
      </c>
      <c r="F468" s="35" t="str">
        <f>IFERROR(VLOOKUP(E468,'DATA MASTER'!$B$1:$R$3858,3,0),"")</f>
        <v>DIV 1</v>
      </c>
      <c r="G468" s="4">
        <v>1</v>
      </c>
      <c r="H468" s="35">
        <f>IFERROR(VLOOKUP(E468,'DATA MASTER'!$B$1:$R$3858,6,0),"")</f>
        <v>1</v>
      </c>
      <c r="I468" s="40">
        <f>IFERROR(VLOOKUP(E468,'DATA MASTER'!$B$1:$R$3858,5,0),"")</f>
        <v>26.02</v>
      </c>
      <c r="J468" s="35">
        <f>IFERROR(VLOOKUP(E468,'DATA MASTER'!$B$1:$R$3858,17,0),"")</f>
        <v>876000</v>
      </c>
      <c r="K468" s="35">
        <f>IFERROR(VLOOKUP(E468,'DATA MASTER'!$B$1:$R$3858,16,0),"")</f>
        <v>777200</v>
      </c>
      <c r="L468" s="34">
        <f t="shared" si="137"/>
        <v>65700</v>
      </c>
      <c r="M468" s="34">
        <f t="shared" si="143"/>
        <v>112600.736</v>
      </c>
      <c r="N468" s="35">
        <v>0</v>
      </c>
      <c r="O468" s="35">
        <v>0</v>
      </c>
      <c r="P468" s="35">
        <v>35000</v>
      </c>
      <c r="Q468" s="4" t="s">
        <v>6370</v>
      </c>
      <c r="R468" s="35">
        <f t="shared" si="144"/>
        <v>729999.99999999988</v>
      </c>
      <c r="S468" s="35">
        <f t="shared" si="138"/>
        <v>598738.07567567565</v>
      </c>
      <c r="T468" s="35">
        <f t="shared" si="139"/>
        <v>131261.92432432424</v>
      </c>
      <c r="U468" s="35">
        <f t="shared" si="145"/>
        <v>18214</v>
      </c>
      <c r="V468" s="35">
        <f t="shared" si="146"/>
        <v>1696.9565217391305</v>
      </c>
      <c r="W468" s="35">
        <f t="shared" si="140"/>
        <v>16206</v>
      </c>
      <c r="X468" s="35">
        <f t="shared" si="147"/>
        <v>43478.301135918431</v>
      </c>
      <c r="Y468" s="35">
        <f>H468</f>
        <v>1</v>
      </c>
      <c r="Z468" s="35">
        <v>0</v>
      </c>
      <c r="AA468" s="35">
        <f t="shared" si="148"/>
        <v>35000</v>
      </c>
      <c r="AB468" s="37">
        <f t="shared" si="142"/>
        <v>0</v>
      </c>
      <c r="AC468" s="35">
        <v>0</v>
      </c>
      <c r="AD468" s="35">
        <v>16666.666666666668</v>
      </c>
      <c r="AE468" s="44"/>
    </row>
    <row r="469" spans="1:31">
      <c r="A469" s="34">
        <v>463</v>
      </c>
      <c r="B469" s="58">
        <v>46241</v>
      </c>
      <c r="C469" s="4" t="s">
        <v>6609</v>
      </c>
      <c r="D469" s="4" t="s">
        <v>6143</v>
      </c>
      <c r="E469" s="4" t="s">
        <v>6141</v>
      </c>
      <c r="F469" s="35" t="str">
        <f>IFERROR(VLOOKUP(E469,'DATA MASTER'!$B$1:$R$3858,3,0),"")</f>
        <v>DIV 1</v>
      </c>
      <c r="G469" s="4">
        <v>8</v>
      </c>
      <c r="H469" s="35">
        <f>IFERROR(VLOOKUP(E469,'DATA MASTER'!$B$1:$R$3858,6,0),"")</f>
        <v>36</v>
      </c>
      <c r="I469" s="40">
        <f>IFERROR(VLOOKUP(E469,'DATA MASTER'!$B$1:$R$3858,5,0),"")</f>
        <v>0.621</v>
      </c>
      <c r="J469" s="35">
        <f>IFERROR(VLOOKUP(E469,'DATA MASTER'!$B$1:$R$3858,17,0),"")</f>
        <v>56900</v>
      </c>
      <c r="K469" s="35">
        <f>IFERROR(VLOOKUP(E469,'DATA MASTER'!$B$1:$R$3858,16,0),"")</f>
        <v>52000</v>
      </c>
      <c r="L469" s="34">
        <f t="shared" si="137"/>
        <v>4267.5</v>
      </c>
      <c r="M469" s="34">
        <f t="shared" si="143"/>
        <v>7533.76</v>
      </c>
      <c r="N469" s="35">
        <v>0</v>
      </c>
      <c r="O469" s="35">
        <v>0</v>
      </c>
      <c r="P469" s="35"/>
      <c r="Q469" s="4"/>
      <c r="R469" s="35">
        <f t="shared" si="144"/>
        <v>379333.33333333331</v>
      </c>
      <c r="S469" s="35">
        <f t="shared" si="138"/>
        <v>320477.40540540538</v>
      </c>
      <c r="T469" s="35">
        <f t="shared" si="139"/>
        <v>58855.927927927929</v>
      </c>
      <c r="U469" s="35">
        <f t="shared" si="145"/>
        <v>3477.6</v>
      </c>
      <c r="V469" s="35">
        <f t="shared" si="146"/>
        <v>324</v>
      </c>
      <c r="W469" s="35">
        <f t="shared" si="140"/>
        <v>8421.2000000000007</v>
      </c>
      <c r="X469" s="35">
        <f t="shared" si="147"/>
        <v>42786.974081774082</v>
      </c>
      <c r="Y469" s="35">
        <v>1</v>
      </c>
      <c r="Z469" s="35">
        <v>0</v>
      </c>
      <c r="AA469" s="35">
        <f t="shared" si="148"/>
        <v>0</v>
      </c>
      <c r="AB469" s="37">
        <f t="shared" si="142"/>
        <v>0</v>
      </c>
      <c r="AC469" s="35">
        <v>0</v>
      </c>
      <c r="AD469" s="35">
        <v>3846.1538461538462</v>
      </c>
      <c r="AE469" s="44"/>
    </row>
    <row r="470" spans="1:31">
      <c r="A470" s="34">
        <v>464</v>
      </c>
      <c r="B470" s="58">
        <v>46241</v>
      </c>
      <c r="C470" s="4" t="s">
        <v>6610</v>
      </c>
      <c r="D470" s="4" t="s">
        <v>6239</v>
      </c>
      <c r="E470" s="4" t="s">
        <v>6198</v>
      </c>
      <c r="F470" s="35" t="str">
        <f>IFERROR(VLOOKUP(E470,'DATA MASTER'!$B$1:$R$3858,3,0),"")</f>
        <v>DIV 1</v>
      </c>
      <c r="G470" s="4">
        <v>4</v>
      </c>
      <c r="H470" s="35">
        <f>IFERROR(VLOOKUP(E470,'DATA MASTER'!$B$1:$R$3858,6,0),"")</f>
        <v>4</v>
      </c>
      <c r="I470" s="40">
        <f>IFERROR(VLOOKUP(E470,'DATA MASTER'!$B$1:$R$3858,5,0),"")</f>
        <v>4.2380000000000004</v>
      </c>
      <c r="J470" s="35">
        <f>IFERROR(VLOOKUP(E470,'DATA MASTER'!$B$1:$R$3858,17,0),"")</f>
        <v>392400</v>
      </c>
      <c r="K470" s="35">
        <f>IFERROR(VLOOKUP(E470,'DATA MASTER'!$B$1:$R$3858,16,0),"")</f>
        <v>362700</v>
      </c>
      <c r="L470" s="34">
        <f t="shared" si="137"/>
        <v>29430</v>
      </c>
      <c r="M470" s="34">
        <f t="shared" si="143"/>
        <v>52547.976000000002</v>
      </c>
      <c r="N470" s="35">
        <v>0</v>
      </c>
      <c r="O470" s="35">
        <v>0</v>
      </c>
      <c r="P470" s="35"/>
      <c r="Q470" s="4"/>
      <c r="R470" s="35">
        <f t="shared" si="144"/>
        <v>1308000</v>
      </c>
      <c r="S470" s="35">
        <f t="shared" si="138"/>
        <v>1117664.9513513511</v>
      </c>
      <c r="T470" s="35">
        <f t="shared" si="139"/>
        <v>190335.0486486489</v>
      </c>
      <c r="U470" s="35">
        <f t="shared" si="145"/>
        <v>11866.400000000001</v>
      </c>
      <c r="V470" s="35">
        <f t="shared" si="146"/>
        <v>1105.5652173913045</v>
      </c>
      <c r="W470" s="35">
        <f t="shared" si="140"/>
        <v>29037.600000000002</v>
      </c>
      <c r="X470" s="35">
        <f t="shared" si="147"/>
        <v>148325.4834312576</v>
      </c>
      <c r="Y470" s="35">
        <v>1</v>
      </c>
      <c r="Z470" s="35">
        <v>0</v>
      </c>
      <c r="AA470" s="35">
        <f t="shared" si="148"/>
        <v>0</v>
      </c>
      <c r="AB470" s="37">
        <f t="shared" si="142"/>
        <v>0</v>
      </c>
      <c r="AC470" s="35">
        <v>0</v>
      </c>
      <c r="AD470" s="35">
        <v>0</v>
      </c>
      <c r="AE470" s="44"/>
    </row>
    <row r="471" spans="1:31">
      <c r="A471" s="34">
        <v>465</v>
      </c>
      <c r="B471" s="58">
        <v>46241</v>
      </c>
      <c r="C471" s="4" t="s">
        <v>6611</v>
      </c>
      <c r="D471" s="4" t="s">
        <v>6138</v>
      </c>
      <c r="E471" s="4" t="s">
        <v>6160</v>
      </c>
      <c r="F471" s="35" t="str">
        <f>IFERROR(VLOOKUP(E471,'DATA MASTER'!$B$1:$R$3858,3,0),"")</f>
        <v>DIV 1</v>
      </c>
      <c r="G471" s="4">
        <v>1</v>
      </c>
      <c r="H471" s="35">
        <f>IFERROR(VLOOKUP(E471,'DATA MASTER'!$B$1:$R$3858,6,0),"")</f>
        <v>1</v>
      </c>
      <c r="I471" s="40">
        <f>IFERROR(VLOOKUP(E471,'DATA MASTER'!$B$1:$R$3858,5,0),"")</f>
        <v>26.02</v>
      </c>
      <c r="J471" s="35">
        <f>IFERROR(VLOOKUP(E471,'DATA MASTER'!$B$1:$R$3858,17,0),"")</f>
        <v>876000</v>
      </c>
      <c r="K471" s="35">
        <f>IFERROR(VLOOKUP(E471,'DATA MASTER'!$B$1:$R$3858,16,0),"")</f>
        <v>777200</v>
      </c>
      <c r="L471" s="34">
        <f t="shared" si="137"/>
        <v>65700</v>
      </c>
      <c r="M471" s="34">
        <f t="shared" si="143"/>
        <v>112600.736</v>
      </c>
      <c r="N471" s="35">
        <v>0</v>
      </c>
      <c r="O471" s="35">
        <v>0</v>
      </c>
      <c r="P471" s="35">
        <v>35000</v>
      </c>
      <c r="Q471" s="4" t="s">
        <v>6370</v>
      </c>
      <c r="R471" s="35">
        <f t="shared" si="144"/>
        <v>729999.99999999988</v>
      </c>
      <c r="S471" s="35">
        <f t="shared" si="138"/>
        <v>598738.07567567565</v>
      </c>
      <c r="T471" s="35">
        <f t="shared" si="139"/>
        <v>131261.92432432424</v>
      </c>
      <c r="U471" s="35">
        <f t="shared" si="145"/>
        <v>18214</v>
      </c>
      <c r="V471" s="35">
        <f t="shared" si="146"/>
        <v>1696.9565217391305</v>
      </c>
      <c r="W471" s="35">
        <f t="shared" si="140"/>
        <v>16206</v>
      </c>
      <c r="X471" s="35">
        <f t="shared" si="147"/>
        <v>51054.058711676014</v>
      </c>
      <c r="Y471" s="35">
        <f>H471</f>
        <v>1</v>
      </c>
      <c r="Z471" s="35">
        <v>0</v>
      </c>
      <c r="AA471" s="35">
        <f t="shared" si="148"/>
        <v>35000</v>
      </c>
      <c r="AB471" s="37">
        <f t="shared" si="142"/>
        <v>0</v>
      </c>
      <c r="AC471" s="35">
        <v>0</v>
      </c>
      <c r="AD471" s="35">
        <v>9090.9090909090901</v>
      </c>
      <c r="AE471" s="44"/>
    </row>
    <row r="472" spans="1:31">
      <c r="A472" s="34">
        <v>466</v>
      </c>
      <c r="B472" s="58">
        <v>46241</v>
      </c>
      <c r="C472" s="4" t="s">
        <v>6612</v>
      </c>
      <c r="D472" s="4" t="s">
        <v>6158</v>
      </c>
      <c r="E472" s="4" t="s">
        <v>6218</v>
      </c>
      <c r="F472" s="35" t="str">
        <f>IFERROR(VLOOKUP(E472,'DATA MASTER'!$B$1:$R$3858,3,0),"")</f>
        <v>DIV 1</v>
      </c>
      <c r="G472" s="4">
        <v>6</v>
      </c>
      <c r="H472" s="35">
        <f>IFERROR(VLOOKUP(E472,'DATA MASTER'!$B$1:$R$3858,6,0),"")</f>
        <v>24</v>
      </c>
      <c r="I472" s="40">
        <f>IFERROR(VLOOKUP(E472,'DATA MASTER'!$B$1:$R$3858,5,0),"")</f>
        <v>1.079</v>
      </c>
      <c r="J472" s="35">
        <f>IFERROR(VLOOKUP(E472,'DATA MASTER'!$B$1:$R$3858,17,0),"")</f>
        <v>102900</v>
      </c>
      <c r="K472" s="35">
        <f>IFERROR(VLOOKUP(E472,'DATA MASTER'!$B$1:$R$3858,16,0),"")</f>
        <v>94200</v>
      </c>
      <c r="L472" s="34">
        <f t="shared" si="137"/>
        <v>7717.5</v>
      </c>
      <c r="M472" s="34">
        <f t="shared" si="143"/>
        <v>13647.696000000002</v>
      </c>
      <c r="N472" s="35">
        <v>0</v>
      </c>
      <c r="O472" s="35">
        <v>0</v>
      </c>
      <c r="P472" s="35"/>
      <c r="Q472" s="4"/>
      <c r="R472" s="35">
        <f t="shared" si="144"/>
        <v>514499.99999999988</v>
      </c>
      <c r="S472" s="35">
        <f t="shared" si="138"/>
        <v>435417.85945945943</v>
      </c>
      <c r="T472" s="35">
        <f t="shared" si="139"/>
        <v>79082.140540540451</v>
      </c>
      <c r="U472" s="35">
        <f t="shared" si="145"/>
        <v>4531.8</v>
      </c>
      <c r="V472" s="35">
        <f t="shared" si="146"/>
        <v>422.21739130434787</v>
      </c>
      <c r="W472" s="35">
        <f t="shared" si="140"/>
        <v>11421.9</v>
      </c>
      <c r="X472" s="35">
        <f t="shared" si="147"/>
        <v>56456.223149236095</v>
      </c>
      <c r="Y472" s="35">
        <v>1</v>
      </c>
      <c r="Z472" s="35">
        <v>0</v>
      </c>
      <c r="AA472" s="35">
        <f t="shared" si="148"/>
        <v>0</v>
      </c>
      <c r="AB472" s="37">
        <f t="shared" si="142"/>
        <v>0</v>
      </c>
      <c r="AC472" s="35">
        <v>0</v>
      </c>
      <c r="AD472" s="35">
        <v>6250</v>
      </c>
      <c r="AE472" s="44"/>
    </row>
    <row r="473" spans="1:31">
      <c r="A473" s="34">
        <v>467</v>
      </c>
      <c r="B473" s="58">
        <v>46241</v>
      </c>
      <c r="C473" s="4" t="s">
        <v>6612</v>
      </c>
      <c r="D473" s="4" t="s">
        <v>6158</v>
      </c>
      <c r="E473" s="4" t="s">
        <v>6273</v>
      </c>
      <c r="F473" s="35" t="str">
        <f>IFERROR(VLOOKUP(E473,'DATA MASTER'!$B$1:$R$3858,3,0),"")</f>
        <v>DIV 1</v>
      </c>
      <c r="G473" s="4">
        <v>6</v>
      </c>
      <c r="H473" s="35">
        <f>IFERROR(VLOOKUP(E473,'DATA MASTER'!$B$1:$R$3858,6,0),"")</f>
        <v>24</v>
      </c>
      <c r="I473" s="40">
        <f>IFERROR(VLOOKUP(E473,'DATA MASTER'!$B$1:$R$3858,5,0),"")</f>
        <v>0.57499999999999996</v>
      </c>
      <c r="J473" s="35">
        <f>IFERROR(VLOOKUP(E473,'DATA MASTER'!$B$1:$R$3858,17,0),"")</f>
        <v>57800</v>
      </c>
      <c r="K473" s="35">
        <f>IFERROR(VLOOKUP(E473,'DATA MASTER'!$B$1:$R$3858,16,0),"")</f>
        <v>53100</v>
      </c>
      <c r="L473" s="34">
        <f t="shared" si="137"/>
        <v>4335</v>
      </c>
      <c r="M473" s="34">
        <f t="shared" si="143"/>
        <v>7693.1280000000006</v>
      </c>
      <c r="N473" s="35">
        <v>0</v>
      </c>
      <c r="O473" s="35">
        <v>0</v>
      </c>
      <c r="P473" s="35"/>
      <c r="Q473" s="4"/>
      <c r="R473" s="35">
        <f t="shared" si="144"/>
        <v>289000</v>
      </c>
      <c r="S473" s="35">
        <f t="shared" si="138"/>
        <v>245442.55135135134</v>
      </c>
      <c r="T473" s="35">
        <f t="shared" si="139"/>
        <v>43557.448648648657</v>
      </c>
      <c r="U473" s="35">
        <f t="shared" si="145"/>
        <v>2415</v>
      </c>
      <c r="V473" s="35">
        <f t="shared" si="146"/>
        <v>224.99999999999997</v>
      </c>
      <c r="W473" s="35">
        <f t="shared" si="140"/>
        <v>6415.8</v>
      </c>
      <c r="X473" s="35">
        <f t="shared" si="147"/>
        <v>28251.648648648654</v>
      </c>
      <c r="Y473" s="35">
        <v>1</v>
      </c>
      <c r="Z473" s="35">
        <v>0</v>
      </c>
      <c r="AA473" s="35">
        <f t="shared" si="148"/>
        <v>0</v>
      </c>
      <c r="AB473" s="37">
        <f t="shared" si="142"/>
        <v>0</v>
      </c>
      <c r="AC473" s="35">
        <v>0</v>
      </c>
      <c r="AD473" s="35">
        <v>6250</v>
      </c>
      <c r="AE473" s="44"/>
    </row>
    <row r="474" spans="1:31">
      <c r="A474" s="34">
        <v>468</v>
      </c>
      <c r="B474" s="58">
        <v>46241</v>
      </c>
      <c r="C474" s="4" t="s">
        <v>6613</v>
      </c>
      <c r="D474" s="4" t="s">
        <v>6158</v>
      </c>
      <c r="E474" s="4" t="s">
        <v>6156</v>
      </c>
      <c r="F474" s="35" t="str">
        <f>IFERROR(VLOOKUP(E474,'DATA MASTER'!$B$1:$R$3858,3,0),"")</f>
        <v>DIV 1</v>
      </c>
      <c r="G474" s="4">
        <v>4</v>
      </c>
      <c r="H474" s="35">
        <f>IFERROR(VLOOKUP(E474,'DATA MASTER'!$B$1:$R$3858,6,0),"")</f>
        <v>4</v>
      </c>
      <c r="I474" s="40">
        <f>IFERROR(VLOOKUP(E474,'DATA MASTER'!$B$1:$R$3858,5,0),"")</f>
        <v>5.3879999999999999</v>
      </c>
      <c r="J474" s="35">
        <f>IFERROR(VLOOKUP(E474,'DATA MASTER'!$B$1:$R$3858,17,0),"")</f>
        <v>185700</v>
      </c>
      <c r="K474" s="35">
        <f>IFERROR(VLOOKUP(E474,'DATA MASTER'!$B$1:$R$3858,16,0),"")</f>
        <v>165300</v>
      </c>
      <c r="L474" s="34">
        <f t="shared" si="137"/>
        <v>13927.5</v>
      </c>
      <c r="M474" s="34">
        <f t="shared" si="143"/>
        <v>23948.664000000001</v>
      </c>
      <c r="N474" s="35">
        <v>0</v>
      </c>
      <c r="O474" s="35">
        <v>0</v>
      </c>
      <c r="P474" s="35">
        <v>35000</v>
      </c>
      <c r="Q474" s="4" t="s">
        <v>6370</v>
      </c>
      <c r="R474" s="35">
        <f t="shared" si="144"/>
        <v>619000</v>
      </c>
      <c r="S474" s="35">
        <f t="shared" si="138"/>
        <v>509374.18378378375</v>
      </c>
      <c r="T474" s="35">
        <f t="shared" si="139"/>
        <v>109625.81621621625</v>
      </c>
      <c r="U474" s="35">
        <f t="shared" si="145"/>
        <v>15086.4</v>
      </c>
      <c r="V474" s="35">
        <f t="shared" si="146"/>
        <v>1405.5652173913043</v>
      </c>
      <c r="W474" s="35">
        <f t="shared" si="140"/>
        <v>13741.800000000001</v>
      </c>
      <c r="X474" s="35">
        <f t="shared" si="147"/>
        <v>38142.05099882494</v>
      </c>
      <c r="Y474" s="35">
        <f>H474</f>
        <v>4</v>
      </c>
      <c r="Z474" s="35">
        <v>0</v>
      </c>
      <c r="AA474" s="35">
        <f t="shared" si="148"/>
        <v>35000</v>
      </c>
      <c r="AB474" s="37">
        <f t="shared" si="142"/>
        <v>0</v>
      </c>
      <c r="AC474" s="35">
        <v>0</v>
      </c>
      <c r="AD474" s="35">
        <v>6250</v>
      </c>
      <c r="AE474" s="44"/>
    </row>
    <row r="475" spans="1:31">
      <c r="A475" s="34">
        <v>469</v>
      </c>
      <c r="B475" s="58">
        <v>46241</v>
      </c>
      <c r="C475" s="4" t="s">
        <v>6614</v>
      </c>
      <c r="D475" s="4" t="s">
        <v>6239</v>
      </c>
      <c r="E475" s="4" t="s">
        <v>6167</v>
      </c>
      <c r="F475" s="35" t="str">
        <f>IFERROR(VLOOKUP(E475,'DATA MASTER'!$B$1:$R$3858,3,0),"")</f>
        <v>DIV 2</v>
      </c>
      <c r="G475" s="4">
        <v>12</v>
      </c>
      <c r="H475" s="35">
        <f>IFERROR(VLOOKUP(E475,'DATA MASTER'!$B$1:$R$3858,6,0),"")</f>
        <v>24</v>
      </c>
      <c r="I475" s="40">
        <f>IFERROR(VLOOKUP(E475,'DATA MASTER'!$B$1:$R$3858,5,0),"")</f>
        <v>0.90200000000000002</v>
      </c>
      <c r="J475" s="35">
        <f>IFERROR(VLOOKUP(E475,'DATA MASTER'!$B$1:$R$3858,17,0),"")</f>
        <v>81000</v>
      </c>
      <c r="K475" s="35">
        <f>IFERROR(VLOOKUP(E475,'DATA MASTER'!$B$1:$R$3858,16,0),"")</f>
        <v>74300</v>
      </c>
      <c r="L475" s="34">
        <f t="shared" si="137"/>
        <v>6075</v>
      </c>
      <c r="M475" s="34">
        <f t="shared" si="143"/>
        <v>10764.584000000001</v>
      </c>
      <c r="N475" s="35">
        <v>0</v>
      </c>
      <c r="O475" s="35">
        <v>10</v>
      </c>
      <c r="P475" s="35"/>
      <c r="Q475" s="4"/>
      <c r="R475" s="35">
        <f t="shared" si="144"/>
        <v>729000</v>
      </c>
      <c r="S475" s="35">
        <f t="shared" si="138"/>
        <v>618182.42594594578</v>
      </c>
      <c r="T475" s="35">
        <f t="shared" si="139"/>
        <v>110817.57405405422</v>
      </c>
      <c r="U475" s="35">
        <f t="shared" si="145"/>
        <v>7576.8</v>
      </c>
      <c r="V475" s="35">
        <f t="shared" si="146"/>
        <v>705.91304347826087</v>
      </c>
      <c r="W475" s="35">
        <f t="shared" si="140"/>
        <v>16183.800000000001</v>
      </c>
      <c r="X475" s="35">
        <f t="shared" si="147"/>
        <v>86351.061010575955</v>
      </c>
      <c r="Y475" s="35">
        <v>1</v>
      </c>
      <c r="Z475" s="35">
        <v>0</v>
      </c>
      <c r="AA475" s="35">
        <f t="shared" si="148"/>
        <v>0</v>
      </c>
      <c r="AB475" s="37">
        <f t="shared" si="142"/>
        <v>0</v>
      </c>
      <c r="AC475" s="35">
        <v>0</v>
      </c>
      <c r="AD475" s="35">
        <v>0</v>
      </c>
      <c r="AE475" s="44"/>
    </row>
    <row r="476" spans="1:31">
      <c r="A476" s="34">
        <v>470</v>
      </c>
      <c r="B476" s="58">
        <v>46241</v>
      </c>
      <c r="C476" s="4" t="s">
        <v>6615</v>
      </c>
      <c r="D476" s="4" t="s">
        <v>6175</v>
      </c>
      <c r="E476" s="4" t="s">
        <v>6135</v>
      </c>
      <c r="F476" s="35" t="str">
        <f>IFERROR(VLOOKUP(E476,'DATA MASTER'!$B$1:$R$3858,3,0),"")</f>
        <v>DIV 1</v>
      </c>
      <c r="G476" s="4">
        <v>6</v>
      </c>
      <c r="H476" s="35">
        <f>IFERROR(VLOOKUP(E476,'DATA MASTER'!$B$1:$R$3858,6,0),"")</f>
        <v>24</v>
      </c>
      <c r="I476" s="40">
        <f>IFERROR(VLOOKUP(E476,'DATA MASTER'!$B$1:$R$3858,5,0),"")</f>
        <v>1.23</v>
      </c>
      <c r="J476" s="35">
        <f>IFERROR(VLOOKUP(E476,'DATA MASTER'!$B$1:$R$3858,17,0),"")</f>
        <v>99800</v>
      </c>
      <c r="K476" s="35">
        <f>IFERROR(VLOOKUP(E476,'DATA MASTER'!$B$1:$R$3858,16,0),"")</f>
        <v>92100</v>
      </c>
      <c r="L476" s="34">
        <f t="shared" si="137"/>
        <v>7485</v>
      </c>
      <c r="M476" s="34">
        <f t="shared" si="143"/>
        <v>13343.448</v>
      </c>
      <c r="N476" s="35">
        <v>0</v>
      </c>
      <c r="O476" s="35">
        <v>0</v>
      </c>
      <c r="P476" s="35"/>
      <c r="Q476" s="4"/>
      <c r="R476" s="35">
        <f t="shared" si="144"/>
        <v>498999.99999999994</v>
      </c>
      <c r="S476" s="35">
        <f t="shared" si="138"/>
        <v>425711.09189189179</v>
      </c>
      <c r="T476" s="35">
        <f t="shared" si="139"/>
        <v>73288.908108108153</v>
      </c>
      <c r="U476" s="35">
        <f t="shared" si="145"/>
        <v>5166</v>
      </c>
      <c r="V476" s="35">
        <f t="shared" si="146"/>
        <v>481.30434782608694</v>
      </c>
      <c r="W476" s="35">
        <f t="shared" si="140"/>
        <v>11077.8</v>
      </c>
      <c r="X476" s="35">
        <f t="shared" si="147"/>
        <v>48871.496067974374</v>
      </c>
      <c r="Y476" s="35">
        <v>1</v>
      </c>
      <c r="Z476" s="35">
        <v>0</v>
      </c>
      <c r="AA476" s="35">
        <f t="shared" si="148"/>
        <v>0</v>
      </c>
      <c r="AB476" s="37">
        <f t="shared" si="142"/>
        <v>0</v>
      </c>
      <c r="AC476" s="35">
        <v>0</v>
      </c>
      <c r="AD476" s="35">
        <v>7692.3076923076924</v>
      </c>
      <c r="AE476" s="44"/>
    </row>
    <row r="477" spans="1:31">
      <c r="A477" s="34">
        <v>471</v>
      </c>
      <c r="B477" s="58">
        <v>46241</v>
      </c>
      <c r="C477" s="4" t="s">
        <v>6616</v>
      </c>
      <c r="D477" s="4" t="s">
        <v>6188</v>
      </c>
      <c r="E477" s="4" t="s">
        <v>6170</v>
      </c>
      <c r="F477" s="35" t="str">
        <f>IFERROR(VLOOKUP(E477,'DATA MASTER'!$B$1:$R$3858,3,0),"")</f>
        <v>DIV 2</v>
      </c>
      <c r="G477" s="4">
        <v>3</v>
      </c>
      <c r="H477" s="35">
        <f>IFERROR(VLOOKUP(E477,'DATA MASTER'!$B$1:$R$3858,6,0),"")</f>
        <v>1</v>
      </c>
      <c r="I477" s="40">
        <f>IFERROR(VLOOKUP(E477,'DATA MASTER'!$B$1:$R$3858,5,0),"")</f>
        <v>21.11</v>
      </c>
      <c r="J477" s="35">
        <f>IFERROR(VLOOKUP(E477,'DATA MASTER'!$B$1:$R$3858,17,0),"")</f>
        <v>1428200</v>
      </c>
      <c r="K477" s="35">
        <f>IFERROR(VLOOKUP(E477,'DATA MASTER'!$B$1:$R$3858,16,0),"")</f>
        <v>1291700</v>
      </c>
      <c r="L477" s="34">
        <f t="shared" si="137"/>
        <v>107115</v>
      </c>
      <c r="M477" s="34">
        <f t="shared" si="143"/>
        <v>187141.49600000001</v>
      </c>
      <c r="N477" s="35">
        <v>0</v>
      </c>
      <c r="O477" s="35">
        <v>0</v>
      </c>
      <c r="P477" s="35">
        <v>40000</v>
      </c>
      <c r="Q477" s="4" t="s">
        <v>6546</v>
      </c>
      <c r="R477" s="35">
        <f t="shared" si="144"/>
        <v>3570499.9999999995</v>
      </c>
      <c r="S477" s="35">
        <f t="shared" si="138"/>
        <v>2985293.2540540537</v>
      </c>
      <c r="T477" s="35">
        <f t="shared" si="139"/>
        <v>585206.74594594585</v>
      </c>
      <c r="U477" s="35">
        <f t="shared" si="145"/>
        <v>44331</v>
      </c>
      <c r="V477" s="35">
        <f t="shared" si="146"/>
        <v>4130.217391304348</v>
      </c>
      <c r="W477" s="35">
        <f t="shared" si="140"/>
        <v>79265.099999999991</v>
      </c>
      <c r="X477" s="35">
        <f t="shared" si="147"/>
        <v>337480.42855464155</v>
      </c>
      <c r="Y477" s="35">
        <f>H477</f>
        <v>1</v>
      </c>
      <c r="Z477" s="35">
        <v>0</v>
      </c>
      <c r="AA477" s="35">
        <f t="shared" si="148"/>
        <v>120000</v>
      </c>
      <c r="AB477" s="37">
        <f t="shared" si="142"/>
        <v>0</v>
      </c>
      <c r="AC477" s="35">
        <v>0</v>
      </c>
      <c r="AD477" s="35">
        <v>0</v>
      </c>
      <c r="AE477" s="44"/>
    </row>
    <row r="478" spans="1:31">
      <c r="A478" s="34">
        <v>472</v>
      </c>
      <c r="B478" s="58">
        <v>46241</v>
      </c>
      <c r="C478" s="4" t="s">
        <v>6617</v>
      </c>
      <c r="D478" s="4" t="s">
        <v>6124</v>
      </c>
      <c r="E478" s="4" t="s">
        <v>6167</v>
      </c>
      <c r="F478" s="35" t="str">
        <f>IFERROR(VLOOKUP(E478,'DATA MASTER'!$B$1:$R$3858,3,0),"")</f>
        <v>DIV 2</v>
      </c>
      <c r="G478" s="4">
        <v>2</v>
      </c>
      <c r="H478" s="35">
        <f>IFERROR(VLOOKUP(E478,'DATA MASTER'!$B$1:$R$3858,6,0),"")</f>
        <v>24</v>
      </c>
      <c r="I478" s="40">
        <f>IFERROR(VLOOKUP(E478,'DATA MASTER'!$B$1:$R$3858,5,0),"")</f>
        <v>0.90200000000000002</v>
      </c>
      <c r="J478" s="35">
        <f>IFERROR(VLOOKUP(E478,'DATA MASTER'!$B$1:$R$3858,17,0),"")</f>
        <v>81000</v>
      </c>
      <c r="K478" s="35">
        <f>IFERROR(VLOOKUP(E478,'DATA MASTER'!$B$1:$R$3858,16,0),"")</f>
        <v>74300</v>
      </c>
      <c r="L478" s="34">
        <f t="shared" si="137"/>
        <v>6075</v>
      </c>
      <c r="M478" s="34">
        <f t="shared" si="143"/>
        <v>10764.584000000001</v>
      </c>
      <c r="N478" s="35">
        <v>0</v>
      </c>
      <c r="O478" s="35">
        <v>10</v>
      </c>
      <c r="P478" s="35"/>
      <c r="Q478" s="4"/>
      <c r="R478" s="35">
        <f t="shared" si="144"/>
        <v>121500</v>
      </c>
      <c r="S478" s="35">
        <f t="shared" si="138"/>
        <v>103030.40432432431</v>
      </c>
      <c r="T478" s="35">
        <f t="shared" si="139"/>
        <v>18469.595675675693</v>
      </c>
      <c r="U478" s="35">
        <f t="shared" si="145"/>
        <v>1262.8</v>
      </c>
      <c r="V478" s="35">
        <f t="shared" si="146"/>
        <v>117.65217391304347</v>
      </c>
      <c r="W478" s="35">
        <f t="shared" si="140"/>
        <v>2697.3</v>
      </c>
      <c r="X478" s="35">
        <f t="shared" si="147"/>
        <v>8622.6127325318812</v>
      </c>
      <c r="Y478" s="35">
        <v>1</v>
      </c>
      <c r="Z478" s="35">
        <v>0</v>
      </c>
      <c r="AA478" s="35">
        <f t="shared" si="148"/>
        <v>0</v>
      </c>
      <c r="AB478" s="37">
        <f t="shared" si="142"/>
        <v>0</v>
      </c>
      <c r="AC478" s="35">
        <v>0</v>
      </c>
      <c r="AD478" s="35">
        <v>5769.2307692307695</v>
      </c>
      <c r="AE478" s="44"/>
    </row>
    <row r="479" spans="1:31">
      <c r="A479" s="34">
        <v>473</v>
      </c>
      <c r="B479" s="58">
        <v>46241</v>
      </c>
      <c r="C479" s="4" t="s">
        <v>6618</v>
      </c>
      <c r="D479" s="4" t="s">
        <v>6124</v>
      </c>
      <c r="E479" s="4" t="s">
        <v>6129</v>
      </c>
      <c r="F479" s="35" t="str">
        <f>IFERROR(VLOOKUP(E479,'DATA MASTER'!$B$1:$R$3858,3,0),"")</f>
        <v>DIV 1</v>
      </c>
      <c r="G479" s="4">
        <v>12</v>
      </c>
      <c r="H479" s="35">
        <f>IFERROR(VLOOKUP(E479,'DATA MASTER'!$B$1:$R$3858,6,0),"")</f>
        <v>120</v>
      </c>
      <c r="I479" s="40">
        <f>IFERROR(VLOOKUP(E479,'DATA MASTER'!$B$1:$R$3858,5,0),"")</f>
        <v>0.14499999999999999</v>
      </c>
      <c r="J479" s="35">
        <f>IFERROR(VLOOKUP(E479,'DATA MASTER'!$B$1:$R$3858,17,0),"")</f>
        <v>15108.333333333334</v>
      </c>
      <c r="K479" s="35">
        <f>IFERROR(VLOOKUP(E479,'DATA MASTER'!$B$1:$R$3858,16,0),"")</f>
        <v>14025</v>
      </c>
      <c r="L479" s="34">
        <f t="shared" si="137"/>
        <v>1133.125</v>
      </c>
      <c r="M479" s="34">
        <f t="shared" si="143"/>
        <v>2031.9420000000002</v>
      </c>
      <c r="N479" s="35">
        <v>0</v>
      </c>
      <c r="O479" s="35">
        <v>0</v>
      </c>
      <c r="P479" s="35"/>
      <c r="Q479" s="4"/>
      <c r="R479" s="35">
        <f t="shared" si="144"/>
        <v>151083.33333333331</v>
      </c>
      <c r="S479" s="35">
        <f t="shared" si="138"/>
        <v>129654.68108108104</v>
      </c>
      <c r="T479" s="35">
        <f t="shared" si="139"/>
        <v>21428.652252252272</v>
      </c>
      <c r="U479" s="35">
        <f t="shared" si="145"/>
        <v>1217.9999999999998</v>
      </c>
      <c r="V479" s="35">
        <f t="shared" si="146"/>
        <v>113.4782608695652</v>
      </c>
      <c r="W479" s="35">
        <f t="shared" si="140"/>
        <v>3354.05</v>
      </c>
      <c r="X479" s="35">
        <f t="shared" si="147"/>
        <v>3106.7603550190724</v>
      </c>
      <c r="Y479" s="35">
        <f t="shared" ref="Y479:Y480" si="151">IF(E479="avem005",4,IF(E479="avem025",1,1))</f>
        <v>1</v>
      </c>
      <c r="Z479" s="35">
        <v>0</v>
      </c>
      <c r="AA479" s="35">
        <f t="shared" si="148"/>
        <v>0</v>
      </c>
      <c r="AB479" s="37">
        <f t="shared" si="142"/>
        <v>0</v>
      </c>
      <c r="AC479" s="35">
        <v>0</v>
      </c>
      <c r="AD479" s="35">
        <v>13636.363636363636</v>
      </c>
      <c r="AE479" s="44"/>
    </row>
    <row r="480" spans="1:31">
      <c r="A480" s="34">
        <v>474</v>
      </c>
      <c r="B480" s="58">
        <v>46241</v>
      </c>
      <c r="C480" s="4" t="s">
        <v>6618</v>
      </c>
      <c r="D480" s="4" t="s">
        <v>6124</v>
      </c>
      <c r="E480" s="4" t="s">
        <v>6131</v>
      </c>
      <c r="F480" s="35" t="str">
        <f>IFERROR(VLOOKUP(E480,'DATA MASTER'!$B$1:$R$3858,3,0),"")</f>
        <v>DIV 1</v>
      </c>
      <c r="G480" s="4">
        <v>12</v>
      </c>
      <c r="H480" s="35">
        <f>IFERROR(VLOOKUP(E480,'DATA MASTER'!$B$1:$R$3858,6,0),"")</f>
        <v>72</v>
      </c>
      <c r="I480" s="40">
        <f>IFERROR(VLOOKUP(E480,'DATA MASTER'!$B$1:$R$3858,5,0),"")</f>
        <v>0.245333</v>
      </c>
      <c r="J480" s="35">
        <f>IFERROR(VLOOKUP(E480,'DATA MASTER'!$B$1:$R$3858,17,0),"")</f>
        <v>27908.333333333332</v>
      </c>
      <c r="K480" s="35">
        <f>IFERROR(VLOOKUP(E480,'DATA MASTER'!$B$1:$R$3858,16,0),"")</f>
        <v>25850</v>
      </c>
      <c r="L480" s="34">
        <f t="shared" si="137"/>
        <v>2093.125</v>
      </c>
      <c r="M480" s="34">
        <f t="shared" si="143"/>
        <v>3745.1480000000001</v>
      </c>
      <c r="N480" s="35">
        <v>0</v>
      </c>
      <c r="O480" s="35">
        <v>0</v>
      </c>
      <c r="P480" s="35"/>
      <c r="Q480" s="4"/>
      <c r="R480" s="35">
        <f t="shared" si="144"/>
        <v>279083.33333333331</v>
      </c>
      <c r="S480" s="35">
        <f t="shared" si="138"/>
        <v>238971.37297297292</v>
      </c>
      <c r="T480" s="35">
        <f t="shared" si="139"/>
        <v>40111.96036036039</v>
      </c>
      <c r="U480" s="35">
        <f t="shared" si="145"/>
        <v>2060.7972</v>
      </c>
      <c r="V480" s="35">
        <f t="shared" si="146"/>
        <v>191.99973913043479</v>
      </c>
      <c r="W480" s="35">
        <f t="shared" si="140"/>
        <v>6195.65</v>
      </c>
      <c r="X480" s="35">
        <f t="shared" si="147"/>
        <v>18027.149784866317</v>
      </c>
      <c r="Y480" s="35">
        <f t="shared" si="151"/>
        <v>1</v>
      </c>
      <c r="Z480" s="35">
        <v>0</v>
      </c>
      <c r="AA480" s="35">
        <f t="shared" si="148"/>
        <v>0</v>
      </c>
      <c r="AB480" s="37">
        <f t="shared" si="142"/>
        <v>0</v>
      </c>
      <c r="AC480" s="35">
        <v>0</v>
      </c>
      <c r="AD480" s="35">
        <v>13636.363636363636</v>
      </c>
      <c r="AE480" s="44"/>
    </row>
    <row r="481" spans="1:31">
      <c r="A481" s="34">
        <v>475</v>
      </c>
      <c r="B481" s="58">
        <v>46241</v>
      </c>
      <c r="C481" s="4" t="s">
        <v>6619</v>
      </c>
      <c r="D481" s="4" t="s">
        <v>6188</v>
      </c>
      <c r="E481" s="4" t="s">
        <v>577</v>
      </c>
      <c r="F481" s="35" t="str">
        <f>IFERROR(VLOOKUP(E481,'DATA MASTER'!$B$1:$R$3858,3,0),"")</f>
        <v>MTAB</v>
      </c>
      <c r="G481" s="4">
        <v>4</v>
      </c>
      <c r="H481" s="35">
        <f>IFERROR(VLOOKUP(E481,'DATA MASTER'!$B$1:$R$3858,6,0),"")</f>
        <v>4</v>
      </c>
      <c r="I481" s="40">
        <f>IFERROR(VLOOKUP(E481,'DATA MASTER'!$B$1:$R$3858,5,0),"")</f>
        <v>4.68</v>
      </c>
      <c r="J481" s="35">
        <f>IFERROR(VLOOKUP(E481,'DATA MASTER'!$B$1:$R$3858,17,0),"")</f>
        <v>106800</v>
      </c>
      <c r="K481" s="35">
        <f>IFERROR(VLOOKUP(E481,'DATA MASTER'!$B$1:$R$3858,16,0),"")</f>
        <v>96500</v>
      </c>
      <c r="L481" s="34">
        <f t="shared" si="137"/>
        <v>13350</v>
      </c>
      <c r="M481" s="34">
        <f t="shared" si="143"/>
        <v>18345.615000000002</v>
      </c>
      <c r="N481" s="35">
        <v>0</v>
      </c>
      <c r="O481" s="35">
        <v>0</v>
      </c>
      <c r="P481" s="35"/>
      <c r="Q481" s="4"/>
      <c r="R481" s="35">
        <f t="shared" si="144"/>
        <v>336756.75675675675</v>
      </c>
      <c r="S481" s="35">
        <f t="shared" si="138"/>
        <v>281637.42342342337</v>
      </c>
      <c r="T481" s="35">
        <f t="shared" si="139"/>
        <v>55119.333333333372</v>
      </c>
      <c r="U481" s="35">
        <f t="shared" si="145"/>
        <v>13104</v>
      </c>
      <c r="V481" s="35">
        <f t="shared" si="146"/>
        <v>1220.8695652173913</v>
      </c>
      <c r="W481" s="35">
        <f t="shared" si="140"/>
        <v>7476.0000000000009</v>
      </c>
      <c r="X481" s="35">
        <f t="shared" si="147"/>
        <v>33318.46376811598</v>
      </c>
      <c r="Y481" s="35">
        <v>1</v>
      </c>
      <c r="Z481" s="35">
        <v>0</v>
      </c>
      <c r="AA481" s="35">
        <f t="shared" si="148"/>
        <v>0</v>
      </c>
      <c r="AB481" s="37">
        <f t="shared" si="142"/>
        <v>0</v>
      </c>
      <c r="AC481" s="35">
        <v>0</v>
      </c>
      <c r="AD481" s="3">
        <v>0</v>
      </c>
      <c r="AE481" s="44"/>
    </row>
    <row r="482" spans="1:31">
      <c r="A482" s="34">
        <v>476</v>
      </c>
      <c r="B482" s="58">
        <v>46241</v>
      </c>
      <c r="C482" s="4" t="s">
        <v>6619</v>
      </c>
      <c r="D482" s="4" t="s">
        <v>6188</v>
      </c>
      <c r="E482" s="4" t="s">
        <v>579</v>
      </c>
      <c r="F482" s="35" t="str">
        <f>IFERROR(VLOOKUP(E482,'DATA MASTER'!$B$1:$R$3858,3,0),"")</f>
        <v>MTAB</v>
      </c>
      <c r="G482" s="4">
        <v>4</v>
      </c>
      <c r="H482" s="35">
        <f>IFERROR(VLOOKUP(E482,'DATA MASTER'!$B$1:$R$3858,6,0),"")</f>
        <v>4</v>
      </c>
      <c r="I482" s="40">
        <f>IFERROR(VLOOKUP(E482,'DATA MASTER'!$B$1:$R$3858,5,0),"")</f>
        <v>4.68</v>
      </c>
      <c r="J482" s="35">
        <f>IFERROR(VLOOKUP(E482,'DATA MASTER'!$B$1:$R$3858,17,0),"")</f>
        <v>99100</v>
      </c>
      <c r="K482" s="35">
        <f>IFERROR(VLOOKUP(E482,'DATA MASTER'!$B$1:$R$3858,16,0),"")</f>
        <v>88800</v>
      </c>
      <c r="L482" s="34">
        <f t="shared" si="137"/>
        <v>12387.5</v>
      </c>
      <c r="M482" s="34">
        <f t="shared" si="143"/>
        <v>16881.768</v>
      </c>
      <c r="N482" s="35">
        <v>0</v>
      </c>
      <c r="O482" s="35">
        <v>0</v>
      </c>
      <c r="P482" s="35"/>
      <c r="Q482" s="4"/>
      <c r="R482" s="35">
        <f t="shared" si="144"/>
        <v>312477.47747747746</v>
      </c>
      <c r="S482" s="35">
        <f t="shared" si="138"/>
        <v>259164.79999999999</v>
      </c>
      <c r="T482" s="35">
        <f t="shared" si="139"/>
        <v>53312.677477477468</v>
      </c>
      <c r="U482" s="35">
        <f t="shared" si="145"/>
        <v>13104</v>
      </c>
      <c r="V482" s="35">
        <f t="shared" si="146"/>
        <v>1220.8695652173913</v>
      </c>
      <c r="W482" s="35">
        <f t="shared" si="140"/>
        <v>6937</v>
      </c>
      <c r="X482" s="35">
        <f t="shared" si="147"/>
        <v>32050.807912260076</v>
      </c>
      <c r="Y482" s="35">
        <v>1</v>
      </c>
      <c r="Z482" s="35">
        <v>0</v>
      </c>
      <c r="AA482" s="35">
        <f t="shared" si="148"/>
        <v>0</v>
      </c>
      <c r="AB482" s="37">
        <f t="shared" si="142"/>
        <v>0</v>
      </c>
      <c r="AC482" s="35">
        <v>0</v>
      </c>
      <c r="AD482" s="3">
        <v>0</v>
      </c>
      <c r="AE482" s="44"/>
    </row>
    <row r="483" spans="1:31">
      <c r="A483" s="34">
        <v>477</v>
      </c>
      <c r="B483" s="58">
        <v>46241</v>
      </c>
      <c r="C483" s="4" t="s">
        <v>6620</v>
      </c>
      <c r="D483" s="4" t="s">
        <v>6251</v>
      </c>
      <c r="E483" s="4" t="s">
        <v>6212</v>
      </c>
      <c r="F483" s="35" t="str">
        <f>IFERROR(VLOOKUP(E483,'DATA MASTER'!$B$1:$R$3858,3,0),"")</f>
        <v>DIV 1</v>
      </c>
      <c r="G483" s="4">
        <v>2</v>
      </c>
      <c r="H483" s="35">
        <f>IFERROR(VLOOKUP(E483,'DATA MASTER'!$B$1:$R$3858,6,0),"")</f>
        <v>1</v>
      </c>
      <c r="I483" s="40">
        <f>IFERROR(VLOOKUP(E483,'DATA MASTER'!$B$1:$R$3858,5,0),"")</f>
        <v>21.11</v>
      </c>
      <c r="J483" s="35">
        <f>IFERROR(VLOOKUP(E483,'DATA MASTER'!$B$1:$R$3858,17,0),"")</f>
        <v>878600</v>
      </c>
      <c r="K483" s="35">
        <f>IFERROR(VLOOKUP(E483,'DATA MASTER'!$B$1:$R$3858,16,0),"")</f>
        <v>787600</v>
      </c>
      <c r="L483" s="34">
        <f t="shared" si="137"/>
        <v>65895</v>
      </c>
      <c r="M483" s="34">
        <f t="shared" si="143"/>
        <v>114107.48800000001</v>
      </c>
      <c r="N483" s="35">
        <v>0</v>
      </c>
      <c r="O483" s="35">
        <v>0</v>
      </c>
      <c r="P483" s="35"/>
      <c r="Q483" s="4"/>
      <c r="R483" s="35">
        <f t="shared" si="144"/>
        <v>1464333.3333333333</v>
      </c>
      <c r="S483" s="35">
        <f t="shared" si="138"/>
        <v>1213500.0216216214</v>
      </c>
      <c r="T483" s="35">
        <f t="shared" si="139"/>
        <v>250833.31171171181</v>
      </c>
      <c r="U483" s="35">
        <f t="shared" si="145"/>
        <v>29554</v>
      </c>
      <c r="V483" s="35">
        <f t="shared" si="146"/>
        <v>2753.478260869565</v>
      </c>
      <c r="W483" s="35">
        <f t="shared" si="140"/>
        <v>32508.2</v>
      </c>
      <c r="X483" s="35">
        <f t="shared" si="147"/>
        <v>186017.63345084223</v>
      </c>
      <c r="Y483" s="35">
        <v>1</v>
      </c>
      <c r="Z483" s="35">
        <v>0</v>
      </c>
      <c r="AA483" s="35">
        <f t="shared" si="148"/>
        <v>0</v>
      </c>
      <c r="AB483" s="37">
        <f t="shared" si="142"/>
        <v>0</v>
      </c>
      <c r="AC483" s="35">
        <v>0</v>
      </c>
      <c r="AD483" s="35">
        <v>0</v>
      </c>
      <c r="AE483" s="44"/>
    </row>
    <row r="484" spans="1:31">
      <c r="A484" s="34">
        <v>478</v>
      </c>
      <c r="B484" s="58">
        <v>46241</v>
      </c>
      <c r="C484" s="4" t="s">
        <v>6620</v>
      </c>
      <c r="D484" s="4" t="s">
        <v>6251</v>
      </c>
      <c r="E484" s="4" t="s">
        <v>6160</v>
      </c>
      <c r="F484" s="35" t="str">
        <f>IFERROR(VLOOKUP(E484,'DATA MASTER'!$B$1:$R$3858,3,0),"")</f>
        <v>DIV 1</v>
      </c>
      <c r="G484" s="4">
        <v>2</v>
      </c>
      <c r="H484" s="35">
        <f>IFERROR(VLOOKUP(E484,'DATA MASTER'!$B$1:$R$3858,6,0),"")</f>
        <v>1</v>
      </c>
      <c r="I484" s="40">
        <f>IFERROR(VLOOKUP(E484,'DATA MASTER'!$B$1:$R$3858,5,0),"")</f>
        <v>26.02</v>
      </c>
      <c r="J484" s="35">
        <f>IFERROR(VLOOKUP(E484,'DATA MASTER'!$B$1:$R$3858,17,0),"")</f>
        <v>876000</v>
      </c>
      <c r="K484" s="35">
        <f>IFERROR(VLOOKUP(E484,'DATA MASTER'!$B$1:$R$3858,16,0),"")</f>
        <v>777200</v>
      </c>
      <c r="L484" s="34">
        <f t="shared" si="137"/>
        <v>65700</v>
      </c>
      <c r="M484" s="34">
        <f t="shared" si="143"/>
        <v>112600.736</v>
      </c>
      <c r="N484" s="35">
        <v>0</v>
      </c>
      <c r="O484" s="35">
        <v>0</v>
      </c>
      <c r="P484" s="35"/>
      <c r="Q484" s="4"/>
      <c r="R484" s="35">
        <f t="shared" si="144"/>
        <v>1459999.9999999998</v>
      </c>
      <c r="S484" s="35">
        <f t="shared" si="138"/>
        <v>1197476.1513513513</v>
      </c>
      <c r="T484" s="35">
        <f t="shared" si="139"/>
        <v>262523.84864864848</v>
      </c>
      <c r="U484" s="35">
        <f t="shared" si="145"/>
        <v>36428</v>
      </c>
      <c r="V484" s="35">
        <f t="shared" si="146"/>
        <v>3393.913043478261</v>
      </c>
      <c r="W484" s="35">
        <f t="shared" si="140"/>
        <v>32412</v>
      </c>
      <c r="X484" s="35">
        <f t="shared" si="147"/>
        <v>190289.93560517021</v>
      </c>
      <c r="Y484" s="35">
        <v>1</v>
      </c>
      <c r="Z484" s="35">
        <v>0</v>
      </c>
      <c r="AA484" s="35">
        <f t="shared" si="148"/>
        <v>0</v>
      </c>
      <c r="AB484" s="37">
        <f t="shared" si="142"/>
        <v>0</v>
      </c>
      <c r="AC484" s="35">
        <v>0</v>
      </c>
      <c r="AD484" s="35">
        <v>0</v>
      </c>
      <c r="AE484" s="44"/>
    </row>
    <row r="485" spans="1:31">
      <c r="A485" s="34">
        <v>479</v>
      </c>
      <c r="B485" s="58">
        <v>46241</v>
      </c>
      <c r="C485" s="4" t="s">
        <v>6620</v>
      </c>
      <c r="D485" s="4" t="s">
        <v>6251</v>
      </c>
      <c r="E485" s="4" t="s">
        <v>6198</v>
      </c>
      <c r="F485" s="35" t="str">
        <f>IFERROR(VLOOKUP(E485,'DATA MASTER'!$B$1:$R$3858,3,0),"")</f>
        <v>DIV 1</v>
      </c>
      <c r="G485" s="4">
        <v>1</v>
      </c>
      <c r="H485" s="35">
        <f>IFERROR(VLOOKUP(E485,'DATA MASTER'!$B$1:$R$3858,6,0),"")</f>
        <v>4</v>
      </c>
      <c r="I485" s="40">
        <f>IFERROR(VLOOKUP(E485,'DATA MASTER'!$B$1:$R$3858,5,0),"")</f>
        <v>4.2380000000000004</v>
      </c>
      <c r="J485" s="35">
        <f>IFERROR(VLOOKUP(E485,'DATA MASTER'!$B$1:$R$3858,17,0),"")</f>
        <v>392400</v>
      </c>
      <c r="K485" s="35">
        <f>IFERROR(VLOOKUP(E485,'DATA MASTER'!$B$1:$R$3858,16,0),"")</f>
        <v>362700</v>
      </c>
      <c r="L485" s="34">
        <f t="shared" si="137"/>
        <v>29430</v>
      </c>
      <c r="M485" s="34">
        <f t="shared" si="143"/>
        <v>52547.976000000002</v>
      </c>
      <c r="N485" s="35">
        <v>0</v>
      </c>
      <c r="O485" s="35">
        <v>0</v>
      </c>
      <c r="P485" s="35"/>
      <c r="Q485" s="4"/>
      <c r="R485" s="35">
        <f t="shared" si="144"/>
        <v>327000</v>
      </c>
      <c r="S485" s="35">
        <f t="shared" si="138"/>
        <v>279416.23783783778</v>
      </c>
      <c r="T485" s="35">
        <f t="shared" si="139"/>
        <v>47583.762162162224</v>
      </c>
      <c r="U485" s="35">
        <f t="shared" si="145"/>
        <v>2966.6000000000004</v>
      </c>
      <c r="V485" s="35">
        <f t="shared" si="146"/>
        <v>276.39130434782612</v>
      </c>
      <c r="W485" s="35">
        <f t="shared" si="140"/>
        <v>7259.4000000000005</v>
      </c>
      <c r="X485" s="35">
        <f t="shared" si="147"/>
        <v>37081.3708578144</v>
      </c>
      <c r="Y485" s="35">
        <v>1</v>
      </c>
      <c r="Z485" s="35">
        <v>0</v>
      </c>
      <c r="AA485" s="35">
        <f t="shared" si="148"/>
        <v>0</v>
      </c>
      <c r="AB485" s="37">
        <f t="shared" si="142"/>
        <v>0</v>
      </c>
      <c r="AC485" s="35">
        <v>0</v>
      </c>
      <c r="AD485" s="35">
        <v>0</v>
      </c>
      <c r="AE485" s="44"/>
    </row>
    <row r="486" spans="1:31">
      <c r="A486" s="34">
        <v>480</v>
      </c>
      <c r="B486" s="58">
        <v>46241</v>
      </c>
      <c r="C486" s="4" t="s">
        <v>6621</v>
      </c>
      <c r="D486" s="4" t="s">
        <v>6201</v>
      </c>
      <c r="E486" s="4" t="s">
        <v>6156</v>
      </c>
      <c r="F486" s="35" t="str">
        <f>IFERROR(VLOOKUP(E486,'DATA MASTER'!$B$1:$R$3858,3,0),"")</f>
        <v>DIV 1</v>
      </c>
      <c r="G486" s="4">
        <v>8</v>
      </c>
      <c r="H486" s="35">
        <f>IFERROR(VLOOKUP(E486,'DATA MASTER'!$B$1:$R$3858,6,0),"")</f>
        <v>4</v>
      </c>
      <c r="I486" s="40">
        <f>IFERROR(VLOOKUP(E486,'DATA MASTER'!$B$1:$R$3858,5,0),"")</f>
        <v>5.3879999999999999</v>
      </c>
      <c r="J486" s="35">
        <f>IFERROR(VLOOKUP(E486,'DATA MASTER'!$B$1:$R$3858,17,0),"")</f>
        <v>185700</v>
      </c>
      <c r="K486" s="35">
        <f>IFERROR(VLOOKUP(E486,'DATA MASTER'!$B$1:$R$3858,16,0),"")</f>
        <v>165300</v>
      </c>
      <c r="L486" s="34">
        <f t="shared" si="137"/>
        <v>13927.5</v>
      </c>
      <c r="M486" s="34">
        <f t="shared" si="143"/>
        <v>23948.664000000001</v>
      </c>
      <c r="N486" s="35">
        <v>0</v>
      </c>
      <c r="O486" s="35">
        <v>0</v>
      </c>
      <c r="P486" s="35"/>
      <c r="Q486" s="4"/>
      <c r="R486" s="35">
        <f t="shared" si="144"/>
        <v>1238000</v>
      </c>
      <c r="S486" s="35">
        <f t="shared" si="138"/>
        <v>1018748.3675675675</v>
      </c>
      <c r="T486" s="35">
        <f t="shared" si="139"/>
        <v>219251.6324324325</v>
      </c>
      <c r="U486" s="35">
        <f t="shared" si="145"/>
        <v>30172.799999999999</v>
      </c>
      <c r="V486" s="35">
        <f t="shared" si="146"/>
        <v>2811.1304347826085</v>
      </c>
      <c r="W486" s="35">
        <f t="shared" si="140"/>
        <v>27483.600000000002</v>
      </c>
      <c r="X486" s="35">
        <f t="shared" si="147"/>
        <v>110212.6734262213</v>
      </c>
      <c r="Y486" s="35">
        <v>1</v>
      </c>
      <c r="Z486" s="35">
        <v>0</v>
      </c>
      <c r="AA486" s="35">
        <f t="shared" si="148"/>
        <v>0</v>
      </c>
      <c r="AB486" s="37">
        <f t="shared" si="142"/>
        <v>20000</v>
      </c>
      <c r="AC486" s="35">
        <v>0</v>
      </c>
      <c r="AD486" s="35">
        <v>28571.428571428572</v>
      </c>
      <c r="AE486" s="44"/>
    </row>
    <row r="487" spans="1:31">
      <c r="A487" s="34">
        <v>481</v>
      </c>
      <c r="B487" s="58">
        <v>46241</v>
      </c>
      <c r="C487" s="4" t="s">
        <v>6621</v>
      </c>
      <c r="D487" s="4" t="s">
        <v>6201</v>
      </c>
      <c r="E487" s="4" t="s">
        <v>6135</v>
      </c>
      <c r="F487" s="35" t="str">
        <f>IFERROR(VLOOKUP(E487,'DATA MASTER'!$B$1:$R$3858,3,0),"")</f>
        <v>DIV 1</v>
      </c>
      <c r="G487" s="4">
        <v>24</v>
      </c>
      <c r="H487" s="35">
        <f>IFERROR(VLOOKUP(E487,'DATA MASTER'!$B$1:$R$3858,6,0),"")</f>
        <v>24</v>
      </c>
      <c r="I487" s="40">
        <f>IFERROR(VLOOKUP(E487,'DATA MASTER'!$B$1:$R$3858,5,0),"")</f>
        <v>1.23</v>
      </c>
      <c r="J487" s="35">
        <f>IFERROR(VLOOKUP(E487,'DATA MASTER'!$B$1:$R$3858,17,0),"")</f>
        <v>99800</v>
      </c>
      <c r="K487" s="35">
        <f>IFERROR(VLOOKUP(E487,'DATA MASTER'!$B$1:$R$3858,16,0),"")</f>
        <v>92100</v>
      </c>
      <c r="L487" s="34">
        <f t="shared" si="137"/>
        <v>7485</v>
      </c>
      <c r="M487" s="34">
        <f t="shared" si="143"/>
        <v>13343.448</v>
      </c>
      <c r="N487" s="35">
        <v>0</v>
      </c>
      <c r="O487" s="35">
        <v>0</v>
      </c>
      <c r="P487" s="35"/>
      <c r="Q487" s="4"/>
      <c r="R487" s="35">
        <f t="shared" si="144"/>
        <v>1995999.9999999998</v>
      </c>
      <c r="S487" s="35">
        <f t="shared" si="138"/>
        <v>1702844.3675675672</v>
      </c>
      <c r="T487" s="35">
        <f t="shared" si="139"/>
        <v>293155.63243243261</v>
      </c>
      <c r="U487" s="35">
        <f t="shared" si="145"/>
        <v>20664</v>
      </c>
      <c r="V487" s="35">
        <f t="shared" si="146"/>
        <v>1925.2173913043478</v>
      </c>
      <c r="W487" s="35">
        <f t="shared" si="140"/>
        <v>44311.199999999997</v>
      </c>
      <c r="X487" s="35">
        <f t="shared" si="147"/>
        <v>187683.7864696997</v>
      </c>
      <c r="Y487" s="35">
        <v>1</v>
      </c>
      <c r="Z487" s="35">
        <v>0</v>
      </c>
      <c r="AA487" s="35">
        <f t="shared" si="148"/>
        <v>0</v>
      </c>
      <c r="AB487" s="37">
        <f t="shared" si="142"/>
        <v>10000</v>
      </c>
      <c r="AC487" s="35">
        <v>0</v>
      </c>
      <c r="AD487" s="35">
        <v>28571.428571428572</v>
      </c>
      <c r="AE487" s="44"/>
    </row>
    <row r="488" spans="1:31">
      <c r="A488" s="34">
        <v>482</v>
      </c>
      <c r="B488" s="58">
        <v>46241</v>
      </c>
      <c r="C488" s="4" t="s">
        <v>6622</v>
      </c>
      <c r="D488" s="4" t="s">
        <v>6188</v>
      </c>
      <c r="E488" s="4" t="s">
        <v>6156</v>
      </c>
      <c r="F488" s="35" t="str">
        <f>IFERROR(VLOOKUP(E488,'DATA MASTER'!$B$1:$R$3858,3,0),"")</f>
        <v>DIV 1</v>
      </c>
      <c r="G488" s="4">
        <v>8</v>
      </c>
      <c r="H488" s="35">
        <f>IFERROR(VLOOKUP(E488,'DATA MASTER'!$B$1:$R$3858,6,0),"")</f>
        <v>4</v>
      </c>
      <c r="I488" s="40">
        <f>IFERROR(VLOOKUP(E488,'DATA MASTER'!$B$1:$R$3858,5,0),"")</f>
        <v>5.3879999999999999</v>
      </c>
      <c r="J488" s="35">
        <f>IFERROR(VLOOKUP(E488,'DATA MASTER'!$B$1:$R$3858,17,0),"")</f>
        <v>185700</v>
      </c>
      <c r="K488" s="35">
        <f>IFERROR(VLOOKUP(E488,'DATA MASTER'!$B$1:$R$3858,16,0),"")</f>
        <v>165300</v>
      </c>
      <c r="L488" s="34">
        <f t="shared" si="137"/>
        <v>13927.5</v>
      </c>
      <c r="M488" s="34">
        <f t="shared" si="143"/>
        <v>23948.664000000001</v>
      </c>
      <c r="N488" s="35">
        <v>0</v>
      </c>
      <c r="O488" s="35">
        <v>0</v>
      </c>
      <c r="P488" s="35">
        <v>35000</v>
      </c>
      <c r="Q488" s="4" t="s">
        <v>6370</v>
      </c>
      <c r="R488" s="35">
        <f t="shared" si="144"/>
        <v>1238000</v>
      </c>
      <c r="S488" s="35">
        <f t="shared" si="138"/>
        <v>1018748.3675675675</v>
      </c>
      <c r="T488" s="35">
        <f t="shared" si="139"/>
        <v>219251.6324324325</v>
      </c>
      <c r="U488" s="35">
        <f t="shared" si="145"/>
        <v>30172.799999999999</v>
      </c>
      <c r="V488" s="35">
        <f t="shared" si="146"/>
        <v>2811.1304347826085</v>
      </c>
      <c r="W488" s="35">
        <f t="shared" si="140"/>
        <v>27483.600000000002</v>
      </c>
      <c r="X488" s="35">
        <f t="shared" si="147"/>
        <v>88784.101997649879</v>
      </c>
      <c r="Y488" s="35">
        <f>H488</f>
        <v>4</v>
      </c>
      <c r="Z488" s="35">
        <v>0</v>
      </c>
      <c r="AA488" s="35">
        <f t="shared" si="148"/>
        <v>70000</v>
      </c>
      <c r="AB488" s="37">
        <f t="shared" si="142"/>
        <v>0</v>
      </c>
      <c r="AC488" s="35">
        <v>0</v>
      </c>
      <c r="AD488" s="35">
        <v>0</v>
      </c>
      <c r="AE488" s="44"/>
    </row>
    <row r="489" spans="1:31">
      <c r="A489" s="34">
        <v>483</v>
      </c>
      <c r="B489" s="58">
        <v>46241</v>
      </c>
      <c r="C489" s="4" t="s">
        <v>6623</v>
      </c>
      <c r="D489" s="4" t="s">
        <v>6196</v>
      </c>
      <c r="E489" s="4" t="s">
        <v>6135</v>
      </c>
      <c r="F489" s="35" t="str">
        <f>IFERROR(VLOOKUP(E489,'DATA MASTER'!$B$1:$R$3858,3,0),"")</f>
        <v>DIV 1</v>
      </c>
      <c r="G489" s="4">
        <v>5</v>
      </c>
      <c r="H489" s="35">
        <f>IFERROR(VLOOKUP(E489,'DATA MASTER'!$B$1:$R$3858,6,0),"")</f>
        <v>24</v>
      </c>
      <c r="I489" s="40">
        <f>IFERROR(VLOOKUP(E489,'DATA MASTER'!$B$1:$R$3858,5,0),"")</f>
        <v>1.23</v>
      </c>
      <c r="J489" s="35">
        <f>IFERROR(VLOOKUP(E489,'DATA MASTER'!$B$1:$R$3858,17,0),"")</f>
        <v>99800</v>
      </c>
      <c r="K489" s="35">
        <f>IFERROR(VLOOKUP(E489,'DATA MASTER'!$B$1:$R$3858,16,0),"")</f>
        <v>92100</v>
      </c>
      <c r="L489" s="34">
        <f t="shared" si="137"/>
        <v>7485</v>
      </c>
      <c r="M489" s="34">
        <f t="shared" si="143"/>
        <v>13343.448</v>
      </c>
      <c r="N489" s="35">
        <v>0</v>
      </c>
      <c r="O489" s="35">
        <v>0</v>
      </c>
      <c r="P489" s="35"/>
      <c r="Q489" s="4"/>
      <c r="R489" s="35">
        <f t="shared" si="144"/>
        <v>415833.33333333326</v>
      </c>
      <c r="S489" s="35">
        <f t="shared" si="138"/>
        <v>354759.2432432432</v>
      </c>
      <c r="T489" s="35">
        <f t="shared" si="139"/>
        <v>61074.09009009006</v>
      </c>
      <c r="U489" s="35">
        <f t="shared" si="145"/>
        <v>4305</v>
      </c>
      <c r="V489" s="35">
        <f t="shared" si="146"/>
        <v>401.08695652173913</v>
      </c>
      <c r="W489" s="35">
        <f t="shared" si="140"/>
        <v>9231.5</v>
      </c>
      <c r="X489" s="35">
        <f t="shared" si="147"/>
        <v>39071.987004536066</v>
      </c>
      <c r="Y489" s="35">
        <v>1</v>
      </c>
      <c r="Z489" s="35">
        <v>0</v>
      </c>
      <c r="AA489" s="35">
        <f t="shared" si="148"/>
        <v>0</v>
      </c>
      <c r="AB489" s="37">
        <f t="shared" si="142"/>
        <v>0</v>
      </c>
      <c r="AC489" s="35">
        <v>0</v>
      </c>
      <c r="AD489" s="35">
        <v>8064.5161290322585</v>
      </c>
      <c r="AE489" s="44"/>
    </row>
    <row r="490" spans="1:31">
      <c r="A490" s="34">
        <v>484</v>
      </c>
      <c r="B490" s="58">
        <v>46241</v>
      </c>
      <c r="C490" s="4" t="s">
        <v>6623</v>
      </c>
      <c r="D490" s="4" t="s">
        <v>6196</v>
      </c>
      <c r="E490" s="4" t="s">
        <v>6148</v>
      </c>
      <c r="F490" s="35" t="str">
        <f>IFERROR(VLOOKUP(E490,'DATA MASTER'!$B$1:$R$3858,3,0),"")</f>
        <v>DIV 2</v>
      </c>
      <c r="G490" s="4">
        <v>2</v>
      </c>
      <c r="H490" s="35">
        <f>IFERROR(VLOOKUP(E490,'DATA MASTER'!$B$1:$R$3858,6,0),"")</f>
        <v>24</v>
      </c>
      <c r="I490" s="40">
        <f>IFERROR(VLOOKUP(E490,'DATA MASTER'!$B$1:$R$3858,5,0),"")</f>
        <v>1.0900000000000001</v>
      </c>
      <c r="J490" s="35">
        <f>IFERROR(VLOOKUP(E490,'DATA MASTER'!$B$1:$R$3858,17,0),"")</f>
        <v>82200</v>
      </c>
      <c r="K490" s="35">
        <f>IFERROR(VLOOKUP(E490,'DATA MASTER'!$B$1:$R$3858,16,0),"")</f>
        <v>74900</v>
      </c>
      <c r="L490" s="34">
        <f t="shared" si="137"/>
        <v>6165</v>
      </c>
      <c r="M490" s="34">
        <f t="shared" si="143"/>
        <v>10851.512000000001</v>
      </c>
      <c r="N490" s="35">
        <v>0</v>
      </c>
      <c r="O490" s="35">
        <v>0</v>
      </c>
      <c r="P490" s="35"/>
      <c r="Q490" s="4"/>
      <c r="R490" s="35">
        <f t="shared" si="144"/>
        <v>137000</v>
      </c>
      <c r="S490" s="35">
        <f t="shared" si="138"/>
        <v>115402.68108108107</v>
      </c>
      <c r="T490" s="35">
        <f t="shared" si="139"/>
        <v>21597.318918918929</v>
      </c>
      <c r="U490" s="35">
        <f t="shared" si="145"/>
        <v>1526</v>
      </c>
      <c r="V490" s="35">
        <f t="shared" si="146"/>
        <v>142.17391304347828</v>
      </c>
      <c r="W490" s="35">
        <f t="shared" si="140"/>
        <v>3041.4</v>
      </c>
      <c r="X490" s="35">
        <f t="shared" si="147"/>
        <v>8823.2288768431899</v>
      </c>
      <c r="Y490" s="35">
        <v>1</v>
      </c>
      <c r="Z490" s="35">
        <v>0</v>
      </c>
      <c r="AA490" s="35">
        <f t="shared" si="148"/>
        <v>0</v>
      </c>
      <c r="AB490" s="37">
        <f t="shared" si="142"/>
        <v>0</v>
      </c>
      <c r="AC490" s="35">
        <v>0</v>
      </c>
      <c r="AD490" s="35">
        <v>8064.5161290322585</v>
      </c>
      <c r="AE490" s="44"/>
    </row>
    <row r="491" spans="1:31">
      <c r="A491" s="34">
        <v>485</v>
      </c>
      <c r="B491" s="58">
        <v>46241</v>
      </c>
      <c r="C491" s="4" t="s">
        <v>6624</v>
      </c>
      <c r="D491" s="4" t="s">
        <v>6196</v>
      </c>
      <c r="E491" s="4" t="s">
        <v>6207</v>
      </c>
      <c r="F491" s="35" t="str">
        <f>IFERROR(VLOOKUP(E491,'DATA MASTER'!$B$1:$R$3858,3,0),"")</f>
        <v>DIV 2</v>
      </c>
      <c r="G491" s="4">
        <v>4</v>
      </c>
      <c r="H491" s="35">
        <f>IFERROR(VLOOKUP(E491,'DATA MASTER'!$B$1:$R$3858,6,0),"")</f>
        <v>4</v>
      </c>
      <c r="I491" s="40">
        <f>IFERROR(VLOOKUP(E491,'DATA MASTER'!$B$1:$R$3858,5,0),"")</f>
        <v>4.24</v>
      </c>
      <c r="J491" s="35">
        <f>IFERROR(VLOOKUP(E491,'DATA MASTER'!$B$1:$R$3858,17,0),"")</f>
        <v>310600</v>
      </c>
      <c r="K491" s="35">
        <f>IFERROR(VLOOKUP(E491,'DATA MASTER'!$B$1:$R$3858,16,0),"")</f>
        <v>283000</v>
      </c>
      <c r="L491" s="34">
        <f t="shared" si="137"/>
        <v>23295</v>
      </c>
      <c r="M491" s="34">
        <f t="shared" si="143"/>
        <v>41001.040000000001</v>
      </c>
      <c r="N491" s="35">
        <v>0</v>
      </c>
      <c r="O491" s="35">
        <v>0</v>
      </c>
      <c r="P491" s="35">
        <v>40000</v>
      </c>
      <c r="Q491" s="4" t="s">
        <v>6546</v>
      </c>
      <c r="R491" s="35">
        <f t="shared" si="144"/>
        <v>1035333.3333333333</v>
      </c>
      <c r="S491" s="35">
        <f t="shared" si="138"/>
        <v>872068.32432432426</v>
      </c>
      <c r="T491" s="35">
        <f t="shared" si="139"/>
        <v>163265.00900900899</v>
      </c>
      <c r="U491" s="35">
        <f t="shared" si="145"/>
        <v>11872</v>
      </c>
      <c r="V491" s="35">
        <f t="shared" si="146"/>
        <v>1106.0869565217392</v>
      </c>
      <c r="W491" s="35">
        <f t="shared" si="140"/>
        <v>22984.399999999998</v>
      </c>
      <c r="X491" s="35">
        <f t="shared" si="147"/>
        <v>82302.522052487271</v>
      </c>
      <c r="Y491" s="35">
        <f>H491</f>
        <v>4</v>
      </c>
      <c r="Z491" s="35">
        <v>0</v>
      </c>
      <c r="AA491" s="35">
        <f t="shared" si="148"/>
        <v>40000</v>
      </c>
      <c r="AB491" s="37">
        <f t="shared" si="142"/>
        <v>0</v>
      </c>
      <c r="AC491" s="35">
        <v>0</v>
      </c>
      <c r="AD491" s="35">
        <v>5000</v>
      </c>
      <c r="AE491" s="44"/>
    </row>
    <row r="492" spans="1:31">
      <c r="A492" s="34">
        <v>486</v>
      </c>
      <c r="B492" s="58">
        <v>46241</v>
      </c>
      <c r="C492" s="4" t="s">
        <v>6625</v>
      </c>
      <c r="D492" s="4" t="s">
        <v>6201</v>
      </c>
      <c r="E492" s="4" t="s">
        <v>6218</v>
      </c>
      <c r="F492" s="35" t="str">
        <f>IFERROR(VLOOKUP(E492,'DATA MASTER'!$B$1:$R$3858,3,0),"")</f>
        <v>DIV 1</v>
      </c>
      <c r="G492" s="4">
        <v>48</v>
      </c>
      <c r="H492" s="35">
        <f>IFERROR(VLOOKUP(E492,'DATA MASTER'!$B$1:$R$3858,6,0),"")</f>
        <v>24</v>
      </c>
      <c r="I492" s="40">
        <f>IFERROR(VLOOKUP(E492,'DATA MASTER'!$B$1:$R$3858,5,0),"")</f>
        <v>1.079</v>
      </c>
      <c r="J492" s="35">
        <f>IFERROR(VLOOKUP(E492,'DATA MASTER'!$B$1:$R$3858,17,0),"")</f>
        <v>102900</v>
      </c>
      <c r="K492" s="35">
        <f>IFERROR(VLOOKUP(E492,'DATA MASTER'!$B$1:$R$3858,16,0),"")</f>
        <v>94200</v>
      </c>
      <c r="L492" s="34">
        <f t="shared" si="137"/>
        <v>7717.5</v>
      </c>
      <c r="M492" s="34">
        <f t="shared" si="143"/>
        <v>13647.696000000002</v>
      </c>
      <c r="N492" s="35">
        <v>0</v>
      </c>
      <c r="O492" s="35">
        <v>0</v>
      </c>
      <c r="P492" s="35"/>
      <c r="Q492" s="4"/>
      <c r="R492" s="35">
        <f t="shared" si="144"/>
        <v>4115999.9999999991</v>
      </c>
      <c r="S492" s="35">
        <f t="shared" si="138"/>
        <v>3483342.8756756755</v>
      </c>
      <c r="T492" s="35">
        <f t="shared" si="139"/>
        <v>632657.12432432361</v>
      </c>
      <c r="U492" s="35">
        <f t="shared" si="145"/>
        <v>36254.400000000001</v>
      </c>
      <c r="V492" s="35">
        <f t="shared" si="146"/>
        <v>3377.739130434783</v>
      </c>
      <c r="W492" s="35">
        <f t="shared" si="140"/>
        <v>91375.2</v>
      </c>
      <c r="X492" s="35">
        <f t="shared" si="147"/>
        <v>436195.23973934329</v>
      </c>
      <c r="Y492" s="35">
        <v>1</v>
      </c>
      <c r="Z492" s="35">
        <v>0</v>
      </c>
      <c r="AA492" s="35">
        <f t="shared" si="148"/>
        <v>0</v>
      </c>
      <c r="AB492" s="37">
        <f t="shared" si="142"/>
        <v>20000</v>
      </c>
      <c r="AC492" s="35">
        <v>0</v>
      </c>
      <c r="AD492" s="35">
        <v>45454.545454545456</v>
      </c>
      <c r="AE492" s="44"/>
    </row>
    <row r="493" spans="1:31">
      <c r="A493" s="34">
        <v>487</v>
      </c>
      <c r="B493" s="58">
        <v>46241</v>
      </c>
      <c r="C493" s="4" t="s">
        <v>6626</v>
      </c>
      <c r="D493" s="4" t="s">
        <v>6175</v>
      </c>
      <c r="E493" s="4" t="s">
        <v>6156</v>
      </c>
      <c r="F493" s="35" t="str">
        <f>IFERROR(VLOOKUP(E493,'DATA MASTER'!$B$1:$R$3858,3,0),"")</f>
        <v>DIV 1</v>
      </c>
      <c r="G493" s="4">
        <v>4</v>
      </c>
      <c r="H493" s="35">
        <f>IFERROR(VLOOKUP(E493,'DATA MASTER'!$B$1:$R$3858,6,0),"")</f>
        <v>4</v>
      </c>
      <c r="I493" s="40">
        <f>IFERROR(VLOOKUP(E493,'DATA MASTER'!$B$1:$R$3858,5,0),"")</f>
        <v>5.3879999999999999</v>
      </c>
      <c r="J493" s="35">
        <f>IFERROR(VLOOKUP(E493,'DATA MASTER'!$B$1:$R$3858,17,0),"")</f>
        <v>185700</v>
      </c>
      <c r="K493" s="35">
        <f>IFERROR(VLOOKUP(E493,'DATA MASTER'!$B$1:$R$3858,16,0),"")</f>
        <v>165300</v>
      </c>
      <c r="L493" s="34">
        <f t="shared" si="137"/>
        <v>13927.5</v>
      </c>
      <c r="M493" s="34">
        <f t="shared" si="143"/>
        <v>23948.664000000001</v>
      </c>
      <c r="N493" s="35">
        <v>0</v>
      </c>
      <c r="O493" s="35">
        <v>0</v>
      </c>
      <c r="P493" s="35">
        <v>35000</v>
      </c>
      <c r="Q493" s="4" t="s">
        <v>6370</v>
      </c>
      <c r="R493" s="35">
        <f t="shared" si="144"/>
        <v>619000</v>
      </c>
      <c r="S493" s="35">
        <f t="shared" si="138"/>
        <v>509374.18378378375</v>
      </c>
      <c r="T493" s="35">
        <f t="shared" si="139"/>
        <v>109625.81621621625</v>
      </c>
      <c r="U493" s="35">
        <f t="shared" si="145"/>
        <v>15086.4</v>
      </c>
      <c r="V493" s="35">
        <f t="shared" si="146"/>
        <v>1405.5652173913043</v>
      </c>
      <c r="W493" s="35">
        <f t="shared" si="140"/>
        <v>13741.800000000001</v>
      </c>
      <c r="X493" s="35">
        <f t="shared" si="147"/>
        <v>29007.435614209557</v>
      </c>
      <c r="Y493" s="35">
        <f t="shared" ref="Y493:Y496" si="152">H493</f>
        <v>4</v>
      </c>
      <c r="Z493" s="35">
        <v>0</v>
      </c>
      <c r="AA493" s="35">
        <f t="shared" si="148"/>
        <v>35000</v>
      </c>
      <c r="AB493" s="37">
        <f t="shared" si="142"/>
        <v>0</v>
      </c>
      <c r="AC493" s="35">
        <v>0</v>
      </c>
      <c r="AD493" s="35">
        <v>15384.615384615385</v>
      </c>
      <c r="AE493" s="44"/>
    </row>
    <row r="494" spans="1:31">
      <c r="A494" s="34">
        <v>488</v>
      </c>
      <c r="B494" s="58">
        <v>46241</v>
      </c>
      <c r="C494" s="4" t="s">
        <v>6626</v>
      </c>
      <c r="D494" s="4" t="s">
        <v>6175</v>
      </c>
      <c r="E494" s="4" t="s">
        <v>6160</v>
      </c>
      <c r="F494" s="35" t="str">
        <f>IFERROR(VLOOKUP(E494,'DATA MASTER'!$B$1:$R$3858,3,0),"")</f>
        <v>DIV 1</v>
      </c>
      <c r="G494" s="4">
        <v>3</v>
      </c>
      <c r="H494" s="35">
        <f>IFERROR(VLOOKUP(E494,'DATA MASTER'!$B$1:$R$3858,6,0),"")</f>
        <v>1</v>
      </c>
      <c r="I494" s="40">
        <f>IFERROR(VLOOKUP(E494,'DATA MASTER'!$B$1:$R$3858,5,0),"")</f>
        <v>26.02</v>
      </c>
      <c r="J494" s="35">
        <f>IFERROR(VLOOKUP(E494,'DATA MASTER'!$B$1:$R$3858,17,0),"")</f>
        <v>876000</v>
      </c>
      <c r="K494" s="35">
        <f>IFERROR(VLOOKUP(E494,'DATA MASTER'!$B$1:$R$3858,16,0),"")</f>
        <v>777200</v>
      </c>
      <c r="L494" s="34">
        <f t="shared" si="137"/>
        <v>65700</v>
      </c>
      <c r="M494" s="34">
        <f t="shared" si="143"/>
        <v>112600.736</v>
      </c>
      <c r="N494" s="35">
        <v>0</v>
      </c>
      <c r="O494" s="35">
        <v>0</v>
      </c>
      <c r="P494" s="35">
        <v>35000</v>
      </c>
      <c r="Q494" s="4" t="s">
        <v>6370</v>
      </c>
      <c r="R494" s="35">
        <f t="shared" si="144"/>
        <v>2189999.9999999995</v>
      </c>
      <c r="S494" s="35">
        <f t="shared" si="138"/>
        <v>1796214.2270270269</v>
      </c>
      <c r="T494" s="35">
        <f t="shared" si="139"/>
        <v>393785.7729729726</v>
      </c>
      <c r="U494" s="35">
        <f t="shared" si="145"/>
        <v>54642</v>
      </c>
      <c r="V494" s="35">
        <f t="shared" si="146"/>
        <v>5090.8695652173919</v>
      </c>
      <c r="W494" s="35">
        <f t="shared" si="140"/>
        <v>48617.999999999993</v>
      </c>
      <c r="X494" s="35">
        <f t="shared" si="147"/>
        <v>165050.28802313982</v>
      </c>
      <c r="Y494" s="35">
        <f t="shared" si="152"/>
        <v>1</v>
      </c>
      <c r="Z494" s="35">
        <v>0</v>
      </c>
      <c r="AA494" s="35">
        <f t="shared" si="148"/>
        <v>105000</v>
      </c>
      <c r="AB494" s="37">
        <f t="shared" si="142"/>
        <v>0</v>
      </c>
      <c r="AC494" s="35">
        <v>0</v>
      </c>
      <c r="AD494" s="35">
        <v>15384.615384615385</v>
      </c>
      <c r="AE494" s="44"/>
    </row>
    <row r="495" spans="1:31">
      <c r="A495" s="34">
        <v>489</v>
      </c>
      <c r="B495" s="58">
        <v>46241</v>
      </c>
      <c r="C495" s="4" t="s">
        <v>6627</v>
      </c>
      <c r="D495" s="4" t="s">
        <v>6143</v>
      </c>
      <c r="E495" s="4" t="s">
        <v>6160</v>
      </c>
      <c r="F495" s="35" t="str">
        <f>IFERROR(VLOOKUP(E495,'DATA MASTER'!$B$1:$R$3858,3,0),"")</f>
        <v>DIV 1</v>
      </c>
      <c r="G495" s="4">
        <v>2</v>
      </c>
      <c r="H495" s="35">
        <f>IFERROR(VLOOKUP(E495,'DATA MASTER'!$B$1:$R$3858,6,0),"")</f>
        <v>1</v>
      </c>
      <c r="I495" s="40">
        <f>IFERROR(VLOOKUP(E495,'DATA MASTER'!$B$1:$R$3858,5,0),"")</f>
        <v>26.02</v>
      </c>
      <c r="J495" s="35">
        <f>IFERROR(VLOOKUP(E495,'DATA MASTER'!$B$1:$R$3858,17,0),"")</f>
        <v>876000</v>
      </c>
      <c r="K495" s="35">
        <f>IFERROR(VLOOKUP(E495,'DATA MASTER'!$B$1:$R$3858,16,0),"")</f>
        <v>777200</v>
      </c>
      <c r="L495" s="34">
        <f t="shared" si="137"/>
        <v>65700</v>
      </c>
      <c r="M495" s="34">
        <f t="shared" si="143"/>
        <v>112600.736</v>
      </c>
      <c r="N495" s="35">
        <v>0</v>
      </c>
      <c r="O495" s="35">
        <v>0</v>
      </c>
      <c r="P495" s="35">
        <v>35000</v>
      </c>
      <c r="Q495" s="4" t="s">
        <v>6370</v>
      </c>
      <c r="R495" s="35">
        <f t="shared" si="144"/>
        <v>1459999.9999999998</v>
      </c>
      <c r="S495" s="35">
        <f t="shared" si="138"/>
        <v>1197476.1513513513</v>
      </c>
      <c r="T495" s="35">
        <f t="shared" si="139"/>
        <v>262523.84864864848</v>
      </c>
      <c r="U495" s="35">
        <f t="shared" si="145"/>
        <v>36428</v>
      </c>
      <c r="V495" s="35">
        <f t="shared" si="146"/>
        <v>3393.913043478261</v>
      </c>
      <c r="W495" s="35">
        <f t="shared" si="140"/>
        <v>32412</v>
      </c>
      <c r="X495" s="35">
        <f t="shared" si="147"/>
        <v>109178.8244940591</v>
      </c>
      <c r="Y495" s="35">
        <f t="shared" si="152"/>
        <v>1</v>
      </c>
      <c r="Z495" s="35">
        <v>0</v>
      </c>
      <c r="AA495" s="35">
        <f t="shared" si="148"/>
        <v>70000</v>
      </c>
      <c r="AB495" s="37">
        <f t="shared" si="142"/>
        <v>0</v>
      </c>
      <c r="AC495" s="35">
        <v>0</v>
      </c>
      <c r="AD495" s="35">
        <v>11111.111111111111</v>
      </c>
      <c r="AE495" s="44"/>
    </row>
    <row r="496" spans="1:31">
      <c r="A496" s="34">
        <v>490</v>
      </c>
      <c r="B496" s="58">
        <v>46241</v>
      </c>
      <c r="C496" s="4" t="s">
        <v>6628</v>
      </c>
      <c r="D496" s="4" t="s">
        <v>6138</v>
      </c>
      <c r="E496" s="4" t="s">
        <v>6160</v>
      </c>
      <c r="F496" s="35" t="str">
        <f>IFERROR(VLOOKUP(E496,'DATA MASTER'!$B$1:$R$3858,3,0),"")</f>
        <v>DIV 1</v>
      </c>
      <c r="G496" s="4">
        <v>1</v>
      </c>
      <c r="H496" s="35">
        <f>IFERROR(VLOOKUP(E496,'DATA MASTER'!$B$1:$R$3858,6,0),"")</f>
        <v>1</v>
      </c>
      <c r="I496" s="40">
        <f>IFERROR(VLOOKUP(E496,'DATA MASTER'!$B$1:$R$3858,5,0),"")</f>
        <v>26.02</v>
      </c>
      <c r="J496" s="35">
        <f>IFERROR(VLOOKUP(E496,'DATA MASTER'!$B$1:$R$3858,17,0),"")</f>
        <v>876000</v>
      </c>
      <c r="K496" s="35">
        <f>IFERROR(VLOOKUP(E496,'DATA MASTER'!$B$1:$R$3858,16,0),"")</f>
        <v>777200</v>
      </c>
      <c r="L496" s="34">
        <f t="shared" si="137"/>
        <v>65700</v>
      </c>
      <c r="M496" s="34">
        <f t="shared" si="143"/>
        <v>112600.736</v>
      </c>
      <c r="N496" s="35">
        <v>0</v>
      </c>
      <c r="O496" s="35">
        <v>0</v>
      </c>
      <c r="P496" s="35">
        <v>35000</v>
      </c>
      <c r="Q496" s="4" t="s">
        <v>6370</v>
      </c>
      <c r="R496" s="35">
        <f t="shared" si="144"/>
        <v>729999.99999999988</v>
      </c>
      <c r="S496" s="35">
        <f t="shared" si="138"/>
        <v>598738.07567567565</v>
      </c>
      <c r="T496" s="35">
        <f t="shared" si="139"/>
        <v>131261.92432432424</v>
      </c>
      <c r="U496" s="35">
        <f t="shared" si="145"/>
        <v>18214</v>
      </c>
      <c r="V496" s="35">
        <f t="shared" si="146"/>
        <v>1696.9565217391305</v>
      </c>
      <c r="W496" s="35">
        <f t="shared" si="140"/>
        <v>16206</v>
      </c>
      <c r="X496" s="35">
        <f t="shared" si="147"/>
        <v>60144.967802585103</v>
      </c>
      <c r="Y496" s="35">
        <f t="shared" si="152"/>
        <v>1</v>
      </c>
      <c r="Z496" s="35">
        <v>0</v>
      </c>
      <c r="AA496" s="35">
        <f t="shared" si="148"/>
        <v>35000</v>
      </c>
      <c r="AB496" s="37">
        <f t="shared" si="142"/>
        <v>0</v>
      </c>
      <c r="AC496" s="35">
        <v>0</v>
      </c>
      <c r="AD496" s="35">
        <v>0</v>
      </c>
      <c r="AE496" s="44"/>
    </row>
    <row r="497" spans="1:31">
      <c r="A497" s="34">
        <v>491</v>
      </c>
      <c r="B497" s="58">
        <v>46241</v>
      </c>
      <c r="C497" s="4" t="s">
        <v>6629</v>
      </c>
      <c r="D497" s="4" t="s">
        <v>6239</v>
      </c>
      <c r="E497" s="4" t="s">
        <v>6216</v>
      </c>
      <c r="F497" s="35" t="str">
        <f>IFERROR(VLOOKUP(E497,'DATA MASTER'!$B$1:$R$3858,3,0),"")</f>
        <v>DIV 1</v>
      </c>
      <c r="G497" s="4">
        <v>24</v>
      </c>
      <c r="H497" s="35">
        <f>IFERROR(VLOOKUP(E497,'DATA MASTER'!$B$1:$R$3858,6,0),"")</f>
        <v>24</v>
      </c>
      <c r="I497" s="40">
        <f>IFERROR(VLOOKUP(E497,'DATA MASTER'!$B$1:$R$3858,5,0),"")</f>
        <v>1.0900000000000001</v>
      </c>
      <c r="J497" s="35">
        <f>IFERROR(VLOOKUP(E497,'DATA MASTER'!$B$1:$R$3858,17,0),"")</f>
        <v>49500</v>
      </c>
      <c r="K497" s="35">
        <f>IFERROR(VLOOKUP(E497,'DATA MASTER'!$B$1:$R$3858,16,0),"")</f>
        <v>44600</v>
      </c>
      <c r="L497" s="34">
        <f t="shared" si="137"/>
        <v>3712.5</v>
      </c>
      <c r="M497" s="34">
        <f t="shared" si="143"/>
        <v>6461.6480000000001</v>
      </c>
      <c r="N497" s="35">
        <v>0</v>
      </c>
      <c r="O497" s="35">
        <v>0</v>
      </c>
      <c r="P497" s="35"/>
      <c r="Q497" s="4"/>
      <c r="R497" s="35">
        <f t="shared" si="144"/>
        <v>990000</v>
      </c>
      <c r="S497" s="35">
        <f t="shared" si="138"/>
        <v>824613.01621621614</v>
      </c>
      <c r="T497" s="35">
        <f t="shared" si="139"/>
        <v>165386.98378378386</v>
      </c>
      <c r="U497" s="35">
        <f t="shared" si="145"/>
        <v>18312.000000000004</v>
      </c>
      <c r="V497" s="35">
        <f t="shared" si="146"/>
        <v>1706.0869565217392</v>
      </c>
      <c r="W497" s="35">
        <f t="shared" si="140"/>
        <v>21978.000000000004</v>
      </c>
      <c r="X497" s="35">
        <f t="shared" si="147"/>
        <v>93979.132121379778</v>
      </c>
      <c r="Y497" s="35">
        <v>1</v>
      </c>
      <c r="Z497" s="35">
        <v>0</v>
      </c>
      <c r="AA497" s="35">
        <f t="shared" si="148"/>
        <v>0</v>
      </c>
      <c r="AB497" s="37">
        <f t="shared" si="142"/>
        <v>0</v>
      </c>
      <c r="AC497" s="35">
        <v>0</v>
      </c>
      <c r="AD497" s="35">
        <v>29411.764705882353</v>
      </c>
      <c r="AE497" s="44"/>
    </row>
    <row r="498" spans="1:31">
      <c r="A498" s="34">
        <v>492</v>
      </c>
      <c r="B498" s="58">
        <v>46241</v>
      </c>
      <c r="C498" s="4" t="s">
        <v>6629</v>
      </c>
      <c r="D498" s="4" t="s">
        <v>6239</v>
      </c>
      <c r="E498" s="4" t="s">
        <v>6131</v>
      </c>
      <c r="F498" s="35" t="str">
        <f>IFERROR(VLOOKUP(E498,'DATA MASTER'!$B$1:$R$3858,3,0),"")</f>
        <v>DIV 1</v>
      </c>
      <c r="G498" s="4">
        <v>168</v>
      </c>
      <c r="H498" s="35">
        <f>IFERROR(VLOOKUP(E498,'DATA MASTER'!$B$1:$R$3858,6,0),"")</f>
        <v>72</v>
      </c>
      <c r="I498" s="40">
        <f>IFERROR(VLOOKUP(E498,'DATA MASTER'!$B$1:$R$3858,5,0),"")</f>
        <v>0.245333</v>
      </c>
      <c r="J498" s="35">
        <f>IFERROR(VLOOKUP(E498,'DATA MASTER'!$B$1:$R$3858,17,0),"")</f>
        <v>27908.333333333332</v>
      </c>
      <c r="K498" s="35">
        <f>IFERROR(VLOOKUP(E498,'DATA MASTER'!$B$1:$R$3858,16,0),"")</f>
        <v>25850</v>
      </c>
      <c r="L498" s="34">
        <f t="shared" si="137"/>
        <v>2093.125</v>
      </c>
      <c r="M498" s="34">
        <f t="shared" si="143"/>
        <v>3745.1480000000001</v>
      </c>
      <c r="N498" s="35">
        <v>0</v>
      </c>
      <c r="O498" s="35">
        <v>0</v>
      </c>
      <c r="P498" s="35"/>
      <c r="Q498" s="4"/>
      <c r="R498" s="35">
        <f t="shared" si="144"/>
        <v>3907166.666666666</v>
      </c>
      <c r="S498" s="35">
        <f t="shared" si="138"/>
        <v>3345599.2216216209</v>
      </c>
      <c r="T498" s="35">
        <f t="shared" si="139"/>
        <v>561567.44504504511</v>
      </c>
      <c r="U498" s="35">
        <f t="shared" si="145"/>
        <v>28851.160800000001</v>
      </c>
      <c r="V498" s="35">
        <f t="shared" si="146"/>
        <v>2687.996347826087</v>
      </c>
      <c r="W498" s="35">
        <f t="shared" si="140"/>
        <v>86739.1</v>
      </c>
      <c r="X498" s="35">
        <f t="shared" si="147"/>
        <v>413877.42319133674</v>
      </c>
      <c r="Y498" s="35">
        <v>1</v>
      </c>
      <c r="Z498" s="35">
        <v>0</v>
      </c>
      <c r="AA498" s="35">
        <f t="shared" si="148"/>
        <v>0</v>
      </c>
      <c r="AB498" s="37">
        <f t="shared" si="142"/>
        <v>0</v>
      </c>
      <c r="AC498" s="35">
        <v>0</v>
      </c>
      <c r="AD498" s="35">
        <v>29411.764705882353</v>
      </c>
      <c r="AE498" s="44"/>
    </row>
    <row r="499" spans="1:31">
      <c r="A499" s="34">
        <v>493</v>
      </c>
      <c r="B499" s="58">
        <v>46241</v>
      </c>
      <c r="C499" s="4" t="s">
        <v>6629</v>
      </c>
      <c r="D499" s="4" t="s">
        <v>6239</v>
      </c>
      <c r="E499" s="4" t="s">
        <v>6167</v>
      </c>
      <c r="F499" s="35" t="str">
        <f>IFERROR(VLOOKUP(E499,'DATA MASTER'!$B$1:$R$3858,3,0),"")</f>
        <v>DIV 2</v>
      </c>
      <c r="G499" s="4">
        <v>24</v>
      </c>
      <c r="H499" s="35">
        <f>IFERROR(VLOOKUP(E499,'DATA MASTER'!$B$1:$R$3858,6,0),"")</f>
        <v>24</v>
      </c>
      <c r="I499" s="40">
        <f>IFERROR(VLOOKUP(E499,'DATA MASTER'!$B$1:$R$3858,5,0),"")</f>
        <v>0.90200000000000002</v>
      </c>
      <c r="J499" s="35">
        <f>IFERROR(VLOOKUP(E499,'DATA MASTER'!$B$1:$R$3858,17,0),"")</f>
        <v>81000</v>
      </c>
      <c r="K499" s="35">
        <f>IFERROR(VLOOKUP(E499,'DATA MASTER'!$B$1:$R$3858,16,0),"")</f>
        <v>74300</v>
      </c>
      <c r="L499" s="34">
        <f t="shared" si="137"/>
        <v>6075</v>
      </c>
      <c r="M499" s="34">
        <f t="shared" si="143"/>
        <v>10764.584000000001</v>
      </c>
      <c r="N499" s="35">
        <v>0</v>
      </c>
      <c r="O499" s="35">
        <v>10</v>
      </c>
      <c r="P499" s="35"/>
      <c r="Q499" s="4"/>
      <c r="R499" s="35">
        <f t="shared" si="144"/>
        <v>1458000</v>
      </c>
      <c r="S499" s="35">
        <f t="shared" si="138"/>
        <v>1236364.8518918916</v>
      </c>
      <c r="T499" s="35">
        <f t="shared" si="139"/>
        <v>221635.14810810843</v>
      </c>
      <c r="U499" s="35">
        <f t="shared" si="145"/>
        <v>15153.6</v>
      </c>
      <c r="V499" s="35">
        <f t="shared" si="146"/>
        <v>1411.8260869565217</v>
      </c>
      <c r="W499" s="35">
        <f t="shared" si="140"/>
        <v>32367.600000000002</v>
      </c>
      <c r="X499" s="35">
        <f t="shared" si="147"/>
        <v>143290.35731526956</v>
      </c>
      <c r="Y499" s="35">
        <v>1</v>
      </c>
      <c r="Z499" s="35">
        <v>0</v>
      </c>
      <c r="AA499" s="35">
        <f t="shared" si="148"/>
        <v>0</v>
      </c>
      <c r="AB499" s="37">
        <f t="shared" si="142"/>
        <v>0</v>
      </c>
      <c r="AC499" s="35">
        <v>0</v>
      </c>
      <c r="AD499" s="35">
        <v>29411.764705882353</v>
      </c>
      <c r="AE499" s="44"/>
    </row>
    <row r="500" spans="1:31">
      <c r="A500" s="34">
        <v>494</v>
      </c>
      <c r="B500" s="58">
        <v>46241</v>
      </c>
      <c r="C500" s="4" t="s">
        <v>6630</v>
      </c>
      <c r="D500" s="4" t="s">
        <v>6175</v>
      </c>
      <c r="E500" s="4" t="s">
        <v>6160</v>
      </c>
      <c r="F500" s="35" t="str">
        <f>IFERROR(VLOOKUP(E500,'DATA MASTER'!$B$1:$R$3858,3,0),"")</f>
        <v>DIV 1</v>
      </c>
      <c r="G500" s="4">
        <v>4</v>
      </c>
      <c r="H500" s="35">
        <f>IFERROR(VLOOKUP(E500,'DATA MASTER'!$B$1:$R$3858,6,0),"")</f>
        <v>1</v>
      </c>
      <c r="I500" s="40">
        <f>IFERROR(VLOOKUP(E500,'DATA MASTER'!$B$1:$R$3858,5,0),"")</f>
        <v>26.02</v>
      </c>
      <c r="J500" s="35">
        <f>IFERROR(VLOOKUP(E500,'DATA MASTER'!$B$1:$R$3858,17,0),"")</f>
        <v>876000</v>
      </c>
      <c r="K500" s="35">
        <f>IFERROR(VLOOKUP(E500,'DATA MASTER'!$B$1:$R$3858,16,0),"")</f>
        <v>777200</v>
      </c>
      <c r="L500" s="34">
        <f t="shared" si="137"/>
        <v>65700</v>
      </c>
      <c r="M500" s="34">
        <f t="shared" si="143"/>
        <v>112600.736</v>
      </c>
      <c r="N500" s="35">
        <v>0</v>
      </c>
      <c r="O500" s="35">
        <v>0</v>
      </c>
      <c r="P500" s="35">
        <v>35000</v>
      </c>
      <c r="Q500" s="4" t="s">
        <v>6370</v>
      </c>
      <c r="R500" s="35">
        <f t="shared" si="144"/>
        <v>2919999.9999999995</v>
      </c>
      <c r="S500" s="35">
        <f t="shared" si="138"/>
        <v>2394952.3027027026</v>
      </c>
      <c r="T500" s="35">
        <f t="shared" si="139"/>
        <v>525047.69729729695</v>
      </c>
      <c r="U500" s="35">
        <f t="shared" si="145"/>
        <v>72856</v>
      </c>
      <c r="V500" s="35">
        <f t="shared" si="146"/>
        <v>6787.826086956522</v>
      </c>
      <c r="W500" s="35">
        <f t="shared" si="140"/>
        <v>64824</v>
      </c>
      <c r="X500" s="35">
        <f t="shared" si="147"/>
        <v>210579.87121034041</v>
      </c>
      <c r="Y500" s="35">
        <f>H500</f>
        <v>1</v>
      </c>
      <c r="Z500" s="35">
        <v>0</v>
      </c>
      <c r="AA500" s="35">
        <f t="shared" si="148"/>
        <v>140000</v>
      </c>
      <c r="AB500" s="37">
        <f t="shared" si="142"/>
        <v>0</v>
      </c>
      <c r="AC500" s="35">
        <v>0</v>
      </c>
      <c r="AD500" s="35">
        <v>30000</v>
      </c>
      <c r="AE500" s="44"/>
    </row>
    <row r="501" spans="1:31">
      <c r="A501" s="34">
        <v>495</v>
      </c>
      <c r="B501" s="58">
        <v>46241</v>
      </c>
      <c r="C501" s="4" t="s">
        <v>6631</v>
      </c>
      <c r="D501" s="4" t="s">
        <v>6143</v>
      </c>
      <c r="E501" s="4" t="s">
        <v>6129</v>
      </c>
      <c r="F501" s="35" t="str">
        <f>IFERROR(VLOOKUP(E501,'DATA MASTER'!$B$1:$R$3858,3,0),"")</f>
        <v>DIV 1</v>
      </c>
      <c r="G501" s="4">
        <v>12</v>
      </c>
      <c r="H501" s="35">
        <f>IFERROR(VLOOKUP(E501,'DATA MASTER'!$B$1:$R$3858,6,0),"")</f>
        <v>120</v>
      </c>
      <c r="I501" s="40">
        <f>IFERROR(VLOOKUP(E501,'DATA MASTER'!$B$1:$R$3858,5,0),"")</f>
        <v>0.14499999999999999</v>
      </c>
      <c r="J501" s="35">
        <f>IFERROR(VLOOKUP(E501,'DATA MASTER'!$B$1:$R$3858,17,0),"")</f>
        <v>15108.333333333334</v>
      </c>
      <c r="K501" s="35">
        <f>IFERROR(VLOOKUP(E501,'DATA MASTER'!$B$1:$R$3858,16,0),"")</f>
        <v>14025</v>
      </c>
      <c r="L501" s="34">
        <f t="shared" si="137"/>
        <v>1133.125</v>
      </c>
      <c r="M501" s="34">
        <f t="shared" si="143"/>
        <v>2031.9420000000002</v>
      </c>
      <c r="N501" s="35">
        <v>0</v>
      </c>
      <c r="O501" s="35">
        <v>0</v>
      </c>
      <c r="P501" s="35"/>
      <c r="Q501" s="4"/>
      <c r="R501" s="35">
        <f t="shared" si="144"/>
        <v>151083.33333333331</v>
      </c>
      <c r="S501" s="35">
        <f t="shared" si="138"/>
        <v>129654.68108108104</v>
      </c>
      <c r="T501" s="35">
        <f t="shared" si="139"/>
        <v>21428.652252252272</v>
      </c>
      <c r="U501" s="35">
        <f t="shared" si="145"/>
        <v>1217.9999999999998</v>
      </c>
      <c r="V501" s="35">
        <f t="shared" si="146"/>
        <v>113.4782608695652</v>
      </c>
      <c r="W501" s="35">
        <f t="shared" si="140"/>
        <v>3354.05</v>
      </c>
      <c r="X501" s="35">
        <f t="shared" si="147"/>
        <v>16743.123991382708</v>
      </c>
      <c r="Y501" s="35">
        <f t="shared" ref="Y501:Y502" si="153">IF(E501="avem005",4,IF(E501="avem025",1,1))</f>
        <v>1</v>
      </c>
      <c r="Z501" s="35">
        <v>0</v>
      </c>
      <c r="AA501" s="35">
        <f t="shared" si="148"/>
        <v>0</v>
      </c>
      <c r="AB501" s="37">
        <f t="shared" si="142"/>
        <v>0</v>
      </c>
      <c r="AC501" s="35">
        <v>0</v>
      </c>
      <c r="AD501" s="35">
        <v>0</v>
      </c>
      <c r="AE501" s="44"/>
    </row>
    <row r="502" spans="1:31">
      <c r="A502" s="34">
        <v>496</v>
      </c>
      <c r="B502" s="58">
        <v>46241</v>
      </c>
      <c r="C502" s="4" t="s">
        <v>6631</v>
      </c>
      <c r="D502" s="4" t="s">
        <v>6143</v>
      </c>
      <c r="E502" s="4" t="s">
        <v>6131</v>
      </c>
      <c r="F502" s="35" t="str">
        <f>IFERROR(VLOOKUP(E502,'DATA MASTER'!$B$1:$R$3858,3,0),"")</f>
        <v>DIV 1</v>
      </c>
      <c r="G502" s="4">
        <v>12</v>
      </c>
      <c r="H502" s="35">
        <f>IFERROR(VLOOKUP(E502,'DATA MASTER'!$B$1:$R$3858,6,0),"")</f>
        <v>72</v>
      </c>
      <c r="I502" s="40">
        <f>IFERROR(VLOOKUP(E502,'DATA MASTER'!$B$1:$R$3858,5,0),"")</f>
        <v>0.245333</v>
      </c>
      <c r="J502" s="35">
        <f>IFERROR(VLOOKUP(E502,'DATA MASTER'!$B$1:$R$3858,17,0),"")</f>
        <v>27908.333333333332</v>
      </c>
      <c r="K502" s="35">
        <f>IFERROR(VLOOKUP(E502,'DATA MASTER'!$B$1:$R$3858,16,0),"")</f>
        <v>25850</v>
      </c>
      <c r="L502" s="34">
        <f t="shared" si="137"/>
        <v>2093.125</v>
      </c>
      <c r="M502" s="34">
        <f t="shared" si="143"/>
        <v>3745.1480000000001</v>
      </c>
      <c r="N502" s="35">
        <v>0</v>
      </c>
      <c r="O502" s="35">
        <v>0</v>
      </c>
      <c r="P502" s="35"/>
      <c r="Q502" s="4"/>
      <c r="R502" s="35">
        <f t="shared" si="144"/>
        <v>279083.33333333331</v>
      </c>
      <c r="S502" s="35">
        <f t="shared" si="138"/>
        <v>238971.37297297292</v>
      </c>
      <c r="T502" s="35">
        <f t="shared" si="139"/>
        <v>40111.96036036039</v>
      </c>
      <c r="U502" s="35">
        <f t="shared" si="145"/>
        <v>2060.7972</v>
      </c>
      <c r="V502" s="35">
        <f t="shared" si="146"/>
        <v>191.99973913043479</v>
      </c>
      <c r="W502" s="35">
        <f t="shared" si="140"/>
        <v>6195.65</v>
      </c>
      <c r="X502" s="35">
        <f t="shared" si="147"/>
        <v>31663.513421229953</v>
      </c>
      <c r="Y502" s="35">
        <f t="shared" si="153"/>
        <v>1</v>
      </c>
      <c r="Z502" s="35">
        <v>0</v>
      </c>
      <c r="AA502" s="35">
        <f t="shared" si="148"/>
        <v>0</v>
      </c>
      <c r="AB502" s="37">
        <f t="shared" si="142"/>
        <v>0</v>
      </c>
      <c r="AC502" s="35">
        <v>0</v>
      </c>
      <c r="AD502" s="35">
        <v>0</v>
      </c>
      <c r="AE502" s="44"/>
    </row>
    <row r="503" spans="1:31">
      <c r="A503" s="34">
        <v>497</v>
      </c>
      <c r="B503" s="58">
        <v>46241</v>
      </c>
      <c r="C503" s="4" t="s">
        <v>6632</v>
      </c>
      <c r="D503" s="4" t="s">
        <v>6143</v>
      </c>
      <c r="E503" s="4" t="s">
        <v>6166</v>
      </c>
      <c r="F503" s="35" t="str">
        <f>IFERROR(VLOOKUP(E503,'DATA MASTER'!$B$1:$R$3858,3,0),"")</f>
        <v>DIV 2</v>
      </c>
      <c r="G503" s="4">
        <v>2</v>
      </c>
      <c r="H503" s="35">
        <f>IFERROR(VLOOKUP(E503,'DATA MASTER'!$B$1:$R$3858,6,0),"")</f>
        <v>4</v>
      </c>
      <c r="I503" s="40">
        <f>IFERROR(VLOOKUP(E503,'DATA MASTER'!$B$1:$R$3858,5,0),"")</f>
        <v>4.68</v>
      </c>
      <c r="J503" s="35">
        <f>IFERROR(VLOOKUP(E503,'DATA MASTER'!$B$1:$R$3858,17,0),"")</f>
        <v>112100</v>
      </c>
      <c r="K503" s="35">
        <f>IFERROR(VLOOKUP(E503,'DATA MASTER'!$B$1:$R$3858,16,0),"")</f>
        <v>96500</v>
      </c>
      <c r="L503" s="34">
        <f t="shared" si="137"/>
        <v>8407.5</v>
      </c>
      <c r="M503" s="34">
        <f t="shared" si="143"/>
        <v>13980.92</v>
      </c>
      <c r="N503" s="35">
        <v>0</v>
      </c>
      <c r="O503" s="35">
        <v>0</v>
      </c>
      <c r="P503" s="35"/>
      <c r="Q503" s="4"/>
      <c r="R503" s="35">
        <f t="shared" si="144"/>
        <v>186833.33333333331</v>
      </c>
      <c r="S503" s="35">
        <f t="shared" si="138"/>
        <v>148683.02702702701</v>
      </c>
      <c r="T503" s="35">
        <f t="shared" si="139"/>
        <v>38150.306306306302</v>
      </c>
      <c r="U503" s="35">
        <f t="shared" si="145"/>
        <v>6552</v>
      </c>
      <c r="V503" s="35">
        <f t="shared" si="146"/>
        <v>610.43478260869563</v>
      </c>
      <c r="W503" s="35">
        <f t="shared" si="140"/>
        <v>4147.7</v>
      </c>
      <c r="X503" s="35">
        <f t="shared" si="147"/>
        <v>26840.171523697605</v>
      </c>
      <c r="Y503" s="35">
        <f>IF(E503="nodr004",4,1)</f>
        <v>1</v>
      </c>
      <c r="Z503" s="35">
        <v>0</v>
      </c>
      <c r="AA503" s="35">
        <f t="shared" si="148"/>
        <v>0</v>
      </c>
      <c r="AB503" s="37">
        <f t="shared" si="142"/>
        <v>0</v>
      </c>
      <c r="AC503" s="35">
        <v>0</v>
      </c>
      <c r="AD503" s="35">
        <v>0</v>
      </c>
      <c r="AE503" s="44"/>
    </row>
    <row r="504" spans="1:31">
      <c r="A504" s="34">
        <v>498</v>
      </c>
      <c r="B504" s="58">
        <v>46241</v>
      </c>
      <c r="C504" s="4" t="s">
        <v>6633</v>
      </c>
      <c r="D504" s="4" t="s">
        <v>6138</v>
      </c>
      <c r="E504" s="4" t="s">
        <v>6167</v>
      </c>
      <c r="F504" s="35" t="str">
        <f>IFERROR(VLOOKUP(E504,'DATA MASTER'!$B$1:$R$3858,3,0),"")</f>
        <v>DIV 2</v>
      </c>
      <c r="G504" s="4">
        <v>4</v>
      </c>
      <c r="H504" s="35">
        <f>IFERROR(VLOOKUP(E504,'DATA MASTER'!$B$1:$R$3858,6,0),"")</f>
        <v>24</v>
      </c>
      <c r="I504" s="40">
        <f>IFERROR(VLOOKUP(E504,'DATA MASTER'!$B$1:$R$3858,5,0),"")</f>
        <v>0.90200000000000002</v>
      </c>
      <c r="J504" s="35">
        <f>IFERROR(VLOOKUP(E504,'DATA MASTER'!$B$1:$R$3858,17,0),"")</f>
        <v>81000</v>
      </c>
      <c r="K504" s="35">
        <f>IFERROR(VLOOKUP(E504,'DATA MASTER'!$B$1:$R$3858,16,0),"")</f>
        <v>74300</v>
      </c>
      <c r="L504" s="34">
        <f t="shared" si="137"/>
        <v>6075</v>
      </c>
      <c r="M504" s="34">
        <f t="shared" si="143"/>
        <v>10764.584000000001</v>
      </c>
      <c r="N504" s="35">
        <v>0</v>
      </c>
      <c r="O504" s="35">
        <v>10</v>
      </c>
      <c r="P504" s="35"/>
      <c r="Q504" s="4"/>
      <c r="R504" s="35">
        <f t="shared" si="144"/>
        <v>243000</v>
      </c>
      <c r="S504" s="35">
        <f t="shared" si="138"/>
        <v>206060.80864864861</v>
      </c>
      <c r="T504" s="35">
        <f t="shared" si="139"/>
        <v>36939.191351351386</v>
      </c>
      <c r="U504" s="35">
        <f t="shared" si="145"/>
        <v>2525.6</v>
      </c>
      <c r="V504" s="35">
        <f t="shared" si="146"/>
        <v>235.30434782608694</v>
      </c>
      <c r="W504" s="35">
        <f t="shared" si="140"/>
        <v>5394.6</v>
      </c>
      <c r="X504" s="35">
        <f t="shared" si="147"/>
        <v>23783.687003525301</v>
      </c>
      <c r="Y504" s="35">
        <f>IF(E504="avwi005",4,1)</f>
        <v>1</v>
      </c>
      <c r="Z504" s="35">
        <v>0</v>
      </c>
      <c r="AA504" s="35">
        <f t="shared" si="148"/>
        <v>0</v>
      </c>
      <c r="AB504" s="37">
        <f t="shared" si="142"/>
        <v>0</v>
      </c>
      <c r="AC504" s="35">
        <v>0</v>
      </c>
      <c r="AD504" s="35">
        <v>5000</v>
      </c>
      <c r="AE504" s="44"/>
    </row>
    <row r="505" spans="1:31">
      <c r="A505" s="34">
        <v>499</v>
      </c>
      <c r="B505" s="58">
        <v>46241</v>
      </c>
      <c r="C505" s="4" t="s">
        <v>6634</v>
      </c>
      <c r="D505" s="4" t="s">
        <v>6128</v>
      </c>
      <c r="E505" s="4" t="s">
        <v>6156</v>
      </c>
      <c r="F505" s="35" t="str">
        <f>IFERROR(VLOOKUP(E505,'DATA MASTER'!$B$1:$R$3858,3,0),"")</f>
        <v>DIV 1</v>
      </c>
      <c r="G505" s="4">
        <v>12</v>
      </c>
      <c r="H505" s="35">
        <f>IFERROR(VLOOKUP(E505,'DATA MASTER'!$B$1:$R$3858,6,0),"")</f>
        <v>4</v>
      </c>
      <c r="I505" s="40">
        <f>IFERROR(VLOOKUP(E505,'DATA MASTER'!$B$1:$R$3858,5,0),"")</f>
        <v>5.3879999999999999</v>
      </c>
      <c r="J505" s="35">
        <f>IFERROR(VLOOKUP(E505,'DATA MASTER'!$B$1:$R$3858,17,0),"")</f>
        <v>185700</v>
      </c>
      <c r="K505" s="35">
        <f>IFERROR(VLOOKUP(E505,'DATA MASTER'!$B$1:$R$3858,16,0),"")</f>
        <v>165300</v>
      </c>
      <c r="L505" s="34">
        <f t="shared" si="137"/>
        <v>13927.5</v>
      </c>
      <c r="M505" s="34">
        <f t="shared" si="143"/>
        <v>23948.664000000001</v>
      </c>
      <c r="N505" s="35">
        <v>0</v>
      </c>
      <c r="O505" s="35">
        <v>0</v>
      </c>
      <c r="P505" s="35">
        <v>35000</v>
      </c>
      <c r="Q505" s="4" t="s">
        <v>6370</v>
      </c>
      <c r="R505" s="35">
        <f t="shared" si="144"/>
        <v>1857000</v>
      </c>
      <c r="S505" s="35">
        <f t="shared" si="138"/>
        <v>1528122.5513513512</v>
      </c>
      <c r="T505" s="35">
        <f t="shared" si="139"/>
        <v>328877.4486486488</v>
      </c>
      <c r="U505" s="35">
        <f t="shared" si="145"/>
        <v>45259.200000000004</v>
      </c>
      <c r="V505" s="35">
        <f t="shared" si="146"/>
        <v>4216.6956521739139</v>
      </c>
      <c r="W505" s="35">
        <f t="shared" si="140"/>
        <v>41225.4</v>
      </c>
      <c r="X505" s="35">
        <f t="shared" si="147"/>
        <v>116509.48632980823</v>
      </c>
      <c r="Y505" s="35">
        <f t="shared" ref="Y505:Y506" si="154">H505</f>
        <v>4</v>
      </c>
      <c r="Z505" s="35">
        <v>0</v>
      </c>
      <c r="AA505" s="35">
        <f t="shared" si="148"/>
        <v>105000</v>
      </c>
      <c r="AB505" s="37">
        <f t="shared" si="142"/>
        <v>0</v>
      </c>
      <c r="AC505" s="35">
        <v>0</v>
      </c>
      <c r="AD505" s="35">
        <v>16666.666666666668</v>
      </c>
      <c r="AE505" s="44"/>
    </row>
    <row r="506" spans="1:31">
      <c r="A506" s="34">
        <v>500</v>
      </c>
      <c r="B506" s="58">
        <v>46241</v>
      </c>
      <c r="C506" s="4" t="s">
        <v>6635</v>
      </c>
      <c r="D506" s="4" t="s">
        <v>6128</v>
      </c>
      <c r="E506" s="4" t="s">
        <v>6160</v>
      </c>
      <c r="F506" s="35" t="str">
        <f>IFERROR(VLOOKUP(E506,'DATA MASTER'!$B$1:$R$3858,3,0),"")</f>
        <v>DIV 1</v>
      </c>
      <c r="G506" s="4">
        <v>2</v>
      </c>
      <c r="H506" s="35">
        <f>IFERROR(VLOOKUP(E506,'DATA MASTER'!$B$1:$R$3858,6,0),"")</f>
        <v>1</v>
      </c>
      <c r="I506" s="40">
        <f>IFERROR(VLOOKUP(E506,'DATA MASTER'!$B$1:$R$3858,5,0),"")</f>
        <v>26.02</v>
      </c>
      <c r="J506" s="35">
        <f>IFERROR(VLOOKUP(E506,'DATA MASTER'!$B$1:$R$3858,17,0),"")</f>
        <v>876000</v>
      </c>
      <c r="K506" s="35">
        <f>IFERROR(VLOOKUP(E506,'DATA MASTER'!$B$1:$R$3858,16,0),"")</f>
        <v>777200</v>
      </c>
      <c r="L506" s="34">
        <f t="shared" si="137"/>
        <v>65700</v>
      </c>
      <c r="M506" s="34">
        <f t="shared" si="143"/>
        <v>112600.736</v>
      </c>
      <c r="N506" s="35">
        <v>0</v>
      </c>
      <c r="O506" s="35">
        <v>0</v>
      </c>
      <c r="P506" s="35">
        <v>35000</v>
      </c>
      <c r="Q506" s="4" t="s">
        <v>6370</v>
      </c>
      <c r="R506" s="35">
        <f t="shared" si="144"/>
        <v>1459999.9999999998</v>
      </c>
      <c r="S506" s="35">
        <f t="shared" si="138"/>
        <v>1197476.1513513513</v>
      </c>
      <c r="T506" s="35">
        <f t="shared" si="139"/>
        <v>262523.84864864848</v>
      </c>
      <c r="U506" s="35">
        <f t="shared" si="145"/>
        <v>36428</v>
      </c>
      <c r="V506" s="35">
        <f t="shared" si="146"/>
        <v>3393.913043478261</v>
      </c>
      <c r="W506" s="35">
        <f t="shared" si="140"/>
        <v>32412</v>
      </c>
      <c r="X506" s="35">
        <f t="shared" si="147"/>
        <v>103623.26893850353</v>
      </c>
      <c r="Y506" s="35">
        <f t="shared" si="154"/>
        <v>1</v>
      </c>
      <c r="Z506" s="35">
        <v>0</v>
      </c>
      <c r="AA506" s="35">
        <f t="shared" si="148"/>
        <v>70000</v>
      </c>
      <c r="AB506" s="37">
        <f t="shared" si="142"/>
        <v>0</v>
      </c>
      <c r="AC506" s="35">
        <v>0</v>
      </c>
      <c r="AD506" s="35">
        <v>16666.666666666668</v>
      </c>
      <c r="AE506" s="44"/>
    </row>
    <row r="507" spans="1:31">
      <c r="A507" s="34">
        <v>501</v>
      </c>
      <c r="B507" s="58">
        <v>46241</v>
      </c>
      <c r="C507" s="4" t="s">
        <v>6636</v>
      </c>
      <c r="D507" s="4" t="s">
        <v>6128</v>
      </c>
      <c r="E507" s="4" t="s">
        <v>6228</v>
      </c>
      <c r="F507" s="35" t="str">
        <f>IFERROR(VLOOKUP(E507,'DATA MASTER'!$B$1:$R$3858,3,0),"")</f>
        <v>DIV 1</v>
      </c>
      <c r="G507" s="4">
        <v>12</v>
      </c>
      <c r="H507" s="35">
        <f>IFERROR(VLOOKUP(E507,'DATA MASTER'!$B$1:$R$3858,6,0),"")</f>
        <v>24</v>
      </c>
      <c r="I507" s="40">
        <f>IFERROR(VLOOKUP(E507,'DATA MASTER'!$B$1:$R$3858,5,0),"")</f>
        <v>1.048</v>
      </c>
      <c r="J507" s="35">
        <f>IFERROR(VLOOKUP(E507,'DATA MASTER'!$B$1:$R$3858,17,0),"")</f>
        <v>111200</v>
      </c>
      <c r="K507" s="35">
        <f>IFERROR(VLOOKUP(E507,'DATA MASTER'!$B$1:$R$3858,16,0),"")</f>
        <v>101600</v>
      </c>
      <c r="L507" s="34">
        <f t="shared" si="137"/>
        <v>8340</v>
      </c>
      <c r="M507" s="34">
        <f t="shared" si="143"/>
        <v>14719.808000000001</v>
      </c>
      <c r="N507" s="35">
        <v>0</v>
      </c>
      <c r="O507" s="35">
        <v>0</v>
      </c>
      <c r="P507" s="35"/>
      <c r="Q507" s="4"/>
      <c r="R507" s="35">
        <f t="shared" si="144"/>
        <v>1112000</v>
      </c>
      <c r="S507" s="35">
        <f t="shared" si="138"/>
        <v>939245.31891891884</v>
      </c>
      <c r="T507" s="35">
        <f t="shared" si="139"/>
        <v>172754.68108108116</v>
      </c>
      <c r="U507" s="35">
        <f t="shared" si="145"/>
        <v>8803.2000000000007</v>
      </c>
      <c r="V507" s="35">
        <f t="shared" si="146"/>
        <v>820.17391304347825</v>
      </c>
      <c r="W507" s="35">
        <f t="shared" si="140"/>
        <v>24686.400000000001</v>
      </c>
      <c r="X507" s="35">
        <f t="shared" si="147"/>
        <v>121778.24050137099</v>
      </c>
      <c r="Y507" s="35">
        <v>1</v>
      </c>
      <c r="Z507" s="35">
        <v>0</v>
      </c>
      <c r="AA507" s="35">
        <f t="shared" si="148"/>
        <v>0</v>
      </c>
      <c r="AB507" s="37">
        <f t="shared" si="142"/>
        <v>0</v>
      </c>
      <c r="AC507" s="35">
        <f>Z507*R507*1.11</f>
        <v>0</v>
      </c>
      <c r="AD507" s="35">
        <v>16666.666666666668</v>
      </c>
      <c r="AE507" s="44"/>
    </row>
    <row r="508" spans="1:31">
      <c r="A508" s="34">
        <v>502</v>
      </c>
      <c r="B508" s="58">
        <v>46241</v>
      </c>
      <c r="C508" s="4" t="s">
        <v>6636</v>
      </c>
      <c r="D508" s="4" t="s">
        <v>6128</v>
      </c>
      <c r="E508" s="4" t="s">
        <v>6230</v>
      </c>
      <c r="F508" s="35" t="str">
        <f>IFERROR(VLOOKUP(E508,'DATA MASTER'!$B$1:$R$3858,3,0),"")</f>
        <v>DIV 2</v>
      </c>
      <c r="G508" s="4">
        <v>12</v>
      </c>
      <c r="H508" s="35">
        <f>IFERROR(VLOOKUP(E508,'DATA MASTER'!$B$1:$R$3858,6,0),"")</f>
        <v>48</v>
      </c>
      <c r="I508" s="40">
        <f>IFERROR(VLOOKUP(E508,'DATA MASTER'!$B$1:$R$3858,5,0),"")</f>
        <v>0.23899999999999999</v>
      </c>
      <c r="J508" s="35">
        <f>IFERROR(VLOOKUP(E508,'DATA MASTER'!$B$1:$R$3858,17,0),"")</f>
        <v>28600</v>
      </c>
      <c r="K508" s="35">
        <f>IFERROR(VLOOKUP(E508,'DATA MASTER'!$B$1:$R$3858,16,0),"")</f>
        <v>26100</v>
      </c>
      <c r="L508" s="34">
        <f t="shared" si="137"/>
        <v>2145</v>
      </c>
      <c r="M508" s="34">
        <f t="shared" si="143"/>
        <v>3781.3680000000004</v>
      </c>
      <c r="N508" s="35">
        <v>0</v>
      </c>
      <c r="O508" s="35">
        <v>0</v>
      </c>
      <c r="P508" s="35"/>
      <c r="Q508" s="4"/>
      <c r="R508" s="35">
        <f t="shared" si="144"/>
        <v>286000</v>
      </c>
      <c r="S508" s="35">
        <f t="shared" si="138"/>
        <v>241282.50810810804</v>
      </c>
      <c r="T508" s="35">
        <f t="shared" si="139"/>
        <v>44717.491891891957</v>
      </c>
      <c r="U508" s="35">
        <f t="shared" si="145"/>
        <v>2007.6</v>
      </c>
      <c r="V508" s="35">
        <f t="shared" si="146"/>
        <v>187.04347826086956</v>
      </c>
      <c r="W508" s="35">
        <f t="shared" si="140"/>
        <v>6349.2000000000007</v>
      </c>
      <c r="X508" s="35">
        <f t="shared" si="147"/>
        <v>19506.981746964422</v>
      </c>
      <c r="Y508" s="35">
        <v>1</v>
      </c>
      <c r="Z508" s="35">
        <v>0</v>
      </c>
      <c r="AA508" s="35">
        <f t="shared" si="148"/>
        <v>0</v>
      </c>
      <c r="AB508" s="37">
        <f t="shared" si="142"/>
        <v>0</v>
      </c>
      <c r="AC508" s="35">
        <v>0</v>
      </c>
      <c r="AD508" s="35">
        <v>16666.666666666668</v>
      </c>
      <c r="AE508" s="44"/>
    </row>
    <row r="509" spans="1:31">
      <c r="A509" s="34">
        <v>503</v>
      </c>
      <c r="B509" s="58">
        <v>46241</v>
      </c>
      <c r="C509" s="4" t="s">
        <v>6637</v>
      </c>
      <c r="D509" s="4" t="s">
        <v>6128</v>
      </c>
      <c r="E509" s="4" t="s">
        <v>6148</v>
      </c>
      <c r="F509" s="35" t="str">
        <f>IFERROR(VLOOKUP(E509,'DATA MASTER'!$B$1:$R$3858,3,0),"")</f>
        <v>DIV 2</v>
      </c>
      <c r="G509" s="4">
        <v>54</v>
      </c>
      <c r="H509" s="35">
        <f>IFERROR(VLOOKUP(E509,'DATA MASTER'!$B$1:$R$3858,6,0),"")</f>
        <v>24</v>
      </c>
      <c r="I509" s="40">
        <f>IFERROR(VLOOKUP(E509,'DATA MASTER'!$B$1:$R$3858,5,0),"")</f>
        <v>1.0900000000000001</v>
      </c>
      <c r="J509" s="35">
        <f>IFERROR(VLOOKUP(E509,'DATA MASTER'!$B$1:$R$3858,17,0),"")</f>
        <v>82200</v>
      </c>
      <c r="K509" s="35">
        <f>IFERROR(VLOOKUP(E509,'DATA MASTER'!$B$1:$R$3858,16,0),"")</f>
        <v>74900</v>
      </c>
      <c r="L509" s="34">
        <f t="shared" si="137"/>
        <v>6165</v>
      </c>
      <c r="M509" s="34">
        <f t="shared" si="143"/>
        <v>10851.512000000001</v>
      </c>
      <c r="N509" s="35">
        <v>0</v>
      </c>
      <c r="O509" s="35">
        <v>0</v>
      </c>
      <c r="P509" s="35"/>
      <c r="Q509" s="4"/>
      <c r="R509" s="35">
        <f t="shared" si="144"/>
        <v>3699000</v>
      </c>
      <c r="S509" s="35">
        <f t="shared" si="138"/>
        <v>3115872.3891891888</v>
      </c>
      <c r="T509" s="35">
        <f t="shared" si="139"/>
        <v>583127.61081081117</v>
      </c>
      <c r="U509" s="35">
        <f t="shared" si="145"/>
        <v>41202.000000000007</v>
      </c>
      <c r="V509" s="35">
        <f t="shared" si="146"/>
        <v>3838.6956521739135</v>
      </c>
      <c r="W509" s="35">
        <f t="shared" si="140"/>
        <v>82117.8</v>
      </c>
      <c r="X509" s="35">
        <f t="shared" si="147"/>
        <v>439302.44849197054</v>
      </c>
      <c r="Y509" s="35">
        <v>1</v>
      </c>
      <c r="Z509" s="35">
        <v>0</v>
      </c>
      <c r="AA509" s="35">
        <f t="shared" si="148"/>
        <v>0</v>
      </c>
      <c r="AB509" s="37">
        <f t="shared" si="142"/>
        <v>0</v>
      </c>
      <c r="AC509" s="35">
        <v>0</v>
      </c>
      <c r="AD509" s="35">
        <v>16666.666666666668</v>
      </c>
      <c r="AE509" s="44"/>
    </row>
    <row r="510" spans="1:31">
      <c r="A510" s="34">
        <v>504</v>
      </c>
      <c r="B510" s="58">
        <v>46241</v>
      </c>
      <c r="C510" s="4" t="s">
        <v>6638</v>
      </c>
      <c r="D510" s="4" t="s">
        <v>6175</v>
      </c>
      <c r="E510" s="4" t="s">
        <v>765</v>
      </c>
      <c r="F510" s="35" t="str">
        <f>IFERROR(VLOOKUP(E510,'DATA MASTER'!$B$1:$R$3858,3,0),"")</f>
        <v>DIV 1-AREM</v>
      </c>
      <c r="G510" s="4">
        <v>6</v>
      </c>
      <c r="H510" s="35">
        <f>IFERROR(VLOOKUP(E510,'DATA MASTER'!$B$1:$R$3858,6,0),"")</f>
        <v>1</v>
      </c>
      <c r="I510" s="40">
        <f>IFERROR(VLOOKUP(E510,'DATA MASTER'!$B$1:$R$3858,5,0),"")</f>
        <v>21.05</v>
      </c>
      <c r="J510" s="35">
        <f>IFERROR(VLOOKUP(E510,'DATA MASTER'!$B$1:$R$3858,17,0),"")</f>
        <v>285500</v>
      </c>
      <c r="K510" s="35">
        <f>IFERROR(VLOOKUP(E510,'DATA MASTER'!$B$1:$R$3858,16,0),"")</f>
        <v>224700</v>
      </c>
      <c r="L510" s="34">
        <f t="shared" si="137"/>
        <v>21412.5</v>
      </c>
      <c r="M510" s="34">
        <f t="shared" si="143"/>
        <v>32554.536000000004</v>
      </c>
      <c r="N510" s="35">
        <v>0</v>
      </c>
      <c r="O510" s="35">
        <v>10</v>
      </c>
      <c r="P510" s="35"/>
      <c r="Q510" s="4"/>
      <c r="R510" s="35">
        <f t="shared" si="144"/>
        <v>1284750</v>
      </c>
      <c r="S510" s="35">
        <f t="shared" si="138"/>
        <v>934761.71675675688</v>
      </c>
      <c r="T510" s="35">
        <f t="shared" si="139"/>
        <v>349988.28324324312</v>
      </c>
      <c r="U510" s="35">
        <f t="shared" si="145"/>
        <v>88410.000000000015</v>
      </c>
      <c r="V510" s="35">
        <f t="shared" si="146"/>
        <v>8236.95652173913</v>
      </c>
      <c r="W510" s="35">
        <f t="shared" si="140"/>
        <v>28521.45</v>
      </c>
      <c r="X510" s="35">
        <f t="shared" si="147"/>
        <v>191486.54338817063</v>
      </c>
      <c r="Y510" s="35">
        <f t="shared" ref="Y510:Y511" si="155">IF(E510="avem005",4,IF(E510="avem025",1,1))</f>
        <v>1</v>
      </c>
      <c r="Z510" s="35">
        <v>0</v>
      </c>
      <c r="AA510" s="35">
        <f t="shared" si="148"/>
        <v>0</v>
      </c>
      <c r="AB510" s="37">
        <f t="shared" si="142"/>
        <v>0</v>
      </c>
      <c r="AC510" s="35">
        <v>0</v>
      </c>
      <c r="AD510" s="35">
        <v>33333.333333333336</v>
      </c>
      <c r="AE510" s="44"/>
    </row>
    <row r="511" spans="1:31">
      <c r="A511" s="34">
        <v>505</v>
      </c>
      <c r="B511" s="58">
        <v>46241</v>
      </c>
      <c r="C511" s="4" t="s">
        <v>6639</v>
      </c>
      <c r="D511" s="4" t="s">
        <v>6143</v>
      </c>
      <c r="E511" s="4" t="s">
        <v>726</v>
      </c>
      <c r="F511" s="35" t="str">
        <f>IFERROR(VLOOKUP(E511,'DATA MASTER'!$B$1:$R$3858,3,0),"")</f>
        <v>DIV 1-AREM</v>
      </c>
      <c r="G511" s="4">
        <v>4</v>
      </c>
      <c r="H511" s="35">
        <f>IFERROR(VLOOKUP(E511,'DATA MASTER'!$B$1:$R$3858,6,0),"")</f>
        <v>4</v>
      </c>
      <c r="I511" s="40">
        <f>IFERROR(VLOOKUP(E511,'DATA MASTER'!$B$1:$R$3858,5,0),"")</f>
        <v>5.35</v>
      </c>
      <c r="J511" s="35">
        <f>IFERROR(VLOOKUP(E511,'DATA MASTER'!$B$1:$R$3858,17,0),"")</f>
        <v>76700</v>
      </c>
      <c r="K511" s="35">
        <f>IFERROR(VLOOKUP(E511,'DATA MASTER'!$B$1:$R$3858,16,0),"")</f>
        <v>61100</v>
      </c>
      <c r="L511" s="34">
        <f t="shared" si="137"/>
        <v>5752.5</v>
      </c>
      <c r="M511" s="34">
        <f t="shared" si="143"/>
        <v>8852.1679999999997</v>
      </c>
      <c r="N511" s="35">
        <v>0</v>
      </c>
      <c r="O511" s="35">
        <v>10</v>
      </c>
      <c r="P511" s="35"/>
      <c r="Q511" s="4"/>
      <c r="R511" s="35">
        <f t="shared" si="144"/>
        <v>230100</v>
      </c>
      <c r="S511" s="35">
        <f t="shared" si="138"/>
        <v>169452.42810810811</v>
      </c>
      <c r="T511" s="35">
        <f t="shared" si="139"/>
        <v>60647.571891891886</v>
      </c>
      <c r="U511" s="35">
        <f t="shared" si="145"/>
        <v>14979.999999999998</v>
      </c>
      <c r="V511" s="35">
        <f t="shared" si="146"/>
        <v>1395.6521739130433</v>
      </c>
      <c r="W511" s="35">
        <f t="shared" si="140"/>
        <v>5108.22</v>
      </c>
      <c r="X511" s="35">
        <f t="shared" si="147"/>
        <v>39163.699717978845</v>
      </c>
      <c r="Y511" s="35">
        <f t="shared" si="155"/>
        <v>1</v>
      </c>
      <c r="Z511" s="35">
        <v>0</v>
      </c>
      <c r="AA511" s="35">
        <f t="shared" si="148"/>
        <v>0</v>
      </c>
      <c r="AB511" s="37">
        <f t="shared" si="142"/>
        <v>0</v>
      </c>
      <c r="AC511" s="35">
        <v>0</v>
      </c>
      <c r="AD511" s="35">
        <v>0</v>
      </c>
      <c r="AE511" s="44"/>
    </row>
    <row r="512" spans="1:31">
      <c r="A512" s="34">
        <v>506</v>
      </c>
      <c r="B512" s="58">
        <v>46241</v>
      </c>
      <c r="C512" s="4" t="s">
        <v>6640</v>
      </c>
      <c r="D512" s="4" t="s">
        <v>6158</v>
      </c>
      <c r="E512" s="4" t="s">
        <v>6202</v>
      </c>
      <c r="F512" s="35" t="str">
        <f>IFERROR(VLOOKUP(E512,'DATA MASTER'!$B$1:$R$3858,3,0),"")</f>
        <v>DIV 1-AREM</v>
      </c>
      <c r="G512" s="4">
        <v>12</v>
      </c>
      <c r="H512" s="35">
        <f>IFERROR(VLOOKUP(E512,'DATA MASTER'!$B$1:$R$3858,6,0),"")</f>
        <v>4</v>
      </c>
      <c r="I512" s="40">
        <f>IFERROR(VLOOKUP(E512,'DATA MASTER'!$B$1:$R$3858,5,0),"")</f>
        <v>5.19</v>
      </c>
      <c r="J512" s="35">
        <f>IFERROR(VLOOKUP(E512,'DATA MASTER'!$B$1:$R$3858,17,0),"")</f>
        <v>76700</v>
      </c>
      <c r="K512" s="35">
        <f>IFERROR(VLOOKUP(E512,'DATA MASTER'!$B$1:$R$3858,16,0),"")</f>
        <v>61100</v>
      </c>
      <c r="L512" s="34">
        <f t="shared" si="137"/>
        <v>5752.5</v>
      </c>
      <c r="M512" s="34">
        <f t="shared" si="143"/>
        <v>8852.1679999999997</v>
      </c>
      <c r="N512" s="35">
        <v>0</v>
      </c>
      <c r="O512" s="35">
        <v>0</v>
      </c>
      <c r="P512" s="35"/>
      <c r="Q512" s="4"/>
      <c r="R512" s="35">
        <f t="shared" si="144"/>
        <v>767000</v>
      </c>
      <c r="S512" s="35">
        <f t="shared" si="138"/>
        <v>564841.42702702701</v>
      </c>
      <c r="T512" s="35">
        <f t="shared" si="139"/>
        <v>202158.57297297299</v>
      </c>
      <c r="U512" s="35">
        <f t="shared" si="145"/>
        <v>43596</v>
      </c>
      <c r="V512" s="35">
        <f t="shared" si="146"/>
        <v>4061.739130434783</v>
      </c>
      <c r="W512" s="35">
        <f t="shared" si="140"/>
        <v>17027.400000000001</v>
      </c>
      <c r="X512" s="35">
        <f t="shared" si="147"/>
        <v>137473.43384253822</v>
      </c>
      <c r="Y512" s="35">
        <v>1</v>
      </c>
      <c r="Z512" s="35">
        <v>0</v>
      </c>
      <c r="AA512" s="35">
        <f t="shared" si="148"/>
        <v>0</v>
      </c>
      <c r="AB512" s="37">
        <f t="shared" si="142"/>
        <v>0</v>
      </c>
      <c r="AC512" s="35">
        <v>0</v>
      </c>
      <c r="AD512" s="35">
        <v>0</v>
      </c>
      <c r="AE512" s="44"/>
    </row>
    <row r="513" spans="1:31">
      <c r="A513" s="34">
        <v>507</v>
      </c>
      <c r="B513" s="58">
        <v>46241</v>
      </c>
      <c r="C513" s="4" t="s">
        <v>6641</v>
      </c>
      <c r="D513" s="4" t="s">
        <v>6138</v>
      </c>
      <c r="E513" s="4" t="s">
        <v>726</v>
      </c>
      <c r="F513" s="35" t="str">
        <f>IFERROR(VLOOKUP(E513,'DATA MASTER'!$B$1:$R$3858,3,0),"")</f>
        <v>DIV 1-AREM</v>
      </c>
      <c r="G513" s="4">
        <v>4</v>
      </c>
      <c r="H513" s="35">
        <f>IFERROR(VLOOKUP(E513,'DATA MASTER'!$B$1:$R$3858,6,0),"")</f>
        <v>4</v>
      </c>
      <c r="I513" s="40">
        <f>IFERROR(VLOOKUP(E513,'DATA MASTER'!$B$1:$R$3858,5,0),"")</f>
        <v>5.35</v>
      </c>
      <c r="J513" s="35">
        <f>IFERROR(VLOOKUP(E513,'DATA MASTER'!$B$1:$R$3858,17,0),"")</f>
        <v>76700</v>
      </c>
      <c r="K513" s="35">
        <f>IFERROR(VLOOKUP(E513,'DATA MASTER'!$B$1:$R$3858,16,0),"")</f>
        <v>61100</v>
      </c>
      <c r="L513" s="34">
        <f t="shared" si="137"/>
        <v>5752.5</v>
      </c>
      <c r="M513" s="34">
        <f t="shared" si="143"/>
        <v>8852.1679999999997</v>
      </c>
      <c r="N513" s="35">
        <v>0</v>
      </c>
      <c r="O513" s="35">
        <v>10</v>
      </c>
      <c r="P513" s="35"/>
      <c r="Q513" s="4"/>
      <c r="R513" s="35">
        <f t="shared" si="144"/>
        <v>230100</v>
      </c>
      <c r="S513" s="35">
        <f t="shared" si="138"/>
        <v>169452.42810810811</v>
      </c>
      <c r="T513" s="35">
        <f t="shared" si="139"/>
        <v>60647.571891891886</v>
      </c>
      <c r="U513" s="35">
        <f t="shared" si="145"/>
        <v>14979.999999999998</v>
      </c>
      <c r="V513" s="35">
        <f t="shared" si="146"/>
        <v>1395.6521739130433</v>
      </c>
      <c r="W513" s="35">
        <f t="shared" si="140"/>
        <v>5108.22</v>
      </c>
      <c r="X513" s="35">
        <f t="shared" si="147"/>
        <v>36385.921940201064</v>
      </c>
      <c r="Y513" s="35">
        <v>1</v>
      </c>
      <c r="Z513" s="35">
        <v>0</v>
      </c>
      <c r="AA513" s="35">
        <f t="shared" si="148"/>
        <v>0</v>
      </c>
      <c r="AB513" s="37">
        <f t="shared" si="142"/>
        <v>0</v>
      </c>
      <c r="AC513" s="35">
        <f>Z513*R513*1.11</f>
        <v>0</v>
      </c>
      <c r="AD513" s="35">
        <v>2777.7777777777778</v>
      </c>
      <c r="AE513" s="44"/>
    </row>
    <row r="514" spans="1:31">
      <c r="A514" s="34">
        <v>508</v>
      </c>
      <c r="B514" s="58">
        <v>46241</v>
      </c>
      <c r="C514" s="4" t="s">
        <v>6642</v>
      </c>
      <c r="D514" s="4" t="s">
        <v>6124</v>
      </c>
      <c r="E514" s="4" t="s">
        <v>765</v>
      </c>
      <c r="F514" s="35" t="str">
        <f>IFERROR(VLOOKUP(E514,'DATA MASTER'!$B$1:$R$3858,3,0),"")</f>
        <v>DIV 1-AREM</v>
      </c>
      <c r="G514" s="4">
        <v>2</v>
      </c>
      <c r="H514" s="35">
        <f>IFERROR(VLOOKUP(E514,'DATA MASTER'!$B$1:$R$3858,6,0),"")</f>
        <v>1</v>
      </c>
      <c r="I514" s="40">
        <f>IFERROR(VLOOKUP(E514,'DATA MASTER'!$B$1:$R$3858,5,0),"")</f>
        <v>21.05</v>
      </c>
      <c r="J514" s="35">
        <f>IFERROR(VLOOKUP(E514,'DATA MASTER'!$B$1:$R$3858,17,0),"")</f>
        <v>285500</v>
      </c>
      <c r="K514" s="35">
        <f>IFERROR(VLOOKUP(E514,'DATA MASTER'!$B$1:$R$3858,16,0),"")</f>
        <v>224700</v>
      </c>
      <c r="L514" s="34">
        <f t="shared" si="137"/>
        <v>21412.5</v>
      </c>
      <c r="M514" s="34">
        <f t="shared" si="143"/>
        <v>32554.536000000004</v>
      </c>
      <c r="N514" s="35">
        <v>0</v>
      </c>
      <c r="O514" s="35">
        <v>10</v>
      </c>
      <c r="P514" s="35"/>
      <c r="Q514" s="4"/>
      <c r="R514" s="35">
        <f t="shared" si="144"/>
        <v>428250</v>
      </c>
      <c r="S514" s="35">
        <f t="shared" si="138"/>
        <v>311587.23891891894</v>
      </c>
      <c r="T514" s="35">
        <f t="shared" si="139"/>
        <v>116662.76108108106</v>
      </c>
      <c r="U514" s="35">
        <f t="shared" si="145"/>
        <v>29470</v>
      </c>
      <c r="V514" s="35">
        <f t="shared" si="146"/>
        <v>2745.6521739130435</v>
      </c>
      <c r="W514" s="35">
        <f t="shared" si="140"/>
        <v>9507.1500000000015</v>
      </c>
      <c r="X514" s="35">
        <f t="shared" si="147"/>
        <v>74939.958907168009</v>
      </c>
      <c r="Y514" s="35">
        <v>1</v>
      </c>
      <c r="Z514" s="35">
        <v>0</v>
      </c>
      <c r="AA514" s="35">
        <f t="shared" si="148"/>
        <v>0</v>
      </c>
      <c r="AB514" s="37">
        <f t="shared" si="142"/>
        <v>0</v>
      </c>
      <c r="AC514" s="35">
        <f>Z514*R514*1.11</f>
        <v>0</v>
      </c>
      <c r="AD514" s="35">
        <v>0</v>
      </c>
      <c r="AE514" s="44"/>
    </row>
    <row r="515" spans="1:31">
      <c r="A515" s="34">
        <v>509</v>
      </c>
      <c r="B515" s="58">
        <v>46241</v>
      </c>
      <c r="C515" s="4" t="s">
        <v>6643</v>
      </c>
      <c r="D515" s="4" t="s">
        <v>6143</v>
      </c>
      <c r="E515" s="4" t="s">
        <v>2785</v>
      </c>
      <c r="F515" s="35" t="str">
        <f>IFERROR(VLOOKUP(E515,'DATA MASTER'!$B$1:$R$3858,3,0),"")</f>
        <v>BB</v>
      </c>
      <c r="G515" s="4">
        <v>6</v>
      </c>
      <c r="H515" s="35">
        <f>IFERROR(VLOOKUP(E515,'DATA MASTER'!$B$1:$R$3858,6,0),"")</f>
        <v>6</v>
      </c>
      <c r="I515" s="40">
        <f>IFERROR(VLOOKUP(E515,'DATA MASTER'!$B$1:$R$3858,5,0),"")</f>
        <v>5.0309999999999997</v>
      </c>
      <c r="J515" s="35">
        <f>IFERROR(VLOOKUP(E515,'DATA MASTER'!$B$1:$R$3858,17,0),"")</f>
        <v>32600</v>
      </c>
      <c r="K515" s="35">
        <f>IFERROR(VLOOKUP(E515,'DATA MASTER'!$B$1:$R$3858,16,0),"")</f>
        <v>28500</v>
      </c>
      <c r="L515" s="34">
        <f t="shared" si="137"/>
        <v>2445</v>
      </c>
      <c r="M515" s="34">
        <f t="shared" si="143"/>
        <v>4129.08</v>
      </c>
      <c r="N515" s="35">
        <v>0</v>
      </c>
      <c r="O515" s="35">
        <v>0</v>
      </c>
      <c r="P515" s="35"/>
      <c r="Q515" s="4"/>
      <c r="R515" s="35">
        <f t="shared" si="144"/>
        <v>163000</v>
      </c>
      <c r="S515" s="35">
        <f t="shared" si="138"/>
        <v>131734.70270270266</v>
      </c>
      <c r="T515" s="35">
        <f t="shared" si="139"/>
        <v>31265.297297297337</v>
      </c>
      <c r="U515" s="35">
        <f t="shared" si="145"/>
        <v>21130.2</v>
      </c>
      <c r="V515" s="35">
        <f t="shared" si="146"/>
        <v>1968.6521739130435</v>
      </c>
      <c r="W515" s="35">
        <v>0</v>
      </c>
      <c r="X515" s="35">
        <f t="shared" si="147"/>
        <v>8166.4451233842919</v>
      </c>
      <c r="Y515" s="35">
        <v>1</v>
      </c>
      <c r="Z515" s="35">
        <v>0</v>
      </c>
      <c r="AA515" s="35">
        <f t="shared" si="148"/>
        <v>0</v>
      </c>
      <c r="AB515" s="37">
        <f t="shared" si="142"/>
        <v>0</v>
      </c>
      <c r="AC515" s="35">
        <v>0</v>
      </c>
      <c r="AD515" s="3">
        <v>0</v>
      </c>
      <c r="AE515" s="44"/>
    </row>
    <row r="516" spans="1:31">
      <c r="A516" s="34">
        <v>510</v>
      </c>
      <c r="B516" s="58">
        <v>46241</v>
      </c>
      <c r="C516" s="4" t="s">
        <v>6644</v>
      </c>
      <c r="D516" s="4" t="s">
        <v>6183</v>
      </c>
      <c r="E516" s="4" t="s">
        <v>6166</v>
      </c>
      <c r="F516" s="35" t="str">
        <f>IFERROR(VLOOKUP(E516,'DATA MASTER'!$B$1:$R$3858,3,0),"")</f>
        <v>DIV 2</v>
      </c>
      <c r="G516" s="4">
        <v>23</v>
      </c>
      <c r="H516" s="35">
        <f>IFERROR(VLOOKUP(E516,'DATA MASTER'!$B$1:$R$3858,6,0),"")</f>
        <v>4</v>
      </c>
      <c r="I516" s="40">
        <f>IFERROR(VLOOKUP(E516,'DATA MASTER'!$B$1:$R$3858,5,0),"")</f>
        <v>4.68</v>
      </c>
      <c r="J516" s="35">
        <f>IFERROR(VLOOKUP(E516,'DATA MASTER'!$B$1:$R$3858,17,0),"")</f>
        <v>112100</v>
      </c>
      <c r="K516" s="35">
        <f>IFERROR(VLOOKUP(E516,'DATA MASTER'!$B$1:$R$3858,16,0),"")</f>
        <v>96500</v>
      </c>
      <c r="L516" s="34">
        <f t="shared" si="137"/>
        <v>8407.5</v>
      </c>
      <c r="M516" s="34">
        <f t="shared" si="143"/>
        <v>13980.92</v>
      </c>
      <c r="N516" s="35">
        <v>0</v>
      </c>
      <c r="O516" s="35">
        <v>0</v>
      </c>
      <c r="P516" s="35"/>
      <c r="Q516" s="4"/>
      <c r="R516" s="35">
        <f t="shared" si="144"/>
        <v>2148583.333333333</v>
      </c>
      <c r="S516" s="35">
        <f t="shared" si="138"/>
        <v>1709854.8108108107</v>
      </c>
      <c r="T516" s="35">
        <f t="shared" si="139"/>
        <v>438728.52252252237</v>
      </c>
      <c r="U516" s="35">
        <f t="shared" si="145"/>
        <v>75347.999999999985</v>
      </c>
      <c r="V516" s="35">
        <f t="shared" si="146"/>
        <v>7019.9999999999991</v>
      </c>
      <c r="W516" s="35">
        <f t="shared" si="140"/>
        <v>47698.55</v>
      </c>
      <c r="X516" s="35">
        <f t="shared" si="147"/>
        <v>248661.97252252238</v>
      </c>
      <c r="Y516" s="35">
        <f>IF(E516="nodr004",4,1)</f>
        <v>1</v>
      </c>
      <c r="Z516" s="35">
        <v>0</v>
      </c>
      <c r="AA516" s="35">
        <f t="shared" si="148"/>
        <v>0</v>
      </c>
      <c r="AB516" s="37">
        <f t="shared" si="142"/>
        <v>60000</v>
      </c>
      <c r="AC516" s="35">
        <v>0</v>
      </c>
      <c r="AD516" s="35">
        <v>0</v>
      </c>
      <c r="AE516" s="44"/>
    </row>
    <row r="517" spans="1:31">
      <c r="A517" s="34">
        <v>511</v>
      </c>
      <c r="B517" s="58">
        <v>46242</v>
      </c>
      <c r="C517" s="4" t="s">
        <v>6645</v>
      </c>
      <c r="D517" s="4" t="s">
        <v>6188</v>
      </c>
      <c r="E517" s="4" t="s">
        <v>6135</v>
      </c>
      <c r="F517" s="35" t="str">
        <f>IFERROR(VLOOKUP(E517,'DATA MASTER'!$B$1:$R$3858,3,0),"")</f>
        <v>DIV 1</v>
      </c>
      <c r="G517" s="4">
        <v>18</v>
      </c>
      <c r="H517" s="35">
        <f>IFERROR(VLOOKUP(E517,'DATA MASTER'!$B$1:$R$3858,6,0),"")</f>
        <v>24</v>
      </c>
      <c r="I517" s="40">
        <f>IFERROR(VLOOKUP(E517,'DATA MASTER'!$B$1:$R$3858,5,0),"")</f>
        <v>1.23</v>
      </c>
      <c r="J517" s="35">
        <f>IFERROR(VLOOKUP(E517,'DATA MASTER'!$B$1:$R$3858,17,0),"")</f>
        <v>99800</v>
      </c>
      <c r="K517" s="35">
        <f>IFERROR(VLOOKUP(E517,'DATA MASTER'!$B$1:$R$3858,16,0),"")</f>
        <v>92100</v>
      </c>
      <c r="L517" s="34">
        <f t="shared" si="137"/>
        <v>7485</v>
      </c>
      <c r="M517" s="34">
        <f t="shared" si="143"/>
        <v>13343.448</v>
      </c>
      <c r="N517" s="35">
        <v>0</v>
      </c>
      <c r="O517" s="35">
        <v>0</v>
      </c>
      <c r="P517" s="35"/>
      <c r="Q517" s="4"/>
      <c r="R517" s="35">
        <f t="shared" si="144"/>
        <v>1496999.9999999998</v>
      </c>
      <c r="S517" s="35">
        <f t="shared" si="138"/>
        <v>1277133.2756756754</v>
      </c>
      <c r="T517" s="35">
        <f t="shared" si="139"/>
        <v>219866.7243243244</v>
      </c>
      <c r="U517" s="35">
        <f t="shared" si="145"/>
        <v>15498</v>
      </c>
      <c r="V517" s="35">
        <f t="shared" si="146"/>
        <v>1443.913043478261</v>
      </c>
      <c r="W517" s="35">
        <f t="shared" si="140"/>
        <v>33233.4</v>
      </c>
      <c r="X517" s="35">
        <f t="shared" si="147"/>
        <v>169691.41128084614</v>
      </c>
      <c r="Y517" s="35">
        <v>1</v>
      </c>
      <c r="Z517" s="35">
        <v>0</v>
      </c>
      <c r="AA517" s="35">
        <f t="shared" si="148"/>
        <v>0</v>
      </c>
      <c r="AB517" s="37">
        <f t="shared" si="142"/>
        <v>0</v>
      </c>
      <c r="AC517" s="35">
        <v>0</v>
      </c>
      <c r="AD517" s="35">
        <v>0</v>
      </c>
      <c r="AE517" s="44"/>
    </row>
    <row r="518" spans="1:31">
      <c r="A518" s="34">
        <v>512</v>
      </c>
      <c r="B518" s="58">
        <v>46242</v>
      </c>
      <c r="C518" s="4" t="s">
        <v>6645</v>
      </c>
      <c r="D518" s="4" t="s">
        <v>6188</v>
      </c>
      <c r="E518" s="4" t="s">
        <v>6129</v>
      </c>
      <c r="F518" s="35" t="str">
        <f>IFERROR(VLOOKUP(E518,'DATA MASTER'!$B$1:$R$3858,3,0),"")</f>
        <v>DIV 1</v>
      </c>
      <c r="G518" s="4">
        <v>24</v>
      </c>
      <c r="H518" s="35">
        <f>IFERROR(VLOOKUP(E518,'DATA MASTER'!$B$1:$R$3858,6,0),"")</f>
        <v>120</v>
      </c>
      <c r="I518" s="40">
        <f>IFERROR(VLOOKUP(E518,'DATA MASTER'!$B$1:$R$3858,5,0),"")</f>
        <v>0.14499999999999999</v>
      </c>
      <c r="J518" s="35">
        <f>IFERROR(VLOOKUP(E518,'DATA MASTER'!$B$1:$R$3858,17,0),"")</f>
        <v>15108.333333333334</v>
      </c>
      <c r="K518" s="35">
        <f>IFERROR(VLOOKUP(E518,'DATA MASTER'!$B$1:$R$3858,16,0),"")</f>
        <v>14025</v>
      </c>
      <c r="L518" s="34">
        <f t="shared" si="137"/>
        <v>1133.125</v>
      </c>
      <c r="M518" s="34">
        <f t="shared" si="143"/>
        <v>2031.9420000000002</v>
      </c>
      <c r="N518" s="35">
        <v>0</v>
      </c>
      <c r="O518" s="35">
        <v>0</v>
      </c>
      <c r="P518" s="35"/>
      <c r="Q518" s="4"/>
      <c r="R518" s="35">
        <f t="shared" si="144"/>
        <v>302166.66666666663</v>
      </c>
      <c r="S518" s="35">
        <f t="shared" si="138"/>
        <v>259309.36216216208</v>
      </c>
      <c r="T518" s="35">
        <f t="shared" si="139"/>
        <v>42857.304504504544</v>
      </c>
      <c r="U518" s="35">
        <f t="shared" si="145"/>
        <v>2435.9999999999995</v>
      </c>
      <c r="V518" s="35">
        <f t="shared" si="146"/>
        <v>226.95652173913041</v>
      </c>
      <c r="W518" s="35">
        <f t="shared" si="140"/>
        <v>6708.1</v>
      </c>
      <c r="X518" s="35">
        <f t="shared" si="147"/>
        <v>33486.247982765417</v>
      </c>
      <c r="Y518" s="35">
        <v>1</v>
      </c>
      <c r="Z518" s="35">
        <v>0</v>
      </c>
      <c r="AA518" s="35">
        <f t="shared" si="148"/>
        <v>0</v>
      </c>
      <c r="AB518" s="37">
        <f t="shared" si="142"/>
        <v>0</v>
      </c>
      <c r="AC518" s="35">
        <v>0</v>
      </c>
      <c r="AD518" s="35">
        <v>0</v>
      </c>
      <c r="AE518" s="44"/>
    </row>
    <row r="519" spans="1:31">
      <c r="A519" s="34">
        <v>513</v>
      </c>
      <c r="B519" s="58">
        <v>46242</v>
      </c>
      <c r="C519" s="4" t="s">
        <v>6646</v>
      </c>
      <c r="D519" s="4" t="s">
        <v>6158</v>
      </c>
      <c r="E519" s="4" t="s">
        <v>6189</v>
      </c>
      <c r="F519" s="35" t="str">
        <f>IFERROR(VLOOKUP(E519,'DATA MASTER'!$B$1:$R$3858,3,0),"")</f>
        <v>DIV 2</v>
      </c>
      <c r="G519" s="4">
        <v>1</v>
      </c>
      <c r="H519" s="35">
        <f>IFERROR(VLOOKUP(E519,'DATA MASTER'!$B$1:$R$3858,6,0),"")</f>
        <v>1</v>
      </c>
      <c r="I519" s="40">
        <f>IFERROR(VLOOKUP(E519,'DATA MASTER'!$B$1:$R$3858,5,0),"")</f>
        <v>18.84</v>
      </c>
      <c r="J519" s="35">
        <f>IFERROR(VLOOKUP(E519,'DATA MASTER'!$B$1:$R$3858,17,0),"")</f>
        <v>432400</v>
      </c>
      <c r="K519" s="35">
        <f>IFERROR(VLOOKUP(E519,'DATA MASTER'!$B$1:$R$3858,16,0),"")</f>
        <v>376500</v>
      </c>
      <c r="L519" s="34">
        <f t="shared" si="137"/>
        <v>32430</v>
      </c>
      <c r="M519" s="34">
        <f t="shared" si="143"/>
        <v>54547.32</v>
      </c>
      <c r="N519" s="35">
        <v>0</v>
      </c>
      <c r="O519" s="35">
        <v>0</v>
      </c>
      <c r="P519" s="35"/>
      <c r="Q519" s="4" t="e">
        <f>VLOOKUP(#REF!,#REF!,1,0)</f>
        <v>#REF!</v>
      </c>
      <c r="R519" s="35">
        <f t="shared" si="144"/>
        <v>360333.33333333331</v>
      </c>
      <c r="S519" s="35">
        <f t="shared" si="138"/>
        <v>290047.45945945941</v>
      </c>
      <c r="T519" s="35">
        <f t="shared" si="139"/>
        <v>70285.873873873905</v>
      </c>
      <c r="U519" s="35">
        <f t="shared" si="145"/>
        <v>13188</v>
      </c>
      <c r="V519" s="35">
        <f t="shared" si="146"/>
        <v>1228.695652173913</v>
      </c>
      <c r="W519" s="35">
        <f t="shared" si="140"/>
        <v>7999.4</v>
      </c>
      <c r="X519" s="35" t="str">
        <f t="shared" si="147"/>
        <v/>
      </c>
      <c r="Y519" s="35">
        <v>1</v>
      </c>
      <c r="Z519" s="42" t="e">
        <f>VLOOKUP(Q519,#REF!,4,0)</f>
        <v>#REF!</v>
      </c>
      <c r="AA519" s="35">
        <f t="shared" si="148"/>
        <v>0</v>
      </c>
      <c r="AB519" s="37">
        <f t="shared" si="142"/>
        <v>0</v>
      </c>
      <c r="AC519" s="35" t="e">
        <f>Z519*R519*1.11</f>
        <v>#REF!</v>
      </c>
      <c r="AD519" s="35">
        <v>0</v>
      </c>
      <c r="AE519" s="44"/>
    </row>
    <row r="520" spans="1:31">
      <c r="A520" s="34">
        <v>514</v>
      </c>
      <c r="B520" s="58">
        <v>46242</v>
      </c>
      <c r="C520" s="4" t="s">
        <v>6647</v>
      </c>
      <c r="D520" s="4" t="s">
        <v>6143</v>
      </c>
      <c r="E520" s="4" t="s">
        <v>6156</v>
      </c>
      <c r="F520" s="35" t="str">
        <f>IFERROR(VLOOKUP(E520,'DATA MASTER'!$B$1:$R$3858,3,0),"")</f>
        <v>DIV 1</v>
      </c>
      <c r="G520" s="4">
        <v>4</v>
      </c>
      <c r="H520" s="35">
        <f>IFERROR(VLOOKUP(E520,'DATA MASTER'!$B$1:$R$3858,6,0),"")</f>
        <v>4</v>
      </c>
      <c r="I520" s="40">
        <f>IFERROR(VLOOKUP(E520,'DATA MASTER'!$B$1:$R$3858,5,0),"")</f>
        <v>5.3879999999999999</v>
      </c>
      <c r="J520" s="35">
        <f>IFERROR(VLOOKUP(E520,'DATA MASTER'!$B$1:$R$3858,17,0),"")</f>
        <v>185700</v>
      </c>
      <c r="K520" s="35">
        <f>IFERROR(VLOOKUP(E520,'DATA MASTER'!$B$1:$R$3858,16,0),"")</f>
        <v>165300</v>
      </c>
      <c r="L520" s="34">
        <f t="shared" ref="L520:L583" si="156">IFERROR(IF(F520="MTAB",12.5%*J520,7.5%*J520),"")</f>
        <v>13927.5</v>
      </c>
      <c r="M520" s="34">
        <f t="shared" si="143"/>
        <v>23948.664000000001</v>
      </c>
      <c r="N520" s="35">
        <v>0</v>
      </c>
      <c r="O520" s="35">
        <v>0</v>
      </c>
      <c r="P520" s="35">
        <v>35000</v>
      </c>
      <c r="Q520" s="4" t="s">
        <v>6370</v>
      </c>
      <c r="R520" s="35">
        <f t="shared" si="144"/>
        <v>619000</v>
      </c>
      <c r="S520" s="35">
        <f t="shared" ref="S520:S583" si="157">IFERROR((K520-M520)/1.11*(100-O520)%*G520,"")</f>
        <v>509374.18378378375</v>
      </c>
      <c r="T520" s="35">
        <f t="shared" ref="T520:T583" si="158">IFERROR(R520-S520,"")</f>
        <v>109625.81621621625</v>
      </c>
      <c r="U520" s="35">
        <f t="shared" si="145"/>
        <v>15086.4</v>
      </c>
      <c r="V520" s="35">
        <f t="shared" si="146"/>
        <v>1405.5652173913043</v>
      </c>
      <c r="W520" s="35">
        <f t="shared" ref="W520:W579" si="159">IFERROR(2%*R520*1.11,"")</f>
        <v>13741.800000000001</v>
      </c>
      <c r="X520" s="35">
        <f t="shared" si="147"/>
        <v>21058.717665491607</v>
      </c>
      <c r="Y520" s="35">
        <f>H520</f>
        <v>4</v>
      </c>
      <c r="Z520" s="35">
        <v>0</v>
      </c>
      <c r="AA520" s="35">
        <f t="shared" si="148"/>
        <v>35000</v>
      </c>
      <c r="AB520" s="37">
        <f t="shared" ref="AB520:AB583" si="160">IFERROR(IF(OR(D520="SALES008",D520="SALES010"),IF(MOD(G520,H520)=0,10000*G520/H520,10000*(ROUNDUP(G520/H520,0))),0),"")</f>
        <v>0</v>
      </c>
      <c r="AC520" s="35">
        <v>0</v>
      </c>
      <c r="AD520" s="35">
        <v>23333.333333333332</v>
      </c>
      <c r="AE520" s="44"/>
    </row>
    <row r="521" spans="1:31">
      <c r="A521" s="34">
        <v>515</v>
      </c>
      <c r="B521" s="58">
        <v>46242</v>
      </c>
      <c r="C521" s="4" t="s">
        <v>6648</v>
      </c>
      <c r="D521" s="4" t="s">
        <v>6143</v>
      </c>
      <c r="E521" s="4" t="s">
        <v>6166</v>
      </c>
      <c r="F521" s="35" t="str">
        <f>IFERROR(VLOOKUP(E521,'DATA MASTER'!$B$1:$R$3858,3,0),"")</f>
        <v>DIV 2</v>
      </c>
      <c r="G521" s="4">
        <v>3</v>
      </c>
      <c r="H521" s="35">
        <f>IFERROR(VLOOKUP(E521,'DATA MASTER'!$B$1:$R$3858,6,0),"")</f>
        <v>4</v>
      </c>
      <c r="I521" s="40">
        <f>IFERROR(VLOOKUP(E521,'DATA MASTER'!$B$1:$R$3858,5,0),"")</f>
        <v>4.68</v>
      </c>
      <c r="J521" s="35">
        <f>IFERROR(VLOOKUP(E521,'DATA MASTER'!$B$1:$R$3858,17,0),"")</f>
        <v>112100</v>
      </c>
      <c r="K521" s="35">
        <f>IFERROR(VLOOKUP(E521,'DATA MASTER'!$B$1:$R$3858,16,0),"")</f>
        <v>96500</v>
      </c>
      <c r="L521" s="34">
        <f t="shared" si="156"/>
        <v>8407.5</v>
      </c>
      <c r="M521" s="34">
        <f t="shared" ref="M521:M584" si="161">IFERROR(IF(F521="MTAB",19.011%*K521,14.488%*K521),"")</f>
        <v>13980.92</v>
      </c>
      <c r="N521" s="35">
        <v>0</v>
      </c>
      <c r="O521" s="35">
        <v>0</v>
      </c>
      <c r="P521" s="35"/>
      <c r="Q521" s="4"/>
      <c r="R521" s="35">
        <f t="shared" ref="R521:R584" si="162">IFERROR((((J521-L521)/1.11*(100-O521)%*G521)-(ROUNDDOWN(G521/Y521,0)*N521)),"")</f>
        <v>280250</v>
      </c>
      <c r="S521" s="35">
        <f t="shared" si="157"/>
        <v>223024.54054054053</v>
      </c>
      <c r="T521" s="35">
        <f t="shared" si="158"/>
        <v>57225.459459459467</v>
      </c>
      <c r="U521" s="35">
        <f t="shared" ref="U521:U584" si="163">IFERROR(I521*G521*700,"")</f>
        <v>9828</v>
      </c>
      <c r="V521" s="35">
        <f t="shared" ref="V521:V584" si="164">IFERROR(G521*I521/23000*1500000,"")</f>
        <v>915.65217391304338</v>
      </c>
      <c r="W521" s="35">
        <f t="shared" si="159"/>
        <v>6221.55</v>
      </c>
      <c r="X521" s="35">
        <f t="shared" ref="X521:X584" si="165">IFERROR(T521-U521-V521-W521-Z521-AC521-AB521-AA521-AD521,"")</f>
        <v>27760.257285546424</v>
      </c>
      <c r="Y521" s="35">
        <v>1</v>
      </c>
      <c r="Z521" s="35">
        <v>0</v>
      </c>
      <c r="AA521" s="35">
        <f t="shared" ref="AA521:AA584" si="166">IFERROR(ROUNDDOWN(G521/Y521,0)*P521,"")</f>
        <v>0</v>
      </c>
      <c r="AB521" s="37">
        <f t="shared" si="160"/>
        <v>0</v>
      </c>
      <c r="AC521" s="35">
        <v>0</v>
      </c>
      <c r="AD521" s="35">
        <v>12500</v>
      </c>
      <c r="AE521" s="44"/>
    </row>
    <row r="522" spans="1:31">
      <c r="A522" s="34">
        <v>516</v>
      </c>
      <c r="B522" s="58">
        <v>46242</v>
      </c>
      <c r="C522" s="4" t="s">
        <v>6648</v>
      </c>
      <c r="D522" s="4" t="s">
        <v>6143</v>
      </c>
      <c r="E522" s="4" t="s">
        <v>6189</v>
      </c>
      <c r="F522" s="35" t="str">
        <f>IFERROR(VLOOKUP(E522,'DATA MASTER'!$B$1:$R$3858,3,0),"")</f>
        <v>DIV 2</v>
      </c>
      <c r="G522" s="4">
        <v>6</v>
      </c>
      <c r="H522" s="35">
        <f>IFERROR(VLOOKUP(E522,'DATA MASTER'!$B$1:$R$3858,6,0),"")</f>
        <v>1</v>
      </c>
      <c r="I522" s="40">
        <f>IFERROR(VLOOKUP(E522,'DATA MASTER'!$B$1:$R$3858,5,0),"")</f>
        <v>18.84</v>
      </c>
      <c r="J522" s="35">
        <f>IFERROR(VLOOKUP(E522,'DATA MASTER'!$B$1:$R$3858,17,0),"")</f>
        <v>432400</v>
      </c>
      <c r="K522" s="35">
        <f>IFERROR(VLOOKUP(E522,'DATA MASTER'!$B$1:$R$3858,16,0),"")</f>
        <v>376500</v>
      </c>
      <c r="L522" s="34">
        <f t="shared" si="156"/>
        <v>32430</v>
      </c>
      <c r="M522" s="34">
        <f t="shared" si="161"/>
        <v>54547.32</v>
      </c>
      <c r="N522" s="35">
        <v>0</v>
      </c>
      <c r="O522" s="35">
        <v>0</v>
      </c>
      <c r="P522" s="35"/>
      <c r="Q522" s="4"/>
      <c r="R522" s="35">
        <f t="shared" si="162"/>
        <v>2162000</v>
      </c>
      <c r="S522" s="35">
        <f t="shared" si="157"/>
        <v>1740284.7567567565</v>
      </c>
      <c r="T522" s="35">
        <f t="shared" si="158"/>
        <v>421715.24324324355</v>
      </c>
      <c r="U522" s="35">
        <f t="shared" si="163"/>
        <v>79128</v>
      </c>
      <c r="V522" s="35">
        <f t="shared" si="164"/>
        <v>7372.1739130434771</v>
      </c>
      <c r="W522" s="35">
        <f t="shared" si="159"/>
        <v>47996.4</v>
      </c>
      <c r="X522" s="35">
        <f t="shared" si="165"/>
        <v>274718.66933020006</v>
      </c>
      <c r="Y522" s="35">
        <f t="shared" ref="Y522:Y524" si="167">IF(E522="avem005",4,IF(E522="avem025",1,1))</f>
        <v>1</v>
      </c>
      <c r="Z522" s="35">
        <v>0</v>
      </c>
      <c r="AA522" s="35">
        <f t="shared" si="166"/>
        <v>0</v>
      </c>
      <c r="AB522" s="37">
        <f t="shared" si="160"/>
        <v>0</v>
      </c>
      <c r="AC522" s="35">
        <v>0</v>
      </c>
      <c r="AD522" s="35">
        <v>12500</v>
      </c>
      <c r="AE522" s="44"/>
    </row>
    <row r="523" spans="1:31">
      <c r="A523" s="34">
        <v>517</v>
      </c>
      <c r="B523" s="58">
        <v>46242</v>
      </c>
      <c r="C523" s="4" t="s">
        <v>6649</v>
      </c>
      <c r="D523" s="4" t="s">
        <v>6128</v>
      </c>
      <c r="E523" s="4" t="s">
        <v>6207</v>
      </c>
      <c r="F523" s="35" t="str">
        <f>IFERROR(VLOOKUP(E523,'DATA MASTER'!$B$1:$R$3858,3,0),"")</f>
        <v>DIV 2</v>
      </c>
      <c r="G523" s="4">
        <v>4</v>
      </c>
      <c r="H523" s="35">
        <f>IFERROR(VLOOKUP(E523,'DATA MASTER'!$B$1:$R$3858,6,0),"")</f>
        <v>4</v>
      </c>
      <c r="I523" s="40">
        <f>IFERROR(VLOOKUP(E523,'DATA MASTER'!$B$1:$R$3858,5,0),"")</f>
        <v>4.24</v>
      </c>
      <c r="J523" s="35">
        <f>IFERROR(VLOOKUP(E523,'DATA MASTER'!$B$1:$R$3858,17,0),"")</f>
        <v>310600</v>
      </c>
      <c r="K523" s="35">
        <f>IFERROR(VLOOKUP(E523,'DATA MASTER'!$B$1:$R$3858,16,0),"")</f>
        <v>283000</v>
      </c>
      <c r="L523" s="34">
        <f t="shared" si="156"/>
        <v>23295</v>
      </c>
      <c r="M523" s="34">
        <f t="shared" si="161"/>
        <v>41001.040000000001</v>
      </c>
      <c r="N523" s="35">
        <v>0</v>
      </c>
      <c r="O523" s="35">
        <v>0</v>
      </c>
      <c r="P523" s="35">
        <v>40000</v>
      </c>
      <c r="Q523" s="4" t="s">
        <v>6546</v>
      </c>
      <c r="R523" s="35">
        <f t="shared" si="162"/>
        <v>1035333.3333333333</v>
      </c>
      <c r="S523" s="35">
        <f t="shared" si="157"/>
        <v>872068.32432432426</v>
      </c>
      <c r="T523" s="35">
        <f t="shared" si="158"/>
        <v>163265.00900900899</v>
      </c>
      <c r="U523" s="35">
        <f t="shared" si="163"/>
        <v>11872</v>
      </c>
      <c r="V523" s="35">
        <f t="shared" si="164"/>
        <v>1106.0869565217392</v>
      </c>
      <c r="W523" s="35">
        <f t="shared" si="159"/>
        <v>22984.399999999998</v>
      </c>
      <c r="X523" s="35">
        <f t="shared" si="165"/>
        <v>70635.8553858206</v>
      </c>
      <c r="Y523" s="35">
        <f>H523</f>
        <v>4</v>
      </c>
      <c r="Z523" s="35">
        <v>0</v>
      </c>
      <c r="AA523" s="35">
        <f t="shared" si="166"/>
        <v>40000</v>
      </c>
      <c r="AB523" s="37">
        <f t="shared" si="160"/>
        <v>0</v>
      </c>
      <c r="AC523" s="35">
        <v>0</v>
      </c>
      <c r="AD523" s="35">
        <v>16666.666666666668</v>
      </c>
      <c r="AE523" s="44"/>
    </row>
    <row r="524" spans="1:31">
      <c r="A524" s="34">
        <v>518</v>
      </c>
      <c r="B524" s="58">
        <v>46242</v>
      </c>
      <c r="C524" s="4" t="s">
        <v>6650</v>
      </c>
      <c r="D524" s="4" t="s">
        <v>6188</v>
      </c>
      <c r="E524" s="4" t="s">
        <v>6135</v>
      </c>
      <c r="F524" s="35" t="str">
        <f>IFERROR(VLOOKUP(E524,'DATA MASTER'!$B$1:$R$3858,3,0),"")</f>
        <v>DIV 1</v>
      </c>
      <c r="G524" s="4">
        <v>36</v>
      </c>
      <c r="H524" s="35">
        <f>IFERROR(VLOOKUP(E524,'DATA MASTER'!$B$1:$R$3858,6,0),"")</f>
        <v>24</v>
      </c>
      <c r="I524" s="40">
        <f>IFERROR(VLOOKUP(E524,'DATA MASTER'!$B$1:$R$3858,5,0),"")</f>
        <v>1.23</v>
      </c>
      <c r="J524" s="35">
        <f>IFERROR(VLOOKUP(E524,'DATA MASTER'!$B$1:$R$3858,17,0),"")</f>
        <v>99800</v>
      </c>
      <c r="K524" s="35">
        <f>IFERROR(VLOOKUP(E524,'DATA MASTER'!$B$1:$R$3858,16,0),"")</f>
        <v>92100</v>
      </c>
      <c r="L524" s="34">
        <f t="shared" si="156"/>
        <v>7485</v>
      </c>
      <c r="M524" s="34">
        <f t="shared" si="161"/>
        <v>13343.448</v>
      </c>
      <c r="N524" s="35">
        <v>0</v>
      </c>
      <c r="O524" s="35">
        <v>0</v>
      </c>
      <c r="P524" s="35"/>
      <c r="Q524" s="4"/>
      <c r="R524" s="35">
        <f t="shared" si="162"/>
        <v>2993999.9999999995</v>
      </c>
      <c r="S524" s="35">
        <f t="shared" si="157"/>
        <v>2554266.5513513507</v>
      </c>
      <c r="T524" s="35">
        <f t="shared" si="158"/>
        <v>439733.4486486488</v>
      </c>
      <c r="U524" s="35">
        <f t="shared" si="163"/>
        <v>30996</v>
      </c>
      <c r="V524" s="35">
        <f t="shared" si="164"/>
        <v>2887.826086956522</v>
      </c>
      <c r="W524" s="35">
        <f t="shared" si="159"/>
        <v>66466.8</v>
      </c>
      <c r="X524" s="35">
        <f t="shared" si="165"/>
        <v>329382.82256169227</v>
      </c>
      <c r="Y524" s="35">
        <f t="shared" si="167"/>
        <v>1</v>
      </c>
      <c r="Z524" s="35">
        <v>0</v>
      </c>
      <c r="AA524" s="35">
        <f t="shared" si="166"/>
        <v>0</v>
      </c>
      <c r="AB524" s="37">
        <f t="shared" si="160"/>
        <v>0</v>
      </c>
      <c r="AC524" s="35">
        <v>0</v>
      </c>
      <c r="AD524" s="35">
        <v>10000</v>
      </c>
      <c r="AE524" s="44"/>
    </row>
    <row r="525" spans="1:31">
      <c r="A525" s="34">
        <v>519</v>
      </c>
      <c r="B525" s="58">
        <v>46242</v>
      </c>
      <c r="C525" s="4" t="s">
        <v>6651</v>
      </c>
      <c r="D525" s="4" t="s">
        <v>6134</v>
      </c>
      <c r="E525" s="4" t="s">
        <v>6135</v>
      </c>
      <c r="F525" s="35" t="str">
        <f>IFERROR(VLOOKUP(E525,'DATA MASTER'!$B$1:$R$3858,3,0),"")</f>
        <v>DIV 1</v>
      </c>
      <c r="G525" s="4">
        <v>24</v>
      </c>
      <c r="H525" s="35">
        <f>IFERROR(VLOOKUP(E525,'DATA MASTER'!$B$1:$R$3858,6,0),"")</f>
        <v>24</v>
      </c>
      <c r="I525" s="40">
        <f>IFERROR(VLOOKUP(E525,'DATA MASTER'!$B$1:$R$3858,5,0),"")</f>
        <v>1.23</v>
      </c>
      <c r="J525" s="35">
        <f>IFERROR(VLOOKUP(E525,'DATA MASTER'!$B$1:$R$3858,17,0),"")</f>
        <v>99800</v>
      </c>
      <c r="K525" s="35">
        <f>IFERROR(VLOOKUP(E525,'DATA MASTER'!$B$1:$R$3858,16,0),"")</f>
        <v>92100</v>
      </c>
      <c r="L525" s="34">
        <f t="shared" si="156"/>
        <v>7485</v>
      </c>
      <c r="M525" s="34">
        <f t="shared" si="161"/>
        <v>13343.448</v>
      </c>
      <c r="N525" s="35">
        <v>0</v>
      </c>
      <c r="O525" s="35">
        <v>0</v>
      </c>
      <c r="P525" s="35"/>
      <c r="Q525" s="4" t="e">
        <f>VLOOKUP(#REF!,#REF!,1,0)</f>
        <v>#REF!</v>
      </c>
      <c r="R525" s="35">
        <f t="shared" si="162"/>
        <v>1995999.9999999998</v>
      </c>
      <c r="S525" s="35">
        <f t="shared" si="157"/>
        <v>1702844.3675675672</v>
      </c>
      <c r="T525" s="35">
        <f t="shared" si="158"/>
        <v>293155.63243243261</v>
      </c>
      <c r="U525" s="35">
        <f t="shared" si="163"/>
        <v>20664</v>
      </c>
      <c r="V525" s="35">
        <f t="shared" si="164"/>
        <v>1925.2173913043478</v>
      </c>
      <c r="W525" s="35">
        <v>0</v>
      </c>
      <c r="X525" s="35" t="str">
        <f t="shared" si="165"/>
        <v/>
      </c>
      <c r="Y525" s="35">
        <f>IF(E525="avwi005",4,1)</f>
        <v>1</v>
      </c>
      <c r="Z525" s="42" t="e">
        <f>VLOOKUP(Q525,#REF!,4,0)</f>
        <v>#REF!</v>
      </c>
      <c r="AA525" s="35">
        <f t="shared" si="166"/>
        <v>0</v>
      </c>
      <c r="AB525" s="37">
        <f t="shared" si="160"/>
        <v>0</v>
      </c>
      <c r="AC525" s="35" t="e">
        <f t="shared" ref="AC525:AC526" si="168">Z525*R525*1.11</f>
        <v>#REF!</v>
      </c>
      <c r="AD525" s="35">
        <v>0</v>
      </c>
      <c r="AE525" s="44"/>
    </row>
    <row r="526" spans="1:31">
      <c r="A526" s="34">
        <v>520</v>
      </c>
      <c r="B526" s="58">
        <v>46242</v>
      </c>
      <c r="C526" s="4" t="s">
        <v>6652</v>
      </c>
      <c r="D526" s="4" t="s">
        <v>6143</v>
      </c>
      <c r="E526" s="4" t="s">
        <v>6135</v>
      </c>
      <c r="F526" s="35" t="str">
        <f>IFERROR(VLOOKUP(E526,'DATA MASTER'!$B$1:$R$3858,3,0),"")</f>
        <v>DIV 1</v>
      </c>
      <c r="G526" s="4">
        <v>6</v>
      </c>
      <c r="H526" s="35">
        <f>IFERROR(VLOOKUP(E526,'DATA MASTER'!$B$1:$R$3858,6,0),"")</f>
        <v>24</v>
      </c>
      <c r="I526" s="40">
        <f>IFERROR(VLOOKUP(E526,'DATA MASTER'!$B$1:$R$3858,5,0),"")</f>
        <v>1.23</v>
      </c>
      <c r="J526" s="35">
        <f>IFERROR(VLOOKUP(E526,'DATA MASTER'!$B$1:$R$3858,17,0),"")</f>
        <v>99800</v>
      </c>
      <c r="K526" s="35">
        <f>IFERROR(VLOOKUP(E526,'DATA MASTER'!$B$1:$R$3858,16,0),"")</f>
        <v>92100</v>
      </c>
      <c r="L526" s="34">
        <f t="shared" si="156"/>
        <v>7485</v>
      </c>
      <c r="M526" s="34">
        <f t="shared" si="161"/>
        <v>13343.448</v>
      </c>
      <c r="N526" s="35">
        <v>0</v>
      </c>
      <c r="O526" s="35">
        <v>0</v>
      </c>
      <c r="P526" s="35"/>
      <c r="Q526" s="4" t="e">
        <f>VLOOKUP(#REF!,#REF!,1,0)</f>
        <v>#REF!</v>
      </c>
      <c r="R526" s="35">
        <f t="shared" si="162"/>
        <v>498999.99999999994</v>
      </c>
      <c r="S526" s="35">
        <f t="shared" si="157"/>
        <v>425711.09189189179</v>
      </c>
      <c r="T526" s="35">
        <f t="shared" si="158"/>
        <v>73288.908108108153</v>
      </c>
      <c r="U526" s="35">
        <f t="shared" si="163"/>
        <v>5166</v>
      </c>
      <c r="V526" s="35">
        <f t="shared" si="164"/>
        <v>481.30434782608694</v>
      </c>
      <c r="W526" s="35">
        <f t="shared" si="159"/>
        <v>11077.8</v>
      </c>
      <c r="X526" s="35" t="str">
        <f t="shared" si="165"/>
        <v/>
      </c>
      <c r="Y526" s="35">
        <f t="shared" ref="Y526:Y527" si="169">IF(E526="avem005",4,IF(E526="avem025",1,1))</f>
        <v>1</v>
      </c>
      <c r="Z526" s="42" t="e">
        <f>VLOOKUP(Q526,#REF!,4,0)</f>
        <v>#REF!</v>
      </c>
      <c r="AA526" s="35">
        <f t="shared" si="166"/>
        <v>0</v>
      </c>
      <c r="AB526" s="37">
        <f t="shared" si="160"/>
        <v>0</v>
      </c>
      <c r="AC526" s="35" t="e">
        <f t="shared" si="168"/>
        <v>#REF!</v>
      </c>
      <c r="AD526" s="35">
        <v>0</v>
      </c>
      <c r="AE526" s="44"/>
    </row>
    <row r="527" spans="1:31">
      <c r="A527" s="34">
        <v>521</v>
      </c>
      <c r="B527" s="58">
        <v>46242</v>
      </c>
      <c r="C527" s="4" t="s">
        <v>6653</v>
      </c>
      <c r="D527" s="4" t="s">
        <v>6239</v>
      </c>
      <c r="E527" s="4" t="s">
        <v>6135</v>
      </c>
      <c r="F527" s="35" t="str">
        <f>IFERROR(VLOOKUP(E527,'DATA MASTER'!$B$1:$R$3858,3,0),"")</f>
        <v>DIV 1</v>
      </c>
      <c r="G527" s="4">
        <v>6</v>
      </c>
      <c r="H527" s="35">
        <f>IFERROR(VLOOKUP(E527,'DATA MASTER'!$B$1:$R$3858,6,0),"")</f>
        <v>24</v>
      </c>
      <c r="I527" s="40">
        <f>IFERROR(VLOOKUP(E527,'DATA MASTER'!$B$1:$R$3858,5,0),"")</f>
        <v>1.23</v>
      </c>
      <c r="J527" s="35">
        <f>IFERROR(VLOOKUP(E527,'DATA MASTER'!$B$1:$R$3858,17,0),"")</f>
        <v>99800</v>
      </c>
      <c r="K527" s="35">
        <f>IFERROR(VLOOKUP(E527,'DATA MASTER'!$B$1:$R$3858,16,0),"")</f>
        <v>92100</v>
      </c>
      <c r="L527" s="34">
        <f t="shared" si="156"/>
        <v>7485</v>
      </c>
      <c r="M527" s="34">
        <f t="shared" si="161"/>
        <v>13343.448</v>
      </c>
      <c r="N527" s="35">
        <v>0</v>
      </c>
      <c r="O527" s="35">
        <v>0</v>
      </c>
      <c r="P527" s="35"/>
      <c r="Q527" s="4"/>
      <c r="R527" s="35">
        <f t="shared" si="162"/>
        <v>498999.99999999994</v>
      </c>
      <c r="S527" s="35">
        <f t="shared" si="157"/>
        <v>425711.09189189179</v>
      </c>
      <c r="T527" s="35">
        <f t="shared" si="158"/>
        <v>73288.908108108153</v>
      </c>
      <c r="U527" s="35">
        <f t="shared" si="163"/>
        <v>5166</v>
      </c>
      <c r="V527" s="35">
        <f t="shared" si="164"/>
        <v>481.30434782608694</v>
      </c>
      <c r="W527" s="35">
        <f t="shared" si="159"/>
        <v>11077.8</v>
      </c>
      <c r="X527" s="35">
        <f t="shared" si="165"/>
        <v>56563.80376028207</v>
      </c>
      <c r="Y527" s="35">
        <f t="shared" si="169"/>
        <v>1</v>
      </c>
      <c r="Z527" s="35">
        <v>0</v>
      </c>
      <c r="AA527" s="35">
        <f t="shared" si="166"/>
        <v>0</v>
      </c>
      <c r="AB527" s="37">
        <f t="shared" si="160"/>
        <v>0</v>
      </c>
      <c r="AC527" s="35">
        <v>0</v>
      </c>
      <c r="AD527" s="35">
        <v>0</v>
      </c>
      <c r="AE527" s="44"/>
    </row>
    <row r="528" spans="1:31">
      <c r="A528" s="34">
        <v>522</v>
      </c>
      <c r="B528" s="58">
        <v>46242</v>
      </c>
      <c r="C528" s="4" t="s">
        <v>6654</v>
      </c>
      <c r="D528" s="4" t="s">
        <v>6239</v>
      </c>
      <c r="E528" s="4" t="s">
        <v>6129</v>
      </c>
      <c r="F528" s="35" t="str">
        <f>IFERROR(VLOOKUP(E528,'DATA MASTER'!$B$1:$R$3858,3,0),"")</f>
        <v>DIV 1</v>
      </c>
      <c r="G528" s="4">
        <v>12</v>
      </c>
      <c r="H528" s="35">
        <f>IFERROR(VLOOKUP(E528,'DATA MASTER'!$B$1:$R$3858,6,0),"")</f>
        <v>120</v>
      </c>
      <c r="I528" s="40">
        <f>IFERROR(VLOOKUP(E528,'DATA MASTER'!$B$1:$R$3858,5,0),"")</f>
        <v>0.14499999999999999</v>
      </c>
      <c r="J528" s="35">
        <f>IFERROR(VLOOKUP(E528,'DATA MASTER'!$B$1:$R$3858,17,0),"")</f>
        <v>15108.333333333334</v>
      </c>
      <c r="K528" s="35">
        <f>IFERROR(VLOOKUP(E528,'DATA MASTER'!$B$1:$R$3858,16,0),"")</f>
        <v>14025</v>
      </c>
      <c r="L528" s="34">
        <f t="shared" si="156"/>
        <v>1133.125</v>
      </c>
      <c r="M528" s="34">
        <f t="shared" si="161"/>
        <v>2031.9420000000002</v>
      </c>
      <c r="N528" s="35">
        <v>0</v>
      </c>
      <c r="O528" s="35">
        <v>0</v>
      </c>
      <c r="P528" s="35"/>
      <c r="Q528" s="4"/>
      <c r="R528" s="35">
        <f t="shared" si="162"/>
        <v>151083.33333333331</v>
      </c>
      <c r="S528" s="35">
        <f t="shared" si="157"/>
        <v>129654.68108108104</v>
      </c>
      <c r="T528" s="35">
        <f t="shared" si="158"/>
        <v>21428.652252252272</v>
      </c>
      <c r="U528" s="35">
        <f t="shared" si="163"/>
        <v>1217.9999999999998</v>
      </c>
      <c r="V528" s="35">
        <f t="shared" si="164"/>
        <v>113.4782608695652</v>
      </c>
      <c r="W528" s="35">
        <f t="shared" si="159"/>
        <v>3354.05</v>
      </c>
      <c r="X528" s="35">
        <f t="shared" si="165"/>
        <v>10493.123991382708</v>
      </c>
      <c r="Y528" s="35">
        <v>1</v>
      </c>
      <c r="Z528" s="35">
        <v>0</v>
      </c>
      <c r="AA528" s="35">
        <f t="shared" si="166"/>
        <v>0</v>
      </c>
      <c r="AB528" s="37">
        <f t="shared" si="160"/>
        <v>0</v>
      </c>
      <c r="AC528" s="35">
        <v>0</v>
      </c>
      <c r="AD528" s="35">
        <v>6250</v>
      </c>
      <c r="AE528" s="44"/>
    </row>
    <row r="529" spans="1:31">
      <c r="A529" s="34">
        <v>523</v>
      </c>
      <c r="B529" s="58">
        <v>46242</v>
      </c>
      <c r="C529" s="4" t="s">
        <v>6654</v>
      </c>
      <c r="D529" s="4" t="s">
        <v>6239</v>
      </c>
      <c r="E529" s="4" t="s">
        <v>6131</v>
      </c>
      <c r="F529" s="35" t="str">
        <f>IFERROR(VLOOKUP(E529,'DATA MASTER'!$B$1:$R$3858,3,0),"")</f>
        <v>DIV 1</v>
      </c>
      <c r="G529" s="4">
        <v>12</v>
      </c>
      <c r="H529" s="35">
        <f>IFERROR(VLOOKUP(E529,'DATA MASTER'!$B$1:$R$3858,6,0),"")</f>
        <v>72</v>
      </c>
      <c r="I529" s="40">
        <f>IFERROR(VLOOKUP(E529,'DATA MASTER'!$B$1:$R$3858,5,0),"")</f>
        <v>0.245333</v>
      </c>
      <c r="J529" s="35">
        <f>IFERROR(VLOOKUP(E529,'DATA MASTER'!$B$1:$R$3858,17,0),"")</f>
        <v>27908.333333333332</v>
      </c>
      <c r="K529" s="35">
        <f>IFERROR(VLOOKUP(E529,'DATA MASTER'!$B$1:$R$3858,16,0),"")</f>
        <v>25850</v>
      </c>
      <c r="L529" s="34">
        <f t="shared" si="156"/>
        <v>2093.125</v>
      </c>
      <c r="M529" s="34">
        <f t="shared" si="161"/>
        <v>3745.1480000000001</v>
      </c>
      <c r="N529" s="35">
        <v>0</v>
      </c>
      <c r="O529" s="35">
        <v>0</v>
      </c>
      <c r="P529" s="35"/>
      <c r="Q529" s="4"/>
      <c r="R529" s="35">
        <f t="shared" si="162"/>
        <v>279083.33333333331</v>
      </c>
      <c r="S529" s="35">
        <f t="shared" si="157"/>
        <v>238971.37297297292</v>
      </c>
      <c r="T529" s="35">
        <f t="shared" si="158"/>
        <v>40111.96036036039</v>
      </c>
      <c r="U529" s="35">
        <f t="shared" si="163"/>
        <v>2060.7972</v>
      </c>
      <c r="V529" s="35">
        <f t="shared" si="164"/>
        <v>191.99973913043479</v>
      </c>
      <c r="W529" s="35">
        <f t="shared" si="159"/>
        <v>6195.65</v>
      </c>
      <c r="X529" s="35">
        <f t="shared" si="165"/>
        <v>25413.513421229953</v>
      </c>
      <c r="Y529" s="35">
        <v>1</v>
      </c>
      <c r="Z529" s="35">
        <v>0</v>
      </c>
      <c r="AA529" s="35">
        <f t="shared" si="166"/>
        <v>0</v>
      </c>
      <c r="AB529" s="37">
        <f t="shared" si="160"/>
        <v>0</v>
      </c>
      <c r="AC529" s="35">
        <v>0</v>
      </c>
      <c r="AD529" s="35">
        <v>6250</v>
      </c>
      <c r="AE529" s="44"/>
    </row>
    <row r="530" spans="1:31">
      <c r="A530" s="34">
        <v>524</v>
      </c>
      <c r="B530" s="58">
        <v>46242</v>
      </c>
      <c r="C530" s="4" t="s">
        <v>6655</v>
      </c>
      <c r="D530" s="4" t="s">
        <v>6239</v>
      </c>
      <c r="E530" s="4" t="s">
        <v>6135</v>
      </c>
      <c r="F530" s="35" t="str">
        <f>IFERROR(VLOOKUP(E530,'DATA MASTER'!$B$1:$R$3858,3,0),"")</f>
        <v>DIV 1</v>
      </c>
      <c r="G530" s="4">
        <v>12</v>
      </c>
      <c r="H530" s="35">
        <f>IFERROR(VLOOKUP(E530,'DATA MASTER'!$B$1:$R$3858,6,0),"")</f>
        <v>24</v>
      </c>
      <c r="I530" s="40">
        <f>IFERROR(VLOOKUP(E530,'DATA MASTER'!$B$1:$R$3858,5,0),"")</f>
        <v>1.23</v>
      </c>
      <c r="J530" s="35">
        <f>IFERROR(VLOOKUP(E530,'DATA MASTER'!$B$1:$R$3858,17,0),"")</f>
        <v>99800</v>
      </c>
      <c r="K530" s="35">
        <f>IFERROR(VLOOKUP(E530,'DATA MASTER'!$B$1:$R$3858,16,0),"")</f>
        <v>92100</v>
      </c>
      <c r="L530" s="34">
        <f t="shared" si="156"/>
        <v>7485</v>
      </c>
      <c r="M530" s="34">
        <f t="shared" si="161"/>
        <v>13343.448</v>
      </c>
      <c r="N530" s="35">
        <v>0</v>
      </c>
      <c r="O530" s="35">
        <v>0</v>
      </c>
      <c r="P530" s="35"/>
      <c r="Q530" s="4"/>
      <c r="R530" s="35">
        <f t="shared" si="162"/>
        <v>997999.99999999988</v>
      </c>
      <c r="S530" s="35">
        <f t="shared" si="157"/>
        <v>851422.18378378358</v>
      </c>
      <c r="T530" s="35">
        <f t="shared" si="158"/>
        <v>146577.81621621631</v>
      </c>
      <c r="U530" s="35">
        <f t="shared" si="163"/>
        <v>10332</v>
      </c>
      <c r="V530" s="35">
        <f t="shared" si="164"/>
        <v>962.60869565217388</v>
      </c>
      <c r="W530" s="35">
        <f t="shared" si="159"/>
        <v>22155.599999999999</v>
      </c>
      <c r="X530" s="35">
        <f t="shared" si="165"/>
        <v>113127.60752056414</v>
      </c>
      <c r="Y530" s="35">
        <f>IF(E530="nodr004",4,1)</f>
        <v>1</v>
      </c>
      <c r="Z530" s="35">
        <v>0</v>
      </c>
      <c r="AA530" s="35">
        <f t="shared" si="166"/>
        <v>0</v>
      </c>
      <c r="AB530" s="37">
        <f t="shared" si="160"/>
        <v>0</v>
      </c>
      <c r="AC530" s="35">
        <v>0</v>
      </c>
      <c r="AD530" s="35">
        <v>0</v>
      </c>
      <c r="AE530" s="44"/>
    </row>
    <row r="531" spans="1:31">
      <c r="A531" s="34">
        <v>525</v>
      </c>
      <c r="B531" s="58">
        <v>46242</v>
      </c>
      <c r="C531" s="4" t="s">
        <v>6656</v>
      </c>
      <c r="D531" s="4" t="s">
        <v>6287</v>
      </c>
      <c r="E531" s="4" t="s">
        <v>6170</v>
      </c>
      <c r="F531" s="35" t="str">
        <f>IFERROR(VLOOKUP(E531,'DATA MASTER'!$B$1:$R$3858,3,0),"")</f>
        <v>DIV 2</v>
      </c>
      <c r="G531" s="4">
        <v>2</v>
      </c>
      <c r="H531" s="35">
        <f>IFERROR(VLOOKUP(E531,'DATA MASTER'!$B$1:$R$3858,6,0),"")</f>
        <v>1</v>
      </c>
      <c r="I531" s="40">
        <f>IFERROR(VLOOKUP(E531,'DATA MASTER'!$B$1:$R$3858,5,0),"")</f>
        <v>21.11</v>
      </c>
      <c r="J531" s="35">
        <f>IFERROR(VLOOKUP(E531,'DATA MASTER'!$B$1:$R$3858,17,0),"")</f>
        <v>1428200</v>
      </c>
      <c r="K531" s="35">
        <f>IFERROR(VLOOKUP(E531,'DATA MASTER'!$B$1:$R$3858,16,0),"")</f>
        <v>1291700</v>
      </c>
      <c r="L531" s="34">
        <f t="shared" si="156"/>
        <v>107115</v>
      </c>
      <c r="M531" s="34">
        <f t="shared" si="161"/>
        <v>187141.49600000001</v>
      </c>
      <c r="N531" s="35">
        <v>0</v>
      </c>
      <c r="O531" s="35">
        <v>0</v>
      </c>
      <c r="P531" s="35">
        <v>40000</v>
      </c>
      <c r="Q531" s="4" t="s">
        <v>6546</v>
      </c>
      <c r="R531" s="35">
        <f t="shared" si="162"/>
        <v>2380333.333333333</v>
      </c>
      <c r="S531" s="35">
        <f t="shared" si="157"/>
        <v>1990195.5027027025</v>
      </c>
      <c r="T531" s="35">
        <f t="shared" si="158"/>
        <v>390137.83063063049</v>
      </c>
      <c r="U531" s="35">
        <f t="shared" si="163"/>
        <v>29554</v>
      </c>
      <c r="V531" s="35">
        <f t="shared" si="164"/>
        <v>2753.478260869565</v>
      </c>
      <c r="W531" s="35">
        <f t="shared" si="159"/>
        <v>52843.4</v>
      </c>
      <c r="X531" s="35">
        <f t="shared" si="165"/>
        <v>210701.23808404661</v>
      </c>
      <c r="Y531" s="35">
        <f>H531</f>
        <v>1</v>
      </c>
      <c r="Z531" s="35">
        <v>0</v>
      </c>
      <c r="AA531" s="35">
        <f t="shared" si="166"/>
        <v>80000</v>
      </c>
      <c r="AB531" s="37">
        <f t="shared" si="160"/>
        <v>0</v>
      </c>
      <c r="AC531" s="35">
        <v>0</v>
      </c>
      <c r="AD531" s="35">
        <v>14285.714285714286</v>
      </c>
      <c r="AE531" s="44"/>
    </row>
    <row r="532" spans="1:31">
      <c r="A532" s="34">
        <v>526</v>
      </c>
      <c r="B532" s="58">
        <v>46242</v>
      </c>
      <c r="C532" s="4" t="s">
        <v>6657</v>
      </c>
      <c r="D532" s="4" t="s">
        <v>6239</v>
      </c>
      <c r="E532" s="4" t="s">
        <v>6156</v>
      </c>
      <c r="F532" s="35" t="str">
        <f>IFERROR(VLOOKUP(E532,'DATA MASTER'!$B$1:$R$3858,3,0),"")</f>
        <v>DIV 1</v>
      </c>
      <c r="G532" s="4">
        <v>28</v>
      </c>
      <c r="H532" s="35">
        <f>IFERROR(VLOOKUP(E532,'DATA MASTER'!$B$1:$R$3858,6,0),"")</f>
        <v>4</v>
      </c>
      <c r="I532" s="40">
        <f>IFERROR(VLOOKUP(E532,'DATA MASTER'!$B$1:$R$3858,5,0),"")</f>
        <v>5.3879999999999999</v>
      </c>
      <c r="J532" s="35">
        <f>IFERROR(VLOOKUP(E532,'DATA MASTER'!$B$1:$R$3858,17,0),"")</f>
        <v>185700</v>
      </c>
      <c r="K532" s="35">
        <f>IFERROR(VLOOKUP(E532,'DATA MASTER'!$B$1:$R$3858,16,0),"")</f>
        <v>165300</v>
      </c>
      <c r="L532" s="34">
        <f t="shared" si="156"/>
        <v>13927.5</v>
      </c>
      <c r="M532" s="34">
        <f t="shared" si="161"/>
        <v>23948.664000000001</v>
      </c>
      <c r="N532" s="35">
        <v>0</v>
      </c>
      <c r="O532" s="35">
        <v>0</v>
      </c>
      <c r="P532" s="35">
        <v>35000</v>
      </c>
      <c r="Q532" s="4" t="s">
        <v>6370</v>
      </c>
      <c r="R532" s="35">
        <f t="shared" si="162"/>
        <v>4333000</v>
      </c>
      <c r="S532" s="35">
        <f t="shared" si="157"/>
        <v>3565619.2864864864</v>
      </c>
      <c r="T532" s="35">
        <f t="shared" si="158"/>
        <v>767380.71351351356</v>
      </c>
      <c r="U532" s="35">
        <f t="shared" si="163"/>
        <v>105604.8</v>
      </c>
      <c r="V532" s="35">
        <f t="shared" si="164"/>
        <v>9838.9565217391319</v>
      </c>
      <c r="W532" s="35">
        <f t="shared" si="159"/>
        <v>96192.6</v>
      </c>
      <c r="X532" s="35">
        <f t="shared" si="165"/>
        <v>281332.59228589205</v>
      </c>
      <c r="Y532" s="35">
        <f t="shared" ref="Y532:Y533" si="170">H532</f>
        <v>4</v>
      </c>
      <c r="Z532" s="35">
        <v>0</v>
      </c>
      <c r="AA532" s="35">
        <f t="shared" si="166"/>
        <v>245000</v>
      </c>
      <c r="AB532" s="37">
        <f t="shared" si="160"/>
        <v>0</v>
      </c>
      <c r="AC532" s="35">
        <v>0</v>
      </c>
      <c r="AD532" s="35">
        <v>29411.764705882353</v>
      </c>
      <c r="AE532" s="44"/>
    </row>
    <row r="533" spans="1:31">
      <c r="A533" s="34">
        <v>527</v>
      </c>
      <c r="B533" s="58">
        <v>46242</v>
      </c>
      <c r="C533" s="4" t="s">
        <v>6657</v>
      </c>
      <c r="D533" s="4" t="s">
        <v>6239</v>
      </c>
      <c r="E533" s="4" t="s">
        <v>6160</v>
      </c>
      <c r="F533" s="35" t="str">
        <f>IFERROR(VLOOKUP(E533,'DATA MASTER'!$B$1:$R$3858,3,0),"")</f>
        <v>DIV 1</v>
      </c>
      <c r="G533" s="4">
        <v>7</v>
      </c>
      <c r="H533" s="35">
        <f>IFERROR(VLOOKUP(E533,'DATA MASTER'!$B$1:$R$3858,6,0),"")</f>
        <v>1</v>
      </c>
      <c r="I533" s="40">
        <f>IFERROR(VLOOKUP(E533,'DATA MASTER'!$B$1:$R$3858,5,0),"")</f>
        <v>26.02</v>
      </c>
      <c r="J533" s="35">
        <f>IFERROR(VLOOKUP(E533,'DATA MASTER'!$B$1:$R$3858,17,0),"")</f>
        <v>876000</v>
      </c>
      <c r="K533" s="35">
        <f>IFERROR(VLOOKUP(E533,'DATA MASTER'!$B$1:$R$3858,16,0),"")</f>
        <v>777200</v>
      </c>
      <c r="L533" s="34">
        <f t="shared" si="156"/>
        <v>65700</v>
      </c>
      <c r="M533" s="34">
        <f t="shared" si="161"/>
        <v>112600.736</v>
      </c>
      <c r="N533" s="35">
        <v>0</v>
      </c>
      <c r="O533" s="35">
        <v>0</v>
      </c>
      <c r="P533" s="35">
        <v>35000</v>
      </c>
      <c r="Q533" s="4" t="s">
        <v>6370</v>
      </c>
      <c r="R533" s="35">
        <f t="shared" si="162"/>
        <v>5109999.9999999991</v>
      </c>
      <c r="S533" s="35">
        <f t="shared" si="157"/>
        <v>4191166.5297297295</v>
      </c>
      <c r="T533" s="35">
        <f t="shared" si="158"/>
        <v>918833.47027026955</v>
      </c>
      <c r="U533" s="35">
        <f t="shared" si="163"/>
        <v>127497.99999999999</v>
      </c>
      <c r="V533" s="35">
        <f t="shared" si="164"/>
        <v>11878.69565217391</v>
      </c>
      <c r="W533" s="35">
        <f t="shared" si="159"/>
        <v>113442</v>
      </c>
      <c r="X533" s="35">
        <f t="shared" si="165"/>
        <v>391603.00991221325</v>
      </c>
      <c r="Y533" s="35">
        <f t="shared" si="170"/>
        <v>1</v>
      </c>
      <c r="Z533" s="35">
        <v>0</v>
      </c>
      <c r="AA533" s="35">
        <f t="shared" si="166"/>
        <v>245000</v>
      </c>
      <c r="AB533" s="37">
        <f t="shared" si="160"/>
        <v>0</v>
      </c>
      <c r="AC533" s="35">
        <v>0</v>
      </c>
      <c r="AD533" s="35">
        <v>29411.764705882353</v>
      </c>
      <c r="AE533" s="44"/>
    </row>
    <row r="534" spans="1:31">
      <c r="A534" s="34">
        <v>528</v>
      </c>
      <c r="B534" s="58">
        <v>46242</v>
      </c>
      <c r="C534" s="4" t="s">
        <v>6658</v>
      </c>
      <c r="D534" s="4" t="s">
        <v>6175</v>
      </c>
      <c r="E534" s="4" t="s">
        <v>6135</v>
      </c>
      <c r="F534" s="35" t="str">
        <f>IFERROR(VLOOKUP(E534,'DATA MASTER'!$B$1:$R$3858,3,0),"")</f>
        <v>DIV 1</v>
      </c>
      <c r="G534" s="4">
        <v>24</v>
      </c>
      <c r="H534" s="35">
        <f>IFERROR(VLOOKUP(E534,'DATA MASTER'!$B$1:$R$3858,6,0),"")</f>
        <v>24</v>
      </c>
      <c r="I534" s="40">
        <f>IFERROR(VLOOKUP(E534,'DATA MASTER'!$B$1:$R$3858,5,0),"")</f>
        <v>1.23</v>
      </c>
      <c r="J534" s="35">
        <f>IFERROR(VLOOKUP(E534,'DATA MASTER'!$B$1:$R$3858,17,0),"")</f>
        <v>99800</v>
      </c>
      <c r="K534" s="35">
        <f>IFERROR(VLOOKUP(E534,'DATA MASTER'!$B$1:$R$3858,16,0),"")</f>
        <v>92100</v>
      </c>
      <c r="L534" s="34">
        <f t="shared" si="156"/>
        <v>7485</v>
      </c>
      <c r="M534" s="34">
        <f t="shared" si="161"/>
        <v>13343.448</v>
      </c>
      <c r="N534" s="35">
        <v>0</v>
      </c>
      <c r="O534" s="35">
        <v>0</v>
      </c>
      <c r="P534" s="35"/>
      <c r="Q534" s="4"/>
      <c r="R534" s="35">
        <f t="shared" si="162"/>
        <v>1995999.9999999998</v>
      </c>
      <c r="S534" s="35">
        <f t="shared" si="157"/>
        <v>1702844.3675675672</v>
      </c>
      <c r="T534" s="35">
        <f t="shared" si="158"/>
        <v>293155.63243243261</v>
      </c>
      <c r="U534" s="35">
        <f t="shared" si="163"/>
        <v>20664</v>
      </c>
      <c r="V534" s="35">
        <f t="shared" si="164"/>
        <v>1925.2173913043478</v>
      </c>
      <c r="W534" s="35">
        <f t="shared" si="159"/>
        <v>44311.199999999997</v>
      </c>
      <c r="X534" s="35">
        <f t="shared" si="165"/>
        <v>210870.5996565129</v>
      </c>
      <c r="Y534" s="35">
        <f>IF(E534="avem005",4,IF(E534="avem025",1,1))</f>
        <v>1</v>
      </c>
      <c r="Z534" s="35">
        <v>0</v>
      </c>
      <c r="AA534" s="35">
        <f t="shared" si="166"/>
        <v>0</v>
      </c>
      <c r="AB534" s="37">
        <f t="shared" si="160"/>
        <v>0</v>
      </c>
      <c r="AC534" s="35">
        <f>Z534*R534*1.11</f>
        <v>0</v>
      </c>
      <c r="AD534" s="35">
        <v>15384.615384615385</v>
      </c>
      <c r="AE534" s="44"/>
    </row>
    <row r="535" spans="1:31">
      <c r="A535" s="34">
        <v>529</v>
      </c>
      <c r="B535" s="58">
        <v>46242</v>
      </c>
      <c r="C535" s="4" t="s">
        <v>6659</v>
      </c>
      <c r="D535" s="4" t="s">
        <v>6143</v>
      </c>
      <c r="E535" s="4" t="s">
        <v>6156</v>
      </c>
      <c r="F535" s="35" t="str">
        <f>IFERROR(VLOOKUP(E535,'DATA MASTER'!$B$1:$R$3858,3,0),"")</f>
        <v>DIV 1</v>
      </c>
      <c r="G535" s="4">
        <v>4</v>
      </c>
      <c r="H535" s="35">
        <f>IFERROR(VLOOKUP(E535,'DATA MASTER'!$B$1:$R$3858,6,0),"")</f>
        <v>4</v>
      </c>
      <c r="I535" s="40">
        <f>IFERROR(VLOOKUP(E535,'DATA MASTER'!$B$1:$R$3858,5,0),"")</f>
        <v>5.3879999999999999</v>
      </c>
      <c r="J535" s="35">
        <f>IFERROR(VLOOKUP(E535,'DATA MASTER'!$B$1:$R$3858,17,0),"")</f>
        <v>185700</v>
      </c>
      <c r="K535" s="35">
        <f>IFERROR(VLOOKUP(E535,'DATA MASTER'!$B$1:$R$3858,16,0),"")</f>
        <v>165300</v>
      </c>
      <c r="L535" s="34">
        <f t="shared" si="156"/>
        <v>13927.5</v>
      </c>
      <c r="M535" s="34">
        <f t="shared" si="161"/>
        <v>23948.664000000001</v>
      </c>
      <c r="N535" s="35">
        <v>0</v>
      </c>
      <c r="O535" s="35">
        <v>0</v>
      </c>
      <c r="P535" s="35">
        <v>35000</v>
      </c>
      <c r="Q535" s="4" t="s">
        <v>6370</v>
      </c>
      <c r="R535" s="35">
        <f t="shared" si="162"/>
        <v>619000</v>
      </c>
      <c r="S535" s="35">
        <f t="shared" si="157"/>
        <v>509374.18378378375</v>
      </c>
      <c r="T535" s="35">
        <f t="shared" si="158"/>
        <v>109625.81621621625</v>
      </c>
      <c r="U535" s="35">
        <f t="shared" si="163"/>
        <v>15086.4</v>
      </c>
      <c r="V535" s="35">
        <f t="shared" si="164"/>
        <v>1405.5652173913043</v>
      </c>
      <c r="W535" s="35">
        <f t="shared" si="159"/>
        <v>13741.800000000001</v>
      </c>
      <c r="X535" s="35">
        <f t="shared" si="165"/>
        <v>30755.687362461304</v>
      </c>
      <c r="Y535" s="35">
        <f>H535</f>
        <v>4</v>
      </c>
      <c r="Z535" s="35">
        <v>0</v>
      </c>
      <c r="AA535" s="35">
        <f t="shared" si="166"/>
        <v>35000</v>
      </c>
      <c r="AB535" s="37">
        <f t="shared" si="160"/>
        <v>0</v>
      </c>
      <c r="AC535" s="35">
        <v>0</v>
      </c>
      <c r="AD535" s="35">
        <v>13636.363636363636</v>
      </c>
      <c r="AE535" s="44"/>
    </row>
    <row r="536" spans="1:31">
      <c r="A536" s="34">
        <v>530</v>
      </c>
      <c r="B536" s="58">
        <v>46242</v>
      </c>
      <c r="C536" s="4" t="s">
        <v>6660</v>
      </c>
      <c r="D536" s="4" t="s">
        <v>6143</v>
      </c>
      <c r="E536" s="4" t="s">
        <v>6207</v>
      </c>
      <c r="F536" s="35" t="str">
        <f>IFERROR(VLOOKUP(E536,'DATA MASTER'!$B$1:$R$3858,3,0),"")</f>
        <v>DIV 2</v>
      </c>
      <c r="G536" s="4">
        <v>4</v>
      </c>
      <c r="H536" s="35">
        <f>IFERROR(VLOOKUP(E536,'DATA MASTER'!$B$1:$R$3858,6,0),"")</f>
        <v>4</v>
      </c>
      <c r="I536" s="40">
        <f>IFERROR(VLOOKUP(E536,'DATA MASTER'!$B$1:$R$3858,5,0),"")</f>
        <v>4.24</v>
      </c>
      <c r="J536" s="35">
        <f>IFERROR(VLOOKUP(E536,'DATA MASTER'!$B$1:$R$3858,17,0),"")</f>
        <v>310600</v>
      </c>
      <c r="K536" s="35">
        <f>IFERROR(VLOOKUP(E536,'DATA MASTER'!$B$1:$R$3858,16,0),"")</f>
        <v>283000</v>
      </c>
      <c r="L536" s="34">
        <f t="shared" si="156"/>
        <v>23295</v>
      </c>
      <c r="M536" s="34">
        <f t="shared" si="161"/>
        <v>41001.040000000001</v>
      </c>
      <c r="N536" s="35">
        <v>0</v>
      </c>
      <c r="O536" s="35">
        <v>0</v>
      </c>
      <c r="P536" s="35">
        <v>40000</v>
      </c>
      <c r="Q536" s="4" t="s">
        <v>6546</v>
      </c>
      <c r="R536" s="35">
        <f t="shared" si="162"/>
        <v>1035333.3333333333</v>
      </c>
      <c r="S536" s="35">
        <f t="shared" si="157"/>
        <v>872068.32432432426</v>
      </c>
      <c r="T536" s="35">
        <f t="shared" si="158"/>
        <v>163265.00900900899</v>
      </c>
      <c r="U536" s="35">
        <f t="shared" si="163"/>
        <v>11872</v>
      </c>
      <c r="V536" s="35">
        <f t="shared" si="164"/>
        <v>1106.0869565217392</v>
      </c>
      <c r="W536" s="35">
        <f t="shared" si="159"/>
        <v>22984.399999999998</v>
      </c>
      <c r="X536" s="35">
        <f t="shared" si="165"/>
        <v>73666.158416123639</v>
      </c>
      <c r="Y536" s="35">
        <f>H536</f>
        <v>4</v>
      </c>
      <c r="Z536" s="35">
        <v>0</v>
      </c>
      <c r="AA536" s="35">
        <f t="shared" si="166"/>
        <v>40000</v>
      </c>
      <c r="AB536" s="37">
        <f t="shared" si="160"/>
        <v>0</v>
      </c>
      <c r="AC536" s="35">
        <v>0</v>
      </c>
      <c r="AD536" s="35">
        <v>13636.363636363636</v>
      </c>
      <c r="AE536" s="44"/>
    </row>
    <row r="537" spans="1:31">
      <c r="A537" s="34">
        <v>531</v>
      </c>
      <c r="B537" s="58">
        <v>46242</v>
      </c>
      <c r="C537" s="4" t="s">
        <v>6661</v>
      </c>
      <c r="D537" s="4" t="s">
        <v>6158</v>
      </c>
      <c r="E537" s="4" t="s">
        <v>6129</v>
      </c>
      <c r="F537" s="35" t="str">
        <f>IFERROR(VLOOKUP(E537,'DATA MASTER'!$B$1:$R$3858,3,0),"")</f>
        <v>DIV 1</v>
      </c>
      <c r="G537" s="4">
        <v>12</v>
      </c>
      <c r="H537" s="35">
        <f>IFERROR(VLOOKUP(E537,'DATA MASTER'!$B$1:$R$3858,6,0),"")</f>
        <v>120</v>
      </c>
      <c r="I537" s="40">
        <f>IFERROR(VLOOKUP(E537,'DATA MASTER'!$B$1:$R$3858,5,0),"")</f>
        <v>0.14499999999999999</v>
      </c>
      <c r="J537" s="35">
        <f>IFERROR(VLOOKUP(E537,'DATA MASTER'!$B$1:$R$3858,17,0),"")</f>
        <v>15108.333333333334</v>
      </c>
      <c r="K537" s="35">
        <f>IFERROR(VLOOKUP(E537,'DATA MASTER'!$B$1:$R$3858,16,0),"")</f>
        <v>14025</v>
      </c>
      <c r="L537" s="34">
        <f t="shared" si="156"/>
        <v>1133.125</v>
      </c>
      <c r="M537" s="34">
        <f t="shared" si="161"/>
        <v>2031.9420000000002</v>
      </c>
      <c r="N537" s="35">
        <v>0</v>
      </c>
      <c r="O537" s="35">
        <v>0</v>
      </c>
      <c r="P537" s="35"/>
      <c r="Q537" s="4"/>
      <c r="R537" s="35">
        <f t="shared" si="162"/>
        <v>151083.33333333331</v>
      </c>
      <c r="S537" s="35">
        <f t="shared" si="157"/>
        <v>129654.68108108104</v>
      </c>
      <c r="T537" s="35">
        <f t="shared" si="158"/>
        <v>21428.652252252272</v>
      </c>
      <c r="U537" s="35">
        <f t="shared" si="163"/>
        <v>1217.9999999999998</v>
      </c>
      <c r="V537" s="35">
        <f t="shared" si="164"/>
        <v>113.4782608695652</v>
      </c>
      <c r="W537" s="35">
        <f t="shared" si="159"/>
        <v>3354.05</v>
      </c>
      <c r="X537" s="35">
        <f t="shared" si="165"/>
        <v>16743.123991382708</v>
      </c>
      <c r="Y537" s="35">
        <f>IF(E537="avem005",4,IF(E537="avem025",1,1))</f>
        <v>1</v>
      </c>
      <c r="Z537" s="35">
        <v>0</v>
      </c>
      <c r="AA537" s="35">
        <f t="shared" si="166"/>
        <v>0</v>
      </c>
      <c r="AB537" s="37">
        <f t="shared" si="160"/>
        <v>0</v>
      </c>
      <c r="AC537" s="35">
        <v>0</v>
      </c>
      <c r="AD537" s="35">
        <v>0</v>
      </c>
      <c r="AE537" s="44"/>
    </row>
    <row r="538" spans="1:31">
      <c r="A538" s="34">
        <v>532</v>
      </c>
      <c r="B538" s="58">
        <v>46242</v>
      </c>
      <c r="C538" s="4" t="s">
        <v>6662</v>
      </c>
      <c r="D538" s="4" t="s">
        <v>6158</v>
      </c>
      <c r="E538" s="4" t="s">
        <v>3979</v>
      </c>
      <c r="F538" s="35" t="str">
        <f>IFERROR(VLOOKUP(E538,'DATA MASTER'!$B$1:$R$3858,3,0),"")</f>
        <v>BB</v>
      </c>
      <c r="G538" s="4">
        <v>10</v>
      </c>
      <c r="H538" s="35">
        <f>IFERROR(VLOOKUP(E538,'DATA MASTER'!$B$1:$R$3858,6,0),"")</f>
        <v>100</v>
      </c>
      <c r="I538" s="40">
        <f>IFERROR(VLOOKUP(E538,'DATA MASTER'!$B$1:$R$3858,5,0),"")</f>
        <v>6.9000000000000006E-2</v>
      </c>
      <c r="J538" s="35">
        <f>IFERROR(VLOOKUP(E538,'DATA MASTER'!$B$1:$R$3858,17,0),"")</f>
        <v>13200</v>
      </c>
      <c r="K538" s="35">
        <f>IFERROR(VLOOKUP(E538,'DATA MASTER'!$B$1:$R$3858,16,0),"")</f>
        <v>11800</v>
      </c>
      <c r="L538" s="34">
        <f t="shared" si="156"/>
        <v>990</v>
      </c>
      <c r="M538" s="34">
        <f t="shared" si="161"/>
        <v>1709.5840000000001</v>
      </c>
      <c r="N538" s="35">
        <v>15</v>
      </c>
      <c r="O538" s="35">
        <v>0</v>
      </c>
      <c r="P538" s="35"/>
      <c r="Q538" s="4"/>
      <c r="R538" s="35">
        <f t="shared" si="162"/>
        <v>109849.99999999999</v>
      </c>
      <c r="S538" s="35">
        <f t="shared" si="157"/>
        <v>90904.648648648639</v>
      </c>
      <c r="T538" s="35">
        <f t="shared" si="158"/>
        <v>18945.351351351346</v>
      </c>
      <c r="U538" s="35">
        <f t="shared" si="163"/>
        <v>483.00000000000006</v>
      </c>
      <c r="V538" s="35">
        <f t="shared" si="164"/>
        <v>45.000000000000007</v>
      </c>
      <c r="W538" s="35">
        <v>0</v>
      </c>
      <c r="X538" s="35">
        <f t="shared" si="165"/>
        <v>18417.351351351346</v>
      </c>
      <c r="Y538" s="35">
        <f t="shared" ref="Y538:Y539" si="171">IF(E538="nodr004",4,1)</f>
        <v>1</v>
      </c>
      <c r="Z538" s="35">
        <v>0</v>
      </c>
      <c r="AA538" s="35">
        <f t="shared" si="166"/>
        <v>0</v>
      </c>
      <c r="AB538" s="37">
        <f t="shared" si="160"/>
        <v>0</v>
      </c>
      <c r="AC538" s="35">
        <f>Z538*R538*1.11</f>
        <v>0</v>
      </c>
      <c r="AD538" s="35">
        <v>0</v>
      </c>
      <c r="AE538" s="44"/>
    </row>
    <row r="539" spans="1:31">
      <c r="A539" s="34">
        <v>533</v>
      </c>
      <c r="B539" s="58">
        <v>46242</v>
      </c>
      <c r="C539" s="4" t="s">
        <v>6663</v>
      </c>
      <c r="D539" s="4" t="s">
        <v>6158</v>
      </c>
      <c r="E539" s="4" t="s">
        <v>6135</v>
      </c>
      <c r="F539" s="35" t="str">
        <f>IFERROR(VLOOKUP(E539,'DATA MASTER'!$B$1:$R$3858,3,0),"")</f>
        <v>DIV 1</v>
      </c>
      <c r="G539" s="4">
        <v>24</v>
      </c>
      <c r="H539" s="35">
        <f>IFERROR(VLOOKUP(E539,'DATA MASTER'!$B$1:$R$3858,6,0),"")</f>
        <v>24</v>
      </c>
      <c r="I539" s="40">
        <f>IFERROR(VLOOKUP(E539,'DATA MASTER'!$B$1:$R$3858,5,0),"")</f>
        <v>1.23</v>
      </c>
      <c r="J539" s="35">
        <f>IFERROR(VLOOKUP(E539,'DATA MASTER'!$B$1:$R$3858,17,0),"")</f>
        <v>99800</v>
      </c>
      <c r="K539" s="35">
        <f>IFERROR(VLOOKUP(E539,'DATA MASTER'!$B$1:$R$3858,16,0),"")</f>
        <v>92100</v>
      </c>
      <c r="L539" s="34">
        <f t="shared" si="156"/>
        <v>7485</v>
      </c>
      <c r="M539" s="34">
        <f t="shared" si="161"/>
        <v>13343.448</v>
      </c>
      <c r="N539" s="35">
        <v>0</v>
      </c>
      <c r="O539" s="35">
        <v>0</v>
      </c>
      <c r="P539" s="35"/>
      <c r="Q539" s="4"/>
      <c r="R539" s="35">
        <f t="shared" si="162"/>
        <v>1995999.9999999998</v>
      </c>
      <c r="S539" s="35">
        <f t="shared" si="157"/>
        <v>1702844.3675675672</v>
      </c>
      <c r="T539" s="35">
        <f t="shared" si="158"/>
        <v>293155.63243243261</v>
      </c>
      <c r="U539" s="35">
        <f t="shared" si="163"/>
        <v>20664</v>
      </c>
      <c r="V539" s="35">
        <f t="shared" si="164"/>
        <v>1925.2173913043478</v>
      </c>
      <c r="W539" s="35">
        <f t="shared" si="159"/>
        <v>44311.199999999997</v>
      </c>
      <c r="X539" s="35">
        <f t="shared" si="165"/>
        <v>219112.35789827115</v>
      </c>
      <c r="Y539" s="35">
        <f t="shared" si="171"/>
        <v>1</v>
      </c>
      <c r="Z539" s="35">
        <v>0</v>
      </c>
      <c r="AA539" s="35">
        <f t="shared" si="166"/>
        <v>0</v>
      </c>
      <c r="AB539" s="37">
        <f t="shared" si="160"/>
        <v>0</v>
      </c>
      <c r="AC539" s="35">
        <v>0</v>
      </c>
      <c r="AD539" s="35">
        <v>7142.8571428571431</v>
      </c>
      <c r="AE539" s="44"/>
    </row>
    <row r="540" spans="1:31">
      <c r="A540" s="34">
        <v>534</v>
      </c>
      <c r="B540" s="58">
        <v>46242</v>
      </c>
      <c r="C540" s="4" t="s">
        <v>6664</v>
      </c>
      <c r="D540" s="4" t="s">
        <v>6134</v>
      </c>
      <c r="E540" s="4" t="s">
        <v>6135</v>
      </c>
      <c r="F540" s="35" t="str">
        <f>IFERROR(VLOOKUP(E540,'DATA MASTER'!$B$1:$R$3858,3,0),"")</f>
        <v>DIV 1</v>
      </c>
      <c r="G540" s="4">
        <v>8</v>
      </c>
      <c r="H540" s="35">
        <f>IFERROR(VLOOKUP(E540,'DATA MASTER'!$B$1:$R$3858,6,0),"")</f>
        <v>24</v>
      </c>
      <c r="I540" s="40">
        <f>IFERROR(VLOOKUP(E540,'DATA MASTER'!$B$1:$R$3858,5,0),"")</f>
        <v>1.23</v>
      </c>
      <c r="J540" s="35">
        <f>IFERROR(VLOOKUP(E540,'DATA MASTER'!$B$1:$R$3858,17,0),"")</f>
        <v>99800</v>
      </c>
      <c r="K540" s="35">
        <f>IFERROR(VLOOKUP(E540,'DATA MASTER'!$B$1:$R$3858,16,0),"")</f>
        <v>92100</v>
      </c>
      <c r="L540" s="34">
        <f t="shared" si="156"/>
        <v>7485</v>
      </c>
      <c r="M540" s="34">
        <f t="shared" si="161"/>
        <v>13343.448</v>
      </c>
      <c r="N540" s="35">
        <v>0</v>
      </c>
      <c r="O540" s="35">
        <v>0</v>
      </c>
      <c r="P540" s="35"/>
      <c r="Q540" s="4"/>
      <c r="R540" s="35">
        <f t="shared" si="162"/>
        <v>665333.33333333326</v>
      </c>
      <c r="S540" s="35">
        <f t="shared" si="157"/>
        <v>567614.78918918909</v>
      </c>
      <c r="T540" s="35">
        <f t="shared" si="158"/>
        <v>97718.544144144165</v>
      </c>
      <c r="U540" s="35">
        <f t="shared" si="163"/>
        <v>6888</v>
      </c>
      <c r="V540" s="35">
        <f t="shared" si="164"/>
        <v>641.73913043478262</v>
      </c>
      <c r="W540" s="35">
        <f t="shared" si="159"/>
        <v>14770.400000000001</v>
      </c>
      <c r="X540" s="35">
        <f t="shared" si="165"/>
        <v>71846.976442280822</v>
      </c>
      <c r="Y540" s="35">
        <f>IF(E540="avem005",4,IF(E540="avem025",1,1))</f>
        <v>1</v>
      </c>
      <c r="Z540" s="35">
        <v>0</v>
      </c>
      <c r="AA540" s="35">
        <f t="shared" si="166"/>
        <v>0</v>
      </c>
      <c r="AB540" s="37">
        <f t="shared" si="160"/>
        <v>0</v>
      </c>
      <c r="AC540" s="35">
        <v>0</v>
      </c>
      <c r="AD540" s="35">
        <v>3571.4285714285716</v>
      </c>
      <c r="AE540" s="44"/>
    </row>
    <row r="541" spans="1:31">
      <c r="A541" s="34">
        <v>535</v>
      </c>
      <c r="B541" s="58">
        <v>46242</v>
      </c>
      <c r="C541" s="4" t="s">
        <v>6665</v>
      </c>
      <c r="D541" s="4" t="s">
        <v>6175</v>
      </c>
      <c r="E541" s="4" t="s">
        <v>6363</v>
      </c>
      <c r="F541" s="35" t="str">
        <f>IFERROR(VLOOKUP(E541,'DATA MASTER'!$B$1:$R$3858,3,0),"")</f>
        <v>DIV 2</v>
      </c>
      <c r="G541" s="4">
        <v>15</v>
      </c>
      <c r="H541" s="35">
        <f>IFERROR(VLOOKUP(E541,'DATA MASTER'!$B$1:$R$3858,6,0),"")</f>
        <v>24</v>
      </c>
      <c r="I541" s="40">
        <f>IFERROR(VLOOKUP(E541,'DATA MASTER'!$B$1:$R$3858,5,0),"")</f>
        <v>4.1000000000000002E-2</v>
      </c>
      <c r="J541" s="35">
        <f>IFERROR(VLOOKUP(E541,'DATA MASTER'!$B$1:$R$3858,17,0),"")</f>
        <v>18200</v>
      </c>
      <c r="K541" s="35">
        <f>IFERROR(VLOOKUP(E541,'DATA MASTER'!$B$1:$R$3858,16,0),"")</f>
        <v>15800</v>
      </c>
      <c r="L541" s="34">
        <f t="shared" si="156"/>
        <v>1365</v>
      </c>
      <c r="M541" s="34">
        <f t="shared" si="161"/>
        <v>2289.1040000000003</v>
      </c>
      <c r="N541" s="35">
        <v>0</v>
      </c>
      <c r="O541" s="35">
        <v>0</v>
      </c>
      <c r="P541" s="35"/>
      <c r="Q541" s="4"/>
      <c r="R541" s="35">
        <f t="shared" si="162"/>
        <v>227500</v>
      </c>
      <c r="S541" s="35">
        <f t="shared" si="157"/>
        <v>182579.67567567568</v>
      </c>
      <c r="T541" s="35">
        <f t="shared" si="158"/>
        <v>44920.32432432432</v>
      </c>
      <c r="U541" s="35">
        <f t="shared" si="163"/>
        <v>430.5</v>
      </c>
      <c r="V541" s="35">
        <f t="shared" si="164"/>
        <v>40.108695652173914</v>
      </c>
      <c r="W541" s="35">
        <f t="shared" si="159"/>
        <v>5050.5</v>
      </c>
      <c r="X541" s="35">
        <f t="shared" si="165"/>
        <v>32256.358485814999</v>
      </c>
      <c r="Y541" s="35">
        <v>1</v>
      </c>
      <c r="Z541" s="35">
        <v>0</v>
      </c>
      <c r="AA541" s="35">
        <f t="shared" si="166"/>
        <v>0</v>
      </c>
      <c r="AB541" s="37">
        <f t="shared" si="160"/>
        <v>0</v>
      </c>
      <c r="AC541" s="35">
        <v>0</v>
      </c>
      <c r="AD541" s="35">
        <v>7142.8571428571431</v>
      </c>
      <c r="AE541" s="44"/>
    </row>
    <row r="542" spans="1:31">
      <c r="A542" s="34">
        <v>536</v>
      </c>
      <c r="B542" s="58">
        <v>46242</v>
      </c>
      <c r="C542" s="4" t="s">
        <v>6666</v>
      </c>
      <c r="D542" s="4" t="s">
        <v>6134</v>
      </c>
      <c r="E542" s="4" t="s">
        <v>6129</v>
      </c>
      <c r="F542" s="35" t="str">
        <f>IFERROR(VLOOKUP(E542,'DATA MASTER'!$B$1:$R$3858,3,0),"")</f>
        <v>DIV 1</v>
      </c>
      <c r="G542" s="4">
        <v>24</v>
      </c>
      <c r="H542" s="35">
        <f>IFERROR(VLOOKUP(E542,'DATA MASTER'!$B$1:$R$3858,6,0),"")</f>
        <v>120</v>
      </c>
      <c r="I542" s="40">
        <f>IFERROR(VLOOKUP(E542,'DATA MASTER'!$B$1:$R$3858,5,0),"")</f>
        <v>0.14499999999999999</v>
      </c>
      <c r="J542" s="35">
        <f>IFERROR(VLOOKUP(E542,'DATA MASTER'!$B$1:$R$3858,17,0),"")</f>
        <v>15108.333333333334</v>
      </c>
      <c r="K542" s="35">
        <f>IFERROR(VLOOKUP(E542,'DATA MASTER'!$B$1:$R$3858,16,0),"")</f>
        <v>14025</v>
      </c>
      <c r="L542" s="34">
        <f t="shared" si="156"/>
        <v>1133.125</v>
      </c>
      <c r="M542" s="34">
        <f t="shared" si="161"/>
        <v>2031.9420000000002</v>
      </c>
      <c r="N542" s="35">
        <v>0</v>
      </c>
      <c r="O542" s="35">
        <v>0</v>
      </c>
      <c r="P542" s="35"/>
      <c r="Q542" s="4"/>
      <c r="R542" s="35">
        <f t="shared" si="162"/>
        <v>302166.66666666663</v>
      </c>
      <c r="S542" s="35">
        <f t="shared" si="157"/>
        <v>259309.36216216208</v>
      </c>
      <c r="T542" s="35">
        <f t="shared" si="158"/>
        <v>42857.304504504544</v>
      </c>
      <c r="U542" s="35">
        <f t="shared" si="163"/>
        <v>2435.9999999999995</v>
      </c>
      <c r="V542" s="35">
        <f t="shared" si="164"/>
        <v>226.95652173913041</v>
      </c>
      <c r="W542" s="35">
        <f t="shared" si="159"/>
        <v>6708.1</v>
      </c>
      <c r="X542" s="35">
        <f t="shared" si="165"/>
        <v>33486.247982765417</v>
      </c>
      <c r="Y542" s="35">
        <v>1</v>
      </c>
      <c r="Z542" s="35">
        <v>0</v>
      </c>
      <c r="AA542" s="35">
        <f t="shared" si="166"/>
        <v>0</v>
      </c>
      <c r="AB542" s="37">
        <f t="shared" si="160"/>
        <v>0</v>
      </c>
      <c r="AC542" s="35">
        <v>0</v>
      </c>
      <c r="AD542" s="35">
        <v>0</v>
      </c>
      <c r="AE542" s="44"/>
    </row>
    <row r="543" spans="1:31">
      <c r="A543" s="34">
        <v>537</v>
      </c>
      <c r="B543" s="58">
        <v>46242</v>
      </c>
      <c r="C543" s="4" t="s">
        <v>6666</v>
      </c>
      <c r="D543" s="4" t="s">
        <v>6134</v>
      </c>
      <c r="E543" s="4" t="s">
        <v>6131</v>
      </c>
      <c r="F543" s="35" t="str">
        <f>IFERROR(VLOOKUP(E543,'DATA MASTER'!$B$1:$R$3858,3,0),"")</f>
        <v>DIV 1</v>
      </c>
      <c r="G543" s="4">
        <v>12</v>
      </c>
      <c r="H543" s="35">
        <f>IFERROR(VLOOKUP(E543,'DATA MASTER'!$B$1:$R$3858,6,0),"")</f>
        <v>72</v>
      </c>
      <c r="I543" s="40">
        <f>IFERROR(VLOOKUP(E543,'DATA MASTER'!$B$1:$R$3858,5,0),"")</f>
        <v>0.245333</v>
      </c>
      <c r="J543" s="35">
        <f>IFERROR(VLOOKUP(E543,'DATA MASTER'!$B$1:$R$3858,17,0),"")</f>
        <v>27908.333333333332</v>
      </c>
      <c r="K543" s="35">
        <f>IFERROR(VLOOKUP(E543,'DATA MASTER'!$B$1:$R$3858,16,0),"")</f>
        <v>25850</v>
      </c>
      <c r="L543" s="34">
        <f t="shared" si="156"/>
        <v>2093.125</v>
      </c>
      <c r="M543" s="34">
        <f t="shared" si="161"/>
        <v>3745.1480000000001</v>
      </c>
      <c r="N543" s="35">
        <v>0</v>
      </c>
      <c r="O543" s="35">
        <v>0</v>
      </c>
      <c r="P543" s="35"/>
      <c r="Q543" s="4"/>
      <c r="R543" s="35">
        <f t="shared" si="162"/>
        <v>279083.33333333331</v>
      </c>
      <c r="S543" s="35">
        <f t="shared" si="157"/>
        <v>238971.37297297292</v>
      </c>
      <c r="T543" s="35">
        <f t="shared" si="158"/>
        <v>40111.96036036039</v>
      </c>
      <c r="U543" s="35">
        <f t="shared" si="163"/>
        <v>2060.7972</v>
      </c>
      <c r="V543" s="35">
        <f t="shared" si="164"/>
        <v>191.99973913043479</v>
      </c>
      <c r="W543" s="35">
        <f t="shared" si="159"/>
        <v>6195.65</v>
      </c>
      <c r="X543" s="35">
        <f t="shared" si="165"/>
        <v>31663.513421229953</v>
      </c>
      <c r="Y543" s="35">
        <f>IF(E543="avem005",4,IF(E543="avem025",1,1))</f>
        <v>1</v>
      </c>
      <c r="Z543" s="35">
        <v>0</v>
      </c>
      <c r="AA543" s="35">
        <f t="shared" si="166"/>
        <v>0</v>
      </c>
      <c r="AB543" s="37">
        <f t="shared" si="160"/>
        <v>0</v>
      </c>
      <c r="AC543" s="35">
        <v>0</v>
      </c>
      <c r="AD543" s="35">
        <v>0</v>
      </c>
      <c r="AE543" s="44"/>
    </row>
    <row r="544" spans="1:31">
      <c r="A544" s="34">
        <v>538</v>
      </c>
      <c r="B544" s="58">
        <v>46242</v>
      </c>
      <c r="C544" s="4" t="s">
        <v>6667</v>
      </c>
      <c r="D544" s="4" t="s">
        <v>6196</v>
      </c>
      <c r="E544" s="4" t="s">
        <v>6135</v>
      </c>
      <c r="F544" s="35" t="str">
        <f>IFERROR(VLOOKUP(E544,'DATA MASTER'!$B$1:$R$3858,3,0),"")</f>
        <v>DIV 1</v>
      </c>
      <c r="G544" s="4">
        <v>2</v>
      </c>
      <c r="H544" s="35">
        <f>IFERROR(VLOOKUP(E544,'DATA MASTER'!$B$1:$R$3858,6,0),"")</f>
        <v>24</v>
      </c>
      <c r="I544" s="40">
        <f>IFERROR(VLOOKUP(E544,'DATA MASTER'!$B$1:$R$3858,5,0),"")</f>
        <v>1.23</v>
      </c>
      <c r="J544" s="35">
        <f>IFERROR(VLOOKUP(E544,'DATA MASTER'!$B$1:$R$3858,17,0),"")</f>
        <v>99800</v>
      </c>
      <c r="K544" s="35">
        <f>IFERROR(VLOOKUP(E544,'DATA MASTER'!$B$1:$R$3858,16,0),"")</f>
        <v>92100</v>
      </c>
      <c r="L544" s="34">
        <f t="shared" si="156"/>
        <v>7485</v>
      </c>
      <c r="M544" s="34">
        <f t="shared" si="161"/>
        <v>13343.448</v>
      </c>
      <c r="N544" s="35">
        <v>0</v>
      </c>
      <c r="O544" s="35">
        <v>0</v>
      </c>
      <c r="P544" s="35"/>
      <c r="Q544" s="4"/>
      <c r="R544" s="35">
        <f t="shared" si="162"/>
        <v>166333.33333333331</v>
      </c>
      <c r="S544" s="35">
        <f t="shared" si="157"/>
        <v>141903.69729729727</v>
      </c>
      <c r="T544" s="35">
        <f t="shared" si="158"/>
        <v>24429.636036036041</v>
      </c>
      <c r="U544" s="35">
        <f t="shared" si="163"/>
        <v>1722</v>
      </c>
      <c r="V544" s="35">
        <f t="shared" si="164"/>
        <v>160.43478260869566</v>
      </c>
      <c r="W544" s="35">
        <f t="shared" si="159"/>
        <v>3692.6000000000004</v>
      </c>
      <c r="X544" s="35">
        <f t="shared" si="165"/>
        <v>18854.601253427347</v>
      </c>
      <c r="Y544" s="35">
        <v>1</v>
      </c>
      <c r="Z544" s="35">
        <v>0</v>
      </c>
      <c r="AA544" s="35">
        <f t="shared" si="166"/>
        <v>0</v>
      </c>
      <c r="AB544" s="37">
        <f t="shared" si="160"/>
        <v>0</v>
      </c>
      <c r="AC544" s="35">
        <f>Z544*R544*1.11</f>
        <v>0</v>
      </c>
      <c r="AD544" s="35">
        <v>0</v>
      </c>
      <c r="AE544" s="44"/>
    </row>
    <row r="545" spans="1:31">
      <c r="A545" s="34">
        <v>539</v>
      </c>
      <c r="B545" s="58">
        <v>46242</v>
      </c>
      <c r="C545" s="4" t="s">
        <v>6667</v>
      </c>
      <c r="D545" s="4" t="s">
        <v>6196</v>
      </c>
      <c r="E545" s="4" t="s">
        <v>6148</v>
      </c>
      <c r="F545" s="35" t="str">
        <f>IFERROR(VLOOKUP(E545,'DATA MASTER'!$B$1:$R$3858,3,0),"")</f>
        <v>DIV 2</v>
      </c>
      <c r="G545" s="4">
        <v>6</v>
      </c>
      <c r="H545" s="35">
        <f>IFERROR(VLOOKUP(E545,'DATA MASTER'!$B$1:$R$3858,6,0),"")</f>
        <v>24</v>
      </c>
      <c r="I545" s="40">
        <f>IFERROR(VLOOKUP(E545,'DATA MASTER'!$B$1:$R$3858,5,0),"")</f>
        <v>1.0900000000000001</v>
      </c>
      <c r="J545" s="35">
        <f>IFERROR(VLOOKUP(E545,'DATA MASTER'!$B$1:$R$3858,17,0),"")</f>
        <v>82200</v>
      </c>
      <c r="K545" s="35">
        <f>IFERROR(VLOOKUP(E545,'DATA MASTER'!$B$1:$R$3858,16,0),"")</f>
        <v>74900</v>
      </c>
      <c r="L545" s="34">
        <f t="shared" si="156"/>
        <v>6165</v>
      </c>
      <c r="M545" s="34">
        <f t="shared" si="161"/>
        <v>10851.512000000001</v>
      </c>
      <c r="N545" s="35">
        <v>0</v>
      </c>
      <c r="O545" s="35">
        <v>0</v>
      </c>
      <c r="P545" s="35"/>
      <c r="Q545" s="4"/>
      <c r="R545" s="35">
        <f t="shared" si="162"/>
        <v>411000</v>
      </c>
      <c r="S545" s="35">
        <f t="shared" si="157"/>
        <v>346208.04324324324</v>
      </c>
      <c r="T545" s="35">
        <f t="shared" si="158"/>
        <v>64791.956756756757</v>
      </c>
      <c r="U545" s="35">
        <f t="shared" si="163"/>
        <v>4578.0000000000009</v>
      </c>
      <c r="V545" s="35">
        <f t="shared" si="164"/>
        <v>426.52173913043481</v>
      </c>
      <c r="W545" s="35">
        <f t="shared" si="159"/>
        <v>9124.2000000000007</v>
      </c>
      <c r="X545" s="35">
        <f t="shared" si="165"/>
        <v>50663.235017626328</v>
      </c>
      <c r="Y545" s="35">
        <f>IF(E545="avem005",4,IF(E545="avem025",1,1))</f>
        <v>1</v>
      </c>
      <c r="Z545" s="35">
        <v>0</v>
      </c>
      <c r="AA545" s="35">
        <f t="shared" si="166"/>
        <v>0</v>
      </c>
      <c r="AB545" s="37">
        <f t="shared" si="160"/>
        <v>0</v>
      </c>
      <c r="AC545" s="35">
        <v>0</v>
      </c>
      <c r="AD545" s="35">
        <v>0</v>
      </c>
      <c r="AE545" s="44"/>
    </row>
    <row r="546" spans="1:31">
      <c r="A546" s="34">
        <v>540</v>
      </c>
      <c r="B546" s="58">
        <v>46242</v>
      </c>
      <c r="C546" s="4" t="s">
        <v>6668</v>
      </c>
      <c r="D546" s="4" t="s">
        <v>6143</v>
      </c>
      <c r="E546" s="4" t="s">
        <v>6135</v>
      </c>
      <c r="F546" s="35" t="str">
        <f>IFERROR(VLOOKUP(E546,'DATA MASTER'!$B$1:$R$3858,3,0),"")</f>
        <v>DIV 1</v>
      </c>
      <c r="G546" s="4">
        <v>4</v>
      </c>
      <c r="H546" s="35">
        <f>IFERROR(VLOOKUP(E546,'DATA MASTER'!$B$1:$R$3858,6,0),"")</f>
        <v>24</v>
      </c>
      <c r="I546" s="40">
        <f>IFERROR(VLOOKUP(E546,'DATA MASTER'!$B$1:$R$3858,5,0),"")</f>
        <v>1.23</v>
      </c>
      <c r="J546" s="35">
        <f>IFERROR(VLOOKUP(E546,'DATA MASTER'!$B$1:$R$3858,17,0),"")</f>
        <v>99800</v>
      </c>
      <c r="K546" s="35">
        <f>IFERROR(VLOOKUP(E546,'DATA MASTER'!$B$1:$R$3858,16,0),"")</f>
        <v>92100</v>
      </c>
      <c r="L546" s="34">
        <f t="shared" si="156"/>
        <v>7485</v>
      </c>
      <c r="M546" s="34">
        <f t="shared" si="161"/>
        <v>13343.448</v>
      </c>
      <c r="N546" s="35">
        <v>0</v>
      </c>
      <c r="O546" s="35">
        <v>0</v>
      </c>
      <c r="P546" s="35"/>
      <c r="Q546" s="4" t="e">
        <f>VLOOKUP(#REF!,#REF!,1,0)</f>
        <v>#REF!</v>
      </c>
      <c r="R546" s="35">
        <f t="shared" si="162"/>
        <v>332666.66666666663</v>
      </c>
      <c r="S546" s="35">
        <f t="shared" si="157"/>
        <v>283807.39459459455</v>
      </c>
      <c r="T546" s="35">
        <f t="shared" si="158"/>
        <v>48859.272072072083</v>
      </c>
      <c r="U546" s="35">
        <f t="shared" si="163"/>
        <v>3444</v>
      </c>
      <c r="V546" s="35">
        <f t="shared" si="164"/>
        <v>320.86956521739131</v>
      </c>
      <c r="W546" s="35">
        <f t="shared" si="159"/>
        <v>7385.2000000000007</v>
      </c>
      <c r="X546" s="35" t="str">
        <f t="shared" si="165"/>
        <v/>
      </c>
      <c r="Y546" s="35">
        <f>IF(E546="avem005",4,1)</f>
        <v>1</v>
      </c>
      <c r="Z546" s="42" t="e">
        <f>VLOOKUP(Q546,#REF!,4,0)</f>
        <v>#REF!</v>
      </c>
      <c r="AA546" s="35">
        <f t="shared" si="166"/>
        <v>0</v>
      </c>
      <c r="AB546" s="37">
        <f t="shared" si="160"/>
        <v>0</v>
      </c>
      <c r="AC546" s="35" t="e">
        <f>Z546*R546*1.11</f>
        <v>#REF!</v>
      </c>
      <c r="AD546" s="35">
        <v>0</v>
      </c>
      <c r="AE546" s="44"/>
    </row>
    <row r="547" spans="1:31">
      <c r="A547" s="34">
        <v>541</v>
      </c>
      <c r="B547" s="58">
        <v>46242</v>
      </c>
      <c r="C547" s="4" t="s">
        <v>6669</v>
      </c>
      <c r="D547" s="4" t="s">
        <v>6124</v>
      </c>
      <c r="E547" s="4" t="s">
        <v>6156</v>
      </c>
      <c r="F547" s="35" t="str">
        <f>IFERROR(VLOOKUP(E547,'DATA MASTER'!$B$1:$R$3858,3,0),"")</f>
        <v>DIV 1</v>
      </c>
      <c r="G547" s="4">
        <v>4</v>
      </c>
      <c r="H547" s="35">
        <f>IFERROR(VLOOKUP(E547,'DATA MASTER'!$B$1:$R$3858,6,0),"")</f>
        <v>4</v>
      </c>
      <c r="I547" s="40">
        <f>IFERROR(VLOOKUP(E547,'DATA MASTER'!$B$1:$R$3858,5,0),"")</f>
        <v>5.3879999999999999</v>
      </c>
      <c r="J547" s="35">
        <f>IFERROR(VLOOKUP(E547,'DATA MASTER'!$B$1:$R$3858,17,0),"")</f>
        <v>185700</v>
      </c>
      <c r="K547" s="35">
        <f>IFERROR(VLOOKUP(E547,'DATA MASTER'!$B$1:$R$3858,16,0),"")</f>
        <v>165300</v>
      </c>
      <c r="L547" s="34">
        <f t="shared" si="156"/>
        <v>13927.5</v>
      </c>
      <c r="M547" s="34">
        <f t="shared" si="161"/>
        <v>23948.664000000001</v>
      </c>
      <c r="N547" s="35">
        <v>0</v>
      </c>
      <c r="O547" s="35">
        <v>0</v>
      </c>
      <c r="P547" s="35">
        <v>35000</v>
      </c>
      <c r="Q547" s="4" t="s">
        <v>6370</v>
      </c>
      <c r="R547" s="35">
        <f t="shared" si="162"/>
        <v>619000</v>
      </c>
      <c r="S547" s="35">
        <f t="shared" si="157"/>
        <v>509374.18378378375</v>
      </c>
      <c r="T547" s="35">
        <f t="shared" si="158"/>
        <v>109625.81621621625</v>
      </c>
      <c r="U547" s="35">
        <f t="shared" si="163"/>
        <v>15086.4</v>
      </c>
      <c r="V547" s="35">
        <f t="shared" si="164"/>
        <v>1405.5652173913043</v>
      </c>
      <c r="W547" s="35">
        <f t="shared" si="159"/>
        <v>13741.800000000001</v>
      </c>
      <c r="X547" s="35">
        <f t="shared" si="165"/>
        <v>38622.820229594174</v>
      </c>
      <c r="Y547" s="35">
        <f t="shared" ref="Y547:Y548" si="172">H547</f>
        <v>4</v>
      </c>
      <c r="Z547" s="35">
        <v>0</v>
      </c>
      <c r="AA547" s="35">
        <f t="shared" si="166"/>
        <v>35000</v>
      </c>
      <c r="AB547" s="37">
        <f t="shared" si="160"/>
        <v>0</v>
      </c>
      <c r="AC547" s="35">
        <v>0</v>
      </c>
      <c r="AD547" s="35">
        <v>5769.2307692307695</v>
      </c>
      <c r="AE547" s="44"/>
    </row>
    <row r="548" spans="1:31">
      <c r="A548" s="34">
        <v>542</v>
      </c>
      <c r="B548" s="58">
        <v>46242</v>
      </c>
      <c r="C548" s="4" t="s">
        <v>6670</v>
      </c>
      <c r="D548" s="4" t="s">
        <v>6196</v>
      </c>
      <c r="E548" s="4" t="s">
        <v>6160</v>
      </c>
      <c r="F548" s="35" t="str">
        <f>IFERROR(VLOOKUP(E548,'DATA MASTER'!$B$1:$R$3858,3,0),"")</f>
        <v>DIV 1</v>
      </c>
      <c r="G548" s="4">
        <v>1</v>
      </c>
      <c r="H548" s="35">
        <f>IFERROR(VLOOKUP(E548,'DATA MASTER'!$B$1:$R$3858,6,0),"")</f>
        <v>1</v>
      </c>
      <c r="I548" s="40">
        <f>IFERROR(VLOOKUP(E548,'DATA MASTER'!$B$1:$R$3858,5,0),"")</f>
        <v>26.02</v>
      </c>
      <c r="J548" s="35">
        <f>IFERROR(VLOOKUP(E548,'DATA MASTER'!$B$1:$R$3858,17,0),"")</f>
        <v>876000</v>
      </c>
      <c r="K548" s="35">
        <f>IFERROR(VLOOKUP(E548,'DATA MASTER'!$B$1:$R$3858,16,0),"")</f>
        <v>777200</v>
      </c>
      <c r="L548" s="34">
        <f t="shared" si="156"/>
        <v>65700</v>
      </c>
      <c r="M548" s="34">
        <f t="shared" si="161"/>
        <v>112600.736</v>
      </c>
      <c r="N548" s="35">
        <v>0</v>
      </c>
      <c r="O548" s="35">
        <v>0</v>
      </c>
      <c r="P548" s="35">
        <v>35000</v>
      </c>
      <c r="Q548" s="4" t="s">
        <v>6370</v>
      </c>
      <c r="R548" s="35">
        <f t="shared" si="162"/>
        <v>729999.99999999988</v>
      </c>
      <c r="S548" s="35">
        <f t="shared" si="157"/>
        <v>598738.07567567565</v>
      </c>
      <c r="T548" s="35">
        <f t="shared" si="158"/>
        <v>131261.92432432424</v>
      </c>
      <c r="U548" s="35">
        <f t="shared" si="163"/>
        <v>18214</v>
      </c>
      <c r="V548" s="35">
        <f t="shared" si="164"/>
        <v>1696.9565217391305</v>
      </c>
      <c r="W548" s="35">
        <f t="shared" si="159"/>
        <v>16206</v>
      </c>
      <c r="X548" s="35">
        <f t="shared" si="165"/>
        <v>60144.967802585103</v>
      </c>
      <c r="Y548" s="35">
        <f t="shared" si="172"/>
        <v>1</v>
      </c>
      <c r="Z548" s="35">
        <v>0</v>
      </c>
      <c r="AA548" s="35">
        <f t="shared" si="166"/>
        <v>35000</v>
      </c>
      <c r="AB548" s="37">
        <f t="shared" si="160"/>
        <v>0</v>
      </c>
      <c r="AC548" s="35">
        <v>0</v>
      </c>
      <c r="AD548" s="35">
        <v>0</v>
      </c>
      <c r="AE548" s="44"/>
    </row>
    <row r="549" spans="1:31">
      <c r="A549" s="34">
        <v>543</v>
      </c>
      <c r="B549" s="58">
        <v>46242</v>
      </c>
      <c r="C549" s="4" t="s">
        <v>6671</v>
      </c>
      <c r="D549" s="4" t="s">
        <v>6134</v>
      </c>
      <c r="E549" s="4" t="s">
        <v>3979</v>
      </c>
      <c r="F549" s="35" t="str">
        <f>IFERROR(VLOOKUP(E549,'DATA MASTER'!$B$1:$R$3858,3,0),"")</f>
        <v>BB</v>
      </c>
      <c r="G549" s="4">
        <v>30</v>
      </c>
      <c r="H549" s="35">
        <f>IFERROR(VLOOKUP(E549,'DATA MASTER'!$B$1:$R$3858,6,0),"")</f>
        <v>100</v>
      </c>
      <c r="I549" s="40">
        <f>IFERROR(VLOOKUP(E549,'DATA MASTER'!$B$1:$R$3858,5,0),"")</f>
        <v>6.9000000000000006E-2</v>
      </c>
      <c r="J549" s="35">
        <f>IFERROR(VLOOKUP(E549,'DATA MASTER'!$B$1:$R$3858,17,0),"")</f>
        <v>13200</v>
      </c>
      <c r="K549" s="35">
        <f>IFERROR(VLOOKUP(E549,'DATA MASTER'!$B$1:$R$3858,16,0),"")</f>
        <v>11800</v>
      </c>
      <c r="L549" s="34">
        <f t="shared" si="156"/>
        <v>990</v>
      </c>
      <c r="M549" s="34">
        <f t="shared" si="161"/>
        <v>1709.5840000000001</v>
      </c>
      <c r="N549" s="35">
        <v>15</v>
      </c>
      <c r="O549" s="35">
        <v>0</v>
      </c>
      <c r="P549" s="35"/>
      <c r="Q549" s="4"/>
      <c r="R549" s="35">
        <f t="shared" si="162"/>
        <v>329549.99999999994</v>
      </c>
      <c r="S549" s="35">
        <f t="shared" si="157"/>
        <v>272713.94594594592</v>
      </c>
      <c r="T549" s="35">
        <f t="shared" si="158"/>
        <v>56836.054054054024</v>
      </c>
      <c r="U549" s="35">
        <f t="shared" si="163"/>
        <v>1449.0000000000002</v>
      </c>
      <c r="V549" s="35">
        <f t="shared" si="164"/>
        <v>135</v>
      </c>
      <c r="W549" s="35">
        <v>0</v>
      </c>
      <c r="X549" s="35">
        <f t="shared" si="165"/>
        <v>55252.054054054024</v>
      </c>
      <c r="Y549" s="35">
        <v>1</v>
      </c>
      <c r="Z549" s="35">
        <v>0</v>
      </c>
      <c r="AA549" s="35">
        <f t="shared" si="166"/>
        <v>0</v>
      </c>
      <c r="AB549" s="37">
        <f t="shared" si="160"/>
        <v>0</v>
      </c>
      <c r="AC549" s="35">
        <v>0</v>
      </c>
      <c r="AD549" s="3">
        <v>0</v>
      </c>
      <c r="AE549" s="44"/>
    </row>
    <row r="550" spans="1:31">
      <c r="A550" s="34">
        <v>544</v>
      </c>
      <c r="B550" s="58">
        <v>46242</v>
      </c>
      <c r="C550" s="4" t="s">
        <v>6672</v>
      </c>
      <c r="D550" s="4" t="s">
        <v>6143</v>
      </c>
      <c r="E550" s="4" t="s">
        <v>6135</v>
      </c>
      <c r="F550" s="35" t="str">
        <f>IFERROR(VLOOKUP(E550,'DATA MASTER'!$B$1:$R$3858,3,0),"")</f>
        <v>DIV 1</v>
      </c>
      <c r="G550" s="4">
        <v>8</v>
      </c>
      <c r="H550" s="35">
        <f>IFERROR(VLOOKUP(E550,'DATA MASTER'!$B$1:$R$3858,6,0),"")</f>
        <v>24</v>
      </c>
      <c r="I550" s="40">
        <f>IFERROR(VLOOKUP(E550,'DATA MASTER'!$B$1:$R$3858,5,0),"")</f>
        <v>1.23</v>
      </c>
      <c r="J550" s="35">
        <f>IFERROR(VLOOKUP(E550,'DATA MASTER'!$B$1:$R$3858,17,0),"")</f>
        <v>99800</v>
      </c>
      <c r="K550" s="35">
        <f>IFERROR(VLOOKUP(E550,'DATA MASTER'!$B$1:$R$3858,16,0),"")</f>
        <v>92100</v>
      </c>
      <c r="L550" s="34">
        <f t="shared" si="156"/>
        <v>7485</v>
      </c>
      <c r="M550" s="34">
        <f t="shared" si="161"/>
        <v>13343.448</v>
      </c>
      <c r="N550" s="35">
        <v>0</v>
      </c>
      <c r="O550" s="35">
        <v>0</v>
      </c>
      <c r="P550" s="35"/>
      <c r="Q550" s="4" t="e">
        <f>VLOOKUP(#REF!,#REF!,1,0)</f>
        <v>#REF!</v>
      </c>
      <c r="R550" s="35">
        <f t="shared" si="162"/>
        <v>665333.33333333326</v>
      </c>
      <c r="S550" s="35">
        <f t="shared" si="157"/>
        <v>567614.78918918909</v>
      </c>
      <c r="T550" s="35">
        <f t="shared" si="158"/>
        <v>97718.544144144165</v>
      </c>
      <c r="U550" s="35">
        <f t="shared" si="163"/>
        <v>6888</v>
      </c>
      <c r="V550" s="35">
        <f t="shared" si="164"/>
        <v>641.73913043478262</v>
      </c>
      <c r="W550" s="35">
        <f t="shared" si="159"/>
        <v>14770.400000000001</v>
      </c>
      <c r="X550" s="35" t="str">
        <f t="shared" si="165"/>
        <v/>
      </c>
      <c r="Y550" s="35">
        <v>1</v>
      </c>
      <c r="Z550" s="42" t="e">
        <f>VLOOKUP(Q550,#REF!,4,0)</f>
        <v>#REF!</v>
      </c>
      <c r="AA550" s="35">
        <f t="shared" si="166"/>
        <v>0</v>
      </c>
      <c r="AB550" s="37">
        <f t="shared" si="160"/>
        <v>0</v>
      </c>
      <c r="AC550" s="35" t="e">
        <f>Z550*R550*1.11</f>
        <v>#REF!</v>
      </c>
      <c r="AD550" s="35">
        <v>0</v>
      </c>
      <c r="AE550" s="44"/>
    </row>
    <row r="551" spans="1:31">
      <c r="A551" s="34">
        <v>545</v>
      </c>
      <c r="B551" s="58">
        <v>46242</v>
      </c>
      <c r="C551" s="4" t="s">
        <v>6673</v>
      </c>
      <c r="D551" s="4" t="s">
        <v>6175</v>
      </c>
      <c r="E551" s="4" t="s">
        <v>6135</v>
      </c>
      <c r="F551" s="35" t="str">
        <f>IFERROR(VLOOKUP(E551,'DATA MASTER'!$B$1:$R$3858,3,0),"")</f>
        <v>DIV 1</v>
      </c>
      <c r="G551" s="4">
        <v>24</v>
      </c>
      <c r="H551" s="35">
        <f>IFERROR(VLOOKUP(E551,'DATA MASTER'!$B$1:$R$3858,6,0),"")</f>
        <v>24</v>
      </c>
      <c r="I551" s="40">
        <f>IFERROR(VLOOKUP(E551,'DATA MASTER'!$B$1:$R$3858,5,0),"")</f>
        <v>1.23</v>
      </c>
      <c r="J551" s="35">
        <f>IFERROR(VLOOKUP(E551,'DATA MASTER'!$B$1:$R$3858,17,0),"")</f>
        <v>99800</v>
      </c>
      <c r="K551" s="35">
        <f>IFERROR(VLOOKUP(E551,'DATA MASTER'!$B$1:$R$3858,16,0),"")</f>
        <v>92100</v>
      </c>
      <c r="L551" s="34">
        <f t="shared" si="156"/>
        <v>7485</v>
      </c>
      <c r="M551" s="34">
        <f t="shared" si="161"/>
        <v>13343.448</v>
      </c>
      <c r="N551" s="35">
        <v>0</v>
      </c>
      <c r="O551" s="35">
        <v>0</v>
      </c>
      <c r="P551" s="35">
        <v>50000</v>
      </c>
      <c r="Q551" s="4" t="s">
        <v>6674</v>
      </c>
      <c r="R551" s="35">
        <f t="shared" si="162"/>
        <v>1995999.9999999998</v>
      </c>
      <c r="S551" s="35">
        <f t="shared" si="157"/>
        <v>1702844.3675675672</v>
      </c>
      <c r="T551" s="35">
        <f t="shared" si="158"/>
        <v>293155.63243243261</v>
      </c>
      <c r="U551" s="35">
        <f t="shared" si="163"/>
        <v>20664</v>
      </c>
      <c r="V551" s="35">
        <f t="shared" si="164"/>
        <v>1925.2173913043478</v>
      </c>
      <c r="W551" s="35">
        <f t="shared" si="159"/>
        <v>44311.199999999997</v>
      </c>
      <c r="X551" s="35">
        <f t="shared" si="165"/>
        <v>168562.90734882059</v>
      </c>
      <c r="Y551" s="35">
        <f>H551</f>
        <v>24</v>
      </c>
      <c r="Z551" s="35">
        <v>0</v>
      </c>
      <c r="AA551" s="35">
        <f t="shared" si="166"/>
        <v>50000</v>
      </c>
      <c r="AB551" s="37">
        <f t="shared" si="160"/>
        <v>0</v>
      </c>
      <c r="AC551" s="35">
        <v>0</v>
      </c>
      <c r="AD551" s="35">
        <v>7692.3076923076924</v>
      </c>
      <c r="AE551" s="44"/>
    </row>
    <row r="552" spans="1:31">
      <c r="A552" s="34">
        <v>546</v>
      </c>
      <c r="B552" s="58">
        <v>46242</v>
      </c>
      <c r="C552" s="4" t="s">
        <v>6675</v>
      </c>
      <c r="D552" s="4" t="s">
        <v>6134</v>
      </c>
      <c r="E552" s="4" t="s">
        <v>6216</v>
      </c>
      <c r="F552" s="35" t="str">
        <f>IFERROR(VLOOKUP(E552,'DATA MASTER'!$B$1:$R$3858,3,0),"")</f>
        <v>DIV 1</v>
      </c>
      <c r="G552" s="4">
        <v>8</v>
      </c>
      <c r="H552" s="35">
        <f>IFERROR(VLOOKUP(E552,'DATA MASTER'!$B$1:$R$3858,6,0),"")</f>
        <v>24</v>
      </c>
      <c r="I552" s="40">
        <f>IFERROR(VLOOKUP(E552,'DATA MASTER'!$B$1:$R$3858,5,0),"")</f>
        <v>1.0900000000000001</v>
      </c>
      <c r="J552" s="35">
        <f>IFERROR(VLOOKUP(E552,'DATA MASTER'!$B$1:$R$3858,17,0),"")</f>
        <v>49500</v>
      </c>
      <c r="K552" s="35">
        <f>IFERROR(VLOOKUP(E552,'DATA MASTER'!$B$1:$R$3858,16,0),"")</f>
        <v>44600</v>
      </c>
      <c r="L552" s="34">
        <f t="shared" si="156"/>
        <v>3712.5</v>
      </c>
      <c r="M552" s="34">
        <f t="shared" si="161"/>
        <v>6461.6480000000001</v>
      </c>
      <c r="N552" s="35">
        <v>0</v>
      </c>
      <c r="O552" s="35">
        <v>0</v>
      </c>
      <c r="P552" s="35"/>
      <c r="Q552" s="4"/>
      <c r="R552" s="35">
        <f t="shared" si="162"/>
        <v>330000</v>
      </c>
      <c r="S552" s="35">
        <f t="shared" si="157"/>
        <v>274871.00540540536</v>
      </c>
      <c r="T552" s="35">
        <f t="shared" si="158"/>
        <v>55128.994594594638</v>
      </c>
      <c r="U552" s="35">
        <f t="shared" si="163"/>
        <v>6104</v>
      </c>
      <c r="V552" s="35">
        <f t="shared" si="164"/>
        <v>568.69565217391312</v>
      </c>
      <c r="W552" s="35">
        <f t="shared" si="159"/>
        <v>7326.0000000000009</v>
      </c>
      <c r="X552" s="35">
        <f t="shared" si="165"/>
        <v>35247.946001244258</v>
      </c>
      <c r="Y552" s="35">
        <v>1</v>
      </c>
      <c r="Z552" s="35">
        <v>0</v>
      </c>
      <c r="AA552" s="35">
        <f t="shared" si="166"/>
        <v>0</v>
      </c>
      <c r="AB552" s="37">
        <f t="shared" si="160"/>
        <v>0</v>
      </c>
      <c r="AC552" s="35">
        <v>0</v>
      </c>
      <c r="AD552" s="35">
        <v>5882.3529411764703</v>
      </c>
      <c r="AE552" s="44"/>
    </row>
    <row r="553" spans="1:31">
      <c r="A553" s="34">
        <v>547</v>
      </c>
      <c r="B553" s="58">
        <v>46242</v>
      </c>
      <c r="C553" s="4" t="s">
        <v>6676</v>
      </c>
      <c r="D553" s="4" t="s">
        <v>6134</v>
      </c>
      <c r="E553" s="4" t="s">
        <v>6156</v>
      </c>
      <c r="F553" s="35" t="str">
        <f>IFERROR(VLOOKUP(E553,'DATA MASTER'!$B$1:$R$3858,3,0),"")</f>
        <v>DIV 1</v>
      </c>
      <c r="G553" s="4">
        <v>8</v>
      </c>
      <c r="H553" s="35">
        <f>IFERROR(VLOOKUP(E553,'DATA MASTER'!$B$1:$R$3858,6,0),"")</f>
        <v>4</v>
      </c>
      <c r="I553" s="40">
        <f>IFERROR(VLOOKUP(E553,'DATA MASTER'!$B$1:$R$3858,5,0),"")</f>
        <v>5.3879999999999999</v>
      </c>
      <c r="J553" s="35">
        <f>IFERROR(VLOOKUP(E553,'DATA MASTER'!$B$1:$R$3858,17,0),"")</f>
        <v>185700</v>
      </c>
      <c r="K553" s="35">
        <f>IFERROR(VLOOKUP(E553,'DATA MASTER'!$B$1:$R$3858,16,0),"")</f>
        <v>165300</v>
      </c>
      <c r="L553" s="34">
        <f t="shared" si="156"/>
        <v>13927.5</v>
      </c>
      <c r="M553" s="34">
        <f t="shared" si="161"/>
        <v>23948.664000000001</v>
      </c>
      <c r="N553" s="35">
        <v>0</v>
      </c>
      <c r="O553" s="35">
        <v>0</v>
      </c>
      <c r="P553" s="35">
        <v>35000</v>
      </c>
      <c r="Q553" s="4" t="s">
        <v>6370</v>
      </c>
      <c r="R553" s="35">
        <f t="shared" si="162"/>
        <v>1238000</v>
      </c>
      <c r="S553" s="35">
        <f t="shared" si="157"/>
        <v>1018748.3675675675</v>
      </c>
      <c r="T553" s="35">
        <f t="shared" si="158"/>
        <v>219251.6324324325</v>
      </c>
      <c r="U553" s="35">
        <f t="shared" si="163"/>
        <v>30172.799999999999</v>
      </c>
      <c r="V553" s="35">
        <f t="shared" si="164"/>
        <v>2811.1304347826085</v>
      </c>
      <c r="W553" s="35">
        <f t="shared" si="159"/>
        <v>27483.600000000002</v>
      </c>
      <c r="X553" s="35">
        <f t="shared" si="165"/>
        <v>82901.749056473403</v>
      </c>
      <c r="Y553" s="35">
        <f t="shared" ref="Y553:Y554" si="173">H553</f>
        <v>4</v>
      </c>
      <c r="Z553" s="35">
        <v>0</v>
      </c>
      <c r="AA553" s="35">
        <f t="shared" si="166"/>
        <v>70000</v>
      </c>
      <c r="AB553" s="37">
        <f t="shared" si="160"/>
        <v>0</v>
      </c>
      <c r="AC553" s="35">
        <f t="shared" ref="AC553:AC554" si="174">Z553*R553*1.11</f>
        <v>0</v>
      </c>
      <c r="AD553" s="35">
        <v>5882.3529411764703</v>
      </c>
      <c r="AE553" s="44"/>
    </row>
    <row r="554" spans="1:31">
      <c r="A554" s="34">
        <v>548</v>
      </c>
      <c r="B554" s="58">
        <v>46242</v>
      </c>
      <c r="C554" s="4" t="s">
        <v>6677</v>
      </c>
      <c r="D554" s="4" t="s">
        <v>6138</v>
      </c>
      <c r="E554" s="4" t="s">
        <v>6156</v>
      </c>
      <c r="F554" s="35" t="str">
        <f>IFERROR(VLOOKUP(E554,'DATA MASTER'!$B$1:$R$3858,3,0),"")</f>
        <v>DIV 1</v>
      </c>
      <c r="G554" s="4">
        <v>4</v>
      </c>
      <c r="H554" s="35">
        <f>IFERROR(VLOOKUP(E554,'DATA MASTER'!$B$1:$R$3858,6,0),"")</f>
        <v>4</v>
      </c>
      <c r="I554" s="40">
        <f>IFERROR(VLOOKUP(E554,'DATA MASTER'!$B$1:$R$3858,5,0),"")</f>
        <v>5.3879999999999999</v>
      </c>
      <c r="J554" s="35">
        <f>IFERROR(VLOOKUP(E554,'DATA MASTER'!$B$1:$R$3858,17,0),"")</f>
        <v>185700</v>
      </c>
      <c r="K554" s="35">
        <f>IFERROR(VLOOKUP(E554,'DATA MASTER'!$B$1:$R$3858,16,0),"")</f>
        <v>165300</v>
      </c>
      <c r="L554" s="34">
        <f t="shared" si="156"/>
        <v>13927.5</v>
      </c>
      <c r="M554" s="34">
        <f t="shared" si="161"/>
        <v>23948.664000000001</v>
      </c>
      <c r="N554" s="35">
        <v>0</v>
      </c>
      <c r="O554" s="35">
        <v>0</v>
      </c>
      <c r="P554" s="35">
        <v>35000</v>
      </c>
      <c r="Q554" s="4" t="s">
        <v>6370</v>
      </c>
      <c r="R554" s="35">
        <f t="shared" si="162"/>
        <v>619000</v>
      </c>
      <c r="S554" s="35">
        <f t="shared" si="157"/>
        <v>509374.18378378375</v>
      </c>
      <c r="T554" s="35">
        <f t="shared" si="158"/>
        <v>109625.81621621625</v>
      </c>
      <c r="U554" s="35">
        <f t="shared" si="163"/>
        <v>15086.4</v>
      </c>
      <c r="V554" s="35">
        <f t="shared" si="164"/>
        <v>1405.5652173913043</v>
      </c>
      <c r="W554" s="35">
        <f t="shared" si="159"/>
        <v>13741.800000000001</v>
      </c>
      <c r="X554" s="35">
        <f t="shared" si="165"/>
        <v>44392.05099882494</v>
      </c>
      <c r="Y554" s="35">
        <f t="shared" si="173"/>
        <v>4</v>
      </c>
      <c r="Z554" s="35">
        <v>0</v>
      </c>
      <c r="AA554" s="35">
        <f t="shared" si="166"/>
        <v>35000</v>
      </c>
      <c r="AB554" s="37">
        <f t="shared" si="160"/>
        <v>0</v>
      </c>
      <c r="AC554" s="35">
        <f t="shared" si="174"/>
        <v>0</v>
      </c>
      <c r="AD554" s="35">
        <v>0</v>
      </c>
      <c r="AE554" s="44"/>
    </row>
    <row r="555" spans="1:31">
      <c r="A555" s="34">
        <v>549</v>
      </c>
      <c r="B555" s="58">
        <v>46242</v>
      </c>
      <c r="C555" s="4" t="s">
        <v>6678</v>
      </c>
      <c r="D555" s="4" t="s">
        <v>6138</v>
      </c>
      <c r="E555" s="4" t="s">
        <v>6135</v>
      </c>
      <c r="F555" s="35" t="str">
        <f>IFERROR(VLOOKUP(E555,'DATA MASTER'!$B$1:$R$3858,3,0),"")</f>
        <v>DIV 1</v>
      </c>
      <c r="G555" s="4">
        <v>6</v>
      </c>
      <c r="H555" s="35">
        <f>IFERROR(VLOOKUP(E555,'DATA MASTER'!$B$1:$R$3858,6,0),"")</f>
        <v>24</v>
      </c>
      <c r="I555" s="40">
        <f>IFERROR(VLOOKUP(E555,'DATA MASTER'!$B$1:$R$3858,5,0),"")</f>
        <v>1.23</v>
      </c>
      <c r="J555" s="35">
        <f>IFERROR(VLOOKUP(E555,'DATA MASTER'!$B$1:$R$3858,17,0),"")</f>
        <v>99800</v>
      </c>
      <c r="K555" s="35">
        <f>IFERROR(VLOOKUP(E555,'DATA MASTER'!$B$1:$R$3858,16,0),"")</f>
        <v>92100</v>
      </c>
      <c r="L555" s="34">
        <f t="shared" si="156"/>
        <v>7485</v>
      </c>
      <c r="M555" s="34">
        <f t="shared" si="161"/>
        <v>13343.448</v>
      </c>
      <c r="N555" s="35">
        <v>0</v>
      </c>
      <c r="O555" s="35">
        <v>0</v>
      </c>
      <c r="P555" s="35"/>
      <c r="Q555" s="4"/>
      <c r="R555" s="35">
        <f t="shared" si="162"/>
        <v>498999.99999999994</v>
      </c>
      <c r="S555" s="35">
        <f t="shared" si="157"/>
        <v>425711.09189189179</v>
      </c>
      <c r="T555" s="35">
        <f t="shared" si="158"/>
        <v>73288.908108108153</v>
      </c>
      <c r="U555" s="35">
        <f t="shared" si="163"/>
        <v>5166</v>
      </c>
      <c r="V555" s="35">
        <f t="shared" si="164"/>
        <v>481.30434782608694</v>
      </c>
      <c r="W555" s="35">
        <f t="shared" si="159"/>
        <v>11077.8</v>
      </c>
      <c r="X555" s="35">
        <f t="shared" si="165"/>
        <v>56563.80376028207</v>
      </c>
      <c r="Y555" s="35">
        <v>1</v>
      </c>
      <c r="Z555" s="35">
        <v>0</v>
      </c>
      <c r="AA555" s="35">
        <f t="shared" si="166"/>
        <v>0</v>
      </c>
      <c r="AB555" s="37">
        <f t="shared" si="160"/>
        <v>0</v>
      </c>
      <c r="AC555" s="35">
        <f>Z555*R555*1.11</f>
        <v>0</v>
      </c>
      <c r="AD555" s="35">
        <v>0</v>
      </c>
      <c r="AE555" s="44"/>
    </row>
    <row r="556" spans="1:31">
      <c r="A556" s="34">
        <v>550</v>
      </c>
      <c r="B556" s="58">
        <v>46242</v>
      </c>
      <c r="C556" s="4" t="s">
        <v>6679</v>
      </c>
      <c r="D556" s="4" t="s">
        <v>6134</v>
      </c>
      <c r="E556" s="4" t="s">
        <v>6135</v>
      </c>
      <c r="F556" s="35" t="str">
        <f>IFERROR(VLOOKUP(E556,'DATA MASTER'!$B$1:$R$3858,3,0),"")</f>
        <v>DIV 1</v>
      </c>
      <c r="G556" s="4">
        <v>14</v>
      </c>
      <c r="H556" s="35">
        <f>IFERROR(VLOOKUP(E556,'DATA MASTER'!$B$1:$R$3858,6,0),"")</f>
        <v>24</v>
      </c>
      <c r="I556" s="40">
        <f>IFERROR(VLOOKUP(E556,'DATA MASTER'!$B$1:$R$3858,5,0),"")</f>
        <v>1.23</v>
      </c>
      <c r="J556" s="35">
        <f>IFERROR(VLOOKUP(E556,'DATA MASTER'!$B$1:$R$3858,17,0),"")</f>
        <v>99800</v>
      </c>
      <c r="K556" s="35">
        <f>IFERROR(VLOOKUP(E556,'DATA MASTER'!$B$1:$R$3858,16,0),"")</f>
        <v>92100</v>
      </c>
      <c r="L556" s="34">
        <f t="shared" si="156"/>
        <v>7485</v>
      </c>
      <c r="M556" s="34">
        <f t="shared" si="161"/>
        <v>13343.448</v>
      </c>
      <c r="N556" s="35">
        <v>0</v>
      </c>
      <c r="O556" s="35">
        <v>0</v>
      </c>
      <c r="P556" s="35"/>
      <c r="Q556" s="4" t="e">
        <f>VLOOKUP(#REF!,#REF!,1,0)</f>
        <v>#REF!</v>
      </c>
      <c r="R556" s="35">
        <f t="shared" si="162"/>
        <v>1164333.3333333333</v>
      </c>
      <c r="S556" s="35">
        <f t="shared" si="157"/>
        <v>993325.88108108088</v>
      </c>
      <c r="T556" s="35">
        <f t="shared" si="158"/>
        <v>171007.45225225238</v>
      </c>
      <c r="U556" s="35">
        <f t="shared" si="163"/>
        <v>12054</v>
      </c>
      <c r="V556" s="35">
        <f t="shared" si="164"/>
        <v>1123.0434782608695</v>
      </c>
      <c r="W556" s="35">
        <v>0</v>
      </c>
      <c r="X556" s="35" t="str">
        <f t="shared" si="165"/>
        <v/>
      </c>
      <c r="Y556" s="35">
        <v>1</v>
      </c>
      <c r="Z556" s="42" t="e">
        <f>VLOOKUP(Q556,#REF!,4,0)</f>
        <v>#REF!</v>
      </c>
      <c r="AA556" s="35">
        <f t="shared" si="166"/>
        <v>0</v>
      </c>
      <c r="AB556" s="37">
        <f t="shared" si="160"/>
        <v>0</v>
      </c>
      <c r="AC556" s="35" t="e">
        <f>Z556*R556*1.11</f>
        <v>#REF!</v>
      </c>
      <c r="AD556" s="35">
        <v>0</v>
      </c>
      <c r="AE556" s="44"/>
    </row>
    <row r="557" spans="1:31">
      <c r="A557" s="34">
        <v>551</v>
      </c>
      <c r="B557" s="58">
        <v>46242</v>
      </c>
      <c r="C557" s="4" t="s">
        <v>6680</v>
      </c>
      <c r="D557" s="4" t="s">
        <v>6158</v>
      </c>
      <c r="E557" s="4" t="s">
        <v>6135</v>
      </c>
      <c r="F557" s="35" t="str">
        <f>IFERROR(VLOOKUP(E557,'DATA MASTER'!$B$1:$R$3858,3,0),"")</f>
        <v>DIV 1</v>
      </c>
      <c r="G557" s="4">
        <v>48</v>
      </c>
      <c r="H557" s="35">
        <f>IFERROR(VLOOKUP(E557,'DATA MASTER'!$B$1:$R$3858,6,0),"")</f>
        <v>24</v>
      </c>
      <c r="I557" s="40">
        <f>IFERROR(VLOOKUP(E557,'DATA MASTER'!$B$1:$R$3858,5,0),"")</f>
        <v>1.23</v>
      </c>
      <c r="J557" s="35">
        <f>IFERROR(VLOOKUP(E557,'DATA MASTER'!$B$1:$R$3858,17,0),"")</f>
        <v>99800</v>
      </c>
      <c r="K557" s="35">
        <f>IFERROR(VLOOKUP(E557,'DATA MASTER'!$B$1:$R$3858,16,0),"")</f>
        <v>92100</v>
      </c>
      <c r="L557" s="34">
        <f t="shared" si="156"/>
        <v>7485</v>
      </c>
      <c r="M557" s="34">
        <f t="shared" si="161"/>
        <v>13343.448</v>
      </c>
      <c r="N557" s="35">
        <v>0</v>
      </c>
      <c r="O557" s="35">
        <v>0</v>
      </c>
      <c r="P557" s="35">
        <v>50000</v>
      </c>
      <c r="Q557" s="4" t="s">
        <v>6674</v>
      </c>
      <c r="R557" s="35">
        <f t="shared" si="162"/>
        <v>3991999.9999999995</v>
      </c>
      <c r="S557" s="35">
        <f t="shared" si="157"/>
        <v>3405688.7351351343</v>
      </c>
      <c r="T557" s="35">
        <f t="shared" si="158"/>
        <v>586311.26486486522</v>
      </c>
      <c r="U557" s="35">
        <f t="shared" si="163"/>
        <v>41328</v>
      </c>
      <c r="V557" s="35">
        <f t="shared" si="164"/>
        <v>3850.4347826086955</v>
      </c>
      <c r="W557" s="35">
        <f t="shared" si="159"/>
        <v>88622.399999999994</v>
      </c>
      <c r="X557" s="35">
        <f t="shared" si="165"/>
        <v>352510.43008225656</v>
      </c>
      <c r="Y557" s="35">
        <f t="shared" ref="Y557:Y559" si="175">H557</f>
        <v>24</v>
      </c>
      <c r="Z557" s="35">
        <v>0</v>
      </c>
      <c r="AA557" s="35">
        <f t="shared" si="166"/>
        <v>100000</v>
      </c>
      <c r="AB557" s="37">
        <f t="shared" si="160"/>
        <v>0</v>
      </c>
      <c r="AC557" s="35">
        <v>0</v>
      </c>
      <c r="AD557" s="35">
        <v>0</v>
      </c>
      <c r="AE557" s="44"/>
    </row>
    <row r="558" spans="1:31">
      <c r="A558" s="34">
        <v>552</v>
      </c>
      <c r="B558" s="58">
        <v>46242</v>
      </c>
      <c r="C558" s="4" t="s">
        <v>6681</v>
      </c>
      <c r="D558" s="4" t="s">
        <v>6134</v>
      </c>
      <c r="E558" s="4" t="s">
        <v>6135</v>
      </c>
      <c r="F558" s="35" t="str">
        <f>IFERROR(VLOOKUP(E558,'DATA MASTER'!$B$1:$R$3858,3,0),"")</f>
        <v>DIV 1</v>
      </c>
      <c r="G558" s="4">
        <v>24</v>
      </c>
      <c r="H558" s="35">
        <f>IFERROR(VLOOKUP(E558,'DATA MASTER'!$B$1:$R$3858,6,0),"")</f>
        <v>24</v>
      </c>
      <c r="I558" s="40">
        <f>IFERROR(VLOOKUP(E558,'DATA MASTER'!$B$1:$R$3858,5,0),"")</f>
        <v>1.23</v>
      </c>
      <c r="J558" s="35">
        <f>IFERROR(VLOOKUP(E558,'DATA MASTER'!$B$1:$R$3858,17,0),"")</f>
        <v>99800</v>
      </c>
      <c r="K558" s="35">
        <f>IFERROR(VLOOKUP(E558,'DATA MASTER'!$B$1:$R$3858,16,0),"")</f>
        <v>92100</v>
      </c>
      <c r="L558" s="34">
        <f t="shared" si="156"/>
        <v>7485</v>
      </c>
      <c r="M558" s="34">
        <f t="shared" si="161"/>
        <v>13343.448</v>
      </c>
      <c r="N558" s="35">
        <v>0</v>
      </c>
      <c r="O558" s="35">
        <v>0</v>
      </c>
      <c r="P558" s="35">
        <v>50000</v>
      </c>
      <c r="Q558" s="4" t="s">
        <v>6674</v>
      </c>
      <c r="R558" s="35">
        <f t="shared" si="162"/>
        <v>1995999.9999999998</v>
      </c>
      <c r="S558" s="35">
        <f t="shared" si="157"/>
        <v>1702844.3675675672</v>
      </c>
      <c r="T558" s="35">
        <f t="shared" si="158"/>
        <v>293155.63243243261</v>
      </c>
      <c r="U558" s="35">
        <f t="shared" si="163"/>
        <v>20664</v>
      </c>
      <c r="V558" s="35">
        <f t="shared" si="164"/>
        <v>1925.2173913043478</v>
      </c>
      <c r="W558" s="35">
        <f t="shared" si="159"/>
        <v>44311.199999999997</v>
      </c>
      <c r="X558" s="35">
        <f t="shared" si="165"/>
        <v>137793.67657958981</v>
      </c>
      <c r="Y558" s="35">
        <f t="shared" si="175"/>
        <v>24</v>
      </c>
      <c r="Z558" s="35">
        <v>0</v>
      </c>
      <c r="AA558" s="35">
        <f t="shared" si="166"/>
        <v>50000</v>
      </c>
      <c r="AB558" s="37">
        <f t="shared" si="160"/>
        <v>0</v>
      </c>
      <c r="AC558" s="35">
        <v>0</v>
      </c>
      <c r="AD558" s="35">
        <v>38461.538461538461</v>
      </c>
      <c r="AE558" s="44"/>
    </row>
    <row r="559" spans="1:31">
      <c r="A559" s="34">
        <v>553</v>
      </c>
      <c r="B559" s="58">
        <v>46242</v>
      </c>
      <c r="C559" s="4" t="s">
        <v>6682</v>
      </c>
      <c r="D559" s="4" t="s">
        <v>6201</v>
      </c>
      <c r="E559" s="4" t="s">
        <v>6135</v>
      </c>
      <c r="F559" s="35" t="str">
        <f>IFERROR(VLOOKUP(E559,'DATA MASTER'!$B$1:$R$3858,3,0),"")</f>
        <v>DIV 1</v>
      </c>
      <c r="G559" s="4">
        <v>72</v>
      </c>
      <c r="H559" s="35">
        <f>IFERROR(VLOOKUP(E559,'DATA MASTER'!$B$1:$R$3858,6,0),"")</f>
        <v>24</v>
      </c>
      <c r="I559" s="40">
        <f>IFERROR(VLOOKUP(E559,'DATA MASTER'!$B$1:$R$3858,5,0),"")</f>
        <v>1.23</v>
      </c>
      <c r="J559" s="35">
        <f>IFERROR(VLOOKUP(E559,'DATA MASTER'!$B$1:$R$3858,17,0),"")</f>
        <v>99800</v>
      </c>
      <c r="K559" s="35">
        <f>IFERROR(VLOOKUP(E559,'DATA MASTER'!$B$1:$R$3858,16,0),"")</f>
        <v>92100</v>
      </c>
      <c r="L559" s="34">
        <f t="shared" si="156"/>
        <v>7485</v>
      </c>
      <c r="M559" s="34">
        <f t="shared" si="161"/>
        <v>13343.448</v>
      </c>
      <c r="N559" s="35">
        <v>0</v>
      </c>
      <c r="O559" s="35">
        <v>0</v>
      </c>
      <c r="P559" s="35">
        <v>50000</v>
      </c>
      <c r="Q559" s="4" t="s">
        <v>6674</v>
      </c>
      <c r="R559" s="35">
        <f t="shared" si="162"/>
        <v>5987999.9999999991</v>
      </c>
      <c r="S559" s="35">
        <f t="shared" si="157"/>
        <v>5108533.1027027015</v>
      </c>
      <c r="T559" s="35">
        <f t="shared" si="158"/>
        <v>879466.8972972976</v>
      </c>
      <c r="U559" s="35">
        <f t="shared" si="163"/>
        <v>61992</v>
      </c>
      <c r="V559" s="35">
        <f t="shared" si="164"/>
        <v>5775.652173913044</v>
      </c>
      <c r="W559" s="35">
        <f t="shared" si="159"/>
        <v>132933.6</v>
      </c>
      <c r="X559" s="35">
        <f t="shared" si="165"/>
        <v>453311.09966883907</v>
      </c>
      <c r="Y559" s="35">
        <f t="shared" si="175"/>
        <v>24</v>
      </c>
      <c r="Z559" s="35">
        <v>0</v>
      </c>
      <c r="AA559" s="35">
        <f t="shared" si="166"/>
        <v>150000</v>
      </c>
      <c r="AB559" s="37">
        <f t="shared" si="160"/>
        <v>30000</v>
      </c>
      <c r="AC559" s="35">
        <v>0</v>
      </c>
      <c r="AD559" s="35">
        <v>45454.545454545456</v>
      </c>
      <c r="AE559" s="44"/>
    </row>
    <row r="560" spans="1:31">
      <c r="A560" s="34">
        <v>554</v>
      </c>
      <c r="B560" s="58">
        <v>46242</v>
      </c>
      <c r="C560" s="4" t="s">
        <v>6683</v>
      </c>
      <c r="D560" s="4" t="s">
        <v>6201</v>
      </c>
      <c r="E560" s="4" t="s">
        <v>6218</v>
      </c>
      <c r="F560" s="35" t="str">
        <f>IFERROR(VLOOKUP(E560,'DATA MASTER'!$B$1:$R$3858,3,0),"")</f>
        <v>DIV 1</v>
      </c>
      <c r="G560" s="4">
        <v>24</v>
      </c>
      <c r="H560" s="35">
        <f>IFERROR(VLOOKUP(E560,'DATA MASTER'!$B$1:$R$3858,6,0),"")</f>
        <v>24</v>
      </c>
      <c r="I560" s="40">
        <f>IFERROR(VLOOKUP(E560,'DATA MASTER'!$B$1:$R$3858,5,0),"")</f>
        <v>1.079</v>
      </c>
      <c r="J560" s="35">
        <f>IFERROR(VLOOKUP(E560,'DATA MASTER'!$B$1:$R$3858,17,0),"")</f>
        <v>102900</v>
      </c>
      <c r="K560" s="35">
        <f>IFERROR(VLOOKUP(E560,'DATA MASTER'!$B$1:$R$3858,16,0),"")</f>
        <v>94200</v>
      </c>
      <c r="L560" s="34">
        <f t="shared" si="156"/>
        <v>7717.5</v>
      </c>
      <c r="M560" s="34">
        <f t="shared" si="161"/>
        <v>13647.696000000002</v>
      </c>
      <c r="N560" s="35">
        <v>0</v>
      </c>
      <c r="O560" s="35">
        <v>0</v>
      </c>
      <c r="P560" s="35"/>
      <c r="Q560" s="4"/>
      <c r="R560" s="35">
        <f t="shared" si="162"/>
        <v>2057999.9999999995</v>
      </c>
      <c r="S560" s="35">
        <f t="shared" si="157"/>
        <v>1741671.4378378377</v>
      </c>
      <c r="T560" s="35">
        <f t="shared" si="158"/>
        <v>316328.5621621618</v>
      </c>
      <c r="U560" s="35">
        <f t="shared" si="163"/>
        <v>18127.2</v>
      </c>
      <c r="V560" s="35">
        <f t="shared" si="164"/>
        <v>1688.8695652173915</v>
      </c>
      <c r="W560" s="35">
        <f t="shared" si="159"/>
        <v>45687.6</v>
      </c>
      <c r="X560" s="35">
        <f t="shared" si="165"/>
        <v>195370.34714239894</v>
      </c>
      <c r="Y560" s="35">
        <f>IF(E560="avem005",4,1)</f>
        <v>1</v>
      </c>
      <c r="Z560" s="35">
        <v>0</v>
      </c>
      <c r="AA560" s="35">
        <f t="shared" si="166"/>
        <v>0</v>
      </c>
      <c r="AB560" s="37">
        <f t="shared" si="160"/>
        <v>10000</v>
      </c>
      <c r="AC560" s="35">
        <v>0</v>
      </c>
      <c r="AD560" s="35">
        <v>45454.545454545456</v>
      </c>
      <c r="AE560" s="44"/>
    </row>
    <row r="561" spans="1:31">
      <c r="A561" s="34">
        <v>555</v>
      </c>
      <c r="B561" s="58">
        <v>46242</v>
      </c>
      <c r="C561" s="4" t="s">
        <v>6684</v>
      </c>
      <c r="D561" s="4" t="s">
        <v>6183</v>
      </c>
      <c r="E561" s="4" t="s">
        <v>6156</v>
      </c>
      <c r="F561" s="35" t="str">
        <f>IFERROR(VLOOKUP(E561,'DATA MASTER'!$B$1:$R$3858,3,0),"")</f>
        <v>DIV 1</v>
      </c>
      <c r="G561" s="4">
        <v>4</v>
      </c>
      <c r="H561" s="35">
        <f>IFERROR(VLOOKUP(E561,'DATA MASTER'!$B$1:$R$3858,6,0),"")</f>
        <v>4</v>
      </c>
      <c r="I561" s="40">
        <f>IFERROR(VLOOKUP(E561,'DATA MASTER'!$B$1:$R$3858,5,0),"")</f>
        <v>5.3879999999999999</v>
      </c>
      <c r="J561" s="35">
        <f>IFERROR(VLOOKUP(E561,'DATA MASTER'!$B$1:$R$3858,17,0),"")</f>
        <v>185700</v>
      </c>
      <c r="K561" s="35">
        <f>IFERROR(VLOOKUP(E561,'DATA MASTER'!$B$1:$R$3858,16,0),"")</f>
        <v>165300</v>
      </c>
      <c r="L561" s="34">
        <f t="shared" si="156"/>
        <v>13927.5</v>
      </c>
      <c r="M561" s="34">
        <f t="shared" si="161"/>
        <v>23948.664000000001</v>
      </c>
      <c r="N561" s="35">
        <v>0</v>
      </c>
      <c r="O561" s="35">
        <v>0</v>
      </c>
      <c r="P561" s="35">
        <v>35000</v>
      </c>
      <c r="Q561" s="4" t="s">
        <v>6370</v>
      </c>
      <c r="R561" s="35">
        <f t="shared" si="162"/>
        <v>619000</v>
      </c>
      <c r="S561" s="35">
        <f t="shared" si="157"/>
        <v>509374.18378378375</v>
      </c>
      <c r="T561" s="35">
        <f t="shared" si="158"/>
        <v>109625.81621621625</v>
      </c>
      <c r="U561" s="35">
        <f t="shared" si="163"/>
        <v>15086.4</v>
      </c>
      <c r="V561" s="35">
        <f t="shared" si="164"/>
        <v>1405.5652173913043</v>
      </c>
      <c r="W561" s="35">
        <f t="shared" si="159"/>
        <v>13741.800000000001</v>
      </c>
      <c r="X561" s="35">
        <f t="shared" si="165"/>
        <v>34392.05099882494</v>
      </c>
      <c r="Y561" s="35">
        <f>H561</f>
        <v>4</v>
      </c>
      <c r="Z561" s="35">
        <v>0</v>
      </c>
      <c r="AA561" s="35">
        <f t="shared" si="166"/>
        <v>35000</v>
      </c>
      <c r="AB561" s="37">
        <f t="shared" si="160"/>
        <v>10000</v>
      </c>
      <c r="AC561" s="35">
        <v>0</v>
      </c>
      <c r="AD561" s="35">
        <v>0</v>
      </c>
      <c r="AE561" s="44"/>
    </row>
    <row r="562" spans="1:31">
      <c r="A562" s="34">
        <v>556</v>
      </c>
      <c r="B562" s="58">
        <v>46242</v>
      </c>
      <c r="C562" s="4" t="s">
        <v>6685</v>
      </c>
      <c r="D562" s="4" t="s">
        <v>6201</v>
      </c>
      <c r="E562" s="4" t="s">
        <v>6129</v>
      </c>
      <c r="F562" s="35" t="str">
        <f>IFERROR(VLOOKUP(E562,'DATA MASTER'!$B$1:$R$3858,3,0),"")</f>
        <v>DIV 1</v>
      </c>
      <c r="G562" s="4">
        <v>60</v>
      </c>
      <c r="H562" s="35">
        <f>IFERROR(VLOOKUP(E562,'DATA MASTER'!$B$1:$R$3858,6,0),"")</f>
        <v>120</v>
      </c>
      <c r="I562" s="40">
        <f>IFERROR(VLOOKUP(E562,'DATA MASTER'!$B$1:$R$3858,5,0),"")</f>
        <v>0.14499999999999999</v>
      </c>
      <c r="J562" s="35">
        <f>IFERROR(VLOOKUP(E562,'DATA MASTER'!$B$1:$R$3858,17,0),"")</f>
        <v>15108.333333333334</v>
      </c>
      <c r="K562" s="35">
        <f>IFERROR(VLOOKUP(E562,'DATA MASTER'!$B$1:$R$3858,16,0),"")</f>
        <v>14025</v>
      </c>
      <c r="L562" s="34">
        <f t="shared" si="156"/>
        <v>1133.125</v>
      </c>
      <c r="M562" s="34">
        <f t="shared" si="161"/>
        <v>2031.9420000000002</v>
      </c>
      <c r="N562" s="35">
        <v>0</v>
      </c>
      <c r="O562" s="35">
        <v>0</v>
      </c>
      <c r="P562" s="35"/>
      <c r="Q562" s="4"/>
      <c r="R562" s="35">
        <f t="shared" si="162"/>
        <v>755416.66666666663</v>
      </c>
      <c r="S562" s="35">
        <f t="shared" si="157"/>
        <v>648273.40540540521</v>
      </c>
      <c r="T562" s="35">
        <f t="shared" si="158"/>
        <v>107143.26126126142</v>
      </c>
      <c r="U562" s="35">
        <f t="shared" si="163"/>
        <v>6089.9999999999991</v>
      </c>
      <c r="V562" s="35">
        <f t="shared" si="164"/>
        <v>567.39130434782601</v>
      </c>
      <c r="W562" s="35">
        <f t="shared" si="159"/>
        <v>16770.25</v>
      </c>
      <c r="X562" s="35">
        <f t="shared" si="165"/>
        <v>73715.619956913593</v>
      </c>
      <c r="Y562" s="35">
        <v>1</v>
      </c>
      <c r="Z562" s="35">
        <v>0</v>
      </c>
      <c r="AA562" s="35">
        <f t="shared" si="166"/>
        <v>0</v>
      </c>
      <c r="AB562" s="37">
        <f t="shared" si="160"/>
        <v>10000</v>
      </c>
      <c r="AC562" s="35">
        <v>0</v>
      </c>
      <c r="AD562" s="35">
        <v>0</v>
      </c>
      <c r="AE562" s="44"/>
    </row>
    <row r="563" spans="1:31">
      <c r="A563" s="34">
        <v>557</v>
      </c>
      <c r="B563" s="58">
        <v>46242</v>
      </c>
      <c r="C563" s="4" t="s">
        <v>6686</v>
      </c>
      <c r="D563" s="4" t="s">
        <v>6124</v>
      </c>
      <c r="E563" s="4" t="s">
        <v>6135</v>
      </c>
      <c r="F563" s="35" t="str">
        <f>IFERROR(VLOOKUP(E563,'DATA MASTER'!$B$1:$R$3858,3,0),"")</f>
        <v>DIV 1</v>
      </c>
      <c r="G563" s="4">
        <v>24</v>
      </c>
      <c r="H563" s="35">
        <f>IFERROR(VLOOKUP(E563,'DATA MASTER'!$B$1:$R$3858,6,0),"")</f>
        <v>24</v>
      </c>
      <c r="I563" s="40">
        <f>IFERROR(VLOOKUP(E563,'DATA MASTER'!$B$1:$R$3858,5,0),"")</f>
        <v>1.23</v>
      </c>
      <c r="J563" s="35">
        <f>IFERROR(VLOOKUP(E563,'DATA MASTER'!$B$1:$R$3858,17,0),"")</f>
        <v>99800</v>
      </c>
      <c r="K563" s="35">
        <f>IFERROR(VLOOKUP(E563,'DATA MASTER'!$B$1:$R$3858,16,0),"")</f>
        <v>92100</v>
      </c>
      <c r="L563" s="34">
        <f t="shared" si="156"/>
        <v>7485</v>
      </c>
      <c r="M563" s="34">
        <f t="shared" si="161"/>
        <v>13343.448</v>
      </c>
      <c r="N563" s="35">
        <v>0</v>
      </c>
      <c r="O563" s="35">
        <v>0</v>
      </c>
      <c r="P563" s="35">
        <v>50000</v>
      </c>
      <c r="Q563" s="4" t="s">
        <v>6674</v>
      </c>
      <c r="R563" s="35">
        <f t="shared" si="162"/>
        <v>1995999.9999999998</v>
      </c>
      <c r="S563" s="35">
        <f t="shared" si="157"/>
        <v>1702844.3675675672</v>
      </c>
      <c r="T563" s="35">
        <f t="shared" si="158"/>
        <v>293155.63243243261</v>
      </c>
      <c r="U563" s="35">
        <f t="shared" si="163"/>
        <v>20664</v>
      </c>
      <c r="V563" s="35">
        <f t="shared" si="164"/>
        <v>1925.2173913043478</v>
      </c>
      <c r="W563" s="35">
        <f t="shared" si="159"/>
        <v>44311.199999999997</v>
      </c>
      <c r="X563" s="35">
        <f t="shared" si="165"/>
        <v>162618.85140476463</v>
      </c>
      <c r="Y563" s="35">
        <f>H563</f>
        <v>24</v>
      </c>
      <c r="Z563" s="35">
        <v>0</v>
      </c>
      <c r="AA563" s="35">
        <f t="shared" si="166"/>
        <v>50000</v>
      </c>
      <c r="AB563" s="37">
        <f t="shared" si="160"/>
        <v>0</v>
      </c>
      <c r="AC563" s="35">
        <f>Z563*R563*1.11</f>
        <v>0</v>
      </c>
      <c r="AD563" s="35">
        <v>13636.363636363636</v>
      </c>
      <c r="AE563" s="44"/>
    </row>
    <row r="564" spans="1:31">
      <c r="A564" s="34">
        <v>558</v>
      </c>
      <c r="B564" s="58">
        <v>46242</v>
      </c>
      <c r="C564" s="4" t="s">
        <v>6687</v>
      </c>
      <c r="D564" s="4" t="s">
        <v>6251</v>
      </c>
      <c r="E564" s="4" t="s">
        <v>6141</v>
      </c>
      <c r="F564" s="35" t="str">
        <f>IFERROR(VLOOKUP(E564,'DATA MASTER'!$B$1:$R$3858,3,0),"")</f>
        <v>DIV 1</v>
      </c>
      <c r="G564" s="4">
        <v>2</v>
      </c>
      <c r="H564" s="35">
        <f>IFERROR(VLOOKUP(E564,'DATA MASTER'!$B$1:$R$3858,6,0),"")</f>
        <v>36</v>
      </c>
      <c r="I564" s="40">
        <f>IFERROR(VLOOKUP(E564,'DATA MASTER'!$B$1:$R$3858,5,0),"")</f>
        <v>0.621</v>
      </c>
      <c r="J564" s="35">
        <f>IFERROR(VLOOKUP(E564,'DATA MASTER'!$B$1:$R$3858,17,0),"")</f>
        <v>56900</v>
      </c>
      <c r="K564" s="35">
        <f>IFERROR(VLOOKUP(E564,'DATA MASTER'!$B$1:$R$3858,16,0),"")</f>
        <v>52000</v>
      </c>
      <c r="L564" s="34">
        <f t="shared" si="156"/>
        <v>4267.5</v>
      </c>
      <c r="M564" s="34">
        <f t="shared" si="161"/>
        <v>7533.76</v>
      </c>
      <c r="N564" s="35">
        <v>0</v>
      </c>
      <c r="O564" s="35">
        <v>0</v>
      </c>
      <c r="P564" s="35"/>
      <c r="Q564" s="4"/>
      <c r="R564" s="35">
        <f t="shared" si="162"/>
        <v>94833.333333333328</v>
      </c>
      <c r="S564" s="35">
        <f t="shared" si="157"/>
        <v>80119.351351351346</v>
      </c>
      <c r="T564" s="35">
        <f t="shared" si="158"/>
        <v>14713.981981981982</v>
      </c>
      <c r="U564" s="35">
        <f t="shared" si="163"/>
        <v>869.4</v>
      </c>
      <c r="V564" s="35">
        <f t="shared" si="164"/>
        <v>81</v>
      </c>
      <c r="W564" s="35">
        <f t="shared" si="159"/>
        <v>2105.3000000000002</v>
      </c>
      <c r="X564" s="35">
        <f t="shared" si="165"/>
        <v>11658.281981981982</v>
      </c>
      <c r="Y564" s="35">
        <f>IF(E564="avem005",4,1)</f>
        <v>1</v>
      </c>
      <c r="Z564" s="35">
        <v>0</v>
      </c>
      <c r="AA564" s="35">
        <f t="shared" si="166"/>
        <v>0</v>
      </c>
      <c r="AB564" s="37">
        <f t="shared" si="160"/>
        <v>0</v>
      </c>
      <c r="AC564" s="35">
        <f>Z564*R564*1.11</f>
        <v>0</v>
      </c>
      <c r="AD564" s="35">
        <v>0</v>
      </c>
      <c r="AE564" s="44"/>
    </row>
    <row r="565" spans="1:31">
      <c r="A565" s="34">
        <v>559</v>
      </c>
      <c r="B565" s="58">
        <v>46242</v>
      </c>
      <c r="C565" s="4" t="s">
        <v>6688</v>
      </c>
      <c r="D565" s="4" t="s">
        <v>6143</v>
      </c>
      <c r="E565" s="4" t="s">
        <v>6207</v>
      </c>
      <c r="F565" s="35" t="str">
        <f>IFERROR(VLOOKUP(E565,'DATA MASTER'!$B$1:$R$3858,3,0),"")</f>
        <v>DIV 2</v>
      </c>
      <c r="G565" s="4">
        <v>2</v>
      </c>
      <c r="H565" s="35">
        <f>IFERROR(VLOOKUP(E565,'DATA MASTER'!$B$1:$R$3858,6,0),"")</f>
        <v>4</v>
      </c>
      <c r="I565" s="40">
        <f>IFERROR(VLOOKUP(E565,'DATA MASTER'!$B$1:$R$3858,5,0),"")</f>
        <v>4.24</v>
      </c>
      <c r="J565" s="35">
        <f>IFERROR(VLOOKUP(E565,'DATA MASTER'!$B$1:$R$3858,17,0),"")</f>
        <v>310600</v>
      </c>
      <c r="K565" s="35">
        <f>IFERROR(VLOOKUP(E565,'DATA MASTER'!$B$1:$R$3858,16,0),"")</f>
        <v>283000</v>
      </c>
      <c r="L565" s="34">
        <f t="shared" si="156"/>
        <v>23295</v>
      </c>
      <c r="M565" s="34">
        <f t="shared" si="161"/>
        <v>41001.040000000001</v>
      </c>
      <c r="N565" s="35">
        <v>0</v>
      </c>
      <c r="O565" s="35">
        <v>0</v>
      </c>
      <c r="P565" s="35"/>
      <c r="Q565" s="4" t="e">
        <f>VLOOKUP(#REF!,#REF!,1,0)</f>
        <v>#REF!</v>
      </c>
      <c r="R565" s="35">
        <f t="shared" si="162"/>
        <v>517666.66666666663</v>
      </c>
      <c r="S565" s="35">
        <f t="shared" si="157"/>
        <v>436034.16216216213</v>
      </c>
      <c r="T565" s="35">
        <f t="shared" si="158"/>
        <v>81632.504504504497</v>
      </c>
      <c r="U565" s="35">
        <f t="shared" si="163"/>
        <v>5936</v>
      </c>
      <c r="V565" s="35">
        <f t="shared" si="164"/>
        <v>553.04347826086962</v>
      </c>
      <c r="W565" s="35">
        <f t="shared" si="159"/>
        <v>11492.199999999999</v>
      </c>
      <c r="X565" s="35" t="str">
        <f t="shared" si="165"/>
        <v/>
      </c>
      <c r="Y565" s="35">
        <v>1</v>
      </c>
      <c r="Z565" s="42" t="e">
        <f>VLOOKUP(Q565,#REF!,4,0)</f>
        <v>#REF!</v>
      </c>
      <c r="AA565" s="35">
        <f t="shared" si="166"/>
        <v>0</v>
      </c>
      <c r="AB565" s="37">
        <f t="shared" si="160"/>
        <v>0</v>
      </c>
      <c r="AC565" s="35" t="e">
        <f t="shared" ref="AC565:AC567" si="176">Z565*R565*1.11</f>
        <v>#REF!</v>
      </c>
      <c r="AD565" s="35">
        <v>0</v>
      </c>
      <c r="AE565" s="44"/>
    </row>
    <row r="566" spans="1:31">
      <c r="A566" s="34">
        <v>560</v>
      </c>
      <c r="B566" s="58">
        <v>46242</v>
      </c>
      <c r="C566" s="4" t="s">
        <v>6689</v>
      </c>
      <c r="D566" s="4" t="s">
        <v>6143</v>
      </c>
      <c r="E566" s="4" t="s">
        <v>6207</v>
      </c>
      <c r="F566" s="35" t="str">
        <f>IFERROR(VLOOKUP(E566,'DATA MASTER'!$B$1:$R$3858,3,0),"")</f>
        <v>DIV 2</v>
      </c>
      <c r="G566" s="4">
        <v>2</v>
      </c>
      <c r="H566" s="35">
        <f>IFERROR(VLOOKUP(E566,'DATA MASTER'!$B$1:$R$3858,6,0),"")</f>
        <v>4</v>
      </c>
      <c r="I566" s="40">
        <f>IFERROR(VLOOKUP(E566,'DATA MASTER'!$B$1:$R$3858,5,0),"")</f>
        <v>4.24</v>
      </c>
      <c r="J566" s="35">
        <f>IFERROR(VLOOKUP(E566,'DATA MASTER'!$B$1:$R$3858,17,0),"")</f>
        <v>310600</v>
      </c>
      <c r="K566" s="35">
        <f>IFERROR(VLOOKUP(E566,'DATA MASTER'!$B$1:$R$3858,16,0),"")</f>
        <v>283000</v>
      </c>
      <c r="L566" s="34">
        <f t="shared" si="156"/>
        <v>23295</v>
      </c>
      <c r="M566" s="34">
        <f t="shared" si="161"/>
        <v>41001.040000000001</v>
      </c>
      <c r="N566" s="35">
        <v>0</v>
      </c>
      <c r="O566" s="35">
        <v>0</v>
      </c>
      <c r="P566" s="35"/>
      <c r="Q566" s="4" t="e">
        <f>VLOOKUP(#REF!,#REF!,1,0)</f>
        <v>#REF!</v>
      </c>
      <c r="R566" s="35">
        <f t="shared" si="162"/>
        <v>517666.66666666663</v>
      </c>
      <c r="S566" s="35">
        <f t="shared" si="157"/>
        <v>436034.16216216213</v>
      </c>
      <c r="T566" s="35">
        <f t="shared" si="158"/>
        <v>81632.504504504497</v>
      </c>
      <c r="U566" s="35">
        <f t="shared" si="163"/>
        <v>5936</v>
      </c>
      <c r="V566" s="35">
        <f t="shared" si="164"/>
        <v>553.04347826086962</v>
      </c>
      <c r="W566" s="35">
        <f t="shared" si="159"/>
        <v>11492.199999999999</v>
      </c>
      <c r="X566" s="35" t="str">
        <f t="shared" si="165"/>
        <v/>
      </c>
      <c r="Y566" s="35">
        <f>IF(E566="avem005",4,1)</f>
        <v>1</v>
      </c>
      <c r="Z566" s="42" t="e">
        <f>VLOOKUP(Q566,#REF!,4,0)</f>
        <v>#REF!</v>
      </c>
      <c r="AA566" s="35">
        <f t="shared" si="166"/>
        <v>0</v>
      </c>
      <c r="AB566" s="37">
        <f t="shared" si="160"/>
        <v>0</v>
      </c>
      <c r="AC566" s="35" t="e">
        <f t="shared" si="176"/>
        <v>#REF!</v>
      </c>
      <c r="AD566" s="35">
        <v>0</v>
      </c>
      <c r="AE566" s="44"/>
    </row>
    <row r="567" spans="1:31">
      <c r="A567" s="34">
        <v>561</v>
      </c>
      <c r="B567" s="58">
        <v>46242</v>
      </c>
      <c r="C567" s="4" t="s">
        <v>6690</v>
      </c>
      <c r="D567" s="4" t="s">
        <v>6158</v>
      </c>
      <c r="E567" s="4" t="s">
        <v>5621</v>
      </c>
      <c r="F567" s="35" t="str">
        <f>IFERROR(VLOOKUP(E567,'DATA MASTER'!$B$1:$R$3858,3,0),"")</f>
        <v>DIV 2</v>
      </c>
      <c r="G567" s="4">
        <v>6</v>
      </c>
      <c r="H567" s="35">
        <f>IFERROR(VLOOKUP(E567,'DATA MASTER'!$B$1:$R$3858,6,0),"")</f>
        <v>24</v>
      </c>
      <c r="I567" s="40">
        <f>IFERROR(VLOOKUP(E567,'DATA MASTER'!$B$1:$R$3858,5,0),"")</f>
        <v>0.98</v>
      </c>
      <c r="J567" s="35">
        <f>IFERROR(VLOOKUP(E567,'DATA MASTER'!$B$1:$R$3858,17,0),"")</f>
        <v>143700</v>
      </c>
      <c r="K567" s="35">
        <f>IFERROR(VLOOKUP(E567,'DATA MASTER'!$B$1:$R$3858,16,0),"")</f>
        <v>131700</v>
      </c>
      <c r="L567" s="34">
        <f t="shared" si="156"/>
        <v>10777.5</v>
      </c>
      <c r="M567" s="34">
        <f t="shared" si="161"/>
        <v>19080.696</v>
      </c>
      <c r="N567" s="35">
        <v>0</v>
      </c>
      <c r="O567" s="35">
        <v>0</v>
      </c>
      <c r="P567" s="35"/>
      <c r="Q567" s="4" t="e">
        <f>VLOOKUP(#REF!,#REF!,1,0)</f>
        <v>#REF!</v>
      </c>
      <c r="R567" s="35">
        <f t="shared" si="162"/>
        <v>718499.99999999988</v>
      </c>
      <c r="S567" s="35">
        <f t="shared" si="157"/>
        <v>608752.99459459446</v>
      </c>
      <c r="T567" s="35">
        <f t="shared" si="158"/>
        <v>109747.00540540542</v>
      </c>
      <c r="U567" s="35">
        <f t="shared" si="163"/>
        <v>4116</v>
      </c>
      <c r="V567" s="35">
        <f t="shared" si="164"/>
        <v>383.47826086956519</v>
      </c>
      <c r="W567" s="35">
        <f t="shared" si="159"/>
        <v>15950.699999999999</v>
      </c>
      <c r="X567" s="35" t="str">
        <f t="shared" si="165"/>
        <v/>
      </c>
      <c r="Y567" s="35">
        <v>1</v>
      </c>
      <c r="Z567" s="42" t="e">
        <f>VLOOKUP(Q567,#REF!,4,0)</f>
        <v>#REF!</v>
      </c>
      <c r="AA567" s="35">
        <f t="shared" si="166"/>
        <v>0</v>
      </c>
      <c r="AB567" s="37">
        <f t="shared" si="160"/>
        <v>0</v>
      </c>
      <c r="AC567" s="35" t="e">
        <f t="shared" si="176"/>
        <v>#REF!</v>
      </c>
      <c r="AD567" s="35">
        <v>0</v>
      </c>
      <c r="AE567" s="44"/>
    </row>
    <row r="568" spans="1:31">
      <c r="A568" s="34">
        <v>562</v>
      </c>
      <c r="B568" s="58">
        <v>46242</v>
      </c>
      <c r="C568" s="4" t="s">
        <v>6691</v>
      </c>
      <c r="D568" s="4" t="s">
        <v>6175</v>
      </c>
      <c r="E568" s="4" t="s">
        <v>6207</v>
      </c>
      <c r="F568" s="35" t="str">
        <f>IFERROR(VLOOKUP(E568,'DATA MASTER'!$B$1:$R$3858,3,0),"")</f>
        <v>DIV 2</v>
      </c>
      <c r="G568" s="4">
        <v>4</v>
      </c>
      <c r="H568" s="35">
        <f>IFERROR(VLOOKUP(E568,'DATA MASTER'!$B$1:$R$3858,6,0),"")</f>
        <v>4</v>
      </c>
      <c r="I568" s="40">
        <f>IFERROR(VLOOKUP(E568,'DATA MASTER'!$B$1:$R$3858,5,0),"")</f>
        <v>4.24</v>
      </c>
      <c r="J568" s="35">
        <f>IFERROR(VLOOKUP(E568,'DATA MASTER'!$B$1:$R$3858,17,0),"")</f>
        <v>310600</v>
      </c>
      <c r="K568" s="35">
        <f>IFERROR(VLOOKUP(E568,'DATA MASTER'!$B$1:$R$3858,16,0),"")</f>
        <v>283000</v>
      </c>
      <c r="L568" s="34">
        <f t="shared" si="156"/>
        <v>23295</v>
      </c>
      <c r="M568" s="34">
        <f t="shared" si="161"/>
        <v>41001.040000000001</v>
      </c>
      <c r="N568" s="35">
        <v>0</v>
      </c>
      <c r="O568" s="35">
        <v>0</v>
      </c>
      <c r="P568" s="35">
        <v>40000</v>
      </c>
      <c r="Q568" s="4" t="s">
        <v>6546</v>
      </c>
      <c r="R568" s="35">
        <f t="shared" si="162"/>
        <v>1035333.3333333333</v>
      </c>
      <c r="S568" s="35">
        <f t="shared" si="157"/>
        <v>872068.32432432426</v>
      </c>
      <c r="T568" s="35">
        <f t="shared" si="158"/>
        <v>163265.00900900899</v>
      </c>
      <c r="U568" s="35">
        <f t="shared" si="163"/>
        <v>11872</v>
      </c>
      <c r="V568" s="35">
        <f t="shared" si="164"/>
        <v>1106.0869565217392</v>
      </c>
      <c r="W568" s="35">
        <f t="shared" si="159"/>
        <v>22984.399999999998</v>
      </c>
      <c r="X568" s="35">
        <f t="shared" si="165"/>
        <v>87302.522052487271</v>
      </c>
      <c r="Y568" s="35">
        <f>H568</f>
        <v>4</v>
      </c>
      <c r="Z568" s="35">
        <v>0</v>
      </c>
      <c r="AA568" s="35">
        <f t="shared" si="166"/>
        <v>40000</v>
      </c>
      <c r="AB568" s="37">
        <f t="shared" si="160"/>
        <v>0</v>
      </c>
      <c r="AC568" s="35">
        <v>0</v>
      </c>
      <c r="AD568" s="35">
        <v>0</v>
      </c>
      <c r="AE568" s="44"/>
    </row>
    <row r="569" spans="1:31">
      <c r="A569" s="34">
        <v>563</v>
      </c>
      <c r="B569" s="58">
        <v>46242</v>
      </c>
      <c r="C569" s="4" t="s">
        <v>6692</v>
      </c>
      <c r="D569" s="4" t="s">
        <v>6175</v>
      </c>
      <c r="E569" s="4" t="s">
        <v>6167</v>
      </c>
      <c r="F569" s="35" t="str">
        <f>IFERROR(VLOOKUP(E569,'DATA MASTER'!$B$1:$R$3858,3,0),"")</f>
        <v>DIV 2</v>
      </c>
      <c r="G569" s="4">
        <v>10</v>
      </c>
      <c r="H569" s="35">
        <f>IFERROR(VLOOKUP(E569,'DATA MASTER'!$B$1:$R$3858,6,0),"")</f>
        <v>24</v>
      </c>
      <c r="I569" s="40">
        <f>IFERROR(VLOOKUP(E569,'DATA MASTER'!$B$1:$R$3858,5,0),"")</f>
        <v>0.90200000000000002</v>
      </c>
      <c r="J569" s="35">
        <f>IFERROR(VLOOKUP(E569,'DATA MASTER'!$B$1:$R$3858,17,0),"")</f>
        <v>81000</v>
      </c>
      <c r="K569" s="35">
        <f>IFERROR(VLOOKUP(E569,'DATA MASTER'!$B$1:$R$3858,16,0),"")</f>
        <v>74300</v>
      </c>
      <c r="L569" s="34">
        <f t="shared" si="156"/>
        <v>6075</v>
      </c>
      <c r="M569" s="34">
        <f t="shared" si="161"/>
        <v>10764.584000000001</v>
      </c>
      <c r="N569" s="35">
        <v>0</v>
      </c>
      <c r="O569" s="35">
        <v>10</v>
      </c>
      <c r="P569" s="35"/>
      <c r="Q569" s="4"/>
      <c r="R569" s="35">
        <f t="shared" si="162"/>
        <v>607500</v>
      </c>
      <c r="S569" s="35">
        <f t="shared" si="157"/>
        <v>515152.02162162156</v>
      </c>
      <c r="T569" s="35">
        <f t="shared" si="158"/>
        <v>92347.978378378437</v>
      </c>
      <c r="U569" s="35">
        <f t="shared" si="163"/>
        <v>6314</v>
      </c>
      <c r="V569" s="35">
        <f t="shared" si="164"/>
        <v>588.26086956521738</v>
      </c>
      <c r="W569" s="35">
        <f t="shared" si="159"/>
        <v>13486.500000000002</v>
      </c>
      <c r="X569" s="35">
        <f t="shared" si="165"/>
        <v>71959.217508813221</v>
      </c>
      <c r="Y569" s="35">
        <v>1</v>
      </c>
      <c r="Z569" s="35">
        <v>0</v>
      </c>
      <c r="AA569" s="35">
        <f t="shared" si="166"/>
        <v>0</v>
      </c>
      <c r="AB569" s="37">
        <f t="shared" si="160"/>
        <v>0</v>
      </c>
      <c r="AC569" s="35">
        <v>0</v>
      </c>
      <c r="AD569" s="35">
        <v>0</v>
      </c>
      <c r="AE569" s="44"/>
    </row>
    <row r="570" spans="1:31">
      <c r="A570" s="34">
        <v>564</v>
      </c>
      <c r="B570" s="58">
        <v>46242</v>
      </c>
      <c r="C570" s="4" t="s">
        <v>6693</v>
      </c>
      <c r="D570" s="4" t="s">
        <v>6188</v>
      </c>
      <c r="E570" s="4" t="s">
        <v>6135</v>
      </c>
      <c r="F570" s="35" t="str">
        <f>IFERROR(VLOOKUP(E570,'DATA MASTER'!$B$1:$R$3858,3,0),"")</f>
        <v>DIV 1</v>
      </c>
      <c r="G570" s="4">
        <v>48</v>
      </c>
      <c r="H570" s="35">
        <f>IFERROR(VLOOKUP(E570,'DATA MASTER'!$B$1:$R$3858,6,0),"")</f>
        <v>24</v>
      </c>
      <c r="I570" s="40">
        <f>IFERROR(VLOOKUP(E570,'DATA MASTER'!$B$1:$R$3858,5,0),"")</f>
        <v>1.23</v>
      </c>
      <c r="J570" s="35">
        <f>IFERROR(VLOOKUP(E570,'DATA MASTER'!$B$1:$R$3858,17,0),"")</f>
        <v>99800</v>
      </c>
      <c r="K570" s="35">
        <f>IFERROR(VLOOKUP(E570,'DATA MASTER'!$B$1:$R$3858,16,0),"")</f>
        <v>92100</v>
      </c>
      <c r="L570" s="34">
        <f t="shared" si="156"/>
        <v>7485</v>
      </c>
      <c r="M570" s="34">
        <f t="shared" si="161"/>
        <v>13343.448</v>
      </c>
      <c r="N570" s="35">
        <v>0</v>
      </c>
      <c r="O570" s="35">
        <v>0</v>
      </c>
      <c r="P570" s="35">
        <v>50000</v>
      </c>
      <c r="Q570" s="4" t="s">
        <v>6674</v>
      </c>
      <c r="R570" s="35">
        <f t="shared" si="162"/>
        <v>3991999.9999999995</v>
      </c>
      <c r="S570" s="35">
        <f t="shared" si="157"/>
        <v>3405688.7351351343</v>
      </c>
      <c r="T570" s="35">
        <f t="shared" si="158"/>
        <v>586311.26486486522</v>
      </c>
      <c r="U570" s="35">
        <f t="shared" si="163"/>
        <v>41328</v>
      </c>
      <c r="V570" s="35">
        <f t="shared" si="164"/>
        <v>3850.4347826086955</v>
      </c>
      <c r="W570" s="35">
        <f t="shared" si="159"/>
        <v>88622.399999999994</v>
      </c>
      <c r="X570" s="35">
        <f t="shared" si="165"/>
        <v>322510.43008225656</v>
      </c>
      <c r="Y570" s="35">
        <f>H570</f>
        <v>24</v>
      </c>
      <c r="Z570" s="35">
        <v>0</v>
      </c>
      <c r="AA570" s="35">
        <f t="shared" si="166"/>
        <v>100000</v>
      </c>
      <c r="AB570" s="37">
        <f t="shared" si="160"/>
        <v>0</v>
      </c>
      <c r="AC570" s="35">
        <v>0</v>
      </c>
      <c r="AD570" s="35">
        <v>30000</v>
      </c>
      <c r="AE570" s="44"/>
    </row>
    <row r="571" spans="1:31">
      <c r="A571" s="34">
        <v>565</v>
      </c>
      <c r="B571" s="58">
        <v>46242</v>
      </c>
      <c r="C571" s="4" t="s">
        <v>6694</v>
      </c>
      <c r="D571" s="4" t="s">
        <v>6143</v>
      </c>
      <c r="E571" s="4" t="s">
        <v>6166</v>
      </c>
      <c r="F571" s="35" t="str">
        <f>IFERROR(VLOOKUP(E571,'DATA MASTER'!$B$1:$R$3858,3,0),"")</f>
        <v>DIV 2</v>
      </c>
      <c r="G571" s="4">
        <v>2</v>
      </c>
      <c r="H571" s="35">
        <f>IFERROR(VLOOKUP(E571,'DATA MASTER'!$B$1:$R$3858,6,0),"")</f>
        <v>4</v>
      </c>
      <c r="I571" s="40">
        <f>IFERROR(VLOOKUP(E571,'DATA MASTER'!$B$1:$R$3858,5,0),"")</f>
        <v>4.68</v>
      </c>
      <c r="J571" s="35">
        <f>IFERROR(VLOOKUP(E571,'DATA MASTER'!$B$1:$R$3858,17,0),"")</f>
        <v>112100</v>
      </c>
      <c r="K571" s="35">
        <f>IFERROR(VLOOKUP(E571,'DATA MASTER'!$B$1:$R$3858,16,0),"")</f>
        <v>96500</v>
      </c>
      <c r="L571" s="34">
        <f t="shared" si="156"/>
        <v>8407.5</v>
      </c>
      <c r="M571" s="34">
        <f t="shared" si="161"/>
        <v>13980.92</v>
      </c>
      <c r="N571" s="35">
        <v>0</v>
      </c>
      <c r="O571" s="35">
        <v>0</v>
      </c>
      <c r="P571" s="35"/>
      <c r="Q571" s="4"/>
      <c r="R571" s="35">
        <f t="shared" si="162"/>
        <v>186833.33333333331</v>
      </c>
      <c r="S571" s="35">
        <f t="shared" si="157"/>
        <v>148683.02702702701</v>
      </c>
      <c r="T571" s="35">
        <f t="shared" si="158"/>
        <v>38150.306306306302</v>
      </c>
      <c r="U571" s="35">
        <f t="shared" si="163"/>
        <v>6552</v>
      </c>
      <c r="V571" s="35">
        <f t="shared" si="164"/>
        <v>610.43478260869563</v>
      </c>
      <c r="W571" s="35">
        <f t="shared" si="159"/>
        <v>4147.7</v>
      </c>
      <c r="X571" s="35">
        <f t="shared" si="165"/>
        <v>26840.171523697605</v>
      </c>
      <c r="Y571" s="35">
        <v>1</v>
      </c>
      <c r="Z571" s="35">
        <v>0</v>
      </c>
      <c r="AA571" s="35">
        <f t="shared" si="166"/>
        <v>0</v>
      </c>
      <c r="AB571" s="37">
        <f t="shared" si="160"/>
        <v>0</v>
      </c>
      <c r="AC571" s="35">
        <v>0</v>
      </c>
      <c r="AD571" s="35">
        <v>0</v>
      </c>
      <c r="AE571" s="44"/>
    </row>
    <row r="572" spans="1:31">
      <c r="A572" s="34">
        <v>566</v>
      </c>
      <c r="B572" s="58">
        <v>46242</v>
      </c>
      <c r="C572" s="4" t="s">
        <v>6695</v>
      </c>
      <c r="D572" s="4" t="s">
        <v>6158</v>
      </c>
      <c r="E572" s="4" t="s">
        <v>6166</v>
      </c>
      <c r="F572" s="35" t="str">
        <f>IFERROR(VLOOKUP(E572,'DATA MASTER'!$B$1:$R$3858,3,0),"")</f>
        <v>DIV 2</v>
      </c>
      <c r="G572" s="4">
        <v>8</v>
      </c>
      <c r="H572" s="35">
        <f>IFERROR(VLOOKUP(E572,'DATA MASTER'!$B$1:$R$3858,6,0),"")</f>
        <v>4</v>
      </c>
      <c r="I572" s="40">
        <f>IFERROR(VLOOKUP(E572,'DATA MASTER'!$B$1:$R$3858,5,0),"")</f>
        <v>4.68</v>
      </c>
      <c r="J572" s="35">
        <f>IFERROR(VLOOKUP(E572,'DATA MASTER'!$B$1:$R$3858,17,0),"")</f>
        <v>112100</v>
      </c>
      <c r="K572" s="35">
        <f>IFERROR(VLOOKUP(E572,'DATA MASTER'!$B$1:$R$3858,16,0),"")</f>
        <v>96500</v>
      </c>
      <c r="L572" s="34">
        <f t="shared" si="156"/>
        <v>8407.5</v>
      </c>
      <c r="M572" s="34">
        <f t="shared" si="161"/>
        <v>13980.92</v>
      </c>
      <c r="N572" s="35">
        <v>0</v>
      </c>
      <c r="O572" s="35">
        <v>0</v>
      </c>
      <c r="P572" s="35"/>
      <c r="Q572" s="4"/>
      <c r="R572" s="35">
        <f t="shared" si="162"/>
        <v>747333.33333333326</v>
      </c>
      <c r="S572" s="35">
        <f t="shared" si="157"/>
        <v>594732.10810810805</v>
      </c>
      <c r="T572" s="35">
        <f t="shared" si="158"/>
        <v>152601.22522522521</v>
      </c>
      <c r="U572" s="35">
        <f t="shared" si="163"/>
        <v>26208</v>
      </c>
      <c r="V572" s="35">
        <f t="shared" si="164"/>
        <v>2441.7391304347825</v>
      </c>
      <c r="W572" s="35">
        <f t="shared" si="159"/>
        <v>16590.8</v>
      </c>
      <c r="X572" s="35">
        <f t="shared" si="165"/>
        <v>97360.686094790421</v>
      </c>
      <c r="Y572" s="35">
        <v>1</v>
      </c>
      <c r="Z572" s="35">
        <v>0</v>
      </c>
      <c r="AA572" s="35">
        <f t="shared" si="166"/>
        <v>0</v>
      </c>
      <c r="AB572" s="37">
        <f t="shared" si="160"/>
        <v>0</v>
      </c>
      <c r="AC572" s="35">
        <v>0</v>
      </c>
      <c r="AD572" s="35">
        <v>10000</v>
      </c>
      <c r="AE572" s="44"/>
    </row>
    <row r="573" spans="1:31">
      <c r="A573" s="34">
        <v>567</v>
      </c>
      <c r="B573" s="58">
        <v>46242</v>
      </c>
      <c r="C573" s="4" t="s">
        <v>6695</v>
      </c>
      <c r="D573" s="4" t="s">
        <v>6158</v>
      </c>
      <c r="E573" s="4" t="s">
        <v>6189</v>
      </c>
      <c r="F573" s="35" t="str">
        <f>IFERROR(VLOOKUP(E573,'DATA MASTER'!$B$1:$R$3858,3,0),"")</f>
        <v>DIV 2</v>
      </c>
      <c r="G573" s="4">
        <v>2</v>
      </c>
      <c r="H573" s="35">
        <f>IFERROR(VLOOKUP(E573,'DATA MASTER'!$B$1:$R$3858,6,0),"")</f>
        <v>1</v>
      </c>
      <c r="I573" s="40">
        <f>IFERROR(VLOOKUP(E573,'DATA MASTER'!$B$1:$R$3858,5,0),"")</f>
        <v>18.84</v>
      </c>
      <c r="J573" s="35">
        <f>IFERROR(VLOOKUP(E573,'DATA MASTER'!$B$1:$R$3858,17,0),"")</f>
        <v>432400</v>
      </c>
      <c r="K573" s="35">
        <f>IFERROR(VLOOKUP(E573,'DATA MASTER'!$B$1:$R$3858,16,0),"")</f>
        <v>376500</v>
      </c>
      <c r="L573" s="34">
        <f t="shared" si="156"/>
        <v>32430</v>
      </c>
      <c r="M573" s="34">
        <f t="shared" si="161"/>
        <v>54547.32</v>
      </c>
      <c r="N573" s="35">
        <v>0</v>
      </c>
      <c r="O573" s="35">
        <v>0</v>
      </c>
      <c r="P573" s="35"/>
      <c r="Q573" s="4"/>
      <c r="R573" s="35">
        <f t="shared" si="162"/>
        <v>720666.66666666663</v>
      </c>
      <c r="S573" s="35">
        <f t="shared" si="157"/>
        <v>580094.91891891882</v>
      </c>
      <c r="T573" s="35">
        <f t="shared" si="158"/>
        <v>140571.74774774781</v>
      </c>
      <c r="U573" s="35">
        <f t="shared" si="163"/>
        <v>26376</v>
      </c>
      <c r="V573" s="35">
        <f t="shared" si="164"/>
        <v>2457.391304347826</v>
      </c>
      <c r="W573" s="35">
        <f t="shared" si="159"/>
        <v>15998.8</v>
      </c>
      <c r="X573" s="35">
        <f t="shared" si="165"/>
        <v>85739.556443399983</v>
      </c>
      <c r="Y573" s="35">
        <v>1</v>
      </c>
      <c r="Z573" s="35">
        <v>0</v>
      </c>
      <c r="AA573" s="35">
        <f t="shared" si="166"/>
        <v>0</v>
      </c>
      <c r="AB573" s="37">
        <f t="shared" si="160"/>
        <v>0</v>
      </c>
      <c r="AC573" s="35">
        <v>0</v>
      </c>
      <c r="AD573" s="35">
        <v>10000</v>
      </c>
      <c r="AE573" s="44"/>
    </row>
    <row r="574" spans="1:31">
      <c r="A574" s="34">
        <v>568</v>
      </c>
      <c r="B574" s="58">
        <v>46242</v>
      </c>
      <c r="C574" s="4" t="s">
        <v>6696</v>
      </c>
      <c r="D574" s="4" t="s">
        <v>6158</v>
      </c>
      <c r="E574" s="4" t="s">
        <v>6156</v>
      </c>
      <c r="F574" s="35" t="str">
        <f>IFERROR(VLOOKUP(E574,'DATA MASTER'!$B$1:$R$3858,3,0),"")</f>
        <v>DIV 1</v>
      </c>
      <c r="G574" s="4">
        <v>8</v>
      </c>
      <c r="H574" s="35">
        <f>IFERROR(VLOOKUP(E574,'DATA MASTER'!$B$1:$R$3858,6,0),"")</f>
        <v>4</v>
      </c>
      <c r="I574" s="40">
        <f>IFERROR(VLOOKUP(E574,'DATA MASTER'!$B$1:$R$3858,5,0),"")</f>
        <v>5.3879999999999999</v>
      </c>
      <c r="J574" s="35">
        <f>IFERROR(VLOOKUP(E574,'DATA MASTER'!$B$1:$R$3858,17,0),"")</f>
        <v>185700</v>
      </c>
      <c r="K574" s="35">
        <f>IFERROR(VLOOKUP(E574,'DATA MASTER'!$B$1:$R$3858,16,0),"")</f>
        <v>165300</v>
      </c>
      <c r="L574" s="34">
        <f t="shared" si="156"/>
        <v>13927.5</v>
      </c>
      <c r="M574" s="34">
        <f t="shared" si="161"/>
        <v>23948.664000000001</v>
      </c>
      <c r="N574" s="35">
        <v>0</v>
      </c>
      <c r="O574" s="35">
        <v>0</v>
      </c>
      <c r="P574" s="35">
        <v>35000</v>
      </c>
      <c r="Q574" s="4" t="s">
        <v>6370</v>
      </c>
      <c r="R574" s="35">
        <f t="shared" si="162"/>
        <v>1238000</v>
      </c>
      <c r="S574" s="35">
        <f t="shared" si="157"/>
        <v>1018748.3675675675</v>
      </c>
      <c r="T574" s="35">
        <f t="shared" si="158"/>
        <v>219251.6324324325</v>
      </c>
      <c r="U574" s="35">
        <f t="shared" si="163"/>
        <v>30172.799999999999</v>
      </c>
      <c r="V574" s="35">
        <f t="shared" si="164"/>
        <v>2811.1304347826085</v>
      </c>
      <c r="W574" s="35">
        <f t="shared" si="159"/>
        <v>27483.600000000002</v>
      </c>
      <c r="X574" s="35">
        <f t="shared" si="165"/>
        <v>78784.101997649879</v>
      </c>
      <c r="Y574" s="35">
        <f>H574</f>
        <v>4</v>
      </c>
      <c r="Z574" s="35">
        <v>0</v>
      </c>
      <c r="AA574" s="35">
        <f t="shared" si="166"/>
        <v>70000</v>
      </c>
      <c r="AB574" s="37">
        <f t="shared" si="160"/>
        <v>0</v>
      </c>
      <c r="AC574" s="35">
        <v>0</v>
      </c>
      <c r="AD574" s="35">
        <v>10000</v>
      </c>
      <c r="AE574" s="44"/>
    </row>
    <row r="575" spans="1:31">
      <c r="A575" s="34">
        <v>569</v>
      </c>
      <c r="B575" s="58">
        <v>46242</v>
      </c>
      <c r="C575" s="4" t="s">
        <v>6697</v>
      </c>
      <c r="D575" s="4" t="s">
        <v>6143</v>
      </c>
      <c r="E575" s="4" t="s">
        <v>6207</v>
      </c>
      <c r="F575" s="35" t="str">
        <f>IFERROR(VLOOKUP(E575,'DATA MASTER'!$B$1:$R$3858,3,0),"")</f>
        <v>DIV 2</v>
      </c>
      <c r="G575" s="4">
        <v>2</v>
      </c>
      <c r="H575" s="35">
        <f>IFERROR(VLOOKUP(E575,'DATA MASTER'!$B$1:$R$3858,6,0),"")</f>
        <v>4</v>
      </c>
      <c r="I575" s="40">
        <f>IFERROR(VLOOKUP(E575,'DATA MASTER'!$B$1:$R$3858,5,0),"")</f>
        <v>4.24</v>
      </c>
      <c r="J575" s="35">
        <f>IFERROR(VLOOKUP(E575,'DATA MASTER'!$B$1:$R$3858,17,0),"")</f>
        <v>310600</v>
      </c>
      <c r="K575" s="35">
        <f>IFERROR(VLOOKUP(E575,'DATA MASTER'!$B$1:$R$3858,16,0),"")</f>
        <v>283000</v>
      </c>
      <c r="L575" s="34">
        <f t="shared" si="156"/>
        <v>23295</v>
      </c>
      <c r="M575" s="34">
        <f t="shared" si="161"/>
        <v>41001.040000000001</v>
      </c>
      <c r="N575" s="35">
        <v>0</v>
      </c>
      <c r="O575" s="35">
        <v>0</v>
      </c>
      <c r="P575" s="35"/>
      <c r="Q575" s="4" t="e">
        <f>VLOOKUP(#REF!,#REF!,1,0)</f>
        <v>#REF!</v>
      </c>
      <c r="R575" s="35">
        <f t="shared" si="162"/>
        <v>517666.66666666663</v>
      </c>
      <c r="S575" s="35">
        <f t="shared" si="157"/>
        <v>436034.16216216213</v>
      </c>
      <c r="T575" s="35">
        <f t="shared" si="158"/>
        <v>81632.504504504497</v>
      </c>
      <c r="U575" s="35">
        <f t="shared" si="163"/>
        <v>5936</v>
      </c>
      <c r="V575" s="35">
        <f t="shared" si="164"/>
        <v>553.04347826086962</v>
      </c>
      <c r="W575" s="35">
        <f t="shared" si="159"/>
        <v>11492.199999999999</v>
      </c>
      <c r="X575" s="35" t="str">
        <f t="shared" si="165"/>
        <v/>
      </c>
      <c r="Y575" s="35">
        <v>1</v>
      </c>
      <c r="Z575" s="42" t="e">
        <f>VLOOKUP(Q575,#REF!,4,0)</f>
        <v>#REF!</v>
      </c>
      <c r="AA575" s="35">
        <f t="shared" si="166"/>
        <v>0</v>
      </c>
      <c r="AB575" s="37">
        <f t="shared" si="160"/>
        <v>0</v>
      </c>
      <c r="AC575" s="35" t="e">
        <f t="shared" ref="AC575:AC576" si="177">Z575*R575*1.11</f>
        <v>#REF!</v>
      </c>
      <c r="AD575" s="35">
        <v>0</v>
      </c>
      <c r="AE575" s="44"/>
    </row>
    <row r="576" spans="1:31">
      <c r="A576" s="34">
        <v>570</v>
      </c>
      <c r="B576" s="58">
        <v>46242</v>
      </c>
      <c r="C576" s="4" t="s">
        <v>6698</v>
      </c>
      <c r="D576" s="4" t="s">
        <v>6158</v>
      </c>
      <c r="E576" s="4" t="s">
        <v>6170</v>
      </c>
      <c r="F576" s="35" t="str">
        <f>IFERROR(VLOOKUP(E576,'DATA MASTER'!$B$1:$R$3858,3,0),"")</f>
        <v>DIV 2</v>
      </c>
      <c r="G576" s="4">
        <v>3</v>
      </c>
      <c r="H576" s="35">
        <f>IFERROR(VLOOKUP(E576,'DATA MASTER'!$B$1:$R$3858,6,0),"")</f>
        <v>1</v>
      </c>
      <c r="I576" s="40">
        <f>IFERROR(VLOOKUP(E576,'DATA MASTER'!$B$1:$R$3858,5,0),"")</f>
        <v>21.11</v>
      </c>
      <c r="J576" s="35">
        <f>IFERROR(VLOOKUP(E576,'DATA MASTER'!$B$1:$R$3858,17,0),"")</f>
        <v>1428200</v>
      </c>
      <c r="K576" s="35">
        <f>IFERROR(VLOOKUP(E576,'DATA MASTER'!$B$1:$R$3858,16,0),"")</f>
        <v>1291700</v>
      </c>
      <c r="L576" s="34">
        <f t="shared" si="156"/>
        <v>107115</v>
      </c>
      <c r="M576" s="34">
        <f t="shared" si="161"/>
        <v>187141.49600000001</v>
      </c>
      <c r="N576" s="35">
        <v>0</v>
      </c>
      <c r="O576" s="35">
        <v>0</v>
      </c>
      <c r="P576" s="35"/>
      <c r="Q576" s="4" t="e">
        <f>VLOOKUP(#REF!,#REF!,1,0)</f>
        <v>#REF!</v>
      </c>
      <c r="R576" s="35">
        <f t="shared" si="162"/>
        <v>3570499.9999999995</v>
      </c>
      <c r="S576" s="35">
        <f t="shared" si="157"/>
        <v>2985293.2540540537</v>
      </c>
      <c r="T576" s="35">
        <f t="shared" si="158"/>
        <v>585206.74594594585</v>
      </c>
      <c r="U576" s="35">
        <f t="shared" si="163"/>
        <v>44331</v>
      </c>
      <c r="V576" s="35">
        <f t="shared" si="164"/>
        <v>4130.217391304348</v>
      </c>
      <c r="W576" s="35">
        <f t="shared" si="159"/>
        <v>79265.099999999991</v>
      </c>
      <c r="X576" s="35" t="str">
        <f t="shared" si="165"/>
        <v/>
      </c>
      <c r="Y576" s="35">
        <f>IF(E576="avem005",4,1)</f>
        <v>1</v>
      </c>
      <c r="Z576" s="42" t="e">
        <f>VLOOKUP(Q576,#REF!,4,0)</f>
        <v>#REF!</v>
      </c>
      <c r="AA576" s="35">
        <f t="shared" si="166"/>
        <v>0</v>
      </c>
      <c r="AB576" s="37">
        <f t="shared" si="160"/>
        <v>0</v>
      </c>
      <c r="AC576" s="35" t="e">
        <f t="shared" si="177"/>
        <v>#REF!</v>
      </c>
      <c r="AD576" s="35">
        <v>0</v>
      </c>
      <c r="AE576" s="44"/>
    </row>
    <row r="577" spans="1:31">
      <c r="A577" s="34">
        <v>571</v>
      </c>
      <c r="B577" s="58">
        <v>46242</v>
      </c>
      <c r="C577" s="4" t="s">
        <v>6699</v>
      </c>
      <c r="D577" s="4" t="s">
        <v>6128</v>
      </c>
      <c r="E577" s="4" t="s">
        <v>2791</v>
      </c>
      <c r="F577" s="35" t="str">
        <f>IFERROR(VLOOKUP(E577,'DATA MASTER'!$B$1:$R$3858,3,0),"")</f>
        <v>BB</v>
      </c>
      <c r="G577" s="4">
        <v>10</v>
      </c>
      <c r="H577" s="35">
        <f>IFERROR(VLOOKUP(E577,'DATA MASTER'!$B$1:$R$3858,6,0),"")</f>
        <v>1</v>
      </c>
      <c r="I577" s="40">
        <f>IFERROR(VLOOKUP(E577,'DATA MASTER'!$B$1:$R$3858,5,0),"")</f>
        <v>20.096</v>
      </c>
      <c r="J577" s="35">
        <f>IFERROR(VLOOKUP(E577,'DATA MASTER'!$B$1:$R$3858,17,0),"")</f>
        <v>111100</v>
      </c>
      <c r="K577" s="35">
        <f>IFERROR(VLOOKUP(E577,'DATA MASTER'!$B$1:$R$3858,16,0),"")</f>
        <v>92000</v>
      </c>
      <c r="L577" s="34">
        <f t="shared" si="156"/>
        <v>8332.5</v>
      </c>
      <c r="M577" s="34">
        <f t="shared" si="161"/>
        <v>13328.960000000001</v>
      </c>
      <c r="N577" s="35">
        <v>0</v>
      </c>
      <c r="O577" s="35">
        <v>0</v>
      </c>
      <c r="P577" s="35"/>
      <c r="Q577" s="4"/>
      <c r="R577" s="35">
        <f t="shared" si="162"/>
        <v>925833.33333333326</v>
      </c>
      <c r="S577" s="35">
        <f t="shared" si="157"/>
        <v>708748.10810810793</v>
      </c>
      <c r="T577" s="35">
        <f t="shared" si="158"/>
        <v>217085.22522522532</v>
      </c>
      <c r="U577" s="35">
        <f t="shared" si="163"/>
        <v>140672</v>
      </c>
      <c r="V577" s="35">
        <f t="shared" si="164"/>
        <v>13106.08695652174</v>
      </c>
      <c r="W577" s="35">
        <v>0</v>
      </c>
      <c r="X577" s="35">
        <f t="shared" si="165"/>
        <v>63307.13826870358</v>
      </c>
      <c r="Y577" s="35">
        <v>1</v>
      </c>
      <c r="Z577" s="35">
        <v>0</v>
      </c>
      <c r="AA577" s="35">
        <f t="shared" si="166"/>
        <v>0</v>
      </c>
      <c r="AB577" s="37">
        <f t="shared" si="160"/>
        <v>0</v>
      </c>
      <c r="AC577" s="35">
        <v>0</v>
      </c>
      <c r="AD577" s="3">
        <v>0</v>
      </c>
      <c r="AE577" s="44"/>
    </row>
    <row r="578" spans="1:31">
      <c r="A578" s="34">
        <v>572</v>
      </c>
      <c r="B578" s="58">
        <v>46242</v>
      </c>
      <c r="C578" s="4" t="s">
        <v>6700</v>
      </c>
      <c r="D578" s="4" t="s">
        <v>6239</v>
      </c>
      <c r="E578" s="4" t="s">
        <v>726</v>
      </c>
      <c r="F578" s="35" t="str">
        <f>IFERROR(VLOOKUP(E578,'DATA MASTER'!$B$1:$R$3858,3,0),"")</f>
        <v>DIV 1-AREM</v>
      </c>
      <c r="G578" s="4">
        <v>12</v>
      </c>
      <c r="H578" s="35">
        <f>IFERROR(VLOOKUP(E578,'DATA MASTER'!$B$1:$R$3858,6,0),"")</f>
        <v>4</v>
      </c>
      <c r="I578" s="40">
        <f>IFERROR(VLOOKUP(E578,'DATA MASTER'!$B$1:$R$3858,5,0),"")</f>
        <v>5.35</v>
      </c>
      <c r="J578" s="35">
        <f>IFERROR(VLOOKUP(E578,'DATA MASTER'!$B$1:$R$3858,17,0),"")</f>
        <v>76700</v>
      </c>
      <c r="K578" s="35">
        <f>IFERROR(VLOOKUP(E578,'DATA MASTER'!$B$1:$R$3858,16,0),"")</f>
        <v>61100</v>
      </c>
      <c r="L578" s="34">
        <f t="shared" si="156"/>
        <v>5752.5</v>
      </c>
      <c r="M578" s="34">
        <f t="shared" si="161"/>
        <v>8852.1679999999997</v>
      </c>
      <c r="N578" s="35">
        <v>0</v>
      </c>
      <c r="O578" s="35">
        <v>10</v>
      </c>
      <c r="P578" s="35"/>
      <c r="Q578" s="4"/>
      <c r="R578" s="35">
        <f t="shared" si="162"/>
        <v>690300</v>
      </c>
      <c r="S578" s="35">
        <f t="shared" si="157"/>
        <v>508357.28432432434</v>
      </c>
      <c r="T578" s="35">
        <f t="shared" si="158"/>
        <v>181942.71567567566</v>
      </c>
      <c r="U578" s="35">
        <f t="shared" si="163"/>
        <v>44939.999999999993</v>
      </c>
      <c r="V578" s="35">
        <f t="shared" si="164"/>
        <v>4186.95652173913</v>
      </c>
      <c r="W578" s="35">
        <f t="shared" si="159"/>
        <v>15324.660000000002</v>
      </c>
      <c r="X578" s="35">
        <f t="shared" si="165"/>
        <v>106964.78336446284</v>
      </c>
      <c r="Y578" s="35">
        <v>1</v>
      </c>
      <c r="Z578" s="35">
        <v>0</v>
      </c>
      <c r="AA578" s="35">
        <f t="shared" si="166"/>
        <v>0</v>
      </c>
      <c r="AB578" s="37">
        <f t="shared" si="160"/>
        <v>0</v>
      </c>
      <c r="AC578" s="35">
        <v>0</v>
      </c>
      <c r="AD578" s="35">
        <v>10526.315789473685</v>
      </c>
      <c r="AE578" s="44"/>
    </row>
    <row r="579" spans="1:31">
      <c r="A579" s="34">
        <v>573</v>
      </c>
      <c r="B579" s="58">
        <v>46242</v>
      </c>
      <c r="C579" s="4" t="s">
        <v>6700</v>
      </c>
      <c r="D579" s="4" t="s">
        <v>6239</v>
      </c>
      <c r="E579" s="4" t="s">
        <v>765</v>
      </c>
      <c r="F579" s="35" t="str">
        <f>IFERROR(VLOOKUP(E579,'DATA MASTER'!$B$1:$R$3858,3,0),"")</f>
        <v>DIV 1-AREM</v>
      </c>
      <c r="G579" s="4">
        <v>4</v>
      </c>
      <c r="H579" s="35">
        <f>IFERROR(VLOOKUP(E579,'DATA MASTER'!$B$1:$R$3858,6,0),"")</f>
        <v>1</v>
      </c>
      <c r="I579" s="40">
        <f>IFERROR(VLOOKUP(E579,'DATA MASTER'!$B$1:$R$3858,5,0),"")</f>
        <v>21.05</v>
      </c>
      <c r="J579" s="35">
        <f>IFERROR(VLOOKUP(E579,'DATA MASTER'!$B$1:$R$3858,17,0),"")</f>
        <v>285500</v>
      </c>
      <c r="K579" s="35">
        <f>IFERROR(VLOOKUP(E579,'DATA MASTER'!$B$1:$R$3858,16,0),"")</f>
        <v>224700</v>
      </c>
      <c r="L579" s="34">
        <f t="shared" si="156"/>
        <v>21412.5</v>
      </c>
      <c r="M579" s="34">
        <f t="shared" si="161"/>
        <v>32554.536000000004</v>
      </c>
      <c r="N579" s="35">
        <v>0</v>
      </c>
      <c r="O579" s="35">
        <v>10</v>
      </c>
      <c r="P579" s="35"/>
      <c r="Q579" s="4"/>
      <c r="R579" s="35">
        <f t="shared" si="162"/>
        <v>856500</v>
      </c>
      <c r="S579" s="35">
        <f t="shared" si="157"/>
        <v>623174.47783783788</v>
      </c>
      <c r="T579" s="35">
        <f t="shared" si="158"/>
        <v>233325.52216216212</v>
      </c>
      <c r="U579" s="35">
        <f t="shared" si="163"/>
        <v>58940</v>
      </c>
      <c r="V579" s="35">
        <f t="shared" si="164"/>
        <v>5491.304347826087</v>
      </c>
      <c r="W579" s="35">
        <f t="shared" si="159"/>
        <v>19014.300000000003</v>
      </c>
      <c r="X579" s="35">
        <f t="shared" si="165"/>
        <v>139353.60202486234</v>
      </c>
      <c r="Y579" s="35">
        <f>IF(E579="avem005",4,1)</f>
        <v>1</v>
      </c>
      <c r="Z579" s="35">
        <v>0</v>
      </c>
      <c r="AA579" s="35">
        <f t="shared" si="166"/>
        <v>0</v>
      </c>
      <c r="AB579" s="37">
        <f t="shared" si="160"/>
        <v>0</v>
      </c>
      <c r="AC579" s="35">
        <v>0</v>
      </c>
      <c r="AD579" s="35">
        <v>10526.315789473685</v>
      </c>
      <c r="AE579" s="44"/>
    </row>
    <row r="580" spans="1:31">
      <c r="A580" s="34">
        <v>574</v>
      </c>
      <c r="B580" s="58">
        <v>46242</v>
      </c>
      <c r="C580" s="4" t="s">
        <v>6701</v>
      </c>
      <c r="D580" s="4" t="s">
        <v>6158</v>
      </c>
      <c r="E580" s="4" t="s">
        <v>2785</v>
      </c>
      <c r="F580" s="35" t="str">
        <f>IFERROR(VLOOKUP(E580,'DATA MASTER'!$B$1:$R$3858,3,0),"")</f>
        <v>BB</v>
      </c>
      <c r="G580" s="4">
        <v>12</v>
      </c>
      <c r="H580" s="35">
        <f>IFERROR(VLOOKUP(E580,'DATA MASTER'!$B$1:$R$3858,6,0),"")</f>
        <v>6</v>
      </c>
      <c r="I580" s="40">
        <f>IFERROR(VLOOKUP(E580,'DATA MASTER'!$B$1:$R$3858,5,0),"")</f>
        <v>5.0309999999999997</v>
      </c>
      <c r="J580" s="35">
        <f>IFERROR(VLOOKUP(E580,'DATA MASTER'!$B$1:$R$3858,17,0),"")</f>
        <v>32600</v>
      </c>
      <c r="K580" s="35">
        <f>IFERROR(VLOOKUP(E580,'DATA MASTER'!$B$1:$R$3858,16,0),"")</f>
        <v>28500</v>
      </c>
      <c r="L580" s="34">
        <f t="shared" si="156"/>
        <v>2445</v>
      </c>
      <c r="M580" s="34">
        <f t="shared" si="161"/>
        <v>4129.08</v>
      </c>
      <c r="N580" s="35">
        <v>0</v>
      </c>
      <c r="O580" s="35">
        <v>0</v>
      </c>
      <c r="P580" s="35"/>
      <c r="Q580" s="4"/>
      <c r="R580" s="35">
        <f t="shared" si="162"/>
        <v>326000</v>
      </c>
      <c r="S580" s="35">
        <f t="shared" si="157"/>
        <v>263469.40540540533</v>
      </c>
      <c r="T580" s="35">
        <f t="shared" si="158"/>
        <v>62530.594594594673</v>
      </c>
      <c r="U580" s="35">
        <f t="shared" si="163"/>
        <v>42260.4</v>
      </c>
      <c r="V580" s="35">
        <f t="shared" si="164"/>
        <v>3937.304347826087</v>
      </c>
      <c r="W580" s="35">
        <v>0</v>
      </c>
      <c r="X580" s="35">
        <f t="shared" si="165"/>
        <v>16332.890246768584</v>
      </c>
      <c r="Y580" s="35">
        <v>1</v>
      </c>
      <c r="Z580" s="35">
        <v>0</v>
      </c>
      <c r="AA580" s="35">
        <f t="shared" si="166"/>
        <v>0</v>
      </c>
      <c r="AB580" s="37">
        <f t="shared" si="160"/>
        <v>0</v>
      </c>
      <c r="AC580" s="35">
        <v>0</v>
      </c>
      <c r="AD580" s="3">
        <v>0</v>
      </c>
      <c r="AE580" s="44"/>
    </row>
    <row r="581" spans="1:31">
      <c r="A581" s="34">
        <v>575</v>
      </c>
      <c r="B581" s="58">
        <v>46242</v>
      </c>
      <c r="C581" s="4" t="s">
        <v>6701</v>
      </c>
      <c r="D581" s="4" t="s">
        <v>6158</v>
      </c>
      <c r="E581" s="4" t="s">
        <v>2791</v>
      </c>
      <c r="F581" s="35" t="str">
        <f>IFERROR(VLOOKUP(E581,'DATA MASTER'!$B$1:$R$3858,3,0),"")</f>
        <v>BB</v>
      </c>
      <c r="G581" s="4">
        <v>5</v>
      </c>
      <c r="H581" s="35">
        <f>IFERROR(VLOOKUP(E581,'DATA MASTER'!$B$1:$R$3858,6,0),"")</f>
        <v>1</v>
      </c>
      <c r="I581" s="40">
        <f>IFERROR(VLOOKUP(E581,'DATA MASTER'!$B$1:$R$3858,5,0),"")</f>
        <v>20.096</v>
      </c>
      <c r="J581" s="35">
        <f>IFERROR(VLOOKUP(E581,'DATA MASTER'!$B$1:$R$3858,17,0),"")</f>
        <v>111100</v>
      </c>
      <c r="K581" s="35">
        <f>IFERROR(VLOOKUP(E581,'DATA MASTER'!$B$1:$R$3858,16,0),"")</f>
        <v>92000</v>
      </c>
      <c r="L581" s="34">
        <f t="shared" si="156"/>
        <v>8332.5</v>
      </c>
      <c r="M581" s="34">
        <f t="shared" si="161"/>
        <v>13328.960000000001</v>
      </c>
      <c r="N581" s="35">
        <v>0</v>
      </c>
      <c r="O581" s="35">
        <v>0</v>
      </c>
      <c r="P581" s="35"/>
      <c r="Q581" s="4"/>
      <c r="R581" s="35">
        <f t="shared" si="162"/>
        <v>462916.66666666663</v>
      </c>
      <c r="S581" s="35">
        <f t="shared" si="157"/>
        <v>354374.05405405397</v>
      </c>
      <c r="T581" s="35">
        <f t="shared" si="158"/>
        <v>108542.61261261266</v>
      </c>
      <c r="U581" s="35">
        <f t="shared" si="163"/>
        <v>70336</v>
      </c>
      <c r="V581" s="35">
        <f t="shared" si="164"/>
        <v>6553.04347826087</v>
      </c>
      <c r="W581" s="35">
        <v>0</v>
      </c>
      <c r="X581" s="35">
        <f t="shared" si="165"/>
        <v>31653.56913435179</v>
      </c>
      <c r="Y581" s="35">
        <v>1</v>
      </c>
      <c r="Z581" s="35">
        <v>0</v>
      </c>
      <c r="AA581" s="35">
        <f t="shared" si="166"/>
        <v>0</v>
      </c>
      <c r="AB581" s="37">
        <f t="shared" si="160"/>
        <v>0</v>
      </c>
      <c r="AC581" s="35">
        <f t="shared" ref="AC581:AC582" si="178">Z581*R581*1.11</f>
        <v>0</v>
      </c>
      <c r="AD581" s="35">
        <v>0</v>
      </c>
      <c r="AE581" s="44"/>
    </row>
    <row r="582" spans="1:31">
      <c r="A582" s="34">
        <v>576</v>
      </c>
      <c r="B582" s="58">
        <v>46242</v>
      </c>
      <c r="C582" s="4" t="s">
        <v>6702</v>
      </c>
      <c r="D582" s="4" t="s">
        <v>6158</v>
      </c>
      <c r="E582" s="4" t="s">
        <v>5505</v>
      </c>
      <c r="F582" s="35" t="str">
        <f>IFERROR(VLOOKUP(E582,'DATA MASTER'!$B$1:$R$3858,3,0),"")</f>
        <v>HCARE</v>
      </c>
      <c r="G582" s="4">
        <v>12</v>
      </c>
      <c r="H582" s="35">
        <f>IFERROR(VLOOKUP(E582,'DATA MASTER'!$B$1:$R$3858,6,0),"")</f>
        <v>960</v>
      </c>
      <c r="I582" s="40">
        <f>IFERROR(VLOOKUP(E582,'DATA MASTER'!$B$1:$R$3858,5,0),"")</f>
        <v>2.0833333333333332E-2</v>
      </c>
      <c r="J582" s="35">
        <f>IFERROR(VLOOKUP(E582,'DATA MASTER'!$B$1:$R$3858,17,0),"")</f>
        <v>9210</v>
      </c>
      <c r="K582" s="35">
        <f>IFERROR(VLOOKUP(E582,'DATA MASTER'!$B$1:$R$3858,16,0),"")</f>
        <v>9210</v>
      </c>
      <c r="L582" s="34">
        <f t="shared" si="156"/>
        <v>690.75</v>
      </c>
      <c r="M582" s="34">
        <f t="shared" si="161"/>
        <v>1334.3448000000001</v>
      </c>
      <c r="N582" s="35">
        <v>0</v>
      </c>
      <c r="O582" s="35">
        <v>0</v>
      </c>
      <c r="P582" s="35"/>
      <c r="Q582" s="4"/>
      <c r="R582" s="35">
        <f t="shared" si="162"/>
        <v>92099.999999999985</v>
      </c>
      <c r="S582" s="35">
        <f t="shared" si="157"/>
        <v>85142.218378378369</v>
      </c>
      <c r="T582" s="35">
        <f t="shared" si="158"/>
        <v>6957.7816216216161</v>
      </c>
      <c r="U582" s="35">
        <f t="shared" si="163"/>
        <v>175</v>
      </c>
      <c r="V582" s="35">
        <f t="shared" si="164"/>
        <v>16.304347826086957</v>
      </c>
      <c r="W582" s="35">
        <v>0</v>
      </c>
      <c r="X582" s="35">
        <f t="shared" si="165"/>
        <v>6766.4772737955291</v>
      </c>
      <c r="Y582" s="35">
        <v>1</v>
      </c>
      <c r="Z582" s="35">
        <v>0</v>
      </c>
      <c r="AA582" s="35">
        <f t="shared" si="166"/>
        <v>0</v>
      </c>
      <c r="AB582" s="37">
        <f t="shared" si="160"/>
        <v>0</v>
      </c>
      <c r="AC582" s="35">
        <f t="shared" si="178"/>
        <v>0</v>
      </c>
      <c r="AD582" s="35">
        <v>0</v>
      </c>
      <c r="AE582" s="44"/>
    </row>
    <row r="583" spans="1:31">
      <c r="A583" s="34">
        <v>577</v>
      </c>
      <c r="B583" s="58">
        <v>46242</v>
      </c>
      <c r="C583" s="4" t="s">
        <v>6702</v>
      </c>
      <c r="D583" s="4" t="s">
        <v>6158</v>
      </c>
      <c r="E583" s="4" t="s">
        <v>5507</v>
      </c>
      <c r="F583" s="35" t="str">
        <f>IFERROR(VLOOKUP(E583,'DATA MASTER'!$B$1:$R$3858,3,0),"")</f>
        <v>HCARE</v>
      </c>
      <c r="G583" s="4">
        <v>12</v>
      </c>
      <c r="H583" s="35">
        <f>IFERROR(VLOOKUP(E583,'DATA MASTER'!$B$1:$R$3858,6,0),"")</f>
        <v>720</v>
      </c>
      <c r="I583" s="40">
        <f>IFERROR(VLOOKUP(E583,'DATA MASTER'!$B$1:$R$3858,5,0),"")</f>
        <v>2.7083333333333334E-2</v>
      </c>
      <c r="J583" s="35">
        <f>IFERROR(VLOOKUP(E583,'DATA MASTER'!$B$1:$R$3858,17,0),"")</f>
        <v>10920</v>
      </c>
      <c r="K583" s="35">
        <f>IFERROR(VLOOKUP(E583,'DATA MASTER'!$B$1:$R$3858,16,0),"")</f>
        <v>10920</v>
      </c>
      <c r="L583" s="34">
        <f t="shared" si="156"/>
        <v>819</v>
      </c>
      <c r="M583" s="34">
        <f t="shared" si="161"/>
        <v>1582.0896</v>
      </c>
      <c r="N583" s="35">
        <v>0</v>
      </c>
      <c r="O583" s="35">
        <v>0</v>
      </c>
      <c r="P583" s="35"/>
      <c r="Q583" s="4"/>
      <c r="R583" s="35">
        <f t="shared" si="162"/>
        <v>109200</v>
      </c>
      <c r="S583" s="35">
        <f t="shared" si="157"/>
        <v>100950.38270270269</v>
      </c>
      <c r="T583" s="35">
        <f t="shared" si="158"/>
        <v>8249.6172972973145</v>
      </c>
      <c r="U583" s="35">
        <f t="shared" si="163"/>
        <v>227.5</v>
      </c>
      <c r="V583" s="35">
        <f t="shared" si="164"/>
        <v>21.195652173913043</v>
      </c>
      <c r="W583" s="35">
        <v>0</v>
      </c>
      <c r="X583" s="35">
        <f t="shared" si="165"/>
        <v>8000.9216451234015</v>
      </c>
      <c r="Y583" s="35">
        <v>1</v>
      </c>
      <c r="Z583" s="35">
        <v>0</v>
      </c>
      <c r="AA583" s="35">
        <f t="shared" si="166"/>
        <v>0</v>
      </c>
      <c r="AB583" s="37">
        <f t="shared" si="160"/>
        <v>0</v>
      </c>
      <c r="AC583" s="35">
        <v>0</v>
      </c>
      <c r="AD583" s="35">
        <v>0</v>
      </c>
      <c r="AE583" s="44"/>
    </row>
    <row r="584" spans="1:31">
      <c r="A584" s="34">
        <v>578</v>
      </c>
      <c r="B584" s="58">
        <v>46242</v>
      </c>
      <c r="C584" s="4" t="s">
        <v>6702</v>
      </c>
      <c r="D584" s="4" t="s">
        <v>6158</v>
      </c>
      <c r="E584" s="4" t="s">
        <v>5509</v>
      </c>
      <c r="F584" s="35" t="str">
        <f>IFERROR(VLOOKUP(E584,'DATA MASTER'!$B$1:$R$3858,3,0),"")</f>
        <v>HCARE</v>
      </c>
      <c r="G584" s="4">
        <v>12</v>
      </c>
      <c r="H584" s="35">
        <f>IFERROR(VLOOKUP(E584,'DATA MASTER'!$B$1:$R$3858,6,0),"")</f>
        <v>600</v>
      </c>
      <c r="I584" s="40">
        <f>IFERROR(VLOOKUP(E584,'DATA MASTER'!$B$1:$R$3858,5,0),"")</f>
        <v>3.2500000000000001E-2</v>
      </c>
      <c r="J584" s="35">
        <f>IFERROR(VLOOKUP(E584,'DATA MASTER'!$B$1:$R$3858,17,0),"")</f>
        <v>17410</v>
      </c>
      <c r="K584" s="35">
        <f>IFERROR(VLOOKUP(E584,'DATA MASTER'!$B$1:$R$3858,16,0),"")</f>
        <v>17410</v>
      </c>
      <c r="L584" s="34">
        <f t="shared" ref="L584:L647" si="179">IFERROR(IF(F584="MTAB",12.5%*J584,7.5%*J584),"")</f>
        <v>1305.75</v>
      </c>
      <c r="M584" s="34">
        <f t="shared" si="161"/>
        <v>2522.3607999999999</v>
      </c>
      <c r="N584" s="35">
        <v>0</v>
      </c>
      <c r="O584" s="35">
        <v>0</v>
      </c>
      <c r="P584" s="35"/>
      <c r="Q584" s="4"/>
      <c r="R584" s="35">
        <f t="shared" si="162"/>
        <v>174100</v>
      </c>
      <c r="S584" s="35">
        <f t="shared" ref="S584:S647" si="180">IFERROR((K584-M584)/1.11*(100-O584)%*G584,"")</f>
        <v>160947.45081081078</v>
      </c>
      <c r="T584" s="35">
        <f t="shared" ref="T584:T647" si="181">IFERROR(R584-S584,"")</f>
        <v>13152.549189189216</v>
      </c>
      <c r="U584" s="35">
        <f t="shared" si="163"/>
        <v>273</v>
      </c>
      <c r="V584" s="35">
        <f t="shared" si="164"/>
        <v>25.434782608695656</v>
      </c>
      <c r="W584" s="35">
        <v>0</v>
      </c>
      <c r="X584" s="35">
        <f t="shared" si="165"/>
        <v>12854.11440658052</v>
      </c>
      <c r="Y584" s="35">
        <v>1</v>
      </c>
      <c r="Z584" s="35">
        <v>0</v>
      </c>
      <c r="AA584" s="35">
        <f t="shared" si="166"/>
        <v>0</v>
      </c>
      <c r="AB584" s="37">
        <f t="shared" ref="AB584:AB647" si="182">IFERROR(IF(OR(D584="SALES008",D584="SALES010"),IF(MOD(G584,H584)=0,10000*G584/H584,10000*(ROUNDUP(G584/H584,0))),0),"")</f>
        <v>0</v>
      </c>
      <c r="AC584" s="35">
        <v>0</v>
      </c>
      <c r="AD584" s="35">
        <v>0</v>
      </c>
      <c r="AE584" s="44"/>
    </row>
    <row r="585" spans="1:31">
      <c r="A585" s="34">
        <v>579</v>
      </c>
      <c r="B585" s="58">
        <v>46242</v>
      </c>
      <c r="C585" s="4" t="s">
        <v>6702</v>
      </c>
      <c r="D585" s="4" t="s">
        <v>6158</v>
      </c>
      <c r="E585" s="4" t="s">
        <v>5511</v>
      </c>
      <c r="F585" s="35" t="str">
        <f>IFERROR(VLOOKUP(E585,'DATA MASTER'!$B$1:$R$3858,3,0),"")</f>
        <v>HCARE</v>
      </c>
      <c r="G585" s="4">
        <v>12</v>
      </c>
      <c r="H585" s="35">
        <f>IFERROR(VLOOKUP(E585,'DATA MASTER'!$B$1:$R$3858,6,0),"")</f>
        <v>480</v>
      </c>
      <c r="I585" s="40">
        <f>IFERROR(VLOOKUP(E585,'DATA MASTER'!$B$1:$R$3858,5,0),"")</f>
        <v>4.1666666666666664E-2</v>
      </c>
      <c r="J585" s="35">
        <f>IFERROR(VLOOKUP(E585,'DATA MASTER'!$B$1:$R$3858,17,0),"")</f>
        <v>25080</v>
      </c>
      <c r="K585" s="35">
        <f>IFERROR(VLOOKUP(E585,'DATA MASTER'!$B$1:$R$3858,16,0),"")</f>
        <v>25080</v>
      </c>
      <c r="L585" s="34">
        <f t="shared" si="179"/>
        <v>1881</v>
      </c>
      <c r="M585" s="34">
        <f t="shared" ref="M585:M648" si="183">IFERROR(IF(F585="MTAB",19.011%*K585,14.488%*K585),"")</f>
        <v>3633.5904</v>
      </c>
      <c r="N585" s="35">
        <v>0</v>
      </c>
      <c r="O585" s="35">
        <v>0</v>
      </c>
      <c r="P585" s="35"/>
      <c r="Q585" s="4"/>
      <c r="R585" s="35">
        <f t="shared" ref="R585:R648" si="184">IFERROR((((J585-L585)/1.11*(100-O585)%*G585)-(ROUNDDOWN(G585/Y585,0)*N585)),"")</f>
        <v>250799.99999999994</v>
      </c>
      <c r="S585" s="35">
        <f t="shared" si="180"/>
        <v>231853.07675675672</v>
      </c>
      <c r="T585" s="35">
        <f t="shared" si="181"/>
        <v>18946.923243243218</v>
      </c>
      <c r="U585" s="35">
        <f t="shared" ref="U585:U648" si="185">IFERROR(I585*G585*700,"")</f>
        <v>350</v>
      </c>
      <c r="V585" s="35">
        <f t="shared" ref="V585:V648" si="186">IFERROR(G585*I585/23000*1500000,"")</f>
        <v>32.608695652173914</v>
      </c>
      <c r="W585" s="35">
        <v>0</v>
      </c>
      <c r="X585" s="35">
        <f t="shared" ref="X585:X648" si="187">IFERROR(T585-U585-V585-W585-Z585-AC585-AB585-AA585-AD585,"")</f>
        <v>18564.314547591046</v>
      </c>
      <c r="Y585" s="35">
        <v>1</v>
      </c>
      <c r="Z585" s="35">
        <v>0</v>
      </c>
      <c r="AA585" s="35">
        <f t="shared" ref="AA585:AA648" si="188">IFERROR(ROUNDDOWN(G585/Y585,0)*P585,"")</f>
        <v>0</v>
      </c>
      <c r="AB585" s="37">
        <f t="shared" si="182"/>
        <v>0</v>
      </c>
      <c r="AC585" s="35">
        <v>0</v>
      </c>
      <c r="AD585" s="35">
        <v>0</v>
      </c>
      <c r="AE585" s="44"/>
    </row>
    <row r="586" spans="1:31">
      <c r="A586" s="34">
        <v>580</v>
      </c>
      <c r="B586" s="58">
        <v>46242</v>
      </c>
      <c r="C586" s="4" t="s">
        <v>6702</v>
      </c>
      <c r="D586" s="4" t="s">
        <v>6158</v>
      </c>
      <c r="E586" s="4" t="s">
        <v>5513</v>
      </c>
      <c r="F586" s="35" t="str">
        <f>IFERROR(VLOOKUP(E586,'DATA MASTER'!$B$1:$R$3858,3,0),"")</f>
        <v>HCARE</v>
      </c>
      <c r="G586" s="4">
        <v>12</v>
      </c>
      <c r="H586" s="35">
        <f>IFERROR(VLOOKUP(E586,'DATA MASTER'!$B$1:$R$3858,6,0),"")</f>
        <v>432</v>
      </c>
      <c r="I586" s="40">
        <f>IFERROR(VLOOKUP(E586,'DATA MASTER'!$B$1:$R$3858,5,0),"")</f>
        <v>5.2083333333333336E-2</v>
      </c>
      <c r="J586" s="35">
        <f>IFERROR(VLOOKUP(E586,'DATA MASTER'!$B$1:$R$3858,17,0),"")</f>
        <v>10920</v>
      </c>
      <c r="K586" s="35">
        <f>IFERROR(VLOOKUP(E586,'DATA MASTER'!$B$1:$R$3858,16,0),"")</f>
        <v>10920</v>
      </c>
      <c r="L586" s="34">
        <f t="shared" si="179"/>
        <v>819</v>
      </c>
      <c r="M586" s="34">
        <f t="shared" si="183"/>
        <v>1582.0896</v>
      </c>
      <c r="N586" s="35">
        <v>0</v>
      </c>
      <c r="O586" s="35">
        <v>0</v>
      </c>
      <c r="P586" s="35"/>
      <c r="Q586" s="4"/>
      <c r="R586" s="35">
        <f t="shared" si="184"/>
        <v>109200</v>
      </c>
      <c r="S586" s="35">
        <f t="shared" si="180"/>
        <v>100950.38270270269</v>
      </c>
      <c r="T586" s="35">
        <f t="shared" si="181"/>
        <v>8249.6172972973145</v>
      </c>
      <c r="U586" s="35">
        <f t="shared" si="185"/>
        <v>437.5</v>
      </c>
      <c r="V586" s="35">
        <f t="shared" si="186"/>
        <v>40.760869565217391</v>
      </c>
      <c r="W586" s="35">
        <v>0</v>
      </c>
      <c r="X586" s="35">
        <f t="shared" si="187"/>
        <v>7771.3564277320975</v>
      </c>
      <c r="Y586" s="35">
        <v>1</v>
      </c>
      <c r="Z586" s="35">
        <v>0</v>
      </c>
      <c r="AA586" s="35">
        <f t="shared" si="188"/>
        <v>0</v>
      </c>
      <c r="AB586" s="37">
        <f t="shared" si="182"/>
        <v>0</v>
      </c>
      <c r="AC586" s="35">
        <v>0</v>
      </c>
      <c r="AD586" s="35">
        <v>0</v>
      </c>
      <c r="AE586" s="44"/>
    </row>
    <row r="587" spans="1:31">
      <c r="A587" s="34">
        <v>581</v>
      </c>
      <c r="B587" s="58">
        <v>46242</v>
      </c>
      <c r="C587" s="4" t="s">
        <v>6703</v>
      </c>
      <c r="D587" s="4" t="s">
        <v>6134</v>
      </c>
      <c r="E587" s="4" t="s">
        <v>726</v>
      </c>
      <c r="F587" s="35" t="str">
        <f>IFERROR(VLOOKUP(E587,'DATA MASTER'!$B$1:$R$3858,3,0),"")</f>
        <v>DIV 1-AREM</v>
      </c>
      <c r="G587" s="4">
        <v>4</v>
      </c>
      <c r="H587" s="35">
        <f>IFERROR(VLOOKUP(E587,'DATA MASTER'!$B$1:$R$3858,6,0),"")</f>
        <v>4</v>
      </c>
      <c r="I587" s="40">
        <f>IFERROR(VLOOKUP(E587,'DATA MASTER'!$B$1:$R$3858,5,0),"")</f>
        <v>5.35</v>
      </c>
      <c r="J587" s="35">
        <f>IFERROR(VLOOKUP(E587,'DATA MASTER'!$B$1:$R$3858,17,0),"")</f>
        <v>76700</v>
      </c>
      <c r="K587" s="35">
        <f>IFERROR(VLOOKUP(E587,'DATA MASTER'!$B$1:$R$3858,16,0),"")</f>
        <v>61100</v>
      </c>
      <c r="L587" s="34">
        <f t="shared" si="179"/>
        <v>5752.5</v>
      </c>
      <c r="M587" s="34">
        <f t="shared" si="183"/>
        <v>8852.1679999999997</v>
      </c>
      <c r="N587" s="35">
        <v>0</v>
      </c>
      <c r="O587" s="35">
        <v>10</v>
      </c>
      <c r="P587" s="35"/>
      <c r="Q587" s="4"/>
      <c r="R587" s="35">
        <f t="shared" si="184"/>
        <v>230100</v>
      </c>
      <c r="S587" s="35">
        <f t="shared" si="180"/>
        <v>169452.42810810811</v>
      </c>
      <c r="T587" s="35">
        <f t="shared" si="181"/>
        <v>60647.571891891886</v>
      </c>
      <c r="U587" s="35">
        <f t="shared" si="185"/>
        <v>14979.999999999998</v>
      </c>
      <c r="V587" s="35">
        <f t="shared" si="186"/>
        <v>1395.6521739130433</v>
      </c>
      <c r="W587" s="35">
        <f t="shared" ref="W587:W647" si="189">IFERROR(2%*R587*1.11,"")</f>
        <v>5108.22</v>
      </c>
      <c r="X587" s="35">
        <f t="shared" si="187"/>
        <v>32020.8425751217</v>
      </c>
      <c r="Y587" s="35">
        <f>IF(E587="avem005",4,1)</f>
        <v>1</v>
      </c>
      <c r="Z587" s="35">
        <v>0</v>
      </c>
      <c r="AA587" s="35">
        <f t="shared" si="188"/>
        <v>0</v>
      </c>
      <c r="AB587" s="37">
        <f t="shared" si="182"/>
        <v>0</v>
      </c>
      <c r="AC587" s="35">
        <v>0</v>
      </c>
      <c r="AD587" s="35">
        <v>7142.8571428571431</v>
      </c>
      <c r="AE587" s="44"/>
    </row>
    <row r="588" spans="1:31">
      <c r="A588" s="34">
        <v>582</v>
      </c>
      <c r="B588" s="58">
        <v>46242</v>
      </c>
      <c r="C588" s="4" t="s">
        <v>6703</v>
      </c>
      <c r="D588" s="4" t="s">
        <v>6134</v>
      </c>
      <c r="E588" s="4" t="s">
        <v>765</v>
      </c>
      <c r="F588" s="35" t="str">
        <f>IFERROR(VLOOKUP(E588,'DATA MASTER'!$B$1:$R$3858,3,0),"")</f>
        <v>DIV 1-AREM</v>
      </c>
      <c r="G588" s="4">
        <v>1</v>
      </c>
      <c r="H588" s="35">
        <f>IFERROR(VLOOKUP(E588,'DATA MASTER'!$B$1:$R$3858,6,0),"")</f>
        <v>1</v>
      </c>
      <c r="I588" s="40">
        <f>IFERROR(VLOOKUP(E588,'DATA MASTER'!$B$1:$R$3858,5,0),"")</f>
        <v>21.05</v>
      </c>
      <c r="J588" s="35">
        <f>IFERROR(VLOOKUP(E588,'DATA MASTER'!$B$1:$R$3858,17,0),"")</f>
        <v>285500</v>
      </c>
      <c r="K588" s="35">
        <f>IFERROR(VLOOKUP(E588,'DATA MASTER'!$B$1:$R$3858,16,0),"")</f>
        <v>224700</v>
      </c>
      <c r="L588" s="34">
        <f t="shared" si="179"/>
        <v>21412.5</v>
      </c>
      <c r="M588" s="34">
        <f t="shared" si="183"/>
        <v>32554.536000000004</v>
      </c>
      <c r="N588" s="35">
        <v>0</v>
      </c>
      <c r="O588" s="35">
        <v>10</v>
      </c>
      <c r="P588" s="35"/>
      <c r="Q588" s="4"/>
      <c r="R588" s="35">
        <f t="shared" si="184"/>
        <v>214125</v>
      </c>
      <c r="S588" s="35">
        <f t="shared" si="180"/>
        <v>155793.61945945947</v>
      </c>
      <c r="T588" s="35">
        <f t="shared" si="181"/>
        <v>58331.380540540529</v>
      </c>
      <c r="U588" s="35">
        <f t="shared" si="185"/>
        <v>14735</v>
      </c>
      <c r="V588" s="35">
        <f t="shared" si="186"/>
        <v>1372.8260869565217</v>
      </c>
      <c r="W588" s="35">
        <f t="shared" si="189"/>
        <v>4753.5750000000007</v>
      </c>
      <c r="X588" s="35">
        <f t="shared" si="187"/>
        <v>30327.12231072686</v>
      </c>
      <c r="Y588" s="35">
        <v>1</v>
      </c>
      <c r="Z588" s="35">
        <v>0</v>
      </c>
      <c r="AA588" s="35">
        <f t="shared" si="188"/>
        <v>0</v>
      </c>
      <c r="AB588" s="37">
        <f t="shared" si="182"/>
        <v>0</v>
      </c>
      <c r="AC588" s="35">
        <v>0</v>
      </c>
      <c r="AD588" s="35">
        <v>7142.8571428571431</v>
      </c>
      <c r="AE588" s="44"/>
    </row>
    <row r="589" spans="1:31">
      <c r="A589" s="34">
        <v>583</v>
      </c>
      <c r="B589" s="58">
        <v>46242</v>
      </c>
      <c r="C589" s="4" t="s">
        <v>6704</v>
      </c>
      <c r="D589" s="4" t="s">
        <v>6183</v>
      </c>
      <c r="E589" s="4" t="s">
        <v>765</v>
      </c>
      <c r="F589" s="35" t="str">
        <f>IFERROR(VLOOKUP(E589,'DATA MASTER'!$B$1:$R$3858,3,0),"")</f>
        <v>DIV 1-AREM</v>
      </c>
      <c r="G589" s="4">
        <v>10</v>
      </c>
      <c r="H589" s="35">
        <f>IFERROR(VLOOKUP(E589,'DATA MASTER'!$B$1:$R$3858,6,0),"")</f>
        <v>1</v>
      </c>
      <c r="I589" s="40">
        <f>IFERROR(VLOOKUP(E589,'DATA MASTER'!$B$1:$R$3858,5,0),"")</f>
        <v>21.05</v>
      </c>
      <c r="J589" s="35">
        <f>IFERROR(VLOOKUP(E589,'DATA MASTER'!$B$1:$R$3858,17,0),"")</f>
        <v>285500</v>
      </c>
      <c r="K589" s="35">
        <f>IFERROR(VLOOKUP(E589,'DATA MASTER'!$B$1:$R$3858,16,0),"")</f>
        <v>224700</v>
      </c>
      <c r="L589" s="34">
        <f t="shared" si="179"/>
        <v>21412.5</v>
      </c>
      <c r="M589" s="34">
        <f t="shared" si="183"/>
        <v>32554.536000000004</v>
      </c>
      <c r="N589" s="35">
        <v>0</v>
      </c>
      <c r="O589" s="35">
        <v>10</v>
      </c>
      <c r="P589" s="35"/>
      <c r="Q589" s="4"/>
      <c r="R589" s="35">
        <f t="shared" si="184"/>
        <v>2141250</v>
      </c>
      <c r="S589" s="35">
        <f t="shared" si="180"/>
        <v>1557936.1945945946</v>
      </c>
      <c r="T589" s="35">
        <f t="shared" si="181"/>
        <v>583313.80540540535</v>
      </c>
      <c r="U589" s="35">
        <f t="shared" si="185"/>
        <v>147350</v>
      </c>
      <c r="V589" s="35">
        <f t="shared" si="186"/>
        <v>13728.260869565218</v>
      </c>
      <c r="W589" s="35">
        <f t="shared" si="189"/>
        <v>47535.750000000007</v>
      </c>
      <c r="X589" s="35">
        <f t="shared" si="187"/>
        <v>258033.12786917345</v>
      </c>
      <c r="Y589" s="35">
        <v>1</v>
      </c>
      <c r="Z589" s="35">
        <v>0</v>
      </c>
      <c r="AA589" s="35">
        <f t="shared" si="188"/>
        <v>0</v>
      </c>
      <c r="AB589" s="37">
        <f t="shared" si="182"/>
        <v>100000</v>
      </c>
      <c r="AC589" s="35">
        <v>0</v>
      </c>
      <c r="AD589" s="35">
        <v>16666.666666666668</v>
      </c>
      <c r="AE589" s="44"/>
    </row>
    <row r="590" spans="1:31">
      <c r="A590" s="34">
        <v>584</v>
      </c>
      <c r="B590" s="58">
        <v>46242</v>
      </c>
      <c r="C590" s="4" t="s">
        <v>6705</v>
      </c>
      <c r="D590" s="4" t="s">
        <v>6196</v>
      </c>
      <c r="E590" s="4" t="s">
        <v>6202</v>
      </c>
      <c r="F590" s="35" t="str">
        <f>IFERROR(VLOOKUP(E590,'DATA MASTER'!$B$1:$R$3858,3,0),"")</f>
        <v>DIV 1-AREM</v>
      </c>
      <c r="G590" s="4">
        <v>8</v>
      </c>
      <c r="H590" s="35">
        <f>IFERROR(VLOOKUP(E590,'DATA MASTER'!$B$1:$R$3858,6,0),"")</f>
        <v>4</v>
      </c>
      <c r="I590" s="40">
        <f>IFERROR(VLOOKUP(E590,'DATA MASTER'!$B$1:$R$3858,5,0),"")</f>
        <v>5.19</v>
      </c>
      <c r="J590" s="35">
        <f>IFERROR(VLOOKUP(E590,'DATA MASTER'!$B$1:$R$3858,17,0),"")</f>
        <v>76700</v>
      </c>
      <c r="K590" s="35">
        <f>IFERROR(VLOOKUP(E590,'DATA MASTER'!$B$1:$R$3858,16,0),"")</f>
        <v>61100</v>
      </c>
      <c r="L590" s="34">
        <f t="shared" si="179"/>
        <v>5752.5</v>
      </c>
      <c r="M590" s="34">
        <f t="shared" si="183"/>
        <v>8852.1679999999997</v>
      </c>
      <c r="N590" s="35">
        <v>0</v>
      </c>
      <c r="O590" s="35">
        <v>0</v>
      </c>
      <c r="P590" s="35"/>
      <c r="Q590" s="4"/>
      <c r="R590" s="35">
        <f t="shared" si="184"/>
        <v>511333.33333333331</v>
      </c>
      <c r="S590" s="35">
        <f t="shared" si="180"/>
        <v>376560.95135135134</v>
      </c>
      <c r="T590" s="35">
        <f t="shared" si="181"/>
        <v>134772.38198198198</v>
      </c>
      <c r="U590" s="35">
        <f t="shared" si="185"/>
        <v>29064.000000000004</v>
      </c>
      <c r="V590" s="35">
        <f t="shared" si="186"/>
        <v>2707.826086956522</v>
      </c>
      <c r="W590" s="35">
        <f t="shared" si="189"/>
        <v>11351.6</v>
      </c>
      <c r="X590" s="35">
        <f t="shared" si="187"/>
        <v>87802.802048871599</v>
      </c>
      <c r="Y590" s="35">
        <v>1</v>
      </c>
      <c r="Z590" s="35">
        <v>0</v>
      </c>
      <c r="AA590" s="35">
        <f t="shared" si="188"/>
        <v>0</v>
      </c>
      <c r="AB590" s="37">
        <f t="shared" si="182"/>
        <v>0</v>
      </c>
      <c r="AC590" s="35">
        <v>0</v>
      </c>
      <c r="AD590" s="35">
        <v>3846.1538461538462</v>
      </c>
      <c r="AE590" s="44"/>
    </row>
    <row r="591" spans="1:31">
      <c r="A591" s="34">
        <v>585</v>
      </c>
      <c r="B591" s="58">
        <v>46242</v>
      </c>
      <c r="C591" s="4" t="s">
        <v>6706</v>
      </c>
      <c r="D591" s="4" t="s">
        <v>6128</v>
      </c>
      <c r="E591" s="4" t="s">
        <v>6125</v>
      </c>
      <c r="F591" s="35" t="str">
        <f>IFERROR(VLOOKUP(E591,'DATA MASTER'!$B$1:$R$3858,3,0),"")</f>
        <v>DIV 2</v>
      </c>
      <c r="G591" s="4">
        <v>4</v>
      </c>
      <c r="H591" s="35">
        <f>IFERROR(VLOOKUP(E591,'DATA MASTER'!$B$1:$R$3858,6,0),"")</f>
        <v>4</v>
      </c>
      <c r="I591" s="40">
        <f>IFERROR(VLOOKUP(E591,'DATA MASTER'!$B$1:$R$3858,5,0),"")</f>
        <v>4.74</v>
      </c>
      <c r="J591" s="35">
        <f>IFERROR(VLOOKUP(E591,'DATA MASTER'!$B$1:$R$3858,17,0),"")</f>
        <v>99000</v>
      </c>
      <c r="K591" s="35">
        <f>IFERROR(VLOOKUP(E591,'DATA MASTER'!$B$1:$R$3858,16,0),"")</f>
        <v>84000</v>
      </c>
      <c r="L591" s="34">
        <f t="shared" si="179"/>
        <v>7425</v>
      </c>
      <c r="M591" s="34">
        <f t="shared" si="183"/>
        <v>12169.92</v>
      </c>
      <c r="N591" s="35">
        <v>0</v>
      </c>
      <c r="O591" s="35">
        <v>0</v>
      </c>
      <c r="P591" s="35"/>
      <c r="Q591" s="4"/>
      <c r="R591" s="35">
        <f t="shared" si="184"/>
        <v>330000</v>
      </c>
      <c r="S591" s="35">
        <f t="shared" si="180"/>
        <v>258847.13513513512</v>
      </c>
      <c r="T591" s="35">
        <f t="shared" si="181"/>
        <v>71152.864864864881</v>
      </c>
      <c r="U591" s="35">
        <f t="shared" si="185"/>
        <v>13272</v>
      </c>
      <c r="V591" s="35">
        <f t="shared" si="186"/>
        <v>1236.5217391304348</v>
      </c>
      <c r="W591" s="35">
        <f t="shared" si="189"/>
        <v>7326.0000000000009</v>
      </c>
      <c r="X591" s="35">
        <f t="shared" si="187"/>
        <v>43068.343125734449</v>
      </c>
      <c r="Y591" s="35">
        <v>1</v>
      </c>
      <c r="Z591" s="35">
        <v>0</v>
      </c>
      <c r="AA591" s="35">
        <f t="shared" si="188"/>
        <v>0</v>
      </c>
      <c r="AB591" s="37">
        <f t="shared" si="182"/>
        <v>0</v>
      </c>
      <c r="AC591" s="35">
        <v>0</v>
      </c>
      <c r="AD591" s="35">
        <v>6250</v>
      </c>
      <c r="AE591" s="44"/>
    </row>
    <row r="592" spans="1:31">
      <c r="A592" s="34">
        <v>586</v>
      </c>
      <c r="B592" s="58">
        <v>46244</v>
      </c>
      <c r="C592" s="4" t="s">
        <v>6707</v>
      </c>
      <c r="D592" s="4" t="s">
        <v>6143</v>
      </c>
      <c r="E592" s="4" t="s">
        <v>6135</v>
      </c>
      <c r="F592" s="35" t="str">
        <f>IFERROR(VLOOKUP(E592,'DATA MASTER'!$B$1:$R$3858,3,0),"")</f>
        <v>DIV 1</v>
      </c>
      <c r="G592" s="4">
        <v>24</v>
      </c>
      <c r="H592" s="35">
        <f>IFERROR(VLOOKUP(E592,'DATA MASTER'!$B$1:$R$3858,6,0),"")</f>
        <v>24</v>
      </c>
      <c r="I592" s="40">
        <f>IFERROR(VLOOKUP(E592,'DATA MASTER'!$B$1:$R$3858,5,0),"")</f>
        <v>1.23</v>
      </c>
      <c r="J592" s="35">
        <f>IFERROR(VLOOKUP(E592,'DATA MASTER'!$B$1:$R$3858,17,0),"")</f>
        <v>99800</v>
      </c>
      <c r="K592" s="35">
        <f>IFERROR(VLOOKUP(E592,'DATA MASTER'!$B$1:$R$3858,16,0),"")</f>
        <v>92100</v>
      </c>
      <c r="L592" s="34">
        <f t="shared" si="179"/>
        <v>7485</v>
      </c>
      <c r="M592" s="34">
        <f t="shared" si="183"/>
        <v>13343.448</v>
      </c>
      <c r="N592" s="35">
        <v>0</v>
      </c>
      <c r="O592" s="35">
        <v>0</v>
      </c>
      <c r="P592" s="35">
        <v>50000</v>
      </c>
      <c r="Q592" s="4" t="s">
        <v>6674</v>
      </c>
      <c r="R592" s="35">
        <f t="shared" si="184"/>
        <v>1995999.9999999998</v>
      </c>
      <c r="S592" s="35">
        <f t="shared" si="180"/>
        <v>1702844.3675675672</v>
      </c>
      <c r="T592" s="35">
        <f t="shared" si="181"/>
        <v>293155.63243243261</v>
      </c>
      <c r="U592" s="35">
        <f t="shared" si="185"/>
        <v>20664</v>
      </c>
      <c r="V592" s="35">
        <f t="shared" si="186"/>
        <v>1925.2173913043478</v>
      </c>
      <c r="W592" s="35">
        <f t="shared" si="189"/>
        <v>44311.199999999997</v>
      </c>
      <c r="X592" s="35">
        <f t="shared" si="187"/>
        <v>165144.10393001715</v>
      </c>
      <c r="Y592" s="35">
        <f>H592</f>
        <v>24</v>
      </c>
      <c r="Z592" s="35">
        <v>0</v>
      </c>
      <c r="AA592" s="35">
        <f t="shared" si="188"/>
        <v>50000</v>
      </c>
      <c r="AB592" s="37">
        <f t="shared" si="182"/>
        <v>0</v>
      </c>
      <c r="AC592" s="35">
        <v>0</v>
      </c>
      <c r="AD592" s="35">
        <v>11111.111111111111</v>
      </c>
      <c r="AE592" s="44"/>
    </row>
    <row r="593" spans="1:31">
      <c r="A593" s="34">
        <v>587</v>
      </c>
      <c r="B593" s="58">
        <v>46244</v>
      </c>
      <c r="C593" s="4" t="s">
        <v>6708</v>
      </c>
      <c r="D593" s="4" t="s">
        <v>6158</v>
      </c>
      <c r="E593" s="4" t="s">
        <v>6283</v>
      </c>
      <c r="F593" s="35" t="str">
        <f>IFERROR(VLOOKUP(E593,'DATA MASTER'!$B$1:$R$3858,3,0),"")</f>
        <v>DIV 2</v>
      </c>
      <c r="G593" s="4">
        <v>5</v>
      </c>
      <c r="H593" s="35">
        <f>IFERROR(VLOOKUP(E593,'DATA MASTER'!$B$1:$R$3858,6,0),"")</f>
        <v>1</v>
      </c>
      <c r="I593" s="40">
        <f>IFERROR(VLOOKUP(E593,'DATA MASTER'!$B$1:$R$3858,5,0),"")</f>
        <v>21.4</v>
      </c>
      <c r="J593" s="35">
        <f>IFERROR(VLOOKUP(E593,'DATA MASTER'!$B$1:$R$3858,17,0),"")</f>
        <v>448600</v>
      </c>
      <c r="K593" s="35">
        <f>IFERROR(VLOOKUP(E593,'DATA MASTER'!$B$1:$R$3858,16,0),"")</f>
        <v>388100</v>
      </c>
      <c r="L593" s="34">
        <f t="shared" si="179"/>
        <v>33645</v>
      </c>
      <c r="M593" s="34">
        <f t="shared" si="183"/>
        <v>56227.928</v>
      </c>
      <c r="N593" s="35">
        <v>0</v>
      </c>
      <c r="O593" s="35">
        <v>0</v>
      </c>
      <c r="P593" s="35"/>
      <c r="Q593" s="4" t="e">
        <f>VLOOKUP(#REF!,#REF!,1,0)</f>
        <v>#REF!</v>
      </c>
      <c r="R593" s="35">
        <f t="shared" si="184"/>
        <v>1869166.6666666665</v>
      </c>
      <c r="S593" s="35">
        <f t="shared" si="180"/>
        <v>1494919.2432432431</v>
      </c>
      <c r="T593" s="35">
        <f t="shared" si="181"/>
        <v>374247.42342342343</v>
      </c>
      <c r="U593" s="35">
        <f t="shared" si="185"/>
        <v>74900</v>
      </c>
      <c r="V593" s="35">
        <f t="shared" si="186"/>
        <v>6978.2608695652179</v>
      </c>
      <c r="W593" s="35">
        <f t="shared" si="189"/>
        <v>41495.5</v>
      </c>
      <c r="X593" s="35" t="str">
        <f t="shared" si="187"/>
        <v/>
      </c>
      <c r="Y593" s="35">
        <f>IF(E593="nodr004",4,1)</f>
        <v>1</v>
      </c>
      <c r="Z593" s="42" t="e">
        <f>VLOOKUP(Q593,#REF!,4,0)</f>
        <v>#REF!</v>
      </c>
      <c r="AA593" s="35">
        <f t="shared" si="188"/>
        <v>0</v>
      </c>
      <c r="AB593" s="37">
        <f t="shared" si="182"/>
        <v>0</v>
      </c>
      <c r="AC593" s="35" t="e">
        <f t="shared" ref="AC593:AC594" si="190">Z593*R593*1.11</f>
        <v>#REF!</v>
      </c>
      <c r="AD593" s="35">
        <v>0</v>
      </c>
      <c r="AE593" s="44"/>
    </row>
    <row r="594" spans="1:31">
      <c r="A594" s="34">
        <v>588</v>
      </c>
      <c r="B594" s="58">
        <v>46244</v>
      </c>
      <c r="C594" s="4" t="s">
        <v>6708</v>
      </c>
      <c r="D594" s="4" t="s">
        <v>6158</v>
      </c>
      <c r="E594" s="4" t="s">
        <v>6170</v>
      </c>
      <c r="F594" s="35" t="str">
        <f>IFERROR(VLOOKUP(E594,'DATA MASTER'!$B$1:$R$3858,3,0),"")</f>
        <v>DIV 2</v>
      </c>
      <c r="G594" s="4">
        <v>2</v>
      </c>
      <c r="H594" s="35">
        <f>IFERROR(VLOOKUP(E594,'DATA MASTER'!$B$1:$R$3858,6,0),"")</f>
        <v>1</v>
      </c>
      <c r="I594" s="40">
        <f>IFERROR(VLOOKUP(E594,'DATA MASTER'!$B$1:$R$3858,5,0),"")</f>
        <v>21.11</v>
      </c>
      <c r="J594" s="35">
        <f>IFERROR(VLOOKUP(E594,'DATA MASTER'!$B$1:$R$3858,17,0),"")</f>
        <v>1428200</v>
      </c>
      <c r="K594" s="35">
        <f>IFERROR(VLOOKUP(E594,'DATA MASTER'!$B$1:$R$3858,16,0),"")</f>
        <v>1291700</v>
      </c>
      <c r="L594" s="34">
        <f t="shared" si="179"/>
        <v>107115</v>
      </c>
      <c r="M594" s="34">
        <f t="shared" si="183"/>
        <v>187141.49600000001</v>
      </c>
      <c r="N594" s="35">
        <v>0</v>
      </c>
      <c r="O594" s="35">
        <v>0</v>
      </c>
      <c r="P594" s="35"/>
      <c r="Q594" s="4" t="e">
        <f>VLOOKUP(#REF!,#REF!,1,0)</f>
        <v>#REF!</v>
      </c>
      <c r="R594" s="35">
        <f t="shared" si="184"/>
        <v>2380333.333333333</v>
      </c>
      <c r="S594" s="35">
        <f t="shared" si="180"/>
        <v>1990195.5027027025</v>
      </c>
      <c r="T594" s="35">
        <f t="shared" si="181"/>
        <v>390137.83063063049</v>
      </c>
      <c r="U594" s="35">
        <f t="shared" si="185"/>
        <v>29554</v>
      </c>
      <c r="V594" s="35">
        <f t="shared" si="186"/>
        <v>2753.478260869565</v>
      </c>
      <c r="W594" s="35">
        <f t="shared" si="189"/>
        <v>52843.4</v>
      </c>
      <c r="X594" s="35" t="str">
        <f t="shared" si="187"/>
        <v/>
      </c>
      <c r="Y594" s="35">
        <v>1</v>
      </c>
      <c r="Z594" s="42" t="e">
        <f>VLOOKUP(Q594,#REF!,4,0)</f>
        <v>#REF!</v>
      </c>
      <c r="AA594" s="35">
        <f t="shared" si="188"/>
        <v>0</v>
      </c>
      <c r="AB594" s="37">
        <f t="shared" si="182"/>
        <v>0</v>
      </c>
      <c r="AC594" s="35" t="e">
        <f t="shared" si="190"/>
        <v>#REF!</v>
      </c>
      <c r="AD594" s="35">
        <v>0</v>
      </c>
      <c r="AE594" s="44"/>
    </row>
    <row r="595" spans="1:31">
      <c r="A595" s="34">
        <v>589</v>
      </c>
      <c r="B595" s="58">
        <v>46244</v>
      </c>
      <c r="C595" s="4" t="s">
        <v>6709</v>
      </c>
      <c r="D595" s="4" t="s">
        <v>6158</v>
      </c>
      <c r="E595" s="4" t="s">
        <v>6135</v>
      </c>
      <c r="F595" s="35" t="str">
        <f>IFERROR(VLOOKUP(E595,'DATA MASTER'!$B$1:$R$3858,3,0),"")</f>
        <v>DIV 1</v>
      </c>
      <c r="G595" s="4">
        <v>10</v>
      </c>
      <c r="H595" s="35">
        <f>IFERROR(VLOOKUP(E595,'DATA MASTER'!$B$1:$R$3858,6,0),"")</f>
        <v>24</v>
      </c>
      <c r="I595" s="40">
        <f>IFERROR(VLOOKUP(E595,'DATA MASTER'!$B$1:$R$3858,5,0),"")</f>
        <v>1.23</v>
      </c>
      <c r="J595" s="35">
        <f>IFERROR(VLOOKUP(E595,'DATA MASTER'!$B$1:$R$3858,17,0),"")</f>
        <v>99800</v>
      </c>
      <c r="K595" s="35">
        <f>IFERROR(VLOOKUP(E595,'DATA MASTER'!$B$1:$R$3858,16,0),"")</f>
        <v>92100</v>
      </c>
      <c r="L595" s="34">
        <f t="shared" si="179"/>
        <v>7485</v>
      </c>
      <c r="M595" s="34">
        <f t="shared" si="183"/>
        <v>13343.448</v>
      </c>
      <c r="N595" s="35">
        <v>0</v>
      </c>
      <c r="O595" s="35">
        <v>0</v>
      </c>
      <c r="P595" s="35"/>
      <c r="Q595" s="4"/>
      <c r="R595" s="35">
        <f t="shared" si="184"/>
        <v>831666.66666666651</v>
      </c>
      <c r="S595" s="35">
        <f t="shared" si="180"/>
        <v>709518.48648648639</v>
      </c>
      <c r="T595" s="35">
        <f t="shared" si="181"/>
        <v>122148.18018018012</v>
      </c>
      <c r="U595" s="35">
        <f t="shared" si="185"/>
        <v>8610</v>
      </c>
      <c r="V595" s="35">
        <f t="shared" si="186"/>
        <v>802.17391304347825</v>
      </c>
      <c r="W595" s="35">
        <f t="shared" si="189"/>
        <v>18463</v>
      </c>
      <c r="X595" s="35">
        <f t="shared" si="187"/>
        <v>94273.006267136647</v>
      </c>
      <c r="Y595" s="35">
        <v>1</v>
      </c>
      <c r="Z595" s="35">
        <v>0</v>
      </c>
      <c r="AA595" s="35">
        <f t="shared" si="188"/>
        <v>0</v>
      </c>
      <c r="AB595" s="37">
        <f t="shared" si="182"/>
        <v>0</v>
      </c>
      <c r="AC595" s="35">
        <v>0</v>
      </c>
      <c r="AD595" s="35">
        <v>0</v>
      </c>
      <c r="AE595" s="44"/>
    </row>
    <row r="596" spans="1:31">
      <c r="A596" s="34">
        <v>590</v>
      </c>
      <c r="B596" s="58">
        <v>46244</v>
      </c>
      <c r="C596" s="4" t="s">
        <v>6710</v>
      </c>
      <c r="D596" s="4" t="s">
        <v>6124</v>
      </c>
      <c r="E596" s="4" t="s">
        <v>6240</v>
      </c>
      <c r="F596" s="35" t="str">
        <f>IFERROR(VLOOKUP(E596,'DATA MASTER'!$B$1:$R$3858,3,0),"")</f>
        <v>DIV 1</v>
      </c>
      <c r="G596" s="4">
        <v>1</v>
      </c>
      <c r="H596" s="35">
        <f>IFERROR(VLOOKUP(E596,'DATA MASTER'!$B$1:$R$3858,6,0),"")</f>
        <v>4</v>
      </c>
      <c r="I596" s="40">
        <f>IFERROR(VLOOKUP(E596,'DATA MASTER'!$B$1:$R$3858,5,0),"")</f>
        <v>5.218</v>
      </c>
      <c r="J596" s="35">
        <f>IFERROR(VLOOKUP(E596,'DATA MASTER'!$B$1:$R$3858,17,0),"")</f>
        <v>328200</v>
      </c>
      <c r="K596" s="35">
        <f>IFERROR(VLOOKUP(E596,'DATA MASTER'!$B$1:$R$3858,16,0),"")</f>
        <v>293300</v>
      </c>
      <c r="L596" s="34">
        <f t="shared" si="179"/>
        <v>24615</v>
      </c>
      <c r="M596" s="34">
        <f t="shared" si="183"/>
        <v>42493.304000000004</v>
      </c>
      <c r="N596" s="35">
        <v>0</v>
      </c>
      <c r="O596" s="35">
        <v>10</v>
      </c>
      <c r="P596" s="35"/>
      <c r="Q596" s="4"/>
      <c r="R596" s="35">
        <f t="shared" si="184"/>
        <v>246150</v>
      </c>
      <c r="S596" s="35">
        <f t="shared" si="180"/>
        <v>203356.78054054052</v>
      </c>
      <c r="T596" s="35">
        <f t="shared" si="181"/>
        <v>42793.219459459477</v>
      </c>
      <c r="U596" s="35">
        <f t="shared" si="185"/>
        <v>3652.6</v>
      </c>
      <c r="V596" s="35">
        <f t="shared" si="186"/>
        <v>340.30434782608694</v>
      </c>
      <c r="W596" s="35">
        <f t="shared" si="189"/>
        <v>5464.5300000000007</v>
      </c>
      <c r="X596" s="35">
        <f t="shared" si="187"/>
        <v>30210.785111633391</v>
      </c>
      <c r="Y596" s="35">
        <f>IF(E596="nodr004",4,1)</f>
        <v>1</v>
      </c>
      <c r="Z596" s="35">
        <v>0</v>
      </c>
      <c r="AA596" s="35">
        <f t="shared" si="188"/>
        <v>0</v>
      </c>
      <c r="AB596" s="37">
        <f t="shared" si="182"/>
        <v>0</v>
      </c>
      <c r="AC596" s="35">
        <v>0</v>
      </c>
      <c r="AD596" s="35">
        <v>3125</v>
      </c>
      <c r="AE596" s="44"/>
    </row>
    <row r="597" spans="1:31">
      <c r="A597" s="34">
        <v>591</v>
      </c>
      <c r="B597" s="58">
        <v>46244</v>
      </c>
      <c r="C597" s="4" t="s">
        <v>6711</v>
      </c>
      <c r="D597" s="4" t="s">
        <v>6239</v>
      </c>
      <c r="E597" s="4" t="s">
        <v>6156</v>
      </c>
      <c r="F597" s="35" t="str">
        <f>IFERROR(VLOOKUP(E597,'DATA MASTER'!$B$1:$R$3858,3,0),"")</f>
        <v>DIV 1</v>
      </c>
      <c r="G597" s="4">
        <v>4</v>
      </c>
      <c r="H597" s="35">
        <f>IFERROR(VLOOKUP(E597,'DATA MASTER'!$B$1:$R$3858,6,0),"")</f>
        <v>4</v>
      </c>
      <c r="I597" s="40">
        <f>IFERROR(VLOOKUP(E597,'DATA MASTER'!$B$1:$R$3858,5,0),"")</f>
        <v>5.3879999999999999</v>
      </c>
      <c r="J597" s="35">
        <f>IFERROR(VLOOKUP(E597,'DATA MASTER'!$B$1:$R$3858,17,0),"")</f>
        <v>185700</v>
      </c>
      <c r="K597" s="35">
        <f>IFERROR(VLOOKUP(E597,'DATA MASTER'!$B$1:$R$3858,16,0),"")</f>
        <v>165300</v>
      </c>
      <c r="L597" s="34">
        <f t="shared" si="179"/>
        <v>13927.5</v>
      </c>
      <c r="M597" s="34">
        <f t="shared" si="183"/>
        <v>23948.664000000001</v>
      </c>
      <c r="N597" s="35">
        <v>0</v>
      </c>
      <c r="O597" s="35">
        <v>0</v>
      </c>
      <c r="P597" s="35">
        <v>35000</v>
      </c>
      <c r="Q597" s="4" t="s">
        <v>6370</v>
      </c>
      <c r="R597" s="35">
        <f t="shared" si="184"/>
        <v>619000</v>
      </c>
      <c r="S597" s="35">
        <f t="shared" si="180"/>
        <v>509374.18378378375</v>
      </c>
      <c r="T597" s="35">
        <f t="shared" si="181"/>
        <v>109625.81621621625</v>
      </c>
      <c r="U597" s="35">
        <f t="shared" si="185"/>
        <v>15086.4</v>
      </c>
      <c r="V597" s="35">
        <f t="shared" si="186"/>
        <v>1405.5652173913043</v>
      </c>
      <c r="W597" s="35">
        <f t="shared" si="189"/>
        <v>13741.800000000001</v>
      </c>
      <c r="X597" s="35">
        <f t="shared" si="187"/>
        <v>44392.05099882494</v>
      </c>
      <c r="Y597" s="35">
        <f>H597</f>
        <v>4</v>
      </c>
      <c r="Z597" s="35">
        <v>0</v>
      </c>
      <c r="AA597" s="35">
        <f t="shared" si="188"/>
        <v>35000</v>
      </c>
      <c r="AB597" s="37">
        <f t="shared" si="182"/>
        <v>0</v>
      </c>
      <c r="AC597" s="35">
        <v>0</v>
      </c>
      <c r="AD597" s="35">
        <v>0</v>
      </c>
      <c r="AE597" s="44"/>
    </row>
    <row r="598" spans="1:31">
      <c r="A598" s="34">
        <v>592</v>
      </c>
      <c r="B598" s="58">
        <v>46244</v>
      </c>
      <c r="C598" s="4" t="s">
        <v>6712</v>
      </c>
      <c r="D598" s="4" t="s">
        <v>6134</v>
      </c>
      <c r="E598" s="4" t="s">
        <v>6131</v>
      </c>
      <c r="F598" s="35" t="str">
        <f>IFERROR(VLOOKUP(E598,'DATA MASTER'!$B$1:$R$3858,3,0),"")</f>
        <v>DIV 1</v>
      </c>
      <c r="G598" s="4">
        <v>36</v>
      </c>
      <c r="H598" s="35">
        <f>IFERROR(VLOOKUP(E598,'DATA MASTER'!$B$1:$R$3858,6,0),"")</f>
        <v>72</v>
      </c>
      <c r="I598" s="40">
        <f>IFERROR(VLOOKUP(E598,'DATA MASTER'!$B$1:$R$3858,5,0),"")</f>
        <v>0.245333</v>
      </c>
      <c r="J598" s="35">
        <f>IFERROR(VLOOKUP(E598,'DATA MASTER'!$B$1:$R$3858,17,0),"")</f>
        <v>27908.333333333332</v>
      </c>
      <c r="K598" s="35">
        <f>IFERROR(VLOOKUP(E598,'DATA MASTER'!$B$1:$R$3858,16,0),"")</f>
        <v>25850</v>
      </c>
      <c r="L598" s="34">
        <f t="shared" si="179"/>
        <v>2093.125</v>
      </c>
      <c r="M598" s="34">
        <f t="shared" si="183"/>
        <v>3745.1480000000001</v>
      </c>
      <c r="N598" s="35">
        <v>0</v>
      </c>
      <c r="O598" s="35">
        <v>0</v>
      </c>
      <c r="P598" s="35"/>
      <c r="Q598" s="4"/>
      <c r="R598" s="35">
        <f t="shared" si="184"/>
        <v>837249.99999999988</v>
      </c>
      <c r="S598" s="35">
        <f t="shared" si="180"/>
        <v>716914.11891891877</v>
      </c>
      <c r="T598" s="35">
        <f t="shared" si="181"/>
        <v>120335.88108108111</v>
      </c>
      <c r="U598" s="35">
        <f t="shared" si="185"/>
        <v>6182.391599999999</v>
      </c>
      <c r="V598" s="35">
        <f t="shared" si="186"/>
        <v>575.99921739130434</v>
      </c>
      <c r="W598" s="35">
        <f t="shared" si="189"/>
        <v>18586.949999999997</v>
      </c>
      <c r="X598" s="35">
        <f t="shared" si="187"/>
        <v>89108.187322513331</v>
      </c>
      <c r="Y598" s="35">
        <v>1</v>
      </c>
      <c r="Z598" s="35">
        <v>0</v>
      </c>
      <c r="AA598" s="35">
        <f t="shared" si="188"/>
        <v>0</v>
      </c>
      <c r="AB598" s="37">
        <f t="shared" si="182"/>
        <v>0</v>
      </c>
      <c r="AC598" s="35">
        <v>0</v>
      </c>
      <c r="AD598" s="35">
        <v>5882.3529411764703</v>
      </c>
      <c r="AE598" s="44"/>
    </row>
    <row r="599" spans="1:31">
      <c r="A599" s="34">
        <v>593</v>
      </c>
      <c r="B599" s="58">
        <v>46244</v>
      </c>
      <c r="C599" s="4" t="s">
        <v>6713</v>
      </c>
      <c r="D599" s="4" t="s">
        <v>6239</v>
      </c>
      <c r="E599" s="4" t="s">
        <v>6135</v>
      </c>
      <c r="F599" s="35" t="str">
        <f>IFERROR(VLOOKUP(E599,'DATA MASTER'!$B$1:$R$3858,3,0),"")</f>
        <v>DIV 1</v>
      </c>
      <c r="G599" s="4">
        <v>48</v>
      </c>
      <c r="H599" s="35">
        <f>IFERROR(VLOOKUP(E599,'DATA MASTER'!$B$1:$R$3858,6,0),"")</f>
        <v>24</v>
      </c>
      <c r="I599" s="40">
        <f>IFERROR(VLOOKUP(E599,'DATA MASTER'!$B$1:$R$3858,5,0),"")</f>
        <v>1.23</v>
      </c>
      <c r="J599" s="35">
        <f>IFERROR(VLOOKUP(E599,'DATA MASTER'!$B$1:$R$3858,17,0),"")</f>
        <v>99800</v>
      </c>
      <c r="K599" s="35">
        <f>IFERROR(VLOOKUP(E599,'DATA MASTER'!$B$1:$R$3858,16,0),"")</f>
        <v>92100</v>
      </c>
      <c r="L599" s="34">
        <f t="shared" si="179"/>
        <v>7485</v>
      </c>
      <c r="M599" s="34">
        <f t="shared" si="183"/>
        <v>13343.448</v>
      </c>
      <c r="N599" s="35">
        <v>0</v>
      </c>
      <c r="O599" s="35">
        <v>0</v>
      </c>
      <c r="P599" s="35">
        <v>50000</v>
      </c>
      <c r="Q599" s="4" t="s">
        <v>6674</v>
      </c>
      <c r="R599" s="35">
        <f t="shared" si="184"/>
        <v>3991999.9999999995</v>
      </c>
      <c r="S599" s="35">
        <f t="shared" si="180"/>
        <v>3405688.7351351343</v>
      </c>
      <c r="T599" s="35">
        <f t="shared" si="181"/>
        <v>586311.26486486522</v>
      </c>
      <c r="U599" s="35">
        <f t="shared" si="185"/>
        <v>41328</v>
      </c>
      <c r="V599" s="35">
        <f t="shared" si="186"/>
        <v>3850.4347826086955</v>
      </c>
      <c r="W599" s="35">
        <f t="shared" si="189"/>
        <v>88622.399999999994</v>
      </c>
      <c r="X599" s="35">
        <f t="shared" si="187"/>
        <v>323098.66537637421</v>
      </c>
      <c r="Y599" s="35">
        <f t="shared" ref="Y599:Y600" si="191">H599</f>
        <v>24</v>
      </c>
      <c r="Z599" s="35">
        <v>0</v>
      </c>
      <c r="AA599" s="35">
        <f t="shared" si="188"/>
        <v>100000</v>
      </c>
      <c r="AB599" s="37">
        <f t="shared" si="182"/>
        <v>0</v>
      </c>
      <c r="AC599" s="35">
        <v>0</v>
      </c>
      <c r="AD599" s="35">
        <v>29411.764705882353</v>
      </c>
      <c r="AE599" s="44"/>
    </row>
    <row r="600" spans="1:31">
      <c r="A600" s="34">
        <v>594</v>
      </c>
      <c r="B600" s="58">
        <v>46244</v>
      </c>
      <c r="C600" s="4" t="s">
        <v>6714</v>
      </c>
      <c r="D600" s="4" t="s">
        <v>6138</v>
      </c>
      <c r="E600" s="4" t="s">
        <v>6135</v>
      </c>
      <c r="F600" s="35" t="str">
        <f>IFERROR(VLOOKUP(E600,'DATA MASTER'!$B$1:$R$3858,3,0),"")</f>
        <v>DIV 1</v>
      </c>
      <c r="G600" s="4">
        <v>24</v>
      </c>
      <c r="H600" s="35">
        <f>IFERROR(VLOOKUP(E600,'DATA MASTER'!$B$1:$R$3858,6,0),"")</f>
        <v>24</v>
      </c>
      <c r="I600" s="40">
        <f>IFERROR(VLOOKUP(E600,'DATA MASTER'!$B$1:$R$3858,5,0),"")</f>
        <v>1.23</v>
      </c>
      <c r="J600" s="35">
        <f>IFERROR(VLOOKUP(E600,'DATA MASTER'!$B$1:$R$3858,17,0),"")</f>
        <v>99800</v>
      </c>
      <c r="K600" s="35">
        <f>IFERROR(VLOOKUP(E600,'DATA MASTER'!$B$1:$R$3858,16,0),"")</f>
        <v>92100</v>
      </c>
      <c r="L600" s="34">
        <f t="shared" si="179"/>
        <v>7485</v>
      </c>
      <c r="M600" s="34">
        <f t="shared" si="183"/>
        <v>13343.448</v>
      </c>
      <c r="N600" s="35">
        <v>0</v>
      </c>
      <c r="O600" s="35">
        <v>0</v>
      </c>
      <c r="P600" s="35">
        <v>50000</v>
      </c>
      <c r="Q600" s="4" t="s">
        <v>6674</v>
      </c>
      <c r="R600" s="35">
        <f t="shared" si="184"/>
        <v>1995999.9999999998</v>
      </c>
      <c r="S600" s="35">
        <f t="shared" si="180"/>
        <v>1702844.3675675672</v>
      </c>
      <c r="T600" s="35">
        <f t="shared" si="181"/>
        <v>293155.63243243261</v>
      </c>
      <c r="U600" s="35">
        <f t="shared" si="185"/>
        <v>20664</v>
      </c>
      <c r="V600" s="35">
        <f t="shared" si="186"/>
        <v>1925.2173913043478</v>
      </c>
      <c r="W600" s="35">
        <f t="shared" si="189"/>
        <v>44311.199999999997</v>
      </c>
      <c r="X600" s="35">
        <f t="shared" si="187"/>
        <v>167164.30595021919</v>
      </c>
      <c r="Y600" s="35">
        <f t="shared" si="191"/>
        <v>24</v>
      </c>
      <c r="Z600" s="35">
        <v>0</v>
      </c>
      <c r="AA600" s="35">
        <f t="shared" si="188"/>
        <v>50000</v>
      </c>
      <c r="AB600" s="37">
        <f t="shared" si="182"/>
        <v>0</v>
      </c>
      <c r="AC600" s="35">
        <v>0</v>
      </c>
      <c r="AD600" s="35">
        <v>9090.9090909090901</v>
      </c>
      <c r="AE600" s="44"/>
    </row>
    <row r="601" spans="1:31">
      <c r="A601" s="34">
        <v>595</v>
      </c>
      <c r="B601" s="58">
        <v>46244</v>
      </c>
      <c r="C601" s="4" t="s">
        <v>6715</v>
      </c>
      <c r="D601" s="4" t="s">
        <v>6175</v>
      </c>
      <c r="E601" s="4" t="s">
        <v>6131</v>
      </c>
      <c r="F601" s="35" t="str">
        <f>IFERROR(VLOOKUP(E601,'DATA MASTER'!$B$1:$R$3858,3,0),"")</f>
        <v>DIV 1</v>
      </c>
      <c r="G601" s="4">
        <v>12</v>
      </c>
      <c r="H601" s="35">
        <f>IFERROR(VLOOKUP(E601,'DATA MASTER'!$B$1:$R$3858,6,0),"")</f>
        <v>72</v>
      </c>
      <c r="I601" s="40">
        <f>IFERROR(VLOOKUP(E601,'DATA MASTER'!$B$1:$R$3858,5,0),"")</f>
        <v>0.245333</v>
      </c>
      <c r="J601" s="35">
        <f>IFERROR(VLOOKUP(E601,'DATA MASTER'!$B$1:$R$3858,17,0),"")</f>
        <v>27908.333333333332</v>
      </c>
      <c r="K601" s="35">
        <f>IFERROR(VLOOKUP(E601,'DATA MASTER'!$B$1:$R$3858,16,0),"")</f>
        <v>25850</v>
      </c>
      <c r="L601" s="34">
        <f t="shared" si="179"/>
        <v>2093.125</v>
      </c>
      <c r="M601" s="34">
        <f t="shared" si="183"/>
        <v>3745.1480000000001</v>
      </c>
      <c r="N601" s="35">
        <v>0</v>
      </c>
      <c r="O601" s="35">
        <v>0</v>
      </c>
      <c r="P601" s="35"/>
      <c r="Q601" s="4"/>
      <c r="R601" s="35">
        <f t="shared" si="184"/>
        <v>279083.33333333331</v>
      </c>
      <c r="S601" s="35">
        <f t="shared" si="180"/>
        <v>238971.37297297292</v>
      </c>
      <c r="T601" s="35">
        <f t="shared" si="181"/>
        <v>40111.96036036039</v>
      </c>
      <c r="U601" s="35">
        <f t="shared" si="185"/>
        <v>2060.7972</v>
      </c>
      <c r="V601" s="35">
        <f t="shared" si="186"/>
        <v>191.99973913043479</v>
      </c>
      <c r="W601" s="35">
        <f t="shared" si="189"/>
        <v>6195.65</v>
      </c>
      <c r="X601" s="35">
        <f t="shared" si="187"/>
        <v>16278.898036614568</v>
      </c>
      <c r="Y601" s="35">
        <v>1</v>
      </c>
      <c r="Z601" s="35">
        <v>0</v>
      </c>
      <c r="AA601" s="35">
        <f t="shared" si="188"/>
        <v>0</v>
      </c>
      <c r="AB601" s="37">
        <f t="shared" si="182"/>
        <v>0</v>
      </c>
      <c r="AC601" s="35">
        <v>0</v>
      </c>
      <c r="AD601" s="35">
        <v>15384.615384615385</v>
      </c>
      <c r="AE601" s="44"/>
    </row>
    <row r="602" spans="1:31">
      <c r="A602" s="34">
        <v>596</v>
      </c>
      <c r="B602" s="58">
        <v>46244</v>
      </c>
      <c r="C602" s="4" t="s">
        <v>6715</v>
      </c>
      <c r="D602" s="4" t="s">
        <v>6175</v>
      </c>
      <c r="E602" s="4" t="s">
        <v>6141</v>
      </c>
      <c r="F602" s="35" t="str">
        <f>IFERROR(VLOOKUP(E602,'DATA MASTER'!$B$1:$R$3858,3,0),"")</f>
        <v>DIV 1</v>
      </c>
      <c r="G602" s="4">
        <v>18</v>
      </c>
      <c r="H602" s="35">
        <f>IFERROR(VLOOKUP(E602,'DATA MASTER'!$B$1:$R$3858,6,0),"")</f>
        <v>36</v>
      </c>
      <c r="I602" s="40">
        <f>IFERROR(VLOOKUP(E602,'DATA MASTER'!$B$1:$R$3858,5,0),"")</f>
        <v>0.621</v>
      </c>
      <c r="J602" s="35">
        <f>IFERROR(VLOOKUP(E602,'DATA MASTER'!$B$1:$R$3858,17,0),"")</f>
        <v>56900</v>
      </c>
      <c r="K602" s="35">
        <f>IFERROR(VLOOKUP(E602,'DATA MASTER'!$B$1:$R$3858,16,0),"")</f>
        <v>52000</v>
      </c>
      <c r="L602" s="34">
        <f t="shared" si="179"/>
        <v>4267.5</v>
      </c>
      <c r="M602" s="34">
        <f t="shared" si="183"/>
        <v>7533.76</v>
      </c>
      <c r="N602" s="35">
        <v>0</v>
      </c>
      <c r="O602" s="35">
        <v>0</v>
      </c>
      <c r="P602" s="35"/>
      <c r="Q602" s="4"/>
      <c r="R602" s="35">
        <f t="shared" si="184"/>
        <v>853500</v>
      </c>
      <c r="S602" s="35">
        <f t="shared" si="180"/>
        <v>721074.16216216213</v>
      </c>
      <c r="T602" s="35">
        <f t="shared" si="181"/>
        <v>132425.83783783787</v>
      </c>
      <c r="U602" s="35">
        <f t="shared" si="185"/>
        <v>7824.6</v>
      </c>
      <c r="V602" s="35">
        <f t="shared" si="186"/>
        <v>729.00000000000011</v>
      </c>
      <c r="W602" s="35">
        <f t="shared" si="189"/>
        <v>18947.7</v>
      </c>
      <c r="X602" s="35">
        <f t="shared" si="187"/>
        <v>89539.922453222476</v>
      </c>
      <c r="Y602" s="35">
        <v>1</v>
      </c>
      <c r="Z602" s="35">
        <v>0</v>
      </c>
      <c r="AA602" s="35">
        <f t="shared" si="188"/>
        <v>0</v>
      </c>
      <c r="AB602" s="37">
        <f t="shared" si="182"/>
        <v>0</v>
      </c>
      <c r="AC602" s="35">
        <v>0</v>
      </c>
      <c r="AD602" s="35">
        <v>15384.615384615385</v>
      </c>
      <c r="AE602" s="44"/>
    </row>
    <row r="603" spans="1:31">
      <c r="A603" s="34">
        <v>597</v>
      </c>
      <c r="B603" s="58">
        <v>46244</v>
      </c>
      <c r="C603" s="4" t="s">
        <v>6716</v>
      </c>
      <c r="D603" s="4" t="s">
        <v>6134</v>
      </c>
      <c r="E603" s="4" t="s">
        <v>6135</v>
      </c>
      <c r="F603" s="35" t="str">
        <f>IFERROR(VLOOKUP(E603,'DATA MASTER'!$B$1:$R$3858,3,0),"")</f>
        <v>DIV 1</v>
      </c>
      <c r="G603" s="4">
        <v>24</v>
      </c>
      <c r="H603" s="35">
        <f>IFERROR(VLOOKUP(E603,'DATA MASTER'!$B$1:$R$3858,6,0),"")</f>
        <v>24</v>
      </c>
      <c r="I603" s="40">
        <f>IFERROR(VLOOKUP(E603,'DATA MASTER'!$B$1:$R$3858,5,0),"")</f>
        <v>1.23</v>
      </c>
      <c r="J603" s="35">
        <f>IFERROR(VLOOKUP(E603,'DATA MASTER'!$B$1:$R$3858,17,0),"")</f>
        <v>99800</v>
      </c>
      <c r="K603" s="35">
        <f>IFERROR(VLOOKUP(E603,'DATA MASTER'!$B$1:$R$3858,16,0),"")</f>
        <v>92100</v>
      </c>
      <c r="L603" s="34">
        <f t="shared" si="179"/>
        <v>7485</v>
      </c>
      <c r="M603" s="34">
        <f t="shared" si="183"/>
        <v>13343.448</v>
      </c>
      <c r="N603" s="35">
        <v>0</v>
      </c>
      <c r="O603" s="35">
        <v>0</v>
      </c>
      <c r="P603" s="35">
        <v>50000</v>
      </c>
      <c r="Q603" s="4" t="s">
        <v>6674</v>
      </c>
      <c r="R603" s="35">
        <f t="shared" si="184"/>
        <v>1995999.9999999998</v>
      </c>
      <c r="S603" s="35">
        <f t="shared" si="180"/>
        <v>1702844.3675675672</v>
      </c>
      <c r="T603" s="35">
        <f t="shared" si="181"/>
        <v>293155.63243243261</v>
      </c>
      <c r="U603" s="35">
        <f t="shared" si="185"/>
        <v>20664</v>
      </c>
      <c r="V603" s="35">
        <f t="shared" si="186"/>
        <v>1925.2173913043478</v>
      </c>
      <c r="W603" s="35">
        <f t="shared" si="189"/>
        <v>44311.199999999997</v>
      </c>
      <c r="X603" s="35">
        <f t="shared" si="187"/>
        <v>169112.35789827115</v>
      </c>
      <c r="Y603" s="35">
        <f t="shared" ref="Y603:Y604" si="192">H603</f>
        <v>24</v>
      </c>
      <c r="Z603" s="35">
        <v>0</v>
      </c>
      <c r="AA603" s="35">
        <f t="shared" si="188"/>
        <v>50000</v>
      </c>
      <c r="AB603" s="37">
        <f t="shared" si="182"/>
        <v>0</v>
      </c>
      <c r="AC603" s="35">
        <v>0</v>
      </c>
      <c r="AD603" s="35">
        <v>7142.8571428571431</v>
      </c>
      <c r="AE603" s="44"/>
    </row>
    <row r="604" spans="1:31">
      <c r="A604" s="34">
        <v>598</v>
      </c>
      <c r="B604" s="58">
        <v>46244</v>
      </c>
      <c r="C604" s="4" t="s">
        <v>6717</v>
      </c>
      <c r="D604" s="4" t="s">
        <v>6175</v>
      </c>
      <c r="E604" s="4" t="s">
        <v>6135</v>
      </c>
      <c r="F604" s="35" t="str">
        <f>IFERROR(VLOOKUP(E604,'DATA MASTER'!$B$1:$R$3858,3,0),"")</f>
        <v>DIV 1</v>
      </c>
      <c r="G604" s="4">
        <v>30</v>
      </c>
      <c r="H604" s="35">
        <f>IFERROR(VLOOKUP(E604,'DATA MASTER'!$B$1:$R$3858,6,0),"")</f>
        <v>24</v>
      </c>
      <c r="I604" s="40">
        <f>IFERROR(VLOOKUP(E604,'DATA MASTER'!$B$1:$R$3858,5,0),"")</f>
        <v>1.23</v>
      </c>
      <c r="J604" s="35">
        <f>IFERROR(VLOOKUP(E604,'DATA MASTER'!$B$1:$R$3858,17,0),"")</f>
        <v>99800</v>
      </c>
      <c r="K604" s="35">
        <f>IFERROR(VLOOKUP(E604,'DATA MASTER'!$B$1:$R$3858,16,0),"")</f>
        <v>92100</v>
      </c>
      <c r="L604" s="34">
        <f t="shared" si="179"/>
        <v>7485</v>
      </c>
      <c r="M604" s="34">
        <f t="shared" si="183"/>
        <v>13343.448</v>
      </c>
      <c r="N604" s="35">
        <v>0</v>
      </c>
      <c r="O604" s="35">
        <v>0</v>
      </c>
      <c r="P604" s="35">
        <v>50000</v>
      </c>
      <c r="Q604" s="4" t="s">
        <v>6674</v>
      </c>
      <c r="R604" s="35">
        <f t="shared" si="184"/>
        <v>2494999.9999999995</v>
      </c>
      <c r="S604" s="35">
        <f t="shared" si="180"/>
        <v>2128555.4594594589</v>
      </c>
      <c r="T604" s="35">
        <f t="shared" si="181"/>
        <v>366444.54054054059</v>
      </c>
      <c r="U604" s="35">
        <f t="shared" si="185"/>
        <v>25830</v>
      </c>
      <c r="V604" s="35">
        <f t="shared" si="186"/>
        <v>2406.521739130435</v>
      </c>
      <c r="W604" s="35">
        <f t="shared" si="189"/>
        <v>55389</v>
      </c>
      <c r="X604" s="35">
        <f t="shared" si="187"/>
        <v>217434.40341679478</v>
      </c>
      <c r="Y604" s="35">
        <f t="shared" si="192"/>
        <v>24</v>
      </c>
      <c r="Z604" s="35">
        <v>0</v>
      </c>
      <c r="AA604" s="35">
        <f t="shared" si="188"/>
        <v>50000</v>
      </c>
      <c r="AB604" s="37">
        <f t="shared" si="182"/>
        <v>0</v>
      </c>
      <c r="AC604" s="35">
        <v>0</v>
      </c>
      <c r="AD604" s="35">
        <v>15384.615384615385</v>
      </c>
      <c r="AE604" s="44"/>
    </row>
    <row r="605" spans="1:31">
      <c r="A605" s="34">
        <v>599</v>
      </c>
      <c r="B605" s="58">
        <v>46244</v>
      </c>
      <c r="C605" s="4" t="s">
        <v>6718</v>
      </c>
      <c r="D605" s="4" t="s">
        <v>6143</v>
      </c>
      <c r="E605" s="4" t="s">
        <v>6280</v>
      </c>
      <c r="F605" s="35" t="str">
        <f>IFERROR(VLOOKUP(E605,'DATA MASTER'!$B$1:$R$3858,3,0),"")</f>
        <v>DIV 2</v>
      </c>
      <c r="G605" s="4">
        <v>4</v>
      </c>
      <c r="H605" s="35">
        <f>IFERROR(VLOOKUP(E605,'DATA MASTER'!$B$1:$R$3858,6,0),"")</f>
        <v>1</v>
      </c>
      <c r="I605" s="40">
        <f>IFERROR(VLOOKUP(E605,'DATA MASTER'!$B$1:$R$3858,5,0),"")</f>
        <v>5.14</v>
      </c>
      <c r="J605" s="35">
        <f>IFERROR(VLOOKUP(E605,'DATA MASTER'!$B$1:$R$3858,17,0),"")</f>
        <v>163600</v>
      </c>
      <c r="K605" s="35">
        <f>IFERROR(VLOOKUP(E605,'DATA MASTER'!$B$1:$R$3858,16,0),"")</f>
        <v>144400</v>
      </c>
      <c r="L605" s="34">
        <f t="shared" si="179"/>
        <v>12270</v>
      </c>
      <c r="M605" s="34">
        <f t="shared" si="183"/>
        <v>20920.672000000002</v>
      </c>
      <c r="N605" s="35">
        <v>0</v>
      </c>
      <c r="O605" s="35">
        <v>10</v>
      </c>
      <c r="P605" s="35"/>
      <c r="Q605" s="4"/>
      <c r="R605" s="35">
        <f t="shared" si="184"/>
        <v>490799.99999999994</v>
      </c>
      <c r="S605" s="35">
        <f t="shared" si="180"/>
        <v>400473.49621621618</v>
      </c>
      <c r="T605" s="35">
        <f t="shared" si="181"/>
        <v>90326.503783783759</v>
      </c>
      <c r="U605" s="35">
        <f t="shared" si="185"/>
        <v>14392</v>
      </c>
      <c r="V605" s="35">
        <f t="shared" si="186"/>
        <v>1340.8695652173913</v>
      </c>
      <c r="W605" s="35">
        <f t="shared" si="189"/>
        <v>10895.759999999998</v>
      </c>
      <c r="X605" s="35">
        <f t="shared" si="187"/>
        <v>50061.51058220274</v>
      </c>
      <c r="Y605" s="35">
        <v>1</v>
      </c>
      <c r="Z605" s="35">
        <v>0</v>
      </c>
      <c r="AA605" s="35">
        <f t="shared" si="188"/>
        <v>0</v>
      </c>
      <c r="AB605" s="37">
        <f t="shared" si="182"/>
        <v>0</v>
      </c>
      <c r="AC605" s="35">
        <v>0</v>
      </c>
      <c r="AD605" s="35">
        <v>13636.363636363636</v>
      </c>
      <c r="AE605" s="44"/>
    </row>
    <row r="606" spans="1:31">
      <c r="A606" s="34">
        <v>600</v>
      </c>
      <c r="B606" s="58">
        <v>46244</v>
      </c>
      <c r="C606" s="4" t="s">
        <v>6719</v>
      </c>
      <c r="D606" s="4" t="s">
        <v>6196</v>
      </c>
      <c r="E606" s="4" t="s">
        <v>6156</v>
      </c>
      <c r="F606" s="35" t="str">
        <f>IFERROR(VLOOKUP(E606,'DATA MASTER'!$B$1:$R$3858,3,0),"")</f>
        <v>DIV 1</v>
      </c>
      <c r="G606" s="4">
        <v>4</v>
      </c>
      <c r="H606" s="35">
        <f>IFERROR(VLOOKUP(E606,'DATA MASTER'!$B$1:$R$3858,6,0),"")</f>
        <v>4</v>
      </c>
      <c r="I606" s="40">
        <f>IFERROR(VLOOKUP(E606,'DATA MASTER'!$B$1:$R$3858,5,0),"")</f>
        <v>5.3879999999999999</v>
      </c>
      <c r="J606" s="35">
        <f>IFERROR(VLOOKUP(E606,'DATA MASTER'!$B$1:$R$3858,17,0),"")</f>
        <v>185700</v>
      </c>
      <c r="K606" s="35">
        <f>IFERROR(VLOOKUP(E606,'DATA MASTER'!$B$1:$R$3858,16,0),"")</f>
        <v>165300</v>
      </c>
      <c r="L606" s="34">
        <f t="shared" si="179"/>
        <v>13927.5</v>
      </c>
      <c r="M606" s="34">
        <f t="shared" si="183"/>
        <v>23948.664000000001</v>
      </c>
      <c r="N606" s="35">
        <v>0</v>
      </c>
      <c r="O606" s="35">
        <v>0</v>
      </c>
      <c r="P606" s="35">
        <v>35000</v>
      </c>
      <c r="Q606" s="4" t="s">
        <v>6370</v>
      </c>
      <c r="R606" s="35">
        <f t="shared" si="184"/>
        <v>619000</v>
      </c>
      <c r="S606" s="35">
        <f t="shared" si="180"/>
        <v>509374.18378378375</v>
      </c>
      <c r="T606" s="35">
        <f t="shared" si="181"/>
        <v>109625.81621621625</v>
      </c>
      <c r="U606" s="35">
        <f t="shared" si="185"/>
        <v>15086.4</v>
      </c>
      <c r="V606" s="35">
        <f t="shared" si="186"/>
        <v>1405.5652173913043</v>
      </c>
      <c r="W606" s="35">
        <f t="shared" si="189"/>
        <v>13741.800000000001</v>
      </c>
      <c r="X606" s="35">
        <f t="shared" si="187"/>
        <v>41614.273221047159</v>
      </c>
      <c r="Y606" s="35">
        <f t="shared" ref="Y606:Y607" si="193">H606</f>
        <v>4</v>
      </c>
      <c r="Z606" s="35">
        <v>0</v>
      </c>
      <c r="AA606" s="35">
        <f t="shared" si="188"/>
        <v>35000</v>
      </c>
      <c r="AB606" s="37">
        <f t="shared" si="182"/>
        <v>0</v>
      </c>
      <c r="AC606" s="35">
        <v>0</v>
      </c>
      <c r="AD606" s="35">
        <v>2777.7777777777778</v>
      </c>
      <c r="AE606" s="44"/>
    </row>
    <row r="607" spans="1:31">
      <c r="A607" s="34">
        <v>601</v>
      </c>
      <c r="B607" s="58">
        <v>46244</v>
      </c>
      <c r="C607" s="4" t="s">
        <v>6720</v>
      </c>
      <c r="D607" s="4" t="s">
        <v>6138</v>
      </c>
      <c r="E607" s="4" t="s">
        <v>6156</v>
      </c>
      <c r="F607" s="35" t="str">
        <f>IFERROR(VLOOKUP(E607,'DATA MASTER'!$B$1:$R$3858,3,0),"")</f>
        <v>DIV 1</v>
      </c>
      <c r="G607" s="4">
        <v>4</v>
      </c>
      <c r="H607" s="35">
        <f>IFERROR(VLOOKUP(E607,'DATA MASTER'!$B$1:$R$3858,6,0),"")</f>
        <v>4</v>
      </c>
      <c r="I607" s="40">
        <f>IFERROR(VLOOKUP(E607,'DATA MASTER'!$B$1:$R$3858,5,0),"")</f>
        <v>5.3879999999999999</v>
      </c>
      <c r="J607" s="35">
        <f>IFERROR(VLOOKUP(E607,'DATA MASTER'!$B$1:$R$3858,17,0),"")</f>
        <v>185700</v>
      </c>
      <c r="K607" s="35">
        <f>IFERROR(VLOOKUP(E607,'DATA MASTER'!$B$1:$R$3858,16,0),"")</f>
        <v>165300</v>
      </c>
      <c r="L607" s="34">
        <f t="shared" si="179"/>
        <v>13927.5</v>
      </c>
      <c r="M607" s="34">
        <f t="shared" si="183"/>
        <v>23948.664000000001</v>
      </c>
      <c r="N607" s="35">
        <v>0</v>
      </c>
      <c r="O607" s="35">
        <v>0</v>
      </c>
      <c r="P607" s="35">
        <v>35000</v>
      </c>
      <c r="Q607" s="4" t="s">
        <v>6370</v>
      </c>
      <c r="R607" s="35">
        <f t="shared" si="184"/>
        <v>619000</v>
      </c>
      <c r="S607" s="35">
        <f t="shared" si="180"/>
        <v>509374.18378378375</v>
      </c>
      <c r="T607" s="35">
        <f t="shared" si="181"/>
        <v>109625.81621621625</v>
      </c>
      <c r="U607" s="35">
        <f t="shared" si="185"/>
        <v>15086.4</v>
      </c>
      <c r="V607" s="35">
        <f t="shared" si="186"/>
        <v>1405.5652173913043</v>
      </c>
      <c r="W607" s="35">
        <f t="shared" si="189"/>
        <v>13741.800000000001</v>
      </c>
      <c r="X607" s="35">
        <f t="shared" si="187"/>
        <v>37249.193855967795</v>
      </c>
      <c r="Y607" s="35">
        <f t="shared" si="193"/>
        <v>4</v>
      </c>
      <c r="Z607" s="35">
        <v>0</v>
      </c>
      <c r="AA607" s="35">
        <f t="shared" si="188"/>
        <v>35000</v>
      </c>
      <c r="AB607" s="37">
        <f t="shared" si="182"/>
        <v>0</v>
      </c>
      <c r="AC607" s="35">
        <v>0</v>
      </c>
      <c r="AD607" s="35">
        <v>7142.8571428571431</v>
      </c>
      <c r="AE607" s="44"/>
    </row>
    <row r="608" spans="1:31">
      <c r="A608" s="34">
        <v>602</v>
      </c>
      <c r="B608" s="58">
        <v>46244</v>
      </c>
      <c r="C608" s="4" t="s">
        <v>6721</v>
      </c>
      <c r="D608" s="4" t="s">
        <v>6196</v>
      </c>
      <c r="E608" s="4" t="s">
        <v>6216</v>
      </c>
      <c r="F608" s="35" t="str">
        <f>IFERROR(VLOOKUP(E608,'DATA MASTER'!$B$1:$R$3858,3,0),"")</f>
        <v>DIV 1</v>
      </c>
      <c r="G608" s="4">
        <v>2</v>
      </c>
      <c r="H608" s="35">
        <f>IFERROR(VLOOKUP(E608,'DATA MASTER'!$B$1:$R$3858,6,0),"")</f>
        <v>24</v>
      </c>
      <c r="I608" s="40">
        <f>IFERROR(VLOOKUP(E608,'DATA MASTER'!$B$1:$R$3858,5,0),"")</f>
        <v>1.0900000000000001</v>
      </c>
      <c r="J608" s="35">
        <f>IFERROR(VLOOKUP(E608,'DATA MASTER'!$B$1:$R$3858,17,0),"")</f>
        <v>49500</v>
      </c>
      <c r="K608" s="35">
        <f>IFERROR(VLOOKUP(E608,'DATA MASTER'!$B$1:$R$3858,16,0),"")</f>
        <v>44600</v>
      </c>
      <c r="L608" s="34">
        <f t="shared" si="179"/>
        <v>3712.5</v>
      </c>
      <c r="M608" s="34">
        <f t="shared" si="183"/>
        <v>6461.6480000000001</v>
      </c>
      <c r="N608" s="35">
        <v>0</v>
      </c>
      <c r="O608" s="35">
        <v>0</v>
      </c>
      <c r="P608" s="35"/>
      <c r="Q608" s="4"/>
      <c r="R608" s="35">
        <f t="shared" si="184"/>
        <v>82500</v>
      </c>
      <c r="S608" s="35">
        <f t="shared" si="180"/>
        <v>68717.75135135134</v>
      </c>
      <c r="T608" s="35">
        <f t="shared" si="181"/>
        <v>13782.24864864866</v>
      </c>
      <c r="U608" s="35">
        <f t="shared" si="185"/>
        <v>1526</v>
      </c>
      <c r="V608" s="35">
        <f t="shared" si="186"/>
        <v>142.17391304347828</v>
      </c>
      <c r="W608" s="35">
        <f t="shared" si="189"/>
        <v>1831.5000000000002</v>
      </c>
      <c r="X608" s="35">
        <f t="shared" si="187"/>
        <v>7504.7969578274042</v>
      </c>
      <c r="Y608" s="35">
        <v>1</v>
      </c>
      <c r="Z608" s="35">
        <v>0</v>
      </c>
      <c r="AA608" s="35">
        <f t="shared" si="188"/>
        <v>0</v>
      </c>
      <c r="AB608" s="37">
        <f t="shared" si="182"/>
        <v>0</v>
      </c>
      <c r="AC608" s="35">
        <v>0</v>
      </c>
      <c r="AD608" s="35">
        <v>2777.7777777777778</v>
      </c>
      <c r="AE608" s="44"/>
    </row>
    <row r="609" spans="1:31">
      <c r="A609" s="34">
        <v>603</v>
      </c>
      <c r="B609" s="58">
        <v>46244</v>
      </c>
      <c r="C609" s="4" t="s">
        <v>6721</v>
      </c>
      <c r="D609" s="4" t="s">
        <v>6196</v>
      </c>
      <c r="E609" s="4" t="s">
        <v>6135</v>
      </c>
      <c r="F609" s="35" t="str">
        <f>IFERROR(VLOOKUP(E609,'DATA MASTER'!$B$1:$R$3858,3,0),"")</f>
        <v>DIV 1</v>
      </c>
      <c r="G609" s="4">
        <v>2</v>
      </c>
      <c r="H609" s="35">
        <f>IFERROR(VLOOKUP(E609,'DATA MASTER'!$B$1:$R$3858,6,0),"")</f>
        <v>24</v>
      </c>
      <c r="I609" s="40">
        <f>IFERROR(VLOOKUP(E609,'DATA MASTER'!$B$1:$R$3858,5,0),"")</f>
        <v>1.23</v>
      </c>
      <c r="J609" s="35">
        <f>IFERROR(VLOOKUP(E609,'DATA MASTER'!$B$1:$R$3858,17,0),"")</f>
        <v>99800</v>
      </c>
      <c r="K609" s="35">
        <f>IFERROR(VLOOKUP(E609,'DATA MASTER'!$B$1:$R$3858,16,0),"")</f>
        <v>92100</v>
      </c>
      <c r="L609" s="34">
        <f t="shared" si="179"/>
        <v>7485</v>
      </c>
      <c r="M609" s="34">
        <f t="shared" si="183"/>
        <v>13343.448</v>
      </c>
      <c r="N609" s="35">
        <v>0</v>
      </c>
      <c r="O609" s="35">
        <v>0</v>
      </c>
      <c r="P609" s="35"/>
      <c r="Q609" s="4"/>
      <c r="R609" s="35">
        <f t="shared" si="184"/>
        <v>166333.33333333331</v>
      </c>
      <c r="S609" s="35">
        <f t="shared" si="180"/>
        <v>141903.69729729727</v>
      </c>
      <c r="T609" s="35">
        <f t="shared" si="181"/>
        <v>24429.636036036041</v>
      </c>
      <c r="U609" s="35">
        <f t="shared" si="185"/>
        <v>1722</v>
      </c>
      <c r="V609" s="35">
        <f t="shared" si="186"/>
        <v>160.43478260869566</v>
      </c>
      <c r="W609" s="35">
        <f t="shared" si="189"/>
        <v>3692.6000000000004</v>
      </c>
      <c r="X609" s="35">
        <f t="shared" si="187"/>
        <v>16076.823475649569</v>
      </c>
      <c r="Y609" s="35">
        <v>1</v>
      </c>
      <c r="Z609" s="35">
        <v>0</v>
      </c>
      <c r="AA609" s="35">
        <f t="shared" si="188"/>
        <v>0</v>
      </c>
      <c r="AB609" s="37">
        <f t="shared" si="182"/>
        <v>0</v>
      </c>
      <c r="AC609" s="35">
        <v>0</v>
      </c>
      <c r="AD609" s="35">
        <v>2777.7777777777778</v>
      </c>
      <c r="AE609" s="44"/>
    </row>
    <row r="610" spans="1:31">
      <c r="A610" s="34">
        <v>604</v>
      </c>
      <c r="B610" s="58">
        <v>46244</v>
      </c>
      <c r="C610" s="4" t="s">
        <v>6721</v>
      </c>
      <c r="D610" s="4" t="s">
        <v>6196</v>
      </c>
      <c r="E610" s="4" t="s">
        <v>2687</v>
      </c>
      <c r="F610" s="35" t="str">
        <f>IFERROR(VLOOKUP(E610,'DATA MASTER'!$B$1:$R$3858,3,0),"")</f>
        <v>DIV 1</v>
      </c>
      <c r="G610" s="4">
        <v>2</v>
      </c>
      <c r="H610" s="35">
        <f>IFERROR(VLOOKUP(E610,'DATA MASTER'!$B$1:$R$3858,6,0),"")</f>
        <v>24</v>
      </c>
      <c r="I610" s="40">
        <f>IFERROR(VLOOKUP(E610,'DATA MASTER'!$B$1:$R$3858,5,0),"")</f>
        <v>1.052</v>
      </c>
      <c r="J610" s="35">
        <f>IFERROR(VLOOKUP(E610,'DATA MASTER'!$B$1:$R$3858,17,0),"")</f>
        <v>90100</v>
      </c>
      <c r="K610" s="35">
        <f>IFERROR(VLOOKUP(E610,'DATA MASTER'!$B$1:$R$3858,16,0),"")</f>
        <v>82300</v>
      </c>
      <c r="L610" s="34">
        <f t="shared" si="179"/>
        <v>6757.5</v>
      </c>
      <c r="M610" s="34">
        <f t="shared" si="183"/>
        <v>11923.624000000002</v>
      </c>
      <c r="N610" s="35">
        <v>0</v>
      </c>
      <c r="O610" s="35">
        <v>0</v>
      </c>
      <c r="P610" s="35"/>
      <c r="Q610" s="4"/>
      <c r="R610" s="35">
        <f t="shared" si="184"/>
        <v>150166.66666666666</v>
      </c>
      <c r="S610" s="35">
        <f t="shared" si="180"/>
        <v>126804.28108108108</v>
      </c>
      <c r="T610" s="35">
        <f t="shared" si="181"/>
        <v>23362.38558558558</v>
      </c>
      <c r="U610" s="35">
        <f t="shared" si="185"/>
        <v>1472.8</v>
      </c>
      <c r="V610" s="35">
        <f t="shared" si="186"/>
        <v>137.21739130434781</v>
      </c>
      <c r="W610" s="35">
        <f t="shared" si="189"/>
        <v>3333.7</v>
      </c>
      <c r="X610" s="35">
        <f t="shared" si="187"/>
        <v>15640.890416503455</v>
      </c>
      <c r="Y610" s="35">
        <v>1</v>
      </c>
      <c r="Z610" s="35">
        <v>0</v>
      </c>
      <c r="AA610" s="35">
        <f t="shared" si="188"/>
        <v>0</v>
      </c>
      <c r="AB610" s="37">
        <f t="shared" si="182"/>
        <v>0</v>
      </c>
      <c r="AC610" s="35">
        <v>0</v>
      </c>
      <c r="AD610" s="35">
        <v>2777.7777777777778</v>
      </c>
      <c r="AE610" s="44"/>
    </row>
    <row r="611" spans="1:31">
      <c r="A611" s="34">
        <v>605</v>
      </c>
      <c r="B611" s="58">
        <v>46244</v>
      </c>
      <c r="C611" s="4" t="s">
        <v>6722</v>
      </c>
      <c r="D611" s="4" t="s">
        <v>6124</v>
      </c>
      <c r="E611" s="4" t="s">
        <v>6240</v>
      </c>
      <c r="F611" s="35" t="str">
        <f>IFERROR(VLOOKUP(E611,'DATA MASTER'!$B$1:$R$3858,3,0),"")</f>
        <v>DIV 1</v>
      </c>
      <c r="G611" s="4">
        <v>1</v>
      </c>
      <c r="H611" s="35">
        <f>IFERROR(VLOOKUP(E611,'DATA MASTER'!$B$1:$R$3858,6,0),"")</f>
        <v>4</v>
      </c>
      <c r="I611" s="40">
        <f>IFERROR(VLOOKUP(E611,'DATA MASTER'!$B$1:$R$3858,5,0),"")</f>
        <v>5.218</v>
      </c>
      <c r="J611" s="35">
        <f>IFERROR(VLOOKUP(E611,'DATA MASTER'!$B$1:$R$3858,17,0),"")</f>
        <v>328200</v>
      </c>
      <c r="K611" s="35">
        <f>IFERROR(VLOOKUP(E611,'DATA MASTER'!$B$1:$R$3858,16,0),"")</f>
        <v>293300</v>
      </c>
      <c r="L611" s="34">
        <f t="shared" si="179"/>
        <v>24615</v>
      </c>
      <c r="M611" s="34">
        <f t="shared" si="183"/>
        <v>42493.304000000004</v>
      </c>
      <c r="N611" s="35">
        <v>0</v>
      </c>
      <c r="O611" s="35">
        <v>10</v>
      </c>
      <c r="P611" s="35"/>
      <c r="Q611" s="4"/>
      <c r="R611" s="35">
        <f t="shared" si="184"/>
        <v>246150</v>
      </c>
      <c r="S611" s="35">
        <f t="shared" si="180"/>
        <v>203356.78054054052</v>
      </c>
      <c r="T611" s="35">
        <f t="shared" si="181"/>
        <v>42793.219459459477</v>
      </c>
      <c r="U611" s="35">
        <f t="shared" si="185"/>
        <v>3652.6</v>
      </c>
      <c r="V611" s="35">
        <f t="shared" si="186"/>
        <v>340.30434782608694</v>
      </c>
      <c r="W611" s="35">
        <f t="shared" si="189"/>
        <v>5464.5300000000007</v>
      </c>
      <c r="X611" s="35">
        <f t="shared" si="187"/>
        <v>30210.785111633391</v>
      </c>
      <c r="Y611" s="35">
        <f t="shared" ref="Y611:Y612" si="194">IF(E611="avem005",4,1)</f>
        <v>1</v>
      </c>
      <c r="Z611" s="35">
        <v>0</v>
      </c>
      <c r="AA611" s="35">
        <f t="shared" si="188"/>
        <v>0</v>
      </c>
      <c r="AB611" s="37">
        <f t="shared" si="182"/>
        <v>0</v>
      </c>
      <c r="AC611" s="35">
        <v>0</v>
      </c>
      <c r="AD611" s="35">
        <v>3125</v>
      </c>
      <c r="AE611" s="44"/>
    </row>
    <row r="612" spans="1:31">
      <c r="A612" s="34">
        <v>606</v>
      </c>
      <c r="B612" s="58">
        <v>46244</v>
      </c>
      <c r="C612" s="4" t="s">
        <v>6723</v>
      </c>
      <c r="D612" s="4" t="s">
        <v>6124</v>
      </c>
      <c r="E612" s="4" t="s">
        <v>2809</v>
      </c>
      <c r="F612" s="35" t="str">
        <f>IFERROR(VLOOKUP(E612,'DATA MASTER'!$B$1:$R$3858,3,0),"")</f>
        <v>DIV 2-LECO</v>
      </c>
      <c r="G612" s="4">
        <v>1</v>
      </c>
      <c r="H612" s="35">
        <f>IFERROR(VLOOKUP(E612,'DATA MASTER'!$B$1:$R$3858,6,0),"")</f>
        <v>3</v>
      </c>
      <c r="I612" s="40">
        <f>IFERROR(VLOOKUP(E612,'DATA MASTER'!$B$1:$R$3858,5,0),"")</f>
        <v>1.466</v>
      </c>
      <c r="J612" s="35">
        <f>IFERROR(VLOOKUP(E612,'DATA MASTER'!$B$1:$R$3858,17,0),"")</f>
        <v>185500</v>
      </c>
      <c r="K612" s="35">
        <f>IFERROR(VLOOKUP(E612,'DATA MASTER'!$B$1:$R$3858,16,0),"")</f>
        <v>169300</v>
      </c>
      <c r="L612" s="34">
        <f t="shared" si="179"/>
        <v>13912.5</v>
      </c>
      <c r="M612" s="34">
        <f t="shared" si="183"/>
        <v>24528.184000000001</v>
      </c>
      <c r="N612" s="35">
        <v>0</v>
      </c>
      <c r="O612" s="35">
        <v>0</v>
      </c>
      <c r="P612" s="35"/>
      <c r="Q612" s="4"/>
      <c r="R612" s="35">
        <f t="shared" si="184"/>
        <v>154583.33333333331</v>
      </c>
      <c r="S612" s="35">
        <f t="shared" si="180"/>
        <v>130425.05945945944</v>
      </c>
      <c r="T612" s="35">
        <f t="shared" si="181"/>
        <v>24158.27387387387</v>
      </c>
      <c r="U612" s="35">
        <f t="shared" si="185"/>
        <v>1026.2</v>
      </c>
      <c r="V612" s="35">
        <f t="shared" si="186"/>
        <v>95.608695652173921</v>
      </c>
      <c r="W612" s="35">
        <f t="shared" si="189"/>
        <v>3431.75</v>
      </c>
      <c r="X612" s="35">
        <f t="shared" si="187"/>
        <v>16479.715178221697</v>
      </c>
      <c r="Y612" s="35">
        <f t="shared" si="194"/>
        <v>1</v>
      </c>
      <c r="Z612" s="35">
        <v>0</v>
      </c>
      <c r="AA612" s="35">
        <f t="shared" si="188"/>
        <v>0</v>
      </c>
      <c r="AB612" s="37">
        <f t="shared" si="182"/>
        <v>0</v>
      </c>
      <c r="AC612" s="35">
        <v>0</v>
      </c>
      <c r="AD612" s="35">
        <v>3125</v>
      </c>
      <c r="AE612" s="44"/>
    </row>
    <row r="613" spans="1:31">
      <c r="A613" s="34">
        <v>607</v>
      </c>
      <c r="B613" s="58">
        <v>46244</v>
      </c>
      <c r="C613" s="4" t="s">
        <v>6724</v>
      </c>
      <c r="D613" s="4" t="s">
        <v>6196</v>
      </c>
      <c r="E613" s="4" t="s">
        <v>6167</v>
      </c>
      <c r="F613" s="35" t="str">
        <f>IFERROR(VLOOKUP(E613,'DATA MASTER'!$B$1:$R$3858,3,0),"")</f>
        <v>DIV 2</v>
      </c>
      <c r="G613" s="4">
        <v>6</v>
      </c>
      <c r="H613" s="35">
        <f>IFERROR(VLOOKUP(E613,'DATA MASTER'!$B$1:$R$3858,6,0),"")</f>
        <v>24</v>
      </c>
      <c r="I613" s="40">
        <f>IFERROR(VLOOKUP(E613,'DATA MASTER'!$B$1:$R$3858,5,0),"")</f>
        <v>0.90200000000000002</v>
      </c>
      <c r="J613" s="35">
        <f>IFERROR(VLOOKUP(E613,'DATA MASTER'!$B$1:$R$3858,17,0),"")</f>
        <v>81000</v>
      </c>
      <c r="K613" s="35">
        <f>IFERROR(VLOOKUP(E613,'DATA MASTER'!$B$1:$R$3858,16,0),"")</f>
        <v>74300</v>
      </c>
      <c r="L613" s="34">
        <f t="shared" si="179"/>
        <v>6075</v>
      </c>
      <c r="M613" s="34">
        <f t="shared" si="183"/>
        <v>10764.584000000001</v>
      </c>
      <c r="N613" s="35">
        <v>0</v>
      </c>
      <c r="O613" s="35">
        <v>10</v>
      </c>
      <c r="P613" s="35"/>
      <c r="Q613" s="4"/>
      <c r="R613" s="35">
        <f t="shared" si="184"/>
        <v>364500</v>
      </c>
      <c r="S613" s="35">
        <f t="shared" si="180"/>
        <v>309091.21297297289</v>
      </c>
      <c r="T613" s="35">
        <f t="shared" si="181"/>
        <v>55408.787027027109</v>
      </c>
      <c r="U613" s="35">
        <f t="shared" si="185"/>
        <v>3788.4</v>
      </c>
      <c r="V613" s="35">
        <f t="shared" si="186"/>
        <v>352.95652173913044</v>
      </c>
      <c r="W613" s="35">
        <f t="shared" si="189"/>
        <v>8091.9000000000005</v>
      </c>
      <c r="X613" s="35">
        <f t="shared" si="187"/>
        <v>39329.376659134134</v>
      </c>
      <c r="Y613" s="35">
        <v>1</v>
      </c>
      <c r="Z613" s="35">
        <v>0</v>
      </c>
      <c r="AA613" s="35">
        <f t="shared" si="188"/>
        <v>0</v>
      </c>
      <c r="AB613" s="37">
        <f t="shared" si="182"/>
        <v>0</v>
      </c>
      <c r="AC613" s="35">
        <v>0</v>
      </c>
      <c r="AD613" s="35">
        <v>3846.1538461538462</v>
      </c>
      <c r="AE613" s="44"/>
    </row>
    <row r="614" spans="1:31">
      <c r="A614" s="34">
        <v>608</v>
      </c>
      <c r="B614" s="58">
        <v>46244</v>
      </c>
      <c r="C614" s="4" t="s">
        <v>6725</v>
      </c>
      <c r="D614" s="4" t="s">
        <v>6134</v>
      </c>
      <c r="E614" s="4" t="s">
        <v>6135</v>
      </c>
      <c r="F614" s="35" t="str">
        <f>IFERROR(VLOOKUP(E614,'DATA MASTER'!$B$1:$R$3858,3,0),"")</f>
        <v>DIV 1</v>
      </c>
      <c r="G614" s="4">
        <v>24</v>
      </c>
      <c r="H614" s="35">
        <f>IFERROR(VLOOKUP(E614,'DATA MASTER'!$B$1:$R$3858,6,0),"")</f>
        <v>24</v>
      </c>
      <c r="I614" s="40">
        <f>IFERROR(VLOOKUP(E614,'DATA MASTER'!$B$1:$R$3858,5,0),"")</f>
        <v>1.23</v>
      </c>
      <c r="J614" s="35">
        <f>IFERROR(VLOOKUP(E614,'DATA MASTER'!$B$1:$R$3858,17,0),"")</f>
        <v>99800</v>
      </c>
      <c r="K614" s="35">
        <f>IFERROR(VLOOKUP(E614,'DATA MASTER'!$B$1:$R$3858,16,0),"")</f>
        <v>92100</v>
      </c>
      <c r="L614" s="34">
        <f t="shared" si="179"/>
        <v>7485</v>
      </c>
      <c r="M614" s="34">
        <f t="shared" si="183"/>
        <v>13343.448</v>
      </c>
      <c r="N614" s="35">
        <v>0</v>
      </c>
      <c r="O614" s="35">
        <v>0</v>
      </c>
      <c r="P614" s="35">
        <v>50000</v>
      </c>
      <c r="Q614" s="4" t="s">
        <v>6674</v>
      </c>
      <c r="R614" s="35">
        <f t="shared" si="184"/>
        <v>1995999.9999999998</v>
      </c>
      <c r="S614" s="35">
        <f t="shared" si="180"/>
        <v>1702844.3675675672</v>
      </c>
      <c r="T614" s="35">
        <f t="shared" si="181"/>
        <v>293155.63243243261</v>
      </c>
      <c r="U614" s="35">
        <f t="shared" si="185"/>
        <v>20664</v>
      </c>
      <c r="V614" s="35">
        <f t="shared" si="186"/>
        <v>1925.2173913043478</v>
      </c>
      <c r="W614" s="35">
        <f t="shared" si="189"/>
        <v>44311.199999999997</v>
      </c>
      <c r="X614" s="35">
        <f t="shared" si="187"/>
        <v>166255.21504112828</v>
      </c>
      <c r="Y614" s="35">
        <f>H614</f>
        <v>24</v>
      </c>
      <c r="Z614" s="35">
        <v>0</v>
      </c>
      <c r="AA614" s="35">
        <f t="shared" si="188"/>
        <v>50000</v>
      </c>
      <c r="AB614" s="37">
        <f t="shared" si="182"/>
        <v>0</v>
      </c>
      <c r="AC614" s="35">
        <v>0</v>
      </c>
      <c r="AD614" s="35">
        <v>10000</v>
      </c>
      <c r="AE614" s="44"/>
    </row>
    <row r="615" spans="1:31">
      <c r="A615" s="34">
        <v>609</v>
      </c>
      <c r="B615" s="58">
        <v>46244</v>
      </c>
      <c r="C615" s="4" t="s">
        <v>6726</v>
      </c>
      <c r="D615" s="4" t="s">
        <v>6124</v>
      </c>
      <c r="E615" s="4" t="s">
        <v>6156</v>
      </c>
      <c r="F615" s="35" t="str">
        <f>IFERROR(VLOOKUP(E615,'DATA MASTER'!$B$1:$R$3858,3,0),"")</f>
        <v>DIV 1</v>
      </c>
      <c r="G615" s="4">
        <v>4</v>
      </c>
      <c r="H615" s="35">
        <f>IFERROR(VLOOKUP(E615,'DATA MASTER'!$B$1:$R$3858,6,0),"")</f>
        <v>4</v>
      </c>
      <c r="I615" s="40">
        <f>IFERROR(VLOOKUP(E615,'DATA MASTER'!$B$1:$R$3858,5,0),"")</f>
        <v>5.3879999999999999</v>
      </c>
      <c r="J615" s="35">
        <f>IFERROR(VLOOKUP(E615,'DATA MASTER'!$B$1:$R$3858,17,0),"")</f>
        <v>185700</v>
      </c>
      <c r="K615" s="35">
        <f>IFERROR(VLOOKUP(E615,'DATA MASTER'!$B$1:$R$3858,16,0),"")</f>
        <v>165300</v>
      </c>
      <c r="L615" s="34">
        <f t="shared" si="179"/>
        <v>13927.5</v>
      </c>
      <c r="M615" s="34">
        <f t="shared" si="183"/>
        <v>23948.664000000001</v>
      </c>
      <c r="N615" s="35">
        <v>0</v>
      </c>
      <c r="O615" s="35">
        <v>0</v>
      </c>
      <c r="P615" s="35">
        <v>35000</v>
      </c>
      <c r="Q615" s="4" t="s">
        <v>6370</v>
      </c>
      <c r="R615" s="35">
        <f t="shared" si="184"/>
        <v>619000</v>
      </c>
      <c r="S615" s="35">
        <f t="shared" si="180"/>
        <v>509374.18378378375</v>
      </c>
      <c r="T615" s="35">
        <f t="shared" si="181"/>
        <v>109625.81621621625</v>
      </c>
      <c r="U615" s="35">
        <f t="shared" si="185"/>
        <v>15086.4</v>
      </c>
      <c r="V615" s="35">
        <f t="shared" si="186"/>
        <v>1405.5652173913043</v>
      </c>
      <c r="W615" s="35">
        <f t="shared" si="189"/>
        <v>13741.800000000001</v>
      </c>
      <c r="X615" s="35">
        <f t="shared" si="187"/>
        <v>38622.820229594174</v>
      </c>
      <c r="Y615" s="35">
        <f>H615</f>
        <v>4</v>
      </c>
      <c r="Z615" s="35">
        <v>0</v>
      </c>
      <c r="AA615" s="35">
        <f t="shared" si="188"/>
        <v>35000</v>
      </c>
      <c r="AB615" s="37">
        <f t="shared" si="182"/>
        <v>0</v>
      </c>
      <c r="AC615" s="35">
        <v>0</v>
      </c>
      <c r="AD615" s="35">
        <v>5769.2307692307695</v>
      </c>
      <c r="AE615" s="44"/>
    </row>
    <row r="616" spans="1:31">
      <c r="A616" s="34">
        <v>610</v>
      </c>
      <c r="B616" s="58">
        <v>46244</v>
      </c>
      <c r="C616" s="4" t="s">
        <v>6727</v>
      </c>
      <c r="D616" s="4" t="s">
        <v>6138</v>
      </c>
      <c r="E616" s="4" t="s">
        <v>6153</v>
      </c>
      <c r="F616" s="35" t="str">
        <f>IFERROR(VLOOKUP(E616,'DATA MASTER'!$B$1:$R$3858,3,0),"")</f>
        <v>DIV 1</v>
      </c>
      <c r="G616" s="4">
        <v>2</v>
      </c>
      <c r="H616" s="35">
        <f>IFERROR(VLOOKUP(E616,'DATA MASTER'!$B$1:$R$3858,6,0),"")</f>
        <v>4</v>
      </c>
      <c r="I616" s="40">
        <f>IFERROR(VLOOKUP(E616,'DATA MASTER'!$B$1:$R$3858,5,0),"")</f>
        <v>5.23</v>
      </c>
      <c r="J616" s="35">
        <f>IFERROR(VLOOKUP(E616,'DATA MASTER'!$B$1:$R$3858,17,0),"")</f>
        <v>231900</v>
      </c>
      <c r="K616" s="35">
        <f>IFERROR(VLOOKUP(E616,'DATA MASTER'!$B$1:$R$3858,16,0),"")</f>
        <v>208700</v>
      </c>
      <c r="L616" s="34">
        <f t="shared" si="179"/>
        <v>17392.5</v>
      </c>
      <c r="M616" s="34">
        <f t="shared" si="183"/>
        <v>30236.456000000002</v>
      </c>
      <c r="N616" s="35">
        <v>0</v>
      </c>
      <c r="O616" s="35">
        <v>0</v>
      </c>
      <c r="P616" s="35"/>
      <c r="Q616" s="4"/>
      <c r="R616" s="35">
        <f t="shared" si="184"/>
        <v>386499.99999999994</v>
      </c>
      <c r="S616" s="35">
        <f t="shared" si="180"/>
        <v>321555.93513513508</v>
      </c>
      <c r="T616" s="35">
        <f t="shared" si="181"/>
        <v>64944.064864864864</v>
      </c>
      <c r="U616" s="35">
        <f t="shared" si="185"/>
        <v>7322.0000000000009</v>
      </c>
      <c r="V616" s="35">
        <f t="shared" si="186"/>
        <v>682.17391304347825</v>
      </c>
      <c r="W616" s="35">
        <f t="shared" si="189"/>
        <v>8580.2999999999993</v>
      </c>
      <c r="X616" s="35">
        <f t="shared" si="187"/>
        <v>41216.733808964244</v>
      </c>
      <c r="Y616" s="35">
        <v>1</v>
      </c>
      <c r="Z616" s="35">
        <v>0</v>
      </c>
      <c r="AA616" s="35">
        <f t="shared" si="188"/>
        <v>0</v>
      </c>
      <c r="AB616" s="37">
        <f t="shared" si="182"/>
        <v>0</v>
      </c>
      <c r="AC616" s="35">
        <v>0</v>
      </c>
      <c r="AD616" s="35">
        <v>7142.8571428571431</v>
      </c>
      <c r="AE616" s="44"/>
    </row>
    <row r="617" spans="1:31">
      <c r="A617" s="34">
        <v>611</v>
      </c>
      <c r="B617" s="58">
        <v>46244</v>
      </c>
      <c r="C617" s="4" t="s">
        <v>6728</v>
      </c>
      <c r="D617" s="4" t="s">
        <v>6138</v>
      </c>
      <c r="E617" s="4" t="s">
        <v>6207</v>
      </c>
      <c r="F617" s="35" t="str">
        <f>IFERROR(VLOOKUP(E617,'DATA MASTER'!$B$1:$R$3858,3,0),"")</f>
        <v>DIV 2</v>
      </c>
      <c r="G617" s="4">
        <v>2</v>
      </c>
      <c r="H617" s="35">
        <f>IFERROR(VLOOKUP(E617,'DATA MASTER'!$B$1:$R$3858,6,0),"")</f>
        <v>4</v>
      </c>
      <c r="I617" s="40">
        <f>IFERROR(VLOOKUP(E617,'DATA MASTER'!$B$1:$R$3858,5,0),"")</f>
        <v>4.24</v>
      </c>
      <c r="J617" s="35">
        <f>IFERROR(VLOOKUP(E617,'DATA MASTER'!$B$1:$R$3858,17,0),"")</f>
        <v>310600</v>
      </c>
      <c r="K617" s="35">
        <f>IFERROR(VLOOKUP(E617,'DATA MASTER'!$B$1:$R$3858,16,0),"")</f>
        <v>283000</v>
      </c>
      <c r="L617" s="34">
        <f t="shared" si="179"/>
        <v>23295</v>
      </c>
      <c r="M617" s="34">
        <f t="shared" si="183"/>
        <v>41001.040000000001</v>
      </c>
      <c r="N617" s="35">
        <v>0</v>
      </c>
      <c r="O617" s="35">
        <v>0</v>
      </c>
      <c r="P617" s="35"/>
      <c r="Q617" s="4"/>
      <c r="R617" s="35">
        <f t="shared" si="184"/>
        <v>517666.66666666663</v>
      </c>
      <c r="S617" s="35">
        <f t="shared" si="180"/>
        <v>436034.16216216213</v>
      </c>
      <c r="T617" s="35">
        <f t="shared" si="181"/>
        <v>81632.504504504497</v>
      </c>
      <c r="U617" s="35">
        <f t="shared" si="185"/>
        <v>5936</v>
      </c>
      <c r="V617" s="35">
        <f t="shared" si="186"/>
        <v>553.04347826086962</v>
      </c>
      <c r="W617" s="35">
        <f t="shared" si="189"/>
        <v>11492.199999999999</v>
      </c>
      <c r="X617" s="35">
        <f t="shared" si="187"/>
        <v>56508.403883386491</v>
      </c>
      <c r="Y617" s="35">
        <v>1</v>
      </c>
      <c r="Z617" s="35">
        <v>0</v>
      </c>
      <c r="AA617" s="35">
        <f t="shared" si="188"/>
        <v>0</v>
      </c>
      <c r="AB617" s="37">
        <f t="shared" si="182"/>
        <v>0</v>
      </c>
      <c r="AC617" s="35">
        <v>0</v>
      </c>
      <c r="AD617" s="35">
        <v>7142.8571428571431</v>
      </c>
      <c r="AE617" s="44"/>
    </row>
    <row r="618" spans="1:31">
      <c r="A618" s="34">
        <v>612</v>
      </c>
      <c r="B618" s="58">
        <v>46244</v>
      </c>
      <c r="C618" s="4" t="s">
        <v>6729</v>
      </c>
      <c r="D618" s="4" t="s">
        <v>6134</v>
      </c>
      <c r="E618" s="4" t="s">
        <v>6342</v>
      </c>
      <c r="F618" s="35" t="str">
        <f>IFERROR(VLOOKUP(E618,'DATA MASTER'!$B$1:$R$3858,3,0),"")</f>
        <v>DIV 2</v>
      </c>
      <c r="G618" s="4">
        <v>1</v>
      </c>
      <c r="H618" s="35">
        <f>IFERROR(VLOOKUP(E618,'DATA MASTER'!$B$1:$R$3858,6,0),"")</f>
        <v>4</v>
      </c>
      <c r="I618" s="40">
        <f>IFERROR(VLOOKUP(E618,'DATA MASTER'!$B$1:$R$3858,5,0),"")</f>
        <v>4.2430000000000003</v>
      </c>
      <c r="J618" s="35">
        <f>IFERROR(VLOOKUP(E618,'DATA MASTER'!$B$1:$R$3858,17,0),"")</f>
        <v>202900</v>
      </c>
      <c r="K618" s="35">
        <f>IFERROR(VLOOKUP(E618,'DATA MASTER'!$B$1:$R$3858,16,0),"")</f>
        <v>183900</v>
      </c>
      <c r="L618" s="34">
        <f t="shared" si="179"/>
        <v>15217.5</v>
      </c>
      <c r="M618" s="34">
        <f t="shared" si="183"/>
        <v>26643.432000000001</v>
      </c>
      <c r="N618" s="35">
        <v>0</v>
      </c>
      <c r="O618" s="35">
        <v>0</v>
      </c>
      <c r="P618" s="35"/>
      <c r="Q618" s="4"/>
      <c r="R618" s="35">
        <f t="shared" si="184"/>
        <v>169083.33333333331</v>
      </c>
      <c r="S618" s="35">
        <f t="shared" si="180"/>
        <v>141672.58378378378</v>
      </c>
      <c r="T618" s="35">
        <f t="shared" si="181"/>
        <v>27410.749549549539</v>
      </c>
      <c r="U618" s="35">
        <f t="shared" si="185"/>
        <v>2970.1000000000004</v>
      </c>
      <c r="V618" s="35">
        <f t="shared" si="186"/>
        <v>276.71739130434781</v>
      </c>
      <c r="W618" s="35">
        <f t="shared" si="189"/>
        <v>3753.65</v>
      </c>
      <c r="X618" s="35">
        <f t="shared" si="187"/>
        <v>20410.282158245191</v>
      </c>
      <c r="Y618" s="35">
        <v>1</v>
      </c>
      <c r="Z618" s="35">
        <v>0</v>
      </c>
      <c r="AA618" s="35">
        <f t="shared" si="188"/>
        <v>0</v>
      </c>
      <c r="AB618" s="37">
        <f t="shared" si="182"/>
        <v>0</v>
      </c>
      <c r="AC618" s="35">
        <v>0</v>
      </c>
      <c r="AD618" s="35">
        <v>0</v>
      </c>
      <c r="AE618" s="44"/>
    </row>
    <row r="619" spans="1:31">
      <c r="A619" s="34">
        <v>613</v>
      </c>
      <c r="B619" s="58">
        <v>46244</v>
      </c>
      <c r="C619" s="4" t="s">
        <v>6730</v>
      </c>
      <c r="D619" s="4" t="s">
        <v>6196</v>
      </c>
      <c r="E619" s="4" t="s">
        <v>6167</v>
      </c>
      <c r="F619" s="35" t="str">
        <f>IFERROR(VLOOKUP(E619,'DATA MASTER'!$B$1:$R$3858,3,0),"")</f>
        <v>DIV 2</v>
      </c>
      <c r="G619" s="4">
        <v>4</v>
      </c>
      <c r="H619" s="35">
        <f>IFERROR(VLOOKUP(E619,'DATA MASTER'!$B$1:$R$3858,6,0),"")</f>
        <v>24</v>
      </c>
      <c r="I619" s="40">
        <f>IFERROR(VLOOKUP(E619,'DATA MASTER'!$B$1:$R$3858,5,0),"")</f>
        <v>0.90200000000000002</v>
      </c>
      <c r="J619" s="35">
        <f>IFERROR(VLOOKUP(E619,'DATA MASTER'!$B$1:$R$3858,17,0),"")</f>
        <v>81000</v>
      </c>
      <c r="K619" s="35">
        <f>IFERROR(VLOOKUP(E619,'DATA MASTER'!$B$1:$R$3858,16,0),"")</f>
        <v>74300</v>
      </c>
      <c r="L619" s="34">
        <f t="shared" si="179"/>
        <v>6075</v>
      </c>
      <c r="M619" s="34">
        <f t="shared" si="183"/>
        <v>10764.584000000001</v>
      </c>
      <c r="N619" s="35">
        <v>0</v>
      </c>
      <c r="O619" s="35">
        <v>10</v>
      </c>
      <c r="P619" s="35"/>
      <c r="Q619" s="4"/>
      <c r="R619" s="35">
        <f t="shared" si="184"/>
        <v>243000</v>
      </c>
      <c r="S619" s="35">
        <f t="shared" si="180"/>
        <v>206060.80864864861</v>
      </c>
      <c r="T619" s="35">
        <f t="shared" si="181"/>
        <v>36939.191351351386</v>
      </c>
      <c r="U619" s="35">
        <f t="shared" si="185"/>
        <v>2525.6</v>
      </c>
      <c r="V619" s="35">
        <f t="shared" si="186"/>
        <v>235.30434782608694</v>
      </c>
      <c r="W619" s="35">
        <f t="shared" si="189"/>
        <v>5394.6</v>
      </c>
      <c r="X619" s="35">
        <f t="shared" si="187"/>
        <v>26005.909225747524</v>
      </c>
      <c r="Y619" s="35">
        <v>1</v>
      </c>
      <c r="Z619" s="35">
        <v>0</v>
      </c>
      <c r="AA619" s="35">
        <f t="shared" si="188"/>
        <v>0</v>
      </c>
      <c r="AB619" s="37">
        <f t="shared" si="182"/>
        <v>0</v>
      </c>
      <c r="AC619" s="35">
        <v>0</v>
      </c>
      <c r="AD619" s="35">
        <v>2777.7777777777778</v>
      </c>
      <c r="AE619" s="44"/>
    </row>
    <row r="620" spans="1:31">
      <c r="A620" s="34">
        <v>614</v>
      </c>
      <c r="B620" s="58">
        <v>46244</v>
      </c>
      <c r="C620" s="4" t="s">
        <v>6731</v>
      </c>
      <c r="D620" s="4" t="s">
        <v>6134</v>
      </c>
      <c r="E620" s="4" t="s">
        <v>6207</v>
      </c>
      <c r="F620" s="35" t="str">
        <f>IFERROR(VLOOKUP(E620,'DATA MASTER'!$B$1:$R$3858,3,0),"")</f>
        <v>DIV 2</v>
      </c>
      <c r="G620" s="4">
        <v>4</v>
      </c>
      <c r="H620" s="35">
        <f>IFERROR(VLOOKUP(E620,'DATA MASTER'!$B$1:$R$3858,6,0),"")</f>
        <v>4</v>
      </c>
      <c r="I620" s="40">
        <f>IFERROR(VLOOKUP(E620,'DATA MASTER'!$B$1:$R$3858,5,0),"")</f>
        <v>4.24</v>
      </c>
      <c r="J620" s="35">
        <f>IFERROR(VLOOKUP(E620,'DATA MASTER'!$B$1:$R$3858,17,0),"")</f>
        <v>310600</v>
      </c>
      <c r="K620" s="35">
        <f>IFERROR(VLOOKUP(E620,'DATA MASTER'!$B$1:$R$3858,16,0),"")</f>
        <v>283000</v>
      </c>
      <c r="L620" s="34">
        <f t="shared" si="179"/>
        <v>23295</v>
      </c>
      <c r="M620" s="34">
        <f t="shared" si="183"/>
        <v>41001.040000000001</v>
      </c>
      <c r="N620" s="35">
        <v>0</v>
      </c>
      <c r="O620" s="35">
        <v>0</v>
      </c>
      <c r="P620" s="35">
        <v>40000</v>
      </c>
      <c r="Q620" s="4" t="s">
        <v>6546</v>
      </c>
      <c r="R620" s="35">
        <f t="shared" si="184"/>
        <v>1035333.3333333333</v>
      </c>
      <c r="S620" s="35">
        <f t="shared" si="180"/>
        <v>872068.32432432426</v>
      </c>
      <c r="T620" s="35">
        <f t="shared" si="181"/>
        <v>163265.00900900899</v>
      </c>
      <c r="U620" s="35">
        <f t="shared" si="185"/>
        <v>11872</v>
      </c>
      <c r="V620" s="35">
        <f t="shared" si="186"/>
        <v>1106.0869565217392</v>
      </c>
      <c r="W620" s="35">
        <f t="shared" si="189"/>
        <v>22984.399999999998</v>
      </c>
      <c r="X620" s="35">
        <f t="shared" si="187"/>
        <v>83969.188719153943</v>
      </c>
      <c r="Y620" s="35">
        <f>H620</f>
        <v>4</v>
      </c>
      <c r="Z620" s="35">
        <v>0</v>
      </c>
      <c r="AA620" s="35">
        <f t="shared" si="188"/>
        <v>40000</v>
      </c>
      <c r="AB620" s="37">
        <f t="shared" si="182"/>
        <v>0</v>
      </c>
      <c r="AC620" s="35">
        <v>0</v>
      </c>
      <c r="AD620" s="35">
        <v>3333.3333333333335</v>
      </c>
      <c r="AE620" s="44"/>
    </row>
    <row r="621" spans="1:31">
      <c r="A621" s="34">
        <v>615</v>
      </c>
      <c r="B621" s="58">
        <v>46244</v>
      </c>
      <c r="C621" s="4" t="s">
        <v>6732</v>
      </c>
      <c r="D621" s="4" t="s">
        <v>6239</v>
      </c>
      <c r="E621" s="4" t="s">
        <v>6248</v>
      </c>
      <c r="F621" s="35" t="str">
        <f>IFERROR(VLOOKUP(E621,'DATA MASTER'!$B$1:$R$3858,3,0),"")</f>
        <v>DIV 2</v>
      </c>
      <c r="G621" s="4">
        <v>4</v>
      </c>
      <c r="H621" s="35">
        <f>IFERROR(VLOOKUP(E621,'DATA MASTER'!$B$1:$R$3858,6,0),"")</f>
        <v>4</v>
      </c>
      <c r="I621" s="40">
        <f>IFERROR(VLOOKUP(E621,'DATA MASTER'!$B$1:$R$3858,5,0),"")</f>
        <v>5.23</v>
      </c>
      <c r="J621" s="35">
        <f>IFERROR(VLOOKUP(E621,'DATA MASTER'!$B$1:$R$3858,17,0),"")</f>
        <v>163600</v>
      </c>
      <c r="K621" s="35">
        <f>IFERROR(VLOOKUP(E621,'DATA MASTER'!$B$1:$R$3858,16,0),"")</f>
        <v>144200</v>
      </c>
      <c r="L621" s="34">
        <f t="shared" si="179"/>
        <v>12270</v>
      </c>
      <c r="M621" s="34">
        <f t="shared" si="183"/>
        <v>20891.696</v>
      </c>
      <c r="N621" s="35">
        <v>0</v>
      </c>
      <c r="O621" s="35">
        <v>0</v>
      </c>
      <c r="P621" s="35"/>
      <c r="Q621" s="4"/>
      <c r="R621" s="35">
        <f t="shared" si="184"/>
        <v>545333.33333333326</v>
      </c>
      <c r="S621" s="35">
        <f t="shared" si="180"/>
        <v>444354.24864864862</v>
      </c>
      <c r="T621" s="35">
        <f t="shared" si="181"/>
        <v>100979.08468468464</v>
      </c>
      <c r="U621" s="35">
        <f t="shared" si="185"/>
        <v>14644.000000000002</v>
      </c>
      <c r="V621" s="35">
        <f t="shared" si="186"/>
        <v>1364.3478260869565</v>
      </c>
      <c r="W621" s="35">
        <f t="shared" si="189"/>
        <v>12106.4</v>
      </c>
      <c r="X621" s="35">
        <f t="shared" si="187"/>
        <v>72864.336858597686</v>
      </c>
      <c r="Y621" s="35">
        <v>1</v>
      </c>
      <c r="Z621" s="35">
        <v>0</v>
      </c>
      <c r="AA621" s="35">
        <f t="shared" si="188"/>
        <v>0</v>
      </c>
      <c r="AB621" s="37">
        <f t="shared" si="182"/>
        <v>0</v>
      </c>
      <c r="AC621" s="35">
        <v>0</v>
      </c>
      <c r="AD621" s="35">
        <v>0</v>
      </c>
      <c r="AE621" s="44"/>
    </row>
    <row r="622" spans="1:31">
      <c r="A622" s="34">
        <v>616</v>
      </c>
      <c r="B622" s="58">
        <v>46244</v>
      </c>
      <c r="C622" s="4" t="s">
        <v>6733</v>
      </c>
      <c r="D622" s="4" t="s">
        <v>6239</v>
      </c>
      <c r="E622" s="4" t="s">
        <v>6156</v>
      </c>
      <c r="F622" s="35" t="str">
        <f>IFERROR(VLOOKUP(E622,'DATA MASTER'!$B$1:$R$3858,3,0),"")</f>
        <v>DIV 1</v>
      </c>
      <c r="G622" s="4">
        <v>12</v>
      </c>
      <c r="H622" s="35">
        <f>IFERROR(VLOOKUP(E622,'DATA MASTER'!$B$1:$R$3858,6,0),"")</f>
        <v>4</v>
      </c>
      <c r="I622" s="40">
        <f>IFERROR(VLOOKUP(E622,'DATA MASTER'!$B$1:$R$3858,5,0),"")</f>
        <v>5.3879999999999999</v>
      </c>
      <c r="J622" s="35">
        <f>IFERROR(VLOOKUP(E622,'DATA MASTER'!$B$1:$R$3858,17,0),"")</f>
        <v>185700</v>
      </c>
      <c r="K622" s="35">
        <f>IFERROR(VLOOKUP(E622,'DATA MASTER'!$B$1:$R$3858,16,0),"")</f>
        <v>165300</v>
      </c>
      <c r="L622" s="34">
        <f t="shared" si="179"/>
        <v>13927.5</v>
      </c>
      <c r="M622" s="34">
        <f t="shared" si="183"/>
        <v>23948.664000000001</v>
      </c>
      <c r="N622" s="35">
        <v>0</v>
      </c>
      <c r="O622" s="35">
        <v>0</v>
      </c>
      <c r="P622" s="35">
        <v>35000</v>
      </c>
      <c r="Q622" s="4" t="s">
        <v>6370</v>
      </c>
      <c r="R622" s="35">
        <f t="shared" si="184"/>
        <v>1857000</v>
      </c>
      <c r="S622" s="35">
        <f t="shared" si="180"/>
        <v>1528122.5513513512</v>
      </c>
      <c r="T622" s="35">
        <f t="shared" si="181"/>
        <v>328877.4486486488</v>
      </c>
      <c r="U622" s="35">
        <f t="shared" si="185"/>
        <v>45259.200000000004</v>
      </c>
      <c r="V622" s="35">
        <f t="shared" si="186"/>
        <v>4216.6956521739139</v>
      </c>
      <c r="W622" s="35">
        <f t="shared" si="189"/>
        <v>41225.4</v>
      </c>
      <c r="X622" s="35">
        <f t="shared" si="187"/>
        <v>133176.15299647491</v>
      </c>
      <c r="Y622" s="35">
        <f>H622</f>
        <v>4</v>
      </c>
      <c r="Z622" s="35">
        <v>0</v>
      </c>
      <c r="AA622" s="35">
        <f t="shared" si="188"/>
        <v>105000</v>
      </c>
      <c r="AB622" s="37">
        <f t="shared" si="182"/>
        <v>0</v>
      </c>
      <c r="AC622" s="35">
        <v>0</v>
      </c>
      <c r="AD622" s="35">
        <v>0</v>
      </c>
      <c r="AE622" s="44"/>
    </row>
    <row r="623" spans="1:31">
      <c r="A623" s="34">
        <v>617</v>
      </c>
      <c r="B623" s="58">
        <v>46244</v>
      </c>
      <c r="C623" s="4" t="s">
        <v>6734</v>
      </c>
      <c r="D623" s="4" t="s">
        <v>6239</v>
      </c>
      <c r="E623" s="4" t="s">
        <v>6135</v>
      </c>
      <c r="F623" s="35" t="str">
        <f>IFERROR(VLOOKUP(E623,'DATA MASTER'!$B$1:$R$3858,3,0),"")</f>
        <v>DIV 1</v>
      </c>
      <c r="G623" s="4">
        <v>6</v>
      </c>
      <c r="H623" s="35">
        <f>IFERROR(VLOOKUP(E623,'DATA MASTER'!$B$1:$R$3858,6,0),"")</f>
        <v>24</v>
      </c>
      <c r="I623" s="40">
        <f>IFERROR(VLOOKUP(E623,'DATA MASTER'!$B$1:$R$3858,5,0),"")</f>
        <v>1.23</v>
      </c>
      <c r="J623" s="35">
        <f>IFERROR(VLOOKUP(E623,'DATA MASTER'!$B$1:$R$3858,17,0),"")</f>
        <v>99800</v>
      </c>
      <c r="K623" s="35">
        <f>IFERROR(VLOOKUP(E623,'DATA MASTER'!$B$1:$R$3858,16,0),"")</f>
        <v>92100</v>
      </c>
      <c r="L623" s="34">
        <f t="shared" si="179"/>
        <v>7485</v>
      </c>
      <c r="M623" s="34">
        <f t="shared" si="183"/>
        <v>13343.448</v>
      </c>
      <c r="N623" s="35">
        <v>0</v>
      </c>
      <c r="O623" s="35">
        <v>0</v>
      </c>
      <c r="P623" s="35"/>
      <c r="Q623" s="4"/>
      <c r="R623" s="35">
        <f t="shared" si="184"/>
        <v>498999.99999999994</v>
      </c>
      <c r="S623" s="35">
        <f t="shared" si="180"/>
        <v>425711.09189189179</v>
      </c>
      <c r="T623" s="35">
        <f t="shared" si="181"/>
        <v>73288.908108108153</v>
      </c>
      <c r="U623" s="35">
        <f t="shared" si="185"/>
        <v>5166</v>
      </c>
      <c r="V623" s="35">
        <f t="shared" si="186"/>
        <v>481.30434782608694</v>
      </c>
      <c r="W623" s="35">
        <f t="shared" si="189"/>
        <v>11077.8</v>
      </c>
      <c r="X623" s="35">
        <f t="shared" si="187"/>
        <v>56563.80376028207</v>
      </c>
      <c r="Y623" s="35">
        <v>1</v>
      </c>
      <c r="Z623" s="35">
        <v>0</v>
      </c>
      <c r="AA623" s="35">
        <f t="shared" si="188"/>
        <v>0</v>
      </c>
      <c r="AB623" s="37">
        <f t="shared" si="182"/>
        <v>0</v>
      </c>
      <c r="AC623" s="35">
        <v>0</v>
      </c>
      <c r="AD623" s="35">
        <v>0</v>
      </c>
      <c r="AE623" s="44"/>
    </row>
    <row r="624" spans="1:31">
      <c r="A624" s="34">
        <v>618</v>
      </c>
      <c r="B624" s="58">
        <v>46244</v>
      </c>
      <c r="C624" s="4" t="s">
        <v>6735</v>
      </c>
      <c r="D624" s="4" t="s">
        <v>6196</v>
      </c>
      <c r="E624" s="4" t="s">
        <v>6210</v>
      </c>
      <c r="F624" s="35" t="str">
        <f>IFERROR(VLOOKUP(E624,'DATA MASTER'!$B$1:$R$3858,3,0),"")</f>
        <v>DIV 1</v>
      </c>
      <c r="G624" s="4">
        <v>4</v>
      </c>
      <c r="H624" s="35">
        <f>IFERROR(VLOOKUP(E624,'DATA MASTER'!$B$1:$R$3858,6,0),"")</f>
        <v>4</v>
      </c>
      <c r="I624" s="40">
        <f>IFERROR(VLOOKUP(E624,'DATA MASTER'!$B$1:$R$3858,5,0),"")</f>
        <v>4.24</v>
      </c>
      <c r="J624" s="35">
        <f>IFERROR(VLOOKUP(E624,'DATA MASTER'!$B$1:$R$3858,17,0),"")</f>
        <v>173400</v>
      </c>
      <c r="K624" s="35">
        <f>IFERROR(VLOOKUP(E624,'DATA MASTER'!$B$1:$R$3858,16,0),"")</f>
        <v>155700</v>
      </c>
      <c r="L624" s="34">
        <f t="shared" si="179"/>
        <v>13005</v>
      </c>
      <c r="M624" s="34">
        <f t="shared" si="183"/>
        <v>22557.816000000003</v>
      </c>
      <c r="N624" s="35">
        <v>0</v>
      </c>
      <c r="O624" s="35">
        <v>0</v>
      </c>
      <c r="P624" s="35"/>
      <c r="Q624" s="4"/>
      <c r="R624" s="35">
        <f t="shared" si="184"/>
        <v>578000</v>
      </c>
      <c r="S624" s="35">
        <f t="shared" si="180"/>
        <v>479791.65405405406</v>
      </c>
      <c r="T624" s="35">
        <f t="shared" si="181"/>
        <v>98208.345945945941</v>
      </c>
      <c r="U624" s="35">
        <f t="shared" si="185"/>
        <v>11872</v>
      </c>
      <c r="V624" s="35">
        <f t="shared" si="186"/>
        <v>1106.0869565217392</v>
      </c>
      <c r="W624" s="35">
        <f t="shared" si="189"/>
        <v>12831.6</v>
      </c>
      <c r="X624" s="35">
        <f t="shared" si="187"/>
        <v>64334.142860391934</v>
      </c>
      <c r="Y624" s="35">
        <v>1</v>
      </c>
      <c r="Z624" s="35">
        <v>0</v>
      </c>
      <c r="AA624" s="35">
        <f t="shared" si="188"/>
        <v>0</v>
      </c>
      <c r="AB624" s="37">
        <f t="shared" si="182"/>
        <v>0</v>
      </c>
      <c r="AC624" s="35">
        <v>0</v>
      </c>
      <c r="AD624" s="35">
        <v>8064.5161290322585</v>
      </c>
      <c r="AE624" s="44"/>
    </row>
    <row r="625" spans="1:31">
      <c r="A625" s="34">
        <v>619</v>
      </c>
      <c r="B625" s="58">
        <v>46244</v>
      </c>
      <c r="C625" s="4" t="s">
        <v>6736</v>
      </c>
      <c r="D625" s="4" t="s">
        <v>6239</v>
      </c>
      <c r="E625" s="4" t="s">
        <v>6135</v>
      </c>
      <c r="F625" s="35" t="str">
        <f>IFERROR(VLOOKUP(E625,'DATA MASTER'!$B$1:$R$3858,3,0),"")</f>
        <v>DIV 1</v>
      </c>
      <c r="G625" s="4">
        <v>8</v>
      </c>
      <c r="H625" s="35">
        <f>IFERROR(VLOOKUP(E625,'DATA MASTER'!$B$1:$R$3858,6,0),"")</f>
        <v>24</v>
      </c>
      <c r="I625" s="40">
        <f>IFERROR(VLOOKUP(E625,'DATA MASTER'!$B$1:$R$3858,5,0),"")</f>
        <v>1.23</v>
      </c>
      <c r="J625" s="35">
        <f>IFERROR(VLOOKUP(E625,'DATA MASTER'!$B$1:$R$3858,17,0),"")</f>
        <v>99800</v>
      </c>
      <c r="K625" s="35">
        <f>IFERROR(VLOOKUP(E625,'DATA MASTER'!$B$1:$R$3858,16,0),"")</f>
        <v>92100</v>
      </c>
      <c r="L625" s="34">
        <f t="shared" si="179"/>
        <v>7485</v>
      </c>
      <c r="M625" s="34">
        <f t="shared" si="183"/>
        <v>13343.448</v>
      </c>
      <c r="N625" s="35">
        <v>0</v>
      </c>
      <c r="O625" s="35">
        <v>0</v>
      </c>
      <c r="P625" s="35"/>
      <c r="Q625" s="4"/>
      <c r="R625" s="35">
        <f t="shared" si="184"/>
        <v>665333.33333333326</v>
      </c>
      <c r="S625" s="35">
        <f t="shared" si="180"/>
        <v>567614.78918918909</v>
      </c>
      <c r="T625" s="35">
        <f t="shared" si="181"/>
        <v>97718.544144144165</v>
      </c>
      <c r="U625" s="35">
        <f t="shared" si="185"/>
        <v>6888</v>
      </c>
      <c r="V625" s="35">
        <f t="shared" si="186"/>
        <v>641.73913043478262</v>
      </c>
      <c r="W625" s="35">
        <f t="shared" si="189"/>
        <v>14770.400000000001</v>
      </c>
      <c r="X625" s="35">
        <f t="shared" si="187"/>
        <v>67085.071680376059</v>
      </c>
      <c r="Y625" s="35">
        <v>1</v>
      </c>
      <c r="Z625" s="35">
        <v>0</v>
      </c>
      <c r="AA625" s="35">
        <f t="shared" si="188"/>
        <v>0</v>
      </c>
      <c r="AB625" s="37">
        <f t="shared" si="182"/>
        <v>0</v>
      </c>
      <c r="AC625" s="35">
        <v>0</v>
      </c>
      <c r="AD625" s="35">
        <v>8333.3333333333339</v>
      </c>
      <c r="AE625" s="44"/>
    </row>
    <row r="626" spans="1:31">
      <c r="A626" s="34">
        <v>620</v>
      </c>
      <c r="B626" s="58">
        <v>46244</v>
      </c>
      <c r="C626" s="4" t="s">
        <v>6737</v>
      </c>
      <c r="D626" s="4" t="s">
        <v>6239</v>
      </c>
      <c r="E626" s="4" t="s">
        <v>6160</v>
      </c>
      <c r="F626" s="35" t="str">
        <f>IFERROR(VLOOKUP(E626,'DATA MASTER'!$B$1:$R$3858,3,0),"")</f>
        <v>DIV 1</v>
      </c>
      <c r="G626" s="4">
        <v>2</v>
      </c>
      <c r="H626" s="35">
        <f>IFERROR(VLOOKUP(E626,'DATA MASTER'!$B$1:$R$3858,6,0),"")</f>
        <v>1</v>
      </c>
      <c r="I626" s="40">
        <f>IFERROR(VLOOKUP(E626,'DATA MASTER'!$B$1:$R$3858,5,0),"")</f>
        <v>26.02</v>
      </c>
      <c r="J626" s="35">
        <f>IFERROR(VLOOKUP(E626,'DATA MASTER'!$B$1:$R$3858,17,0),"")</f>
        <v>876000</v>
      </c>
      <c r="K626" s="35">
        <f>IFERROR(VLOOKUP(E626,'DATA MASTER'!$B$1:$R$3858,16,0),"")</f>
        <v>777200</v>
      </c>
      <c r="L626" s="34">
        <f t="shared" si="179"/>
        <v>65700</v>
      </c>
      <c r="M626" s="34">
        <f t="shared" si="183"/>
        <v>112600.736</v>
      </c>
      <c r="N626" s="35">
        <v>0</v>
      </c>
      <c r="O626" s="35">
        <v>0</v>
      </c>
      <c r="P626" s="35">
        <v>35000</v>
      </c>
      <c r="Q626" s="4" t="s">
        <v>6370</v>
      </c>
      <c r="R626" s="35">
        <f t="shared" si="184"/>
        <v>1459999.9999999998</v>
      </c>
      <c r="S626" s="35">
        <f t="shared" si="180"/>
        <v>1197476.1513513513</v>
      </c>
      <c r="T626" s="35">
        <f t="shared" si="181"/>
        <v>262523.84864864848</v>
      </c>
      <c r="U626" s="35">
        <f t="shared" si="185"/>
        <v>36428</v>
      </c>
      <c r="V626" s="35">
        <f t="shared" si="186"/>
        <v>3393.913043478261</v>
      </c>
      <c r="W626" s="35">
        <f t="shared" si="189"/>
        <v>32412</v>
      </c>
      <c r="X626" s="35">
        <f t="shared" si="187"/>
        <v>120289.93560517021</v>
      </c>
      <c r="Y626" s="35">
        <f>H626</f>
        <v>1</v>
      </c>
      <c r="Z626" s="35">
        <v>0</v>
      </c>
      <c r="AA626" s="35">
        <f t="shared" si="188"/>
        <v>70000</v>
      </c>
      <c r="AB626" s="37">
        <f t="shared" si="182"/>
        <v>0</v>
      </c>
      <c r="AC626" s="35">
        <v>0</v>
      </c>
      <c r="AD626" s="35">
        <v>0</v>
      </c>
      <c r="AE626" s="44"/>
    </row>
    <row r="627" spans="1:31">
      <c r="A627" s="34">
        <v>621</v>
      </c>
      <c r="B627" s="58">
        <v>46244</v>
      </c>
      <c r="C627" s="4" t="s">
        <v>6738</v>
      </c>
      <c r="D627" s="4" t="s">
        <v>6134</v>
      </c>
      <c r="E627" s="4" t="s">
        <v>6129</v>
      </c>
      <c r="F627" s="35" t="str">
        <f>IFERROR(VLOOKUP(E627,'DATA MASTER'!$B$1:$R$3858,3,0),"")</f>
        <v>DIV 1</v>
      </c>
      <c r="G627" s="4">
        <v>36</v>
      </c>
      <c r="H627" s="35">
        <f>IFERROR(VLOOKUP(E627,'DATA MASTER'!$B$1:$R$3858,6,0),"")</f>
        <v>120</v>
      </c>
      <c r="I627" s="40">
        <f>IFERROR(VLOOKUP(E627,'DATA MASTER'!$B$1:$R$3858,5,0),"")</f>
        <v>0.14499999999999999</v>
      </c>
      <c r="J627" s="35">
        <f>IFERROR(VLOOKUP(E627,'DATA MASTER'!$B$1:$R$3858,17,0),"")</f>
        <v>15108.333333333334</v>
      </c>
      <c r="K627" s="35">
        <f>IFERROR(VLOOKUP(E627,'DATA MASTER'!$B$1:$R$3858,16,0),"")</f>
        <v>14025</v>
      </c>
      <c r="L627" s="34">
        <f t="shared" si="179"/>
        <v>1133.125</v>
      </c>
      <c r="M627" s="34">
        <f t="shared" si="183"/>
        <v>2031.9420000000002</v>
      </c>
      <c r="N627" s="35">
        <v>0</v>
      </c>
      <c r="O627" s="35">
        <v>0</v>
      </c>
      <c r="P627" s="35"/>
      <c r="Q627" s="4"/>
      <c r="R627" s="35">
        <f t="shared" si="184"/>
        <v>453250</v>
      </c>
      <c r="S627" s="35">
        <f t="shared" si="180"/>
        <v>388964.04324324313</v>
      </c>
      <c r="T627" s="35">
        <f t="shared" si="181"/>
        <v>64285.956756756874</v>
      </c>
      <c r="U627" s="35">
        <f t="shared" si="185"/>
        <v>3654</v>
      </c>
      <c r="V627" s="35">
        <f t="shared" si="186"/>
        <v>340.43478260869563</v>
      </c>
      <c r="W627" s="35">
        <f t="shared" si="189"/>
        <v>10062.150000000001</v>
      </c>
      <c r="X627" s="35">
        <f t="shared" si="187"/>
        <v>50229.371974148176</v>
      </c>
      <c r="Y627" s="35">
        <v>1</v>
      </c>
      <c r="Z627" s="35">
        <v>0</v>
      </c>
      <c r="AA627" s="35">
        <f t="shared" si="188"/>
        <v>0</v>
      </c>
      <c r="AB627" s="37">
        <f t="shared" si="182"/>
        <v>0</v>
      </c>
      <c r="AC627" s="35">
        <v>0</v>
      </c>
      <c r="AD627" s="35">
        <v>0</v>
      </c>
      <c r="AE627" s="44"/>
    </row>
    <row r="628" spans="1:31">
      <c r="A628" s="34">
        <v>622</v>
      </c>
      <c r="B628" s="58">
        <v>46244</v>
      </c>
      <c r="C628" s="4" t="s">
        <v>6739</v>
      </c>
      <c r="D628" s="4" t="s">
        <v>6143</v>
      </c>
      <c r="E628" s="4" t="s">
        <v>138</v>
      </c>
      <c r="F628" s="35" t="str">
        <f>IFERROR(VLOOKUP(E628,'DATA MASTER'!$B$1:$R$3858,3,0),"")</f>
        <v>DIV 2</v>
      </c>
      <c r="G628" s="4">
        <v>4</v>
      </c>
      <c r="H628" s="35">
        <f>IFERROR(VLOOKUP(E628,'DATA MASTER'!$B$1:$R$3858,6,0),"")</f>
        <v>4</v>
      </c>
      <c r="I628" s="40">
        <f>IFERROR(VLOOKUP(E628,'DATA MASTER'!$B$1:$R$3858,5,0),"")</f>
        <v>4.74</v>
      </c>
      <c r="J628" s="35">
        <f>IFERROR(VLOOKUP(E628,'DATA MASTER'!$B$1:$R$3858,17,0),"")</f>
        <v>99000</v>
      </c>
      <c r="K628" s="35">
        <f>IFERROR(VLOOKUP(E628,'DATA MASTER'!$B$1:$R$3858,16,0),"")</f>
        <v>84000</v>
      </c>
      <c r="L628" s="34">
        <f t="shared" si="179"/>
        <v>7425</v>
      </c>
      <c r="M628" s="34">
        <f t="shared" si="183"/>
        <v>12169.92</v>
      </c>
      <c r="N628" s="35">
        <v>0</v>
      </c>
      <c r="O628" s="35">
        <v>10</v>
      </c>
      <c r="P628" s="35"/>
      <c r="Q628" s="4"/>
      <c r="R628" s="35">
        <f t="shared" si="184"/>
        <v>297000</v>
      </c>
      <c r="S628" s="35">
        <f t="shared" si="180"/>
        <v>232962.42162162162</v>
      </c>
      <c r="T628" s="35">
        <f t="shared" si="181"/>
        <v>64037.578378378385</v>
      </c>
      <c r="U628" s="35">
        <f t="shared" si="185"/>
        <v>13272</v>
      </c>
      <c r="V628" s="35">
        <f t="shared" si="186"/>
        <v>1236.5217391304348</v>
      </c>
      <c r="W628" s="35">
        <f t="shared" si="189"/>
        <v>6593.4000000000005</v>
      </c>
      <c r="X628" s="35">
        <f t="shared" si="187"/>
        <v>42935.656639247951</v>
      </c>
      <c r="Y628" s="35">
        <v>1</v>
      </c>
      <c r="Z628" s="35">
        <v>0</v>
      </c>
      <c r="AA628" s="35">
        <f t="shared" si="188"/>
        <v>0</v>
      </c>
      <c r="AB628" s="37">
        <f t="shared" si="182"/>
        <v>0</v>
      </c>
      <c r="AC628" s="35">
        <v>0</v>
      </c>
      <c r="AD628" s="35">
        <v>0</v>
      </c>
      <c r="AE628" s="44"/>
    </row>
    <row r="629" spans="1:31">
      <c r="A629" s="34">
        <v>623</v>
      </c>
      <c r="B629" s="58">
        <v>46244</v>
      </c>
      <c r="C629" s="4" t="s">
        <v>6739</v>
      </c>
      <c r="D629" s="4" t="s">
        <v>6143</v>
      </c>
      <c r="E629" s="4" t="s">
        <v>6156</v>
      </c>
      <c r="F629" s="35" t="str">
        <f>IFERROR(VLOOKUP(E629,'DATA MASTER'!$B$1:$R$3858,3,0),"")</f>
        <v>DIV 1</v>
      </c>
      <c r="G629" s="4">
        <v>4</v>
      </c>
      <c r="H629" s="35">
        <f>IFERROR(VLOOKUP(E629,'DATA MASTER'!$B$1:$R$3858,6,0),"")</f>
        <v>4</v>
      </c>
      <c r="I629" s="40">
        <f>IFERROR(VLOOKUP(E629,'DATA MASTER'!$B$1:$R$3858,5,0),"")</f>
        <v>5.3879999999999999</v>
      </c>
      <c r="J629" s="35">
        <f>IFERROR(VLOOKUP(E629,'DATA MASTER'!$B$1:$R$3858,17,0),"")</f>
        <v>185700</v>
      </c>
      <c r="K629" s="35">
        <f>IFERROR(VLOOKUP(E629,'DATA MASTER'!$B$1:$R$3858,16,0),"")</f>
        <v>165300</v>
      </c>
      <c r="L629" s="34">
        <f t="shared" si="179"/>
        <v>13927.5</v>
      </c>
      <c r="M629" s="34">
        <f t="shared" si="183"/>
        <v>23948.664000000001</v>
      </c>
      <c r="N629" s="35">
        <v>0</v>
      </c>
      <c r="O629" s="35">
        <v>0</v>
      </c>
      <c r="P629" s="35"/>
      <c r="Q629" s="4"/>
      <c r="R629" s="35">
        <f t="shared" si="184"/>
        <v>619000</v>
      </c>
      <c r="S629" s="35">
        <f t="shared" si="180"/>
        <v>509374.18378378375</v>
      </c>
      <c r="T629" s="35">
        <f t="shared" si="181"/>
        <v>109625.81621621625</v>
      </c>
      <c r="U629" s="35">
        <f t="shared" si="185"/>
        <v>15086.4</v>
      </c>
      <c r="V629" s="35">
        <f t="shared" si="186"/>
        <v>1405.5652173913043</v>
      </c>
      <c r="W629" s="35">
        <f t="shared" si="189"/>
        <v>13741.800000000001</v>
      </c>
      <c r="X629" s="35">
        <f t="shared" si="187"/>
        <v>79392.05099882494</v>
      </c>
      <c r="Y629" s="35">
        <f>IF(E629="avem005",4,1)</f>
        <v>4</v>
      </c>
      <c r="Z629" s="35">
        <v>0</v>
      </c>
      <c r="AA629" s="35">
        <f t="shared" si="188"/>
        <v>0</v>
      </c>
      <c r="AB629" s="37">
        <f t="shared" si="182"/>
        <v>0</v>
      </c>
      <c r="AC629" s="35">
        <v>0</v>
      </c>
      <c r="AD629" s="35">
        <v>0</v>
      </c>
      <c r="AE629" s="44"/>
    </row>
    <row r="630" spans="1:31">
      <c r="A630" s="34">
        <v>624</v>
      </c>
      <c r="B630" s="58">
        <v>46244</v>
      </c>
      <c r="C630" s="4" t="s">
        <v>6739</v>
      </c>
      <c r="D630" s="4" t="s">
        <v>6143</v>
      </c>
      <c r="E630" s="4" t="s">
        <v>6135</v>
      </c>
      <c r="F630" s="35" t="str">
        <f>IFERROR(VLOOKUP(E630,'DATA MASTER'!$B$1:$R$3858,3,0),"")</f>
        <v>DIV 1</v>
      </c>
      <c r="G630" s="4">
        <v>2</v>
      </c>
      <c r="H630" s="35">
        <f>IFERROR(VLOOKUP(E630,'DATA MASTER'!$B$1:$R$3858,6,0),"")</f>
        <v>24</v>
      </c>
      <c r="I630" s="40">
        <f>IFERROR(VLOOKUP(E630,'DATA MASTER'!$B$1:$R$3858,5,0),"")</f>
        <v>1.23</v>
      </c>
      <c r="J630" s="35">
        <f>IFERROR(VLOOKUP(E630,'DATA MASTER'!$B$1:$R$3858,17,0),"")</f>
        <v>99800</v>
      </c>
      <c r="K630" s="35">
        <f>IFERROR(VLOOKUP(E630,'DATA MASTER'!$B$1:$R$3858,16,0),"")</f>
        <v>92100</v>
      </c>
      <c r="L630" s="34">
        <f t="shared" si="179"/>
        <v>7485</v>
      </c>
      <c r="M630" s="34">
        <f t="shared" si="183"/>
        <v>13343.448</v>
      </c>
      <c r="N630" s="35">
        <v>0</v>
      </c>
      <c r="O630" s="35">
        <v>0</v>
      </c>
      <c r="P630" s="35"/>
      <c r="Q630" s="4"/>
      <c r="R630" s="35">
        <f t="shared" si="184"/>
        <v>166333.33333333331</v>
      </c>
      <c r="S630" s="35">
        <f t="shared" si="180"/>
        <v>141903.69729729727</v>
      </c>
      <c r="T630" s="35">
        <f t="shared" si="181"/>
        <v>24429.636036036041</v>
      </c>
      <c r="U630" s="35">
        <f t="shared" si="185"/>
        <v>1722</v>
      </c>
      <c r="V630" s="35">
        <f t="shared" si="186"/>
        <v>160.43478260869566</v>
      </c>
      <c r="W630" s="35">
        <f t="shared" si="189"/>
        <v>3692.6000000000004</v>
      </c>
      <c r="X630" s="35">
        <f t="shared" si="187"/>
        <v>18854.601253427347</v>
      </c>
      <c r="Y630" s="35">
        <v>1</v>
      </c>
      <c r="Z630" s="35">
        <v>0</v>
      </c>
      <c r="AA630" s="35">
        <f t="shared" si="188"/>
        <v>0</v>
      </c>
      <c r="AB630" s="37">
        <f t="shared" si="182"/>
        <v>0</v>
      </c>
      <c r="AC630" s="35">
        <v>0</v>
      </c>
      <c r="AD630" s="35">
        <v>0</v>
      </c>
      <c r="AE630" s="44"/>
    </row>
    <row r="631" spans="1:31">
      <c r="A631" s="34">
        <v>625</v>
      </c>
      <c r="B631" s="58">
        <v>46244</v>
      </c>
      <c r="C631" s="4" t="s">
        <v>6740</v>
      </c>
      <c r="D631" s="4" t="s">
        <v>6138</v>
      </c>
      <c r="E631" s="4" t="s">
        <v>6135</v>
      </c>
      <c r="F631" s="35" t="str">
        <f>IFERROR(VLOOKUP(E631,'DATA MASTER'!$B$1:$R$3858,3,0),"")</f>
        <v>DIV 1</v>
      </c>
      <c r="G631" s="4">
        <v>24</v>
      </c>
      <c r="H631" s="35">
        <f>IFERROR(VLOOKUP(E631,'DATA MASTER'!$B$1:$R$3858,6,0),"")</f>
        <v>24</v>
      </c>
      <c r="I631" s="40">
        <f>IFERROR(VLOOKUP(E631,'DATA MASTER'!$B$1:$R$3858,5,0),"")</f>
        <v>1.23</v>
      </c>
      <c r="J631" s="35">
        <f>IFERROR(VLOOKUP(E631,'DATA MASTER'!$B$1:$R$3858,17,0),"")</f>
        <v>99800</v>
      </c>
      <c r="K631" s="35">
        <f>IFERROR(VLOOKUP(E631,'DATA MASTER'!$B$1:$R$3858,16,0),"")</f>
        <v>92100</v>
      </c>
      <c r="L631" s="34">
        <f t="shared" si="179"/>
        <v>7485</v>
      </c>
      <c r="M631" s="34">
        <f t="shared" si="183"/>
        <v>13343.448</v>
      </c>
      <c r="N631" s="35">
        <v>0</v>
      </c>
      <c r="O631" s="35">
        <v>0</v>
      </c>
      <c r="P631" s="35">
        <v>50000</v>
      </c>
      <c r="Q631" s="4" t="s">
        <v>6674</v>
      </c>
      <c r="R631" s="35">
        <f t="shared" si="184"/>
        <v>1995999.9999999998</v>
      </c>
      <c r="S631" s="35">
        <f t="shared" si="180"/>
        <v>1702844.3675675672</v>
      </c>
      <c r="T631" s="35">
        <f t="shared" si="181"/>
        <v>293155.63243243261</v>
      </c>
      <c r="U631" s="35">
        <f t="shared" si="185"/>
        <v>20664</v>
      </c>
      <c r="V631" s="35">
        <f t="shared" si="186"/>
        <v>1925.2173913043478</v>
      </c>
      <c r="W631" s="35">
        <f t="shared" si="189"/>
        <v>44311.199999999997</v>
      </c>
      <c r="X631" s="35">
        <f t="shared" si="187"/>
        <v>171255.21504112828</v>
      </c>
      <c r="Y631" s="35">
        <f>H631</f>
        <v>24</v>
      </c>
      <c r="Z631" s="35">
        <v>0</v>
      </c>
      <c r="AA631" s="35">
        <f t="shared" si="188"/>
        <v>50000</v>
      </c>
      <c r="AB631" s="37">
        <f t="shared" si="182"/>
        <v>0</v>
      </c>
      <c r="AC631" s="35">
        <v>0</v>
      </c>
      <c r="AD631" s="35">
        <v>5000</v>
      </c>
      <c r="AE631" s="44"/>
    </row>
    <row r="632" spans="1:31">
      <c r="A632" s="34">
        <v>626</v>
      </c>
      <c r="B632" s="58">
        <v>46244</v>
      </c>
      <c r="C632" s="4" t="s">
        <v>6741</v>
      </c>
      <c r="D632" s="4" t="s">
        <v>6239</v>
      </c>
      <c r="E632" s="4" t="s">
        <v>2469</v>
      </c>
      <c r="F632" s="35" t="str">
        <f>IFERROR(VLOOKUP(E632,'DATA MASTER'!$B$1:$R$3859,3,0),"")</f>
        <v>DIV 2</v>
      </c>
      <c r="G632" s="4">
        <v>4</v>
      </c>
      <c r="H632" s="35">
        <f>IFERROR(VLOOKUP(E632,'DATA MASTER'!$B$1:$R$3859,6,0),"")</f>
        <v>4</v>
      </c>
      <c r="I632" s="40">
        <f>IFERROR(VLOOKUP(E632,'DATA MASTER'!$B$1:$R$3859,5,0),"")</f>
        <v>5.23</v>
      </c>
      <c r="J632" s="35">
        <f>IFERROR(VLOOKUP(E632,'DATA MASTER'!$B$1:$R$3859,17,0),"")</f>
        <v>154600</v>
      </c>
      <c r="K632" s="35">
        <f>IFERROR(VLOOKUP(E632,'DATA MASTER'!$B$1:$R$3859,16,0),"")</f>
        <v>144200</v>
      </c>
      <c r="L632" s="34">
        <f t="shared" si="179"/>
        <v>11595</v>
      </c>
      <c r="M632" s="34">
        <f t="shared" si="183"/>
        <v>20891.696</v>
      </c>
      <c r="N632" s="35">
        <v>0</v>
      </c>
      <c r="O632" s="35">
        <v>0</v>
      </c>
      <c r="P632" s="35"/>
      <c r="Q632" s="4"/>
      <c r="R632" s="35">
        <f t="shared" si="184"/>
        <v>515333.33333333331</v>
      </c>
      <c r="S632" s="35">
        <f t="shared" si="180"/>
        <v>444354.24864864862</v>
      </c>
      <c r="T632" s="35">
        <f t="shared" si="181"/>
        <v>70979.084684684698</v>
      </c>
      <c r="U632" s="35">
        <f t="shared" si="185"/>
        <v>14644.000000000002</v>
      </c>
      <c r="V632" s="35">
        <f t="shared" si="186"/>
        <v>1364.3478260869565</v>
      </c>
      <c r="W632" s="35">
        <f t="shared" si="189"/>
        <v>11440.4</v>
      </c>
      <c r="X632" s="35">
        <f t="shared" si="187"/>
        <v>37280.336858597737</v>
      </c>
      <c r="Y632" s="35">
        <v>1</v>
      </c>
      <c r="Z632" s="35">
        <v>0</v>
      </c>
      <c r="AA632" s="35">
        <f t="shared" si="188"/>
        <v>0</v>
      </c>
      <c r="AB632" s="37">
        <f t="shared" si="182"/>
        <v>0</v>
      </c>
      <c r="AC632" s="35">
        <v>0</v>
      </c>
      <c r="AD632" s="35">
        <v>6250</v>
      </c>
      <c r="AE632" s="44"/>
    </row>
    <row r="633" spans="1:31">
      <c r="A633" s="34">
        <v>627</v>
      </c>
      <c r="B633" s="58">
        <v>46244</v>
      </c>
      <c r="C633" s="4" t="s">
        <v>6742</v>
      </c>
      <c r="D633" s="4" t="s">
        <v>6138</v>
      </c>
      <c r="E633" s="4" t="s">
        <v>6129</v>
      </c>
      <c r="F633" s="35" t="str">
        <f>IFERROR(VLOOKUP(E633,'DATA MASTER'!$B$1:$R$3858,3,0),"")</f>
        <v>DIV 1</v>
      </c>
      <c r="G633" s="4">
        <v>12</v>
      </c>
      <c r="H633" s="35">
        <f>IFERROR(VLOOKUP(E633,'DATA MASTER'!$B$1:$R$3858,6,0),"")</f>
        <v>120</v>
      </c>
      <c r="I633" s="40">
        <f>IFERROR(VLOOKUP(E633,'DATA MASTER'!$B$1:$R$3858,5,0),"")</f>
        <v>0.14499999999999999</v>
      </c>
      <c r="J633" s="35">
        <f>IFERROR(VLOOKUP(E633,'DATA MASTER'!$B$1:$R$3858,17,0),"")</f>
        <v>15108.333333333334</v>
      </c>
      <c r="K633" s="35">
        <f>IFERROR(VLOOKUP(E633,'DATA MASTER'!$B$1:$R$3858,16,0),"")</f>
        <v>14025</v>
      </c>
      <c r="L633" s="34">
        <f t="shared" si="179"/>
        <v>1133.125</v>
      </c>
      <c r="M633" s="34">
        <f t="shared" si="183"/>
        <v>2031.9420000000002</v>
      </c>
      <c r="N633" s="35">
        <v>0</v>
      </c>
      <c r="O633" s="35">
        <v>0</v>
      </c>
      <c r="P633" s="35"/>
      <c r="Q633" s="4"/>
      <c r="R633" s="35">
        <f t="shared" si="184"/>
        <v>151083.33333333331</v>
      </c>
      <c r="S633" s="35">
        <f t="shared" si="180"/>
        <v>129654.68108108104</v>
      </c>
      <c r="T633" s="35">
        <f t="shared" si="181"/>
        <v>21428.652252252272</v>
      </c>
      <c r="U633" s="35">
        <f t="shared" si="185"/>
        <v>1217.9999999999998</v>
      </c>
      <c r="V633" s="35">
        <f t="shared" si="186"/>
        <v>113.4782608695652</v>
      </c>
      <c r="W633" s="35">
        <f t="shared" si="189"/>
        <v>3354.05</v>
      </c>
      <c r="X633" s="35">
        <f t="shared" si="187"/>
        <v>16743.123991382708</v>
      </c>
      <c r="Y633" s="35">
        <v>1</v>
      </c>
      <c r="Z633" s="35">
        <v>0</v>
      </c>
      <c r="AA633" s="35">
        <f t="shared" si="188"/>
        <v>0</v>
      </c>
      <c r="AB633" s="37">
        <f t="shared" si="182"/>
        <v>0</v>
      </c>
      <c r="AC633" s="35">
        <v>0</v>
      </c>
      <c r="AD633" s="35">
        <v>0</v>
      </c>
      <c r="AE633" s="44"/>
    </row>
    <row r="634" spans="1:31">
      <c r="A634" s="34">
        <v>628</v>
      </c>
      <c r="B634" s="58">
        <v>46244</v>
      </c>
      <c r="C634" s="4" t="s">
        <v>6743</v>
      </c>
      <c r="D634" s="4" t="s">
        <v>6239</v>
      </c>
      <c r="E634" s="4" t="s">
        <v>6135</v>
      </c>
      <c r="F634" s="35" t="str">
        <f>IFERROR(VLOOKUP(E634,'DATA MASTER'!$B$1:$R$3858,3,0),"")</f>
        <v>DIV 1</v>
      </c>
      <c r="G634" s="4">
        <v>24</v>
      </c>
      <c r="H634" s="35">
        <f>IFERROR(VLOOKUP(E634,'DATA MASTER'!$B$1:$R$3858,6,0),"")</f>
        <v>24</v>
      </c>
      <c r="I634" s="40">
        <f>IFERROR(VLOOKUP(E634,'DATA MASTER'!$B$1:$R$3858,5,0),"")</f>
        <v>1.23</v>
      </c>
      <c r="J634" s="35">
        <f>IFERROR(VLOOKUP(E634,'DATA MASTER'!$B$1:$R$3858,17,0),"")</f>
        <v>99800</v>
      </c>
      <c r="K634" s="35">
        <f>IFERROR(VLOOKUP(E634,'DATA MASTER'!$B$1:$R$3858,16,0),"")</f>
        <v>92100</v>
      </c>
      <c r="L634" s="34">
        <f t="shared" si="179"/>
        <v>7485</v>
      </c>
      <c r="M634" s="34">
        <f t="shared" si="183"/>
        <v>13343.448</v>
      </c>
      <c r="N634" s="35">
        <v>0</v>
      </c>
      <c r="O634" s="35">
        <v>0</v>
      </c>
      <c r="P634" s="35">
        <v>50000</v>
      </c>
      <c r="Q634" s="4" t="s">
        <v>6674</v>
      </c>
      <c r="R634" s="35">
        <f t="shared" si="184"/>
        <v>1995999.9999999998</v>
      </c>
      <c r="S634" s="35">
        <f t="shared" si="180"/>
        <v>1702844.3675675672</v>
      </c>
      <c r="T634" s="35">
        <f t="shared" si="181"/>
        <v>293155.63243243261</v>
      </c>
      <c r="U634" s="35">
        <f t="shared" si="185"/>
        <v>20664</v>
      </c>
      <c r="V634" s="35">
        <f t="shared" si="186"/>
        <v>1925.2173913043478</v>
      </c>
      <c r="W634" s="35">
        <f t="shared" si="189"/>
        <v>44311.199999999997</v>
      </c>
      <c r="X634" s="35">
        <f t="shared" si="187"/>
        <v>170005.21504112828</v>
      </c>
      <c r="Y634" s="35">
        <f>H634</f>
        <v>24</v>
      </c>
      <c r="Z634" s="35">
        <v>0</v>
      </c>
      <c r="AA634" s="35">
        <f t="shared" si="188"/>
        <v>50000</v>
      </c>
      <c r="AB634" s="37">
        <f t="shared" si="182"/>
        <v>0</v>
      </c>
      <c r="AC634" s="35">
        <v>0</v>
      </c>
      <c r="AD634" s="35">
        <v>6250</v>
      </c>
      <c r="AE634" s="44"/>
    </row>
    <row r="635" spans="1:31">
      <c r="A635" s="34">
        <v>629</v>
      </c>
      <c r="B635" s="58">
        <v>46244</v>
      </c>
      <c r="C635" s="4" t="s">
        <v>6744</v>
      </c>
      <c r="D635" s="4" t="s">
        <v>6124</v>
      </c>
      <c r="E635" s="4" t="s">
        <v>6156</v>
      </c>
      <c r="F635" s="35" t="str">
        <f>IFERROR(VLOOKUP(E635,'DATA MASTER'!$B$1:$R$3858,3,0),"")</f>
        <v>DIV 1</v>
      </c>
      <c r="G635" s="4">
        <v>4</v>
      </c>
      <c r="H635" s="35">
        <f>IFERROR(VLOOKUP(E635,'DATA MASTER'!$B$1:$R$3858,6,0),"")</f>
        <v>4</v>
      </c>
      <c r="I635" s="40">
        <f>IFERROR(VLOOKUP(E635,'DATA MASTER'!$B$1:$R$3858,5,0),"")</f>
        <v>5.3879999999999999</v>
      </c>
      <c r="J635" s="35">
        <f>IFERROR(VLOOKUP(E635,'DATA MASTER'!$B$1:$R$3858,17,0),"")</f>
        <v>185700</v>
      </c>
      <c r="K635" s="35">
        <f>IFERROR(VLOOKUP(E635,'DATA MASTER'!$B$1:$R$3858,16,0),"")</f>
        <v>165300</v>
      </c>
      <c r="L635" s="34">
        <f t="shared" si="179"/>
        <v>13927.5</v>
      </c>
      <c r="M635" s="34">
        <f t="shared" si="183"/>
        <v>23948.664000000001</v>
      </c>
      <c r="N635" s="35">
        <v>0</v>
      </c>
      <c r="O635" s="35">
        <v>0</v>
      </c>
      <c r="P635" s="35">
        <v>35000</v>
      </c>
      <c r="Q635" s="4" t="s">
        <v>6370</v>
      </c>
      <c r="R635" s="35">
        <f t="shared" si="184"/>
        <v>619000</v>
      </c>
      <c r="S635" s="35">
        <f t="shared" si="180"/>
        <v>509374.18378378375</v>
      </c>
      <c r="T635" s="35">
        <f t="shared" si="181"/>
        <v>109625.81621621625</v>
      </c>
      <c r="U635" s="35">
        <f t="shared" si="185"/>
        <v>15086.4</v>
      </c>
      <c r="V635" s="35">
        <f t="shared" si="186"/>
        <v>1405.5652173913043</v>
      </c>
      <c r="W635" s="35">
        <f t="shared" si="189"/>
        <v>13741.800000000001</v>
      </c>
      <c r="X635" s="35">
        <f t="shared" si="187"/>
        <v>39846.596453370395</v>
      </c>
      <c r="Y635" s="35">
        <f>H635</f>
        <v>4</v>
      </c>
      <c r="Z635" s="35">
        <v>0</v>
      </c>
      <c r="AA635" s="35">
        <f t="shared" si="188"/>
        <v>35000</v>
      </c>
      <c r="AB635" s="37">
        <f t="shared" si="182"/>
        <v>0</v>
      </c>
      <c r="AC635" s="35">
        <v>0</v>
      </c>
      <c r="AD635" s="35">
        <v>4545.454545454545</v>
      </c>
      <c r="AE635" s="44"/>
    </row>
    <row r="636" spans="1:31">
      <c r="A636" s="34">
        <v>630</v>
      </c>
      <c r="B636" s="58">
        <v>46244</v>
      </c>
      <c r="C636" s="4" t="s">
        <v>6745</v>
      </c>
      <c r="D636" s="4" t="s">
        <v>6124</v>
      </c>
      <c r="E636" s="4" t="s">
        <v>6135</v>
      </c>
      <c r="F636" s="35" t="str">
        <f>IFERROR(VLOOKUP(E636,'DATA MASTER'!$B$1:$R$3858,3,0),"")</f>
        <v>DIV 1</v>
      </c>
      <c r="G636" s="4">
        <v>4</v>
      </c>
      <c r="H636" s="35">
        <f>IFERROR(VLOOKUP(E636,'DATA MASTER'!$B$1:$R$3858,6,0),"")</f>
        <v>24</v>
      </c>
      <c r="I636" s="40">
        <f>IFERROR(VLOOKUP(E636,'DATA MASTER'!$B$1:$R$3858,5,0),"")</f>
        <v>1.23</v>
      </c>
      <c r="J636" s="35">
        <f>IFERROR(VLOOKUP(E636,'DATA MASTER'!$B$1:$R$3858,17,0),"")</f>
        <v>99800</v>
      </c>
      <c r="K636" s="35">
        <f>IFERROR(VLOOKUP(E636,'DATA MASTER'!$B$1:$R$3858,16,0),"")</f>
        <v>92100</v>
      </c>
      <c r="L636" s="34">
        <f t="shared" si="179"/>
        <v>7485</v>
      </c>
      <c r="M636" s="34">
        <f t="shared" si="183"/>
        <v>13343.448</v>
      </c>
      <c r="N636" s="35">
        <v>0</v>
      </c>
      <c r="O636" s="35">
        <v>0</v>
      </c>
      <c r="P636" s="35"/>
      <c r="Q636" s="4"/>
      <c r="R636" s="35">
        <f t="shared" si="184"/>
        <v>332666.66666666663</v>
      </c>
      <c r="S636" s="35">
        <f t="shared" si="180"/>
        <v>283807.39459459455</v>
      </c>
      <c r="T636" s="35">
        <f t="shared" si="181"/>
        <v>48859.272072072083</v>
      </c>
      <c r="U636" s="35">
        <f t="shared" si="185"/>
        <v>3444</v>
      </c>
      <c r="V636" s="35">
        <f t="shared" si="186"/>
        <v>320.86956521739131</v>
      </c>
      <c r="W636" s="35">
        <f t="shared" si="189"/>
        <v>7385.2000000000007</v>
      </c>
      <c r="X636" s="35">
        <f t="shared" si="187"/>
        <v>33163.74796140015</v>
      </c>
      <c r="Y636" s="35">
        <v>1</v>
      </c>
      <c r="Z636" s="35">
        <v>0</v>
      </c>
      <c r="AA636" s="35">
        <f t="shared" si="188"/>
        <v>0</v>
      </c>
      <c r="AB636" s="37">
        <f t="shared" si="182"/>
        <v>0</v>
      </c>
      <c r="AC636" s="35">
        <v>0</v>
      </c>
      <c r="AD636" s="35">
        <v>4545.454545454545</v>
      </c>
      <c r="AE636" s="44"/>
    </row>
    <row r="637" spans="1:31">
      <c r="A637" s="34">
        <v>631</v>
      </c>
      <c r="B637" s="58">
        <v>46244</v>
      </c>
      <c r="C637" s="4" t="s">
        <v>6746</v>
      </c>
      <c r="D637" s="4" t="s">
        <v>6138</v>
      </c>
      <c r="E637" s="4" t="s">
        <v>6248</v>
      </c>
      <c r="F637" s="35" t="str">
        <f>IFERROR(VLOOKUP(E637,'DATA MASTER'!$B$1:$R$3858,3,0),"")</f>
        <v>DIV 2</v>
      </c>
      <c r="G637" s="4">
        <v>1</v>
      </c>
      <c r="H637" s="35">
        <f>IFERROR(VLOOKUP(E637,'DATA MASTER'!$B$1:$R$3858,6,0),"")</f>
        <v>4</v>
      </c>
      <c r="I637" s="40">
        <f>IFERROR(VLOOKUP(E637,'DATA MASTER'!$B$1:$R$3858,5,0),"")</f>
        <v>5.23</v>
      </c>
      <c r="J637" s="35">
        <f>IFERROR(VLOOKUP(E637,'DATA MASTER'!$B$1:$R$3858,17,0),"")</f>
        <v>163600</v>
      </c>
      <c r="K637" s="35">
        <f>IFERROR(VLOOKUP(E637,'DATA MASTER'!$B$1:$R$3858,16,0),"")</f>
        <v>144200</v>
      </c>
      <c r="L637" s="34">
        <f t="shared" si="179"/>
        <v>12270</v>
      </c>
      <c r="M637" s="34">
        <f t="shared" si="183"/>
        <v>20891.696</v>
      </c>
      <c r="N637" s="35">
        <v>0</v>
      </c>
      <c r="O637" s="35">
        <v>0</v>
      </c>
      <c r="P637" s="35"/>
      <c r="Q637" s="4"/>
      <c r="R637" s="35">
        <f t="shared" si="184"/>
        <v>136333.33333333331</v>
      </c>
      <c r="S637" s="35">
        <f t="shared" si="180"/>
        <v>111088.56216216215</v>
      </c>
      <c r="T637" s="35">
        <f t="shared" si="181"/>
        <v>25244.77117117116</v>
      </c>
      <c r="U637" s="35">
        <f t="shared" si="185"/>
        <v>3661.0000000000005</v>
      </c>
      <c r="V637" s="35">
        <f t="shared" si="186"/>
        <v>341.08695652173913</v>
      </c>
      <c r="W637" s="35">
        <f t="shared" si="189"/>
        <v>3026.6</v>
      </c>
      <c r="X637" s="35">
        <f t="shared" si="187"/>
        <v>12660.528659093867</v>
      </c>
      <c r="Y637" s="35">
        <v>1</v>
      </c>
      <c r="Z637" s="35">
        <v>0</v>
      </c>
      <c r="AA637" s="35">
        <f t="shared" si="188"/>
        <v>0</v>
      </c>
      <c r="AB637" s="37">
        <f t="shared" si="182"/>
        <v>0</v>
      </c>
      <c r="AC637" s="35">
        <v>0</v>
      </c>
      <c r="AD637" s="35">
        <v>5555.5555555555557</v>
      </c>
      <c r="AE637" s="44"/>
    </row>
    <row r="638" spans="1:31">
      <c r="A638" s="34">
        <v>632</v>
      </c>
      <c r="B638" s="58">
        <v>46244</v>
      </c>
      <c r="C638" s="4" t="s">
        <v>6747</v>
      </c>
      <c r="D638" s="4" t="s">
        <v>6138</v>
      </c>
      <c r="E638" s="4" t="s">
        <v>6135</v>
      </c>
      <c r="F638" s="35" t="str">
        <f>IFERROR(VLOOKUP(E638,'DATA MASTER'!$B$1:$R$3858,3,0),"")</f>
        <v>DIV 1</v>
      </c>
      <c r="G638" s="4">
        <v>3</v>
      </c>
      <c r="H638" s="35">
        <f>IFERROR(VLOOKUP(E638,'DATA MASTER'!$B$1:$R$3858,6,0),"")</f>
        <v>24</v>
      </c>
      <c r="I638" s="40">
        <f>IFERROR(VLOOKUP(E638,'DATA MASTER'!$B$1:$R$3858,5,0),"")</f>
        <v>1.23</v>
      </c>
      <c r="J638" s="35">
        <f>IFERROR(VLOOKUP(E638,'DATA MASTER'!$B$1:$R$3858,17,0),"")</f>
        <v>99800</v>
      </c>
      <c r="K638" s="35">
        <f>IFERROR(VLOOKUP(E638,'DATA MASTER'!$B$1:$R$3858,16,0),"")</f>
        <v>92100</v>
      </c>
      <c r="L638" s="34">
        <f t="shared" si="179"/>
        <v>7485</v>
      </c>
      <c r="M638" s="34">
        <f t="shared" si="183"/>
        <v>13343.448</v>
      </c>
      <c r="N638" s="35">
        <v>0</v>
      </c>
      <c r="O638" s="35">
        <v>0</v>
      </c>
      <c r="P638" s="35"/>
      <c r="Q638" s="4"/>
      <c r="R638" s="35">
        <f t="shared" si="184"/>
        <v>249499.99999999997</v>
      </c>
      <c r="S638" s="35">
        <f t="shared" si="180"/>
        <v>212855.54594594589</v>
      </c>
      <c r="T638" s="35">
        <f t="shared" si="181"/>
        <v>36644.454054054077</v>
      </c>
      <c r="U638" s="35">
        <f t="shared" si="185"/>
        <v>2583</v>
      </c>
      <c r="V638" s="35">
        <f t="shared" si="186"/>
        <v>240.65217391304347</v>
      </c>
      <c r="W638" s="35">
        <f t="shared" si="189"/>
        <v>5538.9</v>
      </c>
      <c r="X638" s="35">
        <f t="shared" si="187"/>
        <v>22726.34632458548</v>
      </c>
      <c r="Y638" s="35">
        <v>1</v>
      </c>
      <c r="Z638" s="35">
        <v>0</v>
      </c>
      <c r="AA638" s="35">
        <f t="shared" si="188"/>
        <v>0</v>
      </c>
      <c r="AB638" s="37">
        <f t="shared" si="182"/>
        <v>0</v>
      </c>
      <c r="AC638" s="35">
        <v>0</v>
      </c>
      <c r="AD638" s="35">
        <v>5555.5555555555557</v>
      </c>
      <c r="AE638" s="44"/>
    </row>
    <row r="639" spans="1:31">
      <c r="A639" s="34">
        <v>633</v>
      </c>
      <c r="B639" s="58">
        <v>46244</v>
      </c>
      <c r="C639" s="4" t="s">
        <v>6748</v>
      </c>
      <c r="D639" s="4" t="s">
        <v>6201</v>
      </c>
      <c r="E639" s="4" t="s">
        <v>6135</v>
      </c>
      <c r="F639" s="35" t="str">
        <f>IFERROR(VLOOKUP(E639,'DATA MASTER'!$B$1:$R$3858,3,0),"")</f>
        <v>DIV 1</v>
      </c>
      <c r="G639" s="4">
        <v>72</v>
      </c>
      <c r="H639" s="35">
        <f>IFERROR(VLOOKUP(E639,'DATA MASTER'!$B$1:$R$3858,6,0),"")</f>
        <v>24</v>
      </c>
      <c r="I639" s="40">
        <f>IFERROR(VLOOKUP(E639,'DATA MASTER'!$B$1:$R$3858,5,0),"")</f>
        <v>1.23</v>
      </c>
      <c r="J639" s="35">
        <f>IFERROR(VLOOKUP(E639,'DATA MASTER'!$B$1:$R$3858,17,0),"")</f>
        <v>99800</v>
      </c>
      <c r="K639" s="35">
        <f>IFERROR(VLOOKUP(E639,'DATA MASTER'!$B$1:$R$3858,16,0),"")</f>
        <v>92100</v>
      </c>
      <c r="L639" s="34">
        <f t="shared" si="179"/>
        <v>7485</v>
      </c>
      <c r="M639" s="34">
        <f t="shared" si="183"/>
        <v>13343.448</v>
      </c>
      <c r="N639" s="35">
        <v>0</v>
      </c>
      <c r="O639" s="35">
        <v>0</v>
      </c>
      <c r="P639" s="35">
        <v>50000</v>
      </c>
      <c r="Q639" s="4" t="s">
        <v>6674</v>
      </c>
      <c r="R639" s="35">
        <f t="shared" si="184"/>
        <v>5987999.9999999991</v>
      </c>
      <c r="S639" s="35">
        <f t="shared" si="180"/>
        <v>5108533.1027027015</v>
      </c>
      <c r="T639" s="35">
        <f t="shared" si="181"/>
        <v>879466.8972972976</v>
      </c>
      <c r="U639" s="35">
        <f t="shared" si="185"/>
        <v>61992</v>
      </c>
      <c r="V639" s="35">
        <f t="shared" si="186"/>
        <v>5775.652173913044</v>
      </c>
      <c r="W639" s="35">
        <f t="shared" si="189"/>
        <v>132933.6</v>
      </c>
      <c r="X639" s="35">
        <f t="shared" si="187"/>
        <v>482098.97845671786</v>
      </c>
      <c r="Y639" s="35">
        <f>H639</f>
        <v>24</v>
      </c>
      <c r="Z639" s="35">
        <v>0</v>
      </c>
      <c r="AA639" s="35">
        <f t="shared" si="188"/>
        <v>150000</v>
      </c>
      <c r="AB639" s="37">
        <f t="shared" si="182"/>
        <v>30000</v>
      </c>
      <c r="AC639" s="35">
        <f>Z639*R639*1.11</f>
        <v>0</v>
      </c>
      <c r="AD639" s="35">
        <v>16666.666666666668</v>
      </c>
      <c r="AE639" s="44"/>
    </row>
    <row r="640" spans="1:31">
      <c r="A640" s="34">
        <v>634</v>
      </c>
      <c r="B640" s="58">
        <v>46244</v>
      </c>
      <c r="C640" s="4" t="s">
        <v>6749</v>
      </c>
      <c r="D640" s="4" t="s">
        <v>6239</v>
      </c>
      <c r="E640" s="4" t="s">
        <v>6148</v>
      </c>
      <c r="F640" s="35" t="str">
        <f>IFERROR(VLOOKUP(E640,'DATA MASTER'!$B$1:$R$3858,3,0),"")</f>
        <v>DIV 2</v>
      </c>
      <c r="G640" s="4">
        <v>12</v>
      </c>
      <c r="H640" s="35">
        <f>IFERROR(VLOOKUP(E640,'DATA MASTER'!$B$1:$R$3858,6,0),"")</f>
        <v>24</v>
      </c>
      <c r="I640" s="40">
        <f>IFERROR(VLOOKUP(E640,'DATA MASTER'!$B$1:$R$3858,5,0),"")</f>
        <v>1.0900000000000001</v>
      </c>
      <c r="J640" s="35">
        <f>IFERROR(VLOOKUP(E640,'DATA MASTER'!$B$1:$R$3858,17,0),"")</f>
        <v>82200</v>
      </c>
      <c r="K640" s="35">
        <f>IFERROR(VLOOKUP(E640,'DATA MASTER'!$B$1:$R$3858,16,0),"")</f>
        <v>74900</v>
      </c>
      <c r="L640" s="34">
        <f t="shared" si="179"/>
        <v>6165</v>
      </c>
      <c r="M640" s="34">
        <f t="shared" si="183"/>
        <v>10851.512000000001</v>
      </c>
      <c r="N640" s="35">
        <v>0</v>
      </c>
      <c r="O640" s="35">
        <v>0</v>
      </c>
      <c r="P640" s="35"/>
      <c r="Q640" s="4"/>
      <c r="R640" s="35">
        <f t="shared" si="184"/>
        <v>822000</v>
      </c>
      <c r="S640" s="35">
        <f t="shared" si="180"/>
        <v>692416.08648648649</v>
      </c>
      <c r="T640" s="35">
        <f t="shared" si="181"/>
        <v>129583.91351351351</v>
      </c>
      <c r="U640" s="35">
        <f t="shared" si="185"/>
        <v>9156.0000000000018</v>
      </c>
      <c r="V640" s="35">
        <f t="shared" si="186"/>
        <v>853.04347826086962</v>
      </c>
      <c r="W640" s="35">
        <f t="shared" si="189"/>
        <v>18248.400000000001</v>
      </c>
      <c r="X640" s="35">
        <f t="shared" si="187"/>
        <v>84659.803368585985</v>
      </c>
      <c r="Y640" s="35">
        <v>1</v>
      </c>
      <c r="Z640" s="35">
        <v>0</v>
      </c>
      <c r="AA640" s="35">
        <f t="shared" si="188"/>
        <v>0</v>
      </c>
      <c r="AB640" s="37">
        <f t="shared" si="182"/>
        <v>0</v>
      </c>
      <c r="AC640" s="35">
        <v>0</v>
      </c>
      <c r="AD640" s="35">
        <v>16666.666666666668</v>
      </c>
      <c r="AE640" s="44"/>
    </row>
    <row r="641" spans="1:31">
      <c r="A641" s="34">
        <v>635</v>
      </c>
      <c r="B641" s="58">
        <v>46244</v>
      </c>
      <c r="C641" s="4" t="s">
        <v>6750</v>
      </c>
      <c r="D641" s="4" t="s">
        <v>6239</v>
      </c>
      <c r="E641" s="4" t="s">
        <v>6135</v>
      </c>
      <c r="F641" s="35" t="str">
        <f>IFERROR(VLOOKUP(E641,'DATA MASTER'!$B$1:$R$3858,3,0),"")</f>
        <v>DIV 1</v>
      </c>
      <c r="G641" s="4">
        <v>48</v>
      </c>
      <c r="H641" s="35">
        <f>IFERROR(VLOOKUP(E641,'DATA MASTER'!$B$1:$R$3858,6,0),"")</f>
        <v>24</v>
      </c>
      <c r="I641" s="40">
        <f>IFERROR(VLOOKUP(E641,'DATA MASTER'!$B$1:$R$3858,5,0),"")</f>
        <v>1.23</v>
      </c>
      <c r="J641" s="35">
        <f>IFERROR(VLOOKUP(E641,'DATA MASTER'!$B$1:$R$3858,17,0),"")</f>
        <v>99800</v>
      </c>
      <c r="K641" s="35">
        <f>IFERROR(VLOOKUP(E641,'DATA MASTER'!$B$1:$R$3858,16,0),"")</f>
        <v>92100</v>
      </c>
      <c r="L641" s="34">
        <f t="shared" si="179"/>
        <v>7485</v>
      </c>
      <c r="M641" s="34">
        <f t="shared" si="183"/>
        <v>13343.448</v>
      </c>
      <c r="N641" s="35">
        <v>0</v>
      </c>
      <c r="O641" s="35">
        <v>0</v>
      </c>
      <c r="P641" s="35">
        <v>50000</v>
      </c>
      <c r="Q641" s="4" t="s">
        <v>6674</v>
      </c>
      <c r="R641" s="35">
        <f t="shared" si="184"/>
        <v>3991999.9999999995</v>
      </c>
      <c r="S641" s="35">
        <f t="shared" si="180"/>
        <v>3405688.7351351343</v>
      </c>
      <c r="T641" s="35">
        <f t="shared" si="181"/>
        <v>586311.26486486522</v>
      </c>
      <c r="U641" s="35">
        <f t="shared" si="185"/>
        <v>41328</v>
      </c>
      <c r="V641" s="35">
        <f t="shared" si="186"/>
        <v>3850.4347826086955</v>
      </c>
      <c r="W641" s="35">
        <f t="shared" si="189"/>
        <v>88622.399999999994</v>
      </c>
      <c r="X641" s="35">
        <f t="shared" si="187"/>
        <v>335843.76341558987</v>
      </c>
      <c r="Y641" s="35">
        <f t="shared" ref="Y641:Y643" si="195">H641</f>
        <v>24</v>
      </c>
      <c r="Z641" s="35">
        <v>0</v>
      </c>
      <c r="AA641" s="35">
        <f t="shared" si="188"/>
        <v>100000</v>
      </c>
      <c r="AB641" s="37">
        <f t="shared" si="182"/>
        <v>0</v>
      </c>
      <c r="AC641" s="35">
        <v>0</v>
      </c>
      <c r="AD641" s="35">
        <v>16666.666666666668</v>
      </c>
      <c r="AE641" s="44"/>
    </row>
    <row r="642" spans="1:31">
      <c r="A642" s="34">
        <v>636</v>
      </c>
      <c r="B642" s="58">
        <v>46244</v>
      </c>
      <c r="C642" s="4" t="s">
        <v>6751</v>
      </c>
      <c r="D642" s="4" t="s">
        <v>6134</v>
      </c>
      <c r="E642" s="4" t="s">
        <v>6135</v>
      </c>
      <c r="F642" s="35" t="str">
        <f>IFERROR(VLOOKUP(E642,'DATA MASTER'!$B$1:$R$3858,3,0),"")</f>
        <v>DIV 1</v>
      </c>
      <c r="G642" s="4">
        <v>24</v>
      </c>
      <c r="H642" s="35">
        <f>IFERROR(VLOOKUP(E642,'DATA MASTER'!$B$1:$R$3858,6,0),"")</f>
        <v>24</v>
      </c>
      <c r="I642" s="40">
        <f>IFERROR(VLOOKUP(E642,'DATA MASTER'!$B$1:$R$3858,5,0),"")</f>
        <v>1.23</v>
      </c>
      <c r="J642" s="35">
        <f>IFERROR(VLOOKUP(E642,'DATA MASTER'!$B$1:$R$3858,17,0),"")</f>
        <v>99800</v>
      </c>
      <c r="K642" s="35">
        <f>IFERROR(VLOOKUP(E642,'DATA MASTER'!$B$1:$R$3858,16,0),"")</f>
        <v>92100</v>
      </c>
      <c r="L642" s="34">
        <f t="shared" si="179"/>
        <v>7485</v>
      </c>
      <c r="M642" s="34">
        <f t="shared" si="183"/>
        <v>13343.448</v>
      </c>
      <c r="N642" s="35">
        <v>0</v>
      </c>
      <c r="O642" s="35">
        <v>0</v>
      </c>
      <c r="P642" s="35">
        <v>50000</v>
      </c>
      <c r="Q642" s="4" t="s">
        <v>6674</v>
      </c>
      <c r="R642" s="35">
        <f t="shared" si="184"/>
        <v>1995999.9999999998</v>
      </c>
      <c r="S642" s="35">
        <f t="shared" si="180"/>
        <v>1702844.3675675672</v>
      </c>
      <c r="T642" s="35">
        <f t="shared" si="181"/>
        <v>293155.63243243261</v>
      </c>
      <c r="U642" s="35">
        <f t="shared" si="185"/>
        <v>20664</v>
      </c>
      <c r="V642" s="35">
        <f t="shared" si="186"/>
        <v>1925.2173913043478</v>
      </c>
      <c r="W642" s="35">
        <f t="shared" si="189"/>
        <v>44311.199999999997</v>
      </c>
      <c r="X642" s="35">
        <f t="shared" si="187"/>
        <v>170005.21504112828</v>
      </c>
      <c r="Y642" s="35">
        <f t="shared" si="195"/>
        <v>24</v>
      </c>
      <c r="Z642" s="35">
        <v>0</v>
      </c>
      <c r="AA642" s="35">
        <f t="shared" si="188"/>
        <v>50000</v>
      </c>
      <c r="AB642" s="37">
        <f t="shared" si="182"/>
        <v>0</v>
      </c>
      <c r="AC642" s="35">
        <v>0</v>
      </c>
      <c r="AD642" s="35">
        <v>6250</v>
      </c>
      <c r="AE642" s="44"/>
    </row>
    <row r="643" spans="1:31">
      <c r="A643" s="34">
        <v>637</v>
      </c>
      <c r="B643" s="58">
        <v>46244</v>
      </c>
      <c r="C643" s="4" t="s">
        <v>6752</v>
      </c>
      <c r="D643" s="4" t="s">
        <v>6287</v>
      </c>
      <c r="E643" s="4" t="s">
        <v>6135</v>
      </c>
      <c r="F643" s="35" t="str">
        <f>IFERROR(VLOOKUP(E643,'DATA MASTER'!$B$1:$R$3858,3,0),"")</f>
        <v>DIV 1</v>
      </c>
      <c r="G643" s="4">
        <v>24</v>
      </c>
      <c r="H643" s="35">
        <f>IFERROR(VLOOKUP(E643,'DATA MASTER'!$B$1:$R$3858,6,0),"")</f>
        <v>24</v>
      </c>
      <c r="I643" s="40">
        <f>IFERROR(VLOOKUP(E643,'DATA MASTER'!$B$1:$R$3858,5,0),"")</f>
        <v>1.23</v>
      </c>
      <c r="J643" s="35">
        <f>IFERROR(VLOOKUP(E643,'DATA MASTER'!$B$1:$R$3858,17,0),"")</f>
        <v>99800</v>
      </c>
      <c r="K643" s="35">
        <f>IFERROR(VLOOKUP(E643,'DATA MASTER'!$B$1:$R$3858,16,0),"")</f>
        <v>92100</v>
      </c>
      <c r="L643" s="34">
        <f t="shared" si="179"/>
        <v>7485</v>
      </c>
      <c r="M643" s="34">
        <f t="shared" si="183"/>
        <v>13343.448</v>
      </c>
      <c r="N643" s="35">
        <v>0</v>
      </c>
      <c r="O643" s="35">
        <v>0</v>
      </c>
      <c r="P643" s="35">
        <v>50000</v>
      </c>
      <c r="Q643" s="4" t="s">
        <v>6674</v>
      </c>
      <c r="R643" s="35">
        <f t="shared" si="184"/>
        <v>1995999.9999999998</v>
      </c>
      <c r="S643" s="35">
        <f t="shared" si="180"/>
        <v>1702844.3675675672</v>
      </c>
      <c r="T643" s="35">
        <f t="shared" si="181"/>
        <v>293155.63243243261</v>
      </c>
      <c r="U643" s="35">
        <f t="shared" si="185"/>
        <v>20664</v>
      </c>
      <c r="V643" s="35">
        <f t="shared" si="186"/>
        <v>1925.2173913043478</v>
      </c>
      <c r="W643" s="35">
        <f t="shared" si="189"/>
        <v>44311.199999999997</v>
      </c>
      <c r="X643" s="35">
        <f t="shared" si="187"/>
        <v>158073.3968593101</v>
      </c>
      <c r="Y643" s="35">
        <f t="shared" si="195"/>
        <v>24</v>
      </c>
      <c r="Z643" s="35">
        <v>0</v>
      </c>
      <c r="AA643" s="35">
        <f t="shared" si="188"/>
        <v>50000</v>
      </c>
      <c r="AB643" s="37">
        <f t="shared" si="182"/>
        <v>0</v>
      </c>
      <c r="AC643" s="35">
        <v>0</v>
      </c>
      <c r="AD643" s="35">
        <v>18181.81818181818</v>
      </c>
      <c r="AE643" s="44"/>
    </row>
    <row r="644" spans="1:31">
      <c r="A644" s="34">
        <v>638</v>
      </c>
      <c r="B644" s="58">
        <v>46244</v>
      </c>
      <c r="C644" s="4" t="s">
        <v>6753</v>
      </c>
      <c r="D644" s="4" t="s">
        <v>6287</v>
      </c>
      <c r="E644" s="4" t="s">
        <v>6156</v>
      </c>
      <c r="F644" s="35" t="str">
        <f>IFERROR(VLOOKUP(E644,'DATA MASTER'!$B$1:$R$3858,3,0),"")</f>
        <v>DIV 1</v>
      </c>
      <c r="G644" s="4">
        <v>4</v>
      </c>
      <c r="H644" s="35">
        <f>IFERROR(VLOOKUP(E644,'DATA MASTER'!$B$1:$R$3858,6,0),"")</f>
        <v>4</v>
      </c>
      <c r="I644" s="40">
        <f>IFERROR(VLOOKUP(E644,'DATA MASTER'!$B$1:$R$3858,5,0),"")</f>
        <v>5.3879999999999999</v>
      </c>
      <c r="J644" s="35">
        <f>IFERROR(VLOOKUP(E644,'DATA MASTER'!$B$1:$R$3858,17,0),"")</f>
        <v>185700</v>
      </c>
      <c r="K644" s="35">
        <f>IFERROR(VLOOKUP(E644,'DATA MASTER'!$B$1:$R$3858,16,0),"")</f>
        <v>165300</v>
      </c>
      <c r="L644" s="34">
        <f t="shared" si="179"/>
        <v>13927.5</v>
      </c>
      <c r="M644" s="34">
        <f t="shared" si="183"/>
        <v>23948.664000000001</v>
      </c>
      <c r="N644" s="35">
        <v>0</v>
      </c>
      <c r="O644" s="35">
        <v>0</v>
      </c>
      <c r="P644" s="35">
        <v>35000</v>
      </c>
      <c r="Q644" s="4" t="s">
        <v>6370</v>
      </c>
      <c r="R644" s="35">
        <f t="shared" si="184"/>
        <v>619000</v>
      </c>
      <c r="S644" s="35">
        <f t="shared" si="180"/>
        <v>509374.18378378375</v>
      </c>
      <c r="T644" s="35">
        <f t="shared" si="181"/>
        <v>109625.81621621625</v>
      </c>
      <c r="U644" s="35">
        <f t="shared" si="185"/>
        <v>15086.4</v>
      </c>
      <c r="V644" s="35">
        <f t="shared" si="186"/>
        <v>1405.5652173913043</v>
      </c>
      <c r="W644" s="35">
        <f t="shared" si="189"/>
        <v>13741.800000000001</v>
      </c>
      <c r="X644" s="35">
        <f t="shared" si="187"/>
        <v>26210.232817006759</v>
      </c>
      <c r="Y644" s="35">
        <f>H644</f>
        <v>4</v>
      </c>
      <c r="Z644" s="35">
        <v>0</v>
      </c>
      <c r="AA644" s="35">
        <f t="shared" si="188"/>
        <v>35000</v>
      </c>
      <c r="AB644" s="37">
        <f t="shared" si="182"/>
        <v>0</v>
      </c>
      <c r="AC644" s="35">
        <v>0</v>
      </c>
      <c r="AD644" s="35">
        <v>18181.81818181818</v>
      </c>
      <c r="AE644" s="44"/>
    </row>
    <row r="645" spans="1:31">
      <c r="A645" s="34">
        <v>639</v>
      </c>
      <c r="B645" s="58">
        <v>46244</v>
      </c>
      <c r="C645" s="4" t="s">
        <v>6754</v>
      </c>
      <c r="D645" s="4" t="s">
        <v>6287</v>
      </c>
      <c r="E645" s="4" t="s">
        <v>6166</v>
      </c>
      <c r="F645" s="35" t="str">
        <f>IFERROR(VLOOKUP(E645,'DATA MASTER'!$B$1:$R$3858,3,0),"")</f>
        <v>DIV 2</v>
      </c>
      <c r="G645" s="4">
        <v>8</v>
      </c>
      <c r="H645" s="35">
        <f>IFERROR(VLOOKUP(E645,'DATA MASTER'!$B$1:$R$3858,6,0),"")</f>
        <v>4</v>
      </c>
      <c r="I645" s="40">
        <f>IFERROR(VLOOKUP(E645,'DATA MASTER'!$B$1:$R$3858,5,0),"")</f>
        <v>4.68</v>
      </c>
      <c r="J645" s="35">
        <f>IFERROR(VLOOKUP(E645,'DATA MASTER'!$B$1:$R$3858,17,0),"")</f>
        <v>112100</v>
      </c>
      <c r="K645" s="35">
        <f>IFERROR(VLOOKUP(E645,'DATA MASTER'!$B$1:$R$3858,16,0),"")</f>
        <v>96500</v>
      </c>
      <c r="L645" s="34">
        <f t="shared" si="179"/>
        <v>8407.5</v>
      </c>
      <c r="M645" s="34">
        <f t="shared" si="183"/>
        <v>13980.92</v>
      </c>
      <c r="N645" s="35">
        <v>0</v>
      </c>
      <c r="O645" s="35">
        <v>0</v>
      </c>
      <c r="P645" s="35"/>
      <c r="Q645" s="4"/>
      <c r="R645" s="35">
        <f t="shared" si="184"/>
        <v>747333.33333333326</v>
      </c>
      <c r="S645" s="35">
        <f t="shared" si="180"/>
        <v>594732.10810810805</v>
      </c>
      <c r="T645" s="35">
        <f t="shared" si="181"/>
        <v>152601.22522522521</v>
      </c>
      <c r="U645" s="35">
        <f t="shared" si="185"/>
        <v>26208</v>
      </c>
      <c r="V645" s="35">
        <f t="shared" si="186"/>
        <v>2441.7391304347825</v>
      </c>
      <c r="W645" s="35">
        <f t="shared" si="189"/>
        <v>16590.8</v>
      </c>
      <c r="X645" s="35">
        <f t="shared" si="187"/>
        <v>89178.867912972244</v>
      </c>
      <c r="Y645" s="35">
        <v>1</v>
      </c>
      <c r="Z645" s="35">
        <v>0</v>
      </c>
      <c r="AA645" s="35">
        <f t="shared" si="188"/>
        <v>0</v>
      </c>
      <c r="AB645" s="37">
        <f t="shared" si="182"/>
        <v>0</v>
      </c>
      <c r="AC645" s="35">
        <v>0</v>
      </c>
      <c r="AD645" s="35">
        <v>18181.81818181818</v>
      </c>
      <c r="AE645" s="44"/>
    </row>
    <row r="646" spans="1:31">
      <c r="A646" s="34">
        <v>640</v>
      </c>
      <c r="B646" s="58">
        <v>46244</v>
      </c>
      <c r="C646" s="4" t="s">
        <v>6755</v>
      </c>
      <c r="D646" s="4" t="s">
        <v>6138</v>
      </c>
      <c r="E646" s="4" t="s">
        <v>6135</v>
      </c>
      <c r="F646" s="35" t="str">
        <f>IFERROR(VLOOKUP(E646,'DATA MASTER'!$B$1:$R$3858,3,0),"")</f>
        <v>DIV 1</v>
      </c>
      <c r="G646" s="4">
        <v>3</v>
      </c>
      <c r="H646" s="35">
        <f>IFERROR(VLOOKUP(E646,'DATA MASTER'!$B$1:$R$3858,6,0),"")</f>
        <v>24</v>
      </c>
      <c r="I646" s="40">
        <f>IFERROR(VLOOKUP(E646,'DATA MASTER'!$B$1:$R$3858,5,0),"")</f>
        <v>1.23</v>
      </c>
      <c r="J646" s="35">
        <f>IFERROR(VLOOKUP(E646,'DATA MASTER'!$B$1:$R$3858,17,0),"")</f>
        <v>99800</v>
      </c>
      <c r="K646" s="35">
        <f>IFERROR(VLOOKUP(E646,'DATA MASTER'!$B$1:$R$3858,16,0),"")</f>
        <v>92100</v>
      </c>
      <c r="L646" s="34">
        <f t="shared" si="179"/>
        <v>7485</v>
      </c>
      <c r="M646" s="34">
        <f t="shared" si="183"/>
        <v>13343.448</v>
      </c>
      <c r="N646" s="35">
        <v>0</v>
      </c>
      <c r="O646" s="35">
        <v>0</v>
      </c>
      <c r="P646" s="35"/>
      <c r="Q646" s="4"/>
      <c r="R646" s="35">
        <f t="shared" si="184"/>
        <v>249499.99999999997</v>
      </c>
      <c r="S646" s="35">
        <f t="shared" si="180"/>
        <v>212855.54594594589</v>
      </c>
      <c r="T646" s="35">
        <f t="shared" si="181"/>
        <v>36644.454054054077</v>
      </c>
      <c r="U646" s="35">
        <f t="shared" si="185"/>
        <v>2583</v>
      </c>
      <c r="V646" s="35">
        <f t="shared" si="186"/>
        <v>240.65217391304347</v>
      </c>
      <c r="W646" s="35">
        <f t="shared" si="189"/>
        <v>5538.9</v>
      </c>
      <c r="X646" s="35">
        <f t="shared" si="187"/>
        <v>28281.901880141035</v>
      </c>
      <c r="Y646" s="35">
        <v>1</v>
      </c>
      <c r="Z646" s="35">
        <v>0</v>
      </c>
      <c r="AA646" s="35">
        <f t="shared" si="188"/>
        <v>0</v>
      </c>
      <c r="AB646" s="37">
        <f t="shared" si="182"/>
        <v>0</v>
      </c>
      <c r="AC646" s="35">
        <v>0</v>
      </c>
      <c r="AD646" s="35">
        <v>0</v>
      </c>
      <c r="AE646" s="44"/>
    </row>
    <row r="647" spans="1:31">
      <c r="A647" s="34">
        <v>641</v>
      </c>
      <c r="B647" s="58">
        <v>46244</v>
      </c>
      <c r="C647" s="4" t="s">
        <v>6756</v>
      </c>
      <c r="D647" s="4" t="s">
        <v>6138</v>
      </c>
      <c r="E647" s="4" t="s">
        <v>6207</v>
      </c>
      <c r="F647" s="35" t="str">
        <f>IFERROR(VLOOKUP(E647,'DATA MASTER'!$B$1:$R$3858,3,0),"")</f>
        <v>DIV 2</v>
      </c>
      <c r="G647" s="4">
        <v>1</v>
      </c>
      <c r="H647" s="35">
        <f>IFERROR(VLOOKUP(E647,'DATA MASTER'!$B$1:$R$3858,6,0),"")</f>
        <v>4</v>
      </c>
      <c r="I647" s="40">
        <f>IFERROR(VLOOKUP(E647,'DATA MASTER'!$B$1:$R$3858,5,0),"")</f>
        <v>4.24</v>
      </c>
      <c r="J647" s="35">
        <f>IFERROR(VLOOKUP(E647,'DATA MASTER'!$B$1:$R$3858,17,0),"")</f>
        <v>310600</v>
      </c>
      <c r="K647" s="35">
        <f>IFERROR(VLOOKUP(E647,'DATA MASTER'!$B$1:$R$3858,16,0),"")</f>
        <v>283000</v>
      </c>
      <c r="L647" s="34">
        <f t="shared" si="179"/>
        <v>23295</v>
      </c>
      <c r="M647" s="34">
        <f t="shared" si="183"/>
        <v>41001.040000000001</v>
      </c>
      <c r="N647" s="35">
        <v>0</v>
      </c>
      <c r="O647" s="35">
        <v>0</v>
      </c>
      <c r="P647" s="35"/>
      <c r="Q647" s="4"/>
      <c r="R647" s="35">
        <f t="shared" si="184"/>
        <v>258833.33333333331</v>
      </c>
      <c r="S647" s="35">
        <f t="shared" si="180"/>
        <v>218017.08108108107</v>
      </c>
      <c r="T647" s="35">
        <f t="shared" si="181"/>
        <v>40816.252252252249</v>
      </c>
      <c r="U647" s="35">
        <f t="shared" si="185"/>
        <v>2968</v>
      </c>
      <c r="V647" s="35">
        <f t="shared" si="186"/>
        <v>276.52173913043481</v>
      </c>
      <c r="W647" s="35">
        <f t="shared" si="189"/>
        <v>5746.0999999999995</v>
      </c>
      <c r="X647" s="35">
        <f t="shared" si="187"/>
        <v>31825.630513121818</v>
      </c>
      <c r="Y647" s="35">
        <v>1</v>
      </c>
      <c r="Z647" s="35">
        <v>0</v>
      </c>
      <c r="AA647" s="35">
        <f t="shared" si="188"/>
        <v>0</v>
      </c>
      <c r="AB647" s="37">
        <f t="shared" si="182"/>
        <v>0</v>
      </c>
      <c r="AC647" s="35">
        <v>0</v>
      </c>
      <c r="AD647" s="35">
        <v>0</v>
      </c>
      <c r="AE647" s="44"/>
    </row>
    <row r="648" spans="1:31">
      <c r="A648" s="34">
        <v>642</v>
      </c>
      <c r="B648" s="58">
        <v>46244</v>
      </c>
      <c r="C648" s="4" t="s">
        <v>6757</v>
      </c>
      <c r="D648" s="4" t="s">
        <v>6196</v>
      </c>
      <c r="E648" s="4" t="s">
        <v>6135</v>
      </c>
      <c r="F648" s="35" t="str">
        <f>IFERROR(VLOOKUP(E648,'DATA MASTER'!$B$1:$R$3858,3,0),"")</f>
        <v>DIV 1</v>
      </c>
      <c r="G648" s="4">
        <v>8</v>
      </c>
      <c r="H648" s="35">
        <f>IFERROR(VLOOKUP(E648,'DATA MASTER'!$B$1:$R$3858,6,0),"")</f>
        <v>24</v>
      </c>
      <c r="I648" s="40">
        <f>IFERROR(VLOOKUP(E648,'DATA MASTER'!$B$1:$R$3858,5,0),"")</f>
        <v>1.23</v>
      </c>
      <c r="J648" s="35">
        <f>IFERROR(VLOOKUP(E648,'DATA MASTER'!$B$1:$R$3858,17,0),"")</f>
        <v>99800</v>
      </c>
      <c r="K648" s="35">
        <f>IFERROR(VLOOKUP(E648,'DATA MASTER'!$B$1:$R$3858,16,0),"")</f>
        <v>92100</v>
      </c>
      <c r="L648" s="34">
        <f t="shared" ref="L648:L711" si="196">IFERROR(IF(F648="MTAB",12.5%*J648,7.5%*J648),"")</f>
        <v>7485</v>
      </c>
      <c r="M648" s="34">
        <f t="shared" si="183"/>
        <v>13343.448</v>
      </c>
      <c r="N648" s="35">
        <v>0</v>
      </c>
      <c r="O648" s="35">
        <v>0</v>
      </c>
      <c r="P648" s="35"/>
      <c r="Q648" s="4"/>
      <c r="R648" s="35">
        <f t="shared" si="184"/>
        <v>665333.33333333326</v>
      </c>
      <c r="S648" s="35">
        <f t="shared" ref="S648:S711" si="197">IFERROR((K648-M648)/1.11*(100-O648)%*G648,"")</f>
        <v>567614.78918918909</v>
      </c>
      <c r="T648" s="35">
        <f t="shared" ref="T648:T711" si="198">IFERROR(R648-S648,"")</f>
        <v>97718.544144144165</v>
      </c>
      <c r="U648" s="35">
        <f t="shared" si="185"/>
        <v>6888</v>
      </c>
      <c r="V648" s="35">
        <f t="shared" si="186"/>
        <v>641.73913043478262</v>
      </c>
      <c r="W648" s="35">
        <f t="shared" ref="W648:W711" si="199">IFERROR(2%*R648*1.11,"")</f>
        <v>14770.400000000001</v>
      </c>
      <c r="X648" s="35">
        <f t="shared" si="187"/>
        <v>75418.405013709387</v>
      </c>
      <c r="Y648" s="35">
        <v>1</v>
      </c>
      <c r="Z648" s="35">
        <v>0</v>
      </c>
      <c r="AA648" s="35">
        <f t="shared" si="188"/>
        <v>0</v>
      </c>
      <c r="AB648" s="37">
        <f t="shared" ref="AB648:AB711" si="200">IFERROR(IF(OR(D648="SALES008",D648="SALES010"),IF(MOD(G648,H648)=0,10000*G648/H648,10000*(ROUNDUP(G648/H648,0))),0),"")</f>
        <v>0</v>
      </c>
      <c r="AC648" s="35">
        <v>0</v>
      </c>
      <c r="AD648" s="35">
        <v>0</v>
      </c>
      <c r="AE648" s="44"/>
    </row>
    <row r="649" spans="1:31">
      <c r="A649" s="34">
        <v>643</v>
      </c>
      <c r="B649" s="58">
        <v>46244</v>
      </c>
      <c r="C649" s="4" t="s">
        <v>6758</v>
      </c>
      <c r="D649" s="4" t="s">
        <v>6124</v>
      </c>
      <c r="E649" s="4" t="s">
        <v>6170</v>
      </c>
      <c r="F649" s="35" t="str">
        <f>IFERROR(VLOOKUP(E649,'DATA MASTER'!$B$1:$R$3858,3,0),"")</f>
        <v>DIV 2</v>
      </c>
      <c r="G649" s="4">
        <v>1</v>
      </c>
      <c r="H649" s="35">
        <f>IFERROR(VLOOKUP(E649,'DATA MASTER'!$B$1:$R$3858,6,0),"")</f>
        <v>1</v>
      </c>
      <c r="I649" s="40">
        <f>IFERROR(VLOOKUP(E649,'DATA MASTER'!$B$1:$R$3858,5,0),"")</f>
        <v>21.11</v>
      </c>
      <c r="J649" s="35">
        <f>IFERROR(VLOOKUP(E649,'DATA MASTER'!$B$1:$R$3858,17,0),"")</f>
        <v>1428200</v>
      </c>
      <c r="K649" s="35">
        <f>IFERROR(VLOOKUP(E649,'DATA MASTER'!$B$1:$R$3858,16,0),"")</f>
        <v>1291700</v>
      </c>
      <c r="L649" s="34">
        <f t="shared" si="196"/>
        <v>107115</v>
      </c>
      <c r="M649" s="34">
        <f t="shared" ref="M649:M712" si="201">IFERROR(IF(F649="MTAB",19.011%*K649,14.488%*K649),"")</f>
        <v>187141.49600000001</v>
      </c>
      <c r="N649" s="35">
        <v>0</v>
      </c>
      <c r="O649" s="35">
        <v>0</v>
      </c>
      <c r="P649" s="35">
        <v>40000</v>
      </c>
      <c r="Q649" s="4" t="s">
        <v>6546</v>
      </c>
      <c r="R649" s="35">
        <f t="shared" ref="R649:R712" si="202">IFERROR((((J649-L649)/1.11*(100-O649)%*G649)-(ROUNDDOWN(G649/Y649,0)*N649)),"")</f>
        <v>1190166.6666666665</v>
      </c>
      <c r="S649" s="35">
        <f t="shared" si="197"/>
        <v>995097.75135135127</v>
      </c>
      <c r="T649" s="35">
        <f t="shared" si="198"/>
        <v>195068.91531531524</v>
      </c>
      <c r="U649" s="35">
        <f t="shared" ref="U649:U712" si="203">IFERROR(I649*G649*700,"")</f>
        <v>14777</v>
      </c>
      <c r="V649" s="35">
        <f t="shared" ref="V649:V712" si="204">IFERROR(G649*I649/23000*1500000,"")</f>
        <v>1376.7391304347825</v>
      </c>
      <c r="W649" s="35">
        <f t="shared" si="199"/>
        <v>26421.7</v>
      </c>
      <c r="X649" s="35">
        <f t="shared" ref="X649:X712" si="205">IFERROR(T649-U649-V649-W649-Z649-AC649-AB649-AA649-AD649,"")</f>
        <v>112493.47618488045</v>
      </c>
      <c r="Y649" s="35">
        <f>H649</f>
        <v>1</v>
      </c>
      <c r="Z649" s="35">
        <v>0</v>
      </c>
      <c r="AA649" s="35">
        <f t="shared" ref="AA649:AA712" si="206">IFERROR(ROUNDDOWN(G649/Y649,0)*P649,"")</f>
        <v>40000</v>
      </c>
      <c r="AB649" s="37">
        <f t="shared" si="200"/>
        <v>0</v>
      </c>
      <c r="AC649" s="35">
        <v>0</v>
      </c>
      <c r="AD649" s="35">
        <v>0</v>
      </c>
      <c r="AE649" s="44"/>
    </row>
    <row r="650" spans="1:31">
      <c r="A650" s="34">
        <v>644</v>
      </c>
      <c r="B650" s="58">
        <v>46244</v>
      </c>
      <c r="C650" s="4" t="s">
        <v>6759</v>
      </c>
      <c r="D650" s="4" t="s">
        <v>6134</v>
      </c>
      <c r="E650" s="4" t="s">
        <v>6156</v>
      </c>
      <c r="F650" s="35" t="str">
        <f>IFERROR(VLOOKUP(E650,'DATA MASTER'!$B$1:$R$3858,3,0),"")</f>
        <v>DIV 1</v>
      </c>
      <c r="G650" s="4">
        <v>4</v>
      </c>
      <c r="H650" s="35">
        <f>IFERROR(VLOOKUP(E650,'DATA MASTER'!$B$1:$R$3858,6,0),"")</f>
        <v>4</v>
      </c>
      <c r="I650" s="40">
        <f>IFERROR(VLOOKUP(E650,'DATA MASTER'!$B$1:$R$3858,5,0),"")</f>
        <v>5.3879999999999999</v>
      </c>
      <c r="J650" s="35">
        <f>IFERROR(VLOOKUP(E650,'DATA MASTER'!$B$1:$R$3858,17,0),"")</f>
        <v>185700</v>
      </c>
      <c r="K650" s="35">
        <f>IFERROR(VLOOKUP(E650,'DATA MASTER'!$B$1:$R$3858,16,0),"")</f>
        <v>165300</v>
      </c>
      <c r="L650" s="34">
        <f t="shared" si="196"/>
        <v>13927.5</v>
      </c>
      <c r="M650" s="34">
        <f t="shared" si="201"/>
        <v>23948.664000000001</v>
      </c>
      <c r="N650" s="35">
        <v>0</v>
      </c>
      <c r="O650" s="35">
        <v>0</v>
      </c>
      <c r="P650" s="35">
        <v>35000</v>
      </c>
      <c r="Q650" s="4" t="s">
        <v>6370</v>
      </c>
      <c r="R650" s="35">
        <f t="shared" si="202"/>
        <v>619000</v>
      </c>
      <c r="S650" s="35">
        <f t="shared" si="197"/>
        <v>509374.18378378375</v>
      </c>
      <c r="T650" s="35">
        <f t="shared" si="198"/>
        <v>109625.81621621625</v>
      </c>
      <c r="U650" s="35">
        <f t="shared" si="203"/>
        <v>15086.4</v>
      </c>
      <c r="V650" s="35">
        <f t="shared" si="204"/>
        <v>1405.5652173913043</v>
      </c>
      <c r="W650" s="35">
        <f t="shared" si="199"/>
        <v>13741.800000000001</v>
      </c>
      <c r="X650" s="35">
        <f t="shared" si="205"/>
        <v>44392.05099882494</v>
      </c>
      <c r="Y650" s="35">
        <f>H650</f>
        <v>4</v>
      </c>
      <c r="Z650" s="35">
        <v>0</v>
      </c>
      <c r="AA650" s="35">
        <f t="shared" si="206"/>
        <v>35000</v>
      </c>
      <c r="AB650" s="37">
        <f t="shared" si="200"/>
        <v>0</v>
      </c>
      <c r="AC650" s="35">
        <v>0</v>
      </c>
      <c r="AD650" s="35">
        <v>0</v>
      </c>
      <c r="AE650" s="44"/>
    </row>
    <row r="651" spans="1:31">
      <c r="A651" s="34">
        <v>645</v>
      </c>
      <c r="B651" s="58">
        <v>46244</v>
      </c>
      <c r="C651" s="4" t="s">
        <v>6760</v>
      </c>
      <c r="D651" s="4" t="s">
        <v>6143</v>
      </c>
      <c r="E651" s="4" t="s">
        <v>6273</v>
      </c>
      <c r="F651" s="35" t="str">
        <f>IFERROR(VLOOKUP(E651,'DATA MASTER'!$B$1:$R$3858,3,0),"")</f>
        <v>DIV 1</v>
      </c>
      <c r="G651" s="4">
        <v>2</v>
      </c>
      <c r="H651" s="35">
        <f>IFERROR(VLOOKUP(E651,'DATA MASTER'!$B$1:$R$3858,6,0),"")</f>
        <v>24</v>
      </c>
      <c r="I651" s="40">
        <f>IFERROR(VLOOKUP(E651,'DATA MASTER'!$B$1:$R$3858,5,0),"")</f>
        <v>0.57499999999999996</v>
      </c>
      <c r="J651" s="35">
        <f>IFERROR(VLOOKUP(E651,'DATA MASTER'!$B$1:$R$3858,17,0),"")</f>
        <v>57800</v>
      </c>
      <c r="K651" s="35">
        <f>IFERROR(VLOOKUP(E651,'DATA MASTER'!$B$1:$R$3858,16,0),"")</f>
        <v>53100</v>
      </c>
      <c r="L651" s="34">
        <f t="shared" si="196"/>
        <v>4335</v>
      </c>
      <c r="M651" s="34">
        <f t="shared" si="201"/>
        <v>7693.1280000000006</v>
      </c>
      <c r="N651" s="35">
        <v>0</v>
      </c>
      <c r="O651" s="35">
        <v>0</v>
      </c>
      <c r="P651" s="35"/>
      <c r="Q651" s="4" t="e">
        <f>VLOOKUP(#REF!,#REF!,1,0)</f>
        <v>#REF!</v>
      </c>
      <c r="R651" s="35">
        <f t="shared" si="202"/>
        <v>96333.333333333328</v>
      </c>
      <c r="S651" s="35">
        <f t="shared" si="197"/>
        <v>81814.183783783781</v>
      </c>
      <c r="T651" s="35">
        <f t="shared" si="198"/>
        <v>14519.149549549547</v>
      </c>
      <c r="U651" s="35">
        <f t="shared" si="203"/>
        <v>804.99999999999989</v>
      </c>
      <c r="V651" s="35">
        <f t="shared" si="204"/>
        <v>75</v>
      </c>
      <c r="W651" s="35">
        <f t="shared" si="199"/>
        <v>2138.6</v>
      </c>
      <c r="X651" s="35" t="str">
        <f t="shared" si="205"/>
        <v/>
      </c>
      <c r="Y651" s="35">
        <v>1</v>
      </c>
      <c r="Z651" s="42" t="e">
        <f>VLOOKUP(Q651,#REF!,4,0)</f>
        <v>#REF!</v>
      </c>
      <c r="AA651" s="35">
        <f t="shared" si="206"/>
        <v>0</v>
      </c>
      <c r="AB651" s="37">
        <f t="shared" si="200"/>
        <v>0</v>
      </c>
      <c r="AC651" s="35" t="e">
        <f>Z651*R651*1.11</f>
        <v>#REF!</v>
      </c>
      <c r="AD651" s="35">
        <v>0</v>
      </c>
      <c r="AE651" s="44"/>
    </row>
    <row r="652" spans="1:31">
      <c r="A652" s="34">
        <v>646</v>
      </c>
      <c r="B652" s="58">
        <v>46244</v>
      </c>
      <c r="C652" s="4" t="s">
        <v>6761</v>
      </c>
      <c r="D652" s="4" t="s">
        <v>6124</v>
      </c>
      <c r="E652" s="4" t="s">
        <v>6135</v>
      </c>
      <c r="F652" s="35" t="str">
        <f>IFERROR(VLOOKUP(E652,'DATA MASTER'!$B$1:$R$3858,3,0),"")</f>
        <v>DIV 1</v>
      </c>
      <c r="G652" s="4">
        <v>2</v>
      </c>
      <c r="H652" s="35">
        <f>IFERROR(VLOOKUP(E652,'DATA MASTER'!$B$1:$R$3858,6,0),"")</f>
        <v>24</v>
      </c>
      <c r="I652" s="40">
        <f>IFERROR(VLOOKUP(E652,'DATA MASTER'!$B$1:$R$3858,5,0),"")</f>
        <v>1.23</v>
      </c>
      <c r="J652" s="35">
        <f>IFERROR(VLOOKUP(E652,'DATA MASTER'!$B$1:$R$3858,17,0),"")</f>
        <v>99800</v>
      </c>
      <c r="K652" s="35">
        <f>IFERROR(VLOOKUP(E652,'DATA MASTER'!$B$1:$R$3858,16,0),"")</f>
        <v>92100</v>
      </c>
      <c r="L652" s="34">
        <f t="shared" si="196"/>
        <v>7485</v>
      </c>
      <c r="M652" s="34">
        <f t="shared" si="201"/>
        <v>13343.448</v>
      </c>
      <c r="N652" s="35">
        <v>0</v>
      </c>
      <c r="O652" s="35">
        <v>0</v>
      </c>
      <c r="P652" s="35"/>
      <c r="Q652" s="4"/>
      <c r="R652" s="35">
        <f t="shared" si="202"/>
        <v>166333.33333333331</v>
      </c>
      <c r="S652" s="35">
        <f t="shared" si="197"/>
        <v>141903.69729729727</v>
      </c>
      <c r="T652" s="35">
        <f t="shared" si="198"/>
        <v>24429.636036036041</v>
      </c>
      <c r="U652" s="35">
        <f t="shared" si="203"/>
        <v>1722</v>
      </c>
      <c r="V652" s="35">
        <f t="shared" si="204"/>
        <v>160.43478260869566</v>
      </c>
      <c r="W652" s="35">
        <f t="shared" si="199"/>
        <v>3692.6000000000004</v>
      </c>
      <c r="X652" s="35">
        <f t="shared" si="205"/>
        <v>13085.370484196577</v>
      </c>
      <c r="Y652" s="35">
        <v>1</v>
      </c>
      <c r="Z652" s="35">
        <v>0</v>
      </c>
      <c r="AA652" s="35">
        <f t="shared" si="206"/>
        <v>0</v>
      </c>
      <c r="AB652" s="37">
        <f t="shared" si="200"/>
        <v>0</v>
      </c>
      <c r="AC652" s="35">
        <v>0</v>
      </c>
      <c r="AD652" s="35">
        <v>5769.2307692307695</v>
      </c>
      <c r="AE652" s="44"/>
    </row>
    <row r="653" spans="1:31">
      <c r="A653" s="34">
        <v>647</v>
      </c>
      <c r="B653" s="58">
        <v>46244</v>
      </c>
      <c r="C653" s="4" t="s">
        <v>6762</v>
      </c>
      <c r="D653" s="4" t="s">
        <v>6138</v>
      </c>
      <c r="E653" s="4" t="s">
        <v>6160</v>
      </c>
      <c r="F653" s="35" t="str">
        <f>IFERROR(VLOOKUP(E653,'DATA MASTER'!$B$1:$R$3858,3,0),"")</f>
        <v>DIV 1</v>
      </c>
      <c r="G653" s="4">
        <v>1</v>
      </c>
      <c r="H653" s="35">
        <f>IFERROR(VLOOKUP(E653,'DATA MASTER'!$B$1:$R$3858,6,0),"")</f>
        <v>1</v>
      </c>
      <c r="I653" s="40">
        <f>IFERROR(VLOOKUP(E653,'DATA MASTER'!$B$1:$R$3858,5,0),"")</f>
        <v>26.02</v>
      </c>
      <c r="J653" s="35">
        <f>IFERROR(VLOOKUP(E653,'DATA MASTER'!$B$1:$R$3858,17,0),"")</f>
        <v>876000</v>
      </c>
      <c r="K653" s="35">
        <f>IFERROR(VLOOKUP(E653,'DATA MASTER'!$B$1:$R$3858,16,0),"")</f>
        <v>777200</v>
      </c>
      <c r="L653" s="34">
        <f t="shared" si="196"/>
        <v>65700</v>
      </c>
      <c r="M653" s="34">
        <f t="shared" si="201"/>
        <v>112600.736</v>
      </c>
      <c r="N653" s="35">
        <v>0</v>
      </c>
      <c r="O653" s="35">
        <v>0</v>
      </c>
      <c r="P653" s="35">
        <v>35000</v>
      </c>
      <c r="Q653" s="4" t="s">
        <v>6370</v>
      </c>
      <c r="R653" s="35">
        <f t="shared" si="202"/>
        <v>729999.99999999988</v>
      </c>
      <c r="S653" s="35">
        <f t="shared" si="197"/>
        <v>598738.07567567565</v>
      </c>
      <c r="T653" s="35">
        <f t="shared" si="198"/>
        <v>131261.92432432424</v>
      </c>
      <c r="U653" s="35">
        <f t="shared" si="203"/>
        <v>18214</v>
      </c>
      <c r="V653" s="35">
        <f t="shared" si="204"/>
        <v>1696.9565217391305</v>
      </c>
      <c r="W653" s="35">
        <f t="shared" si="199"/>
        <v>16206</v>
      </c>
      <c r="X653" s="35">
        <f t="shared" si="205"/>
        <v>60144.967802585103</v>
      </c>
      <c r="Y653" s="35">
        <f t="shared" ref="Y653:Y655" si="207">H653</f>
        <v>1</v>
      </c>
      <c r="Z653" s="35">
        <v>0</v>
      </c>
      <c r="AA653" s="35">
        <f t="shared" si="206"/>
        <v>35000</v>
      </c>
      <c r="AB653" s="37">
        <f t="shared" si="200"/>
        <v>0</v>
      </c>
      <c r="AC653" s="35">
        <v>0</v>
      </c>
      <c r="AD653" s="35">
        <v>0</v>
      </c>
      <c r="AE653" s="44"/>
    </row>
    <row r="654" spans="1:31">
      <c r="A654" s="34">
        <v>648</v>
      </c>
      <c r="B654" s="58">
        <v>46244</v>
      </c>
      <c r="C654" s="4" t="s">
        <v>6763</v>
      </c>
      <c r="D654" s="4" t="s">
        <v>6128</v>
      </c>
      <c r="E654" s="4" t="s">
        <v>6160</v>
      </c>
      <c r="F654" s="35" t="str">
        <f>IFERROR(VLOOKUP(E654,'DATA MASTER'!$B$1:$R$3858,3,0),"")</f>
        <v>DIV 1</v>
      </c>
      <c r="G654" s="4">
        <v>1</v>
      </c>
      <c r="H654" s="35">
        <f>IFERROR(VLOOKUP(E654,'DATA MASTER'!$B$1:$R$3858,6,0),"")</f>
        <v>1</v>
      </c>
      <c r="I654" s="40">
        <f>IFERROR(VLOOKUP(E654,'DATA MASTER'!$B$1:$R$3858,5,0),"")</f>
        <v>26.02</v>
      </c>
      <c r="J654" s="35">
        <f>IFERROR(VLOOKUP(E654,'DATA MASTER'!$B$1:$R$3858,17,0),"")</f>
        <v>876000</v>
      </c>
      <c r="K654" s="35">
        <f>IFERROR(VLOOKUP(E654,'DATA MASTER'!$B$1:$R$3858,16,0),"")</f>
        <v>777200</v>
      </c>
      <c r="L654" s="34">
        <f t="shared" si="196"/>
        <v>65700</v>
      </c>
      <c r="M654" s="34">
        <f t="shared" si="201"/>
        <v>112600.736</v>
      </c>
      <c r="N654" s="35">
        <v>0</v>
      </c>
      <c r="O654" s="35">
        <v>0</v>
      </c>
      <c r="P654" s="35">
        <v>35000</v>
      </c>
      <c r="Q654" s="4" t="s">
        <v>6370</v>
      </c>
      <c r="R654" s="35">
        <f t="shared" si="202"/>
        <v>729999.99999999988</v>
      </c>
      <c r="S654" s="35">
        <f t="shared" si="197"/>
        <v>598738.07567567565</v>
      </c>
      <c r="T654" s="35">
        <f t="shared" si="198"/>
        <v>131261.92432432424</v>
      </c>
      <c r="U654" s="35">
        <f t="shared" si="203"/>
        <v>18214</v>
      </c>
      <c r="V654" s="35">
        <f t="shared" si="204"/>
        <v>1696.9565217391305</v>
      </c>
      <c r="W654" s="35">
        <f t="shared" si="199"/>
        <v>16206</v>
      </c>
      <c r="X654" s="35">
        <f t="shared" si="205"/>
        <v>53894.967802585103</v>
      </c>
      <c r="Y654" s="35">
        <f t="shared" si="207"/>
        <v>1</v>
      </c>
      <c r="Z654" s="35">
        <v>0</v>
      </c>
      <c r="AA654" s="35">
        <f t="shared" si="206"/>
        <v>35000</v>
      </c>
      <c r="AB654" s="37">
        <f t="shared" si="200"/>
        <v>0</v>
      </c>
      <c r="AC654" s="35">
        <v>0</v>
      </c>
      <c r="AD654" s="35">
        <v>6250</v>
      </c>
      <c r="AE654" s="44"/>
    </row>
    <row r="655" spans="1:31">
      <c r="A655" s="34">
        <v>649</v>
      </c>
      <c r="B655" s="58">
        <v>46244</v>
      </c>
      <c r="C655" s="4" t="s">
        <v>6764</v>
      </c>
      <c r="D655" s="4" t="s">
        <v>6128</v>
      </c>
      <c r="E655" s="4" t="s">
        <v>6156</v>
      </c>
      <c r="F655" s="35" t="str">
        <f>IFERROR(VLOOKUP(E655,'DATA MASTER'!$B$1:$R$3858,3,0),"")</f>
        <v>DIV 1</v>
      </c>
      <c r="G655" s="4">
        <v>4</v>
      </c>
      <c r="H655" s="35">
        <f>IFERROR(VLOOKUP(E655,'DATA MASTER'!$B$1:$R$3858,6,0),"")</f>
        <v>4</v>
      </c>
      <c r="I655" s="40">
        <f>IFERROR(VLOOKUP(E655,'DATA MASTER'!$B$1:$R$3858,5,0),"")</f>
        <v>5.3879999999999999</v>
      </c>
      <c r="J655" s="35">
        <f>IFERROR(VLOOKUP(E655,'DATA MASTER'!$B$1:$R$3858,17,0),"")</f>
        <v>185700</v>
      </c>
      <c r="K655" s="35">
        <f>IFERROR(VLOOKUP(E655,'DATA MASTER'!$B$1:$R$3858,16,0),"")</f>
        <v>165300</v>
      </c>
      <c r="L655" s="34">
        <f t="shared" si="196"/>
        <v>13927.5</v>
      </c>
      <c r="M655" s="34">
        <f t="shared" si="201"/>
        <v>23948.664000000001</v>
      </c>
      <c r="N655" s="35">
        <v>0</v>
      </c>
      <c r="O655" s="35">
        <v>0</v>
      </c>
      <c r="P655" s="35">
        <v>35000</v>
      </c>
      <c r="Q655" s="4" t="s">
        <v>6370</v>
      </c>
      <c r="R655" s="35">
        <f t="shared" si="202"/>
        <v>619000</v>
      </c>
      <c r="S655" s="35">
        <f t="shared" si="197"/>
        <v>509374.18378378375</v>
      </c>
      <c r="T655" s="35">
        <f t="shared" si="198"/>
        <v>109625.81621621625</v>
      </c>
      <c r="U655" s="35">
        <f t="shared" si="203"/>
        <v>15086.4</v>
      </c>
      <c r="V655" s="35">
        <f t="shared" si="204"/>
        <v>1405.5652173913043</v>
      </c>
      <c r="W655" s="35">
        <f t="shared" si="199"/>
        <v>13741.800000000001</v>
      </c>
      <c r="X655" s="35">
        <f t="shared" si="205"/>
        <v>38142.05099882494</v>
      </c>
      <c r="Y655" s="35">
        <f t="shared" si="207"/>
        <v>4</v>
      </c>
      <c r="Z655" s="35">
        <v>0</v>
      </c>
      <c r="AA655" s="35">
        <f t="shared" si="206"/>
        <v>35000</v>
      </c>
      <c r="AB655" s="37">
        <f t="shared" si="200"/>
        <v>0</v>
      </c>
      <c r="AC655" s="35">
        <v>0</v>
      </c>
      <c r="AD655" s="35">
        <v>6250</v>
      </c>
      <c r="AE655" s="44"/>
    </row>
    <row r="656" spans="1:31">
      <c r="A656" s="34">
        <v>650</v>
      </c>
      <c r="B656" s="58">
        <v>46244</v>
      </c>
      <c r="C656" s="4" t="s">
        <v>6765</v>
      </c>
      <c r="D656" s="4" t="s">
        <v>6183</v>
      </c>
      <c r="E656" s="4" t="s">
        <v>6151</v>
      </c>
      <c r="F656" s="35" t="str">
        <f>IFERROR(VLOOKUP(E656,'DATA MASTER'!$B$1:$R$3858,3,0),"")</f>
        <v>DIV 2</v>
      </c>
      <c r="G656" s="4">
        <v>24</v>
      </c>
      <c r="H656" s="35">
        <f>IFERROR(VLOOKUP(E656,'DATA MASTER'!$B$1:$R$3858,6,0),"")</f>
        <v>24</v>
      </c>
      <c r="I656" s="40">
        <f>IFERROR(VLOOKUP(E656,'DATA MASTER'!$B$1:$R$3858,5,0),"")</f>
        <v>0.85</v>
      </c>
      <c r="J656" s="35">
        <f>IFERROR(VLOOKUP(E656,'DATA MASTER'!$B$1:$R$3858,17,0),"")</f>
        <v>74700</v>
      </c>
      <c r="K656" s="35">
        <f>IFERROR(VLOOKUP(E656,'DATA MASTER'!$B$1:$R$3858,16,0),"")</f>
        <v>67900</v>
      </c>
      <c r="L656" s="34">
        <f t="shared" si="196"/>
        <v>5602.5</v>
      </c>
      <c r="M656" s="34">
        <f t="shared" si="201"/>
        <v>9837.3520000000008</v>
      </c>
      <c r="N656" s="35">
        <v>0</v>
      </c>
      <c r="O656" s="35">
        <v>0</v>
      </c>
      <c r="P656" s="35"/>
      <c r="Q656" s="4"/>
      <c r="R656" s="35">
        <f t="shared" si="202"/>
        <v>1493999.9999999998</v>
      </c>
      <c r="S656" s="35">
        <f t="shared" si="197"/>
        <v>1255408.6054054054</v>
      </c>
      <c r="T656" s="35">
        <f t="shared" si="198"/>
        <v>238591.39459459437</v>
      </c>
      <c r="U656" s="35">
        <f t="shared" si="203"/>
        <v>14279.999999999998</v>
      </c>
      <c r="V656" s="35">
        <f t="shared" si="204"/>
        <v>1330.4347826086955</v>
      </c>
      <c r="W656" s="35">
        <f t="shared" si="199"/>
        <v>33166.799999999996</v>
      </c>
      <c r="X656" s="35">
        <f t="shared" si="205"/>
        <v>179814.15981198568</v>
      </c>
      <c r="Y656" s="35">
        <v>1</v>
      </c>
      <c r="Z656" s="35">
        <v>0</v>
      </c>
      <c r="AA656" s="35">
        <f t="shared" si="206"/>
        <v>0</v>
      </c>
      <c r="AB656" s="37">
        <f t="shared" si="200"/>
        <v>10000</v>
      </c>
      <c r="AC656" s="35">
        <v>0</v>
      </c>
      <c r="AD656" s="35">
        <v>0</v>
      </c>
      <c r="AE656" s="44"/>
    </row>
    <row r="657" spans="1:31">
      <c r="A657" s="34">
        <v>651</v>
      </c>
      <c r="B657" s="58">
        <v>46244</v>
      </c>
      <c r="C657" s="4" t="s">
        <v>6766</v>
      </c>
      <c r="D657" s="4" t="s">
        <v>6188</v>
      </c>
      <c r="E657" s="4" t="s">
        <v>6156</v>
      </c>
      <c r="F657" s="35" t="str">
        <f>IFERROR(VLOOKUP(E657,'DATA MASTER'!$B$1:$R$3858,3,0),"")</f>
        <v>DIV 1</v>
      </c>
      <c r="G657" s="4">
        <v>8</v>
      </c>
      <c r="H657" s="35">
        <f>IFERROR(VLOOKUP(E657,'DATA MASTER'!$B$1:$R$3858,6,0),"")</f>
        <v>4</v>
      </c>
      <c r="I657" s="40">
        <f>IFERROR(VLOOKUP(E657,'DATA MASTER'!$B$1:$R$3858,5,0),"")</f>
        <v>5.3879999999999999</v>
      </c>
      <c r="J657" s="35">
        <f>IFERROR(VLOOKUP(E657,'DATA MASTER'!$B$1:$R$3858,17,0),"")</f>
        <v>185700</v>
      </c>
      <c r="K657" s="35">
        <f>IFERROR(VLOOKUP(E657,'DATA MASTER'!$B$1:$R$3858,16,0),"")</f>
        <v>165300</v>
      </c>
      <c r="L657" s="34">
        <f t="shared" si="196"/>
        <v>13927.5</v>
      </c>
      <c r="M657" s="34">
        <f t="shared" si="201"/>
        <v>23948.664000000001</v>
      </c>
      <c r="N657" s="35">
        <v>0</v>
      </c>
      <c r="O657" s="35">
        <v>0</v>
      </c>
      <c r="P657" s="35">
        <v>35000</v>
      </c>
      <c r="Q657" s="4" t="s">
        <v>6370</v>
      </c>
      <c r="R657" s="35">
        <f t="shared" si="202"/>
        <v>1238000</v>
      </c>
      <c r="S657" s="35">
        <f t="shared" si="197"/>
        <v>1018748.3675675675</v>
      </c>
      <c r="T657" s="35">
        <f t="shared" si="198"/>
        <v>219251.6324324325</v>
      </c>
      <c r="U657" s="35">
        <f t="shared" si="203"/>
        <v>30172.799999999999</v>
      </c>
      <c r="V657" s="35">
        <f t="shared" si="204"/>
        <v>2811.1304347826085</v>
      </c>
      <c r="W657" s="35">
        <f t="shared" si="199"/>
        <v>27483.600000000002</v>
      </c>
      <c r="X657" s="35">
        <f t="shared" si="205"/>
        <v>88784.101997649879</v>
      </c>
      <c r="Y657" s="35">
        <f>H657</f>
        <v>4</v>
      </c>
      <c r="Z657" s="35">
        <v>0</v>
      </c>
      <c r="AA657" s="35">
        <f t="shared" si="206"/>
        <v>70000</v>
      </c>
      <c r="AB657" s="37">
        <f t="shared" si="200"/>
        <v>0</v>
      </c>
      <c r="AC657" s="35">
        <v>0</v>
      </c>
      <c r="AD657" s="35">
        <v>0</v>
      </c>
      <c r="AE657" s="44"/>
    </row>
    <row r="658" spans="1:31">
      <c r="A658" s="34">
        <v>652</v>
      </c>
      <c r="B658" s="58">
        <v>46244</v>
      </c>
      <c r="C658" s="4" t="s">
        <v>6767</v>
      </c>
      <c r="D658" s="4" t="s">
        <v>6128</v>
      </c>
      <c r="E658" s="4" t="s">
        <v>6151</v>
      </c>
      <c r="F658" s="35" t="str">
        <f>IFERROR(VLOOKUP(E658,'DATA MASTER'!$B$1:$R$3858,3,0),"")</f>
        <v>DIV 2</v>
      </c>
      <c r="G658" s="4">
        <v>24</v>
      </c>
      <c r="H658" s="35">
        <f>IFERROR(VLOOKUP(E658,'DATA MASTER'!$B$1:$R$3858,6,0),"")</f>
        <v>24</v>
      </c>
      <c r="I658" s="40">
        <f>IFERROR(VLOOKUP(E658,'DATA MASTER'!$B$1:$R$3858,5,0),"")</f>
        <v>0.85</v>
      </c>
      <c r="J658" s="35">
        <f>IFERROR(VLOOKUP(E658,'DATA MASTER'!$B$1:$R$3858,17,0),"")</f>
        <v>74700</v>
      </c>
      <c r="K658" s="35">
        <f>IFERROR(VLOOKUP(E658,'DATA MASTER'!$B$1:$R$3858,16,0),"")</f>
        <v>67900</v>
      </c>
      <c r="L658" s="34">
        <f t="shared" si="196"/>
        <v>5602.5</v>
      </c>
      <c r="M658" s="34">
        <f t="shared" si="201"/>
        <v>9837.3520000000008</v>
      </c>
      <c r="N658" s="35">
        <v>0</v>
      </c>
      <c r="O658" s="35">
        <v>0</v>
      </c>
      <c r="P658" s="35"/>
      <c r="Q658" s="4"/>
      <c r="R658" s="35">
        <f t="shared" si="202"/>
        <v>1493999.9999999998</v>
      </c>
      <c r="S658" s="35">
        <f t="shared" si="197"/>
        <v>1255408.6054054054</v>
      </c>
      <c r="T658" s="35">
        <f t="shared" si="198"/>
        <v>238591.39459459437</v>
      </c>
      <c r="U658" s="35">
        <f t="shared" si="203"/>
        <v>14279.999999999998</v>
      </c>
      <c r="V658" s="35">
        <f t="shared" si="204"/>
        <v>1330.4347826086955</v>
      </c>
      <c r="W658" s="35">
        <f t="shared" si="199"/>
        <v>33166.799999999996</v>
      </c>
      <c r="X658" s="35">
        <f t="shared" si="205"/>
        <v>183564.15981198568</v>
      </c>
      <c r="Y658" s="35">
        <f>IF(E658="nodr004",4,1)</f>
        <v>1</v>
      </c>
      <c r="Z658" s="35">
        <v>0</v>
      </c>
      <c r="AA658" s="35">
        <f t="shared" si="206"/>
        <v>0</v>
      </c>
      <c r="AB658" s="37">
        <f t="shared" si="200"/>
        <v>0</v>
      </c>
      <c r="AC658" s="35">
        <v>0</v>
      </c>
      <c r="AD658" s="35">
        <v>6250</v>
      </c>
      <c r="AE658" s="44"/>
    </row>
    <row r="659" spans="1:31">
      <c r="A659" s="34">
        <v>653</v>
      </c>
      <c r="B659" s="58">
        <v>46244</v>
      </c>
      <c r="C659" s="4" t="s">
        <v>6768</v>
      </c>
      <c r="D659" s="4" t="s">
        <v>6143</v>
      </c>
      <c r="E659" s="4" t="s">
        <v>6151</v>
      </c>
      <c r="F659" s="35" t="str">
        <f>IFERROR(VLOOKUP(E659,'DATA MASTER'!$B$1:$R$3858,3,0),"")</f>
        <v>DIV 2</v>
      </c>
      <c r="G659" s="4">
        <v>24</v>
      </c>
      <c r="H659" s="35">
        <f>IFERROR(VLOOKUP(E659,'DATA MASTER'!$B$1:$R$3858,6,0),"")</f>
        <v>24</v>
      </c>
      <c r="I659" s="40">
        <f>IFERROR(VLOOKUP(E659,'DATA MASTER'!$B$1:$R$3858,5,0),"")</f>
        <v>0.85</v>
      </c>
      <c r="J659" s="35">
        <f>IFERROR(VLOOKUP(E659,'DATA MASTER'!$B$1:$R$3858,17,0),"")</f>
        <v>74700</v>
      </c>
      <c r="K659" s="35">
        <f>IFERROR(VLOOKUP(E659,'DATA MASTER'!$B$1:$R$3858,16,0),"")</f>
        <v>67900</v>
      </c>
      <c r="L659" s="34">
        <f t="shared" si="196"/>
        <v>5602.5</v>
      </c>
      <c r="M659" s="34">
        <f t="shared" si="201"/>
        <v>9837.3520000000008</v>
      </c>
      <c r="N659" s="35">
        <v>0</v>
      </c>
      <c r="O659" s="35">
        <v>0</v>
      </c>
      <c r="P659" s="35"/>
      <c r="Q659" s="4"/>
      <c r="R659" s="35">
        <f t="shared" si="202"/>
        <v>1493999.9999999998</v>
      </c>
      <c r="S659" s="35">
        <f t="shared" si="197"/>
        <v>1255408.6054054054</v>
      </c>
      <c r="T659" s="35">
        <f t="shared" si="198"/>
        <v>238591.39459459437</v>
      </c>
      <c r="U659" s="35">
        <f t="shared" si="203"/>
        <v>14279.999999999998</v>
      </c>
      <c r="V659" s="35">
        <f t="shared" si="204"/>
        <v>1330.4347826086955</v>
      </c>
      <c r="W659" s="35">
        <f t="shared" si="199"/>
        <v>33166.799999999996</v>
      </c>
      <c r="X659" s="35">
        <f t="shared" si="205"/>
        <v>173147.49314531902</v>
      </c>
      <c r="Y659" s="35">
        <v>1</v>
      </c>
      <c r="Z659" s="35">
        <v>0</v>
      </c>
      <c r="AA659" s="35">
        <f t="shared" si="206"/>
        <v>0</v>
      </c>
      <c r="AB659" s="37">
        <f t="shared" si="200"/>
        <v>0</v>
      </c>
      <c r="AC659" s="35">
        <v>0</v>
      </c>
      <c r="AD659" s="35">
        <v>16666.666666666668</v>
      </c>
      <c r="AE659" s="44"/>
    </row>
    <row r="660" spans="1:31">
      <c r="A660" s="34">
        <v>654</v>
      </c>
      <c r="B660" s="58">
        <v>46244</v>
      </c>
      <c r="C660" s="4" t="s">
        <v>6769</v>
      </c>
      <c r="D660" s="4" t="s">
        <v>6134</v>
      </c>
      <c r="E660" s="4" t="s">
        <v>6129</v>
      </c>
      <c r="F660" s="35" t="str">
        <f>IFERROR(VLOOKUP(E660,'DATA MASTER'!$B$1:$R$3858,3,0),"")</f>
        <v>DIV 1</v>
      </c>
      <c r="G660" s="4">
        <v>24</v>
      </c>
      <c r="H660" s="35">
        <f>IFERROR(VLOOKUP(E660,'DATA MASTER'!$B$1:$R$3858,6,0),"")</f>
        <v>120</v>
      </c>
      <c r="I660" s="40">
        <f>IFERROR(VLOOKUP(E660,'DATA MASTER'!$B$1:$R$3858,5,0),"")</f>
        <v>0.14499999999999999</v>
      </c>
      <c r="J660" s="35">
        <f>IFERROR(VLOOKUP(E660,'DATA MASTER'!$B$1:$R$3858,17,0),"")</f>
        <v>15108.333333333334</v>
      </c>
      <c r="K660" s="35">
        <f>IFERROR(VLOOKUP(E660,'DATA MASTER'!$B$1:$R$3858,16,0),"")</f>
        <v>14025</v>
      </c>
      <c r="L660" s="34">
        <f t="shared" si="196"/>
        <v>1133.125</v>
      </c>
      <c r="M660" s="34">
        <f t="shared" si="201"/>
        <v>2031.9420000000002</v>
      </c>
      <c r="N660" s="35">
        <v>0</v>
      </c>
      <c r="O660" s="35">
        <v>0</v>
      </c>
      <c r="P660" s="35"/>
      <c r="Q660" s="4"/>
      <c r="R660" s="35">
        <f t="shared" si="202"/>
        <v>302166.66666666663</v>
      </c>
      <c r="S660" s="35">
        <f t="shared" si="197"/>
        <v>259309.36216216208</v>
      </c>
      <c r="T660" s="35">
        <f t="shared" si="198"/>
        <v>42857.304504504544</v>
      </c>
      <c r="U660" s="35">
        <f t="shared" si="203"/>
        <v>2435.9999999999995</v>
      </c>
      <c r="V660" s="35">
        <f t="shared" si="204"/>
        <v>226.95652173913041</v>
      </c>
      <c r="W660" s="35">
        <f t="shared" si="199"/>
        <v>6708.1</v>
      </c>
      <c r="X660" s="35">
        <f t="shared" si="205"/>
        <v>27236.247982765417</v>
      </c>
      <c r="Y660" s="35">
        <v>1</v>
      </c>
      <c r="Z660" s="35">
        <v>0</v>
      </c>
      <c r="AA660" s="35">
        <f t="shared" si="206"/>
        <v>0</v>
      </c>
      <c r="AB660" s="37">
        <f t="shared" si="200"/>
        <v>0</v>
      </c>
      <c r="AC660" s="35">
        <v>0</v>
      </c>
      <c r="AD660" s="35">
        <v>6250</v>
      </c>
      <c r="AE660" s="44"/>
    </row>
    <row r="661" spans="1:31">
      <c r="A661" s="34">
        <v>655</v>
      </c>
      <c r="B661" s="58">
        <v>46244</v>
      </c>
      <c r="C661" s="4" t="s">
        <v>6769</v>
      </c>
      <c r="D661" s="4" t="s">
        <v>6134</v>
      </c>
      <c r="E661" s="4" t="s">
        <v>6218</v>
      </c>
      <c r="F661" s="35" t="str">
        <f>IFERROR(VLOOKUP(E661,'DATA MASTER'!$B$1:$R$3858,3,0),"")</f>
        <v>DIV 1</v>
      </c>
      <c r="G661" s="4">
        <v>6</v>
      </c>
      <c r="H661" s="35">
        <f>IFERROR(VLOOKUP(E661,'DATA MASTER'!$B$1:$R$3858,6,0),"")</f>
        <v>24</v>
      </c>
      <c r="I661" s="40">
        <f>IFERROR(VLOOKUP(E661,'DATA MASTER'!$B$1:$R$3858,5,0),"")</f>
        <v>1.079</v>
      </c>
      <c r="J661" s="35">
        <f>IFERROR(VLOOKUP(E661,'DATA MASTER'!$B$1:$R$3858,17,0),"")</f>
        <v>102900</v>
      </c>
      <c r="K661" s="35">
        <f>IFERROR(VLOOKUP(E661,'DATA MASTER'!$B$1:$R$3858,16,0),"")</f>
        <v>94200</v>
      </c>
      <c r="L661" s="34">
        <f t="shared" si="196"/>
        <v>7717.5</v>
      </c>
      <c r="M661" s="34">
        <f t="shared" si="201"/>
        <v>13647.696000000002</v>
      </c>
      <c r="N661" s="35">
        <v>0</v>
      </c>
      <c r="O661" s="35">
        <v>0</v>
      </c>
      <c r="P661" s="35"/>
      <c r="Q661" s="4"/>
      <c r="R661" s="35">
        <f t="shared" si="202"/>
        <v>514499.99999999988</v>
      </c>
      <c r="S661" s="35">
        <f t="shared" si="197"/>
        <v>435417.85945945943</v>
      </c>
      <c r="T661" s="35">
        <f t="shared" si="198"/>
        <v>79082.140540540451</v>
      </c>
      <c r="U661" s="35">
        <f t="shared" si="203"/>
        <v>4531.8</v>
      </c>
      <c r="V661" s="35">
        <f t="shared" si="204"/>
        <v>422.21739130434787</v>
      </c>
      <c r="W661" s="35">
        <f t="shared" si="199"/>
        <v>11421.9</v>
      </c>
      <c r="X661" s="35">
        <f t="shared" si="205"/>
        <v>56456.223149236095</v>
      </c>
      <c r="Y661" s="35">
        <v>1</v>
      </c>
      <c r="Z661" s="35">
        <v>0</v>
      </c>
      <c r="AA661" s="35">
        <f t="shared" si="206"/>
        <v>0</v>
      </c>
      <c r="AB661" s="37">
        <f t="shared" si="200"/>
        <v>0</v>
      </c>
      <c r="AC661" s="35">
        <v>0</v>
      </c>
      <c r="AD661" s="35">
        <v>6250</v>
      </c>
      <c r="AE661" s="44"/>
    </row>
    <row r="662" spans="1:31">
      <c r="A662" s="34">
        <v>656</v>
      </c>
      <c r="B662" s="58">
        <v>46244</v>
      </c>
      <c r="C662" s="4" t="s">
        <v>6770</v>
      </c>
      <c r="D662" s="4" t="s">
        <v>6175</v>
      </c>
      <c r="E662" s="4" t="s">
        <v>6248</v>
      </c>
      <c r="F662" s="35" t="str">
        <f>IFERROR(VLOOKUP(E662,'DATA MASTER'!$B$1:$R$3858,3,0),"")</f>
        <v>DIV 2</v>
      </c>
      <c r="G662" s="4">
        <v>4</v>
      </c>
      <c r="H662" s="35">
        <f>IFERROR(VLOOKUP(E662,'DATA MASTER'!$B$1:$R$3858,6,0),"")</f>
        <v>4</v>
      </c>
      <c r="I662" s="40">
        <f>IFERROR(VLOOKUP(E662,'DATA MASTER'!$B$1:$R$3858,5,0),"")</f>
        <v>5.23</v>
      </c>
      <c r="J662" s="35">
        <f>IFERROR(VLOOKUP(E662,'DATA MASTER'!$B$1:$R$3858,17,0),"")</f>
        <v>163600</v>
      </c>
      <c r="K662" s="35">
        <f>IFERROR(VLOOKUP(E662,'DATA MASTER'!$B$1:$R$3858,16,0),"")</f>
        <v>144200</v>
      </c>
      <c r="L662" s="34">
        <f t="shared" si="196"/>
        <v>12270</v>
      </c>
      <c r="M662" s="34">
        <f t="shared" si="201"/>
        <v>20891.696</v>
      </c>
      <c r="N662" s="35">
        <v>0</v>
      </c>
      <c r="O662" s="35">
        <v>0</v>
      </c>
      <c r="P662" s="35"/>
      <c r="Q662" s="4"/>
      <c r="R662" s="35">
        <f t="shared" si="202"/>
        <v>545333.33333333326</v>
      </c>
      <c r="S662" s="35">
        <f t="shared" si="197"/>
        <v>444354.24864864862</v>
      </c>
      <c r="T662" s="35">
        <f t="shared" si="198"/>
        <v>100979.08468468464</v>
      </c>
      <c r="U662" s="35">
        <f t="shared" si="203"/>
        <v>14644.000000000002</v>
      </c>
      <c r="V662" s="35">
        <f t="shared" si="204"/>
        <v>1364.3478260869565</v>
      </c>
      <c r="W662" s="35">
        <f t="shared" si="199"/>
        <v>12106.4</v>
      </c>
      <c r="X662" s="35">
        <f t="shared" si="205"/>
        <v>72864.336858597686</v>
      </c>
      <c r="Y662" s="35">
        <v>1</v>
      </c>
      <c r="Z662" s="35">
        <v>0</v>
      </c>
      <c r="AA662" s="35">
        <f t="shared" si="206"/>
        <v>0</v>
      </c>
      <c r="AB662" s="37">
        <f t="shared" si="200"/>
        <v>0</v>
      </c>
      <c r="AC662" s="35">
        <v>0</v>
      </c>
      <c r="AD662" s="35">
        <v>0</v>
      </c>
      <c r="AE662" s="44"/>
    </row>
    <row r="663" spans="1:31">
      <c r="A663" s="34">
        <v>657</v>
      </c>
      <c r="B663" s="58">
        <v>46244</v>
      </c>
      <c r="C663" s="4" t="s">
        <v>6771</v>
      </c>
      <c r="D663" s="4" t="s">
        <v>6196</v>
      </c>
      <c r="E663" s="4" t="s">
        <v>6271</v>
      </c>
      <c r="F663" s="35" t="str">
        <f>IFERROR(VLOOKUP(E663,'DATA MASTER'!$B$1:$R$3858,3,0),"")</f>
        <v>DIV 1</v>
      </c>
      <c r="G663" s="4">
        <v>2</v>
      </c>
      <c r="H663" s="35">
        <f>IFERROR(VLOOKUP(E663,'DATA MASTER'!$B$1:$R$3858,6,0),"")</f>
        <v>4</v>
      </c>
      <c r="I663" s="40">
        <f>IFERROR(VLOOKUP(E663,'DATA MASTER'!$B$1:$R$3858,5,0),"")</f>
        <v>4.3630000000000004</v>
      </c>
      <c r="J663" s="35">
        <f>IFERROR(VLOOKUP(E663,'DATA MASTER'!$B$1:$R$3858,17,0),"")</f>
        <v>257700</v>
      </c>
      <c r="K663" s="35">
        <f>IFERROR(VLOOKUP(E663,'DATA MASTER'!$B$1:$R$3858,16,0),"")</f>
        <v>236400</v>
      </c>
      <c r="L663" s="34">
        <f t="shared" si="196"/>
        <v>19327.5</v>
      </c>
      <c r="M663" s="34">
        <f t="shared" si="201"/>
        <v>34249.632000000005</v>
      </c>
      <c r="N663" s="35">
        <v>0</v>
      </c>
      <c r="O663" s="35">
        <v>0</v>
      </c>
      <c r="P663" s="35"/>
      <c r="Q663" s="4"/>
      <c r="R663" s="35">
        <f t="shared" si="202"/>
        <v>429499.99999999994</v>
      </c>
      <c r="S663" s="35">
        <f t="shared" si="197"/>
        <v>364234.89729729726</v>
      </c>
      <c r="T663" s="35">
        <f t="shared" si="198"/>
        <v>65265.102702702687</v>
      </c>
      <c r="U663" s="35">
        <f t="shared" si="203"/>
        <v>6108.2000000000007</v>
      </c>
      <c r="V663" s="35">
        <f t="shared" si="204"/>
        <v>569.08695652173913</v>
      </c>
      <c r="W663" s="35">
        <f t="shared" si="199"/>
        <v>9534.9</v>
      </c>
      <c r="X663" s="35">
        <f t="shared" si="205"/>
        <v>40988.399617148694</v>
      </c>
      <c r="Y663" s="35">
        <f>IF(E663="avem005",4,IF(E663="avem025",1,1))</f>
        <v>1</v>
      </c>
      <c r="Z663" s="35">
        <v>0</v>
      </c>
      <c r="AA663" s="35">
        <f t="shared" si="206"/>
        <v>0</v>
      </c>
      <c r="AB663" s="37">
        <f t="shared" si="200"/>
        <v>0</v>
      </c>
      <c r="AC663" s="35">
        <v>0</v>
      </c>
      <c r="AD663" s="35">
        <v>8064.5161290322585</v>
      </c>
      <c r="AE663" s="44"/>
    </row>
    <row r="664" spans="1:31">
      <c r="A664" s="34">
        <v>658</v>
      </c>
      <c r="B664" s="58">
        <v>46244</v>
      </c>
      <c r="C664" s="4" t="s">
        <v>6772</v>
      </c>
      <c r="D664" s="4" t="s">
        <v>6124</v>
      </c>
      <c r="E664" s="4" t="s">
        <v>6156</v>
      </c>
      <c r="F664" s="35" t="str">
        <f>IFERROR(VLOOKUP(E664,'DATA MASTER'!$B$1:$R$3858,3,0),"")</f>
        <v>DIV 1</v>
      </c>
      <c r="G664" s="4">
        <v>8</v>
      </c>
      <c r="H664" s="35">
        <f>IFERROR(VLOOKUP(E664,'DATA MASTER'!$B$1:$R$3858,6,0),"")</f>
        <v>4</v>
      </c>
      <c r="I664" s="40">
        <f>IFERROR(VLOOKUP(E664,'DATA MASTER'!$B$1:$R$3858,5,0),"")</f>
        <v>5.3879999999999999</v>
      </c>
      <c r="J664" s="35">
        <f>IFERROR(VLOOKUP(E664,'DATA MASTER'!$B$1:$R$3858,17,0),"")</f>
        <v>185700</v>
      </c>
      <c r="K664" s="35">
        <f>IFERROR(VLOOKUP(E664,'DATA MASTER'!$B$1:$R$3858,16,0),"")</f>
        <v>165300</v>
      </c>
      <c r="L664" s="34">
        <f t="shared" si="196"/>
        <v>13927.5</v>
      </c>
      <c r="M664" s="34">
        <f t="shared" si="201"/>
        <v>23948.664000000001</v>
      </c>
      <c r="N664" s="35">
        <v>0</v>
      </c>
      <c r="O664" s="35">
        <v>0</v>
      </c>
      <c r="P664" s="35">
        <v>35000</v>
      </c>
      <c r="Q664" s="4" t="s">
        <v>6370</v>
      </c>
      <c r="R664" s="35">
        <f t="shared" si="202"/>
        <v>1238000</v>
      </c>
      <c r="S664" s="35">
        <f t="shared" si="197"/>
        <v>1018748.3675675675</v>
      </c>
      <c r="T664" s="35">
        <f t="shared" si="198"/>
        <v>219251.6324324325</v>
      </c>
      <c r="U664" s="35">
        <f t="shared" si="203"/>
        <v>30172.799999999999</v>
      </c>
      <c r="V664" s="35">
        <f t="shared" si="204"/>
        <v>2811.1304347826085</v>
      </c>
      <c r="W664" s="35">
        <f t="shared" si="199"/>
        <v>27483.600000000002</v>
      </c>
      <c r="X664" s="35">
        <f t="shared" si="205"/>
        <v>78784.101997649879</v>
      </c>
      <c r="Y664" s="35">
        <f>H664</f>
        <v>4</v>
      </c>
      <c r="Z664" s="35">
        <v>0</v>
      </c>
      <c r="AA664" s="35">
        <f t="shared" si="206"/>
        <v>70000</v>
      </c>
      <c r="AB664" s="37">
        <f t="shared" si="200"/>
        <v>0</v>
      </c>
      <c r="AC664" s="35">
        <v>0</v>
      </c>
      <c r="AD664" s="35">
        <v>10000</v>
      </c>
      <c r="AE664" s="44"/>
    </row>
    <row r="665" spans="1:31">
      <c r="A665" s="34">
        <v>659</v>
      </c>
      <c r="B665" s="58">
        <v>46244</v>
      </c>
      <c r="C665" s="4" t="s">
        <v>6773</v>
      </c>
      <c r="D665" s="4" t="s">
        <v>6188</v>
      </c>
      <c r="E665" s="4" t="s">
        <v>6248</v>
      </c>
      <c r="F665" s="35" t="str">
        <f>IFERROR(VLOOKUP(E665,'DATA MASTER'!$B$1:$R$3858,3,0),"")</f>
        <v>DIV 2</v>
      </c>
      <c r="G665" s="4">
        <v>8</v>
      </c>
      <c r="H665" s="35">
        <f>IFERROR(VLOOKUP(E665,'DATA MASTER'!$B$1:$R$3858,6,0),"")</f>
        <v>4</v>
      </c>
      <c r="I665" s="40">
        <f>IFERROR(VLOOKUP(E665,'DATA MASTER'!$B$1:$R$3858,5,0),"")</f>
        <v>5.23</v>
      </c>
      <c r="J665" s="35">
        <f>IFERROR(VLOOKUP(E665,'DATA MASTER'!$B$1:$R$3858,17,0),"")</f>
        <v>163600</v>
      </c>
      <c r="K665" s="35">
        <f>IFERROR(VLOOKUP(E665,'DATA MASTER'!$B$1:$R$3858,16,0),"")</f>
        <v>144200</v>
      </c>
      <c r="L665" s="34">
        <f t="shared" si="196"/>
        <v>12270</v>
      </c>
      <c r="M665" s="34">
        <f t="shared" si="201"/>
        <v>20891.696</v>
      </c>
      <c r="N665" s="35">
        <v>0</v>
      </c>
      <c r="O665" s="35">
        <v>0</v>
      </c>
      <c r="P665" s="35"/>
      <c r="Q665" s="4"/>
      <c r="R665" s="35">
        <f t="shared" si="202"/>
        <v>1090666.6666666665</v>
      </c>
      <c r="S665" s="35">
        <f t="shared" si="197"/>
        <v>888708.49729729723</v>
      </c>
      <c r="T665" s="35">
        <f t="shared" si="198"/>
        <v>201958.16936936928</v>
      </c>
      <c r="U665" s="35">
        <f t="shared" si="203"/>
        <v>29288.000000000004</v>
      </c>
      <c r="V665" s="35">
        <f t="shared" si="204"/>
        <v>2728.695652173913</v>
      </c>
      <c r="W665" s="35">
        <f t="shared" si="199"/>
        <v>24212.799999999999</v>
      </c>
      <c r="X665" s="35">
        <f t="shared" si="205"/>
        <v>133228.67371719537</v>
      </c>
      <c r="Y665" s="35">
        <v>1</v>
      </c>
      <c r="Z665" s="35">
        <v>0</v>
      </c>
      <c r="AA665" s="35">
        <f t="shared" si="206"/>
        <v>0</v>
      </c>
      <c r="AB665" s="37">
        <f t="shared" si="200"/>
        <v>0</v>
      </c>
      <c r="AC665" s="35">
        <v>0</v>
      </c>
      <c r="AD665" s="35">
        <v>12500</v>
      </c>
      <c r="AE665" s="44"/>
    </row>
    <row r="666" spans="1:31">
      <c r="A666" s="34">
        <v>660</v>
      </c>
      <c r="B666" s="58">
        <v>46244</v>
      </c>
      <c r="C666" s="4" t="s">
        <v>6774</v>
      </c>
      <c r="D666" s="4" t="s">
        <v>6196</v>
      </c>
      <c r="E666" s="4" t="s">
        <v>2687</v>
      </c>
      <c r="F666" s="35" t="str">
        <f>IFERROR(VLOOKUP(E666,'DATA MASTER'!$B$1:$R$3858,3,0),"")</f>
        <v>DIV 1</v>
      </c>
      <c r="G666" s="4">
        <v>6</v>
      </c>
      <c r="H666" s="35">
        <f>IFERROR(VLOOKUP(E666,'DATA MASTER'!$B$1:$R$3858,6,0),"")</f>
        <v>24</v>
      </c>
      <c r="I666" s="40">
        <f>IFERROR(VLOOKUP(E666,'DATA MASTER'!$B$1:$R$3858,5,0),"")</f>
        <v>1.052</v>
      </c>
      <c r="J666" s="35">
        <f>IFERROR(VLOOKUP(E666,'DATA MASTER'!$B$1:$R$3858,17,0),"")</f>
        <v>90100</v>
      </c>
      <c r="K666" s="35">
        <f>IFERROR(VLOOKUP(E666,'DATA MASTER'!$B$1:$R$3858,16,0),"")</f>
        <v>82300</v>
      </c>
      <c r="L666" s="34">
        <f t="shared" si="196"/>
        <v>6757.5</v>
      </c>
      <c r="M666" s="34">
        <f t="shared" si="201"/>
        <v>11923.624000000002</v>
      </c>
      <c r="N666" s="35">
        <v>0</v>
      </c>
      <c r="O666" s="35">
        <v>0</v>
      </c>
      <c r="P666" s="35"/>
      <c r="Q666" s="4"/>
      <c r="R666" s="35">
        <f t="shared" si="202"/>
        <v>450500</v>
      </c>
      <c r="S666" s="35">
        <f t="shared" si="197"/>
        <v>380412.84324324323</v>
      </c>
      <c r="T666" s="35">
        <f t="shared" si="198"/>
        <v>70087.156756756769</v>
      </c>
      <c r="U666" s="35">
        <f t="shared" si="203"/>
        <v>4418.4000000000005</v>
      </c>
      <c r="V666" s="35">
        <f t="shared" si="204"/>
        <v>411.6521739130435</v>
      </c>
      <c r="W666" s="35">
        <f t="shared" si="199"/>
        <v>10001.1</v>
      </c>
      <c r="X666" s="35">
        <f t="shared" si="205"/>
        <v>55256.004582843736</v>
      </c>
      <c r="Y666" s="35">
        <v>1</v>
      </c>
      <c r="Z666" s="35">
        <v>0</v>
      </c>
      <c r="AA666" s="35">
        <f t="shared" si="206"/>
        <v>0</v>
      </c>
      <c r="AB666" s="37">
        <f t="shared" si="200"/>
        <v>0</v>
      </c>
      <c r="AC666" s="35">
        <v>0</v>
      </c>
      <c r="AD666" s="35">
        <v>0</v>
      </c>
      <c r="AE666" s="44"/>
    </row>
    <row r="667" spans="1:31">
      <c r="A667" s="34">
        <v>661</v>
      </c>
      <c r="B667" s="58">
        <v>46244</v>
      </c>
      <c r="C667" s="4" t="s">
        <v>6775</v>
      </c>
      <c r="D667" s="4" t="s">
        <v>6188</v>
      </c>
      <c r="E667" s="4" t="s">
        <v>6207</v>
      </c>
      <c r="F667" s="35" t="str">
        <f>IFERROR(VLOOKUP(E667,'DATA MASTER'!$B$1:$R$3858,3,0),"")</f>
        <v>DIV 2</v>
      </c>
      <c r="G667" s="4">
        <v>4</v>
      </c>
      <c r="H667" s="35">
        <f>IFERROR(VLOOKUP(E667,'DATA MASTER'!$B$1:$R$3858,6,0),"")</f>
        <v>4</v>
      </c>
      <c r="I667" s="40">
        <f>IFERROR(VLOOKUP(E667,'DATA MASTER'!$B$1:$R$3858,5,0),"")</f>
        <v>4.24</v>
      </c>
      <c r="J667" s="35">
        <f>IFERROR(VLOOKUP(E667,'DATA MASTER'!$B$1:$R$3858,17,0),"")</f>
        <v>310600</v>
      </c>
      <c r="K667" s="35">
        <f>IFERROR(VLOOKUP(E667,'DATA MASTER'!$B$1:$R$3858,16,0),"")</f>
        <v>283000</v>
      </c>
      <c r="L667" s="34">
        <f t="shared" si="196"/>
        <v>23295</v>
      </c>
      <c r="M667" s="34">
        <f t="shared" si="201"/>
        <v>41001.040000000001</v>
      </c>
      <c r="N667" s="35">
        <v>0</v>
      </c>
      <c r="O667" s="35">
        <v>0</v>
      </c>
      <c r="P667" s="35">
        <v>40000</v>
      </c>
      <c r="Q667" s="4" t="s">
        <v>6546</v>
      </c>
      <c r="R667" s="35">
        <f t="shared" si="202"/>
        <v>1035333.3333333333</v>
      </c>
      <c r="S667" s="35">
        <f t="shared" si="197"/>
        <v>872068.32432432426</v>
      </c>
      <c r="T667" s="35">
        <f t="shared" si="198"/>
        <v>163265.00900900899</v>
      </c>
      <c r="U667" s="35">
        <f t="shared" si="203"/>
        <v>11872</v>
      </c>
      <c r="V667" s="35">
        <f t="shared" si="204"/>
        <v>1106.0869565217392</v>
      </c>
      <c r="W667" s="35">
        <f t="shared" si="199"/>
        <v>22984.399999999998</v>
      </c>
      <c r="X667" s="35">
        <f t="shared" si="205"/>
        <v>87302.522052487271</v>
      </c>
      <c r="Y667" s="35">
        <f>H667</f>
        <v>4</v>
      </c>
      <c r="Z667" s="35">
        <v>0</v>
      </c>
      <c r="AA667" s="35">
        <f t="shared" si="206"/>
        <v>40000</v>
      </c>
      <c r="AB667" s="37">
        <f t="shared" si="200"/>
        <v>0</v>
      </c>
      <c r="AC667" s="35">
        <v>0</v>
      </c>
      <c r="AD667" s="35">
        <v>0</v>
      </c>
      <c r="AE667" s="44"/>
    </row>
    <row r="668" spans="1:31">
      <c r="A668" s="34">
        <v>662</v>
      </c>
      <c r="B668" s="58">
        <v>46244</v>
      </c>
      <c r="C668" s="4" t="s">
        <v>6776</v>
      </c>
      <c r="D668" s="4" t="s">
        <v>6138</v>
      </c>
      <c r="E668" s="4" t="s">
        <v>6135</v>
      </c>
      <c r="F668" s="35" t="str">
        <f>IFERROR(VLOOKUP(E668,'DATA MASTER'!$B$1:$R$3858,3,0),"")</f>
        <v>DIV 1</v>
      </c>
      <c r="G668" s="4">
        <v>24</v>
      </c>
      <c r="H668" s="35">
        <f>IFERROR(VLOOKUP(E668,'DATA MASTER'!$B$1:$R$3858,6,0),"")</f>
        <v>24</v>
      </c>
      <c r="I668" s="40">
        <f>IFERROR(VLOOKUP(E668,'DATA MASTER'!$B$1:$R$3858,5,0),"")</f>
        <v>1.23</v>
      </c>
      <c r="J668" s="35">
        <f>IFERROR(VLOOKUP(E668,'DATA MASTER'!$B$1:$R$3858,17,0),"")</f>
        <v>99800</v>
      </c>
      <c r="K668" s="35">
        <f>IFERROR(VLOOKUP(E668,'DATA MASTER'!$B$1:$R$3858,16,0),"")</f>
        <v>92100</v>
      </c>
      <c r="L668" s="34">
        <f t="shared" si="196"/>
        <v>7485</v>
      </c>
      <c r="M668" s="34">
        <f t="shared" si="201"/>
        <v>13343.448</v>
      </c>
      <c r="N668" s="35">
        <v>0</v>
      </c>
      <c r="O668" s="35">
        <v>0</v>
      </c>
      <c r="P668" s="35">
        <v>50000</v>
      </c>
      <c r="Q668" s="4" t="s">
        <v>6674</v>
      </c>
      <c r="R668" s="35">
        <f t="shared" si="202"/>
        <v>1995999.9999999998</v>
      </c>
      <c r="S668" s="35">
        <f t="shared" si="197"/>
        <v>1702844.3675675672</v>
      </c>
      <c r="T668" s="35">
        <f t="shared" si="198"/>
        <v>293155.63243243261</v>
      </c>
      <c r="U668" s="35">
        <f t="shared" si="203"/>
        <v>20664</v>
      </c>
      <c r="V668" s="35">
        <f t="shared" si="204"/>
        <v>1925.2173913043478</v>
      </c>
      <c r="W668" s="35">
        <f t="shared" si="199"/>
        <v>44311.199999999997</v>
      </c>
      <c r="X668" s="35">
        <f t="shared" si="205"/>
        <v>169112.35789827115</v>
      </c>
      <c r="Y668" s="35">
        <f>H668</f>
        <v>24</v>
      </c>
      <c r="Z668" s="35">
        <v>0</v>
      </c>
      <c r="AA668" s="35">
        <f t="shared" si="206"/>
        <v>50000</v>
      </c>
      <c r="AB668" s="37">
        <f t="shared" si="200"/>
        <v>0</v>
      </c>
      <c r="AC668" s="35">
        <v>0</v>
      </c>
      <c r="AD668" s="35">
        <v>7142.8571428571431</v>
      </c>
      <c r="AE668" s="44"/>
    </row>
    <row r="669" spans="1:31">
      <c r="A669" s="34">
        <v>663</v>
      </c>
      <c r="B669" s="58">
        <v>46244</v>
      </c>
      <c r="C669" s="4" t="s">
        <v>6777</v>
      </c>
      <c r="D669" s="4" t="s">
        <v>6251</v>
      </c>
      <c r="E669" s="4" t="s">
        <v>6249</v>
      </c>
      <c r="F669" s="35" t="str">
        <f>IFERROR(VLOOKUP(E669,'DATA MASTER'!$B$1:$R$3858,3,0),"")</f>
        <v>DIV 2</v>
      </c>
      <c r="G669" s="4">
        <v>1</v>
      </c>
      <c r="H669" s="35">
        <f>IFERROR(VLOOKUP(E669,'DATA MASTER'!$B$1:$R$3858,6,0),"")</f>
        <v>24</v>
      </c>
      <c r="I669" s="40">
        <f>IFERROR(VLOOKUP(E669,'DATA MASTER'!$B$1:$R$3858,5,0),"")</f>
        <v>1.0101</v>
      </c>
      <c r="J669" s="35">
        <f>IFERROR(VLOOKUP(E669,'DATA MASTER'!$B$1:$R$3858,17,0),"")</f>
        <v>107600</v>
      </c>
      <c r="K669" s="35">
        <f>IFERROR(VLOOKUP(E669,'DATA MASTER'!$B$1:$R$3858,16,0),"")</f>
        <v>98900</v>
      </c>
      <c r="L669" s="34">
        <f t="shared" si="196"/>
        <v>8070</v>
      </c>
      <c r="M669" s="34">
        <f t="shared" si="201"/>
        <v>14328.632000000001</v>
      </c>
      <c r="N669" s="35">
        <v>0</v>
      </c>
      <c r="O669" s="35">
        <v>0</v>
      </c>
      <c r="P669" s="35"/>
      <c r="Q669" s="4"/>
      <c r="R669" s="35">
        <f t="shared" si="202"/>
        <v>89666.666666666657</v>
      </c>
      <c r="S669" s="35">
        <f t="shared" si="197"/>
        <v>76190.421621621615</v>
      </c>
      <c r="T669" s="35">
        <f t="shared" si="198"/>
        <v>13476.245045045041</v>
      </c>
      <c r="U669" s="35">
        <f t="shared" si="203"/>
        <v>707.07</v>
      </c>
      <c r="V669" s="35">
        <f t="shared" si="204"/>
        <v>65.876086956521732</v>
      </c>
      <c r="W669" s="35">
        <f t="shared" si="199"/>
        <v>1990.6000000000001</v>
      </c>
      <c r="X669" s="35">
        <f t="shared" si="205"/>
        <v>10712.69895808852</v>
      </c>
      <c r="Y669" s="35">
        <f t="shared" ref="Y669:Y670" si="208">IF(E669="avem005",4,IF(E669="avem025",1,1))</f>
        <v>1</v>
      </c>
      <c r="Z669" s="35">
        <v>0</v>
      </c>
      <c r="AA669" s="35">
        <f t="shared" si="206"/>
        <v>0</v>
      </c>
      <c r="AB669" s="37">
        <f t="shared" si="200"/>
        <v>0</v>
      </c>
      <c r="AC669" s="35">
        <v>0</v>
      </c>
      <c r="AD669" s="35">
        <v>0</v>
      </c>
      <c r="AE669" s="44"/>
    </row>
    <row r="670" spans="1:31">
      <c r="A670" s="34">
        <v>664</v>
      </c>
      <c r="B670" s="58">
        <v>46244</v>
      </c>
      <c r="C670" s="4" t="s">
        <v>6778</v>
      </c>
      <c r="D670" s="4" t="s">
        <v>6124</v>
      </c>
      <c r="E670" s="4" t="s">
        <v>6269</v>
      </c>
      <c r="F670" s="35" t="str">
        <f>IFERROR(VLOOKUP(E670,'DATA MASTER'!$B$1:$R$3858,3,0),"")</f>
        <v>DIV 1</v>
      </c>
      <c r="G670" s="4">
        <v>2</v>
      </c>
      <c r="H670" s="35">
        <f>IFERROR(VLOOKUP(E670,'DATA MASTER'!$B$1:$R$3858,6,0),"")</f>
        <v>1</v>
      </c>
      <c r="I670" s="40">
        <f>IFERROR(VLOOKUP(E670,'DATA MASTER'!$B$1:$R$3858,5,0),"")</f>
        <v>21.4</v>
      </c>
      <c r="J670" s="35">
        <f>IFERROR(VLOOKUP(E670,'DATA MASTER'!$B$1:$R$3858,17,0),"")</f>
        <v>1372500</v>
      </c>
      <c r="K670" s="35">
        <f>IFERROR(VLOOKUP(E670,'DATA MASTER'!$B$1:$R$3858,16,0),"")</f>
        <v>1247100</v>
      </c>
      <c r="L670" s="34">
        <f t="shared" si="196"/>
        <v>102937.5</v>
      </c>
      <c r="M670" s="34">
        <f t="shared" si="201"/>
        <v>180679.848</v>
      </c>
      <c r="N670" s="35">
        <v>0</v>
      </c>
      <c r="O670" s="35">
        <v>0</v>
      </c>
      <c r="P670" s="35"/>
      <c r="Q670" s="4"/>
      <c r="R670" s="35">
        <f t="shared" si="202"/>
        <v>2287500</v>
      </c>
      <c r="S670" s="35">
        <f t="shared" si="197"/>
        <v>1921477.7513513512</v>
      </c>
      <c r="T670" s="35">
        <f t="shared" si="198"/>
        <v>366022.24864864885</v>
      </c>
      <c r="U670" s="35">
        <f t="shared" si="203"/>
        <v>29959.999999999996</v>
      </c>
      <c r="V670" s="35">
        <f t="shared" si="204"/>
        <v>2791.3043478260865</v>
      </c>
      <c r="W670" s="35">
        <f t="shared" si="199"/>
        <v>50782.500000000007</v>
      </c>
      <c r="X670" s="35">
        <f t="shared" si="205"/>
        <v>268852.08066445909</v>
      </c>
      <c r="Y670" s="35">
        <f t="shared" si="208"/>
        <v>1</v>
      </c>
      <c r="Z670" s="35">
        <v>0</v>
      </c>
      <c r="AA670" s="35">
        <f t="shared" si="206"/>
        <v>0</v>
      </c>
      <c r="AB670" s="37">
        <f t="shared" si="200"/>
        <v>0</v>
      </c>
      <c r="AC670" s="35">
        <v>0</v>
      </c>
      <c r="AD670" s="35">
        <v>13636.363636363636</v>
      </c>
      <c r="AE670" s="44"/>
    </row>
    <row r="671" spans="1:31">
      <c r="A671" s="34">
        <v>665</v>
      </c>
      <c r="B671" s="58">
        <v>46244</v>
      </c>
      <c r="C671" s="4" t="s">
        <v>6779</v>
      </c>
      <c r="D671" s="4" t="s">
        <v>6124</v>
      </c>
      <c r="E671" s="4" t="s">
        <v>6160</v>
      </c>
      <c r="F671" s="35" t="str">
        <f>IFERROR(VLOOKUP(E671,'DATA MASTER'!$B$1:$R$3858,3,0),"")</f>
        <v>DIV 1</v>
      </c>
      <c r="G671" s="4">
        <v>1</v>
      </c>
      <c r="H671" s="35">
        <f>IFERROR(VLOOKUP(E671,'DATA MASTER'!$B$1:$R$3858,6,0),"")</f>
        <v>1</v>
      </c>
      <c r="I671" s="40">
        <f>IFERROR(VLOOKUP(E671,'DATA MASTER'!$B$1:$R$3858,5,0),"")</f>
        <v>26.02</v>
      </c>
      <c r="J671" s="35">
        <f>IFERROR(VLOOKUP(E671,'DATA MASTER'!$B$1:$R$3858,17,0),"")</f>
        <v>876000</v>
      </c>
      <c r="K671" s="35">
        <f>IFERROR(VLOOKUP(E671,'DATA MASTER'!$B$1:$R$3858,16,0),"")</f>
        <v>777200</v>
      </c>
      <c r="L671" s="34">
        <f t="shared" si="196"/>
        <v>65700</v>
      </c>
      <c r="M671" s="34">
        <f t="shared" si="201"/>
        <v>112600.736</v>
      </c>
      <c r="N671" s="35">
        <v>0</v>
      </c>
      <c r="O671" s="35">
        <v>0</v>
      </c>
      <c r="P671" s="35">
        <v>35000</v>
      </c>
      <c r="Q671" s="4" t="s">
        <v>6370</v>
      </c>
      <c r="R671" s="35">
        <f t="shared" si="202"/>
        <v>729999.99999999988</v>
      </c>
      <c r="S671" s="35">
        <f t="shared" si="197"/>
        <v>598738.07567567565</v>
      </c>
      <c r="T671" s="35">
        <f t="shared" si="198"/>
        <v>131261.92432432424</v>
      </c>
      <c r="U671" s="35">
        <f t="shared" si="203"/>
        <v>18214</v>
      </c>
      <c r="V671" s="35">
        <f t="shared" si="204"/>
        <v>1696.9565217391305</v>
      </c>
      <c r="W671" s="35">
        <f t="shared" si="199"/>
        <v>16206</v>
      </c>
      <c r="X671" s="35">
        <f t="shared" si="205"/>
        <v>45859.253516870813</v>
      </c>
      <c r="Y671" s="35">
        <f>H671</f>
        <v>1</v>
      </c>
      <c r="Z671" s="35">
        <v>0</v>
      </c>
      <c r="AA671" s="35">
        <f t="shared" si="206"/>
        <v>35000</v>
      </c>
      <c r="AB671" s="37">
        <f t="shared" si="200"/>
        <v>0</v>
      </c>
      <c r="AC671" s="35">
        <v>0</v>
      </c>
      <c r="AD671" s="35">
        <v>14285.714285714286</v>
      </c>
      <c r="AE671" s="44"/>
    </row>
    <row r="672" spans="1:31">
      <c r="A672" s="34">
        <v>666</v>
      </c>
      <c r="B672" s="58">
        <v>46244</v>
      </c>
      <c r="C672" s="4" t="s">
        <v>6780</v>
      </c>
      <c r="D672" s="4" t="s">
        <v>6175</v>
      </c>
      <c r="E672" s="4" t="s">
        <v>765</v>
      </c>
      <c r="F672" s="35" t="str">
        <f>IFERROR(VLOOKUP(E672,'DATA MASTER'!$B$1:$R$3858,3,0),"")</f>
        <v>DIV 1-AREM</v>
      </c>
      <c r="G672" s="4">
        <v>20</v>
      </c>
      <c r="H672" s="35">
        <f>IFERROR(VLOOKUP(E672,'DATA MASTER'!$B$1:$R$3858,6,0),"")</f>
        <v>1</v>
      </c>
      <c r="I672" s="40">
        <f>IFERROR(VLOOKUP(E672,'DATA MASTER'!$B$1:$R$3858,5,0),"")</f>
        <v>21.05</v>
      </c>
      <c r="J672" s="35">
        <f>IFERROR(VLOOKUP(E672,'DATA MASTER'!$B$1:$R$3858,17,0),"")</f>
        <v>285500</v>
      </c>
      <c r="K672" s="35">
        <f>IFERROR(VLOOKUP(E672,'DATA MASTER'!$B$1:$R$3858,16,0),"")</f>
        <v>224700</v>
      </c>
      <c r="L672" s="34">
        <f t="shared" si="196"/>
        <v>21412.5</v>
      </c>
      <c r="M672" s="34">
        <f t="shared" si="201"/>
        <v>32554.536000000004</v>
      </c>
      <c r="N672" s="35">
        <v>0</v>
      </c>
      <c r="O672" s="35">
        <v>10</v>
      </c>
      <c r="P672" s="35"/>
      <c r="Q672" s="4"/>
      <c r="R672" s="35">
        <f t="shared" si="202"/>
        <v>4282500</v>
      </c>
      <c r="S672" s="35">
        <f t="shared" si="197"/>
        <v>3115872.3891891893</v>
      </c>
      <c r="T672" s="35">
        <f t="shared" si="198"/>
        <v>1166627.6108108107</v>
      </c>
      <c r="U672" s="35">
        <f t="shared" si="203"/>
        <v>294700</v>
      </c>
      <c r="V672" s="35">
        <f t="shared" si="204"/>
        <v>27456.521739130436</v>
      </c>
      <c r="W672" s="35">
        <f t="shared" si="199"/>
        <v>95071.500000000015</v>
      </c>
      <c r="X672" s="35">
        <f t="shared" si="205"/>
        <v>716066.25573834684</v>
      </c>
      <c r="Y672" s="35">
        <v>1</v>
      </c>
      <c r="Z672" s="35">
        <v>0</v>
      </c>
      <c r="AA672" s="35">
        <f t="shared" si="206"/>
        <v>0</v>
      </c>
      <c r="AB672" s="37">
        <f t="shared" si="200"/>
        <v>0</v>
      </c>
      <c r="AC672" s="35">
        <v>0</v>
      </c>
      <c r="AD672" s="35">
        <v>33333.333333333336</v>
      </c>
      <c r="AE672" s="44"/>
    </row>
    <row r="673" spans="1:31">
      <c r="A673" s="34">
        <v>667</v>
      </c>
      <c r="B673" s="58">
        <v>46244</v>
      </c>
      <c r="C673" s="4" t="s">
        <v>6781</v>
      </c>
      <c r="D673" s="4" t="s">
        <v>6188</v>
      </c>
      <c r="E673" s="4" t="s">
        <v>6160</v>
      </c>
      <c r="F673" s="35" t="str">
        <f>IFERROR(VLOOKUP(E673,'DATA MASTER'!$B$1:$R$3858,3,0),"")</f>
        <v>DIV 1</v>
      </c>
      <c r="G673" s="4">
        <v>5</v>
      </c>
      <c r="H673" s="35">
        <f>IFERROR(VLOOKUP(E673,'DATA MASTER'!$B$1:$R$3858,6,0),"")</f>
        <v>1</v>
      </c>
      <c r="I673" s="40">
        <f>IFERROR(VLOOKUP(E673,'DATA MASTER'!$B$1:$R$3858,5,0),"")</f>
        <v>26.02</v>
      </c>
      <c r="J673" s="35">
        <f>IFERROR(VLOOKUP(E673,'DATA MASTER'!$B$1:$R$3858,17,0),"")</f>
        <v>876000</v>
      </c>
      <c r="K673" s="35">
        <f>IFERROR(VLOOKUP(E673,'DATA MASTER'!$B$1:$R$3858,16,0),"")</f>
        <v>777200</v>
      </c>
      <c r="L673" s="34">
        <f t="shared" si="196"/>
        <v>65700</v>
      </c>
      <c r="M673" s="34">
        <f t="shared" si="201"/>
        <v>112600.736</v>
      </c>
      <c r="N673" s="35">
        <v>0</v>
      </c>
      <c r="O673" s="35">
        <v>0</v>
      </c>
      <c r="P673" s="35">
        <v>35000</v>
      </c>
      <c r="Q673" s="4" t="s">
        <v>6370</v>
      </c>
      <c r="R673" s="35">
        <f t="shared" si="202"/>
        <v>3649999.9999999995</v>
      </c>
      <c r="S673" s="35">
        <f t="shared" si="197"/>
        <v>2993690.3783783782</v>
      </c>
      <c r="T673" s="35">
        <f t="shared" si="198"/>
        <v>656309.62162162131</v>
      </c>
      <c r="U673" s="35">
        <f t="shared" si="203"/>
        <v>91070</v>
      </c>
      <c r="V673" s="35">
        <f t="shared" si="204"/>
        <v>8484.782608695652</v>
      </c>
      <c r="W673" s="35">
        <f t="shared" si="199"/>
        <v>81029.999999999985</v>
      </c>
      <c r="X673" s="35">
        <f t="shared" si="205"/>
        <v>280724.83901292563</v>
      </c>
      <c r="Y673" s="35">
        <f>H673</f>
        <v>1</v>
      </c>
      <c r="Z673" s="35">
        <v>0</v>
      </c>
      <c r="AA673" s="35">
        <f t="shared" si="206"/>
        <v>175000</v>
      </c>
      <c r="AB673" s="37">
        <f t="shared" si="200"/>
        <v>0</v>
      </c>
      <c r="AC673" s="35">
        <v>0</v>
      </c>
      <c r="AD673" s="35">
        <v>20000</v>
      </c>
      <c r="AE673" s="44"/>
    </row>
    <row r="674" spans="1:31">
      <c r="A674" s="34">
        <v>668</v>
      </c>
      <c r="B674" s="58">
        <v>46244</v>
      </c>
      <c r="C674" s="4" t="s">
        <v>6782</v>
      </c>
      <c r="D674" s="4" t="s">
        <v>6188</v>
      </c>
      <c r="E674" s="4" t="s">
        <v>6135</v>
      </c>
      <c r="F674" s="35" t="str">
        <f>IFERROR(VLOOKUP(E674,'DATA MASTER'!$B$1:$R$3858,3,0),"")</f>
        <v>DIV 1</v>
      </c>
      <c r="G674" s="4">
        <v>24</v>
      </c>
      <c r="H674" s="35">
        <f>IFERROR(VLOOKUP(E674,'DATA MASTER'!$B$1:$R$3858,6,0),"")</f>
        <v>24</v>
      </c>
      <c r="I674" s="40">
        <f>IFERROR(VLOOKUP(E674,'DATA MASTER'!$B$1:$R$3858,5,0),"")</f>
        <v>1.23</v>
      </c>
      <c r="J674" s="35">
        <f>IFERROR(VLOOKUP(E674,'DATA MASTER'!$B$1:$R$3858,17,0),"")</f>
        <v>99800</v>
      </c>
      <c r="K674" s="35">
        <f>IFERROR(VLOOKUP(E674,'DATA MASTER'!$B$1:$R$3858,16,0),"")</f>
        <v>92100</v>
      </c>
      <c r="L674" s="34">
        <f t="shared" si="196"/>
        <v>7485</v>
      </c>
      <c r="M674" s="34">
        <f t="shared" si="201"/>
        <v>13343.448</v>
      </c>
      <c r="N674" s="35">
        <v>0</v>
      </c>
      <c r="O674" s="35">
        <v>0</v>
      </c>
      <c r="P674" s="35">
        <v>50000</v>
      </c>
      <c r="Q674" s="4" t="s">
        <v>6674</v>
      </c>
      <c r="R674" s="35">
        <f t="shared" si="202"/>
        <v>1995999.9999999998</v>
      </c>
      <c r="S674" s="35">
        <f t="shared" si="197"/>
        <v>1702844.3675675672</v>
      </c>
      <c r="T674" s="35">
        <f t="shared" si="198"/>
        <v>293155.63243243261</v>
      </c>
      <c r="U674" s="35">
        <f t="shared" si="203"/>
        <v>20664</v>
      </c>
      <c r="V674" s="35">
        <f t="shared" si="204"/>
        <v>1925.2173913043478</v>
      </c>
      <c r="W674" s="35">
        <f t="shared" si="199"/>
        <v>44311.199999999997</v>
      </c>
      <c r="X674" s="35">
        <f t="shared" si="205"/>
        <v>156255.21504112828</v>
      </c>
      <c r="Y674" s="35">
        <f>H674</f>
        <v>24</v>
      </c>
      <c r="Z674" s="35">
        <v>0</v>
      </c>
      <c r="AA674" s="35">
        <f t="shared" si="206"/>
        <v>50000</v>
      </c>
      <c r="AB674" s="37">
        <f t="shared" si="200"/>
        <v>0</v>
      </c>
      <c r="AC674" s="35">
        <v>0</v>
      </c>
      <c r="AD674" s="35">
        <v>20000</v>
      </c>
      <c r="AE674" s="44"/>
    </row>
    <row r="675" spans="1:31">
      <c r="A675" s="34">
        <v>669</v>
      </c>
      <c r="B675" s="58">
        <v>46244</v>
      </c>
      <c r="C675" s="4" t="s">
        <v>6783</v>
      </c>
      <c r="D675" s="4" t="s">
        <v>6196</v>
      </c>
      <c r="E675" s="4" t="s">
        <v>6148</v>
      </c>
      <c r="F675" s="35" t="str">
        <f>IFERROR(VLOOKUP(E675,'DATA MASTER'!$B$1:$R$3858,3,0),"")</f>
        <v>DIV 2</v>
      </c>
      <c r="G675" s="4">
        <v>4</v>
      </c>
      <c r="H675" s="35">
        <f>IFERROR(VLOOKUP(E675,'DATA MASTER'!$B$1:$R$3858,6,0),"")</f>
        <v>24</v>
      </c>
      <c r="I675" s="40">
        <f>IFERROR(VLOOKUP(E675,'DATA MASTER'!$B$1:$R$3858,5,0),"")</f>
        <v>1.0900000000000001</v>
      </c>
      <c r="J675" s="35">
        <f>IFERROR(VLOOKUP(E675,'DATA MASTER'!$B$1:$R$3858,17,0),"")</f>
        <v>82200</v>
      </c>
      <c r="K675" s="35">
        <f>IFERROR(VLOOKUP(E675,'DATA MASTER'!$B$1:$R$3858,16,0),"")</f>
        <v>74900</v>
      </c>
      <c r="L675" s="34">
        <f t="shared" si="196"/>
        <v>6165</v>
      </c>
      <c r="M675" s="34">
        <f t="shared" si="201"/>
        <v>10851.512000000001</v>
      </c>
      <c r="N675" s="35">
        <v>0</v>
      </c>
      <c r="O675" s="35">
        <v>0</v>
      </c>
      <c r="P675" s="35"/>
      <c r="Q675" s="4"/>
      <c r="R675" s="35">
        <f t="shared" si="202"/>
        <v>274000</v>
      </c>
      <c r="S675" s="35">
        <f t="shared" si="197"/>
        <v>230805.36216216214</v>
      </c>
      <c r="T675" s="35">
        <f t="shared" si="198"/>
        <v>43194.637837837858</v>
      </c>
      <c r="U675" s="35">
        <f t="shared" si="203"/>
        <v>3052</v>
      </c>
      <c r="V675" s="35">
        <f t="shared" si="204"/>
        <v>284.34782608695656</v>
      </c>
      <c r="W675" s="35">
        <f t="shared" si="199"/>
        <v>6082.8</v>
      </c>
      <c r="X675" s="35">
        <f t="shared" si="205"/>
        <v>33775.490011750895</v>
      </c>
      <c r="Y675" s="35">
        <v>1</v>
      </c>
      <c r="Z675" s="35">
        <v>0</v>
      </c>
      <c r="AA675" s="35">
        <f t="shared" si="206"/>
        <v>0</v>
      </c>
      <c r="AB675" s="37">
        <f t="shared" si="200"/>
        <v>0</v>
      </c>
      <c r="AC675" s="35">
        <v>0</v>
      </c>
      <c r="AD675" s="35">
        <v>0</v>
      </c>
      <c r="AE675" s="44"/>
    </row>
    <row r="676" spans="1:31">
      <c r="A676" s="34">
        <v>670</v>
      </c>
      <c r="B676" s="58">
        <v>46244</v>
      </c>
      <c r="C676" s="4" t="s">
        <v>6784</v>
      </c>
      <c r="D676" s="4" t="s">
        <v>6183</v>
      </c>
      <c r="E676" s="4" t="s">
        <v>6171</v>
      </c>
      <c r="F676" s="35" t="str">
        <f>IFERROR(VLOOKUP(E676,'DATA MASTER'!$B$1:$R$3858,3,0),"")</f>
        <v>DIV 2</v>
      </c>
      <c r="G676" s="4">
        <v>8</v>
      </c>
      <c r="H676" s="35">
        <f>IFERROR(VLOOKUP(E676,'DATA MASTER'!$B$1:$R$3858,6,0),"")</f>
        <v>4</v>
      </c>
      <c r="I676" s="40">
        <f>IFERROR(VLOOKUP(E676,'DATA MASTER'!$B$1:$R$3858,5,0),"")</f>
        <v>3.4780000000000002</v>
      </c>
      <c r="J676" s="35">
        <f>IFERROR(VLOOKUP(E676,'DATA MASTER'!$B$1:$R$3858,17,0),"")</f>
        <v>318600</v>
      </c>
      <c r="K676" s="35">
        <f>IFERROR(VLOOKUP(E676,'DATA MASTER'!$B$1:$R$3858,16,0),"")</f>
        <v>293200</v>
      </c>
      <c r="L676" s="34">
        <f t="shared" si="196"/>
        <v>23895</v>
      </c>
      <c r="M676" s="34">
        <f t="shared" si="201"/>
        <v>42478.816000000006</v>
      </c>
      <c r="N676" s="35">
        <v>0</v>
      </c>
      <c r="O676" s="35">
        <v>10</v>
      </c>
      <c r="P676" s="35"/>
      <c r="Q676" s="4"/>
      <c r="R676" s="35">
        <f t="shared" si="202"/>
        <v>1911600</v>
      </c>
      <c r="S676" s="35">
        <f t="shared" si="197"/>
        <v>1626299.5718918918</v>
      </c>
      <c r="T676" s="35">
        <f t="shared" si="198"/>
        <v>285300.42810810823</v>
      </c>
      <c r="U676" s="35">
        <f t="shared" si="203"/>
        <v>19476.800000000003</v>
      </c>
      <c r="V676" s="35">
        <f t="shared" si="204"/>
        <v>1814.608695652174</v>
      </c>
      <c r="W676" s="35">
        <f t="shared" si="199"/>
        <v>42437.520000000004</v>
      </c>
      <c r="X676" s="35">
        <f t="shared" si="205"/>
        <v>184904.8327457894</v>
      </c>
      <c r="Y676" s="35">
        <v>1</v>
      </c>
      <c r="Z676" s="35">
        <v>0</v>
      </c>
      <c r="AA676" s="35">
        <f t="shared" si="206"/>
        <v>0</v>
      </c>
      <c r="AB676" s="37">
        <f t="shared" si="200"/>
        <v>20000</v>
      </c>
      <c r="AC676" s="35">
        <v>0</v>
      </c>
      <c r="AD676" s="35">
        <v>16666.666666666668</v>
      </c>
      <c r="AE676" s="44"/>
    </row>
    <row r="677" spans="1:31">
      <c r="A677" s="34">
        <v>671</v>
      </c>
      <c r="B677" s="58">
        <v>46244</v>
      </c>
      <c r="C677" s="4" t="s">
        <v>6785</v>
      </c>
      <c r="D677" s="4" t="s">
        <v>6287</v>
      </c>
      <c r="E677" s="4" t="s">
        <v>6156</v>
      </c>
      <c r="F677" s="35" t="str">
        <f>IFERROR(VLOOKUP(E677,'DATA MASTER'!$B$1:$R$3858,3,0),"")</f>
        <v>DIV 1</v>
      </c>
      <c r="G677" s="4">
        <v>8</v>
      </c>
      <c r="H677" s="35">
        <f>IFERROR(VLOOKUP(E677,'DATA MASTER'!$B$1:$R$3858,6,0),"")</f>
        <v>4</v>
      </c>
      <c r="I677" s="40">
        <f>IFERROR(VLOOKUP(E677,'DATA MASTER'!$B$1:$R$3858,5,0),"")</f>
        <v>5.3879999999999999</v>
      </c>
      <c r="J677" s="35">
        <f>IFERROR(VLOOKUP(E677,'DATA MASTER'!$B$1:$R$3858,17,0),"")</f>
        <v>185700</v>
      </c>
      <c r="K677" s="35">
        <f>IFERROR(VLOOKUP(E677,'DATA MASTER'!$B$1:$R$3858,16,0),"")</f>
        <v>165300</v>
      </c>
      <c r="L677" s="34">
        <f t="shared" si="196"/>
        <v>13927.5</v>
      </c>
      <c r="M677" s="34">
        <f t="shared" si="201"/>
        <v>23948.664000000001</v>
      </c>
      <c r="N677" s="35">
        <v>0</v>
      </c>
      <c r="O677" s="35">
        <v>0</v>
      </c>
      <c r="P677" s="35">
        <v>35000</v>
      </c>
      <c r="Q677" s="4" t="s">
        <v>6370</v>
      </c>
      <c r="R677" s="35">
        <f t="shared" si="202"/>
        <v>1238000</v>
      </c>
      <c r="S677" s="35">
        <f t="shared" si="197"/>
        <v>1018748.3675675675</v>
      </c>
      <c r="T677" s="35">
        <f t="shared" si="198"/>
        <v>219251.6324324325</v>
      </c>
      <c r="U677" s="35">
        <f t="shared" si="203"/>
        <v>30172.799999999999</v>
      </c>
      <c r="V677" s="35">
        <f t="shared" si="204"/>
        <v>2811.1304347826085</v>
      </c>
      <c r="W677" s="35">
        <f t="shared" si="199"/>
        <v>27483.600000000002</v>
      </c>
      <c r="X677" s="35">
        <f t="shared" si="205"/>
        <v>88784.101997649879</v>
      </c>
      <c r="Y677" s="35">
        <f>H677</f>
        <v>4</v>
      </c>
      <c r="Z677" s="35">
        <v>0</v>
      </c>
      <c r="AA677" s="35">
        <f t="shared" si="206"/>
        <v>70000</v>
      </c>
      <c r="AB677" s="37">
        <f t="shared" si="200"/>
        <v>0</v>
      </c>
      <c r="AC677" s="35">
        <v>0</v>
      </c>
      <c r="AD677" s="35">
        <v>0</v>
      </c>
      <c r="AE677" s="44"/>
    </row>
    <row r="678" spans="1:31">
      <c r="A678" s="34">
        <v>672</v>
      </c>
      <c r="B678" s="58">
        <v>46244</v>
      </c>
      <c r="C678" s="4" t="s">
        <v>6786</v>
      </c>
      <c r="D678" s="4" t="s">
        <v>6143</v>
      </c>
      <c r="E678" s="4" t="s">
        <v>6129</v>
      </c>
      <c r="F678" s="35" t="str">
        <f>IFERROR(VLOOKUP(E678,'DATA MASTER'!$B$1:$R$3858,3,0),"")</f>
        <v>DIV 1</v>
      </c>
      <c r="G678" s="4">
        <v>12</v>
      </c>
      <c r="H678" s="35">
        <f>IFERROR(VLOOKUP(E678,'DATA MASTER'!$B$1:$R$3858,6,0),"")</f>
        <v>120</v>
      </c>
      <c r="I678" s="40">
        <f>IFERROR(VLOOKUP(E678,'DATA MASTER'!$B$1:$R$3858,5,0),"")</f>
        <v>0.14499999999999999</v>
      </c>
      <c r="J678" s="35">
        <f>IFERROR(VLOOKUP(E678,'DATA MASTER'!$B$1:$R$3858,17,0),"")</f>
        <v>15108.333333333334</v>
      </c>
      <c r="K678" s="35">
        <f>IFERROR(VLOOKUP(E678,'DATA MASTER'!$B$1:$R$3858,16,0),"")</f>
        <v>14025</v>
      </c>
      <c r="L678" s="34">
        <f t="shared" si="196"/>
        <v>1133.125</v>
      </c>
      <c r="M678" s="34">
        <f t="shared" si="201"/>
        <v>2031.9420000000002</v>
      </c>
      <c r="N678" s="35">
        <v>0</v>
      </c>
      <c r="O678" s="35">
        <v>0</v>
      </c>
      <c r="P678" s="35"/>
      <c r="Q678" s="4"/>
      <c r="R678" s="35">
        <f t="shared" si="202"/>
        <v>151083.33333333331</v>
      </c>
      <c r="S678" s="35">
        <f t="shared" si="197"/>
        <v>129654.68108108104</v>
      </c>
      <c r="T678" s="35">
        <f t="shared" si="198"/>
        <v>21428.652252252272</v>
      </c>
      <c r="U678" s="35">
        <f t="shared" si="203"/>
        <v>1217.9999999999998</v>
      </c>
      <c r="V678" s="35">
        <f t="shared" si="204"/>
        <v>113.4782608695652</v>
      </c>
      <c r="W678" s="35">
        <f t="shared" si="199"/>
        <v>3354.05</v>
      </c>
      <c r="X678" s="35">
        <f t="shared" si="205"/>
        <v>16743.123991382708</v>
      </c>
      <c r="Y678" s="35">
        <v>1</v>
      </c>
      <c r="Z678" s="35">
        <v>0</v>
      </c>
      <c r="AA678" s="35">
        <f t="shared" si="206"/>
        <v>0</v>
      </c>
      <c r="AB678" s="37">
        <f t="shared" si="200"/>
        <v>0</v>
      </c>
      <c r="AC678" s="35">
        <v>0</v>
      </c>
      <c r="AD678" s="35">
        <v>0</v>
      </c>
      <c r="AE678" s="44"/>
    </row>
    <row r="679" spans="1:31">
      <c r="A679" s="34">
        <v>673</v>
      </c>
      <c r="B679" s="58">
        <v>46244</v>
      </c>
      <c r="C679" s="4" t="s">
        <v>6786</v>
      </c>
      <c r="D679" s="4" t="s">
        <v>6143</v>
      </c>
      <c r="E679" s="4" t="s">
        <v>6384</v>
      </c>
      <c r="F679" s="35" t="str">
        <f>IFERROR(VLOOKUP(E679,'DATA MASTER'!$B$1:$R$3858,3,0),"")</f>
        <v>DIV 2</v>
      </c>
      <c r="G679" s="4">
        <v>2</v>
      </c>
      <c r="H679" s="35">
        <f>IFERROR(VLOOKUP(E679,'DATA MASTER'!$B$1:$R$3858,6,0),"")</f>
        <v>30</v>
      </c>
      <c r="I679" s="40">
        <f>IFERROR(VLOOKUP(E679,'DATA MASTER'!$B$1:$R$3858,5,0),"")</f>
        <v>0.82299999999999995</v>
      </c>
      <c r="J679" s="35">
        <f>IFERROR(VLOOKUP(E679,'DATA MASTER'!$B$1:$R$3858,17,0),"")</f>
        <v>35300</v>
      </c>
      <c r="K679" s="35">
        <f>IFERROR(VLOOKUP(E679,'DATA MASTER'!$B$1:$R$3858,16,0),"")</f>
        <v>31400</v>
      </c>
      <c r="L679" s="34">
        <f t="shared" si="196"/>
        <v>2647.5</v>
      </c>
      <c r="M679" s="34">
        <f t="shared" si="201"/>
        <v>4549.232</v>
      </c>
      <c r="N679" s="35">
        <v>0</v>
      </c>
      <c r="O679" s="35">
        <v>0</v>
      </c>
      <c r="P679" s="35"/>
      <c r="Q679" s="4"/>
      <c r="R679" s="35">
        <f t="shared" si="202"/>
        <v>58833.333333333328</v>
      </c>
      <c r="S679" s="35">
        <f t="shared" si="197"/>
        <v>48379.762162162158</v>
      </c>
      <c r="T679" s="35">
        <f t="shared" si="198"/>
        <v>10453.57117117117</v>
      </c>
      <c r="U679" s="35">
        <f t="shared" si="203"/>
        <v>1152.2</v>
      </c>
      <c r="V679" s="35">
        <f t="shared" si="204"/>
        <v>107.34782608695653</v>
      </c>
      <c r="W679" s="35">
        <f t="shared" si="199"/>
        <v>1306.0999999999999</v>
      </c>
      <c r="X679" s="35">
        <f t="shared" si="205"/>
        <v>7887.923345084213</v>
      </c>
      <c r="Y679" s="35">
        <v>1</v>
      </c>
      <c r="Z679" s="35">
        <v>0</v>
      </c>
      <c r="AA679" s="35">
        <f t="shared" si="206"/>
        <v>0</v>
      </c>
      <c r="AB679" s="37">
        <f t="shared" si="200"/>
        <v>0</v>
      </c>
      <c r="AC679" s="35">
        <v>0</v>
      </c>
      <c r="AD679" s="35">
        <v>0</v>
      </c>
      <c r="AE679" s="44"/>
    </row>
    <row r="680" spans="1:31">
      <c r="A680" s="34">
        <v>674</v>
      </c>
      <c r="B680" s="58">
        <v>46244</v>
      </c>
      <c r="C680" s="4" t="s">
        <v>6787</v>
      </c>
      <c r="D680" s="4" t="s">
        <v>6138</v>
      </c>
      <c r="E680" s="4" t="s">
        <v>6135</v>
      </c>
      <c r="F680" s="35" t="str">
        <f>IFERROR(VLOOKUP(E680,'DATA MASTER'!$B$1:$R$3858,3,0),"")</f>
        <v>DIV 1</v>
      </c>
      <c r="G680" s="4">
        <v>4</v>
      </c>
      <c r="H680" s="35">
        <f>IFERROR(VLOOKUP(E680,'DATA MASTER'!$B$1:$R$3858,6,0),"")</f>
        <v>24</v>
      </c>
      <c r="I680" s="40">
        <f>IFERROR(VLOOKUP(E680,'DATA MASTER'!$B$1:$R$3858,5,0),"")</f>
        <v>1.23</v>
      </c>
      <c r="J680" s="35">
        <f>IFERROR(VLOOKUP(E680,'DATA MASTER'!$B$1:$R$3858,17,0),"")</f>
        <v>99800</v>
      </c>
      <c r="K680" s="35">
        <f>IFERROR(VLOOKUP(E680,'DATA MASTER'!$B$1:$R$3858,16,0),"")</f>
        <v>92100</v>
      </c>
      <c r="L680" s="34">
        <f t="shared" si="196"/>
        <v>7485</v>
      </c>
      <c r="M680" s="34">
        <f t="shared" si="201"/>
        <v>13343.448</v>
      </c>
      <c r="N680" s="35">
        <v>0</v>
      </c>
      <c r="O680" s="35">
        <v>0</v>
      </c>
      <c r="P680" s="35"/>
      <c r="Q680" s="4"/>
      <c r="R680" s="35">
        <f t="shared" si="202"/>
        <v>332666.66666666663</v>
      </c>
      <c r="S680" s="35">
        <f t="shared" si="197"/>
        <v>283807.39459459455</v>
      </c>
      <c r="T680" s="35">
        <f t="shared" si="198"/>
        <v>48859.272072072083</v>
      </c>
      <c r="U680" s="35">
        <f t="shared" si="203"/>
        <v>3444</v>
      </c>
      <c r="V680" s="35">
        <f t="shared" si="204"/>
        <v>320.86956521739131</v>
      </c>
      <c r="W680" s="35">
        <f t="shared" si="199"/>
        <v>7385.2000000000007</v>
      </c>
      <c r="X680" s="35">
        <f t="shared" si="205"/>
        <v>34931.424729076913</v>
      </c>
      <c r="Y680" s="35">
        <v>1</v>
      </c>
      <c r="Z680" s="35">
        <v>0</v>
      </c>
      <c r="AA680" s="35">
        <f t="shared" si="206"/>
        <v>0</v>
      </c>
      <c r="AB680" s="37">
        <f t="shared" si="200"/>
        <v>0</v>
      </c>
      <c r="AC680" s="35">
        <v>0</v>
      </c>
      <c r="AD680" s="35">
        <v>2777.7777777777778</v>
      </c>
      <c r="AE680" s="44"/>
    </row>
    <row r="681" spans="1:31">
      <c r="A681" s="34">
        <v>675</v>
      </c>
      <c r="B681" s="58">
        <v>46244</v>
      </c>
      <c r="C681" s="4" t="s">
        <v>6788</v>
      </c>
      <c r="D681" s="4" t="s">
        <v>6124</v>
      </c>
      <c r="E681" s="4" t="s">
        <v>6178</v>
      </c>
      <c r="F681" s="35" t="str">
        <f>IFERROR(VLOOKUP(E681,'DATA MASTER'!$B$1:$R$3858,3,0),"")</f>
        <v>DIV 2</v>
      </c>
      <c r="G681" s="4">
        <v>10</v>
      </c>
      <c r="H681" s="35">
        <f>IFERROR(VLOOKUP(E681,'DATA MASTER'!$B$1:$R$3858,6,0),"")</f>
        <v>24</v>
      </c>
      <c r="I681" s="40">
        <f>IFERROR(VLOOKUP(E681,'DATA MASTER'!$B$1:$R$3858,5,0),"")</f>
        <v>1.0840000000000001</v>
      </c>
      <c r="J681" s="35">
        <f>IFERROR(VLOOKUP(E681,'DATA MASTER'!$B$1:$R$3858,17,0),"")</f>
        <v>54000</v>
      </c>
      <c r="K681" s="35">
        <f>IFERROR(VLOOKUP(E681,'DATA MASTER'!$B$1:$R$3858,16,0),"")</f>
        <v>48900</v>
      </c>
      <c r="L681" s="34">
        <f t="shared" si="196"/>
        <v>4050</v>
      </c>
      <c r="M681" s="34">
        <f t="shared" si="201"/>
        <v>7084.6320000000005</v>
      </c>
      <c r="N681" s="35">
        <v>0</v>
      </c>
      <c r="O681" s="35">
        <v>0</v>
      </c>
      <c r="P681" s="35"/>
      <c r="Q681" s="4"/>
      <c r="R681" s="35">
        <f t="shared" si="202"/>
        <v>449999.99999999994</v>
      </c>
      <c r="S681" s="35">
        <f t="shared" si="197"/>
        <v>376715.02702702704</v>
      </c>
      <c r="T681" s="35">
        <f t="shared" si="198"/>
        <v>73284.972972972901</v>
      </c>
      <c r="U681" s="35">
        <f t="shared" si="203"/>
        <v>7588</v>
      </c>
      <c r="V681" s="35">
        <f t="shared" si="204"/>
        <v>706.95652173913049</v>
      </c>
      <c r="W681" s="35">
        <f t="shared" si="199"/>
        <v>9989.9999999999982</v>
      </c>
      <c r="X681" s="35">
        <f t="shared" si="205"/>
        <v>41363.652814870133</v>
      </c>
      <c r="Y681" s="35">
        <v>1</v>
      </c>
      <c r="Z681" s="35">
        <v>0</v>
      </c>
      <c r="AA681" s="35">
        <f t="shared" si="206"/>
        <v>0</v>
      </c>
      <c r="AB681" s="37">
        <f t="shared" si="200"/>
        <v>0</v>
      </c>
      <c r="AC681" s="35">
        <v>0</v>
      </c>
      <c r="AD681" s="35">
        <v>13636.363636363636</v>
      </c>
      <c r="AE681" s="44"/>
    </row>
    <row r="682" spans="1:31">
      <c r="A682" s="34">
        <v>676</v>
      </c>
      <c r="B682" s="58">
        <v>46244</v>
      </c>
      <c r="C682" s="4" t="s">
        <v>6789</v>
      </c>
      <c r="D682" s="4" t="s">
        <v>6239</v>
      </c>
      <c r="E682" s="4" t="s">
        <v>6129</v>
      </c>
      <c r="F682" s="35" t="str">
        <f>IFERROR(VLOOKUP(E682,'DATA MASTER'!$B$1:$R$3858,3,0),"")</f>
        <v>DIV 1</v>
      </c>
      <c r="G682" s="4">
        <v>144</v>
      </c>
      <c r="H682" s="35">
        <f>IFERROR(VLOOKUP(E682,'DATA MASTER'!$B$1:$R$3858,6,0),"")</f>
        <v>120</v>
      </c>
      <c r="I682" s="40">
        <f>IFERROR(VLOOKUP(E682,'DATA MASTER'!$B$1:$R$3858,5,0),"")</f>
        <v>0.14499999999999999</v>
      </c>
      <c r="J682" s="35">
        <f>IFERROR(VLOOKUP(E682,'DATA MASTER'!$B$1:$R$3858,17,0),"")</f>
        <v>15108.333333333334</v>
      </c>
      <c r="K682" s="35">
        <f>IFERROR(VLOOKUP(E682,'DATA MASTER'!$B$1:$R$3858,16,0),"")</f>
        <v>14025</v>
      </c>
      <c r="L682" s="34">
        <f t="shared" si="196"/>
        <v>1133.125</v>
      </c>
      <c r="M682" s="34">
        <f t="shared" si="201"/>
        <v>2031.9420000000002</v>
      </c>
      <c r="N682" s="35">
        <v>0</v>
      </c>
      <c r="O682" s="35">
        <v>0</v>
      </c>
      <c r="P682" s="35"/>
      <c r="Q682" s="4"/>
      <c r="R682" s="35">
        <f t="shared" si="202"/>
        <v>1813000</v>
      </c>
      <c r="S682" s="35">
        <f t="shared" si="197"/>
        <v>1555856.1729729725</v>
      </c>
      <c r="T682" s="35">
        <f t="shared" si="198"/>
        <v>257143.8270270275</v>
      </c>
      <c r="U682" s="35">
        <f t="shared" si="203"/>
        <v>14616</v>
      </c>
      <c r="V682" s="35">
        <f t="shared" si="204"/>
        <v>1361.7391304347825</v>
      </c>
      <c r="W682" s="35">
        <f t="shared" si="199"/>
        <v>40248.600000000006</v>
      </c>
      <c r="X682" s="35">
        <f t="shared" si="205"/>
        <v>200917.48789659271</v>
      </c>
      <c r="Y682" s="35">
        <v>1</v>
      </c>
      <c r="Z682" s="35">
        <v>0</v>
      </c>
      <c r="AA682" s="35">
        <f t="shared" si="206"/>
        <v>0</v>
      </c>
      <c r="AB682" s="37">
        <f t="shared" si="200"/>
        <v>0</v>
      </c>
      <c r="AC682" s="35">
        <v>0</v>
      </c>
      <c r="AD682" s="35">
        <v>0</v>
      </c>
      <c r="AE682" s="44"/>
    </row>
    <row r="683" spans="1:31">
      <c r="A683" s="34">
        <v>677</v>
      </c>
      <c r="B683" s="58">
        <v>46244</v>
      </c>
      <c r="C683" s="4" t="s">
        <v>6790</v>
      </c>
      <c r="D683" s="4" t="s">
        <v>6196</v>
      </c>
      <c r="E683" s="4" t="s">
        <v>6207</v>
      </c>
      <c r="F683" s="35" t="str">
        <f>IFERROR(VLOOKUP(E683,'DATA MASTER'!$B$1:$R$3858,3,0),"")</f>
        <v>DIV 2</v>
      </c>
      <c r="G683" s="4">
        <v>4</v>
      </c>
      <c r="H683" s="35">
        <f>IFERROR(VLOOKUP(E683,'DATA MASTER'!$B$1:$R$3858,6,0),"")</f>
        <v>4</v>
      </c>
      <c r="I683" s="40">
        <f>IFERROR(VLOOKUP(E683,'DATA MASTER'!$B$1:$R$3858,5,0),"")</f>
        <v>4.24</v>
      </c>
      <c r="J683" s="35">
        <f>IFERROR(VLOOKUP(E683,'DATA MASTER'!$B$1:$R$3858,17,0),"")</f>
        <v>310600</v>
      </c>
      <c r="K683" s="35">
        <f>IFERROR(VLOOKUP(E683,'DATA MASTER'!$B$1:$R$3858,16,0),"")</f>
        <v>283000</v>
      </c>
      <c r="L683" s="34">
        <f t="shared" si="196"/>
        <v>23295</v>
      </c>
      <c r="M683" s="34">
        <f t="shared" si="201"/>
        <v>41001.040000000001</v>
      </c>
      <c r="N683" s="35">
        <v>0</v>
      </c>
      <c r="O683" s="35">
        <v>0</v>
      </c>
      <c r="P683" s="35">
        <v>40000</v>
      </c>
      <c r="Q683" s="4" t="s">
        <v>6546</v>
      </c>
      <c r="R683" s="35">
        <f t="shared" si="202"/>
        <v>1035333.3333333333</v>
      </c>
      <c r="S683" s="35">
        <f t="shared" si="197"/>
        <v>872068.32432432426</v>
      </c>
      <c r="T683" s="35">
        <f t="shared" si="198"/>
        <v>163265.00900900899</v>
      </c>
      <c r="U683" s="35">
        <f t="shared" si="203"/>
        <v>11872</v>
      </c>
      <c r="V683" s="35">
        <f t="shared" si="204"/>
        <v>1106.0869565217392</v>
      </c>
      <c r="W683" s="35">
        <f t="shared" si="199"/>
        <v>22984.399999999998</v>
      </c>
      <c r="X683" s="35">
        <f t="shared" si="205"/>
        <v>83456.368206333427</v>
      </c>
      <c r="Y683" s="35">
        <f>H683</f>
        <v>4</v>
      </c>
      <c r="Z683" s="35">
        <v>0</v>
      </c>
      <c r="AA683" s="35">
        <f t="shared" si="206"/>
        <v>40000</v>
      </c>
      <c r="AB683" s="37">
        <f t="shared" si="200"/>
        <v>0</v>
      </c>
      <c r="AC683" s="35">
        <v>0</v>
      </c>
      <c r="AD683" s="35">
        <v>3846.1538461538462</v>
      </c>
      <c r="AE683" s="44"/>
    </row>
    <row r="684" spans="1:31">
      <c r="A684" s="34">
        <v>678</v>
      </c>
      <c r="B684" s="58">
        <v>46244</v>
      </c>
      <c r="C684" s="4" t="s">
        <v>6791</v>
      </c>
      <c r="D684" s="4" t="s">
        <v>6188</v>
      </c>
      <c r="E684" s="4" t="s">
        <v>3976</v>
      </c>
      <c r="F684" s="35" t="str">
        <f>IFERROR(VLOOKUP(E684,'DATA MASTER'!$B$1:$R$3858,3,0),"")</f>
        <v>BB</v>
      </c>
      <c r="G684" s="4">
        <v>60</v>
      </c>
      <c r="H684" s="35">
        <f>IFERROR(VLOOKUP(E684,'DATA MASTER'!$B$1:$R$3858,6,0),"")</f>
        <v>144</v>
      </c>
      <c r="I684" s="40">
        <f>IFERROR(VLOOKUP(E684,'DATA MASTER'!$B$1:$R$3858,5,0),"")</f>
        <v>4.8000000000000001E-2</v>
      </c>
      <c r="J684" s="35">
        <f>IFERROR(VLOOKUP(E684,'DATA MASTER'!$B$1:$R$3858,17,0),"")</f>
        <v>10600</v>
      </c>
      <c r="K684" s="35">
        <f>IFERROR(VLOOKUP(E684,'DATA MASTER'!$B$1:$R$3858,16,0),"")</f>
        <v>9500</v>
      </c>
      <c r="L684" s="34">
        <f t="shared" si="196"/>
        <v>795</v>
      </c>
      <c r="M684" s="34">
        <f t="shared" si="201"/>
        <v>1376.3600000000001</v>
      </c>
      <c r="N684" s="35">
        <v>15</v>
      </c>
      <c r="O684" s="35">
        <v>0</v>
      </c>
      <c r="P684" s="35"/>
      <c r="Q684" s="4"/>
      <c r="R684" s="35">
        <f t="shared" si="202"/>
        <v>529099.99999999988</v>
      </c>
      <c r="S684" s="35">
        <f t="shared" si="197"/>
        <v>439115.67567567562</v>
      </c>
      <c r="T684" s="35">
        <f t="shared" si="198"/>
        <v>89984.324324324261</v>
      </c>
      <c r="U684" s="35">
        <f t="shared" si="203"/>
        <v>2016</v>
      </c>
      <c r="V684" s="35">
        <f t="shared" si="204"/>
        <v>187.82608695652172</v>
      </c>
      <c r="W684" s="35">
        <v>0</v>
      </c>
      <c r="X684" s="35">
        <f t="shared" si="205"/>
        <v>87780.498237367734</v>
      </c>
      <c r="Y684" s="35">
        <v>1</v>
      </c>
      <c r="Z684" s="35">
        <v>0</v>
      </c>
      <c r="AA684" s="35">
        <f t="shared" si="206"/>
        <v>0</v>
      </c>
      <c r="AB684" s="37">
        <f t="shared" si="200"/>
        <v>0</v>
      </c>
      <c r="AC684" s="35">
        <v>0</v>
      </c>
      <c r="AD684" s="3">
        <v>0</v>
      </c>
      <c r="AE684" s="44"/>
    </row>
    <row r="685" spans="1:31">
      <c r="A685" s="34">
        <v>679</v>
      </c>
      <c r="B685" s="58">
        <v>46244</v>
      </c>
      <c r="C685" s="4" t="s">
        <v>6791</v>
      </c>
      <c r="D685" s="4" t="s">
        <v>6188</v>
      </c>
      <c r="E685" s="4" t="s">
        <v>3979</v>
      </c>
      <c r="F685" s="35" t="str">
        <f>IFERROR(VLOOKUP(E685,'DATA MASTER'!$B$1:$R$3858,3,0),"")</f>
        <v>BB</v>
      </c>
      <c r="G685" s="4">
        <v>20</v>
      </c>
      <c r="H685" s="35">
        <f>IFERROR(VLOOKUP(E685,'DATA MASTER'!$B$1:$R$3858,6,0),"")</f>
        <v>100</v>
      </c>
      <c r="I685" s="40">
        <f>IFERROR(VLOOKUP(E685,'DATA MASTER'!$B$1:$R$3858,5,0),"")</f>
        <v>6.9000000000000006E-2</v>
      </c>
      <c r="J685" s="35">
        <f>IFERROR(VLOOKUP(E685,'DATA MASTER'!$B$1:$R$3858,17,0),"")</f>
        <v>13200</v>
      </c>
      <c r="K685" s="35">
        <f>IFERROR(VLOOKUP(E685,'DATA MASTER'!$B$1:$R$3858,16,0),"")</f>
        <v>11800</v>
      </c>
      <c r="L685" s="34">
        <f t="shared" si="196"/>
        <v>990</v>
      </c>
      <c r="M685" s="34">
        <f t="shared" si="201"/>
        <v>1709.5840000000001</v>
      </c>
      <c r="N685" s="35">
        <v>15</v>
      </c>
      <c r="O685" s="35">
        <v>0</v>
      </c>
      <c r="P685" s="35"/>
      <c r="Q685" s="4"/>
      <c r="R685" s="35">
        <f t="shared" si="202"/>
        <v>219699.99999999997</v>
      </c>
      <c r="S685" s="35">
        <f t="shared" si="197"/>
        <v>181809.29729729728</v>
      </c>
      <c r="T685" s="35">
        <f t="shared" si="198"/>
        <v>37890.702702702692</v>
      </c>
      <c r="U685" s="35">
        <f t="shared" si="203"/>
        <v>966.00000000000011</v>
      </c>
      <c r="V685" s="35">
        <f t="shared" si="204"/>
        <v>90.000000000000014</v>
      </c>
      <c r="W685" s="35">
        <v>0</v>
      </c>
      <c r="X685" s="35">
        <f t="shared" si="205"/>
        <v>36834.702702702692</v>
      </c>
      <c r="Y685" s="35">
        <v>1</v>
      </c>
      <c r="Z685" s="35">
        <v>0</v>
      </c>
      <c r="AA685" s="35">
        <f t="shared" si="206"/>
        <v>0</v>
      </c>
      <c r="AB685" s="37">
        <f t="shared" si="200"/>
        <v>0</v>
      </c>
      <c r="AC685" s="35">
        <v>0</v>
      </c>
      <c r="AD685" s="3">
        <v>0</v>
      </c>
      <c r="AE685" s="44"/>
    </row>
    <row r="686" spans="1:31">
      <c r="A686" s="34">
        <v>680</v>
      </c>
      <c r="B686" s="58">
        <v>46244</v>
      </c>
      <c r="C686" s="4" t="s">
        <v>6792</v>
      </c>
      <c r="D686" s="4" t="s">
        <v>6188</v>
      </c>
      <c r="E686" s="4" t="s">
        <v>1539</v>
      </c>
      <c r="F686" s="35" t="str">
        <f>IFERROR(VLOOKUP(E686,'DATA MASTER'!$B$1:$R$3858,3,0),"")</f>
        <v>DIV 1</v>
      </c>
      <c r="G686" s="4">
        <v>9</v>
      </c>
      <c r="H686" s="35">
        <f>IFERROR(VLOOKUP(E686,'DATA MASTER'!$B$1:$R$3858,6,0),"")</f>
        <v>30</v>
      </c>
      <c r="I686" s="40">
        <f>IFERROR(VLOOKUP(E686,'DATA MASTER'!$B$1:$R$3858,5,0),"")</f>
        <v>0.215</v>
      </c>
      <c r="J686" s="35">
        <f>IFERROR(VLOOKUP(E686,'DATA MASTER'!$B$1:$R$3858,17,0),"")</f>
        <v>0</v>
      </c>
      <c r="K686" s="35">
        <f>IFERROR(VLOOKUP(E686,'DATA MASTER'!$B$1:$R$3858,16,0),"")</f>
        <v>0</v>
      </c>
      <c r="L686" s="34">
        <f t="shared" si="196"/>
        <v>0</v>
      </c>
      <c r="M686" s="34">
        <f t="shared" si="201"/>
        <v>0</v>
      </c>
      <c r="N686" s="35">
        <v>0</v>
      </c>
      <c r="O686" s="35">
        <v>0</v>
      </c>
      <c r="P686" s="35"/>
      <c r="Q686" s="4"/>
      <c r="R686" s="35">
        <f t="shared" si="202"/>
        <v>0</v>
      </c>
      <c r="S686" s="35">
        <f t="shared" si="197"/>
        <v>0</v>
      </c>
      <c r="T686" s="35">
        <f t="shared" si="198"/>
        <v>0</v>
      </c>
      <c r="U686" s="35">
        <f t="shared" si="203"/>
        <v>1354.5</v>
      </c>
      <c r="V686" s="35">
        <f t="shared" si="204"/>
        <v>126.19565217391305</v>
      </c>
      <c r="W686" s="35">
        <f t="shared" si="199"/>
        <v>0</v>
      </c>
      <c r="X686" s="35">
        <f t="shared" si="205"/>
        <v>-13980.695652173912</v>
      </c>
      <c r="Y686" s="35">
        <f t="shared" ref="Y686:Y687" si="209">IF(E686="avem005",4,IF(E686="avem025",1,1))</f>
        <v>1</v>
      </c>
      <c r="Z686" s="35">
        <v>0</v>
      </c>
      <c r="AA686" s="35">
        <f t="shared" si="206"/>
        <v>0</v>
      </c>
      <c r="AB686" s="37">
        <f t="shared" si="200"/>
        <v>0</v>
      </c>
      <c r="AC686" s="35">
        <v>0</v>
      </c>
      <c r="AD686" s="35">
        <v>12500</v>
      </c>
      <c r="AE686" s="44"/>
    </row>
    <row r="687" spans="1:31">
      <c r="A687" s="34">
        <v>681</v>
      </c>
      <c r="B687" s="58">
        <v>46244</v>
      </c>
      <c r="C687" s="4" t="s">
        <v>6792</v>
      </c>
      <c r="D687" s="4" t="s">
        <v>6188</v>
      </c>
      <c r="E687" s="4" t="s">
        <v>1538</v>
      </c>
      <c r="F687" s="35" t="str">
        <f>IFERROR(VLOOKUP(E687,'DATA MASTER'!$B$1:$R$3858,3,0),"")</f>
        <v>DIV 1</v>
      </c>
      <c r="G687" s="4">
        <v>9</v>
      </c>
      <c r="H687" s="35">
        <f>IFERROR(VLOOKUP(E687,'DATA MASTER'!$B$1:$R$3858,6,0),"")</f>
        <v>30</v>
      </c>
      <c r="I687" s="40">
        <f>IFERROR(VLOOKUP(E687,'DATA MASTER'!$B$1:$R$3858,5,0),"")</f>
        <v>0.215</v>
      </c>
      <c r="J687" s="35">
        <f>IFERROR(VLOOKUP(E687,'DATA MASTER'!$B$1:$R$3858,17,0),"")</f>
        <v>83800</v>
      </c>
      <c r="K687" s="35">
        <f>IFERROR(VLOOKUP(E687,'DATA MASTER'!$B$1:$R$3858,16,0),"")</f>
        <v>77100</v>
      </c>
      <c r="L687" s="34">
        <f t="shared" si="196"/>
        <v>6285</v>
      </c>
      <c r="M687" s="34">
        <f t="shared" si="201"/>
        <v>11170.248000000001</v>
      </c>
      <c r="N687" s="35">
        <v>0</v>
      </c>
      <c r="O687" s="35">
        <v>0</v>
      </c>
      <c r="P687" s="35"/>
      <c r="Q687" s="4"/>
      <c r="R687" s="35">
        <f t="shared" si="202"/>
        <v>628500</v>
      </c>
      <c r="S687" s="35">
        <f t="shared" si="197"/>
        <v>534565.55675675662</v>
      </c>
      <c r="T687" s="35">
        <f t="shared" si="198"/>
        <v>93934.443243243382</v>
      </c>
      <c r="U687" s="35">
        <f t="shared" si="203"/>
        <v>1354.5</v>
      </c>
      <c r="V687" s="35">
        <f t="shared" si="204"/>
        <v>126.19565217391305</v>
      </c>
      <c r="W687" s="35">
        <f t="shared" si="199"/>
        <v>13952.7</v>
      </c>
      <c r="X687" s="35">
        <f t="shared" si="205"/>
        <v>66001.047591069466</v>
      </c>
      <c r="Y687" s="35">
        <f t="shared" si="209"/>
        <v>1</v>
      </c>
      <c r="Z687" s="35">
        <v>0</v>
      </c>
      <c r="AA687" s="35">
        <f t="shared" si="206"/>
        <v>0</v>
      </c>
      <c r="AB687" s="37">
        <f t="shared" si="200"/>
        <v>0</v>
      </c>
      <c r="AC687" s="35">
        <v>0</v>
      </c>
      <c r="AD687" s="35">
        <v>12500</v>
      </c>
      <c r="AE687" s="44"/>
    </row>
    <row r="688" spans="1:31">
      <c r="A688" s="34">
        <v>682</v>
      </c>
      <c r="B688" s="58">
        <v>46244</v>
      </c>
      <c r="C688" s="4" t="s">
        <v>6793</v>
      </c>
      <c r="D688" s="4" t="s">
        <v>6188</v>
      </c>
      <c r="E688" s="4" t="s">
        <v>6135</v>
      </c>
      <c r="F688" s="35" t="str">
        <f>IFERROR(VLOOKUP(E688,'DATA MASTER'!$B$1:$R$3858,3,0),"")</f>
        <v>DIV 1</v>
      </c>
      <c r="G688" s="4">
        <v>24</v>
      </c>
      <c r="H688" s="35">
        <f>IFERROR(VLOOKUP(E688,'DATA MASTER'!$B$1:$R$3858,6,0),"")</f>
        <v>24</v>
      </c>
      <c r="I688" s="40">
        <f>IFERROR(VLOOKUP(E688,'DATA MASTER'!$B$1:$R$3858,5,0),"")</f>
        <v>1.23</v>
      </c>
      <c r="J688" s="35">
        <f>IFERROR(VLOOKUP(E688,'DATA MASTER'!$B$1:$R$3858,17,0),"")</f>
        <v>99800</v>
      </c>
      <c r="K688" s="35">
        <f>IFERROR(VLOOKUP(E688,'DATA MASTER'!$B$1:$R$3858,16,0),"")</f>
        <v>92100</v>
      </c>
      <c r="L688" s="34">
        <f t="shared" si="196"/>
        <v>7485</v>
      </c>
      <c r="M688" s="34">
        <f t="shared" si="201"/>
        <v>13343.448</v>
      </c>
      <c r="N688" s="35">
        <v>0</v>
      </c>
      <c r="O688" s="35">
        <v>0</v>
      </c>
      <c r="P688" s="35">
        <v>50000</v>
      </c>
      <c r="Q688" s="4" t="s">
        <v>6674</v>
      </c>
      <c r="R688" s="35">
        <f t="shared" si="202"/>
        <v>1995999.9999999998</v>
      </c>
      <c r="S688" s="35">
        <f t="shared" si="197"/>
        <v>1702844.3675675672</v>
      </c>
      <c r="T688" s="35">
        <f t="shared" si="198"/>
        <v>293155.63243243261</v>
      </c>
      <c r="U688" s="35">
        <f t="shared" si="203"/>
        <v>20664</v>
      </c>
      <c r="V688" s="35">
        <f t="shared" si="204"/>
        <v>1925.2173913043478</v>
      </c>
      <c r="W688" s="35">
        <f t="shared" si="199"/>
        <v>44311.199999999997</v>
      </c>
      <c r="X688" s="35">
        <f t="shared" si="205"/>
        <v>163755.21504112828</v>
      </c>
      <c r="Y688" s="35">
        <f>H688</f>
        <v>24</v>
      </c>
      <c r="Z688" s="35">
        <v>0</v>
      </c>
      <c r="AA688" s="35">
        <f t="shared" si="206"/>
        <v>50000</v>
      </c>
      <c r="AB688" s="37">
        <f t="shared" si="200"/>
        <v>0</v>
      </c>
      <c r="AC688" s="35">
        <v>0</v>
      </c>
      <c r="AD688" s="35">
        <v>12500</v>
      </c>
      <c r="AE688" s="44"/>
    </row>
    <row r="689" spans="1:31">
      <c r="A689" s="34">
        <v>683</v>
      </c>
      <c r="B689" s="58">
        <v>46244</v>
      </c>
      <c r="C689" s="4" t="s">
        <v>6794</v>
      </c>
      <c r="D689" s="4" t="s">
        <v>6188</v>
      </c>
      <c r="E689" s="4" t="s">
        <v>6156</v>
      </c>
      <c r="F689" s="35" t="str">
        <f>IFERROR(VLOOKUP(E689,'DATA MASTER'!$B$1:$R$3858,3,0),"")</f>
        <v>DIV 1</v>
      </c>
      <c r="G689" s="4">
        <v>4</v>
      </c>
      <c r="H689" s="35">
        <f>IFERROR(VLOOKUP(E689,'DATA MASTER'!$B$1:$R$3858,6,0),"")</f>
        <v>4</v>
      </c>
      <c r="I689" s="40">
        <f>IFERROR(VLOOKUP(E689,'DATA MASTER'!$B$1:$R$3858,5,0),"")</f>
        <v>5.3879999999999999</v>
      </c>
      <c r="J689" s="35">
        <f>IFERROR(VLOOKUP(E689,'DATA MASTER'!$B$1:$R$3858,17,0),"")</f>
        <v>185700</v>
      </c>
      <c r="K689" s="35">
        <f>IFERROR(VLOOKUP(E689,'DATA MASTER'!$B$1:$R$3858,16,0),"")</f>
        <v>165300</v>
      </c>
      <c r="L689" s="34">
        <f t="shared" si="196"/>
        <v>13927.5</v>
      </c>
      <c r="M689" s="34">
        <f t="shared" si="201"/>
        <v>23948.664000000001</v>
      </c>
      <c r="N689" s="35">
        <v>0</v>
      </c>
      <c r="O689" s="35">
        <v>0</v>
      </c>
      <c r="P689" s="35">
        <v>35000</v>
      </c>
      <c r="Q689" s="4" t="s">
        <v>6370</v>
      </c>
      <c r="R689" s="35">
        <f t="shared" si="202"/>
        <v>619000</v>
      </c>
      <c r="S689" s="35">
        <f t="shared" si="197"/>
        <v>509374.18378378375</v>
      </c>
      <c r="T689" s="35">
        <f t="shared" si="198"/>
        <v>109625.81621621625</v>
      </c>
      <c r="U689" s="35">
        <f t="shared" si="203"/>
        <v>15086.4</v>
      </c>
      <c r="V689" s="35">
        <f t="shared" si="204"/>
        <v>1405.5652173913043</v>
      </c>
      <c r="W689" s="35">
        <f t="shared" si="199"/>
        <v>13741.800000000001</v>
      </c>
      <c r="X689" s="35">
        <f t="shared" si="205"/>
        <v>31892.05099882494</v>
      </c>
      <c r="Y689" s="35">
        <f>H689</f>
        <v>4</v>
      </c>
      <c r="Z689" s="35">
        <v>0</v>
      </c>
      <c r="AA689" s="35">
        <f t="shared" si="206"/>
        <v>35000</v>
      </c>
      <c r="AB689" s="37">
        <f t="shared" si="200"/>
        <v>0</v>
      </c>
      <c r="AC689" s="35">
        <v>0</v>
      </c>
      <c r="AD689" s="35">
        <v>12500</v>
      </c>
      <c r="AE689" s="44"/>
    </row>
    <row r="690" spans="1:31">
      <c r="A690" s="34">
        <v>684</v>
      </c>
      <c r="B690" s="58">
        <v>46244</v>
      </c>
      <c r="C690" s="4" t="s">
        <v>6795</v>
      </c>
      <c r="D690" s="4" t="s">
        <v>6239</v>
      </c>
      <c r="E690" s="4" t="s">
        <v>2809</v>
      </c>
      <c r="F690" s="35" t="str">
        <f>IFERROR(VLOOKUP(E690,'DATA MASTER'!$B$1:$R$3858,3,0),"")</f>
        <v>DIV 2-LECO</v>
      </c>
      <c r="G690" s="4">
        <v>1</v>
      </c>
      <c r="H690" s="35">
        <f>IFERROR(VLOOKUP(E690,'DATA MASTER'!$B$1:$R$3858,6,0),"")</f>
        <v>3</v>
      </c>
      <c r="I690" s="40">
        <f>IFERROR(VLOOKUP(E690,'DATA MASTER'!$B$1:$R$3858,5,0),"")</f>
        <v>1.466</v>
      </c>
      <c r="J690" s="35">
        <f>IFERROR(VLOOKUP(E690,'DATA MASTER'!$B$1:$R$3858,17,0),"")</f>
        <v>185500</v>
      </c>
      <c r="K690" s="35">
        <f>IFERROR(VLOOKUP(E690,'DATA MASTER'!$B$1:$R$3858,16,0),"")</f>
        <v>169300</v>
      </c>
      <c r="L690" s="34">
        <f t="shared" si="196"/>
        <v>13912.5</v>
      </c>
      <c r="M690" s="34">
        <f t="shared" si="201"/>
        <v>24528.184000000001</v>
      </c>
      <c r="N690" s="35">
        <v>0</v>
      </c>
      <c r="O690" s="35">
        <v>0</v>
      </c>
      <c r="P690" s="35"/>
      <c r="Q690" s="4"/>
      <c r="R690" s="35">
        <f t="shared" si="202"/>
        <v>154583.33333333331</v>
      </c>
      <c r="S690" s="35">
        <f t="shared" si="197"/>
        <v>130425.05945945944</v>
      </c>
      <c r="T690" s="35">
        <f t="shared" si="198"/>
        <v>24158.27387387387</v>
      </c>
      <c r="U690" s="35">
        <f t="shared" si="203"/>
        <v>1026.2</v>
      </c>
      <c r="V690" s="35">
        <f t="shared" si="204"/>
        <v>95.608695652173921</v>
      </c>
      <c r="W690" s="35">
        <f t="shared" si="199"/>
        <v>3431.75</v>
      </c>
      <c r="X690" s="35">
        <f t="shared" si="205"/>
        <v>19604.715178221697</v>
      </c>
      <c r="Y690" s="35">
        <v>1</v>
      </c>
      <c r="Z690" s="35">
        <v>0</v>
      </c>
      <c r="AA690" s="35">
        <f t="shared" si="206"/>
        <v>0</v>
      </c>
      <c r="AB690" s="37">
        <f t="shared" si="200"/>
        <v>0</v>
      </c>
      <c r="AC690" s="35">
        <v>0</v>
      </c>
      <c r="AD690" s="35">
        <v>0</v>
      </c>
      <c r="AE690" s="44"/>
    </row>
    <row r="691" spans="1:31">
      <c r="A691" s="34">
        <v>685</v>
      </c>
      <c r="B691" s="58">
        <v>46244</v>
      </c>
      <c r="C691" s="4" t="s">
        <v>6795</v>
      </c>
      <c r="D691" s="4" t="s">
        <v>6239</v>
      </c>
      <c r="E691" s="4" t="s">
        <v>2812</v>
      </c>
      <c r="F691" s="35" t="str">
        <f>IFERROR(VLOOKUP(E691,'DATA MASTER'!$B$1:$R$3858,3,0),"")</f>
        <v>DIV 2-LECO</v>
      </c>
      <c r="G691" s="4">
        <v>1</v>
      </c>
      <c r="H691" s="35">
        <f>IFERROR(VLOOKUP(E691,'DATA MASTER'!$B$1:$R$3858,6,0),"")</f>
        <v>3</v>
      </c>
      <c r="I691" s="40">
        <f>IFERROR(VLOOKUP(E691,'DATA MASTER'!$B$1:$R$3858,5,0),"")</f>
        <v>1.2509999999999999</v>
      </c>
      <c r="J691" s="35">
        <f>IFERROR(VLOOKUP(E691,'DATA MASTER'!$B$1:$R$3858,17,0),"")</f>
        <v>351100</v>
      </c>
      <c r="K691" s="35">
        <f>IFERROR(VLOOKUP(E691,'DATA MASTER'!$B$1:$R$3858,16,0),"")</f>
        <v>322300</v>
      </c>
      <c r="L691" s="34">
        <f t="shared" si="196"/>
        <v>26332.5</v>
      </c>
      <c r="M691" s="34">
        <f t="shared" si="201"/>
        <v>46694.824000000001</v>
      </c>
      <c r="N691" s="35">
        <v>0</v>
      </c>
      <c r="O691" s="35">
        <v>0</v>
      </c>
      <c r="P691" s="35"/>
      <c r="Q691" s="4"/>
      <c r="R691" s="35">
        <f t="shared" si="202"/>
        <v>292583.33333333331</v>
      </c>
      <c r="S691" s="35">
        <f t="shared" si="197"/>
        <v>248292.95135135131</v>
      </c>
      <c r="T691" s="35">
        <f t="shared" si="198"/>
        <v>44290.381981982006</v>
      </c>
      <c r="U691" s="35">
        <f t="shared" si="203"/>
        <v>875.69999999999993</v>
      </c>
      <c r="V691" s="35">
        <f t="shared" si="204"/>
        <v>81.586956521739125</v>
      </c>
      <c r="W691" s="35">
        <f t="shared" si="199"/>
        <v>6495.3499999999995</v>
      </c>
      <c r="X691" s="35">
        <f t="shared" si="205"/>
        <v>36837.745025460274</v>
      </c>
      <c r="Y691" s="35">
        <f>IF(E691="avwi005",4,1)</f>
        <v>1</v>
      </c>
      <c r="Z691" s="35">
        <v>0</v>
      </c>
      <c r="AA691" s="35">
        <f t="shared" si="206"/>
        <v>0</v>
      </c>
      <c r="AB691" s="37">
        <f t="shared" si="200"/>
        <v>0</v>
      </c>
      <c r="AC691" s="35">
        <v>0</v>
      </c>
      <c r="AD691" s="35">
        <v>0</v>
      </c>
      <c r="AE691" s="44"/>
    </row>
    <row r="692" spans="1:31">
      <c r="A692" s="34">
        <v>686</v>
      </c>
      <c r="B692" s="58">
        <v>46244</v>
      </c>
      <c r="C692" s="4" t="s">
        <v>6795</v>
      </c>
      <c r="D692" s="4" t="s">
        <v>6239</v>
      </c>
      <c r="E692" s="4" t="s">
        <v>2824</v>
      </c>
      <c r="F692" s="35" t="str">
        <f>IFERROR(VLOOKUP(E692,'DATA MASTER'!$B$1:$R$3858,3,0),"")</f>
        <v>DIV 2-LECO</v>
      </c>
      <c r="G692" s="4">
        <v>1</v>
      </c>
      <c r="H692" s="35">
        <f>IFERROR(VLOOKUP(E692,'DATA MASTER'!$B$1:$R$3858,6,0),"")</f>
        <v>3</v>
      </c>
      <c r="I692" s="40">
        <f>IFERROR(VLOOKUP(E692,'DATA MASTER'!$B$1:$R$3858,5,0),"")</f>
        <v>1.631</v>
      </c>
      <c r="J692" s="35">
        <f>IFERROR(VLOOKUP(E692,'DATA MASTER'!$B$1:$R$3858,17,0),"")</f>
        <v>303100</v>
      </c>
      <c r="K692" s="35">
        <f>IFERROR(VLOOKUP(E692,'DATA MASTER'!$B$1:$R$3858,16,0),"")</f>
        <v>277900</v>
      </c>
      <c r="L692" s="34">
        <f t="shared" si="196"/>
        <v>22732.5</v>
      </c>
      <c r="M692" s="34">
        <f t="shared" si="201"/>
        <v>40262.152000000002</v>
      </c>
      <c r="N692" s="35">
        <v>0</v>
      </c>
      <c r="O692" s="35">
        <v>0</v>
      </c>
      <c r="P692" s="35"/>
      <c r="Q692" s="4"/>
      <c r="R692" s="35">
        <f t="shared" si="202"/>
        <v>252583.33333333331</v>
      </c>
      <c r="S692" s="35">
        <f t="shared" si="197"/>
        <v>214088.15135135132</v>
      </c>
      <c r="T692" s="35">
        <f t="shared" si="198"/>
        <v>38495.181981981994</v>
      </c>
      <c r="U692" s="35">
        <f t="shared" si="203"/>
        <v>1141.7</v>
      </c>
      <c r="V692" s="35">
        <f t="shared" si="204"/>
        <v>106.36956521739131</v>
      </c>
      <c r="W692" s="35">
        <f t="shared" si="199"/>
        <v>5607.3499999999995</v>
      </c>
      <c r="X692" s="35">
        <f t="shared" si="205"/>
        <v>31639.762416764606</v>
      </c>
      <c r="Y692" s="35">
        <v>1</v>
      </c>
      <c r="Z692" s="35">
        <v>0</v>
      </c>
      <c r="AA692" s="35">
        <f t="shared" si="206"/>
        <v>0</v>
      </c>
      <c r="AB692" s="37">
        <f t="shared" si="200"/>
        <v>0</v>
      </c>
      <c r="AC692" s="35">
        <v>0</v>
      </c>
      <c r="AD692" s="35">
        <v>0</v>
      </c>
      <c r="AE692" s="44"/>
    </row>
    <row r="693" spans="1:31">
      <c r="A693" s="34">
        <v>687</v>
      </c>
      <c r="B693" s="58">
        <v>46244</v>
      </c>
      <c r="C693" s="4" t="s">
        <v>6795</v>
      </c>
      <c r="D693" s="4" t="s">
        <v>6239</v>
      </c>
      <c r="E693" s="4" t="s">
        <v>2832</v>
      </c>
      <c r="F693" s="35" t="str">
        <f>IFERROR(VLOOKUP(E693,'DATA MASTER'!$B$1:$R$3858,3,0),"")</f>
        <v>DIV 2-LECO</v>
      </c>
      <c r="G693" s="4">
        <v>1</v>
      </c>
      <c r="H693" s="35">
        <f>IFERROR(VLOOKUP(E693,'DATA MASTER'!$B$1:$R$3858,6,0),"")</f>
        <v>3</v>
      </c>
      <c r="I693" s="40">
        <f>IFERROR(VLOOKUP(E693,'DATA MASTER'!$B$1:$R$3858,5,0),"")</f>
        <v>2.1709999999999998</v>
      </c>
      <c r="J693" s="35">
        <f>IFERROR(VLOOKUP(E693,'DATA MASTER'!$B$1:$R$3858,17,0),"")</f>
        <v>356300</v>
      </c>
      <c r="K693" s="35">
        <f>IFERROR(VLOOKUP(E693,'DATA MASTER'!$B$1:$R$3858,16,0),"")</f>
        <v>335400</v>
      </c>
      <c r="L693" s="34">
        <f t="shared" si="196"/>
        <v>26722.5</v>
      </c>
      <c r="M693" s="34">
        <f t="shared" si="201"/>
        <v>48592.752</v>
      </c>
      <c r="N693" s="35">
        <v>0</v>
      </c>
      <c r="O693" s="35">
        <v>0</v>
      </c>
      <c r="P693" s="35"/>
      <c r="Q693" s="4"/>
      <c r="R693" s="35">
        <f t="shared" si="202"/>
        <v>296916.66666666663</v>
      </c>
      <c r="S693" s="35">
        <f t="shared" si="197"/>
        <v>258384.90810810809</v>
      </c>
      <c r="T693" s="35">
        <f t="shared" si="198"/>
        <v>38531.758558558533</v>
      </c>
      <c r="U693" s="35">
        <f t="shared" si="203"/>
        <v>1519.6999999999998</v>
      </c>
      <c r="V693" s="35">
        <f t="shared" si="204"/>
        <v>141.5869565217391</v>
      </c>
      <c r="W693" s="35">
        <f t="shared" si="199"/>
        <v>6591.55</v>
      </c>
      <c r="X693" s="35">
        <f t="shared" si="205"/>
        <v>30278.9216020368</v>
      </c>
      <c r="Y693" s="35">
        <v>1</v>
      </c>
      <c r="Z693" s="35">
        <v>0</v>
      </c>
      <c r="AA693" s="35">
        <f t="shared" si="206"/>
        <v>0</v>
      </c>
      <c r="AB693" s="37">
        <f t="shared" si="200"/>
        <v>0</v>
      </c>
      <c r="AC693" s="35">
        <v>0</v>
      </c>
      <c r="AD693" s="35">
        <v>0</v>
      </c>
      <c r="AE693" s="44"/>
    </row>
    <row r="694" spans="1:31">
      <c r="A694" s="34">
        <v>688</v>
      </c>
      <c r="B694" s="58">
        <v>46244</v>
      </c>
      <c r="C694" s="4" t="s">
        <v>6796</v>
      </c>
      <c r="D694" s="4" t="s">
        <v>6239</v>
      </c>
      <c r="E694" s="4" t="s">
        <v>6135</v>
      </c>
      <c r="F694" s="35" t="str">
        <f>IFERROR(VLOOKUP(E694,'DATA MASTER'!$B$1:$R$3858,3,0),"")</f>
        <v>DIV 1</v>
      </c>
      <c r="G694" s="4">
        <v>6</v>
      </c>
      <c r="H694" s="35">
        <f>IFERROR(VLOOKUP(E694,'DATA MASTER'!$B$1:$R$3858,6,0),"")</f>
        <v>24</v>
      </c>
      <c r="I694" s="40">
        <f>IFERROR(VLOOKUP(E694,'DATA MASTER'!$B$1:$R$3858,5,0),"")</f>
        <v>1.23</v>
      </c>
      <c r="J694" s="35">
        <f>IFERROR(VLOOKUP(E694,'DATA MASTER'!$B$1:$R$3858,17,0),"")</f>
        <v>99800</v>
      </c>
      <c r="K694" s="35">
        <f>IFERROR(VLOOKUP(E694,'DATA MASTER'!$B$1:$R$3858,16,0),"")</f>
        <v>92100</v>
      </c>
      <c r="L694" s="34">
        <f t="shared" si="196"/>
        <v>7485</v>
      </c>
      <c r="M694" s="34">
        <f t="shared" si="201"/>
        <v>13343.448</v>
      </c>
      <c r="N694" s="35">
        <v>0</v>
      </c>
      <c r="O694" s="35">
        <v>0</v>
      </c>
      <c r="P694" s="35"/>
      <c r="Q694" s="4"/>
      <c r="R694" s="35">
        <f t="shared" si="202"/>
        <v>498999.99999999994</v>
      </c>
      <c r="S694" s="35">
        <f t="shared" si="197"/>
        <v>425711.09189189179</v>
      </c>
      <c r="T694" s="35">
        <f t="shared" si="198"/>
        <v>73288.908108108153</v>
      </c>
      <c r="U694" s="35">
        <f t="shared" si="203"/>
        <v>5166</v>
      </c>
      <c r="V694" s="35">
        <f t="shared" si="204"/>
        <v>481.30434782608694</v>
      </c>
      <c r="W694" s="35">
        <f t="shared" si="199"/>
        <v>11077.8</v>
      </c>
      <c r="X694" s="35">
        <f t="shared" si="205"/>
        <v>56563.80376028207</v>
      </c>
      <c r="Y694" s="35">
        <v>1</v>
      </c>
      <c r="Z694" s="35">
        <v>0</v>
      </c>
      <c r="AA694" s="35">
        <f t="shared" si="206"/>
        <v>0</v>
      </c>
      <c r="AB694" s="37">
        <f t="shared" si="200"/>
        <v>0</v>
      </c>
      <c r="AC694" s="35">
        <v>0</v>
      </c>
      <c r="AD694" s="35">
        <v>0</v>
      </c>
      <c r="AE694" s="44"/>
    </row>
    <row r="695" spans="1:31">
      <c r="A695" s="34">
        <v>689</v>
      </c>
      <c r="B695" s="58">
        <v>46244</v>
      </c>
      <c r="C695" s="4" t="s">
        <v>6797</v>
      </c>
      <c r="D695" s="4" t="s">
        <v>6134</v>
      </c>
      <c r="E695" s="4" t="s">
        <v>765</v>
      </c>
      <c r="F695" s="35" t="str">
        <f>IFERROR(VLOOKUP(E695,'DATA MASTER'!$B$1:$R$3858,3,0),"")</f>
        <v>DIV 1-AREM</v>
      </c>
      <c r="G695" s="4">
        <v>2</v>
      </c>
      <c r="H695" s="35">
        <f>IFERROR(VLOOKUP(E695,'DATA MASTER'!$B$1:$R$3858,6,0),"")</f>
        <v>1</v>
      </c>
      <c r="I695" s="40">
        <f>IFERROR(VLOOKUP(E695,'DATA MASTER'!$B$1:$R$3858,5,0),"")</f>
        <v>21.05</v>
      </c>
      <c r="J695" s="35">
        <f>IFERROR(VLOOKUP(E695,'DATA MASTER'!$B$1:$R$3858,17,0),"")</f>
        <v>285500</v>
      </c>
      <c r="K695" s="35">
        <f>IFERROR(VLOOKUP(E695,'DATA MASTER'!$B$1:$R$3858,16,0),"")</f>
        <v>224700</v>
      </c>
      <c r="L695" s="34">
        <f t="shared" si="196"/>
        <v>21412.5</v>
      </c>
      <c r="M695" s="34">
        <f t="shared" si="201"/>
        <v>32554.536000000004</v>
      </c>
      <c r="N695" s="35">
        <v>0</v>
      </c>
      <c r="O695" s="35">
        <v>10</v>
      </c>
      <c r="P695" s="35"/>
      <c r="Q695" s="4"/>
      <c r="R695" s="35">
        <f t="shared" si="202"/>
        <v>428250</v>
      </c>
      <c r="S695" s="35">
        <f t="shared" si="197"/>
        <v>311587.23891891894</v>
      </c>
      <c r="T695" s="35">
        <f t="shared" si="198"/>
        <v>116662.76108108106</v>
      </c>
      <c r="U695" s="35">
        <f t="shared" si="203"/>
        <v>29470</v>
      </c>
      <c r="V695" s="35">
        <f t="shared" si="204"/>
        <v>2745.6521739130435</v>
      </c>
      <c r="W695" s="35">
        <f t="shared" si="199"/>
        <v>9507.1500000000015</v>
      </c>
      <c r="X695" s="35">
        <f t="shared" si="205"/>
        <v>67797.101764310864</v>
      </c>
      <c r="Y695" s="35">
        <f t="shared" ref="Y695:Y696" si="210">IF(E695="nodr004",4,1)</f>
        <v>1</v>
      </c>
      <c r="Z695" s="35">
        <v>0</v>
      </c>
      <c r="AA695" s="35">
        <f t="shared" si="206"/>
        <v>0</v>
      </c>
      <c r="AB695" s="37">
        <f t="shared" si="200"/>
        <v>0</v>
      </c>
      <c r="AC695" s="35">
        <v>0</v>
      </c>
      <c r="AD695" s="35">
        <v>7142.8571428571431</v>
      </c>
      <c r="AE695" s="44"/>
    </row>
    <row r="696" spans="1:31">
      <c r="A696" s="34">
        <v>690</v>
      </c>
      <c r="B696" s="58">
        <v>46244</v>
      </c>
      <c r="C696" s="4" t="s">
        <v>6798</v>
      </c>
      <c r="D696" s="4" t="s">
        <v>6175</v>
      </c>
      <c r="E696" s="4" t="s">
        <v>6205</v>
      </c>
      <c r="F696" s="35" t="str">
        <f>IFERROR(VLOOKUP(E696,'DATA MASTER'!$B$1:$R$3858,3,0),"")</f>
        <v>DIV 1-AREM</v>
      </c>
      <c r="G696" s="4">
        <v>2</v>
      </c>
      <c r="H696" s="35">
        <f>IFERROR(VLOOKUP(E696,'DATA MASTER'!$B$1:$R$3858,6,0),"")</f>
        <v>1</v>
      </c>
      <c r="I696" s="40">
        <f>IFERROR(VLOOKUP(E696,'DATA MASTER'!$B$1:$R$3858,5,0),"")</f>
        <v>21.03</v>
      </c>
      <c r="J696" s="35">
        <f>IFERROR(VLOOKUP(E696,'DATA MASTER'!$B$1:$R$3858,17,0),"")</f>
        <v>285500</v>
      </c>
      <c r="K696" s="35">
        <f>IFERROR(VLOOKUP(E696,'DATA MASTER'!$B$1:$R$3858,16,0),"")</f>
        <v>224700</v>
      </c>
      <c r="L696" s="34">
        <f t="shared" si="196"/>
        <v>21412.5</v>
      </c>
      <c r="M696" s="34">
        <f t="shared" si="201"/>
        <v>32554.536000000004</v>
      </c>
      <c r="N696" s="35">
        <v>0</v>
      </c>
      <c r="O696" s="35">
        <v>0</v>
      </c>
      <c r="P696" s="35"/>
      <c r="Q696" s="4"/>
      <c r="R696" s="35">
        <f t="shared" si="202"/>
        <v>475833.33333333331</v>
      </c>
      <c r="S696" s="35">
        <f t="shared" si="197"/>
        <v>346208.04324324324</v>
      </c>
      <c r="T696" s="35">
        <f t="shared" si="198"/>
        <v>129625.29009009007</v>
      </c>
      <c r="U696" s="35">
        <f t="shared" si="203"/>
        <v>29442</v>
      </c>
      <c r="V696" s="35">
        <f t="shared" si="204"/>
        <v>2743.0434782608695</v>
      </c>
      <c r="W696" s="35">
        <f t="shared" si="199"/>
        <v>10563.5</v>
      </c>
      <c r="X696" s="35">
        <f t="shared" si="205"/>
        <v>53543.413278495871</v>
      </c>
      <c r="Y696" s="35">
        <f t="shared" si="210"/>
        <v>1</v>
      </c>
      <c r="Z696" s="35">
        <v>0</v>
      </c>
      <c r="AA696" s="35">
        <f t="shared" si="206"/>
        <v>0</v>
      </c>
      <c r="AB696" s="37">
        <f t="shared" si="200"/>
        <v>0</v>
      </c>
      <c r="AC696" s="35">
        <v>0</v>
      </c>
      <c r="AD696" s="35">
        <v>33333.333333333336</v>
      </c>
      <c r="AE696" s="44"/>
    </row>
    <row r="697" spans="1:31">
      <c r="A697" s="34">
        <v>691</v>
      </c>
      <c r="B697" s="58">
        <v>46244</v>
      </c>
      <c r="C697" s="4" t="s">
        <v>6799</v>
      </c>
      <c r="D697" s="4" t="s">
        <v>6196</v>
      </c>
      <c r="E697" s="4" t="s">
        <v>726</v>
      </c>
      <c r="F697" s="35" t="str">
        <f>IFERROR(VLOOKUP(E697,'DATA MASTER'!$B$1:$R$3858,3,0),"")</f>
        <v>DIV 1-AREM</v>
      </c>
      <c r="G697" s="4">
        <v>4</v>
      </c>
      <c r="H697" s="35">
        <f>IFERROR(VLOOKUP(E697,'DATA MASTER'!$B$1:$R$3858,6,0),"")</f>
        <v>4</v>
      </c>
      <c r="I697" s="40">
        <f>IFERROR(VLOOKUP(E697,'DATA MASTER'!$B$1:$R$3858,5,0),"")</f>
        <v>5.35</v>
      </c>
      <c r="J697" s="35">
        <f>IFERROR(VLOOKUP(E697,'DATA MASTER'!$B$1:$R$3858,17,0),"")</f>
        <v>76700</v>
      </c>
      <c r="K697" s="35">
        <f>IFERROR(VLOOKUP(E697,'DATA MASTER'!$B$1:$R$3858,16,0),"")</f>
        <v>61100</v>
      </c>
      <c r="L697" s="34">
        <f t="shared" si="196"/>
        <v>5752.5</v>
      </c>
      <c r="M697" s="34">
        <f t="shared" si="201"/>
        <v>8852.1679999999997</v>
      </c>
      <c r="N697" s="35">
        <v>0</v>
      </c>
      <c r="O697" s="35">
        <v>10</v>
      </c>
      <c r="P697" s="35"/>
      <c r="Q697" s="4"/>
      <c r="R697" s="35">
        <f t="shared" si="202"/>
        <v>230100</v>
      </c>
      <c r="S697" s="35">
        <f t="shared" si="197"/>
        <v>169452.42810810811</v>
      </c>
      <c r="T697" s="35">
        <f t="shared" si="198"/>
        <v>60647.571891891886</v>
      </c>
      <c r="U697" s="35">
        <f t="shared" si="203"/>
        <v>14979.999999999998</v>
      </c>
      <c r="V697" s="35">
        <f t="shared" si="204"/>
        <v>1395.6521739130433</v>
      </c>
      <c r="W697" s="35">
        <f t="shared" si="199"/>
        <v>5108.22</v>
      </c>
      <c r="X697" s="35">
        <f t="shared" si="205"/>
        <v>35317.545871825001</v>
      </c>
      <c r="Y697" s="35">
        <v>1</v>
      </c>
      <c r="Z697" s="35">
        <v>0</v>
      </c>
      <c r="AA697" s="35">
        <f t="shared" si="206"/>
        <v>0</v>
      </c>
      <c r="AB697" s="37">
        <f t="shared" si="200"/>
        <v>0</v>
      </c>
      <c r="AC697" s="35">
        <v>0</v>
      </c>
      <c r="AD697" s="35">
        <v>3846.1538461538462</v>
      </c>
      <c r="AE697" s="44"/>
    </row>
    <row r="698" spans="1:31">
      <c r="A698" s="34">
        <v>692</v>
      </c>
      <c r="B698" s="58">
        <v>46244</v>
      </c>
      <c r="C698" s="4" t="s">
        <v>6800</v>
      </c>
      <c r="D698" s="4" t="s">
        <v>6134</v>
      </c>
      <c r="E698" s="4" t="s">
        <v>6202</v>
      </c>
      <c r="F698" s="35" t="str">
        <f>IFERROR(VLOOKUP(E698,'DATA MASTER'!$B$1:$R$3858,3,0),"")</f>
        <v>DIV 1-AREM</v>
      </c>
      <c r="G698" s="4">
        <v>4</v>
      </c>
      <c r="H698" s="35">
        <f>IFERROR(VLOOKUP(E698,'DATA MASTER'!$B$1:$R$3858,6,0),"")</f>
        <v>4</v>
      </c>
      <c r="I698" s="40">
        <f>IFERROR(VLOOKUP(E698,'DATA MASTER'!$B$1:$R$3858,5,0),"")</f>
        <v>5.19</v>
      </c>
      <c r="J698" s="35">
        <f>IFERROR(VLOOKUP(E698,'DATA MASTER'!$B$1:$R$3858,17,0),"")</f>
        <v>76700</v>
      </c>
      <c r="K698" s="35">
        <f>IFERROR(VLOOKUP(E698,'DATA MASTER'!$B$1:$R$3858,16,0),"")</f>
        <v>61100</v>
      </c>
      <c r="L698" s="34">
        <f t="shared" si="196"/>
        <v>5752.5</v>
      </c>
      <c r="M698" s="34">
        <f t="shared" si="201"/>
        <v>8852.1679999999997</v>
      </c>
      <c r="N698" s="35">
        <v>0</v>
      </c>
      <c r="O698" s="35">
        <v>0</v>
      </c>
      <c r="P698" s="35"/>
      <c r="Q698" s="4"/>
      <c r="R698" s="35">
        <f t="shared" si="202"/>
        <v>255666.66666666666</v>
      </c>
      <c r="S698" s="35">
        <f t="shared" si="197"/>
        <v>188280.47567567567</v>
      </c>
      <c r="T698" s="35">
        <f t="shared" si="198"/>
        <v>67386.190990990988</v>
      </c>
      <c r="U698" s="35">
        <f t="shared" si="203"/>
        <v>14532.000000000002</v>
      </c>
      <c r="V698" s="35">
        <f t="shared" si="204"/>
        <v>1353.913043478261</v>
      </c>
      <c r="W698" s="35">
        <f t="shared" si="199"/>
        <v>5675.8</v>
      </c>
      <c r="X698" s="35">
        <f t="shared" si="205"/>
        <v>38681.620804655577</v>
      </c>
      <c r="Y698" s="35">
        <v>1</v>
      </c>
      <c r="Z698" s="35">
        <v>0</v>
      </c>
      <c r="AA698" s="35">
        <f t="shared" si="206"/>
        <v>0</v>
      </c>
      <c r="AB698" s="37">
        <f t="shared" si="200"/>
        <v>0</v>
      </c>
      <c r="AC698" s="35">
        <v>0</v>
      </c>
      <c r="AD698" s="35">
        <v>7142.8571428571431</v>
      </c>
      <c r="AE698" s="44"/>
    </row>
    <row r="699" spans="1:31">
      <c r="A699" s="34">
        <v>693</v>
      </c>
      <c r="B699" s="58">
        <v>46244</v>
      </c>
      <c r="C699" s="4" t="s">
        <v>6801</v>
      </c>
      <c r="D699" s="4" t="s">
        <v>6251</v>
      </c>
      <c r="E699" s="4" t="s">
        <v>765</v>
      </c>
      <c r="F699" s="35" t="str">
        <f>IFERROR(VLOOKUP(E699,'DATA MASTER'!$B$1:$R$3858,3,0),"")</f>
        <v>DIV 1-AREM</v>
      </c>
      <c r="G699" s="4">
        <v>1</v>
      </c>
      <c r="H699" s="35">
        <f>IFERROR(VLOOKUP(E699,'DATA MASTER'!$B$1:$R$3858,6,0),"")</f>
        <v>1</v>
      </c>
      <c r="I699" s="40">
        <f>IFERROR(VLOOKUP(E699,'DATA MASTER'!$B$1:$R$3858,5,0),"")</f>
        <v>21.05</v>
      </c>
      <c r="J699" s="35">
        <f>IFERROR(VLOOKUP(E699,'DATA MASTER'!$B$1:$R$3858,17,0),"")</f>
        <v>285500</v>
      </c>
      <c r="K699" s="35">
        <f>IFERROR(VLOOKUP(E699,'DATA MASTER'!$B$1:$R$3858,16,0),"")</f>
        <v>224700</v>
      </c>
      <c r="L699" s="34">
        <f t="shared" si="196"/>
        <v>21412.5</v>
      </c>
      <c r="M699" s="34">
        <f t="shared" si="201"/>
        <v>32554.536000000004</v>
      </c>
      <c r="N699" s="35">
        <v>0</v>
      </c>
      <c r="O699" s="35">
        <v>10</v>
      </c>
      <c r="P699" s="35"/>
      <c r="Q699" s="4"/>
      <c r="R699" s="35">
        <f t="shared" si="202"/>
        <v>214125</v>
      </c>
      <c r="S699" s="35">
        <f t="shared" si="197"/>
        <v>155793.61945945947</v>
      </c>
      <c r="T699" s="35">
        <f t="shared" si="198"/>
        <v>58331.380540540529</v>
      </c>
      <c r="U699" s="35">
        <f t="shared" si="203"/>
        <v>14735</v>
      </c>
      <c r="V699" s="35">
        <f t="shared" si="204"/>
        <v>1372.8260869565217</v>
      </c>
      <c r="W699" s="35">
        <f t="shared" si="199"/>
        <v>4753.5750000000007</v>
      </c>
      <c r="X699" s="35">
        <f t="shared" si="205"/>
        <v>37469.979453584005</v>
      </c>
      <c r="Y699" s="35">
        <v>1</v>
      </c>
      <c r="Z699" s="35">
        <v>0</v>
      </c>
      <c r="AA699" s="35">
        <f t="shared" si="206"/>
        <v>0</v>
      </c>
      <c r="AB699" s="37">
        <f t="shared" si="200"/>
        <v>0</v>
      </c>
      <c r="AC699" s="35">
        <v>0</v>
      </c>
      <c r="AD699" s="35">
        <v>0</v>
      </c>
      <c r="AE699" s="44"/>
    </row>
    <row r="700" spans="1:31">
      <c r="A700" s="34">
        <v>694</v>
      </c>
      <c r="B700" s="58">
        <v>46244</v>
      </c>
      <c r="C700" s="4" t="s">
        <v>6802</v>
      </c>
      <c r="D700" s="4" t="s">
        <v>6183</v>
      </c>
      <c r="E700" s="4" t="s">
        <v>765</v>
      </c>
      <c r="F700" s="35" t="str">
        <f>IFERROR(VLOOKUP(E700,'DATA MASTER'!$B$1:$R$3858,3,0),"")</f>
        <v>DIV 1-AREM</v>
      </c>
      <c r="G700" s="4">
        <v>4</v>
      </c>
      <c r="H700" s="35">
        <f>IFERROR(VLOOKUP(E700,'DATA MASTER'!$B$1:$R$3858,6,0),"")</f>
        <v>1</v>
      </c>
      <c r="I700" s="40">
        <f>IFERROR(VLOOKUP(E700,'DATA MASTER'!$B$1:$R$3858,5,0),"")</f>
        <v>21.05</v>
      </c>
      <c r="J700" s="35">
        <f>IFERROR(VLOOKUP(E700,'DATA MASTER'!$B$1:$R$3858,17,0),"")</f>
        <v>285500</v>
      </c>
      <c r="K700" s="35">
        <f>IFERROR(VLOOKUP(E700,'DATA MASTER'!$B$1:$R$3858,16,0),"")</f>
        <v>224700</v>
      </c>
      <c r="L700" s="34">
        <f t="shared" si="196"/>
        <v>21412.5</v>
      </c>
      <c r="M700" s="34">
        <f t="shared" si="201"/>
        <v>32554.536000000004</v>
      </c>
      <c r="N700" s="35">
        <v>0</v>
      </c>
      <c r="O700" s="35">
        <v>10</v>
      </c>
      <c r="P700" s="35"/>
      <c r="Q700" s="4"/>
      <c r="R700" s="35">
        <f t="shared" si="202"/>
        <v>856500</v>
      </c>
      <c r="S700" s="35">
        <f t="shared" si="197"/>
        <v>623174.47783783788</v>
      </c>
      <c r="T700" s="35">
        <f t="shared" si="198"/>
        <v>233325.52216216212</v>
      </c>
      <c r="U700" s="35">
        <f t="shared" si="203"/>
        <v>58940</v>
      </c>
      <c r="V700" s="35">
        <f t="shared" si="204"/>
        <v>5491.304347826087</v>
      </c>
      <c r="W700" s="35">
        <f t="shared" si="199"/>
        <v>19014.300000000003</v>
      </c>
      <c r="X700" s="35">
        <f t="shared" si="205"/>
        <v>109879.91781433602</v>
      </c>
      <c r="Y700" s="35">
        <v>1</v>
      </c>
      <c r="Z700" s="35">
        <v>0</v>
      </c>
      <c r="AA700" s="35">
        <f t="shared" si="206"/>
        <v>0</v>
      </c>
      <c r="AB700" s="37">
        <f t="shared" si="200"/>
        <v>40000</v>
      </c>
      <c r="AC700" s="35">
        <v>0</v>
      </c>
      <c r="AD700" s="35">
        <v>0</v>
      </c>
      <c r="AE700" s="44"/>
    </row>
    <row r="701" spans="1:31">
      <c r="A701" s="34">
        <v>695</v>
      </c>
      <c r="B701" s="58">
        <v>46244</v>
      </c>
      <c r="C701" s="4" t="s">
        <v>6803</v>
      </c>
      <c r="D701" s="4" t="s">
        <v>6128</v>
      </c>
      <c r="E701" s="4" t="s">
        <v>765</v>
      </c>
      <c r="F701" s="35" t="str">
        <f>IFERROR(VLOOKUP(E701,'DATA MASTER'!$B$1:$R$3858,3,0),"")</f>
        <v>DIV 1-AREM</v>
      </c>
      <c r="G701" s="4">
        <v>1</v>
      </c>
      <c r="H701" s="35">
        <f>IFERROR(VLOOKUP(E701,'DATA MASTER'!$B$1:$R$3858,6,0),"")</f>
        <v>1</v>
      </c>
      <c r="I701" s="40">
        <f>IFERROR(VLOOKUP(E701,'DATA MASTER'!$B$1:$R$3858,5,0),"")</f>
        <v>21.05</v>
      </c>
      <c r="J701" s="35">
        <f>IFERROR(VLOOKUP(E701,'DATA MASTER'!$B$1:$R$3858,17,0),"")</f>
        <v>285500</v>
      </c>
      <c r="K701" s="35">
        <f>IFERROR(VLOOKUP(E701,'DATA MASTER'!$B$1:$R$3858,16,0),"")</f>
        <v>224700</v>
      </c>
      <c r="L701" s="34">
        <f t="shared" si="196"/>
        <v>21412.5</v>
      </c>
      <c r="M701" s="34">
        <f t="shared" si="201"/>
        <v>32554.536000000004</v>
      </c>
      <c r="N701" s="35">
        <v>0</v>
      </c>
      <c r="O701" s="35">
        <v>10</v>
      </c>
      <c r="P701" s="35"/>
      <c r="Q701" s="4"/>
      <c r="R701" s="35">
        <f t="shared" si="202"/>
        <v>214125</v>
      </c>
      <c r="S701" s="35">
        <f t="shared" si="197"/>
        <v>155793.61945945947</v>
      </c>
      <c r="T701" s="35">
        <f t="shared" si="198"/>
        <v>58331.380540540529</v>
      </c>
      <c r="U701" s="35">
        <f t="shared" si="203"/>
        <v>14735</v>
      </c>
      <c r="V701" s="35">
        <f t="shared" si="204"/>
        <v>1372.8260869565217</v>
      </c>
      <c r="W701" s="35">
        <f t="shared" si="199"/>
        <v>4753.5750000000007</v>
      </c>
      <c r="X701" s="35">
        <f t="shared" si="205"/>
        <v>34528.802982995767</v>
      </c>
      <c r="Y701" s="35">
        <v>1</v>
      </c>
      <c r="Z701" s="35">
        <v>0</v>
      </c>
      <c r="AA701" s="35">
        <f t="shared" si="206"/>
        <v>0</v>
      </c>
      <c r="AB701" s="37">
        <f t="shared" si="200"/>
        <v>0</v>
      </c>
      <c r="AC701" s="35">
        <v>0</v>
      </c>
      <c r="AD701" s="35">
        <v>2941.1764705882351</v>
      </c>
      <c r="AE701" s="44"/>
    </row>
    <row r="702" spans="1:31">
      <c r="A702" s="34">
        <v>696</v>
      </c>
      <c r="B702" s="58">
        <v>46244</v>
      </c>
      <c r="C702" s="4" t="s">
        <v>6804</v>
      </c>
      <c r="D702" s="4" t="s">
        <v>6251</v>
      </c>
      <c r="E702" s="4" t="s">
        <v>6202</v>
      </c>
      <c r="F702" s="35" t="str">
        <f>IFERROR(VLOOKUP(E702,'DATA MASTER'!$B$1:$R$3858,3,0),"")</f>
        <v>DIV 1-AREM</v>
      </c>
      <c r="G702" s="4">
        <v>4</v>
      </c>
      <c r="H702" s="35">
        <f>IFERROR(VLOOKUP(E702,'DATA MASTER'!$B$1:$R$3858,6,0),"")</f>
        <v>4</v>
      </c>
      <c r="I702" s="40">
        <f>IFERROR(VLOOKUP(E702,'DATA MASTER'!$B$1:$R$3858,5,0),"")</f>
        <v>5.19</v>
      </c>
      <c r="J702" s="35">
        <f>IFERROR(VLOOKUP(E702,'DATA MASTER'!$B$1:$R$3858,17,0),"")</f>
        <v>76700</v>
      </c>
      <c r="K702" s="35">
        <f>IFERROR(VLOOKUP(E702,'DATA MASTER'!$B$1:$R$3858,16,0),"")</f>
        <v>61100</v>
      </c>
      <c r="L702" s="34">
        <f t="shared" si="196"/>
        <v>5752.5</v>
      </c>
      <c r="M702" s="34">
        <f t="shared" si="201"/>
        <v>8852.1679999999997</v>
      </c>
      <c r="N702" s="35">
        <v>0</v>
      </c>
      <c r="O702" s="35">
        <v>0</v>
      </c>
      <c r="P702" s="35"/>
      <c r="Q702" s="4"/>
      <c r="R702" s="35">
        <f t="shared" si="202"/>
        <v>255666.66666666666</v>
      </c>
      <c r="S702" s="35">
        <f t="shared" si="197"/>
        <v>188280.47567567567</v>
      </c>
      <c r="T702" s="35">
        <f t="shared" si="198"/>
        <v>67386.190990990988</v>
      </c>
      <c r="U702" s="35">
        <f t="shared" si="203"/>
        <v>14532.000000000002</v>
      </c>
      <c r="V702" s="35">
        <f t="shared" si="204"/>
        <v>1353.913043478261</v>
      </c>
      <c r="W702" s="35">
        <f t="shared" si="199"/>
        <v>5675.8</v>
      </c>
      <c r="X702" s="35">
        <f t="shared" si="205"/>
        <v>45824.477947512722</v>
      </c>
      <c r="Y702" s="35">
        <v>1</v>
      </c>
      <c r="Z702" s="35">
        <v>0</v>
      </c>
      <c r="AA702" s="35">
        <f t="shared" si="206"/>
        <v>0</v>
      </c>
      <c r="AB702" s="37">
        <f t="shared" si="200"/>
        <v>0</v>
      </c>
      <c r="AC702" s="35">
        <v>0</v>
      </c>
      <c r="AD702" s="35">
        <v>0</v>
      </c>
      <c r="AE702" s="44"/>
    </row>
    <row r="703" spans="1:31">
      <c r="A703" s="34">
        <v>697</v>
      </c>
      <c r="B703" s="58">
        <v>46245</v>
      </c>
      <c r="C703" s="4" t="s">
        <v>6805</v>
      </c>
      <c r="D703" s="4" t="s">
        <v>6287</v>
      </c>
      <c r="E703" s="4" t="s">
        <v>6167</v>
      </c>
      <c r="F703" s="35" t="str">
        <f>IFERROR(VLOOKUP(E703,'DATA MASTER'!$B$1:$R$3858,3,0),"")</f>
        <v>DIV 2</v>
      </c>
      <c r="G703" s="4">
        <v>24</v>
      </c>
      <c r="H703" s="35">
        <f>IFERROR(VLOOKUP(E703,'DATA MASTER'!$B$1:$R$3858,6,0),"")</f>
        <v>24</v>
      </c>
      <c r="I703" s="40">
        <f>IFERROR(VLOOKUP(E703,'DATA MASTER'!$B$1:$R$3858,5,0),"")</f>
        <v>0.90200000000000002</v>
      </c>
      <c r="J703" s="35">
        <f>IFERROR(VLOOKUP(E703,'DATA MASTER'!$B$1:$R$3858,17,0),"")</f>
        <v>81000</v>
      </c>
      <c r="K703" s="35">
        <f>IFERROR(VLOOKUP(E703,'DATA MASTER'!$B$1:$R$3858,16,0),"")</f>
        <v>74300</v>
      </c>
      <c r="L703" s="34">
        <f t="shared" si="196"/>
        <v>6075</v>
      </c>
      <c r="M703" s="34">
        <f t="shared" si="201"/>
        <v>10764.584000000001</v>
      </c>
      <c r="N703" s="35">
        <v>0</v>
      </c>
      <c r="O703" s="35">
        <v>10</v>
      </c>
      <c r="P703" s="35"/>
      <c r="Q703" s="4"/>
      <c r="R703" s="35">
        <f t="shared" si="202"/>
        <v>1458000</v>
      </c>
      <c r="S703" s="35">
        <f t="shared" si="197"/>
        <v>1236364.8518918916</v>
      </c>
      <c r="T703" s="35">
        <f t="shared" si="198"/>
        <v>221635.14810810843</v>
      </c>
      <c r="U703" s="35">
        <f t="shared" si="203"/>
        <v>15153.6</v>
      </c>
      <c r="V703" s="35">
        <f t="shared" si="204"/>
        <v>1411.8260869565217</v>
      </c>
      <c r="W703" s="35">
        <f t="shared" si="199"/>
        <v>32367.600000000002</v>
      </c>
      <c r="X703" s="35">
        <f t="shared" si="205"/>
        <v>172702.12202115191</v>
      </c>
      <c r="Y703" s="35">
        <v>1</v>
      </c>
      <c r="Z703" s="35">
        <v>0</v>
      </c>
      <c r="AA703" s="35">
        <f t="shared" si="206"/>
        <v>0</v>
      </c>
      <c r="AB703" s="37">
        <f t="shared" si="200"/>
        <v>0</v>
      </c>
      <c r="AC703" s="35">
        <v>0</v>
      </c>
      <c r="AD703" s="35">
        <v>0</v>
      </c>
      <c r="AE703" s="44"/>
    </row>
    <row r="704" spans="1:31">
      <c r="A704" s="34">
        <v>698</v>
      </c>
      <c r="B704" s="58">
        <v>46245</v>
      </c>
      <c r="C704" s="4" t="s">
        <v>6806</v>
      </c>
      <c r="D704" s="4" t="s">
        <v>6138</v>
      </c>
      <c r="E704" s="4" t="s">
        <v>6294</v>
      </c>
      <c r="F704" s="35" t="str">
        <f>IFERROR(VLOOKUP(E704,'DATA MASTER'!$B$1:$R$3858,3,0),"")</f>
        <v>DIV 2</v>
      </c>
      <c r="G704" s="4">
        <v>1</v>
      </c>
      <c r="H704" s="35">
        <f>IFERROR(VLOOKUP(E704,'DATA MASTER'!$B$1:$R$3858,6,0),"")</f>
        <v>1</v>
      </c>
      <c r="I704" s="40">
        <f>IFERROR(VLOOKUP(E704,'DATA MASTER'!$B$1:$R$3858,5,0),"")</f>
        <v>26.01</v>
      </c>
      <c r="J704" s="35">
        <f>IFERROR(VLOOKUP(E704,'DATA MASTER'!$B$1:$R$3858,17,0),"")</f>
        <v>764700</v>
      </c>
      <c r="K704" s="35">
        <f>IFERROR(VLOOKUP(E704,'DATA MASTER'!$B$1:$R$3858,16,0),"")</f>
        <v>670700</v>
      </c>
      <c r="L704" s="34">
        <f t="shared" si="196"/>
        <v>57352.5</v>
      </c>
      <c r="M704" s="34">
        <f t="shared" si="201"/>
        <v>97171.016000000003</v>
      </c>
      <c r="N704" s="35">
        <v>0</v>
      </c>
      <c r="O704" s="35">
        <v>0</v>
      </c>
      <c r="P704" s="35"/>
      <c r="Q704" s="4"/>
      <c r="R704" s="35">
        <f t="shared" si="202"/>
        <v>637250</v>
      </c>
      <c r="S704" s="35">
        <f t="shared" si="197"/>
        <v>516692.77837837825</v>
      </c>
      <c r="T704" s="35">
        <f t="shared" si="198"/>
        <v>120557.22162162175</v>
      </c>
      <c r="U704" s="35">
        <f t="shared" si="203"/>
        <v>18207</v>
      </c>
      <c r="V704" s="35">
        <f t="shared" si="204"/>
        <v>1696.304347826087</v>
      </c>
      <c r="W704" s="35">
        <f t="shared" si="199"/>
        <v>14146.95</v>
      </c>
      <c r="X704" s="35">
        <f t="shared" si="205"/>
        <v>86506.967273795672</v>
      </c>
      <c r="Y704" s="35">
        <v>1</v>
      </c>
      <c r="Z704" s="35">
        <v>0</v>
      </c>
      <c r="AA704" s="35">
        <f t="shared" si="206"/>
        <v>0</v>
      </c>
      <c r="AB704" s="37">
        <f t="shared" si="200"/>
        <v>0</v>
      </c>
      <c r="AC704" s="35">
        <v>0</v>
      </c>
      <c r="AD704" s="35">
        <v>0</v>
      </c>
      <c r="AE704" s="44"/>
    </row>
    <row r="705" spans="1:31">
      <c r="A705" s="34">
        <v>699</v>
      </c>
      <c r="B705" s="58">
        <v>46245</v>
      </c>
      <c r="C705" s="4" t="s">
        <v>6807</v>
      </c>
      <c r="D705" s="4" t="s">
        <v>6287</v>
      </c>
      <c r="E705" s="4" t="s">
        <v>6156</v>
      </c>
      <c r="F705" s="35" t="str">
        <f>IFERROR(VLOOKUP(E705,'DATA MASTER'!$B$1:$R$3858,3,0),"")</f>
        <v>DIV 1</v>
      </c>
      <c r="G705" s="4">
        <v>4</v>
      </c>
      <c r="H705" s="35">
        <f>IFERROR(VLOOKUP(E705,'DATA MASTER'!$B$1:$R$3858,6,0),"")</f>
        <v>4</v>
      </c>
      <c r="I705" s="40">
        <f>IFERROR(VLOOKUP(E705,'DATA MASTER'!$B$1:$R$3858,5,0),"")</f>
        <v>5.3879999999999999</v>
      </c>
      <c r="J705" s="35">
        <f>IFERROR(VLOOKUP(E705,'DATA MASTER'!$B$1:$R$3858,17,0),"")</f>
        <v>185700</v>
      </c>
      <c r="K705" s="35">
        <f>IFERROR(VLOOKUP(E705,'DATA MASTER'!$B$1:$R$3858,16,0),"")</f>
        <v>165300</v>
      </c>
      <c r="L705" s="34">
        <f t="shared" si="196"/>
        <v>13927.5</v>
      </c>
      <c r="M705" s="34">
        <f t="shared" si="201"/>
        <v>23948.664000000001</v>
      </c>
      <c r="N705" s="35">
        <v>0</v>
      </c>
      <c r="O705" s="35">
        <v>0</v>
      </c>
      <c r="P705" s="35">
        <v>35000</v>
      </c>
      <c r="Q705" s="4" t="s">
        <v>6370</v>
      </c>
      <c r="R705" s="35">
        <f t="shared" si="202"/>
        <v>619000</v>
      </c>
      <c r="S705" s="35">
        <f t="shared" si="197"/>
        <v>509374.18378378375</v>
      </c>
      <c r="T705" s="35">
        <f t="shared" si="198"/>
        <v>109625.81621621625</v>
      </c>
      <c r="U705" s="35">
        <f t="shared" si="203"/>
        <v>15086.4</v>
      </c>
      <c r="V705" s="35">
        <f t="shared" si="204"/>
        <v>1405.5652173913043</v>
      </c>
      <c r="W705" s="35">
        <f t="shared" si="199"/>
        <v>13741.800000000001</v>
      </c>
      <c r="X705" s="35">
        <f t="shared" si="205"/>
        <v>30755.687362461304</v>
      </c>
      <c r="Y705" s="35">
        <f>H705</f>
        <v>4</v>
      </c>
      <c r="Z705" s="35">
        <v>0</v>
      </c>
      <c r="AA705" s="35">
        <f t="shared" si="206"/>
        <v>35000</v>
      </c>
      <c r="AB705" s="37">
        <f t="shared" si="200"/>
        <v>0</v>
      </c>
      <c r="AC705" s="35">
        <f>Z705*R705*1.11</f>
        <v>0</v>
      </c>
      <c r="AD705" s="35">
        <v>13636.363636363636</v>
      </c>
      <c r="AE705" s="44"/>
    </row>
    <row r="706" spans="1:31">
      <c r="A706" s="34">
        <v>700</v>
      </c>
      <c r="B706" s="58">
        <v>46245</v>
      </c>
      <c r="C706" s="4" t="s">
        <v>6808</v>
      </c>
      <c r="D706" s="4" t="s">
        <v>6138</v>
      </c>
      <c r="E706" s="4" t="s">
        <v>6216</v>
      </c>
      <c r="F706" s="35" t="str">
        <f>IFERROR(VLOOKUP(E706,'DATA MASTER'!$B$1:$R$3858,3,0),"")</f>
        <v>DIV 1</v>
      </c>
      <c r="G706" s="4">
        <v>4</v>
      </c>
      <c r="H706" s="35">
        <f>IFERROR(VLOOKUP(E706,'DATA MASTER'!$B$1:$R$3858,6,0),"")</f>
        <v>24</v>
      </c>
      <c r="I706" s="40">
        <f>IFERROR(VLOOKUP(E706,'DATA MASTER'!$B$1:$R$3858,5,0),"")</f>
        <v>1.0900000000000001</v>
      </c>
      <c r="J706" s="35">
        <f>IFERROR(VLOOKUP(E706,'DATA MASTER'!$B$1:$R$3858,17,0),"")</f>
        <v>49500</v>
      </c>
      <c r="K706" s="35">
        <f>IFERROR(VLOOKUP(E706,'DATA MASTER'!$B$1:$R$3858,16,0),"")</f>
        <v>44600</v>
      </c>
      <c r="L706" s="34">
        <f t="shared" si="196"/>
        <v>3712.5</v>
      </c>
      <c r="M706" s="34">
        <f t="shared" si="201"/>
        <v>6461.6480000000001</v>
      </c>
      <c r="N706" s="35">
        <v>0</v>
      </c>
      <c r="O706" s="35">
        <v>0</v>
      </c>
      <c r="P706" s="35"/>
      <c r="Q706" s="4"/>
      <c r="R706" s="35">
        <f t="shared" si="202"/>
        <v>165000</v>
      </c>
      <c r="S706" s="35">
        <f t="shared" si="197"/>
        <v>137435.50270270268</v>
      </c>
      <c r="T706" s="35">
        <f t="shared" si="198"/>
        <v>27564.497297297319</v>
      </c>
      <c r="U706" s="35">
        <f t="shared" si="203"/>
        <v>3052</v>
      </c>
      <c r="V706" s="35">
        <f t="shared" si="204"/>
        <v>284.34782608695656</v>
      </c>
      <c r="W706" s="35">
        <f t="shared" si="199"/>
        <v>3663.0000000000005</v>
      </c>
      <c r="X706" s="35">
        <f t="shared" si="205"/>
        <v>17787.371693432586</v>
      </c>
      <c r="Y706" s="35">
        <v>1</v>
      </c>
      <c r="Z706" s="35">
        <v>0</v>
      </c>
      <c r="AA706" s="35">
        <f t="shared" si="206"/>
        <v>0</v>
      </c>
      <c r="AB706" s="37">
        <f t="shared" si="200"/>
        <v>0</v>
      </c>
      <c r="AC706" s="35">
        <v>0</v>
      </c>
      <c r="AD706" s="35">
        <v>2777.7777777777778</v>
      </c>
      <c r="AE706" s="44"/>
    </row>
    <row r="707" spans="1:31">
      <c r="A707" s="34">
        <v>701</v>
      </c>
      <c r="B707" s="58">
        <v>46245</v>
      </c>
      <c r="C707" s="4" t="s">
        <v>6808</v>
      </c>
      <c r="D707" s="4" t="s">
        <v>6138</v>
      </c>
      <c r="E707" s="4" t="s">
        <v>6181</v>
      </c>
      <c r="F707" s="35" t="str">
        <f>IFERROR(VLOOKUP(E707,'DATA MASTER'!$B$1:$R$3858,3,0),"")</f>
        <v>DIV 2</v>
      </c>
      <c r="G707" s="4">
        <v>4</v>
      </c>
      <c r="H707" s="35">
        <f>IFERROR(VLOOKUP(E707,'DATA MASTER'!$B$1:$R$3858,6,0),"")</f>
        <v>24</v>
      </c>
      <c r="I707" s="40">
        <f>IFERROR(VLOOKUP(E707,'DATA MASTER'!$B$1:$R$3858,5,0),"")</f>
        <v>1.0900000000000001</v>
      </c>
      <c r="J707" s="35">
        <f>IFERROR(VLOOKUP(E707,'DATA MASTER'!$B$1:$R$3858,17,0),"")</f>
        <v>36200</v>
      </c>
      <c r="K707" s="35">
        <f>IFERROR(VLOOKUP(E707,'DATA MASTER'!$B$1:$R$3858,16,0),"")</f>
        <v>32100</v>
      </c>
      <c r="L707" s="34">
        <f t="shared" si="196"/>
        <v>2715</v>
      </c>
      <c r="M707" s="34">
        <f t="shared" si="201"/>
        <v>4650.6480000000001</v>
      </c>
      <c r="N707" s="35">
        <v>0</v>
      </c>
      <c r="O707" s="35">
        <v>0</v>
      </c>
      <c r="P707" s="35"/>
      <c r="Q707" s="4"/>
      <c r="R707" s="35">
        <f t="shared" si="202"/>
        <v>120666.66666666666</v>
      </c>
      <c r="S707" s="35">
        <f t="shared" si="197"/>
        <v>98916.583783783775</v>
      </c>
      <c r="T707" s="35">
        <f t="shared" si="198"/>
        <v>21750.082882882882</v>
      </c>
      <c r="U707" s="35">
        <f t="shared" si="203"/>
        <v>3052</v>
      </c>
      <c r="V707" s="35">
        <f t="shared" si="204"/>
        <v>284.34782608695656</v>
      </c>
      <c r="W707" s="35">
        <f t="shared" si="199"/>
        <v>2678.7999999999997</v>
      </c>
      <c r="X707" s="35">
        <f t="shared" si="205"/>
        <v>12957.157279018149</v>
      </c>
      <c r="Y707" s="35">
        <v>1</v>
      </c>
      <c r="Z707" s="35">
        <v>0</v>
      </c>
      <c r="AA707" s="35">
        <f t="shared" si="206"/>
        <v>0</v>
      </c>
      <c r="AB707" s="37">
        <f t="shared" si="200"/>
        <v>0</v>
      </c>
      <c r="AC707" s="35">
        <v>0</v>
      </c>
      <c r="AD707" s="35">
        <v>2777.7777777777778</v>
      </c>
      <c r="AE707" s="44"/>
    </row>
    <row r="708" spans="1:31">
      <c r="A708" s="34">
        <v>702</v>
      </c>
      <c r="B708" s="58">
        <v>46245</v>
      </c>
      <c r="C708" s="4" t="s">
        <v>6809</v>
      </c>
      <c r="D708" s="4" t="s">
        <v>6134</v>
      </c>
      <c r="E708" s="4" t="s">
        <v>6160</v>
      </c>
      <c r="F708" s="35" t="str">
        <f>IFERROR(VLOOKUP(E708,'DATA MASTER'!$B$1:$R$3858,3,0),"")</f>
        <v>DIV 1</v>
      </c>
      <c r="G708" s="4">
        <v>1</v>
      </c>
      <c r="H708" s="35">
        <f>IFERROR(VLOOKUP(E708,'DATA MASTER'!$B$1:$R$3858,6,0),"")</f>
        <v>1</v>
      </c>
      <c r="I708" s="40">
        <f>IFERROR(VLOOKUP(E708,'DATA MASTER'!$B$1:$R$3858,5,0),"")</f>
        <v>26.02</v>
      </c>
      <c r="J708" s="35">
        <f>IFERROR(VLOOKUP(E708,'DATA MASTER'!$B$1:$R$3858,17,0),"")</f>
        <v>876000</v>
      </c>
      <c r="K708" s="35">
        <f>IFERROR(VLOOKUP(E708,'DATA MASTER'!$B$1:$R$3858,16,0),"")</f>
        <v>777200</v>
      </c>
      <c r="L708" s="34">
        <f t="shared" si="196"/>
        <v>65700</v>
      </c>
      <c r="M708" s="34">
        <f t="shared" si="201"/>
        <v>112600.736</v>
      </c>
      <c r="N708" s="35">
        <v>0</v>
      </c>
      <c r="O708" s="35">
        <v>0</v>
      </c>
      <c r="P708" s="35">
        <v>35000</v>
      </c>
      <c r="Q708" s="4" t="s">
        <v>6370</v>
      </c>
      <c r="R708" s="35">
        <f t="shared" si="202"/>
        <v>729999.99999999988</v>
      </c>
      <c r="S708" s="35">
        <f t="shared" si="197"/>
        <v>598738.07567567565</v>
      </c>
      <c r="T708" s="35">
        <f t="shared" si="198"/>
        <v>131261.92432432424</v>
      </c>
      <c r="U708" s="35">
        <f t="shared" si="203"/>
        <v>18214</v>
      </c>
      <c r="V708" s="35">
        <f t="shared" si="204"/>
        <v>1696.9565217391305</v>
      </c>
      <c r="W708" s="35">
        <f t="shared" si="199"/>
        <v>16206</v>
      </c>
      <c r="X708" s="35">
        <f t="shared" si="205"/>
        <v>56573.53923115653</v>
      </c>
      <c r="Y708" s="35">
        <f>H708</f>
        <v>1</v>
      </c>
      <c r="Z708" s="35">
        <v>0</v>
      </c>
      <c r="AA708" s="35">
        <f t="shared" si="206"/>
        <v>35000</v>
      </c>
      <c r="AB708" s="37">
        <f t="shared" si="200"/>
        <v>0</v>
      </c>
      <c r="AC708" s="35">
        <v>0</v>
      </c>
      <c r="AD708" s="35">
        <v>3571.4285714285716</v>
      </c>
      <c r="AE708" s="44"/>
    </row>
    <row r="709" spans="1:31">
      <c r="A709" s="34">
        <v>703</v>
      </c>
      <c r="B709" s="58">
        <v>46245</v>
      </c>
      <c r="C709" s="4" t="s">
        <v>6810</v>
      </c>
      <c r="D709" s="4" t="s">
        <v>6124</v>
      </c>
      <c r="E709" s="4" t="s">
        <v>6135</v>
      </c>
      <c r="F709" s="35" t="str">
        <f>IFERROR(VLOOKUP(E709,'DATA MASTER'!$B$1:$R$3858,3,0),"")</f>
        <v>DIV 1</v>
      </c>
      <c r="G709" s="4">
        <v>24</v>
      </c>
      <c r="H709" s="35">
        <f>IFERROR(VLOOKUP(E709,'DATA MASTER'!$B$1:$R$3858,6,0),"")</f>
        <v>24</v>
      </c>
      <c r="I709" s="40">
        <f>IFERROR(VLOOKUP(E709,'DATA MASTER'!$B$1:$R$3858,5,0),"")</f>
        <v>1.23</v>
      </c>
      <c r="J709" s="35">
        <f>IFERROR(VLOOKUP(E709,'DATA MASTER'!$B$1:$R$3858,17,0),"")</f>
        <v>99800</v>
      </c>
      <c r="K709" s="35">
        <f>IFERROR(VLOOKUP(E709,'DATA MASTER'!$B$1:$R$3858,16,0),"")</f>
        <v>92100</v>
      </c>
      <c r="L709" s="34">
        <f t="shared" si="196"/>
        <v>7485</v>
      </c>
      <c r="M709" s="34">
        <f t="shared" si="201"/>
        <v>13343.448</v>
      </c>
      <c r="N709" s="35">
        <v>0</v>
      </c>
      <c r="O709" s="35">
        <v>0</v>
      </c>
      <c r="P709" s="35">
        <v>50000</v>
      </c>
      <c r="Q709" s="4" t="s">
        <v>6674</v>
      </c>
      <c r="R709" s="35">
        <f t="shared" si="202"/>
        <v>1995999.9999999998</v>
      </c>
      <c r="S709" s="35">
        <f t="shared" si="197"/>
        <v>1702844.3675675672</v>
      </c>
      <c r="T709" s="35">
        <f t="shared" si="198"/>
        <v>293155.63243243261</v>
      </c>
      <c r="U709" s="35">
        <f t="shared" si="203"/>
        <v>20664</v>
      </c>
      <c r="V709" s="35">
        <f t="shared" si="204"/>
        <v>1925.2173913043478</v>
      </c>
      <c r="W709" s="35">
        <f t="shared" si="199"/>
        <v>44311.199999999997</v>
      </c>
      <c r="X709" s="35">
        <f t="shared" si="205"/>
        <v>162618.85140476463</v>
      </c>
      <c r="Y709" s="35">
        <f>H709</f>
        <v>24</v>
      </c>
      <c r="Z709" s="35">
        <v>0</v>
      </c>
      <c r="AA709" s="35">
        <f t="shared" si="206"/>
        <v>50000</v>
      </c>
      <c r="AB709" s="37">
        <f t="shared" si="200"/>
        <v>0</v>
      </c>
      <c r="AC709" s="35">
        <f t="shared" ref="AC709:AC711" si="211">Z709*R709*1.11</f>
        <v>0</v>
      </c>
      <c r="AD709" s="35">
        <v>13636.363636363636</v>
      </c>
      <c r="AE709" s="44"/>
    </row>
    <row r="710" spans="1:31">
      <c r="A710" s="34">
        <v>704</v>
      </c>
      <c r="B710" s="58">
        <v>46245</v>
      </c>
      <c r="C710" s="4" t="s">
        <v>6811</v>
      </c>
      <c r="D710" s="4" t="s">
        <v>6124</v>
      </c>
      <c r="E710" s="4" t="s">
        <v>6189</v>
      </c>
      <c r="F710" s="35" t="str">
        <f>IFERROR(VLOOKUP(E710,'DATA MASTER'!$B$1:$R$3858,3,0),"")</f>
        <v>DIV 2</v>
      </c>
      <c r="G710" s="4">
        <v>1</v>
      </c>
      <c r="H710" s="35">
        <f>IFERROR(VLOOKUP(E710,'DATA MASTER'!$B$1:$R$3858,6,0),"")</f>
        <v>1</v>
      </c>
      <c r="I710" s="40">
        <f>IFERROR(VLOOKUP(E710,'DATA MASTER'!$B$1:$R$3858,5,0),"")</f>
        <v>18.84</v>
      </c>
      <c r="J710" s="35">
        <f>IFERROR(VLOOKUP(E710,'DATA MASTER'!$B$1:$R$3858,17,0),"")</f>
        <v>432400</v>
      </c>
      <c r="K710" s="35">
        <f>IFERROR(VLOOKUP(E710,'DATA MASTER'!$B$1:$R$3858,16,0),"")</f>
        <v>376500</v>
      </c>
      <c r="L710" s="34">
        <f t="shared" si="196"/>
        <v>32430</v>
      </c>
      <c r="M710" s="34">
        <f t="shared" si="201"/>
        <v>54547.32</v>
      </c>
      <c r="N710" s="35">
        <v>0</v>
      </c>
      <c r="O710" s="35">
        <v>0</v>
      </c>
      <c r="P710" s="35"/>
      <c r="Q710" s="4"/>
      <c r="R710" s="35">
        <f t="shared" si="202"/>
        <v>360333.33333333331</v>
      </c>
      <c r="S710" s="35">
        <f t="shared" si="197"/>
        <v>290047.45945945941</v>
      </c>
      <c r="T710" s="35">
        <f t="shared" si="198"/>
        <v>70285.873873873905</v>
      </c>
      <c r="U710" s="35">
        <f t="shared" si="203"/>
        <v>13188</v>
      </c>
      <c r="V710" s="35">
        <f t="shared" si="204"/>
        <v>1228.695652173913</v>
      </c>
      <c r="W710" s="35">
        <f t="shared" si="199"/>
        <v>7999.4</v>
      </c>
      <c r="X710" s="35">
        <f t="shared" si="205"/>
        <v>33584.063935985701</v>
      </c>
      <c r="Y710" s="35">
        <v>1</v>
      </c>
      <c r="Z710" s="35">
        <v>0</v>
      </c>
      <c r="AA710" s="35">
        <f t="shared" si="206"/>
        <v>0</v>
      </c>
      <c r="AB710" s="37">
        <f t="shared" si="200"/>
        <v>0</v>
      </c>
      <c r="AC710" s="35">
        <f t="shared" si="211"/>
        <v>0</v>
      </c>
      <c r="AD710" s="35">
        <v>14285.714285714286</v>
      </c>
      <c r="AE710" s="44"/>
    </row>
    <row r="711" spans="1:31">
      <c r="A711" s="34">
        <v>705</v>
      </c>
      <c r="B711" s="58">
        <v>46245</v>
      </c>
      <c r="C711" s="4" t="s">
        <v>6812</v>
      </c>
      <c r="D711" s="4" t="s">
        <v>6124</v>
      </c>
      <c r="E711" s="4" t="s">
        <v>6148</v>
      </c>
      <c r="F711" s="35" t="str">
        <f>IFERROR(VLOOKUP(E711,'DATA MASTER'!$B$1:$R$3858,3,0),"")</f>
        <v>DIV 2</v>
      </c>
      <c r="G711" s="4">
        <v>2</v>
      </c>
      <c r="H711" s="35">
        <f>IFERROR(VLOOKUP(E711,'DATA MASTER'!$B$1:$R$3858,6,0),"")</f>
        <v>24</v>
      </c>
      <c r="I711" s="40">
        <f>IFERROR(VLOOKUP(E711,'DATA MASTER'!$B$1:$R$3858,5,0),"")</f>
        <v>1.0900000000000001</v>
      </c>
      <c r="J711" s="35">
        <f>IFERROR(VLOOKUP(E711,'DATA MASTER'!$B$1:$R$3858,17,0),"")</f>
        <v>82200</v>
      </c>
      <c r="K711" s="35">
        <f>IFERROR(VLOOKUP(E711,'DATA MASTER'!$B$1:$R$3858,16,0),"")</f>
        <v>74900</v>
      </c>
      <c r="L711" s="34">
        <f t="shared" si="196"/>
        <v>6165</v>
      </c>
      <c r="M711" s="34">
        <f t="shared" si="201"/>
        <v>10851.512000000001</v>
      </c>
      <c r="N711" s="35">
        <v>0</v>
      </c>
      <c r="O711" s="35">
        <v>0</v>
      </c>
      <c r="P711" s="35"/>
      <c r="Q711" s="4"/>
      <c r="R711" s="35">
        <f t="shared" si="202"/>
        <v>137000</v>
      </c>
      <c r="S711" s="35">
        <f t="shared" si="197"/>
        <v>115402.68108108107</v>
      </c>
      <c r="T711" s="35">
        <f t="shared" si="198"/>
        <v>21597.318918918929</v>
      </c>
      <c r="U711" s="35">
        <f t="shared" si="203"/>
        <v>1526</v>
      </c>
      <c r="V711" s="35">
        <f t="shared" si="204"/>
        <v>142.17391304347828</v>
      </c>
      <c r="W711" s="35">
        <f t="shared" si="199"/>
        <v>3041.4</v>
      </c>
      <c r="X711" s="35">
        <f t="shared" si="205"/>
        <v>8554.4116725421136</v>
      </c>
      <c r="Y711" s="35">
        <v>1</v>
      </c>
      <c r="Z711" s="35">
        <v>0</v>
      </c>
      <c r="AA711" s="35">
        <f t="shared" si="206"/>
        <v>0</v>
      </c>
      <c r="AB711" s="37">
        <f t="shared" si="200"/>
        <v>0</v>
      </c>
      <c r="AC711" s="35">
        <f t="shared" si="211"/>
        <v>0</v>
      </c>
      <c r="AD711" s="35">
        <v>8333.3333333333339</v>
      </c>
      <c r="AE711" s="44"/>
    </row>
    <row r="712" spans="1:31">
      <c r="A712" s="34">
        <v>706</v>
      </c>
      <c r="B712" s="58">
        <v>46245</v>
      </c>
      <c r="C712" s="4" t="s">
        <v>6813</v>
      </c>
      <c r="D712" s="4" t="s">
        <v>6196</v>
      </c>
      <c r="E712" s="4" t="s">
        <v>6298</v>
      </c>
      <c r="F712" s="35" t="str">
        <f>IFERROR(VLOOKUP(E712,'DATA MASTER'!$B$1:$R$3858,3,0),"")</f>
        <v>DIV 1</v>
      </c>
      <c r="G712" s="4">
        <v>2</v>
      </c>
      <c r="H712" s="35">
        <f>IFERROR(VLOOKUP(E712,'DATA MASTER'!$B$1:$R$3858,6,0),"")</f>
        <v>4</v>
      </c>
      <c r="I712" s="40">
        <f>IFERROR(VLOOKUP(E712,'DATA MASTER'!$B$1:$R$3858,5,0),"")</f>
        <v>3.9780000000000002</v>
      </c>
      <c r="J712" s="35">
        <f>IFERROR(VLOOKUP(E712,'DATA MASTER'!$B$1:$R$3858,17,0),"")</f>
        <v>285600</v>
      </c>
      <c r="K712" s="35">
        <f>IFERROR(VLOOKUP(E712,'DATA MASTER'!$B$1:$R$3858,16,0),"")</f>
        <v>260100</v>
      </c>
      <c r="L712" s="34">
        <f t="shared" ref="L712:L775" si="212">IFERROR(IF(F712="MTAB",12.5%*J712,7.5%*J712),"")</f>
        <v>21420</v>
      </c>
      <c r="M712" s="34">
        <f t="shared" si="201"/>
        <v>37683.288</v>
      </c>
      <c r="N712" s="35">
        <v>0</v>
      </c>
      <c r="O712" s="35">
        <v>0</v>
      </c>
      <c r="P712" s="35"/>
      <c r="Q712" s="4"/>
      <c r="R712" s="35">
        <f t="shared" si="202"/>
        <v>475999.99999999994</v>
      </c>
      <c r="S712" s="35">
        <f t="shared" ref="S712:S775" si="213">IFERROR((K712-M712)/1.11*(100-O712)%*G712,"")</f>
        <v>400750.83243243239</v>
      </c>
      <c r="T712" s="35">
        <f t="shared" ref="T712:T775" si="214">IFERROR(R712-S712,"")</f>
        <v>75249.167567567551</v>
      </c>
      <c r="U712" s="35">
        <f t="shared" si="203"/>
        <v>5569.2000000000007</v>
      </c>
      <c r="V712" s="35">
        <f t="shared" si="204"/>
        <v>518.86956521739125</v>
      </c>
      <c r="W712" s="35">
        <f t="shared" ref="W712:W775" si="215">IFERROR(2%*R712*1.11,"")</f>
        <v>10567.199999999999</v>
      </c>
      <c r="X712" s="35">
        <f t="shared" si="205"/>
        <v>52343.898002350164</v>
      </c>
      <c r="Y712" s="35">
        <v>1</v>
      </c>
      <c r="Z712" s="35">
        <v>0</v>
      </c>
      <c r="AA712" s="35">
        <f t="shared" si="206"/>
        <v>0</v>
      </c>
      <c r="AB712" s="37">
        <f t="shared" ref="AB712:AB775" si="216">IFERROR(IF(OR(D712="SALES008",D712="SALES010"),IF(MOD(G712,H712)=0,10000*G712/H712,10000*(ROUNDUP(G712/H712,0))),0),"")</f>
        <v>0</v>
      </c>
      <c r="AC712" s="35">
        <v>0</v>
      </c>
      <c r="AD712" s="35">
        <v>6250</v>
      </c>
      <c r="AE712" s="44"/>
    </row>
    <row r="713" spans="1:31">
      <c r="A713" s="34">
        <v>707</v>
      </c>
      <c r="B713" s="58">
        <v>46245</v>
      </c>
      <c r="C713" s="4" t="s">
        <v>6814</v>
      </c>
      <c r="D713" s="4" t="s">
        <v>6287</v>
      </c>
      <c r="E713" s="4" t="s">
        <v>6156</v>
      </c>
      <c r="F713" s="35" t="str">
        <f>IFERROR(VLOOKUP(E713,'DATA MASTER'!$B$1:$R$3858,3,0),"")</f>
        <v>DIV 1</v>
      </c>
      <c r="G713" s="4">
        <v>4</v>
      </c>
      <c r="H713" s="35">
        <f>IFERROR(VLOOKUP(E713,'DATA MASTER'!$B$1:$R$3858,6,0),"")</f>
        <v>4</v>
      </c>
      <c r="I713" s="40">
        <f>IFERROR(VLOOKUP(E713,'DATA MASTER'!$B$1:$R$3858,5,0),"")</f>
        <v>5.3879999999999999</v>
      </c>
      <c r="J713" s="35">
        <f>IFERROR(VLOOKUP(E713,'DATA MASTER'!$B$1:$R$3858,17,0),"")</f>
        <v>185700</v>
      </c>
      <c r="K713" s="35">
        <f>IFERROR(VLOOKUP(E713,'DATA MASTER'!$B$1:$R$3858,16,0),"")</f>
        <v>165300</v>
      </c>
      <c r="L713" s="34">
        <f t="shared" si="212"/>
        <v>13927.5</v>
      </c>
      <c r="M713" s="34">
        <f t="shared" ref="M713:M776" si="217">IFERROR(IF(F713="MTAB",19.011%*K713,14.488%*K713),"")</f>
        <v>23948.664000000001</v>
      </c>
      <c r="N713" s="35">
        <v>0</v>
      </c>
      <c r="O713" s="35">
        <v>0</v>
      </c>
      <c r="P713" s="35">
        <v>35000</v>
      </c>
      <c r="Q713" s="4" t="s">
        <v>6370</v>
      </c>
      <c r="R713" s="35">
        <f t="shared" ref="R713:R776" si="218">IFERROR((((J713-L713)/1.11*(100-O713)%*G713)-(ROUNDDOWN(G713/Y713,0)*N713)),"")</f>
        <v>619000</v>
      </c>
      <c r="S713" s="35">
        <f t="shared" si="213"/>
        <v>509374.18378378375</v>
      </c>
      <c r="T713" s="35">
        <f t="shared" si="214"/>
        <v>109625.81621621625</v>
      </c>
      <c r="U713" s="35">
        <f t="shared" ref="U713:U776" si="219">IFERROR(I713*G713*700,"")</f>
        <v>15086.4</v>
      </c>
      <c r="V713" s="35">
        <f t="shared" ref="V713:V776" si="220">IFERROR(G713*I713/23000*1500000,"")</f>
        <v>1405.5652173913043</v>
      </c>
      <c r="W713" s="35">
        <f t="shared" si="215"/>
        <v>13741.800000000001</v>
      </c>
      <c r="X713" s="35">
        <f t="shared" ref="X713:X776" si="221">IFERROR(T713-U713-V713-W713-Z713-AC713-AB713-AA713-AD713,"")</f>
        <v>44392.05099882494</v>
      </c>
      <c r="Y713" s="35">
        <f>H713</f>
        <v>4</v>
      </c>
      <c r="Z713" s="35">
        <v>0</v>
      </c>
      <c r="AA713" s="35">
        <f t="shared" ref="AA713:AA776" si="222">IFERROR(ROUNDDOWN(G713/Y713,0)*P713,"")</f>
        <v>35000</v>
      </c>
      <c r="AB713" s="37">
        <f t="shared" si="216"/>
        <v>0</v>
      </c>
      <c r="AC713" s="35">
        <v>0</v>
      </c>
      <c r="AD713" s="35">
        <v>0</v>
      </c>
      <c r="AE713" s="44"/>
    </row>
    <row r="714" spans="1:31">
      <c r="A714" s="34">
        <v>708</v>
      </c>
      <c r="B714" s="58">
        <v>46245</v>
      </c>
      <c r="C714" s="4" t="s">
        <v>6815</v>
      </c>
      <c r="D714" s="4" t="s">
        <v>6143</v>
      </c>
      <c r="E714" s="4" t="s">
        <v>6166</v>
      </c>
      <c r="F714" s="35" t="str">
        <f>IFERROR(VLOOKUP(E714,'DATA MASTER'!$B$1:$R$3858,3,0),"")</f>
        <v>DIV 2</v>
      </c>
      <c r="G714" s="4">
        <v>2</v>
      </c>
      <c r="H714" s="35">
        <f>IFERROR(VLOOKUP(E714,'DATA MASTER'!$B$1:$R$3858,6,0),"")</f>
        <v>4</v>
      </c>
      <c r="I714" s="40">
        <f>IFERROR(VLOOKUP(E714,'DATA MASTER'!$B$1:$R$3858,5,0),"")</f>
        <v>4.68</v>
      </c>
      <c r="J714" s="35">
        <f>IFERROR(VLOOKUP(E714,'DATA MASTER'!$B$1:$R$3858,17,0),"")</f>
        <v>112100</v>
      </c>
      <c r="K714" s="35">
        <f>IFERROR(VLOOKUP(E714,'DATA MASTER'!$B$1:$R$3858,16,0),"")</f>
        <v>96500</v>
      </c>
      <c r="L714" s="34">
        <f t="shared" si="212"/>
        <v>8407.5</v>
      </c>
      <c r="M714" s="34">
        <f t="shared" si="217"/>
        <v>13980.92</v>
      </c>
      <c r="N714" s="35">
        <v>0</v>
      </c>
      <c r="O714" s="35">
        <v>0</v>
      </c>
      <c r="P714" s="35"/>
      <c r="Q714" s="4"/>
      <c r="R714" s="35">
        <f t="shared" si="218"/>
        <v>186833.33333333331</v>
      </c>
      <c r="S714" s="35">
        <f t="shared" si="213"/>
        <v>148683.02702702701</v>
      </c>
      <c r="T714" s="35">
        <f t="shared" si="214"/>
        <v>38150.306306306302</v>
      </c>
      <c r="U714" s="35">
        <f t="shared" si="219"/>
        <v>6552</v>
      </c>
      <c r="V714" s="35">
        <f t="shared" si="220"/>
        <v>610.43478260869563</v>
      </c>
      <c r="W714" s="35">
        <f t="shared" si="215"/>
        <v>4147.7</v>
      </c>
      <c r="X714" s="35">
        <f t="shared" si="221"/>
        <v>26840.171523697605</v>
      </c>
      <c r="Y714" s="35">
        <v>1</v>
      </c>
      <c r="Z714" s="35">
        <v>0</v>
      </c>
      <c r="AA714" s="35">
        <f t="shared" si="222"/>
        <v>0</v>
      </c>
      <c r="AB714" s="37">
        <f t="shared" si="216"/>
        <v>0</v>
      </c>
      <c r="AC714" s="35">
        <f t="shared" ref="AC714:AC715" si="223">Z714*R714*1.11</f>
        <v>0</v>
      </c>
      <c r="AD714" s="35">
        <v>0</v>
      </c>
      <c r="AE714" s="44"/>
    </row>
    <row r="715" spans="1:31">
      <c r="A715" s="34">
        <v>709</v>
      </c>
      <c r="B715" s="58">
        <v>46245</v>
      </c>
      <c r="C715" s="4" t="s">
        <v>6816</v>
      </c>
      <c r="D715" s="4" t="s">
        <v>6287</v>
      </c>
      <c r="E715" s="4" t="s">
        <v>6135</v>
      </c>
      <c r="F715" s="35" t="str">
        <f>IFERROR(VLOOKUP(E715,'DATA MASTER'!$B$1:$R$3858,3,0),"")</f>
        <v>DIV 1</v>
      </c>
      <c r="G715" s="4">
        <v>24</v>
      </c>
      <c r="H715" s="35">
        <f>IFERROR(VLOOKUP(E715,'DATA MASTER'!$B$1:$R$3858,6,0),"")</f>
        <v>24</v>
      </c>
      <c r="I715" s="40">
        <f>IFERROR(VLOOKUP(E715,'DATA MASTER'!$B$1:$R$3858,5,0),"")</f>
        <v>1.23</v>
      </c>
      <c r="J715" s="35">
        <f>IFERROR(VLOOKUP(E715,'DATA MASTER'!$B$1:$R$3858,17,0),"")</f>
        <v>99800</v>
      </c>
      <c r="K715" s="35">
        <f>IFERROR(VLOOKUP(E715,'DATA MASTER'!$B$1:$R$3858,16,0),"")</f>
        <v>92100</v>
      </c>
      <c r="L715" s="34">
        <f t="shared" si="212"/>
        <v>7485</v>
      </c>
      <c r="M715" s="34">
        <f t="shared" si="217"/>
        <v>13343.448</v>
      </c>
      <c r="N715" s="35">
        <v>0</v>
      </c>
      <c r="O715" s="35">
        <v>0</v>
      </c>
      <c r="P715" s="35">
        <v>50000</v>
      </c>
      <c r="Q715" s="4" t="s">
        <v>6674</v>
      </c>
      <c r="R715" s="35">
        <f t="shared" si="218"/>
        <v>1995999.9999999998</v>
      </c>
      <c r="S715" s="35">
        <f t="shared" si="213"/>
        <v>1702844.3675675672</v>
      </c>
      <c r="T715" s="35">
        <f t="shared" si="214"/>
        <v>293155.63243243261</v>
      </c>
      <c r="U715" s="35">
        <f t="shared" si="219"/>
        <v>20664</v>
      </c>
      <c r="V715" s="35">
        <f t="shared" si="220"/>
        <v>1925.2173913043478</v>
      </c>
      <c r="W715" s="35">
        <f t="shared" si="215"/>
        <v>44311.199999999997</v>
      </c>
      <c r="X715" s="35">
        <f t="shared" si="221"/>
        <v>162618.85140476463</v>
      </c>
      <c r="Y715" s="35">
        <f>H715</f>
        <v>24</v>
      </c>
      <c r="Z715" s="35">
        <v>0</v>
      </c>
      <c r="AA715" s="35">
        <f t="shared" si="222"/>
        <v>50000</v>
      </c>
      <c r="AB715" s="37">
        <f t="shared" si="216"/>
        <v>0</v>
      </c>
      <c r="AC715" s="35">
        <f t="shared" si="223"/>
        <v>0</v>
      </c>
      <c r="AD715" s="35">
        <v>13636.363636363636</v>
      </c>
      <c r="AE715" s="44"/>
    </row>
    <row r="716" spans="1:31">
      <c r="A716" s="34">
        <v>710</v>
      </c>
      <c r="B716" s="58">
        <v>46245</v>
      </c>
      <c r="C716" s="4" t="s">
        <v>6817</v>
      </c>
      <c r="D716" s="4" t="s">
        <v>6138</v>
      </c>
      <c r="E716" s="4" t="s">
        <v>6343</v>
      </c>
      <c r="F716" s="35" t="str">
        <f>IFERROR(VLOOKUP(E716,'DATA MASTER'!$B$1:$R$3858,3,0),"")</f>
        <v>DIV 2</v>
      </c>
      <c r="G716" s="4">
        <v>1</v>
      </c>
      <c r="H716" s="35">
        <f>IFERROR(VLOOKUP(E716,'DATA MASTER'!$B$1:$R$3858,6,0),"")</f>
        <v>1</v>
      </c>
      <c r="I716" s="40">
        <f>IFERROR(VLOOKUP(E716,'DATA MASTER'!$B$1:$R$3858,5,0),"")</f>
        <v>21.09</v>
      </c>
      <c r="J716" s="35">
        <f>IFERROR(VLOOKUP(E716,'DATA MASTER'!$B$1:$R$3858,17,0),"")</f>
        <v>879600</v>
      </c>
      <c r="K716" s="35">
        <f>IFERROR(VLOOKUP(E716,'DATA MASTER'!$B$1:$R$3858,16,0),"")</f>
        <v>793600</v>
      </c>
      <c r="L716" s="34">
        <f t="shared" si="212"/>
        <v>65970</v>
      </c>
      <c r="M716" s="34">
        <f t="shared" si="217"/>
        <v>114976.76800000001</v>
      </c>
      <c r="N716" s="35">
        <v>0</v>
      </c>
      <c r="O716" s="35">
        <v>0</v>
      </c>
      <c r="P716" s="35"/>
      <c r="Q716" s="4"/>
      <c r="R716" s="35">
        <f t="shared" si="218"/>
        <v>732999.99999999988</v>
      </c>
      <c r="S716" s="35">
        <f t="shared" si="213"/>
        <v>611372.28108108102</v>
      </c>
      <c r="T716" s="35">
        <f t="shared" si="214"/>
        <v>121627.71891891886</v>
      </c>
      <c r="U716" s="35">
        <f t="shared" si="219"/>
        <v>14763</v>
      </c>
      <c r="V716" s="35">
        <f t="shared" si="220"/>
        <v>1375.4347826086957</v>
      </c>
      <c r="W716" s="35">
        <f t="shared" si="215"/>
        <v>16272.599999999999</v>
      </c>
      <c r="X716" s="35">
        <f t="shared" si="221"/>
        <v>82073.82699345304</v>
      </c>
      <c r="Y716" s="35">
        <v>1</v>
      </c>
      <c r="Z716" s="35">
        <v>0</v>
      </c>
      <c r="AA716" s="35">
        <f t="shared" si="222"/>
        <v>0</v>
      </c>
      <c r="AB716" s="37">
        <f t="shared" si="216"/>
        <v>0</v>
      </c>
      <c r="AC716" s="35">
        <v>0</v>
      </c>
      <c r="AD716" s="35">
        <v>7142.8571428571431</v>
      </c>
      <c r="AE716" s="44"/>
    </row>
    <row r="717" spans="1:31">
      <c r="A717" s="34">
        <v>711</v>
      </c>
      <c r="B717" s="58">
        <v>46245</v>
      </c>
      <c r="C717" s="4" t="s">
        <v>6818</v>
      </c>
      <c r="D717" s="4" t="s">
        <v>6134</v>
      </c>
      <c r="E717" s="4" t="s">
        <v>6135</v>
      </c>
      <c r="F717" s="35" t="str">
        <f>IFERROR(VLOOKUP(E717,'DATA MASTER'!$B$1:$R$3858,3,0),"")</f>
        <v>DIV 1</v>
      </c>
      <c r="G717" s="4">
        <v>14</v>
      </c>
      <c r="H717" s="35">
        <f>IFERROR(VLOOKUP(E717,'DATA MASTER'!$B$1:$R$3858,6,0),"")</f>
        <v>24</v>
      </c>
      <c r="I717" s="40">
        <f>IFERROR(VLOOKUP(E717,'DATA MASTER'!$B$1:$R$3858,5,0),"")</f>
        <v>1.23</v>
      </c>
      <c r="J717" s="35">
        <f>IFERROR(VLOOKUP(E717,'DATA MASTER'!$B$1:$R$3858,17,0),"")</f>
        <v>99800</v>
      </c>
      <c r="K717" s="35">
        <f>IFERROR(VLOOKUP(E717,'DATA MASTER'!$B$1:$R$3858,16,0),"")</f>
        <v>92100</v>
      </c>
      <c r="L717" s="34">
        <f t="shared" si="212"/>
        <v>7485</v>
      </c>
      <c r="M717" s="34">
        <f t="shared" si="217"/>
        <v>13343.448</v>
      </c>
      <c r="N717" s="35">
        <v>0</v>
      </c>
      <c r="O717" s="35">
        <v>0</v>
      </c>
      <c r="P717" s="35"/>
      <c r="Q717" s="4" t="e">
        <f>VLOOKUP(#REF!,#REF!,1,0)</f>
        <v>#REF!</v>
      </c>
      <c r="R717" s="35">
        <f t="shared" si="218"/>
        <v>1164333.3333333333</v>
      </c>
      <c r="S717" s="35">
        <f t="shared" si="213"/>
        <v>993325.88108108088</v>
      </c>
      <c r="T717" s="35">
        <f t="shared" si="214"/>
        <v>171007.45225225238</v>
      </c>
      <c r="U717" s="35">
        <f t="shared" si="219"/>
        <v>12054</v>
      </c>
      <c r="V717" s="35">
        <f t="shared" si="220"/>
        <v>1123.0434782608695</v>
      </c>
      <c r="W717" s="35">
        <v>0</v>
      </c>
      <c r="X717" s="35" t="str">
        <f t="shared" si="221"/>
        <v/>
      </c>
      <c r="Y717" s="35">
        <v>1</v>
      </c>
      <c r="Z717" s="42" t="e">
        <f>VLOOKUP(Q717,#REF!,4,0)</f>
        <v>#REF!</v>
      </c>
      <c r="AA717" s="35">
        <f t="shared" si="222"/>
        <v>0</v>
      </c>
      <c r="AB717" s="37">
        <f t="shared" si="216"/>
        <v>0</v>
      </c>
      <c r="AC717" s="35" t="e">
        <f>Z717*R717*1.11</f>
        <v>#REF!</v>
      </c>
      <c r="AD717" s="35">
        <v>0</v>
      </c>
      <c r="AE717" s="44"/>
    </row>
    <row r="718" spans="1:31">
      <c r="A718" s="34">
        <v>712</v>
      </c>
      <c r="B718" s="58">
        <v>46245</v>
      </c>
      <c r="C718" s="4" t="s">
        <v>6819</v>
      </c>
      <c r="D718" s="4" t="s">
        <v>6196</v>
      </c>
      <c r="E718" s="4" t="s">
        <v>6156</v>
      </c>
      <c r="F718" s="35" t="str">
        <f>IFERROR(VLOOKUP(E718,'DATA MASTER'!$B$1:$R$3858,3,0),"")</f>
        <v>DIV 1</v>
      </c>
      <c r="G718" s="4">
        <v>4</v>
      </c>
      <c r="H718" s="35">
        <f>IFERROR(VLOOKUP(E718,'DATA MASTER'!$B$1:$R$3858,6,0),"")</f>
        <v>4</v>
      </c>
      <c r="I718" s="40">
        <f>IFERROR(VLOOKUP(E718,'DATA MASTER'!$B$1:$R$3858,5,0),"")</f>
        <v>5.3879999999999999</v>
      </c>
      <c r="J718" s="35">
        <f>IFERROR(VLOOKUP(E718,'DATA MASTER'!$B$1:$R$3858,17,0),"")</f>
        <v>185700</v>
      </c>
      <c r="K718" s="35">
        <f>IFERROR(VLOOKUP(E718,'DATA MASTER'!$B$1:$R$3858,16,0),"")</f>
        <v>165300</v>
      </c>
      <c r="L718" s="34">
        <f t="shared" si="212"/>
        <v>13927.5</v>
      </c>
      <c r="M718" s="34">
        <f t="shared" si="217"/>
        <v>23948.664000000001</v>
      </c>
      <c r="N718" s="35">
        <v>0</v>
      </c>
      <c r="O718" s="35">
        <v>0</v>
      </c>
      <c r="P718" s="35">
        <v>35000</v>
      </c>
      <c r="Q718" s="4" t="s">
        <v>6370</v>
      </c>
      <c r="R718" s="35">
        <f t="shared" si="218"/>
        <v>619000</v>
      </c>
      <c r="S718" s="35">
        <f t="shared" si="213"/>
        <v>509374.18378378375</v>
      </c>
      <c r="T718" s="35">
        <f t="shared" si="214"/>
        <v>109625.81621621625</v>
      </c>
      <c r="U718" s="35">
        <f t="shared" si="219"/>
        <v>15086.4</v>
      </c>
      <c r="V718" s="35">
        <f t="shared" si="220"/>
        <v>1405.5652173913043</v>
      </c>
      <c r="W718" s="35">
        <f t="shared" si="215"/>
        <v>13741.800000000001</v>
      </c>
      <c r="X718" s="35">
        <f t="shared" si="221"/>
        <v>40545.897152671096</v>
      </c>
      <c r="Y718" s="35">
        <f>H718</f>
        <v>4</v>
      </c>
      <c r="Z718" s="35">
        <v>0</v>
      </c>
      <c r="AA718" s="35">
        <f t="shared" si="222"/>
        <v>35000</v>
      </c>
      <c r="AB718" s="37">
        <f t="shared" si="216"/>
        <v>0</v>
      </c>
      <c r="AC718" s="35">
        <v>0</v>
      </c>
      <c r="AD718" s="35">
        <v>3846.1538461538462</v>
      </c>
      <c r="AE718" s="44"/>
    </row>
    <row r="719" spans="1:31">
      <c r="A719" s="34">
        <v>713</v>
      </c>
      <c r="B719" s="58">
        <v>46245</v>
      </c>
      <c r="C719" s="4" t="s">
        <v>6820</v>
      </c>
      <c r="D719" s="4" t="s">
        <v>6175</v>
      </c>
      <c r="E719" s="4" t="s">
        <v>6294</v>
      </c>
      <c r="F719" s="35" t="str">
        <f>IFERROR(VLOOKUP(E719,'DATA MASTER'!$B$1:$R$3858,3,0),"")</f>
        <v>DIV 2</v>
      </c>
      <c r="G719" s="4">
        <v>2</v>
      </c>
      <c r="H719" s="35">
        <f>IFERROR(VLOOKUP(E719,'DATA MASTER'!$B$1:$R$3858,6,0),"")</f>
        <v>1</v>
      </c>
      <c r="I719" s="40">
        <f>IFERROR(VLOOKUP(E719,'DATA MASTER'!$B$1:$R$3858,5,0),"")</f>
        <v>26.01</v>
      </c>
      <c r="J719" s="35">
        <f>IFERROR(VLOOKUP(E719,'DATA MASTER'!$B$1:$R$3858,17,0),"")</f>
        <v>764700</v>
      </c>
      <c r="K719" s="35">
        <f>IFERROR(VLOOKUP(E719,'DATA MASTER'!$B$1:$R$3858,16,0),"")</f>
        <v>670700</v>
      </c>
      <c r="L719" s="34">
        <f t="shared" si="212"/>
        <v>57352.5</v>
      </c>
      <c r="M719" s="34">
        <f t="shared" si="217"/>
        <v>97171.016000000003</v>
      </c>
      <c r="N719" s="35">
        <v>0</v>
      </c>
      <c r="O719" s="35">
        <v>0</v>
      </c>
      <c r="P719" s="35"/>
      <c r="Q719" s="4"/>
      <c r="R719" s="35">
        <f t="shared" si="218"/>
        <v>1274500</v>
      </c>
      <c r="S719" s="35">
        <f t="shared" si="213"/>
        <v>1033385.5567567565</v>
      </c>
      <c r="T719" s="35">
        <f t="shared" si="214"/>
        <v>241114.4432432435</v>
      </c>
      <c r="U719" s="35">
        <f t="shared" si="219"/>
        <v>36414</v>
      </c>
      <c r="V719" s="35">
        <f t="shared" si="220"/>
        <v>3392.608695652174</v>
      </c>
      <c r="W719" s="35">
        <f t="shared" si="215"/>
        <v>28293.9</v>
      </c>
      <c r="X719" s="35">
        <f t="shared" si="221"/>
        <v>173013.93454759134</v>
      </c>
      <c r="Y719" s="35">
        <v>1</v>
      </c>
      <c r="Z719" s="35">
        <v>0</v>
      </c>
      <c r="AA719" s="35">
        <f t="shared" si="222"/>
        <v>0</v>
      </c>
      <c r="AB719" s="37">
        <f t="shared" si="216"/>
        <v>0</v>
      </c>
      <c r="AC719" s="35">
        <v>0</v>
      </c>
      <c r="AD719" s="35">
        <v>0</v>
      </c>
      <c r="AE719" s="44"/>
    </row>
    <row r="720" spans="1:31">
      <c r="A720" s="34">
        <v>714</v>
      </c>
      <c r="B720" s="58">
        <v>46245</v>
      </c>
      <c r="C720" s="4" t="s">
        <v>6821</v>
      </c>
      <c r="D720" s="4" t="s">
        <v>6158</v>
      </c>
      <c r="E720" s="4" t="s">
        <v>6156</v>
      </c>
      <c r="F720" s="35" t="str">
        <f>IFERROR(VLOOKUP(E720,'DATA MASTER'!$B$1:$R$3858,3,0),"")</f>
        <v>DIV 1</v>
      </c>
      <c r="G720" s="4">
        <v>2</v>
      </c>
      <c r="H720" s="35">
        <f>IFERROR(VLOOKUP(E720,'DATA MASTER'!$B$1:$R$3858,6,0),"")</f>
        <v>4</v>
      </c>
      <c r="I720" s="40">
        <f>IFERROR(VLOOKUP(E720,'DATA MASTER'!$B$1:$R$3858,5,0),"")</f>
        <v>5.3879999999999999</v>
      </c>
      <c r="J720" s="35">
        <f>IFERROR(VLOOKUP(E720,'DATA MASTER'!$B$1:$R$3858,17,0),"")</f>
        <v>185700</v>
      </c>
      <c r="K720" s="35">
        <f>IFERROR(VLOOKUP(E720,'DATA MASTER'!$B$1:$R$3858,16,0),"")</f>
        <v>165300</v>
      </c>
      <c r="L720" s="34">
        <f t="shared" si="212"/>
        <v>13927.5</v>
      </c>
      <c r="M720" s="34">
        <f t="shared" si="217"/>
        <v>23948.664000000001</v>
      </c>
      <c r="N720" s="35">
        <v>0</v>
      </c>
      <c r="O720" s="35">
        <v>0</v>
      </c>
      <c r="P720" s="35"/>
      <c r="Q720" s="4"/>
      <c r="R720" s="35">
        <f t="shared" si="218"/>
        <v>309500</v>
      </c>
      <c r="S720" s="35">
        <f t="shared" si="213"/>
        <v>254687.09189189188</v>
      </c>
      <c r="T720" s="35">
        <f t="shared" si="214"/>
        <v>54812.908108108124</v>
      </c>
      <c r="U720" s="35">
        <f t="shared" si="219"/>
        <v>7543.2</v>
      </c>
      <c r="V720" s="35">
        <f t="shared" si="220"/>
        <v>702.78260869565213</v>
      </c>
      <c r="W720" s="35">
        <f t="shared" si="215"/>
        <v>6870.9000000000005</v>
      </c>
      <c r="X720" s="35">
        <f t="shared" si="221"/>
        <v>24696.02549941247</v>
      </c>
      <c r="Y720" s="35">
        <v>1</v>
      </c>
      <c r="Z720" s="35">
        <v>0</v>
      </c>
      <c r="AA720" s="35">
        <f t="shared" si="222"/>
        <v>0</v>
      </c>
      <c r="AB720" s="37">
        <f t="shared" si="216"/>
        <v>0</v>
      </c>
      <c r="AC720" s="35">
        <v>0</v>
      </c>
      <c r="AD720" s="35">
        <v>15000</v>
      </c>
      <c r="AE720" s="44"/>
    </row>
    <row r="721" spans="1:31">
      <c r="A721" s="34">
        <v>715</v>
      </c>
      <c r="B721" s="58">
        <v>46245</v>
      </c>
      <c r="C721" s="4" t="s">
        <v>6822</v>
      </c>
      <c r="D721" s="4" t="s">
        <v>6134</v>
      </c>
      <c r="E721" s="4" t="s">
        <v>6135</v>
      </c>
      <c r="F721" s="35" t="str">
        <f>IFERROR(VLOOKUP(E721,'DATA MASTER'!$B$1:$R$3858,3,0),"")</f>
        <v>DIV 1</v>
      </c>
      <c r="G721" s="4">
        <v>24</v>
      </c>
      <c r="H721" s="35">
        <f>IFERROR(VLOOKUP(E721,'DATA MASTER'!$B$1:$R$3858,6,0),"")</f>
        <v>24</v>
      </c>
      <c r="I721" s="40">
        <f>IFERROR(VLOOKUP(E721,'DATA MASTER'!$B$1:$R$3858,5,0),"")</f>
        <v>1.23</v>
      </c>
      <c r="J721" s="35">
        <f>IFERROR(VLOOKUP(E721,'DATA MASTER'!$B$1:$R$3858,17,0),"")</f>
        <v>99800</v>
      </c>
      <c r="K721" s="35">
        <f>IFERROR(VLOOKUP(E721,'DATA MASTER'!$B$1:$R$3858,16,0),"")</f>
        <v>92100</v>
      </c>
      <c r="L721" s="34">
        <f t="shared" si="212"/>
        <v>7485</v>
      </c>
      <c r="M721" s="34">
        <f t="shared" si="217"/>
        <v>13343.448</v>
      </c>
      <c r="N721" s="35">
        <v>0</v>
      </c>
      <c r="O721" s="35">
        <v>0</v>
      </c>
      <c r="P721" s="35"/>
      <c r="Q721" s="4" t="e">
        <f>VLOOKUP(#REF!,#REF!,1,0)</f>
        <v>#REF!</v>
      </c>
      <c r="R721" s="35">
        <f t="shared" si="218"/>
        <v>1995999.9999999998</v>
      </c>
      <c r="S721" s="35">
        <f t="shared" si="213"/>
        <v>1702844.3675675672</v>
      </c>
      <c r="T721" s="35">
        <f t="shared" si="214"/>
        <v>293155.63243243261</v>
      </c>
      <c r="U721" s="35">
        <f t="shared" si="219"/>
        <v>20664</v>
      </c>
      <c r="V721" s="35">
        <f t="shared" si="220"/>
        <v>1925.2173913043478</v>
      </c>
      <c r="W721" s="35">
        <v>0</v>
      </c>
      <c r="X721" s="35" t="str">
        <f t="shared" si="221"/>
        <v/>
      </c>
      <c r="Y721" s="35">
        <v>1</v>
      </c>
      <c r="Z721" s="42" t="e">
        <f>VLOOKUP(Q721,#REF!,4,0)</f>
        <v>#REF!</v>
      </c>
      <c r="AA721" s="35">
        <f t="shared" si="222"/>
        <v>0</v>
      </c>
      <c r="AB721" s="37">
        <f t="shared" si="216"/>
        <v>0</v>
      </c>
      <c r="AC721" s="35" t="e">
        <f t="shared" ref="AC721:AC723" si="224">Z721*R721*1.11</f>
        <v>#REF!</v>
      </c>
      <c r="AD721" s="35">
        <v>0</v>
      </c>
      <c r="AE721" s="44"/>
    </row>
    <row r="722" spans="1:31">
      <c r="A722" s="34">
        <v>716</v>
      </c>
      <c r="B722" s="58">
        <v>46245</v>
      </c>
      <c r="C722" s="4" t="s">
        <v>6823</v>
      </c>
      <c r="D722" s="4" t="s">
        <v>6134</v>
      </c>
      <c r="E722" s="4" t="s">
        <v>6218</v>
      </c>
      <c r="F722" s="35" t="str">
        <f>IFERROR(VLOOKUP(E722,'DATA MASTER'!$B$1:$R$3858,3,0),"")</f>
        <v>DIV 1</v>
      </c>
      <c r="G722" s="4">
        <v>45</v>
      </c>
      <c r="H722" s="35">
        <f>IFERROR(VLOOKUP(E722,'DATA MASTER'!$B$1:$R$3858,6,0),"")</f>
        <v>24</v>
      </c>
      <c r="I722" s="40">
        <f>IFERROR(VLOOKUP(E722,'DATA MASTER'!$B$1:$R$3858,5,0),"")</f>
        <v>1.079</v>
      </c>
      <c r="J722" s="35">
        <f>IFERROR(VLOOKUP(E722,'DATA MASTER'!$B$1:$R$3858,17,0),"")</f>
        <v>102900</v>
      </c>
      <c r="K722" s="35">
        <f>IFERROR(VLOOKUP(E722,'DATA MASTER'!$B$1:$R$3858,16,0),"")</f>
        <v>94200</v>
      </c>
      <c r="L722" s="34">
        <f t="shared" si="212"/>
        <v>7717.5</v>
      </c>
      <c r="M722" s="34">
        <f t="shared" si="217"/>
        <v>13647.696000000002</v>
      </c>
      <c r="N722" s="35">
        <v>0</v>
      </c>
      <c r="O722" s="35">
        <v>0</v>
      </c>
      <c r="P722" s="35"/>
      <c r="Q722" s="4" t="e">
        <f>VLOOKUP(#REF!,#REF!,1,0)</f>
        <v>#REF!</v>
      </c>
      <c r="R722" s="35">
        <f t="shared" si="218"/>
        <v>3858749.9999999995</v>
      </c>
      <c r="S722" s="35">
        <f t="shared" si="213"/>
        <v>3265633.9459459456</v>
      </c>
      <c r="T722" s="35">
        <f t="shared" si="214"/>
        <v>593116.05405405397</v>
      </c>
      <c r="U722" s="35">
        <f t="shared" si="219"/>
        <v>33988.5</v>
      </c>
      <c r="V722" s="35">
        <f t="shared" si="220"/>
        <v>3166.630434782609</v>
      </c>
      <c r="W722" s="35">
        <v>0</v>
      </c>
      <c r="X722" s="35" t="str">
        <f t="shared" si="221"/>
        <v/>
      </c>
      <c r="Y722" s="35">
        <v>1</v>
      </c>
      <c r="Z722" s="42" t="e">
        <f>VLOOKUP(Q722,#REF!,4,0)</f>
        <v>#REF!</v>
      </c>
      <c r="AA722" s="35">
        <f t="shared" si="222"/>
        <v>0</v>
      </c>
      <c r="AB722" s="37">
        <f t="shared" si="216"/>
        <v>0</v>
      </c>
      <c r="AC722" s="35" t="e">
        <f t="shared" si="224"/>
        <v>#REF!</v>
      </c>
      <c r="AD722" s="35">
        <v>0</v>
      </c>
      <c r="AE722" s="44"/>
    </row>
    <row r="723" spans="1:31">
      <c r="A723" s="34">
        <v>717</v>
      </c>
      <c r="B723" s="58">
        <v>46245</v>
      </c>
      <c r="C723" s="4" t="s">
        <v>6824</v>
      </c>
      <c r="D723" s="4" t="s">
        <v>6134</v>
      </c>
      <c r="E723" s="4" t="s">
        <v>2687</v>
      </c>
      <c r="F723" s="35" t="str">
        <f>IFERROR(VLOOKUP(E723,'DATA MASTER'!$B$1:$R$3858,3,0),"")</f>
        <v>DIV 1</v>
      </c>
      <c r="G723" s="4">
        <v>5</v>
      </c>
      <c r="H723" s="35">
        <f>IFERROR(VLOOKUP(E723,'DATA MASTER'!$B$1:$R$3858,6,0),"")</f>
        <v>24</v>
      </c>
      <c r="I723" s="40">
        <f>IFERROR(VLOOKUP(E723,'DATA MASTER'!$B$1:$R$3858,5,0),"")</f>
        <v>1.052</v>
      </c>
      <c r="J723" s="35">
        <f>IFERROR(VLOOKUP(E723,'DATA MASTER'!$B$1:$R$3858,17,0),"")</f>
        <v>90100</v>
      </c>
      <c r="K723" s="35">
        <f>IFERROR(VLOOKUP(E723,'DATA MASTER'!$B$1:$R$3858,16,0),"")</f>
        <v>82300</v>
      </c>
      <c r="L723" s="34">
        <f t="shared" si="212"/>
        <v>6757.5</v>
      </c>
      <c r="M723" s="34">
        <f t="shared" si="217"/>
        <v>11923.624000000002</v>
      </c>
      <c r="N723" s="35">
        <v>0</v>
      </c>
      <c r="O723" s="35">
        <v>0</v>
      </c>
      <c r="P723" s="35"/>
      <c r="Q723" s="4" t="e">
        <f>VLOOKUP(#REF!,#REF!,1,0)</f>
        <v>#REF!</v>
      </c>
      <c r="R723" s="35">
        <f t="shared" si="218"/>
        <v>375416.66666666663</v>
      </c>
      <c r="S723" s="35">
        <f t="shared" si="213"/>
        <v>317010.70270270272</v>
      </c>
      <c r="T723" s="35">
        <f t="shared" si="214"/>
        <v>58405.963963963906</v>
      </c>
      <c r="U723" s="35">
        <f t="shared" si="219"/>
        <v>3682</v>
      </c>
      <c r="V723" s="35">
        <f t="shared" si="220"/>
        <v>343.04347826086956</v>
      </c>
      <c r="W723" s="35">
        <v>0</v>
      </c>
      <c r="X723" s="35" t="str">
        <f t="shared" si="221"/>
        <v/>
      </c>
      <c r="Y723" s="35">
        <v>1</v>
      </c>
      <c r="Z723" s="42" t="e">
        <f>VLOOKUP(Q723,#REF!,4,0)</f>
        <v>#REF!</v>
      </c>
      <c r="AA723" s="35">
        <f t="shared" si="222"/>
        <v>0</v>
      </c>
      <c r="AB723" s="37">
        <f t="shared" si="216"/>
        <v>0</v>
      </c>
      <c r="AC723" s="35" t="e">
        <f t="shared" si="224"/>
        <v>#REF!</v>
      </c>
      <c r="AD723" s="35">
        <v>0</v>
      </c>
      <c r="AE723" s="44"/>
    </row>
    <row r="724" spans="1:31">
      <c r="A724" s="34">
        <v>718</v>
      </c>
      <c r="B724" s="58">
        <v>46245</v>
      </c>
      <c r="C724" s="4" t="s">
        <v>6825</v>
      </c>
      <c r="D724" s="4" t="s">
        <v>6196</v>
      </c>
      <c r="E724" s="4" t="s">
        <v>6135</v>
      </c>
      <c r="F724" s="35" t="str">
        <f>IFERROR(VLOOKUP(E724,'DATA MASTER'!$B$1:$R$3858,3,0),"")</f>
        <v>DIV 1</v>
      </c>
      <c r="G724" s="4">
        <v>24</v>
      </c>
      <c r="H724" s="35">
        <f>IFERROR(VLOOKUP(E724,'DATA MASTER'!$B$1:$R$3858,6,0),"")</f>
        <v>24</v>
      </c>
      <c r="I724" s="40">
        <f>IFERROR(VLOOKUP(E724,'DATA MASTER'!$B$1:$R$3858,5,0),"")</f>
        <v>1.23</v>
      </c>
      <c r="J724" s="35">
        <f>IFERROR(VLOOKUP(E724,'DATA MASTER'!$B$1:$R$3858,17,0),"")</f>
        <v>99800</v>
      </c>
      <c r="K724" s="35">
        <f>IFERROR(VLOOKUP(E724,'DATA MASTER'!$B$1:$R$3858,16,0),"")</f>
        <v>92100</v>
      </c>
      <c r="L724" s="34">
        <f t="shared" si="212"/>
        <v>7485</v>
      </c>
      <c r="M724" s="34">
        <f t="shared" si="217"/>
        <v>13343.448</v>
      </c>
      <c r="N724" s="35">
        <v>0</v>
      </c>
      <c r="O724" s="35">
        <v>0</v>
      </c>
      <c r="P724" s="35">
        <v>50000</v>
      </c>
      <c r="Q724" s="4" t="s">
        <v>6674</v>
      </c>
      <c r="R724" s="35">
        <f t="shared" si="218"/>
        <v>1995999.9999999998</v>
      </c>
      <c r="S724" s="35">
        <f t="shared" si="213"/>
        <v>1702844.3675675672</v>
      </c>
      <c r="T724" s="35">
        <f t="shared" si="214"/>
        <v>293155.63243243261</v>
      </c>
      <c r="U724" s="35">
        <f t="shared" si="219"/>
        <v>20664</v>
      </c>
      <c r="V724" s="35">
        <f t="shared" si="220"/>
        <v>1925.2173913043478</v>
      </c>
      <c r="W724" s="35">
        <f t="shared" si="215"/>
        <v>44311.199999999997</v>
      </c>
      <c r="X724" s="35">
        <f t="shared" si="221"/>
        <v>166255.21504112828</v>
      </c>
      <c r="Y724" s="35">
        <f>H724</f>
        <v>24</v>
      </c>
      <c r="Z724" s="35">
        <v>0</v>
      </c>
      <c r="AA724" s="35">
        <f t="shared" si="222"/>
        <v>50000</v>
      </c>
      <c r="AB724" s="37">
        <f t="shared" si="216"/>
        <v>0</v>
      </c>
      <c r="AC724" s="35">
        <v>0</v>
      </c>
      <c r="AD724" s="35">
        <v>10000</v>
      </c>
      <c r="AE724" s="44"/>
    </row>
    <row r="725" spans="1:31">
      <c r="A725" s="34">
        <v>720</v>
      </c>
      <c r="B725" s="58">
        <v>46245</v>
      </c>
      <c r="C725" s="4" t="s">
        <v>6826</v>
      </c>
      <c r="D725" s="4" t="s">
        <v>6196</v>
      </c>
      <c r="E725" s="4" t="s">
        <v>6131</v>
      </c>
      <c r="F725" s="35" t="str">
        <f>IFERROR(VLOOKUP(E725,'DATA MASTER'!$B$1:$R$3858,3,0),"")</f>
        <v>DIV 1</v>
      </c>
      <c r="G725" s="4">
        <v>36</v>
      </c>
      <c r="H725" s="35">
        <f>IFERROR(VLOOKUP(E725,'DATA MASTER'!$B$1:$R$3858,6,0),"")</f>
        <v>72</v>
      </c>
      <c r="I725" s="40">
        <f>IFERROR(VLOOKUP(E725,'DATA MASTER'!$B$1:$R$3858,5,0),"")</f>
        <v>0.245333</v>
      </c>
      <c r="J725" s="35">
        <f>IFERROR(VLOOKUP(E725,'DATA MASTER'!$B$1:$R$3858,17,0),"")</f>
        <v>27908.333333333332</v>
      </c>
      <c r="K725" s="35">
        <f>IFERROR(VLOOKUP(E725,'DATA MASTER'!$B$1:$R$3858,16,0),"")</f>
        <v>25850</v>
      </c>
      <c r="L725" s="34">
        <f t="shared" si="212"/>
        <v>2093.125</v>
      </c>
      <c r="M725" s="34">
        <f t="shared" si="217"/>
        <v>3745.1480000000001</v>
      </c>
      <c r="N725" s="35">
        <v>0</v>
      </c>
      <c r="O725" s="35">
        <v>0</v>
      </c>
      <c r="P725" s="35"/>
      <c r="Q725" s="4"/>
      <c r="R725" s="35">
        <f t="shared" si="218"/>
        <v>837249.99999999988</v>
      </c>
      <c r="S725" s="35">
        <f t="shared" si="213"/>
        <v>716914.11891891877</v>
      </c>
      <c r="T725" s="35">
        <f t="shared" si="214"/>
        <v>120335.88108108111</v>
      </c>
      <c r="U725" s="35">
        <f t="shared" si="219"/>
        <v>6182.391599999999</v>
      </c>
      <c r="V725" s="35">
        <f t="shared" si="220"/>
        <v>575.99921739130434</v>
      </c>
      <c r="W725" s="35">
        <f t="shared" si="215"/>
        <v>18586.949999999997</v>
      </c>
      <c r="X725" s="35">
        <f t="shared" si="221"/>
        <v>84990.540263689807</v>
      </c>
      <c r="Y725" s="35">
        <v>1</v>
      </c>
      <c r="Z725" s="35">
        <v>0</v>
      </c>
      <c r="AA725" s="35">
        <f t="shared" si="222"/>
        <v>0</v>
      </c>
      <c r="AB725" s="37">
        <f t="shared" si="216"/>
        <v>0</v>
      </c>
      <c r="AC725" s="35">
        <v>0</v>
      </c>
      <c r="AD725" s="35">
        <v>10000</v>
      </c>
      <c r="AE725" s="44"/>
    </row>
    <row r="726" spans="1:31">
      <c r="A726" s="34">
        <v>721</v>
      </c>
      <c r="B726" s="58">
        <v>46245</v>
      </c>
      <c r="C726" s="4" t="s">
        <v>6827</v>
      </c>
      <c r="D726" s="4" t="s">
        <v>6143</v>
      </c>
      <c r="E726" s="4" t="s">
        <v>6156</v>
      </c>
      <c r="F726" s="35" t="str">
        <f>IFERROR(VLOOKUP(E726,'DATA MASTER'!$B$1:$R$3858,3,0),"")</f>
        <v>DIV 1</v>
      </c>
      <c r="G726" s="4">
        <v>2</v>
      </c>
      <c r="H726" s="35">
        <f>IFERROR(VLOOKUP(E726,'DATA MASTER'!$B$1:$R$3858,6,0),"")</f>
        <v>4</v>
      </c>
      <c r="I726" s="40">
        <f>IFERROR(VLOOKUP(E726,'DATA MASTER'!$B$1:$R$3858,5,0),"")</f>
        <v>5.3879999999999999</v>
      </c>
      <c r="J726" s="35">
        <f>IFERROR(VLOOKUP(E726,'DATA MASTER'!$B$1:$R$3858,17,0),"")</f>
        <v>185700</v>
      </c>
      <c r="K726" s="35">
        <f>IFERROR(VLOOKUP(E726,'DATA MASTER'!$B$1:$R$3858,16,0),"")</f>
        <v>165300</v>
      </c>
      <c r="L726" s="34">
        <f t="shared" si="212"/>
        <v>13927.5</v>
      </c>
      <c r="M726" s="34">
        <f t="shared" si="217"/>
        <v>23948.664000000001</v>
      </c>
      <c r="N726" s="35">
        <v>0</v>
      </c>
      <c r="O726" s="35">
        <v>0</v>
      </c>
      <c r="P726" s="35"/>
      <c r="Q726" s="4" t="e">
        <f>VLOOKUP(#REF!,#REF!,1,0)</f>
        <v>#REF!</v>
      </c>
      <c r="R726" s="35">
        <f t="shared" si="218"/>
        <v>309500</v>
      </c>
      <c r="S726" s="35">
        <f t="shared" si="213"/>
        <v>254687.09189189188</v>
      </c>
      <c r="T726" s="35">
        <f t="shared" si="214"/>
        <v>54812.908108108124</v>
      </c>
      <c r="U726" s="35">
        <f t="shared" si="219"/>
        <v>7543.2</v>
      </c>
      <c r="V726" s="35">
        <f t="shared" si="220"/>
        <v>702.78260869565213</v>
      </c>
      <c r="W726" s="35">
        <f t="shared" si="215"/>
        <v>6870.9000000000005</v>
      </c>
      <c r="X726" s="35" t="str">
        <f t="shared" si="221"/>
        <v/>
      </c>
      <c r="Y726" s="35">
        <v>1</v>
      </c>
      <c r="Z726" s="42" t="e">
        <f>VLOOKUP(Q726,#REF!,4,0)</f>
        <v>#REF!</v>
      </c>
      <c r="AA726" s="35">
        <f t="shared" si="222"/>
        <v>0</v>
      </c>
      <c r="AB726" s="37">
        <f t="shared" si="216"/>
        <v>0</v>
      </c>
      <c r="AC726" s="35" t="e">
        <f t="shared" ref="AC726:AC727" si="225">Z726*R726*1.11</f>
        <v>#REF!</v>
      </c>
      <c r="AD726" s="35">
        <v>0</v>
      </c>
      <c r="AE726" s="44"/>
    </row>
    <row r="727" spans="1:31">
      <c r="A727" s="34">
        <v>722</v>
      </c>
      <c r="B727" s="58">
        <v>46245</v>
      </c>
      <c r="C727" s="4" t="s">
        <v>6827</v>
      </c>
      <c r="D727" s="4" t="s">
        <v>6143</v>
      </c>
      <c r="E727" s="4" t="s">
        <v>6207</v>
      </c>
      <c r="F727" s="35" t="str">
        <f>IFERROR(VLOOKUP(E727,'DATA MASTER'!$B$1:$R$3858,3,0),"")</f>
        <v>DIV 2</v>
      </c>
      <c r="G727" s="4">
        <v>2</v>
      </c>
      <c r="H727" s="35">
        <f>IFERROR(VLOOKUP(E727,'DATA MASTER'!$B$1:$R$3858,6,0),"")</f>
        <v>4</v>
      </c>
      <c r="I727" s="40">
        <f>IFERROR(VLOOKUP(E727,'DATA MASTER'!$B$1:$R$3858,5,0),"")</f>
        <v>4.24</v>
      </c>
      <c r="J727" s="35">
        <f>IFERROR(VLOOKUP(E727,'DATA MASTER'!$B$1:$R$3858,17,0),"")</f>
        <v>310600</v>
      </c>
      <c r="K727" s="35">
        <f>IFERROR(VLOOKUP(E727,'DATA MASTER'!$B$1:$R$3858,16,0),"")</f>
        <v>283000</v>
      </c>
      <c r="L727" s="34">
        <f t="shared" si="212"/>
        <v>23295</v>
      </c>
      <c r="M727" s="34">
        <f t="shared" si="217"/>
        <v>41001.040000000001</v>
      </c>
      <c r="N727" s="35">
        <v>0</v>
      </c>
      <c r="O727" s="35">
        <v>0</v>
      </c>
      <c r="P727" s="35"/>
      <c r="Q727" s="4" t="e">
        <f>VLOOKUP(#REF!,#REF!,1,0)</f>
        <v>#REF!</v>
      </c>
      <c r="R727" s="35">
        <f t="shared" si="218"/>
        <v>517666.66666666663</v>
      </c>
      <c r="S727" s="35">
        <f t="shared" si="213"/>
        <v>436034.16216216213</v>
      </c>
      <c r="T727" s="35">
        <f t="shared" si="214"/>
        <v>81632.504504504497</v>
      </c>
      <c r="U727" s="35">
        <f t="shared" si="219"/>
        <v>5936</v>
      </c>
      <c r="V727" s="35">
        <f t="shared" si="220"/>
        <v>553.04347826086962</v>
      </c>
      <c r="W727" s="35">
        <f t="shared" si="215"/>
        <v>11492.199999999999</v>
      </c>
      <c r="X727" s="35" t="str">
        <f t="shared" si="221"/>
        <v/>
      </c>
      <c r="Y727" s="35">
        <v>1</v>
      </c>
      <c r="Z727" s="42" t="e">
        <f>VLOOKUP(Q727,#REF!,4,0)</f>
        <v>#REF!</v>
      </c>
      <c r="AA727" s="35">
        <f t="shared" si="222"/>
        <v>0</v>
      </c>
      <c r="AB727" s="37">
        <f t="shared" si="216"/>
        <v>0</v>
      </c>
      <c r="AC727" s="35" t="e">
        <f t="shared" si="225"/>
        <v>#REF!</v>
      </c>
      <c r="AD727" s="35">
        <v>0</v>
      </c>
      <c r="AE727" s="44"/>
    </row>
    <row r="728" spans="1:31">
      <c r="A728" s="34">
        <v>723</v>
      </c>
      <c r="B728" s="58">
        <v>46245</v>
      </c>
      <c r="C728" s="4" t="s">
        <v>6828</v>
      </c>
      <c r="D728" s="4" t="s">
        <v>6134</v>
      </c>
      <c r="E728" s="4" t="s">
        <v>6148</v>
      </c>
      <c r="F728" s="35" t="str">
        <f>IFERROR(VLOOKUP(E728,'DATA MASTER'!$B$1:$R$3858,3,0),"")</f>
        <v>DIV 2</v>
      </c>
      <c r="G728" s="4">
        <v>16</v>
      </c>
      <c r="H728" s="35">
        <f>IFERROR(VLOOKUP(E728,'DATA MASTER'!$B$1:$R$3858,6,0),"")</f>
        <v>24</v>
      </c>
      <c r="I728" s="40">
        <f>IFERROR(VLOOKUP(E728,'DATA MASTER'!$B$1:$R$3858,5,0),"")</f>
        <v>1.0900000000000001</v>
      </c>
      <c r="J728" s="35">
        <f>IFERROR(VLOOKUP(E728,'DATA MASTER'!$B$1:$R$3858,17,0),"")</f>
        <v>82200</v>
      </c>
      <c r="K728" s="35">
        <f>IFERROR(VLOOKUP(E728,'DATA MASTER'!$B$1:$R$3858,16,0),"")</f>
        <v>74900</v>
      </c>
      <c r="L728" s="34">
        <f t="shared" si="212"/>
        <v>6165</v>
      </c>
      <c r="M728" s="34">
        <f t="shared" si="217"/>
        <v>10851.512000000001</v>
      </c>
      <c r="N728" s="35">
        <v>0</v>
      </c>
      <c r="O728" s="35">
        <v>0</v>
      </c>
      <c r="P728" s="35"/>
      <c r="Q728" s="4"/>
      <c r="R728" s="35">
        <f t="shared" si="218"/>
        <v>1096000</v>
      </c>
      <c r="S728" s="35">
        <f t="shared" si="213"/>
        <v>923221.44864864857</v>
      </c>
      <c r="T728" s="35">
        <f t="shared" si="214"/>
        <v>172778.55135135143</v>
      </c>
      <c r="U728" s="35">
        <f t="shared" si="219"/>
        <v>12208</v>
      </c>
      <c r="V728" s="35">
        <f t="shared" si="220"/>
        <v>1137.3913043478262</v>
      </c>
      <c r="W728" s="35">
        <f t="shared" si="215"/>
        <v>24331.200000000001</v>
      </c>
      <c r="X728" s="35">
        <f t="shared" si="221"/>
        <v>127959.10290414644</v>
      </c>
      <c r="Y728" s="35">
        <v>1</v>
      </c>
      <c r="Z728" s="35">
        <v>0</v>
      </c>
      <c r="AA728" s="35">
        <f t="shared" si="222"/>
        <v>0</v>
      </c>
      <c r="AB728" s="37">
        <f t="shared" si="216"/>
        <v>0</v>
      </c>
      <c r="AC728" s="35">
        <v>0</v>
      </c>
      <c r="AD728" s="35">
        <v>7142.8571428571431</v>
      </c>
      <c r="AE728" s="44"/>
    </row>
    <row r="729" spans="1:31">
      <c r="A729" s="34">
        <v>724</v>
      </c>
      <c r="B729" s="58">
        <v>46245</v>
      </c>
      <c r="C729" s="4" t="s">
        <v>6829</v>
      </c>
      <c r="D729" s="4" t="s">
        <v>6175</v>
      </c>
      <c r="E729" s="4" t="s">
        <v>6135</v>
      </c>
      <c r="F729" s="35" t="str">
        <f>IFERROR(VLOOKUP(E729,'DATA MASTER'!$B$1:$R$3858,3,0),"")</f>
        <v>DIV 1</v>
      </c>
      <c r="G729" s="4">
        <v>24</v>
      </c>
      <c r="H729" s="35">
        <f>IFERROR(VLOOKUP(E729,'DATA MASTER'!$B$1:$R$3858,6,0),"")</f>
        <v>24</v>
      </c>
      <c r="I729" s="40">
        <f>IFERROR(VLOOKUP(E729,'DATA MASTER'!$B$1:$R$3858,5,0),"")</f>
        <v>1.23</v>
      </c>
      <c r="J729" s="35">
        <f>IFERROR(VLOOKUP(E729,'DATA MASTER'!$B$1:$R$3858,17,0),"")</f>
        <v>99800</v>
      </c>
      <c r="K729" s="35">
        <f>IFERROR(VLOOKUP(E729,'DATA MASTER'!$B$1:$R$3858,16,0),"")</f>
        <v>92100</v>
      </c>
      <c r="L729" s="34">
        <f t="shared" si="212"/>
        <v>7485</v>
      </c>
      <c r="M729" s="34">
        <f t="shared" si="217"/>
        <v>13343.448</v>
      </c>
      <c r="N729" s="35">
        <v>0</v>
      </c>
      <c r="O729" s="35">
        <v>0</v>
      </c>
      <c r="P729" s="35">
        <v>50000</v>
      </c>
      <c r="Q729" s="4" t="s">
        <v>6674</v>
      </c>
      <c r="R729" s="35">
        <f t="shared" si="218"/>
        <v>1995999.9999999998</v>
      </c>
      <c r="S729" s="35">
        <f t="shared" si="213"/>
        <v>1702844.3675675672</v>
      </c>
      <c r="T729" s="35">
        <f t="shared" si="214"/>
        <v>293155.63243243261</v>
      </c>
      <c r="U729" s="35">
        <f t="shared" si="219"/>
        <v>20664</v>
      </c>
      <c r="V729" s="35">
        <f t="shared" si="220"/>
        <v>1925.2173913043478</v>
      </c>
      <c r="W729" s="35">
        <f t="shared" si="215"/>
        <v>44311.199999999997</v>
      </c>
      <c r="X729" s="35">
        <f t="shared" si="221"/>
        <v>170372.8620999518</v>
      </c>
      <c r="Y729" s="35">
        <f>H729</f>
        <v>24</v>
      </c>
      <c r="Z729" s="35">
        <v>0</v>
      </c>
      <c r="AA729" s="35">
        <f t="shared" si="222"/>
        <v>50000</v>
      </c>
      <c r="AB729" s="37">
        <f t="shared" si="216"/>
        <v>0</v>
      </c>
      <c r="AC729" s="35">
        <v>0</v>
      </c>
      <c r="AD729" s="35">
        <v>5882.3529411764703</v>
      </c>
      <c r="AE729" s="44"/>
    </row>
    <row r="730" spans="1:31">
      <c r="A730" s="34">
        <v>725</v>
      </c>
      <c r="B730" s="58">
        <v>46245</v>
      </c>
      <c r="C730" s="4" t="s">
        <v>6830</v>
      </c>
      <c r="D730" s="4" t="s">
        <v>6134</v>
      </c>
      <c r="E730" s="4" t="s">
        <v>6129</v>
      </c>
      <c r="F730" s="35" t="str">
        <f>IFERROR(VLOOKUP(E730,'DATA MASTER'!$B$1:$R$3858,3,0),"")</f>
        <v>DIV 1</v>
      </c>
      <c r="G730" s="4">
        <v>24</v>
      </c>
      <c r="H730" s="35">
        <f>IFERROR(VLOOKUP(E730,'DATA MASTER'!$B$1:$R$3858,6,0),"")</f>
        <v>120</v>
      </c>
      <c r="I730" s="40">
        <f>IFERROR(VLOOKUP(E730,'DATA MASTER'!$B$1:$R$3858,5,0),"")</f>
        <v>0.14499999999999999</v>
      </c>
      <c r="J730" s="35">
        <f>IFERROR(VLOOKUP(E730,'DATA MASTER'!$B$1:$R$3858,17,0),"")</f>
        <v>15108.333333333334</v>
      </c>
      <c r="K730" s="35">
        <f>IFERROR(VLOOKUP(E730,'DATA MASTER'!$B$1:$R$3858,16,0),"")</f>
        <v>14025</v>
      </c>
      <c r="L730" s="34">
        <f t="shared" si="212"/>
        <v>1133.125</v>
      </c>
      <c r="M730" s="34">
        <f t="shared" si="217"/>
        <v>2031.9420000000002</v>
      </c>
      <c r="N730" s="35">
        <v>0</v>
      </c>
      <c r="O730" s="35">
        <v>0</v>
      </c>
      <c r="P730" s="35"/>
      <c r="Q730" s="4"/>
      <c r="R730" s="35">
        <f t="shared" si="218"/>
        <v>302166.66666666663</v>
      </c>
      <c r="S730" s="35">
        <f t="shared" si="213"/>
        <v>259309.36216216208</v>
      </c>
      <c r="T730" s="35">
        <f t="shared" si="214"/>
        <v>42857.304504504544</v>
      </c>
      <c r="U730" s="35">
        <f t="shared" si="219"/>
        <v>2435.9999999999995</v>
      </c>
      <c r="V730" s="35">
        <f t="shared" si="220"/>
        <v>226.95652173913041</v>
      </c>
      <c r="W730" s="35">
        <f t="shared" si="215"/>
        <v>6708.1</v>
      </c>
      <c r="X730" s="35">
        <f t="shared" si="221"/>
        <v>26343.390839908272</v>
      </c>
      <c r="Y730" s="35">
        <v>1</v>
      </c>
      <c r="Z730" s="35">
        <v>0</v>
      </c>
      <c r="AA730" s="35">
        <f t="shared" si="222"/>
        <v>0</v>
      </c>
      <c r="AB730" s="37">
        <f t="shared" si="216"/>
        <v>0</v>
      </c>
      <c r="AC730" s="35">
        <v>0</v>
      </c>
      <c r="AD730" s="35">
        <v>7142.8571428571431</v>
      </c>
      <c r="AE730" s="44"/>
    </row>
    <row r="731" spans="1:31">
      <c r="A731" s="34">
        <v>726</v>
      </c>
      <c r="B731" s="58">
        <v>46245</v>
      </c>
      <c r="C731" s="4" t="s">
        <v>6831</v>
      </c>
      <c r="D731" s="4" t="s">
        <v>6175</v>
      </c>
      <c r="E731" s="4" t="s">
        <v>6216</v>
      </c>
      <c r="F731" s="35" t="str">
        <f>IFERROR(VLOOKUP(E731,'DATA MASTER'!$B$1:$R$3858,3,0),"")</f>
        <v>DIV 1</v>
      </c>
      <c r="G731" s="4">
        <v>6</v>
      </c>
      <c r="H731" s="35">
        <f>IFERROR(VLOOKUP(E731,'DATA MASTER'!$B$1:$R$3858,6,0),"")</f>
        <v>24</v>
      </c>
      <c r="I731" s="40">
        <f>IFERROR(VLOOKUP(E731,'DATA MASTER'!$B$1:$R$3858,5,0),"")</f>
        <v>1.0900000000000001</v>
      </c>
      <c r="J731" s="35">
        <f>IFERROR(VLOOKUP(E731,'DATA MASTER'!$B$1:$R$3858,17,0),"")</f>
        <v>49500</v>
      </c>
      <c r="K731" s="35">
        <f>IFERROR(VLOOKUP(E731,'DATA MASTER'!$B$1:$R$3858,16,0),"")</f>
        <v>44600</v>
      </c>
      <c r="L731" s="34">
        <f t="shared" si="212"/>
        <v>3712.5</v>
      </c>
      <c r="M731" s="34">
        <f t="shared" si="217"/>
        <v>6461.6480000000001</v>
      </c>
      <c r="N731" s="35">
        <v>0</v>
      </c>
      <c r="O731" s="35">
        <v>0</v>
      </c>
      <c r="P731" s="35"/>
      <c r="Q731" s="4"/>
      <c r="R731" s="35">
        <f t="shared" si="218"/>
        <v>247500</v>
      </c>
      <c r="S731" s="35">
        <f t="shared" si="213"/>
        <v>206153.25405405404</v>
      </c>
      <c r="T731" s="35">
        <f t="shared" si="214"/>
        <v>41346.745945945964</v>
      </c>
      <c r="U731" s="35">
        <f t="shared" si="219"/>
        <v>4578.0000000000009</v>
      </c>
      <c r="V731" s="35">
        <f t="shared" si="220"/>
        <v>426.52173913043481</v>
      </c>
      <c r="W731" s="35">
        <f t="shared" si="215"/>
        <v>5494.5000000000009</v>
      </c>
      <c r="X731" s="35">
        <f t="shared" si="221"/>
        <v>24965.371265639063</v>
      </c>
      <c r="Y731" s="35">
        <v>1</v>
      </c>
      <c r="Z731" s="35">
        <v>0</v>
      </c>
      <c r="AA731" s="35">
        <f t="shared" si="222"/>
        <v>0</v>
      </c>
      <c r="AB731" s="37">
        <f t="shared" si="216"/>
        <v>0</v>
      </c>
      <c r="AC731" s="35">
        <v>0</v>
      </c>
      <c r="AD731" s="35">
        <v>5882.3529411764703</v>
      </c>
      <c r="AE731" s="44"/>
    </row>
    <row r="732" spans="1:31">
      <c r="A732" s="34">
        <v>727</v>
      </c>
      <c r="B732" s="58">
        <v>46245</v>
      </c>
      <c r="C732" s="4" t="s">
        <v>6832</v>
      </c>
      <c r="D732" s="4" t="s">
        <v>6134</v>
      </c>
      <c r="E732" s="4" t="s">
        <v>6218</v>
      </c>
      <c r="F732" s="35" t="str">
        <f>IFERROR(VLOOKUP(E732,'DATA MASTER'!$B$1:$R$3858,3,0),"")</f>
        <v>DIV 1</v>
      </c>
      <c r="G732" s="4">
        <v>9</v>
      </c>
      <c r="H732" s="35">
        <f>IFERROR(VLOOKUP(E732,'DATA MASTER'!$B$1:$R$3858,6,0),"")</f>
        <v>24</v>
      </c>
      <c r="I732" s="40">
        <f>IFERROR(VLOOKUP(E732,'DATA MASTER'!$B$1:$R$3858,5,0),"")</f>
        <v>1.079</v>
      </c>
      <c r="J732" s="35">
        <f>IFERROR(VLOOKUP(E732,'DATA MASTER'!$B$1:$R$3858,17,0),"")</f>
        <v>102900</v>
      </c>
      <c r="K732" s="35">
        <f>IFERROR(VLOOKUP(E732,'DATA MASTER'!$B$1:$R$3858,16,0),"")</f>
        <v>94200</v>
      </c>
      <c r="L732" s="34">
        <f t="shared" si="212"/>
        <v>7717.5</v>
      </c>
      <c r="M732" s="34">
        <f t="shared" si="217"/>
        <v>13647.696000000002</v>
      </c>
      <c r="N732" s="35">
        <v>0</v>
      </c>
      <c r="O732" s="35">
        <v>0</v>
      </c>
      <c r="P732" s="35"/>
      <c r="Q732" s="4"/>
      <c r="R732" s="35">
        <f t="shared" si="218"/>
        <v>771749.99999999988</v>
      </c>
      <c r="S732" s="35">
        <f t="shared" si="213"/>
        <v>653126.78918918909</v>
      </c>
      <c r="T732" s="35">
        <f t="shared" si="214"/>
        <v>118623.21081081079</v>
      </c>
      <c r="U732" s="35">
        <f t="shared" si="219"/>
        <v>6797.7</v>
      </c>
      <c r="V732" s="35">
        <f t="shared" si="220"/>
        <v>633.32608695652175</v>
      </c>
      <c r="W732" s="35">
        <f t="shared" si="215"/>
        <v>17132.849999999999</v>
      </c>
      <c r="X732" s="35">
        <f t="shared" si="221"/>
        <v>87809.334723854263</v>
      </c>
      <c r="Y732" s="35">
        <v>1</v>
      </c>
      <c r="Z732" s="35">
        <v>0</v>
      </c>
      <c r="AA732" s="35">
        <f t="shared" si="222"/>
        <v>0</v>
      </c>
      <c r="AB732" s="37">
        <f t="shared" si="216"/>
        <v>0</v>
      </c>
      <c r="AC732" s="35">
        <v>0</v>
      </c>
      <c r="AD732" s="35">
        <v>6250</v>
      </c>
      <c r="AE732" s="44"/>
    </row>
    <row r="733" spans="1:31">
      <c r="A733" s="34">
        <v>728</v>
      </c>
      <c r="B733" s="58">
        <v>46245</v>
      </c>
      <c r="C733" s="4" t="s">
        <v>6833</v>
      </c>
      <c r="D733" s="4" t="s">
        <v>6138</v>
      </c>
      <c r="E733" s="4" t="s">
        <v>6156</v>
      </c>
      <c r="F733" s="35" t="str">
        <f>IFERROR(VLOOKUP(E733,'DATA MASTER'!$B$1:$R$3858,3,0),"")</f>
        <v>DIV 1</v>
      </c>
      <c r="G733" s="4">
        <v>4</v>
      </c>
      <c r="H733" s="35">
        <f>IFERROR(VLOOKUP(E733,'DATA MASTER'!$B$1:$R$3858,6,0),"")</f>
        <v>4</v>
      </c>
      <c r="I733" s="40">
        <f>IFERROR(VLOOKUP(E733,'DATA MASTER'!$B$1:$R$3858,5,0),"")</f>
        <v>5.3879999999999999</v>
      </c>
      <c r="J733" s="35">
        <f>IFERROR(VLOOKUP(E733,'DATA MASTER'!$B$1:$R$3858,17,0),"")</f>
        <v>185700</v>
      </c>
      <c r="K733" s="35">
        <f>IFERROR(VLOOKUP(E733,'DATA MASTER'!$B$1:$R$3858,16,0),"")</f>
        <v>165300</v>
      </c>
      <c r="L733" s="34">
        <f t="shared" si="212"/>
        <v>13927.5</v>
      </c>
      <c r="M733" s="34">
        <f t="shared" si="217"/>
        <v>23948.664000000001</v>
      </c>
      <c r="N733" s="35">
        <v>0</v>
      </c>
      <c r="O733" s="35">
        <v>0</v>
      </c>
      <c r="P733" s="35">
        <v>35000</v>
      </c>
      <c r="Q733" s="4" t="s">
        <v>6370</v>
      </c>
      <c r="R733" s="35">
        <f t="shared" si="218"/>
        <v>619000</v>
      </c>
      <c r="S733" s="35">
        <f t="shared" si="213"/>
        <v>509374.18378378375</v>
      </c>
      <c r="T733" s="35">
        <f t="shared" si="214"/>
        <v>109625.81621621625</v>
      </c>
      <c r="U733" s="35">
        <f t="shared" si="219"/>
        <v>15086.4</v>
      </c>
      <c r="V733" s="35">
        <f t="shared" si="220"/>
        <v>1405.5652173913043</v>
      </c>
      <c r="W733" s="35">
        <f t="shared" si="215"/>
        <v>13741.800000000001</v>
      </c>
      <c r="X733" s="35">
        <f t="shared" si="221"/>
        <v>35301.141907915851</v>
      </c>
      <c r="Y733" s="35">
        <f t="shared" ref="Y733:Y734" si="226">H733</f>
        <v>4</v>
      </c>
      <c r="Z733" s="35">
        <v>0</v>
      </c>
      <c r="AA733" s="35">
        <f t="shared" si="222"/>
        <v>35000</v>
      </c>
      <c r="AB733" s="37">
        <f t="shared" si="216"/>
        <v>0</v>
      </c>
      <c r="AC733" s="35">
        <v>0</v>
      </c>
      <c r="AD733" s="35">
        <v>9090.9090909090901</v>
      </c>
      <c r="AE733" s="44"/>
    </row>
    <row r="734" spans="1:31">
      <c r="A734" s="34">
        <v>729</v>
      </c>
      <c r="B734" s="58">
        <v>46245</v>
      </c>
      <c r="C734" s="4" t="s">
        <v>6834</v>
      </c>
      <c r="D734" s="4" t="s">
        <v>6138</v>
      </c>
      <c r="E734" s="4" t="s">
        <v>6156</v>
      </c>
      <c r="F734" s="35" t="str">
        <f>IFERROR(VLOOKUP(E734,'DATA MASTER'!$B$1:$R$3858,3,0),"")</f>
        <v>DIV 1</v>
      </c>
      <c r="G734" s="4">
        <v>4</v>
      </c>
      <c r="H734" s="35">
        <f>IFERROR(VLOOKUP(E734,'DATA MASTER'!$B$1:$R$3858,6,0),"")</f>
        <v>4</v>
      </c>
      <c r="I734" s="40">
        <f>IFERROR(VLOOKUP(E734,'DATA MASTER'!$B$1:$R$3858,5,0),"")</f>
        <v>5.3879999999999999</v>
      </c>
      <c r="J734" s="35">
        <f>IFERROR(VLOOKUP(E734,'DATA MASTER'!$B$1:$R$3858,17,0),"")</f>
        <v>185700</v>
      </c>
      <c r="K734" s="35">
        <f>IFERROR(VLOOKUP(E734,'DATA MASTER'!$B$1:$R$3858,16,0),"")</f>
        <v>165300</v>
      </c>
      <c r="L734" s="34">
        <f t="shared" si="212"/>
        <v>13927.5</v>
      </c>
      <c r="M734" s="34">
        <f t="shared" si="217"/>
        <v>23948.664000000001</v>
      </c>
      <c r="N734" s="35">
        <v>0</v>
      </c>
      <c r="O734" s="35">
        <v>0</v>
      </c>
      <c r="P734" s="35">
        <v>35000</v>
      </c>
      <c r="Q734" s="4" t="s">
        <v>6370</v>
      </c>
      <c r="R734" s="35">
        <f t="shared" si="218"/>
        <v>619000</v>
      </c>
      <c r="S734" s="35">
        <f t="shared" si="213"/>
        <v>509374.18378378375</v>
      </c>
      <c r="T734" s="35">
        <f t="shared" si="214"/>
        <v>109625.81621621625</v>
      </c>
      <c r="U734" s="35">
        <f t="shared" si="219"/>
        <v>15086.4</v>
      </c>
      <c r="V734" s="35">
        <f t="shared" si="220"/>
        <v>1405.5652173913043</v>
      </c>
      <c r="W734" s="35">
        <f t="shared" si="215"/>
        <v>13741.800000000001</v>
      </c>
      <c r="X734" s="35">
        <f t="shared" si="221"/>
        <v>36058.717665491604</v>
      </c>
      <c r="Y734" s="35">
        <f t="shared" si="226"/>
        <v>4</v>
      </c>
      <c r="Z734" s="35">
        <v>0</v>
      </c>
      <c r="AA734" s="35">
        <f t="shared" si="222"/>
        <v>35000</v>
      </c>
      <c r="AB734" s="37">
        <f t="shared" si="216"/>
        <v>0</v>
      </c>
      <c r="AC734" s="35">
        <v>0</v>
      </c>
      <c r="AD734" s="35">
        <v>8333.3333333333339</v>
      </c>
      <c r="AE734" s="44"/>
    </row>
    <row r="735" spans="1:31">
      <c r="A735" s="34">
        <v>730</v>
      </c>
      <c r="B735" s="58">
        <v>46245</v>
      </c>
      <c r="C735" s="4" t="s">
        <v>6835</v>
      </c>
      <c r="D735" s="4" t="s">
        <v>6143</v>
      </c>
      <c r="E735" s="4" t="s">
        <v>6125</v>
      </c>
      <c r="F735" s="35" t="str">
        <f>IFERROR(VLOOKUP(E735,'DATA MASTER'!$B$1:$R$3858,3,0),"")</f>
        <v>DIV 2</v>
      </c>
      <c r="G735" s="4">
        <v>2</v>
      </c>
      <c r="H735" s="35">
        <f>IFERROR(VLOOKUP(E735,'DATA MASTER'!$B$1:$R$3858,6,0),"")</f>
        <v>4</v>
      </c>
      <c r="I735" s="40">
        <f>IFERROR(VLOOKUP(E735,'DATA MASTER'!$B$1:$R$3858,5,0),"")</f>
        <v>4.74</v>
      </c>
      <c r="J735" s="35">
        <f>IFERROR(VLOOKUP(E735,'DATA MASTER'!$B$1:$R$3858,17,0),"")</f>
        <v>99000</v>
      </c>
      <c r="K735" s="35">
        <f>IFERROR(VLOOKUP(E735,'DATA MASTER'!$B$1:$R$3858,16,0),"")</f>
        <v>84000</v>
      </c>
      <c r="L735" s="34">
        <f t="shared" si="212"/>
        <v>7425</v>
      </c>
      <c r="M735" s="34">
        <f t="shared" si="217"/>
        <v>12169.92</v>
      </c>
      <c r="N735" s="35">
        <v>0</v>
      </c>
      <c r="O735" s="35">
        <v>0</v>
      </c>
      <c r="P735" s="35"/>
      <c r="Q735" s="4"/>
      <c r="R735" s="35">
        <f t="shared" si="218"/>
        <v>165000</v>
      </c>
      <c r="S735" s="35">
        <f t="shared" si="213"/>
        <v>129423.56756756756</v>
      </c>
      <c r="T735" s="35">
        <f t="shared" si="214"/>
        <v>35576.432432432441</v>
      </c>
      <c r="U735" s="35">
        <f t="shared" si="219"/>
        <v>6636</v>
      </c>
      <c r="V735" s="35">
        <f t="shared" si="220"/>
        <v>618.26086956521738</v>
      </c>
      <c r="W735" s="35">
        <f t="shared" si="215"/>
        <v>3663.0000000000005</v>
      </c>
      <c r="X735" s="35">
        <f t="shared" si="221"/>
        <v>24659.171562867225</v>
      </c>
      <c r="Y735" s="35">
        <v>1</v>
      </c>
      <c r="Z735" s="35">
        <v>0</v>
      </c>
      <c r="AA735" s="35">
        <f t="shared" si="222"/>
        <v>0</v>
      </c>
      <c r="AB735" s="37">
        <f t="shared" si="216"/>
        <v>0</v>
      </c>
      <c r="AC735" s="35">
        <v>0</v>
      </c>
      <c r="AD735" s="35">
        <v>0</v>
      </c>
      <c r="AE735" s="44"/>
    </row>
    <row r="736" spans="1:31">
      <c r="A736" s="34">
        <v>731</v>
      </c>
      <c r="B736" s="58">
        <v>46245</v>
      </c>
      <c r="C736" s="4" t="s">
        <v>6836</v>
      </c>
      <c r="D736" s="4" t="s">
        <v>6124</v>
      </c>
      <c r="E736" s="4" t="s">
        <v>6125</v>
      </c>
      <c r="F736" s="35" t="str">
        <f>IFERROR(VLOOKUP(E736,'DATA MASTER'!$B$1:$R$3858,3,0),"")</f>
        <v>DIV 2</v>
      </c>
      <c r="G736" s="4">
        <v>4</v>
      </c>
      <c r="H736" s="35">
        <f>IFERROR(VLOOKUP(E736,'DATA MASTER'!$B$1:$R$3858,6,0),"")</f>
        <v>4</v>
      </c>
      <c r="I736" s="40">
        <f>IFERROR(VLOOKUP(E736,'DATA MASTER'!$B$1:$R$3858,5,0),"")</f>
        <v>4.74</v>
      </c>
      <c r="J736" s="35">
        <f>IFERROR(VLOOKUP(E736,'DATA MASTER'!$B$1:$R$3858,17,0),"")</f>
        <v>99000</v>
      </c>
      <c r="K736" s="35">
        <f>IFERROR(VLOOKUP(E736,'DATA MASTER'!$B$1:$R$3858,16,0),"")</f>
        <v>84000</v>
      </c>
      <c r="L736" s="34">
        <f t="shared" si="212"/>
        <v>7425</v>
      </c>
      <c r="M736" s="34">
        <f t="shared" si="217"/>
        <v>12169.92</v>
      </c>
      <c r="N736" s="35">
        <v>0</v>
      </c>
      <c r="O736" s="35">
        <v>0</v>
      </c>
      <c r="P736" s="35"/>
      <c r="Q736" s="4"/>
      <c r="R736" s="35">
        <f t="shared" si="218"/>
        <v>330000</v>
      </c>
      <c r="S736" s="35">
        <f t="shared" si="213"/>
        <v>258847.13513513512</v>
      </c>
      <c r="T736" s="35">
        <f t="shared" si="214"/>
        <v>71152.864864864881</v>
      </c>
      <c r="U736" s="35">
        <f t="shared" si="219"/>
        <v>13272</v>
      </c>
      <c r="V736" s="35">
        <f t="shared" si="220"/>
        <v>1236.5217391304348</v>
      </c>
      <c r="W736" s="35">
        <f t="shared" si="215"/>
        <v>7326.0000000000009</v>
      </c>
      <c r="X736" s="35">
        <f t="shared" si="221"/>
        <v>36818.343125734449</v>
      </c>
      <c r="Y736" s="35">
        <v>1</v>
      </c>
      <c r="Z736" s="35">
        <v>0</v>
      </c>
      <c r="AA736" s="35">
        <f t="shared" si="222"/>
        <v>0</v>
      </c>
      <c r="AB736" s="37">
        <f t="shared" si="216"/>
        <v>0</v>
      </c>
      <c r="AC736" s="35">
        <v>0</v>
      </c>
      <c r="AD736" s="35">
        <v>12500</v>
      </c>
      <c r="AE736" s="44"/>
    </row>
    <row r="737" spans="1:31">
      <c r="A737" s="34">
        <v>732</v>
      </c>
      <c r="B737" s="58">
        <v>46245</v>
      </c>
      <c r="C737" s="4" t="s">
        <v>6836</v>
      </c>
      <c r="D737" s="4" t="s">
        <v>6124</v>
      </c>
      <c r="E737" s="4" t="s">
        <v>138</v>
      </c>
      <c r="F737" s="35" t="str">
        <f>IFERROR(VLOOKUP(E737,'DATA MASTER'!$B$1:$R$3858,3,0),"")</f>
        <v>DIV 2</v>
      </c>
      <c r="G737" s="4">
        <v>4</v>
      </c>
      <c r="H737" s="35">
        <f>IFERROR(VLOOKUP(E737,'DATA MASTER'!$B$1:$R$3858,6,0),"")</f>
        <v>4</v>
      </c>
      <c r="I737" s="40">
        <f>IFERROR(VLOOKUP(E737,'DATA MASTER'!$B$1:$R$3858,5,0),"")</f>
        <v>4.74</v>
      </c>
      <c r="J737" s="35">
        <f>IFERROR(VLOOKUP(E737,'DATA MASTER'!$B$1:$R$3858,17,0),"")</f>
        <v>99000</v>
      </c>
      <c r="K737" s="35">
        <f>IFERROR(VLOOKUP(E737,'DATA MASTER'!$B$1:$R$3858,16,0),"")</f>
        <v>84000</v>
      </c>
      <c r="L737" s="34">
        <f t="shared" si="212"/>
        <v>7425</v>
      </c>
      <c r="M737" s="34">
        <f t="shared" si="217"/>
        <v>12169.92</v>
      </c>
      <c r="N737" s="35">
        <v>0</v>
      </c>
      <c r="O737" s="35">
        <v>10</v>
      </c>
      <c r="P737" s="35"/>
      <c r="Q737" s="4"/>
      <c r="R737" s="35">
        <f t="shared" si="218"/>
        <v>297000</v>
      </c>
      <c r="S737" s="35">
        <f t="shared" si="213"/>
        <v>232962.42162162162</v>
      </c>
      <c r="T737" s="35">
        <f t="shared" si="214"/>
        <v>64037.578378378385</v>
      </c>
      <c r="U737" s="35">
        <f t="shared" si="219"/>
        <v>13272</v>
      </c>
      <c r="V737" s="35">
        <f t="shared" si="220"/>
        <v>1236.5217391304348</v>
      </c>
      <c r="W737" s="35">
        <f t="shared" si="215"/>
        <v>6593.4000000000005</v>
      </c>
      <c r="X737" s="35">
        <f t="shared" si="221"/>
        <v>30435.656639247951</v>
      </c>
      <c r="Y737" s="35">
        <f>IF(E737="nodr004",4,1)</f>
        <v>1</v>
      </c>
      <c r="Z737" s="35">
        <v>0</v>
      </c>
      <c r="AA737" s="35">
        <f t="shared" si="222"/>
        <v>0</v>
      </c>
      <c r="AB737" s="37">
        <f t="shared" si="216"/>
        <v>0</v>
      </c>
      <c r="AC737" s="35">
        <v>0</v>
      </c>
      <c r="AD737" s="35">
        <v>12500</v>
      </c>
      <c r="AE737" s="44"/>
    </row>
    <row r="738" spans="1:31">
      <c r="A738" s="34">
        <v>733</v>
      </c>
      <c r="B738" s="58">
        <v>46245</v>
      </c>
      <c r="C738" s="4" t="s">
        <v>6837</v>
      </c>
      <c r="D738" s="4" t="s">
        <v>6134</v>
      </c>
      <c r="E738" s="4" t="s">
        <v>6156</v>
      </c>
      <c r="F738" s="35" t="str">
        <f>IFERROR(VLOOKUP(E738,'DATA MASTER'!$B$1:$R$3858,3,0),"")</f>
        <v>DIV 1</v>
      </c>
      <c r="G738" s="4">
        <v>4</v>
      </c>
      <c r="H738" s="35">
        <f>IFERROR(VLOOKUP(E738,'DATA MASTER'!$B$1:$R$3858,6,0),"")</f>
        <v>4</v>
      </c>
      <c r="I738" s="40">
        <f>IFERROR(VLOOKUP(E738,'DATA MASTER'!$B$1:$R$3858,5,0),"")</f>
        <v>5.3879999999999999</v>
      </c>
      <c r="J738" s="35">
        <f>IFERROR(VLOOKUP(E738,'DATA MASTER'!$B$1:$R$3858,17,0),"")</f>
        <v>185700</v>
      </c>
      <c r="K738" s="35">
        <f>IFERROR(VLOOKUP(E738,'DATA MASTER'!$B$1:$R$3858,16,0),"")</f>
        <v>165300</v>
      </c>
      <c r="L738" s="34">
        <f t="shared" si="212"/>
        <v>13927.5</v>
      </c>
      <c r="M738" s="34">
        <f t="shared" si="217"/>
        <v>23948.664000000001</v>
      </c>
      <c r="N738" s="35">
        <v>0</v>
      </c>
      <c r="O738" s="35">
        <v>0</v>
      </c>
      <c r="P738" s="35">
        <v>35000</v>
      </c>
      <c r="Q738" s="4" t="s">
        <v>6370</v>
      </c>
      <c r="R738" s="35">
        <f t="shared" si="218"/>
        <v>619000</v>
      </c>
      <c r="S738" s="35">
        <f t="shared" si="213"/>
        <v>509374.18378378375</v>
      </c>
      <c r="T738" s="35">
        <f t="shared" si="214"/>
        <v>109625.81621621625</v>
      </c>
      <c r="U738" s="35">
        <f t="shared" si="219"/>
        <v>15086.4</v>
      </c>
      <c r="V738" s="35">
        <f t="shared" si="220"/>
        <v>1405.5652173913043</v>
      </c>
      <c r="W738" s="35">
        <f t="shared" si="215"/>
        <v>13741.800000000001</v>
      </c>
      <c r="X738" s="35">
        <f t="shared" si="221"/>
        <v>37249.193855967795</v>
      </c>
      <c r="Y738" s="35">
        <f>H738</f>
        <v>4</v>
      </c>
      <c r="Z738" s="35">
        <v>0</v>
      </c>
      <c r="AA738" s="35">
        <f t="shared" si="222"/>
        <v>35000</v>
      </c>
      <c r="AB738" s="37">
        <f t="shared" si="216"/>
        <v>0</v>
      </c>
      <c r="AC738" s="35">
        <v>0</v>
      </c>
      <c r="AD738" s="35">
        <v>7142.8571428571431</v>
      </c>
      <c r="AE738" s="44"/>
    </row>
    <row r="739" spans="1:31">
      <c r="A739" s="34">
        <v>734</v>
      </c>
      <c r="B739" s="58">
        <v>46245</v>
      </c>
      <c r="C739" s="4" t="s">
        <v>6838</v>
      </c>
      <c r="D739" s="4" t="s">
        <v>6143</v>
      </c>
      <c r="E739" s="4" t="s">
        <v>6167</v>
      </c>
      <c r="F739" s="35" t="str">
        <f>IFERROR(VLOOKUP(E739,'DATA MASTER'!$B$1:$R$3858,3,0),"")</f>
        <v>DIV 2</v>
      </c>
      <c r="G739" s="4">
        <v>6</v>
      </c>
      <c r="H739" s="35">
        <f>IFERROR(VLOOKUP(E739,'DATA MASTER'!$B$1:$R$3858,6,0),"")</f>
        <v>24</v>
      </c>
      <c r="I739" s="40">
        <f>IFERROR(VLOOKUP(E739,'DATA MASTER'!$B$1:$R$3858,5,0),"")</f>
        <v>0.90200000000000002</v>
      </c>
      <c r="J739" s="35">
        <f>IFERROR(VLOOKUP(E739,'DATA MASTER'!$B$1:$R$3858,17,0),"")</f>
        <v>81000</v>
      </c>
      <c r="K739" s="35">
        <f>IFERROR(VLOOKUP(E739,'DATA MASTER'!$B$1:$R$3858,16,0),"")</f>
        <v>74300</v>
      </c>
      <c r="L739" s="34">
        <f t="shared" si="212"/>
        <v>6075</v>
      </c>
      <c r="M739" s="34">
        <f t="shared" si="217"/>
        <v>10764.584000000001</v>
      </c>
      <c r="N739" s="35">
        <v>0</v>
      </c>
      <c r="O739" s="35">
        <v>10</v>
      </c>
      <c r="P739" s="35"/>
      <c r="Q739" s="4"/>
      <c r="R739" s="35">
        <f t="shared" si="218"/>
        <v>364500</v>
      </c>
      <c r="S739" s="35">
        <f t="shared" si="213"/>
        <v>309091.21297297289</v>
      </c>
      <c r="T739" s="35">
        <f t="shared" si="214"/>
        <v>55408.787027027109</v>
      </c>
      <c r="U739" s="35">
        <f t="shared" si="219"/>
        <v>3788.4</v>
      </c>
      <c r="V739" s="35">
        <f t="shared" si="220"/>
        <v>352.95652173913044</v>
      </c>
      <c r="W739" s="35">
        <f t="shared" si="215"/>
        <v>8091.9000000000005</v>
      </c>
      <c r="X739" s="35">
        <f t="shared" si="221"/>
        <v>37619.974949732423</v>
      </c>
      <c r="Y739" s="35">
        <f t="shared" ref="Y739" si="227">IF(E739="avem005",4,1)</f>
        <v>1</v>
      </c>
      <c r="Z739" s="35">
        <v>0</v>
      </c>
      <c r="AA739" s="35">
        <f t="shared" si="222"/>
        <v>0</v>
      </c>
      <c r="AB739" s="37">
        <f t="shared" si="216"/>
        <v>0</v>
      </c>
      <c r="AC739" s="35">
        <v>0</v>
      </c>
      <c r="AD739" s="35">
        <v>5555.5555555555557</v>
      </c>
      <c r="AE739" s="44"/>
    </row>
    <row r="740" spans="1:31">
      <c r="A740" s="34">
        <v>735</v>
      </c>
      <c r="B740" s="58">
        <v>46245</v>
      </c>
      <c r="C740" s="4" t="s">
        <v>6839</v>
      </c>
      <c r="D740" s="4" t="s">
        <v>6239</v>
      </c>
      <c r="E740" s="4" t="s">
        <v>6160</v>
      </c>
      <c r="F740" s="35" t="str">
        <f>IFERROR(VLOOKUP(E740,'DATA MASTER'!$B$1:$R$3858,3,0),"")</f>
        <v>DIV 1</v>
      </c>
      <c r="G740" s="4">
        <v>3</v>
      </c>
      <c r="H740" s="35">
        <f>IFERROR(VLOOKUP(E740,'DATA MASTER'!$B$1:$R$3858,6,0),"")</f>
        <v>1</v>
      </c>
      <c r="I740" s="40">
        <f>IFERROR(VLOOKUP(E740,'DATA MASTER'!$B$1:$R$3858,5,0),"")</f>
        <v>26.02</v>
      </c>
      <c r="J740" s="35">
        <f>IFERROR(VLOOKUP(E740,'DATA MASTER'!$B$1:$R$3858,17,0),"")</f>
        <v>876000</v>
      </c>
      <c r="K740" s="35">
        <f>IFERROR(VLOOKUP(E740,'DATA MASTER'!$B$1:$R$3858,16,0),"")</f>
        <v>777200</v>
      </c>
      <c r="L740" s="34">
        <f t="shared" si="212"/>
        <v>65700</v>
      </c>
      <c r="M740" s="34">
        <f t="shared" si="217"/>
        <v>112600.736</v>
      </c>
      <c r="N740" s="35">
        <v>0</v>
      </c>
      <c r="O740" s="35">
        <v>0</v>
      </c>
      <c r="P740" s="35">
        <v>35000</v>
      </c>
      <c r="Q740" s="4" t="s">
        <v>6370</v>
      </c>
      <c r="R740" s="35">
        <f t="shared" si="218"/>
        <v>2189999.9999999995</v>
      </c>
      <c r="S740" s="35">
        <f t="shared" si="213"/>
        <v>1796214.2270270269</v>
      </c>
      <c r="T740" s="35">
        <f t="shared" si="214"/>
        <v>393785.7729729726</v>
      </c>
      <c r="U740" s="35">
        <f t="shared" si="219"/>
        <v>54642</v>
      </c>
      <c r="V740" s="35">
        <f t="shared" si="220"/>
        <v>5090.8695652173919</v>
      </c>
      <c r="W740" s="35">
        <f t="shared" si="215"/>
        <v>48617.999999999993</v>
      </c>
      <c r="X740" s="35">
        <f t="shared" si="221"/>
        <v>169908.58761828151</v>
      </c>
      <c r="Y740" s="35">
        <f>H740</f>
        <v>1</v>
      </c>
      <c r="Z740" s="35">
        <v>0</v>
      </c>
      <c r="AA740" s="35">
        <f t="shared" si="222"/>
        <v>105000</v>
      </c>
      <c r="AB740" s="37">
        <f t="shared" si="216"/>
        <v>0</v>
      </c>
      <c r="AC740" s="35">
        <v>0</v>
      </c>
      <c r="AD740" s="35">
        <v>10526.315789473685</v>
      </c>
      <c r="AE740" s="44"/>
    </row>
    <row r="741" spans="1:31">
      <c r="A741" s="34">
        <v>736</v>
      </c>
      <c r="B741" s="58">
        <v>46245</v>
      </c>
      <c r="C741" s="4" t="s">
        <v>6840</v>
      </c>
      <c r="D741" s="4" t="s">
        <v>6239</v>
      </c>
      <c r="E741" s="4" t="s">
        <v>6207</v>
      </c>
      <c r="F741" s="35" t="str">
        <f>IFERROR(VLOOKUP(E741,'DATA MASTER'!$B$1:$R$3858,3,0),"")</f>
        <v>DIV 2</v>
      </c>
      <c r="G741" s="4">
        <v>4</v>
      </c>
      <c r="H741" s="35">
        <f>IFERROR(VLOOKUP(E741,'DATA MASTER'!$B$1:$R$3858,6,0),"")</f>
        <v>4</v>
      </c>
      <c r="I741" s="40">
        <f>IFERROR(VLOOKUP(E741,'DATA MASTER'!$B$1:$R$3858,5,0),"")</f>
        <v>4.24</v>
      </c>
      <c r="J741" s="35">
        <f>IFERROR(VLOOKUP(E741,'DATA MASTER'!$B$1:$R$3858,17,0),"")</f>
        <v>310600</v>
      </c>
      <c r="K741" s="35">
        <f>IFERROR(VLOOKUP(E741,'DATA MASTER'!$B$1:$R$3858,16,0),"")</f>
        <v>283000</v>
      </c>
      <c r="L741" s="34">
        <f t="shared" si="212"/>
        <v>23295</v>
      </c>
      <c r="M741" s="34">
        <f t="shared" si="217"/>
        <v>41001.040000000001</v>
      </c>
      <c r="N741" s="35">
        <v>0</v>
      </c>
      <c r="O741" s="35">
        <v>0</v>
      </c>
      <c r="P741" s="35">
        <v>40000</v>
      </c>
      <c r="Q741" s="4" t="s">
        <v>6546</v>
      </c>
      <c r="R741" s="35">
        <f t="shared" si="218"/>
        <v>1035333.3333333333</v>
      </c>
      <c r="S741" s="35">
        <f t="shared" si="213"/>
        <v>872068.32432432426</v>
      </c>
      <c r="T741" s="35">
        <f t="shared" si="214"/>
        <v>163265.00900900899</v>
      </c>
      <c r="U741" s="35">
        <f t="shared" si="219"/>
        <v>11872</v>
      </c>
      <c r="V741" s="35">
        <f t="shared" si="220"/>
        <v>1106.0869565217392</v>
      </c>
      <c r="W741" s="35">
        <f t="shared" si="215"/>
        <v>22984.399999999998</v>
      </c>
      <c r="X741" s="35">
        <f t="shared" si="221"/>
        <v>76776.206263013592</v>
      </c>
      <c r="Y741" s="35">
        <f>H741</f>
        <v>4</v>
      </c>
      <c r="Z741" s="35">
        <v>0</v>
      </c>
      <c r="AA741" s="35">
        <f t="shared" si="222"/>
        <v>40000</v>
      </c>
      <c r="AB741" s="37">
        <f t="shared" si="216"/>
        <v>0</v>
      </c>
      <c r="AC741" s="35">
        <v>0</v>
      </c>
      <c r="AD741" s="35">
        <v>10526.315789473685</v>
      </c>
      <c r="AE741" s="44"/>
    </row>
    <row r="742" spans="1:31">
      <c r="A742" s="34">
        <v>737</v>
      </c>
      <c r="B742" s="58">
        <v>46245</v>
      </c>
      <c r="C742" s="4" t="s">
        <v>6841</v>
      </c>
      <c r="D742" s="4" t="s">
        <v>6158</v>
      </c>
      <c r="E742" s="4" t="s">
        <v>6210</v>
      </c>
      <c r="F742" s="35" t="str">
        <f>IFERROR(VLOOKUP(E742,'DATA MASTER'!$B$1:$R$3858,3,0),"")</f>
        <v>DIV 1</v>
      </c>
      <c r="G742" s="4">
        <v>8</v>
      </c>
      <c r="H742" s="35">
        <f>IFERROR(VLOOKUP(E742,'DATA MASTER'!$B$1:$R$3858,6,0),"")</f>
        <v>4</v>
      </c>
      <c r="I742" s="40">
        <f>IFERROR(VLOOKUP(E742,'DATA MASTER'!$B$1:$R$3858,5,0),"")</f>
        <v>4.24</v>
      </c>
      <c r="J742" s="35">
        <f>IFERROR(VLOOKUP(E742,'DATA MASTER'!$B$1:$R$3858,17,0),"")</f>
        <v>173400</v>
      </c>
      <c r="K742" s="35">
        <f>IFERROR(VLOOKUP(E742,'DATA MASTER'!$B$1:$R$3858,16,0),"")</f>
        <v>155700</v>
      </c>
      <c r="L742" s="34">
        <f t="shared" si="212"/>
        <v>13005</v>
      </c>
      <c r="M742" s="34">
        <f t="shared" si="217"/>
        <v>22557.816000000003</v>
      </c>
      <c r="N742" s="35">
        <v>0</v>
      </c>
      <c r="O742" s="35">
        <v>0</v>
      </c>
      <c r="P742" s="35"/>
      <c r="Q742" s="4"/>
      <c r="R742" s="35">
        <f t="shared" si="218"/>
        <v>1156000</v>
      </c>
      <c r="S742" s="35">
        <f t="shared" si="213"/>
        <v>959583.30810810812</v>
      </c>
      <c r="T742" s="35">
        <f t="shared" si="214"/>
        <v>196416.69189189188</v>
      </c>
      <c r="U742" s="35">
        <f t="shared" si="219"/>
        <v>23744</v>
      </c>
      <c r="V742" s="35">
        <f t="shared" si="220"/>
        <v>2212.1739130434785</v>
      </c>
      <c r="W742" s="35">
        <f t="shared" si="215"/>
        <v>25663.200000000001</v>
      </c>
      <c r="X742" s="35">
        <f t="shared" si="221"/>
        <v>129797.31797884838</v>
      </c>
      <c r="Y742" s="35">
        <v>1</v>
      </c>
      <c r="Z742" s="35">
        <v>0</v>
      </c>
      <c r="AA742" s="35">
        <f t="shared" si="222"/>
        <v>0</v>
      </c>
      <c r="AB742" s="37">
        <f t="shared" si="216"/>
        <v>0</v>
      </c>
      <c r="AC742" s="35">
        <v>0</v>
      </c>
      <c r="AD742" s="35">
        <v>15000</v>
      </c>
      <c r="AE742" s="44"/>
    </row>
    <row r="743" spans="1:31">
      <c r="A743" s="34">
        <v>738</v>
      </c>
      <c r="B743" s="58">
        <v>46245</v>
      </c>
      <c r="C743" s="4" t="s">
        <v>6842</v>
      </c>
      <c r="D743" s="4" t="s">
        <v>6158</v>
      </c>
      <c r="E743" s="4" t="s">
        <v>6166</v>
      </c>
      <c r="F743" s="35" t="str">
        <f>IFERROR(VLOOKUP(E743,'DATA MASTER'!$B$1:$R$3858,3,0),"")</f>
        <v>DIV 2</v>
      </c>
      <c r="G743" s="4">
        <v>4</v>
      </c>
      <c r="H743" s="35">
        <f>IFERROR(VLOOKUP(E743,'DATA MASTER'!$B$1:$R$3858,6,0),"")</f>
        <v>4</v>
      </c>
      <c r="I743" s="40">
        <f>IFERROR(VLOOKUP(E743,'DATA MASTER'!$B$1:$R$3858,5,0),"")</f>
        <v>4.68</v>
      </c>
      <c r="J743" s="35">
        <f>IFERROR(VLOOKUP(E743,'DATA MASTER'!$B$1:$R$3858,17,0),"")</f>
        <v>112100</v>
      </c>
      <c r="K743" s="35">
        <f>IFERROR(VLOOKUP(E743,'DATA MASTER'!$B$1:$R$3858,16,0),"")</f>
        <v>96500</v>
      </c>
      <c r="L743" s="34">
        <f t="shared" si="212"/>
        <v>8407.5</v>
      </c>
      <c r="M743" s="34">
        <f t="shared" si="217"/>
        <v>13980.92</v>
      </c>
      <c r="N743" s="35">
        <v>0</v>
      </c>
      <c r="O743" s="35">
        <v>0</v>
      </c>
      <c r="P743" s="35"/>
      <c r="Q743" s="4"/>
      <c r="R743" s="35">
        <f t="shared" si="218"/>
        <v>373666.66666666663</v>
      </c>
      <c r="S743" s="35">
        <f t="shared" si="213"/>
        <v>297366.05405405402</v>
      </c>
      <c r="T743" s="35">
        <f t="shared" si="214"/>
        <v>76300.612612612604</v>
      </c>
      <c r="U743" s="35">
        <f t="shared" si="219"/>
        <v>13104</v>
      </c>
      <c r="V743" s="35">
        <f t="shared" si="220"/>
        <v>1220.8695652173913</v>
      </c>
      <c r="W743" s="35">
        <f t="shared" si="215"/>
        <v>8295.4</v>
      </c>
      <c r="X743" s="35">
        <f t="shared" si="221"/>
        <v>46537.485904538065</v>
      </c>
      <c r="Y743" s="35">
        <v>1</v>
      </c>
      <c r="Z743" s="35">
        <v>0</v>
      </c>
      <c r="AA743" s="35">
        <f t="shared" si="222"/>
        <v>0</v>
      </c>
      <c r="AB743" s="37">
        <f t="shared" si="216"/>
        <v>0</v>
      </c>
      <c r="AC743" s="35">
        <v>0</v>
      </c>
      <c r="AD743" s="35">
        <v>7142.8571428571431</v>
      </c>
      <c r="AE743" s="44"/>
    </row>
    <row r="744" spans="1:31">
      <c r="A744" s="34">
        <v>739</v>
      </c>
      <c r="B744" s="58">
        <v>46245</v>
      </c>
      <c r="C744" s="4" t="s">
        <v>6843</v>
      </c>
      <c r="D744" s="4" t="s">
        <v>6138</v>
      </c>
      <c r="E744" s="4" t="s">
        <v>6135</v>
      </c>
      <c r="F744" s="35" t="str">
        <f>IFERROR(VLOOKUP(E744,'DATA MASTER'!$B$1:$R$3858,3,0),"")</f>
        <v>DIV 1</v>
      </c>
      <c r="G744" s="4">
        <v>24</v>
      </c>
      <c r="H744" s="35">
        <f>IFERROR(VLOOKUP(E744,'DATA MASTER'!$B$1:$R$3858,6,0),"")</f>
        <v>24</v>
      </c>
      <c r="I744" s="40">
        <f>IFERROR(VLOOKUP(E744,'DATA MASTER'!$B$1:$R$3858,5,0),"")</f>
        <v>1.23</v>
      </c>
      <c r="J744" s="35">
        <f>IFERROR(VLOOKUP(E744,'DATA MASTER'!$B$1:$R$3858,17,0),"")</f>
        <v>99800</v>
      </c>
      <c r="K744" s="35">
        <f>IFERROR(VLOOKUP(E744,'DATA MASTER'!$B$1:$R$3858,16,0),"")</f>
        <v>92100</v>
      </c>
      <c r="L744" s="34">
        <f t="shared" si="212"/>
        <v>7485</v>
      </c>
      <c r="M744" s="34">
        <f t="shared" si="217"/>
        <v>13343.448</v>
      </c>
      <c r="N744" s="35">
        <v>0</v>
      </c>
      <c r="O744" s="35">
        <v>0</v>
      </c>
      <c r="P744" s="35">
        <v>50000</v>
      </c>
      <c r="Q744" s="4" t="s">
        <v>6674</v>
      </c>
      <c r="R744" s="35">
        <f t="shared" si="218"/>
        <v>1995999.9999999998</v>
      </c>
      <c r="S744" s="35">
        <f t="shared" si="213"/>
        <v>1702844.3675675672</v>
      </c>
      <c r="T744" s="35">
        <f t="shared" si="214"/>
        <v>293155.63243243261</v>
      </c>
      <c r="U744" s="35">
        <f t="shared" si="219"/>
        <v>20664</v>
      </c>
      <c r="V744" s="35">
        <f t="shared" si="220"/>
        <v>1925.2173913043478</v>
      </c>
      <c r="W744" s="35">
        <f t="shared" si="215"/>
        <v>44311.199999999997</v>
      </c>
      <c r="X744" s="35">
        <f t="shared" si="221"/>
        <v>169112.35789827115</v>
      </c>
      <c r="Y744" s="35">
        <f>H744</f>
        <v>24</v>
      </c>
      <c r="Z744" s="35">
        <v>0</v>
      </c>
      <c r="AA744" s="35">
        <f t="shared" si="222"/>
        <v>50000</v>
      </c>
      <c r="AB744" s="37">
        <f t="shared" si="216"/>
        <v>0</v>
      </c>
      <c r="AC744" s="35">
        <v>0</v>
      </c>
      <c r="AD744" s="35">
        <v>7142.8571428571431</v>
      </c>
      <c r="AE744" s="44"/>
    </row>
    <row r="745" spans="1:31">
      <c r="A745" s="34">
        <v>740</v>
      </c>
      <c r="B745" s="58">
        <v>46245</v>
      </c>
      <c r="C745" s="4" t="s">
        <v>6844</v>
      </c>
      <c r="D745" s="4" t="s">
        <v>6196</v>
      </c>
      <c r="E745" s="4" t="s">
        <v>6290</v>
      </c>
      <c r="F745" s="35" t="str">
        <f>IFERROR(VLOOKUP(E745,'DATA MASTER'!$B$1:$R$3858,3,0),"")</f>
        <v>DIV 2</v>
      </c>
      <c r="G745" s="4">
        <v>1</v>
      </c>
      <c r="H745" s="35">
        <f>IFERROR(VLOOKUP(E745,'DATA MASTER'!$B$1:$R$3858,6,0),"")</f>
        <v>1</v>
      </c>
      <c r="I745" s="40">
        <f>IFERROR(VLOOKUP(E745,'DATA MASTER'!$B$1:$R$3858,5,0),"")</f>
        <v>21.4</v>
      </c>
      <c r="J745" s="35">
        <f>IFERROR(VLOOKUP(E745,'DATA MASTER'!$B$1:$R$3858,17,0),"")</f>
        <v>628600</v>
      </c>
      <c r="K745" s="35">
        <f>IFERROR(VLOOKUP(E745,'DATA MASTER'!$B$1:$R$3858,16,0),"")</f>
        <v>552400</v>
      </c>
      <c r="L745" s="34">
        <f t="shared" si="212"/>
        <v>47145</v>
      </c>
      <c r="M745" s="34">
        <f t="shared" si="217"/>
        <v>80031.712</v>
      </c>
      <c r="N745" s="35">
        <v>0</v>
      </c>
      <c r="O745" s="35">
        <v>0</v>
      </c>
      <c r="P745" s="35"/>
      <c r="Q745" s="4"/>
      <c r="R745" s="35">
        <f t="shared" si="218"/>
        <v>523833.33333333331</v>
      </c>
      <c r="S745" s="35">
        <f t="shared" si="213"/>
        <v>425557.0162162162</v>
      </c>
      <c r="T745" s="35">
        <f t="shared" si="214"/>
        <v>98276.317117117113</v>
      </c>
      <c r="U745" s="35">
        <f t="shared" si="219"/>
        <v>14979.999999999998</v>
      </c>
      <c r="V745" s="35">
        <f t="shared" si="220"/>
        <v>1395.6521739130433</v>
      </c>
      <c r="W745" s="35">
        <f t="shared" si="215"/>
        <v>11629.1</v>
      </c>
      <c r="X745" s="35">
        <f t="shared" si="221"/>
        <v>67493.787165426285</v>
      </c>
      <c r="Y745" s="35">
        <v>1</v>
      </c>
      <c r="Z745" s="35">
        <v>0</v>
      </c>
      <c r="AA745" s="35">
        <f t="shared" si="222"/>
        <v>0</v>
      </c>
      <c r="AB745" s="37">
        <f t="shared" si="216"/>
        <v>0</v>
      </c>
      <c r="AC745" s="35">
        <v>0</v>
      </c>
      <c r="AD745" s="35">
        <v>2777.7777777777778</v>
      </c>
      <c r="AE745" s="44"/>
    </row>
    <row r="746" spans="1:31">
      <c r="A746" s="34">
        <v>741</v>
      </c>
      <c r="B746" s="58">
        <v>46245</v>
      </c>
      <c r="C746" s="4" t="s">
        <v>6844</v>
      </c>
      <c r="D746" s="4" t="s">
        <v>6196</v>
      </c>
      <c r="E746" s="4" t="s">
        <v>6148</v>
      </c>
      <c r="F746" s="35" t="str">
        <f>IFERROR(VLOOKUP(E746,'DATA MASTER'!$B$1:$R$3858,3,0),"")</f>
        <v>DIV 2</v>
      </c>
      <c r="G746" s="4">
        <v>4</v>
      </c>
      <c r="H746" s="35">
        <f>IFERROR(VLOOKUP(E746,'DATA MASTER'!$B$1:$R$3858,6,0),"")</f>
        <v>24</v>
      </c>
      <c r="I746" s="40">
        <f>IFERROR(VLOOKUP(E746,'DATA MASTER'!$B$1:$R$3858,5,0),"")</f>
        <v>1.0900000000000001</v>
      </c>
      <c r="J746" s="35">
        <f>IFERROR(VLOOKUP(E746,'DATA MASTER'!$B$1:$R$3858,17,0),"")</f>
        <v>82200</v>
      </c>
      <c r="K746" s="35">
        <f>IFERROR(VLOOKUP(E746,'DATA MASTER'!$B$1:$R$3858,16,0),"")</f>
        <v>74900</v>
      </c>
      <c r="L746" s="34">
        <f t="shared" si="212"/>
        <v>6165</v>
      </c>
      <c r="M746" s="34">
        <f t="shared" si="217"/>
        <v>10851.512000000001</v>
      </c>
      <c r="N746" s="35">
        <v>0</v>
      </c>
      <c r="O746" s="35">
        <v>0</v>
      </c>
      <c r="P746" s="35"/>
      <c r="Q746" s="4"/>
      <c r="R746" s="35">
        <f t="shared" si="218"/>
        <v>274000</v>
      </c>
      <c r="S746" s="35">
        <f t="shared" si="213"/>
        <v>230805.36216216214</v>
      </c>
      <c r="T746" s="35">
        <f t="shared" si="214"/>
        <v>43194.637837837858</v>
      </c>
      <c r="U746" s="35">
        <f t="shared" si="219"/>
        <v>3052</v>
      </c>
      <c r="V746" s="35">
        <f t="shared" si="220"/>
        <v>284.34782608695656</v>
      </c>
      <c r="W746" s="35">
        <f t="shared" si="215"/>
        <v>6082.8</v>
      </c>
      <c r="X746" s="35">
        <f t="shared" si="221"/>
        <v>30997.712233973118</v>
      </c>
      <c r="Y746" s="35">
        <f>IF(E746="avwi005",4,1)</f>
        <v>1</v>
      </c>
      <c r="Z746" s="35">
        <v>0</v>
      </c>
      <c r="AA746" s="35">
        <f t="shared" si="222"/>
        <v>0</v>
      </c>
      <c r="AB746" s="37">
        <f t="shared" si="216"/>
        <v>0</v>
      </c>
      <c r="AC746" s="35">
        <v>0</v>
      </c>
      <c r="AD746" s="35">
        <v>2777.7777777777778</v>
      </c>
      <c r="AE746" s="44"/>
    </row>
    <row r="747" spans="1:31">
      <c r="A747" s="34">
        <v>742</v>
      </c>
      <c r="B747" s="58">
        <v>46245</v>
      </c>
      <c r="C747" s="4" t="s">
        <v>6845</v>
      </c>
      <c r="D747" s="4" t="s">
        <v>6201</v>
      </c>
      <c r="E747" s="4" t="s">
        <v>6131</v>
      </c>
      <c r="F747" s="35" t="str">
        <f>IFERROR(VLOOKUP(E747,'DATA MASTER'!$B$1:$R$3858,3,0),"")</f>
        <v>DIV 1</v>
      </c>
      <c r="G747" s="4">
        <v>24</v>
      </c>
      <c r="H747" s="35">
        <f>IFERROR(VLOOKUP(E747,'DATA MASTER'!$B$1:$R$3858,6,0),"")</f>
        <v>72</v>
      </c>
      <c r="I747" s="40">
        <f>IFERROR(VLOOKUP(E747,'DATA MASTER'!$B$1:$R$3858,5,0),"")</f>
        <v>0.245333</v>
      </c>
      <c r="J747" s="35">
        <f>IFERROR(VLOOKUP(E747,'DATA MASTER'!$B$1:$R$3858,17,0),"")</f>
        <v>27908.333333333332</v>
      </c>
      <c r="K747" s="35">
        <f>IFERROR(VLOOKUP(E747,'DATA MASTER'!$B$1:$R$3858,16,0),"")</f>
        <v>25850</v>
      </c>
      <c r="L747" s="34">
        <f t="shared" si="212"/>
        <v>2093.125</v>
      </c>
      <c r="M747" s="34">
        <f t="shared" si="217"/>
        <v>3745.1480000000001</v>
      </c>
      <c r="N747" s="35">
        <v>0</v>
      </c>
      <c r="O747" s="35">
        <v>0</v>
      </c>
      <c r="P747" s="35"/>
      <c r="Q747" s="4"/>
      <c r="R747" s="35">
        <f t="shared" si="218"/>
        <v>558166.66666666663</v>
      </c>
      <c r="S747" s="35">
        <f t="shared" si="213"/>
        <v>477942.74594594585</v>
      </c>
      <c r="T747" s="35">
        <f t="shared" si="214"/>
        <v>80223.92072072078</v>
      </c>
      <c r="U747" s="35">
        <f t="shared" si="219"/>
        <v>4121.5944</v>
      </c>
      <c r="V747" s="35">
        <f t="shared" si="220"/>
        <v>383.99947826086958</v>
      </c>
      <c r="W747" s="35">
        <f t="shared" si="215"/>
        <v>12391.3</v>
      </c>
      <c r="X747" s="35">
        <f t="shared" si="221"/>
        <v>43327.026842459905</v>
      </c>
      <c r="Y747" s="35">
        <v>1</v>
      </c>
      <c r="Z747" s="35">
        <v>0</v>
      </c>
      <c r="AA747" s="35">
        <f t="shared" si="222"/>
        <v>0</v>
      </c>
      <c r="AB747" s="37">
        <f t="shared" si="216"/>
        <v>10000</v>
      </c>
      <c r="AC747" s="35">
        <v>0</v>
      </c>
      <c r="AD747" s="35">
        <v>10000</v>
      </c>
      <c r="AE747" s="44"/>
    </row>
    <row r="748" spans="1:31">
      <c r="A748" s="34">
        <v>743</v>
      </c>
      <c r="B748" s="58">
        <v>46245</v>
      </c>
      <c r="C748" s="4" t="s">
        <v>6845</v>
      </c>
      <c r="D748" s="4" t="s">
        <v>6201</v>
      </c>
      <c r="E748" s="4" t="s">
        <v>6167</v>
      </c>
      <c r="F748" s="35" t="str">
        <f>IFERROR(VLOOKUP(E748,'DATA MASTER'!$B$1:$R$3858,3,0),"")</f>
        <v>DIV 2</v>
      </c>
      <c r="G748" s="4">
        <v>72</v>
      </c>
      <c r="H748" s="35">
        <f>IFERROR(VLOOKUP(E748,'DATA MASTER'!$B$1:$R$3858,6,0),"")</f>
        <v>24</v>
      </c>
      <c r="I748" s="40">
        <f>IFERROR(VLOOKUP(E748,'DATA MASTER'!$B$1:$R$3858,5,0),"")</f>
        <v>0.90200000000000002</v>
      </c>
      <c r="J748" s="35">
        <f>IFERROR(VLOOKUP(E748,'DATA MASTER'!$B$1:$R$3858,17,0),"")</f>
        <v>81000</v>
      </c>
      <c r="K748" s="35">
        <f>IFERROR(VLOOKUP(E748,'DATA MASTER'!$B$1:$R$3858,16,0),"")</f>
        <v>74300</v>
      </c>
      <c r="L748" s="34">
        <f t="shared" si="212"/>
        <v>6075</v>
      </c>
      <c r="M748" s="34">
        <f t="shared" si="217"/>
        <v>10764.584000000001</v>
      </c>
      <c r="N748" s="35">
        <v>0</v>
      </c>
      <c r="O748" s="35">
        <v>10</v>
      </c>
      <c r="P748" s="35"/>
      <c r="Q748" s="4"/>
      <c r="R748" s="35">
        <f t="shared" si="218"/>
        <v>4374000</v>
      </c>
      <c r="S748" s="35">
        <f t="shared" si="213"/>
        <v>3709094.5556756752</v>
      </c>
      <c r="T748" s="35">
        <f t="shared" si="214"/>
        <v>664905.44432432484</v>
      </c>
      <c r="U748" s="35">
        <f t="shared" si="219"/>
        <v>45460.800000000003</v>
      </c>
      <c r="V748" s="35">
        <f t="shared" si="220"/>
        <v>4235.478260869565</v>
      </c>
      <c r="W748" s="35">
        <f t="shared" si="215"/>
        <v>97102.8</v>
      </c>
      <c r="X748" s="35">
        <f t="shared" si="221"/>
        <v>478106.36606345529</v>
      </c>
      <c r="Y748" s="35">
        <f>IF(E748="avem005",4,1)</f>
        <v>1</v>
      </c>
      <c r="Z748" s="35">
        <v>0</v>
      </c>
      <c r="AA748" s="35">
        <f t="shared" si="222"/>
        <v>0</v>
      </c>
      <c r="AB748" s="37">
        <f t="shared" si="216"/>
        <v>30000</v>
      </c>
      <c r="AC748" s="35">
        <v>0</v>
      </c>
      <c r="AD748" s="35">
        <v>10000</v>
      </c>
      <c r="AE748" s="44"/>
    </row>
    <row r="749" spans="1:31">
      <c r="A749" s="34">
        <v>744</v>
      </c>
      <c r="B749" s="58">
        <v>46245</v>
      </c>
      <c r="C749" s="4" t="s">
        <v>6846</v>
      </c>
      <c r="D749" s="4" t="s">
        <v>6201</v>
      </c>
      <c r="E749" s="4" t="s">
        <v>577</v>
      </c>
      <c r="F749" s="35" t="str">
        <f>IFERROR(VLOOKUP(E749,'DATA MASTER'!$B$1:$R$3858,3,0),"")</f>
        <v>MTAB</v>
      </c>
      <c r="G749" s="4">
        <v>4</v>
      </c>
      <c r="H749" s="35">
        <f>IFERROR(VLOOKUP(E749,'DATA MASTER'!$B$1:$R$3858,6,0),"")</f>
        <v>4</v>
      </c>
      <c r="I749" s="40">
        <f>IFERROR(VLOOKUP(E749,'DATA MASTER'!$B$1:$R$3858,5,0),"")</f>
        <v>4.68</v>
      </c>
      <c r="J749" s="35">
        <f>IFERROR(VLOOKUP(E749,'DATA MASTER'!$B$1:$R$3858,17,0),"")</f>
        <v>106800</v>
      </c>
      <c r="K749" s="35">
        <f>IFERROR(VLOOKUP(E749,'DATA MASTER'!$B$1:$R$3858,16,0),"")</f>
        <v>96500</v>
      </c>
      <c r="L749" s="34">
        <f t="shared" si="212"/>
        <v>13350</v>
      </c>
      <c r="M749" s="34">
        <f t="shared" si="217"/>
        <v>18345.615000000002</v>
      </c>
      <c r="N749" s="35">
        <v>0</v>
      </c>
      <c r="O749" s="35">
        <v>0</v>
      </c>
      <c r="P749" s="35"/>
      <c r="Q749" s="4"/>
      <c r="R749" s="35">
        <f t="shared" si="218"/>
        <v>336756.75675675675</v>
      </c>
      <c r="S749" s="35">
        <f t="shared" si="213"/>
        <v>281637.42342342337</v>
      </c>
      <c r="T749" s="35">
        <f t="shared" si="214"/>
        <v>55119.333333333372</v>
      </c>
      <c r="U749" s="35">
        <f t="shared" si="219"/>
        <v>13104</v>
      </c>
      <c r="V749" s="35">
        <f t="shared" si="220"/>
        <v>1220.8695652173913</v>
      </c>
      <c r="W749" s="35">
        <f t="shared" si="215"/>
        <v>7476.0000000000009</v>
      </c>
      <c r="X749" s="35">
        <f t="shared" si="221"/>
        <v>13318.46376811598</v>
      </c>
      <c r="Y749" s="35">
        <v>1</v>
      </c>
      <c r="Z749" s="35">
        <v>0</v>
      </c>
      <c r="AA749" s="35">
        <f t="shared" si="222"/>
        <v>0</v>
      </c>
      <c r="AB749" s="37">
        <f t="shared" si="216"/>
        <v>10000</v>
      </c>
      <c r="AC749" s="35">
        <v>0</v>
      </c>
      <c r="AD749" s="3">
        <v>10000</v>
      </c>
      <c r="AE749" s="44"/>
    </row>
    <row r="750" spans="1:31">
      <c r="A750" s="34">
        <v>745</v>
      </c>
      <c r="B750" s="58">
        <v>46245</v>
      </c>
      <c r="C750" s="4" t="s">
        <v>6847</v>
      </c>
      <c r="D750" s="4" t="s">
        <v>6287</v>
      </c>
      <c r="E750" s="4" t="s">
        <v>6148</v>
      </c>
      <c r="F750" s="35" t="str">
        <f>IFERROR(VLOOKUP(E750,'DATA MASTER'!$B$1:$R$3858,3,0),"")</f>
        <v>DIV 2</v>
      </c>
      <c r="G750" s="4">
        <v>24</v>
      </c>
      <c r="H750" s="35">
        <f>IFERROR(VLOOKUP(E750,'DATA MASTER'!$B$1:$R$3858,6,0),"")</f>
        <v>24</v>
      </c>
      <c r="I750" s="40">
        <f>IFERROR(VLOOKUP(E750,'DATA MASTER'!$B$1:$R$3858,5,0),"")</f>
        <v>1.0900000000000001</v>
      </c>
      <c r="J750" s="35">
        <f>IFERROR(VLOOKUP(E750,'DATA MASTER'!$B$1:$R$3858,17,0),"")</f>
        <v>82200</v>
      </c>
      <c r="K750" s="35">
        <f>IFERROR(VLOOKUP(E750,'DATA MASTER'!$B$1:$R$3858,16,0),"")</f>
        <v>74900</v>
      </c>
      <c r="L750" s="34">
        <f t="shared" si="212"/>
        <v>6165</v>
      </c>
      <c r="M750" s="34">
        <f t="shared" si="217"/>
        <v>10851.512000000001</v>
      </c>
      <c r="N750" s="35">
        <v>0</v>
      </c>
      <c r="O750" s="35">
        <v>0</v>
      </c>
      <c r="P750" s="35"/>
      <c r="Q750" s="4"/>
      <c r="R750" s="35">
        <f t="shared" si="218"/>
        <v>1644000</v>
      </c>
      <c r="S750" s="35">
        <f t="shared" si="213"/>
        <v>1384832.172972973</v>
      </c>
      <c r="T750" s="35">
        <f t="shared" si="214"/>
        <v>259167.82702702703</v>
      </c>
      <c r="U750" s="35">
        <f t="shared" si="219"/>
        <v>18312.000000000004</v>
      </c>
      <c r="V750" s="35">
        <f t="shared" si="220"/>
        <v>1706.0869565217392</v>
      </c>
      <c r="W750" s="35">
        <f t="shared" si="215"/>
        <v>36496.800000000003</v>
      </c>
      <c r="X750" s="35">
        <f t="shared" si="221"/>
        <v>185986.27340383866</v>
      </c>
      <c r="Y750" s="35">
        <f t="shared" ref="Y750" si="228">IF(E750="avem005",4,1)</f>
        <v>1</v>
      </c>
      <c r="Z750" s="35">
        <v>0</v>
      </c>
      <c r="AA750" s="35">
        <f t="shared" si="222"/>
        <v>0</v>
      </c>
      <c r="AB750" s="37">
        <f t="shared" si="216"/>
        <v>0</v>
      </c>
      <c r="AC750" s="35">
        <v>0</v>
      </c>
      <c r="AD750" s="35">
        <v>16666.666666666668</v>
      </c>
      <c r="AE750" s="44"/>
    </row>
    <row r="751" spans="1:31">
      <c r="A751" s="34">
        <v>746</v>
      </c>
      <c r="B751" s="58">
        <v>46245</v>
      </c>
      <c r="C751" s="4" t="s">
        <v>6848</v>
      </c>
      <c r="D751" s="4" t="s">
        <v>6124</v>
      </c>
      <c r="E751" s="4" t="s">
        <v>6135</v>
      </c>
      <c r="F751" s="35" t="str">
        <f>IFERROR(VLOOKUP(E751,'DATA MASTER'!$B$1:$R$3858,3,0),"")</f>
        <v>DIV 1</v>
      </c>
      <c r="G751" s="4">
        <v>24</v>
      </c>
      <c r="H751" s="35">
        <f>IFERROR(VLOOKUP(E751,'DATA MASTER'!$B$1:$R$3858,6,0),"")</f>
        <v>24</v>
      </c>
      <c r="I751" s="40">
        <f>IFERROR(VLOOKUP(E751,'DATA MASTER'!$B$1:$R$3858,5,0),"")</f>
        <v>1.23</v>
      </c>
      <c r="J751" s="35">
        <f>IFERROR(VLOOKUP(E751,'DATA MASTER'!$B$1:$R$3858,17,0),"")</f>
        <v>99800</v>
      </c>
      <c r="K751" s="35">
        <f>IFERROR(VLOOKUP(E751,'DATA MASTER'!$B$1:$R$3858,16,0),"")</f>
        <v>92100</v>
      </c>
      <c r="L751" s="34">
        <f t="shared" si="212"/>
        <v>7485</v>
      </c>
      <c r="M751" s="34">
        <f t="shared" si="217"/>
        <v>13343.448</v>
      </c>
      <c r="N751" s="35">
        <v>0</v>
      </c>
      <c r="O751" s="35">
        <v>0</v>
      </c>
      <c r="P751" s="35">
        <v>50000</v>
      </c>
      <c r="Q751" s="4" t="s">
        <v>6674</v>
      </c>
      <c r="R751" s="35">
        <f t="shared" si="218"/>
        <v>1995999.9999999998</v>
      </c>
      <c r="S751" s="35">
        <f t="shared" si="213"/>
        <v>1702844.3675675672</v>
      </c>
      <c r="T751" s="35">
        <f t="shared" si="214"/>
        <v>293155.63243243261</v>
      </c>
      <c r="U751" s="35">
        <f t="shared" si="219"/>
        <v>20664</v>
      </c>
      <c r="V751" s="35">
        <f t="shared" si="220"/>
        <v>1925.2173913043478</v>
      </c>
      <c r="W751" s="35">
        <f t="shared" si="215"/>
        <v>44311.199999999997</v>
      </c>
      <c r="X751" s="35">
        <f t="shared" si="221"/>
        <v>162618.85140476463</v>
      </c>
      <c r="Y751" s="35">
        <f>H751</f>
        <v>24</v>
      </c>
      <c r="Z751" s="35">
        <v>0</v>
      </c>
      <c r="AA751" s="35">
        <f t="shared" si="222"/>
        <v>50000</v>
      </c>
      <c r="AB751" s="37">
        <f t="shared" si="216"/>
        <v>0</v>
      </c>
      <c r="AC751" s="35">
        <v>0</v>
      </c>
      <c r="AD751" s="35">
        <v>13636.363636363636</v>
      </c>
      <c r="AE751" s="44"/>
    </row>
    <row r="752" spans="1:31">
      <c r="A752" s="34">
        <v>747</v>
      </c>
      <c r="B752" s="58">
        <v>46245</v>
      </c>
      <c r="C752" s="4" t="s">
        <v>6849</v>
      </c>
      <c r="D752" s="4" t="s">
        <v>6196</v>
      </c>
      <c r="E752" s="4" t="s">
        <v>6167</v>
      </c>
      <c r="F752" s="35" t="str">
        <f>IFERROR(VLOOKUP(E752,'DATA MASTER'!$B$1:$R$3858,3,0),"")</f>
        <v>DIV 2</v>
      </c>
      <c r="G752" s="4">
        <v>4</v>
      </c>
      <c r="H752" s="35">
        <f>IFERROR(VLOOKUP(E752,'DATA MASTER'!$B$1:$R$3858,6,0),"")</f>
        <v>24</v>
      </c>
      <c r="I752" s="40">
        <f>IFERROR(VLOOKUP(E752,'DATA MASTER'!$B$1:$R$3858,5,0),"")</f>
        <v>0.90200000000000002</v>
      </c>
      <c r="J752" s="35">
        <f>IFERROR(VLOOKUP(E752,'DATA MASTER'!$B$1:$R$3858,17,0),"")</f>
        <v>81000</v>
      </c>
      <c r="K752" s="35">
        <f>IFERROR(VLOOKUP(E752,'DATA MASTER'!$B$1:$R$3858,16,0),"")</f>
        <v>74300</v>
      </c>
      <c r="L752" s="34">
        <f t="shared" si="212"/>
        <v>6075</v>
      </c>
      <c r="M752" s="34">
        <f t="shared" si="217"/>
        <v>10764.584000000001</v>
      </c>
      <c r="N752" s="35">
        <v>0</v>
      </c>
      <c r="O752" s="35">
        <v>10</v>
      </c>
      <c r="P752" s="35"/>
      <c r="Q752" s="4"/>
      <c r="R752" s="35">
        <f t="shared" si="218"/>
        <v>243000</v>
      </c>
      <c r="S752" s="35">
        <f t="shared" si="213"/>
        <v>206060.80864864861</v>
      </c>
      <c r="T752" s="35">
        <f t="shared" si="214"/>
        <v>36939.191351351386</v>
      </c>
      <c r="U752" s="35">
        <f t="shared" si="219"/>
        <v>2525.6</v>
      </c>
      <c r="V752" s="35">
        <f t="shared" si="220"/>
        <v>235.30434782608694</v>
      </c>
      <c r="W752" s="35">
        <f t="shared" si="215"/>
        <v>5394.6</v>
      </c>
      <c r="X752" s="35">
        <f t="shared" si="221"/>
        <v>28783.687003525301</v>
      </c>
      <c r="Y752" s="35">
        <v>1</v>
      </c>
      <c r="Z752" s="35">
        <v>0</v>
      </c>
      <c r="AA752" s="35">
        <f t="shared" si="222"/>
        <v>0</v>
      </c>
      <c r="AB752" s="37">
        <f t="shared" si="216"/>
        <v>0</v>
      </c>
      <c r="AC752" s="35">
        <v>0</v>
      </c>
      <c r="AD752" s="35">
        <v>0</v>
      </c>
      <c r="AE752" s="44"/>
    </row>
    <row r="753" spans="1:31">
      <c r="A753" s="34">
        <v>748</v>
      </c>
      <c r="B753" s="58">
        <v>46245</v>
      </c>
      <c r="C753" s="4" t="s">
        <v>6850</v>
      </c>
      <c r="D753" s="4" t="s">
        <v>6183</v>
      </c>
      <c r="E753" s="4" t="s">
        <v>6166</v>
      </c>
      <c r="F753" s="35" t="str">
        <f>IFERROR(VLOOKUP(E753,'DATA MASTER'!$B$1:$R$3858,3,0),"")</f>
        <v>DIV 2</v>
      </c>
      <c r="G753" s="4">
        <v>12</v>
      </c>
      <c r="H753" s="35">
        <f>IFERROR(VLOOKUP(E753,'DATA MASTER'!$B$1:$R$3858,6,0),"")</f>
        <v>4</v>
      </c>
      <c r="I753" s="40">
        <f>IFERROR(VLOOKUP(E753,'DATA MASTER'!$B$1:$R$3858,5,0),"")</f>
        <v>4.68</v>
      </c>
      <c r="J753" s="35">
        <f>IFERROR(VLOOKUP(E753,'DATA MASTER'!$B$1:$R$3858,17,0),"")</f>
        <v>112100</v>
      </c>
      <c r="K753" s="35">
        <f>IFERROR(VLOOKUP(E753,'DATA MASTER'!$B$1:$R$3858,16,0),"")</f>
        <v>96500</v>
      </c>
      <c r="L753" s="34">
        <f t="shared" si="212"/>
        <v>8407.5</v>
      </c>
      <c r="M753" s="34">
        <f t="shared" si="217"/>
        <v>13980.92</v>
      </c>
      <c r="N753" s="35">
        <v>0</v>
      </c>
      <c r="O753" s="35">
        <v>0</v>
      </c>
      <c r="P753" s="35"/>
      <c r="Q753" s="4"/>
      <c r="R753" s="35">
        <f t="shared" si="218"/>
        <v>1121000</v>
      </c>
      <c r="S753" s="35">
        <f t="shared" si="213"/>
        <v>892098.16216216213</v>
      </c>
      <c r="T753" s="35">
        <f t="shared" si="214"/>
        <v>228901.83783783787</v>
      </c>
      <c r="U753" s="35">
        <f t="shared" si="219"/>
        <v>39312</v>
      </c>
      <c r="V753" s="35">
        <f t="shared" si="220"/>
        <v>3662.6086956521735</v>
      </c>
      <c r="W753" s="35">
        <f t="shared" si="215"/>
        <v>24886.2</v>
      </c>
      <c r="X753" s="35">
        <f t="shared" si="221"/>
        <v>131041.0291421857</v>
      </c>
      <c r="Y753" s="35">
        <v>1</v>
      </c>
      <c r="Z753" s="35">
        <v>0</v>
      </c>
      <c r="AA753" s="35">
        <f t="shared" si="222"/>
        <v>0</v>
      </c>
      <c r="AB753" s="37">
        <f t="shared" si="216"/>
        <v>30000</v>
      </c>
      <c r="AC753" s="35">
        <f>Z753*R753*1.11</f>
        <v>0</v>
      </c>
      <c r="AD753" s="35">
        <v>0</v>
      </c>
      <c r="AE753" s="44"/>
    </row>
    <row r="754" spans="1:31">
      <c r="A754" s="34">
        <v>749</v>
      </c>
      <c r="B754" s="58">
        <v>46245</v>
      </c>
      <c r="C754" s="4" t="s">
        <v>6851</v>
      </c>
      <c r="D754" s="4" t="s">
        <v>6188</v>
      </c>
      <c r="E754" s="4" t="s">
        <v>6156</v>
      </c>
      <c r="F754" s="35" t="str">
        <f>IFERROR(VLOOKUP(E754,'DATA MASTER'!$B$1:$R$3858,3,0),"")</f>
        <v>DIV 1</v>
      </c>
      <c r="G754" s="4">
        <v>8</v>
      </c>
      <c r="H754" s="35">
        <f>IFERROR(VLOOKUP(E754,'DATA MASTER'!$B$1:$R$3858,6,0),"")</f>
        <v>4</v>
      </c>
      <c r="I754" s="40">
        <f>IFERROR(VLOOKUP(E754,'DATA MASTER'!$B$1:$R$3858,5,0),"")</f>
        <v>5.3879999999999999</v>
      </c>
      <c r="J754" s="35">
        <f>IFERROR(VLOOKUP(E754,'DATA MASTER'!$B$1:$R$3858,17,0),"")</f>
        <v>185700</v>
      </c>
      <c r="K754" s="35">
        <f>IFERROR(VLOOKUP(E754,'DATA MASTER'!$B$1:$R$3858,16,0),"")</f>
        <v>165300</v>
      </c>
      <c r="L754" s="34">
        <f t="shared" si="212"/>
        <v>13927.5</v>
      </c>
      <c r="M754" s="34">
        <f t="shared" si="217"/>
        <v>23948.664000000001</v>
      </c>
      <c r="N754" s="35">
        <v>0</v>
      </c>
      <c r="O754" s="35">
        <v>0</v>
      </c>
      <c r="P754" s="35">
        <v>35000</v>
      </c>
      <c r="Q754" s="4" t="s">
        <v>6370</v>
      </c>
      <c r="R754" s="35">
        <f t="shared" si="218"/>
        <v>1238000</v>
      </c>
      <c r="S754" s="35">
        <f t="shared" si="213"/>
        <v>1018748.3675675675</v>
      </c>
      <c r="T754" s="35">
        <f t="shared" si="214"/>
        <v>219251.6324324325</v>
      </c>
      <c r="U754" s="35">
        <f t="shared" si="219"/>
        <v>30172.799999999999</v>
      </c>
      <c r="V754" s="35">
        <f t="shared" si="220"/>
        <v>2811.1304347826085</v>
      </c>
      <c r="W754" s="35">
        <f t="shared" si="215"/>
        <v>27483.600000000002</v>
      </c>
      <c r="X754" s="35">
        <f t="shared" si="221"/>
        <v>78784.101997649879</v>
      </c>
      <c r="Y754" s="35">
        <f>H754</f>
        <v>4</v>
      </c>
      <c r="Z754" s="35">
        <v>0</v>
      </c>
      <c r="AA754" s="35">
        <f t="shared" si="222"/>
        <v>70000</v>
      </c>
      <c r="AB754" s="37">
        <f t="shared" si="216"/>
        <v>0</v>
      </c>
      <c r="AC754" s="35">
        <v>0</v>
      </c>
      <c r="AD754" s="35">
        <v>10000</v>
      </c>
      <c r="AE754" s="44"/>
    </row>
    <row r="755" spans="1:31">
      <c r="A755" s="34">
        <v>750</v>
      </c>
      <c r="B755" s="58">
        <v>46245</v>
      </c>
      <c r="C755" s="4" t="s">
        <v>6852</v>
      </c>
      <c r="D755" s="4" t="s">
        <v>6188</v>
      </c>
      <c r="E755" s="4" t="s">
        <v>6167</v>
      </c>
      <c r="F755" s="35" t="str">
        <f>IFERROR(VLOOKUP(E755,'DATA MASTER'!$B$1:$R$3858,3,0),"")</f>
        <v>DIV 2</v>
      </c>
      <c r="G755" s="4">
        <v>48</v>
      </c>
      <c r="H755" s="35">
        <f>IFERROR(VLOOKUP(E755,'DATA MASTER'!$B$1:$R$3858,6,0),"")</f>
        <v>24</v>
      </c>
      <c r="I755" s="40">
        <f>IFERROR(VLOOKUP(E755,'DATA MASTER'!$B$1:$R$3858,5,0),"")</f>
        <v>0.90200000000000002</v>
      </c>
      <c r="J755" s="35">
        <f>IFERROR(VLOOKUP(E755,'DATA MASTER'!$B$1:$R$3858,17,0),"")</f>
        <v>81000</v>
      </c>
      <c r="K755" s="35">
        <f>IFERROR(VLOOKUP(E755,'DATA MASTER'!$B$1:$R$3858,16,0),"")</f>
        <v>74300</v>
      </c>
      <c r="L755" s="34">
        <f t="shared" si="212"/>
        <v>6075</v>
      </c>
      <c r="M755" s="34">
        <f t="shared" si="217"/>
        <v>10764.584000000001</v>
      </c>
      <c r="N755" s="35">
        <v>0</v>
      </c>
      <c r="O755" s="35">
        <v>10</v>
      </c>
      <c r="P755" s="35"/>
      <c r="Q755" s="4"/>
      <c r="R755" s="35">
        <f t="shared" si="218"/>
        <v>2916000</v>
      </c>
      <c r="S755" s="35">
        <f t="shared" si="213"/>
        <v>2472729.7037837831</v>
      </c>
      <c r="T755" s="35">
        <f t="shared" si="214"/>
        <v>443270.29621621687</v>
      </c>
      <c r="U755" s="35">
        <f t="shared" si="219"/>
        <v>30307.200000000001</v>
      </c>
      <c r="V755" s="35">
        <f t="shared" si="220"/>
        <v>2823.6521739130435</v>
      </c>
      <c r="W755" s="35">
        <f t="shared" si="215"/>
        <v>64735.200000000004</v>
      </c>
      <c r="X755" s="35">
        <f t="shared" si="221"/>
        <v>345404.24404230382</v>
      </c>
      <c r="Y755" s="35">
        <v>1</v>
      </c>
      <c r="Z755" s="35">
        <v>0</v>
      </c>
      <c r="AA755" s="35">
        <f t="shared" si="222"/>
        <v>0</v>
      </c>
      <c r="AB755" s="37">
        <f t="shared" si="216"/>
        <v>0</v>
      </c>
      <c r="AC755" s="35">
        <v>0</v>
      </c>
      <c r="AD755" s="35">
        <v>0</v>
      </c>
      <c r="AE755" s="44"/>
    </row>
    <row r="756" spans="1:31">
      <c r="A756" s="34">
        <v>751</v>
      </c>
      <c r="B756" s="58">
        <v>46245</v>
      </c>
      <c r="C756" s="4" t="s">
        <v>6853</v>
      </c>
      <c r="D756" s="4" t="s">
        <v>6183</v>
      </c>
      <c r="E756" s="4" t="s">
        <v>6189</v>
      </c>
      <c r="F756" s="35" t="str">
        <f>IFERROR(VLOOKUP(E756,'DATA MASTER'!$B$1:$R$3858,3,0),"")</f>
        <v>DIV 2</v>
      </c>
      <c r="G756" s="4">
        <v>3</v>
      </c>
      <c r="H756" s="35">
        <f>IFERROR(VLOOKUP(E756,'DATA MASTER'!$B$1:$R$3858,6,0),"")</f>
        <v>1</v>
      </c>
      <c r="I756" s="40">
        <f>IFERROR(VLOOKUP(E756,'DATA MASTER'!$B$1:$R$3858,5,0),"")</f>
        <v>18.84</v>
      </c>
      <c r="J756" s="35">
        <f>IFERROR(VLOOKUP(E756,'DATA MASTER'!$B$1:$R$3858,17,0),"")</f>
        <v>432400</v>
      </c>
      <c r="K756" s="35">
        <f>IFERROR(VLOOKUP(E756,'DATA MASTER'!$B$1:$R$3858,16,0),"")</f>
        <v>376500</v>
      </c>
      <c r="L756" s="34">
        <f t="shared" si="212"/>
        <v>32430</v>
      </c>
      <c r="M756" s="34">
        <f t="shared" si="217"/>
        <v>54547.32</v>
      </c>
      <c r="N756" s="35">
        <v>0</v>
      </c>
      <c r="O756" s="35">
        <v>0</v>
      </c>
      <c r="P756" s="35"/>
      <c r="Q756" s="4"/>
      <c r="R756" s="35">
        <f t="shared" si="218"/>
        <v>1081000</v>
      </c>
      <c r="S756" s="35">
        <f t="shared" si="213"/>
        <v>870142.37837837823</v>
      </c>
      <c r="T756" s="35">
        <f t="shared" si="214"/>
        <v>210857.62162162177</v>
      </c>
      <c r="U756" s="35">
        <f t="shared" si="219"/>
        <v>39564</v>
      </c>
      <c r="V756" s="35">
        <f t="shared" si="220"/>
        <v>3686.0869565217386</v>
      </c>
      <c r="W756" s="35">
        <f t="shared" si="215"/>
        <v>23998.2</v>
      </c>
      <c r="X756" s="35">
        <f t="shared" si="221"/>
        <v>105276.0013317667</v>
      </c>
      <c r="Y756" s="35">
        <v>1</v>
      </c>
      <c r="Z756" s="35">
        <v>0</v>
      </c>
      <c r="AA756" s="35">
        <f t="shared" si="222"/>
        <v>0</v>
      </c>
      <c r="AB756" s="37">
        <f t="shared" si="216"/>
        <v>30000</v>
      </c>
      <c r="AC756" s="35">
        <v>0</v>
      </c>
      <c r="AD756" s="35">
        <v>8333.3333333333339</v>
      </c>
      <c r="AE756" s="44"/>
    </row>
    <row r="757" spans="1:31">
      <c r="A757" s="34">
        <v>752</v>
      </c>
      <c r="B757" s="58">
        <v>46245</v>
      </c>
      <c r="C757" s="4" t="s">
        <v>6853</v>
      </c>
      <c r="D757" s="4" t="s">
        <v>6183</v>
      </c>
      <c r="E757" s="4" t="s">
        <v>6290</v>
      </c>
      <c r="F757" s="35" t="str">
        <f>IFERROR(VLOOKUP(E757,'DATA MASTER'!$B$1:$R$3858,3,0),"")</f>
        <v>DIV 2</v>
      </c>
      <c r="G757" s="4">
        <v>3</v>
      </c>
      <c r="H757" s="35">
        <f>IFERROR(VLOOKUP(E757,'DATA MASTER'!$B$1:$R$3858,6,0),"")</f>
        <v>1</v>
      </c>
      <c r="I757" s="40">
        <f>IFERROR(VLOOKUP(E757,'DATA MASTER'!$B$1:$R$3858,5,0),"")</f>
        <v>21.4</v>
      </c>
      <c r="J757" s="35">
        <f>IFERROR(VLOOKUP(E757,'DATA MASTER'!$B$1:$R$3858,17,0),"")</f>
        <v>628600</v>
      </c>
      <c r="K757" s="35">
        <f>IFERROR(VLOOKUP(E757,'DATA MASTER'!$B$1:$R$3858,16,0),"")</f>
        <v>552400</v>
      </c>
      <c r="L757" s="34">
        <f t="shared" si="212"/>
        <v>47145</v>
      </c>
      <c r="M757" s="34">
        <f t="shared" si="217"/>
        <v>80031.712</v>
      </c>
      <c r="N757" s="35">
        <v>0</v>
      </c>
      <c r="O757" s="35">
        <v>0</v>
      </c>
      <c r="P757" s="35"/>
      <c r="Q757" s="4"/>
      <c r="R757" s="35">
        <f t="shared" si="218"/>
        <v>1571500</v>
      </c>
      <c r="S757" s="35">
        <f t="shared" si="213"/>
        <v>1276671.0486486487</v>
      </c>
      <c r="T757" s="35">
        <f t="shared" si="214"/>
        <v>294828.95135135134</v>
      </c>
      <c r="U757" s="35">
        <f t="shared" si="219"/>
        <v>44939.999999999993</v>
      </c>
      <c r="V757" s="35">
        <f t="shared" si="220"/>
        <v>4186.95652173913</v>
      </c>
      <c r="W757" s="35">
        <f t="shared" si="215"/>
        <v>34887.300000000003</v>
      </c>
      <c r="X757" s="35">
        <f t="shared" si="221"/>
        <v>172481.36149627887</v>
      </c>
      <c r="Y757" s="35">
        <f>IF(E757="nodr004",4,1)</f>
        <v>1</v>
      </c>
      <c r="Z757" s="35">
        <v>0</v>
      </c>
      <c r="AA757" s="35">
        <f t="shared" si="222"/>
        <v>0</v>
      </c>
      <c r="AB757" s="37">
        <f t="shared" si="216"/>
        <v>30000</v>
      </c>
      <c r="AC757" s="35">
        <v>0</v>
      </c>
      <c r="AD757" s="35">
        <v>8333.3333333333339</v>
      </c>
      <c r="AE757" s="44"/>
    </row>
    <row r="758" spans="1:31">
      <c r="A758" s="34">
        <v>753</v>
      </c>
      <c r="B758" s="58">
        <v>46245</v>
      </c>
      <c r="C758" s="4" t="s">
        <v>6854</v>
      </c>
      <c r="D758" s="4" t="s">
        <v>6128</v>
      </c>
      <c r="E758" s="4" t="s">
        <v>6129</v>
      </c>
      <c r="F758" s="35" t="str">
        <f>IFERROR(VLOOKUP(E758,'DATA MASTER'!$B$1:$R$3858,3,0),"")</f>
        <v>DIV 1</v>
      </c>
      <c r="G758" s="4">
        <v>24</v>
      </c>
      <c r="H758" s="35">
        <f>IFERROR(VLOOKUP(E758,'DATA MASTER'!$B$1:$R$3858,6,0),"")</f>
        <v>120</v>
      </c>
      <c r="I758" s="40">
        <f>IFERROR(VLOOKUP(E758,'DATA MASTER'!$B$1:$R$3858,5,0),"")</f>
        <v>0.14499999999999999</v>
      </c>
      <c r="J758" s="35">
        <f>IFERROR(VLOOKUP(E758,'DATA MASTER'!$B$1:$R$3858,17,0),"")</f>
        <v>15108.333333333334</v>
      </c>
      <c r="K758" s="35">
        <f>IFERROR(VLOOKUP(E758,'DATA MASTER'!$B$1:$R$3858,16,0),"")</f>
        <v>14025</v>
      </c>
      <c r="L758" s="34">
        <f t="shared" si="212"/>
        <v>1133.125</v>
      </c>
      <c r="M758" s="34">
        <f t="shared" si="217"/>
        <v>2031.9420000000002</v>
      </c>
      <c r="N758" s="35">
        <v>0</v>
      </c>
      <c r="O758" s="35">
        <v>0</v>
      </c>
      <c r="P758" s="35"/>
      <c r="Q758" s="4"/>
      <c r="R758" s="35">
        <f t="shared" si="218"/>
        <v>302166.66666666663</v>
      </c>
      <c r="S758" s="35">
        <f t="shared" si="213"/>
        <v>259309.36216216208</v>
      </c>
      <c r="T758" s="35">
        <f t="shared" si="214"/>
        <v>42857.304504504544</v>
      </c>
      <c r="U758" s="35">
        <f t="shared" si="219"/>
        <v>2435.9999999999995</v>
      </c>
      <c r="V758" s="35">
        <f t="shared" si="220"/>
        <v>226.95652173913041</v>
      </c>
      <c r="W758" s="35">
        <f t="shared" si="215"/>
        <v>6708.1</v>
      </c>
      <c r="X758" s="35">
        <f t="shared" si="221"/>
        <v>25152.914649432081</v>
      </c>
      <c r="Y758" s="35">
        <v>1</v>
      </c>
      <c r="Z758" s="35">
        <v>0</v>
      </c>
      <c r="AA758" s="35">
        <f t="shared" si="222"/>
        <v>0</v>
      </c>
      <c r="AB758" s="37">
        <f t="shared" si="216"/>
        <v>0</v>
      </c>
      <c r="AC758" s="35">
        <v>0</v>
      </c>
      <c r="AD758" s="35">
        <v>8333.3333333333339</v>
      </c>
      <c r="AE758" s="44"/>
    </row>
    <row r="759" spans="1:31">
      <c r="A759" s="34">
        <v>754</v>
      </c>
      <c r="B759" s="58">
        <v>46245</v>
      </c>
      <c r="C759" s="4" t="s">
        <v>6854</v>
      </c>
      <c r="D759" s="4" t="s">
        <v>6128</v>
      </c>
      <c r="E759" s="4" t="s">
        <v>6131</v>
      </c>
      <c r="F759" s="35" t="str">
        <f>IFERROR(VLOOKUP(E759,'DATA MASTER'!$B$1:$R$3858,3,0),"")</f>
        <v>DIV 1</v>
      </c>
      <c r="G759" s="4">
        <v>36</v>
      </c>
      <c r="H759" s="35">
        <f>IFERROR(VLOOKUP(E759,'DATA MASTER'!$B$1:$R$3858,6,0),"")</f>
        <v>72</v>
      </c>
      <c r="I759" s="40">
        <f>IFERROR(VLOOKUP(E759,'DATA MASTER'!$B$1:$R$3858,5,0),"")</f>
        <v>0.245333</v>
      </c>
      <c r="J759" s="35">
        <f>IFERROR(VLOOKUP(E759,'DATA MASTER'!$B$1:$R$3858,17,0),"")</f>
        <v>27908.333333333332</v>
      </c>
      <c r="K759" s="35">
        <f>IFERROR(VLOOKUP(E759,'DATA MASTER'!$B$1:$R$3858,16,0),"")</f>
        <v>25850</v>
      </c>
      <c r="L759" s="34">
        <f t="shared" si="212"/>
        <v>2093.125</v>
      </c>
      <c r="M759" s="34">
        <f t="shared" si="217"/>
        <v>3745.1480000000001</v>
      </c>
      <c r="N759" s="35">
        <v>0</v>
      </c>
      <c r="O759" s="35">
        <v>0</v>
      </c>
      <c r="P759" s="35"/>
      <c r="Q759" s="4"/>
      <c r="R759" s="35">
        <f t="shared" si="218"/>
        <v>837249.99999999988</v>
      </c>
      <c r="S759" s="35">
        <f t="shared" si="213"/>
        <v>716914.11891891877</v>
      </c>
      <c r="T759" s="35">
        <f t="shared" si="214"/>
        <v>120335.88108108111</v>
      </c>
      <c r="U759" s="35">
        <f t="shared" si="219"/>
        <v>6182.391599999999</v>
      </c>
      <c r="V759" s="35">
        <f t="shared" si="220"/>
        <v>575.99921739130434</v>
      </c>
      <c r="W759" s="35">
        <f t="shared" si="215"/>
        <v>18586.949999999997</v>
      </c>
      <c r="X759" s="35">
        <f t="shared" si="221"/>
        <v>86657.206930356479</v>
      </c>
      <c r="Y759" s="35">
        <v>1</v>
      </c>
      <c r="Z759" s="35">
        <v>0</v>
      </c>
      <c r="AA759" s="35">
        <f t="shared" si="222"/>
        <v>0</v>
      </c>
      <c r="AB759" s="37">
        <f t="shared" si="216"/>
        <v>0</v>
      </c>
      <c r="AC759" s="35">
        <v>0</v>
      </c>
      <c r="AD759" s="35">
        <v>8333.3333333333339</v>
      </c>
      <c r="AE759" s="44"/>
    </row>
    <row r="760" spans="1:31">
      <c r="A760" s="34">
        <v>755</v>
      </c>
      <c r="B760" s="58">
        <v>46245</v>
      </c>
      <c r="C760" s="4" t="s">
        <v>6855</v>
      </c>
      <c r="D760" s="4" t="s">
        <v>6175</v>
      </c>
      <c r="E760" s="4" t="s">
        <v>6160</v>
      </c>
      <c r="F760" s="35" t="str">
        <f>IFERROR(VLOOKUP(E760,'DATA MASTER'!$B$1:$R$3858,3,0),"")</f>
        <v>DIV 1</v>
      </c>
      <c r="G760" s="4">
        <v>6</v>
      </c>
      <c r="H760" s="35">
        <f>IFERROR(VLOOKUP(E760,'DATA MASTER'!$B$1:$R$3858,6,0),"")</f>
        <v>1</v>
      </c>
      <c r="I760" s="40">
        <f>IFERROR(VLOOKUP(E760,'DATA MASTER'!$B$1:$R$3858,5,0),"")</f>
        <v>26.02</v>
      </c>
      <c r="J760" s="35">
        <f>IFERROR(VLOOKUP(E760,'DATA MASTER'!$B$1:$R$3858,17,0),"")</f>
        <v>876000</v>
      </c>
      <c r="K760" s="35">
        <f>IFERROR(VLOOKUP(E760,'DATA MASTER'!$B$1:$R$3858,16,0),"")</f>
        <v>777200</v>
      </c>
      <c r="L760" s="34">
        <f t="shared" si="212"/>
        <v>65700</v>
      </c>
      <c r="M760" s="34">
        <f t="shared" si="217"/>
        <v>112600.736</v>
      </c>
      <c r="N760" s="35">
        <v>0</v>
      </c>
      <c r="O760" s="35">
        <v>0</v>
      </c>
      <c r="P760" s="35">
        <v>35000</v>
      </c>
      <c r="Q760" s="4" t="s">
        <v>6370</v>
      </c>
      <c r="R760" s="35">
        <f t="shared" si="218"/>
        <v>4379999.9999999991</v>
      </c>
      <c r="S760" s="35">
        <f t="shared" si="213"/>
        <v>3592428.4540540539</v>
      </c>
      <c r="T760" s="35">
        <f t="shared" si="214"/>
        <v>787571.5459459452</v>
      </c>
      <c r="U760" s="35">
        <f t="shared" si="219"/>
        <v>109284</v>
      </c>
      <c r="V760" s="35">
        <f t="shared" si="220"/>
        <v>10181.739130434784</v>
      </c>
      <c r="W760" s="35">
        <f t="shared" si="215"/>
        <v>97235.999999999985</v>
      </c>
      <c r="X760" s="35">
        <f t="shared" si="221"/>
        <v>330869.80681551038</v>
      </c>
      <c r="Y760" s="35">
        <f t="shared" ref="Y760:Y761" si="229">H760</f>
        <v>1</v>
      </c>
      <c r="Z760" s="35">
        <v>0</v>
      </c>
      <c r="AA760" s="35">
        <f t="shared" si="222"/>
        <v>210000</v>
      </c>
      <c r="AB760" s="37">
        <f t="shared" si="216"/>
        <v>0</v>
      </c>
      <c r="AC760" s="35">
        <v>0</v>
      </c>
      <c r="AD760" s="35">
        <v>30000</v>
      </c>
      <c r="AE760" s="44"/>
    </row>
    <row r="761" spans="1:31">
      <c r="A761" s="34">
        <v>756</v>
      </c>
      <c r="B761" s="58">
        <v>46245</v>
      </c>
      <c r="C761" s="4" t="s">
        <v>6856</v>
      </c>
      <c r="D761" s="4" t="s">
        <v>6175</v>
      </c>
      <c r="E761" s="4" t="s">
        <v>6156</v>
      </c>
      <c r="F761" s="35" t="str">
        <f>IFERROR(VLOOKUP(E761,'DATA MASTER'!$B$1:$R$3858,3,0),"")</f>
        <v>DIV 1</v>
      </c>
      <c r="G761" s="4">
        <v>4</v>
      </c>
      <c r="H761" s="35">
        <f>IFERROR(VLOOKUP(E761,'DATA MASTER'!$B$1:$R$3858,6,0),"")</f>
        <v>4</v>
      </c>
      <c r="I761" s="40">
        <f>IFERROR(VLOOKUP(E761,'DATA MASTER'!$B$1:$R$3858,5,0),"")</f>
        <v>5.3879999999999999</v>
      </c>
      <c r="J761" s="35">
        <f>IFERROR(VLOOKUP(E761,'DATA MASTER'!$B$1:$R$3858,17,0),"")</f>
        <v>185700</v>
      </c>
      <c r="K761" s="35">
        <f>IFERROR(VLOOKUP(E761,'DATA MASTER'!$B$1:$R$3858,16,0),"")</f>
        <v>165300</v>
      </c>
      <c r="L761" s="34">
        <f t="shared" si="212"/>
        <v>13927.5</v>
      </c>
      <c r="M761" s="34">
        <f t="shared" si="217"/>
        <v>23948.664000000001</v>
      </c>
      <c r="N761" s="35">
        <v>0</v>
      </c>
      <c r="O761" s="35">
        <v>0</v>
      </c>
      <c r="P761" s="35">
        <v>35000</v>
      </c>
      <c r="Q761" s="4" t="s">
        <v>6370</v>
      </c>
      <c r="R761" s="35">
        <f t="shared" si="218"/>
        <v>619000</v>
      </c>
      <c r="S761" s="35">
        <f t="shared" si="213"/>
        <v>509374.18378378375</v>
      </c>
      <c r="T761" s="35">
        <f t="shared" si="214"/>
        <v>109625.81621621625</v>
      </c>
      <c r="U761" s="35">
        <f t="shared" si="219"/>
        <v>15086.4</v>
      </c>
      <c r="V761" s="35">
        <f t="shared" si="220"/>
        <v>1405.5652173913043</v>
      </c>
      <c r="W761" s="35">
        <f t="shared" si="215"/>
        <v>13741.800000000001</v>
      </c>
      <c r="X761" s="35">
        <f t="shared" si="221"/>
        <v>44392.05099882494</v>
      </c>
      <c r="Y761" s="35">
        <f t="shared" si="229"/>
        <v>4</v>
      </c>
      <c r="Z761" s="35">
        <v>0</v>
      </c>
      <c r="AA761" s="35">
        <f t="shared" si="222"/>
        <v>35000</v>
      </c>
      <c r="AB761" s="37">
        <f t="shared" si="216"/>
        <v>0</v>
      </c>
      <c r="AC761" s="35">
        <v>0</v>
      </c>
      <c r="AD761" s="35">
        <v>0</v>
      </c>
      <c r="AE761" s="44"/>
    </row>
    <row r="762" spans="1:31">
      <c r="A762" s="34">
        <v>757</v>
      </c>
      <c r="B762" s="58">
        <v>46245</v>
      </c>
      <c r="C762" s="4" t="s">
        <v>6857</v>
      </c>
      <c r="D762" s="4" t="s">
        <v>6175</v>
      </c>
      <c r="E762" s="4" t="s">
        <v>6218</v>
      </c>
      <c r="F762" s="35" t="str">
        <f>IFERROR(VLOOKUP(E762,'DATA MASTER'!$B$1:$R$3858,3,0),"")</f>
        <v>DIV 1</v>
      </c>
      <c r="G762" s="4">
        <v>15</v>
      </c>
      <c r="H762" s="35">
        <f>IFERROR(VLOOKUP(E762,'DATA MASTER'!$B$1:$R$3858,6,0),"")</f>
        <v>24</v>
      </c>
      <c r="I762" s="40">
        <f>IFERROR(VLOOKUP(E762,'DATA MASTER'!$B$1:$R$3858,5,0),"")</f>
        <v>1.079</v>
      </c>
      <c r="J762" s="35">
        <f>IFERROR(VLOOKUP(E762,'DATA MASTER'!$B$1:$R$3858,17,0),"")</f>
        <v>102900</v>
      </c>
      <c r="K762" s="35">
        <f>IFERROR(VLOOKUP(E762,'DATA MASTER'!$B$1:$R$3858,16,0),"")</f>
        <v>94200</v>
      </c>
      <c r="L762" s="34">
        <f t="shared" si="212"/>
        <v>7717.5</v>
      </c>
      <c r="M762" s="34">
        <f t="shared" si="217"/>
        <v>13647.696000000002</v>
      </c>
      <c r="N762" s="35">
        <v>0</v>
      </c>
      <c r="O762" s="35">
        <v>0</v>
      </c>
      <c r="P762" s="35"/>
      <c r="Q762" s="4"/>
      <c r="R762" s="35">
        <f t="shared" si="218"/>
        <v>1286249.9999999998</v>
      </c>
      <c r="S762" s="35">
        <f t="shared" si="213"/>
        <v>1088544.6486486485</v>
      </c>
      <c r="T762" s="35">
        <f t="shared" si="214"/>
        <v>197705.35135135124</v>
      </c>
      <c r="U762" s="35">
        <f t="shared" si="219"/>
        <v>11329.5</v>
      </c>
      <c r="V762" s="35">
        <f t="shared" si="220"/>
        <v>1055.5434782608695</v>
      </c>
      <c r="W762" s="35">
        <f t="shared" si="215"/>
        <v>28554.75</v>
      </c>
      <c r="X762" s="35">
        <f t="shared" si="221"/>
        <v>156765.55787309038</v>
      </c>
      <c r="Y762" s="35">
        <v>1</v>
      </c>
      <c r="Z762" s="35">
        <v>0</v>
      </c>
      <c r="AA762" s="35">
        <f t="shared" si="222"/>
        <v>0</v>
      </c>
      <c r="AB762" s="37">
        <f t="shared" si="216"/>
        <v>0</v>
      </c>
      <c r="AC762" s="35">
        <v>0</v>
      </c>
      <c r="AD762" s="35">
        <v>0</v>
      </c>
      <c r="AE762" s="44"/>
    </row>
    <row r="763" spans="1:31">
      <c r="A763" s="34">
        <v>758</v>
      </c>
      <c r="B763" s="58">
        <v>46245</v>
      </c>
      <c r="C763" s="4" t="s">
        <v>6858</v>
      </c>
      <c r="D763" s="4" t="s">
        <v>6143</v>
      </c>
      <c r="E763" s="4" t="s">
        <v>6207</v>
      </c>
      <c r="F763" s="35" t="str">
        <f>IFERROR(VLOOKUP(E763,'DATA MASTER'!$B$1:$R$3858,3,0),"")</f>
        <v>DIV 2</v>
      </c>
      <c r="G763" s="4">
        <v>8</v>
      </c>
      <c r="H763" s="35">
        <f>IFERROR(VLOOKUP(E763,'DATA MASTER'!$B$1:$R$3858,6,0),"")</f>
        <v>4</v>
      </c>
      <c r="I763" s="40">
        <f>IFERROR(VLOOKUP(E763,'DATA MASTER'!$B$1:$R$3858,5,0),"")</f>
        <v>4.24</v>
      </c>
      <c r="J763" s="35">
        <f>IFERROR(VLOOKUP(E763,'DATA MASTER'!$B$1:$R$3858,17,0),"")</f>
        <v>310600</v>
      </c>
      <c r="K763" s="35">
        <f>IFERROR(VLOOKUP(E763,'DATA MASTER'!$B$1:$R$3858,16,0),"")</f>
        <v>283000</v>
      </c>
      <c r="L763" s="34">
        <f t="shared" si="212"/>
        <v>23295</v>
      </c>
      <c r="M763" s="34">
        <f t="shared" si="217"/>
        <v>41001.040000000001</v>
      </c>
      <c r="N763" s="35">
        <v>0</v>
      </c>
      <c r="O763" s="35">
        <v>0</v>
      </c>
      <c r="P763" s="35">
        <v>40000</v>
      </c>
      <c r="Q763" s="4" t="s">
        <v>6546</v>
      </c>
      <c r="R763" s="35">
        <f t="shared" si="218"/>
        <v>2070666.6666666665</v>
      </c>
      <c r="S763" s="35">
        <f t="shared" si="213"/>
        <v>1744136.6486486485</v>
      </c>
      <c r="T763" s="35">
        <f t="shared" si="214"/>
        <v>326530.01801801799</v>
      </c>
      <c r="U763" s="35">
        <f t="shared" si="219"/>
        <v>23744</v>
      </c>
      <c r="V763" s="35">
        <f t="shared" si="220"/>
        <v>2212.1739130434785</v>
      </c>
      <c r="W763" s="35">
        <f t="shared" si="215"/>
        <v>45968.799999999996</v>
      </c>
      <c r="X763" s="35">
        <f t="shared" si="221"/>
        <v>151271.7107716412</v>
      </c>
      <c r="Y763" s="35">
        <f>H763</f>
        <v>4</v>
      </c>
      <c r="Z763" s="35">
        <v>0</v>
      </c>
      <c r="AA763" s="35">
        <f t="shared" si="222"/>
        <v>80000</v>
      </c>
      <c r="AB763" s="37">
        <f t="shared" si="216"/>
        <v>0</v>
      </c>
      <c r="AC763" s="35">
        <v>0</v>
      </c>
      <c r="AD763" s="35">
        <v>23333.333333333332</v>
      </c>
      <c r="AE763" s="44"/>
    </row>
    <row r="764" spans="1:31">
      <c r="A764" s="34">
        <v>759</v>
      </c>
      <c r="B764" s="58">
        <v>46245</v>
      </c>
      <c r="C764" s="4" t="s">
        <v>6859</v>
      </c>
      <c r="D764" s="4" t="s">
        <v>6124</v>
      </c>
      <c r="E764" s="4" t="s">
        <v>6160</v>
      </c>
      <c r="F764" s="35" t="str">
        <f>IFERROR(VLOOKUP(E764,'DATA MASTER'!$B$1:$R$3858,3,0),"")</f>
        <v>DIV 1</v>
      </c>
      <c r="G764" s="4">
        <v>2</v>
      </c>
      <c r="H764" s="35">
        <f>IFERROR(VLOOKUP(E764,'DATA MASTER'!$B$1:$R$3858,6,0),"")</f>
        <v>1</v>
      </c>
      <c r="I764" s="40">
        <f>IFERROR(VLOOKUP(E764,'DATA MASTER'!$B$1:$R$3858,5,0),"")</f>
        <v>26.02</v>
      </c>
      <c r="J764" s="35">
        <f>IFERROR(VLOOKUP(E764,'DATA MASTER'!$B$1:$R$3858,17,0),"")</f>
        <v>876000</v>
      </c>
      <c r="K764" s="35">
        <f>IFERROR(VLOOKUP(E764,'DATA MASTER'!$B$1:$R$3858,16,0),"")</f>
        <v>777200</v>
      </c>
      <c r="L764" s="34">
        <f t="shared" si="212"/>
        <v>65700</v>
      </c>
      <c r="M764" s="34">
        <f t="shared" si="217"/>
        <v>112600.736</v>
      </c>
      <c r="N764" s="35">
        <v>0</v>
      </c>
      <c r="O764" s="35">
        <v>0</v>
      </c>
      <c r="P764" s="35">
        <v>35000</v>
      </c>
      <c r="Q764" s="4" t="s">
        <v>6370</v>
      </c>
      <c r="R764" s="35">
        <f t="shared" si="218"/>
        <v>1459999.9999999998</v>
      </c>
      <c r="S764" s="35">
        <f t="shared" si="213"/>
        <v>1197476.1513513513</v>
      </c>
      <c r="T764" s="35">
        <f t="shared" si="214"/>
        <v>262523.84864864848</v>
      </c>
      <c r="U764" s="35">
        <f t="shared" si="219"/>
        <v>36428</v>
      </c>
      <c r="V764" s="35">
        <f t="shared" si="220"/>
        <v>3393.913043478261</v>
      </c>
      <c r="W764" s="35">
        <f t="shared" si="215"/>
        <v>32412</v>
      </c>
      <c r="X764" s="35">
        <f t="shared" si="221"/>
        <v>120289.93560517021</v>
      </c>
      <c r="Y764" s="35">
        <f>H764</f>
        <v>1</v>
      </c>
      <c r="Z764" s="35">
        <v>0</v>
      </c>
      <c r="AA764" s="35">
        <f t="shared" si="222"/>
        <v>70000</v>
      </c>
      <c r="AB764" s="37">
        <f t="shared" si="216"/>
        <v>0</v>
      </c>
      <c r="AC764" s="35">
        <v>0</v>
      </c>
      <c r="AD764" s="35">
        <v>0</v>
      </c>
      <c r="AE764" s="44"/>
    </row>
    <row r="765" spans="1:31">
      <c r="A765" s="34">
        <v>760</v>
      </c>
      <c r="B765" s="58">
        <v>46245</v>
      </c>
      <c r="C765" s="4" t="s">
        <v>6860</v>
      </c>
      <c r="D765" s="4" t="s">
        <v>6134</v>
      </c>
      <c r="E765" s="4" t="s">
        <v>6135</v>
      </c>
      <c r="F765" s="35" t="str">
        <f>IFERROR(VLOOKUP(E765,'DATA MASTER'!$B$1:$R$3858,3,0),"")</f>
        <v>DIV 1</v>
      </c>
      <c r="G765" s="4">
        <v>24</v>
      </c>
      <c r="H765" s="35">
        <f>IFERROR(VLOOKUP(E765,'DATA MASTER'!$B$1:$R$3858,6,0),"")</f>
        <v>24</v>
      </c>
      <c r="I765" s="40">
        <f>IFERROR(VLOOKUP(E765,'DATA MASTER'!$B$1:$R$3858,5,0),"")</f>
        <v>1.23</v>
      </c>
      <c r="J765" s="35">
        <f>IFERROR(VLOOKUP(E765,'DATA MASTER'!$B$1:$R$3858,17,0),"")</f>
        <v>99800</v>
      </c>
      <c r="K765" s="35">
        <f>IFERROR(VLOOKUP(E765,'DATA MASTER'!$B$1:$R$3858,16,0),"")</f>
        <v>92100</v>
      </c>
      <c r="L765" s="34">
        <f t="shared" si="212"/>
        <v>7485</v>
      </c>
      <c r="M765" s="34">
        <f t="shared" si="217"/>
        <v>13343.448</v>
      </c>
      <c r="N765" s="35">
        <v>0</v>
      </c>
      <c r="O765" s="35">
        <v>0</v>
      </c>
      <c r="P765" s="35"/>
      <c r="Q765" s="4" t="e">
        <f>VLOOKUP(#REF!,#REF!,1,0)</f>
        <v>#REF!</v>
      </c>
      <c r="R765" s="35">
        <f t="shared" si="218"/>
        <v>1995999.9999999998</v>
      </c>
      <c r="S765" s="35">
        <f t="shared" si="213"/>
        <v>1702844.3675675672</v>
      </c>
      <c r="T765" s="35">
        <f t="shared" si="214"/>
        <v>293155.63243243261</v>
      </c>
      <c r="U765" s="35">
        <f t="shared" si="219"/>
        <v>20664</v>
      </c>
      <c r="V765" s="35">
        <f t="shared" si="220"/>
        <v>1925.2173913043478</v>
      </c>
      <c r="W765" s="35">
        <v>0</v>
      </c>
      <c r="X765" s="35" t="str">
        <f t="shared" si="221"/>
        <v/>
      </c>
      <c r="Y765" s="35">
        <v>1</v>
      </c>
      <c r="Z765" s="42" t="e">
        <f>VLOOKUP(Q765,#REF!,4,0)</f>
        <v>#REF!</v>
      </c>
      <c r="AA765" s="35">
        <f t="shared" si="222"/>
        <v>0</v>
      </c>
      <c r="AB765" s="37">
        <f t="shared" si="216"/>
        <v>0</v>
      </c>
      <c r="AC765" s="35" t="e">
        <f>Z765*R765*1.11</f>
        <v>#REF!</v>
      </c>
      <c r="AD765" s="35">
        <v>0</v>
      </c>
      <c r="AE765" s="44"/>
    </row>
    <row r="766" spans="1:31">
      <c r="A766" s="34">
        <v>761</v>
      </c>
      <c r="B766" s="58">
        <v>46245</v>
      </c>
      <c r="C766" s="4" t="s">
        <v>6861</v>
      </c>
      <c r="D766" s="4" t="s">
        <v>6138</v>
      </c>
      <c r="E766" s="4" t="s">
        <v>6207</v>
      </c>
      <c r="F766" s="35" t="str">
        <f>IFERROR(VLOOKUP(E766,'DATA MASTER'!$B$1:$R$3858,3,0),"")</f>
        <v>DIV 2</v>
      </c>
      <c r="G766" s="4">
        <v>4</v>
      </c>
      <c r="H766" s="35">
        <f>IFERROR(VLOOKUP(E766,'DATA MASTER'!$B$1:$R$3858,6,0),"")</f>
        <v>4</v>
      </c>
      <c r="I766" s="40">
        <f>IFERROR(VLOOKUP(E766,'DATA MASTER'!$B$1:$R$3858,5,0),"")</f>
        <v>4.24</v>
      </c>
      <c r="J766" s="35">
        <f>IFERROR(VLOOKUP(E766,'DATA MASTER'!$B$1:$R$3858,17,0),"")</f>
        <v>310600</v>
      </c>
      <c r="K766" s="35">
        <f>IFERROR(VLOOKUP(E766,'DATA MASTER'!$B$1:$R$3858,16,0),"")</f>
        <v>283000</v>
      </c>
      <c r="L766" s="34">
        <f t="shared" si="212"/>
        <v>23295</v>
      </c>
      <c r="M766" s="34">
        <f t="shared" si="217"/>
        <v>41001.040000000001</v>
      </c>
      <c r="N766" s="35">
        <v>0</v>
      </c>
      <c r="O766" s="35">
        <v>0</v>
      </c>
      <c r="P766" s="35">
        <v>40000</v>
      </c>
      <c r="Q766" s="4" t="s">
        <v>6546</v>
      </c>
      <c r="R766" s="35">
        <f t="shared" si="218"/>
        <v>1035333.3333333333</v>
      </c>
      <c r="S766" s="35">
        <f t="shared" si="213"/>
        <v>872068.32432432426</v>
      </c>
      <c r="T766" s="35">
        <f t="shared" si="214"/>
        <v>163265.00900900899</v>
      </c>
      <c r="U766" s="35">
        <f t="shared" si="219"/>
        <v>11872</v>
      </c>
      <c r="V766" s="35">
        <f t="shared" si="220"/>
        <v>1106.0869565217392</v>
      </c>
      <c r="W766" s="35">
        <f t="shared" si="215"/>
        <v>22984.399999999998</v>
      </c>
      <c r="X766" s="35">
        <f t="shared" si="221"/>
        <v>78211.612961578183</v>
      </c>
      <c r="Y766" s="35">
        <f t="shared" ref="Y766:Y767" si="230">H766</f>
        <v>4</v>
      </c>
      <c r="Z766" s="35">
        <v>0</v>
      </c>
      <c r="AA766" s="35">
        <f t="shared" si="222"/>
        <v>40000</v>
      </c>
      <c r="AB766" s="37">
        <f t="shared" si="216"/>
        <v>0</v>
      </c>
      <c r="AC766" s="35">
        <v>0</v>
      </c>
      <c r="AD766" s="35">
        <v>9090.9090909090901</v>
      </c>
      <c r="AE766" s="44"/>
    </row>
    <row r="767" spans="1:31">
      <c r="A767" s="34">
        <v>762</v>
      </c>
      <c r="B767" s="58">
        <v>46245</v>
      </c>
      <c r="C767" s="4" t="s">
        <v>6862</v>
      </c>
      <c r="D767" s="4" t="s">
        <v>6128</v>
      </c>
      <c r="E767" s="4" t="s">
        <v>6207</v>
      </c>
      <c r="F767" s="35" t="str">
        <f>IFERROR(VLOOKUP(E767,'DATA MASTER'!$B$1:$R$3858,3,0),"")</f>
        <v>DIV 2</v>
      </c>
      <c r="G767" s="4">
        <v>4</v>
      </c>
      <c r="H767" s="35">
        <f>IFERROR(VLOOKUP(E767,'DATA MASTER'!$B$1:$R$3858,6,0),"")</f>
        <v>4</v>
      </c>
      <c r="I767" s="40">
        <f>IFERROR(VLOOKUP(E767,'DATA MASTER'!$B$1:$R$3858,5,0),"")</f>
        <v>4.24</v>
      </c>
      <c r="J767" s="35">
        <f>IFERROR(VLOOKUP(E767,'DATA MASTER'!$B$1:$R$3858,17,0),"")</f>
        <v>310600</v>
      </c>
      <c r="K767" s="35">
        <f>IFERROR(VLOOKUP(E767,'DATA MASTER'!$B$1:$R$3858,16,0),"")</f>
        <v>283000</v>
      </c>
      <c r="L767" s="34">
        <f t="shared" si="212"/>
        <v>23295</v>
      </c>
      <c r="M767" s="34">
        <f t="shared" si="217"/>
        <v>41001.040000000001</v>
      </c>
      <c r="N767" s="35">
        <v>0</v>
      </c>
      <c r="O767" s="35">
        <v>0</v>
      </c>
      <c r="P767" s="35">
        <v>40000</v>
      </c>
      <c r="Q767" s="4" t="s">
        <v>6546</v>
      </c>
      <c r="R767" s="35">
        <f t="shared" si="218"/>
        <v>1035333.3333333333</v>
      </c>
      <c r="S767" s="35">
        <f t="shared" si="213"/>
        <v>872068.32432432426</v>
      </c>
      <c r="T767" s="35">
        <f t="shared" si="214"/>
        <v>163265.00900900899</v>
      </c>
      <c r="U767" s="35">
        <f t="shared" si="219"/>
        <v>11872</v>
      </c>
      <c r="V767" s="35">
        <f t="shared" si="220"/>
        <v>1106.0869565217392</v>
      </c>
      <c r="W767" s="35">
        <f t="shared" si="215"/>
        <v>22984.399999999998</v>
      </c>
      <c r="X767" s="35">
        <f t="shared" si="221"/>
        <v>87302.522052487271</v>
      </c>
      <c r="Y767" s="35">
        <f t="shared" si="230"/>
        <v>4</v>
      </c>
      <c r="Z767" s="35">
        <v>0</v>
      </c>
      <c r="AA767" s="35">
        <f t="shared" si="222"/>
        <v>40000</v>
      </c>
      <c r="AB767" s="37">
        <f t="shared" si="216"/>
        <v>0</v>
      </c>
      <c r="AC767" s="35">
        <v>0</v>
      </c>
      <c r="AD767" s="35">
        <v>0</v>
      </c>
      <c r="AE767" s="44"/>
    </row>
    <row r="768" spans="1:31">
      <c r="A768" s="34">
        <v>763</v>
      </c>
      <c r="B768" s="58">
        <v>46245</v>
      </c>
      <c r="C768" s="4" t="s">
        <v>6863</v>
      </c>
      <c r="D768" s="4" t="s">
        <v>6287</v>
      </c>
      <c r="E768" s="4" t="s">
        <v>6160</v>
      </c>
      <c r="F768" s="35" t="str">
        <f>IFERROR(VLOOKUP(E768,'DATA MASTER'!$B$1:$R$3858,3,0),"")</f>
        <v>DIV 1</v>
      </c>
      <c r="G768" s="4">
        <v>1</v>
      </c>
      <c r="H768" s="35">
        <f>IFERROR(VLOOKUP(E768,'DATA MASTER'!$B$1:$R$3858,6,0),"")</f>
        <v>1</v>
      </c>
      <c r="I768" s="40">
        <f>IFERROR(VLOOKUP(E768,'DATA MASTER'!$B$1:$R$3858,5,0),"")</f>
        <v>26.02</v>
      </c>
      <c r="J768" s="35">
        <f>IFERROR(VLOOKUP(E768,'DATA MASTER'!$B$1:$R$3858,17,0),"")</f>
        <v>876000</v>
      </c>
      <c r="K768" s="35">
        <f>IFERROR(VLOOKUP(E768,'DATA MASTER'!$B$1:$R$3858,16,0),"")</f>
        <v>777200</v>
      </c>
      <c r="L768" s="34">
        <f t="shared" si="212"/>
        <v>65700</v>
      </c>
      <c r="M768" s="34">
        <f t="shared" si="217"/>
        <v>112600.736</v>
      </c>
      <c r="N768" s="35">
        <v>0</v>
      </c>
      <c r="O768" s="35">
        <v>0</v>
      </c>
      <c r="P768" s="35">
        <v>35000</v>
      </c>
      <c r="Q768" s="4" t="s">
        <v>6370</v>
      </c>
      <c r="R768" s="35">
        <f t="shared" si="218"/>
        <v>729999.99999999988</v>
      </c>
      <c r="S768" s="35">
        <f t="shared" si="213"/>
        <v>598738.07567567565</v>
      </c>
      <c r="T768" s="35">
        <f t="shared" si="214"/>
        <v>131261.92432432424</v>
      </c>
      <c r="U768" s="35">
        <f t="shared" si="219"/>
        <v>18214</v>
      </c>
      <c r="V768" s="35">
        <f t="shared" si="220"/>
        <v>1696.9565217391305</v>
      </c>
      <c r="W768" s="35">
        <f t="shared" si="215"/>
        <v>16206</v>
      </c>
      <c r="X768" s="35">
        <f t="shared" si="221"/>
        <v>47644.967802585103</v>
      </c>
      <c r="Y768" s="35">
        <f t="shared" ref="Y768:Y770" si="231">H768</f>
        <v>1</v>
      </c>
      <c r="Z768" s="35">
        <v>0</v>
      </c>
      <c r="AA768" s="35">
        <f t="shared" si="222"/>
        <v>35000</v>
      </c>
      <c r="AB768" s="37">
        <f t="shared" si="216"/>
        <v>0</v>
      </c>
      <c r="AC768" s="35">
        <v>0</v>
      </c>
      <c r="AD768" s="35">
        <v>12500</v>
      </c>
      <c r="AE768" s="44"/>
    </row>
    <row r="769" spans="1:31">
      <c r="A769" s="34">
        <v>764</v>
      </c>
      <c r="B769" s="58">
        <v>46245</v>
      </c>
      <c r="C769" s="4" t="s">
        <v>6864</v>
      </c>
      <c r="D769" s="4" t="s">
        <v>6188</v>
      </c>
      <c r="E769" s="4" t="s">
        <v>6156</v>
      </c>
      <c r="F769" s="35" t="str">
        <f>IFERROR(VLOOKUP(E769,'DATA MASTER'!$B$1:$R$3858,3,0),"")</f>
        <v>DIV 1</v>
      </c>
      <c r="G769" s="4">
        <v>8</v>
      </c>
      <c r="H769" s="35">
        <f>IFERROR(VLOOKUP(E769,'DATA MASTER'!$B$1:$R$3858,6,0),"")</f>
        <v>4</v>
      </c>
      <c r="I769" s="40">
        <f>IFERROR(VLOOKUP(E769,'DATA MASTER'!$B$1:$R$3858,5,0),"")</f>
        <v>5.3879999999999999</v>
      </c>
      <c r="J769" s="35">
        <f>IFERROR(VLOOKUP(E769,'DATA MASTER'!$B$1:$R$3858,17,0),"")</f>
        <v>185700</v>
      </c>
      <c r="K769" s="35">
        <f>IFERROR(VLOOKUP(E769,'DATA MASTER'!$B$1:$R$3858,16,0),"")</f>
        <v>165300</v>
      </c>
      <c r="L769" s="34">
        <f t="shared" si="212"/>
        <v>13927.5</v>
      </c>
      <c r="M769" s="34">
        <f t="shared" si="217"/>
        <v>23948.664000000001</v>
      </c>
      <c r="N769" s="35">
        <v>0</v>
      </c>
      <c r="O769" s="35">
        <v>0</v>
      </c>
      <c r="P769" s="35">
        <v>35000</v>
      </c>
      <c r="Q769" s="4" t="s">
        <v>6370</v>
      </c>
      <c r="R769" s="35">
        <f t="shared" si="218"/>
        <v>1238000</v>
      </c>
      <c r="S769" s="35">
        <f t="shared" si="213"/>
        <v>1018748.3675675675</v>
      </c>
      <c r="T769" s="35">
        <f t="shared" si="214"/>
        <v>219251.6324324325</v>
      </c>
      <c r="U769" s="35">
        <f t="shared" si="219"/>
        <v>30172.799999999999</v>
      </c>
      <c r="V769" s="35">
        <f t="shared" si="220"/>
        <v>2811.1304347826085</v>
      </c>
      <c r="W769" s="35">
        <f t="shared" si="215"/>
        <v>27483.600000000002</v>
      </c>
      <c r="X769" s="35">
        <f t="shared" si="221"/>
        <v>68784.101997649879</v>
      </c>
      <c r="Y769" s="35">
        <f t="shared" si="231"/>
        <v>4</v>
      </c>
      <c r="Z769" s="35">
        <v>0</v>
      </c>
      <c r="AA769" s="35">
        <f t="shared" si="222"/>
        <v>70000</v>
      </c>
      <c r="AB769" s="37">
        <f t="shared" si="216"/>
        <v>0</v>
      </c>
      <c r="AC769" s="35">
        <f t="shared" ref="AC769:AC771" si="232">Z769*R769*1.11</f>
        <v>0</v>
      </c>
      <c r="AD769" s="35">
        <v>20000</v>
      </c>
      <c r="AE769" s="44"/>
    </row>
    <row r="770" spans="1:31">
      <c r="A770" s="34">
        <v>765</v>
      </c>
      <c r="B770" s="58">
        <v>46245</v>
      </c>
      <c r="C770" s="4" t="s">
        <v>6865</v>
      </c>
      <c r="D770" s="4" t="s">
        <v>6138</v>
      </c>
      <c r="E770" s="4" t="s">
        <v>6156</v>
      </c>
      <c r="F770" s="35" t="str">
        <f>IFERROR(VLOOKUP(E770,'DATA MASTER'!$B$1:$R$3858,3,0),"")</f>
        <v>DIV 1</v>
      </c>
      <c r="G770" s="4">
        <v>4</v>
      </c>
      <c r="H770" s="35">
        <f>IFERROR(VLOOKUP(E770,'DATA MASTER'!$B$1:$R$3858,6,0),"")</f>
        <v>4</v>
      </c>
      <c r="I770" s="40">
        <f>IFERROR(VLOOKUP(E770,'DATA MASTER'!$B$1:$R$3858,5,0),"")</f>
        <v>5.3879999999999999</v>
      </c>
      <c r="J770" s="35">
        <f>IFERROR(VLOOKUP(E770,'DATA MASTER'!$B$1:$R$3858,17,0),"")</f>
        <v>185700</v>
      </c>
      <c r="K770" s="35">
        <f>IFERROR(VLOOKUP(E770,'DATA MASTER'!$B$1:$R$3858,16,0),"")</f>
        <v>165300</v>
      </c>
      <c r="L770" s="34">
        <f t="shared" si="212"/>
        <v>13927.5</v>
      </c>
      <c r="M770" s="34">
        <f t="shared" si="217"/>
        <v>23948.664000000001</v>
      </c>
      <c r="N770" s="35">
        <v>0</v>
      </c>
      <c r="O770" s="35">
        <v>0</v>
      </c>
      <c r="P770" s="35">
        <v>35000</v>
      </c>
      <c r="Q770" s="4" t="s">
        <v>6370</v>
      </c>
      <c r="R770" s="35">
        <f t="shared" si="218"/>
        <v>619000</v>
      </c>
      <c r="S770" s="35">
        <f t="shared" si="213"/>
        <v>509374.18378378375</v>
      </c>
      <c r="T770" s="35">
        <f t="shared" si="214"/>
        <v>109625.81621621625</v>
      </c>
      <c r="U770" s="35">
        <f t="shared" si="219"/>
        <v>15086.4</v>
      </c>
      <c r="V770" s="35">
        <f t="shared" si="220"/>
        <v>1405.5652173913043</v>
      </c>
      <c r="W770" s="35">
        <f t="shared" si="215"/>
        <v>13741.800000000001</v>
      </c>
      <c r="X770" s="35">
        <f t="shared" si="221"/>
        <v>41614.273221047159</v>
      </c>
      <c r="Y770" s="35">
        <f t="shared" si="231"/>
        <v>4</v>
      </c>
      <c r="Z770" s="35">
        <v>0</v>
      </c>
      <c r="AA770" s="35">
        <f t="shared" si="222"/>
        <v>35000</v>
      </c>
      <c r="AB770" s="37">
        <f t="shared" si="216"/>
        <v>0</v>
      </c>
      <c r="AC770" s="35">
        <f t="shared" si="232"/>
        <v>0</v>
      </c>
      <c r="AD770" s="35">
        <v>2777.7777777777778</v>
      </c>
      <c r="AE770" s="44"/>
    </row>
    <row r="771" spans="1:31">
      <c r="A771" s="34">
        <v>766</v>
      </c>
      <c r="B771" s="58">
        <v>46245</v>
      </c>
      <c r="C771" s="4" t="s">
        <v>6866</v>
      </c>
      <c r="D771" s="4" t="s">
        <v>6128</v>
      </c>
      <c r="E771" s="4" t="s">
        <v>6129</v>
      </c>
      <c r="F771" s="35" t="str">
        <f>IFERROR(VLOOKUP(E771,'DATA MASTER'!$B$1:$R$3858,3,0),"")</f>
        <v>DIV 1</v>
      </c>
      <c r="G771" s="4">
        <v>72</v>
      </c>
      <c r="H771" s="35">
        <f>IFERROR(VLOOKUP(E771,'DATA MASTER'!$B$1:$R$3858,6,0),"")</f>
        <v>120</v>
      </c>
      <c r="I771" s="40">
        <f>IFERROR(VLOOKUP(E771,'DATA MASTER'!$B$1:$R$3858,5,0),"")</f>
        <v>0.14499999999999999</v>
      </c>
      <c r="J771" s="35">
        <f>IFERROR(VLOOKUP(E771,'DATA MASTER'!$B$1:$R$3858,17,0),"")</f>
        <v>15108.333333333334</v>
      </c>
      <c r="K771" s="35">
        <f>IFERROR(VLOOKUP(E771,'DATA MASTER'!$B$1:$R$3858,16,0),"")</f>
        <v>14025</v>
      </c>
      <c r="L771" s="34">
        <f t="shared" si="212"/>
        <v>1133.125</v>
      </c>
      <c r="M771" s="34">
        <f t="shared" si="217"/>
        <v>2031.9420000000002</v>
      </c>
      <c r="N771" s="35">
        <v>0</v>
      </c>
      <c r="O771" s="35">
        <v>0</v>
      </c>
      <c r="P771" s="35"/>
      <c r="Q771" s="4"/>
      <c r="R771" s="35">
        <f t="shared" si="218"/>
        <v>906500</v>
      </c>
      <c r="S771" s="35">
        <f t="shared" si="213"/>
        <v>777928.08648648625</v>
      </c>
      <c r="T771" s="35">
        <f t="shared" si="214"/>
        <v>128571.91351351375</v>
      </c>
      <c r="U771" s="35">
        <f t="shared" si="219"/>
        <v>7308</v>
      </c>
      <c r="V771" s="35">
        <f t="shared" si="220"/>
        <v>680.86956521739125</v>
      </c>
      <c r="W771" s="35">
        <f t="shared" si="215"/>
        <v>20124.300000000003</v>
      </c>
      <c r="X771" s="35">
        <f t="shared" si="221"/>
        <v>94208.743948296353</v>
      </c>
      <c r="Y771" s="35">
        <v>1</v>
      </c>
      <c r="Z771" s="35">
        <v>0</v>
      </c>
      <c r="AA771" s="35">
        <f t="shared" si="222"/>
        <v>0</v>
      </c>
      <c r="AB771" s="37">
        <f t="shared" si="216"/>
        <v>0</v>
      </c>
      <c r="AC771" s="35">
        <f t="shared" si="232"/>
        <v>0</v>
      </c>
      <c r="AD771" s="35">
        <v>6250</v>
      </c>
      <c r="AE771" s="44"/>
    </row>
    <row r="772" spans="1:31">
      <c r="A772" s="34">
        <v>767</v>
      </c>
      <c r="B772" s="58">
        <v>46245</v>
      </c>
      <c r="C772" s="4" t="s">
        <v>6867</v>
      </c>
      <c r="D772" s="4" t="s">
        <v>6158</v>
      </c>
      <c r="E772" s="4" t="s">
        <v>6135</v>
      </c>
      <c r="F772" s="35" t="str">
        <f>IFERROR(VLOOKUP(E772,'DATA MASTER'!$B$1:$R$3858,3,0),"")</f>
        <v>DIV 1</v>
      </c>
      <c r="G772" s="4">
        <v>12</v>
      </c>
      <c r="H772" s="35">
        <f>IFERROR(VLOOKUP(E772,'DATA MASTER'!$B$1:$R$3858,6,0),"")</f>
        <v>24</v>
      </c>
      <c r="I772" s="40">
        <f>IFERROR(VLOOKUP(E772,'DATA MASTER'!$B$1:$R$3858,5,0),"")</f>
        <v>1.23</v>
      </c>
      <c r="J772" s="35">
        <f>IFERROR(VLOOKUP(E772,'DATA MASTER'!$B$1:$R$3858,17,0),"")</f>
        <v>99800</v>
      </c>
      <c r="K772" s="35">
        <f>IFERROR(VLOOKUP(E772,'DATA MASTER'!$B$1:$R$3858,16,0),"")</f>
        <v>92100</v>
      </c>
      <c r="L772" s="34">
        <f t="shared" si="212"/>
        <v>7485</v>
      </c>
      <c r="M772" s="34">
        <f t="shared" si="217"/>
        <v>13343.448</v>
      </c>
      <c r="N772" s="35">
        <v>0</v>
      </c>
      <c r="O772" s="35">
        <v>0</v>
      </c>
      <c r="P772" s="35"/>
      <c r="Q772" s="4"/>
      <c r="R772" s="35">
        <f t="shared" si="218"/>
        <v>997999.99999999988</v>
      </c>
      <c r="S772" s="35">
        <f t="shared" si="213"/>
        <v>851422.18378378358</v>
      </c>
      <c r="T772" s="35">
        <f t="shared" si="214"/>
        <v>146577.81621621631</v>
      </c>
      <c r="U772" s="35">
        <f t="shared" si="219"/>
        <v>10332</v>
      </c>
      <c r="V772" s="35">
        <f t="shared" si="220"/>
        <v>962.60869565217388</v>
      </c>
      <c r="W772" s="35">
        <f t="shared" si="215"/>
        <v>22155.599999999999</v>
      </c>
      <c r="X772" s="35">
        <f t="shared" si="221"/>
        <v>104794.27418723081</v>
      </c>
      <c r="Y772" s="35">
        <v>1</v>
      </c>
      <c r="Z772" s="35">
        <v>0</v>
      </c>
      <c r="AA772" s="35">
        <f t="shared" si="222"/>
        <v>0</v>
      </c>
      <c r="AB772" s="37">
        <f t="shared" si="216"/>
        <v>0</v>
      </c>
      <c r="AC772" s="35">
        <f>Z772*R772*1.11</f>
        <v>0</v>
      </c>
      <c r="AD772" s="35">
        <v>8333.3333333333339</v>
      </c>
      <c r="AE772" s="44"/>
    </row>
    <row r="773" spans="1:31">
      <c r="A773" s="34">
        <v>768</v>
      </c>
      <c r="B773" s="58">
        <v>46245</v>
      </c>
      <c r="C773" s="4" t="s">
        <v>6867</v>
      </c>
      <c r="D773" s="4" t="s">
        <v>6158</v>
      </c>
      <c r="E773" s="4" t="s">
        <v>6189</v>
      </c>
      <c r="F773" s="35" t="str">
        <f>IFERROR(VLOOKUP(E773,'DATA MASTER'!$B$1:$R$3858,3,0),"")</f>
        <v>DIV 2</v>
      </c>
      <c r="G773" s="4">
        <v>3</v>
      </c>
      <c r="H773" s="35">
        <f>IFERROR(VLOOKUP(E773,'DATA MASTER'!$B$1:$R$3858,6,0),"")</f>
        <v>1</v>
      </c>
      <c r="I773" s="40">
        <f>IFERROR(VLOOKUP(E773,'DATA MASTER'!$B$1:$R$3858,5,0),"")</f>
        <v>18.84</v>
      </c>
      <c r="J773" s="35">
        <f>IFERROR(VLOOKUP(E773,'DATA MASTER'!$B$1:$R$3858,17,0),"")</f>
        <v>432400</v>
      </c>
      <c r="K773" s="35">
        <f>IFERROR(VLOOKUP(E773,'DATA MASTER'!$B$1:$R$3858,16,0),"")</f>
        <v>376500</v>
      </c>
      <c r="L773" s="34">
        <f t="shared" si="212"/>
        <v>32430</v>
      </c>
      <c r="M773" s="34">
        <f t="shared" si="217"/>
        <v>54547.32</v>
      </c>
      <c r="N773" s="35">
        <v>0</v>
      </c>
      <c r="O773" s="35">
        <v>0</v>
      </c>
      <c r="P773" s="35"/>
      <c r="Q773" s="4"/>
      <c r="R773" s="35">
        <f t="shared" si="218"/>
        <v>1081000</v>
      </c>
      <c r="S773" s="35">
        <f t="shared" si="213"/>
        <v>870142.37837837823</v>
      </c>
      <c r="T773" s="35">
        <f t="shared" si="214"/>
        <v>210857.62162162177</v>
      </c>
      <c r="U773" s="35">
        <f t="shared" si="219"/>
        <v>39564</v>
      </c>
      <c r="V773" s="35">
        <f t="shared" si="220"/>
        <v>3686.0869565217386</v>
      </c>
      <c r="W773" s="35">
        <f t="shared" si="215"/>
        <v>23998.2</v>
      </c>
      <c r="X773" s="35">
        <f t="shared" si="221"/>
        <v>135276.00133176669</v>
      </c>
      <c r="Y773" s="35">
        <v>1</v>
      </c>
      <c r="Z773" s="35">
        <v>0</v>
      </c>
      <c r="AA773" s="35">
        <f t="shared" si="222"/>
        <v>0</v>
      </c>
      <c r="AB773" s="37">
        <f t="shared" si="216"/>
        <v>0</v>
      </c>
      <c r="AC773" s="35">
        <f>Z773*R773*1.11</f>
        <v>0</v>
      </c>
      <c r="AD773" s="35">
        <v>8333.3333333333339</v>
      </c>
      <c r="AE773" s="44"/>
    </row>
    <row r="774" spans="1:31">
      <c r="A774" s="34">
        <v>769</v>
      </c>
      <c r="B774" s="58">
        <v>46245</v>
      </c>
      <c r="C774" s="4" t="s">
        <v>6868</v>
      </c>
      <c r="D774" s="4" t="s">
        <v>6143</v>
      </c>
      <c r="E774" s="4" t="s">
        <v>726</v>
      </c>
      <c r="F774" s="35" t="str">
        <f>IFERROR(VLOOKUP(E774,'DATA MASTER'!$B$1:$R$3858,3,0),"")</f>
        <v>DIV 1-AREM</v>
      </c>
      <c r="G774" s="4">
        <v>8</v>
      </c>
      <c r="H774" s="35">
        <f>IFERROR(VLOOKUP(E774,'DATA MASTER'!$B$1:$R$3858,6,0),"")</f>
        <v>4</v>
      </c>
      <c r="I774" s="40">
        <f>IFERROR(VLOOKUP(E774,'DATA MASTER'!$B$1:$R$3858,5,0),"")</f>
        <v>5.35</v>
      </c>
      <c r="J774" s="35">
        <f>IFERROR(VLOOKUP(E774,'DATA MASTER'!$B$1:$R$3858,17,0),"")</f>
        <v>76700</v>
      </c>
      <c r="K774" s="35">
        <f>IFERROR(VLOOKUP(E774,'DATA MASTER'!$B$1:$R$3858,16,0),"")</f>
        <v>61100</v>
      </c>
      <c r="L774" s="34">
        <f t="shared" si="212"/>
        <v>5752.5</v>
      </c>
      <c r="M774" s="34">
        <f t="shared" si="217"/>
        <v>8852.1679999999997</v>
      </c>
      <c r="N774" s="35">
        <v>0</v>
      </c>
      <c r="O774" s="35">
        <v>10</v>
      </c>
      <c r="P774" s="35"/>
      <c r="Q774" s="4"/>
      <c r="R774" s="35">
        <f t="shared" si="218"/>
        <v>460200</v>
      </c>
      <c r="S774" s="35">
        <f t="shared" si="213"/>
        <v>338904.85621621623</v>
      </c>
      <c r="T774" s="35">
        <f t="shared" si="214"/>
        <v>121295.14378378377</v>
      </c>
      <c r="U774" s="35">
        <f t="shared" si="219"/>
        <v>29959.999999999996</v>
      </c>
      <c r="V774" s="35">
        <f t="shared" si="220"/>
        <v>2791.3043478260865</v>
      </c>
      <c r="W774" s="35">
        <f t="shared" si="215"/>
        <v>10216.44</v>
      </c>
      <c r="X774" s="35">
        <f t="shared" si="221"/>
        <v>78327.39943595769</v>
      </c>
      <c r="Y774" s="35">
        <v>1</v>
      </c>
      <c r="Z774" s="35">
        <v>0</v>
      </c>
      <c r="AA774" s="35">
        <f t="shared" si="222"/>
        <v>0</v>
      </c>
      <c r="AB774" s="37">
        <f t="shared" si="216"/>
        <v>0</v>
      </c>
      <c r="AC774" s="35">
        <f>Z774*R774*1.11</f>
        <v>0</v>
      </c>
      <c r="AD774" s="35">
        <v>0</v>
      </c>
      <c r="AE774" s="44"/>
    </row>
    <row r="775" spans="1:31">
      <c r="A775" s="34">
        <v>770</v>
      </c>
      <c r="B775" s="58">
        <v>46245</v>
      </c>
      <c r="C775" s="4" t="s">
        <v>6869</v>
      </c>
      <c r="D775" s="4" t="s">
        <v>6158</v>
      </c>
      <c r="E775" s="4" t="s">
        <v>726</v>
      </c>
      <c r="F775" s="35" t="str">
        <f>IFERROR(VLOOKUP(E775,'DATA MASTER'!$B$1:$R$3858,3,0),"")</f>
        <v>DIV 1-AREM</v>
      </c>
      <c r="G775" s="4">
        <v>8</v>
      </c>
      <c r="H775" s="35">
        <f>IFERROR(VLOOKUP(E775,'DATA MASTER'!$B$1:$R$3858,6,0),"")</f>
        <v>4</v>
      </c>
      <c r="I775" s="40">
        <f>IFERROR(VLOOKUP(E775,'DATA MASTER'!$B$1:$R$3858,5,0),"")</f>
        <v>5.35</v>
      </c>
      <c r="J775" s="35">
        <f>IFERROR(VLOOKUP(E775,'DATA MASTER'!$B$1:$R$3858,17,0),"")</f>
        <v>76700</v>
      </c>
      <c r="K775" s="35">
        <f>IFERROR(VLOOKUP(E775,'DATA MASTER'!$B$1:$R$3858,16,0),"")</f>
        <v>61100</v>
      </c>
      <c r="L775" s="34">
        <f t="shared" si="212"/>
        <v>5752.5</v>
      </c>
      <c r="M775" s="34">
        <f t="shared" si="217"/>
        <v>8852.1679999999997</v>
      </c>
      <c r="N775" s="35">
        <v>0</v>
      </c>
      <c r="O775" s="35">
        <v>10</v>
      </c>
      <c r="P775" s="35"/>
      <c r="Q775" s="4"/>
      <c r="R775" s="35">
        <f t="shared" si="218"/>
        <v>460200</v>
      </c>
      <c r="S775" s="35">
        <f t="shared" si="213"/>
        <v>338904.85621621623</v>
      </c>
      <c r="T775" s="35">
        <f t="shared" si="214"/>
        <v>121295.14378378377</v>
      </c>
      <c r="U775" s="35">
        <f t="shared" si="219"/>
        <v>29959.999999999996</v>
      </c>
      <c r="V775" s="35">
        <f t="shared" si="220"/>
        <v>2791.3043478260865</v>
      </c>
      <c r="W775" s="35">
        <f t="shared" si="215"/>
        <v>10216.44</v>
      </c>
      <c r="X775" s="35">
        <f t="shared" si="221"/>
        <v>78327.39943595769</v>
      </c>
      <c r="Y775" s="35">
        <v>1</v>
      </c>
      <c r="Z775" s="35">
        <v>0</v>
      </c>
      <c r="AA775" s="35">
        <f t="shared" si="222"/>
        <v>0</v>
      </c>
      <c r="AB775" s="37">
        <f t="shared" si="216"/>
        <v>0</v>
      </c>
      <c r="AC775" s="35">
        <v>0</v>
      </c>
      <c r="AD775" s="35">
        <v>0</v>
      </c>
      <c r="AE775" s="44"/>
    </row>
    <row r="776" spans="1:31">
      <c r="A776" s="34">
        <v>771</v>
      </c>
      <c r="B776" s="58">
        <v>46245</v>
      </c>
      <c r="C776" s="4" t="s">
        <v>6870</v>
      </c>
      <c r="D776" s="4" t="s">
        <v>6175</v>
      </c>
      <c r="E776" s="4" t="s">
        <v>6202</v>
      </c>
      <c r="F776" s="35" t="str">
        <f>IFERROR(VLOOKUP(E776,'DATA MASTER'!$B$1:$R$3858,3,0),"")</f>
        <v>DIV 1-AREM</v>
      </c>
      <c r="G776" s="4">
        <v>12</v>
      </c>
      <c r="H776" s="35">
        <f>IFERROR(VLOOKUP(E776,'DATA MASTER'!$B$1:$R$3858,6,0),"")</f>
        <v>4</v>
      </c>
      <c r="I776" s="40">
        <f>IFERROR(VLOOKUP(E776,'DATA MASTER'!$B$1:$R$3858,5,0),"")</f>
        <v>5.19</v>
      </c>
      <c r="J776" s="35">
        <f>IFERROR(VLOOKUP(E776,'DATA MASTER'!$B$1:$R$3858,17,0),"")</f>
        <v>76700</v>
      </c>
      <c r="K776" s="35">
        <f>IFERROR(VLOOKUP(E776,'DATA MASTER'!$B$1:$R$3858,16,0),"")</f>
        <v>61100</v>
      </c>
      <c r="L776" s="34">
        <f t="shared" ref="L776:L839" si="233">IFERROR(IF(F776="MTAB",12.5%*J776,7.5%*J776),"")</f>
        <v>5752.5</v>
      </c>
      <c r="M776" s="34">
        <f t="shared" si="217"/>
        <v>8852.1679999999997</v>
      </c>
      <c r="N776" s="35">
        <v>0</v>
      </c>
      <c r="O776" s="35">
        <v>0</v>
      </c>
      <c r="P776" s="35"/>
      <c r="Q776" s="4"/>
      <c r="R776" s="35">
        <f t="shared" si="218"/>
        <v>767000</v>
      </c>
      <c r="S776" s="35">
        <f t="shared" ref="S776:S839" si="234">IFERROR((K776-M776)/1.11*(100-O776)%*G776,"")</f>
        <v>564841.42702702701</v>
      </c>
      <c r="T776" s="35">
        <f t="shared" ref="T776:T839" si="235">IFERROR(R776-S776,"")</f>
        <v>202158.57297297299</v>
      </c>
      <c r="U776" s="35">
        <f t="shared" si="219"/>
        <v>43596</v>
      </c>
      <c r="V776" s="35">
        <f t="shared" si="220"/>
        <v>4061.739130434783</v>
      </c>
      <c r="W776" s="35">
        <f t="shared" ref="W776:W839" si="236">IFERROR(2%*R776*1.11,"")</f>
        <v>17027.400000000001</v>
      </c>
      <c r="X776" s="35">
        <f t="shared" si="221"/>
        <v>137473.43384253822</v>
      </c>
      <c r="Y776" s="35">
        <v>1</v>
      </c>
      <c r="Z776" s="35">
        <v>0</v>
      </c>
      <c r="AA776" s="35">
        <f t="shared" si="222"/>
        <v>0</v>
      </c>
      <c r="AB776" s="37">
        <f t="shared" ref="AB776:AB839" si="237">IFERROR(IF(OR(D776="SALES008",D776="SALES010"),IF(MOD(G776,H776)=0,10000*G776/H776,10000*(ROUNDUP(G776/H776,0))),0),"")</f>
        <v>0</v>
      </c>
      <c r="AC776" s="35">
        <v>0</v>
      </c>
      <c r="AD776" s="35">
        <v>0</v>
      </c>
      <c r="AE776" s="44"/>
    </row>
    <row r="777" spans="1:31">
      <c r="A777" s="34">
        <v>772</v>
      </c>
      <c r="B777" s="58">
        <v>46245</v>
      </c>
      <c r="C777" s="4" t="s">
        <v>6870</v>
      </c>
      <c r="D777" s="4" t="s">
        <v>6175</v>
      </c>
      <c r="E777" s="4" t="s">
        <v>726</v>
      </c>
      <c r="F777" s="35" t="str">
        <f>IFERROR(VLOOKUP(E777,'DATA MASTER'!$B$1:$R$3858,3,0),"")</f>
        <v>DIV 1-AREM</v>
      </c>
      <c r="G777" s="4">
        <v>4</v>
      </c>
      <c r="H777" s="35">
        <f>IFERROR(VLOOKUP(E777,'DATA MASTER'!$B$1:$R$3858,6,0),"")</f>
        <v>4</v>
      </c>
      <c r="I777" s="40">
        <f>IFERROR(VLOOKUP(E777,'DATA MASTER'!$B$1:$R$3858,5,0),"")</f>
        <v>5.35</v>
      </c>
      <c r="J777" s="35">
        <f>IFERROR(VLOOKUP(E777,'DATA MASTER'!$B$1:$R$3858,17,0),"")</f>
        <v>76700</v>
      </c>
      <c r="K777" s="35">
        <f>IFERROR(VLOOKUP(E777,'DATA MASTER'!$B$1:$R$3858,16,0),"")</f>
        <v>61100</v>
      </c>
      <c r="L777" s="34">
        <f t="shared" si="233"/>
        <v>5752.5</v>
      </c>
      <c r="M777" s="34">
        <f t="shared" ref="M777:M840" si="238">IFERROR(IF(F777="MTAB",19.011%*K777,14.488%*K777),"")</f>
        <v>8852.1679999999997</v>
      </c>
      <c r="N777" s="35">
        <v>0</v>
      </c>
      <c r="O777" s="35">
        <v>10</v>
      </c>
      <c r="P777" s="35"/>
      <c r="Q777" s="4"/>
      <c r="R777" s="35">
        <f t="shared" ref="R777:R840" si="239">IFERROR((((J777-L777)/1.11*(100-O777)%*G777)-(ROUNDDOWN(G777/Y777,0)*N777)),"")</f>
        <v>230100</v>
      </c>
      <c r="S777" s="35">
        <f t="shared" si="234"/>
        <v>169452.42810810811</v>
      </c>
      <c r="T777" s="35">
        <f t="shared" si="235"/>
        <v>60647.571891891886</v>
      </c>
      <c r="U777" s="35">
        <f t="shared" ref="U777:U840" si="240">IFERROR(I777*G777*700,"")</f>
        <v>14979.999999999998</v>
      </c>
      <c r="V777" s="35">
        <f t="shared" ref="V777:V840" si="241">IFERROR(G777*I777/23000*1500000,"")</f>
        <v>1395.6521739130433</v>
      </c>
      <c r="W777" s="35">
        <f t="shared" si="236"/>
        <v>5108.22</v>
      </c>
      <c r="X777" s="35">
        <f t="shared" ref="X777:X840" si="242">IFERROR(T777-U777-V777-W777-Z777-AC777-AB777-AA777-AD777,"")</f>
        <v>39163.699717978845</v>
      </c>
      <c r="Y777" s="35">
        <v>1</v>
      </c>
      <c r="Z777" s="35">
        <v>0</v>
      </c>
      <c r="AA777" s="35">
        <f t="shared" ref="AA777:AA840" si="243">IFERROR(ROUNDDOWN(G777/Y777,0)*P777,"")</f>
        <v>0</v>
      </c>
      <c r="AB777" s="37">
        <f t="shared" si="237"/>
        <v>0</v>
      </c>
      <c r="AC777" s="35">
        <v>0</v>
      </c>
      <c r="AD777" s="35">
        <v>0</v>
      </c>
      <c r="AE777" s="44"/>
    </row>
    <row r="778" spans="1:31">
      <c r="A778" s="34">
        <v>773</v>
      </c>
      <c r="B778" s="58">
        <v>46245</v>
      </c>
      <c r="C778" s="4" t="s">
        <v>6871</v>
      </c>
      <c r="D778" s="4" t="s">
        <v>6134</v>
      </c>
      <c r="E778" s="4" t="s">
        <v>726</v>
      </c>
      <c r="F778" s="35" t="str">
        <f>IFERROR(VLOOKUP(E778,'DATA MASTER'!$B$1:$R$3858,3,0),"")</f>
        <v>DIV 1-AREM</v>
      </c>
      <c r="G778" s="4">
        <v>4</v>
      </c>
      <c r="H778" s="35">
        <f>IFERROR(VLOOKUP(E778,'DATA MASTER'!$B$1:$R$3858,6,0),"")</f>
        <v>4</v>
      </c>
      <c r="I778" s="40">
        <f>IFERROR(VLOOKUP(E778,'DATA MASTER'!$B$1:$R$3858,5,0),"")</f>
        <v>5.35</v>
      </c>
      <c r="J778" s="35">
        <f>IFERROR(VLOOKUP(E778,'DATA MASTER'!$B$1:$R$3858,17,0),"")</f>
        <v>76700</v>
      </c>
      <c r="K778" s="35">
        <f>IFERROR(VLOOKUP(E778,'DATA MASTER'!$B$1:$R$3858,16,0),"")</f>
        <v>61100</v>
      </c>
      <c r="L778" s="34">
        <f t="shared" si="233"/>
        <v>5752.5</v>
      </c>
      <c r="M778" s="34">
        <f t="shared" si="238"/>
        <v>8852.1679999999997</v>
      </c>
      <c r="N778" s="35">
        <v>0</v>
      </c>
      <c r="O778" s="35">
        <v>10</v>
      </c>
      <c r="P778" s="35"/>
      <c r="Q778" s="4"/>
      <c r="R778" s="35">
        <f t="shared" si="239"/>
        <v>230100</v>
      </c>
      <c r="S778" s="35">
        <f t="shared" si="234"/>
        <v>169452.42810810811</v>
      </c>
      <c r="T778" s="35">
        <f t="shared" si="235"/>
        <v>60647.571891891886</v>
      </c>
      <c r="U778" s="35">
        <f t="shared" si="240"/>
        <v>14979.999999999998</v>
      </c>
      <c r="V778" s="35">
        <f t="shared" si="241"/>
        <v>1395.6521739130433</v>
      </c>
      <c r="W778" s="35">
        <f t="shared" si="236"/>
        <v>5108.22</v>
      </c>
      <c r="X778" s="35">
        <f t="shared" si="242"/>
        <v>32020.8425751217</v>
      </c>
      <c r="Y778" s="35">
        <v>1</v>
      </c>
      <c r="Z778" s="35">
        <v>0</v>
      </c>
      <c r="AA778" s="35">
        <f t="shared" si="243"/>
        <v>0</v>
      </c>
      <c r="AB778" s="37">
        <f t="shared" si="237"/>
        <v>0</v>
      </c>
      <c r="AC778" s="35">
        <v>0</v>
      </c>
      <c r="AD778" s="35">
        <v>7142.8571428571431</v>
      </c>
      <c r="AE778" s="44"/>
    </row>
    <row r="779" spans="1:31">
      <c r="A779" s="34">
        <v>774</v>
      </c>
      <c r="B779" s="58">
        <v>46245</v>
      </c>
      <c r="C779" s="4" t="s">
        <v>6872</v>
      </c>
      <c r="D779" s="4" t="s">
        <v>6201</v>
      </c>
      <c r="E779" s="4" t="s">
        <v>765</v>
      </c>
      <c r="F779" s="35" t="str">
        <f>IFERROR(VLOOKUP(E779,'DATA MASTER'!$B$1:$R$3858,3,0),"")</f>
        <v>DIV 1-AREM</v>
      </c>
      <c r="G779" s="4">
        <v>3</v>
      </c>
      <c r="H779" s="35">
        <f>IFERROR(VLOOKUP(E779,'DATA MASTER'!$B$1:$R$3858,6,0),"")</f>
        <v>1</v>
      </c>
      <c r="I779" s="40">
        <f>IFERROR(VLOOKUP(E779,'DATA MASTER'!$B$1:$R$3858,5,0),"")</f>
        <v>21.05</v>
      </c>
      <c r="J779" s="35">
        <f>IFERROR(VLOOKUP(E779,'DATA MASTER'!$B$1:$R$3858,17,0),"")</f>
        <v>285500</v>
      </c>
      <c r="K779" s="35">
        <f>IFERROR(VLOOKUP(E779,'DATA MASTER'!$B$1:$R$3858,16,0),"")</f>
        <v>224700</v>
      </c>
      <c r="L779" s="34">
        <f t="shared" si="233"/>
        <v>21412.5</v>
      </c>
      <c r="M779" s="34">
        <f t="shared" si="238"/>
        <v>32554.536000000004</v>
      </c>
      <c r="N779" s="35">
        <v>0</v>
      </c>
      <c r="O779" s="35">
        <v>10</v>
      </c>
      <c r="P779" s="35"/>
      <c r="Q779" s="4"/>
      <c r="R779" s="35">
        <f t="shared" si="239"/>
        <v>642375</v>
      </c>
      <c r="S779" s="35">
        <f t="shared" si="234"/>
        <v>467380.85837837844</v>
      </c>
      <c r="T779" s="35">
        <f t="shared" si="235"/>
        <v>174994.14162162156</v>
      </c>
      <c r="U779" s="35">
        <f t="shared" si="240"/>
        <v>44205.000000000007</v>
      </c>
      <c r="V779" s="35">
        <f t="shared" si="241"/>
        <v>4118.478260869565</v>
      </c>
      <c r="W779" s="35">
        <f t="shared" si="236"/>
        <v>14260.725</v>
      </c>
      <c r="X779" s="35">
        <f t="shared" si="242"/>
        <v>72409.938360751985</v>
      </c>
      <c r="Y779" s="35">
        <v>1</v>
      </c>
      <c r="Z779" s="35">
        <v>0</v>
      </c>
      <c r="AA779" s="35">
        <f t="shared" si="243"/>
        <v>0</v>
      </c>
      <c r="AB779" s="37">
        <f t="shared" si="237"/>
        <v>30000</v>
      </c>
      <c r="AC779" s="35">
        <v>0</v>
      </c>
      <c r="AD779" s="35">
        <v>10000</v>
      </c>
      <c r="AE779" s="44"/>
    </row>
    <row r="780" spans="1:31">
      <c r="A780" s="34">
        <v>775</v>
      </c>
      <c r="B780" s="58">
        <v>46245</v>
      </c>
      <c r="C780" s="4" t="s">
        <v>6873</v>
      </c>
      <c r="D780" s="4" t="s">
        <v>6183</v>
      </c>
      <c r="E780" s="4" t="s">
        <v>726</v>
      </c>
      <c r="F780" s="35" t="str">
        <f>IFERROR(VLOOKUP(E780,'DATA MASTER'!$B$1:$R$3858,3,0),"")</f>
        <v>DIV 1-AREM</v>
      </c>
      <c r="G780" s="4">
        <v>16</v>
      </c>
      <c r="H780" s="35">
        <f>IFERROR(VLOOKUP(E780,'DATA MASTER'!$B$1:$R$3858,6,0),"")</f>
        <v>4</v>
      </c>
      <c r="I780" s="40">
        <f>IFERROR(VLOOKUP(E780,'DATA MASTER'!$B$1:$R$3858,5,0),"")</f>
        <v>5.35</v>
      </c>
      <c r="J780" s="35">
        <f>IFERROR(VLOOKUP(E780,'DATA MASTER'!$B$1:$R$3858,17,0),"")</f>
        <v>76700</v>
      </c>
      <c r="K780" s="35">
        <f>IFERROR(VLOOKUP(E780,'DATA MASTER'!$B$1:$R$3858,16,0),"")</f>
        <v>61100</v>
      </c>
      <c r="L780" s="34">
        <f t="shared" si="233"/>
        <v>5752.5</v>
      </c>
      <c r="M780" s="34">
        <f t="shared" si="238"/>
        <v>8852.1679999999997</v>
      </c>
      <c r="N780" s="35">
        <v>0</v>
      </c>
      <c r="O780" s="35">
        <v>10</v>
      </c>
      <c r="P780" s="35"/>
      <c r="Q780" s="4"/>
      <c r="R780" s="35">
        <f t="shared" si="239"/>
        <v>920400</v>
      </c>
      <c r="S780" s="35">
        <f t="shared" si="234"/>
        <v>677809.71243243245</v>
      </c>
      <c r="T780" s="35">
        <f t="shared" si="235"/>
        <v>242590.28756756755</v>
      </c>
      <c r="U780" s="35">
        <f t="shared" si="240"/>
        <v>59919.999999999993</v>
      </c>
      <c r="V780" s="35">
        <f t="shared" si="241"/>
        <v>5582.6086956521731</v>
      </c>
      <c r="W780" s="35">
        <f t="shared" si="236"/>
        <v>20432.88</v>
      </c>
      <c r="X780" s="35">
        <f t="shared" si="242"/>
        <v>99988.132205248708</v>
      </c>
      <c r="Y780" s="35">
        <f t="shared" ref="Y780:Y782" si="244">IF(E780="avem005",4,1)</f>
        <v>1</v>
      </c>
      <c r="Z780" s="35">
        <v>0</v>
      </c>
      <c r="AA780" s="35">
        <f t="shared" si="243"/>
        <v>0</v>
      </c>
      <c r="AB780" s="37">
        <f t="shared" si="237"/>
        <v>40000</v>
      </c>
      <c r="AC780" s="35">
        <v>0</v>
      </c>
      <c r="AD780" s="35">
        <v>16666.666666666668</v>
      </c>
      <c r="AE780" s="44"/>
    </row>
    <row r="781" spans="1:31">
      <c r="A781" s="34">
        <v>776</v>
      </c>
      <c r="B781" s="58">
        <v>46245</v>
      </c>
      <c r="C781" s="4" t="s">
        <v>6874</v>
      </c>
      <c r="D781" s="4" t="s">
        <v>6134</v>
      </c>
      <c r="E781" s="4" t="s">
        <v>6202</v>
      </c>
      <c r="F781" s="35" t="str">
        <f>IFERROR(VLOOKUP(E781,'DATA MASTER'!$B$1:$R$3858,3,0),"")</f>
        <v>DIV 1-AREM</v>
      </c>
      <c r="G781" s="4">
        <v>16</v>
      </c>
      <c r="H781" s="35">
        <f>IFERROR(VLOOKUP(E781,'DATA MASTER'!$B$1:$R$3858,6,0),"")</f>
        <v>4</v>
      </c>
      <c r="I781" s="40">
        <f>IFERROR(VLOOKUP(E781,'DATA MASTER'!$B$1:$R$3858,5,0),"")</f>
        <v>5.19</v>
      </c>
      <c r="J781" s="35">
        <f>IFERROR(VLOOKUP(E781,'DATA MASTER'!$B$1:$R$3858,17,0),"")</f>
        <v>76700</v>
      </c>
      <c r="K781" s="35">
        <f>IFERROR(VLOOKUP(E781,'DATA MASTER'!$B$1:$R$3858,16,0),"")</f>
        <v>61100</v>
      </c>
      <c r="L781" s="34">
        <f t="shared" si="233"/>
        <v>5752.5</v>
      </c>
      <c r="M781" s="34">
        <f t="shared" si="238"/>
        <v>8852.1679999999997</v>
      </c>
      <c r="N781" s="35">
        <v>0</v>
      </c>
      <c r="O781" s="35">
        <v>0</v>
      </c>
      <c r="P781" s="35"/>
      <c r="Q781" s="4" t="e">
        <f>VLOOKUP(#REF!,#REF!,1,0)</f>
        <v>#REF!</v>
      </c>
      <c r="R781" s="35">
        <f t="shared" si="239"/>
        <v>1022666.6666666666</v>
      </c>
      <c r="S781" s="35">
        <f t="shared" si="234"/>
        <v>753121.90270270268</v>
      </c>
      <c r="T781" s="35">
        <f t="shared" si="235"/>
        <v>269544.76396396395</v>
      </c>
      <c r="U781" s="35">
        <f t="shared" si="240"/>
        <v>58128.000000000007</v>
      </c>
      <c r="V781" s="35">
        <f t="shared" si="241"/>
        <v>5415.652173913044</v>
      </c>
      <c r="W781" s="35">
        <v>0</v>
      </c>
      <c r="X781" s="35" t="str">
        <f t="shared" si="242"/>
        <v/>
      </c>
      <c r="Y781" s="35">
        <f t="shared" si="244"/>
        <v>1</v>
      </c>
      <c r="Z781" s="42" t="e">
        <f>VLOOKUP(Q781,#REF!,4,0)</f>
        <v>#REF!</v>
      </c>
      <c r="AA781" s="35">
        <f t="shared" si="243"/>
        <v>0</v>
      </c>
      <c r="AB781" s="37">
        <f t="shared" si="237"/>
        <v>0</v>
      </c>
      <c r="AC781" s="35" t="e">
        <f t="shared" ref="AC781:AC783" si="245">Z781*R781*1.11</f>
        <v>#REF!</v>
      </c>
      <c r="AD781" s="35">
        <v>0</v>
      </c>
      <c r="AE781" s="44"/>
    </row>
    <row r="782" spans="1:31">
      <c r="A782" s="34">
        <v>777</v>
      </c>
      <c r="B782" s="58">
        <v>46245</v>
      </c>
      <c r="C782" s="4" t="s">
        <v>6875</v>
      </c>
      <c r="D782" s="4" t="s">
        <v>6134</v>
      </c>
      <c r="E782" s="4" t="s">
        <v>6202</v>
      </c>
      <c r="F782" s="35" t="str">
        <f>IFERROR(VLOOKUP(E782,'DATA MASTER'!$B$1:$R$3858,3,0),"")</f>
        <v>DIV 1-AREM</v>
      </c>
      <c r="G782" s="4">
        <v>2</v>
      </c>
      <c r="H782" s="35">
        <f>IFERROR(VLOOKUP(E782,'DATA MASTER'!$B$1:$R$3858,6,0),"")</f>
        <v>4</v>
      </c>
      <c r="I782" s="40">
        <f>IFERROR(VLOOKUP(E782,'DATA MASTER'!$B$1:$R$3858,5,0),"")</f>
        <v>5.19</v>
      </c>
      <c r="J782" s="35">
        <f>IFERROR(VLOOKUP(E782,'DATA MASTER'!$B$1:$R$3858,17,0),"")</f>
        <v>76700</v>
      </c>
      <c r="K782" s="35">
        <f>IFERROR(VLOOKUP(E782,'DATA MASTER'!$B$1:$R$3858,16,0),"")</f>
        <v>61100</v>
      </c>
      <c r="L782" s="34">
        <f t="shared" si="233"/>
        <v>5752.5</v>
      </c>
      <c r="M782" s="34">
        <f t="shared" si="238"/>
        <v>8852.1679999999997</v>
      </c>
      <c r="N782" s="35">
        <v>0</v>
      </c>
      <c r="O782" s="35">
        <v>0</v>
      </c>
      <c r="P782" s="35"/>
      <c r="Q782" s="4" t="e">
        <f>VLOOKUP(#REF!,#REF!,1,0)</f>
        <v>#REF!</v>
      </c>
      <c r="R782" s="35">
        <f t="shared" si="239"/>
        <v>127833.33333333333</v>
      </c>
      <c r="S782" s="35">
        <f t="shared" si="234"/>
        <v>94140.237837837834</v>
      </c>
      <c r="T782" s="35">
        <f t="shared" si="235"/>
        <v>33693.095495495494</v>
      </c>
      <c r="U782" s="35">
        <f t="shared" si="240"/>
        <v>7266.0000000000009</v>
      </c>
      <c r="V782" s="35">
        <f t="shared" si="241"/>
        <v>676.95652173913049</v>
      </c>
      <c r="W782" s="35">
        <v>0</v>
      </c>
      <c r="X782" s="35" t="str">
        <f t="shared" si="242"/>
        <v/>
      </c>
      <c r="Y782" s="35">
        <f t="shared" si="244"/>
        <v>1</v>
      </c>
      <c r="Z782" s="42" t="e">
        <f>VLOOKUP(Q782,#REF!,4,0)</f>
        <v>#REF!</v>
      </c>
      <c r="AA782" s="35">
        <f t="shared" si="243"/>
        <v>0</v>
      </c>
      <c r="AB782" s="37">
        <f t="shared" si="237"/>
        <v>0</v>
      </c>
      <c r="AC782" s="35" t="e">
        <f t="shared" si="245"/>
        <v>#REF!</v>
      </c>
      <c r="AD782" s="35">
        <v>0</v>
      </c>
      <c r="AE782" s="44"/>
    </row>
    <row r="783" spans="1:31">
      <c r="A783" s="34">
        <v>778</v>
      </c>
      <c r="B783" s="58">
        <v>46245</v>
      </c>
      <c r="C783" s="4" t="s">
        <v>6875</v>
      </c>
      <c r="D783" s="4" t="s">
        <v>6134</v>
      </c>
      <c r="E783" s="4" t="s">
        <v>726</v>
      </c>
      <c r="F783" s="35" t="str">
        <f>IFERROR(VLOOKUP(E783,'DATA MASTER'!$B$1:$R$3858,3,0),"")</f>
        <v>DIV 1-AREM</v>
      </c>
      <c r="G783" s="4">
        <v>2</v>
      </c>
      <c r="H783" s="35">
        <f>IFERROR(VLOOKUP(E783,'DATA MASTER'!$B$1:$R$3858,6,0),"")</f>
        <v>4</v>
      </c>
      <c r="I783" s="40">
        <f>IFERROR(VLOOKUP(E783,'DATA MASTER'!$B$1:$R$3858,5,0),"")</f>
        <v>5.35</v>
      </c>
      <c r="J783" s="35">
        <f>IFERROR(VLOOKUP(E783,'DATA MASTER'!$B$1:$R$3858,17,0),"")</f>
        <v>76700</v>
      </c>
      <c r="K783" s="35">
        <f>IFERROR(VLOOKUP(E783,'DATA MASTER'!$B$1:$R$3858,16,0),"")</f>
        <v>61100</v>
      </c>
      <c r="L783" s="34">
        <f t="shared" si="233"/>
        <v>5752.5</v>
      </c>
      <c r="M783" s="34">
        <f t="shared" si="238"/>
        <v>8852.1679999999997</v>
      </c>
      <c r="N783" s="35">
        <v>0</v>
      </c>
      <c r="O783" s="35">
        <v>10</v>
      </c>
      <c r="P783" s="35"/>
      <c r="Q783" s="4" t="e">
        <f>VLOOKUP(#REF!,#REF!,1,0)</f>
        <v>#REF!</v>
      </c>
      <c r="R783" s="35">
        <f t="shared" si="239"/>
        <v>115050</v>
      </c>
      <c r="S783" s="35">
        <f t="shared" si="234"/>
        <v>84726.214054054057</v>
      </c>
      <c r="T783" s="35">
        <f t="shared" si="235"/>
        <v>30323.785945945943</v>
      </c>
      <c r="U783" s="35">
        <f t="shared" si="240"/>
        <v>7489.9999999999991</v>
      </c>
      <c r="V783" s="35">
        <f t="shared" si="241"/>
        <v>697.82608695652164</v>
      </c>
      <c r="W783" s="35">
        <v>0</v>
      </c>
      <c r="X783" s="35" t="str">
        <f t="shared" si="242"/>
        <v/>
      </c>
      <c r="Y783" s="35">
        <v>1</v>
      </c>
      <c r="Z783" s="42" t="e">
        <f>VLOOKUP(Q783,#REF!,4,0)</f>
        <v>#REF!</v>
      </c>
      <c r="AA783" s="35">
        <f t="shared" si="243"/>
        <v>0</v>
      </c>
      <c r="AB783" s="37">
        <f t="shared" si="237"/>
        <v>0</v>
      </c>
      <c r="AC783" s="35" t="e">
        <f t="shared" si="245"/>
        <v>#REF!</v>
      </c>
      <c r="AD783" s="35">
        <v>0</v>
      </c>
      <c r="AE783" s="44"/>
    </row>
    <row r="784" spans="1:31">
      <c r="A784" s="34">
        <v>779</v>
      </c>
      <c r="B784" s="58">
        <v>46246</v>
      </c>
      <c r="C784" s="4" t="s">
        <v>6876</v>
      </c>
      <c r="D784" s="4" t="s">
        <v>6128</v>
      </c>
      <c r="E784" s="4" t="s">
        <v>6167</v>
      </c>
      <c r="F784" s="35" t="str">
        <f>IFERROR(VLOOKUP(E784,'DATA MASTER'!$B$1:$R$3858,3,0),"")</f>
        <v>DIV 2</v>
      </c>
      <c r="G784" s="4">
        <v>42</v>
      </c>
      <c r="H784" s="35">
        <f>IFERROR(VLOOKUP(E784,'DATA MASTER'!$B$1:$R$3858,6,0),"")</f>
        <v>24</v>
      </c>
      <c r="I784" s="40">
        <f>IFERROR(VLOOKUP(E784,'DATA MASTER'!$B$1:$R$3858,5,0),"")</f>
        <v>0.90200000000000002</v>
      </c>
      <c r="J784" s="35">
        <f>IFERROR(VLOOKUP(E784,'DATA MASTER'!$B$1:$R$3858,17,0),"")</f>
        <v>81000</v>
      </c>
      <c r="K784" s="35">
        <f>IFERROR(VLOOKUP(E784,'DATA MASTER'!$B$1:$R$3858,16,0),"")</f>
        <v>74300</v>
      </c>
      <c r="L784" s="34">
        <f t="shared" si="233"/>
        <v>6075</v>
      </c>
      <c r="M784" s="34">
        <f t="shared" si="238"/>
        <v>10764.584000000001</v>
      </c>
      <c r="N784" s="35">
        <v>0</v>
      </c>
      <c r="O784" s="35">
        <v>10</v>
      </c>
      <c r="P784" s="35"/>
      <c r="Q784" s="4"/>
      <c r="R784" s="35">
        <f t="shared" si="239"/>
        <v>2551500</v>
      </c>
      <c r="S784" s="35">
        <f t="shared" si="234"/>
        <v>2163638.4908108106</v>
      </c>
      <c r="T784" s="35">
        <f t="shared" si="235"/>
        <v>387861.50918918941</v>
      </c>
      <c r="U784" s="35">
        <f t="shared" si="240"/>
        <v>26518.799999999999</v>
      </c>
      <c r="V784" s="35">
        <f t="shared" si="241"/>
        <v>2470.695652173913</v>
      </c>
      <c r="W784" s="35">
        <f t="shared" si="236"/>
        <v>56643.3</v>
      </c>
      <c r="X784" s="35">
        <f t="shared" si="242"/>
        <v>285562.04687034886</v>
      </c>
      <c r="Y784" s="35">
        <v>1</v>
      </c>
      <c r="Z784" s="35">
        <v>0</v>
      </c>
      <c r="AA784" s="35">
        <f t="shared" si="243"/>
        <v>0</v>
      </c>
      <c r="AB784" s="37">
        <f t="shared" si="237"/>
        <v>0</v>
      </c>
      <c r="AC784" s="35">
        <v>0</v>
      </c>
      <c r="AD784" s="35">
        <v>16666.666666666668</v>
      </c>
      <c r="AE784" s="44"/>
    </row>
    <row r="785" spans="1:31">
      <c r="A785" s="34">
        <v>780</v>
      </c>
      <c r="B785" s="58">
        <v>46246</v>
      </c>
      <c r="C785" s="4" t="s">
        <v>6877</v>
      </c>
      <c r="D785" s="4" t="s">
        <v>6287</v>
      </c>
      <c r="E785" s="4" t="s">
        <v>6135</v>
      </c>
      <c r="F785" s="35" t="str">
        <f>IFERROR(VLOOKUP(E785,'DATA MASTER'!$B$1:$R$3858,3,0),"")</f>
        <v>DIV 1</v>
      </c>
      <c r="G785" s="4">
        <v>24</v>
      </c>
      <c r="H785" s="35">
        <f>IFERROR(VLOOKUP(E785,'DATA MASTER'!$B$1:$R$3858,6,0),"")</f>
        <v>24</v>
      </c>
      <c r="I785" s="40">
        <f>IFERROR(VLOOKUP(E785,'DATA MASTER'!$B$1:$R$3858,5,0),"")</f>
        <v>1.23</v>
      </c>
      <c r="J785" s="35">
        <f>IFERROR(VLOOKUP(E785,'DATA MASTER'!$B$1:$R$3858,17,0),"")</f>
        <v>99800</v>
      </c>
      <c r="K785" s="35">
        <f>IFERROR(VLOOKUP(E785,'DATA MASTER'!$B$1:$R$3858,16,0),"")</f>
        <v>92100</v>
      </c>
      <c r="L785" s="34">
        <f t="shared" si="233"/>
        <v>7485</v>
      </c>
      <c r="M785" s="34">
        <f t="shared" si="238"/>
        <v>13343.448</v>
      </c>
      <c r="N785" s="35">
        <v>0</v>
      </c>
      <c r="O785" s="35">
        <v>0</v>
      </c>
      <c r="P785" s="35">
        <v>50000</v>
      </c>
      <c r="Q785" s="4" t="s">
        <v>6674</v>
      </c>
      <c r="R785" s="35">
        <f t="shared" si="239"/>
        <v>1995999.9999999998</v>
      </c>
      <c r="S785" s="35">
        <f t="shared" si="234"/>
        <v>1702844.3675675672</v>
      </c>
      <c r="T785" s="35">
        <f t="shared" si="235"/>
        <v>293155.63243243261</v>
      </c>
      <c r="U785" s="35">
        <f t="shared" si="240"/>
        <v>20664</v>
      </c>
      <c r="V785" s="35">
        <f t="shared" si="241"/>
        <v>1925.2173913043478</v>
      </c>
      <c r="W785" s="35">
        <f t="shared" si="236"/>
        <v>44311.199999999997</v>
      </c>
      <c r="X785" s="35">
        <f t="shared" si="242"/>
        <v>163755.21504112828</v>
      </c>
      <c r="Y785" s="35">
        <f>H785</f>
        <v>24</v>
      </c>
      <c r="Z785" s="35">
        <v>0</v>
      </c>
      <c r="AA785" s="35">
        <f t="shared" si="243"/>
        <v>50000</v>
      </c>
      <c r="AB785" s="37">
        <f t="shared" si="237"/>
        <v>0</v>
      </c>
      <c r="AC785" s="35">
        <v>0</v>
      </c>
      <c r="AD785" s="35">
        <v>12500</v>
      </c>
      <c r="AE785" s="44"/>
    </row>
    <row r="786" spans="1:31">
      <c r="A786" s="34">
        <v>781</v>
      </c>
      <c r="B786" s="58">
        <v>46246</v>
      </c>
      <c r="C786" s="4" t="s">
        <v>6878</v>
      </c>
      <c r="D786" s="4" t="s">
        <v>6158</v>
      </c>
      <c r="E786" s="4" t="s">
        <v>6166</v>
      </c>
      <c r="F786" s="35" t="str">
        <f>IFERROR(VLOOKUP(E786,'DATA MASTER'!$B$1:$R$3858,3,0),"")</f>
        <v>DIV 2</v>
      </c>
      <c r="G786" s="4">
        <v>4</v>
      </c>
      <c r="H786" s="35">
        <f>IFERROR(VLOOKUP(E786,'DATA MASTER'!$B$1:$R$3858,6,0),"")</f>
        <v>4</v>
      </c>
      <c r="I786" s="40">
        <f>IFERROR(VLOOKUP(E786,'DATA MASTER'!$B$1:$R$3858,5,0),"")</f>
        <v>4.68</v>
      </c>
      <c r="J786" s="35">
        <f>IFERROR(VLOOKUP(E786,'DATA MASTER'!$B$1:$R$3858,17,0),"")</f>
        <v>112100</v>
      </c>
      <c r="K786" s="35">
        <f>IFERROR(VLOOKUP(E786,'DATA MASTER'!$B$1:$R$3858,16,0),"")</f>
        <v>96500</v>
      </c>
      <c r="L786" s="34">
        <f t="shared" si="233"/>
        <v>8407.5</v>
      </c>
      <c r="M786" s="34">
        <f t="shared" si="238"/>
        <v>13980.92</v>
      </c>
      <c r="N786" s="35">
        <v>0</v>
      </c>
      <c r="O786" s="35">
        <v>0</v>
      </c>
      <c r="P786" s="35"/>
      <c r="Q786" s="4"/>
      <c r="R786" s="35">
        <f t="shared" si="239"/>
        <v>373666.66666666663</v>
      </c>
      <c r="S786" s="35">
        <f t="shared" si="234"/>
        <v>297366.05405405402</v>
      </c>
      <c r="T786" s="35">
        <f t="shared" si="235"/>
        <v>76300.612612612604</v>
      </c>
      <c r="U786" s="35">
        <f t="shared" si="240"/>
        <v>13104</v>
      </c>
      <c r="V786" s="35">
        <f t="shared" si="241"/>
        <v>1220.8695652173913</v>
      </c>
      <c r="W786" s="35">
        <f t="shared" si="236"/>
        <v>8295.4</v>
      </c>
      <c r="X786" s="35">
        <f t="shared" si="242"/>
        <v>53680.34304739521</v>
      </c>
      <c r="Y786" s="35">
        <v>1</v>
      </c>
      <c r="Z786" s="35">
        <v>0</v>
      </c>
      <c r="AA786" s="35">
        <f t="shared" si="243"/>
        <v>0</v>
      </c>
      <c r="AB786" s="37">
        <f t="shared" si="237"/>
        <v>0</v>
      </c>
      <c r="AC786" s="35">
        <v>0</v>
      </c>
      <c r="AD786" s="35">
        <v>0</v>
      </c>
      <c r="AE786" s="44"/>
    </row>
    <row r="787" spans="1:31">
      <c r="A787" s="34">
        <v>782</v>
      </c>
      <c r="B787" s="58">
        <v>46246</v>
      </c>
      <c r="C787" s="4" t="s">
        <v>6878</v>
      </c>
      <c r="D787" s="4" t="s">
        <v>6158</v>
      </c>
      <c r="E787" s="4" t="s">
        <v>6248</v>
      </c>
      <c r="F787" s="35" t="str">
        <f>IFERROR(VLOOKUP(E787,'DATA MASTER'!$B$1:$R$3858,3,0),"")</f>
        <v>DIV 2</v>
      </c>
      <c r="G787" s="4">
        <v>4</v>
      </c>
      <c r="H787" s="35">
        <f>IFERROR(VLOOKUP(E787,'DATA MASTER'!$B$1:$R$3858,6,0),"")</f>
        <v>4</v>
      </c>
      <c r="I787" s="40">
        <f>IFERROR(VLOOKUP(E787,'DATA MASTER'!$B$1:$R$3858,5,0),"")</f>
        <v>5.23</v>
      </c>
      <c r="J787" s="35">
        <f>IFERROR(VLOOKUP(E787,'DATA MASTER'!$B$1:$R$3858,17,0),"")</f>
        <v>163600</v>
      </c>
      <c r="K787" s="35">
        <f>IFERROR(VLOOKUP(E787,'DATA MASTER'!$B$1:$R$3858,16,0),"")</f>
        <v>144200</v>
      </c>
      <c r="L787" s="34">
        <f t="shared" si="233"/>
        <v>12270</v>
      </c>
      <c r="M787" s="34">
        <f t="shared" si="238"/>
        <v>20891.696</v>
      </c>
      <c r="N787" s="35">
        <v>0</v>
      </c>
      <c r="O787" s="35">
        <v>0</v>
      </c>
      <c r="P787" s="35"/>
      <c r="Q787" s="4"/>
      <c r="R787" s="35">
        <f t="shared" si="239"/>
        <v>545333.33333333326</v>
      </c>
      <c r="S787" s="35">
        <f t="shared" si="234"/>
        <v>444354.24864864862</v>
      </c>
      <c r="T787" s="35">
        <f t="shared" si="235"/>
        <v>100979.08468468464</v>
      </c>
      <c r="U787" s="35">
        <f t="shared" si="240"/>
        <v>14644.000000000002</v>
      </c>
      <c r="V787" s="35">
        <f t="shared" si="241"/>
        <v>1364.3478260869565</v>
      </c>
      <c r="W787" s="35">
        <f t="shared" si="236"/>
        <v>12106.4</v>
      </c>
      <c r="X787" s="35">
        <f t="shared" si="242"/>
        <v>72864.336858597686</v>
      </c>
      <c r="Y787" s="35">
        <v>1</v>
      </c>
      <c r="Z787" s="35">
        <v>0</v>
      </c>
      <c r="AA787" s="35">
        <f t="shared" si="243"/>
        <v>0</v>
      </c>
      <c r="AB787" s="37">
        <f t="shared" si="237"/>
        <v>0</v>
      </c>
      <c r="AC787" s="35">
        <f t="shared" ref="AC787" si="246">Z787*R787*1.11</f>
        <v>0</v>
      </c>
      <c r="AD787" s="35">
        <v>0</v>
      </c>
      <c r="AE787" s="44"/>
    </row>
    <row r="788" spans="1:31">
      <c r="A788" s="34">
        <v>783</v>
      </c>
      <c r="B788" s="58">
        <v>46246</v>
      </c>
      <c r="C788" s="4" t="s">
        <v>6879</v>
      </c>
      <c r="D788" s="4" t="s">
        <v>6188</v>
      </c>
      <c r="E788" s="4" t="s">
        <v>6189</v>
      </c>
      <c r="F788" s="35" t="str">
        <f>IFERROR(VLOOKUP(E788,'DATA MASTER'!$B$1:$R$3858,3,0),"")</f>
        <v>DIV 2</v>
      </c>
      <c r="G788" s="4">
        <v>2</v>
      </c>
      <c r="H788" s="35">
        <f>IFERROR(VLOOKUP(E788,'DATA MASTER'!$B$1:$R$3858,6,0),"")</f>
        <v>1</v>
      </c>
      <c r="I788" s="40">
        <f>IFERROR(VLOOKUP(E788,'DATA MASTER'!$B$1:$R$3858,5,0),"")</f>
        <v>18.84</v>
      </c>
      <c r="J788" s="35">
        <f>IFERROR(VLOOKUP(E788,'DATA MASTER'!$B$1:$R$3858,17,0),"")</f>
        <v>432400</v>
      </c>
      <c r="K788" s="35">
        <f>IFERROR(VLOOKUP(E788,'DATA MASTER'!$B$1:$R$3858,16,0),"")</f>
        <v>376500</v>
      </c>
      <c r="L788" s="34">
        <f t="shared" si="233"/>
        <v>32430</v>
      </c>
      <c r="M788" s="34">
        <f t="shared" si="238"/>
        <v>54547.32</v>
      </c>
      <c r="N788" s="35">
        <v>0</v>
      </c>
      <c r="O788" s="35">
        <v>0</v>
      </c>
      <c r="P788" s="35"/>
      <c r="Q788" s="4"/>
      <c r="R788" s="35">
        <f t="shared" si="239"/>
        <v>720666.66666666663</v>
      </c>
      <c r="S788" s="35">
        <f t="shared" si="234"/>
        <v>580094.91891891882</v>
      </c>
      <c r="T788" s="35">
        <f t="shared" si="235"/>
        <v>140571.74774774781</v>
      </c>
      <c r="U788" s="35">
        <f t="shared" si="240"/>
        <v>26376</v>
      </c>
      <c r="V788" s="35">
        <f t="shared" si="241"/>
        <v>2457.391304347826</v>
      </c>
      <c r="W788" s="35">
        <f t="shared" si="236"/>
        <v>15998.8</v>
      </c>
      <c r="X788" s="35">
        <f t="shared" si="242"/>
        <v>95739.556443399983</v>
      </c>
      <c r="Y788" s="35">
        <v>1</v>
      </c>
      <c r="Z788" s="35">
        <v>0</v>
      </c>
      <c r="AA788" s="35">
        <f t="shared" si="243"/>
        <v>0</v>
      </c>
      <c r="AB788" s="37">
        <f t="shared" si="237"/>
        <v>0</v>
      </c>
      <c r="AC788" s="35">
        <f>Z788*R788*1.11</f>
        <v>0</v>
      </c>
      <c r="AD788" s="35">
        <v>0</v>
      </c>
      <c r="AE788" s="44"/>
    </row>
    <row r="789" spans="1:31">
      <c r="A789" s="34">
        <v>784</v>
      </c>
      <c r="B789" s="58">
        <v>46246</v>
      </c>
      <c r="C789" s="4" t="s">
        <v>6880</v>
      </c>
      <c r="D789" s="4" t="s">
        <v>6124</v>
      </c>
      <c r="E789" s="4" t="s">
        <v>6135</v>
      </c>
      <c r="F789" s="35" t="str">
        <f>IFERROR(VLOOKUP(E789,'DATA MASTER'!$B$1:$R$3858,3,0),"")</f>
        <v>DIV 1</v>
      </c>
      <c r="G789" s="4">
        <v>24</v>
      </c>
      <c r="H789" s="35">
        <f>IFERROR(VLOOKUP(E789,'DATA MASTER'!$B$1:$R$3858,6,0),"")</f>
        <v>24</v>
      </c>
      <c r="I789" s="40">
        <f>IFERROR(VLOOKUP(E789,'DATA MASTER'!$B$1:$R$3858,5,0),"")</f>
        <v>1.23</v>
      </c>
      <c r="J789" s="35">
        <f>IFERROR(VLOOKUP(E789,'DATA MASTER'!$B$1:$R$3858,17,0),"")</f>
        <v>99800</v>
      </c>
      <c r="K789" s="35">
        <f>IFERROR(VLOOKUP(E789,'DATA MASTER'!$B$1:$R$3858,16,0),"")</f>
        <v>92100</v>
      </c>
      <c r="L789" s="34">
        <f t="shared" si="233"/>
        <v>7485</v>
      </c>
      <c r="M789" s="34">
        <f t="shared" si="238"/>
        <v>13343.448</v>
      </c>
      <c r="N789" s="35">
        <v>0</v>
      </c>
      <c r="O789" s="35">
        <v>0</v>
      </c>
      <c r="P789" s="35">
        <v>50000</v>
      </c>
      <c r="Q789" s="4" t="s">
        <v>6674</v>
      </c>
      <c r="R789" s="35">
        <f t="shared" si="239"/>
        <v>1995999.9999999998</v>
      </c>
      <c r="S789" s="35">
        <f t="shared" si="234"/>
        <v>1702844.3675675672</v>
      </c>
      <c r="T789" s="35">
        <f t="shared" si="235"/>
        <v>293155.63243243261</v>
      </c>
      <c r="U789" s="35">
        <f t="shared" si="240"/>
        <v>20664</v>
      </c>
      <c r="V789" s="35">
        <f t="shared" si="241"/>
        <v>1925.2173913043478</v>
      </c>
      <c r="W789" s="35">
        <f t="shared" si="236"/>
        <v>44311.199999999997</v>
      </c>
      <c r="X789" s="35">
        <f t="shared" si="242"/>
        <v>176255.21504112828</v>
      </c>
      <c r="Y789" s="35">
        <f>H789</f>
        <v>24</v>
      </c>
      <c r="Z789" s="35">
        <v>0</v>
      </c>
      <c r="AA789" s="35">
        <f t="shared" si="243"/>
        <v>50000</v>
      </c>
      <c r="AB789" s="37">
        <f t="shared" si="237"/>
        <v>0</v>
      </c>
      <c r="AC789" s="35">
        <f t="shared" ref="AC789" si="247">Z789*R789*1.11</f>
        <v>0</v>
      </c>
      <c r="AD789" s="35">
        <v>0</v>
      </c>
      <c r="AE789" s="44"/>
    </row>
    <row r="790" spans="1:31">
      <c r="A790" s="34">
        <v>785</v>
      </c>
      <c r="B790" s="58">
        <v>46246</v>
      </c>
      <c r="C790" s="4" t="s">
        <v>6881</v>
      </c>
      <c r="D790" s="4" t="s">
        <v>6124</v>
      </c>
      <c r="E790" s="4" t="s">
        <v>6156</v>
      </c>
      <c r="F790" s="35" t="str">
        <f>IFERROR(VLOOKUP(E790,'DATA MASTER'!$B$1:$R$3858,3,0),"")</f>
        <v>DIV 1</v>
      </c>
      <c r="G790" s="4">
        <v>2</v>
      </c>
      <c r="H790" s="35">
        <f>IFERROR(VLOOKUP(E790,'DATA MASTER'!$B$1:$R$3858,6,0),"")</f>
        <v>4</v>
      </c>
      <c r="I790" s="40">
        <f>IFERROR(VLOOKUP(E790,'DATA MASTER'!$B$1:$R$3858,5,0),"")</f>
        <v>5.3879999999999999</v>
      </c>
      <c r="J790" s="35">
        <f>IFERROR(VLOOKUP(E790,'DATA MASTER'!$B$1:$R$3858,17,0),"")</f>
        <v>185700</v>
      </c>
      <c r="K790" s="35">
        <f>IFERROR(VLOOKUP(E790,'DATA MASTER'!$B$1:$R$3858,16,0),"")</f>
        <v>165300</v>
      </c>
      <c r="L790" s="34">
        <f t="shared" si="233"/>
        <v>13927.5</v>
      </c>
      <c r="M790" s="34">
        <f t="shared" si="238"/>
        <v>23948.664000000001</v>
      </c>
      <c r="N790" s="35">
        <v>0</v>
      </c>
      <c r="O790" s="35">
        <v>0</v>
      </c>
      <c r="P790" s="35"/>
      <c r="Q790" s="4"/>
      <c r="R790" s="35">
        <f t="shared" si="239"/>
        <v>309500</v>
      </c>
      <c r="S790" s="35">
        <f t="shared" si="234"/>
        <v>254687.09189189188</v>
      </c>
      <c r="T790" s="35">
        <f t="shared" si="235"/>
        <v>54812.908108108124</v>
      </c>
      <c r="U790" s="35">
        <f t="shared" si="240"/>
        <v>7543.2</v>
      </c>
      <c r="V790" s="35">
        <f t="shared" si="241"/>
        <v>702.78260869565213</v>
      </c>
      <c r="W790" s="35">
        <f t="shared" si="236"/>
        <v>6870.9000000000005</v>
      </c>
      <c r="X790" s="35">
        <f t="shared" si="242"/>
        <v>26059.661863048834</v>
      </c>
      <c r="Y790" s="35">
        <v>1</v>
      </c>
      <c r="Z790" s="35">
        <v>0</v>
      </c>
      <c r="AA790" s="35">
        <f t="shared" si="243"/>
        <v>0</v>
      </c>
      <c r="AB790" s="37">
        <f t="shared" si="237"/>
        <v>0</v>
      </c>
      <c r="AC790" s="35">
        <v>0</v>
      </c>
      <c r="AD790" s="35">
        <v>13636.363636363636</v>
      </c>
      <c r="AE790" s="44"/>
    </row>
    <row r="791" spans="1:31">
      <c r="A791" s="34">
        <v>786</v>
      </c>
      <c r="B791" s="58">
        <v>46246</v>
      </c>
      <c r="C791" s="4" t="s">
        <v>6882</v>
      </c>
      <c r="D791" s="4" t="s">
        <v>6143</v>
      </c>
      <c r="E791" s="4" t="s">
        <v>6166</v>
      </c>
      <c r="F791" s="35" t="str">
        <f>IFERROR(VLOOKUP(E791,'DATA MASTER'!$B$1:$R$3858,3,0),"")</f>
        <v>DIV 2</v>
      </c>
      <c r="G791" s="4">
        <v>2</v>
      </c>
      <c r="H791" s="35">
        <f>IFERROR(VLOOKUP(E791,'DATA MASTER'!$B$1:$R$3858,6,0),"")</f>
        <v>4</v>
      </c>
      <c r="I791" s="40">
        <f>IFERROR(VLOOKUP(E791,'DATA MASTER'!$B$1:$R$3858,5,0),"")</f>
        <v>4.68</v>
      </c>
      <c r="J791" s="35">
        <f>IFERROR(VLOOKUP(E791,'DATA MASTER'!$B$1:$R$3858,17,0),"")</f>
        <v>112100</v>
      </c>
      <c r="K791" s="35">
        <f>IFERROR(VLOOKUP(E791,'DATA MASTER'!$B$1:$R$3858,16,0),"")</f>
        <v>96500</v>
      </c>
      <c r="L791" s="34">
        <f t="shared" si="233"/>
        <v>8407.5</v>
      </c>
      <c r="M791" s="34">
        <f t="shared" si="238"/>
        <v>13980.92</v>
      </c>
      <c r="N791" s="35">
        <v>0</v>
      </c>
      <c r="O791" s="35">
        <v>0</v>
      </c>
      <c r="P791" s="35"/>
      <c r="Q791" s="4"/>
      <c r="R791" s="35">
        <f t="shared" si="239"/>
        <v>186833.33333333331</v>
      </c>
      <c r="S791" s="35">
        <f t="shared" si="234"/>
        <v>148683.02702702701</v>
      </c>
      <c r="T791" s="35">
        <f t="shared" si="235"/>
        <v>38150.306306306302</v>
      </c>
      <c r="U791" s="35">
        <f t="shared" si="240"/>
        <v>6552</v>
      </c>
      <c r="V791" s="35">
        <f t="shared" si="241"/>
        <v>610.43478260869563</v>
      </c>
      <c r="W791" s="35">
        <f t="shared" si="236"/>
        <v>4147.7</v>
      </c>
      <c r="X791" s="35">
        <f t="shared" si="242"/>
        <v>26840.171523697605</v>
      </c>
      <c r="Y791" s="35">
        <v>1</v>
      </c>
      <c r="Z791" s="35">
        <v>0</v>
      </c>
      <c r="AA791" s="35">
        <f t="shared" si="243"/>
        <v>0</v>
      </c>
      <c r="AB791" s="37">
        <f t="shared" si="237"/>
        <v>0</v>
      </c>
      <c r="AC791" s="35">
        <v>0</v>
      </c>
      <c r="AD791" s="35">
        <v>0</v>
      </c>
      <c r="AE791" s="44"/>
    </row>
    <row r="792" spans="1:31">
      <c r="A792" s="34">
        <v>787</v>
      </c>
      <c r="B792" s="58">
        <v>46246</v>
      </c>
      <c r="C792" s="4" t="s">
        <v>6883</v>
      </c>
      <c r="D792" s="4" t="s">
        <v>6134</v>
      </c>
      <c r="E792" s="4" t="s">
        <v>6135</v>
      </c>
      <c r="F792" s="35" t="str">
        <f>IFERROR(VLOOKUP(E792,'DATA MASTER'!$B$1:$R$3858,3,0),"")</f>
        <v>DIV 1</v>
      </c>
      <c r="G792" s="4">
        <v>24</v>
      </c>
      <c r="H792" s="35">
        <f>IFERROR(VLOOKUP(E792,'DATA MASTER'!$B$1:$R$3858,6,0),"")</f>
        <v>24</v>
      </c>
      <c r="I792" s="40">
        <f>IFERROR(VLOOKUP(E792,'DATA MASTER'!$B$1:$R$3858,5,0),"")</f>
        <v>1.23</v>
      </c>
      <c r="J792" s="35">
        <f>IFERROR(VLOOKUP(E792,'DATA MASTER'!$B$1:$R$3858,17,0),"")</f>
        <v>99800</v>
      </c>
      <c r="K792" s="35">
        <f>IFERROR(VLOOKUP(E792,'DATA MASTER'!$B$1:$R$3858,16,0),"")</f>
        <v>92100</v>
      </c>
      <c r="L792" s="34">
        <f t="shared" si="233"/>
        <v>7485</v>
      </c>
      <c r="M792" s="34">
        <f t="shared" si="238"/>
        <v>13343.448</v>
      </c>
      <c r="N792" s="35">
        <v>0</v>
      </c>
      <c r="O792" s="35">
        <v>0</v>
      </c>
      <c r="P792" s="35">
        <v>50000</v>
      </c>
      <c r="Q792" s="4" t="s">
        <v>6674</v>
      </c>
      <c r="R792" s="35">
        <f t="shared" si="239"/>
        <v>1995999.9999999998</v>
      </c>
      <c r="S792" s="35">
        <f t="shared" si="234"/>
        <v>1702844.3675675672</v>
      </c>
      <c r="T792" s="35">
        <f t="shared" si="235"/>
        <v>293155.63243243261</v>
      </c>
      <c r="U792" s="35">
        <f t="shared" si="240"/>
        <v>20664</v>
      </c>
      <c r="V792" s="35">
        <f t="shared" si="241"/>
        <v>1925.2173913043478</v>
      </c>
      <c r="W792" s="35">
        <f t="shared" si="236"/>
        <v>44311.199999999997</v>
      </c>
      <c r="X792" s="35">
        <f t="shared" si="242"/>
        <v>163755.21504112828</v>
      </c>
      <c r="Y792" s="35">
        <f>H792</f>
        <v>24</v>
      </c>
      <c r="Z792" s="35">
        <v>0</v>
      </c>
      <c r="AA792" s="35">
        <f t="shared" si="243"/>
        <v>50000</v>
      </c>
      <c r="AB792" s="37">
        <f t="shared" si="237"/>
        <v>0</v>
      </c>
      <c r="AC792" s="35">
        <v>0</v>
      </c>
      <c r="AD792" s="35">
        <v>12500</v>
      </c>
      <c r="AE792" s="44"/>
    </row>
    <row r="793" spans="1:31">
      <c r="A793" s="34">
        <v>788</v>
      </c>
      <c r="B793" s="58">
        <v>46246</v>
      </c>
      <c r="C793" s="4" t="s">
        <v>6884</v>
      </c>
      <c r="D793" s="4" t="s">
        <v>6138</v>
      </c>
      <c r="E793" s="4" t="s">
        <v>6290</v>
      </c>
      <c r="F793" s="35" t="str">
        <f>IFERROR(VLOOKUP(E793,'DATA MASTER'!$B$1:$R$3858,3,0),"")</f>
        <v>DIV 2</v>
      </c>
      <c r="G793" s="4">
        <v>1</v>
      </c>
      <c r="H793" s="35">
        <f>IFERROR(VLOOKUP(E793,'DATA MASTER'!$B$1:$R$3858,6,0),"")</f>
        <v>1</v>
      </c>
      <c r="I793" s="40">
        <f>IFERROR(VLOOKUP(E793,'DATA MASTER'!$B$1:$R$3858,5,0),"")</f>
        <v>21.4</v>
      </c>
      <c r="J793" s="35">
        <f>IFERROR(VLOOKUP(E793,'DATA MASTER'!$B$1:$R$3858,17,0),"")</f>
        <v>628600</v>
      </c>
      <c r="K793" s="35">
        <f>IFERROR(VLOOKUP(E793,'DATA MASTER'!$B$1:$R$3858,16,0),"")</f>
        <v>552400</v>
      </c>
      <c r="L793" s="34">
        <f t="shared" si="233"/>
        <v>47145</v>
      </c>
      <c r="M793" s="34">
        <f t="shared" si="238"/>
        <v>80031.712</v>
      </c>
      <c r="N793" s="35">
        <v>0</v>
      </c>
      <c r="O793" s="35">
        <v>0</v>
      </c>
      <c r="P793" s="35"/>
      <c r="Q793" s="4"/>
      <c r="R793" s="35">
        <f t="shared" si="239"/>
        <v>523833.33333333331</v>
      </c>
      <c r="S793" s="35">
        <f t="shared" si="234"/>
        <v>425557.0162162162</v>
      </c>
      <c r="T793" s="35">
        <f t="shared" si="235"/>
        <v>98276.317117117113</v>
      </c>
      <c r="U793" s="35">
        <f t="shared" si="240"/>
        <v>14979.999999999998</v>
      </c>
      <c r="V793" s="35">
        <f t="shared" si="241"/>
        <v>1395.6521739130433</v>
      </c>
      <c r="W793" s="35">
        <f t="shared" si="236"/>
        <v>11629.1</v>
      </c>
      <c r="X793" s="35">
        <f t="shared" si="242"/>
        <v>64021.564943204066</v>
      </c>
      <c r="Y793" s="35">
        <v>1</v>
      </c>
      <c r="Z793" s="35">
        <v>0</v>
      </c>
      <c r="AA793" s="35">
        <f t="shared" si="243"/>
        <v>0</v>
      </c>
      <c r="AB793" s="37">
        <f t="shared" si="237"/>
        <v>0</v>
      </c>
      <c r="AC793" s="35">
        <f>Z793*R793*1.11</f>
        <v>0</v>
      </c>
      <c r="AD793" s="35">
        <v>6250</v>
      </c>
      <c r="AE793" s="44"/>
    </row>
    <row r="794" spans="1:31">
      <c r="A794" s="34">
        <v>789</v>
      </c>
      <c r="B794" s="58">
        <v>46246</v>
      </c>
      <c r="C794" s="4" t="s">
        <v>6885</v>
      </c>
      <c r="D794" s="4" t="s">
        <v>6138</v>
      </c>
      <c r="E794" s="4" t="s">
        <v>6216</v>
      </c>
      <c r="F794" s="35" t="str">
        <f>IFERROR(VLOOKUP(E794,'DATA MASTER'!$B$1:$R$3858,3,0),"")</f>
        <v>DIV 1</v>
      </c>
      <c r="G794" s="4">
        <v>6</v>
      </c>
      <c r="H794" s="35">
        <f>IFERROR(VLOOKUP(E794,'DATA MASTER'!$B$1:$R$3858,6,0),"")</f>
        <v>24</v>
      </c>
      <c r="I794" s="40">
        <f>IFERROR(VLOOKUP(E794,'DATA MASTER'!$B$1:$R$3858,5,0),"")</f>
        <v>1.0900000000000001</v>
      </c>
      <c r="J794" s="35">
        <f>IFERROR(VLOOKUP(E794,'DATA MASTER'!$B$1:$R$3858,17,0),"")</f>
        <v>49500</v>
      </c>
      <c r="K794" s="35">
        <f>IFERROR(VLOOKUP(E794,'DATA MASTER'!$B$1:$R$3858,16,0),"")</f>
        <v>44600</v>
      </c>
      <c r="L794" s="34">
        <f t="shared" si="233"/>
        <v>3712.5</v>
      </c>
      <c r="M794" s="34">
        <f t="shared" si="238"/>
        <v>6461.6480000000001</v>
      </c>
      <c r="N794" s="35">
        <v>0</v>
      </c>
      <c r="O794" s="35">
        <v>0</v>
      </c>
      <c r="P794" s="35"/>
      <c r="Q794" s="4"/>
      <c r="R794" s="35">
        <f t="shared" si="239"/>
        <v>247500</v>
      </c>
      <c r="S794" s="35">
        <f t="shared" si="234"/>
        <v>206153.25405405404</v>
      </c>
      <c r="T794" s="35">
        <f t="shared" si="235"/>
        <v>41346.745945945964</v>
      </c>
      <c r="U794" s="35">
        <f t="shared" si="240"/>
        <v>4578.0000000000009</v>
      </c>
      <c r="V794" s="35">
        <f t="shared" si="241"/>
        <v>426.52173913043481</v>
      </c>
      <c r="W794" s="35">
        <f t="shared" si="236"/>
        <v>5494.5000000000009</v>
      </c>
      <c r="X794" s="35">
        <f t="shared" si="242"/>
        <v>23704.867063958387</v>
      </c>
      <c r="Y794" s="35">
        <v>1</v>
      </c>
      <c r="Z794" s="35">
        <v>0</v>
      </c>
      <c r="AA794" s="35">
        <f t="shared" si="243"/>
        <v>0</v>
      </c>
      <c r="AB794" s="37">
        <f t="shared" si="237"/>
        <v>0</v>
      </c>
      <c r="AC794" s="35">
        <v>0</v>
      </c>
      <c r="AD794" s="35">
        <v>7142.8571428571431</v>
      </c>
      <c r="AE794" s="44"/>
    </row>
    <row r="795" spans="1:31">
      <c r="A795" s="34">
        <v>790</v>
      </c>
      <c r="B795" s="58">
        <v>46246</v>
      </c>
      <c r="C795" s="4" t="s">
        <v>6886</v>
      </c>
      <c r="D795" s="4" t="s">
        <v>6158</v>
      </c>
      <c r="E795" s="4" t="s">
        <v>6170</v>
      </c>
      <c r="F795" s="35" t="str">
        <f>IFERROR(VLOOKUP(E795,'DATA MASTER'!$B$1:$R$3858,3,0),"")</f>
        <v>DIV 2</v>
      </c>
      <c r="G795" s="4">
        <v>1</v>
      </c>
      <c r="H795" s="35">
        <f>IFERROR(VLOOKUP(E795,'DATA MASTER'!$B$1:$R$3858,6,0),"")</f>
        <v>1</v>
      </c>
      <c r="I795" s="40">
        <f>IFERROR(VLOOKUP(E795,'DATA MASTER'!$B$1:$R$3858,5,0),"")</f>
        <v>21.11</v>
      </c>
      <c r="J795" s="35">
        <f>IFERROR(VLOOKUP(E795,'DATA MASTER'!$B$1:$R$3858,17,0),"")</f>
        <v>1428200</v>
      </c>
      <c r="K795" s="35">
        <f>IFERROR(VLOOKUP(E795,'DATA MASTER'!$B$1:$R$3858,16,0),"")</f>
        <v>1291700</v>
      </c>
      <c r="L795" s="34">
        <f t="shared" si="233"/>
        <v>107115</v>
      </c>
      <c r="M795" s="34">
        <f t="shared" si="238"/>
        <v>187141.49600000001</v>
      </c>
      <c r="N795" s="35">
        <v>0</v>
      </c>
      <c r="O795" s="35">
        <v>0</v>
      </c>
      <c r="P795" s="35"/>
      <c r="Q795" s="4" t="e">
        <f>VLOOKUP(#REF!,#REF!,1,0)</f>
        <v>#REF!</v>
      </c>
      <c r="R795" s="35">
        <f t="shared" si="239"/>
        <v>1190166.6666666665</v>
      </c>
      <c r="S795" s="35">
        <f t="shared" si="234"/>
        <v>995097.75135135127</v>
      </c>
      <c r="T795" s="35">
        <f t="shared" si="235"/>
        <v>195068.91531531524</v>
      </c>
      <c r="U795" s="35">
        <f t="shared" si="240"/>
        <v>14777</v>
      </c>
      <c r="V795" s="35">
        <f t="shared" si="241"/>
        <v>1376.7391304347825</v>
      </c>
      <c r="W795" s="35">
        <f t="shared" si="236"/>
        <v>26421.7</v>
      </c>
      <c r="X795" s="35" t="str">
        <f t="shared" si="242"/>
        <v/>
      </c>
      <c r="Y795" s="35">
        <v>1</v>
      </c>
      <c r="Z795" s="42" t="e">
        <f>VLOOKUP(Q795,#REF!,4,0)</f>
        <v>#REF!</v>
      </c>
      <c r="AA795" s="35">
        <f t="shared" si="243"/>
        <v>0</v>
      </c>
      <c r="AB795" s="37">
        <f t="shared" si="237"/>
        <v>0</v>
      </c>
      <c r="AC795" s="35" t="e">
        <f>Z795*R795*1.11</f>
        <v>#REF!</v>
      </c>
      <c r="AD795" s="35">
        <v>0</v>
      </c>
      <c r="AE795" s="44"/>
    </row>
    <row r="796" spans="1:31">
      <c r="A796" s="34">
        <v>791</v>
      </c>
      <c r="B796" s="58">
        <v>46246</v>
      </c>
      <c r="C796" s="4" t="s">
        <v>6887</v>
      </c>
      <c r="D796" s="4" t="s">
        <v>6287</v>
      </c>
      <c r="E796" s="4" t="s">
        <v>6167</v>
      </c>
      <c r="F796" s="35" t="str">
        <f>IFERROR(VLOOKUP(E796,'DATA MASTER'!$B$1:$R$3858,3,0),"")</f>
        <v>DIV 2</v>
      </c>
      <c r="G796" s="4">
        <v>24</v>
      </c>
      <c r="H796" s="35">
        <f>IFERROR(VLOOKUP(E796,'DATA MASTER'!$B$1:$R$3858,6,0),"")</f>
        <v>24</v>
      </c>
      <c r="I796" s="40">
        <f>IFERROR(VLOOKUP(E796,'DATA MASTER'!$B$1:$R$3858,5,0),"")</f>
        <v>0.90200000000000002</v>
      </c>
      <c r="J796" s="35">
        <f>IFERROR(VLOOKUP(E796,'DATA MASTER'!$B$1:$R$3858,17,0),"")</f>
        <v>81000</v>
      </c>
      <c r="K796" s="35">
        <f>IFERROR(VLOOKUP(E796,'DATA MASTER'!$B$1:$R$3858,16,0),"")</f>
        <v>74300</v>
      </c>
      <c r="L796" s="34">
        <f t="shared" si="233"/>
        <v>6075</v>
      </c>
      <c r="M796" s="34">
        <f t="shared" si="238"/>
        <v>10764.584000000001</v>
      </c>
      <c r="N796" s="35">
        <v>0</v>
      </c>
      <c r="O796" s="35">
        <v>10</v>
      </c>
      <c r="P796" s="35"/>
      <c r="Q796" s="4"/>
      <c r="R796" s="35">
        <f t="shared" si="239"/>
        <v>1458000</v>
      </c>
      <c r="S796" s="35">
        <f t="shared" si="234"/>
        <v>1236364.8518918916</v>
      </c>
      <c r="T796" s="35">
        <f t="shared" si="235"/>
        <v>221635.14810810843</v>
      </c>
      <c r="U796" s="35">
        <f t="shared" si="240"/>
        <v>15153.6</v>
      </c>
      <c r="V796" s="35">
        <f t="shared" si="241"/>
        <v>1411.8260869565217</v>
      </c>
      <c r="W796" s="35">
        <f t="shared" si="236"/>
        <v>32367.600000000002</v>
      </c>
      <c r="X796" s="35">
        <f t="shared" si="242"/>
        <v>156035.45535448525</v>
      </c>
      <c r="Y796" s="35">
        <v>1</v>
      </c>
      <c r="Z796" s="35">
        <v>0</v>
      </c>
      <c r="AA796" s="35">
        <f t="shared" si="243"/>
        <v>0</v>
      </c>
      <c r="AB796" s="37">
        <f t="shared" si="237"/>
        <v>0</v>
      </c>
      <c r="AC796" s="35">
        <v>0</v>
      </c>
      <c r="AD796" s="35">
        <v>16666.666666666668</v>
      </c>
      <c r="AE796" s="44"/>
    </row>
    <row r="797" spans="1:31">
      <c r="A797" s="34">
        <v>792</v>
      </c>
      <c r="B797" s="58">
        <v>46246</v>
      </c>
      <c r="C797" s="4" t="s">
        <v>6888</v>
      </c>
      <c r="D797" s="4" t="s">
        <v>6196</v>
      </c>
      <c r="E797" s="4" t="s">
        <v>6156</v>
      </c>
      <c r="F797" s="35" t="str">
        <f>IFERROR(VLOOKUP(E797,'DATA MASTER'!$B$1:$R$3858,3,0),"")</f>
        <v>DIV 1</v>
      </c>
      <c r="G797" s="4">
        <v>2</v>
      </c>
      <c r="H797" s="35">
        <f>IFERROR(VLOOKUP(E797,'DATA MASTER'!$B$1:$R$3858,6,0),"")</f>
        <v>4</v>
      </c>
      <c r="I797" s="40">
        <f>IFERROR(VLOOKUP(E797,'DATA MASTER'!$B$1:$R$3858,5,0),"")</f>
        <v>5.3879999999999999</v>
      </c>
      <c r="J797" s="35">
        <f>IFERROR(VLOOKUP(E797,'DATA MASTER'!$B$1:$R$3858,17,0),"")</f>
        <v>185700</v>
      </c>
      <c r="K797" s="35">
        <f>IFERROR(VLOOKUP(E797,'DATA MASTER'!$B$1:$R$3858,16,0),"")</f>
        <v>165300</v>
      </c>
      <c r="L797" s="34">
        <f t="shared" si="233"/>
        <v>13927.5</v>
      </c>
      <c r="M797" s="34">
        <f t="shared" si="238"/>
        <v>23948.664000000001</v>
      </c>
      <c r="N797" s="35">
        <v>0</v>
      </c>
      <c r="O797" s="35">
        <v>0</v>
      </c>
      <c r="P797" s="35"/>
      <c r="Q797" s="4"/>
      <c r="R797" s="35">
        <f t="shared" si="239"/>
        <v>309500</v>
      </c>
      <c r="S797" s="35">
        <f t="shared" si="234"/>
        <v>254687.09189189188</v>
      </c>
      <c r="T797" s="35">
        <f t="shared" si="235"/>
        <v>54812.908108108124</v>
      </c>
      <c r="U797" s="35">
        <f t="shared" si="240"/>
        <v>7543.2</v>
      </c>
      <c r="V797" s="35">
        <f t="shared" si="241"/>
        <v>702.78260869565213</v>
      </c>
      <c r="W797" s="35">
        <f t="shared" si="236"/>
        <v>6870.9000000000005</v>
      </c>
      <c r="X797" s="35">
        <f t="shared" si="242"/>
        <v>39696.02549941247</v>
      </c>
      <c r="Y797" s="35">
        <v>1</v>
      </c>
      <c r="Z797" s="35">
        <v>0</v>
      </c>
      <c r="AA797" s="35">
        <f t="shared" si="243"/>
        <v>0</v>
      </c>
      <c r="AB797" s="37">
        <f t="shared" si="237"/>
        <v>0</v>
      </c>
      <c r="AC797" s="35">
        <f>Z797*R797*1.11</f>
        <v>0</v>
      </c>
      <c r="AD797" s="35">
        <v>0</v>
      </c>
      <c r="AE797" s="44"/>
    </row>
    <row r="798" spans="1:31">
      <c r="A798" s="34">
        <v>793</v>
      </c>
      <c r="B798" s="58">
        <v>46246</v>
      </c>
      <c r="C798" s="4" t="s">
        <v>6889</v>
      </c>
      <c r="D798" s="4" t="s">
        <v>6196</v>
      </c>
      <c r="E798" s="4" t="s">
        <v>174</v>
      </c>
      <c r="F798" s="35" t="str">
        <f>IFERROR(VLOOKUP(E798,'DATA MASTER'!$B$1:$R$3858,3,0),"")</f>
        <v>DIV 2</v>
      </c>
      <c r="G798" s="4">
        <v>1</v>
      </c>
      <c r="H798" s="35">
        <f>IFERROR(VLOOKUP(E798,'DATA MASTER'!$B$1:$R$3858,6,0),"")</f>
        <v>1</v>
      </c>
      <c r="I798" s="40">
        <f>IFERROR(VLOOKUP(E798,'DATA MASTER'!$B$1:$R$3858,5,0),"")</f>
        <v>19.010000000000002</v>
      </c>
      <c r="J798" s="35">
        <f>IFERROR(VLOOKUP(E798,'DATA MASTER'!$B$1:$R$3858,17,0),"")</f>
        <v>381600</v>
      </c>
      <c r="K798" s="35">
        <f>IFERROR(VLOOKUP(E798,'DATA MASTER'!$B$1:$R$3858,16,0),"")</f>
        <v>322800</v>
      </c>
      <c r="L798" s="34">
        <f t="shared" si="233"/>
        <v>28620</v>
      </c>
      <c r="M798" s="34">
        <f t="shared" si="238"/>
        <v>46767.264000000003</v>
      </c>
      <c r="N798" s="35">
        <v>0</v>
      </c>
      <c r="O798" s="35">
        <v>10</v>
      </c>
      <c r="P798" s="35"/>
      <c r="Q798" s="4"/>
      <c r="R798" s="35">
        <f t="shared" si="239"/>
        <v>286200</v>
      </c>
      <c r="S798" s="35">
        <f t="shared" si="234"/>
        <v>223810.32648648648</v>
      </c>
      <c r="T798" s="35">
        <f t="shared" si="235"/>
        <v>62389.673513513524</v>
      </c>
      <c r="U798" s="35">
        <f t="shared" si="240"/>
        <v>13307.000000000002</v>
      </c>
      <c r="V798" s="35">
        <f t="shared" si="241"/>
        <v>1239.7826086956522</v>
      </c>
      <c r="W798" s="35">
        <f t="shared" si="236"/>
        <v>6353.64</v>
      </c>
      <c r="X798" s="35">
        <f t="shared" si="242"/>
        <v>41489.250904817869</v>
      </c>
      <c r="Y798" s="35">
        <v>1</v>
      </c>
      <c r="Z798" s="35">
        <v>0</v>
      </c>
      <c r="AA798" s="35">
        <f t="shared" si="243"/>
        <v>0</v>
      </c>
      <c r="AB798" s="37">
        <f t="shared" si="237"/>
        <v>0</v>
      </c>
      <c r="AC798" s="35">
        <v>0</v>
      </c>
      <c r="AD798" s="35">
        <v>0</v>
      </c>
      <c r="AE798" s="44"/>
    </row>
    <row r="799" spans="1:31">
      <c r="A799" s="34">
        <v>794</v>
      </c>
      <c r="B799" s="58">
        <v>46246</v>
      </c>
      <c r="C799" s="4" t="s">
        <v>6890</v>
      </c>
      <c r="D799" s="4" t="s">
        <v>6143</v>
      </c>
      <c r="E799" s="4" t="s">
        <v>6129</v>
      </c>
      <c r="F799" s="35" t="str">
        <f>IFERROR(VLOOKUP(E799,'DATA MASTER'!$B$1:$R$3858,3,0),"")</f>
        <v>DIV 1</v>
      </c>
      <c r="G799" s="4">
        <v>24</v>
      </c>
      <c r="H799" s="35">
        <f>IFERROR(VLOOKUP(E799,'DATA MASTER'!$B$1:$R$3858,6,0),"")</f>
        <v>120</v>
      </c>
      <c r="I799" s="40">
        <f>IFERROR(VLOOKUP(E799,'DATA MASTER'!$B$1:$R$3858,5,0),"")</f>
        <v>0.14499999999999999</v>
      </c>
      <c r="J799" s="35">
        <f>IFERROR(VLOOKUP(E799,'DATA MASTER'!$B$1:$R$3858,17,0),"")</f>
        <v>15108.333333333334</v>
      </c>
      <c r="K799" s="35">
        <f>IFERROR(VLOOKUP(E799,'DATA MASTER'!$B$1:$R$3858,16,0),"")</f>
        <v>14025</v>
      </c>
      <c r="L799" s="34">
        <f t="shared" si="233"/>
        <v>1133.125</v>
      </c>
      <c r="M799" s="34">
        <f t="shared" si="238"/>
        <v>2031.9420000000002</v>
      </c>
      <c r="N799" s="35">
        <v>0</v>
      </c>
      <c r="O799" s="35">
        <v>0</v>
      </c>
      <c r="P799" s="35"/>
      <c r="Q799" s="4" t="e">
        <f>VLOOKUP(#REF!,#REF!,1,0)</f>
        <v>#REF!</v>
      </c>
      <c r="R799" s="35">
        <f t="shared" si="239"/>
        <v>302166.66666666663</v>
      </c>
      <c r="S799" s="35">
        <f t="shared" si="234"/>
        <v>259309.36216216208</v>
      </c>
      <c r="T799" s="35">
        <f t="shared" si="235"/>
        <v>42857.304504504544</v>
      </c>
      <c r="U799" s="35">
        <f t="shared" si="240"/>
        <v>2435.9999999999995</v>
      </c>
      <c r="V799" s="35">
        <f t="shared" si="241"/>
        <v>226.95652173913041</v>
      </c>
      <c r="W799" s="35">
        <f t="shared" si="236"/>
        <v>6708.1</v>
      </c>
      <c r="X799" s="35" t="str">
        <f t="shared" si="242"/>
        <v/>
      </c>
      <c r="Y799" s="35">
        <v>1</v>
      </c>
      <c r="Z799" s="42" t="e">
        <f>VLOOKUP(Q799,#REF!,4,0)</f>
        <v>#REF!</v>
      </c>
      <c r="AA799" s="35">
        <f t="shared" si="243"/>
        <v>0</v>
      </c>
      <c r="AB799" s="37">
        <f t="shared" si="237"/>
        <v>0</v>
      </c>
      <c r="AC799" s="35" t="e">
        <f t="shared" ref="AC799:AC801" si="248">Z799*R799*1.11</f>
        <v>#REF!</v>
      </c>
      <c r="AD799" s="35">
        <v>0</v>
      </c>
      <c r="AE799" s="44"/>
    </row>
    <row r="800" spans="1:31">
      <c r="A800" s="34">
        <v>795</v>
      </c>
      <c r="B800" s="58">
        <v>46246</v>
      </c>
      <c r="C800" s="4" t="s">
        <v>6890</v>
      </c>
      <c r="D800" s="4" t="s">
        <v>6143</v>
      </c>
      <c r="E800" s="4" t="s">
        <v>6131</v>
      </c>
      <c r="F800" s="35" t="str">
        <f>IFERROR(VLOOKUP(E800,'DATA MASTER'!$B$1:$R$3858,3,0),"")</f>
        <v>DIV 1</v>
      </c>
      <c r="G800" s="4">
        <v>24</v>
      </c>
      <c r="H800" s="35">
        <f>IFERROR(VLOOKUP(E800,'DATA MASTER'!$B$1:$R$3858,6,0),"")</f>
        <v>72</v>
      </c>
      <c r="I800" s="40">
        <f>IFERROR(VLOOKUP(E800,'DATA MASTER'!$B$1:$R$3858,5,0),"")</f>
        <v>0.245333</v>
      </c>
      <c r="J800" s="35">
        <f>IFERROR(VLOOKUP(E800,'DATA MASTER'!$B$1:$R$3858,17,0),"")</f>
        <v>27908.333333333332</v>
      </c>
      <c r="K800" s="35">
        <f>IFERROR(VLOOKUP(E800,'DATA MASTER'!$B$1:$R$3858,16,0),"")</f>
        <v>25850</v>
      </c>
      <c r="L800" s="34">
        <f t="shared" si="233"/>
        <v>2093.125</v>
      </c>
      <c r="M800" s="34">
        <f t="shared" si="238"/>
        <v>3745.1480000000001</v>
      </c>
      <c r="N800" s="35">
        <v>0</v>
      </c>
      <c r="O800" s="35">
        <v>0</v>
      </c>
      <c r="P800" s="35"/>
      <c r="Q800" s="4" t="e">
        <f>VLOOKUP(#REF!,#REF!,1,0)</f>
        <v>#REF!</v>
      </c>
      <c r="R800" s="35">
        <f t="shared" si="239"/>
        <v>558166.66666666663</v>
      </c>
      <c r="S800" s="35">
        <f t="shared" si="234"/>
        <v>477942.74594594585</v>
      </c>
      <c r="T800" s="35">
        <f t="shared" si="235"/>
        <v>80223.92072072078</v>
      </c>
      <c r="U800" s="35">
        <f t="shared" si="240"/>
        <v>4121.5944</v>
      </c>
      <c r="V800" s="35">
        <f t="shared" si="241"/>
        <v>383.99947826086958</v>
      </c>
      <c r="W800" s="35">
        <f t="shared" si="236"/>
        <v>12391.3</v>
      </c>
      <c r="X800" s="35" t="str">
        <f t="shared" si="242"/>
        <v/>
      </c>
      <c r="Y800" s="35">
        <v>1</v>
      </c>
      <c r="Z800" s="42" t="e">
        <f>VLOOKUP(Q800,#REF!,4,0)</f>
        <v>#REF!</v>
      </c>
      <c r="AA800" s="35">
        <f t="shared" si="243"/>
        <v>0</v>
      </c>
      <c r="AB800" s="37">
        <f t="shared" si="237"/>
        <v>0</v>
      </c>
      <c r="AC800" s="35" t="e">
        <f t="shared" si="248"/>
        <v>#REF!</v>
      </c>
      <c r="AD800" s="35">
        <v>0</v>
      </c>
      <c r="AE800" s="44"/>
    </row>
    <row r="801" spans="1:31">
      <c r="A801" s="34">
        <v>796</v>
      </c>
      <c r="B801" s="58">
        <v>46246</v>
      </c>
      <c r="C801" s="4" t="s">
        <v>6890</v>
      </c>
      <c r="D801" s="4" t="s">
        <v>6143</v>
      </c>
      <c r="E801" s="4" t="s">
        <v>2735</v>
      </c>
      <c r="F801" s="35" t="str">
        <f>IFERROR(VLOOKUP(E801,'DATA MASTER'!$B$1:$R$3858,3,0),"")</f>
        <v>DIV 1</v>
      </c>
      <c r="G801" s="4">
        <v>4</v>
      </c>
      <c r="H801" s="35">
        <f>IFERROR(VLOOKUP(E801,'DATA MASTER'!$B$1:$R$3858,6,0),"")</f>
        <v>24</v>
      </c>
      <c r="I801" s="40">
        <f>IFERROR(VLOOKUP(E801,'DATA MASTER'!$B$1:$R$3858,5,0),"")</f>
        <v>0.56200000000000006</v>
      </c>
      <c r="J801" s="35">
        <f>IFERROR(VLOOKUP(E801,'DATA MASTER'!$B$1:$R$3858,17,0),"")</f>
        <v>51400</v>
      </c>
      <c r="K801" s="35">
        <f>IFERROR(VLOOKUP(E801,'DATA MASTER'!$B$1:$R$3858,16,0),"")</f>
        <v>46900</v>
      </c>
      <c r="L801" s="34">
        <f t="shared" si="233"/>
        <v>3855</v>
      </c>
      <c r="M801" s="34">
        <f t="shared" si="238"/>
        <v>6794.8720000000003</v>
      </c>
      <c r="N801" s="35">
        <v>0</v>
      </c>
      <c r="O801" s="35">
        <v>0</v>
      </c>
      <c r="P801" s="35"/>
      <c r="Q801" s="4" t="e">
        <f>VLOOKUP(#REF!,#REF!,1,0)</f>
        <v>#REF!</v>
      </c>
      <c r="R801" s="35">
        <f t="shared" si="239"/>
        <v>171333.33333333331</v>
      </c>
      <c r="S801" s="35">
        <f t="shared" si="234"/>
        <v>144522.98378378377</v>
      </c>
      <c r="T801" s="35">
        <f t="shared" si="235"/>
        <v>26810.349549549544</v>
      </c>
      <c r="U801" s="35">
        <f t="shared" si="240"/>
        <v>1573.6000000000001</v>
      </c>
      <c r="V801" s="35">
        <f t="shared" si="241"/>
        <v>146.60869565217394</v>
      </c>
      <c r="W801" s="35">
        <f t="shared" si="236"/>
        <v>3803.6000000000004</v>
      </c>
      <c r="X801" s="35" t="str">
        <f t="shared" si="242"/>
        <v/>
      </c>
      <c r="Y801" s="35">
        <v>1</v>
      </c>
      <c r="Z801" s="42" t="e">
        <f>VLOOKUP(Q801,#REF!,4,0)</f>
        <v>#REF!</v>
      </c>
      <c r="AA801" s="35">
        <f t="shared" si="243"/>
        <v>0</v>
      </c>
      <c r="AB801" s="37">
        <f t="shared" si="237"/>
        <v>0</v>
      </c>
      <c r="AC801" s="35" t="e">
        <f t="shared" si="248"/>
        <v>#REF!</v>
      </c>
      <c r="AD801" s="35">
        <v>0</v>
      </c>
      <c r="AE801" s="44"/>
    </row>
    <row r="802" spans="1:31">
      <c r="A802" s="34">
        <v>797</v>
      </c>
      <c r="B802" s="58">
        <v>46246</v>
      </c>
      <c r="C802" s="4" t="s">
        <v>6891</v>
      </c>
      <c r="D802" s="4" t="s">
        <v>6128</v>
      </c>
      <c r="E802" s="4" t="s">
        <v>6160</v>
      </c>
      <c r="F802" s="35" t="str">
        <f>IFERROR(VLOOKUP(E802,'DATA MASTER'!$B$1:$R$3858,3,0),"")</f>
        <v>DIV 1</v>
      </c>
      <c r="G802" s="4">
        <v>1</v>
      </c>
      <c r="H802" s="35">
        <f>IFERROR(VLOOKUP(E802,'DATA MASTER'!$B$1:$R$3858,6,0),"")</f>
        <v>1</v>
      </c>
      <c r="I802" s="40">
        <f>IFERROR(VLOOKUP(E802,'DATA MASTER'!$B$1:$R$3858,5,0),"")</f>
        <v>26.02</v>
      </c>
      <c r="J802" s="35">
        <f>IFERROR(VLOOKUP(E802,'DATA MASTER'!$B$1:$R$3858,17,0),"")</f>
        <v>876000</v>
      </c>
      <c r="K802" s="35">
        <f>IFERROR(VLOOKUP(E802,'DATA MASTER'!$B$1:$R$3858,16,0),"")</f>
        <v>777200</v>
      </c>
      <c r="L802" s="34">
        <f t="shared" si="233"/>
        <v>65700</v>
      </c>
      <c r="M802" s="34">
        <f t="shared" si="238"/>
        <v>112600.736</v>
      </c>
      <c r="N802" s="35">
        <v>0</v>
      </c>
      <c r="O802" s="35">
        <v>0</v>
      </c>
      <c r="P802" s="35"/>
      <c r="Q802" s="4"/>
      <c r="R802" s="35">
        <f t="shared" si="239"/>
        <v>729999.99999999988</v>
      </c>
      <c r="S802" s="35">
        <f t="shared" si="234"/>
        <v>598738.07567567565</v>
      </c>
      <c r="T802" s="35">
        <f t="shared" si="235"/>
        <v>131261.92432432424</v>
      </c>
      <c r="U802" s="35">
        <f t="shared" si="240"/>
        <v>18214</v>
      </c>
      <c r="V802" s="35">
        <f t="shared" si="241"/>
        <v>1696.9565217391305</v>
      </c>
      <c r="W802" s="35">
        <f t="shared" si="236"/>
        <v>16206</v>
      </c>
      <c r="X802" s="35">
        <f t="shared" si="242"/>
        <v>78478.301135918431</v>
      </c>
      <c r="Y802" s="35">
        <f>IF(E802="avem005",4,IF(E802="avem025",1,1))</f>
        <v>1</v>
      </c>
      <c r="Z802" s="35">
        <v>0</v>
      </c>
      <c r="AA802" s="35">
        <f t="shared" si="243"/>
        <v>0</v>
      </c>
      <c r="AB802" s="37">
        <f t="shared" si="237"/>
        <v>0</v>
      </c>
      <c r="AC802" s="35">
        <v>0</v>
      </c>
      <c r="AD802" s="35">
        <v>16666.666666666668</v>
      </c>
      <c r="AE802" s="44"/>
    </row>
    <row r="803" spans="1:31">
      <c r="A803" s="34">
        <v>798</v>
      </c>
      <c r="B803" s="58">
        <v>46246</v>
      </c>
      <c r="C803" s="4" t="s">
        <v>6892</v>
      </c>
      <c r="D803" s="4" t="s">
        <v>6124</v>
      </c>
      <c r="E803" s="4" t="s">
        <v>6168</v>
      </c>
      <c r="F803" s="35" t="str">
        <f>IFERROR(VLOOKUP(E803,'DATA MASTER'!$B$1:$R$3877,3,0),"")</f>
        <v>DIV 2</v>
      </c>
      <c r="G803" s="4">
        <v>3</v>
      </c>
      <c r="H803" s="35">
        <f>IFERROR(VLOOKUP(E803,'DATA MASTER'!$B$1:$R$3877,6,0),"")</f>
        <v>8</v>
      </c>
      <c r="I803" s="40">
        <f>IFERROR(VLOOKUP(E803,'DATA MASTER'!$B$1:$R$3877,5,0),"")</f>
        <v>2.54</v>
      </c>
      <c r="J803" s="35">
        <f>IFERROR(VLOOKUP(E803,'DATA MASTER'!$B$1:$R$3877,17,0),"")</f>
        <v>235300</v>
      </c>
      <c r="K803" s="35">
        <f>IFERROR(VLOOKUP(E803,'DATA MASTER'!$B$1:$R$3877,16,0),"")</f>
        <v>216200</v>
      </c>
      <c r="L803" s="34">
        <f t="shared" si="233"/>
        <v>17647.5</v>
      </c>
      <c r="M803" s="34">
        <f t="shared" si="238"/>
        <v>31323.056</v>
      </c>
      <c r="N803" s="35">
        <v>0</v>
      </c>
      <c r="O803" s="35">
        <v>10</v>
      </c>
      <c r="P803" s="35"/>
      <c r="Q803" s="4"/>
      <c r="R803" s="35">
        <f t="shared" si="239"/>
        <v>529425</v>
      </c>
      <c r="S803" s="35">
        <f t="shared" si="234"/>
        <v>449700.67459459451</v>
      </c>
      <c r="T803" s="35">
        <f t="shared" si="235"/>
        <v>79724.325405405485</v>
      </c>
      <c r="U803" s="35">
        <f t="shared" si="240"/>
        <v>5334</v>
      </c>
      <c r="V803" s="35">
        <f t="shared" si="241"/>
        <v>496.95652173913049</v>
      </c>
      <c r="W803" s="35">
        <f t="shared" si="236"/>
        <v>11753.235000000001</v>
      </c>
      <c r="X803" s="35">
        <f t="shared" si="242"/>
        <v>62140.133883666349</v>
      </c>
      <c r="Y803" s="35">
        <v>1</v>
      </c>
      <c r="Z803" s="35">
        <v>0</v>
      </c>
      <c r="AA803" s="35">
        <f t="shared" si="243"/>
        <v>0</v>
      </c>
      <c r="AB803" s="37">
        <f t="shared" si="237"/>
        <v>0</v>
      </c>
      <c r="AC803" s="35">
        <f>Z803*R803*1.11</f>
        <v>0</v>
      </c>
      <c r="AD803" s="35">
        <v>0</v>
      </c>
      <c r="AE803" s="44"/>
    </row>
    <row r="804" spans="1:31">
      <c r="A804" s="34">
        <v>799</v>
      </c>
      <c r="B804" s="58">
        <v>46246</v>
      </c>
      <c r="C804" s="4" t="s">
        <v>6893</v>
      </c>
      <c r="D804" s="4" t="s">
        <v>6196</v>
      </c>
      <c r="E804" s="4" t="s">
        <v>6125</v>
      </c>
      <c r="F804" s="35" t="str">
        <f>IFERROR(VLOOKUP(E804,'DATA MASTER'!$B$1:$R$3858,3,0),"")</f>
        <v>DIV 2</v>
      </c>
      <c r="G804" s="4">
        <v>2</v>
      </c>
      <c r="H804" s="35">
        <f>IFERROR(VLOOKUP(E804,'DATA MASTER'!$B$1:$R$3858,6,0),"")</f>
        <v>4</v>
      </c>
      <c r="I804" s="40">
        <f>IFERROR(VLOOKUP(E804,'DATA MASTER'!$B$1:$R$3858,5,0),"")</f>
        <v>4.74</v>
      </c>
      <c r="J804" s="35">
        <f>IFERROR(VLOOKUP(E804,'DATA MASTER'!$B$1:$R$3858,17,0),"")</f>
        <v>99000</v>
      </c>
      <c r="K804" s="35">
        <f>IFERROR(VLOOKUP(E804,'DATA MASTER'!$B$1:$R$3858,16,0),"")</f>
        <v>84000</v>
      </c>
      <c r="L804" s="34">
        <f t="shared" si="233"/>
        <v>7425</v>
      </c>
      <c r="M804" s="34">
        <f t="shared" si="238"/>
        <v>12169.92</v>
      </c>
      <c r="N804" s="35">
        <v>0</v>
      </c>
      <c r="O804" s="35">
        <v>0</v>
      </c>
      <c r="P804" s="35"/>
      <c r="Q804" s="4"/>
      <c r="R804" s="35">
        <f t="shared" si="239"/>
        <v>165000</v>
      </c>
      <c r="S804" s="35">
        <f t="shared" si="234"/>
        <v>129423.56756756756</v>
      </c>
      <c r="T804" s="35">
        <f t="shared" si="235"/>
        <v>35576.432432432441</v>
      </c>
      <c r="U804" s="35">
        <f t="shared" si="240"/>
        <v>6636</v>
      </c>
      <c r="V804" s="35">
        <f t="shared" si="241"/>
        <v>618.26086956521738</v>
      </c>
      <c r="W804" s="35">
        <f t="shared" si="236"/>
        <v>3663.0000000000005</v>
      </c>
      <c r="X804" s="35">
        <f t="shared" si="242"/>
        <v>24659.171562867225</v>
      </c>
      <c r="Y804" s="35">
        <v>1</v>
      </c>
      <c r="Z804" s="35">
        <v>0</v>
      </c>
      <c r="AA804" s="35">
        <f t="shared" si="243"/>
        <v>0</v>
      </c>
      <c r="AB804" s="37">
        <f t="shared" si="237"/>
        <v>0</v>
      </c>
      <c r="AC804" s="35">
        <v>0</v>
      </c>
      <c r="AD804" s="35">
        <v>0</v>
      </c>
      <c r="AE804" s="44"/>
    </row>
    <row r="805" spans="1:31">
      <c r="A805" s="34">
        <v>800</v>
      </c>
      <c r="B805" s="58">
        <v>46246</v>
      </c>
      <c r="C805" s="4" t="s">
        <v>6894</v>
      </c>
      <c r="D805" s="4" t="s">
        <v>6239</v>
      </c>
      <c r="E805" s="4" t="s">
        <v>6156</v>
      </c>
      <c r="F805" s="35" t="str">
        <f>IFERROR(VLOOKUP(E805,'DATA MASTER'!$B$1:$R$3858,3,0),"")</f>
        <v>DIV 1</v>
      </c>
      <c r="G805" s="4">
        <v>8</v>
      </c>
      <c r="H805" s="35">
        <f>IFERROR(VLOOKUP(E805,'DATA MASTER'!$B$1:$R$3858,6,0),"")</f>
        <v>4</v>
      </c>
      <c r="I805" s="40">
        <f>IFERROR(VLOOKUP(E805,'DATA MASTER'!$B$1:$R$3858,5,0),"")</f>
        <v>5.3879999999999999</v>
      </c>
      <c r="J805" s="35">
        <f>IFERROR(VLOOKUP(E805,'DATA MASTER'!$B$1:$R$3858,17,0),"")</f>
        <v>185700</v>
      </c>
      <c r="K805" s="35">
        <f>IFERROR(VLOOKUP(E805,'DATA MASTER'!$B$1:$R$3858,16,0),"")</f>
        <v>165300</v>
      </c>
      <c r="L805" s="34">
        <f t="shared" si="233"/>
        <v>13927.5</v>
      </c>
      <c r="M805" s="34">
        <f t="shared" si="238"/>
        <v>23948.664000000001</v>
      </c>
      <c r="N805" s="35">
        <v>0</v>
      </c>
      <c r="O805" s="35">
        <v>0</v>
      </c>
      <c r="P805" s="35"/>
      <c r="Q805" s="4"/>
      <c r="R805" s="35">
        <f t="shared" si="239"/>
        <v>1238000</v>
      </c>
      <c r="S805" s="35">
        <f t="shared" si="234"/>
        <v>1018748.3675675675</v>
      </c>
      <c r="T805" s="35">
        <f t="shared" si="235"/>
        <v>219251.6324324325</v>
      </c>
      <c r="U805" s="35">
        <f t="shared" si="240"/>
        <v>30172.799999999999</v>
      </c>
      <c r="V805" s="35">
        <f t="shared" si="241"/>
        <v>2811.1304347826085</v>
      </c>
      <c r="W805" s="35">
        <f t="shared" si="236"/>
        <v>27483.600000000002</v>
      </c>
      <c r="X805" s="35">
        <f t="shared" si="242"/>
        <v>153228.54644209432</v>
      </c>
      <c r="Y805" s="35">
        <v>1</v>
      </c>
      <c r="Z805" s="35">
        <v>0</v>
      </c>
      <c r="AA805" s="35">
        <f t="shared" si="243"/>
        <v>0</v>
      </c>
      <c r="AB805" s="37">
        <f t="shared" si="237"/>
        <v>0</v>
      </c>
      <c r="AC805" s="35">
        <v>0</v>
      </c>
      <c r="AD805" s="35">
        <v>5555.5555555555557</v>
      </c>
      <c r="AE805" s="44"/>
    </row>
    <row r="806" spans="1:31">
      <c r="A806" s="34">
        <v>801</v>
      </c>
      <c r="B806" s="58">
        <v>46246</v>
      </c>
      <c r="C806" s="4" t="s">
        <v>6895</v>
      </c>
      <c r="D806" s="4" t="s">
        <v>6124</v>
      </c>
      <c r="E806" s="4" t="s">
        <v>6216</v>
      </c>
      <c r="F806" s="35" t="str">
        <f>IFERROR(VLOOKUP(E806,'DATA MASTER'!$B$1:$R$3858,3,0),"")</f>
        <v>DIV 1</v>
      </c>
      <c r="G806" s="4">
        <v>6</v>
      </c>
      <c r="H806" s="35">
        <f>IFERROR(VLOOKUP(E806,'DATA MASTER'!$B$1:$R$3858,6,0),"")</f>
        <v>24</v>
      </c>
      <c r="I806" s="40">
        <f>IFERROR(VLOOKUP(E806,'DATA MASTER'!$B$1:$R$3858,5,0),"")</f>
        <v>1.0900000000000001</v>
      </c>
      <c r="J806" s="35">
        <f>IFERROR(VLOOKUP(E806,'DATA MASTER'!$B$1:$R$3858,17,0),"")</f>
        <v>49500</v>
      </c>
      <c r="K806" s="35">
        <f>IFERROR(VLOOKUP(E806,'DATA MASTER'!$B$1:$R$3858,16,0),"")</f>
        <v>44600</v>
      </c>
      <c r="L806" s="34">
        <f t="shared" si="233"/>
        <v>3712.5</v>
      </c>
      <c r="M806" s="34">
        <f t="shared" si="238"/>
        <v>6461.6480000000001</v>
      </c>
      <c r="N806" s="35">
        <v>0</v>
      </c>
      <c r="O806" s="35">
        <v>0</v>
      </c>
      <c r="P806" s="35"/>
      <c r="Q806" s="4"/>
      <c r="R806" s="35">
        <f t="shared" si="239"/>
        <v>247500</v>
      </c>
      <c r="S806" s="35">
        <f t="shared" si="234"/>
        <v>206153.25405405404</v>
      </c>
      <c r="T806" s="35">
        <f t="shared" si="235"/>
        <v>41346.745945945964</v>
      </c>
      <c r="U806" s="35">
        <f t="shared" si="240"/>
        <v>4578.0000000000009</v>
      </c>
      <c r="V806" s="35">
        <f t="shared" si="241"/>
        <v>426.52173913043481</v>
      </c>
      <c r="W806" s="35">
        <f t="shared" si="236"/>
        <v>5494.5000000000009</v>
      </c>
      <c r="X806" s="35">
        <f t="shared" si="242"/>
        <v>30847.724206815532</v>
      </c>
      <c r="Y806" s="35">
        <v>1</v>
      </c>
      <c r="Z806" s="35">
        <v>0</v>
      </c>
      <c r="AA806" s="35">
        <f t="shared" si="243"/>
        <v>0</v>
      </c>
      <c r="AB806" s="37">
        <f t="shared" si="237"/>
        <v>0</v>
      </c>
      <c r="AC806" s="35">
        <v>0</v>
      </c>
      <c r="AD806" s="35">
        <v>0</v>
      </c>
      <c r="AE806" s="44"/>
    </row>
    <row r="807" spans="1:31">
      <c r="A807" s="34">
        <v>802</v>
      </c>
      <c r="B807" s="58">
        <v>46246</v>
      </c>
      <c r="C807" s="4" t="s">
        <v>6896</v>
      </c>
      <c r="D807" s="4" t="s">
        <v>6143</v>
      </c>
      <c r="E807" s="4" t="s">
        <v>6135</v>
      </c>
      <c r="F807" s="35" t="str">
        <f>IFERROR(VLOOKUP(E807,'DATA MASTER'!$B$1:$R$3858,3,0),"")</f>
        <v>DIV 1</v>
      </c>
      <c r="G807" s="4">
        <v>28</v>
      </c>
      <c r="H807" s="35">
        <f>IFERROR(VLOOKUP(E807,'DATA MASTER'!$B$1:$R$3858,6,0),"")</f>
        <v>24</v>
      </c>
      <c r="I807" s="40">
        <f>IFERROR(VLOOKUP(E807,'DATA MASTER'!$B$1:$R$3858,5,0),"")</f>
        <v>1.23</v>
      </c>
      <c r="J807" s="35">
        <f>IFERROR(VLOOKUP(E807,'DATA MASTER'!$B$1:$R$3858,17,0),"")</f>
        <v>99800</v>
      </c>
      <c r="K807" s="35">
        <f>IFERROR(VLOOKUP(E807,'DATA MASTER'!$B$1:$R$3858,16,0),"")</f>
        <v>92100</v>
      </c>
      <c r="L807" s="34">
        <f t="shared" si="233"/>
        <v>7485</v>
      </c>
      <c r="M807" s="34">
        <f t="shared" si="238"/>
        <v>13343.448</v>
      </c>
      <c r="N807" s="35">
        <v>0</v>
      </c>
      <c r="O807" s="35">
        <v>0</v>
      </c>
      <c r="P807" s="35">
        <v>50000</v>
      </c>
      <c r="Q807" s="4" t="s">
        <v>6674</v>
      </c>
      <c r="R807" s="35">
        <f t="shared" si="239"/>
        <v>2328666.6666666665</v>
      </c>
      <c r="S807" s="35">
        <f t="shared" si="234"/>
        <v>1986651.7621621618</v>
      </c>
      <c r="T807" s="35">
        <f t="shared" si="235"/>
        <v>342014.90450450475</v>
      </c>
      <c r="U807" s="35">
        <f t="shared" si="240"/>
        <v>24108</v>
      </c>
      <c r="V807" s="35">
        <f t="shared" si="241"/>
        <v>2246.086956521739</v>
      </c>
      <c r="W807" s="35">
        <f t="shared" si="236"/>
        <v>51696.4</v>
      </c>
      <c r="X807" s="35">
        <f t="shared" si="242"/>
        <v>202853.30643687188</v>
      </c>
      <c r="Y807" s="35">
        <f>H807</f>
        <v>24</v>
      </c>
      <c r="Z807" s="35">
        <v>0</v>
      </c>
      <c r="AA807" s="35">
        <f t="shared" si="243"/>
        <v>50000</v>
      </c>
      <c r="AB807" s="37">
        <f t="shared" si="237"/>
        <v>0</v>
      </c>
      <c r="AC807" s="35">
        <v>0</v>
      </c>
      <c r="AD807" s="35">
        <v>11111.111111111111</v>
      </c>
      <c r="AE807" s="44"/>
    </row>
    <row r="808" spans="1:31">
      <c r="A808" s="34">
        <v>803</v>
      </c>
      <c r="B808" s="58">
        <v>46246</v>
      </c>
      <c r="C808" s="4" t="s">
        <v>6897</v>
      </c>
      <c r="D808" s="4" t="s">
        <v>6134</v>
      </c>
      <c r="E808" s="4" t="s">
        <v>6160</v>
      </c>
      <c r="F808" s="35" t="str">
        <f>IFERROR(VLOOKUP(E808,'DATA MASTER'!$B$1:$R$3858,3,0),"")</f>
        <v>DIV 1</v>
      </c>
      <c r="G808" s="4">
        <v>1</v>
      </c>
      <c r="H808" s="35">
        <f>IFERROR(VLOOKUP(E808,'DATA MASTER'!$B$1:$R$3858,6,0),"")</f>
        <v>1</v>
      </c>
      <c r="I808" s="40">
        <f>IFERROR(VLOOKUP(E808,'DATA MASTER'!$B$1:$R$3858,5,0),"")</f>
        <v>26.02</v>
      </c>
      <c r="J808" s="35">
        <f>IFERROR(VLOOKUP(E808,'DATA MASTER'!$B$1:$R$3858,17,0),"")</f>
        <v>876000</v>
      </c>
      <c r="K808" s="35">
        <f>IFERROR(VLOOKUP(E808,'DATA MASTER'!$B$1:$R$3858,16,0),"")</f>
        <v>777200</v>
      </c>
      <c r="L808" s="34">
        <f t="shared" si="233"/>
        <v>65700</v>
      </c>
      <c r="M808" s="34">
        <f t="shared" si="238"/>
        <v>112600.736</v>
      </c>
      <c r="N808" s="35">
        <v>0</v>
      </c>
      <c r="O808" s="35">
        <v>0</v>
      </c>
      <c r="P808" s="35"/>
      <c r="Q808" s="4"/>
      <c r="R808" s="35">
        <f t="shared" si="239"/>
        <v>729999.99999999988</v>
      </c>
      <c r="S808" s="35">
        <f t="shared" si="234"/>
        <v>598738.07567567565</v>
      </c>
      <c r="T808" s="35">
        <f t="shared" si="235"/>
        <v>131261.92432432424</v>
      </c>
      <c r="U808" s="35">
        <f t="shared" si="240"/>
        <v>18214</v>
      </c>
      <c r="V808" s="35">
        <f t="shared" si="241"/>
        <v>1696.9565217391305</v>
      </c>
      <c r="W808" s="35">
        <f t="shared" si="236"/>
        <v>16206</v>
      </c>
      <c r="X808" s="35">
        <f t="shared" si="242"/>
        <v>91811.634469251774</v>
      </c>
      <c r="Y808" s="35">
        <v>1</v>
      </c>
      <c r="Z808" s="35">
        <v>0</v>
      </c>
      <c r="AA808" s="35">
        <f t="shared" si="243"/>
        <v>0</v>
      </c>
      <c r="AB808" s="37">
        <f t="shared" si="237"/>
        <v>0</v>
      </c>
      <c r="AC808" s="35">
        <f>Z808*R808*1.11</f>
        <v>0</v>
      </c>
      <c r="AD808" s="35">
        <v>3333.3333333333335</v>
      </c>
      <c r="AE808" s="44"/>
    </row>
    <row r="809" spans="1:31">
      <c r="A809" s="34">
        <v>804</v>
      </c>
      <c r="B809" s="58">
        <v>46246</v>
      </c>
      <c r="C809" s="4" t="s">
        <v>6897</v>
      </c>
      <c r="D809" s="4" t="s">
        <v>6134</v>
      </c>
      <c r="E809" s="4" t="s">
        <v>6167</v>
      </c>
      <c r="F809" s="35" t="str">
        <f>IFERROR(VLOOKUP(E809,'DATA MASTER'!$B$1:$R$3858,3,0),"")</f>
        <v>DIV 2</v>
      </c>
      <c r="G809" s="4">
        <v>3</v>
      </c>
      <c r="H809" s="35">
        <f>IFERROR(VLOOKUP(E809,'DATA MASTER'!$B$1:$R$3858,6,0),"")</f>
        <v>24</v>
      </c>
      <c r="I809" s="40">
        <f>IFERROR(VLOOKUP(E809,'DATA MASTER'!$B$1:$R$3858,5,0),"")</f>
        <v>0.90200000000000002</v>
      </c>
      <c r="J809" s="35">
        <f>IFERROR(VLOOKUP(E809,'DATA MASTER'!$B$1:$R$3858,17,0),"")</f>
        <v>81000</v>
      </c>
      <c r="K809" s="35">
        <f>IFERROR(VLOOKUP(E809,'DATA MASTER'!$B$1:$R$3858,16,0),"")</f>
        <v>74300</v>
      </c>
      <c r="L809" s="34">
        <f t="shared" si="233"/>
        <v>6075</v>
      </c>
      <c r="M809" s="34">
        <f t="shared" si="238"/>
        <v>10764.584000000001</v>
      </c>
      <c r="N809" s="35">
        <v>0</v>
      </c>
      <c r="O809" s="35">
        <v>10</v>
      </c>
      <c r="P809" s="35"/>
      <c r="Q809" s="4"/>
      <c r="R809" s="35">
        <f t="shared" si="239"/>
        <v>182250</v>
      </c>
      <c r="S809" s="35">
        <f t="shared" si="234"/>
        <v>154545.60648648645</v>
      </c>
      <c r="T809" s="35">
        <f t="shared" si="235"/>
        <v>27704.393513513554</v>
      </c>
      <c r="U809" s="35">
        <f t="shared" si="240"/>
        <v>1894.2</v>
      </c>
      <c r="V809" s="35">
        <f t="shared" si="241"/>
        <v>176.47826086956522</v>
      </c>
      <c r="W809" s="35">
        <f t="shared" si="236"/>
        <v>4045.9500000000003</v>
      </c>
      <c r="X809" s="35">
        <f t="shared" si="242"/>
        <v>18254.431919310657</v>
      </c>
      <c r="Y809" s="35">
        <v>1</v>
      </c>
      <c r="Z809" s="35">
        <v>0</v>
      </c>
      <c r="AA809" s="35">
        <f t="shared" si="243"/>
        <v>0</v>
      </c>
      <c r="AB809" s="37">
        <f t="shared" si="237"/>
        <v>0</v>
      </c>
      <c r="AC809" s="35">
        <f>Z809*R809*1.11</f>
        <v>0</v>
      </c>
      <c r="AD809" s="35">
        <v>3333.3333333333335</v>
      </c>
      <c r="AE809" s="44"/>
    </row>
    <row r="810" spans="1:31">
      <c r="A810" s="34">
        <v>805</v>
      </c>
      <c r="B810" s="58">
        <v>46246</v>
      </c>
      <c r="C810" s="4" t="s">
        <v>6898</v>
      </c>
      <c r="D810" s="4" t="s">
        <v>6138</v>
      </c>
      <c r="E810" s="4" t="s">
        <v>6129</v>
      </c>
      <c r="F810" s="35" t="str">
        <f>IFERROR(VLOOKUP(E810,'DATA MASTER'!$B$1:$R$3858,3,0),"")</f>
        <v>DIV 1</v>
      </c>
      <c r="G810" s="4">
        <v>12</v>
      </c>
      <c r="H810" s="35">
        <f>IFERROR(VLOOKUP(E810,'DATA MASTER'!$B$1:$R$3858,6,0),"")</f>
        <v>120</v>
      </c>
      <c r="I810" s="40">
        <f>IFERROR(VLOOKUP(E810,'DATA MASTER'!$B$1:$R$3858,5,0),"")</f>
        <v>0.14499999999999999</v>
      </c>
      <c r="J810" s="35">
        <f>IFERROR(VLOOKUP(E810,'DATA MASTER'!$B$1:$R$3858,17,0),"")</f>
        <v>15108.333333333334</v>
      </c>
      <c r="K810" s="35">
        <f>IFERROR(VLOOKUP(E810,'DATA MASTER'!$B$1:$R$3858,16,0),"")</f>
        <v>14025</v>
      </c>
      <c r="L810" s="34">
        <f t="shared" si="233"/>
        <v>1133.125</v>
      </c>
      <c r="M810" s="34">
        <f t="shared" si="238"/>
        <v>2031.9420000000002</v>
      </c>
      <c r="N810" s="35">
        <v>0</v>
      </c>
      <c r="O810" s="35">
        <v>0</v>
      </c>
      <c r="P810" s="35"/>
      <c r="Q810" s="4"/>
      <c r="R810" s="35">
        <f t="shared" si="239"/>
        <v>151083.33333333331</v>
      </c>
      <c r="S810" s="35">
        <f t="shared" si="234"/>
        <v>129654.68108108104</v>
      </c>
      <c r="T810" s="35">
        <f t="shared" si="235"/>
        <v>21428.652252252272</v>
      </c>
      <c r="U810" s="35">
        <f t="shared" si="240"/>
        <v>1217.9999999999998</v>
      </c>
      <c r="V810" s="35">
        <f t="shared" si="241"/>
        <v>113.4782608695652</v>
      </c>
      <c r="W810" s="35">
        <f t="shared" si="236"/>
        <v>3354.05</v>
      </c>
      <c r="X810" s="35">
        <f t="shared" si="242"/>
        <v>13965.346213604931</v>
      </c>
      <c r="Y810" s="35">
        <v>1</v>
      </c>
      <c r="Z810" s="35">
        <v>0</v>
      </c>
      <c r="AA810" s="35">
        <f t="shared" si="243"/>
        <v>0</v>
      </c>
      <c r="AB810" s="37">
        <f t="shared" si="237"/>
        <v>0</v>
      </c>
      <c r="AC810" s="35">
        <v>0</v>
      </c>
      <c r="AD810" s="35">
        <v>2777.7777777777778</v>
      </c>
      <c r="AE810" s="44"/>
    </row>
    <row r="811" spans="1:31">
      <c r="A811" s="34">
        <v>806</v>
      </c>
      <c r="B811" s="58">
        <v>46246</v>
      </c>
      <c r="C811" s="4" t="s">
        <v>6899</v>
      </c>
      <c r="D811" s="4" t="s">
        <v>6188</v>
      </c>
      <c r="E811" s="4" t="s">
        <v>6156</v>
      </c>
      <c r="F811" s="35" t="str">
        <f>IFERROR(VLOOKUP(E811,'DATA MASTER'!$B$1:$R$3858,3,0),"")</f>
        <v>DIV 1</v>
      </c>
      <c r="G811" s="4">
        <v>58</v>
      </c>
      <c r="H811" s="35">
        <f>IFERROR(VLOOKUP(E811,'DATA MASTER'!$B$1:$R$3858,6,0),"")</f>
        <v>4</v>
      </c>
      <c r="I811" s="40">
        <f>IFERROR(VLOOKUP(E811,'DATA MASTER'!$B$1:$R$3858,5,0),"")</f>
        <v>5.3879999999999999</v>
      </c>
      <c r="J811" s="35">
        <f>IFERROR(VLOOKUP(E811,'DATA MASTER'!$B$1:$R$3858,17,0),"")</f>
        <v>185700</v>
      </c>
      <c r="K811" s="35">
        <f>IFERROR(VLOOKUP(E811,'DATA MASTER'!$B$1:$R$3858,16,0),"")</f>
        <v>165300</v>
      </c>
      <c r="L811" s="34">
        <f t="shared" si="233"/>
        <v>13927.5</v>
      </c>
      <c r="M811" s="34">
        <f t="shared" si="238"/>
        <v>23948.664000000001</v>
      </c>
      <c r="N811" s="35">
        <v>0</v>
      </c>
      <c r="O811" s="35">
        <v>0</v>
      </c>
      <c r="P811" s="35"/>
      <c r="Q811" s="4" t="e">
        <f>VLOOKUP(#REF!,#REF!,1,0)</f>
        <v>#REF!</v>
      </c>
      <c r="R811" s="35">
        <f t="shared" si="239"/>
        <v>8975500</v>
      </c>
      <c r="S811" s="35">
        <f t="shared" si="234"/>
        <v>7385925.6648648642</v>
      </c>
      <c r="T811" s="35">
        <f t="shared" si="235"/>
        <v>1589574.3351351358</v>
      </c>
      <c r="U811" s="35">
        <f t="shared" si="240"/>
        <v>218752.80000000002</v>
      </c>
      <c r="V811" s="35">
        <f t="shared" si="241"/>
        <v>20380.695652173916</v>
      </c>
      <c r="W811" s="35">
        <f t="shared" si="236"/>
        <v>199256.1</v>
      </c>
      <c r="X811" s="35" t="str">
        <f t="shared" si="242"/>
        <v/>
      </c>
      <c r="Y811" s="35">
        <v>1</v>
      </c>
      <c r="Z811" s="42" t="e">
        <f>VLOOKUP(Q811,#REF!,4,0)</f>
        <v>#REF!</v>
      </c>
      <c r="AA811" s="35">
        <f t="shared" si="243"/>
        <v>0</v>
      </c>
      <c r="AB811" s="37">
        <f t="shared" si="237"/>
        <v>0</v>
      </c>
      <c r="AC811" s="35" t="e">
        <f t="shared" ref="AC811:AC812" si="249">Z811*R811*1.11</f>
        <v>#REF!</v>
      </c>
      <c r="AD811" s="35">
        <v>0</v>
      </c>
      <c r="AE811" s="44"/>
    </row>
    <row r="812" spans="1:31">
      <c r="A812" s="34">
        <v>807</v>
      </c>
      <c r="B812" s="58">
        <v>46246</v>
      </c>
      <c r="C812" s="4" t="s">
        <v>6899</v>
      </c>
      <c r="D812" s="4" t="s">
        <v>6188</v>
      </c>
      <c r="E812" s="4" t="s">
        <v>6160</v>
      </c>
      <c r="F812" s="35" t="str">
        <f>IFERROR(VLOOKUP(E812,'DATA MASTER'!$B$1:$R$3858,3,0),"")</f>
        <v>DIV 1</v>
      </c>
      <c r="G812" s="4">
        <v>8</v>
      </c>
      <c r="H812" s="35">
        <f>IFERROR(VLOOKUP(E812,'DATA MASTER'!$B$1:$R$3858,6,0),"")</f>
        <v>1</v>
      </c>
      <c r="I812" s="40">
        <f>IFERROR(VLOOKUP(E812,'DATA MASTER'!$B$1:$R$3858,5,0),"")</f>
        <v>26.02</v>
      </c>
      <c r="J812" s="35">
        <f>IFERROR(VLOOKUP(E812,'DATA MASTER'!$B$1:$R$3858,17,0),"")</f>
        <v>876000</v>
      </c>
      <c r="K812" s="35">
        <f>IFERROR(VLOOKUP(E812,'DATA MASTER'!$B$1:$R$3858,16,0),"")</f>
        <v>777200</v>
      </c>
      <c r="L812" s="34">
        <f t="shared" si="233"/>
        <v>65700</v>
      </c>
      <c r="M812" s="34">
        <f t="shared" si="238"/>
        <v>112600.736</v>
      </c>
      <c r="N812" s="35">
        <v>0</v>
      </c>
      <c r="O812" s="35">
        <v>0</v>
      </c>
      <c r="P812" s="35"/>
      <c r="Q812" s="4" t="e">
        <f>VLOOKUP(#REF!,#REF!,1,0)</f>
        <v>#REF!</v>
      </c>
      <c r="R812" s="35">
        <f t="shared" si="239"/>
        <v>5839999.9999999991</v>
      </c>
      <c r="S812" s="35">
        <f t="shared" si="234"/>
        <v>4789904.6054054052</v>
      </c>
      <c r="T812" s="35">
        <f t="shared" si="235"/>
        <v>1050095.3945945939</v>
      </c>
      <c r="U812" s="35">
        <f t="shared" si="240"/>
        <v>145712</v>
      </c>
      <c r="V812" s="35">
        <f t="shared" si="241"/>
        <v>13575.652173913044</v>
      </c>
      <c r="W812" s="35">
        <f t="shared" si="236"/>
        <v>129648</v>
      </c>
      <c r="X812" s="35" t="str">
        <f t="shared" si="242"/>
        <v/>
      </c>
      <c r="Y812" s="35">
        <v>1</v>
      </c>
      <c r="Z812" s="42" t="e">
        <f>VLOOKUP(Q812,#REF!,4,0)</f>
        <v>#REF!</v>
      </c>
      <c r="AA812" s="35">
        <f t="shared" si="243"/>
        <v>0</v>
      </c>
      <c r="AB812" s="37">
        <f t="shared" si="237"/>
        <v>0</v>
      </c>
      <c r="AC812" s="35" t="e">
        <f t="shared" si="249"/>
        <v>#REF!</v>
      </c>
      <c r="AD812" s="35">
        <v>0</v>
      </c>
      <c r="AE812" s="44"/>
    </row>
    <row r="813" spans="1:31">
      <c r="A813" s="34">
        <v>808</v>
      </c>
      <c r="B813" s="58">
        <v>46246</v>
      </c>
      <c r="C813" s="4" t="s">
        <v>6900</v>
      </c>
      <c r="D813" s="4" t="s">
        <v>6138</v>
      </c>
      <c r="E813" s="4" t="s">
        <v>6212</v>
      </c>
      <c r="F813" s="35" t="str">
        <f>IFERROR(VLOOKUP(E813,'DATA MASTER'!$B$1:$R$3858,3,0),"")</f>
        <v>DIV 1</v>
      </c>
      <c r="G813" s="4">
        <v>1</v>
      </c>
      <c r="H813" s="35">
        <f>IFERROR(VLOOKUP(E813,'DATA MASTER'!$B$1:$R$3858,6,0),"")</f>
        <v>1</v>
      </c>
      <c r="I813" s="40">
        <f>IFERROR(VLOOKUP(E813,'DATA MASTER'!$B$1:$R$3858,5,0),"")</f>
        <v>21.11</v>
      </c>
      <c r="J813" s="35">
        <f>IFERROR(VLOOKUP(E813,'DATA MASTER'!$B$1:$R$3858,17,0),"")</f>
        <v>878600</v>
      </c>
      <c r="K813" s="35">
        <f>IFERROR(VLOOKUP(E813,'DATA MASTER'!$B$1:$R$3858,16,0),"")</f>
        <v>787600</v>
      </c>
      <c r="L813" s="34">
        <f t="shared" si="233"/>
        <v>65895</v>
      </c>
      <c r="M813" s="34">
        <f t="shared" si="238"/>
        <v>114107.48800000001</v>
      </c>
      <c r="N813" s="35">
        <v>0</v>
      </c>
      <c r="O813" s="35">
        <v>0</v>
      </c>
      <c r="P813" s="35"/>
      <c r="Q813" s="4"/>
      <c r="R813" s="35">
        <f t="shared" si="239"/>
        <v>732166.66666666663</v>
      </c>
      <c r="S813" s="35">
        <f t="shared" si="234"/>
        <v>606750.01081081072</v>
      </c>
      <c r="T813" s="35">
        <f t="shared" si="235"/>
        <v>125416.6558558559</v>
      </c>
      <c r="U813" s="35">
        <f t="shared" si="240"/>
        <v>14777</v>
      </c>
      <c r="V813" s="35">
        <f t="shared" si="241"/>
        <v>1376.7391304347825</v>
      </c>
      <c r="W813" s="35">
        <f t="shared" si="236"/>
        <v>16254.1</v>
      </c>
      <c r="X813" s="35">
        <f t="shared" si="242"/>
        <v>93008.816725421115</v>
      </c>
      <c r="Y813" s="35">
        <v>1</v>
      </c>
      <c r="Z813" s="35">
        <v>0</v>
      </c>
      <c r="AA813" s="35">
        <f t="shared" si="243"/>
        <v>0</v>
      </c>
      <c r="AB813" s="37">
        <f t="shared" si="237"/>
        <v>0</v>
      </c>
      <c r="AC813" s="35">
        <v>0</v>
      </c>
      <c r="AD813" s="35">
        <v>0</v>
      </c>
      <c r="AE813" s="44"/>
    </row>
    <row r="814" spans="1:31">
      <c r="A814" s="34">
        <v>809</v>
      </c>
      <c r="B814" s="58">
        <v>46246</v>
      </c>
      <c r="C814" s="4" t="s">
        <v>6901</v>
      </c>
      <c r="D814" s="4" t="s">
        <v>6134</v>
      </c>
      <c r="E814" s="4" t="s">
        <v>6135</v>
      </c>
      <c r="F814" s="35" t="str">
        <f>IFERROR(VLOOKUP(E814,'DATA MASTER'!$B$1:$R$3858,3,0),"")</f>
        <v>DIV 1</v>
      </c>
      <c r="G814" s="4">
        <v>24</v>
      </c>
      <c r="H814" s="35">
        <f>IFERROR(VLOOKUP(E814,'DATA MASTER'!$B$1:$R$3858,6,0),"")</f>
        <v>24</v>
      </c>
      <c r="I814" s="40">
        <f>IFERROR(VLOOKUP(E814,'DATA MASTER'!$B$1:$R$3858,5,0),"")</f>
        <v>1.23</v>
      </c>
      <c r="J814" s="35">
        <f>IFERROR(VLOOKUP(E814,'DATA MASTER'!$B$1:$R$3858,17,0),"")</f>
        <v>99800</v>
      </c>
      <c r="K814" s="35">
        <f>IFERROR(VLOOKUP(E814,'DATA MASTER'!$B$1:$R$3858,16,0),"")</f>
        <v>92100</v>
      </c>
      <c r="L814" s="34">
        <f t="shared" si="233"/>
        <v>7485</v>
      </c>
      <c r="M814" s="34">
        <f t="shared" si="238"/>
        <v>13343.448</v>
      </c>
      <c r="N814" s="35">
        <v>0</v>
      </c>
      <c r="O814" s="35">
        <v>0</v>
      </c>
      <c r="P814" s="35">
        <v>50000</v>
      </c>
      <c r="Q814" s="4" t="s">
        <v>6674</v>
      </c>
      <c r="R814" s="35">
        <f t="shared" si="239"/>
        <v>1995999.9999999998</v>
      </c>
      <c r="S814" s="35">
        <f t="shared" si="234"/>
        <v>1702844.3675675672</v>
      </c>
      <c r="T814" s="35">
        <f t="shared" si="235"/>
        <v>293155.63243243261</v>
      </c>
      <c r="U814" s="35">
        <f t="shared" si="240"/>
        <v>20664</v>
      </c>
      <c r="V814" s="35">
        <f t="shared" si="241"/>
        <v>1925.2173913043478</v>
      </c>
      <c r="W814" s="35">
        <f t="shared" si="236"/>
        <v>44311.199999999997</v>
      </c>
      <c r="X814" s="35">
        <f t="shared" si="242"/>
        <v>159588.54837446162</v>
      </c>
      <c r="Y814" s="35">
        <f>H814</f>
        <v>24</v>
      </c>
      <c r="Z814" s="35">
        <v>0</v>
      </c>
      <c r="AA814" s="35">
        <f t="shared" si="243"/>
        <v>50000</v>
      </c>
      <c r="AB814" s="37">
        <f t="shared" si="237"/>
        <v>0</v>
      </c>
      <c r="AC814" s="35">
        <f>Z814*R814*1.11</f>
        <v>0</v>
      </c>
      <c r="AD814" s="35">
        <v>16666.666666666668</v>
      </c>
      <c r="AE814" s="44"/>
    </row>
    <row r="815" spans="1:31">
      <c r="A815" s="34">
        <v>810</v>
      </c>
      <c r="B815" s="58">
        <v>46246</v>
      </c>
      <c r="C815" s="4" t="s">
        <v>6902</v>
      </c>
      <c r="D815" s="4" t="s">
        <v>6143</v>
      </c>
      <c r="E815" s="4" t="s">
        <v>6207</v>
      </c>
      <c r="F815" s="35" t="str">
        <f>IFERROR(VLOOKUP(E815,'DATA MASTER'!$B$1:$R$3858,3,0),"")</f>
        <v>DIV 2</v>
      </c>
      <c r="G815" s="4">
        <v>2</v>
      </c>
      <c r="H815" s="35">
        <f>IFERROR(VLOOKUP(E815,'DATA MASTER'!$B$1:$R$3858,6,0),"")</f>
        <v>4</v>
      </c>
      <c r="I815" s="40">
        <f>IFERROR(VLOOKUP(E815,'DATA MASTER'!$B$1:$R$3858,5,0),"")</f>
        <v>4.24</v>
      </c>
      <c r="J815" s="35">
        <f>IFERROR(VLOOKUP(E815,'DATA MASTER'!$B$1:$R$3858,17,0),"")</f>
        <v>310600</v>
      </c>
      <c r="K815" s="35">
        <f>IFERROR(VLOOKUP(E815,'DATA MASTER'!$B$1:$R$3858,16,0),"")</f>
        <v>283000</v>
      </c>
      <c r="L815" s="34">
        <f t="shared" si="233"/>
        <v>23295</v>
      </c>
      <c r="M815" s="34">
        <f t="shared" si="238"/>
        <v>41001.040000000001</v>
      </c>
      <c r="N815" s="35">
        <v>0</v>
      </c>
      <c r="O815" s="35">
        <v>0</v>
      </c>
      <c r="P815" s="35"/>
      <c r="Q815" s="4" t="e">
        <f>VLOOKUP(#REF!,#REF!,1,0)</f>
        <v>#REF!</v>
      </c>
      <c r="R815" s="35">
        <f t="shared" si="239"/>
        <v>517666.66666666663</v>
      </c>
      <c r="S815" s="35">
        <f t="shared" si="234"/>
        <v>436034.16216216213</v>
      </c>
      <c r="T815" s="35">
        <f t="shared" si="235"/>
        <v>81632.504504504497</v>
      </c>
      <c r="U815" s="35">
        <f t="shared" si="240"/>
        <v>5936</v>
      </c>
      <c r="V815" s="35">
        <f t="shared" si="241"/>
        <v>553.04347826086962</v>
      </c>
      <c r="W815" s="35">
        <f t="shared" si="236"/>
        <v>11492.199999999999</v>
      </c>
      <c r="X815" s="35" t="str">
        <f t="shared" si="242"/>
        <v/>
      </c>
      <c r="Y815" s="35">
        <v>1</v>
      </c>
      <c r="Z815" s="42" t="e">
        <f>VLOOKUP(Q815,#REF!,4,0)</f>
        <v>#REF!</v>
      </c>
      <c r="AA815" s="35">
        <f t="shared" si="243"/>
        <v>0</v>
      </c>
      <c r="AB815" s="37">
        <f t="shared" si="237"/>
        <v>0</v>
      </c>
      <c r="AC815" s="35" t="e">
        <f>Z815*R815*1.11</f>
        <v>#REF!</v>
      </c>
      <c r="AD815" s="35">
        <v>0</v>
      </c>
      <c r="AE815" s="44"/>
    </row>
    <row r="816" spans="1:31">
      <c r="A816" s="34">
        <v>811</v>
      </c>
      <c r="B816" s="58">
        <v>46246</v>
      </c>
      <c r="C816" s="4" t="s">
        <v>6903</v>
      </c>
      <c r="D816" s="4" t="s">
        <v>6138</v>
      </c>
      <c r="E816" s="4" t="s">
        <v>6156</v>
      </c>
      <c r="F816" s="35" t="str">
        <f>IFERROR(VLOOKUP(E816,'DATA MASTER'!$B$1:$R$3858,3,0),"")</f>
        <v>DIV 1</v>
      </c>
      <c r="G816" s="4">
        <v>3</v>
      </c>
      <c r="H816" s="35">
        <f>IFERROR(VLOOKUP(E816,'DATA MASTER'!$B$1:$R$3858,6,0),"")</f>
        <v>4</v>
      </c>
      <c r="I816" s="40">
        <f>IFERROR(VLOOKUP(E816,'DATA MASTER'!$B$1:$R$3858,5,0),"")</f>
        <v>5.3879999999999999</v>
      </c>
      <c r="J816" s="35">
        <f>IFERROR(VLOOKUP(E816,'DATA MASTER'!$B$1:$R$3858,17,0),"")</f>
        <v>185700</v>
      </c>
      <c r="K816" s="35">
        <f>IFERROR(VLOOKUP(E816,'DATA MASTER'!$B$1:$R$3858,16,0),"")</f>
        <v>165300</v>
      </c>
      <c r="L816" s="34">
        <f t="shared" si="233"/>
        <v>13927.5</v>
      </c>
      <c r="M816" s="34">
        <f t="shared" si="238"/>
        <v>23948.664000000001</v>
      </c>
      <c r="N816" s="35">
        <v>0</v>
      </c>
      <c r="O816" s="35">
        <v>0</v>
      </c>
      <c r="P816" s="35"/>
      <c r="Q816" s="4"/>
      <c r="R816" s="35">
        <f t="shared" si="239"/>
        <v>464250</v>
      </c>
      <c r="S816" s="35">
        <f t="shared" si="234"/>
        <v>382030.6378378378</v>
      </c>
      <c r="T816" s="35">
        <f t="shared" si="235"/>
        <v>82219.362162162201</v>
      </c>
      <c r="U816" s="35">
        <f t="shared" si="240"/>
        <v>11314.800000000001</v>
      </c>
      <c r="V816" s="35">
        <f t="shared" si="241"/>
        <v>1054.1739130434785</v>
      </c>
      <c r="W816" s="35">
        <f t="shared" si="236"/>
        <v>10306.35</v>
      </c>
      <c r="X816" s="35">
        <f t="shared" si="242"/>
        <v>51210.704915785391</v>
      </c>
      <c r="Y816" s="35">
        <f>IF(E816="avem005",4,IF(E816="avem025",1,1))</f>
        <v>4</v>
      </c>
      <c r="Z816" s="35">
        <v>0</v>
      </c>
      <c r="AA816" s="35">
        <f t="shared" si="243"/>
        <v>0</v>
      </c>
      <c r="AB816" s="37">
        <f t="shared" si="237"/>
        <v>0</v>
      </c>
      <c r="AC816" s="35">
        <v>0</v>
      </c>
      <c r="AD816" s="35">
        <v>8333.3333333333339</v>
      </c>
      <c r="AE816" s="44"/>
    </row>
    <row r="817" spans="1:31">
      <c r="A817" s="34">
        <v>812</v>
      </c>
      <c r="B817" s="58">
        <v>46246</v>
      </c>
      <c r="C817" s="4" t="s">
        <v>6904</v>
      </c>
      <c r="D817" s="4" t="s">
        <v>6158</v>
      </c>
      <c r="E817" s="4" t="s">
        <v>6366</v>
      </c>
      <c r="F817" s="35" t="str">
        <f>IFERROR(VLOOKUP(E817,'DATA MASTER'!$B$1:$R$3858,3,0),"")</f>
        <v>DIV 2</v>
      </c>
      <c r="G817" s="4">
        <v>12</v>
      </c>
      <c r="H817" s="35">
        <f>IFERROR(VLOOKUP(E817,'DATA MASTER'!$B$1:$R$3858,6,0),"")</f>
        <v>24</v>
      </c>
      <c r="I817" s="40">
        <f>IFERROR(VLOOKUP(E817,'DATA MASTER'!$B$1:$R$3858,5,0),"")</f>
        <v>1</v>
      </c>
      <c r="J817" s="35">
        <f>IFERROR(VLOOKUP(E817,'DATA MASTER'!$B$1:$R$3858,17,0),"")</f>
        <v>26100</v>
      </c>
      <c r="K817" s="35">
        <f>IFERROR(VLOOKUP(E817,'DATA MASTER'!$B$1:$R$3858,16,0),"")</f>
        <v>22100</v>
      </c>
      <c r="L817" s="34">
        <f t="shared" si="233"/>
        <v>1957.5</v>
      </c>
      <c r="M817" s="34">
        <f t="shared" si="238"/>
        <v>3201.8480000000004</v>
      </c>
      <c r="N817" s="35">
        <v>0</v>
      </c>
      <c r="O817" s="35">
        <v>0</v>
      </c>
      <c r="P817" s="35"/>
      <c r="Q817" s="4"/>
      <c r="R817" s="35">
        <f t="shared" si="239"/>
        <v>260999.99999999994</v>
      </c>
      <c r="S817" s="35">
        <f t="shared" si="234"/>
        <v>204304.34594594594</v>
      </c>
      <c r="T817" s="35">
        <f t="shared" si="235"/>
        <v>56695.654054054001</v>
      </c>
      <c r="U817" s="35">
        <f t="shared" si="240"/>
        <v>8400</v>
      </c>
      <c r="V817" s="35">
        <f t="shared" si="241"/>
        <v>782.60869565217388</v>
      </c>
      <c r="W817" s="35">
        <f t="shared" si="236"/>
        <v>5794.2</v>
      </c>
      <c r="X817" s="35">
        <f t="shared" si="242"/>
        <v>41718.845358401828</v>
      </c>
      <c r="Y817" s="35">
        <v>1</v>
      </c>
      <c r="Z817" s="35">
        <v>0</v>
      </c>
      <c r="AA817" s="35">
        <f t="shared" si="243"/>
        <v>0</v>
      </c>
      <c r="AB817" s="37">
        <f t="shared" si="237"/>
        <v>0</v>
      </c>
      <c r="AC817" s="35">
        <v>0</v>
      </c>
      <c r="AD817" s="35">
        <v>0</v>
      </c>
      <c r="AE817" s="44"/>
    </row>
    <row r="818" spans="1:31">
      <c r="A818" s="34">
        <v>813</v>
      </c>
      <c r="B818" s="58">
        <v>46246</v>
      </c>
      <c r="C818" s="4" t="s">
        <v>6905</v>
      </c>
      <c r="D818" s="4" t="s">
        <v>6158</v>
      </c>
      <c r="E818" s="4" t="s">
        <v>6166</v>
      </c>
      <c r="F818" s="35" t="str">
        <f>IFERROR(VLOOKUP(E818,'DATA MASTER'!$B$1:$R$3858,3,0),"")</f>
        <v>DIV 2</v>
      </c>
      <c r="G818" s="4">
        <v>4</v>
      </c>
      <c r="H818" s="35">
        <f>IFERROR(VLOOKUP(E818,'DATA MASTER'!$B$1:$R$3858,6,0),"")</f>
        <v>4</v>
      </c>
      <c r="I818" s="40">
        <f>IFERROR(VLOOKUP(E818,'DATA MASTER'!$B$1:$R$3858,5,0),"")</f>
        <v>4.68</v>
      </c>
      <c r="J818" s="35">
        <f>IFERROR(VLOOKUP(E818,'DATA MASTER'!$B$1:$R$3858,17,0),"")</f>
        <v>112100</v>
      </c>
      <c r="K818" s="35">
        <f>IFERROR(VLOOKUP(E818,'DATA MASTER'!$B$1:$R$3858,16,0),"")</f>
        <v>96500</v>
      </c>
      <c r="L818" s="34">
        <f t="shared" si="233"/>
        <v>8407.5</v>
      </c>
      <c r="M818" s="34">
        <f t="shared" si="238"/>
        <v>13980.92</v>
      </c>
      <c r="N818" s="35">
        <v>0</v>
      </c>
      <c r="O818" s="35">
        <v>0</v>
      </c>
      <c r="P818" s="35"/>
      <c r="Q818" s="4"/>
      <c r="R818" s="35">
        <f t="shared" si="239"/>
        <v>373666.66666666663</v>
      </c>
      <c r="S818" s="35">
        <f t="shared" si="234"/>
        <v>297366.05405405402</v>
      </c>
      <c r="T818" s="35">
        <f t="shared" si="235"/>
        <v>76300.612612612604</v>
      </c>
      <c r="U818" s="35">
        <f t="shared" si="240"/>
        <v>13104</v>
      </c>
      <c r="V818" s="35">
        <f t="shared" si="241"/>
        <v>1220.8695652173913</v>
      </c>
      <c r="W818" s="35">
        <f t="shared" si="236"/>
        <v>8295.4</v>
      </c>
      <c r="X818" s="35">
        <f t="shared" si="242"/>
        <v>53680.34304739521</v>
      </c>
      <c r="Y818" s="35">
        <v>1</v>
      </c>
      <c r="Z818" s="35">
        <v>0</v>
      </c>
      <c r="AA818" s="35">
        <f t="shared" si="243"/>
        <v>0</v>
      </c>
      <c r="AB818" s="37">
        <f t="shared" si="237"/>
        <v>0</v>
      </c>
      <c r="AC818" s="35">
        <f t="shared" ref="AC818:AC821" si="250">Z818*R818*1.11</f>
        <v>0</v>
      </c>
      <c r="AD818" s="35">
        <v>0</v>
      </c>
      <c r="AE818" s="44"/>
    </row>
    <row r="819" spans="1:31">
      <c r="A819" s="34">
        <v>814</v>
      </c>
      <c r="B819" s="58">
        <v>46246</v>
      </c>
      <c r="C819" s="4" t="s">
        <v>6906</v>
      </c>
      <c r="D819" s="4" t="s">
        <v>6287</v>
      </c>
      <c r="E819" s="4" t="s">
        <v>6135</v>
      </c>
      <c r="F819" s="35" t="str">
        <f>IFERROR(VLOOKUP(E819,'DATA MASTER'!$B$1:$R$3858,3,0),"")</f>
        <v>DIV 1</v>
      </c>
      <c r="G819" s="4">
        <v>24</v>
      </c>
      <c r="H819" s="35">
        <f>IFERROR(VLOOKUP(E819,'DATA MASTER'!$B$1:$R$3858,6,0),"")</f>
        <v>24</v>
      </c>
      <c r="I819" s="40">
        <f>IFERROR(VLOOKUP(E819,'DATA MASTER'!$B$1:$R$3858,5,0),"")</f>
        <v>1.23</v>
      </c>
      <c r="J819" s="35">
        <f>IFERROR(VLOOKUP(E819,'DATA MASTER'!$B$1:$R$3858,17,0),"")</f>
        <v>99800</v>
      </c>
      <c r="K819" s="35">
        <f>IFERROR(VLOOKUP(E819,'DATA MASTER'!$B$1:$R$3858,16,0),"")</f>
        <v>92100</v>
      </c>
      <c r="L819" s="34">
        <f t="shared" si="233"/>
        <v>7485</v>
      </c>
      <c r="M819" s="34">
        <f t="shared" si="238"/>
        <v>13343.448</v>
      </c>
      <c r="N819" s="35">
        <v>0</v>
      </c>
      <c r="O819" s="35">
        <v>0</v>
      </c>
      <c r="P819" s="35">
        <v>50000</v>
      </c>
      <c r="Q819" s="4" t="s">
        <v>6674</v>
      </c>
      <c r="R819" s="35">
        <f t="shared" si="239"/>
        <v>1995999.9999999998</v>
      </c>
      <c r="S819" s="35">
        <f t="shared" si="234"/>
        <v>1702844.3675675672</v>
      </c>
      <c r="T819" s="35">
        <f t="shared" si="235"/>
        <v>293155.63243243261</v>
      </c>
      <c r="U819" s="35">
        <f t="shared" si="240"/>
        <v>20664</v>
      </c>
      <c r="V819" s="35">
        <f t="shared" si="241"/>
        <v>1925.2173913043478</v>
      </c>
      <c r="W819" s="35">
        <f t="shared" si="236"/>
        <v>44311.199999999997</v>
      </c>
      <c r="X819" s="35">
        <f t="shared" si="242"/>
        <v>159588.54837446162</v>
      </c>
      <c r="Y819" s="35">
        <f>H819</f>
        <v>24</v>
      </c>
      <c r="Z819" s="35">
        <v>0</v>
      </c>
      <c r="AA819" s="35">
        <f t="shared" si="243"/>
        <v>50000</v>
      </c>
      <c r="AB819" s="37">
        <f t="shared" si="237"/>
        <v>0</v>
      </c>
      <c r="AC819" s="35">
        <f t="shared" si="250"/>
        <v>0</v>
      </c>
      <c r="AD819" s="35">
        <v>16666.666666666668</v>
      </c>
      <c r="AE819" s="44"/>
    </row>
    <row r="820" spans="1:31">
      <c r="A820" s="34">
        <v>815</v>
      </c>
      <c r="B820" s="58">
        <v>46246</v>
      </c>
      <c r="C820" s="4" t="s">
        <v>6907</v>
      </c>
      <c r="D820" s="4" t="s">
        <v>6134</v>
      </c>
      <c r="E820" s="4" t="s">
        <v>6135</v>
      </c>
      <c r="F820" s="35" t="str">
        <f>IFERROR(VLOOKUP(E820,'DATA MASTER'!$B$1:$R$3858,3,0),"")</f>
        <v>DIV 1</v>
      </c>
      <c r="G820" s="4">
        <v>18</v>
      </c>
      <c r="H820" s="35">
        <f>IFERROR(VLOOKUP(E820,'DATA MASTER'!$B$1:$R$3858,6,0),"")</f>
        <v>24</v>
      </c>
      <c r="I820" s="40">
        <f>IFERROR(VLOOKUP(E820,'DATA MASTER'!$B$1:$R$3858,5,0),"")</f>
        <v>1.23</v>
      </c>
      <c r="J820" s="35">
        <f>IFERROR(VLOOKUP(E820,'DATA MASTER'!$B$1:$R$3858,17,0),"")</f>
        <v>99800</v>
      </c>
      <c r="K820" s="35">
        <f>IFERROR(VLOOKUP(E820,'DATA MASTER'!$B$1:$R$3858,16,0),"")</f>
        <v>92100</v>
      </c>
      <c r="L820" s="34">
        <f t="shared" si="233"/>
        <v>7485</v>
      </c>
      <c r="M820" s="34">
        <f t="shared" si="238"/>
        <v>13343.448</v>
      </c>
      <c r="N820" s="35">
        <v>0</v>
      </c>
      <c r="O820" s="35">
        <v>0</v>
      </c>
      <c r="P820" s="35"/>
      <c r="Q820" s="4" t="e">
        <f>VLOOKUP(#REF!,#REF!,1,0)</f>
        <v>#REF!</v>
      </c>
      <c r="R820" s="35">
        <f t="shared" si="239"/>
        <v>1496999.9999999998</v>
      </c>
      <c r="S820" s="35">
        <f t="shared" si="234"/>
        <v>1277133.2756756754</v>
      </c>
      <c r="T820" s="35">
        <f t="shared" si="235"/>
        <v>219866.7243243244</v>
      </c>
      <c r="U820" s="35">
        <f t="shared" si="240"/>
        <v>15498</v>
      </c>
      <c r="V820" s="35">
        <f t="shared" si="241"/>
        <v>1443.913043478261</v>
      </c>
      <c r="W820" s="35">
        <v>0</v>
      </c>
      <c r="X820" s="35" t="str">
        <f t="shared" si="242"/>
        <v/>
      </c>
      <c r="Y820" s="35">
        <f>IF(E820="nodr004",4,1)</f>
        <v>1</v>
      </c>
      <c r="Z820" s="42" t="e">
        <f>VLOOKUP(Q820,#REF!,4,0)</f>
        <v>#REF!</v>
      </c>
      <c r="AA820" s="35">
        <f t="shared" si="243"/>
        <v>0</v>
      </c>
      <c r="AB820" s="37">
        <f t="shared" si="237"/>
        <v>0</v>
      </c>
      <c r="AC820" s="35" t="e">
        <f t="shared" si="250"/>
        <v>#REF!</v>
      </c>
      <c r="AD820" s="35">
        <v>0</v>
      </c>
      <c r="AE820" s="44"/>
    </row>
    <row r="821" spans="1:31">
      <c r="A821" s="34">
        <v>816</v>
      </c>
      <c r="B821" s="58">
        <v>46246</v>
      </c>
      <c r="C821" s="4" t="s">
        <v>6908</v>
      </c>
      <c r="D821" s="4" t="s">
        <v>6158</v>
      </c>
      <c r="E821" s="4" t="s">
        <v>6170</v>
      </c>
      <c r="F821" s="35" t="str">
        <f>IFERROR(VLOOKUP(E821,'DATA MASTER'!$B$1:$R$3858,3,0),"")</f>
        <v>DIV 2</v>
      </c>
      <c r="G821" s="4">
        <v>2</v>
      </c>
      <c r="H821" s="35">
        <f>IFERROR(VLOOKUP(E821,'DATA MASTER'!$B$1:$R$3858,6,0),"")</f>
        <v>1</v>
      </c>
      <c r="I821" s="40">
        <f>IFERROR(VLOOKUP(E821,'DATA MASTER'!$B$1:$R$3858,5,0),"")</f>
        <v>21.11</v>
      </c>
      <c r="J821" s="35">
        <f>IFERROR(VLOOKUP(E821,'DATA MASTER'!$B$1:$R$3858,17,0),"")</f>
        <v>1428200</v>
      </c>
      <c r="K821" s="35">
        <f>IFERROR(VLOOKUP(E821,'DATA MASTER'!$B$1:$R$3858,16,0),"")</f>
        <v>1291700</v>
      </c>
      <c r="L821" s="34">
        <f t="shared" si="233"/>
        <v>107115</v>
      </c>
      <c r="M821" s="34">
        <f t="shared" si="238"/>
        <v>187141.49600000001</v>
      </c>
      <c r="N821" s="35">
        <v>0</v>
      </c>
      <c r="O821" s="35">
        <v>0</v>
      </c>
      <c r="P821" s="35"/>
      <c r="Q821" s="4" t="e">
        <f>VLOOKUP(#REF!,#REF!,1,0)</f>
        <v>#REF!</v>
      </c>
      <c r="R821" s="35">
        <f t="shared" si="239"/>
        <v>2380333.333333333</v>
      </c>
      <c r="S821" s="35">
        <f t="shared" si="234"/>
        <v>1990195.5027027025</v>
      </c>
      <c r="T821" s="35">
        <f t="shared" si="235"/>
        <v>390137.83063063049</v>
      </c>
      <c r="U821" s="35">
        <f t="shared" si="240"/>
        <v>29554</v>
      </c>
      <c r="V821" s="35">
        <f t="shared" si="241"/>
        <v>2753.478260869565</v>
      </c>
      <c r="W821" s="35">
        <f t="shared" si="236"/>
        <v>52843.4</v>
      </c>
      <c r="X821" s="35" t="str">
        <f t="shared" si="242"/>
        <v/>
      </c>
      <c r="Y821" s="35">
        <f>IF(E821="avem005",4,IF(E821="avem025",1,1))</f>
        <v>1</v>
      </c>
      <c r="Z821" s="42" t="e">
        <f>VLOOKUP(Q821,#REF!,4,0)</f>
        <v>#REF!</v>
      </c>
      <c r="AA821" s="35">
        <f t="shared" si="243"/>
        <v>0</v>
      </c>
      <c r="AB821" s="37">
        <f t="shared" si="237"/>
        <v>0</v>
      </c>
      <c r="AC821" s="35" t="e">
        <f t="shared" si="250"/>
        <v>#REF!</v>
      </c>
      <c r="AD821" s="35">
        <v>0</v>
      </c>
      <c r="AE821" s="44"/>
    </row>
    <row r="822" spans="1:31">
      <c r="A822" s="34">
        <v>817</v>
      </c>
      <c r="B822" s="58">
        <v>46246</v>
      </c>
      <c r="C822" s="4" t="s">
        <v>6909</v>
      </c>
      <c r="D822" s="4" t="s">
        <v>6183</v>
      </c>
      <c r="E822" s="4" t="s">
        <v>6167</v>
      </c>
      <c r="F822" s="35" t="str">
        <f>IFERROR(VLOOKUP(E822,'DATA MASTER'!$B$1:$R$3858,3,0),"")</f>
        <v>DIV 2</v>
      </c>
      <c r="G822" s="4">
        <v>24</v>
      </c>
      <c r="H822" s="35">
        <f>IFERROR(VLOOKUP(E822,'DATA MASTER'!$B$1:$R$3858,6,0),"")</f>
        <v>24</v>
      </c>
      <c r="I822" s="40">
        <f>IFERROR(VLOOKUP(E822,'DATA MASTER'!$B$1:$R$3858,5,0),"")</f>
        <v>0.90200000000000002</v>
      </c>
      <c r="J822" s="35">
        <f>IFERROR(VLOOKUP(E822,'DATA MASTER'!$B$1:$R$3858,17,0),"")</f>
        <v>81000</v>
      </c>
      <c r="K822" s="35">
        <f>IFERROR(VLOOKUP(E822,'DATA MASTER'!$B$1:$R$3858,16,0),"")</f>
        <v>74300</v>
      </c>
      <c r="L822" s="34">
        <f t="shared" si="233"/>
        <v>6075</v>
      </c>
      <c r="M822" s="34">
        <f t="shared" si="238"/>
        <v>10764.584000000001</v>
      </c>
      <c r="N822" s="35">
        <v>0</v>
      </c>
      <c r="O822" s="35">
        <v>10</v>
      </c>
      <c r="P822" s="35"/>
      <c r="Q822" s="4"/>
      <c r="R822" s="35">
        <f t="shared" si="239"/>
        <v>1458000</v>
      </c>
      <c r="S822" s="35">
        <f t="shared" si="234"/>
        <v>1236364.8518918916</v>
      </c>
      <c r="T822" s="35">
        <f t="shared" si="235"/>
        <v>221635.14810810843</v>
      </c>
      <c r="U822" s="35">
        <f t="shared" si="240"/>
        <v>15153.6</v>
      </c>
      <c r="V822" s="35">
        <f t="shared" si="241"/>
        <v>1411.8260869565217</v>
      </c>
      <c r="W822" s="35">
        <f t="shared" si="236"/>
        <v>32367.600000000002</v>
      </c>
      <c r="X822" s="35">
        <f t="shared" si="242"/>
        <v>148416.40773543762</v>
      </c>
      <c r="Y822" s="35">
        <v>1</v>
      </c>
      <c r="Z822" s="35">
        <v>0</v>
      </c>
      <c r="AA822" s="35">
        <f t="shared" si="243"/>
        <v>0</v>
      </c>
      <c r="AB822" s="37">
        <f t="shared" si="237"/>
        <v>10000</v>
      </c>
      <c r="AC822" s="35">
        <f>Z822*R822*1.11</f>
        <v>0</v>
      </c>
      <c r="AD822" s="35">
        <v>14285.714285714286</v>
      </c>
      <c r="AE822" s="44"/>
    </row>
    <row r="823" spans="1:31">
      <c r="A823" s="34">
        <v>818</v>
      </c>
      <c r="B823" s="58">
        <v>46246</v>
      </c>
      <c r="C823" s="4" t="s">
        <v>6909</v>
      </c>
      <c r="D823" s="4" t="s">
        <v>6183</v>
      </c>
      <c r="E823" s="4" t="s">
        <v>6166</v>
      </c>
      <c r="F823" s="35" t="str">
        <f>IFERROR(VLOOKUP(E823,'DATA MASTER'!$B$1:$R$3858,3,0),"")</f>
        <v>DIV 2</v>
      </c>
      <c r="G823" s="4">
        <v>8</v>
      </c>
      <c r="H823" s="35">
        <f>IFERROR(VLOOKUP(E823,'DATA MASTER'!$B$1:$R$3858,6,0),"")</f>
        <v>4</v>
      </c>
      <c r="I823" s="40">
        <f>IFERROR(VLOOKUP(E823,'DATA MASTER'!$B$1:$R$3858,5,0),"")</f>
        <v>4.68</v>
      </c>
      <c r="J823" s="35">
        <f>IFERROR(VLOOKUP(E823,'DATA MASTER'!$B$1:$R$3858,17,0),"")</f>
        <v>112100</v>
      </c>
      <c r="K823" s="35">
        <f>IFERROR(VLOOKUP(E823,'DATA MASTER'!$B$1:$R$3858,16,0),"")</f>
        <v>96500</v>
      </c>
      <c r="L823" s="34">
        <f t="shared" si="233"/>
        <v>8407.5</v>
      </c>
      <c r="M823" s="34">
        <f t="shared" si="238"/>
        <v>13980.92</v>
      </c>
      <c r="N823" s="35">
        <v>0</v>
      </c>
      <c r="O823" s="35">
        <v>0</v>
      </c>
      <c r="P823" s="35"/>
      <c r="Q823" s="4"/>
      <c r="R823" s="35">
        <f t="shared" si="239"/>
        <v>747333.33333333326</v>
      </c>
      <c r="S823" s="35">
        <f t="shared" si="234"/>
        <v>594732.10810810805</v>
      </c>
      <c r="T823" s="35">
        <f t="shared" si="235"/>
        <v>152601.22522522521</v>
      </c>
      <c r="U823" s="35">
        <f t="shared" si="240"/>
        <v>26208</v>
      </c>
      <c r="V823" s="35">
        <f t="shared" si="241"/>
        <v>2441.7391304347825</v>
      </c>
      <c r="W823" s="35">
        <f t="shared" si="236"/>
        <v>16590.8</v>
      </c>
      <c r="X823" s="35">
        <f t="shared" si="242"/>
        <v>73074.971809076131</v>
      </c>
      <c r="Y823" s="35">
        <v>1</v>
      </c>
      <c r="Z823" s="35">
        <v>0</v>
      </c>
      <c r="AA823" s="35">
        <f t="shared" si="243"/>
        <v>0</v>
      </c>
      <c r="AB823" s="37">
        <f t="shared" si="237"/>
        <v>20000</v>
      </c>
      <c r="AC823" s="35">
        <v>0</v>
      </c>
      <c r="AD823" s="35">
        <v>14285.714285714286</v>
      </c>
      <c r="AE823" s="44"/>
    </row>
    <row r="824" spans="1:31">
      <c r="A824" s="34">
        <v>819</v>
      </c>
      <c r="B824" s="58">
        <v>46246</v>
      </c>
      <c r="C824" s="4" t="s">
        <v>6910</v>
      </c>
      <c r="D824" s="4" t="s">
        <v>6239</v>
      </c>
      <c r="E824" s="4" t="s">
        <v>6216</v>
      </c>
      <c r="F824" s="35" t="str">
        <f>IFERROR(VLOOKUP(E824,'DATA MASTER'!$B$1:$R$3858,3,0),"")</f>
        <v>DIV 1</v>
      </c>
      <c r="G824" s="4">
        <v>2</v>
      </c>
      <c r="H824" s="35">
        <f>IFERROR(VLOOKUP(E824,'DATA MASTER'!$B$1:$R$3858,6,0),"")</f>
        <v>24</v>
      </c>
      <c r="I824" s="40">
        <f>IFERROR(VLOOKUP(E824,'DATA MASTER'!$B$1:$R$3858,5,0),"")</f>
        <v>1.0900000000000001</v>
      </c>
      <c r="J824" s="35">
        <f>IFERROR(VLOOKUP(E824,'DATA MASTER'!$B$1:$R$3858,17,0),"")</f>
        <v>49500</v>
      </c>
      <c r="K824" s="35">
        <f>IFERROR(VLOOKUP(E824,'DATA MASTER'!$B$1:$R$3858,16,0),"")</f>
        <v>44600</v>
      </c>
      <c r="L824" s="34">
        <f t="shared" si="233"/>
        <v>3712.5</v>
      </c>
      <c r="M824" s="34">
        <f t="shared" si="238"/>
        <v>6461.6480000000001</v>
      </c>
      <c r="N824" s="35">
        <v>0</v>
      </c>
      <c r="O824" s="35">
        <v>0</v>
      </c>
      <c r="P824" s="35"/>
      <c r="Q824" s="4"/>
      <c r="R824" s="35">
        <f t="shared" si="239"/>
        <v>82500</v>
      </c>
      <c r="S824" s="35">
        <f t="shared" si="234"/>
        <v>68717.75135135134</v>
      </c>
      <c r="T824" s="35">
        <f t="shared" si="235"/>
        <v>13782.24864864866</v>
      </c>
      <c r="U824" s="35">
        <f t="shared" si="240"/>
        <v>1526</v>
      </c>
      <c r="V824" s="35">
        <f t="shared" si="241"/>
        <v>142.17391304347828</v>
      </c>
      <c r="W824" s="35">
        <f t="shared" si="236"/>
        <v>1831.5000000000002</v>
      </c>
      <c r="X824" s="35">
        <f t="shared" si="242"/>
        <v>10282.574735605182</v>
      </c>
      <c r="Y824" s="35">
        <v>1</v>
      </c>
      <c r="Z824" s="35">
        <v>0</v>
      </c>
      <c r="AA824" s="35">
        <f t="shared" si="243"/>
        <v>0</v>
      </c>
      <c r="AB824" s="37">
        <f t="shared" si="237"/>
        <v>0</v>
      </c>
      <c r="AC824" s="35">
        <v>0</v>
      </c>
      <c r="AD824" s="35">
        <v>0</v>
      </c>
      <c r="AE824" s="44"/>
    </row>
    <row r="825" spans="1:31">
      <c r="A825" s="34">
        <v>820</v>
      </c>
      <c r="B825" s="58">
        <v>46246</v>
      </c>
      <c r="C825" s="4" t="s">
        <v>6910</v>
      </c>
      <c r="D825" s="4" t="s">
        <v>6239</v>
      </c>
      <c r="E825" s="4" t="s">
        <v>6135</v>
      </c>
      <c r="F825" s="35" t="str">
        <f>IFERROR(VLOOKUP(E825,'DATA MASTER'!$B$1:$R$3858,3,0),"")</f>
        <v>DIV 1</v>
      </c>
      <c r="G825" s="4">
        <v>6</v>
      </c>
      <c r="H825" s="35">
        <f>IFERROR(VLOOKUP(E825,'DATA MASTER'!$B$1:$R$3858,6,0),"")</f>
        <v>24</v>
      </c>
      <c r="I825" s="40">
        <f>IFERROR(VLOOKUP(E825,'DATA MASTER'!$B$1:$R$3858,5,0),"")</f>
        <v>1.23</v>
      </c>
      <c r="J825" s="35">
        <f>IFERROR(VLOOKUP(E825,'DATA MASTER'!$B$1:$R$3858,17,0),"")</f>
        <v>99800</v>
      </c>
      <c r="K825" s="35">
        <f>IFERROR(VLOOKUP(E825,'DATA MASTER'!$B$1:$R$3858,16,0),"")</f>
        <v>92100</v>
      </c>
      <c r="L825" s="34">
        <f t="shared" si="233"/>
        <v>7485</v>
      </c>
      <c r="M825" s="34">
        <f t="shared" si="238"/>
        <v>13343.448</v>
      </c>
      <c r="N825" s="35">
        <v>0</v>
      </c>
      <c r="O825" s="35">
        <v>0</v>
      </c>
      <c r="P825" s="35"/>
      <c r="Q825" s="4"/>
      <c r="R825" s="35">
        <f t="shared" si="239"/>
        <v>498999.99999999994</v>
      </c>
      <c r="S825" s="35">
        <f t="shared" si="234"/>
        <v>425711.09189189179</v>
      </c>
      <c r="T825" s="35">
        <f t="shared" si="235"/>
        <v>73288.908108108153</v>
      </c>
      <c r="U825" s="35">
        <f t="shared" si="240"/>
        <v>5166</v>
      </c>
      <c r="V825" s="35">
        <f t="shared" si="241"/>
        <v>481.30434782608694</v>
      </c>
      <c r="W825" s="35">
        <f t="shared" si="236"/>
        <v>11077.8</v>
      </c>
      <c r="X825" s="35">
        <f t="shared" si="242"/>
        <v>56563.80376028207</v>
      </c>
      <c r="Y825" s="35">
        <v>1</v>
      </c>
      <c r="Z825" s="35">
        <v>0</v>
      </c>
      <c r="AA825" s="35">
        <f t="shared" si="243"/>
        <v>0</v>
      </c>
      <c r="AB825" s="37">
        <f t="shared" si="237"/>
        <v>0</v>
      </c>
      <c r="AC825" s="35">
        <v>0</v>
      </c>
      <c r="AD825" s="35">
        <v>0</v>
      </c>
      <c r="AE825" s="44"/>
    </row>
    <row r="826" spans="1:31">
      <c r="A826" s="34">
        <v>821</v>
      </c>
      <c r="B826" s="58">
        <v>46246</v>
      </c>
      <c r="C826" s="4" t="s">
        <v>6911</v>
      </c>
      <c r="D826" s="4" t="s">
        <v>6138</v>
      </c>
      <c r="E826" s="4" t="s">
        <v>6167</v>
      </c>
      <c r="F826" s="35" t="str">
        <f>IFERROR(VLOOKUP(E826,'DATA MASTER'!$B$1:$R$3858,3,0),"")</f>
        <v>DIV 2</v>
      </c>
      <c r="G826" s="4">
        <v>12</v>
      </c>
      <c r="H826" s="35">
        <f>IFERROR(VLOOKUP(E826,'DATA MASTER'!$B$1:$R$3858,6,0),"")</f>
        <v>24</v>
      </c>
      <c r="I826" s="40">
        <f>IFERROR(VLOOKUP(E826,'DATA MASTER'!$B$1:$R$3858,5,0),"")</f>
        <v>0.90200000000000002</v>
      </c>
      <c r="J826" s="35">
        <f>IFERROR(VLOOKUP(E826,'DATA MASTER'!$B$1:$R$3858,17,0),"")</f>
        <v>81000</v>
      </c>
      <c r="K826" s="35">
        <f>IFERROR(VLOOKUP(E826,'DATA MASTER'!$B$1:$R$3858,16,0),"")</f>
        <v>74300</v>
      </c>
      <c r="L826" s="34">
        <f t="shared" si="233"/>
        <v>6075</v>
      </c>
      <c r="M826" s="34">
        <f t="shared" si="238"/>
        <v>10764.584000000001</v>
      </c>
      <c r="N826" s="35">
        <v>0</v>
      </c>
      <c r="O826" s="35">
        <v>10</v>
      </c>
      <c r="P826" s="35"/>
      <c r="Q826" s="4"/>
      <c r="R826" s="35">
        <f t="shared" si="239"/>
        <v>729000</v>
      </c>
      <c r="S826" s="35">
        <f t="shared" si="234"/>
        <v>618182.42594594578</v>
      </c>
      <c r="T826" s="35">
        <f t="shared" si="235"/>
        <v>110817.57405405422</v>
      </c>
      <c r="U826" s="35">
        <f t="shared" si="240"/>
        <v>7576.8</v>
      </c>
      <c r="V826" s="35">
        <f t="shared" si="241"/>
        <v>705.91304347826087</v>
      </c>
      <c r="W826" s="35">
        <f t="shared" si="236"/>
        <v>16183.800000000001</v>
      </c>
      <c r="X826" s="35">
        <f t="shared" si="242"/>
        <v>86351.061010575955</v>
      </c>
      <c r="Y826" s="35">
        <v>1</v>
      </c>
      <c r="Z826" s="35">
        <v>0</v>
      </c>
      <c r="AA826" s="35">
        <f t="shared" si="243"/>
        <v>0</v>
      </c>
      <c r="AB826" s="37">
        <f t="shared" si="237"/>
        <v>0</v>
      </c>
      <c r="AC826" s="35">
        <v>0</v>
      </c>
      <c r="AD826" s="35">
        <v>0</v>
      </c>
      <c r="AE826" s="44"/>
    </row>
    <row r="827" spans="1:31">
      <c r="A827" s="34">
        <v>822</v>
      </c>
      <c r="B827" s="58">
        <v>46246</v>
      </c>
      <c r="C827" s="4" t="s">
        <v>6912</v>
      </c>
      <c r="D827" s="4" t="s">
        <v>6175</v>
      </c>
      <c r="E827" s="4" t="s">
        <v>6294</v>
      </c>
      <c r="F827" s="35" t="str">
        <f>IFERROR(VLOOKUP(E827,'DATA MASTER'!$B$1:$R$3858,3,0),"")</f>
        <v>DIV 2</v>
      </c>
      <c r="G827" s="4">
        <v>2</v>
      </c>
      <c r="H827" s="35">
        <f>IFERROR(VLOOKUP(E827,'DATA MASTER'!$B$1:$R$3858,6,0),"")</f>
        <v>1</v>
      </c>
      <c r="I827" s="40">
        <f>IFERROR(VLOOKUP(E827,'DATA MASTER'!$B$1:$R$3858,5,0),"")</f>
        <v>26.01</v>
      </c>
      <c r="J827" s="35">
        <f>IFERROR(VLOOKUP(E827,'DATA MASTER'!$B$1:$R$3858,17,0),"")</f>
        <v>764700</v>
      </c>
      <c r="K827" s="35">
        <f>IFERROR(VLOOKUP(E827,'DATA MASTER'!$B$1:$R$3858,16,0),"")</f>
        <v>670700</v>
      </c>
      <c r="L827" s="34">
        <f t="shared" si="233"/>
        <v>57352.5</v>
      </c>
      <c r="M827" s="34">
        <f t="shared" si="238"/>
        <v>97171.016000000003</v>
      </c>
      <c r="N827" s="35">
        <v>0</v>
      </c>
      <c r="O827" s="35">
        <v>0</v>
      </c>
      <c r="P827" s="35"/>
      <c r="Q827" s="4"/>
      <c r="R827" s="35">
        <f t="shared" si="239"/>
        <v>1274500</v>
      </c>
      <c r="S827" s="35">
        <f t="shared" si="234"/>
        <v>1033385.5567567565</v>
      </c>
      <c r="T827" s="35">
        <f t="shared" si="235"/>
        <v>241114.4432432435</v>
      </c>
      <c r="U827" s="35">
        <f t="shared" si="240"/>
        <v>36414</v>
      </c>
      <c r="V827" s="35">
        <f t="shared" si="241"/>
        <v>3392.608695652174</v>
      </c>
      <c r="W827" s="35">
        <f t="shared" si="236"/>
        <v>28293.9</v>
      </c>
      <c r="X827" s="35">
        <f t="shared" si="242"/>
        <v>173013.93454759134</v>
      </c>
      <c r="Y827" s="35">
        <v>1</v>
      </c>
      <c r="Z827" s="35">
        <v>0</v>
      </c>
      <c r="AA827" s="35">
        <f t="shared" si="243"/>
        <v>0</v>
      </c>
      <c r="AB827" s="37">
        <f t="shared" si="237"/>
        <v>0</v>
      </c>
      <c r="AC827" s="35">
        <v>0</v>
      </c>
      <c r="AD827" s="35">
        <v>0</v>
      </c>
      <c r="AE827" s="44"/>
    </row>
    <row r="828" spans="1:31">
      <c r="A828" s="34">
        <v>823</v>
      </c>
      <c r="B828" s="58">
        <v>46246</v>
      </c>
      <c r="C828" s="4" t="s">
        <v>6913</v>
      </c>
      <c r="D828" s="4" t="s">
        <v>6143</v>
      </c>
      <c r="E828" s="4" t="s">
        <v>6148</v>
      </c>
      <c r="F828" s="35" t="str">
        <f>IFERROR(VLOOKUP(E828,'DATA MASTER'!$B$1:$R$3858,3,0),"")</f>
        <v>DIV 2</v>
      </c>
      <c r="G828" s="4">
        <v>2</v>
      </c>
      <c r="H828" s="35">
        <f>IFERROR(VLOOKUP(E828,'DATA MASTER'!$B$1:$R$3858,6,0),"")</f>
        <v>24</v>
      </c>
      <c r="I828" s="40">
        <f>IFERROR(VLOOKUP(E828,'DATA MASTER'!$B$1:$R$3858,5,0),"")</f>
        <v>1.0900000000000001</v>
      </c>
      <c r="J828" s="35">
        <f>IFERROR(VLOOKUP(E828,'DATA MASTER'!$B$1:$R$3858,17,0),"")</f>
        <v>82200</v>
      </c>
      <c r="K828" s="35">
        <f>IFERROR(VLOOKUP(E828,'DATA MASTER'!$B$1:$R$3858,16,0),"")</f>
        <v>74900</v>
      </c>
      <c r="L828" s="34">
        <f t="shared" si="233"/>
        <v>6165</v>
      </c>
      <c r="M828" s="34">
        <f t="shared" si="238"/>
        <v>10851.512000000001</v>
      </c>
      <c r="N828" s="35">
        <v>0</v>
      </c>
      <c r="O828" s="35">
        <v>0</v>
      </c>
      <c r="P828" s="35"/>
      <c r="Q828" s="4"/>
      <c r="R828" s="35">
        <f t="shared" si="239"/>
        <v>137000</v>
      </c>
      <c r="S828" s="35">
        <f t="shared" si="234"/>
        <v>115402.68108108107</v>
      </c>
      <c r="T828" s="35">
        <f t="shared" si="235"/>
        <v>21597.318918918929</v>
      </c>
      <c r="U828" s="35">
        <f t="shared" si="240"/>
        <v>1526</v>
      </c>
      <c r="V828" s="35">
        <f t="shared" si="241"/>
        <v>142.17391304347828</v>
      </c>
      <c r="W828" s="35">
        <f t="shared" si="236"/>
        <v>3041.4</v>
      </c>
      <c r="X828" s="35">
        <f t="shared" si="242"/>
        <v>5776.6338947643362</v>
      </c>
      <c r="Y828" s="35">
        <v>1</v>
      </c>
      <c r="Z828" s="35">
        <v>0</v>
      </c>
      <c r="AA828" s="35">
        <f t="shared" si="243"/>
        <v>0</v>
      </c>
      <c r="AB828" s="37">
        <f t="shared" si="237"/>
        <v>0</v>
      </c>
      <c r="AC828" s="35">
        <v>0</v>
      </c>
      <c r="AD828" s="35">
        <v>11111.111111111111</v>
      </c>
      <c r="AE828" s="44"/>
    </row>
    <row r="829" spans="1:31">
      <c r="A829" s="34">
        <v>824</v>
      </c>
      <c r="B829" s="58">
        <v>46246</v>
      </c>
      <c r="C829" s="4" t="s">
        <v>6914</v>
      </c>
      <c r="D829" s="4" t="s">
        <v>6201</v>
      </c>
      <c r="E829" s="4" t="s">
        <v>6135</v>
      </c>
      <c r="F829" s="35" t="str">
        <f>IFERROR(VLOOKUP(E829,'DATA MASTER'!$B$1:$R$3858,3,0),"")</f>
        <v>DIV 1</v>
      </c>
      <c r="G829" s="4">
        <v>48</v>
      </c>
      <c r="H829" s="35">
        <f>IFERROR(VLOOKUP(E829,'DATA MASTER'!$B$1:$R$3858,6,0),"")</f>
        <v>24</v>
      </c>
      <c r="I829" s="40">
        <f>IFERROR(VLOOKUP(E829,'DATA MASTER'!$B$1:$R$3858,5,0),"")</f>
        <v>1.23</v>
      </c>
      <c r="J829" s="35">
        <f>IFERROR(VLOOKUP(E829,'DATA MASTER'!$B$1:$R$3858,17,0),"")</f>
        <v>99800</v>
      </c>
      <c r="K829" s="35">
        <f>IFERROR(VLOOKUP(E829,'DATA MASTER'!$B$1:$R$3858,16,0),"")</f>
        <v>92100</v>
      </c>
      <c r="L829" s="34">
        <f t="shared" si="233"/>
        <v>7485</v>
      </c>
      <c r="M829" s="34">
        <f t="shared" si="238"/>
        <v>13343.448</v>
      </c>
      <c r="N829" s="35">
        <v>0</v>
      </c>
      <c r="O829" s="35">
        <v>0</v>
      </c>
      <c r="P829" s="35">
        <v>50000</v>
      </c>
      <c r="Q829" s="4" t="s">
        <v>6674</v>
      </c>
      <c r="R829" s="35">
        <f t="shared" si="239"/>
        <v>3991999.9999999995</v>
      </c>
      <c r="S829" s="35">
        <f t="shared" si="234"/>
        <v>3405688.7351351343</v>
      </c>
      <c r="T829" s="35">
        <f t="shared" si="235"/>
        <v>586311.26486486522</v>
      </c>
      <c r="U829" s="35">
        <f t="shared" si="240"/>
        <v>41328</v>
      </c>
      <c r="V829" s="35">
        <f t="shared" si="241"/>
        <v>3850.4347826086955</v>
      </c>
      <c r="W829" s="35">
        <f t="shared" si="236"/>
        <v>88622.399999999994</v>
      </c>
      <c r="X829" s="35">
        <f t="shared" si="242"/>
        <v>332510.43008225656</v>
      </c>
      <c r="Y829" s="35">
        <f>H829</f>
        <v>24</v>
      </c>
      <c r="Z829" s="35">
        <v>0</v>
      </c>
      <c r="AA829" s="35">
        <f t="shared" si="243"/>
        <v>100000</v>
      </c>
      <c r="AB829" s="37">
        <f t="shared" si="237"/>
        <v>20000</v>
      </c>
      <c r="AC829" s="35">
        <f>Z829*R829*1.11</f>
        <v>0</v>
      </c>
      <c r="AD829" s="35">
        <v>0</v>
      </c>
      <c r="AE829" s="44"/>
    </row>
    <row r="830" spans="1:31">
      <c r="A830" s="34">
        <v>825</v>
      </c>
      <c r="B830" s="58">
        <v>46246</v>
      </c>
      <c r="C830" s="4" t="s">
        <v>6915</v>
      </c>
      <c r="D830" s="4" t="s">
        <v>6143</v>
      </c>
      <c r="E830" s="4" t="s">
        <v>6208</v>
      </c>
      <c r="F830" s="35" t="str">
        <f>IFERROR(VLOOKUP(E830,'DATA MASTER'!$B$1:$R$3858,3,0),"")</f>
        <v>DIV 1</v>
      </c>
      <c r="G830" s="4">
        <v>2</v>
      </c>
      <c r="H830" s="35">
        <f>IFERROR(VLOOKUP(E830,'DATA MASTER'!$B$1:$R$3858,6,0),"")</f>
        <v>24</v>
      </c>
      <c r="I830" s="40">
        <f>IFERROR(VLOOKUP(E830,'DATA MASTER'!$B$1:$R$3858,5,0),"")</f>
        <v>1.048</v>
      </c>
      <c r="J830" s="35">
        <f>IFERROR(VLOOKUP(E830,'DATA MASTER'!$B$1:$R$3858,17,0),"")</f>
        <v>51400</v>
      </c>
      <c r="K830" s="35">
        <f>IFERROR(VLOOKUP(E830,'DATA MASTER'!$B$1:$R$3858,16,0),"")</f>
        <v>46500</v>
      </c>
      <c r="L830" s="34">
        <f t="shared" si="233"/>
        <v>3855</v>
      </c>
      <c r="M830" s="34">
        <f t="shared" si="238"/>
        <v>6736.92</v>
      </c>
      <c r="N830" s="35">
        <v>0</v>
      </c>
      <c r="O830" s="35">
        <v>0</v>
      </c>
      <c r="P830" s="35"/>
      <c r="Q830" s="4" t="e">
        <f>VLOOKUP(#REF!,#REF!,1,0)</f>
        <v>#REF!</v>
      </c>
      <c r="R830" s="35">
        <f t="shared" si="239"/>
        <v>85666.666666666657</v>
      </c>
      <c r="S830" s="35">
        <f t="shared" si="234"/>
        <v>71645.189189189186</v>
      </c>
      <c r="T830" s="35">
        <f t="shared" si="235"/>
        <v>14021.477477477471</v>
      </c>
      <c r="U830" s="35">
        <f t="shared" si="240"/>
        <v>1467.2</v>
      </c>
      <c r="V830" s="35">
        <f t="shared" si="241"/>
        <v>136.69565217391303</v>
      </c>
      <c r="W830" s="35">
        <f t="shared" si="236"/>
        <v>1901.8000000000002</v>
      </c>
      <c r="X830" s="35" t="str">
        <f t="shared" si="242"/>
        <v/>
      </c>
      <c r="Y830" s="35">
        <v>1</v>
      </c>
      <c r="Z830" s="42" t="e">
        <f>VLOOKUP(Q830,#REF!,4,0)</f>
        <v>#REF!</v>
      </c>
      <c r="AA830" s="35">
        <f t="shared" si="243"/>
        <v>0</v>
      </c>
      <c r="AB830" s="37">
        <f t="shared" si="237"/>
        <v>0</v>
      </c>
      <c r="AC830" s="35" t="e">
        <f t="shared" ref="AC830:AC831" si="251">Z830*R830*1.11</f>
        <v>#REF!</v>
      </c>
      <c r="AD830" s="35">
        <v>0</v>
      </c>
      <c r="AE830" s="44"/>
    </row>
    <row r="831" spans="1:31">
      <c r="A831" s="34">
        <v>826</v>
      </c>
      <c r="B831" s="58">
        <v>46246</v>
      </c>
      <c r="C831" s="4" t="s">
        <v>6915</v>
      </c>
      <c r="D831" s="4" t="s">
        <v>6143</v>
      </c>
      <c r="E831" s="4" t="s">
        <v>6216</v>
      </c>
      <c r="F831" s="35" t="str">
        <f>IFERROR(VLOOKUP(E831,'DATA MASTER'!$B$1:$R$3858,3,0),"")</f>
        <v>DIV 1</v>
      </c>
      <c r="G831" s="4">
        <v>4</v>
      </c>
      <c r="H831" s="35">
        <f>IFERROR(VLOOKUP(E831,'DATA MASTER'!$B$1:$R$3858,6,0),"")</f>
        <v>24</v>
      </c>
      <c r="I831" s="40">
        <f>IFERROR(VLOOKUP(E831,'DATA MASTER'!$B$1:$R$3858,5,0),"")</f>
        <v>1.0900000000000001</v>
      </c>
      <c r="J831" s="35">
        <f>IFERROR(VLOOKUP(E831,'DATA MASTER'!$B$1:$R$3858,17,0),"")</f>
        <v>49500</v>
      </c>
      <c r="K831" s="35">
        <f>IFERROR(VLOOKUP(E831,'DATA MASTER'!$B$1:$R$3858,16,0),"")</f>
        <v>44600</v>
      </c>
      <c r="L831" s="34">
        <f t="shared" si="233"/>
        <v>3712.5</v>
      </c>
      <c r="M831" s="34">
        <f t="shared" si="238"/>
        <v>6461.6480000000001</v>
      </c>
      <c r="N831" s="35">
        <v>0</v>
      </c>
      <c r="O831" s="35">
        <v>0</v>
      </c>
      <c r="P831" s="35"/>
      <c r="Q831" s="4" t="e">
        <f>VLOOKUP(#REF!,#REF!,1,0)</f>
        <v>#REF!</v>
      </c>
      <c r="R831" s="35">
        <f t="shared" si="239"/>
        <v>165000</v>
      </c>
      <c r="S831" s="35">
        <f t="shared" si="234"/>
        <v>137435.50270270268</v>
      </c>
      <c r="T831" s="35">
        <f t="shared" si="235"/>
        <v>27564.497297297319</v>
      </c>
      <c r="U831" s="35">
        <f t="shared" si="240"/>
        <v>3052</v>
      </c>
      <c r="V831" s="35">
        <f t="shared" si="241"/>
        <v>284.34782608695656</v>
      </c>
      <c r="W831" s="35">
        <f t="shared" si="236"/>
        <v>3663.0000000000005</v>
      </c>
      <c r="X831" s="35" t="str">
        <f t="shared" si="242"/>
        <v/>
      </c>
      <c r="Y831" s="35">
        <v>1</v>
      </c>
      <c r="Z831" s="42" t="e">
        <f>VLOOKUP(Q831,#REF!,4,0)</f>
        <v>#REF!</v>
      </c>
      <c r="AA831" s="35">
        <f t="shared" si="243"/>
        <v>0</v>
      </c>
      <c r="AB831" s="37">
        <f t="shared" si="237"/>
        <v>0</v>
      </c>
      <c r="AC831" s="35" t="e">
        <f t="shared" si="251"/>
        <v>#REF!</v>
      </c>
      <c r="AD831" s="35">
        <v>0</v>
      </c>
      <c r="AE831" s="44"/>
    </row>
    <row r="832" spans="1:31">
      <c r="A832" s="34">
        <v>827</v>
      </c>
      <c r="B832" s="58">
        <v>46246</v>
      </c>
      <c r="C832" s="4" t="s">
        <v>6916</v>
      </c>
      <c r="D832" s="4" t="s">
        <v>6124</v>
      </c>
      <c r="E832" s="4" t="s">
        <v>6167</v>
      </c>
      <c r="F832" s="35" t="str">
        <f>IFERROR(VLOOKUP(E832,'DATA MASTER'!$B$1:$R$3858,3,0),"")</f>
        <v>DIV 2</v>
      </c>
      <c r="G832" s="4">
        <v>2</v>
      </c>
      <c r="H832" s="35">
        <f>IFERROR(VLOOKUP(E832,'DATA MASTER'!$B$1:$R$3858,6,0),"")</f>
        <v>24</v>
      </c>
      <c r="I832" s="40">
        <f>IFERROR(VLOOKUP(E832,'DATA MASTER'!$B$1:$R$3858,5,0),"")</f>
        <v>0.90200000000000002</v>
      </c>
      <c r="J832" s="35">
        <f>IFERROR(VLOOKUP(E832,'DATA MASTER'!$B$1:$R$3858,17,0),"")</f>
        <v>81000</v>
      </c>
      <c r="K832" s="35">
        <f>IFERROR(VLOOKUP(E832,'DATA MASTER'!$B$1:$R$3858,16,0),"")</f>
        <v>74300</v>
      </c>
      <c r="L832" s="34">
        <f t="shared" si="233"/>
        <v>6075</v>
      </c>
      <c r="M832" s="34">
        <f t="shared" si="238"/>
        <v>10764.584000000001</v>
      </c>
      <c r="N832" s="35">
        <v>0</v>
      </c>
      <c r="O832" s="35">
        <v>10</v>
      </c>
      <c r="P832" s="35"/>
      <c r="Q832" s="4"/>
      <c r="R832" s="35">
        <f t="shared" si="239"/>
        <v>121500</v>
      </c>
      <c r="S832" s="35">
        <f t="shared" si="234"/>
        <v>103030.40432432431</v>
      </c>
      <c r="T832" s="35">
        <f t="shared" si="235"/>
        <v>18469.595675675693</v>
      </c>
      <c r="U832" s="35">
        <f t="shared" si="240"/>
        <v>1262.8</v>
      </c>
      <c r="V832" s="35">
        <f t="shared" si="241"/>
        <v>117.65217391304347</v>
      </c>
      <c r="W832" s="35">
        <f t="shared" si="236"/>
        <v>2697.3</v>
      </c>
      <c r="X832" s="35">
        <f t="shared" si="242"/>
        <v>11266.843501762651</v>
      </c>
      <c r="Y832" s="35">
        <v>1</v>
      </c>
      <c r="Z832" s="35">
        <v>0</v>
      </c>
      <c r="AA832" s="35">
        <f t="shared" si="243"/>
        <v>0</v>
      </c>
      <c r="AB832" s="37">
        <f t="shared" si="237"/>
        <v>0</v>
      </c>
      <c r="AC832" s="35">
        <f>Z832*R832*1.11</f>
        <v>0</v>
      </c>
      <c r="AD832" s="35">
        <v>3125</v>
      </c>
      <c r="AE832" s="44"/>
    </row>
    <row r="833" spans="1:31">
      <c r="A833" s="34">
        <v>828</v>
      </c>
      <c r="B833" s="58">
        <v>46246</v>
      </c>
      <c r="C833" s="4" t="s">
        <v>6917</v>
      </c>
      <c r="D833" s="4" t="s">
        <v>6175</v>
      </c>
      <c r="E833" s="4" t="s">
        <v>3984</v>
      </c>
      <c r="F833" s="35" t="str">
        <f>IFERROR(VLOOKUP(E833,'DATA MASTER'!$B$1:$R$3858,3,0),"")</f>
        <v>BB</v>
      </c>
      <c r="G833" s="4">
        <v>6</v>
      </c>
      <c r="H833" s="35">
        <f>IFERROR(VLOOKUP(E833,'DATA MASTER'!$B$1:$R$3858,6,0),"")</f>
        <v>24</v>
      </c>
      <c r="I833" s="40">
        <f>IFERROR(VLOOKUP(E833,'DATA MASTER'!$B$1:$R$3858,5,0),"")</f>
        <v>0.45500000000000002</v>
      </c>
      <c r="J833" s="35">
        <f>IFERROR(VLOOKUP(E833,'DATA MASTER'!$B$1:$R$3858,17,0),"")</f>
        <v>65100</v>
      </c>
      <c r="K833" s="35">
        <f>IFERROR(VLOOKUP(E833,'DATA MASTER'!$B$1:$R$3858,16,0),"")</f>
        <v>59000</v>
      </c>
      <c r="L833" s="34">
        <f t="shared" si="233"/>
        <v>4882.5</v>
      </c>
      <c r="M833" s="34">
        <f t="shared" si="238"/>
        <v>8547.92</v>
      </c>
      <c r="N833" s="35">
        <v>15</v>
      </c>
      <c r="O833" s="35">
        <v>0</v>
      </c>
      <c r="P833" s="35"/>
      <c r="Q833" s="4"/>
      <c r="R833" s="35">
        <f t="shared" si="239"/>
        <v>325409.99999999994</v>
      </c>
      <c r="S833" s="35">
        <f t="shared" si="234"/>
        <v>272713.94594594592</v>
      </c>
      <c r="T833" s="35">
        <f t="shared" si="235"/>
        <v>52696.054054054024</v>
      </c>
      <c r="U833" s="35">
        <f t="shared" si="240"/>
        <v>1911</v>
      </c>
      <c r="V833" s="35">
        <f t="shared" si="241"/>
        <v>178.04347826086956</v>
      </c>
      <c r="W833" s="35">
        <v>0</v>
      </c>
      <c r="X833" s="35">
        <f t="shared" si="242"/>
        <v>50607.010575793152</v>
      </c>
      <c r="Y833" s="35">
        <v>1</v>
      </c>
      <c r="Z833" s="35">
        <v>0</v>
      </c>
      <c r="AA833" s="35">
        <f t="shared" si="243"/>
        <v>0</v>
      </c>
      <c r="AB833" s="37">
        <f t="shared" si="237"/>
        <v>0</v>
      </c>
      <c r="AC833" s="35">
        <f>Z833*R833*1.11</f>
        <v>0</v>
      </c>
      <c r="AD833" s="35">
        <v>0</v>
      </c>
      <c r="AE833" s="44"/>
    </row>
    <row r="834" spans="1:31">
      <c r="A834" s="34">
        <v>829</v>
      </c>
      <c r="B834" s="58">
        <v>46246</v>
      </c>
      <c r="C834" s="4" t="s">
        <v>6918</v>
      </c>
      <c r="D834" s="4" t="s">
        <v>6287</v>
      </c>
      <c r="E834" s="4" t="s">
        <v>6156</v>
      </c>
      <c r="F834" s="35" t="str">
        <f>IFERROR(VLOOKUP(E834,'DATA MASTER'!$B$1:$R$3858,3,0),"")</f>
        <v>DIV 1</v>
      </c>
      <c r="G834" s="4">
        <v>4</v>
      </c>
      <c r="H834" s="35">
        <f>IFERROR(VLOOKUP(E834,'DATA MASTER'!$B$1:$R$3858,6,0),"")</f>
        <v>4</v>
      </c>
      <c r="I834" s="40">
        <f>IFERROR(VLOOKUP(E834,'DATA MASTER'!$B$1:$R$3858,5,0),"")</f>
        <v>5.3879999999999999</v>
      </c>
      <c r="J834" s="35">
        <f>IFERROR(VLOOKUP(E834,'DATA MASTER'!$B$1:$R$3858,17,0),"")</f>
        <v>185700</v>
      </c>
      <c r="K834" s="35">
        <f>IFERROR(VLOOKUP(E834,'DATA MASTER'!$B$1:$R$3858,16,0),"")</f>
        <v>165300</v>
      </c>
      <c r="L834" s="34">
        <f t="shared" si="233"/>
        <v>13927.5</v>
      </c>
      <c r="M834" s="34">
        <f t="shared" si="238"/>
        <v>23948.664000000001</v>
      </c>
      <c r="N834" s="35">
        <v>0</v>
      </c>
      <c r="O834" s="35">
        <v>0</v>
      </c>
      <c r="P834" s="35"/>
      <c r="Q834" s="4"/>
      <c r="R834" s="35">
        <f t="shared" si="239"/>
        <v>619000</v>
      </c>
      <c r="S834" s="35">
        <f t="shared" si="234"/>
        <v>509374.18378378375</v>
      </c>
      <c r="T834" s="35">
        <f t="shared" si="235"/>
        <v>109625.81621621625</v>
      </c>
      <c r="U834" s="35">
        <f t="shared" si="240"/>
        <v>15086.4</v>
      </c>
      <c r="V834" s="35">
        <f t="shared" si="241"/>
        <v>1405.5652173913043</v>
      </c>
      <c r="W834" s="35">
        <f t="shared" si="236"/>
        <v>13741.800000000001</v>
      </c>
      <c r="X834" s="35">
        <f t="shared" si="242"/>
        <v>73836.495443269378</v>
      </c>
      <c r="Y834" s="35">
        <v>1</v>
      </c>
      <c r="Z834" s="35">
        <v>0</v>
      </c>
      <c r="AA834" s="35">
        <f t="shared" si="243"/>
        <v>0</v>
      </c>
      <c r="AB834" s="37">
        <f t="shared" si="237"/>
        <v>0</v>
      </c>
      <c r="AC834" s="35">
        <f>Z834*R834*1.11</f>
        <v>0</v>
      </c>
      <c r="AD834" s="35">
        <v>5555.5555555555557</v>
      </c>
      <c r="AE834" s="44"/>
    </row>
    <row r="835" spans="1:31">
      <c r="A835" s="34">
        <v>830</v>
      </c>
      <c r="B835" s="58">
        <v>46246</v>
      </c>
      <c r="C835" s="4" t="s">
        <v>6918</v>
      </c>
      <c r="D835" s="4" t="s">
        <v>6287</v>
      </c>
      <c r="E835" s="4" t="s">
        <v>6383</v>
      </c>
      <c r="F835" s="35" t="str">
        <f>IFERROR(VLOOKUP(E835,'DATA MASTER'!$B$1:$R$3858,3,0),"")</f>
        <v>DIV 2</v>
      </c>
      <c r="G835" s="4">
        <v>4</v>
      </c>
      <c r="H835" s="35">
        <f>IFERROR(VLOOKUP(E835,'DATA MASTER'!$B$1:$R$3858,6,0),"")</f>
        <v>4</v>
      </c>
      <c r="I835" s="40">
        <f>IFERROR(VLOOKUP(E835,'DATA MASTER'!$B$1:$R$3858,5,0),"")</f>
        <v>4.18</v>
      </c>
      <c r="J835" s="35">
        <f>IFERROR(VLOOKUP(E835,'DATA MASTER'!$B$1:$R$3858,17,0),"")</f>
        <v>185400</v>
      </c>
      <c r="K835" s="35">
        <f>IFERROR(VLOOKUP(E835,'DATA MASTER'!$B$1:$R$3858,16,0),"")</f>
        <v>163600</v>
      </c>
      <c r="L835" s="34">
        <f t="shared" si="233"/>
        <v>13905</v>
      </c>
      <c r="M835" s="34">
        <f t="shared" si="238"/>
        <v>23702.368000000002</v>
      </c>
      <c r="N835" s="35">
        <v>0</v>
      </c>
      <c r="O835" s="35">
        <v>0</v>
      </c>
      <c r="P835" s="35"/>
      <c r="Q835" s="4"/>
      <c r="R835" s="35">
        <f t="shared" si="239"/>
        <v>618000</v>
      </c>
      <c r="S835" s="35">
        <f t="shared" si="234"/>
        <v>504135.6108108107</v>
      </c>
      <c r="T835" s="35">
        <f t="shared" si="235"/>
        <v>113864.3891891893</v>
      </c>
      <c r="U835" s="35">
        <f t="shared" si="240"/>
        <v>11704</v>
      </c>
      <c r="V835" s="35">
        <f t="shared" si="241"/>
        <v>1090.4347826086955</v>
      </c>
      <c r="W835" s="35">
        <f t="shared" si="236"/>
        <v>13719.6</v>
      </c>
      <c r="X835" s="35">
        <f t="shared" si="242"/>
        <v>81794.798851025043</v>
      </c>
      <c r="Y835" s="35">
        <v>1</v>
      </c>
      <c r="Z835" s="35">
        <v>0</v>
      </c>
      <c r="AA835" s="35">
        <f t="shared" si="243"/>
        <v>0</v>
      </c>
      <c r="AB835" s="37">
        <f t="shared" si="237"/>
        <v>0</v>
      </c>
      <c r="AC835" s="35">
        <f>Z835*R835*1.11</f>
        <v>0</v>
      </c>
      <c r="AD835" s="35">
        <v>5555.5555555555557</v>
      </c>
      <c r="AE835" s="44"/>
    </row>
    <row r="836" spans="1:31">
      <c r="A836" s="34">
        <v>831</v>
      </c>
      <c r="B836" s="58">
        <v>46246</v>
      </c>
      <c r="C836" s="4" t="s">
        <v>6919</v>
      </c>
      <c r="D836" s="4" t="s">
        <v>6128</v>
      </c>
      <c r="E836" s="4" t="s">
        <v>6135</v>
      </c>
      <c r="F836" s="35" t="str">
        <f>IFERROR(VLOOKUP(E836,'DATA MASTER'!$B$1:$R$3858,3,0),"")</f>
        <v>DIV 1</v>
      </c>
      <c r="G836" s="4">
        <v>3</v>
      </c>
      <c r="H836" s="35">
        <f>IFERROR(VLOOKUP(E836,'DATA MASTER'!$B$1:$R$3858,6,0),"")</f>
        <v>24</v>
      </c>
      <c r="I836" s="40">
        <f>IFERROR(VLOOKUP(E836,'DATA MASTER'!$B$1:$R$3858,5,0),"")</f>
        <v>1.23</v>
      </c>
      <c r="J836" s="35">
        <f>IFERROR(VLOOKUP(E836,'DATA MASTER'!$B$1:$R$3858,17,0),"")</f>
        <v>99800</v>
      </c>
      <c r="K836" s="35">
        <f>IFERROR(VLOOKUP(E836,'DATA MASTER'!$B$1:$R$3858,16,0),"")</f>
        <v>92100</v>
      </c>
      <c r="L836" s="34">
        <f t="shared" si="233"/>
        <v>7485</v>
      </c>
      <c r="M836" s="34">
        <f t="shared" si="238"/>
        <v>13343.448</v>
      </c>
      <c r="N836" s="35">
        <v>0</v>
      </c>
      <c r="O836" s="35">
        <v>0</v>
      </c>
      <c r="P836" s="35"/>
      <c r="Q836" s="4"/>
      <c r="R836" s="35">
        <f t="shared" si="239"/>
        <v>249499.99999999997</v>
      </c>
      <c r="S836" s="35">
        <f t="shared" si="234"/>
        <v>212855.54594594589</v>
      </c>
      <c r="T836" s="35">
        <f t="shared" si="235"/>
        <v>36644.454054054077</v>
      </c>
      <c r="U836" s="35">
        <f t="shared" si="240"/>
        <v>2583</v>
      </c>
      <c r="V836" s="35">
        <f t="shared" si="241"/>
        <v>240.65217391304347</v>
      </c>
      <c r="W836" s="35">
        <f t="shared" si="236"/>
        <v>5538.9</v>
      </c>
      <c r="X836" s="35">
        <f t="shared" si="242"/>
        <v>25781.901880141035</v>
      </c>
      <c r="Y836" s="35">
        <f>IF(E836="nodr004",4,1)</f>
        <v>1</v>
      </c>
      <c r="Z836" s="35">
        <v>0</v>
      </c>
      <c r="AA836" s="35">
        <f t="shared" si="243"/>
        <v>0</v>
      </c>
      <c r="AB836" s="37">
        <f t="shared" si="237"/>
        <v>0</v>
      </c>
      <c r="AC836" s="35">
        <v>0</v>
      </c>
      <c r="AD836" s="35">
        <v>2500</v>
      </c>
      <c r="AE836" s="44"/>
    </row>
    <row r="837" spans="1:31">
      <c r="A837" s="34">
        <v>832</v>
      </c>
      <c r="B837" s="58">
        <v>46246</v>
      </c>
      <c r="C837" s="4" t="s">
        <v>6920</v>
      </c>
      <c r="D837" s="4" t="s">
        <v>6287</v>
      </c>
      <c r="E837" s="4" t="s">
        <v>6167</v>
      </c>
      <c r="F837" s="35" t="str">
        <f>IFERROR(VLOOKUP(E837,'DATA MASTER'!$B$1:$R$3858,3,0),"")</f>
        <v>DIV 2</v>
      </c>
      <c r="G837" s="4">
        <v>24</v>
      </c>
      <c r="H837" s="35">
        <f>IFERROR(VLOOKUP(E837,'DATA MASTER'!$B$1:$R$3858,6,0),"")</f>
        <v>24</v>
      </c>
      <c r="I837" s="40">
        <f>IFERROR(VLOOKUP(E837,'DATA MASTER'!$B$1:$R$3858,5,0),"")</f>
        <v>0.90200000000000002</v>
      </c>
      <c r="J837" s="35">
        <f>IFERROR(VLOOKUP(E837,'DATA MASTER'!$B$1:$R$3858,17,0),"")</f>
        <v>81000</v>
      </c>
      <c r="K837" s="35">
        <f>IFERROR(VLOOKUP(E837,'DATA MASTER'!$B$1:$R$3858,16,0),"")</f>
        <v>74300</v>
      </c>
      <c r="L837" s="34">
        <f t="shared" si="233"/>
        <v>6075</v>
      </c>
      <c r="M837" s="34">
        <f t="shared" si="238"/>
        <v>10764.584000000001</v>
      </c>
      <c r="N837" s="35">
        <v>0</v>
      </c>
      <c r="O837" s="35">
        <v>10</v>
      </c>
      <c r="P837" s="35"/>
      <c r="Q837" s="4"/>
      <c r="R837" s="35">
        <f t="shared" si="239"/>
        <v>1458000</v>
      </c>
      <c r="S837" s="35">
        <f t="shared" si="234"/>
        <v>1236364.8518918916</v>
      </c>
      <c r="T837" s="35">
        <f t="shared" si="235"/>
        <v>221635.14810810843</v>
      </c>
      <c r="U837" s="35">
        <f t="shared" si="240"/>
        <v>15153.6</v>
      </c>
      <c r="V837" s="35">
        <f t="shared" si="241"/>
        <v>1411.8260869565217</v>
      </c>
      <c r="W837" s="35">
        <f t="shared" si="236"/>
        <v>32367.600000000002</v>
      </c>
      <c r="X837" s="35">
        <f t="shared" si="242"/>
        <v>157077.12202115191</v>
      </c>
      <c r="Y837" s="35">
        <v>1</v>
      </c>
      <c r="Z837" s="35">
        <v>0</v>
      </c>
      <c r="AA837" s="35">
        <f t="shared" si="243"/>
        <v>0</v>
      </c>
      <c r="AB837" s="37">
        <f t="shared" si="237"/>
        <v>0</v>
      </c>
      <c r="AC837" s="35">
        <f>Z837*R837*1.11</f>
        <v>0</v>
      </c>
      <c r="AD837" s="35">
        <v>15625</v>
      </c>
      <c r="AE837" s="44"/>
    </row>
    <row r="838" spans="1:31">
      <c r="A838" s="34">
        <v>833</v>
      </c>
      <c r="B838" s="58">
        <v>46246</v>
      </c>
      <c r="C838" s="4" t="s">
        <v>6921</v>
      </c>
      <c r="D838" s="4" t="s">
        <v>6158</v>
      </c>
      <c r="E838" s="4" t="s">
        <v>6156</v>
      </c>
      <c r="F838" s="35" t="str">
        <f>IFERROR(VLOOKUP(E838,'DATA MASTER'!$B$1:$R$3858,3,0),"")</f>
        <v>DIV 1</v>
      </c>
      <c r="G838" s="4">
        <v>4</v>
      </c>
      <c r="H838" s="35">
        <f>IFERROR(VLOOKUP(E838,'DATA MASTER'!$B$1:$R$3858,6,0),"")</f>
        <v>4</v>
      </c>
      <c r="I838" s="40">
        <f>IFERROR(VLOOKUP(E838,'DATA MASTER'!$B$1:$R$3858,5,0),"")</f>
        <v>5.3879999999999999</v>
      </c>
      <c r="J838" s="35">
        <f>IFERROR(VLOOKUP(E838,'DATA MASTER'!$B$1:$R$3858,17,0),"")</f>
        <v>185700</v>
      </c>
      <c r="K838" s="35">
        <f>IFERROR(VLOOKUP(E838,'DATA MASTER'!$B$1:$R$3858,16,0),"")</f>
        <v>165300</v>
      </c>
      <c r="L838" s="34">
        <f t="shared" si="233"/>
        <v>13927.5</v>
      </c>
      <c r="M838" s="34">
        <f t="shared" si="238"/>
        <v>23948.664000000001</v>
      </c>
      <c r="N838" s="35">
        <v>0</v>
      </c>
      <c r="O838" s="35">
        <v>0</v>
      </c>
      <c r="P838" s="35"/>
      <c r="Q838" s="4"/>
      <c r="R838" s="35">
        <f t="shared" si="239"/>
        <v>619000</v>
      </c>
      <c r="S838" s="35">
        <f t="shared" si="234"/>
        <v>509374.18378378375</v>
      </c>
      <c r="T838" s="35">
        <f t="shared" si="235"/>
        <v>109625.81621621625</v>
      </c>
      <c r="U838" s="35">
        <f t="shared" si="240"/>
        <v>15086.4</v>
      </c>
      <c r="V838" s="35">
        <f t="shared" si="241"/>
        <v>1405.5652173913043</v>
      </c>
      <c r="W838" s="35">
        <f t="shared" si="236"/>
        <v>13741.800000000001</v>
      </c>
      <c r="X838" s="35">
        <f t="shared" si="242"/>
        <v>71892.05099882494</v>
      </c>
      <c r="Y838" s="35">
        <v>1</v>
      </c>
      <c r="Z838" s="35">
        <v>0</v>
      </c>
      <c r="AA838" s="35">
        <f t="shared" si="243"/>
        <v>0</v>
      </c>
      <c r="AB838" s="37">
        <f t="shared" si="237"/>
        <v>0</v>
      </c>
      <c r="AC838" s="35">
        <f>Z838*R838*1.11</f>
        <v>0</v>
      </c>
      <c r="AD838" s="35">
        <v>7500</v>
      </c>
      <c r="AE838" s="44"/>
    </row>
    <row r="839" spans="1:31">
      <c r="A839" s="34">
        <v>834</v>
      </c>
      <c r="B839" s="58">
        <v>46246</v>
      </c>
      <c r="C839" s="4" t="s">
        <v>6921</v>
      </c>
      <c r="D839" s="4" t="s">
        <v>6158</v>
      </c>
      <c r="E839" s="4" t="s">
        <v>6148</v>
      </c>
      <c r="F839" s="35" t="str">
        <f>IFERROR(VLOOKUP(E839,'DATA MASTER'!$B$1:$R$3858,3,0),"")</f>
        <v>DIV 2</v>
      </c>
      <c r="G839" s="4">
        <v>6</v>
      </c>
      <c r="H839" s="35">
        <f>IFERROR(VLOOKUP(E839,'DATA MASTER'!$B$1:$R$3858,6,0),"")</f>
        <v>24</v>
      </c>
      <c r="I839" s="40">
        <f>IFERROR(VLOOKUP(E839,'DATA MASTER'!$B$1:$R$3858,5,0),"")</f>
        <v>1.0900000000000001</v>
      </c>
      <c r="J839" s="35">
        <f>IFERROR(VLOOKUP(E839,'DATA MASTER'!$B$1:$R$3858,17,0),"")</f>
        <v>82200</v>
      </c>
      <c r="K839" s="35">
        <f>IFERROR(VLOOKUP(E839,'DATA MASTER'!$B$1:$R$3858,16,0),"")</f>
        <v>74900</v>
      </c>
      <c r="L839" s="34">
        <f t="shared" si="233"/>
        <v>6165</v>
      </c>
      <c r="M839" s="34">
        <f t="shared" si="238"/>
        <v>10851.512000000001</v>
      </c>
      <c r="N839" s="35">
        <v>0</v>
      </c>
      <c r="O839" s="35">
        <v>0</v>
      </c>
      <c r="P839" s="35"/>
      <c r="Q839" s="4"/>
      <c r="R839" s="35">
        <f t="shared" si="239"/>
        <v>411000</v>
      </c>
      <c r="S839" s="35">
        <f t="shared" si="234"/>
        <v>346208.04324324324</v>
      </c>
      <c r="T839" s="35">
        <f t="shared" si="235"/>
        <v>64791.956756756757</v>
      </c>
      <c r="U839" s="35">
        <f t="shared" si="240"/>
        <v>4578.0000000000009</v>
      </c>
      <c r="V839" s="35">
        <f t="shared" si="241"/>
        <v>426.52173913043481</v>
      </c>
      <c r="W839" s="35">
        <f t="shared" si="236"/>
        <v>9124.2000000000007</v>
      </c>
      <c r="X839" s="35">
        <f t="shared" si="242"/>
        <v>43163.235017626328</v>
      </c>
      <c r="Y839" s="35">
        <v>1</v>
      </c>
      <c r="Z839" s="35">
        <v>0</v>
      </c>
      <c r="AA839" s="35">
        <f t="shared" si="243"/>
        <v>0</v>
      </c>
      <c r="AB839" s="37">
        <f t="shared" si="237"/>
        <v>0</v>
      </c>
      <c r="AC839" s="35">
        <f>Z839*R839*1.11</f>
        <v>0</v>
      </c>
      <c r="AD839" s="35">
        <v>7500</v>
      </c>
      <c r="AE839" s="44"/>
    </row>
    <row r="840" spans="1:31">
      <c r="A840" s="34">
        <v>835</v>
      </c>
      <c r="B840" s="58">
        <v>46246</v>
      </c>
      <c r="C840" s="4" t="s">
        <v>6922</v>
      </c>
      <c r="D840" s="4" t="s">
        <v>6287</v>
      </c>
      <c r="E840" s="4" t="s">
        <v>6135</v>
      </c>
      <c r="F840" s="35" t="str">
        <f>IFERROR(VLOOKUP(E840,'DATA MASTER'!$B$1:$R$3858,3,0),"")</f>
        <v>DIV 1</v>
      </c>
      <c r="G840" s="4">
        <v>24</v>
      </c>
      <c r="H840" s="35">
        <f>IFERROR(VLOOKUP(E840,'DATA MASTER'!$B$1:$R$3858,6,0),"")</f>
        <v>24</v>
      </c>
      <c r="I840" s="40">
        <f>IFERROR(VLOOKUP(E840,'DATA MASTER'!$B$1:$R$3858,5,0),"")</f>
        <v>1.23</v>
      </c>
      <c r="J840" s="35">
        <f>IFERROR(VLOOKUP(E840,'DATA MASTER'!$B$1:$R$3858,17,0),"")</f>
        <v>99800</v>
      </c>
      <c r="K840" s="35">
        <f>IFERROR(VLOOKUP(E840,'DATA MASTER'!$B$1:$R$3858,16,0),"")</f>
        <v>92100</v>
      </c>
      <c r="L840" s="34">
        <f t="shared" ref="L840:L903" si="252">IFERROR(IF(F840="MTAB",12.5%*J840,7.5%*J840),"")</f>
        <v>7485</v>
      </c>
      <c r="M840" s="34">
        <f t="shared" si="238"/>
        <v>13343.448</v>
      </c>
      <c r="N840" s="35">
        <v>0</v>
      </c>
      <c r="O840" s="35">
        <v>0</v>
      </c>
      <c r="P840" s="35">
        <v>50000</v>
      </c>
      <c r="Q840" s="4" t="s">
        <v>6674</v>
      </c>
      <c r="R840" s="35">
        <f t="shared" si="239"/>
        <v>1995999.9999999998</v>
      </c>
      <c r="S840" s="35">
        <f t="shared" ref="S840:S903" si="253">IFERROR((K840-M840)/1.11*(100-O840)%*G840,"")</f>
        <v>1702844.3675675672</v>
      </c>
      <c r="T840" s="35">
        <f t="shared" ref="T840:T903" si="254">IFERROR(R840-S840,"")</f>
        <v>293155.63243243261</v>
      </c>
      <c r="U840" s="35">
        <f t="shared" si="240"/>
        <v>20664</v>
      </c>
      <c r="V840" s="35">
        <f t="shared" si="241"/>
        <v>1925.2173913043478</v>
      </c>
      <c r="W840" s="35">
        <f t="shared" ref="W840:W903" si="255">IFERROR(2%*R840*1.11,"")</f>
        <v>44311.199999999997</v>
      </c>
      <c r="X840" s="35">
        <f t="shared" si="242"/>
        <v>160630.21504112828</v>
      </c>
      <c r="Y840" s="35">
        <f>H840</f>
        <v>24</v>
      </c>
      <c r="Z840" s="35">
        <v>0</v>
      </c>
      <c r="AA840" s="35">
        <f t="shared" si="243"/>
        <v>50000</v>
      </c>
      <c r="AB840" s="37">
        <f t="shared" ref="AB840:AB903" si="256">IFERROR(IF(OR(D840="SALES008",D840="SALES010"),IF(MOD(G840,H840)=0,10000*G840/H840,10000*(ROUNDUP(G840/H840,0))),0),"")</f>
        <v>0</v>
      </c>
      <c r="AC840" s="35">
        <v>0</v>
      </c>
      <c r="AD840" s="35">
        <v>15625</v>
      </c>
      <c r="AE840" s="44"/>
    </row>
    <row r="841" spans="1:31">
      <c r="A841" s="34">
        <v>836</v>
      </c>
      <c r="B841" s="58">
        <v>46246</v>
      </c>
      <c r="C841" s="4" t="s">
        <v>6923</v>
      </c>
      <c r="D841" s="4" t="s">
        <v>6287</v>
      </c>
      <c r="E841" s="4" t="s">
        <v>6218</v>
      </c>
      <c r="F841" s="35" t="str">
        <f>IFERROR(VLOOKUP(E841,'DATA MASTER'!$B$1:$R$3858,3,0),"")</f>
        <v>DIV 1</v>
      </c>
      <c r="G841" s="4">
        <v>36</v>
      </c>
      <c r="H841" s="35">
        <f>IFERROR(VLOOKUP(E841,'DATA MASTER'!$B$1:$R$3858,6,0),"")</f>
        <v>24</v>
      </c>
      <c r="I841" s="40">
        <f>IFERROR(VLOOKUP(E841,'DATA MASTER'!$B$1:$R$3858,5,0),"")</f>
        <v>1.079</v>
      </c>
      <c r="J841" s="35">
        <f>IFERROR(VLOOKUP(E841,'DATA MASTER'!$B$1:$R$3858,17,0),"")</f>
        <v>102900</v>
      </c>
      <c r="K841" s="35">
        <f>IFERROR(VLOOKUP(E841,'DATA MASTER'!$B$1:$R$3858,16,0),"")</f>
        <v>94200</v>
      </c>
      <c r="L841" s="34">
        <f t="shared" si="252"/>
        <v>7717.5</v>
      </c>
      <c r="M841" s="34">
        <f t="shared" ref="M841:M904" si="257">IFERROR(IF(F841="MTAB",19.011%*K841,14.488%*K841),"")</f>
        <v>13647.696000000002</v>
      </c>
      <c r="N841" s="35">
        <v>0</v>
      </c>
      <c r="O841" s="35">
        <v>0</v>
      </c>
      <c r="P841" s="35"/>
      <c r="Q841" s="4"/>
      <c r="R841" s="35">
        <f t="shared" ref="R841:R904" si="258">IFERROR((((J841-L841)/1.11*(100-O841)%*G841)-(ROUNDDOWN(G841/Y841,0)*N841)),"")</f>
        <v>3086999.9999999995</v>
      </c>
      <c r="S841" s="35">
        <f t="shared" si="253"/>
        <v>2612507.1567567564</v>
      </c>
      <c r="T841" s="35">
        <f t="shared" si="254"/>
        <v>474492.84324324317</v>
      </c>
      <c r="U841" s="35">
        <f t="shared" ref="U841:U904" si="259">IFERROR(I841*G841*700,"")</f>
        <v>27190.799999999999</v>
      </c>
      <c r="V841" s="35">
        <f t="shared" ref="V841:V904" si="260">IFERROR(G841*I841/23000*1500000,"")</f>
        <v>2533.304347826087</v>
      </c>
      <c r="W841" s="35">
        <f t="shared" si="255"/>
        <v>68531.399999999994</v>
      </c>
      <c r="X841" s="35">
        <f t="shared" ref="X841:X904" si="261">IFERROR(T841-U841-V841-W841-Z841-AC841-AB841-AA841-AD841,"")</f>
        <v>360612.33889541705</v>
      </c>
      <c r="Y841" s="35">
        <v>1</v>
      </c>
      <c r="Z841" s="35">
        <v>0</v>
      </c>
      <c r="AA841" s="35">
        <f t="shared" ref="AA841:AA904" si="262">IFERROR(ROUNDDOWN(G841/Y841,0)*P841,"")</f>
        <v>0</v>
      </c>
      <c r="AB841" s="37">
        <f t="shared" si="256"/>
        <v>0</v>
      </c>
      <c r="AC841" s="35">
        <v>0</v>
      </c>
      <c r="AD841" s="35">
        <v>15625</v>
      </c>
      <c r="AE841" s="44"/>
    </row>
    <row r="842" spans="1:31">
      <c r="A842" s="34">
        <v>837</v>
      </c>
      <c r="B842" s="58">
        <v>46246</v>
      </c>
      <c r="C842" s="4" t="s">
        <v>6924</v>
      </c>
      <c r="D842" s="4" t="s">
        <v>6124</v>
      </c>
      <c r="E842" s="4" t="s">
        <v>6148</v>
      </c>
      <c r="F842" s="35" t="str">
        <f>IFERROR(VLOOKUP(E842,'DATA MASTER'!$B$1:$R$3858,3,0),"")</f>
        <v>DIV 2</v>
      </c>
      <c r="G842" s="4">
        <v>4</v>
      </c>
      <c r="H842" s="35">
        <f>IFERROR(VLOOKUP(E842,'DATA MASTER'!$B$1:$R$3858,6,0),"")</f>
        <v>24</v>
      </c>
      <c r="I842" s="40">
        <f>IFERROR(VLOOKUP(E842,'DATA MASTER'!$B$1:$R$3858,5,0),"")</f>
        <v>1.0900000000000001</v>
      </c>
      <c r="J842" s="35">
        <f>IFERROR(VLOOKUP(E842,'DATA MASTER'!$B$1:$R$3858,17,0),"")</f>
        <v>82200</v>
      </c>
      <c r="K842" s="35">
        <f>IFERROR(VLOOKUP(E842,'DATA MASTER'!$B$1:$R$3858,16,0),"")</f>
        <v>74900</v>
      </c>
      <c r="L842" s="34">
        <f t="shared" si="252"/>
        <v>6165</v>
      </c>
      <c r="M842" s="34">
        <f t="shared" si="257"/>
        <v>10851.512000000001</v>
      </c>
      <c r="N842" s="35">
        <v>0</v>
      </c>
      <c r="O842" s="35">
        <v>0</v>
      </c>
      <c r="P842" s="35"/>
      <c r="Q842" s="4"/>
      <c r="R842" s="35">
        <f t="shared" si="258"/>
        <v>274000</v>
      </c>
      <c r="S842" s="35">
        <f t="shared" si="253"/>
        <v>230805.36216216214</v>
      </c>
      <c r="T842" s="35">
        <f t="shared" si="254"/>
        <v>43194.637837837858</v>
      </c>
      <c r="U842" s="35">
        <f t="shared" si="259"/>
        <v>3052</v>
      </c>
      <c r="V842" s="35">
        <f t="shared" si="260"/>
        <v>284.34782608695656</v>
      </c>
      <c r="W842" s="35">
        <f t="shared" si="255"/>
        <v>6082.8</v>
      </c>
      <c r="X842" s="35">
        <f t="shared" si="261"/>
        <v>30650.490011750895</v>
      </c>
      <c r="Y842" s="35">
        <v>1</v>
      </c>
      <c r="Z842" s="35">
        <v>0</v>
      </c>
      <c r="AA842" s="35">
        <f t="shared" si="262"/>
        <v>0</v>
      </c>
      <c r="AB842" s="37">
        <f t="shared" si="256"/>
        <v>0</v>
      </c>
      <c r="AC842" s="35">
        <f>Z842*R842*1.11</f>
        <v>0</v>
      </c>
      <c r="AD842" s="35">
        <v>3125</v>
      </c>
      <c r="AE842" s="44"/>
    </row>
    <row r="843" spans="1:31">
      <c r="A843" s="34">
        <v>838</v>
      </c>
      <c r="B843" s="58">
        <v>46246</v>
      </c>
      <c r="C843" s="4" t="s">
        <v>6925</v>
      </c>
      <c r="D843" s="4" t="s">
        <v>6158</v>
      </c>
      <c r="E843" s="4" t="s">
        <v>6156</v>
      </c>
      <c r="F843" s="35" t="str">
        <f>IFERROR(VLOOKUP(E843,'DATA MASTER'!$B$1:$R$3858,3,0),"")</f>
        <v>DIV 1</v>
      </c>
      <c r="G843" s="4">
        <v>8</v>
      </c>
      <c r="H843" s="35">
        <f>IFERROR(VLOOKUP(E843,'DATA MASTER'!$B$1:$R$3858,6,0),"")</f>
        <v>4</v>
      </c>
      <c r="I843" s="40">
        <f>IFERROR(VLOOKUP(E843,'DATA MASTER'!$B$1:$R$3858,5,0),"")</f>
        <v>5.3879999999999999</v>
      </c>
      <c r="J843" s="35">
        <f>IFERROR(VLOOKUP(E843,'DATA MASTER'!$B$1:$R$3858,17,0),"")</f>
        <v>185700</v>
      </c>
      <c r="K843" s="35">
        <f>IFERROR(VLOOKUP(E843,'DATA MASTER'!$B$1:$R$3858,16,0),"")</f>
        <v>165300</v>
      </c>
      <c r="L843" s="34">
        <f t="shared" si="252"/>
        <v>13927.5</v>
      </c>
      <c r="M843" s="34">
        <f t="shared" si="257"/>
        <v>23948.664000000001</v>
      </c>
      <c r="N843" s="35">
        <v>0</v>
      </c>
      <c r="O843" s="35">
        <v>0</v>
      </c>
      <c r="P843" s="35"/>
      <c r="Q843" s="4"/>
      <c r="R843" s="35">
        <f t="shared" si="258"/>
        <v>1238000</v>
      </c>
      <c r="S843" s="35">
        <f t="shared" si="253"/>
        <v>1018748.3675675675</v>
      </c>
      <c r="T843" s="35">
        <f t="shared" si="254"/>
        <v>219251.6324324325</v>
      </c>
      <c r="U843" s="35">
        <f t="shared" si="259"/>
        <v>30172.799999999999</v>
      </c>
      <c r="V843" s="35">
        <f t="shared" si="260"/>
        <v>2811.1304347826085</v>
      </c>
      <c r="W843" s="35">
        <f t="shared" si="255"/>
        <v>27483.600000000002</v>
      </c>
      <c r="X843" s="35">
        <f t="shared" si="261"/>
        <v>152901.7490564734</v>
      </c>
      <c r="Y843" s="35">
        <v>1</v>
      </c>
      <c r="Z843" s="35">
        <v>0</v>
      </c>
      <c r="AA843" s="35">
        <f t="shared" si="262"/>
        <v>0</v>
      </c>
      <c r="AB843" s="37">
        <f t="shared" si="256"/>
        <v>0</v>
      </c>
      <c r="AC843" s="35">
        <f>Z843*R843*1.11</f>
        <v>0</v>
      </c>
      <c r="AD843" s="35">
        <v>5882.3529411764703</v>
      </c>
      <c r="AE843" s="44"/>
    </row>
    <row r="844" spans="1:31">
      <c r="A844" s="34">
        <v>839</v>
      </c>
      <c r="B844" s="58">
        <v>46246</v>
      </c>
      <c r="C844" s="4" t="s">
        <v>6925</v>
      </c>
      <c r="D844" s="4" t="s">
        <v>6158</v>
      </c>
      <c r="E844" s="4" t="s">
        <v>6280</v>
      </c>
      <c r="F844" s="35" t="str">
        <f>IFERROR(VLOOKUP(E844,'DATA MASTER'!$B$1:$R$3858,3,0),"")</f>
        <v>DIV 2</v>
      </c>
      <c r="G844" s="4">
        <v>8</v>
      </c>
      <c r="H844" s="35">
        <f>IFERROR(VLOOKUP(E844,'DATA MASTER'!$B$1:$R$3858,6,0),"")</f>
        <v>1</v>
      </c>
      <c r="I844" s="40">
        <f>IFERROR(VLOOKUP(E844,'DATA MASTER'!$B$1:$R$3858,5,0),"")</f>
        <v>5.14</v>
      </c>
      <c r="J844" s="35">
        <f>IFERROR(VLOOKUP(E844,'DATA MASTER'!$B$1:$R$3858,17,0),"")</f>
        <v>163600</v>
      </c>
      <c r="K844" s="35">
        <f>IFERROR(VLOOKUP(E844,'DATA MASTER'!$B$1:$R$3858,16,0),"")</f>
        <v>144400</v>
      </c>
      <c r="L844" s="34">
        <f t="shared" si="252"/>
        <v>12270</v>
      </c>
      <c r="M844" s="34">
        <f t="shared" si="257"/>
        <v>20920.672000000002</v>
      </c>
      <c r="N844" s="35">
        <v>0</v>
      </c>
      <c r="O844" s="35">
        <v>10</v>
      </c>
      <c r="P844" s="35"/>
      <c r="Q844" s="4"/>
      <c r="R844" s="35">
        <f t="shared" si="258"/>
        <v>981599.99999999988</v>
      </c>
      <c r="S844" s="35">
        <f t="shared" si="253"/>
        <v>800946.99243243237</v>
      </c>
      <c r="T844" s="35">
        <f t="shared" si="254"/>
        <v>180653.00756756752</v>
      </c>
      <c r="U844" s="35">
        <f t="shared" si="259"/>
        <v>28784</v>
      </c>
      <c r="V844" s="35">
        <f t="shared" si="260"/>
        <v>2681.7391304347825</v>
      </c>
      <c r="W844" s="35">
        <f t="shared" si="255"/>
        <v>21791.519999999997</v>
      </c>
      <c r="X844" s="35">
        <f t="shared" si="261"/>
        <v>121513.39549595627</v>
      </c>
      <c r="Y844" s="35">
        <v>1</v>
      </c>
      <c r="Z844" s="35">
        <v>0</v>
      </c>
      <c r="AA844" s="35">
        <f t="shared" si="262"/>
        <v>0</v>
      </c>
      <c r="AB844" s="37">
        <f t="shared" si="256"/>
        <v>0</v>
      </c>
      <c r="AC844" s="35">
        <v>0</v>
      </c>
      <c r="AD844" s="35">
        <v>5882.3529411764703</v>
      </c>
      <c r="AE844" s="44"/>
    </row>
    <row r="845" spans="1:31">
      <c r="A845" s="34">
        <v>840</v>
      </c>
      <c r="B845" s="58">
        <v>46246</v>
      </c>
      <c r="C845" s="4" t="s">
        <v>6926</v>
      </c>
      <c r="D845" s="4" t="s">
        <v>6287</v>
      </c>
      <c r="E845" s="4" t="s">
        <v>6185</v>
      </c>
      <c r="F845" s="35" t="str">
        <f>IFERROR(VLOOKUP(E845,'DATA MASTER'!$B$1:$R$3858,3,0),"")</f>
        <v>DIV 1</v>
      </c>
      <c r="G845" s="4">
        <v>12</v>
      </c>
      <c r="H845" s="35">
        <f>IFERROR(VLOOKUP(E845,'DATA MASTER'!$B$1:$R$3858,6,0),"")</f>
        <v>24</v>
      </c>
      <c r="I845" s="40">
        <f>IFERROR(VLOOKUP(E845,'DATA MASTER'!$B$1:$R$3858,5,0),"")</f>
        <v>1.1259999999999999</v>
      </c>
      <c r="J845" s="35">
        <f>IFERROR(VLOOKUP(E845,'DATA MASTER'!$B$1:$R$3858,17,0),"")</f>
        <v>105400</v>
      </c>
      <c r="K845" s="35">
        <f>IFERROR(VLOOKUP(E845,'DATA MASTER'!$B$1:$R$3858,16,0),"")</f>
        <v>96600</v>
      </c>
      <c r="L845" s="34">
        <f t="shared" si="252"/>
        <v>7905</v>
      </c>
      <c r="M845" s="34">
        <f t="shared" si="257"/>
        <v>13995.408000000001</v>
      </c>
      <c r="N845" s="35">
        <v>0</v>
      </c>
      <c r="O845" s="35">
        <v>0</v>
      </c>
      <c r="P845" s="35"/>
      <c r="Q845" s="4"/>
      <c r="R845" s="35">
        <f t="shared" si="258"/>
        <v>1054000</v>
      </c>
      <c r="S845" s="35">
        <f t="shared" si="253"/>
        <v>893022.61621621612</v>
      </c>
      <c r="T845" s="35">
        <f t="shared" si="254"/>
        <v>160977.38378378388</v>
      </c>
      <c r="U845" s="35">
        <f t="shared" si="259"/>
        <v>9458.4</v>
      </c>
      <c r="V845" s="35">
        <f t="shared" si="260"/>
        <v>881.21739130434787</v>
      </c>
      <c r="W845" s="35">
        <f t="shared" si="255"/>
        <v>23398.800000000003</v>
      </c>
      <c r="X845" s="35">
        <f t="shared" si="261"/>
        <v>111613.96639247953</v>
      </c>
      <c r="Y845" s="35">
        <v>1</v>
      </c>
      <c r="Z845" s="35">
        <v>0</v>
      </c>
      <c r="AA845" s="35">
        <f t="shared" si="262"/>
        <v>0</v>
      </c>
      <c r="AB845" s="37">
        <f t="shared" si="256"/>
        <v>0</v>
      </c>
      <c r="AC845" s="35">
        <f>Z845*R845*1.11</f>
        <v>0</v>
      </c>
      <c r="AD845" s="35">
        <v>15625</v>
      </c>
      <c r="AE845" s="44"/>
    </row>
    <row r="846" spans="1:31">
      <c r="A846" s="34">
        <v>841</v>
      </c>
      <c r="B846" s="58">
        <v>46246</v>
      </c>
      <c r="C846" s="4" t="s">
        <v>6927</v>
      </c>
      <c r="D846" s="4" t="s">
        <v>6158</v>
      </c>
      <c r="E846" s="4" t="s">
        <v>6166</v>
      </c>
      <c r="F846" s="35" t="str">
        <f>IFERROR(VLOOKUP(E846,'DATA MASTER'!$B$1:$R$3858,3,0),"")</f>
        <v>DIV 2</v>
      </c>
      <c r="G846" s="4">
        <v>8</v>
      </c>
      <c r="H846" s="35">
        <f>IFERROR(VLOOKUP(E846,'DATA MASTER'!$B$1:$R$3858,6,0),"")</f>
        <v>4</v>
      </c>
      <c r="I846" s="40">
        <f>IFERROR(VLOOKUP(E846,'DATA MASTER'!$B$1:$R$3858,5,0),"")</f>
        <v>4.68</v>
      </c>
      <c r="J846" s="35">
        <f>IFERROR(VLOOKUP(E846,'DATA MASTER'!$B$1:$R$3858,17,0),"")</f>
        <v>112100</v>
      </c>
      <c r="K846" s="35">
        <f>IFERROR(VLOOKUP(E846,'DATA MASTER'!$B$1:$R$3858,16,0),"")</f>
        <v>96500</v>
      </c>
      <c r="L846" s="34">
        <f t="shared" si="252"/>
        <v>8407.5</v>
      </c>
      <c r="M846" s="34">
        <f t="shared" si="257"/>
        <v>13980.92</v>
      </c>
      <c r="N846" s="35">
        <v>0</v>
      </c>
      <c r="O846" s="35">
        <v>0</v>
      </c>
      <c r="P846" s="35"/>
      <c r="Q846" s="4"/>
      <c r="R846" s="35">
        <f t="shared" si="258"/>
        <v>747333.33333333326</v>
      </c>
      <c r="S846" s="35">
        <f t="shared" si="253"/>
        <v>594732.10810810805</v>
      </c>
      <c r="T846" s="35">
        <f t="shared" si="254"/>
        <v>152601.22522522521</v>
      </c>
      <c r="U846" s="35">
        <f t="shared" si="259"/>
        <v>26208</v>
      </c>
      <c r="V846" s="35">
        <f t="shared" si="260"/>
        <v>2441.7391304347825</v>
      </c>
      <c r="W846" s="35">
        <f t="shared" si="255"/>
        <v>16590.8</v>
      </c>
      <c r="X846" s="35">
        <f t="shared" si="261"/>
        <v>100217.82895193328</v>
      </c>
      <c r="Y846" s="35">
        <v>1</v>
      </c>
      <c r="Z846" s="35">
        <v>0</v>
      </c>
      <c r="AA846" s="35">
        <f t="shared" si="262"/>
        <v>0</v>
      </c>
      <c r="AB846" s="37">
        <f t="shared" si="256"/>
        <v>0</v>
      </c>
      <c r="AC846" s="35">
        <f>Z846*R846*1.11</f>
        <v>0</v>
      </c>
      <c r="AD846" s="35">
        <v>7142.8571428571431</v>
      </c>
      <c r="AE846" s="44"/>
    </row>
    <row r="847" spans="1:31">
      <c r="A847" s="34">
        <v>842</v>
      </c>
      <c r="B847" s="58">
        <v>46246</v>
      </c>
      <c r="C847" s="4" t="s">
        <v>6928</v>
      </c>
      <c r="D847" s="4" t="s">
        <v>6183</v>
      </c>
      <c r="E847" s="4" t="s">
        <v>6125</v>
      </c>
      <c r="F847" s="35" t="str">
        <f>IFERROR(VLOOKUP(E847,'DATA MASTER'!$B$1:$R$3858,3,0),"")</f>
        <v>DIV 2</v>
      </c>
      <c r="G847" s="4">
        <v>7</v>
      </c>
      <c r="H847" s="35">
        <f>IFERROR(VLOOKUP(E847,'DATA MASTER'!$B$1:$R$3858,6,0),"")</f>
        <v>4</v>
      </c>
      <c r="I847" s="40">
        <f>IFERROR(VLOOKUP(E847,'DATA MASTER'!$B$1:$R$3858,5,0),"")</f>
        <v>4.74</v>
      </c>
      <c r="J847" s="35">
        <f>IFERROR(VLOOKUP(E847,'DATA MASTER'!$B$1:$R$3858,17,0),"")</f>
        <v>99000</v>
      </c>
      <c r="K847" s="35">
        <f>IFERROR(VLOOKUP(E847,'DATA MASTER'!$B$1:$R$3858,16,0),"")</f>
        <v>84000</v>
      </c>
      <c r="L847" s="34">
        <f t="shared" si="252"/>
        <v>7425</v>
      </c>
      <c r="M847" s="34">
        <f t="shared" si="257"/>
        <v>12169.92</v>
      </c>
      <c r="N847" s="35">
        <v>0</v>
      </c>
      <c r="O847" s="35">
        <v>0</v>
      </c>
      <c r="P847" s="35"/>
      <c r="Q847" s="4"/>
      <c r="R847" s="35">
        <f t="shared" si="258"/>
        <v>577500</v>
      </c>
      <c r="S847" s="35">
        <f t="shared" si="253"/>
        <v>452982.48648648645</v>
      </c>
      <c r="T847" s="35">
        <f t="shared" si="254"/>
        <v>124517.51351351355</v>
      </c>
      <c r="U847" s="35">
        <f t="shared" si="259"/>
        <v>23226</v>
      </c>
      <c r="V847" s="35">
        <f t="shared" si="260"/>
        <v>2163.913043478261</v>
      </c>
      <c r="W847" s="35">
        <f t="shared" si="255"/>
        <v>12820.500000000002</v>
      </c>
      <c r="X847" s="35">
        <f t="shared" si="261"/>
        <v>66307.100470035293</v>
      </c>
      <c r="Y847" s="35">
        <f>IF(E847="avem005",4,IF(E847="avem025",1,1))</f>
        <v>1</v>
      </c>
      <c r="Z847" s="35">
        <v>0</v>
      </c>
      <c r="AA847" s="35">
        <f t="shared" si="262"/>
        <v>0</v>
      </c>
      <c r="AB847" s="37">
        <f t="shared" si="256"/>
        <v>20000</v>
      </c>
      <c r="AC847" s="35">
        <v>0</v>
      </c>
      <c r="AD847" s="35">
        <v>0</v>
      </c>
      <c r="AE847" s="44"/>
    </row>
    <row r="848" spans="1:31">
      <c r="A848" s="34">
        <v>843</v>
      </c>
      <c r="B848" s="58">
        <v>46246</v>
      </c>
      <c r="C848" s="4" t="s">
        <v>6928</v>
      </c>
      <c r="D848" s="4" t="s">
        <v>6183</v>
      </c>
      <c r="E848" s="4" t="s">
        <v>138</v>
      </c>
      <c r="F848" s="35" t="str">
        <f>IFERROR(VLOOKUP(E848,'DATA MASTER'!$B$1:$R$3858,3,0),"")</f>
        <v>DIV 2</v>
      </c>
      <c r="G848" s="4">
        <v>1</v>
      </c>
      <c r="H848" s="35">
        <f>IFERROR(VLOOKUP(E848,'DATA MASTER'!$B$1:$R$3858,6,0),"")</f>
        <v>4</v>
      </c>
      <c r="I848" s="40">
        <f>IFERROR(VLOOKUP(E848,'DATA MASTER'!$B$1:$R$3858,5,0),"")</f>
        <v>4.74</v>
      </c>
      <c r="J848" s="35">
        <f>IFERROR(VLOOKUP(E848,'DATA MASTER'!$B$1:$R$3858,17,0),"")</f>
        <v>99000</v>
      </c>
      <c r="K848" s="35">
        <f>IFERROR(VLOOKUP(E848,'DATA MASTER'!$B$1:$R$3858,16,0),"")</f>
        <v>84000</v>
      </c>
      <c r="L848" s="34">
        <f t="shared" si="252"/>
        <v>7425</v>
      </c>
      <c r="M848" s="34">
        <f t="shared" si="257"/>
        <v>12169.92</v>
      </c>
      <c r="N848" s="35">
        <v>0</v>
      </c>
      <c r="O848" s="35">
        <v>10</v>
      </c>
      <c r="P848" s="35"/>
      <c r="Q848" s="4"/>
      <c r="R848" s="35">
        <f t="shared" si="258"/>
        <v>74250</v>
      </c>
      <c r="S848" s="35">
        <f t="shared" si="253"/>
        <v>58240.605405405404</v>
      </c>
      <c r="T848" s="35">
        <f t="shared" si="254"/>
        <v>16009.394594594596</v>
      </c>
      <c r="U848" s="35">
        <f t="shared" si="259"/>
        <v>3318</v>
      </c>
      <c r="V848" s="35">
        <f t="shared" si="260"/>
        <v>309.13043478260869</v>
      </c>
      <c r="W848" s="35">
        <f t="shared" si="255"/>
        <v>1648.3500000000001</v>
      </c>
      <c r="X848" s="35">
        <f t="shared" si="261"/>
        <v>733.9141598119877</v>
      </c>
      <c r="Y848" s="35">
        <v>1</v>
      </c>
      <c r="Z848" s="35">
        <v>0</v>
      </c>
      <c r="AA848" s="35">
        <f t="shared" si="262"/>
        <v>0</v>
      </c>
      <c r="AB848" s="37">
        <f t="shared" si="256"/>
        <v>10000</v>
      </c>
      <c r="AC848" s="35">
        <f>Z848*R848*1.11</f>
        <v>0</v>
      </c>
      <c r="AD848" s="35">
        <v>0</v>
      </c>
      <c r="AE848" s="44"/>
    </row>
    <row r="849" spans="1:31">
      <c r="A849" s="34">
        <v>844</v>
      </c>
      <c r="B849" s="58">
        <v>46246</v>
      </c>
      <c r="C849" s="4" t="s">
        <v>6928</v>
      </c>
      <c r="D849" s="4" t="s">
        <v>6183</v>
      </c>
      <c r="E849" s="4" t="s">
        <v>6167</v>
      </c>
      <c r="F849" s="35" t="str">
        <f>IFERROR(VLOOKUP(E849,'DATA MASTER'!$B$1:$R$3858,3,0),"")</f>
        <v>DIV 2</v>
      </c>
      <c r="G849" s="4">
        <v>12</v>
      </c>
      <c r="H849" s="35">
        <f>IFERROR(VLOOKUP(E849,'DATA MASTER'!$B$1:$R$3858,6,0),"")</f>
        <v>24</v>
      </c>
      <c r="I849" s="40">
        <f>IFERROR(VLOOKUP(E849,'DATA MASTER'!$B$1:$R$3858,5,0),"")</f>
        <v>0.90200000000000002</v>
      </c>
      <c r="J849" s="35">
        <f>IFERROR(VLOOKUP(E849,'DATA MASTER'!$B$1:$R$3858,17,0),"")</f>
        <v>81000</v>
      </c>
      <c r="K849" s="35">
        <f>IFERROR(VLOOKUP(E849,'DATA MASTER'!$B$1:$R$3858,16,0),"")</f>
        <v>74300</v>
      </c>
      <c r="L849" s="34">
        <f t="shared" si="252"/>
        <v>6075</v>
      </c>
      <c r="M849" s="34">
        <f t="shared" si="257"/>
        <v>10764.584000000001</v>
      </c>
      <c r="N849" s="35">
        <v>0</v>
      </c>
      <c r="O849" s="35">
        <v>10</v>
      </c>
      <c r="P849" s="35"/>
      <c r="Q849" s="4"/>
      <c r="R849" s="35">
        <f t="shared" si="258"/>
        <v>729000</v>
      </c>
      <c r="S849" s="35">
        <f t="shared" si="253"/>
        <v>618182.42594594578</v>
      </c>
      <c r="T849" s="35">
        <f t="shared" si="254"/>
        <v>110817.57405405422</v>
      </c>
      <c r="U849" s="35">
        <f t="shared" si="259"/>
        <v>7576.8</v>
      </c>
      <c r="V849" s="35">
        <f t="shared" si="260"/>
        <v>705.91304347826087</v>
      </c>
      <c r="W849" s="35">
        <f t="shared" si="255"/>
        <v>16183.800000000001</v>
      </c>
      <c r="X849" s="35">
        <f t="shared" si="261"/>
        <v>76351.061010575955</v>
      </c>
      <c r="Y849" s="35">
        <v>1</v>
      </c>
      <c r="Z849" s="35">
        <v>0</v>
      </c>
      <c r="AA849" s="35">
        <f t="shared" si="262"/>
        <v>0</v>
      </c>
      <c r="AB849" s="37">
        <f t="shared" si="256"/>
        <v>10000</v>
      </c>
      <c r="AC849" s="35">
        <f>Z849*R849*1.11</f>
        <v>0</v>
      </c>
      <c r="AD849" s="35">
        <v>0</v>
      </c>
      <c r="AE849" s="44"/>
    </row>
    <row r="850" spans="1:31">
      <c r="A850" s="34">
        <v>845</v>
      </c>
      <c r="B850" s="58">
        <v>46246</v>
      </c>
      <c r="C850" s="4" t="s">
        <v>6929</v>
      </c>
      <c r="D850" s="4" t="s">
        <v>6124</v>
      </c>
      <c r="E850" s="4" t="s">
        <v>6240</v>
      </c>
      <c r="F850" s="35" t="str">
        <f>IFERROR(VLOOKUP(E850,'DATA MASTER'!$B$1:$R$3858,3,0),"")</f>
        <v>DIV 1</v>
      </c>
      <c r="G850" s="4">
        <v>2</v>
      </c>
      <c r="H850" s="35">
        <f>IFERROR(VLOOKUP(E850,'DATA MASTER'!$B$1:$R$3858,6,0),"")</f>
        <v>4</v>
      </c>
      <c r="I850" s="40">
        <f>IFERROR(VLOOKUP(E850,'DATA MASTER'!$B$1:$R$3858,5,0),"")</f>
        <v>5.218</v>
      </c>
      <c r="J850" s="35">
        <f>IFERROR(VLOOKUP(E850,'DATA MASTER'!$B$1:$R$3858,17,0),"")</f>
        <v>328200</v>
      </c>
      <c r="K850" s="35">
        <f>IFERROR(VLOOKUP(E850,'DATA MASTER'!$B$1:$R$3858,16,0),"")</f>
        <v>293300</v>
      </c>
      <c r="L850" s="34">
        <f t="shared" si="252"/>
        <v>24615</v>
      </c>
      <c r="M850" s="34">
        <f t="shared" si="257"/>
        <v>42493.304000000004</v>
      </c>
      <c r="N850" s="35">
        <v>0</v>
      </c>
      <c r="O850" s="35">
        <v>10</v>
      </c>
      <c r="P850" s="35"/>
      <c r="Q850" s="4"/>
      <c r="R850" s="35">
        <f t="shared" si="258"/>
        <v>492300</v>
      </c>
      <c r="S850" s="35">
        <f t="shared" si="253"/>
        <v>406713.56108108105</v>
      </c>
      <c r="T850" s="35">
        <f t="shared" si="254"/>
        <v>85586.438918918953</v>
      </c>
      <c r="U850" s="35">
        <f t="shared" si="259"/>
        <v>7305.2</v>
      </c>
      <c r="V850" s="35">
        <f t="shared" si="260"/>
        <v>680.60869565217388</v>
      </c>
      <c r="W850" s="35">
        <f t="shared" si="255"/>
        <v>10929.060000000001</v>
      </c>
      <c r="X850" s="35">
        <f t="shared" si="261"/>
        <v>63546.570223266783</v>
      </c>
      <c r="Y850" s="35">
        <v>1</v>
      </c>
      <c r="Z850" s="35">
        <v>0</v>
      </c>
      <c r="AA850" s="35">
        <f t="shared" si="262"/>
        <v>0</v>
      </c>
      <c r="AB850" s="37">
        <f t="shared" si="256"/>
        <v>0</v>
      </c>
      <c r="AC850" s="35">
        <f t="shared" ref="AC850:AC851" si="263">Z850*R850*1.11</f>
        <v>0</v>
      </c>
      <c r="AD850" s="35">
        <v>3125</v>
      </c>
      <c r="AE850" s="44"/>
    </row>
    <row r="851" spans="1:31">
      <c r="A851" s="34">
        <v>846</v>
      </c>
      <c r="B851" s="58">
        <v>46246</v>
      </c>
      <c r="C851" s="4" t="s">
        <v>6930</v>
      </c>
      <c r="D851" s="4" t="s">
        <v>6158</v>
      </c>
      <c r="E851" s="4" t="s">
        <v>6248</v>
      </c>
      <c r="F851" s="35" t="str">
        <f>IFERROR(VLOOKUP(E851,'DATA MASTER'!$B$1:$R$3858,3,0),"")</f>
        <v>DIV 2</v>
      </c>
      <c r="G851" s="4">
        <v>4</v>
      </c>
      <c r="H851" s="35">
        <f>IFERROR(VLOOKUP(E851,'DATA MASTER'!$B$1:$R$3858,6,0),"")</f>
        <v>4</v>
      </c>
      <c r="I851" s="40">
        <f>IFERROR(VLOOKUP(E851,'DATA MASTER'!$B$1:$R$3858,5,0),"")</f>
        <v>5.23</v>
      </c>
      <c r="J851" s="35">
        <f>IFERROR(VLOOKUP(E851,'DATA MASTER'!$B$1:$R$3858,17,0),"")</f>
        <v>163600</v>
      </c>
      <c r="K851" s="35">
        <f>IFERROR(VLOOKUP(E851,'DATA MASTER'!$B$1:$R$3858,16,0),"")</f>
        <v>144200</v>
      </c>
      <c r="L851" s="34">
        <f t="shared" si="252"/>
        <v>12270</v>
      </c>
      <c r="M851" s="34">
        <f t="shared" si="257"/>
        <v>20891.696</v>
      </c>
      <c r="N851" s="35">
        <v>0</v>
      </c>
      <c r="O851" s="35">
        <v>0</v>
      </c>
      <c r="P851" s="35"/>
      <c r="Q851" s="4"/>
      <c r="R851" s="35">
        <f t="shared" si="258"/>
        <v>545333.33333333326</v>
      </c>
      <c r="S851" s="35">
        <f t="shared" si="253"/>
        <v>444354.24864864862</v>
      </c>
      <c r="T851" s="35">
        <f t="shared" si="254"/>
        <v>100979.08468468464</v>
      </c>
      <c r="U851" s="35">
        <f t="shared" si="259"/>
        <v>14644.000000000002</v>
      </c>
      <c r="V851" s="35">
        <f t="shared" si="260"/>
        <v>1364.3478260869565</v>
      </c>
      <c r="W851" s="35">
        <f t="shared" si="255"/>
        <v>12106.4</v>
      </c>
      <c r="X851" s="35">
        <f t="shared" si="261"/>
        <v>72864.336858597686</v>
      </c>
      <c r="Y851" s="35">
        <v>1</v>
      </c>
      <c r="Z851" s="35">
        <v>0</v>
      </c>
      <c r="AA851" s="35">
        <f t="shared" si="262"/>
        <v>0</v>
      </c>
      <c r="AB851" s="37">
        <f t="shared" si="256"/>
        <v>0</v>
      </c>
      <c r="AC851" s="35">
        <f t="shared" si="263"/>
        <v>0</v>
      </c>
      <c r="AD851" s="35">
        <v>0</v>
      </c>
      <c r="AE851" s="44"/>
    </row>
    <row r="852" spans="1:31">
      <c r="A852" s="34">
        <v>847</v>
      </c>
      <c r="B852" s="58">
        <v>46246</v>
      </c>
      <c r="C852" s="4" t="s">
        <v>6931</v>
      </c>
      <c r="D852" s="4" t="s">
        <v>6287</v>
      </c>
      <c r="E852" s="4" t="s">
        <v>6210</v>
      </c>
      <c r="F852" s="35" t="str">
        <f>IFERROR(VLOOKUP(E852,'DATA MASTER'!$B$1:$R$3858,3,0),"")</f>
        <v>DIV 1</v>
      </c>
      <c r="G852" s="4">
        <v>4</v>
      </c>
      <c r="H852" s="35">
        <f>IFERROR(VLOOKUP(E852,'DATA MASTER'!$B$1:$R$3858,6,0),"")</f>
        <v>4</v>
      </c>
      <c r="I852" s="40">
        <f>IFERROR(VLOOKUP(E852,'DATA MASTER'!$B$1:$R$3858,5,0),"")</f>
        <v>4.24</v>
      </c>
      <c r="J852" s="35">
        <f>IFERROR(VLOOKUP(E852,'DATA MASTER'!$B$1:$R$3858,17,0),"")</f>
        <v>173400</v>
      </c>
      <c r="K852" s="35">
        <f>IFERROR(VLOOKUP(E852,'DATA MASTER'!$B$1:$R$3858,16,0),"")</f>
        <v>155700</v>
      </c>
      <c r="L852" s="34">
        <f t="shared" si="252"/>
        <v>13005</v>
      </c>
      <c r="M852" s="34">
        <f t="shared" si="257"/>
        <v>22557.816000000003</v>
      </c>
      <c r="N852" s="35">
        <v>0</v>
      </c>
      <c r="O852" s="35">
        <v>0</v>
      </c>
      <c r="P852" s="35"/>
      <c r="Q852" s="4"/>
      <c r="R852" s="35">
        <f t="shared" si="258"/>
        <v>578000</v>
      </c>
      <c r="S852" s="35">
        <f t="shared" si="253"/>
        <v>479791.65405405406</v>
      </c>
      <c r="T852" s="35">
        <f t="shared" si="254"/>
        <v>98208.345945945941</v>
      </c>
      <c r="U852" s="35">
        <f t="shared" si="259"/>
        <v>11872</v>
      </c>
      <c r="V852" s="35">
        <f t="shared" si="260"/>
        <v>1106.0869565217392</v>
      </c>
      <c r="W852" s="35">
        <f t="shared" si="255"/>
        <v>12831.6</v>
      </c>
      <c r="X852" s="35">
        <f t="shared" si="261"/>
        <v>58112.944703709902</v>
      </c>
      <c r="Y852" s="35">
        <f>IF(E852="nodr004",4,1)</f>
        <v>1</v>
      </c>
      <c r="Z852" s="35">
        <v>0</v>
      </c>
      <c r="AA852" s="35">
        <f t="shared" si="262"/>
        <v>0</v>
      </c>
      <c r="AB852" s="37">
        <f t="shared" si="256"/>
        <v>0</v>
      </c>
      <c r="AC852" s="35">
        <v>0</v>
      </c>
      <c r="AD852" s="35">
        <v>14285.714285714286</v>
      </c>
      <c r="AE852" s="44"/>
    </row>
    <row r="853" spans="1:31">
      <c r="A853" s="34">
        <v>848</v>
      </c>
      <c r="B853" s="58">
        <v>46246</v>
      </c>
      <c r="C853" s="4" t="s">
        <v>6931</v>
      </c>
      <c r="D853" s="4" t="s">
        <v>6287</v>
      </c>
      <c r="E853" s="4" t="s">
        <v>6212</v>
      </c>
      <c r="F853" s="35" t="str">
        <f>IFERROR(VLOOKUP(E853,'DATA MASTER'!$B$1:$R$3858,3,0),"")</f>
        <v>DIV 1</v>
      </c>
      <c r="G853" s="4">
        <v>2</v>
      </c>
      <c r="H853" s="35">
        <f>IFERROR(VLOOKUP(E853,'DATA MASTER'!$B$1:$R$3858,6,0),"")</f>
        <v>1</v>
      </c>
      <c r="I853" s="40">
        <f>IFERROR(VLOOKUP(E853,'DATA MASTER'!$B$1:$R$3858,5,0),"")</f>
        <v>21.11</v>
      </c>
      <c r="J853" s="35">
        <f>IFERROR(VLOOKUP(E853,'DATA MASTER'!$B$1:$R$3858,17,0),"")</f>
        <v>878600</v>
      </c>
      <c r="K853" s="35">
        <f>IFERROR(VLOOKUP(E853,'DATA MASTER'!$B$1:$R$3858,16,0),"")</f>
        <v>787600</v>
      </c>
      <c r="L853" s="34">
        <f t="shared" si="252"/>
        <v>65895</v>
      </c>
      <c r="M853" s="34">
        <f t="shared" si="257"/>
        <v>114107.48800000001</v>
      </c>
      <c r="N853" s="35">
        <v>0</v>
      </c>
      <c r="O853" s="35">
        <v>0</v>
      </c>
      <c r="P853" s="35"/>
      <c r="Q853" s="4"/>
      <c r="R853" s="35">
        <f t="shared" si="258"/>
        <v>1464333.3333333333</v>
      </c>
      <c r="S853" s="35">
        <f t="shared" si="253"/>
        <v>1213500.0216216214</v>
      </c>
      <c r="T853" s="35">
        <f t="shared" si="254"/>
        <v>250833.31171171181</v>
      </c>
      <c r="U853" s="35">
        <f t="shared" si="259"/>
        <v>29554</v>
      </c>
      <c r="V853" s="35">
        <f t="shared" si="260"/>
        <v>2753.478260869565</v>
      </c>
      <c r="W853" s="35">
        <f t="shared" si="255"/>
        <v>32508.2</v>
      </c>
      <c r="X853" s="35">
        <f t="shared" si="261"/>
        <v>171731.91916512794</v>
      </c>
      <c r="Y853" s="35">
        <v>1</v>
      </c>
      <c r="Z853" s="35">
        <v>0</v>
      </c>
      <c r="AA853" s="35">
        <f t="shared" si="262"/>
        <v>0</v>
      </c>
      <c r="AB853" s="37">
        <f t="shared" si="256"/>
        <v>0</v>
      </c>
      <c r="AC853" s="35">
        <f>Z853*R853*1.11</f>
        <v>0</v>
      </c>
      <c r="AD853" s="35">
        <v>14285.714285714286</v>
      </c>
      <c r="AE853" s="44"/>
    </row>
    <row r="854" spans="1:31">
      <c r="A854" s="34">
        <v>849</v>
      </c>
      <c r="B854" s="58">
        <v>46246</v>
      </c>
      <c r="C854" s="4" t="s">
        <v>6931</v>
      </c>
      <c r="D854" s="4" t="s">
        <v>6287</v>
      </c>
      <c r="E854" s="4" t="s">
        <v>6156</v>
      </c>
      <c r="F854" s="35" t="str">
        <f>IFERROR(VLOOKUP(E854,'DATA MASTER'!$B$1:$R$3858,3,0),"")</f>
        <v>DIV 1</v>
      </c>
      <c r="G854" s="4">
        <v>20</v>
      </c>
      <c r="H854" s="35">
        <f>IFERROR(VLOOKUP(E854,'DATA MASTER'!$B$1:$R$3858,6,0),"")</f>
        <v>4</v>
      </c>
      <c r="I854" s="40">
        <f>IFERROR(VLOOKUP(E854,'DATA MASTER'!$B$1:$R$3858,5,0),"")</f>
        <v>5.3879999999999999</v>
      </c>
      <c r="J854" s="35">
        <f>IFERROR(VLOOKUP(E854,'DATA MASTER'!$B$1:$R$3858,17,0),"")</f>
        <v>185700</v>
      </c>
      <c r="K854" s="35">
        <f>IFERROR(VLOOKUP(E854,'DATA MASTER'!$B$1:$R$3858,16,0),"")</f>
        <v>165300</v>
      </c>
      <c r="L854" s="34">
        <f t="shared" si="252"/>
        <v>13927.5</v>
      </c>
      <c r="M854" s="34">
        <f t="shared" si="257"/>
        <v>23948.664000000001</v>
      </c>
      <c r="N854" s="35">
        <v>0</v>
      </c>
      <c r="O854" s="35">
        <v>0</v>
      </c>
      <c r="P854" s="35"/>
      <c r="Q854" s="4"/>
      <c r="R854" s="35">
        <f t="shared" si="258"/>
        <v>3095000</v>
      </c>
      <c r="S854" s="35">
        <f t="shared" si="253"/>
        <v>2546870.9189189188</v>
      </c>
      <c r="T854" s="35">
        <f t="shared" si="254"/>
        <v>548129.08108108118</v>
      </c>
      <c r="U854" s="35">
        <f t="shared" si="259"/>
        <v>75432</v>
      </c>
      <c r="V854" s="35">
        <f t="shared" si="260"/>
        <v>7027.8260869565211</v>
      </c>
      <c r="W854" s="35">
        <f t="shared" si="255"/>
        <v>68709</v>
      </c>
      <c r="X854" s="35">
        <f t="shared" si="261"/>
        <v>382674.54070841038</v>
      </c>
      <c r="Y854" s="35">
        <v>1</v>
      </c>
      <c r="Z854" s="35">
        <v>0</v>
      </c>
      <c r="AA854" s="35">
        <f t="shared" si="262"/>
        <v>0</v>
      </c>
      <c r="AB854" s="37">
        <f t="shared" si="256"/>
        <v>0</v>
      </c>
      <c r="AC854" s="35">
        <f>Z854*R854*1.11</f>
        <v>0</v>
      </c>
      <c r="AD854" s="35">
        <v>14285.714285714286</v>
      </c>
      <c r="AE854" s="44"/>
    </row>
    <row r="855" spans="1:31">
      <c r="A855" s="34">
        <v>850</v>
      </c>
      <c r="B855" s="58">
        <v>46246</v>
      </c>
      <c r="C855" s="4" t="s">
        <v>6931</v>
      </c>
      <c r="D855" s="4" t="s">
        <v>6287</v>
      </c>
      <c r="E855" s="4" t="s">
        <v>6248</v>
      </c>
      <c r="F855" s="35" t="str">
        <f>IFERROR(VLOOKUP(E855,'DATA MASTER'!$B$1:$R$3858,3,0),"")</f>
        <v>DIV 2</v>
      </c>
      <c r="G855" s="4">
        <v>4</v>
      </c>
      <c r="H855" s="35">
        <f>IFERROR(VLOOKUP(E855,'DATA MASTER'!$B$1:$R$3858,6,0),"")</f>
        <v>4</v>
      </c>
      <c r="I855" s="40">
        <f>IFERROR(VLOOKUP(E855,'DATA MASTER'!$B$1:$R$3858,5,0),"")</f>
        <v>5.23</v>
      </c>
      <c r="J855" s="35">
        <f>IFERROR(VLOOKUP(E855,'DATA MASTER'!$B$1:$R$3858,17,0),"")</f>
        <v>163600</v>
      </c>
      <c r="K855" s="35">
        <f>IFERROR(VLOOKUP(E855,'DATA MASTER'!$B$1:$R$3858,16,0),"")</f>
        <v>144200</v>
      </c>
      <c r="L855" s="34">
        <f t="shared" si="252"/>
        <v>12270</v>
      </c>
      <c r="M855" s="34">
        <f t="shared" si="257"/>
        <v>20891.696</v>
      </c>
      <c r="N855" s="35">
        <v>0</v>
      </c>
      <c r="O855" s="35">
        <v>0</v>
      </c>
      <c r="P855" s="35"/>
      <c r="Q855" s="4"/>
      <c r="R855" s="35">
        <f t="shared" si="258"/>
        <v>545333.33333333326</v>
      </c>
      <c r="S855" s="35">
        <f t="shared" si="253"/>
        <v>444354.24864864862</v>
      </c>
      <c r="T855" s="35">
        <f t="shared" si="254"/>
        <v>100979.08468468464</v>
      </c>
      <c r="U855" s="35">
        <f t="shared" si="259"/>
        <v>14644.000000000002</v>
      </c>
      <c r="V855" s="35">
        <f t="shared" si="260"/>
        <v>1364.3478260869565</v>
      </c>
      <c r="W855" s="35">
        <f t="shared" si="255"/>
        <v>12106.4</v>
      </c>
      <c r="X855" s="35">
        <f t="shared" si="261"/>
        <v>58578.622572883396</v>
      </c>
      <c r="Y855" s="35">
        <f>IF(E855="avem005",4,IF(E855="avem025",1,1))</f>
        <v>1</v>
      </c>
      <c r="Z855" s="35">
        <v>0</v>
      </c>
      <c r="AA855" s="35">
        <f t="shared" si="262"/>
        <v>0</v>
      </c>
      <c r="AB855" s="37">
        <f t="shared" si="256"/>
        <v>0</v>
      </c>
      <c r="AC855" s="35">
        <v>0</v>
      </c>
      <c r="AD855" s="35">
        <v>14285.714285714286</v>
      </c>
      <c r="AE855" s="44"/>
    </row>
    <row r="856" spans="1:31">
      <c r="A856" s="34">
        <v>851</v>
      </c>
      <c r="B856" s="58">
        <v>46246</v>
      </c>
      <c r="C856" s="4" t="s">
        <v>6931</v>
      </c>
      <c r="D856" s="4" t="s">
        <v>6287</v>
      </c>
      <c r="E856" s="4" t="s">
        <v>6290</v>
      </c>
      <c r="F856" s="35" t="str">
        <f>IFERROR(VLOOKUP(E856,'DATA MASTER'!$B$1:$R$3858,3,0),"")</f>
        <v>DIV 2</v>
      </c>
      <c r="G856" s="4">
        <v>2</v>
      </c>
      <c r="H856" s="35">
        <f>IFERROR(VLOOKUP(E856,'DATA MASTER'!$B$1:$R$3858,6,0),"")</f>
        <v>1</v>
      </c>
      <c r="I856" s="40">
        <f>IFERROR(VLOOKUP(E856,'DATA MASTER'!$B$1:$R$3858,5,0),"")</f>
        <v>21.4</v>
      </c>
      <c r="J856" s="35">
        <f>IFERROR(VLOOKUP(E856,'DATA MASTER'!$B$1:$R$3858,17,0),"")</f>
        <v>628600</v>
      </c>
      <c r="K856" s="35">
        <f>IFERROR(VLOOKUP(E856,'DATA MASTER'!$B$1:$R$3858,16,0),"")</f>
        <v>552400</v>
      </c>
      <c r="L856" s="34">
        <f t="shared" si="252"/>
        <v>47145</v>
      </c>
      <c r="M856" s="34">
        <f t="shared" si="257"/>
        <v>80031.712</v>
      </c>
      <c r="N856" s="35">
        <v>0</v>
      </c>
      <c r="O856" s="35">
        <v>0</v>
      </c>
      <c r="P856" s="35"/>
      <c r="Q856" s="4"/>
      <c r="R856" s="35">
        <f t="shared" si="258"/>
        <v>1047666.6666666666</v>
      </c>
      <c r="S856" s="35">
        <f t="shared" si="253"/>
        <v>851114.0324324324</v>
      </c>
      <c r="T856" s="35">
        <f t="shared" si="254"/>
        <v>196552.63423423423</v>
      </c>
      <c r="U856" s="35">
        <f t="shared" si="259"/>
        <v>29959.999999999996</v>
      </c>
      <c r="V856" s="35">
        <f t="shared" si="260"/>
        <v>2791.3043478260865</v>
      </c>
      <c r="W856" s="35">
        <f t="shared" si="255"/>
        <v>23258.2</v>
      </c>
      <c r="X856" s="35">
        <f t="shared" si="261"/>
        <v>126257.41560069384</v>
      </c>
      <c r="Y856" s="35">
        <v>1</v>
      </c>
      <c r="Z856" s="35">
        <v>0</v>
      </c>
      <c r="AA856" s="35">
        <f t="shared" si="262"/>
        <v>0</v>
      </c>
      <c r="AB856" s="37">
        <f t="shared" si="256"/>
        <v>0</v>
      </c>
      <c r="AC856" s="35">
        <v>0</v>
      </c>
      <c r="AD856" s="35">
        <v>14285.714285714286</v>
      </c>
      <c r="AE856" s="44"/>
    </row>
    <row r="857" spans="1:31">
      <c r="A857" s="34">
        <v>852</v>
      </c>
      <c r="B857" s="58">
        <v>46246</v>
      </c>
      <c r="C857" s="4" t="s">
        <v>6932</v>
      </c>
      <c r="D857" s="4" t="s">
        <v>6188</v>
      </c>
      <c r="E857" s="4" t="s">
        <v>6135</v>
      </c>
      <c r="F857" s="35" t="str">
        <f>IFERROR(VLOOKUP(E857,'DATA MASTER'!$B$1:$R$3858,3,0),"")</f>
        <v>DIV 1</v>
      </c>
      <c r="G857" s="4">
        <v>8</v>
      </c>
      <c r="H857" s="35">
        <f>IFERROR(VLOOKUP(E857,'DATA MASTER'!$B$1:$R$3858,6,0),"")</f>
        <v>24</v>
      </c>
      <c r="I857" s="40">
        <f>IFERROR(VLOOKUP(E857,'DATA MASTER'!$B$1:$R$3858,5,0),"")</f>
        <v>1.23</v>
      </c>
      <c r="J857" s="35">
        <f>IFERROR(VLOOKUP(E857,'DATA MASTER'!$B$1:$R$3858,17,0),"")</f>
        <v>99800</v>
      </c>
      <c r="K857" s="35">
        <f>IFERROR(VLOOKUP(E857,'DATA MASTER'!$B$1:$R$3858,16,0),"")</f>
        <v>92100</v>
      </c>
      <c r="L857" s="34">
        <f t="shared" si="252"/>
        <v>7485</v>
      </c>
      <c r="M857" s="34">
        <f t="shared" si="257"/>
        <v>13343.448</v>
      </c>
      <c r="N857" s="35">
        <v>0</v>
      </c>
      <c r="O857" s="35">
        <v>0</v>
      </c>
      <c r="P857" s="35"/>
      <c r="Q857" s="4"/>
      <c r="R857" s="35">
        <f t="shared" si="258"/>
        <v>665333.33333333326</v>
      </c>
      <c r="S857" s="35">
        <f t="shared" si="253"/>
        <v>567614.78918918909</v>
      </c>
      <c r="T857" s="35">
        <f t="shared" si="254"/>
        <v>97718.544144144165</v>
      </c>
      <c r="U857" s="35">
        <f t="shared" si="259"/>
        <v>6888</v>
      </c>
      <c r="V857" s="35">
        <f t="shared" si="260"/>
        <v>641.73913043478262</v>
      </c>
      <c r="W857" s="35">
        <f t="shared" si="255"/>
        <v>14770.400000000001</v>
      </c>
      <c r="X857" s="35">
        <f t="shared" si="261"/>
        <v>75418.405013709387</v>
      </c>
      <c r="Y857" s="35">
        <v>1</v>
      </c>
      <c r="Z857" s="35">
        <v>0</v>
      </c>
      <c r="AA857" s="35">
        <f t="shared" si="262"/>
        <v>0</v>
      </c>
      <c r="AB857" s="37">
        <f t="shared" si="256"/>
        <v>0</v>
      </c>
      <c r="AC857" s="35">
        <v>0</v>
      </c>
      <c r="AD857" s="35">
        <v>0</v>
      </c>
      <c r="AE857" s="44"/>
    </row>
    <row r="858" spans="1:31">
      <c r="A858" s="34">
        <v>853</v>
      </c>
      <c r="B858" s="58">
        <v>46246</v>
      </c>
      <c r="C858" s="4" t="s">
        <v>6933</v>
      </c>
      <c r="D858" s="4" t="s">
        <v>6239</v>
      </c>
      <c r="E858" s="4" t="s">
        <v>6218</v>
      </c>
      <c r="F858" s="35" t="str">
        <f>IFERROR(VLOOKUP(E858,'DATA MASTER'!$B$1:$R$3858,3,0),"")</f>
        <v>DIV 1</v>
      </c>
      <c r="G858" s="4">
        <v>18</v>
      </c>
      <c r="H858" s="35">
        <f>IFERROR(VLOOKUP(E858,'DATA MASTER'!$B$1:$R$3858,6,0),"")</f>
        <v>24</v>
      </c>
      <c r="I858" s="40">
        <f>IFERROR(VLOOKUP(E858,'DATA MASTER'!$B$1:$R$3858,5,0),"")</f>
        <v>1.079</v>
      </c>
      <c r="J858" s="35">
        <f>IFERROR(VLOOKUP(E858,'DATA MASTER'!$B$1:$R$3858,17,0),"")</f>
        <v>102900</v>
      </c>
      <c r="K858" s="35">
        <f>IFERROR(VLOOKUP(E858,'DATA MASTER'!$B$1:$R$3858,16,0),"")</f>
        <v>94200</v>
      </c>
      <c r="L858" s="34">
        <f t="shared" si="252"/>
        <v>7717.5</v>
      </c>
      <c r="M858" s="34">
        <f t="shared" si="257"/>
        <v>13647.696000000002</v>
      </c>
      <c r="N858" s="35">
        <v>0</v>
      </c>
      <c r="O858" s="35">
        <v>0</v>
      </c>
      <c r="P858" s="35"/>
      <c r="Q858" s="4"/>
      <c r="R858" s="35">
        <f t="shared" si="258"/>
        <v>1543499.9999999998</v>
      </c>
      <c r="S858" s="35">
        <f t="shared" si="253"/>
        <v>1306253.5783783782</v>
      </c>
      <c r="T858" s="35">
        <f t="shared" si="254"/>
        <v>237246.42162162159</v>
      </c>
      <c r="U858" s="35">
        <f t="shared" si="259"/>
        <v>13595.4</v>
      </c>
      <c r="V858" s="35">
        <f t="shared" si="260"/>
        <v>1266.6521739130435</v>
      </c>
      <c r="W858" s="35">
        <f t="shared" si="255"/>
        <v>34265.699999999997</v>
      </c>
      <c r="X858" s="35">
        <f t="shared" si="261"/>
        <v>171452.00278104187</v>
      </c>
      <c r="Y858" s="35">
        <v>1</v>
      </c>
      <c r="Z858" s="35">
        <v>0</v>
      </c>
      <c r="AA858" s="35">
        <f t="shared" si="262"/>
        <v>0</v>
      </c>
      <c r="AB858" s="37">
        <f t="shared" si="256"/>
        <v>0</v>
      </c>
      <c r="AC858" s="35">
        <f>Z858*R858*1.11</f>
        <v>0</v>
      </c>
      <c r="AD858" s="35">
        <v>16666.666666666668</v>
      </c>
      <c r="AE858" s="44"/>
    </row>
    <row r="859" spans="1:31">
      <c r="A859" s="34">
        <v>854</v>
      </c>
      <c r="B859" s="58">
        <v>46246</v>
      </c>
      <c r="C859" s="4" t="s">
        <v>6934</v>
      </c>
      <c r="D859" s="4" t="s">
        <v>6287</v>
      </c>
      <c r="E859" s="4" t="s">
        <v>3976</v>
      </c>
      <c r="F859" s="35" t="str">
        <f>IFERROR(VLOOKUP(E859,'DATA MASTER'!$B$1:$R$3858,3,0),"")</f>
        <v>BB</v>
      </c>
      <c r="G859" s="4">
        <v>24</v>
      </c>
      <c r="H859" s="35">
        <f>IFERROR(VLOOKUP(E859,'DATA MASTER'!$B$1:$R$3858,6,0),"")</f>
        <v>144</v>
      </c>
      <c r="I859" s="40">
        <f>IFERROR(VLOOKUP(E859,'DATA MASTER'!$B$1:$R$3858,5,0),"")</f>
        <v>4.8000000000000001E-2</v>
      </c>
      <c r="J859" s="35">
        <f>IFERROR(VLOOKUP(E859,'DATA MASTER'!$B$1:$R$3858,17,0),"")</f>
        <v>10600</v>
      </c>
      <c r="K859" s="35">
        <f>IFERROR(VLOOKUP(E859,'DATA MASTER'!$B$1:$R$3858,16,0),"")</f>
        <v>9500</v>
      </c>
      <c r="L859" s="34">
        <f t="shared" si="252"/>
        <v>795</v>
      </c>
      <c r="M859" s="34">
        <f t="shared" si="257"/>
        <v>1376.3600000000001</v>
      </c>
      <c r="N859" s="35">
        <v>15</v>
      </c>
      <c r="O859" s="35">
        <v>0</v>
      </c>
      <c r="P859" s="35"/>
      <c r="Q859" s="4"/>
      <c r="R859" s="35">
        <f t="shared" si="258"/>
        <v>211639.99999999997</v>
      </c>
      <c r="S859" s="35">
        <f t="shared" si="253"/>
        <v>175646.27027027024</v>
      </c>
      <c r="T859" s="35">
        <f t="shared" si="254"/>
        <v>35993.729729729734</v>
      </c>
      <c r="U859" s="35">
        <f t="shared" si="259"/>
        <v>806.40000000000009</v>
      </c>
      <c r="V859" s="35">
        <f t="shared" si="260"/>
        <v>75.130434782608702</v>
      </c>
      <c r="W859" s="35">
        <v>0</v>
      </c>
      <c r="X859" s="35">
        <f t="shared" si="261"/>
        <v>35112.199294947124</v>
      </c>
      <c r="Y859" s="35">
        <v>1</v>
      </c>
      <c r="Z859" s="35">
        <v>0</v>
      </c>
      <c r="AA859" s="35">
        <f t="shared" si="262"/>
        <v>0</v>
      </c>
      <c r="AB859" s="37">
        <f t="shared" si="256"/>
        <v>0</v>
      </c>
      <c r="AC859" s="35">
        <f>Z859*R859*1.11</f>
        <v>0</v>
      </c>
      <c r="AD859" s="35">
        <v>0</v>
      </c>
      <c r="AE859" s="44"/>
    </row>
    <row r="860" spans="1:31">
      <c r="A860" s="34">
        <v>855</v>
      </c>
      <c r="B860" s="58">
        <v>46246</v>
      </c>
      <c r="C860" s="4" t="s">
        <v>6934</v>
      </c>
      <c r="D860" s="4" t="s">
        <v>6287</v>
      </c>
      <c r="E860" s="4" t="s">
        <v>3984</v>
      </c>
      <c r="F860" s="35" t="str">
        <f>IFERROR(VLOOKUP(E860,'DATA MASTER'!$B$1:$R$3858,3,0),"")</f>
        <v>BB</v>
      </c>
      <c r="G860" s="4">
        <v>11</v>
      </c>
      <c r="H860" s="35">
        <f>IFERROR(VLOOKUP(E860,'DATA MASTER'!$B$1:$R$3858,6,0),"")</f>
        <v>24</v>
      </c>
      <c r="I860" s="40">
        <f>IFERROR(VLOOKUP(E860,'DATA MASTER'!$B$1:$R$3858,5,0),"")</f>
        <v>0.45500000000000002</v>
      </c>
      <c r="J860" s="35">
        <f>IFERROR(VLOOKUP(E860,'DATA MASTER'!$B$1:$R$3858,17,0),"")</f>
        <v>65100</v>
      </c>
      <c r="K860" s="35">
        <f>IFERROR(VLOOKUP(E860,'DATA MASTER'!$B$1:$R$3858,16,0),"")</f>
        <v>59000</v>
      </c>
      <c r="L860" s="34">
        <f t="shared" si="252"/>
        <v>4882.5</v>
      </c>
      <c r="M860" s="34">
        <f t="shared" si="257"/>
        <v>8547.92</v>
      </c>
      <c r="N860" s="35">
        <v>15</v>
      </c>
      <c r="O860" s="35">
        <v>0</v>
      </c>
      <c r="P860" s="35"/>
      <c r="Q860" s="4"/>
      <c r="R860" s="35">
        <f t="shared" si="258"/>
        <v>596584.99999999988</v>
      </c>
      <c r="S860" s="35">
        <f t="shared" si="253"/>
        <v>499975.56756756752</v>
      </c>
      <c r="T860" s="35">
        <f t="shared" si="254"/>
        <v>96609.432432432368</v>
      </c>
      <c r="U860" s="35">
        <f t="shared" si="259"/>
        <v>3503.5</v>
      </c>
      <c r="V860" s="35">
        <f t="shared" si="260"/>
        <v>326.41304347826087</v>
      </c>
      <c r="W860" s="35">
        <v>0</v>
      </c>
      <c r="X860" s="35">
        <f t="shared" si="261"/>
        <v>92779.519388954111</v>
      </c>
      <c r="Y860" s="35">
        <v>1</v>
      </c>
      <c r="Z860" s="35">
        <v>0</v>
      </c>
      <c r="AA860" s="35">
        <f t="shared" si="262"/>
        <v>0</v>
      </c>
      <c r="AB860" s="37">
        <f t="shared" si="256"/>
        <v>0</v>
      </c>
      <c r="AC860" s="35">
        <v>0</v>
      </c>
      <c r="AD860" s="3">
        <v>0</v>
      </c>
      <c r="AE860" s="44"/>
    </row>
    <row r="861" spans="1:31">
      <c r="A861" s="34">
        <v>856</v>
      </c>
      <c r="B861" s="58">
        <v>46246</v>
      </c>
      <c r="C861" s="4" t="s">
        <v>6935</v>
      </c>
      <c r="D861" s="4" t="s">
        <v>6251</v>
      </c>
      <c r="E861" s="4" t="s">
        <v>6202</v>
      </c>
      <c r="F861" s="35" t="str">
        <f>IFERROR(VLOOKUP(E861,'DATA MASTER'!$B$1:$R$3858,3,0),"")</f>
        <v>DIV 1-AREM</v>
      </c>
      <c r="G861" s="4">
        <v>2</v>
      </c>
      <c r="H861" s="35">
        <f>IFERROR(VLOOKUP(E861,'DATA MASTER'!$B$1:$R$3858,6,0),"")</f>
        <v>4</v>
      </c>
      <c r="I861" s="40">
        <f>IFERROR(VLOOKUP(E861,'DATA MASTER'!$B$1:$R$3858,5,0),"")</f>
        <v>5.19</v>
      </c>
      <c r="J861" s="35">
        <f>IFERROR(VLOOKUP(E861,'DATA MASTER'!$B$1:$R$3858,17,0),"")</f>
        <v>76700</v>
      </c>
      <c r="K861" s="35">
        <f>IFERROR(VLOOKUP(E861,'DATA MASTER'!$B$1:$R$3858,16,0),"")</f>
        <v>61100</v>
      </c>
      <c r="L861" s="34">
        <f t="shared" si="252"/>
        <v>5752.5</v>
      </c>
      <c r="M861" s="34">
        <f t="shared" si="257"/>
        <v>8852.1679999999997</v>
      </c>
      <c r="N861" s="35">
        <v>0</v>
      </c>
      <c r="O861" s="35">
        <v>0</v>
      </c>
      <c r="P861" s="35"/>
      <c r="Q861" s="4"/>
      <c r="R861" s="35">
        <f t="shared" si="258"/>
        <v>127833.33333333333</v>
      </c>
      <c r="S861" s="35">
        <f t="shared" si="253"/>
        <v>94140.237837837834</v>
      </c>
      <c r="T861" s="35">
        <f t="shared" si="254"/>
        <v>33693.095495495494</v>
      </c>
      <c r="U861" s="35">
        <f t="shared" si="259"/>
        <v>7266.0000000000009</v>
      </c>
      <c r="V861" s="35">
        <f t="shared" si="260"/>
        <v>676.95652173913049</v>
      </c>
      <c r="W861" s="35">
        <f t="shared" si="255"/>
        <v>2837.9</v>
      </c>
      <c r="X861" s="35">
        <f t="shared" si="261"/>
        <v>22912.238973756361</v>
      </c>
      <c r="Y861" s="35">
        <v>1</v>
      </c>
      <c r="Z861" s="35">
        <v>0</v>
      </c>
      <c r="AA861" s="35">
        <f t="shared" si="262"/>
        <v>0</v>
      </c>
      <c r="AB861" s="37">
        <f t="shared" si="256"/>
        <v>0</v>
      </c>
      <c r="AC861" s="35">
        <v>0</v>
      </c>
      <c r="AD861" s="35">
        <v>0</v>
      </c>
      <c r="AE861" s="44"/>
    </row>
    <row r="862" spans="1:31">
      <c r="A862" s="34">
        <v>857</v>
      </c>
      <c r="B862" s="58">
        <v>46246</v>
      </c>
      <c r="C862" s="4" t="s">
        <v>6936</v>
      </c>
      <c r="D862" s="4" t="s">
        <v>6134</v>
      </c>
      <c r="E862" s="4" t="s">
        <v>765</v>
      </c>
      <c r="F862" s="35" t="str">
        <f>IFERROR(VLOOKUP(E862,'DATA MASTER'!$B$1:$R$3858,3,0),"")</f>
        <v>DIV 1-AREM</v>
      </c>
      <c r="G862" s="4">
        <v>3</v>
      </c>
      <c r="H862" s="35">
        <f>IFERROR(VLOOKUP(E862,'DATA MASTER'!$B$1:$R$3858,6,0),"")</f>
        <v>1</v>
      </c>
      <c r="I862" s="40">
        <f>IFERROR(VLOOKUP(E862,'DATA MASTER'!$B$1:$R$3858,5,0),"")</f>
        <v>21.05</v>
      </c>
      <c r="J862" s="35">
        <f>IFERROR(VLOOKUP(E862,'DATA MASTER'!$B$1:$R$3858,17,0),"")</f>
        <v>285500</v>
      </c>
      <c r="K862" s="35">
        <f>IFERROR(VLOOKUP(E862,'DATA MASTER'!$B$1:$R$3858,16,0),"")</f>
        <v>224700</v>
      </c>
      <c r="L862" s="34">
        <f t="shared" si="252"/>
        <v>21412.5</v>
      </c>
      <c r="M862" s="34">
        <f t="shared" si="257"/>
        <v>32554.536000000004</v>
      </c>
      <c r="N862" s="35">
        <v>0</v>
      </c>
      <c r="O862" s="35">
        <v>10</v>
      </c>
      <c r="P862" s="35"/>
      <c r="Q862" s="4" t="e">
        <f>VLOOKUP(#REF!,#REF!,1,0)</f>
        <v>#REF!</v>
      </c>
      <c r="R862" s="35">
        <f t="shared" si="258"/>
        <v>642375</v>
      </c>
      <c r="S862" s="35">
        <f t="shared" si="253"/>
        <v>467380.85837837844</v>
      </c>
      <c r="T862" s="35">
        <f t="shared" si="254"/>
        <v>174994.14162162156</v>
      </c>
      <c r="U862" s="35">
        <f t="shared" si="259"/>
        <v>44205.000000000007</v>
      </c>
      <c r="V862" s="35">
        <f t="shared" si="260"/>
        <v>4118.478260869565</v>
      </c>
      <c r="W862" s="35">
        <v>0</v>
      </c>
      <c r="X862" s="35" t="str">
        <f t="shared" si="261"/>
        <v/>
      </c>
      <c r="Y862" s="35">
        <v>1</v>
      </c>
      <c r="Z862" s="42" t="e">
        <f>VLOOKUP(Q862,#REF!,4,0)</f>
        <v>#REF!</v>
      </c>
      <c r="AA862" s="35">
        <f t="shared" si="262"/>
        <v>0</v>
      </c>
      <c r="AB862" s="37">
        <f t="shared" si="256"/>
        <v>0</v>
      </c>
      <c r="AC862" s="35" t="e">
        <f t="shared" ref="AC862:AC863" si="264">Z862*R862*1.11</f>
        <v>#REF!</v>
      </c>
      <c r="AD862" s="35">
        <v>0</v>
      </c>
      <c r="AE862" s="44"/>
    </row>
    <row r="863" spans="1:31">
      <c r="A863" s="34">
        <v>858</v>
      </c>
      <c r="B863" s="58">
        <v>46246</v>
      </c>
      <c r="C863" s="4" t="s">
        <v>6937</v>
      </c>
      <c r="D863" s="4" t="s">
        <v>6134</v>
      </c>
      <c r="E863" s="4" t="s">
        <v>765</v>
      </c>
      <c r="F863" s="35" t="str">
        <f>IFERROR(VLOOKUP(E863,'DATA MASTER'!$B$1:$R$3858,3,0),"")</f>
        <v>DIV 1-AREM</v>
      </c>
      <c r="G863" s="4">
        <v>6</v>
      </c>
      <c r="H863" s="35">
        <f>IFERROR(VLOOKUP(E863,'DATA MASTER'!$B$1:$R$3858,6,0),"")</f>
        <v>1</v>
      </c>
      <c r="I863" s="40">
        <f>IFERROR(VLOOKUP(E863,'DATA MASTER'!$B$1:$R$3858,5,0),"")</f>
        <v>21.05</v>
      </c>
      <c r="J863" s="35">
        <f>IFERROR(VLOOKUP(E863,'DATA MASTER'!$B$1:$R$3858,17,0),"")</f>
        <v>285500</v>
      </c>
      <c r="K863" s="35">
        <f>IFERROR(VLOOKUP(E863,'DATA MASTER'!$B$1:$R$3858,16,0),"")</f>
        <v>224700</v>
      </c>
      <c r="L863" s="34">
        <f t="shared" si="252"/>
        <v>21412.5</v>
      </c>
      <c r="M863" s="34">
        <f t="shared" si="257"/>
        <v>32554.536000000004</v>
      </c>
      <c r="N863" s="35">
        <v>0</v>
      </c>
      <c r="O863" s="35">
        <v>10</v>
      </c>
      <c r="P863" s="35"/>
      <c r="Q863" s="4" t="e">
        <f>VLOOKUP(#REF!,#REF!,1,0)</f>
        <v>#REF!</v>
      </c>
      <c r="R863" s="35">
        <f t="shared" si="258"/>
        <v>1284750</v>
      </c>
      <c r="S863" s="35">
        <f t="shared" si="253"/>
        <v>934761.71675675688</v>
      </c>
      <c r="T863" s="35">
        <f t="shared" si="254"/>
        <v>349988.28324324312</v>
      </c>
      <c r="U863" s="35">
        <f t="shared" si="259"/>
        <v>88410.000000000015</v>
      </c>
      <c r="V863" s="35">
        <f t="shared" si="260"/>
        <v>8236.95652173913</v>
      </c>
      <c r="W863" s="35">
        <v>0</v>
      </c>
      <c r="X863" s="35" t="str">
        <f t="shared" si="261"/>
        <v/>
      </c>
      <c r="Y863" s="35">
        <v>1</v>
      </c>
      <c r="Z863" s="42" t="e">
        <f>VLOOKUP(Q863,#REF!,4,0)</f>
        <v>#REF!</v>
      </c>
      <c r="AA863" s="35">
        <f t="shared" si="262"/>
        <v>0</v>
      </c>
      <c r="AB863" s="37">
        <f t="shared" si="256"/>
        <v>0</v>
      </c>
      <c r="AC863" s="35" t="e">
        <f t="shared" si="264"/>
        <v>#REF!</v>
      </c>
      <c r="AD863" s="35">
        <v>0</v>
      </c>
      <c r="AE863" s="44"/>
    </row>
    <row r="864" spans="1:31">
      <c r="A864" s="34">
        <v>859</v>
      </c>
      <c r="B864" s="58">
        <v>46246</v>
      </c>
      <c r="C864" s="4" t="s">
        <v>6938</v>
      </c>
      <c r="D864" s="4" t="s">
        <v>6134</v>
      </c>
      <c r="E864" s="4" t="s">
        <v>6202</v>
      </c>
      <c r="F864" s="35" t="str">
        <f>IFERROR(VLOOKUP(E864,'DATA MASTER'!$B$1:$R$3858,3,0),"")</f>
        <v>DIV 1-AREM</v>
      </c>
      <c r="G864" s="4">
        <v>6</v>
      </c>
      <c r="H864" s="35">
        <f>IFERROR(VLOOKUP(E864,'DATA MASTER'!$B$1:$R$3858,6,0),"")</f>
        <v>4</v>
      </c>
      <c r="I864" s="40">
        <f>IFERROR(VLOOKUP(E864,'DATA MASTER'!$B$1:$R$3858,5,0),"")</f>
        <v>5.19</v>
      </c>
      <c r="J864" s="35">
        <f>IFERROR(VLOOKUP(E864,'DATA MASTER'!$B$1:$R$3858,17,0),"")</f>
        <v>76700</v>
      </c>
      <c r="K864" s="35">
        <f>IFERROR(VLOOKUP(E864,'DATA MASTER'!$B$1:$R$3858,16,0),"")</f>
        <v>61100</v>
      </c>
      <c r="L864" s="34">
        <f t="shared" si="252"/>
        <v>5752.5</v>
      </c>
      <c r="M864" s="34">
        <f t="shared" si="257"/>
        <v>8852.1679999999997</v>
      </c>
      <c r="N864" s="35">
        <v>0</v>
      </c>
      <c r="O864" s="35">
        <v>0</v>
      </c>
      <c r="P864" s="35"/>
      <c r="Q864" s="4"/>
      <c r="R864" s="35">
        <f t="shared" si="258"/>
        <v>383500</v>
      </c>
      <c r="S864" s="35">
        <f t="shared" si="253"/>
        <v>282420.7135135135</v>
      </c>
      <c r="T864" s="35">
        <f t="shared" si="254"/>
        <v>101079.2864864865</v>
      </c>
      <c r="U864" s="35">
        <f t="shared" si="259"/>
        <v>21798</v>
      </c>
      <c r="V864" s="35">
        <f t="shared" si="260"/>
        <v>2030.8695652173915</v>
      </c>
      <c r="W864" s="35">
        <f t="shared" si="255"/>
        <v>8513.7000000000007</v>
      </c>
      <c r="X864" s="35">
        <f t="shared" si="261"/>
        <v>62486.716921269108</v>
      </c>
      <c r="Y864" s="35">
        <v>1</v>
      </c>
      <c r="Z864" s="35">
        <v>0</v>
      </c>
      <c r="AA864" s="35">
        <f t="shared" si="262"/>
        <v>0</v>
      </c>
      <c r="AB864" s="37">
        <f t="shared" si="256"/>
        <v>0</v>
      </c>
      <c r="AC864" s="35">
        <v>0</v>
      </c>
      <c r="AD864" s="35">
        <v>6250</v>
      </c>
      <c r="AE864" s="44"/>
    </row>
    <row r="865" spans="1:31">
      <c r="A865" s="34">
        <v>860</v>
      </c>
      <c r="B865" s="58">
        <v>46246</v>
      </c>
      <c r="C865" s="4" t="s">
        <v>6939</v>
      </c>
      <c r="D865" s="4" t="s">
        <v>6134</v>
      </c>
      <c r="E865" s="4" t="s">
        <v>726</v>
      </c>
      <c r="F865" s="35" t="str">
        <f>IFERROR(VLOOKUP(E865,'DATA MASTER'!$B$1:$R$3858,3,0),"")</f>
        <v>DIV 1-AREM</v>
      </c>
      <c r="G865" s="4">
        <v>8</v>
      </c>
      <c r="H865" s="35">
        <f>IFERROR(VLOOKUP(E865,'DATA MASTER'!$B$1:$R$3858,6,0),"")</f>
        <v>4</v>
      </c>
      <c r="I865" s="40">
        <f>IFERROR(VLOOKUP(E865,'DATA MASTER'!$B$1:$R$3858,5,0),"")</f>
        <v>5.35</v>
      </c>
      <c r="J865" s="35">
        <f>IFERROR(VLOOKUP(E865,'DATA MASTER'!$B$1:$R$3858,17,0),"")</f>
        <v>76700</v>
      </c>
      <c r="K865" s="35">
        <f>IFERROR(VLOOKUP(E865,'DATA MASTER'!$B$1:$R$3858,16,0),"")</f>
        <v>61100</v>
      </c>
      <c r="L865" s="34">
        <f t="shared" si="252"/>
        <v>5752.5</v>
      </c>
      <c r="M865" s="34">
        <f t="shared" si="257"/>
        <v>8852.1679999999997</v>
      </c>
      <c r="N865" s="35">
        <v>0</v>
      </c>
      <c r="O865" s="35">
        <v>10</v>
      </c>
      <c r="P865" s="35"/>
      <c r="Q865" s="4" t="e">
        <f>VLOOKUP(#REF!,#REF!,1,0)</f>
        <v>#REF!</v>
      </c>
      <c r="R865" s="35">
        <f t="shared" si="258"/>
        <v>460200</v>
      </c>
      <c r="S865" s="35">
        <f t="shared" si="253"/>
        <v>338904.85621621623</v>
      </c>
      <c r="T865" s="35">
        <f t="shared" si="254"/>
        <v>121295.14378378377</v>
      </c>
      <c r="U865" s="35">
        <f t="shared" si="259"/>
        <v>29959.999999999996</v>
      </c>
      <c r="V865" s="35">
        <f t="shared" si="260"/>
        <v>2791.3043478260865</v>
      </c>
      <c r="W865" s="35">
        <v>0</v>
      </c>
      <c r="X865" s="35" t="str">
        <f t="shared" si="261"/>
        <v/>
      </c>
      <c r="Y865" s="35">
        <v>1</v>
      </c>
      <c r="Z865" s="42" t="e">
        <f>VLOOKUP(Q865,#REF!,4,0)</f>
        <v>#REF!</v>
      </c>
      <c r="AA865" s="35">
        <f t="shared" si="262"/>
        <v>0</v>
      </c>
      <c r="AB865" s="37">
        <f t="shared" si="256"/>
        <v>0</v>
      </c>
      <c r="AC865" s="35" t="e">
        <f>Z865*R865*1.11</f>
        <v>#REF!</v>
      </c>
      <c r="AD865" s="35">
        <v>0</v>
      </c>
      <c r="AE865" s="44"/>
    </row>
    <row r="866" spans="1:31">
      <c r="A866" s="34">
        <v>861</v>
      </c>
      <c r="B866" s="58">
        <v>46246</v>
      </c>
      <c r="C866" s="4" t="s">
        <v>6940</v>
      </c>
      <c r="D866" s="4" t="s">
        <v>6128</v>
      </c>
      <c r="E866" s="4" t="s">
        <v>6202</v>
      </c>
      <c r="F866" s="35" t="str">
        <f>IFERROR(VLOOKUP(E866,'DATA MASTER'!$B$1:$R$3858,3,0),"")</f>
        <v>DIV 1-AREM</v>
      </c>
      <c r="G866" s="4">
        <v>2</v>
      </c>
      <c r="H866" s="35">
        <f>IFERROR(VLOOKUP(E866,'DATA MASTER'!$B$1:$R$3858,6,0),"")</f>
        <v>4</v>
      </c>
      <c r="I866" s="40">
        <f>IFERROR(VLOOKUP(E866,'DATA MASTER'!$B$1:$R$3858,5,0),"")</f>
        <v>5.19</v>
      </c>
      <c r="J866" s="35">
        <f>IFERROR(VLOOKUP(E866,'DATA MASTER'!$B$1:$R$3858,17,0),"")</f>
        <v>76700</v>
      </c>
      <c r="K866" s="35">
        <f>IFERROR(VLOOKUP(E866,'DATA MASTER'!$B$1:$R$3858,16,0),"")</f>
        <v>61100</v>
      </c>
      <c r="L866" s="34">
        <f t="shared" si="252"/>
        <v>5752.5</v>
      </c>
      <c r="M866" s="34">
        <f t="shared" si="257"/>
        <v>8852.1679999999997</v>
      </c>
      <c r="N866" s="35">
        <v>0</v>
      </c>
      <c r="O866" s="35">
        <v>0</v>
      </c>
      <c r="P866" s="35"/>
      <c r="Q866" s="4"/>
      <c r="R866" s="35">
        <f t="shared" si="258"/>
        <v>127833.33333333333</v>
      </c>
      <c r="S866" s="35">
        <f t="shared" si="253"/>
        <v>94140.237837837834</v>
      </c>
      <c r="T866" s="35">
        <f t="shared" si="254"/>
        <v>33693.095495495494</v>
      </c>
      <c r="U866" s="35">
        <f t="shared" si="259"/>
        <v>7266.0000000000009</v>
      </c>
      <c r="V866" s="35">
        <f t="shared" si="260"/>
        <v>676.95652173913049</v>
      </c>
      <c r="W866" s="35">
        <f t="shared" si="255"/>
        <v>2837.9</v>
      </c>
      <c r="X866" s="35">
        <f t="shared" si="261"/>
        <v>20412.238973756361</v>
      </c>
      <c r="Y866" s="35">
        <v>1</v>
      </c>
      <c r="Z866" s="35">
        <v>0</v>
      </c>
      <c r="AA866" s="35">
        <f t="shared" si="262"/>
        <v>0</v>
      </c>
      <c r="AB866" s="37">
        <f t="shared" si="256"/>
        <v>0</v>
      </c>
      <c r="AC866" s="35">
        <v>0</v>
      </c>
      <c r="AD866" s="35">
        <v>2500</v>
      </c>
      <c r="AE866" s="44"/>
    </row>
    <row r="867" spans="1:31">
      <c r="A867" s="34">
        <v>862</v>
      </c>
      <c r="B867" s="58">
        <v>46246</v>
      </c>
      <c r="C867" s="4" t="s">
        <v>6940</v>
      </c>
      <c r="D867" s="4" t="s">
        <v>6128</v>
      </c>
      <c r="E867" s="4" t="s">
        <v>726</v>
      </c>
      <c r="F867" s="35" t="str">
        <f>IFERROR(VLOOKUP(E867,'DATA MASTER'!$B$1:$R$3858,3,0),"")</f>
        <v>DIV 1-AREM</v>
      </c>
      <c r="G867" s="4">
        <v>4</v>
      </c>
      <c r="H867" s="35">
        <f>IFERROR(VLOOKUP(E867,'DATA MASTER'!$B$1:$R$3858,6,0),"")</f>
        <v>4</v>
      </c>
      <c r="I867" s="40">
        <f>IFERROR(VLOOKUP(E867,'DATA MASTER'!$B$1:$R$3858,5,0),"")</f>
        <v>5.35</v>
      </c>
      <c r="J867" s="35">
        <f>IFERROR(VLOOKUP(E867,'DATA MASTER'!$B$1:$R$3858,17,0),"")</f>
        <v>76700</v>
      </c>
      <c r="K867" s="35">
        <f>IFERROR(VLOOKUP(E867,'DATA MASTER'!$B$1:$R$3858,16,0),"")</f>
        <v>61100</v>
      </c>
      <c r="L867" s="34">
        <f t="shared" si="252"/>
        <v>5752.5</v>
      </c>
      <c r="M867" s="34">
        <f t="shared" si="257"/>
        <v>8852.1679999999997</v>
      </c>
      <c r="N867" s="35">
        <v>0</v>
      </c>
      <c r="O867" s="35">
        <v>10</v>
      </c>
      <c r="P867" s="35"/>
      <c r="Q867" s="4"/>
      <c r="R867" s="35">
        <f t="shared" si="258"/>
        <v>230100</v>
      </c>
      <c r="S867" s="35">
        <f t="shared" si="253"/>
        <v>169452.42810810811</v>
      </c>
      <c r="T867" s="35">
        <f t="shared" si="254"/>
        <v>60647.571891891886</v>
      </c>
      <c r="U867" s="35">
        <f t="shared" si="259"/>
        <v>14979.999999999998</v>
      </c>
      <c r="V867" s="35">
        <f t="shared" si="260"/>
        <v>1395.6521739130433</v>
      </c>
      <c r="W867" s="35">
        <f t="shared" si="255"/>
        <v>5108.22</v>
      </c>
      <c r="X867" s="35">
        <f t="shared" si="261"/>
        <v>36663.699717978845</v>
      </c>
      <c r="Y867" s="35">
        <v>1</v>
      </c>
      <c r="Z867" s="35">
        <v>0</v>
      </c>
      <c r="AA867" s="35">
        <f t="shared" si="262"/>
        <v>0</v>
      </c>
      <c r="AB867" s="37">
        <f t="shared" si="256"/>
        <v>0</v>
      </c>
      <c r="AC867" s="35">
        <v>0</v>
      </c>
      <c r="AD867" s="35">
        <v>2500</v>
      </c>
      <c r="AE867" s="44"/>
    </row>
    <row r="868" spans="1:31">
      <c r="A868" s="34">
        <v>863</v>
      </c>
      <c r="B868" s="58">
        <v>46246</v>
      </c>
      <c r="C868" s="4" t="s">
        <v>6941</v>
      </c>
      <c r="D868" s="4" t="s">
        <v>6158</v>
      </c>
      <c r="E868" s="4" t="s">
        <v>6202</v>
      </c>
      <c r="F868" s="35" t="str">
        <f>IFERROR(VLOOKUP(E868,'DATA MASTER'!$B$1:$R$3858,3,0),"")</f>
        <v>DIV 1-AREM</v>
      </c>
      <c r="G868" s="4">
        <v>4</v>
      </c>
      <c r="H868" s="35">
        <f>IFERROR(VLOOKUP(E868,'DATA MASTER'!$B$1:$R$3858,6,0),"")</f>
        <v>4</v>
      </c>
      <c r="I868" s="40">
        <f>IFERROR(VLOOKUP(E868,'DATA MASTER'!$B$1:$R$3858,5,0),"")</f>
        <v>5.19</v>
      </c>
      <c r="J868" s="35">
        <f>IFERROR(VLOOKUP(E868,'DATA MASTER'!$B$1:$R$3858,17,0),"")</f>
        <v>76700</v>
      </c>
      <c r="K868" s="35">
        <f>IFERROR(VLOOKUP(E868,'DATA MASTER'!$B$1:$R$3858,16,0),"")</f>
        <v>61100</v>
      </c>
      <c r="L868" s="34">
        <f t="shared" si="252"/>
        <v>5752.5</v>
      </c>
      <c r="M868" s="34">
        <f t="shared" si="257"/>
        <v>8852.1679999999997</v>
      </c>
      <c r="N868" s="35">
        <v>0</v>
      </c>
      <c r="O868" s="35">
        <v>0</v>
      </c>
      <c r="P868" s="35"/>
      <c r="Q868" s="4"/>
      <c r="R868" s="35">
        <f t="shared" si="258"/>
        <v>255666.66666666666</v>
      </c>
      <c r="S868" s="35">
        <f t="shared" si="253"/>
        <v>188280.47567567567</v>
      </c>
      <c r="T868" s="35">
        <f t="shared" si="254"/>
        <v>67386.190990990988</v>
      </c>
      <c r="U868" s="35">
        <f t="shared" si="259"/>
        <v>14532.000000000002</v>
      </c>
      <c r="V868" s="35">
        <f t="shared" si="260"/>
        <v>1353.913043478261</v>
      </c>
      <c r="W868" s="35">
        <f t="shared" si="255"/>
        <v>5675.8</v>
      </c>
      <c r="X868" s="35">
        <f t="shared" si="261"/>
        <v>38324.477947512722</v>
      </c>
      <c r="Y868" s="35">
        <v>1</v>
      </c>
      <c r="Z868" s="35">
        <v>0</v>
      </c>
      <c r="AA868" s="35">
        <f t="shared" si="262"/>
        <v>0</v>
      </c>
      <c r="AB868" s="37">
        <f t="shared" si="256"/>
        <v>0</v>
      </c>
      <c r="AC868" s="35">
        <v>0</v>
      </c>
      <c r="AD868" s="35">
        <v>7500</v>
      </c>
      <c r="AE868" s="44"/>
    </row>
    <row r="869" spans="1:31">
      <c r="A869" s="34">
        <v>864</v>
      </c>
      <c r="B869" s="58">
        <v>46246</v>
      </c>
      <c r="C869" s="4" t="s">
        <v>6941</v>
      </c>
      <c r="D869" s="4" t="s">
        <v>6158</v>
      </c>
      <c r="E869" s="4" t="s">
        <v>726</v>
      </c>
      <c r="F869" s="35" t="str">
        <f>IFERROR(VLOOKUP(E869,'DATA MASTER'!$B$1:$R$3858,3,0),"")</f>
        <v>DIV 1-AREM</v>
      </c>
      <c r="G869" s="4">
        <v>8</v>
      </c>
      <c r="H869" s="35">
        <f>IFERROR(VLOOKUP(E869,'DATA MASTER'!$B$1:$R$3858,6,0),"")</f>
        <v>4</v>
      </c>
      <c r="I869" s="40">
        <f>IFERROR(VLOOKUP(E869,'DATA MASTER'!$B$1:$R$3858,5,0),"")</f>
        <v>5.35</v>
      </c>
      <c r="J869" s="35">
        <f>IFERROR(VLOOKUP(E869,'DATA MASTER'!$B$1:$R$3858,17,0),"")</f>
        <v>76700</v>
      </c>
      <c r="K869" s="35">
        <f>IFERROR(VLOOKUP(E869,'DATA MASTER'!$B$1:$R$3858,16,0),"")</f>
        <v>61100</v>
      </c>
      <c r="L869" s="34">
        <f t="shared" si="252"/>
        <v>5752.5</v>
      </c>
      <c r="M869" s="34">
        <f t="shared" si="257"/>
        <v>8852.1679999999997</v>
      </c>
      <c r="N869" s="35">
        <v>0</v>
      </c>
      <c r="O869" s="35">
        <v>10</v>
      </c>
      <c r="P869" s="35"/>
      <c r="Q869" s="4"/>
      <c r="R869" s="35">
        <f t="shared" si="258"/>
        <v>460200</v>
      </c>
      <c r="S869" s="35">
        <f t="shared" si="253"/>
        <v>338904.85621621623</v>
      </c>
      <c r="T869" s="35">
        <f t="shared" si="254"/>
        <v>121295.14378378377</v>
      </c>
      <c r="U869" s="35">
        <f t="shared" si="259"/>
        <v>29959.999999999996</v>
      </c>
      <c r="V869" s="35">
        <f t="shared" si="260"/>
        <v>2791.3043478260865</v>
      </c>
      <c r="W869" s="35">
        <f t="shared" si="255"/>
        <v>10216.44</v>
      </c>
      <c r="X869" s="35">
        <f t="shared" si="261"/>
        <v>70827.39943595769</v>
      </c>
      <c r="Y869" s="35">
        <v>1</v>
      </c>
      <c r="Z869" s="35">
        <v>0</v>
      </c>
      <c r="AA869" s="35">
        <f t="shared" si="262"/>
        <v>0</v>
      </c>
      <c r="AB869" s="37">
        <f t="shared" si="256"/>
        <v>0</v>
      </c>
      <c r="AC869" s="35">
        <v>0</v>
      </c>
      <c r="AD869" s="35">
        <v>7500</v>
      </c>
      <c r="AE869" s="44"/>
    </row>
    <row r="870" spans="1:31">
      <c r="A870" s="34">
        <v>865</v>
      </c>
      <c r="B870" s="58">
        <v>46246</v>
      </c>
      <c r="C870" s="4" t="s">
        <v>6942</v>
      </c>
      <c r="D870" s="4" t="s">
        <v>6158</v>
      </c>
      <c r="E870" s="4" t="s">
        <v>726</v>
      </c>
      <c r="F870" s="35" t="str">
        <f>IFERROR(VLOOKUP(E870,'DATA MASTER'!$B$1:$R$3858,3,0),"")</f>
        <v>DIV 1-AREM</v>
      </c>
      <c r="G870" s="4">
        <v>8</v>
      </c>
      <c r="H870" s="35">
        <f>IFERROR(VLOOKUP(E870,'DATA MASTER'!$B$1:$R$3858,6,0),"")</f>
        <v>4</v>
      </c>
      <c r="I870" s="40">
        <f>IFERROR(VLOOKUP(E870,'DATA MASTER'!$B$1:$R$3858,5,0),"")</f>
        <v>5.35</v>
      </c>
      <c r="J870" s="35">
        <f>IFERROR(VLOOKUP(E870,'DATA MASTER'!$B$1:$R$3858,17,0),"")</f>
        <v>76700</v>
      </c>
      <c r="K870" s="35">
        <f>IFERROR(VLOOKUP(E870,'DATA MASTER'!$B$1:$R$3858,16,0),"")</f>
        <v>61100</v>
      </c>
      <c r="L870" s="34">
        <f t="shared" si="252"/>
        <v>5752.5</v>
      </c>
      <c r="M870" s="34">
        <f t="shared" si="257"/>
        <v>8852.1679999999997</v>
      </c>
      <c r="N870" s="35">
        <v>0</v>
      </c>
      <c r="O870" s="35">
        <v>10</v>
      </c>
      <c r="P870" s="35"/>
      <c r="Q870" s="4"/>
      <c r="R870" s="35">
        <f t="shared" si="258"/>
        <v>460200</v>
      </c>
      <c r="S870" s="35">
        <f t="shared" si="253"/>
        <v>338904.85621621623</v>
      </c>
      <c r="T870" s="35">
        <f t="shared" si="254"/>
        <v>121295.14378378377</v>
      </c>
      <c r="U870" s="35">
        <f t="shared" si="259"/>
        <v>29959.999999999996</v>
      </c>
      <c r="V870" s="35">
        <f t="shared" si="260"/>
        <v>2791.3043478260865</v>
      </c>
      <c r="W870" s="35">
        <f t="shared" si="255"/>
        <v>10216.44</v>
      </c>
      <c r="X870" s="35">
        <f t="shared" si="261"/>
        <v>72445.046494781214</v>
      </c>
      <c r="Y870" s="35">
        <f>IF(E870="avem005",4,1)</f>
        <v>1</v>
      </c>
      <c r="Z870" s="35">
        <v>0</v>
      </c>
      <c r="AA870" s="35">
        <f t="shared" si="262"/>
        <v>0</v>
      </c>
      <c r="AB870" s="37">
        <f t="shared" si="256"/>
        <v>0</v>
      </c>
      <c r="AC870" s="35">
        <v>0</v>
      </c>
      <c r="AD870" s="35">
        <v>5882.3529411764703</v>
      </c>
      <c r="AE870" s="44"/>
    </row>
    <row r="871" spans="1:31">
      <c r="A871" s="34">
        <v>866</v>
      </c>
      <c r="B871" s="58">
        <v>46246</v>
      </c>
      <c r="C871" s="4" t="s">
        <v>6943</v>
      </c>
      <c r="D871" s="4" t="s">
        <v>6287</v>
      </c>
      <c r="E871" s="4" t="s">
        <v>5492</v>
      </c>
      <c r="F871" s="35" t="str">
        <f>IFERROR(VLOOKUP(E871,'DATA MASTER'!$B$1:$R$3858,3,0),"")</f>
        <v>HCARE</v>
      </c>
      <c r="G871" s="4">
        <v>36</v>
      </c>
      <c r="H871" s="35">
        <f>IFERROR(VLOOKUP(E871,'DATA MASTER'!$B$1:$R$3858,6,0),"")</f>
        <v>600</v>
      </c>
      <c r="I871" s="40">
        <f>IFERROR(VLOOKUP(E871,'DATA MASTER'!$B$1:$R$3858,5,0),"")</f>
        <v>4.3333333000000002E-2</v>
      </c>
      <c r="J871" s="35">
        <f>IFERROR(VLOOKUP(E871,'DATA MASTER'!$B$1:$R$3858,17,0),"")</f>
        <v>19460</v>
      </c>
      <c r="K871" s="35">
        <f>IFERROR(VLOOKUP(E871,'DATA MASTER'!$B$1:$R$3858,16,0),"")</f>
        <v>19460</v>
      </c>
      <c r="L871" s="34">
        <f t="shared" si="252"/>
        <v>1459.5</v>
      </c>
      <c r="M871" s="34">
        <f t="shared" si="257"/>
        <v>2819.3648000000003</v>
      </c>
      <c r="N871" s="35">
        <v>0</v>
      </c>
      <c r="O871" s="35">
        <v>0</v>
      </c>
      <c r="P871" s="35"/>
      <c r="Q871" s="4"/>
      <c r="R871" s="35">
        <f t="shared" si="258"/>
        <v>583800</v>
      </c>
      <c r="S871" s="35">
        <f t="shared" si="253"/>
        <v>539696.27675675671</v>
      </c>
      <c r="T871" s="35">
        <f t="shared" si="254"/>
        <v>44103.723243243294</v>
      </c>
      <c r="U871" s="35">
        <f t="shared" si="259"/>
        <v>1091.9999915999999</v>
      </c>
      <c r="V871" s="35">
        <f t="shared" si="260"/>
        <v>101.7391296521739</v>
      </c>
      <c r="W871" s="35">
        <v>0</v>
      </c>
      <c r="X871" s="35">
        <f t="shared" si="261"/>
        <v>42909.984121991118</v>
      </c>
      <c r="Y871" s="35">
        <v>1</v>
      </c>
      <c r="Z871" s="35">
        <v>0</v>
      </c>
      <c r="AA871" s="35">
        <f t="shared" si="262"/>
        <v>0</v>
      </c>
      <c r="AB871" s="37">
        <f t="shared" si="256"/>
        <v>0</v>
      </c>
      <c r="AC871" s="35">
        <v>0</v>
      </c>
      <c r="AD871" s="35">
        <v>0</v>
      </c>
      <c r="AE871" s="44"/>
    </row>
    <row r="872" spans="1:31">
      <c r="A872" s="34">
        <v>867</v>
      </c>
      <c r="B872" s="58">
        <v>46246</v>
      </c>
      <c r="C872" s="4" t="s">
        <v>6943</v>
      </c>
      <c r="D872" s="4" t="s">
        <v>6287</v>
      </c>
      <c r="E872" s="4" t="s">
        <v>5494</v>
      </c>
      <c r="F872" s="35" t="str">
        <f>IFERROR(VLOOKUP(E872,'DATA MASTER'!$B$1:$R$3858,3,0),"")</f>
        <v>HCARE</v>
      </c>
      <c r="G872" s="4">
        <v>36</v>
      </c>
      <c r="H872" s="35">
        <f>IFERROR(VLOOKUP(E872,'DATA MASTER'!$B$1:$R$3858,6,0),"")</f>
        <v>480</v>
      </c>
      <c r="I872" s="40">
        <f>IFERROR(VLOOKUP(E872,'DATA MASTER'!$B$1:$R$3858,5,0),"")</f>
        <v>5.4166667000000002E-2</v>
      </c>
      <c r="J872" s="35">
        <f>IFERROR(VLOOKUP(E872,'DATA MASTER'!$B$1:$R$3858,17,0),"")</f>
        <v>28030</v>
      </c>
      <c r="K872" s="35">
        <f>IFERROR(VLOOKUP(E872,'DATA MASTER'!$B$1:$R$3858,16,0),"")</f>
        <v>28030</v>
      </c>
      <c r="L872" s="34">
        <f t="shared" si="252"/>
        <v>2102.25</v>
      </c>
      <c r="M872" s="34">
        <f t="shared" si="257"/>
        <v>4060.9864000000002</v>
      </c>
      <c r="N872" s="35">
        <v>0</v>
      </c>
      <c r="O872" s="35">
        <v>0</v>
      </c>
      <c r="P872" s="35"/>
      <c r="Q872" s="4"/>
      <c r="R872" s="35">
        <f t="shared" si="258"/>
        <v>840900</v>
      </c>
      <c r="S872" s="35">
        <f t="shared" si="253"/>
        <v>777373.41405405384</v>
      </c>
      <c r="T872" s="35">
        <f t="shared" si="254"/>
        <v>63526.585945946164</v>
      </c>
      <c r="U872" s="35">
        <f t="shared" si="259"/>
        <v>1365.0000084000001</v>
      </c>
      <c r="V872" s="35">
        <f t="shared" si="260"/>
        <v>127.17391382608697</v>
      </c>
      <c r="W872" s="35">
        <v>0</v>
      </c>
      <c r="X872" s="35">
        <f t="shared" si="261"/>
        <v>62034.412023720077</v>
      </c>
      <c r="Y872" s="35">
        <v>1</v>
      </c>
      <c r="Z872" s="35">
        <v>0</v>
      </c>
      <c r="AA872" s="35">
        <f t="shared" si="262"/>
        <v>0</v>
      </c>
      <c r="AB872" s="37">
        <f t="shared" si="256"/>
        <v>0</v>
      </c>
      <c r="AC872" s="35">
        <v>0</v>
      </c>
      <c r="AD872" s="35">
        <v>0</v>
      </c>
      <c r="AE872" s="44"/>
    </row>
    <row r="873" spans="1:31">
      <c r="A873" s="34">
        <v>868</v>
      </c>
      <c r="B873" s="58">
        <v>46246</v>
      </c>
      <c r="C873" s="4" t="s">
        <v>6943</v>
      </c>
      <c r="D873" s="4" t="s">
        <v>6287</v>
      </c>
      <c r="E873" s="4" t="s">
        <v>5496</v>
      </c>
      <c r="F873" s="35" t="str">
        <f>IFERROR(VLOOKUP(E873,'DATA MASTER'!$B$1:$R$3858,3,0),"")</f>
        <v>HCARE</v>
      </c>
      <c r="G873" s="4">
        <v>48</v>
      </c>
      <c r="H873" s="35">
        <f>IFERROR(VLOOKUP(E873,'DATA MASTER'!$B$1:$R$3858,6,0),"")</f>
        <v>432</v>
      </c>
      <c r="I873" s="40">
        <f>IFERROR(VLOOKUP(E873,'DATA MASTER'!$B$1:$R$3858,5,0),"")</f>
        <v>6.25E-2</v>
      </c>
      <c r="J873" s="35">
        <f>IFERROR(VLOOKUP(E873,'DATA MASTER'!$B$1:$R$3858,17,0),"")</f>
        <v>3470</v>
      </c>
      <c r="K873" s="35">
        <f>IFERROR(VLOOKUP(E873,'DATA MASTER'!$B$1:$R$3858,16,0),"")</f>
        <v>3470</v>
      </c>
      <c r="L873" s="34">
        <f t="shared" si="252"/>
        <v>260.25</v>
      </c>
      <c r="M873" s="34">
        <f t="shared" si="257"/>
        <v>502.73360000000002</v>
      </c>
      <c r="N873" s="35">
        <v>0</v>
      </c>
      <c r="O873" s="35">
        <v>0</v>
      </c>
      <c r="P873" s="35"/>
      <c r="Q873" s="4"/>
      <c r="R873" s="35">
        <f t="shared" si="258"/>
        <v>138800</v>
      </c>
      <c r="S873" s="35">
        <f t="shared" si="253"/>
        <v>128314.22270270268</v>
      </c>
      <c r="T873" s="35">
        <f t="shared" si="254"/>
        <v>10485.777297297318</v>
      </c>
      <c r="U873" s="35">
        <f t="shared" si="259"/>
        <v>2100</v>
      </c>
      <c r="V873" s="35">
        <f t="shared" si="260"/>
        <v>195.65217391304347</v>
      </c>
      <c r="W873" s="35">
        <v>0</v>
      </c>
      <c r="X873" s="35">
        <f t="shared" si="261"/>
        <v>8190.125123384275</v>
      </c>
      <c r="Y873" s="35">
        <v>1</v>
      </c>
      <c r="Z873" s="35">
        <v>0</v>
      </c>
      <c r="AA873" s="35">
        <f t="shared" si="262"/>
        <v>0</v>
      </c>
      <c r="AB873" s="37">
        <f t="shared" si="256"/>
        <v>0</v>
      </c>
      <c r="AC873" s="35">
        <f>Z873*R873*1.11</f>
        <v>0</v>
      </c>
      <c r="AD873" s="35">
        <v>0</v>
      </c>
      <c r="AE873" s="44"/>
    </row>
    <row r="874" spans="1:31">
      <c r="A874" s="34">
        <v>869</v>
      </c>
      <c r="B874" s="58">
        <v>46246</v>
      </c>
      <c r="C874" s="4" t="s">
        <v>6943</v>
      </c>
      <c r="D874" s="4" t="s">
        <v>6287</v>
      </c>
      <c r="E874" s="4" t="s">
        <v>5540</v>
      </c>
      <c r="F874" s="35" t="str">
        <f>IFERROR(VLOOKUP(E874,'DATA MASTER'!$B$1:$R$3858,3,0),"")</f>
        <v>HCARE</v>
      </c>
      <c r="G874" s="4">
        <v>9</v>
      </c>
      <c r="H874" s="35">
        <f>IFERROR(VLOOKUP(E874,'DATA MASTER'!$B$1:$R$3858,6,0),"")</f>
        <v>24</v>
      </c>
      <c r="I874" s="40">
        <f>IFERROR(VLOOKUP(E874,'DATA MASTER'!$B$1:$R$3858,5,0),"")</f>
        <v>0.25</v>
      </c>
      <c r="J874" s="35">
        <f>IFERROR(VLOOKUP(E874,'DATA MASTER'!$B$1:$R$3858,17,0),"")</f>
        <v>36930</v>
      </c>
      <c r="K874" s="35">
        <f>IFERROR(VLOOKUP(E874,'DATA MASTER'!$B$1:$R$3858,16,0),"")</f>
        <v>36930</v>
      </c>
      <c r="L874" s="34">
        <f t="shared" si="252"/>
        <v>2769.75</v>
      </c>
      <c r="M874" s="34">
        <f t="shared" si="257"/>
        <v>5350.4184000000005</v>
      </c>
      <c r="N874" s="35">
        <v>0</v>
      </c>
      <c r="O874" s="35">
        <v>0</v>
      </c>
      <c r="P874" s="35"/>
      <c r="Q874" s="4"/>
      <c r="R874" s="35">
        <f t="shared" si="258"/>
        <v>276974.99999999994</v>
      </c>
      <c r="S874" s="35">
        <f t="shared" si="253"/>
        <v>256050.66162162158</v>
      </c>
      <c r="T874" s="35">
        <f t="shared" si="254"/>
        <v>20924.338378378365</v>
      </c>
      <c r="U874" s="35">
        <f t="shared" si="259"/>
        <v>1575</v>
      </c>
      <c r="V874" s="35">
        <f t="shared" si="260"/>
        <v>146.73913043478262</v>
      </c>
      <c r="W874" s="35">
        <v>0</v>
      </c>
      <c r="X874" s="35">
        <f t="shared" si="261"/>
        <v>19202.599247943581</v>
      </c>
      <c r="Y874" s="35">
        <v>1</v>
      </c>
      <c r="Z874" s="35">
        <v>0</v>
      </c>
      <c r="AA874" s="35">
        <f t="shared" si="262"/>
        <v>0</v>
      </c>
      <c r="AB874" s="37">
        <f t="shared" si="256"/>
        <v>0</v>
      </c>
      <c r="AC874" s="35">
        <f>Z874*R874*1.11</f>
        <v>0</v>
      </c>
      <c r="AD874" s="35">
        <v>0</v>
      </c>
      <c r="AE874" s="44"/>
    </row>
    <row r="875" spans="1:31">
      <c r="A875" s="34">
        <v>870</v>
      </c>
      <c r="B875" s="58">
        <v>46247</v>
      </c>
      <c r="C875" s="4" t="s">
        <v>6944</v>
      </c>
      <c r="D875" s="4" t="s">
        <v>6134</v>
      </c>
      <c r="E875" s="4" t="s">
        <v>6383</v>
      </c>
      <c r="F875" s="35" t="str">
        <f>IFERROR(VLOOKUP(E875,'DATA MASTER'!$B$1:$R$3858,3,0),"")</f>
        <v>DIV 2</v>
      </c>
      <c r="G875" s="4">
        <v>2</v>
      </c>
      <c r="H875" s="35">
        <f>IFERROR(VLOOKUP(E875,'DATA MASTER'!$B$1:$R$3858,6,0),"")</f>
        <v>4</v>
      </c>
      <c r="I875" s="40">
        <f>IFERROR(VLOOKUP(E875,'DATA MASTER'!$B$1:$R$3858,5,0),"")</f>
        <v>4.18</v>
      </c>
      <c r="J875" s="35">
        <f>IFERROR(VLOOKUP(E875,'DATA MASTER'!$B$1:$R$3858,17,0),"")</f>
        <v>185400</v>
      </c>
      <c r="K875" s="35">
        <f>IFERROR(VLOOKUP(E875,'DATA MASTER'!$B$1:$R$3858,16,0),"")</f>
        <v>163600</v>
      </c>
      <c r="L875" s="34">
        <f t="shared" si="252"/>
        <v>13905</v>
      </c>
      <c r="M875" s="34">
        <f t="shared" si="257"/>
        <v>23702.368000000002</v>
      </c>
      <c r="N875" s="35">
        <v>0</v>
      </c>
      <c r="O875" s="35">
        <v>0</v>
      </c>
      <c r="P875" s="35"/>
      <c r="Q875" s="4" t="e">
        <f>VLOOKUP(#REF!,#REF!,1,0)</f>
        <v>#REF!</v>
      </c>
      <c r="R875" s="35">
        <f t="shared" si="258"/>
        <v>309000</v>
      </c>
      <c r="S875" s="35">
        <f t="shared" si="253"/>
        <v>252067.80540540535</v>
      </c>
      <c r="T875" s="35">
        <f t="shared" si="254"/>
        <v>56932.19459459465</v>
      </c>
      <c r="U875" s="35">
        <f t="shared" si="259"/>
        <v>5852</v>
      </c>
      <c r="V875" s="35">
        <f t="shared" si="260"/>
        <v>545.21739130434776</v>
      </c>
      <c r="W875" s="35">
        <f t="shared" si="255"/>
        <v>6859.8</v>
      </c>
      <c r="X875" s="35" t="str">
        <f t="shared" si="261"/>
        <v/>
      </c>
      <c r="Y875" s="35">
        <v>1</v>
      </c>
      <c r="Z875" s="42" t="e">
        <f>VLOOKUP(Q875,#REF!,4,0)</f>
        <v>#REF!</v>
      </c>
      <c r="AA875" s="35">
        <f t="shared" si="262"/>
        <v>0</v>
      </c>
      <c r="AB875" s="37">
        <f t="shared" si="256"/>
        <v>0</v>
      </c>
      <c r="AC875" s="35" t="e">
        <f>Z875*R875*1.11</f>
        <v>#REF!</v>
      </c>
      <c r="AD875" s="35">
        <v>0</v>
      </c>
      <c r="AE875" s="44"/>
    </row>
    <row r="876" spans="1:31">
      <c r="A876" s="34">
        <v>871</v>
      </c>
      <c r="B876" s="58">
        <v>46247</v>
      </c>
      <c r="C876" s="4" t="s">
        <v>6945</v>
      </c>
      <c r="D876" s="4" t="s">
        <v>6196</v>
      </c>
      <c r="E876" s="4" t="s">
        <v>6159</v>
      </c>
      <c r="F876" s="35" t="str">
        <f>IFERROR(VLOOKUP(E876,'DATA MASTER'!$B$1:$R$3858,3,0),"")</f>
        <v>DIV 2</v>
      </c>
      <c r="G876" s="4">
        <v>2</v>
      </c>
      <c r="H876" s="35">
        <f>IFERROR(VLOOKUP(E876,'DATA MASTER'!$B$1:$R$3858,6,0),"")</f>
        <v>1</v>
      </c>
      <c r="I876" s="40">
        <f>IFERROR(VLOOKUP(E876,'DATA MASTER'!$B$1:$R$3858,5,0),"")</f>
        <v>19.010000000000002</v>
      </c>
      <c r="J876" s="35">
        <f>IFERROR(VLOOKUP(E876,'DATA MASTER'!$B$1:$R$3858,17,0),"")</f>
        <v>381600</v>
      </c>
      <c r="K876" s="35">
        <f>IFERROR(VLOOKUP(E876,'DATA MASTER'!$B$1:$R$3858,16,0),"")</f>
        <v>322800</v>
      </c>
      <c r="L876" s="34">
        <f t="shared" si="252"/>
        <v>28620</v>
      </c>
      <c r="M876" s="34">
        <f t="shared" si="257"/>
        <v>46767.264000000003</v>
      </c>
      <c r="N876" s="35">
        <v>0</v>
      </c>
      <c r="O876" s="35">
        <v>0</v>
      </c>
      <c r="P876" s="35"/>
      <c r="Q876" s="4"/>
      <c r="R876" s="35">
        <f t="shared" si="258"/>
        <v>636000</v>
      </c>
      <c r="S876" s="35">
        <f t="shared" si="253"/>
        <v>497356.28108108102</v>
      </c>
      <c r="T876" s="35">
        <f t="shared" si="254"/>
        <v>138643.71891891898</v>
      </c>
      <c r="U876" s="35">
        <f t="shared" si="259"/>
        <v>26614.000000000004</v>
      </c>
      <c r="V876" s="35">
        <f t="shared" si="260"/>
        <v>2479.5652173913045</v>
      </c>
      <c r="W876" s="35">
        <f t="shared" si="255"/>
        <v>14119.2</v>
      </c>
      <c r="X876" s="35">
        <f t="shared" si="261"/>
        <v>95430.953701527673</v>
      </c>
      <c r="Y876" s="35">
        <v>1</v>
      </c>
      <c r="Z876" s="35">
        <v>0</v>
      </c>
      <c r="AA876" s="35">
        <f t="shared" si="262"/>
        <v>0</v>
      </c>
      <c r="AB876" s="37">
        <f t="shared" si="256"/>
        <v>0</v>
      </c>
      <c r="AC876" s="35">
        <f>Z876*R876*1.11</f>
        <v>0</v>
      </c>
      <c r="AD876" s="35">
        <v>0</v>
      </c>
      <c r="AE876" s="44"/>
    </row>
    <row r="877" spans="1:31">
      <c r="A877" s="34">
        <v>872</v>
      </c>
      <c r="B877" s="58">
        <v>46247</v>
      </c>
      <c r="C877" s="4" t="s">
        <v>6946</v>
      </c>
      <c r="D877" s="4" t="s">
        <v>6239</v>
      </c>
      <c r="E877" s="4" t="s">
        <v>6160</v>
      </c>
      <c r="F877" s="35" t="str">
        <f>IFERROR(VLOOKUP(E877,'DATA MASTER'!$B$1:$R$3858,3,0),"")</f>
        <v>DIV 1</v>
      </c>
      <c r="G877" s="4">
        <v>3</v>
      </c>
      <c r="H877" s="35">
        <f>IFERROR(VLOOKUP(E877,'DATA MASTER'!$B$1:$R$3858,6,0),"")</f>
        <v>1</v>
      </c>
      <c r="I877" s="40">
        <f>IFERROR(VLOOKUP(E877,'DATA MASTER'!$B$1:$R$3858,5,0),"")</f>
        <v>26.02</v>
      </c>
      <c r="J877" s="35">
        <f>IFERROR(VLOOKUP(E877,'DATA MASTER'!$B$1:$R$3858,17,0),"")</f>
        <v>876000</v>
      </c>
      <c r="K877" s="35">
        <f>IFERROR(VLOOKUP(E877,'DATA MASTER'!$B$1:$R$3858,16,0),"")</f>
        <v>777200</v>
      </c>
      <c r="L877" s="34">
        <f t="shared" si="252"/>
        <v>65700</v>
      </c>
      <c r="M877" s="34">
        <f t="shared" si="257"/>
        <v>112600.736</v>
      </c>
      <c r="N877" s="35">
        <v>0</v>
      </c>
      <c r="O877" s="35">
        <v>0</v>
      </c>
      <c r="P877" s="35">
        <v>15000</v>
      </c>
      <c r="Q877" s="4" t="s">
        <v>6947</v>
      </c>
      <c r="R877" s="35">
        <f t="shared" si="258"/>
        <v>2189999.9999999995</v>
      </c>
      <c r="S877" s="35">
        <f t="shared" si="253"/>
        <v>1796214.2270270269</v>
      </c>
      <c r="T877" s="35">
        <f t="shared" si="254"/>
        <v>393785.7729729726</v>
      </c>
      <c r="U877" s="35">
        <f t="shared" si="259"/>
        <v>54642</v>
      </c>
      <c r="V877" s="35">
        <f t="shared" si="260"/>
        <v>5090.8695652173919</v>
      </c>
      <c r="W877" s="35">
        <f t="shared" si="255"/>
        <v>48617.999999999993</v>
      </c>
      <c r="X877" s="35">
        <f t="shared" si="261"/>
        <v>223768.23674108853</v>
      </c>
      <c r="Y877" s="35">
        <f>H877</f>
        <v>1</v>
      </c>
      <c r="Z877" s="35">
        <v>0</v>
      </c>
      <c r="AA877" s="35">
        <f t="shared" si="262"/>
        <v>45000</v>
      </c>
      <c r="AB877" s="37">
        <f t="shared" si="256"/>
        <v>0</v>
      </c>
      <c r="AC877" s="35">
        <v>0</v>
      </c>
      <c r="AD877" s="35">
        <v>16666.666666666668</v>
      </c>
      <c r="AE877" s="44"/>
    </row>
    <row r="878" spans="1:31">
      <c r="A878" s="34">
        <v>873</v>
      </c>
      <c r="B878" s="58">
        <v>46247</v>
      </c>
      <c r="C878" s="4" t="s">
        <v>6948</v>
      </c>
      <c r="D878" s="4" t="s">
        <v>6134</v>
      </c>
      <c r="E878" s="4" t="s">
        <v>6135</v>
      </c>
      <c r="F878" s="35" t="str">
        <f>IFERROR(VLOOKUP(E878,'DATA MASTER'!$B$1:$R$3858,3,0),"")</f>
        <v>DIV 1</v>
      </c>
      <c r="G878" s="4">
        <v>24</v>
      </c>
      <c r="H878" s="35">
        <f>IFERROR(VLOOKUP(E878,'DATA MASTER'!$B$1:$R$3858,6,0),"")</f>
        <v>24</v>
      </c>
      <c r="I878" s="40">
        <f>IFERROR(VLOOKUP(E878,'DATA MASTER'!$B$1:$R$3858,5,0),"")</f>
        <v>1.23</v>
      </c>
      <c r="J878" s="35">
        <f>IFERROR(VLOOKUP(E878,'DATA MASTER'!$B$1:$R$3858,17,0),"")</f>
        <v>99800</v>
      </c>
      <c r="K878" s="35">
        <f>IFERROR(VLOOKUP(E878,'DATA MASTER'!$B$1:$R$3858,16,0),"")</f>
        <v>92100</v>
      </c>
      <c r="L878" s="34">
        <f t="shared" si="252"/>
        <v>7485</v>
      </c>
      <c r="M878" s="34">
        <f t="shared" si="257"/>
        <v>13343.448</v>
      </c>
      <c r="N878" s="35">
        <v>0</v>
      </c>
      <c r="O878" s="35">
        <v>0</v>
      </c>
      <c r="P878" s="35">
        <v>50000</v>
      </c>
      <c r="Q878" s="4" t="s">
        <v>6674</v>
      </c>
      <c r="R878" s="35">
        <f t="shared" si="258"/>
        <v>1995999.9999999998</v>
      </c>
      <c r="S878" s="35">
        <f t="shared" si="253"/>
        <v>1702844.3675675672</v>
      </c>
      <c r="T878" s="35">
        <f t="shared" si="254"/>
        <v>293155.63243243261</v>
      </c>
      <c r="U878" s="35">
        <f t="shared" si="259"/>
        <v>20664</v>
      </c>
      <c r="V878" s="35">
        <f t="shared" si="260"/>
        <v>1925.2173913043478</v>
      </c>
      <c r="W878" s="35">
        <f t="shared" si="255"/>
        <v>44311.199999999997</v>
      </c>
      <c r="X878" s="35">
        <f t="shared" si="261"/>
        <v>170005.21504112828</v>
      </c>
      <c r="Y878" s="35">
        <f>H878</f>
        <v>24</v>
      </c>
      <c r="Z878" s="35">
        <v>0</v>
      </c>
      <c r="AA878" s="35">
        <f t="shared" si="262"/>
        <v>50000</v>
      </c>
      <c r="AB878" s="37">
        <f t="shared" si="256"/>
        <v>0</v>
      </c>
      <c r="AC878" s="35">
        <v>0</v>
      </c>
      <c r="AD878" s="35">
        <v>6250</v>
      </c>
      <c r="AE878" s="44"/>
    </row>
    <row r="879" spans="1:31">
      <c r="A879" s="34">
        <v>874</v>
      </c>
      <c r="B879" s="58">
        <v>46247</v>
      </c>
      <c r="C879" s="4" t="s">
        <v>6949</v>
      </c>
      <c r="D879" s="4" t="s">
        <v>6128</v>
      </c>
      <c r="E879" s="4" t="s">
        <v>6156</v>
      </c>
      <c r="F879" s="35" t="str">
        <f>IFERROR(VLOOKUP(E879,'DATA MASTER'!$B$1:$R$3858,3,0),"")</f>
        <v>DIV 1</v>
      </c>
      <c r="G879" s="4">
        <v>12</v>
      </c>
      <c r="H879" s="35">
        <f>IFERROR(VLOOKUP(E879,'DATA MASTER'!$B$1:$R$3858,6,0),"")</f>
        <v>4</v>
      </c>
      <c r="I879" s="40">
        <f>IFERROR(VLOOKUP(E879,'DATA MASTER'!$B$1:$R$3858,5,0),"")</f>
        <v>5.3879999999999999</v>
      </c>
      <c r="J879" s="35">
        <f>IFERROR(VLOOKUP(E879,'DATA MASTER'!$B$1:$R$3858,17,0),"")</f>
        <v>185700</v>
      </c>
      <c r="K879" s="35">
        <f>IFERROR(VLOOKUP(E879,'DATA MASTER'!$B$1:$R$3858,16,0),"")</f>
        <v>165300</v>
      </c>
      <c r="L879" s="34">
        <f t="shared" si="252"/>
        <v>13927.5</v>
      </c>
      <c r="M879" s="34">
        <f t="shared" si="257"/>
        <v>23948.664000000001</v>
      </c>
      <c r="N879" s="35">
        <v>0</v>
      </c>
      <c r="O879" s="35">
        <v>0</v>
      </c>
      <c r="P879" s="35">
        <v>15000</v>
      </c>
      <c r="Q879" s="4" t="s">
        <v>6947</v>
      </c>
      <c r="R879" s="35">
        <f t="shared" si="258"/>
        <v>1857000</v>
      </c>
      <c r="S879" s="35">
        <f t="shared" si="253"/>
        <v>1528122.5513513512</v>
      </c>
      <c r="T879" s="35">
        <f t="shared" si="254"/>
        <v>328877.4486486488</v>
      </c>
      <c r="U879" s="35">
        <f t="shared" si="259"/>
        <v>45259.200000000004</v>
      </c>
      <c r="V879" s="35">
        <f t="shared" si="260"/>
        <v>4216.6956521739139</v>
      </c>
      <c r="W879" s="35">
        <f t="shared" si="255"/>
        <v>41225.4</v>
      </c>
      <c r="X879" s="35">
        <f t="shared" si="261"/>
        <v>176509.48632980825</v>
      </c>
      <c r="Y879" s="35">
        <f t="shared" ref="Y879:Y881" si="265">H879</f>
        <v>4</v>
      </c>
      <c r="Z879" s="35">
        <v>0</v>
      </c>
      <c r="AA879" s="35">
        <f t="shared" si="262"/>
        <v>45000</v>
      </c>
      <c r="AB879" s="37">
        <f t="shared" si="256"/>
        <v>0</v>
      </c>
      <c r="AC879" s="35">
        <f>Z879*R879*1.11</f>
        <v>0</v>
      </c>
      <c r="AD879" s="35">
        <v>16666.666666666668</v>
      </c>
      <c r="AE879" s="44"/>
    </row>
    <row r="880" spans="1:31">
      <c r="A880" s="34">
        <v>875</v>
      </c>
      <c r="B880" s="58">
        <v>46247</v>
      </c>
      <c r="C880" s="4" t="s">
        <v>6949</v>
      </c>
      <c r="D880" s="4" t="s">
        <v>6128</v>
      </c>
      <c r="E880" s="4" t="s">
        <v>6160</v>
      </c>
      <c r="F880" s="35" t="str">
        <f>IFERROR(VLOOKUP(E880,'DATA MASTER'!$B$1:$R$3858,3,0),"")</f>
        <v>DIV 1</v>
      </c>
      <c r="G880" s="4">
        <v>3</v>
      </c>
      <c r="H880" s="35">
        <f>IFERROR(VLOOKUP(E880,'DATA MASTER'!$B$1:$R$3858,6,0),"")</f>
        <v>1</v>
      </c>
      <c r="I880" s="40">
        <f>IFERROR(VLOOKUP(E880,'DATA MASTER'!$B$1:$R$3858,5,0),"")</f>
        <v>26.02</v>
      </c>
      <c r="J880" s="35">
        <f>IFERROR(VLOOKUP(E880,'DATA MASTER'!$B$1:$R$3858,17,0),"")</f>
        <v>876000</v>
      </c>
      <c r="K880" s="35">
        <f>IFERROR(VLOOKUP(E880,'DATA MASTER'!$B$1:$R$3858,16,0),"")</f>
        <v>777200</v>
      </c>
      <c r="L880" s="34">
        <f t="shared" si="252"/>
        <v>65700</v>
      </c>
      <c r="M880" s="34">
        <f t="shared" si="257"/>
        <v>112600.736</v>
      </c>
      <c r="N880" s="35">
        <v>0</v>
      </c>
      <c r="O880" s="35">
        <v>0</v>
      </c>
      <c r="P880" s="35">
        <v>15000</v>
      </c>
      <c r="Q880" s="4" t="s">
        <v>6947</v>
      </c>
      <c r="R880" s="35">
        <f t="shared" si="258"/>
        <v>2189999.9999999995</v>
      </c>
      <c r="S880" s="35">
        <f t="shared" si="253"/>
        <v>1796214.2270270269</v>
      </c>
      <c r="T880" s="35">
        <f t="shared" si="254"/>
        <v>393785.7729729726</v>
      </c>
      <c r="U880" s="35">
        <f t="shared" si="259"/>
        <v>54642</v>
      </c>
      <c r="V880" s="35">
        <f t="shared" si="260"/>
        <v>5090.8695652173919</v>
      </c>
      <c r="W880" s="35">
        <f t="shared" si="255"/>
        <v>48617.999999999993</v>
      </c>
      <c r="X880" s="35">
        <f t="shared" si="261"/>
        <v>223768.23674108853</v>
      </c>
      <c r="Y880" s="35">
        <f t="shared" si="265"/>
        <v>1</v>
      </c>
      <c r="Z880" s="35">
        <v>0</v>
      </c>
      <c r="AA880" s="35">
        <f t="shared" si="262"/>
        <v>45000</v>
      </c>
      <c r="AB880" s="37">
        <f t="shared" si="256"/>
        <v>0</v>
      </c>
      <c r="AC880" s="35">
        <v>0</v>
      </c>
      <c r="AD880" s="35">
        <v>16666.666666666668</v>
      </c>
      <c r="AE880" s="44"/>
    </row>
    <row r="881" spans="1:31">
      <c r="A881" s="34">
        <v>876</v>
      </c>
      <c r="B881" s="58">
        <v>46247</v>
      </c>
      <c r="C881" s="4" t="s">
        <v>6950</v>
      </c>
      <c r="D881" s="4" t="s">
        <v>6124</v>
      </c>
      <c r="E881" s="4" t="s">
        <v>6160</v>
      </c>
      <c r="F881" s="35" t="str">
        <f>IFERROR(VLOOKUP(E881,'DATA MASTER'!$B$1:$R$3858,3,0),"")</f>
        <v>DIV 1</v>
      </c>
      <c r="G881" s="4">
        <v>3</v>
      </c>
      <c r="H881" s="35">
        <f>IFERROR(VLOOKUP(E881,'DATA MASTER'!$B$1:$R$3858,6,0),"")</f>
        <v>1</v>
      </c>
      <c r="I881" s="40">
        <f>IFERROR(VLOOKUP(E881,'DATA MASTER'!$B$1:$R$3858,5,0),"")</f>
        <v>26.02</v>
      </c>
      <c r="J881" s="35">
        <f>IFERROR(VLOOKUP(E881,'DATA MASTER'!$B$1:$R$3858,17,0),"")</f>
        <v>876000</v>
      </c>
      <c r="K881" s="35">
        <f>IFERROR(VLOOKUP(E881,'DATA MASTER'!$B$1:$R$3858,16,0),"")</f>
        <v>777200</v>
      </c>
      <c r="L881" s="34">
        <f t="shared" si="252"/>
        <v>65700</v>
      </c>
      <c r="M881" s="34">
        <f t="shared" si="257"/>
        <v>112600.736</v>
      </c>
      <c r="N881" s="35">
        <v>0</v>
      </c>
      <c r="O881" s="35">
        <v>0</v>
      </c>
      <c r="P881" s="35">
        <v>15000</v>
      </c>
      <c r="Q881" s="4" t="s">
        <v>6947</v>
      </c>
      <c r="R881" s="35">
        <f t="shared" si="258"/>
        <v>2189999.9999999995</v>
      </c>
      <c r="S881" s="35">
        <f t="shared" si="253"/>
        <v>1796214.2270270269</v>
      </c>
      <c r="T881" s="35">
        <f t="shared" si="254"/>
        <v>393785.7729729726</v>
      </c>
      <c r="U881" s="35">
        <f t="shared" si="259"/>
        <v>54642</v>
      </c>
      <c r="V881" s="35">
        <f t="shared" si="260"/>
        <v>5090.8695652173919</v>
      </c>
      <c r="W881" s="35">
        <f t="shared" si="255"/>
        <v>48617.999999999993</v>
      </c>
      <c r="X881" s="35">
        <f t="shared" si="261"/>
        <v>226149.1891220409</v>
      </c>
      <c r="Y881" s="35">
        <f t="shared" si="265"/>
        <v>1</v>
      </c>
      <c r="Z881" s="35">
        <v>0</v>
      </c>
      <c r="AA881" s="35">
        <f t="shared" si="262"/>
        <v>45000</v>
      </c>
      <c r="AB881" s="37">
        <f t="shared" si="256"/>
        <v>0</v>
      </c>
      <c r="AC881" s="35">
        <v>0</v>
      </c>
      <c r="AD881" s="35">
        <v>14285.714285714286</v>
      </c>
      <c r="AE881" s="44"/>
    </row>
    <row r="882" spans="1:31">
      <c r="A882" s="34">
        <v>877</v>
      </c>
      <c r="B882" s="58">
        <v>46247</v>
      </c>
      <c r="C882" s="4" t="s">
        <v>6951</v>
      </c>
      <c r="D882" s="4" t="s">
        <v>6138</v>
      </c>
      <c r="E882" s="4" t="s">
        <v>6218</v>
      </c>
      <c r="F882" s="35" t="str">
        <f>IFERROR(VLOOKUP(E882,'DATA MASTER'!$B$1:$R$3858,3,0),"")</f>
        <v>DIV 1</v>
      </c>
      <c r="G882" s="4">
        <v>10</v>
      </c>
      <c r="H882" s="35">
        <f>IFERROR(VLOOKUP(E882,'DATA MASTER'!$B$1:$R$3858,6,0),"")</f>
        <v>24</v>
      </c>
      <c r="I882" s="40">
        <f>IFERROR(VLOOKUP(E882,'DATA MASTER'!$B$1:$R$3858,5,0),"")</f>
        <v>1.079</v>
      </c>
      <c r="J882" s="35">
        <f>IFERROR(VLOOKUP(E882,'DATA MASTER'!$B$1:$R$3858,17,0),"")</f>
        <v>102900</v>
      </c>
      <c r="K882" s="35">
        <f>IFERROR(VLOOKUP(E882,'DATA MASTER'!$B$1:$R$3858,16,0),"")</f>
        <v>94200</v>
      </c>
      <c r="L882" s="34">
        <f t="shared" si="252"/>
        <v>7717.5</v>
      </c>
      <c r="M882" s="34">
        <f t="shared" si="257"/>
        <v>13647.696000000002</v>
      </c>
      <c r="N882" s="35">
        <v>0</v>
      </c>
      <c r="O882" s="35">
        <v>0</v>
      </c>
      <c r="P882" s="35"/>
      <c r="Q882" s="4"/>
      <c r="R882" s="35">
        <f t="shared" si="258"/>
        <v>857499.99999999988</v>
      </c>
      <c r="S882" s="35">
        <f t="shared" si="253"/>
        <v>725696.43243243231</v>
      </c>
      <c r="T882" s="35">
        <f t="shared" si="254"/>
        <v>131803.56756756757</v>
      </c>
      <c r="U882" s="35">
        <f t="shared" si="259"/>
        <v>7552.9999999999991</v>
      </c>
      <c r="V882" s="35">
        <f t="shared" si="260"/>
        <v>703.695652173913</v>
      </c>
      <c r="W882" s="35">
        <f t="shared" si="255"/>
        <v>19036.499999999996</v>
      </c>
      <c r="X882" s="35">
        <f t="shared" si="261"/>
        <v>97367.51477253651</v>
      </c>
      <c r="Y882" s="35">
        <v>1</v>
      </c>
      <c r="Z882" s="35">
        <v>0</v>
      </c>
      <c r="AA882" s="35">
        <f t="shared" si="262"/>
        <v>0</v>
      </c>
      <c r="AB882" s="37">
        <f t="shared" si="256"/>
        <v>0</v>
      </c>
      <c r="AC882" s="35">
        <v>0</v>
      </c>
      <c r="AD882" s="35">
        <v>7142.8571428571431</v>
      </c>
      <c r="AE882" s="44"/>
    </row>
    <row r="883" spans="1:31">
      <c r="A883" s="34">
        <v>878</v>
      </c>
      <c r="B883" s="58">
        <v>46247</v>
      </c>
      <c r="C883" s="4" t="s">
        <v>6951</v>
      </c>
      <c r="D883" s="4" t="s">
        <v>6138</v>
      </c>
      <c r="E883" s="4" t="s">
        <v>2687</v>
      </c>
      <c r="F883" s="35" t="str">
        <f>IFERROR(VLOOKUP(E883,'DATA MASTER'!$B$1:$R$3858,3,0),"")</f>
        <v>DIV 1</v>
      </c>
      <c r="G883" s="4">
        <v>2</v>
      </c>
      <c r="H883" s="35">
        <f>IFERROR(VLOOKUP(E883,'DATA MASTER'!$B$1:$R$3858,6,0),"")</f>
        <v>24</v>
      </c>
      <c r="I883" s="40">
        <f>IFERROR(VLOOKUP(E883,'DATA MASTER'!$B$1:$R$3858,5,0),"")</f>
        <v>1.052</v>
      </c>
      <c r="J883" s="35">
        <f>IFERROR(VLOOKUP(E883,'DATA MASTER'!$B$1:$R$3858,17,0),"")</f>
        <v>90100</v>
      </c>
      <c r="K883" s="35">
        <f>IFERROR(VLOOKUP(E883,'DATA MASTER'!$B$1:$R$3858,16,0),"")</f>
        <v>82300</v>
      </c>
      <c r="L883" s="34">
        <f t="shared" si="252"/>
        <v>6757.5</v>
      </c>
      <c r="M883" s="34">
        <f t="shared" si="257"/>
        <v>11923.624000000002</v>
      </c>
      <c r="N883" s="35">
        <v>0</v>
      </c>
      <c r="O883" s="35">
        <v>0</v>
      </c>
      <c r="P883" s="35"/>
      <c r="Q883" s="4"/>
      <c r="R883" s="35">
        <f t="shared" si="258"/>
        <v>150166.66666666666</v>
      </c>
      <c r="S883" s="35">
        <f t="shared" si="253"/>
        <v>126804.28108108108</v>
      </c>
      <c r="T883" s="35">
        <f t="shared" si="254"/>
        <v>23362.38558558558</v>
      </c>
      <c r="U883" s="35">
        <f t="shared" si="259"/>
        <v>1472.8</v>
      </c>
      <c r="V883" s="35">
        <f t="shared" si="260"/>
        <v>137.21739130434781</v>
      </c>
      <c r="W883" s="35">
        <f t="shared" si="255"/>
        <v>3333.7</v>
      </c>
      <c r="X883" s="35">
        <f t="shared" si="261"/>
        <v>11275.811051424089</v>
      </c>
      <c r="Y883" s="35">
        <v>1</v>
      </c>
      <c r="Z883" s="35">
        <v>0</v>
      </c>
      <c r="AA883" s="35">
        <f t="shared" si="262"/>
        <v>0</v>
      </c>
      <c r="AB883" s="37">
        <f t="shared" si="256"/>
        <v>0</v>
      </c>
      <c r="AC883" s="35">
        <v>0</v>
      </c>
      <c r="AD883" s="35">
        <v>7142.8571428571431</v>
      </c>
      <c r="AE883" s="44"/>
    </row>
    <row r="884" spans="1:31">
      <c r="A884" s="34">
        <v>880</v>
      </c>
      <c r="B884" s="58">
        <v>46247</v>
      </c>
      <c r="C884" s="4" t="s">
        <v>6952</v>
      </c>
      <c r="D884" s="4" t="s">
        <v>6124</v>
      </c>
      <c r="E884" s="4" t="s">
        <v>6210</v>
      </c>
      <c r="F884" s="35" t="str">
        <f>IFERROR(VLOOKUP(E884,'DATA MASTER'!$B$1:$R$3858,3,0),"")</f>
        <v>DIV 1</v>
      </c>
      <c r="G884" s="4">
        <v>2</v>
      </c>
      <c r="H884" s="35">
        <f>IFERROR(VLOOKUP(E884,'DATA MASTER'!$B$1:$R$3858,6,0),"")</f>
        <v>4</v>
      </c>
      <c r="I884" s="40">
        <f>IFERROR(VLOOKUP(E884,'DATA MASTER'!$B$1:$R$3858,5,0),"")</f>
        <v>4.24</v>
      </c>
      <c r="J884" s="35">
        <f>IFERROR(VLOOKUP(E884,'DATA MASTER'!$B$1:$R$3858,17,0),"")</f>
        <v>173400</v>
      </c>
      <c r="K884" s="35">
        <f>IFERROR(VLOOKUP(E884,'DATA MASTER'!$B$1:$R$3858,16,0),"")</f>
        <v>155700</v>
      </c>
      <c r="L884" s="34">
        <f t="shared" si="252"/>
        <v>13005</v>
      </c>
      <c r="M884" s="34">
        <f t="shared" si="257"/>
        <v>22557.816000000003</v>
      </c>
      <c r="N884" s="35">
        <v>0</v>
      </c>
      <c r="O884" s="35">
        <v>0</v>
      </c>
      <c r="P884" s="35"/>
      <c r="Q884" s="4"/>
      <c r="R884" s="35">
        <f t="shared" si="258"/>
        <v>289000</v>
      </c>
      <c r="S884" s="35">
        <f t="shared" si="253"/>
        <v>239895.82702702703</v>
      </c>
      <c r="T884" s="35">
        <f t="shared" si="254"/>
        <v>49104.17297297297</v>
      </c>
      <c r="U884" s="35">
        <f t="shared" si="259"/>
        <v>5936</v>
      </c>
      <c r="V884" s="35">
        <f t="shared" si="260"/>
        <v>553.04347826086962</v>
      </c>
      <c r="W884" s="35">
        <f t="shared" si="255"/>
        <v>6415.8</v>
      </c>
      <c r="X884" s="35">
        <f t="shared" si="261"/>
        <v>26199.329494712096</v>
      </c>
      <c r="Y884" s="35">
        <f>IF(E884="avem005",4,1)</f>
        <v>1</v>
      </c>
      <c r="Z884" s="35">
        <v>0</v>
      </c>
      <c r="AA884" s="35">
        <f t="shared" si="262"/>
        <v>0</v>
      </c>
      <c r="AB884" s="37">
        <f t="shared" si="256"/>
        <v>0</v>
      </c>
      <c r="AC884" s="35">
        <v>0</v>
      </c>
      <c r="AD884" s="35">
        <v>10000</v>
      </c>
      <c r="AE884" s="44"/>
    </row>
    <row r="885" spans="1:31">
      <c r="A885" s="34">
        <v>881</v>
      </c>
      <c r="B885" s="58">
        <v>46247</v>
      </c>
      <c r="C885" s="4" t="s">
        <v>6952</v>
      </c>
      <c r="D885" s="4" t="s">
        <v>6124</v>
      </c>
      <c r="E885" s="4" t="s">
        <v>6167</v>
      </c>
      <c r="F885" s="35" t="str">
        <f>IFERROR(VLOOKUP(E885,'DATA MASTER'!$B$1:$R$3858,3,0),"")</f>
        <v>DIV 2</v>
      </c>
      <c r="G885" s="4">
        <v>6</v>
      </c>
      <c r="H885" s="35">
        <f>IFERROR(VLOOKUP(E885,'DATA MASTER'!$B$1:$R$3858,6,0),"")</f>
        <v>24</v>
      </c>
      <c r="I885" s="40">
        <f>IFERROR(VLOOKUP(E885,'DATA MASTER'!$B$1:$R$3858,5,0),"")</f>
        <v>0.90200000000000002</v>
      </c>
      <c r="J885" s="35">
        <f>IFERROR(VLOOKUP(E885,'DATA MASTER'!$B$1:$R$3858,17,0),"")</f>
        <v>81000</v>
      </c>
      <c r="K885" s="35">
        <f>IFERROR(VLOOKUP(E885,'DATA MASTER'!$B$1:$R$3858,16,0),"")</f>
        <v>74300</v>
      </c>
      <c r="L885" s="34">
        <f t="shared" si="252"/>
        <v>6075</v>
      </c>
      <c r="M885" s="34">
        <f t="shared" si="257"/>
        <v>10764.584000000001</v>
      </c>
      <c r="N885" s="35">
        <v>0</v>
      </c>
      <c r="O885" s="35">
        <v>10</v>
      </c>
      <c r="P885" s="35"/>
      <c r="Q885" s="4"/>
      <c r="R885" s="35">
        <f t="shared" si="258"/>
        <v>364500</v>
      </c>
      <c r="S885" s="35">
        <f t="shared" si="253"/>
        <v>309091.21297297289</v>
      </c>
      <c r="T885" s="35">
        <f t="shared" si="254"/>
        <v>55408.787027027109</v>
      </c>
      <c r="U885" s="35">
        <f t="shared" si="259"/>
        <v>3788.4</v>
      </c>
      <c r="V885" s="35">
        <f t="shared" si="260"/>
        <v>352.95652173913044</v>
      </c>
      <c r="W885" s="35">
        <f t="shared" si="255"/>
        <v>8091.9000000000005</v>
      </c>
      <c r="X885" s="35">
        <f t="shared" si="261"/>
        <v>33175.530505287978</v>
      </c>
      <c r="Y885" s="35">
        <v>1</v>
      </c>
      <c r="Z885" s="35">
        <v>0</v>
      </c>
      <c r="AA885" s="35">
        <f t="shared" si="262"/>
        <v>0</v>
      </c>
      <c r="AB885" s="37">
        <f t="shared" si="256"/>
        <v>0</v>
      </c>
      <c r="AC885" s="35">
        <v>0</v>
      </c>
      <c r="AD885" s="35">
        <v>10000</v>
      </c>
      <c r="AE885" s="44"/>
    </row>
    <row r="886" spans="1:31">
      <c r="A886" s="34">
        <v>882</v>
      </c>
      <c r="B886" s="58">
        <v>46247</v>
      </c>
      <c r="C886" s="4" t="s">
        <v>6953</v>
      </c>
      <c r="D886" s="4" t="s">
        <v>6134</v>
      </c>
      <c r="E886" s="4" t="s">
        <v>6384</v>
      </c>
      <c r="F886" s="35" t="str">
        <f>IFERROR(VLOOKUP(E886,'DATA MASTER'!$B$1:$R$3858,3,0),"")</f>
        <v>DIV 2</v>
      </c>
      <c r="G886" s="4">
        <v>6</v>
      </c>
      <c r="H886" s="35">
        <f>IFERROR(VLOOKUP(E886,'DATA MASTER'!$B$1:$R$3858,6,0),"")</f>
        <v>30</v>
      </c>
      <c r="I886" s="40">
        <f>IFERROR(VLOOKUP(E886,'DATA MASTER'!$B$1:$R$3858,5,0),"")</f>
        <v>0.82299999999999995</v>
      </c>
      <c r="J886" s="35">
        <f>IFERROR(VLOOKUP(E886,'DATA MASTER'!$B$1:$R$3858,17,0),"")</f>
        <v>35300</v>
      </c>
      <c r="K886" s="35">
        <f>IFERROR(VLOOKUP(E886,'DATA MASTER'!$B$1:$R$3858,16,0),"")</f>
        <v>31400</v>
      </c>
      <c r="L886" s="34">
        <f t="shared" si="252"/>
        <v>2647.5</v>
      </c>
      <c r="M886" s="34">
        <f t="shared" si="257"/>
        <v>4549.232</v>
      </c>
      <c r="N886" s="35">
        <v>0</v>
      </c>
      <c r="O886" s="35">
        <v>0</v>
      </c>
      <c r="P886" s="35"/>
      <c r="Q886" s="4" t="e">
        <f>VLOOKUP(#REF!,#REF!,1,0)</f>
        <v>#REF!</v>
      </c>
      <c r="R886" s="35">
        <f t="shared" si="258"/>
        <v>176500</v>
      </c>
      <c r="S886" s="35">
        <f t="shared" si="253"/>
        <v>145139.28648648647</v>
      </c>
      <c r="T886" s="35">
        <f t="shared" si="254"/>
        <v>31360.713513513532</v>
      </c>
      <c r="U886" s="35">
        <f t="shared" si="259"/>
        <v>3456.6</v>
      </c>
      <c r="V886" s="35">
        <f t="shared" si="260"/>
        <v>322.04347826086956</v>
      </c>
      <c r="W886" s="35">
        <v>0</v>
      </c>
      <c r="X886" s="35" t="str">
        <f t="shared" si="261"/>
        <v/>
      </c>
      <c r="Y886" s="35">
        <f>IF(E886="avem005",4,1)</f>
        <v>1</v>
      </c>
      <c r="Z886" s="42" t="e">
        <f>VLOOKUP(Q886,#REF!,4,0)</f>
        <v>#REF!</v>
      </c>
      <c r="AA886" s="35">
        <f t="shared" si="262"/>
        <v>0</v>
      </c>
      <c r="AB886" s="37">
        <f t="shared" si="256"/>
        <v>0</v>
      </c>
      <c r="AC886" s="35" t="e">
        <f>Z886*R886*1.11</f>
        <v>#REF!</v>
      </c>
      <c r="AD886" s="35">
        <v>0</v>
      </c>
      <c r="AE886" s="44"/>
    </row>
    <row r="887" spans="1:31">
      <c r="A887" s="34">
        <v>883</v>
      </c>
      <c r="B887" s="58">
        <v>46247</v>
      </c>
      <c r="C887" s="4" t="s">
        <v>6954</v>
      </c>
      <c r="D887" s="4" t="s">
        <v>6175</v>
      </c>
      <c r="E887" s="4" t="s">
        <v>6207</v>
      </c>
      <c r="F887" s="35" t="str">
        <f>IFERROR(VLOOKUP(E887,'DATA MASTER'!$B$1:$R$3858,3,0),"")</f>
        <v>DIV 2</v>
      </c>
      <c r="G887" s="4">
        <v>4</v>
      </c>
      <c r="H887" s="35">
        <f>IFERROR(VLOOKUP(E887,'DATA MASTER'!$B$1:$R$3858,6,0),"")</f>
        <v>4</v>
      </c>
      <c r="I887" s="40">
        <f>IFERROR(VLOOKUP(E887,'DATA MASTER'!$B$1:$R$3858,5,0),"")</f>
        <v>4.24</v>
      </c>
      <c r="J887" s="35">
        <f>IFERROR(VLOOKUP(E887,'DATA MASTER'!$B$1:$R$3858,17,0),"")</f>
        <v>310600</v>
      </c>
      <c r="K887" s="35">
        <f>IFERROR(VLOOKUP(E887,'DATA MASTER'!$B$1:$R$3858,16,0),"")</f>
        <v>283000</v>
      </c>
      <c r="L887" s="34">
        <f t="shared" si="252"/>
        <v>23295</v>
      </c>
      <c r="M887" s="34">
        <f t="shared" si="257"/>
        <v>41001.040000000001</v>
      </c>
      <c r="N887" s="35">
        <v>0</v>
      </c>
      <c r="O887" s="35">
        <v>0</v>
      </c>
      <c r="P887" s="35">
        <v>40000</v>
      </c>
      <c r="Q887" s="4" t="s">
        <v>6546</v>
      </c>
      <c r="R887" s="35">
        <f t="shared" si="258"/>
        <v>1035333.3333333333</v>
      </c>
      <c r="S887" s="35">
        <f t="shared" si="253"/>
        <v>872068.32432432426</v>
      </c>
      <c r="T887" s="35">
        <f t="shared" si="254"/>
        <v>163265.00900900899</v>
      </c>
      <c r="U887" s="35">
        <f t="shared" si="259"/>
        <v>11872</v>
      </c>
      <c r="V887" s="35">
        <f t="shared" si="260"/>
        <v>1106.0869565217392</v>
      </c>
      <c r="W887" s="35">
        <f t="shared" si="255"/>
        <v>22984.399999999998</v>
      </c>
      <c r="X887" s="35">
        <f t="shared" si="261"/>
        <v>87302.522052487271</v>
      </c>
      <c r="Y887" s="35">
        <f>H887</f>
        <v>4</v>
      </c>
      <c r="Z887" s="35">
        <v>0</v>
      </c>
      <c r="AA887" s="35">
        <f t="shared" si="262"/>
        <v>40000</v>
      </c>
      <c r="AB887" s="37">
        <f t="shared" si="256"/>
        <v>0</v>
      </c>
      <c r="AC887" s="35">
        <v>0</v>
      </c>
      <c r="AD887" s="35">
        <v>0</v>
      </c>
      <c r="AE887" s="44"/>
    </row>
    <row r="888" spans="1:31">
      <c r="A888" s="34">
        <v>884</v>
      </c>
      <c r="B888" s="58">
        <v>46247</v>
      </c>
      <c r="C888" s="4" t="s">
        <v>6955</v>
      </c>
      <c r="D888" s="4" t="s">
        <v>6188</v>
      </c>
      <c r="E888" s="4" t="s">
        <v>6218</v>
      </c>
      <c r="F888" s="35" t="str">
        <f>IFERROR(VLOOKUP(E888,'DATA MASTER'!$B$1:$R$3858,3,0),"")</f>
        <v>DIV 1</v>
      </c>
      <c r="G888" s="4">
        <v>48</v>
      </c>
      <c r="H888" s="35">
        <f>IFERROR(VLOOKUP(E888,'DATA MASTER'!$B$1:$R$3858,6,0),"")</f>
        <v>24</v>
      </c>
      <c r="I888" s="40">
        <f>IFERROR(VLOOKUP(E888,'DATA MASTER'!$B$1:$R$3858,5,0),"")</f>
        <v>1.079</v>
      </c>
      <c r="J888" s="35">
        <f>IFERROR(VLOOKUP(E888,'DATA MASTER'!$B$1:$R$3858,17,0),"")</f>
        <v>102900</v>
      </c>
      <c r="K888" s="35">
        <f>IFERROR(VLOOKUP(E888,'DATA MASTER'!$B$1:$R$3858,16,0),"")</f>
        <v>94200</v>
      </c>
      <c r="L888" s="34">
        <f t="shared" si="252"/>
        <v>7717.5</v>
      </c>
      <c r="M888" s="34">
        <f t="shared" si="257"/>
        <v>13647.696000000002</v>
      </c>
      <c r="N888" s="35">
        <v>0</v>
      </c>
      <c r="O888" s="35">
        <v>0</v>
      </c>
      <c r="P888" s="35"/>
      <c r="Q888" s="4" t="e">
        <f>VLOOKUP(#REF!,#REF!,1,0)</f>
        <v>#REF!</v>
      </c>
      <c r="R888" s="35">
        <f t="shared" si="258"/>
        <v>4115999.9999999991</v>
      </c>
      <c r="S888" s="35">
        <f t="shared" si="253"/>
        <v>3483342.8756756755</v>
      </c>
      <c r="T888" s="35">
        <f t="shared" si="254"/>
        <v>632657.12432432361</v>
      </c>
      <c r="U888" s="35">
        <f t="shared" si="259"/>
        <v>36254.400000000001</v>
      </c>
      <c r="V888" s="35">
        <f t="shared" si="260"/>
        <v>3377.739130434783</v>
      </c>
      <c r="W888" s="35">
        <f t="shared" si="255"/>
        <v>91375.2</v>
      </c>
      <c r="X888" s="35" t="str">
        <f t="shared" si="261"/>
        <v/>
      </c>
      <c r="Y888" s="35">
        <v>1</v>
      </c>
      <c r="Z888" s="42" t="e">
        <f>VLOOKUP(Q888,#REF!,4,0)</f>
        <v>#REF!</v>
      </c>
      <c r="AA888" s="35">
        <f t="shared" si="262"/>
        <v>0</v>
      </c>
      <c r="AB888" s="37">
        <f t="shared" si="256"/>
        <v>0</v>
      </c>
      <c r="AC888" s="35" t="e">
        <f t="shared" ref="AC888:AC889" si="266">Z888*R888*1.11</f>
        <v>#REF!</v>
      </c>
      <c r="AD888" s="35">
        <v>0</v>
      </c>
      <c r="AE888" s="44"/>
    </row>
    <row r="889" spans="1:31">
      <c r="A889" s="34">
        <v>885</v>
      </c>
      <c r="B889" s="58">
        <v>46247</v>
      </c>
      <c r="C889" s="4" t="s">
        <v>6956</v>
      </c>
      <c r="D889" s="4" t="s">
        <v>6134</v>
      </c>
      <c r="E889" s="4" t="s">
        <v>6167</v>
      </c>
      <c r="F889" s="35" t="str">
        <f>IFERROR(VLOOKUP(E889,'DATA MASTER'!$B$1:$R$3858,3,0),"")</f>
        <v>DIV 2</v>
      </c>
      <c r="G889" s="4">
        <v>6</v>
      </c>
      <c r="H889" s="35">
        <f>IFERROR(VLOOKUP(E889,'DATA MASTER'!$B$1:$R$3858,6,0),"")</f>
        <v>24</v>
      </c>
      <c r="I889" s="40">
        <f>IFERROR(VLOOKUP(E889,'DATA MASTER'!$B$1:$R$3858,5,0),"")</f>
        <v>0.90200000000000002</v>
      </c>
      <c r="J889" s="35">
        <f>IFERROR(VLOOKUP(E889,'DATA MASTER'!$B$1:$R$3858,17,0),"")</f>
        <v>81000</v>
      </c>
      <c r="K889" s="35">
        <f>IFERROR(VLOOKUP(E889,'DATA MASTER'!$B$1:$R$3858,16,0),"")</f>
        <v>74300</v>
      </c>
      <c r="L889" s="34">
        <f t="shared" si="252"/>
        <v>6075</v>
      </c>
      <c r="M889" s="34">
        <f t="shared" si="257"/>
        <v>10764.584000000001</v>
      </c>
      <c r="N889" s="35">
        <v>0</v>
      </c>
      <c r="O889" s="35">
        <v>10</v>
      </c>
      <c r="P889" s="35"/>
      <c r="Q889" s="4" t="e">
        <f>VLOOKUP(#REF!,#REF!,1,0)</f>
        <v>#REF!</v>
      </c>
      <c r="R889" s="35">
        <f t="shared" si="258"/>
        <v>364500</v>
      </c>
      <c r="S889" s="35">
        <f t="shared" si="253"/>
        <v>309091.21297297289</v>
      </c>
      <c r="T889" s="35">
        <f t="shared" si="254"/>
        <v>55408.787027027109</v>
      </c>
      <c r="U889" s="35">
        <f t="shared" si="259"/>
        <v>3788.4</v>
      </c>
      <c r="V889" s="35">
        <f t="shared" si="260"/>
        <v>352.95652173913044</v>
      </c>
      <c r="W889" s="35">
        <f t="shared" si="255"/>
        <v>8091.9000000000005</v>
      </c>
      <c r="X889" s="35" t="str">
        <f t="shared" si="261"/>
        <v/>
      </c>
      <c r="Y889" s="35">
        <f>IF(E889="avem005",4,1)</f>
        <v>1</v>
      </c>
      <c r="Z889" s="42" t="e">
        <f>VLOOKUP(Q889,#REF!,4,0)</f>
        <v>#REF!</v>
      </c>
      <c r="AA889" s="35">
        <f t="shared" si="262"/>
        <v>0</v>
      </c>
      <c r="AB889" s="37">
        <f t="shared" si="256"/>
        <v>0</v>
      </c>
      <c r="AC889" s="35" t="e">
        <f t="shared" si="266"/>
        <v>#REF!</v>
      </c>
      <c r="AD889" s="35">
        <v>0</v>
      </c>
      <c r="AE889" s="44"/>
    </row>
    <row r="890" spans="1:31">
      <c r="A890" s="34">
        <v>886</v>
      </c>
      <c r="B890" s="58">
        <v>46247</v>
      </c>
      <c r="C890" s="4" t="s">
        <v>6957</v>
      </c>
      <c r="D890" s="4" t="s">
        <v>6124</v>
      </c>
      <c r="E890" s="4" t="s">
        <v>6135</v>
      </c>
      <c r="F890" s="35" t="str">
        <f>IFERROR(VLOOKUP(E890,'DATA MASTER'!$B$1:$R$3858,3,0),"")</f>
        <v>DIV 1</v>
      </c>
      <c r="G890" s="4">
        <v>24</v>
      </c>
      <c r="H890" s="35">
        <f>IFERROR(VLOOKUP(E890,'DATA MASTER'!$B$1:$R$3858,6,0),"")</f>
        <v>24</v>
      </c>
      <c r="I890" s="40">
        <f>IFERROR(VLOOKUP(E890,'DATA MASTER'!$B$1:$R$3858,5,0),"")</f>
        <v>1.23</v>
      </c>
      <c r="J890" s="35">
        <f>IFERROR(VLOOKUP(E890,'DATA MASTER'!$B$1:$R$3858,17,0),"")</f>
        <v>99800</v>
      </c>
      <c r="K890" s="35">
        <f>IFERROR(VLOOKUP(E890,'DATA MASTER'!$B$1:$R$3858,16,0),"")</f>
        <v>92100</v>
      </c>
      <c r="L890" s="34">
        <f t="shared" si="252"/>
        <v>7485</v>
      </c>
      <c r="M890" s="34">
        <f t="shared" si="257"/>
        <v>13343.448</v>
      </c>
      <c r="N890" s="35">
        <v>0</v>
      </c>
      <c r="O890" s="35">
        <v>0</v>
      </c>
      <c r="P890" s="35">
        <v>50000</v>
      </c>
      <c r="Q890" s="4" t="s">
        <v>6674</v>
      </c>
      <c r="R890" s="35">
        <f t="shared" si="258"/>
        <v>1995999.9999999998</v>
      </c>
      <c r="S890" s="35">
        <f t="shared" si="253"/>
        <v>1702844.3675675672</v>
      </c>
      <c r="T890" s="35">
        <f t="shared" si="254"/>
        <v>293155.63243243261</v>
      </c>
      <c r="U890" s="35">
        <f t="shared" si="259"/>
        <v>20664</v>
      </c>
      <c r="V890" s="35">
        <f t="shared" si="260"/>
        <v>1925.2173913043478</v>
      </c>
      <c r="W890" s="35">
        <f t="shared" si="255"/>
        <v>44311.199999999997</v>
      </c>
      <c r="X890" s="35">
        <f t="shared" si="261"/>
        <v>166255.21504112828</v>
      </c>
      <c r="Y890" s="35">
        <f>H890</f>
        <v>24</v>
      </c>
      <c r="Z890" s="35">
        <v>0</v>
      </c>
      <c r="AA890" s="35">
        <f t="shared" si="262"/>
        <v>50000</v>
      </c>
      <c r="AB890" s="37">
        <f t="shared" si="256"/>
        <v>0</v>
      </c>
      <c r="AC890" s="35">
        <v>0</v>
      </c>
      <c r="AD890" s="35">
        <v>10000</v>
      </c>
      <c r="AE890" s="44"/>
    </row>
    <row r="891" spans="1:31">
      <c r="A891" s="34">
        <v>887</v>
      </c>
      <c r="B891" s="58">
        <v>46247</v>
      </c>
      <c r="C891" s="4" t="s">
        <v>6958</v>
      </c>
      <c r="D891" s="4" t="s">
        <v>6134</v>
      </c>
      <c r="E891" s="4" t="s">
        <v>6167</v>
      </c>
      <c r="F891" s="35" t="str">
        <f>IFERROR(VLOOKUP(E891,'DATA MASTER'!$B$1:$R$3858,3,0),"")</f>
        <v>DIV 2</v>
      </c>
      <c r="G891" s="4">
        <v>4</v>
      </c>
      <c r="H891" s="35">
        <f>IFERROR(VLOOKUP(E891,'DATA MASTER'!$B$1:$R$3858,6,0),"")</f>
        <v>24</v>
      </c>
      <c r="I891" s="40">
        <f>IFERROR(VLOOKUP(E891,'DATA MASTER'!$B$1:$R$3858,5,0),"")</f>
        <v>0.90200000000000002</v>
      </c>
      <c r="J891" s="35">
        <f>IFERROR(VLOOKUP(E891,'DATA MASTER'!$B$1:$R$3858,17,0),"")</f>
        <v>81000</v>
      </c>
      <c r="K891" s="35">
        <f>IFERROR(VLOOKUP(E891,'DATA MASTER'!$B$1:$R$3858,16,0),"")</f>
        <v>74300</v>
      </c>
      <c r="L891" s="34">
        <f t="shared" si="252"/>
        <v>6075</v>
      </c>
      <c r="M891" s="34">
        <f t="shared" si="257"/>
        <v>10764.584000000001</v>
      </c>
      <c r="N891" s="35">
        <v>0</v>
      </c>
      <c r="O891" s="35">
        <v>10</v>
      </c>
      <c r="P891" s="35"/>
      <c r="Q891" s="4"/>
      <c r="R891" s="35">
        <f t="shared" si="258"/>
        <v>243000</v>
      </c>
      <c r="S891" s="35">
        <f t="shared" si="253"/>
        <v>206060.80864864861</v>
      </c>
      <c r="T891" s="35">
        <f t="shared" si="254"/>
        <v>36939.191351351386</v>
      </c>
      <c r="U891" s="35">
        <f t="shared" si="259"/>
        <v>2525.6</v>
      </c>
      <c r="V891" s="35">
        <f t="shared" si="260"/>
        <v>235.30434782608694</v>
      </c>
      <c r="W891" s="35">
        <f t="shared" si="255"/>
        <v>5394.6</v>
      </c>
      <c r="X891" s="35">
        <f t="shared" si="261"/>
        <v>28783.687003525301</v>
      </c>
      <c r="Y891" s="35">
        <v>1</v>
      </c>
      <c r="Z891" s="35">
        <v>0</v>
      </c>
      <c r="AA891" s="35">
        <f t="shared" si="262"/>
        <v>0</v>
      </c>
      <c r="AB891" s="37">
        <f t="shared" si="256"/>
        <v>0</v>
      </c>
      <c r="AC891" s="35">
        <f>Z891*R891*1.11</f>
        <v>0</v>
      </c>
      <c r="AD891" s="35">
        <v>0</v>
      </c>
      <c r="AE891" s="44"/>
    </row>
    <row r="892" spans="1:31">
      <c r="A892" s="34">
        <v>888</v>
      </c>
      <c r="B892" s="58">
        <v>46247</v>
      </c>
      <c r="C892" s="4" t="s">
        <v>6959</v>
      </c>
      <c r="D892" s="4" t="s">
        <v>6134</v>
      </c>
      <c r="E892" s="4" t="s">
        <v>6246</v>
      </c>
      <c r="F892" s="35" t="str">
        <f>IFERROR(VLOOKUP(E892,'DATA MASTER'!$B$1:$R$3858,3,0),"")</f>
        <v>DIV 1</v>
      </c>
      <c r="G892" s="4">
        <v>4</v>
      </c>
      <c r="H892" s="35">
        <f>IFERROR(VLOOKUP(E892,'DATA MASTER'!$B$1:$R$3858,6,0),"")</f>
        <v>24</v>
      </c>
      <c r="I892" s="40">
        <f>IFERROR(VLOOKUP(E892,'DATA MASTER'!$B$1:$R$3858,5,0),"")</f>
        <v>1.0029999999999999</v>
      </c>
      <c r="J892" s="35">
        <f>IFERROR(VLOOKUP(E892,'DATA MASTER'!$B$1:$R$3858,17,0),"")</f>
        <v>108200</v>
      </c>
      <c r="K892" s="35">
        <f>IFERROR(VLOOKUP(E892,'DATA MASTER'!$B$1:$R$3858,16,0),"")</f>
        <v>99200</v>
      </c>
      <c r="L892" s="34">
        <f t="shared" si="252"/>
        <v>8115</v>
      </c>
      <c r="M892" s="34">
        <f t="shared" si="257"/>
        <v>14372.096000000001</v>
      </c>
      <c r="N892" s="35">
        <v>0</v>
      </c>
      <c r="O892" s="35">
        <v>0</v>
      </c>
      <c r="P892" s="35"/>
      <c r="Q892" s="4" t="e">
        <f>VLOOKUP(#REF!,#REF!,1,0)</f>
        <v>#REF!</v>
      </c>
      <c r="R892" s="35">
        <f t="shared" si="258"/>
        <v>360666.66666666663</v>
      </c>
      <c r="S892" s="35">
        <f t="shared" si="253"/>
        <v>305686.14054054051</v>
      </c>
      <c r="T892" s="35">
        <f t="shared" si="254"/>
        <v>54980.526126126118</v>
      </c>
      <c r="U892" s="35">
        <f t="shared" si="259"/>
        <v>2808.3999999999996</v>
      </c>
      <c r="V892" s="35">
        <f t="shared" si="260"/>
        <v>261.65217391304344</v>
      </c>
      <c r="W892" s="35">
        <f t="shared" si="255"/>
        <v>8006.8</v>
      </c>
      <c r="X892" s="35" t="str">
        <f t="shared" si="261"/>
        <v/>
      </c>
      <c r="Y892" s="35">
        <v>1</v>
      </c>
      <c r="Z892" s="42" t="e">
        <f>VLOOKUP(Q892,#REF!,4,0)</f>
        <v>#REF!</v>
      </c>
      <c r="AA892" s="35">
        <f t="shared" si="262"/>
        <v>0</v>
      </c>
      <c r="AB892" s="37">
        <f t="shared" si="256"/>
        <v>0</v>
      </c>
      <c r="AC892" s="35" t="e">
        <f>Z892*R892*1.11</f>
        <v>#REF!</v>
      </c>
      <c r="AD892" s="35">
        <v>0</v>
      </c>
      <c r="AE892" s="44"/>
    </row>
    <row r="893" spans="1:31">
      <c r="A893" s="34">
        <v>889</v>
      </c>
      <c r="B893" s="58">
        <v>46247</v>
      </c>
      <c r="C893" s="4" t="s">
        <v>6960</v>
      </c>
      <c r="D893" s="4" t="s">
        <v>6124</v>
      </c>
      <c r="E893" s="4" t="s">
        <v>579</v>
      </c>
      <c r="F893" s="35" t="str">
        <f>IFERROR(VLOOKUP(E893,'DATA MASTER'!$B$1:$R$3858,3,0),"")</f>
        <v>MTAB</v>
      </c>
      <c r="G893" s="4">
        <v>2</v>
      </c>
      <c r="H893" s="35">
        <f>IFERROR(VLOOKUP(E893,'DATA MASTER'!$B$1:$R$3858,6,0),"")</f>
        <v>4</v>
      </c>
      <c r="I893" s="40">
        <f>IFERROR(VLOOKUP(E893,'DATA MASTER'!$B$1:$R$3858,5,0),"")</f>
        <v>4.68</v>
      </c>
      <c r="J893" s="35">
        <f>IFERROR(VLOOKUP(E893,'DATA MASTER'!$B$1:$R$3858,17,0),"")</f>
        <v>99100</v>
      </c>
      <c r="K893" s="35">
        <f>IFERROR(VLOOKUP(E893,'DATA MASTER'!$B$1:$R$3858,16,0),"")</f>
        <v>88800</v>
      </c>
      <c r="L893" s="34">
        <f t="shared" si="252"/>
        <v>12387.5</v>
      </c>
      <c r="M893" s="34">
        <f t="shared" si="257"/>
        <v>16881.768</v>
      </c>
      <c r="N893" s="35">
        <v>0</v>
      </c>
      <c r="O893" s="35">
        <v>0</v>
      </c>
      <c r="P893" s="35"/>
      <c r="Q893" s="4"/>
      <c r="R893" s="35">
        <f t="shared" si="258"/>
        <v>156238.73873873873</v>
      </c>
      <c r="S893" s="35">
        <f t="shared" si="253"/>
        <v>129582.39999999999</v>
      </c>
      <c r="T893" s="35">
        <f t="shared" si="254"/>
        <v>26656.338738738734</v>
      </c>
      <c r="U893" s="35">
        <f t="shared" si="259"/>
        <v>6552</v>
      </c>
      <c r="V893" s="35">
        <f t="shared" si="260"/>
        <v>610.43478260869563</v>
      </c>
      <c r="W893" s="35">
        <f t="shared" si="255"/>
        <v>3468.5</v>
      </c>
      <c r="X893" s="35">
        <f t="shared" si="261"/>
        <v>12900.403956130038</v>
      </c>
      <c r="Y893" s="35">
        <v>1</v>
      </c>
      <c r="Z893" s="35">
        <v>0</v>
      </c>
      <c r="AA893" s="35">
        <f t="shared" si="262"/>
        <v>0</v>
      </c>
      <c r="AB893" s="37">
        <f t="shared" si="256"/>
        <v>0</v>
      </c>
      <c r="AC893" s="35">
        <f>Z893*R893*1.11</f>
        <v>0</v>
      </c>
      <c r="AD893" s="35">
        <v>3125</v>
      </c>
      <c r="AE893" s="44"/>
    </row>
    <row r="894" spans="1:31">
      <c r="A894" s="34">
        <v>890</v>
      </c>
      <c r="B894" s="58">
        <v>46247</v>
      </c>
      <c r="C894" s="4" t="s">
        <v>6961</v>
      </c>
      <c r="D894" s="4" t="s">
        <v>6158</v>
      </c>
      <c r="E894" s="4" t="s">
        <v>6131</v>
      </c>
      <c r="F894" s="35" t="str">
        <f>IFERROR(VLOOKUP(E894,'DATA MASTER'!$B$1:$R$3858,3,0),"")</f>
        <v>DIV 1</v>
      </c>
      <c r="G894" s="4">
        <v>12</v>
      </c>
      <c r="H894" s="35">
        <f>IFERROR(VLOOKUP(E894,'DATA MASTER'!$B$1:$R$3858,6,0),"")</f>
        <v>72</v>
      </c>
      <c r="I894" s="40">
        <f>IFERROR(VLOOKUP(E894,'DATA MASTER'!$B$1:$R$3858,5,0),"")</f>
        <v>0.245333</v>
      </c>
      <c r="J894" s="35">
        <f>IFERROR(VLOOKUP(E894,'DATA MASTER'!$B$1:$R$3858,17,0),"")</f>
        <v>27908.333333333332</v>
      </c>
      <c r="K894" s="35">
        <f>IFERROR(VLOOKUP(E894,'DATA MASTER'!$B$1:$R$3858,16,0),"")</f>
        <v>25850</v>
      </c>
      <c r="L894" s="34">
        <f t="shared" si="252"/>
        <v>2093.125</v>
      </c>
      <c r="M894" s="34">
        <f t="shared" si="257"/>
        <v>3745.1480000000001</v>
      </c>
      <c r="N894" s="35">
        <v>0</v>
      </c>
      <c r="O894" s="35">
        <v>0</v>
      </c>
      <c r="P894" s="35"/>
      <c r="Q894" s="4"/>
      <c r="R894" s="35">
        <f t="shared" si="258"/>
        <v>279083.33333333331</v>
      </c>
      <c r="S894" s="35">
        <f t="shared" si="253"/>
        <v>238971.37297297292</v>
      </c>
      <c r="T894" s="35">
        <f t="shared" si="254"/>
        <v>40111.96036036039</v>
      </c>
      <c r="U894" s="35">
        <f t="shared" si="259"/>
        <v>2060.7972</v>
      </c>
      <c r="V894" s="35">
        <f t="shared" si="260"/>
        <v>191.99973913043479</v>
      </c>
      <c r="W894" s="35">
        <f t="shared" si="255"/>
        <v>6195.65</v>
      </c>
      <c r="X894" s="35">
        <f t="shared" si="261"/>
        <v>31663.513421229953</v>
      </c>
      <c r="Y894" s="35">
        <f>IF(E894="avwi005",4,1)</f>
        <v>1</v>
      </c>
      <c r="Z894" s="35">
        <v>0</v>
      </c>
      <c r="AA894" s="35">
        <f t="shared" si="262"/>
        <v>0</v>
      </c>
      <c r="AB894" s="37">
        <f t="shared" si="256"/>
        <v>0</v>
      </c>
      <c r="AC894" s="35">
        <v>0</v>
      </c>
      <c r="AD894" s="35">
        <v>0</v>
      </c>
      <c r="AE894" s="44"/>
    </row>
    <row r="895" spans="1:31">
      <c r="A895" s="34">
        <v>891</v>
      </c>
      <c r="B895" s="58">
        <v>46247</v>
      </c>
      <c r="C895" s="4" t="s">
        <v>6961</v>
      </c>
      <c r="D895" s="4" t="s">
        <v>6158</v>
      </c>
      <c r="E895" s="4" t="s">
        <v>6167</v>
      </c>
      <c r="F895" s="35" t="str">
        <f>IFERROR(VLOOKUP(E895,'DATA MASTER'!$B$1:$R$3858,3,0),"")</f>
        <v>DIV 2</v>
      </c>
      <c r="G895" s="4">
        <v>15</v>
      </c>
      <c r="H895" s="35">
        <f>IFERROR(VLOOKUP(E895,'DATA MASTER'!$B$1:$R$3858,6,0),"")</f>
        <v>24</v>
      </c>
      <c r="I895" s="40">
        <f>IFERROR(VLOOKUP(E895,'DATA MASTER'!$B$1:$R$3858,5,0),"")</f>
        <v>0.90200000000000002</v>
      </c>
      <c r="J895" s="35">
        <f>IFERROR(VLOOKUP(E895,'DATA MASTER'!$B$1:$R$3858,17,0),"")</f>
        <v>81000</v>
      </c>
      <c r="K895" s="35">
        <f>IFERROR(VLOOKUP(E895,'DATA MASTER'!$B$1:$R$3858,16,0),"")</f>
        <v>74300</v>
      </c>
      <c r="L895" s="34">
        <f t="shared" si="252"/>
        <v>6075</v>
      </c>
      <c r="M895" s="34">
        <f t="shared" si="257"/>
        <v>10764.584000000001</v>
      </c>
      <c r="N895" s="35">
        <v>0</v>
      </c>
      <c r="O895" s="35">
        <v>10</v>
      </c>
      <c r="P895" s="35"/>
      <c r="Q895" s="4"/>
      <c r="R895" s="35">
        <f t="shared" si="258"/>
        <v>911250</v>
      </c>
      <c r="S895" s="35">
        <f t="shared" si="253"/>
        <v>772728.03243243229</v>
      </c>
      <c r="T895" s="35">
        <f t="shared" si="254"/>
        <v>138521.96756756771</v>
      </c>
      <c r="U895" s="35">
        <f t="shared" si="259"/>
        <v>9471</v>
      </c>
      <c r="V895" s="35">
        <f t="shared" si="260"/>
        <v>882.39130434782612</v>
      </c>
      <c r="W895" s="35">
        <f t="shared" si="255"/>
        <v>20229.75</v>
      </c>
      <c r="X895" s="35">
        <f t="shared" si="261"/>
        <v>107938.82626321989</v>
      </c>
      <c r="Y895" s="35">
        <v>1</v>
      </c>
      <c r="Z895" s="35">
        <v>0</v>
      </c>
      <c r="AA895" s="35">
        <f t="shared" si="262"/>
        <v>0</v>
      </c>
      <c r="AB895" s="37">
        <f t="shared" si="256"/>
        <v>0</v>
      </c>
      <c r="AC895" s="35">
        <f>Z895*R895*1.11</f>
        <v>0</v>
      </c>
      <c r="AD895" s="35">
        <v>0</v>
      </c>
      <c r="AE895" s="44"/>
    </row>
    <row r="896" spans="1:31">
      <c r="A896" s="34">
        <v>892</v>
      </c>
      <c r="B896" s="58">
        <v>46247</v>
      </c>
      <c r="C896" s="4" t="s">
        <v>6962</v>
      </c>
      <c r="D896" s="4" t="s">
        <v>6124</v>
      </c>
      <c r="E896" s="4" t="s">
        <v>6167</v>
      </c>
      <c r="F896" s="35" t="str">
        <f>IFERROR(VLOOKUP(E896,'DATA MASTER'!$B$1:$R$3858,3,0),"")</f>
        <v>DIV 2</v>
      </c>
      <c r="G896" s="4">
        <v>8</v>
      </c>
      <c r="H896" s="35">
        <f>IFERROR(VLOOKUP(E896,'DATA MASTER'!$B$1:$R$3858,6,0),"")</f>
        <v>24</v>
      </c>
      <c r="I896" s="40">
        <f>IFERROR(VLOOKUP(E896,'DATA MASTER'!$B$1:$R$3858,5,0),"")</f>
        <v>0.90200000000000002</v>
      </c>
      <c r="J896" s="35">
        <f>IFERROR(VLOOKUP(E896,'DATA MASTER'!$B$1:$R$3858,17,0),"")</f>
        <v>81000</v>
      </c>
      <c r="K896" s="35">
        <f>IFERROR(VLOOKUP(E896,'DATA MASTER'!$B$1:$R$3858,16,0),"")</f>
        <v>74300</v>
      </c>
      <c r="L896" s="34">
        <f t="shared" si="252"/>
        <v>6075</v>
      </c>
      <c r="M896" s="34">
        <f t="shared" si="257"/>
        <v>10764.584000000001</v>
      </c>
      <c r="N896" s="35">
        <v>0</v>
      </c>
      <c r="O896" s="35">
        <v>10</v>
      </c>
      <c r="P896" s="35"/>
      <c r="Q896" s="4"/>
      <c r="R896" s="35">
        <f t="shared" si="258"/>
        <v>486000</v>
      </c>
      <c r="S896" s="35">
        <f t="shared" si="253"/>
        <v>412121.61729729723</v>
      </c>
      <c r="T896" s="35">
        <f t="shared" si="254"/>
        <v>73878.382702702773</v>
      </c>
      <c r="U896" s="35">
        <f t="shared" si="259"/>
        <v>5051.2</v>
      </c>
      <c r="V896" s="35">
        <f t="shared" si="260"/>
        <v>470.60869565217388</v>
      </c>
      <c r="W896" s="35">
        <f t="shared" si="255"/>
        <v>10789.2</v>
      </c>
      <c r="X896" s="35">
        <f t="shared" si="261"/>
        <v>47567.374007050603</v>
      </c>
      <c r="Y896" s="35">
        <v>1</v>
      </c>
      <c r="Z896" s="35">
        <v>0</v>
      </c>
      <c r="AA896" s="35">
        <f t="shared" si="262"/>
        <v>0</v>
      </c>
      <c r="AB896" s="37">
        <f t="shared" si="256"/>
        <v>0</v>
      </c>
      <c r="AC896" s="35">
        <v>0</v>
      </c>
      <c r="AD896" s="35">
        <v>10000</v>
      </c>
      <c r="AE896" s="44"/>
    </row>
    <row r="897" spans="1:31">
      <c r="A897" s="34">
        <v>893</v>
      </c>
      <c r="B897" s="58">
        <v>46247</v>
      </c>
      <c r="C897" s="4" t="s">
        <v>6963</v>
      </c>
      <c r="D897" s="4" t="s">
        <v>6138</v>
      </c>
      <c r="E897" s="4" t="s">
        <v>6129</v>
      </c>
      <c r="F897" s="35" t="str">
        <f>IFERROR(VLOOKUP(E897,'DATA MASTER'!$B$1:$R$3858,3,0),"")</f>
        <v>DIV 1</v>
      </c>
      <c r="G897" s="4">
        <v>12</v>
      </c>
      <c r="H897" s="35">
        <f>IFERROR(VLOOKUP(E897,'DATA MASTER'!$B$1:$R$3858,6,0),"")</f>
        <v>120</v>
      </c>
      <c r="I897" s="40">
        <f>IFERROR(VLOOKUP(E897,'DATA MASTER'!$B$1:$R$3858,5,0),"")</f>
        <v>0.14499999999999999</v>
      </c>
      <c r="J897" s="35">
        <f>IFERROR(VLOOKUP(E897,'DATA MASTER'!$B$1:$R$3858,17,0),"")</f>
        <v>15108.333333333334</v>
      </c>
      <c r="K897" s="35">
        <f>IFERROR(VLOOKUP(E897,'DATA MASTER'!$B$1:$R$3858,16,0),"")</f>
        <v>14025</v>
      </c>
      <c r="L897" s="34">
        <f t="shared" si="252"/>
        <v>1133.125</v>
      </c>
      <c r="M897" s="34">
        <f t="shared" si="257"/>
        <v>2031.9420000000002</v>
      </c>
      <c r="N897" s="35">
        <v>0</v>
      </c>
      <c r="O897" s="35">
        <v>0</v>
      </c>
      <c r="P897" s="35"/>
      <c r="Q897" s="4"/>
      <c r="R897" s="35">
        <f t="shared" si="258"/>
        <v>151083.33333333331</v>
      </c>
      <c r="S897" s="35">
        <f t="shared" si="253"/>
        <v>129654.68108108104</v>
      </c>
      <c r="T897" s="35">
        <f t="shared" si="254"/>
        <v>21428.652252252272</v>
      </c>
      <c r="U897" s="35">
        <f t="shared" si="259"/>
        <v>1217.9999999999998</v>
      </c>
      <c r="V897" s="35">
        <f t="shared" si="260"/>
        <v>113.4782608695652</v>
      </c>
      <c r="W897" s="35">
        <f t="shared" si="255"/>
        <v>3354.05</v>
      </c>
      <c r="X897" s="35">
        <f t="shared" si="261"/>
        <v>11187.568435827154</v>
      </c>
      <c r="Y897" s="35">
        <f>IF(E897="nodr004",4,1)</f>
        <v>1</v>
      </c>
      <c r="Z897" s="35">
        <v>0</v>
      </c>
      <c r="AA897" s="35">
        <f t="shared" si="262"/>
        <v>0</v>
      </c>
      <c r="AB897" s="37">
        <f t="shared" si="256"/>
        <v>0</v>
      </c>
      <c r="AC897" s="35">
        <v>0</v>
      </c>
      <c r="AD897" s="35">
        <v>5555.5555555555557</v>
      </c>
      <c r="AE897" s="44"/>
    </row>
    <row r="898" spans="1:31">
      <c r="A898" s="34">
        <v>894</v>
      </c>
      <c r="B898" s="58">
        <v>46247</v>
      </c>
      <c r="C898" s="4" t="s">
        <v>6964</v>
      </c>
      <c r="D898" s="4" t="s">
        <v>6239</v>
      </c>
      <c r="E898" s="4" t="s">
        <v>6151</v>
      </c>
      <c r="F898" s="35" t="str">
        <f>IFERROR(VLOOKUP(E898,'DATA MASTER'!$B$1:$R$3858,3,0),"")</f>
        <v>DIV 2</v>
      </c>
      <c r="G898" s="4">
        <v>48</v>
      </c>
      <c r="H898" s="35">
        <f>IFERROR(VLOOKUP(E898,'DATA MASTER'!$B$1:$R$3858,6,0),"")</f>
        <v>24</v>
      </c>
      <c r="I898" s="40">
        <f>IFERROR(VLOOKUP(E898,'DATA MASTER'!$B$1:$R$3858,5,0),"")</f>
        <v>0.85</v>
      </c>
      <c r="J898" s="35">
        <f>IFERROR(VLOOKUP(E898,'DATA MASTER'!$B$1:$R$3858,17,0),"")</f>
        <v>74700</v>
      </c>
      <c r="K898" s="35">
        <f>IFERROR(VLOOKUP(E898,'DATA MASTER'!$B$1:$R$3858,16,0),"")</f>
        <v>67900</v>
      </c>
      <c r="L898" s="34">
        <f t="shared" si="252"/>
        <v>5602.5</v>
      </c>
      <c r="M898" s="34">
        <f t="shared" si="257"/>
        <v>9837.3520000000008</v>
      </c>
      <c r="N898" s="35">
        <v>0</v>
      </c>
      <c r="O898" s="35">
        <v>0</v>
      </c>
      <c r="P898" s="35"/>
      <c r="Q898" s="4"/>
      <c r="R898" s="35">
        <f t="shared" si="258"/>
        <v>2987999.9999999995</v>
      </c>
      <c r="S898" s="35">
        <f t="shared" si="253"/>
        <v>2510817.2108108108</v>
      </c>
      <c r="T898" s="35">
        <f t="shared" si="254"/>
        <v>477182.78918918874</v>
      </c>
      <c r="U898" s="35">
        <f t="shared" si="259"/>
        <v>28559.999999999996</v>
      </c>
      <c r="V898" s="35">
        <f t="shared" si="260"/>
        <v>2660.869565217391</v>
      </c>
      <c r="W898" s="35">
        <f t="shared" si="255"/>
        <v>66333.599999999991</v>
      </c>
      <c r="X898" s="35">
        <f t="shared" si="261"/>
        <v>362961.65295730467</v>
      </c>
      <c r="Y898" s="35">
        <f>IF(E898="avem005",4,1)</f>
        <v>1</v>
      </c>
      <c r="Z898" s="35">
        <v>0</v>
      </c>
      <c r="AA898" s="35">
        <f t="shared" si="262"/>
        <v>0</v>
      </c>
      <c r="AB898" s="37">
        <f t="shared" si="256"/>
        <v>0</v>
      </c>
      <c r="AC898" s="35">
        <v>0</v>
      </c>
      <c r="AD898" s="35">
        <v>16666.666666666668</v>
      </c>
      <c r="AE898" s="44"/>
    </row>
    <row r="899" spans="1:31">
      <c r="A899" s="34">
        <v>895</v>
      </c>
      <c r="B899" s="58">
        <v>46247</v>
      </c>
      <c r="C899" s="4" t="s">
        <v>6965</v>
      </c>
      <c r="D899" s="4" t="s">
        <v>6239</v>
      </c>
      <c r="E899" s="4" t="s">
        <v>6135</v>
      </c>
      <c r="F899" s="35" t="str">
        <f>IFERROR(VLOOKUP(E899,'DATA MASTER'!$B$1:$R$3858,3,0),"")</f>
        <v>DIV 1</v>
      </c>
      <c r="G899" s="4">
        <v>48</v>
      </c>
      <c r="H899" s="35">
        <f>IFERROR(VLOOKUP(E899,'DATA MASTER'!$B$1:$R$3858,6,0),"")</f>
        <v>24</v>
      </c>
      <c r="I899" s="40">
        <f>IFERROR(VLOOKUP(E899,'DATA MASTER'!$B$1:$R$3858,5,0),"")</f>
        <v>1.23</v>
      </c>
      <c r="J899" s="35">
        <f>IFERROR(VLOOKUP(E899,'DATA MASTER'!$B$1:$R$3858,17,0),"")</f>
        <v>99800</v>
      </c>
      <c r="K899" s="35">
        <f>IFERROR(VLOOKUP(E899,'DATA MASTER'!$B$1:$R$3858,16,0),"")</f>
        <v>92100</v>
      </c>
      <c r="L899" s="34">
        <f t="shared" si="252"/>
        <v>7485</v>
      </c>
      <c r="M899" s="34">
        <f t="shared" si="257"/>
        <v>13343.448</v>
      </c>
      <c r="N899" s="35">
        <v>0</v>
      </c>
      <c r="O899" s="35">
        <v>0</v>
      </c>
      <c r="P899" s="35">
        <v>50000</v>
      </c>
      <c r="Q899" s="4" t="s">
        <v>6674</v>
      </c>
      <c r="R899" s="35">
        <f t="shared" si="258"/>
        <v>3991999.9999999995</v>
      </c>
      <c r="S899" s="35">
        <f t="shared" si="253"/>
        <v>3405688.7351351343</v>
      </c>
      <c r="T899" s="35">
        <f t="shared" si="254"/>
        <v>586311.26486486522</v>
      </c>
      <c r="U899" s="35">
        <f t="shared" si="259"/>
        <v>41328</v>
      </c>
      <c r="V899" s="35">
        <f t="shared" si="260"/>
        <v>3850.4347826086955</v>
      </c>
      <c r="W899" s="35">
        <f t="shared" si="255"/>
        <v>88622.399999999994</v>
      </c>
      <c r="X899" s="35">
        <f t="shared" si="261"/>
        <v>335843.76341558987</v>
      </c>
      <c r="Y899" s="35">
        <f>H899</f>
        <v>24</v>
      </c>
      <c r="Z899" s="35">
        <v>0</v>
      </c>
      <c r="AA899" s="35">
        <f t="shared" si="262"/>
        <v>100000</v>
      </c>
      <c r="AB899" s="37">
        <f t="shared" si="256"/>
        <v>0</v>
      </c>
      <c r="AC899" s="35">
        <f>Z899*R899*1.11</f>
        <v>0</v>
      </c>
      <c r="AD899" s="35">
        <v>16666.666666666668</v>
      </c>
      <c r="AE899" s="44"/>
    </row>
    <row r="900" spans="1:31">
      <c r="A900" s="34">
        <v>896</v>
      </c>
      <c r="B900" s="58">
        <v>46247</v>
      </c>
      <c r="C900" s="4" t="s">
        <v>6966</v>
      </c>
      <c r="D900" s="4" t="s">
        <v>6201</v>
      </c>
      <c r="E900" s="4" t="s">
        <v>6131</v>
      </c>
      <c r="F900" s="35" t="str">
        <f>IFERROR(VLOOKUP(E900,'DATA MASTER'!$B$1:$R$3858,3,0),"")</f>
        <v>DIV 1</v>
      </c>
      <c r="G900" s="4">
        <v>168</v>
      </c>
      <c r="H900" s="35">
        <f>IFERROR(VLOOKUP(E900,'DATA MASTER'!$B$1:$R$3858,6,0),"")</f>
        <v>72</v>
      </c>
      <c r="I900" s="40">
        <f>IFERROR(VLOOKUP(E900,'DATA MASTER'!$B$1:$R$3858,5,0),"")</f>
        <v>0.245333</v>
      </c>
      <c r="J900" s="35">
        <f>IFERROR(VLOOKUP(E900,'DATA MASTER'!$B$1:$R$3858,17,0),"")</f>
        <v>27908.333333333332</v>
      </c>
      <c r="K900" s="35">
        <f>IFERROR(VLOOKUP(E900,'DATA MASTER'!$B$1:$R$3858,16,0),"")</f>
        <v>25850</v>
      </c>
      <c r="L900" s="34">
        <f t="shared" si="252"/>
        <v>2093.125</v>
      </c>
      <c r="M900" s="34">
        <f t="shared" si="257"/>
        <v>3745.1480000000001</v>
      </c>
      <c r="N900" s="35">
        <v>0</v>
      </c>
      <c r="O900" s="35">
        <v>0</v>
      </c>
      <c r="P900" s="35"/>
      <c r="Q900" s="4"/>
      <c r="R900" s="35">
        <f t="shared" si="258"/>
        <v>3907166.666666666</v>
      </c>
      <c r="S900" s="35">
        <f t="shared" si="253"/>
        <v>3345599.2216216209</v>
      </c>
      <c r="T900" s="35">
        <f t="shared" si="254"/>
        <v>561567.44504504511</v>
      </c>
      <c r="U900" s="35">
        <f t="shared" si="259"/>
        <v>28851.160800000001</v>
      </c>
      <c r="V900" s="35">
        <f t="shared" si="260"/>
        <v>2687.996347826087</v>
      </c>
      <c r="W900" s="35">
        <f t="shared" si="255"/>
        <v>86739.1</v>
      </c>
      <c r="X900" s="35">
        <f t="shared" si="261"/>
        <v>384717.75932579051</v>
      </c>
      <c r="Y900" s="35">
        <v>1</v>
      </c>
      <c r="Z900" s="35">
        <v>0</v>
      </c>
      <c r="AA900" s="35">
        <f t="shared" si="262"/>
        <v>0</v>
      </c>
      <c r="AB900" s="37">
        <f t="shared" si="256"/>
        <v>30000</v>
      </c>
      <c r="AC900" s="35">
        <f>Z900*R900*1.11</f>
        <v>0</v>
      </c>
      <c r="AD900" s="35">
        <v>28571.428571428572</v>
      </c>
      <c r="AE900" s="44"/>
    </row>
    <row r="901" spans="1:31">
      <c r="A901" s="34">
        <v>897</v>
      </c>
      <c r="B901" s="58">
        <v>46247</v>
      </c>
      <c r="C901" s="4" t="s">
        <v>6967</v>
      </c>
      <c r="D901" s="4" t="s">
        <v>6196</v>
      </c>
      <c r="E901" s="4" t="s">
        <v>6185</v>
      </c>
      <c r="F901" s="35" t="str">
        <f>IFERROR(VLOOKUP(E901,'DATA MASTER'!$B$1:$R$3858,3,0),"")</f>
        <v>DIV 1</v>
      </c>
      <c r="G901" s="4">
        <v>4</v>
      </c>
      <c r="H901" s="35">
        <f>IFERROR(VLOOKUP(E901,'DATA MASTER'!$B$1:$R$3858,6,0),"")</f>
        <v>24</v>
      </c>
      <c r="I901" s="40">
        <f>IFERROR(VLOOKUP(E901,'DATA MASTER'!$B$1:$R$3858,5,0),"")</f>
        <v>1.1259999999999999</v>
      </c>
      <c r="J901" s="35">
        <f>IFERROR(VLOOKUP(E901,'DATA MASTER'!$B$1:$R$3858,17,0),"")</f>
        <v>105400</v>
      </c>
      <c r="K901" s="35">
        <f>IFERROR(VLOOKUP(E901,'DATA MASTER'!$B$1:$R$3858,16,0),"")</f>
        <v>96600</v>
      </c>
      <c r="L901" s="34">
        <f t="shared" si="252"/>
        <v>7905</v>
      </c>
      <c r="M901" s="34">
        <f t="shared" si="257"/>
        <v>13995.408000000001</v>
      </c>
      <c r="N901" s="35">
        <v>0</v>
      </c>
      <c r="O901" s="35">
        <v>0</v>
      </c>
      <c r="P901" s="35"/>
      <c r="Q901" s="4"/>
      <c r="R901" s="35">
        <f t="shared" si="258"/>
        <v>351333.33333333331</v>
      </c>
      <c r="S901" s="35">
        <f t="shared" si="253"/>
        <v>297674.20540540537</v>
      </c>
      <c r="T901" s="35">
        <f t="shared" si="254"/>
        <v>53659.127927927941</v>
      </c>
      <c r="U901" s="35">
        <f t="shared" si="259"/>
        <v>3152.7999999999997</v>
      </c>
      <c r="V901" s="35">
        <f t="shared" si="260"/>
        <v>293.73913043478257</v>
      </c>
      <c r="W901" s="35">
        <f t="shared" si="255"/>
        <v>7799.6</v>
      </c>
      <c r="X901" s="35">
        <f t="shared" si="261"/>
        <v>34348.472668460898</v>
      </c>
      <c r="Y901" s="35">
        <v>1</v>
      </c>
      <c r="Z901" s="35">
        <v>0</v>
      </c>
      <c r="AA901" s="35">
        <f t="shared" si="262"/>
        <v>0</v>
      </c>
      <c r="AB901" s="37">
        <f t="shared" si="256"/>
        <v>0</v>
      </c>
      <c r="AC901" s="35">
        <v>0</v>
      </c>
      <c r="AD901" s="35">
        <v>8064.5161290322585</v>
      </c>
      <c r="AE901" s="44"/>
    </row>
    <row r="902" spans="1:31">
      <c r="A902" s="34">
        <v>898</v>
      </c>
      <c r="B902" s="58">
        <v>46247</v>
      </c>
      <c r="C902" s="4" t="s">
        <v>6968</v>
      </c>
      <c r="D902" s="4" t="s">
        <v>6201</v>
      </c>
      <c r="E902" s="4" t="s">
        <v>6167</v>
      </c>
      <c r="F902" s="35" t="str">
        <f>IFERROR(VLOOKUP(E902,'DATA MASTER'!$B$1:$R$3858,3,0),"")</f>
        <v>DIV 2</v>
      </c>
      <c r="G902" s="4">
        <v>72</v>
      </c>
      <c r="H902" s="35">
        <f>IFERROR(VLOOKUP(E902,'DATA MASTER'!$B$1:$R$3858,6,0),"")</f>
        <v>24</v>
      </c>
      <c r="I902" s="40">
        <f>IFERROR(VLOOKUP(E902,'DATA MASTER'!$B$1:$R$3858,5,0),"")</f>
        <v>0.90200000000000002</v>
      </c>
      <c r="J902" s="35">
        <f>IFERROR(VLOOKUP(E902,'DATA MASTER'!$B$1:$R$3858,17,0),"")</f>
        <v>81000</v>
      </c>
      <c r="K902" s="35">
        <f>IFERROR(VLOOKUP(E902,'DATA MASTER'!$B$1:$R$3858,16,0),"")</f>
        <v>74300</v>
      </c>
      <c r="L902" s="34">
        <f t="shared" si="252"/>
        <v>6075</v>
      </c>
      <c r="M902" s="34">
        <f t="shared" si="257"/>
        <v>10764.584000000001</v>
      </c>
      <c r="N902" s="35">
        <v>0</v>
      </c>
      <c r="O902" s="35">
        <v>10</v>
      </c>
      <c r="P902" s="35"/>
      <c r="Q902" s="4"/>
      <c r="R902" s="35">
        <f t="shared" si="258"/>
        <v>4374000</v>
      </c>
      <c r="S902" s="35">
        <f t="shared" si="253"/>
        <v>3709094.5556756752</v>
      </c>
      <c r="T902" s="35">
        <f t="shared" si="254"/>
        <v>664905.44432432484</v>
      </c>
      <c r="U902" s="35">
        <f t="shared" si="259"/>
        <v>45460.800000000003</v>
      </c>
      <c r="V902" s="35">
        <f t="shared" si="260"/>
        <v>4235.478260869565</v>
      </c>
      <c r="W902" s="35">
        <f t="shared" si="255"/>
        <v>97102.8</v>
      </c>
      <c r="X902" s="35">
        <f t="shared" si="261"/>
        <v>463106.36606345529</v>
      </c>
      <c r="Y902" s="35">
        <v>1</v>
      </c>
      <c r="Z902" s="35">
        <v>0</v>
      </c>
      <c r="AA902" s="35">
        <f t="shared" si="262"/>
        <v>0</v>
      </c>
      <c r="AB902" s="37">
        <f t="shared" si="256"/>
        <v>30000</v>
      </c>
      <c r="AC902" s="35">
        <v>0</v>
      </c>
      <c r="AD902" s="35">
        <v>25000</v>
      </c>
      <c r="AE902" s="44"/>
    </row>
    <row r="903" spans="1:31">
      <c r="A903" s="34">
        <v>899</v>
      </c>
      <c r="B903" s="58">
        <v>46247</v>
      </c>
      <c r="C903" s="4" t="s">
        <v>6969</v>
      </c>
      <c r="D903" s="4" t="s">
        <v>6134</v>
      </c>
      <c r="E903" s="4" t="s">
        <v>6135</v>
      </c>
      <c r="F903" s="35" t="str">
        <f>IFERROR(VLOOKUP(E903,'DATA MASTER'!$B$1:$R$3858,3,0),"")</f>
        <v>DIV 1</v>
      </c>
      <c r="G903" s="4">
        <v>24</v>
      </c>
      <c r="H903" s="35">
        <f>IFERROR(VLOOKUP(E903,'DATA MASTER'!$B$1:$R$3858,6,0),"")</f>
        <v>24</v>
      </c>
      <c r="I903" s="40">
        <f>IFERROR(VLOOKUP(E903,'DATA MASTER'!$B$1:$R$3858,5,0),"")</f>
        <v>1.23</v>
      </c>
      <c r="J903" s="35">
        <f>IFERROR(VLOOKUP(E903,'DATA MASTER'!$B$1:$R$3858,17,0),"")</f>
        <v>99800</v>
      </c>
      <c r="K903" s="35">
        <f>IFERROR(VLOOKUP(E903,'DATA MASTER'!$B$1:$R$3858,16,0),"")</f>
        <v>92100</v>
      </c>
      <c r="L903" s="34">
        <f t="shared" si="252"/>
        <v>7485</v>
      </c>
      <c r="M903" s="34">
        <f t="shared" si="257"/>
        <v>13343.448</v>
      </c>
      <c r="N903" s="35">
        <v>0</v>
      </c>
      <c r="O903" s="35">
        <v>0</v>
      </c>
      <c r="P903" s="35">
        <v>50000</v>
      </c>
      <c r="Q903" s="4" t="s">
        <v>6674</v>
      </c>
      <c r="R903" s="35">
        <f t="shared" si="258"/>
        <v>1995999.9999999998</v>
      </c>
      <c r="S903" s="35">
        <f t="shared" si="253"/>
        <v>1702844.3675675672</v>
      </c>
      <c r="T903" s="35">
        <f t="shared" si="254"/>
        <v>293155.63243243261</v>
      </c>
      <c r="U903" s="35">
        <f t="shared" si="259"/>
        <v>20664</v>
      </c>
      <c r="V903" s="35">
        <f t="shared" si="260"/>
        <v>1925.2173913043478</v>
      </c>
      <c r="W903" s="35">
        <f t="shared" si="255"/>
        <v>44311.199999999997</v>
      </c>
      <c r="X903" s="35">
        <f t="shared" si="261"/>
        <v>169112.35789827115</v>
      </c>
      <c r="Y903" s="35">
        <f>H903</f>
        <v>24</v>
      </c>
      <c r="Z903" s="35">
        <v>0</v>
      </c>
      <c r="AA903" s="35">
        <f t="shared" si="262"/>
        <v>50000</v>
      </c>
      <c r="AB903" s="37">
        <f t="shared" si="256"/>
        <v>0</v>
      </c>
      <c r="AC903" s="35">
        <v>0</v>
      </c>
      <c r="AD903" s="35">
        <v>7142.8571428571431</v>
      </c>
      <c r="AE903" s="44"/>
    </row>
    <row r="904" spans="1:31">
      <c r="A904" s="34">
        <v>900</v>
      </c>
      <c r="B904" s="58">
        <v>46247</v>
      </c>
      <c r="C904" s="4" t="s">
        <v>6970</v>
      </c>
      <c r="D904" s="4" t="s">
        <v>6143</v>
      </c>
      <c r="E904" s="4" t="s">
        <v>6166</v>
      </c>
      <c r="F904" s="35" t="str">
        <f>IFERROR(VLOOKUP(E904,'DATA MASTER'!$B$1:$R$3858,3,0),"")</f>
        <v>DIV 2</v>
      </c>
      <c r="G904" s="4">
        <v>4</v>
      </c>
      <c r="H904" s="35">
        <f>IFERROR(VLOOKUP(E904,'DATA MASTER'!$B$1:$R$3858,6,0),"")</f>
        <v>4</v>
      </c>
      <c r="I904" s="40">
        <f>IFERROR(VLOOKUP(E904,'DATA MASTER'!$B$1:$R$3858,5,0),"")</f>
        <v>4.68</v>
      </c>
      <c r="J904" s="35">
        <f>IFERROR(VLOOKUP(E904,'DATA MASTER'!$B$1:$R$3858,17,0),"")</f>
        <v>112100</v>
      </c>
      <c r="K904" s="35">
        <f>IFERROR(VLOOKUP(E904,'DATA MASTER'!$B$1:$R$3858,16,0),"")</f>
        <v>96500</v>
      </c>
      <c r="L904" s="34">
        <f t="shared" ref="L904:L967" si="267">IFERROR(IF(F904="MTAB",12.5%*J904,7.5%*J904),"")</f>
        <v>8407.5</v>
      </c>
      <c r="M904" s="34">
        <f t="shared" si="257"/>
        <v>13980.92</v>
      </c>
      <c r="N904" s="35">
        <v>0</v>
      </c>
      <c r="O904" s="35">
        <v>0</v>
      </c>
      <c r="P904" s="35"/>
      <c r="Q904" s="4" t="e">
        <f>VLOOKUP(#REF!,#REF!,1,0)</f>
        <v>#REF!</v>
      </c>
      <c r="R904" s="35">
        <f t="shared" si="258"/>
        <v>373666.66666666663</v>
      </c>
      <c r="S904" s="35">
        <f t="shared" ref="S904:S967" si="268">IFERROR((K904-M904)/1.11*(100-O904)%*G904,"")</f>
        <v>297366.05405405402</v>
      </c>
      <c r="T904" s="35">
        <f t="shared" ref="T904:T967" si="269">IFERROR(R904-S904,"")</f>
        <v>76300.612612612604</v>
      </c>
      <c r="U904" s="35">
        <f t="shared" si="259"/>
        <v>13104</v>
      </c>
      <c r="V904" s="35">
        <f t="shared" si="260"/>
        <v>1220.8695652173913</v>
      </c>
      <c r="W904" s="35">
        <f t="shared" ref="W904:W967" si="270">IFERROR(2%*R904*1.11,"")</f>
        <v>8295.4</v>
      </c>
      <c r="X904" s="35" t="str">
        <f t="shared" si="261"/>
        <v/>
      </c>
      <c r="Y904" s="35">
        <v>1</v>
      </c>
      <c r="Z904" s="42" t="e">
        <f>VLOOKUP(Q904,#REF!,4,0)</f>
        <v>#REF!</v>
      </c>
      <c r="AA904" s="35">
        <f t="shared" si="262"/>
        <v>0</v>
      </c>
      <c r="AB904" s="37">
        <f t="shared" ref="AB904:AB967" si="271">IFERROR(IF(OR(D904="SALES008",D904="SALES010"),IF(MOD(G904,H904)=0,10000*G904/H904,10000*(ROUNDUP(G904/H904,0))),0),"")</f>
        <v>0</v>
      </c>
      <c r="AC904" s="35" t="e">
        <f>Z904*R904*1.11</f>
        <v>#REF!</v>
      </c>
      <c r="AD904" s="35">
        <v>0</v>
      </c>
      <c r="AE904" s="44"/>
    </row>
    <row r="905" spans="1:31">
      <c r="A905" s="34">
        <v>901</v>
      </c>
      <c r="B905" s="58">
        <v>46247</v>
      </c>
      <c r="C905" s="4" t="s">
        <v>6971</v>
      </c>
      <c r="D905" s="4" t="s">
        <v>6143</v>
      </c>
      <c r="E905" s="4" t="s">
        <v>6135</v>
      </c>
      <c r="F905" s="35" t="str">
        <f>IFERROR(VLOOKUP(E905,'DATA MASTER'!$B$1:$R$3858,3,0),"")</f>
        <v>DIV 1</v>
      </c>
      <c r="G905" s="4">
        <v>2</v>
      </c>
      <c r="H905" s="35">
        <f>IFERROR(VLOOKUP(E905,'DATA MASTER'!$B$1:$R$3858,6,0),"")</f>
        <v>24</v>
      </c>
      <c r="I905" s="40">
        <f>IFERROR(VLOOKUP(E905,'DATA MASTER'!$B$1:$R$3858,5,0),"")</f>
        <v>1.23</v>
      </c>
      <c r="J905" s="35">
        <f>IFERROR(VLOOKUP(E905,'DATA MASTER'!$B$1:$R$3858,17,0),"")</f>
        <v>99800</v>
      </c>
      <c r="K905" s="35">
        <f>IFERROR(VLOOKUP(E905,'DATA MASTER'!$B$1:$R$3858,16,0),"")</f>
        <v>92100</v>
      </c>
      <c r="L905" s="34">
        <f t="shared" si="267"/>
        <v>7485</v>
      </c>
      <c r="M905" s="34">
        <f t="shared" ref="M905:M968" si="272">IFERROR(IF(F905="MTAB",19.011%*K905,14.488%*K905),"")</f>
        <v>13343.448</v>
      </c>
      <c r="N905" s="35">
        <v>0</v>
      </c>
      <c r="O905" s="35">
        <v>0</v>
      </c>
      <c r="P905" s="35"/>
      <c r="Q905" s="4"/>
      <c r="R905" s="35">
        <f t="shared" ref="R905:R968" si="273">IFERROR((((J905-L905)/1.11*(100-O905)%*G905)-(ROUNDDOWN(G905/Y905,0)*N905)),"")</f>
        <v>166333.33333333331</v>
      </c>
      <c r="S905" s="35">
        <f t="shared" si="268"/>
        <v>141903.69729729727</v>
      </c>
      <c r="T905" s="35">
        <f t="shared" si="269"/>
        <v>24429.636036036041</v>
      </c>
      <c r="U905" s="35">
        <f t="shared" ref="U905:U968" si="274">IFERROR(I905*G905*700,"")</f>
        <v>1722</v>
      </c>
      <c r="V905" s="35">
        <f t="shared" ref="V905:V968" si="275">IFERROR(G905*I905/23000*1500000,"")</f>
        <v>160.43478260869566</v>
      </c>
      <c r="W905" s="35">
        <f t="shared" si="270"/>
        <v>3692.6000000000004</v>
      </c>
      <c r="X905" s="35">
        <f t="shared" ref="X905:X968" si="276">IFERROR(T905-U905-V905-W905-Z905-AC905-AB905-AA905-AD905,"")</f>
        <v>18854.601253427347</v>
      </c>
      <c r="Y905" s="35">
        <v>1</v>
      </c>
      <c r="Z905" s="35">
        <v>0</v>
      </c>
      <c r="AA905" s="35">
        <f t="shared" ref="AA905:AA968" si="277">IFERROR(ROUNDDOWN(G905/Y905,0)*P905,"")</f>
        <v>0</v>
      </c>
      <c r="AB905" s="37">
        <f t="shared" si="271"/>
        <v>0</v>
      </c>
      <c r="AC905" s="35">
        <f>Z905*R905*1.11</f>
        <v>0</v>
      </c>
      <c r="AD905" s="35">
        <v>0</v>
      </c>
      <c r="AE905" s="44"/>
    </row>
    <row r="906" spans="1:31">
      <c r="A906" s="34">
        <v>902</v>
      </c>
      <c r="B906" s="58">
        <v>46247</v>
      </c>
      <c r="C906" s="4" t="s">
        <v>6972</v>
      </c>
      <c r="D906" s="4" t="s">
        <v>6128</v>
      </c>
      <c r="E906" s="4" t="s">
        <v>6173</v>
      </c>
      <c r="F906" s="35" t="str">
        <f>IFERROR(VLOOKUP(E906,'DATA MASTER'!$B$1:$R$3858,3,0),"")</f>
        <v>DIV 2</v>
      </c>
      <c r="G906" s="4">
        <v>12</v>
      </c>
      <c r="H906" s="35">
        <f>IFERROR(VLOOKUP(E906,'DATA MASTER'!$B$1:$R$3858,6,0),"")</f>
        <v>72</v>
      </c>
      <c r="I906" s="40">
        <f>IFERROR(VLOOKUP(E906,'DATA MASTER'!$B$1:$R$3858,5,0),"")</f>
        <v>0.222</v>
      </c>
      <c r="J906" s="35">
        <f>IFERROR(VLOOKUP(E906,'DATA MASTER'!$B$1:$R$3858,17,0),"")</f>
        <v>24483.333333333332</v>
      </c>
      <c r="K906" s="35">
        <f>IFERROR(VLOOKUP(E906,'DATA MASTER'!$B$1:$R$3858,16,0),"")</f>
        <v>22658.333333333332</v>
      </c>
      <c r="L906" s="34">
        <f t="shared" si="267"/>
        <v>1836.2499999999998</v>
      </c>
      <c r="M906" s="34">
        <f t="shared" si="272"/>
        <v>3282.7393333333334</v>
      </c>
      <c r="N906" s="35">
        <v>0</v>
      </c>
      <c r="O906" s="35">
        <v>10</v>
      </c>
      <c r="P906" s="35"/>
      <c r="Q906" s="4"/>
      <c r="R906" s="35">
        <f t="shared" si="273"/>
        <v>220349.99999999994</v>
      </c>
      <c r="S906" s="35">
        <f t="shared" si="268"/>
        <v>188519.29297297294</v>
      </c>
      <c r="T906" s="35">
        <f t="shared" si="269"/>
        <v>31830.707027027005</v>
      </c>
      <c r="U906" s="35">
        <f t="shared" si="274"/>
        <v>1864.8000000000002</v>
      </c>
      <c r="V906" s="35">
        <f t="shared" si="275"/>
        <v>173.73913043478262</v>
      </c>
      <c r="W906" s="35">
        <f t="shared" si="270"/>
        <v>4891.7699999999995</v>
      </c>
      <c r="X906" s="35">
        <f t="shared" si="276"/>
        <v>22400.397896592222</v>
      </c>
      <c r="Y906" s="35">
        <v>1</v>
      </c>
      <c r="Z906" s="35">
        <v>0</v>
      </c>
      <c r="AA906" s="35">
        <f t="shared" si="277"/>
        <v>0</v>
      </c>
      <c r="AB906" s="37">
        <f t="shared" si="271"/>
        <v>0</v>
      </c>
      <c r="AC906" s="35">
        <f>Z906*R906*1.11</f>
        <v>0</v>
      </c>
      <c r="AD906" s="35">
        <v>2500</v>
      </c>
      <c r="AE906" s="44"/>
    </row>
    <row r="907" spans="1:31">
      <c r="A907" s="34">
        <v>903</v>
      </c>
      <c r="B907" s="58">
        <v>46247</v>
      </c>
      <c r="C907" s="4" t="s">
        <v>6973</v>
      </c>
      <c r="D907" s="4" t="s">
        <v>6124</v>
      </c>
      <c r="E907" s="4" t="s">
        <v>2687</v>
      </c>
      <c r="F907" s="35" t="str">
        <f>IFERROR(VLOOKUP(E907,'DATA MASTER'!$B$1:$R$3858,3,0),"")</f>
        <v>DIV 1</v>
      </c>
      <c r="G907" s="4">
        <v>2</v>
      </c>
      <c r="H907" s="35">
        <f>IFERROR(VLOOKUP(E907,'DATA MASTER'!$B$1:$R$3858,6,0),"")</f>
        <v>24</v>
      </c>
      <c r="I907" s="40">
        <f>IFERROR(VLOOKUP(E907,'DATA MASTER'!$B$1:$R$3858,5,0),"")</f>
        <v>1.052</v>
      </c>
      <c r="J907" s="35">
        <f>IFERROR(VLOOKUP(E907,'DATA MASTER'!$B$1:$R$3858,17,0),"")</f>
        <v>90100</v>
      </c>
      <c r="K907" s="35">
        <f>IFERROR(VLOOKUP(E907,'DATA MASTER'!$B$1:$R$3858,16,0),"")</f>
        <v>82300</v>
      </c>
      <c r="L907" s="34">
        <f t="shared" si="267"/>
        <v>6757.5</v>
      </c>
      <c r="M907" s="34">
        <f t="shared" si="272"/>
        <v>11923.624000000002</v>
      </c>
      <c r="N907" s="35">
        <v>0</v>
      </c>
      <c r="O907" s="35">
        <v>0</v>
      </c>
      <c r="P907" s="35"/>
      <c r="Q907" s="4"/>
      <c r="R907" s="35">
        <f t="shared" si="273"/>
        <v>150166.66666666666</v>
      </c>
      <c r="S907" s="35">
        <f t="shared" si="268"/>
        <v>126804.28108108108</v>
      </c>
      <c r="T907" s="35">
        <f t="shared" si="269"/>
        <v>23362.38558558558</v>
      </c>
      <c r="U907" s="35">
        <f t="shared" si="274"/>
        <v>1472.8</v>
      </c>
      <c r="V907" s="35">
        <f t="shared" si="275"/>
        <v>137.21739130434781</v>
      </c>
      <c r="W907" s="35">
        <f t="shared" si="270"/>
        <v>3333.7</v>
      </c>
      <c r="X907" s="35">
        <f t="shared" si="276"/>
        <v>18418.668194281232</v>
      </c>
      <c r="Y907" s="35">
        <v>1</v>
      </c>
      <c r="Z907" s="35">
        <v>0</v>
      </c>
      <c r="AA907" s="35">
        <f t="shared" si="277"/>
        <v>0</v>
      </c>
      <c r="AB907" s="37">
        <f t="shared" si="271"/>
        <v>0</v>
      </c>
      <c r="AC907" s="35">
        <v>0</v>
      </c>
      <c r="AD907" s="35">
        <v>0</v>
      </c>
      <c r="AE907" s="44"/>
    </row>
    <row r="908" spans="1:31">
      <c r="A908" s="34">
        <v>904</v>
      </c>
      <c r="B908" s="58">
        <v>46247</v>
      </c>
      <c r="C908" s="4" t="s">
        <v>6973</v>
      </c>
      <c r="D908" s="4" t="s">
        <v>6124</v>
      </c>
      <c r="E908" s="4" t="s">
        <v>2735</v>
      </c>
      <c r="F908" s="35" t="str">
        <f>IFERROR(VLOOKUP(E908,'DATA MASTER'!$B$1:$R$3858,3,0),"")</f>
        <v>DIV 1</v>
      </c>
      <c r="G908" s="4">
        <v>2</v>
      </c>
      <c r="H908" s="35">
        <f>IFERROR(VLOOKUP(E908,'DATA MASTER'!$B$1:$R$3858,6,0),"")</f>
        <v>24</v>
      </c>
      <c r="I908" s="40">
        <f>IFERROR(VLOOKUP(E908,'DATA MASTER'!$B$1:$R$3858,5,0),"")</f>
        <v>0.56200000000000006</v>
      </c>
      <c r="J908" s="35">
        <f>IFERROR(VLOOKUP(E908,'DATA MASTER'!$B$1:$R$3858,17,0),"")</f>
        <v>51400</v>
      </c>
      <c r="K908" s="35">
        <f>IFERROR(VLOOKUP(E908,'DATA MASTER'!$B$1:$R$3858,16,0),"")</f>
        <v>46900</v>
      </c>
      <c r="L908" s="34">
        <f t="shared" si="267"/>
        <v>3855</v>
      </c>
      <c r="M908" s="34">
        <f t="shared" si="272"/>
        <v>6794.8720000000003</v>
      </c>
      <c r="N908" s="35">
        <v>0</v>
      </c>
      <c r="O908" s="35">
        <v>0</v>
      </c>
      <c r="P908" s="35"/>
      <c r="Q908" s="4"/>
      <c r="R908" s="35">
        <f t="shared" si="273"/>
        <v>85666.666666666657</v>
      </c>
      <c r="S908" s="35">
        <f t="shared" si="268"/>
        <v>72261.491891891885</v>
      </c>
      <c r="T908" s="35">
        <f t="shared" si="269"/>
        <v>13405.174774774772</v>
      </c>
      <c r="U908" s="35">
        <f t="shared" si="274"/>
        <v>786.80000000000007</v>
      </c>
      <c r="V908" s="35">
        <f t="shared" si="275"/>
        <v>73.304347826086968</v>
      </c>
      <c r="W908" s="35">
        <f t="shared" si="270"/>
        <v>1901.8000000000002</v>
      </c>
      <c r="X908" s="35">
        <f t="shared" si="276"/>
        <v>10643.270426948686</v>
      </c>
      <c r="Y908" s="35">
        <f>IF(E908="avem005",4,1)</f>
        <v>1</v>
      </c>
      <c r="Z908" s="35">
        <v>0</v>
      </c>
      <c r="AA908" s="35">
        <f t="shared" si="277"/>
        <v>0</v>
      </c>
      <c r="AB908" s="37">
        <f t="shared" si="271"/>
        <v>0</v>
      </c>
      <c r="AC908" s="35">
        <v>0</v>
      </c>
      <c r="AD908" s="35">
        <v>0</v>
      </c>
      <c r="AE908" s="44"/>
    </row>
    <row r="909" spans="1:31">
      <c r="A909" s="34">
        <v>905</v>
      </c>
      <c r="B909" s="58">
        <v>46247</v>
      </c>
      <c r="C909" s="4" t="s">
        <v>6974</v>
      </c>
      <c r="D909" s="4" t="s">
        <v>6196</v>
      </c>
      <c r="E909" s="4" t="s">
        <v>6170</v>
      </c>
      <c r="F909" s="35" t="str">
        <f>IFERROR(VLOOKUP(E909,'DATA MASTER'!$B$1:$R$3858,3,0),"")</f>
        <v>DIV 2</v>
      </c>
      <c r="G909" s="4">
        <v>1</v>
      </c>
      <c r="H909" s="35">
        <f>IFERROR(VLOOKUP(E909,'DATA MASTER'!$B$1:$R$3858,6,0),"")</f>
        <v>1</v>
      </c>
      <c r="I909" s="40">
        <f>IFERROR(VLOOKUP(E909,'DATA MASTER'!$B$1:$R$3858,5,0),"")</f>
        <v>21.11</v>
      </c>
      <c r="J909" s="35">
        <f>IFERROR(VLOOKUP(E909,'DATA MASTER'!$B$1:$R$3858,17,0),"")</f>
        <v>1428200</v>
      </c>
      <c r="K909" s="35">
        <f>IFERROR(VLOOKUP(E909,'DATA MASTER'!$B$1:$R$3858,16,0),"")</f>
        <v>1291700</v>
      </c>
      <c r="L909" s="34">
        <f t="shared" si="267"/>
        <v>107115</v>
      </c>
      <c r="M909" s="34">
        <f t="shared" si="272"/>
        <v>187141.49600000001</v>
      </c>
      <c r="N909" s="35">
        <v>0</v>
      </c>
      <c r="O909" s="35">
        <v>0</v>
      </c>
      <c r="P909" s="35">
        <v>40000</v>
      </c>
      <c r="Q909" s="4" t="s">
        <v>6546</v>
      </c>
      <c r="R909" s="35">
        <f t="shared" si="273"/>
        <v>1190166.6666666665</v>
      </c>
      <c r="S909" s="35">
        <f t="shared" si="268"/>
        <v>995097.75135135127</v>
      </c>
      <c r="T909" s="35">
        <f t="shared" si="269"/>
        <v>195068.91531531524</v>
      </c>
      <c r="U909" s="35">
        <f t="shared" si="274"/>
        <v>14777</v>
      </c>
      <c r="V909" s="35">
        <f t="shared" si="275"/>
        <v>1376.7391304347825</v>
      </c>
      <c r="W909" s="35">
        <f t="shared" si="270"/>
        <v>26421.7</v>
      </c>
      <c r="X909" s="35">
        <f t="shared" si="276"/>
        <v>104428.96005584819</v>
      </c>
      <c r="Y909" s="35">
        <f>H909</f>
        <v>1</v>
      </c>
      <c r="Z909" s="35">
        <v>0</v>
      </c>
      <c r="AA909" s="35">
        <f t="shared" si="277"/>
        <v>40000</v>
      </c>
      <c r="AB909" s="37">
        <f t="shared" si="271"/>
        <v>0</v>
      </c>
      <c r="AC909" s="35">
        <f>Z909*R909*1.11</f>
        <v>0</v>
      </c>
      <c r="AD909" s="35">
        <v>8064.5161290322585</v>
      </c>
      <c r="AE909" s="44"/>
    </row>
    <row r="910" spans="1:31">
      <c r="A910" s="34">
        <v>906</v>
      </c>
      <c r="B910" s="58">
        <v>46247</v>
      </c>
      <c r="C910" s="4" t="s">
        <v>6975</v>
      </c>
      <c r="D910" s="4" t="s">
        <v>6175</v>
      </c>
      <c r="E910" s="4" t="s">
        <v>6135</v>
      </c>
      <c r="F910" s="35" t="str">
        <f>IFERROR(VLOOKUP(E910,'DATA MASTER'!$B$1:$R$3858,3,0),"")</f>
        <v>DIV 1</v>
      </c>
      <c r="G910" s="4">
        <v>6</v>
      </c>
      <c r="H910" s="35">
        <f>IFERROR(VLOOKUP(E910,'DATA MASTER'!$B$1:$R$3858,6,0),"")</f>
        <v>24</v>
      </c>
      <c r="I910" s="40">
        <f>IFERROR(VLOOKUP(E910,'DATA MASTER'!$B$1:$R$3858,5,0),"")</f>
        <v>1.23</v>
      </c>
      <c r="J910" s="35">
        <f>IFERROR(VLOOKUP(E910,'DATA MASTER'!$B$1:$R$3858,17,0),"")</f>
        <v>99800</v>
      </c>
      <c r="K910" s="35">
        <f>IFERROR(VLOOKUP(E910,'DATA MASTER'!$B$1:$R$3858,16,0),"")</f>
        <v>92100</v>
      </c>
      <c r="L910" s="34">
        <f t="shared" si="267"/>
        <v>7485</v>
      </c>
      <c r="M910" s="34">
        <f t="shared" si="272"/>
        <v>13343.448</v>
      </c>
      <c r="N910" s="35">
        <v>0</v>
      </c>
      <c r="O910" s="35">
        <v>0</v>
      </c>
      <c r="P910" s="35"/>
      <c r="Q910" s="4"/>
      <c r="R910" s="35">
        <f t="shared" si="273"/>
        <v>498999.99999999994</v>
      </c>
      <c r="S910" s="35">
        <f t="shared" si="268"/>
        <v>425711.09189189179</v>
      </c>
      <c r="T910" s="35">
        <f t="shared" si="269"/>
        <v>73288.908108108153</v>
      </c>
      <c r="U910" s="35">
        <f t="shared" si="274"/>
        <v>5166</v>
      </c>
      <c r="V910" s="35">
        <f t="shared" si="275"/>
        <v>481.30434782608694</v>
      </c>
      <c r="W910" s="35">
        <f t="shared" si="270"/>
        <v>11077.8</v>
      </c>
      <c r="X910" s="35">
        <f t="shared" si="276"/>
        <v>56563.80376028207</v>
      </c>
      <c r="Y910" s="35">
        <v>1</v>
      </c>
      <c r="Z910" s="35">
        <v>0</v>
      </c>
      <c r="AA910" s="35">
        <f t="shared" si="277"/>
        <v>0</v>
      </c>
      <c r="AB910" s="37">
        <f t="shared" si="271"/>
        <v>0</v>
      </c>
      <c r="AC910" s="35">
        <f>Z910*R910*1.11</f>
        <v>0</v>
      </c>
      <c r="AD910" s="35">
        <v>0</v>
      </c>
      <c r="AE910" s="44"/>
    </row>
    <row r="911" spans="1:31">
      <c r="A911" s="34">
        <v>907</v>
      </c>
      <c r="B911" s="58">
        <v>46247</v>
      </c>
      <c r="C911" s="4" t="s">
        <v>6976</v>
      </c>
      <c r="D911" s="4" t="s">
        <v>6239</v>
      </c>
      <c r="E911" s="4" t="s">
        <v>6278</v>
      </c>
      <c r="F911" s="35" t="str">
        <f>IFERROR(VLOOKUP(E911,'DATA MASTER'!$B$1:$R$3858,3,0),"")</f>
        <v>DIV 1</v>
      </c>
      <c r="G911" s="4">
        <v>5</v>
      </c>
      <c r="H911" s="35">
        <f>IFERROR(VLOOKUP(E911,'DATA MASTER'!$B$1:$R$3858,6,0),"")</f>
        <v>24</v>
      </c>
      <c r="I911" s="40">
        <f>IFERROR(VLOOKUP(E911,'DATA MASTER'!$B$1:$R$3858,5,0),"")</f>
        <v>0.92100000000000004</v>
      </c>
      <c r="J911" s="35">
        <f>IFERROR(VLOOKUP(E911,'DATA MASTER'!$B$1:$R$3858,17,0),"")</f>
        <v>82400</v>
      </c>
      <c r="K911" s="35">
        <f>IFERROR(VLOOKUP(E911,'DATA MASTER'!$B$1:$R$3858,16,0),"")</f>
        <v>75100</v>
      </c>
      <c r="L911" s="34">
        <f t="shared" si="267"/>
        <v>6180</v>
      </c>
      <c r="M911" s="34">
        <f t="shared" si="272"/>
        <v>10880.488000000001</v>
      </c>
      <c r="N911" s="35">
        <v>0</v>
      </c>
      <c r="O911" s="35">
        <v>0</v>
      </c>
      <c r="P911" s="35"/>
      <c r="Q911" s="4"/>
      <c r="R911" s="35">
        <f t="shared" si="273"/>
        <v>343333.33333333326</v>
      </c>
      <c r="S911" s="35">
        <f t="shared" si="268"/>
        <v>289277.08108108107</v>
      </c>
      <c r="T911" s="35">
        <f t="shared" si="269"/>
        <v>54056.25225225219</v>
      </c>
      <c r="U911" s="35">
        <f t="shared" si="274"/>
        <v>3223.5000000000005</v>
      </c>
      <c r="V911" s="35">
        <f t="shared" si="275"/>
        <v>300.32608695652175</v>
      </c>
      <c r="W911" s="35">
        <f t="shared" si="270"/>
        <v>7621.9999999999991</v>
      </c>
      <c r="X911" s="35">
        <f t="shared" si="276"/>
        <v>42910.42616529567</v>
      </c>
      <c r="Y911" s="35">
        <f>IF(E911="avem005",4,1)</f>
        <v>1</v>
      </c>
      <c r="Z911" s="35">
        <v>0</v>
      </c>
      <c r="AA911" s="35">
        <f t="shared" si="277"/>
        <v>0</v>
      </c>
      <c r="AB911" s="37">
        <f t="shared" si="271"/>
        <v>0</v>
      </c>
      <c r="AC911" s="35">
        <v>0</v>
      </c>
      <c r="AD911" s="35">
        <v>0</v>
      </c>
      <c r="AE911" s="44"/>
    </row>
    <row r="912" spans="1:31">
      <c r="A912" s="34">
        <v>908</v>
      </c>
      <c r="B912" s="58">
        <v>46247</v>
      </c>
      <c r="C912" s="4" t="s">
        <v>6977</v>
      </c>
      <c r="D912" s="4" t="s">
        <v>6287</v>
      </c>
      <c r="E912" s="4" t="s">
        <v>6167</v>
      </c>
      <c r="F912" s="35" t="str">
        <f>IFERROR(VLOOKUP(E912,'DATA MASTER'!$B$1:$R$3858,3,0),"")</f>
        <v>DIV 2</v>
      </c>
      <c r="G912" s="4">
        <v>12</v>
      </c>
      <c r="H912" s="35">
        <f>IFERROR(VLOOKUP(E912,'DATA MASTER'!$B$1:$R$3858,6,0),"")</f>
        <v>24</v>
      </c>
      <c r="I912" s="40">
        <f>IFERROR(VLOOKUP(E912,'DATA MASTER'!$B$1:$R$3858,5,0),"")</f>
        <v>0.90200000000000002</v>
      </c>
      <c r="J912" s="35">
        <f>IFERROR(VLOOKUP(E912,'DATA MASTER'!$B$1:$R$3858,17,0),"")</f>
        <v>81000</v>
      </c>
      <c r="K912" s="35">
        <f>IFERROR(VLOOKUP(E912,'DATA MASTER'!$B$1:$R$3858,16,0),"")</f>
        <v>74300</v>
      </c>
      <c r="L912" s="34">
        <f t="shared" si="267"/>
        <v>6075</v>
      </c>
      <c r="M912" s="34">
        <f t="shared" si="272"/>
        <v>10764.584000000001</v>
      </c>
      <c r="N912" s="35">
        <v>0</v>
      </c>
      <c r="O912" s="35">
        <v>10</v>
      </c>
      <c r="P912" s="35"/>
      <c r="Q912" s="4"/>
      <c r="R912" s="35">
        <f t="shared" si="273"/>
        <v>729000</v>
      </c>
      <c r="S912" s="35">
        <f t="shared" si="268"/>
        <v>618182.42594594578</v>
      </c>
      <c r="T912" s="35">
        <f t="shared" si="269"/>
        <v>110817.57405405422</v>
      </c>
      <c r="U912" s="35">
        <f t="shared" si="274"/>
        <v>7576.8</v>
      </c>
      <c r="V912" s="35">
        <f t="shared" si="275"/>
        <v>705.91304347826087</v>
      </c>
      <c r="W912" s="35">
        <f t="shared" si="270"/>
        <v>16183.800000000001</v>
      </c>
      <c r="X912" s="35">
        <f t="shared" si="276"/>
        <v>86351.061010575955</v>
      </c>
      <c r="Y912" s="35">
        <v>1</v>
      </c>
      <c r="Z912" s="35">
        <v>0</v>
      </c>
      <c r="AA912" s="35">
        <f t="shared" si="277"/>
        <v>0</v>
      </c>
      <c r="AB912" s="37">
        <f t="shared" si="271"/>
        <v>0</v>
      </c>
      <c r="AC912" s="35">
        <v>0</v>
      </c>
      <c r="AD912" s="35">
        <v>0</v>
      </c>
      <c r="AE912" s="44"/>
    </row>
    <row r="913" spans="1:31">
      <c r="A913" s="34">
        <v>909</v>
      </c>
      <c r="B913" s="58">
        <v>46247</v>
      </c>
      <c r="C913" s="4" t="s">
        <v>6978</v>
      </c>
      <c r="D913" s="4" t="s">
        <v>6175</v>
      </c>
      <c r="E913" s="4" t="s">
        <v>6167</v>
      </c>
      <c r="F913" s="35" t="str">
        <f>IFERROR(VLOOKUP(E913,'DATA MASTER'!$B$1:$R$3858,3,0),"")</f>
        <v>DIV 2</v>
      </c>
      <c r="G913" s="4">
        <v>9</v>
      </c>
      <c r="H913" s="35">
        <f>IFERROR(VLOOKUP(E913,'DATA MASTER'!$B$1:$R$3858,6,0),"")</f>
        <v>24</v>
      </c>
      <c r="I913" s="40">
        <f>IFERROR(VLOOKUP(E913,'DATA MASTER'!$B$1:$R$3858,5,0),"")</f>
        <v>0.90200000000000002</v>
      </c>
      <c r="J913" s="35">
        <f>IFERROR(VLOOKUP(E913,'DATA MASTER'!$B$1:$R$3858,17,0),"")</f>
        <v>81000</v>
      </c>
      <c r="K913" s="35">
        <f>IFERROR(VLOOKUP(E913,'DATA MASTER'!$B$1:$R$3858,16,0),"")</f>
        <v>74300</v>
      </c>
      <c r="L913" s="34">
        <f t="shared" si="267"/>
        <v>6075</v>
      </c>
      <c r="M913" s="34">
        <f t="shared" si="272"/>
        <v>10764.584000000001</v>
      </c>
      <c r="N913" s="35">
        <v>0</v>
      </c>
      <c r="O913" s="35">
        <v>10</v>
      </c>
      <c r="P913" s="35"/>
      <c r="Q913" s="4"/>
      <c r="R913" s="35">
        <f t="shared" si="273"/>
        <v>546750</v>
      </c>
      <c r="S913" s="35">
        <f t="shared" si="268"/>
        <v>463636.8194594594</v>
      </c>
      <c r="T913" s="35">
        <f t="shared" si="269"/>
        <v>83113.180540540605</v>
      </c>
      <c r="U913" s="35">
        <f t="shared" si="274"/>
        <v>5682.6</v>
      </c>
      <c r="V913" s="35">
        <f t="shared" si="275"/>
        <v>529.43478260869563</v>
      </c>
      <c r="W913" s="35">
        <f t="shared" si="270"/>
        <v>12137.85</v>
      </c>
      <c r="X913" s="35">
        <f t="shared" si="276"/>
        <v>64763.295757931912</v>
      </c>
      <c r="Y913" s="35">
        <v>1</v>
      </c>
      <c r="Z913" s="35">
        <v>0</v>
      </c>
      <c r="AA913" s="35">
        <f t="shared" si="277"/>
        <v>0</v>
      </c>
      <c r="AB913" s="37">
        <f t="shared" si="271"/>
        <v>0</v>
      </c>
      <c r="AC913" s="35">
        <v>0</v>
      </c>
      <c r="AD913" s="35">
        <v>0</v>
      </c>
      <c r="AE913" s="44"/>
    </row>
    <row r="914" spans="1:31">
      <c r="A914" s="34">
        <v>910</v>
      </c>
      <c r="B914" s="58">
        <v>46247</v>
      </c>
      <c r="C914" s="4" t="s">
        <v>6979</v>
      </c>
      <c r="D914" s="4" t="s">
        <v>6124</v>
      </c>
      <c r="E914" s="4" t="s">
        <v>6189</v>
      </c>
      <c r="F914" s="35" t="str">
        <f>IFERROR(VLOOKUP(E914,'DATA MASTER'!$B$1:$R$3858,3,0),"")</f>
        <v>DIV 2</v>
      </c>
      <c r="G914" s="4">
        <v>1</v>
      </c>
      <c r="H914" s="35">
        <f>IFERROR(VLOOKUP(E914,'DATA MASTER'!$B$1:$R$3858,6,0),"")</f>
        <v>1</v>
      </c>
      <c r="I914" s="40">
        <f>IFERROR(VLOOKUP(E914,'DATA MASTER'!$B$1:$R$3858,5,0),"")</f>
        <v>18.84</v>
      </c>
      <c r="J914" s="35">
        <f>IFERROR(VLOOKUP(E914,'DATA MASTER'!$B$1:$R$3858,17,0),"")</f>
        <v>432400</v>
      </c>
      <c r="K914" s="35">
        <f>IFERROR(VLOOKUP(E914,'DATA MASTER'!$B$1:$R$3858,16,0),"")</f>
        <v>376500</v>
      </c>
      <c r="L914" s="34">
        <f t="shared" si="267"/>
        <v>32430</v>
      </c>
      <c r="M914" s="34">
        <f t="shared" si="272"/>
        <v>54547.32</v>
      </c>
      <c r="N914" s="35">
        <v>0</v>
      </c>
      <c r="O914" s="35">
        <v>0</v>
      </c>
      <c r="P914" s="35"/>
      <c r="Q914" s="4"/>
      <c r="R914" s="35">
        <f t="shared" si="273"/>
        <v>360333.33333333331</v>
      </c>
      <c r="S914" s="35">
        <f t="shared" si="268"/>
        <v>290047.45945945941</v>
      </c>
      <c r="T914" s="35">
        <f t="shared" si="269"/>
        <v>70285.873873873905</v>
      </c>
      <c r="U914" s="35">
        <f t="shared" si="274"/>
        <v>13188</v>
      </c>
      <c r="V914" s="35">
        <f t="shared" si="275"/>
        <v>1228.695652173913</v>
      </c>
      <c r="W914" s="35">
        <f t="shared" si="270"/>
        <v>7999.4</v>
      </c>
      <c r="X914" s="35">
        <f t="shared" si="276"/>
        <v>33584.063935985701</v>
      </c>
      <c r="Y914" s="35">
        <v>1</v>
      </c>
      <c r="Z914" s="35">
        <v>0</v>
      </c>
      <c r="AA914" s="35">
        <f t="shared" si="277"/>
        <v>0</v>
      </c>
      <c r="AB914" s="37">
        <f t="shared" si="271"/>
        <v>0</v>
      </c>
      <c r="AC914" s="35">
        <v>0</v>
      </c>
      <c r="AD914" s="35">
        <v>14285.714285714286</v>
      </c>
      <c r="AE914" s="44"/>
    </row>
    <row r="915" spans="1:31">
      <c r="A915" s="34">
        <v>911</v>
      </c>
      <c r="B915" s="58">
        <v>46247</v>
      </c>
      <c r="C915" s="4" t="s">
        <v>6980</v>
      </c>
      <c r="D915" s="4" t="s">
        <v>6251</v>
      </c>
      <c r="E915" s="4" t="s">
        <v>6216</v>
      </c>
      <c r="F915" s="35" t="str">
        <f>IFERROR(VLOOKUP(E915,'DATA MASTER'!$B$1:$R$3858,3,0),"")</f>
        <v>DIV 1</v>
      </c>
      <c r="G915" s="4">
        <v>2</v>
      </c>
      <c r="H915" s="35">
        <f>IFERROR(VLOOKUP(E915,'DATA MASTER'!$B$1:$R$3858,6,0),"")</f>
        <v>24</v>
      </c>
      <c r="I915" s="40">
        <f>IFERROR(VLOOKUP(E915,'DATA MASTER'!$B$1:$R$3858,5,0),"")</f>
        <v>1.0900000000000001</v>
      </c>
      <c r="J915" s="35">
        <f>IFERROR(VLOOKUP(E915,'DATA MASTER'!$B$1:$R$3858,17,0),"")</f>
        <v>49500</v>
      </c>
      <c r="K915" s="35">
        <f>IFERROR(VLOOKUP(E915,'DATA MASTER'!$B$1:$R$3858,16,0),"")</f>
        <v>44600</v>
      </c>
      <c r="L915" s="34">
        <f t="shared" si="267"/>
        <v>3712.5</v>
      </c>
      <c r="M915" s="34">
        <f t="shared" si="272"/>
        <v>6461.6480000000001</v>
      </c>
      <c r="N915" s="35">
        <v>0</v>
      </c>
      <c r="O915" s="35">
        <v>0</v>
      </c>
      <c r="P915" s="35"/>
      <c r="Q915" s="4"/>
      <c r="R915" s="35">
        <f t="shared" si="273"/>
        <v>82500</v>
      </c>
      <c r="S915" s="35">
        <f t="shared" si="268"/>
        <v>68717.75135135134</v>
      </c>
      <c r="T915" s="35">
        <f t="shared" si="269"/>
        <v>13782.24864864866</v>
      </c>
      <c r="U915" s="35">
        <f t="shared" si="274"/>
        <v>1526</v>
      </c>
      <c r="V915" s="35">
        <f t="shared" si="275"/>
        <v>142.17391304347828</v>
      </c>
      <c r="W915" s="35">
        <f t="shared" si="270"/>
        <v>1831.5000000000002</v>
      </c>
      <c r="X915" s="35">
        <f t="shared" si="276"/>
        <v>10282.574735605182</v>
      </c>
      <c r="Y915" s="35">
        <v>1</v>
      </c>
      <c r="Z915" s="35">
        <v>0</v>
      </c>
      <c r="AA915" s="35">
        <f t="shared" si="277"/>
        <v>0</v>
      </c>
      <c r="AB915" s="37">
        <f t="shared" si="271"/>
        <v>0</v>
      </c>
      <c r="AC915" s="35">
        <v>0</v>
      </c>
      <c r="AD915" s="35">
        <v>0</v>
      </c>
      <c r="AE915" s="44"/>
    </row>
    <row r="916" spans="1:31">
      <c r="A916" s="34">
        <v>912</v>
      </c>
      <c r="B916" s="58">
        <v>46247</v>
      </c>
      <c r="C916" s="4" t="s">
        <v>6981</v>
      </c>
      <c r="D916" s="4" t="s">
        <v>6128</v>
      </c>
      <c r="E916" s="4" t="s">
        <v>6167</v>
      </c>
      <c r="F916" s="35" t="str">
        <f>IFERROR(VLOOKUP(E916,'DATA MASTER'!$B$1:$R$3858,3,0),"")</f>
        <v>DIV 2</v>
      </c>
      <c r="G916" s="4">
        <v>19</v>
      </c>
      <c r="H916" s="35">
        <f>IFERROR(VLOOKUP(E916,'DATA MASTER'!$B$1:$R$3858,6,0),"")</f>
        <v>24</v>
      </c>
      <c r="I916" s="40">
        <f>IFERROR(VLOOKUP(E916,'DATA MASTER'!$B$1:$R$3858,5,0),"")</f>
        <v>0.90200000000000002</v>
      </c>
      <c r="J916" s="35">
        <f>IFERROR(VLOOKUP(E916,'DATA MASTER'!$B$1:$R$3858,17,0),"")</f>
        <v>81000</v>
      </c>
      <c r="K916" s="35">
        <f>IFERROR(VLOOKUP(E916,'DATA MASTER'!$B$1:$R$3858,16,0),"")</f>
        <v>74300</v>
      </c>
      <c r="L916" s="34">
        <f t="shared" si="267"/>
        <v>6075</v>
      </c>
      <c r="M916" s="34">
        <f t="shared" si="272"/>
        <v>10764.584000000001</v>
      </c>
      <c r="N916" s="35">
        <v>0</v>
      </c>
      <c r="O916" s="35">
        <v>10</v>
      </c>
      <c r="P916" s="35"/>
      <c r="Q916" s="4"/>
      <c r="R916" s="35">
        <f t="shared" si="273"/>
        <v>1154250</v>
      </c>
      <c r="S916" s="35">
        <f t="shared" si="268"/>
        <v>978788.84108108096</v>
      </c>
      <c r="T916" s="35">
        <f t="shared" si="269"/>
        <v>175461.15891891904</v>
      </c>
      <c r="U916" s="35">
        <f t="shared" si="274"/>
        <v>11996.6</v>
      </c>
      <c r="V916" s="35">
        <f t="shared" si="275"/>
        <v>1117.6956521739132</v>
      </c>
      <c r="W916" s="35">
        <f t="shared" si="270"/>
        <v>25624.350000000002</v>
      </c>
      <c r="X916" s="35">
        <f t="shared" si="276"/>
        <v>136722.51326674511</v>
      </c>
      <c r="Y916" s="35">
        <v>1</v>
      </c>
      <c r="Z916" s="35">
        <v>0</v>
      </c>
      <c r="AA916" s="35">
        <f t="shared" si="277"/>
        <v>0</v>
      </c>
      <c r="AB916" s="37">
        <f t="shared" si="271"/>
        <v>0</v>
      </c>
      <c r="AC916" s="35">
        <f>Z916*R916*1.11</f>
        <v>0</v>
      </c>
      <c r="AD916" s="35">
        <v>0</v>
      </c>
      <c r="AE916" s="44"/>
    </row>
    <row r="917" spans="1:31">
      <c r="A917" s="34">
        <v>913</v>
      </c>
      <c r="B917" s="58">
        <v>46247</v>
      </c>
      <c r="C917" s="4" t="s">
        <v>6982</v>
      </c>
      <c r="D917" s="4" t="s">
        <v>6196</v>
      </c>
      <c r="E917" s="4" t="s">
        <v>6156</v>
      </c>
      <c r="F917" s="35" t="str">
        <f>IFERROR(VLOOKUP(E917,'DATA MASTER'!$B$1:$R$3858,3,0),"")</f>
        <v>DIV 1</v>
      </c>
      <c r="G917" s="4">
        <v>4</v>
      </c>
      <c r="H917" s="35">
        <f>IFERROR(VLOOKUP(E917,'DATA MASTER'!$B$1:$R$3858,6,0),"")</f>
        <v>4</v>
      </c>
      <c r="I917" s="40">
        <f>IFERROR(VLOOKUP(E917,'DATA MASTER'!$B$1:$R$3858,5,0),"")</f>
        <v>5.3879999999999999</v>
      </c>
      <c r="J917" s="35">
        <f>IFERROR(VLOOKUP(E917,'DATA MASTER'!$B$1:$R$3858,17,0),"")</f>
        <v>185700</v>
      </c>
      <c r="K917" s="35">
        <f>IFERROR(VLOOKUP(E917,'DATA MASTER'!$B$1:$R$3858,16,0),"")</f>
        <v>165300</v>
      </c>
      <c r="L917" s="34">
        <f t="shared" si="267"/>
        <v>13927.5</v>
      </c>
      <c r="M917" s="34">
        <f t="shared" si="272"/>
        <v>23948.664000000001</v>
      </c>
      <c r="N917" s="35">
        <v>0</v>
      </c>
      <c r="O917" s="35">
        <v>0</v>
      </c>
      <c r="P917" s="35">
        <v>15000</v>
      </c>
      <c r="Q917" s="4" t="s">
        <v>6947</v>
      </c>
      <c r="R917" s="35">
        <f t="shared" si="273"/>
        <v>619000</v>
      </c>
      <c r="S917" s="35">
        <f t="shared" si="268"/>
        <v>509374.18378378375</v>
      </c>
      <c r="T917" s="35">
        <f t="shared" si="269"/>
        <v>109625.81621621625</v>
      </c>
      <c r="U917" s="35">
        <f t="shared" si="274"/>
        <v>15086.4</v>
      </c>
      <c r="V917" s="35">
        <f t="shared" si="275"/>
        <v>1405.5652173913043</v>
      </c>
      <c r="W917" s="35">
        <f t="shared" si="270"/>
        <v>13741.800000000001</v>
      </c>
      <c r="X917" s="35">
        <f t="shared" si="276"/>
        <v>64392.05099882494</v>
      </c>
      <c r="Y917" s="35">
        <f>H917</f>
        <v>4</v>
      </c>
      <c r="Z917" s="35">
        <v>0</v>
      </c>
      <c r="AA917" s="35">
        <f t="shared" si="277"/>
        <v>15000</v>
      </c>
      <c r="AB917" s="37">
        <f t="shared" si="271"/>
        <v>0</v>
      </c>
      <c r="AC917" s="35">
        <f>Z917*R917*1.11</f>
        <v>0</v>
      </c>
      <c r="AD917" s="35">
        <v>0</v>
      </c>
      <c r="AE917" s="44"/>
    </row>
    <row r="918" spans="1:31">
      <c r="A918" s="34">
        <v>914</v>
      </c>
      <c r="B918" s="58">
        <v>46247</v>
      </c>
      <c r="C918" s="4" t="s">
        <v>6983</v>
      </c>
      <c r="D918" s="4" t="s">
        <v>6128</v>
      </c>
      <c r="E918" s="4" t="s">
        <v>138</v>
      </c>
      <c r="F918" s="35" t="str">
        <f>IFERROR(VLOOKUP(E918,'DATA MASTER'!$B$1:$R$3858,3,0),"")</f>
        <v>DIV 2</v>
      </c>
      <c r="G918" s="4">
        <v>4</v>
      </c>
      <c r="H918" s="35">
        <f>IFERROR(VLOOKUP(E918,'DATA MASTER'!$B$1:$R$3858,6,0),"")</f>
        <v>4</v>
      </c>
      <c r="I918" s="40">
        <f>IFERROR(VLOOKUP(E918,'DATA MASTER'!$B$1:$R$3858,5,0),"")</f>
        <v>4.74</v>
      </c>
      <c r="J918" s="35">
        <f>IFERROR(VLOOKUP(E918,'DATA MASTER'!$B$1:$R$3858,17,0),"")</f>
        <v>99000</v>
      </c>
      <c r="K918" s="35">
        <f>IFERROR(VLOOKUP(E918,'DATA MASTER'!$B$1:$R$3858,16,0),"")</f>
        <v>84000</v>
      </c>
      <c r="L918" s="34">
        <f t="shared" si="267"/>
        <v>7425</v>
      </c>
      <c r="M918" s="34">
        <f t="shared" si="272"/>
        <v>12169.92</v>
      </c>
      <c r="N918" s="35">
        <v>0</v>
      </c>
      <c r="O918" s="35">
        <v>10</v>
      </c>
      <c r="P918" s="35"/>
      <c r="Q918" s="4"/>
      <c r="R918" s="35">
        <f t="shared" si="273"/>
        <v>297000</v>
      </c>
      <c r="S918" s="35">
        <f t="shared" si="268"/>
        <v>232962.42162162162</v>
      </c>
      <c r="T918" s="35">
        <f t="shared" si="269"/>
        <v>64037.578378378385</v>
      </c>
      <c r="U918" s="35">
        <f t="shared" si="274"/>
        <v>13272</v>
      </c>
      <c r="V918" s="35">
        <f t="shared" si="275"/>
        <v>1236.5217391304348</v>
      </c>
      <c r="W918" s="35">
        <f t="shared" si="270"/>
        <v>6593.4000000000005</v>
      </c>
      <c r="X918" s="35">
        <f t="shared" si="276"/>
        <v>42935.656639247951</v>
      </c>
      <c r="Y918" s="35">
        <v>1</v>
      </c>
      <c r="Z918" s="35">
        <v>0</v>
      </c>
      <c r="AA918" s="35">
        <f t="shared" si="277"/>
        <v>0</v>
      </c>
      <c r="AB918" s="37">
        <f t="shared" si="271"/>
        <v>0</v>
      </c>
      <c r="AC918" s="35">
        <v>0</v>
      </c>
      <c r="AD918" s="35">
        <v>0</v>
      </c>
      <c r="AE918" s="44"/>
    </row>
    <row r="919" spans="1:31">
      <c r="A919" s="34">
        <v>915</v>
      </c>
      <c r="B919" s="58">
        <v>46247</v>
      </c>
      <c r="C919" s="4" t="s">
        <v>6983</v>
      </c>
      <c r="D919" s="4" t="s">
        <v>6128</v>
      </c>
      <c r="E919" s="4" t="s">
        <v>6166</v>
      </c>
      <c r="F919" s="35" t="str">
        <f>IFERROR(VLOOKUP(E919,'DATA MASTER'!$B$1:$R$3858,3,0),"")</f>
        <v>DIV 2</v>
      </c>
      <c r="G919" s="4">
        <v>2</v>
      </c>
      <c r="H919" s="35">
        <f>IFERROR(VLOOKUP(E919,'DATA MASTER'!$B$1:$R$3858,6,0),"")</f>
        <v>4</v>
      </c>
      <c r="I919" s="40">
        <f>IFERROR(VLOOKUP(E919,'DATA MASTER'!$B$1:$R$3858,5,0),"")</f>
        <v>4.68</v>
      </c>
      <c r="J919" s="35">
        <f>IFERROR(VLOOKUP(E919,'DATA MASTER'!$B$1:$R$3858,17,0),"")</f>
        <v>112100</v>
      </c>
      <c r="K919" s="35">
        <f>IFERROR(VLOOKUP(E919,'DATA MASTER'!$B$1:$R$3858,16,0),"")</f>
        <v>96500</v>
      </c>
      <c r="L919" s="34">
        <f t="shared" si="267"/>
        <v>8407.5</v>
      </c>
      <c r="M919" s="34">
        <f t="shared" si="272"/>
        <v>13980.92</v>
      </c>
      <c r="N919" s="35">
        <v>0</v>
      </c>
      <c r="O919" s="35">
        <v>0</v>
      </c>
      <c r="P919" s="35"/>
      <c r="Q919" s="4"/>
      <c r="R919" s="35">
        <f t="shared" si="273"/>
        <v>186833.33333333331</v>
      </c>
      <c r="S919" s="35">
        <f t="shared" si="268"/>
        <v>148683.02702702701</v>
      </c>
      <c r="T919" s="35">
        <f t="shared" si="269"/>
        <v>38150.306306306302</v>
      </c>
      <c r="U919" s="35">
        <f t="shared" si="274"/>
        <v>6552</v>
      </c>
      <c r="V919" s="35">
        <f t="shared" si="275"/>
        <v>610.43478260869563</v>
      </c>
      <c r="W919" s="35">
        <f t="shared" si="270"/>
        <v>4147.7</v>
      </c>
      <c r="X919" s="35">
        <f t="shared" si="276"/>
        <v>26840.171523697605</v>
      </c>
      <c r="Y919" s="35">
        <v>1</v>
      </c>
      <c r="Z919" s="35">
        <v>0</v>
      </c>
      <c r="AA919" s="35">
        <f t="shared" si="277"/>
        <v>0</v>
      </c>
      <c r="AB919" s="37">
        <f t="shared" si="271"/>
        <v>0</v>
      </c>
      <c r="AC919" s="35">
        <v>0</v>
      </c>
      <c r="AD919" s="35">
        <v>0</v>
      </c>
      <c r="AE919" s="44"/>
    </row>
    <row r="920" spans="1:31">
      <c r="A920" s="34">
        <v>916</v>
      </c>
      <c r="B920" s="58">
        <v>46247</v>
      </c>
      <c r="C920" s="4" t="s">
        <v>6984</v>
      </c>
      <c r="D920" s="4" t="s">
        <v>6183</v>
      </c>
      <c r="E920" s="4" t="s">
        <v>6135</v>
      </c>
      <c r="F920" s="35" t="str">
        <f>IFERROR(VLOOKUP(E920,'DATA MASTER'!$B$1:$R$3858,3,0),"")</f>
        <v>DIV 1</v>
      </c>
      <c r="G920" s="4">
        <v>48</v>
      </c>
      <c r="H920" s="35">
        <f>IFERROR(VLOOKUP(E920,'DATA MASTER'!$B$1:$R$3858,6,0),"")</f>
        <v>24</v>
      </c>
      <c r="I920" s="40">
        <f>IFERROR(VLOOKUP(E920,'DATA MASTER'!$B$1:$R$3858,5,0),"")</f>
        <v>1.23</v>
      </c>
      <c r="J920" s="35">
        <f>IFERROR(VLOOKUP(E920,'DATA MASTER'!$B$1:$R$3858,17,0),"")</f>
        <v>99800</v>
      </c>
      <c r="K920" s="35">
        <f>IFERROR(VLOOKUP(E920,'DATA MASTER'!$B$1:$R$3858,16,0),"")</f>
        <v>92100</v>
      </c>
      <c r="L920" s="34">
        <f t="shared" si="267"/>
        <v>7485</v>
      </c>
      <c r="M920" s="34">
        <f t="shared" si="272"/>
        <v>13343.448</v>
      </c>
      <c r="N920" s="35">
        <v>0</v>
      </c>
      <c r="O920" s="35">
        <v>0</v>
      </c>
      <c r="P920" s="35">
        <v>50000</v>
      </c>
      <c r="Q920" s="4" t="s">
        <v>6674</v>
      </c>
      <c r="R920" s="35">
        <f t="shared" si="273"/>
        <v>3991999.9999999995</v>
      </c>
      <c r="S920" s="35">
        <f t="shared" si="268"/>
        <v>3405688.7351351343</v>
      </c>
      <c r="T920" s="35">
        <f t="shared" si="269"/>
        <v>586311.26486486522</v>
      </c>
      <c r="U920" s="35">
        <f t="shared" si="274"/>
        <v>41328</v>
      </c>
      <c r="V920" s="35">
        <f t="shared" si="275"/>
        <v>3850.4347826086955</v>
      </c>
      <c r="W920" s="35">
        <f t="shared" si="270"/>
        <v>88622.399999999994</v>
      </c>
      <c r="X920" s="35">
        <f t="shared" si="276"/>
        <v>332510.43008225656</v>
      </c>
      <c r="Y920" s="35">
        <f>H920</f>
        <v>24</v>
      </c>
      <c r="Z920" s="35">
        <v>0</v>
      </c>
      <c r="AA920" s="35">
        <f t="shared" si="277"/>
        <v>100000</v>
      </c>
      <c r="AB920" s="37">
        <f t="shared" si="271"/>
        <v>20000</v>
      </c>
      <c r="AC920" s="35">
        <f>Z920*R920*1.11</f>
        <v>0</v>
      </c>
      <c r="AD920" s="35">
        <v>0</v>
      </c>
      <c r="AE920" s="44"/>
    </row>
    <row r="921" spans="1:31">
      <c r="A921" s="34">
        <v>917</v>
      </c>
      <c r="B921" s="58">
        <v>46247</v>
      </c>
      <c r="C921" s="4" t="s">
        <v>6985</v>
      </c>
      <c r="D921" s="4" t="s">
        <v>6188</v>
      </c>
      <c r="E921" s="4" t="s">
        <v>6167</v>
      </c>
      <c r="F921" s="35" t="str">
        <f>IFERROR(VLOOKUP(E921,'DATA MASTER'!$B$1:$R$3858,3,0),"")</f>
        <v>DIV 2</v>
      </c>
      <c r="G921" s="4">
        <v>48</v>
      </c>
      <c r="H921" s="35">
        <f>IFERROR(VLOOKUP(E921,'DATA MASTER'!$B$1:$R$3858,6,0),"")</f>
        <v>24</v>
      </c>
      <c r="I921" s="40">
        <f>IFERROR(VLOOKUP(E921,'DATA MASTER'!$B$1:$R$3858,5,0),"")</f>
        <v>0.90200000000000002</v>
      </c>
      <c r="J921" s="35">
        <f>IFERROR(VLOOKUP(E921,'DATA MASTER'!$B$1:$R$3858,17,0),"")</f>
        <v>81000</v>
      </c>
      <c r="K921" s="35">
        <f>IFERROR(VLOOKUP(E921,'DATA MASTER'!$B$1:$R$3858,16,0),"")</f>
        <v>74300</v>
      </c>
      <c r="L921" s="34">
        <f t="shared" si="267"/>
        <v>6075</v>
      </c>
      <c r="M921" s="34">
        <f t="shared" si="272"/>
        <v>10764.584000000001</v>
      </c>
      <c r="N921" s="35">
        <v>0</v>
      </c>
      <c r="O921" s="35">
        <v>10</v>
      </c>
      <c r="P921" s="35"/>
      <c r="Q921" s="4"/>
      <c r="R921" s="35">
        <f t="shared" si="273"/>
        <v>2916000</v>
      </c>
      <c r="S921" s="35">
        <f t="shared" si="268"/>
        <v>2472729.7037837831</v>
      </c>
      <c r="T921" s="35">
        <f t="shared" si="269"/>
        <v>443270.29621621687</v>
      </c>
      <c r="U921" s="35">
        <f t="shared" si="274"/>
        <v>30307.200000000001</v>
      </c>
      <c r="V921" s="35">
        <f t="shared" si="275"/>
        <v>2823.6521739130435</v>
      </c>
      <c r="W921" s="35">
        <f t="shared" si="270"/>
        <v>64735.200000000004</v>
      </c>
      <c r="X921" s="35">
        <f t="shared" si="276"/>
        <v>332904.24404230382</v>
      </c>
      <c r="Y921" s="35">
        <v>1</v>
      </c>
      <c r="Z921" s="35">
        <v>0</v>
      </c>
      <c r="AA921" s="35">
        <f t="shared" si="277"/>
        <v>0</v>
      </c>
      <c r="AB921" s="37">
        <f t="shared" si="271"/>
        <v>0</v>
      </c>
      <c r="AC921" s="35">
        <v>0</v>
      </c>
      <c r="AD921" s="35">
        <v>12500</v>
      </c>
      <c r="AE921" s="44"/>
    </row>
    <row r="922" spans="1:31">
      <c r="A922" s="34">
        <v>918</v>
      </c>
      <c r="B922" s="58">
        <v>46247</v>
      </c>
      <c r="C922" s="4" t="s">
        <v>6986</v>
      </c>
      <c r="D922" s="4" t="s">
        <v>6134</v>
      </c>
      <c r="E922" s="4" t="s">
        <v>6135</v>
      </c>
      <c r="F922" s="35" t="str">
        <f>IFERROR(VLOOKUP(E922,'DATA MASTER'!$B$1:$R$3858,3,0),"")</f>
        <v>DIV 1</v>
      </c>
      <c r="G922" s="4">
        <v>8</v>
      </c>
      <c r="H922" s="35">
        <f>IFERROR(VLOOKUP(E922,'DATA MASTER'!$B$1:$R$3858,6,0),"")</f>
        <v>24</v>
      </c>
      <c r="I922" s="40">
        <f>IFERROR(VLOOKUP(E922,'DATA MASTER'!$B$1:$R$3858,5,0),"")</f>
        <v>1.23</v>
      </c>
      <c r="J922" s="35">
        <f>IFERROR(VLOOKUP(E922,'DATA MASTER'!$B$1:$R$3858,17,0),"")</f>
        <v>99800</v>
      </c>
      <c r="K922" s="35">
        <f>IFERROR(VLOOKUP(E922,'DATA MASTER'!$B$1:$R$3858,16,0),"")</f>
        <v>92100</v>
      </c>
      <c r="L922" s="34">
        <f t="shared" si="267"/>
        <v>7485</v>
      </c>
      <c r="M922" s="34">
        <f t="shared" si="272"/>
        <v>13343.448</v>
      </c>
      <c r="N922" s="35">
        <v>0</v>
      </c>
      <c r="O922" s="35">
        <v>0</v>
      </c>
      <c r="P922" s="35"/>
      <c r="Q922" s="4" t="e">
        <f>VLOOKUP(#REF!,#REF!,1,0)</f>
        <v>#REF!</v>
      </c>
      <c r="R922" s="35">
        <f t="shared" si="273"/>
        <v>665333.33333333326</v>
      </c>
      <c r="S922" s="35">
        <f t="shared" si="268"/>
        <v>567614.78918918909</v>
      </c>
      <c r="T922" s="35">
        <f t="shared" si="269"/>
        <v>97718.544144144165</v>
      </c>
      <c r="U922" s="35">
        <f t="shared" si="274"/>
        <v>6888</v>
      </c>
      <c r="V922" s="35">
        <f t="shared" si="275"/>
        <v>641.73913043478262</v>
      </c>
      <c r="W922" s="35">
        <f t="shared" si="270"/>
        <v>14770.400000000001</v>
      </c>
      <c r="X922" s="35" t="str">
        <f t="shared" si="276"/>
        <v/>
      </c>
      <c r="Y922" s="35">
        <v>1</v>
      </c>
      <c r="Z922" s="42" t="e">
        <f>VLOOKUP(Q922,#REF!,4,0)</f>
        <v>#REF!</v>
      </c>
      <c r="AA922" s="35">
        <f t="shared" si="277"/>
        <v>0</v>
      </c>
      <c r="AB922" s="37">
        <f t="shared" si="271"/>
        <v>0</v>
      </c>
      <c r="AC922" s="35" t="e">
        <f>Z922*R922*1.11</f>
        <v>#REF!</v>
      </c>
      <c r="AD922" s="35">
        <v>0</v>
      </c>
      <c r="AE922" s="44"/>
    </row>
    <row r="923" spans="1:31">
      <c r="A923" s="34">
        <v>919</v>
      </c>
      <c r="B923" s="58">
        <v>46247</v>
      </c>
      <c r="C923" s="4" t="s">
        <v>6987</v>
      </c>
      <c r="D923" s="4" t="s">
        <v>6128</v>
      </c>
      <c r="E923" s="4" t="s">
        <v>6135</v>
      </c>
      <c r="F923" s="35" t="str">
        <f>IFERROR(VLOOKUP(E923,'DATA MASTER'!$B$1:$R$3858,3,0),"")</f>
        <v>DIV 1</v>
      </c>
      <c r="G923" s="4">
        <v>24</v>
      </c>
      <c r="H923" s="35">
        <f>IFERROR(VLOOKUP(E923,'DATA MASTER'!$B$1:$R$3858,6,0),"")</f>
        <v>24</v>
      </c>
      <c r="I923" s="40">
        <f>IFERROR(VLOOKUP(E923,'DATA MASTER'!$B$1:$R$3858,5,0),"")</f>
        <v>1.23</v>
      </c>
      <c r="J923" s="35">
        <f>IFERROR(VLOOKUP(E923,'DATA MASTER'!$B$1:$R$3858,17,0),"")</f>
        <v>99800</v>
      </c>
      <c r="K923" s="35">
        <f>IFERROR(VLOOKUP(E923,'DATA MASTER'!$B$1:$R$3858,16,0),"")</f>
        <v>92100</v>
      </c>
      <c r="L923" s="34">
        <f t="shared" si="267"/>
        <v>7485</v>
      </c>
      <c r="M923" s="34">
        <f t="shared" si="272"/>
        <v>13343.448</v>
      </c>
      <c r="N923" s="35">
        <v>0</v>
      </c>
      <c r="O923" s="35">
        <v>0</v>
      </c>
      <c r="P923" s="35">
        <v>50000</v>
      </c>
      <c r="Q923" s="4" t="s">
        <v>6674</v>
      </c>
      <c r="R923" s="35">
        <f t="shared" si="273"/>
        <v>1995999.9999999998</v>
      </c>
      <c r="S923" s="35">
        <f t="shared" si="268"/>
        <v>1702844.3675675672</v>
      </c>
      <c r="T923" s="35">
        <f t="shared" si="269"/>
        <v>293155.63243243261</v>
      </c>
      <c r="U923" s="35">
        <f t="shared" si="274"/>
        <v>20664</v>
      </c>
      <c r="V923" s="35">
        <f t="shared" si="275"/>
        <v>1925.2173913043478</v>
      </c>
      <c r="W923" s="35">
        <f t="shared" si="270"/>
        <v>44311.199999999997</v>
      </c>
      <c r="X923" s="35">
        <f t="shared" si="276"/>
        <v>169112.35789827115</v>
      </c>
      <c r="Y923" s="35">
        <f>H923</f>
        <v>24</v>
      </c>
      <c r="Z923" s="35">
        <v>0</v>
      </c>
      <c r="AA923" s="35">
        <f t="shared" si="277"/>
        <v>50000</v>
      </c>
      <c r="AB923" s="37">
        <f t="shared" si="271"/>
        <v>0</v>
      </c>
      <c r="AC923" s="35">
        <f>Z923*R923*1.11</f>
        <v>0</v>
      </c>
      <c r="AD923" s="35">
        <v>7142.8571428571431</v>
      </c>
      <c r="AE923" s="44"/>
    </row>
    <row r="924" spans="1:31">
      <c r="A924" s="34">
        <v>920</v>
      </c>
      <c r="B924" s="58">
        <v>46247</v>
      </c>
      <c r="C924" s="4" t="s">
        <v>6988</v>
      </c>
      <c r="D924" s="4" t="s">
        <v>6251</v>
      </c>
      <c r="E924" s="4" t="s">
        <v>6237</v>
      </c>
      <c r="F924" s="35" t="str">
        <f>IFERROR(VLOOKUP(E924,'DATA MASTER'!$B$1:$R$3858,3,0),"")</f>
        <v>DIV 2</v>
      </c>
      <c r="G924" s="4">
        <v>1</v>
      </c>
      <c r="H924" s="35">
        <f>IFERROR(VLOOKUP(E924,'DATA MASTER'!$B$1:$R$3858,6,0),"")</f>
        <v>1</v>
      </c>
      <c r="I924" s="40">
        <f>IFERROR(VLOOKUP(E924,'DATA MASTER'!$B$1:$R$3858,5,0),"")</f>
        <v>5.14</v>
      </c>
      <c r="J924" s="35">
        <f>IFERROR(VLOOKUP(E924,'DATA MASTER'!$B$1:$R$3858,17,0),"")</f>
        <v>120300</v>
      </c>
      <c r="K924" s="35">
        <f>IFERROR(VLOOKUP(E924,'DATA MASTER'!$B$1:$R$3858,16,0),"")</f>
        <v>104600</v>
      </c>
      <c r="L924" s="34">
        <f t="shared" si="267"/>
        <v>9022.5</v>
      </c>
      <c r="M924" s="34">
        <f t="shared" si="272"/>
        <v>15154.448</v>
      </c>
      <c r="N924" s="35">
        <v>0</v>
      </c>
      <c r="O924" s="35">
        <v>0</v>
      </c>
      <c r="P924" s="35"/>
      <c r="Q924" s="4"/>
      <c r="R924" s="35">
        <f t="shared" si="273"/>
        <v>100249.99999999999</v>
      </c>
      <c r="S924" s="35">
        <f t="shared" si="268"/>
        <v>80581.57837837837</v>
      </c>
      <c r="T924" s="35">
        <f t="shared" si="269"/>
        <v>19668.421621621615</v>
      </c>
      <c r="U924" s="35">
        <f t="shared" si="274"/>
        <v>3598</v>
      </c>
      <c r="V924" s="35">
        <f t="shared" si="275"/>
        <v>335.21739130434781</v>
      </c>
      <c r="W924" s="35">
        <f t="shared" si="270"/>
        <v>2225.5499999999997</v>
      </c>
      <c r="X924" s="35">
        <f t="shared" si="276"/>
        <v>13509.654230317268</v>
      </c>
      <c r="Y924" s="35">
        <v>1</v>
      </c>
      <c r="Z924" s="35">
        <v>0</v>
      </c>
      <c r="AA924" s="35">
        <f t="shared" si="277"/>
        <v>0</v>
      </c>
      <c r="AB924" s="37">
        <f t="shared" si="271"/>
        <v>0</v>
      </c>
      <c r="AC924" s="35">
        <f>Z924*R924*1.11</f>
        <v>0</v>
      </c>
      <c r="AD924" s="35">
        <v>0</v>
      </c>
      <c r="AE924" s="44"/>
    </row>
    <row r="925" spans="1:31">
      <c r="A925" s="34">
        <v>921</v>
      </c>
      <c r="B925" s="58">
        <v>46247</v>
      </c>
      <c r="C925" s="4" t="s">
        <v>6989</v>
      </c>
      <c r="D925" s="4" t="s">
        <v>6196</v>
      </c>
      <c r="E925" s="4" t="s">
        <v>6202</v>
      </c>
      <c r="F925" s="35" t="str">
        <f>IFERROR(VLOOKUP(E925,'DATA MASTER'!$B$1:$R$3858,3,0),"")</f>
        <v>DIV 1-AREM</v>
      </c>
      <c r="G925" s="4">
        <v>4</v>
      </c>
      <c r="H925" s="35">
        <f>IFERROR(VLOOKUP(E925,'DATA MASTER'!$B$1:$R$3858,6,0),"")</f>
        <v>4</v>
      </c>
      <c r="I925" s="40">
        <f>IFERROR(VLOOKUP(E925,'DATA MASTER'!$B$1:$R$3858,5,0),"")</f>
        <v>5.19</v>
      </c>
      <c r="J925" s="35">
        <f>IFERROR(VLOOKUP(E925,'DATA MASTER'!$B$1:$R$3858,17,0),"")</f>
        <v>76700</v>
      </c>
      <c r="K925" s="35">
        <f>IFERROR(VLOOKUP(E925,'DATA MASTER'!$B$1:$R$3858,16,0),"")</f>
        <v>61100</v>
      </c>
      <c r="L925" s="34">
        <f t="shared" si="267"/>
        <v>5752.5</v>
      </c>
      <c r="M925" s="34">
        <f t="shared" si="272"/>
        <v>8852.1679999999997</v>
      </c>
      <c r="N925" s="35">
        <v>0</v>
      </c>
      <c r="O925" s="35">
        <v>0</v>
      </c>
      <c r="P925" s="35"/>
      <c r="Q925" s="4"/>
      <c r="R925" s="35">
        <f t="shared" si="273"/>
        <v>255666.66666666666</v>
      </c>
      <c r="S925" s="35">
        <f t="shared" si="268"/>
        <v>188280.47567567567</v>
      </c>
      <c r="T925" s="35">
        <f t="shared" si="269"/>
        <v>67386.190990990988</v>
      </c>
      <c r="U925" s="35">
        <f t="shared" si="274"/>
        <v>14532.000000000002</v>
      </c>
      <c r="V925" s="35">
        <f t="shared" si="275"/>
        <v>1353.913043478261</v>
      </c>
      <c r="W925" s="35">
        <f t="shared" si="270"/>
        <v>5675.8</v>
      </c>
      <c r="X925" s="35">
        <f t="shared" si="276"/>
        <v>41978.324101358878</v>
      </c>
      <c r="Y925" s="35">
        <v>1</v>
      </c>
      <c r="Z925" s="35">
        <v>0</v>
      </c>
      <c r="AA925" s="35">
        <f t="shared" si="277"/>
        <v>0</v>
      </c>
      <c r="AB925" s="37">
        <f t="shared" si="271"/>
        <v>0</v>
      </c>
      <c r="AC925" s="35">
        <f>Z925*R925*1.11</f>
        <v>0</v>
      </c>
      <c r="AD925" s="35">
        <v>3846.1538461538462</v>
      </c>
      <c r="AE925" s="44"/>
    </row>
    <row r="926" spans="1:31">
      <c r="A926" s="34">
        <v>922</v>
      </c>
      <c r="B926" s="58">
        <v>46247</v>
      </c>
      <c r="C926" s="4" t="s">
        <v>6990</v>
      </c>
      <c r="D926" s="4" t="s">
        <v>6143</v>
      </c>
      <c r="E926" s="4" t="s">
        <v>726</v>
      </c>
      <c r="F926" s="35" t="str">
        <f>IFERROR(VLOOKUP(E926,'DATA MASTER'!$B$1:$R$3858,3,0),"")</f>
        <v>DIV 1-AREM</v>
      </c>
      <c r="G926" s="4">
        <v>4</v>
      </c>
      <c r="H926" s="35">
        <f>IFERROR(VLOOKUP(E926,'DATA MASTER'!$B$1:$R$3858,6,0),"")</f>
        <v>4</v>
      </c>
      <c r="I926" s="40">
        <f>IFERROR(VLOOKUP(E926,'DATA MASTER'!$B$1:$R$3858,5,0),"")</f>
        <v>5.35</v>
      </c>
      <c r="J926" s="35">
        <f>IFERROR(VLOOKUP(E926,'DATA MASTER'!$B$1:$R$3858,17,0),"")</f>
        <v>76700</v>
      </c>
      <c r="K926" s="35">
        <f>IFERROR(VLOOKUP(E926,'DATA MASTER'!$B$1:$R$3858,16,0),"")</f>
        <v>61100</v>
      </c>
      <c r="L926" s="34">
        <f t="shared" si="267"/>
        <v>5752.5</v>
      </c>
      <c r="M926" s="34">
        <f t="shared" si="272"/>
        <v>8852.1679999999997</v>
      </c>
      <c r="N926" s="35">
        <v>0</v>
      </c>
      <c r="O926" s="35">
        <v>10</v>
      </c>
      <c r="P926" s="35"/>
      <c r="Q926" s="4"/>
      <c r="R926" s="35">
        <f t="shared" si="273"/>
        <v>230100</v>
      </c>
      <c r="S926" s="35">
        <f t="shared" si="268"/>
        <v>169452.42810810811</v>
      </c>
      <c r="T926" s="35">
        <f t="shared" si="269"/>
        <v>60647.571891891886</v>
      </c>
      <c r="U926" s="35">
        <f t="shared" si="274"/>
        <v>14979.999999999998</v>
      </c>
      <c r="V926" s="35">
        <f t="shared" si="275"/>
        <v>1395.6521739130433</v>
      </c>
      <c r="W926" s="35">
        <f t="shared" si="270"/>
        <v>5108.22</v>
      </c>
      <c r="X926" s="35">
        <f t="shared" si="276"/>
        <v>39163.699717978845</v>
      </c>
      <c r="Y926" s="35">
        <v>1</v>
      </c>
      <c r="Z926" s="35">
        <v>0</v>
      </c>
      <c r="AA926" s="35">
        <f t="shared" si="277"/>
        <v>0</v>
      </c>
      <c r="AB926" s="37">
        <f t="shared" si="271"/>
        <v>0</v>
      </c>
      <c r="AC926" s="35">
        <f t="shared" ref="AC926:AC927" si="278">Z926*R926*1.11</f>
        <v>0</v>
      </c>
      <c r="AD926" s="35">
        <v>0</v>
      </c>
      <c r="AE926" s="44"/>
    </row>
    <row r="927" spans="1:31">
      <c r="A927" s="34">
        <v>923</v>
      </c>
      <c r="B927" s="58">
        <v>46247</v>
      </c>
      <c r="C927" s="4" t="s">
        <v>6991</v>
      </c>
      <c r="D927" s="4" t="s">
        <v>6128</v>
      </c>
      <c r="E927" s="4" t="s">
        <v>726</v>
      </c>
      <c r="F927" s="35" t="str">
        <f>IFERROR(VLOOKUP(E927,'DATA MASTER'!$B$1:$R$3858,3,0),"")</f>
        <v>DIV 1-AREM</v>
      </c>
      <c r="G927" s="4">
        <v>4</v>
      </c>
      <c r="H927" s="35">
        <f>IFERROR(VLOOKUP(E927,'DATA MASTER'!$B$1:$R$3858,6,0),"")</f>
        <v>4</v>
      </c>
      <c r="I927" s="40">
        <f>IFERROR(VLOOKUP(E927,'DATA MASTER'!$B$1:$R$3858,5,0),"")</f>
        <v>5.35</v>
      </c>
      <c r="J927" s="35">
        <f>IFERROR(VLOOKUP(E927,'DATA MASTER'!$B$1:$R$3858,17,0),"")</f>
        <v>76700</v>
      </c>
      <c r="K927" s="35">
        <f>IFERROR(VLOOKUP(E927,'DATA MASTER'!$B$1:$R$3858,16,0),"")</f>
        <v>61100</v>
      </c>
      <c r="L927" s="34">
        <f t="shared" si="267"/>
        <v>5752.5</v>
      </c>
      <c r="M927" s="34">
        <f t="shared" si="272"/>
        <v>8852.1679999999997</v>
      </c>
      <c r="N927" s="35">
        <v>0</v>
      </c>
      <c r="O927" s="35">
        <v>10</v>
      </c>
      <c r="P927" s="35"/>
      <c r="Q927" s="4"/>
      <c r="R927" s="35">
        <f t="shared" si="273"/>
        <v>230100</v>
      </c>
      <c r="S927" s="35">
        <f t="shared" si="268"/>
        <v>169452.42810810811</v>
      </c>
      <c r="T927" s="35">
        <f t="shared" si="269"/>
        <v>60647.571891891886</v>
      </c>
      <c r="U927" s="35">
        <f t="shared" si="274"/>
        <v>14979.999999999998</v>
      </c>
      <c r="V927" s="35">
        <f t="shared" si="275"/>
        <v>1395.6521739130433</v>
      </c>
      <c r="W927" s="35">
        <f t="shared" si="270"/>
        <v>5108.22</v>
      </c>
      <c r="X927" s="35">
        <f t="shared" si="276"/>
        <v>39163.699717978845</v>
      </c>
      <c r="Y927" s="35">
        <v>1</v>
      </c>
      <c r="Z927" s="35">
        <v>0</v>
      </c>
      <c r="AA927" s="35">
        <f t="shared" si="277"/>
        <v>0</v>
      </c>
      <c r="AB927" s="37">
        <f t="shared" si="271"/>
        <v>0</v>
      </c>
      <c r="AC927" s="35">
        <f t="shared" si="278"/>
        <v>0</v>
      </c>
      <c r="AD927" s="35">
        <v>0</v>
      </c>
      <c r="AE927" s="44"/>
    </row>
    <row r="928" spans="1:31">
      <c r="A928" s="34">
        <v>924</v>
      </c>
      <c r="B928" s="58">
        <v>46247</v>
      </c>
      <c r="C928" s="4" t="s">
        <v>6992</v>
      </c>
      <c r="D928" s="4" t="s">
        <v>6134</v>
      </c>
      <c r="E928" s="4" t="s">
        <v>6202</v>
      </c>
      <c r="F928" s="35" t="str">
        <f>IFERROR(VLOOKUP(E928,'DATA MASTER'!$B$1:$R$3858,3,0),"")</f>
        <v>DIV 1-AREM</v>
      </c>
      <c r="G928" s="4">
        <v>6</v>
      </c>
      <c r="H928" s="35">
        <f>IFERROR(VLOOKUP(E928,'DATA MASTER'!$B$1:$R$3858,6,0),"")</f>
        <v>4</v>
      </c>
      <c r="I928" s="40">
        <f>IFERROR(VLOOKUP(E928,'DATA MASTER'!$B$1:$R$3858,5,0),"")</f>
        <v>5.19</v>
      </c>
      <c r="J928" s="35">
        <f>IFERROR(VLOOKUP(E928,'DATA MASTER'!$B$1:$R$3858,17,0),"")</f>
        <v>76700</v>
      </c>
      <c r="K928" s="35">
        <f>IFERROR(VLOOKUP(E928,'DATA MASTER'!$B$1:$R$3858,16,0),"")</f>
        <v>61100</v>
      </c>
      <c r="L928" s="34">
        <f t="shared" si="267"/>
        <v>5752.5</v>
      </c>
      <c r="M928" s="34">
        <f t="shared" si="272"/>
        <v>8852.1679999999997</v>
      </c>
      <c r="N928" s="35">
        <v>0</v>
      </c>
      <c r="O928" s="35">
        <v>0</v>
      </c>
      <c r="P928" s="35"/>
      <c r="Q928" s="4"/>
      <c r="R928" s="35">
        <f t="shared" si="273"/>
        <v>383500</v>
      </c>
      <c r="S928" s="35">
        <f t="shared" si="268"/>
        <v>282420.7135135135</v>
      </c>
      <c r="T928" s="35">
        <f t="shared" si="269"/>
        <v>101079.2864864865</v>
      </c>
      <c r="U928" s="35">
        <f t="shared" si="274"/>
        <v>21798</v>
      </c>
      <c r="V928" s="35">
        <f t="shared" si="275"/>
        <v>2030.8695652173915</v>
      </c>
      <c r="W928" s="35">
        <f t="shared" si="270"/>
        <v>8513.7000000000007</v>
      </c>
      <c r="X928" s="35">
        <f t="shared" si="276"/>
        <v>68736.716921269108</v>
      </c>
      <c r="Y928" s="35">
        <v>1</v>
      </c>
      <c r="Z928" s="35">
        <v>0</v>
      </c>
      <c r="AA928" s="35">
        <f t="shared" si="277"/>
        <v>0</v>
      </c>
      <c r="AB928" s="37">
        <f t="shared" si="271"/>
        <v>0</v>
      </c>
      <c r="AC928" s="35">
        <v>0</v>
      </c>
      <c r="AD928" s="35">
        <v>0</v>
      </c>
      <c r="AE928" s="44"/>
    </row>
    <row r="929" spans="1:31">
      <c r="A929" s="34">
        <v>925</v>
      </c>
      <c r="B929" s="58">
        <v>46247</v>
      </c>
      <c r="C929" s="4" t="s">
        <v>6993</v>
      </c>
      <c r="D929" s="4" t="s">
        <v>6128</v>
      </c>
      <c r="E929" s="4" t="s">
        <v>726</v>
      </c>
      <c r="F929" s="35" t="str">
        <f>IFERROR(VLOOKUP(E929,'DATA MASTER'!$B$1:$R$3858,3,0),"")</f>
        <v>DIV 1-AREM</v>
      </c>
      <c r="G929" s="4">
        <v>4</v>
      </c>
      <c r="H929" s="35">
        <f>IFERROR(VLOOKUP(E929,'DATA MASTER'!$B$1:$R$3858,6,0),"")</f>
        <v>4</v>
      </c>
      <c r="I929" s="40">
        <f>IFERROR(VLOOKUP(E929,'DATA MASTER'!$B$1:$R$3858,5,0),"")</f>
        <v>5.35</v>
      </c>
      <c r="J929" s="35">
        <f>IFERROR(VLOOKUP(E929,'DATA MASTER'!$B$1:$R$3858,17,0),"")</f>
        <v>76700</v>
      </c>
      <c r="K929" s="35">
        <f>IFERROR(VLOOKUP(E929,'DATA MASTER'!$B$1:$R$3858,16,0),"")</f>
        <v>61100</v>
      </c>
      <c r="L929" s="34">
        <f t="shared" si="267"/>
        <v>5752.5</v>
      </c>
      <c r="M929" s="34">
        <f t="shared" si="272"/>
        <v>8852.1679999999997</v>
      </c>
      <c r="N929" s="35">
        <v>0</v>
      </c>
      <c r="O929" s="35">
        <v>10</v>
      </c>
      <c r="P929" s="35"/>
      <c r="Q929" s="4"/>
      <c r="R929" s="35">
        <f t="shared" si="273"/>
        <v>230100</v>
      </c>
      <c r="S929" s="35">
        <f t="shared" si="268"/>
        <v>169452.42810810811</v>
      </c>
      <c r="T929" s="35">
        <f t="shared" si="269"/>
        <v>60647.571891891886</v>
      </c>
      <c r="U929" s="35">
        <f t="shared" si="274"/>
        <v>14979.999999999998</v>
      </c>
      <c r="V929" s="35">
        <f t="shared" si="275"/>
        <v>1395.6521739130433</v>
      </c>
      <c r="W929" s="35">
        <f t="shared" si="270"/>
        <v>5108.22</v>
      </c>
      <c r="X929" s="35">
        <f t="shared" si="276"/>
        <v>36222.523247390607</v>
      </c>
      <c r="Y929" s="35">
        <v>1</v>
      </c>
      <c r="Z929" s="35">
        <v>0</v>
      </c>
      <c r="AA929" s="35">
        <f t="shared" si="277"/>
        <v>0</v>
      </c>
      <c r="AB929" s="37">
        <f t="shared" si="271"/>
        <v>0</v>
      </c>
      <c r="AC929" s="35">
        <v>0</v>
      </c>
      <c r="AD929" s="35">
        <v>2941.1764705882351</v>
      </c>
      <c r="AE929" s="44"/>
    </row>
    <row r="930" spans="1:31">
      <c r="A930" s="34">
        <v>926</v>
      </c>
      <c r="B930" s="58">
        <v>46247</v>
      </c>
      <c r="C930" s="4" t="s">
        <v>6994</v>
      </c>
      <c r="D930" s="4" t="s">
        <v>6128</v>
      </c>
      <c r="E930" s="4" t="s">
        <v>6205</v>
      </c>
      <c r="F930" s="35" t="str">
        <f>IFERROR(VLOOKUP(E930,'DATA MASTER'!$B$1:$R$3858,3,0),"")</f>
        <v>DIV 1-AREM</v>
      </c>
      <c r="G930" s="4">
        <v>2</v>
      </c>
      <c r="H930" s="35">
        <f>IFERROR(VLOOKUP(E930,'DATA MASTER'!$B$1:$R$3858,6,0),"")</f>
        <v>1</v>
      </c>
      <c r="I930" s="40">
        <f>IFERROR(VLOOKUP(E930,'DATA MASTER'!$B$1:$R$3858,5,0),"")</f>
        <v>21.03</v>
      </c>
      <c r="J930" s="35">
        <f>IFERROR(VLOOKUP(E930,'DATA MASTER'!$B$1:$R$3858,17,0),"")</f>
        <v>285500</v>
      </c>
      <c r="K930" s="35">
        <f>IFERROR(VLOOKUP(E930,'DATA MASTER'!$B$1:$R$3858,16,0),"")</f>
        <v>224700</v>
      </c>
      <c r="L930" s="34">
        <f t="shared" si="267"/>
        <v>21412.5</v>
      </c>
      <c r="M930" s="34">
        <f t="shared" si="272"/>
        <v>32554.536000000004</v>
      </c>
      <c r="N930" s="35">
        <v>0</v>
      </c>
      <c r="O930" s="35">
        <v>0</v>
      </c>
      <c r="P930" s="35"/>
      <c r="Q930" s="4"/>
      <c r="R930" s="35">
        <f t="shared" si="273"/>
        <v>475833.33333333331</v>
      </c>
      <c r="S930" s="35">
        <f t="shared" si="268"/>
        <v>346208.04324324324</v>
      </c>
      <c r="T930" s="35">
        <f t="shared" si="269"/>
        <v>129625.29009009007</v>
      </c>
      <c r="U930" s="35">
        <f t="shared" si="274"/>
        <v>29442</v>
      </c>
      <c r="V930" s="35">
        <f t="shared" si="275"/>
        <v>2743.0434782608695</v>
      </c>
      <c r="W930" s="35">
        <f t="shared" si="270"/>
        <v>10563.5</v>
      </c>
      <c r="X930" s="35">
        <f t="shared" si="276"/>
        <v>86876.746611829207</v>
      </c>
      <c r="Y930" s="35">
        <v>1</v>
      </c>
      <c r="Z930" s="35">
        <v>0</v>
      </c>
      <c r="AA930" s="35">
        <f t="shared" si="277"/>
        <v>0</v>
      </c>
      <c r="AB930" s="37">
        <f t="shared" si="271"/>
        <v>0</v>
      </c>
      <c r="AC930" s="35">
        <v>0</v>
      </c>
      <c r="AD930" s="35">
        <v>0</v>
      </c>
      <c r="AE930" s="44"/>
    </row>
    <row r="931" spans="1:31">
      <c r="A931" s="34">
        <v>927</v>
      </c>
      <c r="B931" s="58">
        <v>46248</v>
      </c>
      <c r="C931" s="4" t="s">
        <v>6995</v>
      </c>
      <c r="D931" s="4" t="s">
        <v>6188</v>
      </c>
      <c r="E931" s="4" t="s">
        <v>6166</v>
      </c>
      <c r="F931" s="35" t="str">
        <f>IFERROR(VLOOKUP(E931,'DATA MASTER'!$B$1:$R$3858,3,0),"")</f>
        <v>DIV 2</v>
      </c>
      <c r="G931" s="4">
        <v>24</v>
      </c>
      <c r="H931" s="35">
        <f>IFERROR(VLOOKUP(E931,'DATA MASTER'!$B$1:$R$3858,6,0),"")</f>
        <v>4</v>
      </c>
      <c r="I931" s="40">
        <f>IFERROR(VLOOKUP(E931,'DATA MASTER'!$B$1:$R$3858,5,0),"")</f>
        <v>4.68</v>
      </c>
      <c r="J931" s="35">
        <f>IFERROR(VLOOKUP(E931,'DATA MASTER'!$B$1:$R$3858,17,0),"")</f>
        <v>112100</v>
      </c>
      <c r="K931" s="35">
        <f>IFERROR(VLOOKUP(E931,'DATA MASTER'!$B$1:$R$3858,16,0),"")</f>
        <v>96500</v>
      </c>
      <c r="L931" s="34">
        <f t="shared" si="267"/>
        <v>8407.5</v>
      </c>
      <c r="M931" s="34">
        <f t="shared" si="272"/>
        <v>13980.92</v>
      </c>
      <c r="N931" s="35">
        <v>0</v>
      </c>
      <c r="O931" s="35">
        <v>0</v>
      </c>
      <c r="P931" s="35"/>
      <c r="Q931" s="4"/>
      <c r="R931" s="35">
        <f t="shared" si="273"/>
        <v>2242000</v>
      </c>
      <c r="S931" s="35">
        <f t="shared" si="268"/>
        <v>1784196.3243243243</v>
      </c>
      <c r="T931" s="35">
        <f t="shared" si="269"/>
        <v>457803.67567567574</v>
      </c>
      <c r="U931" s="35">
        <f t="shared" si="274"/>
        <v>78624</v>
      </c>
      <c r="V931" s="35">
        <f t="shared" si="275"/>
        <v>7325.2173913043471</v>
      </c>
      <c r="W931" s="35">
        <f t="shared" si="270"/>
        <v>49772.4</v>
      </c>
      <c r="X931" s="35">
        <f t="shared" si="276"/>
        <v>309582.05828437139</v>
      </c>
      <c r="Y931" s="35">
        <v>1</v>
      </c>
      <c r="Z931" s="35">
        <v>0</v>
      </c>
      <c r="AA931" s="35">
        <f t="shared" si="277"/>
        <v>0</v>
      </c>
      <c r="AB931" s="37">
        <f t="shared" si="271"/>
        <v>0</v>
      </c>
      <c r="AC931" s="35">
        <v>0</v>
      </c>
      <c r="AD931" s="35">
        <v>12500</v>
      </c>
      <c r="AE931" s="44"/>
    </row>
    <row r="932" spans="1:31">
      <c r="A932" s="34">
        <v>928</v>
      </c>
      <c r="B932" s="58">
        <v>46248</v>
      </c>
      <c r="C932" s="4" t="s">
        <v>6996</v>
      </c>
      <c r="D932" s="4" t="s">
        <v>6124</v>
      </c>
      <c r="E932" s="4" t="s">
        <v>6269</v>
      </c>
      <c r="F932" s="35" t="str">
        <f>IFERROR(VLOOKUP(E932,'DATA MASTER'!$B$1:$R$3858,3,0),"")</f>
        <v>DIV 1</v>
      </c>
      <c r="G932" s="4">
        <v>2</v>
      </c>
      <c r="H932" s="35">
        <f>IFERROR(VLOOKUP(E932,'DATA MASTER'!$B$1:$R$3858,6,0),"")</f>
        <v>1</v>
      </c>
      <c r="I932" s="40">
        <f>IFERROR(VLOOKUP(E932,'DATA MASTER'!$B$1:$R$3858,5,0),"")</f>
        <v>21.4</v>
      </c>
      <c r="J932" s="35">
        <f>IFERROR(VLOOKUP(E932,'DATA MASTER'!$B$1:$R$3858,17,0),"")</f>
        <v>1372500</v>
      </c>
      <c r="K932" s="35">
        <f>IFERROR(VLOOKUP(E932,'DATA MASTER'!$B$1:$R$3858,16,0),"")</f>
        <v>1247100</v>
      </c>
      <c r="L932" s="34">
        <f t="shared" si="267"/>
        <v>102937.5</v>
      </c>
      <c r="M932" s="34">
        <f t="shared" si="272"/>
        <v>180679.848</v>
      </c>
      <c r="N932" s="35">
        <v>0</v>
      </c>
      <c r="O932" s="35">
        <v>0</v>
      </c>
      <c r="P932" s="35"/>
      <c r="Q932" s="4"/>
      <c r="R932" s="35">
        <f t="shared" si="273"/>
        <v>2287500</v>
      </c>
      <c r="S932" s="35">
        <f t="shared" si="268"/>
        <v>1921477.7513513512</v>
      </c>
      <c r="T932" s="35">
        <f t="shared" si="269"/>
        <v>366022.24864864885</v>
      </c>
      <c r="U932" s="35">
        <f t="shared" si="274"/>
        <v>29959.999999999996</v>
      </c>
      <c r="V932" s="35">
        <f t="shared" si="275"/>
        <v>2791.3043478260865</v>
      </c>
      <c r="W932" s="35">
        <f t="shared" si="270"/>
        <v>50782.500000000007</v>
      </c>
      <c r="X932" s="35">
        <f t="shared" si="276"/>
        <v>274155.11096748943</v>
      </c>
      <c r="Y932" s="35">
        <v>1</v>
      </c>
      <c r="Z932" s="35">
        <v>0</v>
      </c>
      <c r="AA932" s="35">
        <f t="shared" si="277"/>
        <v>0</v>
      </c>
      <c r="AB932" s="37">
        <f t="shared" si="271"/>
        <v>0</v>
      </c>
      <c r="AC932" s="35">
        <v>0</v>
      </c>
      <c r="AD932" s="35">
        <v>8333.3333333333339</v>
      </c>
      <c r="AE932" s="44"/>
    </row>
    <row r="933" spans="1:31">
      <c r="A933" s="34">
        <v>929</v>
      </c>
      <c r="B933" s="58">
        <v>46248</v>
      </c>
      <c r="C933" s="4" t="s">
        <v>6997</v>
      </c>
      <c r="D933" s="4" t="s">
        <v>6124</v>
      </c>
      <c r="E933" s="4" t="s">
        <v>6156</v>
      </c>
      <c r="F933" s="35" t="str">
        <f>IFERROR(VLOOKUP(E933,'DATA MASTER'!$B$1:$R$3858,3,0),"")</f>
        <v>DIV 1</v>
      </c>
      <c r="G933" s="4">
        <v>8</v>
      </c>
      <c r="H933" s="35">
        <f>IFERROR(VLOOKUP(E933,'DATA MASTER'!$B$1:$R$3858,6,0),"")</f>
        <v>4</v>
      </c>
      <c r="I933" s="40">
        <f>IFERROR(VLOOKUP(E933,'DATA MASTER'!$B$1:$R$3858,5,0),"")</f>
        <v>5.3879999999999999</v>
      </c>
      <c r="J933" s="35">
        <f>IFERROR(VLOOKUP(E933,'DATA MASTER'!$B$1:$R$3858,17,0),"")</f>
        <v>185700</v>
      </c>
      <c r="K933" s="35">
        <f>IFERROR(VLOOKUP(E933,'DATA MASTER'!$B$1:$R$3858,16,0),"")</f>
        <v>165300</v>
      </c>
      <c r="L933" s="34">
        <f t="shared" si="267"/>
        <v>13927.5</v>
      </c>
      <c r="M933" s="34">
        <f t="shared" si="272"/>
        <v>23948.664000000001</v>
      </c>
      <c r="N933" s="35">
        <v>0</v>
      </c>
      <c r="O933" s="35">
        <v>0</v>
      </c>
      <c r="P933" s="35">
        <v>15000</v>
      </c>
      <c r="Q933" s="4" t="s">
        <v>6947</v>
      </c>
      <c r="R933" s="35">
        <f t="shared" si="273"/>
        <v>1238000</v>
      </c>
      <c r="S933" s="35">
        <f t="shared" si="268"/>
        <v>1018748.3675675675</v>
      </c>
      <c r="T933" s="35">
        <f t="shared" si="269"/>
        <v>219251.6324324325</v>
      </c>
      <c r="U933" s="35">
        <f t="shared" si="274"/>
        <v>30172.799999999999</v>
      </c>
      <c r="V933" s="35">
        <f t="shared" si="275"/>
        <v>2811.1304347826085</v>
      </c>
      <c r="W933" s="35">
        <f t="shared" si="270"/>
        <v>27483.600000000002</v>
      </c>
      <c r="X933" s="35">
        <f t="shared" si="276"/>
        <v>124238.64745219534</v>
      </c>
      <c r="Y933" s="35">
        <f t="shared" ref="Y933:Y934" si="279">H933</f>
        <v>4</v>
      </c>
      <c r="Z933" s="35">
        <v>0</v>
      </c>
      <c r="AA933" s="35">
        <f t="shared" si="277"/>
        <v>30000</v>
      </c>
      <c r="AB933" s="37">
        <f t="shared" si="271"/>
        <v>0</v>
      </c>
      <c r="AC933" s="35">
        <f>Z933*R933*1.11</f>
        <v>0</v>
      </c>
      <c r="AD933" s="35">
        <v>4545.454545454545</v>
      </c>
      <c r="AE933" s="44"/>
    </row>
    <row r="934" spans="1:31">
      <c r="A934" s="34">
        <v>930</v>
      </c>
      <c r="B934" s="58">
        <v>46248</v>
      </c>
      <c r="C934" s="4" t="s">
        <v>6998</v>
      </c>
      <c r="D934" s="4" t="s">
        <v>6134</v>
      </c>
      <c r="E934" s="4" t="s">
        <v>6160</v>
      </c>
      <c r="F934" s="35" t="str">
        <f>IFERROR(VLOOKUP(E934,'DATA MASTER'!$B$1:$R$3858,3,0),"")</f>
        <v>DIV 1</v>
      </c>
      <c r="G934" s="4">
        <v>2</v>
      </c>
      <c r="H934" s="35">
        <f>IFERROR(VLOOKUP(E934,'DATA MASTER'!$B$1:$R$3858,6,0),"")</f>
        <v>1</v>
      </c>
      <c r="I934" s="40">
        <f>IFERROR(VLOOKUP(E934,'DATA MASTER'!$B$1:$R$3858,5,0),"")</f>
        <v>26.02</v>
      </c>
      <c r="J934" s="35">
        <f>IFERROR(VLOOKUP(E934,'DATA MASTER'!$B$1:$R$3858,17,0),"")</f>
        <v>876000</v>
      </c>
      <c r="K934" s="35">
        <f>IFERROR(VLOOKUP(E934,'DATA MASTER'!$B$1:$R$3858,16,0),"")</f>
        <v>777200</v>
      </c>
      <c r="L934" s="34">
        <f t="shared" si="267"/>
        <v>65700</v>
      </c>
      <c r="M934" s="34">
        <f t="shared" si="272"/>
        <v>112600.736</v>
      </c>
      <c r="N934" s="35">
        <v>0</v>
      </c>
      <c r="O934" s="35">
        <v>0</v>
      </c>
      <c r="P934" s="35">
        <v>15000</v>
      </c>
      <c r="Q934" s="4" t="s">
        <v>6947</v>
      </c>
      <c r="R934" s="35">
        <f t="shared" si="273"/>
        <v>1459999.9999999998</v>
      </c>
      <c r="S934" s="35">
        <f t="shared" si="268"/>
        <v>1197476.1513513513</v>
      </c>
      <c r="T934" s="35">
        <f t="shared" si="269"/>
        <v>262523.84864864848</v>
      </c>
      <c r="U934" s="35">
        <f t="shared" si="274"/>
        <v>36428</v>
      </c>
      <c r="V934" s="35">
        <f t="shared" si="275"/>
        <v>3393.913043478261</v>
      </c>
      <c r="W934" s="35">
        <f t="shared" si="270"/>
        <v>32412</v>
      </c>
      <c r="X934" s="35">
        <f t="shared" si="276"/>
        <v>156718.50703374163</v>
      </c>
      <c r="Y934" s="35">
        <f t="shared" si="279"/>
        <v>1</v>
      </c>
      <c r="Z934" s="35">
        <v>0</v>
      </c>
      <c r="AA934" s="35">
        <f t="shared" si="277"/>
        <v>30000</v>
      </c>
      <c r="AB934" s="37">
        <f t="shared" si="271"/>
        <v>0</v>
      </c>
      <c r="AC934" s="35">
        <v>0</v>
      </c>
      <c r="AD934" s="35">
        <v>3571.4285714285716</v>
      </c>
      <c r="AE934" s="44"/>
    </row>
    <row r="935" spans="1:31">
      <c r="A935" s="34">
        <v>931</v>
      </c>
      <c r="B935" s="58">
        <v>46248</v>
      </c>
      <c r="C935" s="4" t="s">
        <v>6999</v>
      </c>
      <c r="D935" s="4" t="s">
        <v>6134</v>
      </c>
      <c r="E935" s="4" t="s">
        <v>6162</v>
      </c>
      <c r="F935" s="35" t="str">
        <f>IFERROR(VLOOKUP(E935,'DATA MASTER'!$B$1:$R$3858,3,0),"")</f>
        <v>DIV 1</v>
      </c>
      <c r="G935" s="4">
        <v>1</v>
      </c>
      <c r="H935" s="35">
        <f>IFERROR(VLOOKUP(E935,'DATA MASTER'!$B$1:$R$3858,6,0),"")</f>
        <v>1</v>
      </c>
      <c r="I935" s="40">
        <f>IFERROR(VLOOKUP(E935,'DATA MASTER'!$B$1:$R$3858,5,0),"")</f>
        <v>26.01</v>
      </c>
      <c r="J935" s="35">
        <f>IFERROR(VLOOKUP(E935,'DATA MASTER'!$B$1:$R$3858,17,0),"")</f>
        <v>1103500</v>
      </c>
      <c r="K935" s="35">
        <f>IFERROR(VLOOKUP(E935,'DATA MASTER'!$B$1:$R$3858,16,0),"")</f>
        <v>991800</v>
      </c>
      <c r="L935" s="34">
        <f t="shared" si="267"/>
        <v>82762.5</v>
      </c>
      <c r="M935" s="34">
        <f t="shared" si="272"/>
        <v>143691.984</v>
      </c>
      <c r="N935" s="35">
        <v>0</v>
      </c>
      <c r="O935" s="35">
        <v>0</v>
      </c>
      <c r="P935" s="35"/>
      <c r="Q935" s="4" t="e">
        <f>VLOOKUP(#REF!,#REF!,1,0)</f>
        <v>#REF!</v>
      </c>
      <c r="R935" s="35">
        <f t="shared" si="273"/>
        <v>919583.33333333326</v>
      </c>
      <c r="S935" s="35">
        <f t="shared" si="268"/>
        <v>764061.27567567572</v>
      </c>
      <c r="T935" s="35">
        <f t="shared" si="269"/>
        <v>155522.05765765754</v>
      </c>
      <c r="U935" s="35">
        <f t="shared" si="274"/>
        <v>18207</v>
      </c>
      <c r="V935" s="35">
        <f t="shared" si="275"/>
        <v>1696.304347826087</v>
      </c>
      <c r="W935" s="35">
        <v>0</v>
      </c>
      <c r="X935" s="35" t="str">
        <f t="shared" si="276"/>
        <v/>
      </c>
      <c r="Y935" s="35">
        <v>1</v>
      </c>
      <c r="Z935" s="42" t="e">
        <f>VLOOKUP(Q935,#REF!,4,0)</f>
        <v>#REF!</v>
      </c>
      <c r="AA935" s="35">
        <f t="shared" si="277"/>
        <v>0</v>
      </c>
      <c r="AB935" s="37">
        <f t="shared" si="271"/>
        <v>0</v>
      </c>
      <c r="AC935" s="35" t="e">
        <f>Z935*R935*1.11</f>
        <v>#REF!</v>
      </c>
      <c r="AD935" s="35">
        <v>0</v>
      </c>
      <c r="AE935" s="44"/>
    </row>
    <row r="936" spans="1:31">
      <c r="A936" s="34">
        <v>932</v>
      </c>
      <c r="B936" s="58">
        <v>46248</v>
      </c>
      <c r="C936" s="4" t="s">
        <v>7000</v>
      </c>
      <c r="D936" s="4" t="s">
        <v>6196</v>
      </c>
      <c r="E936" s="4" t="s">
        <v>6210</v>
      </c>
      <c r="F936" s="35" t="str">
        <f>IFERROR(VLOOKUP(E936,'DATA MASTER'!$B$1:$R$3858,3,0),"")</f>
        <v>DIV 1</v>
      </c>
      <c r="G936" s="4">
        <v>4</v>
      </c>
      <c r="H936" s="35">
        <f>IFERROR(VLOOKUP(E936,'DATA MASTER'!$B$1:$R$3858,6,0),"")</f>
        <v>4</v>
      </c>
      <c r="I936" s="40">
        <f>IFERROR(VLOOKUP(E936,'DATA MASTER'!$B$1:$R$3858,5,0),"")</f>
        <v>4.24</v>
      </c>
      <c r="J936" s="35">
        <f>IFERROR(VLOOKUP(E936,'DATA MASTER'!$B$1:$R$3858,17,0),"")</f>
        <v>173400</v>
      </c>
      <c r="K936" s="35">
        <f>IFERROR(VLOOKUP(E936,'DATA MASTER'!$B$1:$R$3858,16,0),"")</f>
        <v>155700</v>
      </c>
      <c r="L936" s="34">
        <f t="shared" si="267"/>
        <v>13005</v>
      </c>
      <c r="M936" s="34">
        <f t="shared" si="272"/>
        <v>22557.816000000003</v>
      </c>
      <c r="N936" s="35">
        <v>0</v>
      </c>
      <c r="O936" s="35">
        <v>0</v>
      </c>
      <c r="P936" s="35"/>
      <c r="Q936" s="4"/>
      <c r="R936" s="35">
        <f t="shared" si="273"/>
        <v>578000</v>
      </c>
      <c r="S936" s="35">
        <f t="shared" si="268"/>
        <v>479791.65405405406</v>
      </c>
      <c r="T936" s="35">
        <f t="shared" si="269"/>
        <v>98208.345945945941</v>
      </c>
      <c r="U936" s="35">
        <f t="shared" si="274"/>
        <v>11872</v>
      </c>
      <c r="V936" s="35">
        <f t="shared" si="275"/>
        <v>1106.0869565217392</v>
      </c>
      <c r="W936" s="35">
        <f t="shared" si="270"/>
        <v>12831.6</v>
      </c>
      <c r="X936" s="35">
        <f t="shared" si="276"/>
        <v>64065.325656090856</v>
      </c>
      <c r="Y936" s="35">
        <v>1</v>
      </c>
      <c r="Z936" s="35">
        <v>0</v>
      </c>
      <c r="AA936" s="35">
        <f t="shared" si="277"/>
        <v>0</v>
      </c>
      <c r="AB936" s="37">
        <f t="shared" si="271"/>
        <v>0</v>
      </c>
      <c r="AC936" s="35">
        <v>0</v>
      </c>
      <c r="AD936" s="35">
        <v>8333.3333333333339</v>
      </c>
      <c r="AE936" s="44"/>
    </row>
    <row r="937" spans="1:31">
      <c r="A937" s="34">
        <v>933</v>
      </c>
      <c r="B937" s="58">
        <v>46248</v>
      </c>
      <c r="C937" s="4" t="s">
        <v>7001</v>
      </c>
      <c r="D937" s="4" t="s">
        <v>6134</v>
      </c>
      <c r="E937" s="4" t="s">
        <v>6166</v>
      </c>
      <c r="F937" s="35" t="str">
        <f>IFERROR(VLOOKUP(E937,'DATA MASTER'!$B$1:$R$3858,3,0),"")</f>
        <v>DIV 2</v>
      </c>
      <c r="G937" s="4">
        <v>4</v>
      </c>
      <c r="H937" s="35">
        <f>IFERROR(VLOOKUP(E937,'DATA MASTER'!$B$1:$R$3858,6,0),"")</f>
        <v>4</v>
      </c>
      <c r="I937" s="40">
        <f>IFERROR(VLOOKUP(E937,'DATA MASTER'!$B$1:$R$3858,5,0),"")</f>
        <v>4.68</v>
      </c>
      <c r="J937" s="35">
        <f>IFERROR(VLOOKUP(E937,'DATA MASTER'!$B$1:$R$3858,17,0),"")</f>
        <v>112100</v>
      </c>
      <c r="K937" s="35">
        <f>IFERROR(VLOOKUP(E937,'DATA MASTER'!$B$1:$R$3858,16,0),"")</f>
        <v>96500</v>
      </c>
      <c r="L937" s="34">
        <f t="shared" si="267"/>
        <v>8407.5</v>
      </c>
      <c r="M937" s="34">
        <f t="shared" si="272"/>
        <v>13980.92</v>
      </c>
      <c r="N937" s="35">
        <v>0</v>
      </c>
      <c r="O937" s="35">
        <v>0</v>
      </c>
      <c r="P937" s="35"/>
      <c r="Q937" s="4"/>
      <c r="R937" s="35">
        <f t="shared" si="273"/>
        <v>373666.66666666663</v>
      </c>
      <c r="S937" s="35">
        <f t="shared" si="268"/>
        <v>297366.05405405402</v>
      </c>
      <c r="T937" s="35">
        <f t="shared" si="269"/>
        <v>76300.612612612604</v>
      </c>
      <c r="U937" s="35">
        <f t="shared" si="274"/>
        <v>13104</v>
      </c>
      <c r="V937" s="35">
        <f t="shared" si="275"/>
        <v>1220.8695652173913</v>
      </c>
      <c r="W937" s="35">
        <f t="shared" si="270"/>
        <v>8295.4</v>
      </c>
      <c r="X937" s="35">
        <f t="shared" si="276"/>
        <v>46537.485904538065</v>
      </c>
      <c r="Y937" s="35">
        <v>1</v>
      </c>
      <c r="Z937" s="35">
        <v>0</v>
      </c>
      <c r="AA937" s="35">
        <f t="shared" si="277"/>
        <v>0</v>
      </c>
      <c r="AB937" s="37">
        <f t="shared" si="271"/>
        <v>0</v>
      </c>
      <c r="AC937" s="35">
        <v>0</v>
      </c>
      <c r="AD937" s="35">
        <v>7142.8571428571431</v>
      </c>
      <c r="AE937" s="44"/>
    </row>
    <row r="938" spans="1:31">
      <c r="A938" s="34">
        <v>934</v>
      </c>
      <c r="B938" s="58">
        <v>46248</v>
      </c>
      <c r="C938" s="4" t="s">
        <v>7002</v>
      </c>
      <c r="D938" s="4" t="s">
        <v>6175</v>
      </c>
      <c r="E938" s="4" t="s">
        <v>6162</v>
      </c>
      <c r="F938" s="35" t="str">
        <f>IFERROR(VLOOKUP(E938,'DATA MASTER'!$B$1:$R$3858,3,0),"")</f>
        <v>DIV 1</v>
      </c>
      <c r="G938" s="4">
        <v>1</v>
      </c>
      <c r="H938" s="35">
        <f>IFERROR(VLOOKUP(E938,'DATA MASTER'!$B$1:$R$3858,6,0),"")</f>
        <v>1</v>
      </c>
      <c r="I938" s="40">
        <f>IFERROR(VLOOKUP(E938,'DATA MASTER'!$B$1:$R$3858,5,0),"")</f>
        <v>26.01</v>
      </c>
      <c r="J938" s="35">
        <f>IFERROR(VLOOKUP(E938,'DATA MASTER'!$B$1:$R$3858,17,0),"")</f>
        <v>1103500</v>
      </c>
      <c r="K938" s="35">
        <f>IFERROR(VLOOKUP(E938,'DATA MASTER'!$B$1:$R$3858,16,0),"")</f>
        <v>991800</v>
      </c>
      <c r="L938" s="34">
        <f t="shared" si="267"/>
        <v>82762.5</v>
      </c>
      <c r="M938" s="34">
        <f t="shared" si="272"/>
        <v>143691.984</v>
      </c>
      <c r="N938" s="35">
        <v>0</v>
      </c>
      <c r="O938" s="35">
        <v>0</v>
      </c>
      <c r="P938" s="35"/>
      <c r="Q938" s="4"/>
      <c r="R938" s="35">
        <f t="shared" si="273"/>
        <v>919583.33333333326</v>
      </c>
      <c r="S938" s="35">
        <f t="shared" si="268"/>
        <v>764061.27567567572</v>
      </c>
      <c r="T938" s="35">
        <f t="shared" si="269"/>
        <v>155522.05765765754</v>
      </c>
      <c r="U938" s="35">
        <f t="shared" si="274"/>
        <v>18207</v>
      </c>
      <c r="V938" s="35">
        <f t="shared" si="275"/>
        <v>1696.304347826087</v>
      </c>
      <c r="W938" s="35">
        <f t="shared" si="270"/>
        <v>20414.75</v>
      </c>
      <c r="X938" s="35">
        <f t="shared" si="276"/>
        <v>115204.00330983146</v>
      </c>
      <c r="Y938" s="35">
        <v>1</v>
      </c>
      <c r="Z938" s="35">
        <v>0</v>
      </c>
      <c r="AA938" s="35">
        <f t="shared" si="277"/>
        <v>0</v>
      </c>
      <c r="AB938" s="37">
        <f t="shared" si="271"/>
        <v>0</v>
      </c>
      <c r="AC938" s="35">
        <v>0</v>
      </c>
      <c r="AD938" s="35">
        <v>0</v>
      </c>
      <c r="AE938" s="44"/>
    </row>
    <row r="939" spans="1:31">
      <c r="A939" s="34">
        <v>935</v>
      </c>
      <c r="B939" s="58">
        <v>46248</v>
      </c>
      <c r="C939" s="4" t="s">
        <v>7003</v>
      </c>
      <c r="D939" s="4" t="s">
        <v>6188</v>
      </c>
      <c r="E939" s="4" t="s">
        <v>6135</v>
      </c>
      <c r="F939" s="35" t="str">
        <f>IFERROR(VLOOKUP(E939,'DATA MASTER'!$B$1:$R$3858,3,0),"")</f>
        <v>DIV 1</v>
      </c>
      <c r="G939" s="4">
        <v>48</v>
      </c>
      <c r="H939" s="35">
        <f>IFERROR(VLOOKUP(E939,'DATA MASTER'!$B$1:$R$3858,6,0),"")</f>
        <v>24</v>
      </c>
      <c r="I939" s="40">
        <f>IFERROR(VLOOKUP(E939,'DATA MASTER'!$B$1:$R$3858,5,0),"")</f>
        <v>1.23</v>
      </c>
      <c r="J939" s="35">
        <f>IFERROR(VLOOKUP(E939,'DATA MASTER'!$B$1:$R$3858,17,0),"")</f>
        <v>99800</v>
      </c>
      <c r="K939" s="35">
        <f>IFERROR(VLOOKUP(E939,'DATA MASTER'!$B$1:$R$3858,16,0),"")</f>
        <v>92100</v>
      </c>
      <c r="L939" s="34">
        <f t="shared" si="267"/>
        <v>7485</v>
      </c>
      <c r="M939" s="34">
        <f t="shared" si="272"/>
        <v>13343.448</v>
      </c>
      <c r="N939" s="35">
        <v>0</v>
      </c>
      <c r="O939" s="35">
        <v>0</v>
      </c>
      <c r="P939" s="35"/>
      <c r="Q939" s="4" t="e">
        <f>VLOOKUP(#REF!,#REF!,1,0)</f>
        <v>#REF!</v>
      </c>
      <c r="R939" s="35">
        <f t="shared" si="273"/>
        <v>3991999.9999999995</v>
      </c>
      <c r="S939" s="35">
        <f t="shared" si="268"/>
        <v>3405688.7351351343</v>
      </c>
      <c r="T939" s="35">
        <f t="shared" si="269"/>
        <v>586311.26486486522</v>
      </c>
      <c r="U939" s="35">
        <f t="shared" si="274"/>
        <v>41328</v>
      </c>
      <c r="V939" s="35">
        <f t="shared" si="275"/>
        <v>3850.4347826086955</v>
      </c>
      <c r="W939" s="35">
        <f t="shared" si="270"/>
        <v>88622.399999999994</v>
      </c>
      <c r="X939" s="35" t="str">
        <f t="shared" si="276"/>
        <v/>
      </c>
      <c r="Y939" s="35">
        <v>1</v>
      </c>
      <c r="Z939" s="42" t="e">
        <f>VLOOKUP(Q939,#REF!,4,0)</f>
        <v>#REF!</v>
      </c>
      <c r="AA939" s="35">
        <f t="shared" si="277"/>
        <v>0</v>
      </c>
      <c r="AB939" s="37">
        <f t="shared" si="271"/>
        <v>0</v>
      </c>
      <c r="AC939" s="35" t="e">
        <f t="shared" ref="AC939:AC940" si="280">Z939*R939*1.11</f>
        <v>#REF!</v>
      </c>
      <c r="AD939" s="35">
        <v>0</v>
      </c>
      <c r="AE939" s="44"/>
    </row>
    <row r="940" spans="1:31">
      <c r="A940" s="34">
        <v>936</v>
      </c>
      <c r="B940" s="58">
        <v>46248</v>
      </c>
      <c r="C940" s="4" t="s">
        <v>7003</v>
      </c>
      <c r="D940" s="4" t="s">
        <v>6188</v>
      </c>
      <c r="E940" s="4" t="s">
        <v>6148</v>
      </c>
      <c r="F940" s="35" t="str">
        <f>IFERROR(VLOOKUP(E940,'DATA MASTER'!$B$1:$R$3858,3,0),"")</f>
        <v>DIV 2</v>
      </c>
      <c r="G940" s="4">
        <v>24</v>
      </c>
      <c r="H940" s="35">
        <f>IFERROR(VLOOKUP(E940,'DATA MASTER'!$B$1:$R$3858,6,0),"")</f>
        <v>24</v>
      </c>
      <c r="I940" s="40">
        <f>IFERROR(VLOOKUP(E940,'DATA MASTER'!$B$1:$R$3858,5,0),"")</f>
        <v>1.0900000000000001</v>
      </c>
      <c r="J940" s="35">
        <f>IFERROR(VLOOKUP(E940,'DATA MASTER'!$B$1:$R$3858,17,0),"")</f>
        <v>82200</v>
      </c>
      <c r="K940" s="35">
        <f>IFERROR(VLOOKUP(E940,'DATA MASTER'!$B$1:$R$3858,16,0),"")</f>
        <v>74900</v>
      </c>
      <c r="L940" s="34">
        <f t="shared" si="267"/>
        <v>6165</v>
      </c>
      <c r="M940" s="34">
        <f t="shared" si="272"/>
        <v>10851.512000000001</v>
      </c>
      <c r="N940" s="35">
        <v>0</v>
      </c>
      <c r="O940" s="35">
        <v>0</v>
      </c>
      <c r="P940" s="35"/>
      <c r="Q940" s="4" t="e">
        <f>VLOOKUP(#REF!,#REF!,1,0)</f>
        <v>#REF!</v>
      </c>
      <c r="R940" s="35">
        <f t="shared" si="273"/>
        <v>1644000</v>
      </c>
      <c r="S940" s="35">
        <f t="shared" si="268"/>
        <v>1384832.172972973</v>
      </c>
      <c r="T940" s="35">
        <f t="shared" si="269"/>
        <v>259167.82702702703</v>
      </c>
      <c r="U940" s="35">
        <f t="shared" si="274"/>
        <v>18312.000000000004</v>
      </c>
      <c r="V940" s="35">
        <f t="shared" si="275"/>
        <v>1706.0869565217392</v>
      </c>
      <c r="W940" s="35">
        <f t="shared" si="270"/>
        <v>36496.800000000003</v>
      </c>
      <c r="X940" s="35" t="str">
        <f t="shared" si="276"/>
        <v/>
      </c>
      <c r="Y940" s="35">
        <v>1</v>
      </c>
      <c r="Z940" s="42" t="e">
        <f>VLOOKUP(Q940,#REF!,4,0)</f>
        <v>#REF!</v>
      </c>
      <c r="AA940" s="35">
        <f t="shared" si="277"/>
        <v>0</v>
      </c>
      <c r="AB940" s="37">
        <f t="shared" si="271"/>
        <v>0</v>
      </c>
      <c r="AC940" s="35" t="e">
        <f t="shared" si="280"/>
        <v>#REF!</v>
      </c>
      <c r="AD940" s="35">
        <v>0</v>
      </c>
      <c r="AE940" s="44"/>
    </row>
    <row r="941" spans="1:31">
      <c r="A941" s="34">
        <v>937</v>
      </c>
      <c r="B941" s="58">
        <v>46248</v>
      </c>
      <c r="C941" s="4" t="s">
        <v>7004</v>
      </c>
      <c r="D941" s="4" t="s">
        <v>6196</v>
      </c>
      <c r="E941" s="4" t="s">
        <v>6207</v>
      </c>
      <c r="F941" s="35" t="str">
        <f>IFERROR(VLOOKUP(E941,'DATA MASTER'!$B$1:$R$3858,3,0),"")</f>
        <v>DIV 2</v>
      </c>
      <c r="G941" s="4">
        <v>4</v>
      </c>
      <c r="H941" s="35">
        <f>IFERROR(VLOOKUP(E941,'DATA MASTER'!$B$1:$R$3858,6,0),"")</f>
        <v>4</v>
      </c>
      <c r="I941" s="40">
        <f>IFERROR(VLOOKUP(E941,'DATA MASTER'!$B$1:$R$3858,5,0),"")</f>
        <v>4.24</v>
      </c>
      <c r="J941" s="35">
        <f>IFERROR(VLOOKUP(E941,'DATA MASTER'!$B$1:$R$3858,17,0),"")</f>
        <v>310600</v>
      </c>
      <c r="K941" s="35">
        <f>IFERROR(VLOOKUP(E941,'DATA MASTER'!$B$1:$R$3858,16,0),"")</f>
        <v>283000</v>
      </c>
      <c r="L941" s="34">
        <f t="shared" si="267"/>
        <v>23295</v>
      </c>
      <c r="M941" s="34">
        <f t="shared" si="272"/>
        <v>41001.040000000001</v>
      </c>
      <c r="N941" s="35">
        <v>0</v>
      </c>
      <c r="O941" s="35">
        <v>0</v>
      </c>
      <c r="P941" s="35">
        <v>40000</v>
      </c>
      <c r="Q941" s="4" t="s">
        <v>6546</v>
      </c>
      <c r="R941" s="35">
        <f t="shared" si="273"/>
        <v>1035333.3333333333</v>
      </c>
      <c r="S941" s="35">
        <f t="shared" si="268"/>
        <v>872068.32432432426</v>
      </c>
      <c r="T941" s="35">
        <f t="shared" si="269"/>
        <v>163265.00900900899</v>
      </c>
      <c r="U941" s="35">
        <f t="shared" si="274"/>
        <v>11872</v>
      </c>
      <c r="V941" s="35">
        <f t="shared" si="275"/>
        <v>1106.0869565217392</v>
      </c>
      <c r="W941" s="35">
        <f t="shared" si="270"/>
        <v>22984.399999999998</v>
      </c>
      <c r="X941" s="35">
        <f t="shared" si="276"/>
        <v>80635.8553858206</v>
      </c>
      <c r="Y941" s="35">
        <f>H941</f>
        <v>4</v>
      </c>
      <c r="Z941" s="35">
        <v>0</v>
      </c>
      <c r="AA941" s="35">
        <f t="shared" si="277"/>
        <v>40000</v>
      </c>
      <c r="AB941" s="37">
        <f t="shared" si="271"/>
        <v>0</v>
      </c>
      <c r="AC941" s="35">
        <f t="shared" ref="AC941:AC947" si="281">Z941*R941*1.11</f>
        <v>0</v>
      </c>
      <c r="AD941" s="35">
        <v>6666.666666666667</v>
      </c>
      <c r="AE941" s="44"/>
    </row>
    <row r="942" spans="1:31">
      <c r="A942" s="34">
        <v>938</v>
      </c>
      <c r="B942" s="58">
        <v>46248</v>
      </c>
      <c r="C942" s="4" t="s">
        <v>7005</v>
      </c>
      <c r="D942" s="4" t="s">
        <v>6196</v>
      </c>
      <c r="E942" s="4" t="s">
        <v>6135</v>
      </c>
      <c r="F942" s="35" t="str">
        <f>IFERROR(VLOOKUP(E942,'DATA MASTER'!$B$1:$R$3858,3,0),"")</f>
        <v>DIV 1</v>
      </c>
      <c r="G942" s="4">
        <v>24</v>
      </c>
      <c r="H942" s="35">
        <f>IFERROR(VLOOKUP(E942,'DATA MASTER'!$B$1:$R$3858,6,0),"")</f>
        <v>24</v>
      </c>
      <c r="I942" s="40">
        <f>IFERROR(VLOOKUP(E942,'DATA MASTER'!$B$1:$R$3858,5,0),"")</f>
        <v>1.23</v>
      </c>
      <c r="J942" s="35">
        <f>IFERROR(VLOOKUP(E942,'DATA MASTER'!$B$1:$R$3858,17,0),"")</f>
        <v>99800</v>
      </c>
      <c r="K942" s="35">
        <f>IFERROR(VLOOKUP(E942,'DATA MASTER'!$B$1:$R$3858,16,0),"")</f>
        <v>92100</v>
      </c>
      <c r="L942" s="34">
        <f t="shared" si="267"/>
        <v>7485</v>
      </c>
      <c r="M942" s="34">
        <f t="shared" si="272"/>
        <v>13343.448</v>
      </c>
      <c r="N942" s="35">
        <v>0</v>
      </c>
      <c r="O942" s="35">
        <v>0</v>
      </c>
      <c r="P942" s="35">
        <v>50000</v>
      </c>
      <c r="Q942" s="4" t="s">
        <v>6674</v>
      </c>
      <c r="R942" s="35">
        <f t="shared" si="273"/>
        <v>1995999.9999999998</v>
      </c>
      <c r="S942" s="35">
        <f t="shared" si="268"/>
        <v>1702844.3675675672</v>
      </c>
      <c r="T942" s="35">
        <f t="shared" si="269"/>
        <v>293155.63243243261</v>
      </c>
      <c r="U942" s="35">
        <f t="shared" si="274"/>
        <v>20664</v>
      </c>
      <c r="V942" s="35">
        <f t="shared" si="275"/>
        <v>1925.2173913043478</v>
      </c>
      <c r="W942" s="35">
        <f t="shared" si="270"/>
        <v>44311.199999999997</v>
      </c>
      <c r="X942" s="35">
        <f t="shared" si="276"/>
        <v>169588.54837446162</v>
      </c>
      <c r="Y942" s="35">
        <f>H942</f>
        <v>24</v>
      </c>
      <c r="Z942" s="35">
        <v>0</v>
      </c>
      <c r="AA942" s="35">
        <f t="shared" si="277"/>
        <v>50000</v>
      </c>
      <c r="AB942" s="37">
        <f t="shared" si="271"/>
        <v>0</v>
      </c>
      <c r="AC942" s="35">
        <f t="shared" si="281"/>
        <v>0</v>
      </c>
      <c r="AD942" s="35">
        <v>6666.666666666667</v>
      </c>
      <c r="AE942" s="44"/>
    </row>
    <row r="943" spans="1:31">
      <c r="A943" s="34">
        <v>939</v>
      </c>
      <c r="B943" s="58">
        <v>46248</v>
      </c>
      <c r="C943" s="4" t="s">
        <v>7006</v>
      </c>
      <c r="D943" s="4" t="s">
        <v>6175</v>
      </c>
      <c r="E943" s="4" t="s">
        <v>6170</v>
      </c>
      <c r="F943" s="35" t="str">
        <f>IFERROR(VLOOKUP(E943,'DATA MASTER'!$B$1:$R$3858,3,0),"")</f>
        <v>DIV 2</v>
      </c>
      <c r="G943" s="4">
        <v>1</v>
      </c>
      <c r="H943" s="35">
        <f>IFERROR(VLOOKUP(E943,'DATA MASTER'!$B$1:$R$3858,6,0),"")</f>
        <v>1</v>
      </c>
      <c r="I943" s="40">
        <f>IFERROR(VLOOKUP(E943,'DATA MASTER'!$B$1:$R$3858,5,0),"")</f>
        <v>21.11</v>
      </c>
      <c r="J943" s="35">
        <f>IFERROR(VLOOKUP(E943,'DATA MASTER'!$B$1:$R$3858,17,0),"")</f>
        <v>1428200</v>
      </c>
      <c r="K943" s="35">
        <f>IFERROR(VLOOKUP(E943,'DATA MASTER'!$B$1:$R$3858,16,0),"")</f>
        <v>1291700</v>
      </c>
      <c r="L943" s="34">
        <f t="shared" si="267"/>
        <v>107115</v>
      </c>
      <c r="M943" s="34">
        <f t="shared" si="272"/>
        <v>187141.49600000001</v>
      </c>
      <c r="N943" s="35">
        <v>0</v>
      </c>
      <c r="O943" s="35">
        <v>0</v>
      </c>
      <c r="P943" s="35">
        <v>40000</v>
      </c>
      <c r="Q943" s="4" t="s">
        <v>6546</v>
      </c>
      <c r="R943" s="35">
        <f t="shared" si="273"/>
        <v>1190166.6666666665</v>
      </c>
      <c r="S943" s="35">
        <f t="shared" si="268"/>
        <v>995097.75135135127</v>
      </c>
      <c r="T943" s="35">
        <f t="shared" si="269"/>
        <v>195068.91531531524</v>
      </c>
      <c r="U943" s="35">
        <f t="shared" si="274"/>
        <v>14777</v>
      </c>
      <c r="V943" s="35">
        <f t="shared" si="275"/>
        <v>1376.7391304347825</v>
      </c>
      <c r="W943" s="35">
        <f t="shared" si="270"/>
        <v>26421.7</v>
      </c>
      <c r="X943" s="35">
        <f t="shared" si="276"/>
        <v>97108.860800265058</v>
      </c>
      <c r="Y943" s="35">
        <f>H943</f>
        <v>1</v>
      </c>
      <c r="Z943" s="35">
        <v>0</v>
      </c>
      <c r="AA943" s="35">
        <f t="shared" si="277"/>
        <v>40000</v>
      </c>
      <c r="AB943" s="37">
        <f t="shared" si="271"/>
        <v>0</v>
      </c>
      <c r="AC943" s="35">
        <f t="shared" si="281"/>
        <v>0</v>
      </c>
      <c r="AD943" s="35">
        <v>15384.615384615385</v>
      </c>
      <c r="AE943" s="44"/>
    </row>
    <row r="944" spans="1:31">
      <c r="A944" s="34">
        <v>940</v>
      </c>
      <c r="B944" s="58">
        <v>46248</v>
      </c>
      <c r="C944" s="4" t="s">
        <v>7007</v>
      </c>
      <c r="D944" s="4" t="s">
        <v>6138</v>
      </c>
      <c r="E944" s="4" t="s">
        <v>6160</v>
      </c>
      <c r="F944" s="35" t="str">
        <f>IFERROR(VLOOKUP(E944,'DATA MASTER'!$B$1:$R$3858,3,0),"")</f>
        <v>DIV 1</v>
      </c>
      <c r="G944" s="4">
        <v>2</v>
      </c>
      <c r="H944" s="35">
        <f>IFERROR(VLOOKUP(E944,'DATA MASTER'!$B$1:$R$3858,6,0),"")</f>
        <v>1</v>
      </c>
      <c r="I944" s="40">
        <f>IFERROR(VLOOKUP(E944,'DATA MASTER'!$B$1:$R$3858,5,0),"")</f>
        <v>26.02</v>
      </c>
      <c r="J944" s="35">
        <f>IFERROR(VLOOKUP(E944,'DATA MASTER'!$B$1:$R$3858,17,0),"")</f>
        <v>876000</v>
      </c>
      <c r="K944" s="35">
        <f>IFERROR(VLOOKUP(E944,'DATA MASTER'!$B$1:$R$3858,16,0),"")</f>
        <v>777200</v>
      </c>
      <c r="L944" s="34">
        <f t="shared" si="267"/>
        <v>65700</v>
      </c>
      <c r="M944" s="34">
        <f t="shared" si="272"/>
        <v>112600.736</v>
      </c>
      <c r="N944" s="35">
        <v>0</v>
      </c>
      <c r="O944" s="35">
        <v>0</v>
      </c>
      <c r="P944" s="35">
        <v>15000</v>
      </c>
      <c r="Q944" s="4" t="s">
        <v>6947</v>
      </c>
      <c r="R944" s="35">
        <f t="shared" si="273"/>
        <v>1459999.9999999998</v>
      </c>
      <c r="S944" s="35">
        <f t="shared" si="268"/>
        <v>1197476.1513513513</v>
      </c>
      <c r="T944" s="35">
        <f t="shared" si="269"/>
        <v>262523.84864864848</v>
      </c>
      <c r="U944" s="35">
        <f t="shared" si="274"/>
        <v>36428</v>
      </c>
      <c r="V944" s="35">
        <f t="shared" si="275"/>
        <v>3393.913043478261</v>
      </c>
      <c r="W944" s="35">
        <f t="shared" si="270"/>
        <v>32412</v>
      </c>
      <c r="X944" s="35">
        <f t="shared" si="276"/>
        <v>151199.02651426112</v>
      </c>
      <c r="Y944" s="35">
        <f>H944</f>
        <v>1</v>
      </c>
      <c r="Z944" s="35">
        <v>0</v>
      </c>
      <c r="AA944" s="35">
        <f t="shared" si="277"/>
        <v>30000</v>
      </c>
      <c r="AB944" s="37">
        <f t="shared" si="271"/>
        <v>0</v>
      </c>
      <c r="AC944" s="35">
        <f t="shared" si="281"/>
        <v>0</v>
      </c>
      <c r="AD944" s="35">
        <v>9090.9090909090901</v>
      </c>
      <c r="AE944" s="44"/>
    </row>
    <row r="945" spans="1:35">
      <c r="A945" s="34">
        <v>941</v>
      </c>
      <c r="B945" s="58">
        <v>46248</v>
      </c>
      <c r="C945" s="4" t="s">
        <v>7008</v>
      </c>
      <c r="D945" s="4" t="s">
        <v>6175</v>
      </c>
      <c r="E945" s="4" t="s">
        <v>6248</v>
      </c>
      <c r="F945" s="35" t="str">
        <f>IFERROR(VLOOKUP(E945,'DATA MASTER'!$B$1:$R$3858,3,0),"")</f>
        <v>DIV 2</v>
      </c>
      <c r="G945" s="4">
        <v>4</v>
      </c>
      <c r="H945" s="35">
        <f>IFERROR(VLOOKUP(E945,'DATA MASTER'!$B$1:$R$3858,6,0),"")</f>
        <v>4</v>
      </c>
      <c r="I945" s="40">
        <f>IFERROR(VLOOKUP(E945,'DATA MASTER'!$B$1:$R$3858,5,0),"")</f>
        <v>5.23</v>
      </c>
      <c r="J945" s="35">
        <f>IFERROR(VLOOKUP(E945,'DATA MASTER'!$B$1:$R$3858,17,0),"")</f>
        <v>163600</v>
      </c>
      <c r="K945" s="35">
        <f>IFERROR(VLOOKUP(E945,'DATA MASTER'!$B$1:$R$3858,16,0),"")</f>
        <v>144200</v>
      </c>
      <c r="L945" s="34">
        <f t="shared" si="267"/>
        <v>12270</v>
      </c>
      <c r="M945" s="34">
        <f t="shared" si="272"/>
        <v>20891.696</v>
      </c>
      <c r="N945" s="35">
        <v>0</v>
      </c>
      <c r="O945" s="35">
        <v>0</v>
      </c>
      <c r="P945" s="35"/>
      <c r="Q945" s="4"/>
      <c r="R945" s="35">
        <f t="shared" si="273"/>
        <v>545333.33333333326</v>
      </c>
      <c r="S945" s="35">
        <f t="shared" si="268"/>
        <v>444354.24864864862</v>
      </c>
      <c r="T945" s="35">
        <f t="shared" si="269"/>
        <v>100979.08468468464</v>
      </c>
      <c r="U945" s="35">
        <f t="shared" si="274"/>
        <v>14644.000000000002</v>
      </c>
      <c r="V945" s="35">
        <f t="shared" si="275"/>
        <v>1364.3478260869565</v>
      </c>
      <c r="W945" s="35">
        <f t="shared" si="270"/>
        <v>12106.4</v>
      </c>
      <c r="X945" s="35">
        <f t="shared" si="276"/>
        <v>72864.336858597686</v>
      </c>
      <c r="Y945" s="35">
        <v>1</v>
      </c>
      <c r="Z945" s="35">
        <v>0</v>
      </c>
      <c r="AA945" s="35">
        <f t="shared" si="277"/>
        <v>0</v>
      </c>
      <c r="AB945" s="37">
        <f t="shared" si="271"/>
        <v>0</v>
      </c>
      <c r="AC945" s="35">
        <f t="shared" si="281"/>
        <v>0</v>
      </c>
      <c r="AD945" s="35">
        <v>0</v>
      </c>
      <c r="AE945" s="44"/>
    </row>
    <row r="946" spans="1:35">
      <c r="A946" s="34">
        <v>942</v>
      </c>
      <c r="B946" s="58">
        <v>46248</v>
      </c>
      <c r="C946" s="4" t="s">
        <v>7009</v>
      </c>
      <c r="D946" s="4" t="s">
        <v>6196</v>
      </c>
      <c r="E946" s="4" t="s">
        <v>6271</v>
      </c>
      <c r="F946" s="35" t="str">
        <f>IFERROR(VLOOKUP(E946,'DATA MASTER'!$B$1:$R$3858,3,0),"")</f>
        <v>DIV 1</v>
      </c>
      <c r="G946" s="4">
        <v>1</v>
      </c>
      <c r="H946" s="35">
        <f>IFERROR(VLOOKUP(E946,'DATA MASTER'!$B$1:$R$3858,6,0),"")</f>
        <v>4</v>
      </c>
      <c r="I946" s="40">
        <f>IFERROR(VLOOKUP(E946,'DATA MASTER'!$B$1:$R$3858,5,0),"")</f>
        <v>4.3630000000000004</v>
      </c>
      <c r="J946" s="35">
        <f>IFERROR(VLOOKUP(E946,'DATA MASTER'!$B$1:$R$3858,17,0),"")</f>
        <v>257700</v>
      </c>
      <c r="K946" s="35">
        <f>IFERROR(VLOOKUP(E946,'DATA MASTER'!$B$1:$R$3858,16,0),"")</f>
        <v>236400</v>
      </c>
      <c r="L946" s="34">
        <f t="shared" si="267"/>
        <v>19327.5</v>
      </c>
      <c r="M946" s="34">
        <f t="shared" si="272"/>
        <v>34249.632000000005</v>
      </c>
      <c r="N946" s="35">
        <v>0</v>
      </c>
      <c r="O946" s="35">
        <v>0</v>
      </c>
      <c r="P946" s="35"/>
      <c r="Q946" s="4"/>
      <c r="R946" s="35">
        <f t="shared" si="273"/>
        <v>214749.99999999997</v>
      </c>
      <c r="S946" s="35">
        <f t="shared" si="268"/>
        <v>182117.44864864863</v>
      </c>
      <c r="T946" s="35">
        <f t="shared" si="269"/>
        <v>32632.551351351343</v>
      </c>
      <c r="U946" s="35">
        <f t="shared" si="274"/>
        <v>3054.1000000000004</v>
      </c>
      <c r="V946" s="35">
        <f t="shared" si="275"/>
        <v>284.54347826086956</v>
      </c>
      <c r="W946" s="35">
        <f t="shared" si="270"/>
        <v>4767.45</v>
      </c>
      <c r="X946" s="35">
        <f t="shared" si="276"/>
        <v>16461.941744058218</v>
      </c>
      <c r="Y946" s="35">
        <v>1</v>
      </c>
      <c r="Z946" s="35">
        <v>0</v>
      </c>
      <c r="AA946" s="35">
        <f t="shared" si="277"/>
        <v>0</v>
      </c>
      <c r="AB946" s="37">
        <f t="shared" si="271"/>
        <v>0</v>
      </c>
      <c r="AC946" s="35">
        <f t="shared" si="281"/>
        <v>0</v>
      </c>
      <c r="AD946" s="35">
        <v>8064.5161290322585</v>
      </c>
      <c r="AE946" s="44"/>
    </row>
    <row r="947" spans="1:35">
      <c r="A947" s="34">
        <v>943</v>
      </c>
      <c r="B947" s="58">
        <v>46248</v>
      </c>
      <c r="C947" s="4" t="s">
        <v>7009</v>
      </c>
      <c r="D947" s="4" t="s">
        <v>6196</v>
      </c>
      <c r="E947" s="4" t="s">
        <v>6135</v>
      </c>
      <c r="F947" s="35" t="str">
        <f>IFERROR(VLOOKUP(E947,'DATA MASTER'!$B$1:$R$3858,3,0),"")</f>
        <v>DIV 1</v>
      </c>
      <c r="G947" s="4">
        <v>7</v>
      </c>
      <c r="H947" s="35">
        <f>IFERROR(VLOOKUP(E947,'DATA MASTER'!$B$1:$R$3858,6,0),"")</f>
        <v>24</v>
      </c>
      <c r="I947" s="40">
        <f>IFERROR(VLOOKUP(E947,'DATA MASTER'!$B$1:$R$3858,5,0),"")</f>
        <v>1.23</v>
      </c>
      <c r="J947" s="35">
        <f>IFERROR(VLOOKUP(E947,'DATA MASTER'!$B$1:$R$3858,17,0),"")</f>
        <v>99800</v>
      </c>
      <c r="K947" s="35">
        <f>IFERROR(VLOOKUP(E947,'DATA MASTER'!$B$1:$R$3858,16,0),"")</f>
        <v>92100</v>
      </c>
      <c r="L947" s="34">
        <f t="shared" si="267"/>
        <v>7485</v>
      </c>
      <c r="M947" s="34">
        <f t="shared" si="272"/>
        <v>13343.448</v>
      </c>
      <c r="N947" s="35">
        <v>0</v>
      </c>
      <c r="O947" s="35">
        <v>0</v>
      </c>
      <c r="P947" s="35"/>
      <c r="Q947" s="4"/>
      <c r="R947" s="35">
        <f t="shared" si="273"/>
        <v>582166.66666666663</v>
      </c>
      <c r="S947" s="35">
        <f t="shared" si="268"/>
        <v>496662.94054054044</v>
      </c>
      <c r="T947" s="35">
        <f t="shared" si="269"/>
        <v>85503.726126126188</v>
      </c>
      <c r="U947" s="35">
        <f t="shared" si="274"/>
        <v>6027</v>
      </c>
      <c r="V947" s="35">
        <f t="shared" si="275"/>
        <v>561.52173913043475</v>
      </c>
      <c r="W947" s="35">
        <f t="shared" si="270"/>
        <v>12924.1</v>
      </c>
      <c r="X947" s="35">
        <f t="shared" si="276"/>
        <v>57926.588257963493</v>
      </c>
      <c r="Y947" s="35">
        <v>1</v>
      </c>
      <c r="Z947" s="35">
        <v>0</v>
      </c>
      <c r="AA947" s="35">
        <f t="shared" si="277"/>
        <v>0</v>
      </c>
      <c r="AB947" s="37">
        <f t="shared" si="271"/>
        <v>0</v>
      </c>
      <c r="AC947" s="35">
        <f t="shared" si="281"/>
        <v>0</v>
      </c>
      <c r="AD947" s="35">
        <v>8064.5161290322585</v>
      </c>
      <c r="AE947" s="44"/>
    </row>
    <row r="948" spans="1:35">
      <c r="A948" s="34">
        <v>944</v>
      </c>
      <c r="B948" s="58">
        <v>46248</v>
      </c>
      <c r="C948" s="4" t="s">
        <v>7009</v>
      </c>
      <c r="D948" s="4" t="s">
        <v>6196</v>
      </c>
      <c r="E948" s="4" t="s">
        <v>6148</v>
      </c>
      <c r="F948" s="35" t="str">
        <f>IFERROR(VLOOKUP(E948,'DATA MASTER'!$B$1:$R$3858,3,0),"")</f>
        <v>DIV 2</v>
      </c>
      <c r="G948" s="4">
        <v>2</v>
      </c>
      <c r="H948" s="35">
        <f>IFERROR(VLOOKUP(E948,'DATA MASTER'!$B$1:$R$3858,6,0),"")</f>
        <v>24</v>
      </c>
      <c r="I948" s="40">
        <f>IFERROR(VLOOKUP(E948,'DATA MASTER'!$B$1:$R$3858,5,0),"")</f>
        <v>1.0900000000000001</v>
      </c>
      <c r="J948" s="35">
        <f>IFERROR(VLOOKUP(E948,'DATA MASTER'!$B$1:$R$3858,17,0),"")</f>
        <v>82200</v>
      </c>
      <c r="K948" s="35">
        <f>IFERROR(VLOOKUP(E948,'DATA MASTER'!$B$1:$R$3858,16,0),"")</f>
        <v>74900</v>
      </c>
      <c r="L948" s="34">
        <f t="shared" si="267"/>
        <v>6165</v>
      </c>
      <c r="M948" s="34">
        <f t="shared" si="272"/>
        <v>10851.512000000001</v>
      </c>
      <c r="N948" s="35">
        <v>0</v>
      </c>
      <c r="O948" s="35">
        <v>0</v>
      </c>
      <c r="P948" s="35"/>
      <c r="Q948" s="4"/>
      <c r="R948" s="35">
        <f t="shared" si="273"/>
        <v>137000</v>
      </c>
      <c r="S948" s="35">
        <f t="shared" si="268"/>
        <v>115402.68108108107</v>
      </c>
      <c r="T948" s="35">
        <f t="shared" si="269"/>
        <v>21597.318918918929</v>
      </c>
      <c r="U948" s="35">
        <f t="shared" si="274"/>
        <v>1526</v>
      </c>
      <c r="V948" s="35">
        <f t="shared" si="275"/>
        <v>142.17391304347828</v>
      </c>
      <c r="W948" s="35">
        <f t="shared" si="270"/>
        <v>3041.4</v>
      </c>
      <c r="X948" s="35">
        <f t="shared" si="276"/>
        <v>8823.2288768431899</v>
      </c>
      <c r="Y948" s="35">
        <v>1</v>
      </c>
      <c r="Z948" s="35">
        <v>0</v>
      </c>
      <c r="AA948" s="35">
        <f t="shared" si="277"/>
        <v>0</v>
      </c>
      <c r="AB948" s="37">
        <f t="shared" si="271"/>
        <v>0</v>
      </c>
      <c r="AC948" s="35">
        <v>0</v>
      </c>
      <c r="AD948" s="35">
        <v>8064.5161290322585</v>
      </c>
      <c r="AE948" s="44"/>
    </row>
    <row r="949" spans="1:35">
      <c r="A949" s="34">
        <v>945</v>
      </c>
      <c r="B949" s="58">
        <v>46248</v>
      </c>
      <c r="C949" s="4" t="s">
        <v>7010</v>
      </c>
      <c r="D949" s="4" t="s">
        <v>6124</v>
      </c>
      <c r="E949" s="4" t="s">
        <v>6156</v>
      </c>
      <c r="F949" s="35" t="str">
        <f>IFERROR(VLOOKUP(E949,'DATA MASTER'!$B$1:$R$3858,3,0),"")</f>
        <v>DIV 1</v>
      </c>
      <c r="G949" s="4">
        <v>4</v>
      </c>
      <c r="H949" s="35">
        <f>IFERROR(VLOOKUP(E949,'DATA MASTER'!$B$1:$R$3858,6,0),"")</f>
        <v>4</v>
      </c>
      <c r="I949" s="40">
        <f>IFERROR(VLOOKUP(E949,'DATA MASTER'!$B$1:$R$3858,5,0),"")</f>
        <v>5.3879999999999999</v>
      </c>
      <c r="J949" s="35">
        <f>IFERROR(VLOOKUP(E949,'DATA MASTER'!$B$1:$R$3858,17,0),"")</f>
        <v>185700</v>
      </c>
      <c r="K949" s="35">
        <f>IFERROR(VLOOKUP(E949,'DATA MASTER'!$B$1:$R$3858,16,0),"")</f>
        <v>165300</v>
      </c>
      <c r="L949" s="34">
        <f t="shared" si="267"/>
        <v>13927.5</v>
      </c>
      <c r="M949" s="34">
        <f t="shared" si="272"/>
        <v>23948.664000000001</v>
      </c>
      <c r="N949" s="35">
        <v>0</v>
      </c>
      <c r="O949" s="35">
        <v>0</v>
      </c>
      <c r="P949" s="35">
        <v>15000</v>
      </c>
      <c r="Q949" s="4" t="s">
        <v>6947</v>
      </c>
      <c r="R949" s="35">
        <f t="shared" si="273"/>
        <v>619000</v>
      </c>
      <c r="S949" s="35">
        <f t="shared" si="268"/>
        <v>509374.18378378375</v>
      </c>
      <c r="T949" s="35">
        <f t="shared" si="269"/>
        <v>109625.81621621625</v>
      </c>
      <c r="U949" s="35">
        <f t="shared" si="274"/>
        <v>15086.4</v>
      </c>
      <c r="V949" s="35">
        <f t="shared" si="275"/>
        <v>1405.5652173913043</v>
      </c>
      <c r="W949" s="35">
        <f t="shared" si="270"/>
        <v>13741.800000000001</v>
      </c>
      <c r="X949" s="35">
        <f t="shared" si="276"/>
        <v>58622.820229594174</v>
      </c>
      <c r="Y949" s="35">
        <f>H949</f>
        <v>4</v>
      </c>
      <c r="Z949" s="35">
        <v>0</v>
      </c>
      <c r="AA949" s="35">
        <f t="shared" si="277"/>
        <v>15000</v>
      </c>
      <c r="AB949" s="37">
        <f t="shared" si="271"/>
        <v>0</v>
      </c>
      <c r="AC949" s="35">
        <v>0</v>
      </c>
      <c r="AD949" s="35">
        <v>5769.2307692307695</v>
      </c>
      <c r="AE949" s="44"/>
    </row>
    <row r="950" spans="1:35">
      <c r="A950" s="34">
        <v>946</v>
      </c>
      <c r="B950" s="58">
        <v>46248</v>
      </c>
      <c r="C950" s="4" t="s">
        <v>7011</v>
      </c>
      <c r="D950" s="4" t="s">
        <v>6143</v>
      </c>
      <c r="E950" s="4" t="s">
        <v>6135</v>
      </c>
      <c r="F950" s="35" t="str">
        <f>IFERROR(VLOOKUP(E950,'DATA MASTER'!$B$1:$R$3858,3,0),"")</f>
        <v>DIV 1</v>
      </c>
      <c r="G950" s="4">
        <v>6</v>
      </c>
      <c r="H950" s="35">
        <f>IFERROR(VLOOKUP(E950,'DATA MASTER'!$B$1:$R$3858,6,0),"")</f>
        <v>24</v>
      </c>
      <c r="I950" s="40">
        <f>IFERROR(VLOOKUP(E950,'DATA MASTER'!$B$1:$R$3858,5,0),"")</f>
        <v>1.23</v>
      </c>
      <c r="J950" s="35">
        <f>IFERROR(VLOOKUP(E950,'DATA MASTER'!$B$1:$R$3858,17,0),"")</f>
        <v>99800</v>
      </c>
      <c r="K950" s="35">
        <f>IFERROR(VLOOKUP(E950,'DATA MASTER'!$B$1:$R$3858,16,0),"")</f>
        <v>92100</v>
      </c>
      <c r="L950" s="34">
        <f t="shared" si="267"/>
        <v>7485</v>
      </c>
      <c r="M950" s="34">
        <f t="shared" si="272"/>
        <v>13343.448</v>
      </c>
      <c r="N950" s="35">
        <v>0</v>
      </c>
      <c r="O950" s="35">
        <v>0</v>
      </c>
      <c r="P950" s="35"/>
      <c r="Q950" s="4"/>
      <c r="R950" s="35">
        <f t="shared" si="273"/>
        <v>498999.99999999994</v>
      </c>
      <c r="S950" s="35">
        <f t="shared" si="268"/>
        <v>425711.09189189179</v>
      </c>
      <c r="T950" s="35">
        <f t="shared" si="269"/>
        <v>73288.908108108153</v>
      </c>
      <c r="U950" s="35">
        <f t="shared" si="274"/>
        <v>5166</v>
      </c>
      <c r="V950" s="35">
        <f t="shared" si="275"/>
        <v>481.30434782608694</v>
      </c>
      <c r="W950" s="35">
        <f t="shared" si="270"/>
        <v>11077.8</v>
      </c>
      <c r="X950" s="35">
        <f t="shared" si="276"/>
        <v>52717.649914128226</v>
      </c>
      <c r="Y950" s="35">
        <v>1</v>
      </c>
      <c r="Z950" s="35">
        <v>0</v>
      </c>
      <c r="AA950" s="35">
        <f t="shared" si="277"/>
        <v>0</v>
      </c>
      <c r="AB950" s="37">
        <f t="shared" si="271"/>
        <v>0</v>
      </c>
      <c r="AC950" s="35">
        <f>Z950*R950*1.11</f>
        <v>0</v>
      </c>
      <c r="AD950" s="35">
        <v>3846.1538461538462</v>
      </c>
      <c r="AE950" s="44"/>
    </row>
    <row r="951" spans="1:35">
      <c r="A951" s="34">
        <v>947</v>
      </c>
      <c r="B951" s="58">
        <v>46248</v>
      </c>
      <c r="C951" s="4" t="s">
        <v>7012</v>
      </c>
      <c r="D951" s="4" t="s">
        <v>6128</v>
      </c>
      <c r="E951" s="4" t="s">
        <v>6135</v>
      </c>
      <c r="F951" s="35" t="str">
        <f>IFERROR(VLOOKUP(E951,'DATA MASTER'!$B$1:$R$3858,3,0),"")</f>
        <v>DIV 1</v>
      </c>
      <c r="G951" s="4">
        <v>24</v>
      </c>
      <c r="H951" s="35">
        <f>IFERROR(VLOOKUP(E951,'DATA MASTER'!$B$1:$R$3858,6,0),"")</f>
        <v>24</v>
      </c>
      <c r="I951" s="40">
        <f>IFERROR(VLOOKUP(E951,'DATA MASTER'!$B$1:$R$3858,5,0),"")</f>
        <v>1.23</v>
      </c>
      <c r="J951" s="35">
        <f>IFERROR(VLOOKUP(E951,'DATA MASTER'!$B$1:$R$3858,17,0),"")</f>
        <v>99800</v>
      </c>
      <c r="K951" s="35">
        <f>IFERROR(VLOOKUP(E951,'DATA MASTER'!$B$1:$R$3858,16,0),"")</f>
        <v>92100</v>
      </c>
      <c r="L951" s="34">
        <f t="shared" si="267"/>
        <v>7485</v>
      </c>
      <c r="M951" s="34">
        <f t="shared" si="272"/>
        <v>13343.448</v>
      </c>
      <c r="N951" s="35">
        <v>0</v>
      </c>
      <c r="O951" s="35">
        <v>0</v>
      </c>
      <c r="P951" s="35">
        <v>50000</v>
      </c>
      <c r="Q951" s="4" t="s">
        <v>6674</v>
      </c>
      <c r="R951" s="35">
        <f t="shared" si="273"/>
        <v>1995999.9999999998</v>
      </c>
      <c r="S951" s="35">
        <f t="shared" si="268"/>
        <v>1702844.3675675672</v>
      </c>
      <c r="T951" s="35">
        <f t="shared" si="269"/>
        <v>293155.63243243261</v>
      </c>
      <c r="U951" s="35">
        <f t="shared" si="274"/>
        <v>20664</v>
      </c>
      <c r="V951" s="35">
        <f t="shared" si="275"/>
        <v>1925.2173913043478</v>
      </c>
      <c r="W951" s="35">
        <f t="shared" si="270"/>
        <v>44311.199999999997</v>
      </c>
      <c r="X951" s="35">
        <f t="shared" si="276"/>
        <v>176255.21504112828</v>
      </c>
      <c r="Y951" s="35">
        <f>H951</f>
        <v>24</v>
      </c>
      <c r="Z951" s="35">
        <v>0</v>
      </c>
      <c r="AA951" s="35">
        <f t="shared" si="277"/>
        <v>50000</v>
      </c>
      <c r="AB951" s="37">
        <f t="shared" si="271"/>
        <v>0</v>
      </c>
      <c r="AC951" s="35">
        <v>0</v>
      </c>
      <c r="AD951" s="35">
        <v>0</v>
      </c>
      <c r="AE951" s="44"/>
    </row>
    <row r="952" spans="1:35">
      <c r="A952" s="34">
        <v>948</v>
      </c>
      <c r="B952" s="58">
        <v>46248</v>
      </c>
      <c r="C952" s="4" t="s">
        <v>7013</v>
      </c>
      <c r="D952" s="4" t="s">
        <v>6196</v>
      </c>
      <c r="E952" s="4" t="s">
        <v>6156</v>
      </c>
      <c r="F952" s="35" t="str">
        <f>IFERROR(VLOOKUP(E952,'DATA MASTER'!$B$1:$R$3858,3,0),"")</f>
        <v>DIV 1</v>
      </c>
      <c r="G952" s="4">
        <v>2</v>
      </c>
      <c r="H952" s="35">
        <f>IFERROR(VLOOKUP(E952,'DATA MASTER'!$B$1:$R$3858,6,0),"")</f>
        <v>4</v>
      </c>
      <c r="I952" s="40">
        <f>IFERROR(VLOOKUP(E952,'DATA MASTER'!$B$1:$R$3858,5,0),"")</f>
        <v>5.3879999999999999</v>
      </c>
      <c r="J952" s="35">
        <f>IFERROR(VLOOKUP(E952,'DATA MASTER'!$B$1:$R$3858,17,0),"")</f>
        <v>185700</v>
      </c>
      <c r="K952" s="35">
        <f>IFERROR(VLOOKUP(E952,'DATA MASTER'!$B$1:$R$3858,16,0),"")</f>
        <v>165300</v>
      </c>
      <c r="L952" s="34">
        <f t="shared" si="267"/>
        <v>13927.5</v>
      </c>
      <c r="M952" s="34">
        <f t="shared" si="272"/>
        <v>23948.664000000001</v>
      </c>
      <c r="N952" s="35">
        <v>0</v>
      </c>
      <c r="O952" s="35">
        <v>0</v>
      </c>
      <c r="P952" s="35"/>
      <c r="Q952" s="4"/>
      <c r="R952" s="35">
        <f t="shared" si="273"/>
        <v>309500</v>
      </c>
      <c r="S952" s="35">
        <f t="shared" si="268"/>
        <v>254687.09189189188</v>
      </c>
      <c r="T952" s="35">
        <f t="shared" si="269"/>
        <v>54812.908108108124</v>
      </c>
      <c r="U952" s="35">
        <f t="shared" si="274"/>
        <v>7543.2</v>
      </c>
      <c r="V952" s="35">
        <f t="shared" si="275"/>
        <v>702.78260869565213</v>
      </c>
      <c r="W952" s="35">
        <f t="shared" si="270"/>
        <v>6870.9000000000005</v>
      </c>
      <c r="X952" s="35">
        <f t="shared" si="276"/>
        <v>31631.509370380212</v>
      </c>
      <c r="Y952" s="35">
        <v>1</v>
      </c>
      <c r="Z952" s="35">
        <v>0</v>
      </c>
      <c r="AA952" s="35">
        <f t="shared" si="277"/>
        <v>0</v>
      </c>
      <c r="AB952" s="37">
        <f t="shared" si="271"/>
        <v>0</v>
      </c>
      <c r="AC952" s="35">
        <v>0</v>
      </c>
      <c r="AD952" s="35">
        <v>8064.5161290322585</v>
      </c>
      <c r="AE952" s="44"/>
    </row>
    <row r="953" spans="1:35" s="43" customFormat="1">
      <c r="A953" s="46">
        <v>949</v>
      </c>
      <c r="B953" s="58">
        <v>46248</v>
      </c>
      <c r="C953" s="4" t="s">
        <v>7014</v>
      </c>
      <c r="D953" s="4" t="s">
        <v>6287</v>
      </c>
      <c r="E953" s="4" t="s">
        <v>6135</v>
      </c>
      <c r="F953" s="52" t="str">
        <f>IFERROR(VLOOKUP(E953,'DATA MASTER'!$B$1:$R$3858,3,0),"")</f>
        <v>DIV 1</v>
      </c>
      <c r="G953" s="4">
        <v>24</v>
      </c>
      <c r="H953" s="52">
        <f>IFERROR(VLOOKUP(E953,'DATA MASTER'!$B$1:$R$3858,6,0),"")</f>
        <v>24</v>
      </c>
      <c r="I953" s="53">
        <f>IFERROR(VLOOKUP(E953,'DATA MASTER'!$B$1:$R$3858,5,0),"")</f>
        <v>1.23</v>
      </c>
      <c r="J953" s="52">
        <f>IFERROR(VLOOKUP(E953,'DATA MASTER'!$B$1:$R$3858,17,0),"")</f>
        <v>99800</v>
      </c>
      <c r="K953" s="52">
        <f>IFERROR(VLOOKUP(E953,'DATA MASTER'!$B$1:$R$3858,16,0),"")</f>
        <v>92100</v>
      </c>
      <c r="L953" s="46">
        <f t="shared" si="267"/>
        <v>7485</v>
      </c>
      <c r="M953" s="46">
        <f t="shared" si="272"/>
        <v>13343.448</v>
      </c>
      <c r="N953" s="52">
        <v>0</v>
      </c>
      <c r="O953" s="35">
        <v>0</v>
      </c>
      <c r="P953" s="35">
        <v>50000</v>
      </c>
      <c r="Q953" s="4" t="s">
        <v>6674</v>
      </c>
      <c r="R953" s="52">
        <f t="shared" si="273"/>
        <v>1995999.9999999998</v>
      </c>
      <c r="S953" s="52">
        <f t="shared" si="268"/>
        <v>1702844.3675675672</v>
      </c>
      <c r="T953" s="52">
        <f t="shared" si="269"/>
        <v>293155.63243243261</v>
      </c>
      <c r="U953" s="52">
        <f t="shared" si="274"/>
        <v>20664</v>
      </c>
      <c r="V953" s="35">
        <f t="shared" si="275"/>
        <v>1925.2173913043478</v>
      </c>
      <c r="W953" s="35">
        <f t="shared" si="270"/>
        <v>44311.199999999997</v>
      </c>
      <c r="X953" s="35">
        <f t="shared" si="276"/>
        <v>159588.54837446162</v>
      </c>
      <c r="Y953" s="35">
        <f>H953</f>
        <v>24</v>
      </c>
      <c r="Z953" s="35">
        <v>0</v>
      </c>
      <c r="AA953" s="35">
        <f t="shared" si="277"/>
        <v>50000</v>
      </c>
      <c r="AB953" s="54">
        <f t="shared" si="271"/>
        <v>0</v>
      </c>
      <c r="AC953" s="35">
        <v>0</v>
      </c>
      <c r="AD953" s="35">
        <v>16666.666666666668</v>
      </c>
      <c r="AE953" s="55"/>
      <c r="AF953"/>
      <c r="AG953"/>
      <c r="AH953"/>
      <c r="AI953"/>
    </row>
    <row r="954" spans="1:35" s="43" customFormat="1">
      <c r="A954" s="46">
        <v>950</v>
      </c>
      <c r="B954" s="58">
        <v>46248</v>
      </c>
      <c r="C954" s="4" t="s">
        <v>7015</v>
      </c>
      <c r="D954" s="4" t="s">
        <v>6196</v>
      </c>
      <c r="E954" s="4" t="s">
        <v>6135</v>
      </c>
      <c r="F954" s="52" t="str">
        <f>IFERROR(VLOOKUP(E954,'DATA MASTER'!$B$1:$R$3858,3,0),"")</f>
        <v>DIV 1</v>
      </c>
      <c r="G954" s="4">
        <v>6</v>
      </c>
      <c r="H954" s="52">
        <f>IFERROR(VLOOKUP(E954,'DATA MASTER'!$B$1:$R$3858,6,0),"")</f>
        <v>24</v>
      </c>
      <c r="I954" s="53">
        <f>IFERROR(VLOOKUP(E954,'DATA MASTER'!$B$1:$R$3858,5,0),"")</f>
        <v>1.23</v>
      </c>
      <c r="J954" s="52">
        <f>IFERROR(VLOOKUP(E954,'DATA MASTER'!$B$1:$R$3858,17,0),"")</f>
        <v>99800</v>
      </c>
      <c r="K954" s="52">
        <f>IFERROR(VLOOKUP(E954,'DATA MASTER'!$B$1:$R$3858,16,0),"")</f>
        <v>92100</v>
      </c>
      <c r="L954" s="46">
        <f t="shared" si="267"/>
        <v>7485</v>
      </c>
      <c r="M954" s="46">
        <f t="shared" si="272"/>
        <v>13343.448</v>
      </c>
      <c r="N954" s="52">
        <v>0</v>
      </c>
      <c r="O954" s="35">
        <v>0</v>
      </c>
      <c r="P954" s="52"/>
      <c r="Q954" s="4"/>
      <c r="R954" s="52">
        <f t="shared" si="273"/>
        <v>498999.99999999994</v>
      </c>
      <c r="S954" s="52">
        <f t="shared" si="268"/>
        <v>425711.09189189179</v>
      </c>
      <c r="T954" s="52">
        <f t="shared" si="269"/>
        <v>73288.908108108153</v>
      </c>
      <c r="U954" s="52">
        <f t="shared" si="274"/>
        <v>5166</v>
      </c>
      <c r="V954" s="35">
        <f t="shared" si="275"/>
        <v>481.30434782608694</v>
      </c>
      <c r="W954" s="35">
        <f t="shared" si="270"/>
        <v>11077.8</v>
      </c>
      <c r="X954" s="35">
        <f t="shared" si="276"/>
        <v>49897.137093615405</v>
      </c>
      <c r="Y954" s="52">
        <v>1</v>
      </c>
      <c r="Z954" s="35">
        <v>0</v>
      </c>
      <c r="AA954" s="35">
        <f t="shared" si="277"/>
        <v>0</v>
      </c>
      <c r="AB954" s="54">
        <f t="shared" si="271"/>
        <v>0</v>
      </c>
      <c r="AC954" s="35">
        <v>0</v>
      </c>
      <c r="AD954" s="35">
        <v>6666.666666666667</v>
      </c>
      <c r="AE954" s="55"/>
      <c r="AF954"/>
      <c r="AG954"/>
      <c r="AH954"/>
      <c r="AI954"/>
    </row>
    <row r="955" spans="1:35">
      <c r="A955" s="34">
        <v>951</v>
      </c>
      <c r="B955" s="58">
        <v>46248</v>
      </c>
      <c r="C955" s="4" t="s">
        <v>7016</v>
      </c>
      <c r="D955" s="4" t="s">
        <v>6239</v>
      </c>
      <c r="E955" s="4" t="s">
        <v>6141</v>
      </c>
      <c r="F955" s="35" t="str">
        <f>IFERROR(VLOOKUP(E955,'DATA MASTER'!$B$1:$R$3858,3,0),"")</f>
        <v>DIV 1</v>
      </c>
      <c r="G955" s="4">
        <v>6</v>
      </c>
      <c r="H955" s="35">
        <f>IFERROR(VLOOKUP(E955,'DATA MASTER'!$B$1:$R$3858,6,0),"")</f>
        <v>36</v>
      </c>
      <c r="I955" s="40">
        <f>IFERROR(VLOOKUP(E955,'DATA MASTER'!$B$1:$R$3858,5,0),"")</f>
        <v>0.621</v>
      </c>
      <c r="J955" s="35">
        <f>IFERROR(VLOOKUP(E955,'DATA MASTER'!$B$1:$R$3858,17,0),"")</f>
        <v>56900</v>
      </c>
      <c r="K955" s="35">
        <f>IFERROR(VLOOKUP(E955,'DATA MASTER'!$B$1:$R$3858,16,0),"")</f>
        <v>52000</v>
      </c>
      <c r="L955" s="34">
        <f t="shared" si="267"/>
        <v>4267.5</v>
      </c>
      <c r="M955" s="34">
        <f t="shared" si="272"/>
        <v>7533.76</v>
      </c>
      <c r="N955" s="35">
        <v>0</v>
      </c>
      <c r="O955" s="35">
        <v>0</v>
      </c>
      <c r="P955" s="35"/>
      <c r="Q955" s="4"/>
      <c r="R955" s="35">
        <f t="shared" si="273"/>
        <v>284500</v>
      </c>
      <c r="S955" s="35">
        <f t="shared" si="268"/>
        <v>240358.05405405402</v>
      </c>
      <c r="T955" s="35">
        <f t="shared" si="269"/>
        <v>44141.945945945976</v>
      </c>
      <c r="U955" s="35">
        <f t="shared" si="274"/>
        <v>2608.1999999999998</v>
      </c>
      <c r="V955" s="35">
        <f t="shared" si="275"/>
        <v>243</v>
      </c>
      <c r="W955" s="35">
        <f t="shared" si="270"/>
        <v>6315.9000000000005</v>
      </c>
      <c r="X955" s="35">
        <f t="shared" si="276"/>
        <v>34974.845945945977</v>
      </c>
      <c r="Y955" s="35">
        <v>1</v>
      </c>
      <c r="Z955" s="35">
        <v>0</v>
      </c>
      <c r="AA955" s="35">
        <f t="shared" si="277"/>
        <v>0</v>
      </c>
      <c r="AB955" s="37">
        <f t="shared" si="271"/>
        <v>0</v>
      </c>
      <c r="AC955" s="35">
        <v>0</v>
      </c>
      <c r="AD955" s="35">
        <v>0</v>
      </c>
      <c r="AE955" s="44"/>
    </row>
    <row r="956" spans="1:35">
      <c r="A956" s="34">
        <v>952</v>
      </c>
      <c r="B956" s="58">
        <v>46248</v>
      </c>
      <c r="C956" s="4" t="s">
        <v>7017</v>
      </c>
      <c r="D956" s="4" t="s">
        <v>6134</v>
      </c>
      <c r="E956" s="4" t="s">
        <v>6135</v>
      </c>
      <c r="F956" s="35" t="str">
        <f>IFERROR(VLOOKUP(E956,'DATA MASTER'!$B$1:$R$3858,3,0),"")</f>
        <v>DIV 1</v>
      </c>
      <c r="G956" s="4">
        <v>24</v>
      </c>
      <c r="H956" s="35">
        <f>IFERROR(VLOOKUP(E956,'DATA MASTER'!$B$1:$R$3858,6,0),"")</f>
        <v>24</v>
      </c>
      <c r="I956" s="40">
        <f>IFERROR(VLOOKUP(E956,'DATA MASTER'!$B$1:$R$3858,5,0),"")</f>
        <v>1.23</v>
      </c>
      <c r="J956" s="35">
        <f>IFERROR(VLOOKUP(E956,'DATA MASTER'!$B$1:$R$3858,17,0),"")</f>
        <v>99800</v>
      </c>
      <c r="K956" s="35">
        <f>IFERROR(VLOOKUP(E956,'DATA MASTER'!$B$1:$R$3858,16,0),"")</f>
        <v>92100</v>
      </c>
      <c r="L956" s="34">
        <f t="shared" si="267"/>
        <v>7485</v>
      </c>
      <c r="M956" s="34">
        <f t="shared" si="272"/>
        <v>13343.448</v>
      </c>
      <c r="N956" s="35">
        <v>0</v>
      </c>
      <c r="O956" s="35">
        <v>0</v>
      </c>
      <c r="P956" s="35">
        <v>50000</v>
      </c>
      <c r="Q956" s="4" t="s">
        <v>6674</v>
      </c>
      <c r="R956" s="35">
        <f t="shared" si="273"/>
        <v>1995999.9999999998</v>
      </c>
      <c r="S956" s="35">
        <f t="shared" si="268"/>
        <v>1702844.3675675672</v>
      </c>
      <c r="T956" s="35">
        <f t="shared" si="269"/>
        <v>293155.63243243261</v>
      </c>
      <c r="U956" s="35">
        <f t="shared" si="274"/>
        <v>20664</v>
      </c>
      <c r="V956" s="35">
        <f t="shared" si="275"/>
        <v>1925.2173913043478</v>
      </c>
      <c r="W956" s="35">
        <f t="shared" si="270"/>
        <v>44311.199999999997</v>
      </c>
      <c r="X956" s="35">
        <f t="shared" si="276"/>
        <v>169112.35789827115</v>
      </c>
      <c r="Y956" s="35">
        <f>H956</f>
        <v>24</v>
      </c>
      <c r="Z956" s="35">
        <v>0</v>
      </c>
      <c r="AA956" s="35">
        <f t="shared" si="277"/>
        <v>50000</v>
      </c>
      <c r="AB956" s="37">
        <f t="shared" si="271"/>
        <v>0</v>
      </c>
      <c r="AC956" s="35">
        <v>0</v>
      </c>
      <c r="AD956" s="35">
        <v>7142.8571428571431</v>
      </c>
      <c r="AE956" s="44"/>
    </row>
    <row r="957" spans="1:35">
      <c r="A957" s="34">
        <v>953</v>
      </c>
      <c r="B957" s="58">
        <v>46248</v>
      </c>
      <c r="C957" s="4" t="s">
        <v>7018</v>
      </c>
      <c r="D957" s="4" t="s">
        <v>6158</v>
      </c>
      <c r="E957" s="4" t="s">
        <v>6212</v>
      </c>
      <c r="F957" s="35" t="str">
        <f>IFERROR(VLOOKUP(E957,'DATA MASTER'!$B$1:$R$3858,3,0),"")</f>
        <v>DIV 1</v>
      </c>
      <c r="G957" s="4">
        <v>1</v>
      </c>
      <c r="H957" s="35">
        <f>IFERROR(VLOOKUP(E957,'DATA MASTER'!$B$1:$R$3858,6,0),"")</f>
        <v>1</v>
      </c>
      <c r="I957" s="40">
        <f>IFERROR(VLOOKUP(E957,'DATA MASTER'!$B$1:$R$3858,5,0),"")</f>
        <v>21.11</v>
      </c>
      <c r="J957" s="35">
        <f>IFERROR(VLOOKUP(E957,'DATA MASTER'!$B$1:$R$3858,17,0),"")</f>
        <v>878600</v>
      </c>
      <c r="K957" s="35">
        <f>IFERROR(VLOOKUP(E957,'DATA MASTER'!$B$1:$R$3858,16,0),"")</f>
        <v>787600</v>
      </c>
      <c r="L957" s="34">
        <f t="shared" si="267"/>
        <v>65895</v>
      </c>
      <c r="M957" s="34">
        <f t="shared" si="272"/>
        <v>114107.48800000001</v>
      </c>
      <c r="N957" s="35">
        <v>0</v>
      </c>
      <c r="O957" s="35">
        <v>0</v>
      </c>
      <c r="P957" s="35"/>
      <c r="Q957" s="4"/>
      <c r="R957" s="35">
        <f t="shared" si="273"/>
        <v>732166.66666666663</v>
      </c>
      <c r="S957" s="35">
        <f t="shared" si="268"/>
        <v>606750.01081081072</v>
      </c>
      <c r="T957" s="35">
        <f t="shared" si="269"/>
        <v>125416.6558558559</v>
      </c>
      <c r="U957" s="35">
        <f t="shared" si="274"/>
        <v>14777</v>
      </c>
      <c r="V957" s="35">
        <f t="shared" si="275"/>
        <v>1376.7391304347825</v>
      </c>
      <c r="W957" s="35">
        <f t="shared" si="270"/>
        <v>16254.1</v>
      </c>
      <c r="X957" s="35">
        <f t="shared" si="276"/>
        <v>85865.95958256397</v>
      </c>
      <c r="Y957" s="35">
        <f>IF(E957="avem005",4,1)</f>
        <v>1</v>
      </c>
      <c r="Z957" s="35">
        <v>0</v>
      </c>
      <c r="AA957" s="35">
        <f t="shared" si="277"/>
        <v>0</v>
      </c>
      <c r="AB957" s="37">
        <f t="shared" si="271"/>
        <v>0</v>
      </c>
      <c r="AC957" s="35">
        <v>0</v>
      </c>
      <c r="AD957" s="35">
        <v>7142.8571428571431</v>
      </c>
      <c r="AE957" s="44"/>
    </row>
    <row r="958" spans="1:35">
      <c r="A958" s="34">
        <v>954</v>
      </c>
      <c r="B958" s="58">
        <v>46248</v>
      </c>
      <c r="C958" s="4" t="s">
        <v>7018</v>
      </c>
      <c r="D958" s="4" t="s">
        <v>6158</v>
      </c>
      <c r="E958" s="4" t="s">
        <v>6199</v>
      </c>
      <c r="F958" s="35" t="str">
        <f>IFERROR(VLOOKUP(E958,'DATA MASTER'!$B$1:$R$3858,3,0),"")</f>
        <v>DIV 2</v>
      </c>
      <c r="G958" s="4">
        <v>1</v>
      </c>
      <c r="H958" s="35">
        <f>IFERROR(VLOOKUP(E958,'DATA MASTER'!$B$1:$R$3858,6,0),"")</f>
        <v>1</v>
      </c>
      <c r="I958" s="40">
        <f>IFERROR(VLOOKUP(E958,'DATA MASTER'!$B$1:$R$3858,5,0),"")</f>
        <v>26.11</v>
      </c>
      <c r="J958" s="35">
        <f>IFERROR(VLOOKUP(E958,'DATA MASTER'!$B$1:$R$3858,17,0),"")</f>
        <v>373600</v>
      </c>
      <c r="K958" s="35">
        <f>IFERROR(VLOOKUP(E958,'DATA MASTER'!$B$1:$R$3858,16,0),"")</f>
        <v>295500</v>
      </c>
      <c r="L958" s="34">
        <f t="shared" si="267"/>
        <v>28020</v>
      </c>
      <c r="M958" s="34">
        <f t="shared" si="272"/>
        <v>42812.04</v>
      </c>
      <c r="N958" s="35">
        <v>0</v>
      </c>
      <c r="O958" s="35">
        <v>0</v>
      </c>
      <c r="P958" s="35"/>
      <c r="Q958" s="4"/>
      <c r="R958" s="35">
        <f t="shared" si="273"/>
        <v>311333.33333333331</v>
      </c>
      <c r="S958" s="35">
        <f t="shared" si="268"/>
        <v>227646.81081081077</v>
      </c>
      <c r="T958" s="35">
        <f t="shared" si="269"/>
        <v>83686.522522522544</v>
      </c>
      <c r="U958" s="35">
        <f t="shared" si="274"/>
        <v>18277</v>
      </c>
      <c r="V958" s="35">
        <f t="shared" si="275"/>
        <v>1702.8260869565217</v>
      </c>
      <c r="W958" s="35">
        <f t="shared" si="270"/>
        <v>6911.6</v>
      </c>
      <c r="X958" s="35">
        <f t="shared" si="276"/>
        <v>49652.23929270888</v>
      </c>
      <c r="Y958" s="35">
        <v>1</v>
      </c>
      <c r="Z958" s="35">
        <v>0</v>
      </c>
      <c r="AA958" s="35">
        <f t="shared" si="277"/>
        <v>0</v>
      </c>
      <c r="AB958" s="37">
        <f t="shared" si="271"/>
        <v>0</v>
      </c>
      <c r="AC958" s="35">
        <f t="shared" ref="AC958:AC959" si="282">Z958*R958*1.11</f>
        <v>0</v>
      </c>
      <c r="AD958" s="35">
        <v>7142.8571428571431</v>
      </c>
      <c r="AE958" s="44"/>
    </row>
    <row r="959" spans="1:35">
      <c r="A959" s="34">
        <v>955</v>
      </c>
      <c r="B959" s="58">
        <v>46248</v>
      </c>
      <c r="C959" s="4" t="s">
        <v>7019</v>
      </c>
      <c r="D959" s="4" t="s">
        <v>6128</v>
      </c>
      <c r="E959" s="4" t="s">
        <v>6135</v>
      </c>
      <c r="F959" s="35" t="str">
        <f>IFERROR(VLOOKUP(E959,'DATA MASTER'!$B$1:$R$3858,3,0),"")</f>
        <v>DIV 1</v>
      </c>
      <c r="G959" s="4">
        <v>24</v>
      </c>
      <c r="H959" s="35">
        <f>IFERROR(VLOOKUP(E959,'DATA MASTER'!$B$1:$R$3858,6,0),"")</f>
        <v>24</v>
      </c>
      <c r="I959" s="40">
        <f>IFERROR(VLOOKUP(E959,'DATA MASTER'!$B$1:$R$3858,5,0),"")</f>
        <v>1.23</v>
      </c>
      <c r="J959" s="35">
        <f>IFERROR(VLOOKUP(E959,'DATA MASTER'!$B$1:$R$3858,17,0),"")</f>
        <v>99800</v>
      </c>
      <c r="K959" s="35">
        <f>IFERROR(VLOOKUP(E959,'DATA MASTER'!$B$1:$R$3858,16,0),"")</f>
        <v>92100</v>
      </c>
      <c r="L959" s="34">
        <f t="shared" si="267"/>
        <v>7485</v>
      </c>
      <c r="M959" s="34">
        <f t="shared" si="272"/>
        <v>13343.448</v>
      </c>
      <c r="N959" s="35">
        <v>0</v>
      </c>
      <c r="O959" s="35">
        <v>0</v>
      </c>
      <c r="P959" s="35">
        <v>50000</v>
      </c>
      <c r="Q959" s="4" t="s">
        <v>6674</v>
      </c>
      <c r="R959" s="35">
        <f t="shared" si="273"/>
        <v>1995999.9999999998</v>
      </c>
      <c r="S959" s="35">
        <f t="shared" si="268"/>
        <v>1702844.3675675672</v>
      </c>
      <c r="T959" s="35">
        <f t="shared" si="269"/>
        <v>293155.63243243261</v>
      </c>
      <c r="U959" s="35">
        <f t="shared" si="274"/>
        <v>20664</v>
      </c>
      <c r="V959" s="35">
        <f t="shared" si="275"/>
        <v>1925.2173913043478</v>
      </c>
      <c r="W959" s="35">
        <f t="shared" si="270"/>
        <v>44311.199999999997</v>
      </c>
      <c r="X959" s="35">
        <f t="shared" si="276"/>
        <v>159588.54837446162</v>
      </c>
      <c r="Y959" s="35">
        <f>H959</f>
        <v>24</v>
      </c>
      <c r="Z959" s="35">
        <v>0</v>
      </c>
      <c r="AA959" s="35">
        <f t="shared" si="277"/>
        <v>50000</v>
      </c>
      <c r="AB959" s="37">
        <f t="shared" si="271"/>
        <v>0</v>
      </c>
      <c r="AC959" s="35">
        <f t="shared" si="282"/>
        <v>0</v>
      </c>
      <c r="AD959" s="35">
        <v>16666.666666666668</v>
      </c>
      <c r="AE959" s="44"/>
    </row>
    <row r="960" spans="1:35">
      <c r="A960" s="34">
        <v>956</v>
      </c>
      <c r="B960" s="58">
        <v>46248</v>
      </c>
      <c r="C960" s="4" t="s">
        <v>7020</v>
      </c>
      <c r="D960" s="4" t="s">
        <v>6124</v>
      </c>
      <c r="E960" s="4" t="s">
        <v>6148</v>
      </c>
      <c r="F960" s="35" t="str">
        <f>IFERROR(VLOOKUP(E960,'DATA MASTER'!$B$1:$R$3858,3,0),"")</f>
        <v>DIV 2</v>
      </c>
      <c r="G960" s="4">
        <v>6</v>
      </c>
      <c r="H960" s="35">
        <f>IFERROR(VLOOKUP(E960,'DATA MASTER'!$B$1:$R$3858,6,0),"")</f>
        <v>24</v>
      </c>
      <c r="I960" s="40">
        <f>IFERROR(VLOOKUP(E960,'DATA MASTER'!$B$1:$R$3858,5,0),"")</f>
        <v>1.0900000000000001</v>
      </c>
      <c r="J960" s="35">
        <f>IFERROR(VLOOKUP(E960,'DATA MASTER'!$B$1:$R$3858,17,0),"")</f>
        <v>82200</v>
      </c>
      <c r="K960" s="35">
        <f>IFERROR(VLOOKUP(E960,'DATA MASTER'!$B$1:$R$3858,16,0),"")</f>
        <v>74900</v>
      </c>
      <c r="L960" s="34">
        <f t="shared" si="267"/>
        <v>6165</v>
      </c>
      <c r="M960" s="34">
        <f t="shared" si="272"/>
        <v>10851.512000000001</v>
      </c>
      <c r="N960" s="35">
        <v>0</v>
      </c>
      <c r="O960" s="35">
        <v>0</v>
      </c>
      <c r="P960" s="35"/>
      <c r="Q960" s="4"/>
      <c r="R960" s="35">
        <f t="shared" si="273"/>
        <v>411000</v>
      </c>
      <c r="S960" s="35">
        <f t="shared" si="268"/>
        <v>346208.04324324324</v>
      </c>
      <c r="T960" s="35">
        <f t="shared" si="269"/>
        <v>64791.956756756757</v>
      </c>
      <c r="U960" s="35">
        <f t="shared" si="274"/>
        <v>4578.0000000000009</v>
      </c>
      <c r="V960" s="35">
        <f t="shared" si="275"/>
        <v>426.52173913043481</v>
      </c>
      <c r="W960" s="35">
        <f t="shared" si="270"/>
        <v>9124.2000000000007</v>
      </c>
      <c r="X960" s="35">
        <f t="shared" si="276"/>
        <v>44894.004248395562</v>
      </c>
      <c r="Y960" s="35">
        <f>IF(E960="avem005",4,1)</f>
        <v>1</v>
      </c>
      <c r="Z960" s="35">
        <v>0</v>
      </c>
      <c r="AA960" s="35">
        <f t="shared" si="277"/>
        <v>0</v>
      </c>
      <c r="AB960" s="37">
        <f t="shared" si="271"/>
        <v>0</v>
      </c>
      <c r="AC960" s="35">
        <v>0</v>
      </c>
      <c r="AD960" s="35">
        <v>5769.2307692307695</v>
      </c>
      <c r="AE960" s="44"/>
    </row>
    <row r="961" spans="1:31">
      <c r="A961" s="34">
        <v>957</v>
      </c>
      <c r="B961" s="58">
        <v>46248</v>
      </c>
      <c r="C961" s="4" t="s">
        <v>7021</v>
      </c>
      <c r="D961" s="4" t="s">
        <v>6183</v>
      </c>
      <c r="E961" s="4" t="s">
        <v>6160</v>
      </c>
      <c r="F961" s="35" t="str">
        <f>IFERROR(VLOOKUP(E961,'DATA MASTER'!$B$1:$R$3858,3,0),"")</f>
        <v>DIV 1</v>
      </c>
      <c r="G961" s="4">
        <v>1</v>
      </c>
      <c r="H961" s="35">
        <f>IFERROR(VLOOKUP(E961,'DATA MASTER'!$B$1:$R$3858,6,0),"")</f>
        <v>1</v>
      </c>
      <c r="I961" s="40">
        <f>IFERROR(VLOOKUP(E961,'DATA MASTER'!$B$1:$R$3858,5,0),"")</f>
        <v>26.02</v>
      </c>
      <c r="J961" s="35">
        <f>IFERROR(VLOOKUP(E961,'DATA MASTER'!$B$1:$R$3858,17,0),"")</f>
        <v>876000</v>
      </c>
      <c r="K961" s="35">
        <f>IFERROR(VLOOKUP(E961,'DATA MASTER'!$B$1:$R$3858,16,0),"")</f>
        <v>777200</v>
      </c>
      <c r="L961" s="34">
        <f t="shared" si="267"/>
        <v>65700</v>
      </c>
      <c r="M961" s="34">
        <f t="shared" si="272"/>
        <v>112600.736</v>
      </c>
      <c r="N961" s="35">
        <v>0</v>
      </c>
      <c r="O961" s="35">
        <v>0</v>
      </c>
      <c r="P961" s="35">
        <v>15000</v>
      </c>
      <c r="Q961" s="4" t="s">
        <v>6947</v>
      </c>
      <c r="R961" s="35">
        <f t="shared" si="273"/>
        <v>729999.99999999988</v>
      </c>
      <c r="S961" s="35">
        <f t="shared" si="268"/>
        <v>598738.07567567565</v>
      </c>
      <c r="T961" s="35">
        <f t="shared" si="269"/>
        <v>131261.92432432424</v>
      </c>
      <c r="U961" s="35">
        <f t="shared" si="274"/>
        <v>18214</v>
      </c>
      <c r="V961" s="35">
        <f t="shared" si="275"/>
        <v>1696.9565217391305</v>
      </c>
      <c r="W961" s="35">
        <f t="shared" si="270"/>
        <v>16206</v>
      </c>
      <c r="X961" s="35">
        <f t="shared" si="276"/>
        <v>70144.967802585103</v>
      </c>
      <c r="Y961" s="35">
        <f>H961</f>
        <v>1</v>
      </c>
      <c r="Z961" s="35">
        <v>0</v>
      </c>
      <c r="AA961" s="35">
        <f t="shared" si="277"/>
        <v>15000</v>
      </c>
      <c r="AB961" s="37">
        <f t="shared" si="271"/>
        <v>10000</v>
      </c>
      <c r="AC961" s="35">
        <v>0</v>
      </c>
      <c r="AD961" s="35">
        <v>0</v>
      </c>
      <c r="AE961" s="44"/>
    </row>
    <row r="962" spans="1:31">
      <c r="A962" s="34">
        <v>958</v>
      </c>
      <c r="B962" s="58">
        <v>46248</v>
      </c>
      <c r="C962" s="4" t="s">
        <v>7022</v>
      </c>
      <c r="D962" s="4" t="s">
        <v>6239</v>
      </c>
      <c r="E962" s="4" t="s">
        <v>2499</v>
      </c>
      <c r="F962" s="35" t="str">
        <f>IFERROR(VLOOKUP(E962,'DATA MASTER'!$B$1:$R$3858,3,0),"")</f>
        <v>MTAB</v>
      </c>
      <c r="G962" s="4">
        <v>1</v>
      </c>
      <c r="H962" s="35">
        <f>IFERROR(VLOOKUP(E962,'DATA MASTER'!$B$1:$R$3858,6,0),"")</f>
        <v>1</v>
      </c>
      <c r="I962" s="40">
        <f>IFERROR(VLOOKUP(E962,'DATA MASTER'!$B$1:$R$3858,5,0),"")</f>
        <v>21.4</v>
      </c>
      <c r="J962" s="35">
        <f>IFERROR(VLOOKUP(E962,'DATA MASTER'!$B$1:$R$3858,17,0),"")</f>
        <v>608600</v>
      </c>
      <c r="K962" s="35">
        <f>IFERROR(VLOOKUP(E962,'DATA MASTER'!$B$1:$R$3858,16,0),"")</f>
        <v>552400</v>
      </c>
      <c r="L962" s="34">
        <f t="shared" si="267"/>
        <v>76075</v>
      </c>
      <c r="M962" s="34">
        <f t="shared" si="272"/>
        <v>105016.764</v>
      </c>
      <c r="N962" s="35">
        <v>0</v>
      </c>
      <c r="O962" s="35">
        <v>0</v>
      </c>
      <c r="P962" s="35"/>
      <c r="Q962" s="4"/>
      <c r="R962" s="35">
        <f t="shared" si="273"/>
        <v>479752.25225225219</v>
      </c>
      <c r="S962" s="35">
        <f t="shared" si="268"/>
        <v>403047.96036036033</v>
      </c>
      <c r="T962" s="35">
        <f t="shared" si="269"/>
        <v>76704.291891891859</v>
      </c>
      <c r="U962" s="35">
        <f t="shared" si="274"/>
        <v>14979.999999999998</v>
      </c>
      <c r="V962" s="35">
        <f t="shared" si="275"/>
        <v>1395.6521739130433</v>
      </c>
      <c r="W962" s="35">
        <f t="shared" si="270"/>
        <v>10650.5</v>
      </c>
      <c r="X962" s="35">
        <f t="shared" si="276"/>
        <v>49678.139717978818</v>
      </c>
      <c r="Y962" s="35">
        <v>1</v>
      </c>
      <c r="Z962" s="35">
        <v>0</v>
      </c>
      <c r="AA962" s="35">
        <f t="shared" si="277"/>
        <v>0</v>
      </c>
      <c r="AB962" s="37">
        <f t="shared" si="271"/>
        <v>0</v>
      </c>
      <c r="AC962" s="35">
        <f t="shared" ref="AC962:AC964" si="283">Z962*R962*1.11</f>
        <v>0</v>
      </c>
      <c r="AD962" s="35">
        <v>0</v>
      </c>
      <c r="AE962" s="44"/>
    </row>
    <row r="963" spans="1:31">
      <c r="A963" s="34">
        <v>959</v>
      </c>
      <c r="B963" s="58">
        <v>46248</v>
      </c>
      <c r="C963" s="4" t="s">
        <v>7022</v>
      </c>
      <c r="D963" s="4" t="s">
        <v>6239</v>
      </c>
      <c r="E963" s="4" t="s">
        <v>2500</v>
      </c>
      <c r="F963" s="35" t="str">
        <f>IFERROR(VLOOKUP(E963,'DATA MASTER'!$B$1:$R$3858,3,0),"")</f>
        <v>MTAB</v>
      </c>
      <c r="G963" s="4">
        <v>1</v>
      </c>
      <c r="H963" s="35">
        <f>IFERROR(VLOOKUP(E963,'DATA MASTER'!$B$1:$R$3858,6,0),"")</f>
        <v>1</v>
      </c>
      <c r="I963" s="40">
        <f>IFERROR(VLOOKUP(E963,'DATA MASTER'!$B$1:$R$3858,5,0),"")</f>
        <v>21.4</v>
      </c>
      <c r="J963" s="35">
        <f>IFERROR(VLOOKUP(E963,'DATA MASTER'!$B$1:$R$3858,17,0),"")</f>
        <v>586300</v>
      </c>
      <c r="K963" s="35">
        <f>IFERROR(VLOOKUP(E963,'DATA MASTER'!$B$1:$R$3858,16,0),"")</f>
        <v>530300</v>
      </c>
      <c r="L963" s="34">
        <f t="shared" si="267"/>
        <v>73287.5</v>
      </c>
      <c r="M963" s="34">
        <f t="shared" si="272"/>
        <v>100815.333</v>
      </c>
      <c r="N963" s="35">
        <v>0</v>
      </c>
      <c r="O963" s="35">
        <v>0</v>
      </c>
      <c r="P963" s="35"/>
      <c r="Q963" s="4"/>
      <c r="R963" s="35">
        <f t="shared" si="273"/>
        <v>462173.42342342337</v>
      </c>
      <c r="S963" s="35">
        <f t="shared" si="268"/>
        <v>386923.12342342339</v>
      </c>
      <c r="T963" s="35">
        <f t="shared" si="269"/>
        <v>75250.299999999988</v>
      </c>
      <c r="U963" s="35">
        <f t="shared" si="274"/>
        <v>14979.999999999998</v>
      </c>
      <c r="V963" s="35">
        <f t="shared" si="275"/>
        <v>1395.6521739130433</v>
      </c>
      <c r="W963" s="35">
        <f t="shared" si="270"/>
        <v>10260.25</v>
      </c>
      <c r="X963" s="35">
        <f t="shared" si="276"/>
        <v>48614.397826086948</v>
      </c>
      <c r="Y963" s="35">
        <v>1</v>
      </c>
      <c r="Z963" s="35">
        <v>0</v>
      </c>
      <c r="AA963" s="35">
        <f t="shared" si="277"/>
        <v>0</v>
      </c>
      <c r="AB963" s="37">
        <f t="shared" si="271"/>
        <v>0</v>
      </c>
      <c r="AC963" s="35">
        <f t="shared" si="283"/>
        <v>0</v>
      </c>
      <c r="AD963" s="35">
        <v>0</v>
      </c>
      <c r="AE963" s="44"/>
    </row>
    <row r="964" spans="1:31">
      <c r="A964" s="34">
        <v>960</v>
      </c>
      <c r="B964" s="58">
        <v>46248</v>
      </c>
      <c r="C964" s="4" t="s">
        <v>7022</v>
      </c>
      <c r="D964" s="4" t="s">
        <v>6239</v>
      </c>
      <c r="E964" s="4" t="s">
        <v>2501</v>
      </c>
      <c r="F964" s="35" t="str">
        <f>IFERROR(VLOOKUP(E964,'DATA MASTER'!$B$1:$R$3858,3,0),"")</f>
        <v>MTAB</v>
      </c>
      <c r="G964" s="4">
        <v>1</v>
      </c>
      <c r="H964" s="35">
        <f>IFERROR(VLOOKUP(E964,'DATA MASTER'!$B$1:$R$3858,6,0),"")</f>
        <v>1</v>
      </c>
      <c r="I964" s="40">
        <f>IFERROR(VLOOKUP(E964,'DATA MASTER'!$B$1:$R$3858,5,0),"")</f>
        <v>21.4</v>
      </c>
      <c r="J964" s="35">
        <f>IFERROR(VLOOKUP(E964,'DATA MASTER'!$B$1:$R$3858,17,0),"")</f>
        <v>561600</v>
      </c>
      <c r="K964" s="35">
        <f>IFERROR(VLOOKUP(E964,'DATA MASTER'!$B$1:$R$3858,16,0),"")</f>
        <v>508200</v>
      </c>
      <c r="L964" s="34">
        <f t="shared" si="267"/>
        <v>70200</v>
      </c>
      <c r="M964" s="34">
        <f t="shared" si="272"/>
        <v>96613.902000000002</v>
      </c>
      <c r="N964" s="35">
        <v>0</v>
      </c>
      <c r="O964" s="35">
        <v>0</v>
      </c>
      <c r="P964" s="35"/>
      <c r="Q964" s="4"/>
      <c r="R964" s="35">
        <f t="shared" si="273"/>
        <v>442702.70270270266</v>
      </c>
      <c r="S964" s="35">
        <f t="shared" si="268"/>
        <v>370798.28648648644</v>
      </c>
      <c r="T964" s="35">
        <f t="shared" si="269"/>
        <v>71904.416216216225</v>
      </c>
      <c r="U964" s="35">
        <f t="shared" si="274"/>
        <v>14979.999999999998</v>
      </c>
      <c r="V964" s="35">
        <f t="shared" si="275"/>
        <v>1395.6521739130433</v>
      </c>
      <c r="W964" s="35">
        <f t="shared" si="270"/>
        <v>9828</v>
      </c>
      <c r="X964" s="35">
        <f t="shared" si="276"/>
        <v>45700.764042303184</v>
      </c>
      <c r="Y964" s="35">
        <f t="shared" ref="Y964:Y965" si="284">IF(E964="avem005",4,1)</f>
        <v>1</v>
      </c>
      <c r="Z964" s="35">
        <v>0</v>
      </c>
      <c r="AA964" s="35">
        <f t="shared" si="277"/>
        <v>0</v>
      </c>
      <c r="AB964" s="37">
        <f t="shared" si="271"/>
        <v>0</v>
      </c>
      <c r="AC964" s="35">
        <f t="shared" si="283"/>
        <v>0</v>
      </c>
      <c r="AD964" s="35">
        <v>0</v>
      </c>
      <c r="AE964" s="44"/>
    </row>
    <row r="965" spans="1:31">
      <c r="A965" s="34">
        <v>961</v>
      </c>
      <c r="B965" s="58">
        <v>46248</v>
      </c>
      <c r="C965" s="4" t="s">
        <v>7023</v>
      </c>
      <c r="D965" s="4" t="s">
        <v>6158</v>
      </c>
      <c r="E965" s="4" t="s">
        <v>6135</v>
      </c>
      <c r="F965" s="35" t="str">
        <f>IFERROR(VLOOKUP(E965,'DATA MASTER'!$B$1:$R$3858,3,0),"")</f>
        <v>DIV 1</v>
      </c>
      <c r="G965" s="4">
        <v>24</v>
      </c>
      <c r="H965" s="35">
        <f>IFERROR(VLOOKUP(E965,'DATA MASTER'!$B$1:$R$3858,6,0),"")</f>
        <v>24</v>
      </c>
      <c r="I965" s="40">
        <f>IFERROR(VLOOKUP(E965,'DATA MASTER'!$B$1:$R$3858,5,0),"")</f>
        <v>1.23</v>
      </c>
      <c r="J965" s="35">
        <f>IFERROR(VLOOKUP(E965,'DATA MASTER'!$B$1:$R$3858,17,0),"")</f>
        <v>99800</v>
      </c>
      <c r="K965" s="35">
        <f>IFERROR(VLOOKUP(E965,'DATA MASTER'!$B$1:$R$3858,16,0),"")</f>
        <v>92100</v>
      </c>
      <c r="L965" s="34">
        <f t="shared" si="267"/>
        <v>7485</v>
      </c>
      <c r="M965" s="34">
        <f t="shared" si="272"/>
        <v>13343.448</v>
      </c>
      <c r="N965" s="35">
        <v>0</v>
      </c>
      <c r="O965" s="35">
        <v>0</v>
      </c>
      <c r="P965" s="35"/>
      <c r="Q965" s="4" t="e">
        <f>VLOOKUP(#REF!,#REF!,1,0)</f>
        <v>#REF!</v>
      </c>
      <c r="R965" s="35">
        <f t="shared" si="273"/>
        <v>1995999.9999999998</v>
      </c>
      <c r="S965" s="35">
        <f t="shared" si="268"/>
        <v>1702844.3675675672</v>
      </c>
      <c r="T965" s="35">
        <f t="shared" si="269"/>
        <v>293155.63243243261</v>
      </c>
      <c r="U965" s="35">
        <f t="shared" si="274"/>
        <v>20664</v>
      </c>
      <c r="V965" s="35">
        <f t="shared" si="275"/>
        <v>1925.2173913043478</v>
      </c>
      <c r="W965" s="35">
        <f t="shared" si="270"/>
        <v>44311.199999999997</v>
      </c>
      <c r="X965" s="35" t="str">
        <f t="shared" si="276"/>
        <v/>
      </c>
      <c r="Y965" s="35">
        <f t="shared" si="284"/>
        <v>1</v>
      </c>
      <c r="Z965" s="42" t="e">
        <f>VLOOKUP(Q965,#REF!,4,0)</f>
        <v>#REF!</v>
      </c>
      <c r="AA965" s="35">
        <f t="shared" si="277"/>
        <v>0</v>
      </c>
      <c r="AB965" s="37">
        <f t="shared" si="271"/>
        <v>0</v>
      </c>
      <c r="AC965" s="35" t="e">
        <f>Z965*R965*1.11</f>
        <v>#REF!</v>
      </c>
      <c r="AD965" s="35">
        <v>0</v>
      </c>
      <c r="AE965" s="44"/>
    </row>
    <row r="966" spans="1:31">
      <c r="A966" s="34">
        <v>962</v>
      </c>
      <c r="B966" s="58">
        <v>46248</v>
      </c>
      <c r="C966" s="4" t="s">
        <v>7024</v>
      </c>
      <c r="D966" s="4" t="s">
        <v>6124</v>
      </c>
      <c r="E966" s="4" t="s">
        <v>6160</v>
      </c>
      <c r="F966" s="35" t="str">
        <f>IFERROR(VLOOKUP(E966,'DATA MASTER'!$B$1:$R$3858,3,0),"")</f>
        <v>DIV 1</v>
      </c>
      <c r="G966" s="4">
        <v>1</v>
      </c>
      <c r="H966" s="35">
        <f>IFERROR(VLOOKUP(E966,'DATA MASTER'!$B$1:$R$3858,6,0),"")</f>
        <v>1</v>
      </c>
      <c r="I966" s="40">
        <f>IFERROR(VLOOKUP(E966,'DATA MASTER'!$B$1:$R$3858,5,0),"")</f>
        <v>26.02</v>
      </c>
      <c r="J966" s="35">
        <f>IFERROR(VLOOKUP(E966,'DATA MASTER'!$B$1:$R$3858,17,0),"")</f>
        <v>876000</v>
      </c>
      <c r="K966" s="35">
        <f>IFERROR(VLOOKUP(E966,'DATA MASTER'!$B$1:$R$3858,16,0),"")</f>
        <v>777200</v>
      </c>
      <c r="L966" s="34">
        <f t="shared" si="267"/>
        <v>65700</v>
      </c>
      <c r="M966" s="34">
        <f t="shared" si="272"/>
        <v>112600.736</v>
      </c>
      <c r="N966" s="35">
        <v>0</v>
      </c>
      <c r="O966" s="35">
        <v>0</v>
      </c>
      <c r="P966" s="35"/>
      <c r="Q966" s="4"/>
      <c r="R966" s="35">
        <f t="shared" si="273"/>
        <v>729999.99999999988</v>
      </c>
      <c r="S966" s="35">
        <f t="shared" si="268"/>
        <v>598738.07567567565</v>
      </c>
      <c r="T966" s="35">
        <f t="shared" si="269"/>
        <v>131261.92432432424</v>
      </c>
      <c r="U966" s="35">
        <f t="shared" si="274"/>
        <v>18214</v>
      </c>
      <c r="V966" s="35">
        <f t="shared" si="275"/>
        <v>1696.9565217391305</v>
      </c>
      <c r="W966" s="35">
        <f t="shared" si="270"/>
        <v>16206</v>
      </c>
      <c r="X966" s="35">
        <f t="shared" si="276"/>
        <v>89375.737033354337</v>
      </c>
      <c r="Y966" s="35">
        <v>1</v>
      </c>
      <c r="Z966" s="35">
        <v>0</v>
      </c>
      <c r="AA966" s="35">
        <f t="shared" si="277"/>
        <v>0</v>
      </c>
      <c r="AB966" s="37">
        <f t="shared" si="271"/>
        <v>0</v>
      </c>
      <c r="AC966" s="35">
        <f>Z966*R966*1.11</f>
        <v>0</v>
      </c>
      <c r="AD966" s="35">
        <v>5769.2307692307695</v>
      </c>
      <c r="AE966" s="44"/>
    </row>
    <row r="967" spans="1:31">
      <c r="A967" s="34">
        <v>963</v>
      </c>
      <c r="B967" s="58">
        <v>46248</v>
      </c>
      <c r="C967" s="4" t="s">
        <v>7025</v>
      </c>
      <c r="D967" s="4" t="s">
        <v>6196</v>
      </c>
      <c r="E967" s="4" t="s">
        <v>6207</v>
      </c>
      <c r="F967" s="35" t="str">
        <f>IFERROR(VLOOKUP(E967,'DATA MASTER'!$B$1:$R$3858,3,0),"")</f>
        <v>DIV 2</v>
      </c>
      <c r="G967" s="4">
        <v>4</v>
      </c>
      <c r="H967" s="35">
        <f>IFERROR(VLOOKUP(E967,'DATA MASTER'!$B$1:$R$3858,6,0),"")</f>
        <v>4</v>
      </c>
      <c r="I967" s="40">
        <f>IFERROR(VLOOKUP(E967,'DATA MASTER'!$B$1:$R$3858,5,0),"")</f>
        <v>4.24</v>
      </c>
      <c r="J967" s="35">
        <f>IFERROR(VLOOKUP(E967,'DATA MASTER'!$B$1:$R$3858,17,0),"")</f>
        <v>310600</v>
      </c>
      <c r="K967" s="35">
        <f>IFERROR(VLOOKUP(E967,'DATA MASTER'!$B$1:$R$3858,16,0),"")</f>
        <v>283000</v>
      </c>
      <c r="L967" s="34">
        <f t="shared" si="267"/>
        <v>23295</v>
      </c>
      <c r="M967" s="34">
        <f t="shared" si="272"/>
        <v>41001.040000000001</v>
      </c>
      <c r="N967" s="35">
        <v>0</v>
      </c>
      <c r="O967" s="35">
        <v>0</v>
      </c>
      <c r="P967" s="35">
        <v>40000</v>
      </c>
      <c r="Q967" s="4" t="s">
        <v>6546</v>
      </c>
      <c r="R967" s="35">
        <f t="shared" si="273"/>
        <v>1035333.3333333333</v>
      </c>
      <c r="S967" s="35">
        <f t="shared" si="268"/>
        <v>872068.32432432426</v>
      </c>
      <c r="T967" s="35">
        <f t="shared" si="269"/>
        <v>163265.00900900899</v>
      </c>
      <c r="U967" s="35">
        <f t="shared" si="274"/>
        <v>11872</v>
      </c>
      <c r="V967" s="35">
        <f t="shared" si="275"/>
        <v>1106.0869565217392</v>
      </c>
      <c r="W967" s="35">
        <f t="shared" si="270"/>
        <v>22984.399999999998</v>
      </c>
      <c r="X967" s="35">
        <f t="shared" si="276"/>
        <v>77302.522052487271</v>
      </c>
      <c r="Y967" s="35">
        <f>H967</f>
        <v>4</v>
      </c>
      <c r="Z967" s="35">
        <v>0</v>
      </c>
      <c r="AA967" s="35">
        <f t="shared" si="277"/>
        <v>40000</v>
      </c>
      <c r="AB967" s="37">
        <f t="shared" si="271"/>
        <v>0</v>
      </c>
      <c r="AC967" s="35">
        <f>Z967*R967*1.11</f>
        <v>0</v>
      </c>
      <c r="AD967" s="35">
        <v>10000</v>
      </c>
      <c r="AE967" s="44"/>
    </row>
    <row r="968" spans="1:31">
      <c r="A968" s="34">
        <v>964</v>
      </c>
      <c r="B968" s="58">
        <v>46248</v>
      </c>
      <c r="C968" s="4" t="s">
        <v>7026</v>
      </c>
      <c r="D968" s="4" t="s">
        <v>6124</v>
      </c>
      <c r="E968" s="4" t="s">
        <v>69</v>
      </c>
      <c r="F968" s="35" t="str">
        <f>IFERROR(VLOOKUP(E968,'DATA MASTER'!$B$1:$R$3859,3,0),"")</f>
        <v>DIV 1</v>
      </c>
      <c r="G968" s="4">
        <v>2</v>
      </c>
      <c r="H968" s="35">
        <f>IFERROR(VLOOKUP(E968,'DATA MASTER'!$B$1:$R$3859,6,0),"")</f>
        <v>24</v>
      </c>
      <c r="I968" s="40">
        <f>IFERROR(VLOOKUP(E968,'DATA MASTER'!$B$1:$R$3859,5,0),"")</f>
        <v>1.05</v>
      </c>
      <c r="J968" s="35">
        <f>IFERROR(VLOOKUP(E968,'DATA MASTER'!$B$1:$R$3859,17,0),"")</f>
        <v>33400</v>
      </c>
      <c r="K968" s="35">
        <f>IFERROR(VLOOKUP(E968,'DATA MASTER'!$B$1:$R$3859,16,0),"")</f>
        <v>29400</v>
      </c>
      <c r="L968" s="34">
        <f t="shared" ref="L968:L1031" si="285">IFERROR(IF(F968="MTAB",12.5%*J968,7.5%*J968),"")</f>
        <v>2505</v>
      </c>
      <c r="M968" s="34">
        <f t="shared" si="272"/>
        <v>4259.4720000000007</v>
      </c>
      <c r="N968" s="35">
        <v>0</v>
      </c>
      <c r="O968" s="35">
        <v>10</v>
      </c>
      <c r="P968" s="35"/>
      <c r="Q968" s="4"/>
      <c r="R968" s="35">
        <f t="shared" si="273"/>
        <v>50100</v>
      </c>
      <c r="S968" s="35">
        <f t="shared" ref="S968:S1031" si="286">IFERROR((K968-M968)/1.11*(100-O968)%*G968,"")</f>
        <v>40768.423783783779</v>
      </c>
      <c r="T968" s="35">
        <f t="shared" ref="T968:T1031" si="287">IFERROR(R968-S968,"")</f>
        <v>9331.5762162162209</v>
      </c>
      <c r="U968" s="35">
        <f t="shared" si="274"/>
        <v>1470</v>
      </c>
      <c r="V968" s="35">
        <f t="shared" si="275"/>
        <v>136.95652173913044</v>
      </c>
      <c r="W968" s="35">
        <f t="shared" ref="W968:W1031" si="288">IFERROR(2%*R968*1.11,"")</f>
        <v>1112.22</v>
      </c>
      <c r="X968" s="35">
        <f t="shared" si="276"/>
        <v>3487.3996944770906</v>
      </c>
      <c r="Y968" s="35">
        <v>1</v>
      </c>
      <c r="Z968" s="35">
        <v>0</v>
      </c>
      <c r="AA968" s="35">
        <f t="shared" si="277"/>
        <v>0</v>
      </c>
      <c r="AB968" s="37">
        <f t="shared" ref="AB968:AB1031" si="289">IFERROR(IF(OR(D968="SALES008",D968="SALES010"),IF(MOD(G968,H968)=0,10000*G968/H968,10000*(ROUNDUP(G968/H968,0))),0),"")</f>
        <v>0</v>
      </c>
      <c r="AC968" s="35">
        <v>0</v>
      </c>
      <c r="AD968" s="35">
        <v>3125</v>
      </c>
      <c r="AE968" s="44"/>
    </row>
    <row r="969" spans="1:31">
      <c r="A969" s="34">
        <v>965</v>
      </c>
      <c r="B969" s="58">
        <v>46248</v>
      </c>
      <c r="C969" s="4" t="s">
        <v>7027</v>
      </c>
      <c r="D969" s="4" t="s">
        <v>6124</v>
      </c>
      <c r="E969" s="4" t="s">
        <v>515</v>
      </c>
      <c r="F969" s="35" t="str">
        <f>IFERROR(VLOOKUP(E969,'DATA MASTER'!$B$1:$R$3858,3,0),"")</f>
        <v>MTAB</v>
      </c>
      <c r="G969" s="4">
        <v>2</v>
      </c>
      <c r="H969" s="35">
        <f>IFERROR(VLOOKUP(E969,'DATA MASTER'!$B$1:$R$3858,6,0),"")</f>
        <v>24</v>
      </c>
      <c r="I969" s="40">
        <f>IFERROR(VLOOKUP(E969,'DATA MASTER'!$B$1:$R$3858,5,0),"")</f>
        <v>0.99</v>
      </c>
      <c r="J969" s="35">
        <f>IFERROR(VLOOKUP(E969,'DATA MASTER'!$B$1:$R$3858,17,0),"")</f>
        <v>36200</v>
      </c>
      <c r="K969" s="35">
        <f>IFERROR(VLOOKUP(E969,'DATA MASTER'!$B$1:$R$3858,16,0),"")</f>
        <v>32100</v>
      </c>
      <c r="L969" s="34">
        <f t="shared" si="285"/>
        <v>4525</v>
      </c>
      <c r="M969" s="34">
        <f t="shared" ref="M969:M1032" si="290">IFERROR(IF(F969="MTAB",19.011%*K969,14.488%*K969),"")</f>
        <v>6102.5309999999999</v>
      </c>
      <c r="N969" s="35">
        <v>0</v>
      </c>
      <c r="O969" s="35">
        <v>0</v>
      </c>
      <c r="P969" s="35"/>
      <c r="Q969" s="4"/>
      <c r="R969" s="35">
        <f t="shared" ref="R969:R1032" si="291">IFERROR((((J969-L969)/1.11*(100-O969)%*G969)-(ROUNDDOWN(G969/Y969,0)*N969)),"")</f>
        <v>57072.072072072064</v>
      </c>
      <c r="S969" s="35">
        <f t="shared" si="286"/>
        <v>46842.286486486482</v>
      </c>
      <c r="T969" s="35">
        <f t="shared" si="287"/>
        <v>10229.785585585581</v>
      </c>
      <c r="U969" s="35">
        <f t="shared" ref="U969:U1032" si="292">IFERROR(I969*G969*700,"")</f>
        <v>1386</v>
      </c>
      <c r="V969" s="35">
        <f t="shared" ref="V969:V1032" si="293">IFERROR(G969*I969/23000*1500000,"")</f>
        <v>129.13043478260869</v>
      </c>
      <c r="W969" s="35">
        <f t="shared" si="288"/>
        <v>1267</v>
      </c>
      <c r="X969" s="35">
        <f t="shared" ref="X969:X1032" si="294">IFERROR(T969-U969-V969-W969-Z969-AC969-AB969-AA969-AD969,"")</f>
        <v>4322.6551508029734</v>
      </c>
      <c r="Y969" s="35">
        <v>1</v>
      </c>
      <c r="Z969" s="35">
        <v>0</v>
      </c>
      <c r="AA969" s="35">
        <f t="shared" ref="AA969:AA1032" si="295">IFERROR(ROUNDDOWN(G969/Y969,0)*P969,"")</f>
        <v>0</v>
      </c>
      <c r="AB969" s="37">
        <f t="shared" si="289"/>
        <v>0</v>
      </c>
      <c r="AC969" s="35">
        <v>0</v>
      </c>
      <c r="AD969" s="3">
        <v>3125</v>
      </c>
      <c r="AE969" s="44"/>
    </row>
    <row r="970" spans="1:31">
      <c r="A970" s="34">
        <v>966</v>
      </c>
      <c r="B970" s="58">
        <v>46248</v>
      </c>
      <c r="C970" s="4" t="s">
        <v>7028</v>
      </c>
      <c r="D970" s="4" t="s">
        <v>6128</v>
      </c>
      <c r="E970" s="4" t="s">
        <v>6207</v>
      </c>
      <c r="F970" s="35" t="str">
        <f>IFERROR(VLOOKUP(E970,'DATA MASTER'!$B$1:$R$3858,3,0),"")</f>
        <v>DIV 2</v>
      </c>
      <c r="G970" s="4">
        <v>8</v>
      </c>
      <c r="H970" s="35">
        <f>IFERROR(VLOOKUP(E970,'DATA MASTER'!$B$1:$R$3858,6,0),"")</f>
        <v>4</v>
      </c>
      <c r="I970" s="40">
        <f>IFERROR(VLOOKUP(E970,'DATA MASTER'!$B$1:$R$3858,5,0),"")</f>
        <v>4.24</v>
      </c>
      <c r="J970" s="35">
        <f>IFERROR(VLOOKUP(E970,'DATA MASTER'!$B$1:$R$3858,17,0),"")</f>
        <v>310600</v>
      </c>
      <c r="K970" s="35">
        <f>IFERROR(VLOOKUP(E970,'DATA MASTER'!$B$1:$R$3858,16,0),"")</f>
        <v>283000</v>
      </c>
      <c r="L970" s="34">
        <f t="shared" si="285"/>
        <v>23295</v>
      </c>
      <c r="M970" s="34">
        <f t="shared" si="290"/>
        <v>41001.040000000001</v>
      </c>
      <c r="N970" s="35">
        <v>0</v>
      </c>
      <c r="O970" s="35">
        <v>0</v>
      </c>
      <c r="P970" s="35">
        <v>40000</v>
      </c>
      <c r="Q970" s="4" t="s">
        <v>6546</v>
      </c>
      <c r="R970" s="35">
        <f t="shared" si="291"/>
        <v>2070666.6666666665</v>
      </c>
      <c r="S970" s="35">
        <f t="shared" si="286"/>
        <v>1744136.6486486485</v>
      </c>
      <c r="T970" s="35">
        <f t="shared" si="287"/>
        <v>326530.01801801799</v>
      </c>
      <c r="U970" s="35">
        <f t="shared" si="292"/>
        <v>23744</v>
      </c>
      <c r="V970" s="35">
        <f t="shared" si="293"/>
        <v>2212.1739130434785</v>
      </c>
      <c r="W970" s="35">
        <f t="shared" si="288"/>
        <v>45968.799999999996</v>
      </c>
      <c r="X970" s="35">
        <f t="shared" si="294"/>
        <v>162105.04410497454</v>
      </c>
      <c r="Y970" s="35">
        <f>H970</f>
        <v>4</v>
      </c>
      <c r="Z970" s="35">
        <v>0</v>
      </c>
      <c r="AA970" s="35">
        <f t="shared" si="295"/>
        <v>80000</v>
      </c>
      <c r="AB970" s="37">
        <f t="shared" si="289"/>
        <v>0</v>
      </c>
      <c r="AC970" s="35">
        <v>0</v>
      </c>
      <c r="AD970" s="35">
        <v>12500</v>
      </c>
      <c r="AE970" s="44"/>
    </row>
    <row r="971" spans="1:31">
      <c r="A971" s="34">
        <v>967</v>
      </c>
      <c r="B971" s="58">
        <v>46248</v>
      </c>
      <c r="C971" s="4" t="s">
        <v>7029</v>
      </c>
      <c r="D971" s="4" t="s">
        <v>6201</v>
      </c>
      <c r="E971" s="4" t="s">
        <v>6218</v>
      </c>
      <c r="F971" s="35" t="str">
        <f>IFERROR(VLOOKUP(E971,'DATA MASTER'!$B$1:$R$3858,3,0),"")</f>
        <v>DIV 1</v>
      </c>
      <c r="G971" s="4">
        <v>72</v>
      </c>
      <c r="H971" s="35">
        <f>IFERROR(VLOOKUP(E971,'DATA MASTER'!$B$1:$R$3858,6,0),"")</f>
        <v>24</v>
      </c>
      <c r="I971" s="40">
        <f>IFERROR(VLOOKUP(E971,'DATA MASTER'!$B$1:$R$3858,5,0),"")</f>
        <v>1.079</v>
      </c>
      <c r="J971" s="35">
        <f>IFERROR(VLOOKUP(E971,'DATA MASTER'!$B$1:$R$3858,17,0),"")</f>
        <v>102900</v>
      </c>
      <c r="K971" s="35">
        <f>IFERROR(VLOOKUP(E971,'DATA MASTER'!$B$1:$R$3858,16,0),"")</f>
        <v>94200</v>
      </c>
      <c r="L971" s="34">
        <f t="shared" si="285"/>
        <v>7717.5</v>
      </c>
      <c r="M971" s="34">
        <f t="shared" si="290"/>
        <v>13647.696000000002</v>
      </c>
      <c r="N971" s="35">
        <v>0</v>
      </c>
      <c r="O971" s="35">
        <v>0</v>
      </c>
      <c r="P971" s="35"/>
      <c r="Q971" s="4"/>
      <c r="R971" s="35">
        <f t="shared" si="291"/>
        <v>6173999.9999999991</v>
      </c>
      <c r="S971" s="35">
        <f t="shared" si="286"/>
        <v>5225014.3135135127</v>
      </c>
      <c r="T971" s="35">
        <f t="shared" si="287"/>
        <v>948985.68648648635</v>
      </c>
      <c r="U971" s="35">
        <f t="shared" si="292"/>
        <v>54381.599999999999</v>
      </c>
      <c r="V971" s="35">
        <f t="shared" si="293"/>
        <v>5066.608695652174</v>
      </c>
      <c r="W971" s="35">
        <f t="shared" si="288"/>
        <v>137062.79999999999</v>
      </c>
      <c r="X971" s="35">
        <f t="shared" si="294"/>
        <v>697474.6777908341</v>
      </c>
      <c r="Y971" s="35">
        <v>1</v>
      </c>
      <c r="Z971" s="35">
        <v>0</v>
      </c>
      <c r="AA971" s="35">
        <f t="shared" si="295"/>
        <v>0</v>
      </c>
      <c r="AB971" s="37">
        <f t="shared" si="289"/>
        <v>30000</v>
      </c>
      <c r="AC971" s="35">
        <v>0</v>
      </c>
      <c r="AD971" s="35">
        <v>25000</v>
      </c>
      <c r="AE971" s="44"/>
    </row>
    <row r="972" spans="1:31">
      <c r="A972" s="34">
        <v>968</v>
      </c>
      <c r="B972" s="58">
        <v>46248</v>
      </c>
      <c r="C972" s="4" t="s">
        <v>7029</v>
      </c>
      <c r="D972" s="4" t="s">
        <v>6201</v>
      </c>
      <c r="E972" s="4" t="s">
        <v>6148</v>
      </c>
      <c r="F972" s="35" t="str">
        <f>IFERROR(VLOOKUP(E972,'DATA MASTER'!$B$1:$R$3858,3,0),"")</f>
        <v>DIV 2</v>
      </c>
      <c r="G972" s="4">
        <v>10</v>
      </c>
      <c r="H972" s="35">
        <f>IFERROR(VLOOKUP(E972,'DATA MASTER'!$B$1:$R$3858,6,0),"")</f>
        <v>24</v>
      </c>
      <c r="I972" s="40">
        <f>IFERROR(VLOOKUP(E972,'DATA MASTER'!$B$1:$R$3858,5,0),"")</f>
        <v>1.0900000000000001</v>
      </c>
      <c r="J972" s="35">
        <f>IFERROR(VLOOKUP(E972,'DATA MASTER'!$B$1:$R$3858,17,0),"")</f>
        <v>82200</v>
      </c>
      <c r="K972" s="35">
        <f>IFERROR(VLOOKUP(E972,'DATA MASTER'!$B$1:$R$3858,16,0),"")</f>
        <v>74900</v>
      </c>
      <c r="L972" s="34">
        <f t="shared" si="285"/>
        <v>6165</v>
      </c>
      <c r="M972" s="34">
        <f t="shared" si="290"/>
        <v>10851.512000000001</v>
      </c>
      <c r="N972" s="35">
        <v>0</v>
      </c>
      <c r="O972" s="35">
        <v>0</v>
      </c>
      <c r="P972" s="35"/>
      <c r="Q972" s="4"/>
      <c r="R972" s="35">
        <f t="shared" si="291"/>
        <v>685000</v>
      </c>
      <c r="S972" s="35">
        <f t="shared" si="286"/>
        <v>577013.40540540533</v>
      </c>
      <c r="T972" s="35">
        <f t="shared" si="287"/>
        <v>107986.59459459467</v>
      </c>
      <c r="U972" s="35">
        <f t="shared" si="292"/>
        <v>7630</v>
      </c>
      <c r="V972" s="35">
        <f t="shared" si="293"/>
        <v>710.86956521739137</v>
      </c>
      <c r="W972" s="35">
        <f t="shared" si="288"/>
        <v>15207.000000000002</v>
      </c>
      <c r="X972" s="35">
        <f t="shared" si="294"/>
        <v>49438.725029377281</v>
      </c>
      <c r="Y972" s="35">
        <v>1</v>
      </c>
      <c r="Z972" s="35">
        <v>0</v>
      </c>
      <c r="AA972" s="35">
        <f t="shared" si="295"/>
        <v>0</v>
      </c>
      <c r="AB972" s="37">
        <f t="shared" si="289"/>
        <v>10000</v>
      </c>
      <c r="AC972" s="35">
        <v>0</v>
      </c>
      <c r="AD972" s="35">
        <v>25000</v>
      </c>
      <c r="AE972" s="44"/>
    </row>
    <row r="973" spans="1:31">
      <c r="A973" s="34">
        <v>969</v>
      </c>
      <c r="B973" s="58">
        <v>46248</v>
      </c>
      <c r="C973" s="4" t="s">
        <v>7030</v>
      </c>
      <c r="D973" s="4" t="s">
        <v>6134</v>
      </c>
      <c r="E973" s="4" t="s">
        <v>6210</v>
      </c>
      <c r="F973" s="35" t="str">
        <f>IFERROR(VLOOKUP(E973,'DATA MASTER'!$B$1:$R$3858,3,0),"")</f>
        <v>DIV 1</v>
      </c>
      <c r="G973" s="4">
        <v>4</v>
      </c>
      <c r="H973" s="35">
        <f>IFERROR(VLOOKUP(E973,'DATA MASTER'!$B$1:$R$3858,6,0),"")</f>
        <v>4</v>
      </c>
      <c r="I973" s="40">
        <f>IFERROR(VLOOKUP(E973,'DATA MASTER'!$B$1:$R$3858,5,0),"")</f>
        <v>4.24</v>
      </c>
      <c r="J973" s="35">
        <f>IFERROR(VLOOKUP(E973,'DATA MASTER'!$B$1:$R$3858,17,0),"")</f>
        <v>173400</v>
      </c>
      <c r="K973" s="35">
        <f>IFERROR(VLOOKUP(E973,'DATA MASTER'!$B$1:$R$3858,16,0),"")</f>
        <v>155700</v>
      </c>
      <c r="L973" s="34">
        <f t="shared" si="285"/>
        <v>13005</v>
      </c>
      <c r="M973" s="34">
        <f t="shared" si="290"/>
        <v>22557.816000000003</v>
      </c>
      <c r="N973" s="35">
        <v>0</v>
      </c>
      <c r="O973" s="35">
        <v>0</v>
      </c>
      <c r="P973" s="35"/>
      <c r="Q973" s="4" t="e">
        <f>VLOOKUP(#REF!,#REF!,1,0)</f>
        <v>#REF!</v>
      </c>
      <c r="R973" s="35">
        <f t="shared" si="291"/>
        <v>578000</v>
      </c>
      <c r="S973" s="35">
        <f t="shared" si="286"/>
        <v>479791.65405405406</v>
      </c>
      <c r="T973" s="35">
        <f t="shared" si="287"/>
        <v>98208.345945945941</v>
      </c>
      <c r="U973" s="35">
        <f t="shared" si="292"/>
        <v>11872</v>
      </c>
      <c r="V973" s="35">
        <f t="shared" si="293"/>
        <v>1106.0869565217392</v>
      </c>
      <c r="W973" s="35">
        <v>0</v>
      </c>
      <c r="X973" s="35" t="str">
        <f t="shared" si="294"/>
        <v/>
      </c>
      <c r="Y973" s="35">
        <v>1</v>
      </c>
      <c r="Z973" s="42" t="e">
        <f>VLOOKUP(Q973,#REF!,4,0)</f>
        <v>#REF!</v>
      </c>
      <c r="AA973" s="35">
        <f t="shared" si="295"/>
        <v>0</v>
      </c>
      <c r="AB973" s="37">
        <f t="shared" si="289"/>
        <v>0</v>
      </c>
      <c r="AC973" s="35" t="e">
        <f t="shared" ref="AC973:AC974" si="296">Z973*R973*1.11</f>
        <v>#REF!</v>
      </c>
      <c r="AD973" s="35">
        <v>0</v>
      </c>
      <c r="AE973" s="44"/>
    </row>
    <row r="974" spans="1:31">
      <c r="A974" s="34">
        <v>970</v>
      </c>
      <c r="B974" s="58">
        <v>46248</v>
      </c>
      <c r="C974" s="4" t="s">
        <v>7030</v>
      </c>
      <c r="D974" s="4" t="s">
        <v>6134</v>
      </c>
      <c r="E974" s="4" t="s">
        <v>6135</v>
      </c>
      <c r="F974" s="35" t="str">
        <f>IFERROR(VLOOKUP(E974,'DATA MASTER'!$B$1:$R$3858,3,0),"")</f>
        <v>DIV 1</v>
      </c>
      <c r="G974" s="4">
        <v>28</v>
      </c>
      <c r="H974" s="35">
        <f>IFERROR(VLOOKUP(E974,'DATA MASTER'!$B$1:$R$3858,6,0),"")</f>
        <v>24</v>
      </c>
      <c r="I974" s="40">
        <f>IFERROR(VLOOKUP(E974,'DATA MASTER'!$B$1:$R$3858,5,0),"")</f>
        <v>1.23</v>
      </c>
      <c r="J974" s="35">
        <f>IFERROR(VLOOKUP(E974,'DATA MASTER'!$B$1:$R$3858,17,0),"")</f>
        <v>99800</v>
      </c>
      <c r="K974" s="35">
        <f>IFERROR(VLOOKUP(E974,'DATA MASTER'!$B$1:$R$3858,16,0),"")</f>
        <v>92100</v>
      </c>
      <c r="L974" s="34">
        <f t="shared" si="285"/>
        <v>7485</v>
      </c>
      <c r="M974" s="34">
        <f t="shared" si="290"/>
        <v>13343.448</v>
      </c>
      <c r="N974" s="35">
        <v>0</v>
      </c>
      <c r="O974" s="35">
        <v>0</v>
      </c>
      <c r="P974" s="35"/>
      <c r="Q974" s="4" t="e">
        <f>VLOOKUP(#REF!,#REF!,1,0)</f>
        <v>#REF!</v>
      </c>
      <c r="R974" s="35">
        <f t="shared" si="291"/>
        <v>2328666.6666666665</v>
      </c>
      <c r="S974" s="35">
        <f t="shared" si="286"/>
        <v>1986651.7621621618</v>
      </c>
      <c r="T974" s="35">
        <f t="shared" si="287"/>
        <v>342014.90450450475</v>
      </c>
      <c r="U974" s="35">
        <f t="shared" si="292"/>
        <v>24108</v>
      </c>
      <c r="V974" s="35">
        <f t="shared" si="293"/>
        <v>2246.086956521739</v>
      </c>
      <c r="W974" s="35">
        <v>0</v>
      </c>
      <c r="X974" s="35" t="str">
        <f t="shared" si="294"/>
        <v/>
      </c>
      <c r="Y974" s="35">
        <v>1</v>
      </c>
      <c r="Z974" s="42" t="e">
        <f>VLOOKUP(Q974,#REF!,4,0)</f>
        <v>#REF!</v>
      </c>
      <c r="AA974" s="35">
        <f t="shared" si="295"/>
        <v>0</v>
      </c>
      <c r="AB974" s="37">
        <f t="shared" si="289"/>
        <v>0</v>
      </c>
      <c r="AC974" s="35" t="e">
        <f t="shared" si="296"/>
        <v>#REF!</v>
      </c>
      <c r="AD974" s="35">
        <v>0</v>
      </c>
      <c r="AE974" s="44"/>
    </row>
    <row r="975" spans="1:31">
      <c r="A975" s="34">
        <v>971</v>
      </c>
      <c r="B975" s="58">
        <v>46248</v>
      </c>
      <c r="C975" s="4" t="s">
        <v>7031</v>
      </c>
      <c r="D975" s="4" t="s">
        <v>6175</v>
      </c>
      <c r="E975" s="4" t="s">
        <v>6135</v>
      </c>
      <c r="F975" s="35" t="str">
        <f>IFERROR(VLOOKUP(E975,'DATA MASTER'!$B$1:$R$3858,3,0),"")</f>
        <v>DIV 1</v>
      </c>
      <c r="G975" s="4">
        <v>2</v>
      </c>
      <c r="H975" s="35">
        <f>IFERROR(VLOOKUP(E975,'DATA MASTER'!$B$1:$R$3858,6,0),"")</f>
        <v>24</v>
      </c>
      <c r="I975" s="40">
        <f>IFERROR(VLOOKUP(E975,'DATA MASTER'!$B$1:$R$3858,5,0),"")</f>
        <v>1.23</v>
      </c>
      <c r="J975" s="35">
        <f>IFERROR(VLOOKUP(E975,'DATA MASTER'!$B$1:$R$3858,17,0),"")</f>
        <v>99800</v>
      </c>
      <c r="K975" s="35">
        <f>IFERROR(VLOOKUP(E975,'DATA MASTER'!$B$1:$R$3858,16,0),"")</f>
        <v>92100</v>
      </c>
      <c r="L975" s="34">
        <f t="shared" si="285"/>
        <v>7485</v>
      </c>
      <c r="M975" s="34">
        <f t="shared" si="290"/>
        <v>13343.448</v>
      </c>
      <c r="N975" s="35">
        <v>0</v>
      </c>
      <c r="O975" s="35">
        <v>0</v>
      </c>
      <c r="P975" s="35"/>
      <c r="Q975" s="4"/>
      <c r="R975" s="35">
        <f t="shared" si="291"/>
        <v>166333.33333333331</v>
      </c>
      <c r="S975" s="35">
        <f t="shared" si="286"/>
        <v>141903.69729729727</v>
      </c>
      <c r="T975" s="35">
        <f t="shared" si="287"/>
        <v>24429.636036036041</v>
      </c>
      <c r="U975" s="35">
        <f t="shared" si="292"/>
        <v>1722</v>
      </c>
      <c r="V975" s="35">
        <f t="shared" si="293"/>
        <v>160.43478260869566</v>
      </c>
      <c r="W975" s="35">
        <f t="shared" si="288"/>
        <v>3692.6000000000004</v>
      </c>
      <c r="X975" s="35">
        <f t="shared" si="294"/>
        <v>18854.601253427347</v>
      </c>
      <c r="Y975" s="35">
        <v>1</v>
      </c>
      <c r="Z975" s="35">
        <v>0</v>
      </c>
      <c r="AA975" s="35">
        <f t="shared" si="295"/>
        <v>0</v>
      </c>
      <c r="AB975" s="37">
        <f t="shared" si="289"/>
        <v>0</v>
      </c>
      <c r="AC975" s="35">
        <v>0</v>
      </c>
      <c r="AD975" s="35">
        <v>0</v>
      </c>
      <c r="AE975" s="44"/>
    </row>
    <row r="976" spans="1:31">
      <c r="A976" s="34">
        <v>972</v>
      </c>
      <c r="B976" s="58">
        <v>46248</v>
      </c>
      <c r="C976" s="4" t="s">
        <v>7032</v>
      </c>
      <c r="D976" s="4" t="s">
        <v>6128</v>
      </c>
      <c r="E976" s="4" t="s">
        <v>6156</v>
      </c>
      <c r="F976" s="35" t="str">
        <f>IFERROR(VLOOKUP(E976,'DATA MASTER'!$B$1:$R$3858,3,0),"")</f>
        <v>DIV 1</v>
      </c>
      <c r="G976" s="4">
        <v>4</v>
      </c>
      <c r="H976" s="35">
        <f>IFERROR(VLOOKUP(E976,'DATA MASTER'!$B$1:$R$3858,6,0),"")</f>
        <v>4</v>
      </c>
      <c r="I976" s="40">
        <f>IFERROR(VLOOKUP(E976,'DATA MASTER'!$B$1:$R$3858,5,0),"")</f>
        <v>5.3879999999999999</v>
      </c>
      <c r="J976" s="35">
        <f>IFERROR(VLOOKUP(E976,'DATA MASTER'!$B$1:$R$3858,17,0),"")</f>
        <v>185700</v>
      </c>
      <c r="K976" s="35">
        <f>IFERROR(VLOOKUP(E976,'DATA MASTER'!$B$1:$R$3858,16,0),"")</f>
        <v>165300</v>
      </c>
      <c r="L976" s="34">
        <f t="shared" si="285"/>
        <v>13927.5</v>
      </c>
      <c r="M976" s="34">
        <f t="shared" si="290"/>
        <v>23948.664000000001</v>
      </c>
      <c r="N976" s="35">
        <v>0</v>
      </c>
      <c r="O976" s="35">
        <v>0</v>
      </c>
      <c r="P976" s="35">
        <v>15000</v>
      </c>
      <c r="Q976" s="4" t="s">
        <v>6947</v>
      </c>
      <c r="R976" s="35">
        <f t="shared" si="291"/>
        <v>619000</v>
      </c>
      <c r="S976" s="35">
        <f t="shared" si="286"/>
        <v>509374.18378378375</v>
      </c>
      <c r="T976" s="35">
        <f t="shared" si="287"/>
        <v>109625.81621621625</v>
      </c>
      <c r="U976" s="35">
        <f t="shared" si="292"/>
        <v>15086.4</v>
      </c>
      <c r="V976" s="35">
        <f t="shared" si="293"/>
        <v>1405.5652173913043</v>
      </c>
      <c r="W976" s="35">
        <f t="shared" si="288"/>
        <v>13741.800000000001</v>
      </c>
      <c r="X976" s="35">
        <f t="shared" si="294"/>
        <v>57249.193855967795</v>
      </c>
      <c r="Y976" s="35">
        <f>H976</f>
        <v>4</v>
      </c>
      <c r="Z976" s="35">
        <v>0</v>
      </c>
      <c r="AA976" s="35">
        <f t="shared" si="295"/>
        <v>15000</v>
      </c>
      <c r="AB976" s="37">
        <f t="shared" si="289"/>
        <v>0</v>
      </c>
      <c r="AC976" s="35">
        <v>0</v>
      </c>
      <c r="AD976" s="35">
        <v>7142.8571428571431</v>
      </c>
      <c r="AE976" s="44"/>
    </row>
    <row r="977" spans="1:31">
      <c r="A977" s="34">
        <v>973</v>
      </c>
      <c r="B977" s="58">
        <v>46248</v>
      </c>
      <c r="C977" s="4" t="s">
        <v>7033</v>
      </c>
      <c r="D977" s="4" t="s">
        <v>6158</v>
      </c>
      <c r="E977" s="4" t="s">
        <v>6135</v>
      </c>
      <c r="F977" s="35" t="str">
        <f>IFERROR(VLOOKUP(E977,'DATA MASTER'!$B$1:$R$3858,3,0),"")</f>
        <v>DIV 1</v>
      </c>
      <c r="G977" s="4">
        <v>15</v>
      </c>
      <c r="H977" s="35">
        <f>IFERROR(VLOOKUP(E977,'DATA MASTER'!$B$1:$R$3858,6,0),"")</f>
        <v>24</v>
      </c>
      <c r="I977" s="40">
        <f>IFERROR(VLOOKUP(E977,'DATA MASTER'!$B$1:$R$3858,5,0),"")</f>
        <v>1.23</v>
      </c>
      <c r="J977" s="35">
        <f>IFERROR(VLOOKUP(E977,'DATA MASTER'!$B$1:$R$3858,17,0),"")</f>
        <v>99800</v>
      </c>
      <c r="K977" s="35">
        <f>IFERROR(VLOOKUP(E977,'DATA MASTER'!$B$1:$R$3858,16,0),"")</f>
        <v>92100</v>
      </c>
      <c r="L977" s="34">
        <f t="shared" si="285"/>
        <v>7485</v>
      </c>
      <c r="M977" s="34">
        <f t="shared" si="290"/>
        <v>13343.448</v>
      </c>
      <c r="N977" s="35">
        <v>0</v>
      </c>
      <c r="O977" s="35">
        <v>0</v>
      </c>
      <c r="P977" s="35"/>
      <c r="Q977" s="4" t="e">
        <f>VLOOKUP(#REF!,#REF!,1,0)</f>
        <v>#REF!</v>
      </c>
      <c r="R977" s="35">
        <f t="shared" si="291"/>
        <v>1247499.9999999998</v>
      </c>
      <c r="S977" s="35">
        <f t="shared" si="286"/>
        <v>1064277.7297297295</v>
      </c>
      <c r="T977" s="35">
        <f t="shared" si="287"/>
        <v>183222.2702702703</v>
      </c>
      <c r="U977" s="35">
        <f t="shared" si="292"/>
        <v>12915</v>
      </c>
      <c r="V977" s="35">
        <f t="shared" si="293"/>
        <v>1203.2608695652175</v>
      </c>
      <c r="W977" s="35">
        <f t="shared" si="288"/>
        <v>27694.5</v>
      </c>
      <c r="X977" s="35" t="str">
        <f t="shared" si="294"/>
        <v/>
      </c>
      <c r="Y977" s="35">
        <v>1</v>
      </c>
      <c r="Z977" s="42" t="e">
        <f>VLOOKUP(Q977,#REF!,4,0)</f>
        <v>#REF!</v>
      </c>
      <c r="AA977" s="35">
        <f t="shared" si="295"/>
        <v>0</v>
      </c>
      <c r="AB977" s="37">
        <f t="shared" si="289"/>
        <v>0</v>
      </c>
      <c r="AC977" s="35" t="e">
        <f t="shared" ref="AC977:AC982" si="297">Z977*R977*1.11</f>
        <v>#REF!</v>
      </c>
      <c r="AD977" s="35">
        <v>0</v>
      </c>
      <c r="AE977" s="44"/>
    </row>
    <row r="978" spans="1:31">
      <c r="A978" s="34">
        <v>974</v>
      </c>
      <c r="B978" s="58">
        <v>46248</v>
      </c>
      <c r="C978" s="4" t="s">
        <v>7033</v>
      </c>
      <c r="D978" s="4" t="s">
        <v>6158</v>
      </c>
      <c r="E978" s="4" t="s">
        <v>6167</v>
      </c>
      <c r="F978" s="35" t="str">
        <f>IFERROR(VLOOKUP(E978,'DATA MASTER'!$B$1:$R$3858,3,0),"")</f>
        <v>DIV 2</v>
      </c>
      <c r="G978" s="4">
        <v>12</v>
      </c>
      <c r="H978" s="35">
        <f>IFERROR(VLOOKUP(E978,'DATA MASTER'!$B$1:$R$3858,6,0),"")</f>
        <v>24</v>
      </c>
      <c r="I978" s="40">
        <f>IFERROR(VLOOKUP(E978,'DATA MASTER'!$B$1:$R$3858,5,0),"")</f>
        <v>0.90200000000000002</v>
      </c>
      <c r="J978" s="35">
        <f>IFERROR(VLOOKUP(E978,'DATA MASTER'!$B$1:$R$3858,17,0),"")</f>
        <v>81000</v>
      </c>
      <c r="K978" s="35">
        <f>IFERROR(VLOOKUP(E978,'DATA MASTER'!$B$1:$R$3858,16,0),"")</f>
        <v>74300</v>
      </c>
      <c r="L978" s="34">
        <f t="shared" si="285"/>
        <v>6075</v>
      </c>
      <c r="M978" s="34">
        <f t="shared" si="290"/>
        <v>10764.584000000001</v>
      </c>
      <c r="N978" s="35">
        <v>0</v>
      </c>
      <c r="O978" s="35">
        <v>10</v>
      </c>
      <c r="P978" s="35"/>
      <c r="Q978" s="4" t="e">
        <f>VLOOKUP(#REF!,#REF!,1,0)</f>
        <v>#REF!</v>
      </c>
      <c r="R978" s="35">
        <f t="shared" si="291"/>
        <v>729000</v>
      </c>
      <c r="S978" s="35">
        <f t="shared" si="286"/>
        <v>618182.42594594578</v>
      </c>
      <c r="T978" s="35">
        <f t="shared" si="287"/>
        <v>110817.57405405422</v>
      </c>
      <c r="U978" s="35">
        <f t="shared" si="292"/>
        <v>7576.8</v>
      </c>
      <c r="V978" s="35">
        <f t="shared" si="293"/>
        <v>705.91304347826087</v>
      </c>
      <c r="W978" s="35">
        <f t="shared" si="288"/>
        <v>16183.800000000001</v>
      </c>
      <c r="X978" s="35" t="str">
        <f t="shared" si="294"/>
        <v/>
      </c>
      <c r="Y978" s="35">
        <v>1</v>
      </c>
      <c r="Z978" s="42" t="e">
        <f>VLOOKUP(Q978,#REF!,4,0)</f>
        <v>#REF!</v>
      </c>
      <c r="AA978" s="35">
        <f t="shared" si="295"/>
        <v>0</v>
      </c>
      <c r="AB978" s="37">
        <f t="shared" si="289"/>
        <v>0</v>
      </c>
      <c r="AC978" s="35" t="e">
        <f t="shared" si="297"/>
        <v>#REF!</v>
      </c>
      <c r="AD978" s="35">
        <v>0</v>
      </c>
      <c r="AE978" s="44"/>
    </row>
    <row r="979" spans="1:31">
      <c r="A979" s="34">
        <v>975</v>
      </c>
      <c r="B979" s="58">
        <v>46248</v>
      </c>
      <c r="C979" s="4" t="s">
        <v>7033</v>
      </c>
      <c r="D979" s="4" t="s">
        <v>6158</v>
      </c>
      <c r="E979" s="4" t="s">
        <v>6171</v>
      </c>
      <c r="F979" s="35" t="str">
        <f>IFERROR(VLOOKUP(E979,'DATA MASTER'!$B$1:$R$3858,3,0),"")</f>
        <v>DIV 2</v>
      </c>
      <c r="G979" s="4">
        <v>3</v>
      </c>
      <c r="H979" s="35">
        <f>IFERROR(VLOOKUP(E979,'DATA MASTER'!$B$1:$R$3858,6,0),"")</f>
        <v>4</v>
      </c>
      <c r="I979" s="40">
        <f>IFERROR(VLOOKUP(E979,'DATA MASTER'!$B$1:$R$3858,5,0),"")</f>
        <v>3.4780000000000002</v>
      </c>
      <c r="J979" s="35">
        <f>IFERROR(VLOOKUP(E979,'DATA MASTER'!$B$1:$R$3858,17,0),"")</f>
        <v>318600</v>
      </c>
      <c r="K979" s="35">
        <f>IFERROR(VLOOKUP(E979,'DATA MASTER'!$B$1:$R$3858,16,0),"")</f>
        <v>293200</v>
      </c>
      <c r="L979" s="34">
        <f t="shared" si="285"/>
        <v>23895</v>
      </c>
      <c r="M979" s="34">
        <f t="shared" si="290"/>
        <v>42478.816000000006</v>
      </c>
      <c r="N979" s="35">
        <v>0</v>
      </c>
      <c r="O979" s="35">
        <v>10</v>
      </c>
      <c r="P979" s="35"/>
      <c r="Q979" s="4" t="e">
        <f>VLOOKUP(#REF!,#REF!,1,0)</f>
        <v>#REF!</v>
      </c>
      <c r="R979" s="35">
        <f t="shared" si="291"/>
        <v>716850</v>
      </c>
      <c r="S979" s="35">
        <f t="shared" si="286"/>
        <v>609862.33945945941</v>
      </c>
      <c r="T979" s="35">
        <f t="shared" si="287"/>
        <v>106987.66054054059</v>
      </c>
      <c r="U979" s="35">
        <f t="shared" si="292"/>
        <v>7303.8000000000011</v>
      </c>
      <c r="V979" s="35">
        <f t="shared" si="293"/>
        <v>680.47826086956525</v>
      </c>
      <c r="W979" s="35">
        <f t="shared" si="288"/>
        <v>15914.070000000002</v>
      </c>
      <c r="X979" s="35" t="str">
        <f t="shared" si="294"/>
        <v/>
      </c>
      <c r="Y979" s="35">
        <f>IF(E979="avem005",4,1)</f>
        <v>1</v>
      </c>
      <c r="Z979" s="42" t="e">
        <f>VLOOKUP(Q979,#REF!,4,0)</f>
        <v>#REF!</v>
      </c>
      <c r="AA979" s="35">
        <f t="shared" si="295"/>
        <v>0</v>
      </c>
      <c r="AB979" s="37">
        <f t="shared" si="289"/>
        <v>0</v>
      </c>
      <c r="AC979" s="35" t="e">
        <f t="shared" si="297"/>
        <v>#REF!</v>
      </c>
      <c r="AD979" s="35">
        <v>0</v>
      </c>
      <c r="AE979" s="44"/>
    </row>
    <row r="980" spans="1:31">
      <c r="A980" s="34">
        <v>976</v>
      </c>
      <c r="B980" s="58">
        <v>46248</v>
      </c>
      <c r="C980" s="4" t="s">
        <v>7034</v>
      </c>
      <c r="D980" s="4" t="s">
        <v>6143</v>
      </c>
      <c r="E980" s="4" t="s">
        <v>6141</v>
      </c>
      <c r="F980" s="35" t="str">
        <f>IFERROR(VLOOKUP(E980,'DATA MASTER'!$B$1:$R$3858,3,0),"")</f>
        <v>DIV 1</v>
      </c>
      <c r="G980" s="4">
        <v>4</v>
      </c>
      <c r="H980" s="35">
        <f>IFERROR(VLOOKUP(E980,'DATA MASTER'!$B$1:$R$3858,6,0),"")</f>
        <v>36</v>
      </c>
      <c r="I980" s="40">
        <f>IFERROR(VLOOKUP(E980,'DATA MASTER'!$B$1:$R$3858,5,0),"")</f>
        <v>0.621</v>
      </c>
      <c r="J980" s="35">
        <f>IFERROR(VLOOKUP(E980,'DATA MASTER'!$B$1:$R$3858,17,0),"")</f>
        <v>56900</v>
      </c>
      <c r="K980" s="35">
        <f>IFERROR(VLOOKUP(E980,'DATA MASTER'!$B$1:$R$3858,16,0),"")</f>
        <v>52000</v>
      </c>
      <c r="L980" s="34">
        <f t="shared" si="285"/>
        <v>4267.5</v>
      </c>
      <c r="M980" s="34">
        <f t="shared" si="290"/>
        <v>7533.76</v>
      </c>
      <c r="N980" s="35">
        <v>0</v>
      </c>
      <c r="O980" s="35">
        <v>0</v>
      </c>
      <c r="P980" s="35"/>
      <c r="Q980" s="4" t="e">
        <f>VLOOKUP(#REF!,#REF!,1,0)</f>
        <v>#REF!</v>
      </c>
      <c r="R980" s="35">
        <f t="shared" si="291"/>
        <v>189666.66666666666</v>
      </c>
      <c r="S980" s="35">
        <f t="shared" si="286"/>
        <v>160238.70270270269</v>
      </c>
      <c r="T980" s="35">
        <f t="shared" si="287"/>
        <v>29427.963963963964</v>
      </c>
      <c r="U980" s="35">
        <f t="shared" si="292"/>
        <v>1738.8</v>
      </c>
      <c r="V980" s="35">
        <f t="shared" si="293"/>
        <v>162</v>
      </c>
      <c r="W980" s="35">
        <f t="shared" si="288"/>
        <v>4210.6000000000004</v>
      </c>
      <c r="X980" s="35" t="str">
        <f t="shared" si="294"/>
        <v/>
      </c>
      <c r="Y980" s="35">
        <v>1</v>
      </c>
      <c r="Z980" s="42" t="e">
        <f>VLOOKUP(Q980,#REF!,4,0)</f>
        <v>#REF!</v>
      </c>
      <c r="AA980" s="35">
        <f t="shared" si="295"/>
        <v>0</v>
      </c>
      <c r="AB980" s="37">
        <f t="shared" si="289"/>
        <v>0</v>
      </c>
      <c r="AC980" s="35" t="e">
        <f t="shared" si="297"/>
        <v>#REF!</v>
      </c>
      <c r="AD980" s="35">
        <v>0</v>
      </c>
      <c r="AE980" s="44"/>
    </row>
    <row r="981" spans="1:31">
      <c r="A981" s="34">
        <v>977</v>
      </c>
      <c r="B981" s="58">
        <v>46248</v>
      </c>
      <c r="C981" s="4" t="s">
        <v>7034</v>
      </c>
      <c r="D981" s="4" t="s">
        <v>6143</v>
      </c>
      <c r="E981" s="4" t="s">
        <v>6273</v>
      </c>
      <c r="F981" s="35" t="str">
        <f>IFERROR(VLOOKUP(E981,'DATA MASTER'!$B$1:$R$3858,3,0),"")</f>
        <v>DIV 1</v>
      </c>
      <c r="G981" s="4">
        <v>2</v>
      </c>
      <c r="H981" s="35">
        <f>IFERROR(VLOOKUP(E981,'DATA MASTER'!$B$1:$R$3858,6,0),"")</f>
        <v>24</v>
      </c>
      <c r="I981" s="40">
        <f>IFERROR(VLOOKUP(E981,'DATA MASTER'!$B$1:$R$3858,5,0),"")</f>
        <v>0.57499999999999996</v>
      </c>
      <c r="J981" s="35">
        <f>IFERROR(VLOOKUP(E981,'DATA MASTER'!$B$1:$R$3858,17,0),"")</f>
        <v>57800</v>
      </c>
      <c r="K981" s="35">
        <f>IFERROR(VLOOKUP(E981,'DATA MASTER'!$B$1:$R$3858,16,0),"")</f>
        <v>53100</v>
      </c>
      <c r="L981" s="34">
        <f t="shared" si="285"/>
        <v>4335</v>
      </c>
      <c r="M981" s="34">
        <f t="shared" si="290"/>
        <v>7693.1280000000006</v>
      </c>
      <c r="N981" s="35">
        <v>0</v>
      </c>
      <c r="O981" s="35">
        <v>0</v>
      </c>
      <c r="P981" s="35"/>
      <c r="Q981" s="4" t="e">
        <f>VLOOKUP(#REF!,#REF!,1,0)</f>
        <v>#REF!</v>
      </c>
      <c r="R981" s="35">
        <f t="shared" si="291"/>
        <v>96333.333333333328</v>
      </c>
      <c r="S981" s="35">
        <f t="shared" si="286"/>
        <v>81814.183783783781</v>
      </c>
      <c r="T981" s="35">
        <f t="shared" si="287"/>
        <v>14519.149549549547</v>
      </c>
      <c r="U981" s="35">
        <f t="shared" si="292"/>
        <v>804.99999999999989</v>
      </c>
      <c r="V981" s="35">
        <f t="shared" si="293"/>
        <v>75</v>
      </c>
      <c r="W981" s="35">
        <f t="shared" si="288"/>
        <v>2138.6</v>
      </c>
      <c r="X981" s="35" t="str">
        <f t="shared" si="294"/>
        <v/>
      </c>
      <c r="Y981" s="35">
        <v>1</v>
      </c>
      <c r="Z981" s="42" t="e">
        <f>VLOOKUP(Q981,#REF!,4,0)</f>
        <v>#REF!</v>
      </c>
      <c r="AA981" s="35">
        <f t="shared" si="295"/>
        <v>0</v>
      </c>
      <c r="AB981" s="37">
        <f t="shared" si="289"/>
        <v>0</v>
      </c>
      <c r="AC981" s="35" t="e">
        <f t="shared" si="297"/>
        <v>#REF!</v>
      </c>
      <c r="AD981" s="35">
        <v>0</v>
      </c>
      <c r="AE981" s="44"/>
    </row>
    <row r="982" spans="1:31">
      <c r="A982" s="34">
        <v>978</v>
      </c>
      <c r="B982" s="58">
        <v>46248</v>
      </c>
      <c r="C982" s="4" t="s">
        <v>7034</v>
      </c>
      <c r="D982" s="4" t="s">
        <v>6143</v>
      </c>
      <c r="E982" s="4" t="s">
        <v>6176</v>
      </c>
      <c r="F982" s="35" t="str">
        <f>IFERROR(VLOOKUP(E982,'DATA MASTER'!$B$1:$R$3858,3,0),"")</f>
        <v>DIV 2</v>
      </c>
      <c r="G982" s="4">
        <v>2</v>
      </c>
      <c r="H982" s="35">
        <f>IFERROR(VLOOKUP(E982,'DATA MASTER'!$B$1:$R$3858,6,0),"")</f>
        <v>24</v>
      </c>
      <c r="I982" s="40">
        <f>IFERROR(VLOOKUP(E982,'DATA MASTER'!$B$1:$R$3858,5,0),"")</f>
        <v>1.1200000000000001</v>
      </c>
      <c r="J982" s="35">
        <f>IFERROR(VLOOKUP(E982,'DATA MASTER'!$B$1:$R$3858,17,0),"")</f>
        <v>52800</v>
      </c>
      <c r="K982" s="35">
        <f>IFERROR(VLOOKUP(E982,'DATA MASTER'!$B$1:$R$3858,16,0),"")</f>
        <v>47800</v>
      </c>
      <c r="L982" s="34">
        <f t="shared" si="285"/>
        <v>3960</v>
      </c>
      <c r="M982" s="34">
        <f t="shared" si="290"/>
        <v>6925.2640000000001</v>
      </c>
      <c r="N982" s="35">
        <v>0</v>
      </c>
      <c r="O982" s="35">
        <v>0</v>
      </c>
      <c r="P982" s="35"/>
      <c r="Q982" s="4" t="e">
        <f>VLOOKUP(#REF!,#REF!,1,0)</f>
        <v>#REF!</v>
      </c>
      <c r="R982" s="35">
        <f t="shared" si="291"/>
        <v>87999.999999999985</v>
      </c>
      <c r="S982" s="35">
        <f t="shared" si="286"/>
        <v>73648.172972972956</v>
      </c>
      <c r="T982" s="35">
        <f t="shared" si="287"/>
        <v>14351.82702702703</v>
      </c>
      <c r="U982" s="35">
        <f t="shared" si="292"/>
        <v>1568.0000000000002</v>
      </c>
      <c r="V982" s="35">
        <f t="shared" si="293"/>
        <v>146.08695652173913</v>
      </c>
      <c r="W982" s="35">
        <f t="shared" si="288"/>
        <v>1953.6</v>
      </c>
      <c r="X982" s="35" t="str">
        <f t="shared" si="294"/>
        <v/>
      </c>
      <c r="Y982" s="35">
        <v>1</v>
      </c>
      <c r="Z982" s="42" t="e">
        <f>VLOOKUP(Q982,#REF!,4,0)</f>
        <v>#REF!</v>
      </c>
      <c r="AA982" s="35">
        <f t="shared" si="295"/>
        <v>0</v>
      </c>
      <c r="AB982" s="37">
        <f t="shared" si="289"/>
        <v>0</v>
      </c>
      <c r="AC982" s="35" t="e">
        <f t="shared" si="297"/>
        <v>#REF!</v>
      </c>
      <c r="AD982" s="35">
        <v>0</v>
      </c>
      <c r="AE982" s="44"/>
    </row>
    <row r="983" spans="1:31">
      <c r="A983" s="34">
        <v>979</v>
      </c>
      <c r="B983" s="58">
        <v>46248</v>
      </c>
      <c r="C983" s="4" t="s">
        <v>7035</v>
      </c>
      <c r="D983" s="4" t="s">
        <v>6196</v>
      </c>
      <c r="E983" s="4" t="s">
        <v>6216</v>
      </c>
      <c r="F983" s="35" t="str">
        <f>IFERROR(VLOOKUP(E983,'DATA MASTER'!$B$1:$R$3858,3,0),"")</f>
        <v>DIV 1</v>
      </c>
      <c r="G983" s="4">
        <v>3</v>
      </c>
      <c r="H983" s="35">
        <f>IFERROR(VLOOKUP(E983,'DATA MASTER'!$B$1:$R$3858,6,0),"")</f>
        <v>24</v>
      </c>
      <c r="I983" s="40">
        <f>IFERROR(VLOOKUP(E983,'DATA MASTER'!$B$1:$R$3858,5,0),"")</f>
        <v>1.0900000000000001</v>
      </c>
      <c r="J983" s="35">
        <f>IFERROR(VLOOKUP(E983,'DATA MASTER'!$B$1:$R$3858,17,0),"")</f>
        <v>49500</v>
      </c>
      <c r="K983" s="35">
        <f>IFERROR(VLOOKUP(E983,'DATA MASTER'!$B$1:$R$3858,16,0),"")</f>
        <v>44600</v>
      </c>
      <c r="L983" s="34">
        <f t="shared" si="285"/>
        <v>3712.5</v>
      </c>
      <c r="M983" s="34">
        <f t="shared" si="290"/>
        <v>6461.6480000000001</v>
      </c>
      <c r="N983" s="35">
        <v>0</v>
      </c>
      <c r="O983" s="35">
        <v>0</v>
      </c>
      <c r="P983" s="35"/>
      <c r="Q983" s="4"/>
      <c r="R983" s="35">
        <f t="shared" si="291"/>
        <v>123750</v>
      </c>
      <c r="S983" s="35">
        <f t="shared" si="286"/>
        <v>103076.62702702702</v>
      </c>
      <c r="T983" s="35">
        <f t="shared" si="287"/>
        <v>20673.372972972982</v>
      </c>
      <c r="U983" s="35">
        <f t="shared" si="292"/>
        <v>2289.0000000000005</v>
      </c>
      <c r="V983" s="35">
        <f t="shared" si="293"/>
        <v>213.2608695652174</v>
      </c>
      <c r="W983" s="35">
        <f t="shared" si="288"/>
        <v>2747.2500000000005</v>
      </c>
      <c r="X983" s="35">
        <f t="shared" si="294"/>
        <v>7359.3459743755075</v>
      </c>
      <c r="Y983" s="35">
        <v>1</v>
      </c>
      <c r="Z983" s="35">
        <v>0</v>
      </c>
      <c r="AA983" s="35">
        <f t="shared" si="295"/>
        <v>0</v>
      </c>
      <c r="AB983" s="37">
        <f t="shared" si="289"/>
        <v>0</v>
      </c>
      <c r="AC983" s="35">
        <v>0</v>
      </c>
      <c r="AD983" s="35">
        <v>8064.5161290322585</v>
      </c>
      <c r="AE983" s="44"/>
    </row>
    <row r="984" spans="1:31">
      <c r="A984" s="34">
        <v>980</v>
      </c>
      <c r="B984" s="58">
        <v>46248</v>
      </c>
      <c r="C984" s="4" t="s">
        <v>7036</v>
      </c>
      <c r="D984" s="4" t="s">
        <v>6175</v>
      </c>
      <c r="E984" s="4" t="s">
        <v>6167</v>
      </c>
      <c r="F984" s="35" t="str">
        <f>IFERROR(VLOOKUP(E984,'DATA MASTER'!$B$1:$R$3858,3,0),"")</f>
        <v>DIV 2</v>
      </c>
      <c r="G984" s="4">
        <v>10</v>
      </c>
      <c r="H984" s="35">
        <f>IFERROR(VLOOKUP(E984,'DATA MASTER'!$B$1:$R$3858,6,0),"")</f>
        <v>24</v>
      </c>
      <c r="I984" s="40">
        <f>IFERROR(VLOOKUP(E984,'DATA MASTER'!$B$1:$R$3858,5,0),"")</f>
        <v>0.90200000000000002</v>
      </c>
      <c r="J984" s="35">
        <f>IFERROR(VLOOKUP(E984,'DATA MASTER'!$B$1:$R$3858,17,0),"")</f>
        <v>81000</v>
      </c>
      <c r="K984" s="35">
        <f>IFERROR(VLOOKUP(E984,'DATA MASTER'!$B$1:$R$3858,16,0),"")</f>
        <v>74300</v>
      </c>
      <c r="L984" s="34">
        <f t="shared" si="285"/>
        <v>6075</v>
      </c>
      <c r="M984" s="34">
        <f t="shared" si="290"/>
        <v>10764.584000000001</v>
      </c>
      <c r="N984" s="35">
        <v>0</v>
      </c>
      <c r="O984" s="35">
        <v>10</v>
      </c>
      <c r="P984" s="35"/>
      <c r="Q984" s="4"/>
      <c r="R984" s="35">
        <f t="shared" si="291"/>
        <v>607500</v>
      </c>
      <c r="S984" s="35">
        <f t="shared" si="286"/>
        <v>515152.02162162156</v>
      </c>
      <c r="T984" s="35">
        <f t="shared" si="287"/>
        <v>92347.978378378437</v>
      </c>
      <c r="U984" s="35">
        <f t="shared" si="292"/>
        <v>6314</v>
      </c>
      <c r="V984" s="35">
        <f t="shared" si="293"/>
        <v>588.26086956521738</v>
      </c>
      <c r="W984" s="35">
        <f t="shared" si="288"/>
        <v>13486.500000000002</v>
      </c>
      <c r="X984" s="35">
        <f t="shared" si="294"/>
        <v>71959.217508813221</v>
      </c>
      <c r="Y984" s="35">
        <v>1</v>
      </c>
      <c r="Z984" s="35">
        <v>0</v>
      </c>
      <c r="AA984" s="35">
        <f t="shared" si="295"/>
        <v>0</v>
      </c>
      <c r="AB984" s="37">
        <f t="shared" si="289"/>
        <v>0</v>
      </c>
      <c r="AC984" s="35">
        <v>0</v>
      </c>
      <c r="AD984" s="35">
        <v>0</v>
      </c>
      <c r="AE984" s="44"/>
    </row>
    <row r="985" spans="1:31">
      <c r="A985" s="34">
        <v>981</v>
      </c>
      <c r="B985" s="58">
        <v>46248</v>
      </c>
      <c r="C985" s="4" t="s">
        <v>7037</v>
      </c>
      <c r="D985" s="4" t="s">
        <v>6143</v>
      </c>
      <c r="E985" s="4" t="s">
        <v>6170</v>
      </c>
      <c r="F985" s="35" t="str">
        <f>IFERROR(VLOOKUP(E985,'DATA MASTER'!$B$1:$R$3858,3,0),"")</f>
        <v>DIV 2</v>
      </c>
      <c r="G985" s="4">
        <v>1</v>
      </c>
      <c r="H985" s="35">
        <f>IFERROR(VLOOKUP(E985,'DATA MASTER'!$B$1:$R$3858,6,0),"")</f>
        <v>1</v>
      </c>
      <c r="I985" s="40">
        <f>IFERROR(VLOOKUP(E985,'DATA MASTER'!$B$1:$R$3858,5,0),"")</f>
        <v>21.11</v>
      </c>
      <c r="J985" s="35">
        <f>IFERROR(VLOOKUP(E985,'DATA MASTER'!$B$1:$R$3858,17,0),"")</f>
        <v>1428200</v>
      </c>
      <c r="K985" s="35">
        <f>IFERROR(VLOOKUP(E985,'DATA MASTER'!$B$1:$R$3858,16,0),"")</f>
        <v>1291700</v>
      </c>
      <c r="L985" s="34">
        <f t="shared" si="285"/>
        <v>107115</v>
      </c>
      <c r="M985" s="34">
        <f t="shared" si="290"/>
        <v>187141.49600000001</v>
      </c>
      <c r="N985" s="35">
        <v>0</v>
      </c>
      <c r="O985" s="35">
        <v>0</v>
      </c>
      <c r="P985" s="35">
        <v>40000</v>
      </c>
      <c r="Q985" s="4" t="s">
        <v>6546</v>
      </c>
      <c r="R985" s="35">
        <f t="shared" si="291"/>
        <v>1190166.6666666665</v>
      </c>
      <c r="S985" s="35">
        <f t="shared" si="286"/>
        <v>995097.75135135127</v>
      </c>
      <c r="T985" s="35">
        <f t="shared" si="287"/>
        <v>195068.91531531524</v>
      </c>
      <c r="U985" s="35">
        <f t="shared" si="292"/>
        <v>14777</v>
      </c>
      <c r="V985" s="35">
        <f t="shared" si="293"/>
        <v>1376.7391304347825</v>
      </c>
      <c r="W985" s="35">
        <f t="shared" si="288"/>
        <v>26421.7</v>
      </c>
      <c r="X985" s="35">
        <f t="shared" si="294"/>
        <v>89160.14285154712</v>
      </c>
      <c r="Y985" s="35">
        <f>H985</f>
        <v>1</v>
      </c>
      <c r="Z985" s="35">
        <v>0</v>
      </c>
      <c r="AA985" s="35">
        <f t="shared" si="295"/>
        <v>40000</v>
      </c>
      <c r="AB985" s="37">
        <f t="shared" si="289"/>
        <v>0</v>
      </c>
      <c r="AC985" s="35">
        <v>0</v>
      </c>
      <c r="AD985" s="35">
        <v>23333.333333333332</v>
      </c>
      <c r="AE985" s="44"/>
    </row>
    <row r="986" spans="1:31">
      <c r="A986" s="34">
        <v>982</v>
      </c>
      <c r="B986" s="58">
        <v>46248</v>
      </c>
      <c r="C986" s="4" t="s">
        <v>7038</v>
      </c>
      <c r="D986" s="4" t="s">
        <v>6239</v>
      </c>
      <c r="E986" s="4" t="s">
        <v>6156</v>
      </c>
      <c r="F986" s="35" t="str">
        <f>IFERROR(VLOOKUP(E986,'DATA MASTER'!$B$1:$R$3858,3,0),"")</f>
        <v>DIV 1</v>
      </c>
      <c r="G986" s="4">
        <v>8</v>
      </c>
      <c r="H986" s="35">
        <f>IFERROR(VLOOKUP(E986,'DATA MASTER'!$B$1:$R$3858,6,0),"")</f>
        <v>4</v>
      </c>
      <c r="I986" s="40">
        <f>IFERROR(VLOOKUP(E986,'DATA MASTER'!$B$1:$R$3858,5,0),"")</f>
        <v>5.3879999999999999</v>
      </c>
      <c r="J986" s="35">
        <f>IFERROR(VLOOKUP(E986,'DATA MASTER'!$B$1:$R$3858,17,0),"")</f>
        <v>185700</v>
      </c>
      <c r="K986" s="35">
        <f>IFERROR(VLOOKUP(E986,'DATA MASTER'!$B$1:$R$3858,16,0),"")</f>
        <v>165300</v>
      </c>
      <c r="L986" s="34">
        <f t="shared" si="285"/>
        <v>13927.5</v>
      </c>
      <c r="M986" s="34">
        <f t="shared" si="290"/>
        <v>23948.664000000001</v>
      </c>
      <c r="N986" s="35">
        <v>0</v>
      </c>
      <c r="O986" s="35">
        <v>0</v>
      </c>
      <c r="P986" s="35">
        <v>15000</v>
      </c>
      <c r="Q986" s="4" t="s">
        <v>6947</v>
      </c>
      <c r="R986" s="35">
        <f t="shared" si="291"/>
        <v>1238000</v>
      </c>
      <c r="S986" s="35">
        <f t="shared" si="286"/>
        <v>1018748.3675675675</v>
      </c>
      <c r="T986" s="35">
        <f t="shared" si="287"/>
        <v>219251.6324324325</v>
      </c>
      <c r="U986" s="35">
        <f t="shared" si="292"/>
        <v>30172.799999999999</v>
      </c>
      <c r="V986" s="35">
        <f t="shared" si="293"/>
        <v>2811.1304347826085</v>
      </c>
      <c r="W986" s="35">
        <f t="shared" si="288"/>
        <v>27483.600000000002</v>
      </c>
      <c r="X986" s="35">
        <f t="shared" si="294"/>
        <v>121641.24485479273</v>
      </c>
      <c r="Y986" s="35">
        <f t="shared" ref="Y986:Y987" si="298">H986</f>
        <v>4</v>
      </c>
      <c r="Z986" s="35">
        <v>0</v>
      </c>
      <c r="AA986" s="35">
        <f t="shared" si="295"/>
        <v>30000</v>
      </c>
      <c r="AB986" s="37">
        <f t="shared" si="289"/>
        <v>0</v>
      </c>
      <c r="AC986" s="35">
        <v>0</v>
      </c>
      <c r="AD986" s="35">
        <v>7142.8571428571431</v>
      </c>
      <c r="AE986" s="44"/>
    </row>
    <row r="987" spans="1:31">
      <c r="A987" s="34">
        <v>983</v>
      </c>
      <c r="B987" s="58">
        <v>46248</v>
      </c>
      <c r="C987" s="4" t="s">
        <v>7039</v>
      </c>
      <c r="D987" s="4" t="s">
        <v>6143</v>
      </c>
      <c r="E987" s="4" t="s">
        <v>6156</v>
      </c>
      <c r="F987" s="35" t="str">
        <f>IFERROR(VLOOKUP(E987,'DATA MASTER'!$B$1:$R$3858,3,0),"")</f>
        <v>DIV 1</v>
      </c>
      <c r="G987" s="4">
        <v>16</v>
      </c>
      <c r="H987" s="35">
        <f>IFERROR(VLOOKUP(E987,'DATA MASTER'!$B$1:$R$3858,6,0),"")</f>
        <v>4</v>
      </c>
      <c r="I987" s="40">
        <f>IFERROR(VLOOKUP(E987,'DATA MASTER'!$B$1:$R$3858,5,0),"")</f>
        <v>5.3879999999999999</v>
      </c>
      <c r="J987" s="35">
        <f>IFERROR(VLOOKUP(E987,'DATA MASTER'!$B$1:$R$3858,17,0),"")</f>
        <v>185700</v>
      </c>
      <c r="K987" s="35">
        <f>IFERROR(VLOOKUP(E987,'DATA MASTER'!$B$1:$R$3858,16,0),"")</f>
        <v>165300</v>
      </c>
      <c r="L987" s="34">
        <f t="shared" si="285"/>
        <v>13927.5</v>
      </c>
      <c r="M987" s="34">
        <f t="shared" si="290"/>
        <v>23948.664000000001</v>
      </c>
      <c r="N987" s="35">
        <v>0</v>
      </c>
      <c r="O987" s="35">
        <v>0</v>
      </c>
      <c r="P987" s="35">
        <v>15000</v>
      </c>
      <c r="Q987" s="4" t="s">
        <v>6947</v>
      </c>
      <c r="R987" s="35">
        <f t="shared" si="291"/>
        <v>2476000</v>
      </c>
      <c r="S987" s="35">
        <f t="shared" si="286"/>
        <v>2037496.735135135</v>
      </c>
      <c r="T987" s="35">
        <f t="shared" si="287"/>
        <v>438503.26486486499</v>
      </c>
      <c r="U987" s="35">
        <f t="shared" si="292"/>
        <v>60345.599999999999</v>
      </c>
      <c r="V987" s="35">
        <f t="shared" si="293"/>
        <v>5622.260869565217</v>
      </c>
      <c r="W987" s="35">
        <f t="shared" si="288"/>
        <v>54967.200000000004</v>
      </c>
      <c r="X987" s="35">
        <f t="shared" si="294"/>
        <v>240901.5373286331</v>
      </c>
      <c r="Y987" s="35">
        <f t="shared" si="298"/>
        <v>4</v>
      </c>
      <c r="Z987" s="35">
        <v>0</v>
      </c>
      <c r="AA987" s="35">
        <f t="shared" si="295"/>
        <v>60000</v>
      </c>
      <c r="AB987" s="37">
        <f t="shared" si="289"/>
        <v>0</v>
      </c>
      <c r="AC987" s="35">
        <v>0</v>
      </c>
      <c r="AD987" s="35">
        <v>16666.666666666668</v>
      </c>
      <c r="AE987" s="44"/>
    </row>
    <row r="988" spans="1:31">
      <c r="A988" s="34">
        <v>984</v>
      </c>
      <c r="B988" s="58">
        <v>46248</v>
      </c>
      <c r="C988" s="4" t="s">
        <v>7040</v>
      </c>
      <c r="D988" s="4" t="s">
        <v>6239</v>
      </c>
      <c r="E988" s="4" t="s">
        <v>6248</v>
      </c>
      <c r="F988" s="35" t="str">
        <f>IFERROR(VLOOKUP(E988,'DATA MASTER'!$B$1:$R$3858,3,0),"")</f>
        <v>DIV 2</v>
      </c>
      <c r="G988" s="4">
        <v>4</v>
      </c>
      <c r="H988" s="35">
        <f>IFERROR(VLOOKUP(E988,'DATA MASTER'!$B$1:$R$3858,6,0),"")</f>
        <v>4</v>
      </c>
      <c r="I988" s="40">
        <f>IFERROR(VLOOKUP(E988,'DATA MASTER'!$B$1:$R$3858,5,0),"")</f>
        <v>5.23</v>
      </c>
      <c r="J988" s="35">
        <f>IFERROR(VLOOKUP(E988,'DATA MASTER'!$B$1:$R$3858,17,0),"")</f>
        <v>163600</v>
      </c>
      <c r="K988" s="35">
        <f>IFERROR(VLOOKUP(E988,'DATA MASTER'!$B$1:$R$3858,16,0),"")</f>
        <v>144200</v>
      </c>
      <c r="L988" s="34">
        <f t="shared" si="285"/>
        <v>12270</v>
      </c>
      <c r="M988" s="34">
        <f t="shared" si="290"/>
        <v>20891.696</v>
      </c>
      <c r="N988" s="35">
        <v>0</v>
      </c>
      <c r="O988" s="35">
        <v>0</v>
      </c>
      <c r="P988" s="35"/>
      <c r="Q988" s="4"/>
      <c r="R988" s="35">
        <f t="shared" si="291"/>
        <v>545333.33333333326</v>
      </c>
      <c r="S988" s="35">
        <f t="shared" si="286"/>
        <v>444354.24864864862</v>
      </c>
      <c r="T988" s="35">
        <f t="shared" si="287"/>
        <v>100979.08468468464</v>
      </c>
      <c r="U988" s="35">
        <f t="shared" si="292"/>
        <v>14644.000000000002</v>
      </c>
      <c r="V988" s="35">
        <f t="shared" si="293"/>
        <v>1364.3478260869565</v>
      </c>
      <c r="W988" s="35">
        <f t="shared" si="288"/>
        <v>12106.4</v>
      </c>
      <c r="X988" s="35">
        <f t="shared" si="294"/>
        <v>65721.479715740541</v>
      </c>
      <c r="Y988" s="35">
        <v>1</v>
      </c>
      <c r="Z988" s="35">
        <v>0</v>
      </c>
      <c r="AA988" s="35">
        <f t="shared" si="295"/>
        <v>0</v>
      </c>
      <c r="AB988" s="37">
        <f t="shared" si="289"/>
        <v>0</v>
      </c>
      <c r="AC988" s="35">
        <v>0</v>
      </c>
      <c r="AD988" s="35">
        <v>7142.8571428571431</v>
      </c>
      <c r="AE988" s="44"/>
    </row>
    <row r="989" spans="1:31">
      <c r="A989" s="34">
        <v>985</v>
      </c>
      <c r="B989" s="58">
        <v>46248</v>
      </c>
      <c r="C989" s="4" t="s">
        <v>7041</v>
      </c>
      <c r="D989" s="4" t="s">
        <v>6251</v>
      </c>
      <c r="E989" s="4" t="s">
        <v>6160</v>
      </c>
      <c r="F989" s="35" t="str">
        <f>IFERROR(VLOOKUP(E989,'DATA MASTER'!$B$1:$R$3858,3,0),"")</f>
        <v>DIV 1</v>
      </c>
      <c r="G989" s="4">
        <v>3</v>
      </c>
      <c r="H989" s="35">
        <f>IFERROR(VLOOKUP(E989,'DATA MASTER'!$B$1:$R$3858,6,0),"")</f>
        <v>1</v>
      </c>
      <c r="I989" s="40">
        <f>IFERROR(VLOOKUP(E989,'DATA MASTER'!$B$1:$R$3858,5,0),"")</f>
        <v>26.02</v>
      </c>
      <c r="J989" s="35">
        <f>IFERROR(VLOOKUP(E989,'DATA MASTER'!$B$1:$R$3858,17,0),"")</f>
        <v>876000</v>
      </c>
      <c r="K989" s="35">
        <f>IFERROR(VLOOKUP(E989,'DATA MASTER'!$B$1:$R$3858,16,0),"")</f>
        <v>777200</v>
      </c>
      <c r="L989" s="34">
        <f t="shared" si="285"/>
        <v>65700</v>
      </c>
      <c r="M989" s="34">
        <f t="shared" si="290"/>
        <v>112600.736</v>
      </c>
      <c r="N989" s="35">
        <v>0</v>
      </c>
      <c r="O989" s="35">
        <v>0</v>
      </c>
      <c r="P989" s="35"/>
      <c r="Q989" s="4"/>
      <c r="R989" s="35">
        <f t="shared" si="291"/>
        <v>2189999.9999999995</v>
      </c>
      <c r="S989" s="35">
        <f t="shared" si="286"/>
        <v>1796214.2270270269</v>
      </c>
      <c r="T989" s="35">
        <f t="shared" si="287"/>
        <v>393785.7729729726</v>
      </c>
      <c r="U989" s="35">
        <f t="shared" si="292"/>
        <v>54642</v>
      </c>
      <c r="V989" s="35">
        <f t="shared" si="293"/>
        <v>5090.8695652173919</v>
      </c>
      <c r="W989" s="35">
        <f t="shared" si="288"/>
        <v>48617.999999999993</v>
      </c>
      <c r="X989" s="35">
        <f t="shared" si="294"/>
        <v>285434.90340775519</v>
      </c>
      <c r="Y989" s="35">
        <v>1</v>
      </c>
      <c r="Z989" s="35">
        <v>0</v>
      </c>
      <c r="AA989" s="35">
        <f t="shared" si="295"/>
        <v>0</v>
      </c>
      <c r="AB989" s="37">
        <f t="shared" si="289"/>
        <v>0</v>
      </c>
      <c r="AC989" s="35">
        <v>0</v>
      </c>
      <c r="AD989" s="35">
        <v>0</v>
      </c>
      <c r="AE989" s="44"/>
    </row>
    <row r="990" spans="1:31">
      <c r="A990" s="34">
        <v>986</v>
      </c>
      <c r="B990" s="58">
        <v>46248</v>
      </c>
      <c r="C990" s="4" t="s">
        <v>7042</v>
      </c>
      <c r="D990" s="4" t="s">
        <v>6138</v>
      </c>
      <c r="E990" s="4" t="s">
        <v>6160</v>
      </c>
      <c r="F990" s="35" t="str">
        <f>IFERROR(VLOOKUP(E990,'DATA MASTER'!$B$1:$R$3858,3,0),"")</f>
        <v>DIV 1</v>
      </c>
      <c r="G990" s="4">
        <v>1</v>
      </c>
      <c r="H990" s="35">
        <f>IFERROR(VLOOKUP(E990,'DATA MASTER'!$B$1:$R$3858,6,0),"")</f>
        <v>1</v>
      </c>
      <c r="I990" s="40">
        <f>IFERROR(VLOOKUP(E990,'DATA MASTER'!$B$1:$R$3858,5,0),"")</f>
        <v>26.02</v>
      </c>
      <c r="J990" s="35">
        <f>IFERROR(VLOOKUP(E990,'DATA MASTER'!$B$1:$R$3858,17,0),"")</f>
        <v>876000</v>
      </c>
      <c r="K990" s="35">
        <f>IFERROR(VLOOKUP(E990,'DATA MASTER'!$B$1:$R$3858,16,0),"")</f>
        <v>777200</v>
      </c>
      <c r="L990" s="34">
        <f t="shared" si="285"/>
        <v>65700</v>
      </c>
      <c r="M990" s="34">
        <f t="shared" si="290"/>
        <v>112600.736</v>
      </c>
      <c r="N990" s="35">
        <v>0</v>
      </c>
      <c r="O990" s="35">
        <v>0</v>
      </c>
      <c r="P990" s="35">
        <v>15000</v>
      </c>
      <c r="Q990" s="4" t="s">
        <v>6947</v>
      </c>
      <c r="R990" s="35">
        <f t="shared" si="291"/>
        <v>729999.99999999988</v>
      </c>
      <c r="S990" s="35">
        <f t="shared" si="286"/>
        <v>598738.07567567565</v>
      </c>
      <c r="T990" s="35">
        <f t="shared" si="287"/>
        <v>131261.92432432424</v>
      </c>
      <c r="U990" s="35">
        <f t="shared" si="292"/>
        <v>18214</v>
      </c>
      <c r="V990" s="35">
        <f t="shared" si="293"/>
        <v>1696.9565217391305</v>
      </c>
      <c r="W990" s="35">
        <f t="shared" si="288"/>
        <v>16206</v>
      </c>
      <c r="X990" s="35">
        <f t="shared" si="294"/>
        <v>71811.634469251774</v>
      </c>
      <c r="Y990" s="35">
        <f>H990</f>
        <v>1</v>
      </c>
      <c r="Z990" s="35">
        <v>0</v>
      </c>
      <c r="AA990" s="35">
        <f t="shared" si="295"/>
        <v>15000</v>
      </c>
      <c r="AB990" s="37">
        <f t="shared" si="289"/>
        <v>0</v>
      </c>
      <c r="AC990" s="35">
        <f>Z990*R990*1.11</f>
        <v>0</v>
      </c>
      <c r="AD990" s="35">
        <v>8333.3333333333339</v>
      </c>
      <c r="AE990" s="44"/>
    </row>
    <row r="991" spans="1:31">
      <c r="A991" s="34">
        <v>987</v>
      </c>
      <c r="B991" s="58">
        <v>46248</v>
      </c>
      <c r="C991" s="4" t="s">
        <v>7043</v>
      </c>
      <c r="D991" s="4" t="s">
        <v>6201</v>
      </c>
      <c r="E991" s="4" t="s">
        <v>6218</v>
      </c>
      <c r="F991" s="35" t="str">
        <f>IFERROR(VLOOKUP(E991,'DATA MASTER'!$B$1:$R$3858,3,0),"")</f>
        <v>DIV 1</v>
      </c>
      <c r="G991" s="4">
        <v>12</v>
      </c>
      <c r="H991" s="35">
        <f>IFERROR(VLOOKUP(E991,'DATA MASTER'!$B$1:$R$3858,6,0),"")</f>
        <v>24</v>
      </c>
      <c r="I991" s="40">
        <f>IFERROR(VLOOKUP(E991,'DATA MASTER'!$B$1:$R$3858,5,0),"")</f>
        <v>1.079</v>
      </c>
      <c r="J991" s="35">
        <f>IFERROR(VLOOKUP(E991,'DATA MASTER'!$B$1:$R$3858,17,0),"")</f>
        <v>102900</v>
      </c>
      <c r="K991" s="35">
        <f>IFERROR(VLOOKUP(E991,'DATA MASTER'!$B$1:$R$3858,16,0),"")</f>
        <v>94200</v>
      </c>
      <c r="L991" s="34">
        <f t="shared" si="285"/>
        <v>7717.5</v>
      </c>
      <c r="M991" s="34">
        <f t="shared" si="290"/>
        <v>13647.696000000002</v>
      </c>
      <c r="N991" s="35">
        <v>0</v>
      </c>
      <c r="O991" s="35">
        <v>0</v>
      </c>
      <c r="P991" s="35"/>
      <c r="Q991" s="4"/>
      <c r="R991" s="35">
        <f t="shared" si="291"/>
        <v>1028999.9999999998</v>
      </c>
      <c r="S991" s="35">
        <f t="shared" si="286"/>
        <v>870835.71891891886</v>
      </c>
      <c r="T991" s="35">
        <f t="shared" si="287"/>
        <v>158164.2810810809</v>
      </c>
      <c r="U991" s="35">
        <f t="shared" si="292"/>
        <v>9063.6</v>
      </c>
      <c r="V991" s="35">
        <f t="shared" si="293"/>
        <v>844.43478260869574</v>
      </c>
      <c r="W991" s="35">
        <f t="shared" si="288"/>
        <v>22843.8</v>
      </c>
      <c r="X991" s="35">
        <f t="shared" si="294"/>
        <v>115412.44629847219</v>
      </c>
      <c r="Y991" s="35">
        <v>1</v>
      </c>
      <c r="Z991" s="35">
        <v>0</v>
      </c>
      <c r="AA991" s="35">
        <f t="shared" si="295"/>
        <v>0</v>
      </c>
      <c r="AB991" s="37">
        <f t="shared" si="289"/>
        <v>10000</v>
      </c>
      <c r="AC991" s="35">
        <v>0</v>
      </c>
      <c r="AD991" s="35">
        <v>0</v>
      </c>
      <c r="AE991" s="44"/>
    </row>
    <row r="992" spans="1:31">
      <c r="A992" s="34">
        <v>988</v>
      </c>
      <c r="B992" s="58">
        <v>46248</v>
      </c>
      <c r="C992" s="4" t="s">
        <v>7044</v>
      </c>
      <c r="D992" s="4" t="s">
        <v>6138</v>
      </c>
      <c r="E992" s="4" t="s">
        <v>6207</v>
      </c>
      <c r="F992" s="35" t="str">
        <f>IFERROR(VLOOKUP(E992,'DATA MASTER'!$B$1:$R$3858,3,0),"")</f>
        <v>DIV 2</v>
      </c>
      <c r="G992" s="4">
        <v>4</v>
      </c>
      <c r="H992" s="35">
        <f>IFERROR(VLOOKUP(E992,'DATA MASTER'!$B$1:$R$3858,6,0),"")</f>
        <v>4</v>
      </c>
      <c r="I992" s="40">
        <f>IFERROR(VLOOKUP(E992,'DATA MASTER'!$B$1:$R$3858,5,0),"")</f>
        <v>4.24</v>
      </c>
      <c r="J992" s="35">
        <f>IFERROR(VLOOKUP(E992,'DATA MASTER'!$B$1:$R$3858,17,0),"")</f>
        <v>310600</v>
      </c>
      <c r="K992" s="35">
        <f>IFERROR(VLOOKUP(E992,'DATA MASTER'!$B$1:$R$3858,16,0),"")</f>
        <v>283000</v>
      </c>
      <c r="L992" s="34">
        <f t="shared" si="285"/>
        <v>23295</v>
      </c>
      <c r="M992" s="34">
        <f t="shared" si="290"/>
        <v>41001.040000000001</v>
      </c>
      <c r="N992" s="35">
        <v>0</v>
      </c>
      <c r="O992" s="35">
        <v>0</v>
      </c>
      <c r="P992" s="35">
        <v>40000</v>
      </c>
      <c r="Q992" s="4" t="s">
        <v>6546</v>
      </c>
      <c r="R992" s="35">
        <f t="shared" si="291"/>
        <v>1035333.3333333333</v>
      </c>
      <c r="S992" s="35">
        <f t="shared" si="286"/>
        <v>872068.32432432426</v>
      </c>
      <c r="T992" s="35">
        <f t="shared" si="287"/>
        <v>163265.00900900899</v>
      </c>
      <c r="U992" s="35">
        <f t="shared" si="292"/>
        <v>11872</v>
      </c>
      <c r="V992" s="35">
        <f t="shared" si="293"/>
        <v>1106.0869565217392</v>
      </c>
      <c r="W992" s="35">
        <f t="shared" si="288"/>
        <v>22984.399999999998</v>
      </c>
      <c r="X992" s="35">
        <f t="shared" si="294"/>
        <v>82302.522052487271</v>
      </c>
      <c r="Y992" s="35">
        <f t="shared" ref="Y992:Y994" si="299">H992</f>
        <v>4</v>
      </c>
      <c r="Z992" s="35">
        <v>0</v>
      </c>
      <c r="AA992" s="35">
        <f t="shared" si="295"/>
        <v>40000</v>
      </c>
      <c r="AB992" s="37">
        <f t="shared" si="289"/>
        <v>0</v>
      </c>
      <c r="AC992" s="35">
        <v>0</v>
      </c>
      <c r="AD992" s="35">
        <v>5000</v>
      </c>
      <c r="AE992" s="44"/>
    </row>
    <row r="993" spans="1:31">
      <c r="A993" s="34">
        <v>989</v>
      </c>
      <c r="B993" s="58">
        <v>46248</v>
      </c>
      <c r="C993" s="4" t="s">
        <v>7045</v>
      </c>
      <c r="D993" s="4" t="s">
        <v>6138</v>
      </c>
      <c r="E993" s="4" t="s">
        <v>6207</v>
      </c>
      <c r="F993" s="35" t="str">
        <f>IFERROR(VLOOKUP(E993,'DATA MASTER'!$B$1:$R$3858,3,0),"")</f>
        <v>DIV 2</v>
      </c>
      <c r="G993" s="4">
        <v>4</v>
      </c>
      <c r="H993" s="35">
        <f>IFERROR(VLOOKUP(E993,'DATA MASTER'!$B$1:$R$3858,6,0),"")</f>
        <v>4</v>
      </c>
      <c r="I993" s="40">
        <f>IFERROR(VLOOKUP(E993,'DATA MASTER'!$B$1:$R$3858,5,0),"")</f>
        <v>4.24</v>
      </c>
      <c r="J993" s="35">
        <f>IFERROR(VLOOKUP(E993,'DATA MASTER'!$B$1:$R$3858,17,0),"")</f>
        <v>310600</v>
      </c>
      <c r="K993" s="35">
        <f>IFERROR(VLOOKUP(E993,'DATA MASTER'!$B$1:$R$3858,16,0),"")</f>
        <v>283000</v>
      </c>
      <c r="L993" s="34">
        <f t="shared" si="285"/>
        <v>23295</v>
      </c>
      <c r="M993" s="34">
        <f t="shared" si="290"/>
        <v>41001.040000000001</v>
      </c>
      <c r="N993" s="35">
        <v>0</v>
      </c>
      <c r="O993" s="35">
        <v>0</v>
      </c>
      <c r="P993" s="35">
        <v>40000</v>
      </c>
      <c r="Q993" s="4" t="s">
        <v>6546</v>
      </c>
      <c r="R993" s="35">
        <f t="shared" si="291"/>
        <v>1035333.3333333333</v>
      </c>
      <c r="S993" s="35">
        <f t="shared" si="286"/>
        <v>872068.32432432426</v>
      </c>
      <c r="T993" s="35">
        <f t="shared" si="287"/>
        <v>163265.00900900899</v>
      </c>
      <c r="U993" s="35">
        <f t="shared" si="292"/>
        <v>11872</v>
      </c>
      <c r="V993" s="35">
        <f t="shared" si="293"/>
        <v>1106.0869565217392</v>
      </c>
      <c r="W993" s="35">
        <f t="shared" si="288"/>
        <v>22984.399999999998</v>
      </c>
      <c r="X993" s="35">
        <f t="shared" si="294"/>
        <v>84524.74427470949</v>
      </c>
      <c r="Y993" s="35">
        <f t="shared" si="299"/>
        <v>4</v>
      </c>
      <c r="Z993" s="35">
        <v>0</v>
      </c>
      <c r="AA993" s="35">
        <f t="shared" si="295"/>
        <v>40000</v>
      </c>
      <c r="AB993" s="37">
        <f t="shared" si="289"/>
        <v>0</v>
      </c>
      <c r="AC993" s="35">
        <v>0</v>
      </c>
      <c r="AD993" s="35">
        <v>2777.7777777777778</v>
      </c>
      <c r="AE993" s="44"/>
    </row>
    <row r="994" spans="1:31">
      <c r="A994" s="34">
        <v>990</v>
      </c>
      <c r="B994" s="58">
        <v>46248</v>
      </c>
      <c r="C994" s="4" t="s">
        <v>7046</v>
      </c>
      <c r="D994" s="4" t="s">
        <v>6183</v>
      </c>
      <c r="E994" s="4" t="s">
        <v>6207</v>
      </c>
      <c r="F994" s="35" t="str">
        <f>IFERROR(VLOOKUP(E994,'DATA MASTER'!$B$1:$R$3858,3,0),"")</f>
        <v>DIV 2</v>
      </c>
      <c r="G994" s="4">
        <v>4</v>
      </c>
      <c r="H994" s="35">
        <f>IFERROR(VLOOKUP(E994,'DATA MASTER'!$B$1:$R$3858,6,0),"")</f>
        <v>4</v>
      </c>
      <c r="I994" s="40">
        <f>IFERROR(VLOOKUP(E994,'DATA MASTER'!$B$1:$R$3858,5,0),"")</f>
        <v>4.24</v>
      </c>
      <c r="J994" s="35">
        <f>IFERROR(VLOOKUP(E994,'DATA MASTER'!$B$1:$R$3858,17,0),"")</f>
        <v>310600</v>
      </c>
      <c r="K994" s="35">
        <f>IFERROR(VLOOKUP(E994,'DATA MASTER'!$B$1:$R$3858,16,0),"")</f>
        <v>283000</v>
      </c>
      <c r="L994" s="34">
        <f t="shared" si="285"/>
        <v>23295</v>
      </c>
      <c r="M994" s="34">
        <f t="shared" si="290"/>
        <v>41001.040000000001</v>
      </c>
      <c r="N994" s="35">
        <v>0</v>
      </c>
      <c r="O994" s="35">
        <v>0</v>
      </c>
      <c r="P994" s="35">
        <v>40000</v>
      </c>
      <c r="Q994" s="4" t="s">
        <v>6546</v>
      </c>
      <c r="R994" s="35">
        <f t="shared" si="291"/>
        <v>1035333.3333333333</v>
      </c>
      <c r="S994" s="35">
        <f t="shared" si="286"/>
        <v>872068.32432432426</v>
      </c>
      <c r="T994" s="35">
        <f t="shared" si="287"/>
        <v>163265.00900900899</v>
      </c>
      <c r="U994" s="35">
        <f t="shared" si="292"/>
        <v>11872</v>
      </c>
      <c r="V994" s="35">
        <f t="shared" si="293"/>
        <v>1106.0869565217392</v>
      </c>
      <c r="W994" s="35">
        <f t="shared" si="288"/>
        <v>22984.399999999998</v>
      </c>
      <c r="X994" s="35">
        <f t="shared" si="294"/>
        <v>63016.807766772981</v>
      </c>
      <c r="Y994" s="35">
        <f t="shared" si="299"/>
        <v>4</v>
      </c>
      <c r="Z994" s="35">
        <v>0</v>
      </c>
      <c r="AA994" s="35">
        <f t="shared" si="295"/>
        <v>40000</v>
      </c>
      <c r="AB994" s="37">
        <f t="shared" si="289"/>
        <v>10000</v>
      </c>
      <c r="AC994" s="35">
        <v>0</v>
      </c>
      <c r="AD994" s="35">
        <v>14285.714285714286</v>
      </c>
      <c r="AE994" s="44"/>
    </row>
    <row r="995" spans="1:31">
      <c r="A995" s="34">
        <v>991</v>
      </c>
      <c r="B995" s="58">
        <v>46248</v>
      </c>
      <c r="C995" s="4" t="s">
        <v>7047</v>
      </c>
      <c r="D995" s="4" t="s">
        <v>6138</v>
      </c>
      <c r="E995" s="4" t="s">
        <v>6166</v>
      </c>
      <c r="F995" s="35" t="str">
        <f>IFERROR(VLOOKUP(E995,'DATA MASTER'!$B$1:$R$3858,3,0),"")</f>
        <v>DIV 2</v>
      </c>
      <c r="G995" s="4">
        <v>4</v>
      </c>
      <c r="H995" s="35">
        <f>IFERROR(VLOOKUP(E995,'DATA MASTER'!$B$1:$R$3858,6,0),"")</f>
        <v>4</v>
      </c>
      <c r="I995" s="40">
        <f>IFERROR(VLOOKUP(E995,'DATA MASTER'!$B$1:$R$3858,5,0),"")</f>
        <v>4.68</v>
      </c>
      <c r="J995" s="35">
        <f>IFERROR(VLOOKUP(E995,'DATA MASTER'!$B$1:$R$3858,17,0),"")</f>
        <v>112100</v>
      </c>
      <c r="K995" s="35">
        <f>IFERROR(VLOOKUP(E995,'DATA MASTER'!$B$1:$R$3858,16,0),"")</f>
        <v>96500</v>
      </c>
      <c r="L995" s="34">
        <f t="shared" si="285"/>
        <v>8407.5</v>
      </c>
      <c r="M995" s="34">
        <f t="shared" si="290"/>
        <v>13980.92</v>
      </c>
      <c r="N995" s="35">
        <v>0</v>
      </c>
      <c r="O995" s="35">
        <v>0</v>
      </c>
      <c r="P995" s="35"/>
      <c r="Q995" s="4"/>
      <c r="R995" s="35">
        <f t="shared" si="291"/>
        <v>373666.66666666663</v>
      </c>
      <c r="S995" s="35">
        <f t="shared" si="286"/>
        <v>297366.05405405402</v>
      </c>
      <c r="T995" s="35">
        <f t="shared" si="287"/>
        <v>76300.612612612604</v>
      </c>
      <c r="U995" s="35">
        <f t="shared" si="292"/>
        <v>13104</v>
      </c>
      <c r="V995" s="35">
        <f t="shared" si="293"/>
        <v>1220.8695652173913</v>
      </c>
      <c r="W995" s="35">
        <f t="shared" si="288"/>
        <v>8295.4</v>
      </c>
      <c r="X995" s="35">
        <f t="shared" si="294"/>
        <v>50902.565269617429</v>
      </c>
      <c r="Y995" s="35">
        <f t="shared" ref="Y995" si="300">IF(E995="arem005",20,IF(E995="arem020",5,1))</f>
        <v>1</v>
      </c>
      <c r="Z995" s="35">
        <v>0</v>
      </c>
      <c r="AA995" s="35">
        <f t="shared" si="295"/>
        <v>0</v>
      </c>
      <c r="AB995" s="37">
        <f t="shared" si="289"/>
        <v>0</v>
      </c>
      <c r="AC995" s="35">
        <v>0</v>
      </c>
      <c r="AD995" s="35">
        <v>2777.7777777777778</v>
      </c>
      <c r="AE995" s="44"/>
    </row>
    <row r="996" spans="1:31">
      <c r="A996" s="34">
        <v>992</v>
      </c>
      <c r="B996" s="58">
        <v>46248</v>
      </c>
      <c r="C996" s="4" t="s">
        <v>7048</v>
      </c>
      <c r="D996" s="4" t="s">
        <v>6143</v>
      </c>
      <c r="E996" s="4" t="s">
        <v>6207</v>
      </c>
      <c r="F996" s="35" t="str">
        <f>IFERROR(VLOOKUP(E996,'DATA MASTER'!$B$1:$R$3858,3,0),"")</f>
        <v>DIV 2</v>
      </c>
      <c r="G996" s="4">
        <v>8</v>
      </c>
      <c r="H996" s="35">
        <f>IFERROR(VLOOKUP(E996,'DATA MASTER'!$B$1:$R$3858,6,0),"")</f>
        <v>4</v>
      </c>
      <c r="I996" s="40">
        <f>IFERROR(VLOOKUP(E996,'DATA MASTER'!$B$1:$R$3858,5,0),"")</f>
        <v>4.24</v>
      </c>
      <c r="J996" s="35">
        <f>IFERROR(VLOOKUP(E996,'DATA MASTER'!$B$1:$R$3858,17,0),"")</f>
        <v>310600</v>
      </c>
      <c r="K996" s="35">
        <f>IFERROR(VLOOKUP(E996,'DATA MASTER'!$B$1:$R$3858,16,0),"")</f>
        <v>283000</v>
      </c>
      <c r="L996" s="34">
        <f t="shared" si="285"/>
        <v>23295</v>
      </c>
      <c r="M996" s="34">
        <f t="shared" si="290"/>
        <v>41001.040000000001</v>
      </c>
      <c r="N996" s="35">
        <v>0</v>
      </c>
      <c r="O996" s="35">
        <v>0</v>
      </c>
      <c r="P996" s="35">
        <v>40000</v>
      </c>
      <c r="Q996" s="4" t="s">
        <v>6546</v>
      </c>
      <c r="R996" s="35">
        <f t="shared" si="291"/>
        <v>2070666.6666666665</v>
      </c>
      <c r="S996" s="35">
        <f t="shared" si="286"/>
        <v>1744136.6486486485</v>
      </c>
      <c r="T996" s="35">
        <f t="shared" si="287"/>
        <v>326530.01801801799</v>
      </c>
      <c r="U996" s="35">
        <f t="shared" si="292"/>
        <v>23744</v>
      </c>
      <c r="V996" s="35">
        <f t="shared" si="293"/>
        <v>2212.1739130434785</v>
      </c>
      <c r="W996" s="35">
        <f t="shared" si="288"/>
        <v>45968.799999999996</v>
      </c>
      <c r="X996" s="35">
        <f t="shared" si="294"/>
        <v>157938.37743830789</v>
      </c>
      <c r="Y996" s="35">
        <f>H996</f>
        <v>4</v>
      </c>
      <c r="Z996" s="35">
        <v>0</v>
      </c>
      <c r="AA996" s="35">
        <f t="shared" si="295"/>
        <v>80000</v>
      </c>
      <c r="AB996" s="37">
        <f t="shared" si="289"/>
        <v>0</v>
      </c>
      <c r="AC996" s="35">
        <v>0</v>
      </c>
      <c r="AD996" s="35">
        <v>16666.666666666668</v>
      </c>
      <c r="AE996" s="44"/>
    </row>
    <row r="997" spans="1:31">
      <c r="A997" s="34">
        <v>993</v>
      </c>
      <c r="B997" s="58">
        <v>46248</v>
      </c>
      <c r="C997" s="4" t="s">
        <v>7049</v>
      </c>
      <c r="D997" s="4" t="s">
        <v>6143</v>
      </c>
      <c r="E997" s="4" t="s">
        <v>6148</v>
      </c>
      <c r="F997" s="35" t="str">
        <f>IFERROR(VLOOKUP(E997,'DATA MASTER'!$B$1:$R$3858,3,0),"")</f>
        <v>DIV 2</v>
      </c>
      <c r="G997" s="4">
        <v>4</v>
      </c>
      <c r="H997" s="35">
        <f>IFERROR(VLOOKUP(E997,'DATA MASTER'!$B$1:$R$3858,6,0),"")</f>
        <v>24</v>
      </c>
      <c r="I997" s="40">
        <f>IFERROR(VLOOKUP(E997,'DATA MASTER'!$B$1:$R$3858,5,0),"")</f>
        <v>1.0900000000000001</v>
      </c>
      <c r="J997" s="35">
        <f>IFERROR(VLOOKUP(E997,'DATA MASTER'!$B$1:$R$3858,17,0),"")</f>
        <v>82200</v>
      </c>
      <c r="K997" s="35">
        <f>IFERROR(VLOOKUP(E997,'DATA MASTER'!$B$1:$R$3858,16,0),"")</f>
        <v>74900</v>
      </c>
      <c r="L997" s="34">
        <f t="shared" si="285"/>
        <v>6165</v>
      </c>
      <c r="M997" s="34">
        <f t="shared" si="290"/>
        <v>10851.512000000001</v>
      </c>
      <c r="N997" s="35">
        <v>0</v>
      </c>
      <c r="O997" s="35">
        <v>0</v>
      </c>
      <c r="P997" s="35"/>
      <c r="Q997" s="4"/>
      <c r="R997" s="35">
        <f t="shared" si="291"/>
        <v>274000</v>
      </c>
      <c r="S997" s="35">
        <f t="shared" si="286"/>
        <v>230805.36216216214</v>
      </c>
      <c r="T997" s="35">
        <f t="shared" si="287"/>
        <v>43194.637837837858</v>
      </c>
      <c r="U997" s="35">
        <f t="shared" si="292"/>
        <v>3052</v>
      </c>
      <c r="V997" s="35">
        <f t="shared" si="293"/>
        <v>284.34782608695656</v>
      </c>
      <c r="W997" s="35">
        <f t="shared" si="288"/>
        <v>6082.8</v>
      </c>
      <c r="X997" s="35">
        <f t="shared" si="294"/>
        <v>17108.823345084227</v>
      </c>
      <c r="Y997" s="35">
        <v>1</v>
      </c>
      <c r="Z997" s="35">
        <v>0</v>
      </c>
      <c r="AA997" s="35">
        <f t="shared" si="295"/>
        <v>0</v>
      </c>
      <c r="AB997" s="37">
        <f t="shared" si="289"/>
        <v>0</v>
      </c>
      <c r="AC997" s="35">
        <v>0</v>
      </c>
      <c r="AD997" s="35">
        <v>16666.666666666668</v>
      </c>
      <c r="AE997" s="44"/>
    </row>
    <row r="998" spans="1:31">
      <c r="A998" s="34">
        <v>994</v>
      </c>
      <c r="B998" s="58">
        <v>46248</v>
      </c>
      <c r="C998" s="4" t="s">
        <v>7050</v>
      </c>
      <c r="D998" s="4" t="s">
        <v>6183</v>
      </c>
      <c r="E998" s="4" t="s">
        <v>6156</v>
      </c>
      <c r="F998" s="35" t="str">
        <f>IFERROR(VLOOKUP(E998,'DATA MASTER'!$B$1:$R$3858,3,0),"")</f>
        <v>DIV 1</v>
      </c>
      <c r="G998" s="4">
        <v>4</v>
      </c>
      <c r="H998" s="35">
        <f>IFERROR(VLOOKUP(E998,'DATA MASTER'!$B$1:$R$3858,6,0),"")</f>
        <v>4</v>
      </c>
      <c r="I998" s="40">
        <f>IFERROR(VLOOKUP(E998,'DATA MASTER'!$B$1:$R$3858,5,0),"")</f>
        <v>5.3879999999999999</v>
      </c>
      <c r="J998" s="35">
        <f>IFERROR(VLOOKUP(E998,'DATA MASTER'!$B$1:$R$3858,17,0),"")</f>
        <v>185700</v>
      </c>
      <c r="K998" s="35">
        <f>IFERROR(VLOOKUP(E998,'DATA MASTER'!$B$1:$R$3858,16,0),"")</f>
        <v>165300</v>
      </c>
      <c r="L998" s="34">
        <f t="shared" si="285"/>
        <v>13927.5</v>
      </c>
      <c r="M998" s="34">
        <f t="shared" si="290"/>
        <v>23948.664000000001</v>
      </c>
      <c r="N998" s="35">
        <v>0</v>
      </c>
      <c r="O998" s="35">
        <v>0</v>
      </c>
      <c r="P998" s="35">
        <v>15000</v>
      </c>
      <c r="Q998" s="4" t="s">
        <v>6947</v>
      </c>
      <c r="R998" s="35">
        <f t="shared" si="291"/>
        <v>619000</v>
      </c>
      <c r="S998" s="35">
        <f t="shared" si="286"/>
        <v>509374.18378378375</v>
      </c>
      <c r="T998" s="35">
        <f t="shared" si="287"/>
        <v>109625.81621621625</v>
      </c>
      <c r="U998" s="35">
        <f t="shared" si="292"/>
        <v>15086.4</v>
      </c>
      <c r="V998" s="35">
        <f t="shared" si="293"/>
        <v>1405.5652173913043</v>
      </c>
      <c r="W998" s="35">
        <f t="shared" si="288"/>
        <v>13741.800000000001</v>
      </c>
      <c r="X998" s="35">
        <f t="shared" si="294"/>
        <v>54392.05099882494</v>
      </c>
      <c r="Y998" s="35">
        <f>H998</f>
        <v>4</v>
      </c>
      <c r="Z998" s="35">
        <v>0</v>
      </c>
      <c r="AA998" s="35">
        <f t="shared" si="295"/>
        <v>15000</v>
      </c>
      <c r="AB998" s="37">
        <f t="shared" si="289"/>
        <v>10000</v>
      </c>
      <c r="AC998" s="35">
        <v>0</v>
      </c>
      <c r="AD998" s="35">
        <v>0</v>
      </c>
      <c r="AE998" s="44"/>
    </row>
    <row r="999" spans="1:31">
      <c r="A999" s="34">
        <v>995</v>
      </c>
      <c r="B999" s="58">
        <v>46248</v>
      </c>
      <c r="C999" s="4" t="s">
        <v>7051</v>
      </c>
      <c r="D999" s="4" t="s">
        <v>6143</v>
      </c>
      <c r="E999" s="4" t="s">
        <v>6207</v>
      </c>
      <c r="F999" s="35" t="str">
        <f>IFERROR(VLOOKUP(E999,'DATA MASTER'!$B$1:$R$3858,3,0),"")</f>
        <v>DIV 2</v>
      </c>
      <c r="G999" s="4">
        <v>4</v>
      </c>
      <c r="H999" s="35">
        <f>IFERROR(VLOOKUP(E999,'DATA MASTER'!$B$1:$R$3858,6,0),"")</f>
        <v>4</v>
      </c>
      <c r="I999" s="40">
        <f>IFERROR(VLOOKUP(E999,'DATA MASTER'!$B$1:$R$3858,5,0),"")</f>
        <v>4.24</v>
      </c>
      <c r="J999" s="35">
        <f>IFERROR(VLOOKUP(E999,'DATA MASTER'!$B$1:$R$3858,17,0),"")</f>
        <v>310600</v>
      </c>
      <c r="K999" s="35">
        <f>IFERROR(VLOOKUP(E999,'DATA MASTER'!$B$1:$R$3858,16,0),"")</f>
        <v>283000</v>
      </c>
      <c r="L999" s="34">
        <f t="shared" si="285"/>
        <v>23295</v>
      </c>
      <c r="M999" s="34">
        <f t="shared" si="290"/>
        <v>41001.040000000001</v>
      </c>
      <c r="N999" s="35">
        <v>0</v>
      </c>
      <c r="O999" s="35">
        <v>0</v>
      </c>
      <c r="P999" s="35">
        <v>40000</v>
      </c>
      <c r="Q999" s="4" t="s">
        <v>6546</v>
      </c>
      <c r="R999" s="35">
        <f t="shared" si="291"/>
        <v>1035333.3333333333</v>
      </c>
      <c r="S999" s="35">
        <f t="shared" si="286"/>
        <v>872068.32432432426</v>
      </c>
      <c r="T999" s="35">
        <f t="shared" si="287"/>
        <v>163265.00900900899</v>
      </c>
      <c r="U999" s="35">
        <f t="shared" si="292"/>
        <v>11872</v>
      </c>
      <c r="V999" s="35">
        <f t="shared" si="293"/>
        <v>1106.0869565217392</v>
      </c>
      <c r="W999" s="35">
        <f t="shared" si="288"/>
        <v>22984.399999999998</v>
      </c>
      <c r="X999" s="35">
        <f t="shared" si="294"/>
        <v>83456.368206333427</v>
      </c>
      <c r="Y999" s="35">
        <f t="shared" ref="Y999:Y1000" si="301">H999</f>
        <v>4</v>
      </c>
      <c r="Z999" s="35">
        <v>0</v>
      </c>
      <c r="AA999" s="35">
        <f t="shared" si="295"/>
        <v>40000</v>
      </c>
      <c r="AB999" s="37">
        <f t="shared" si="289"/>
        <v>0</v>
      </c>
      <c r="AC999" s="35">
        <f>Z999*R999*1.11</f>
        <v>0</v>
      </c>
      <c r="AD999" s="35">
        <v>3846.1538461538462</v>
      </c>
      <c r="AE999" s="44"/>
    </row>
    <row r="1000" spans="1:31">
      <c r="A1000" s="34">
        <v>996</v>
      </c>
      <c r="B1000" s="58">
        <v>46248</v>
      </c>
      <c r="C1000" s="4" t="s">
        <v>7052</v>
      </c>
      <c r="D1000" s="4" t="s">
        <v>6143</v>
      </c>
      <c r="E1000" s="4" t="s">
        <v>6170</v>
      </c>
      <c r="F1000" s="35" t="str">
        <f>IFERROR(VLOOKUP(E1000,'DATA MASTER'!$B$1:$R$3858,3,0),"")</f>
        <v>DIV 2</v>
      </c>
      <c r="G1000" s="4">
        <v>2</v>
      </c>
      <c r="H1000" s="35">
        <f>IFERROR(VLOOKUP(E1000,'DATA MASTER'!$B$1:$R$3858,6,0),"")</f>
        <v>1</v>
      </c>
      <c r="I1000" s="40">
        <f>IFERROR(VLOOKUP(E1000,'DATA MASTER'!$B$1:$R$3858,5,0),"")</f>
        <v>21.11</v>
      </c>
      <c r="J1000" s="35">
        <f>IFERROR(VLOOKUP(E1000,'DATA MASTER'!$B$1:$R$3858,17,0),"")</f>
        <v>1428200</v>
      </c>
      <c r="K1000" s="35">
        <f>IFERROR(VLOOKUP(E1000,'DATA MASTER'!$B$1:$R$3858,16,0),"")</f>
        <v>1291700</v>
      </c>
      <c r="L1000" s="34">
        <f t="shared" si="285"/>
        <v>107115</v>
      </c>
      <c r="M1000" s="34">
        <f t="shared" si="290"/>
        <v>187141.49600000001</v>
      </c>
      <c r="N1000" s="35">
        <v>0</v>
      </c>
      <c r="O1000" s="35">
        <v>0</v>
      </c>
      <c r="P1000" s="35">
        <v>40000</v>
      </c>
      <c r="Q1000" s="4" t="s">
        <v>6546</v>
      </c>
      <c r="R1000" s="35">
        <f t="shared" si="291"/>
        <v>2380333.333333333</v>
      </c>
      <c r="S1000" s="35">
        <f t="shared" si="286"/>
        <v>1990195.5027027025</v>
      </c>
      <c r="T1000" s="35">
        <f t="shared" si="287"/>
        <v>390137.83063063049</v>
      </c>
      <c r="U1000" s="35">
        <f t="shared" si="292"/>
        <v>29554</v>
      </c>
      <c r="V1000" s="35">
        <f t="shared" si="293"/>
        <v>2753.478260869565</v>
      </c>
      <c r="W1000" s="35">
        <f t="shared" si="288"/>
        <v>52843.4</v>
      </c>
      <c r="X1000" s="35">
        <f t="shared" si="294"/>
        <v>211350.58873339725</v>
      </c>
      <c r="Y1000" s="35">
        <f t="shared" si="301"/>
        <v>1</v>
      </c>
      <c r="Z1000" s="35">
        <v>0</v>
      </c>
      <c r="AA1000" s="35">
        <f t="shared" si="295"/>
        <v>80000</v>
      </c>
      <c r="AB1000" s="37">
        <f t="shared" si="289"/>
        <v>0</v>
      </c>
      <c r="AC1000" s="35">
        <v>0</v>
      </c>
      <c r="AD1000" s="35">
        <v>13636.363636363636</v>
      </c>
      <c r="AE1000" s="44"/>
    </row>
    <row r="1001" spans="1:31">
      <c r="A1001" s="34">
        <v>997</v>
      </c>
      <c r="B1001" s="58">
        <v>46248</v>
      </c>
      <c r="C1001" s="4" t="s">
        <v>7053</v>
      </c>
      <c r="D1001" s="4" t="s">
        <v>6124</v>
      </c>
      <c r="E1001" s="4" t="s">
        <v>6160</v>
      </c>
      <c r="F1001" s="35" t="str">
        <f>IFERROR(VLOOKUP(E1001,'DATA MASTER'!$B$1:$R$3858,3,0),"")</f>
        <v>DIV 1</v>
      </c>
      <c r="G1001" s="4">
        <v>1</v>
      </c>
      <c r="H1001" s="35">
        <f>IFERROR(VLOOKUP(E1001,'DATA MASTER'!$B$1:$R$3858,6,0),"")</f>
        <v>1</v>
      </c>
      <c r="I1001" s="40">
        <f>IFERROR(VLOOKUP(E1001,'DATA MASTER'!$B$1:$R$3858,5,0),"")</f>
        <v>26.02</v>
      </c>
      <c r="J1001" s="35">
        <f>IFERROR(VLOOKUP(E1001,'DATA MASTER'!$B$1:$R$3858,17,0),"")</f>
        <v>876000</v>
      </c>
      <c r="K1001" s="35">
        <f>IFERROR(VLOOKUP(E1001,'DATA MASTER'!$B$1:$R$3858,16,0),"")</f>
        <v>777200</v>
      </c>
      <c r="L1001" s="34">
        <f t="shared" si="285"/>
        <v>65700</v>
      </c>
      <c r="M1001" s="34">
        <f t="shared" si="290"/>
        <v>112600.736</v>
      </c>
      <c r="N1001" s="35">
        <v>0</v>
      </c>
      <c r="O1001" s="35">
        <v>0</v>
      </c>
      <c r="P1001" s="35">
        <v>15000</v>
      </c>
      <c r="Q1001" s="4" t="s">
        <v>6947</v>
      </c>
      <c r="R1001" s="35">
        <f t="shared" si="291"/>
        <v>729999.99999999988</v>
      </c>
      <c r="S1001" s="35">
        <f t="shared" si="286"/>
        <v>598738.07567567565</v>
      </c>
      <c r="T1001" s="35">
        <f t="shared" si="287"/>
        <v>131261.92432432424</v>
      </c>
      <c r="U1001" s="35">
        <f t="shared" si="292"/>
        <v>18214</v>
      </c>
      <c r="V1001" s="35">
        <f t="shared" si="293"/>
        <v>1696.9565217391305</v>
      </c>
      <c r="W1001" s="35">
        <f t="shared" si="288"/>
        <v>16206</v>
      </c>
      <c r="X1001" s="35">
        <f t="shared" si="294"/>
        <v>65859.253516870813</v>
      </c>
      <c r="Y1001" s="35">
        <f>H1001</f>
        <v>1</v>
      </c>
      <c r="Z1001" s="35">
        <v>0</v>
      </c>
      <c r="AA1001" s="35">
        <f t="shared" si="295"/>
        <v>15000</v>
      </c>
      <c r="AB1001" s="37">
        <f t="shared" si="289"/>
        <v>0</v>
      </c>
      <c r="AC1001" s="35">
        <f>Z1001*R1001*1.11</f>
        <v>0</v>
      </c>
      <c r="AD1001" s="35">
        <v>14285.714285714286</v>
      </c>
      <c r="AE1001" s="44"/>
    </row>
    <row r="1002" spans="1:31">
      <c r="A1002" s="34">
        <v>998</v>
      </c>
      <c r="B1002" s="58">
        <v>46248</v>
      </c>
      <c r="C1002" s="4" t="s">
        <v>7054</v>
      </c>
      <c r="D1002" s="4" t="s">
        <v>6175</v>
      </c>
      <c r="E1002" s="4" t="s">
        <v>6207</v>
      </c>
      <c r="F1002" s="35" t="str">
        <f>IFERROR(VLOOKUP(E1002,'DATA MASTER'!$B$1:$R$3858,3,0),"")</f>
        <v>DIV 2</v>
      </c>
      <c r="G1002" s="4">
        <v>4</v>
      </c>
      <c r="H1002" s="35">
        <f>IFERROR(VLOOKUP(E1002,'DATA MASTER'!$B$1:$R$3858,6,0),"")</f>
        <v>4</v>
      </c>
      <c r="I1002" s="40">
        <f>IFERROR(VLOOKUP(E1002,'DATA MASTER'!$B$1:$R$3858,5,0),"")</f>
        <v>4.24</v>
      </c>
      <c r="J1002" s="35">
        <f>IFERROR(VLOOKUP(E1002,'DATA MASTER'!$B$1:$R$3858,17,0),"")</f>
        <v>310600</v>
      </c>
      <c r="K1002" s="35">
        <f>IFERROR(VLOOKUP(E1002,'DATA MASTER'!$B$1:$R$3858,16,0),"")</f>
        <v>283000</v>
      </c>
      <c r="L1002" s="34">
        <f t="shared" si="285"/>
        <v>23295</v>
      </c>
      <c r="M1002" s="34">
        <f t="shared" si="290"/>
        <v>41001.040000000001</v>
      </c>
      <c r="N1002" s="35">
        <v>0</v>
      </c>
      <c r="O1002" s="35">
        <v>0</v>
      </c>
      <c r="P1002" s="35">
        <v>40000</v>
      </c>
      <c r="Q1002" s="4" t="s">
        <v>6546</v>
      </c>
      <c r="R1002" s="35">
        <f t="shared" si="291"/>
        <v>1035333.3333333333</v>
      </c>
      <c r="S1002" s="35">
        <f t="shared" si="286"/>
        <v>872068.32432432426</v>
      </c>
      <c r="T1002" s="35">
        <f t="shared" si="287"/>
        <v>163265.00900900899</v>
      </c>
      <c r="U1002" s="35">
        <f t="shared" si="292"/>
        <v>11872</v>
      </c>
      <c r="V1002" s="35">
        <f t="shared" si="293"/>
        <v>1106.0869565217392</v>
      </c>
      <c r="W1002" s="35">
        <f t="shared" si="288"/>
        <v>22984.399999999998</v>
      </c>
      <c r="X1002" s="35">
        <f t="shared" si="294"/>
        <v>74802.522052487271</v>
      </c>
      <c r="Y1002" s="35">
        <f t="shared" ref="Y1002:Y1003" si="302">H1002</f>
        <v>4</v>
      </c>
      <c r="Z1002" s="35">
        <v>0</v>
      </c>
      <c r="AA1002" s="35">
        <f t="shared" si="295"/>
        <v>40000</v>
      </c>
      <c r="AB1002" s="37">
        <f t="shared" si="289"/>
        <v>0</v>
      </c>
      <c r="AC1002" s="35">
        <v>0</v>
      </c>
      <c r="AD1002" s="35">
        <v>12500</v>
      </c>
      <c r="AE1002" s="44"/>
    </row>
    <row r="1003" spans="1:31">
      <c r="A1003" s="34">
        <v>999</v>
      </c>
      <c r="B1003" s="58">
        <v>46248</v>
      </c>
      <c r="C1003" s="4" t="s">
        <v>7055</v>
      </c>
      <c r="D1003" s="4" t="s">
        <v>6175</v>
      </c>
      <c r="E1003" s="4" t="s">
        <v>6170</v>
      </c>
      <c r="F1003" s="35" t="str">
        <f>IFERROR(VLOOKUP(E1003,'DATA MASTER'!$B$1:$R$3858,3,0),"")</f>
        <v>DIV 2</v>
      </c>
      <c r="G1003" s="4">
        <v>1</v>
      </c>
      <c r="H1003" s="35">
        <f>IFERROR(VLOOKUP(E1003,'DATA MASTER'!$B$1:$R$3858,6,0),"")</f>
        <v>1</v>
      </c>
      <c r="I1003" s="40">
        <f>IFERROR(VLOOKUP(E1003,'DATA MASTER'!$B$1:$R$3858,5,0),"")</f>
        <v>21.11</v>
      </c>
      <c r="J1003" s="35">
        <f>IFERROR(VLOOKUP(E1003,'DATA MASTER'!$B$1:$R$3858,17,0),"")</f>
        <v>1428200</v>
      </c>
      <c r="K1003" s="35">
        <f>IFERROR(VLOOKUP(E1003,'DATA MASTER'!$B$1:$R$3858,16,0),"")</f>
        <v>1291700</v>
      </c>
      <c r="L1003" s="34">
        <f t="shared" si="285"/>
        <v>107115</v>
      </c>
      <c r="M1003" s="34">
        <f t="shared" si="290"/>
        <v>187141.49600000001</v>
      </c>
      <c r="N1003" s="35">
        <v>0</v>
      </c>
      <c r="O1003" s="35">
        <v>0</v>
      </c>
      <c r="P1003" s="35">
        <v>40000</v>
      </c>
      <c r="Q1003" s="4" t="s">
        <v>6546</v>
      </c>
      <c r="R1003" s="35">
        <f t="shared" si="291"/>
        <v>1190166.6666666665</v>
      </c>
      <c r="S1003" s="35">
        <f t="shared" si="286"/>
        <v>995097.75135135127</v>
      </c>
      <c r="T1003" s="35">
        <f t="shared" si="287"/>
        <v>195068.91531531524</v>
      </c>
      <c r="U1003" s="35">
        <f t="shared" si="292"/>
        <v>14777</v>
      </c>
      <c r="V1003" s="35">
        <f t="shared" si="293"/>
        <v>1376.7391304347825</v>
      </c>
      <c r="W1003" s="35">
        <f t="shared" si="288"/>
        <v>26421.7</v>
      </c>
      <c r="X1003" s="35">
        <f t="shared" si="294"/>
        <v>99993.476184880448</v>
      </c>
      <c r="Y1003" s="35">
        <f t="shared" si="302"/>
        <v>1</v>
      </c>
      <c r="Z1003" s="35">
        <v>0</v>
      </c>
      <c r="AA1003" s="35">
        <f t="shared" si="295"/>
        <v>40000</v>
      </c>
      <c r="AB1003" s="37">
        <f t="shared" si="289"/>
        <v>0</v>
      </c>
      <c r="AC1003" s="35">
        <v>0</v>
      </c>
      <c r="AD1003" s="35">
        <v>12500</v>
      </c>
      <c r="AE1003" s="44"/>
    </row>
    <row r="1004" spans="1:31">
      <c r="A1004" s="34">
        <v>1000</v>
      </c>
      <c r="B1004" s="58">
        <v>46248</v>
      </c>
      <c r="C1004" s="4" t="s">
        <v>7056</v>
      </c>
      <c r="D1004" s="4" t="s">
        <v>6183</v>
      </c>
      <c r="E1004" s="4" t="s">
        <v>726</v>
      </c>
      <c r="F1004" s="35" t="str">
        <f>IFERROR(VLOOKUP(E1004,'DATA MASTER'!$B$1:$R$3858,3,0),"")</f>
        <v>DIV 1-AREM</v>
      </c>
      <c r="G1004" s="4">
        <v>8</v>
      </c>
      <c r="H1004" s="35">
        <f>IFERROR(VLOOKUP(E1004,'DATA MASTER'!$B$1:$R$3858,6,0),"")</f>
        <v>4</v>
      </c>
      <c r="I1004" s="40">
        <f>IFERROR(VLOOKUP(E1004,'DATA MASTER'!$B$1:$R$3858,5,0),"")</f>
        <v>5.35</v>
      </c>
      <c r="J1004" s="35">
        <f>IFERROR(VLOOKUP(E1004,'DATA MASTER'!$B$1:$R$3858,17,0),"")</f>
        <v>76700</v>
      </c>
      <c r="K1004" s="35">
        <f>IFERROR(VLOOKUP(E1004,'DATA MASTER'!$B$1:$R$3858,16,0),"")</f>
        <v>61100</v>
      </c>
      <c r="L1004" s="34">
        <f t="shared" si="285"/>
        <v>5752.5</v>
      </c>
      <c r="M1004" s="34">
        <f t="shared" si="290"/>
        <v>8852.1679999999997</v>
      </c>
      <c r="N1004" s="35">
        <v>0</v>
      </c>
      <c r="O1004" s="35">
        <v>10</v>
      </c>
      <c r="P1004" s="35"/>
      <c r="Q1004" s="4"/>
      <c r="R1004" s="35">
        <f t="shared" si="291"/>
        <v>460200</v>
      </c>
      <c r="S1004" s="35">
        <f t="shared" si="286"/>
        <v>338904.85621621623</v>
      </c>
      <c r="T1004" s="35">
        <f t="shared" si="287"/>
        <v>121295.14378378377</v>
      </c>
      <c r="U1004" s="35">
        <f t="shared" si="292"/>
        <v>29959.999999999996</v>
      </c>
      <c r="V1004" s="35">
        <f t="shared" si="293"/>
        <v>2791.3043478260865</v>
      </c>
      <c r="W1004" s="35">
        <f t="shared" si="288"/>
        <v>10216.44</v>
      </c>
      <c r="X1004" s="35">
        <f t="shared" si="294"/>
        <v>58327.39943595769</v>
      </c>
      <c r="Y1004" s="35">
        <v>1</v>
      </c>
      <c r="Z1004" s="35">
        <v>0</v>
      </c>
      <c r="AA1004" s="35">
        <f t="shared" si="295"/>
        <v>0</v>
      </c>
      <c r="AB1004" s="37">
        <f t="shared" si="289"/>
        <v>20000</v>
      </c>
      <c r="AC1004" s="35">
        <v>0</v>
      </c>
      <c r="AD1004" s="35">
        <v>0</v>
      </c>
      <c r="AE1004" s="44"/>
    </row>
    <row r="1005" spans="1:31">
      <c r="A1005" s="34">
        <v>1001</v>
      </c>
      <c r="B1005" s="58">
        <v>46248</v>
      </c>
      <c r="C1005" s="4" t="s">
        <v>7057</v>
      </c>
      <c r="D1005" s="4" t="s">
        <v>6134</v>
      </c>
      <c r="E1005" s="4" t="s">
        <v>6202</v>
      </c>
      <c r="F1005" s="35" t="str">
        <f>IFERROR(VLOOKUP(E1005,'DATA MASTER'!$B$1:$R$3858,3,0),"")</f>
        <v>DIV 1-AREM</v>
      </c>
      <c r="G1005" s="4">
        <v>4</v>
      </c>
      <c r="H1005" s="35">
        <f>IFERROR(VLOOKUP(E1005,'DATA MASTER'!$B$1:$R$3858,6,0),"")</f>
        <v>4</v>
      </c>
      <c r="I1005" s="40">
        <f>IFERROR(VLOOKUP(E1005,'DATA MASTER'!$B$1:$R$3858,5,0),"")</f>
        <v>5.19</v>
      </c>
      <c r="J1005" s="35">
        <f>IFERROR(VLOOKUP(E1005,'DATA MASTER'!$B$1:$R$3858,17,0),"")</f>
        <v>76700</v>
      </c>
      <c r="K1005" s="35">
        <f>IFERROR(VLOOKUP(E1005,'DATA MASTER'!$B$1:$R$3858,16,0),"")</f>
        <v>61100</v>
      </c>
      <c r="L1005" s="34">
        <f t="shared" si="285"/>
        <v>5752.5</v>
      </c>
      <c r="M1005" s="34">
        <f t="shared" si="290"/>
        <v>8852.1679999999997</v>
      </c>
      <c r="N1005" s="35">
        <v>0</v>
      </c>
      <c r="O1005" s="35">
        <v>0</v>
      </c>
      <c r="P1005" s="35"/>
      <c r="Q1005" s="4" t="e">
        <f>VLOOKUP(#REF!,#REF!,1,0)</f>
        <v>#REF!</v>
      </c>
      <c r="R1005" s="35">
        <f t="shared" si="291"/>
        <v>255666.66666666666</v>
      </c>
      <c r="S1005" s="35">
        <f t="shared" si="286"/>
        <v>188280.47567567567</v>
      </c>
      <c r="T1005" s="35">
        <f t="shared" si="287"/>
        <v>67386.190990990988</v>
      </c>
      <c r="U1005" s="35">
        <f t="shared" si="292"/>
        <v>14532.000000000002</v>
      </c>
      <c r="V1005" s="35">
        <f t="shared" si="293"/>
        <v>1353.913043478261</v>
      </c>
      <c r="W1005" s="35">
        <v>0</v>
      </c>
      <c r="X1005" s="35" t="str">
        <f t="shared" si="294"/>
        <v/>
      </c>
      <c r="Y1005" s="35">
        <f>IF(E1005="avwi005",4,1)</f>
        <v>1</v>
      </c>
      <c r="Z1005" s="42" t="e">
        <f>VLOOKUP(Q1005,#REF!,4,0)</f>
        <v>#REF!</v>
      </c>
      <c r="AA1005" s="35">
        <f t="shared" si="295"/>
        <v>0</v>
      </c>
      <c r="AB1005" s="37">
        <f t="shared" si="289"/>
        <v>0</v>
      </c>
      <c r="AC1005" s="35" t="e">
        <f>Z1005*R1005*1.11</f>
        <v>#REF!</v>
      </c>
      <c r="AD1005" s="35">
        <v>0</v>
      </c>
      <c r="AE1005" s="44"/>
    </row>
    <row r="1006" spans="1:31">
      <c r="A1006" s="34">
        <v>1002</v>
      </c>
      <c r="B1006" s="58">
        <v>46248</v>
      </c>
      <c r="C1006" s="4" t="s">
        <v>7058</v>
      </c>
      <c r="D1006" s="4" t="s">
        <v>6128</v>
      </c>
      <c r="E1006" s="4" t="s">
        <v>6205</v>
      </c>
      <c r="F1006" s="35" t="str">
        <f>IFERROR(VLOOKUP(E1006,'DATA MASTER'!$B$1:$R$3858,3,0),"")</f>
        <v>DIV 1-AREM</v>
      </c>
      <c r="G1006" s="4">
        <v>1</v>
      </c>
      <c r="H1006" s="35">
        <f>IFERROR(VLOOKUP(E1006,'DATA MASTER'!$B$1:$R$3858,6,0),"")</f>
        <v>1</v>
      </c>
      <c r="I1006" s="40">
        <f>IFERROR(VLOOKUP(E1006,'DATA MASTER'!$B$1:$R$3858,5,0),"")</f>
        <v>21.03</v>
      </c>
      <c r="J1006" s="35">
        <f>IFERROR(VLOOKUP(E1006,'DATA MASTER'!$B$1:$R$3858,17,0),"")</f>
        <v>285500</v>
      </c>
      <c r="K1006" s="35">
        <f>IFERROR(VLOOKUP(E1006,'DATA MASTER'!$B$1:$R$3858,16,0),"")</f>
        <v>224700</v>
      </c>
      <c r="L1006" s="34">
        <f t="shared" si="285"/>
        <v>21412.5</v>
      </c>
      <c r="M1006" s="34">
        <f t="shared" si="290"/>
        <v>32554.536000000004</v>
      </c>
      <c r="N1006" s="35">
        <v>0</v>
      </c>
      <c r="O1006" s="35">
        <v>0</v>
      </c>
      <c r="P1006" s="35"/>
      <c r="Q1006" s="4"/>
      <c r="R1006" s="35">
        <f t="shared" si="291"/>
        <v>237916.66666666666</v>
      </c>
      <c r="S1006" s="35">
        <f t="shared" si="286"/>
        <v>173104.02162162162</v>
      </c>
      <c r="T1006" s="35">
        <f t="shared" si="287"/>
        <v>64812.645045045036</v>
      </c>
      <c r="U1006" s="35">
        <f t="shared" si="292"/>
        <v>14721</v>
      </c>
      <c r="V1006" s="35">
        <f t="shared" si="293"/>
        <v>1371.5217391304348</v>
      </c>
      <c r="W1006" s="35">
        <f t="shared" si="288"/>
        <v>5281.75</v>
      </c>
      <c r="X1006" s="35">
        <f t="shared" si="294"/>
        <v>36295.516163057458</v>
      </c>
      <c r="Y1006" s="35">
        <v>1</v>
      </c>
      <c r="Z1006" s="35">
        <v>0</v>
      </c>
      <c r="AA1006" s="35">
        <f t="shared" si="295"/>
        <v>0</v>
      </c>
      <c r="AB1006" s="37">
        <f t="shared" si="289"/>
        <v>0</v>
      </c>
      <c r="AC1006" s="35">
        <f>Z1006*R1006*1.11</f>
        <v>0</v>
      </c>
      <c r="AD1006" s="35">
        <v>7142.8571428571431</v>
      </c>
      <c r="AE1006" s="44"/>
    </row>
    <row r="1007" spans="1:31">
      <c r="A1007" s="34">
        <v>1003</v>
      </c>
      <c r="B1007" s="58">
        <v>46249</v>
      </c>
      <c r="C1007" s="4" t="s">
        <v>7059</v>
      </c>
      <c r="D1007" s="4" t="s">
        <v>6175</v>
      </c>
      <c r="E1007" s="4" t="s">
        <v>6156</v>
      </c>
      <c r="F1007" s="35" t="str">
        <f>IFERROR(VLOOKUP(E1007,'DATA MASTER'!$B$1:$R$3858,3,0),"")</f>
        <v>DIV 1</v>
      </c>
      <c r="G1007" s="4">
        <v>4</v>
      </c>
      <c r="H1007" s="35">
        <f>IFERROR(VLOOKUP(E1007,'DATA MASTER'!$B$1:$R$3858,6,0),"")</f>
        <v>4</v>
      </c>
      <c r="I1007" s="40">
        <f>IFERROR(VLOOKUP(E1007,'DATA MASTER'!$B$1:$R$3858,5,0),"")</f>
        <v>5.3879999999999999</v>
      </c>
      <c r="J1007" s="35">
        <f>IFERROR(VLOOKUP(E1007,'DATA MASTER'!$B$1:$R$3858,17,0),"")</f>
        <v>185700</v>
      </c>
      <c r="K1007" s="35">
        <f>IFERROR(VLOOKUP(E1007,'DATA MASTER'!$B$1:$R$3858,16,0),"")</f>
        <v>165300</v>
      </c>
      <c r="L1007" s="34">
        <f t="shared" si="285"/>
        <v>13927.5</v>
      </c>
      <c r="M1007" s="34">
        <f t="shared" si="290"/>
        <v>23948.664000000001</v>
      </c>
      <c r="N1007" s="35">
        <v>0</v>
      </c>
      <c r="O1007" s="35">
        <v>0</v>
      </c>
      <c r="P1007" s="35">
        <v>15000</v>
      </c>
      <c r="Q1007" s="4" t="s">
        <v>6947</v>
      </c>
      <c r="R1007" s="35">
        <f t="shared" si="291"/>
        <v>619000</v>
      </c>
      <c r="S1007" s="35">
        <f t="shared" si="286"/>
        <v>509374.18378378375</v>
      </c>
      <c r="T1007" s="35">
        <f t="shared" si="287"/>
        <v>109625.81621621625</v>
      </c>
      <c r="U1007" s="35">
        <f t="shared" si="292"/>
        <v>15086.4</v>
      </c>
      <c r="V1007" s="35">
        <f t="shared" si="293"/>
        <v>1405.5652173913043</v>
      </c>
      <c r="W1007" s="35">
        <f t="shared" si="288"/>
        <v>13741.800000000001</v>
      </c>
      <c r="X1007" s="35">
        <f t="shared" si="294"/>
        <v>64392.05099882494</v>
      </c>
      <c r="Y1007" s="35">
        <f>H1007</f>
        <v>4</v>
      </c>
      <c r="Z1007" s="35">
        <v>0</v>
      </c>
      <c r="AA1007" s="35">
        <f t="shared" si="295"/>
        <v>15000</v>
      </c>
      <c r="AB1007" s="37">
        <f t="shared" si="289"/>
        <v>0</v>
      </c>
      <c r="AC1007" s="35">
        <v>0</v>
      </c>
      <c r="AD1007" s="35">
        <v>0</v>
      </c>
      <c r="AE1007" s="44"/>
    </row>
    <row r="1008" spans="1:31">
      <c r="A1008" s="34">
        <v>1004</v>
      </c>
      <c r="B1008" s="58">
        <v>46249</v>
      </c>
      <c r="C1008" s="4" t="s">
        <v>7060</v>
      </c>
      <c r="D1008" s="4" t="s">
        <v>6128</v>
      </c>
      <c r="E1008" s="4" t="s">
        <v>6189</v>
      </c>
      <c r="F1008" s="35" t="str">
        <f>IFERROR(VLOOKUP(E1008,'DATA MASTER'!$B$1:$R$3858,3,0),"")</f>
        <v>DIV 2</v>
      </c>
      <c r="G1008" s="4">
        <v>5</v>
      </c>
      <c r="H1008" s="35">
        <f>IFERROR(VLOOKUP(E1008,'DATA MASTER'!$B$1:$R$3858,6,0),"")</f>
        <v>1</v>
      </c>
      <c r="I1008" s="40">
        <f>IFERROR(VLOOKUP(E1008,'DATA MASTER'!$B$1:$R$3858,5,0),"")</f>
        <v>18.84</v>
      </c>
      <c r="J1008" s="35">
        <f>IFERROR(VLOOKUP(E1008,'DATA MASTER'!$B$1:$R$3858,17,0),"")</f>
        <v>432400</v>
      </c>
      <c r="K1008" s="35">
        <f>IFERROR(VLOOKUP(E1008,'DATA MASTER'!$B$1:$R$3858,16,0),"")</f>
        <v>376500</v>
      </c>
      <c r="L1008" s="34">
        <f t="shared" si="285"/>
        <v>32430</v>
      </c>
      <c r="M1008" s="34">
        <f t="shared" si="290"/>
        <v>54547.32</v>
      </c>
      <c r="N1008" s="35">
        <v>0</v>
      </c>
      <c r="O1008" s="35">
        <v>0</v>
      </c>
      <c r="P1008" s="35"/>
      <c r="Q1008" s="4"/>
      <c r="R1008" s="35">
        <f t="shared" si="291"/>
        <v>1801666.6666666665</v>
      </c>
      <c r="S1008" s="35">
        <f t="shared" si="286"/>
        <v>1450237.297297297</v>
      </c>
      <c r="T1008" s="35">
        <f t="shared" si="287"/>
        <v>351429.36936936947</v>
      </c>
      <c r="U1008" s="35">
        <f t="shared" si="292"/>
        <v>65940</v>
      </c>
      <c r="V1008" s="35">
        <f t="shared" si="293"/>
        <v>6143.4782608695659</v>
      </c>
      <c r="W1008" s="35">
        <f t="shared" si="288"/>
        <v>39997</v>
      </c>
      <c r="X1008" s="35">
        <f t="shared" si="294"/>
        <v>231015.55777516656</v>
      </c>
      <c r="Y1008" s="35">
        <v>1</v>
      </c>
      <c r="Z1008" s="35">
        <v>0</v>
      </c>
      <c r="AA1008" s="35">
        <f t="shared" si="295"/>
        <v>0</v>
      </c>
      <c r="AB1008" s="37">
        <f t="shared" si="289"/>
        <v>0</v>
      </c>
      <c r="AC1008" s="35">
        <v>0</v>
      </c>
      <c r="AD1008" s="35">
        <v>8333.3333333333339</v>
      </c>
      <c r="AE1008" s="44"/>
    </row>
    <row r="1009" spans="1:35">
      <c r="A1009" s="34">
        <v>1005</v>
      </c>
      <c r="B1009" s="58">
        <v>46249</v>
      </c>
      <c r="C1009" s="4" t="s">
        <v>7061</v>
      </c>
      <c r="D1009" s="4" t="s">
        <v>6188</v>
      </c>
      <c r="E1009" s="4" t="s">
        <v>6135</v>
      </c>
      <c r="F1009" s="35" t="str">
        <f>IFERROR(VLOOKUP(E1009,'DATA MASTER'!$B$1:$R$3858,3,0),"")</f>
        <v>DIV 1</v>
      </c>
      <c r="G1009" s="4">
        <v>24</v>
      </c>
      <c r="H1009" s="35">
        <f>IFERROR(VLOOKUP(E1009,'DATA MASTER'!$B$1:$R$3858,6,0),"")</f>
        <v>24</v>
      </c>
      <c r="I1009" s="40">
        <f>IFERROR(VLOOKUP(E1009,'DATA MASTER'!$B$1:$R$3858,5,0),"")</f>
        <v>1.23</v>
      </c>
      <c r="J1009" s="35">
        <f>IFERROR(VLOOKUP(E1009,'DATA MASTER'!$B$1:$R$3858,17,0),"")</f>
        <v>99800</v>
      </c>
      <c r="K1009" s="35">
        <f>IFERROR(VLOOKUP(E1009,'DATA MASTER'!$B$1:$R$3858,16,0),"")</f>
        <v>92100</v>
      </c>
      <c r="L1009" s="34">
        <f t="shared" si="285"/>
        <v>7485</v>
      </c>
      <c r="M1009" s="34">
        <f t="shared" si="290"/>
        <v>13343.448</v>
      </c>
      <c r="N1009" s="35">
        <v>0</v>
      </c>
      <c r="O1009" s="35">
        <v>0</v>
      </c>
      <c r="P1009" s="35">
        <v>50000</v>
      </c>
      <c r="Q1009" s="4" t="s">
        <v>6674</v>
      </c>
      <c r="R1009" s="35">
        <f t="shared" si="291"/>
        <v>1995999.9999999998</v>
      </c>
      <c r="S1009" s="35">
        <f t="shared" si="286"/>
        <v>1702844.3675675672</v>
      </c>
      <c r="T1009" s="35">
        <f t="shared" si="287"/>
        <v>293155.63243243261</v>
      </c>
      <c r="U1009" s="35">
        <f t="shared" si="292"/>
        <v>20664</v>
      </c>
      <c r="V1009" s="35">
        <f t="shared" si="293"/>
        <v>1925.2173913043478</v>
      </c>
      <c r="W1009" s="35">
        <f t="shared" si="288"/>
        <v>44311.199999999997</v>
      </c>
      <c r="X1009" s="35">
        <f t="shared" si="294"/>
        <v>169112.35789827115</v>
      </c>
      <c r="Y1009" s="35">
        <f>H1009</f>
        <v>24</v>
      </c>
      <c r="Z1009" s="35">
        <v>0</v>
      </c>
      <c r="AA1009" s="35">
        <f t="shared" si="295"/>
        <v>50000</v>
      </c>
      <c r="AB1009" s="37">
        <f t="shared" si="289"/>
        <v>0</v>
      </c>
      <c r="AC1009" s="35">
        <v>0</v>
      </c>
      <c r="AD1009" s="35">
        <v>7142.8571428571431</v>
      </c>
      <c r="AE1009" s="44"/>
    </row>
    <row r="1010" spans="1:35">
      <c r="A1010" s="34">
        <v>1006</v>
      </c>
      <c r="B1010" s="58">
        <v>46249</v>
      </c>
      <c r="C1010" s="4" t="s">
        <v>7062</v>
      </c>
      <c r="D1010" s="4" t="s">
        <v>6128</v>
      </c>
      <c r="E1010" s="4" t="s">
        <v>6156</v>
      </c>
      <c r="F1010" s="35" t="str">
        <f>IFERROR(VLOOKUP(E1010,'DATA MASTER'!$B$1:$R$3858,3,0),"")</f>
        <v>DIV 1</v>
      </c>
      <c r="G1010" s="4">
        <v>4</v>
      </c>
      <c r="H1010" s="35">
        <f>IFERROR(VLOOKUP(E1010,'DATA MASTER'!$B$1:$R$3858,6,0),"")</f>
        <v>4</v>
      </c>
      <c r="I1010" s="40">
        <f>IFERROR(VLOOKUP(E1010,'DATA MASTER'!$B$1:$R$3858,5,0),"")</f>
        <v>5.3879999999999999</v>
      </c>
      <c r="J1010" s="35">
        <f>IFERROR(VLOOKUP(E1010,'DATA MASTER'!$B$1:$R$3858,17,0),"")</f>
        <v>185700</v>
      </c>
      <c r="K1010" s="35">
        <f>IFERROR(VLOOKUP(E1010,'DATA MASTER'!$B$1:$R$3858,16,0),"")</f>
        <v>165300</v>
      </c>
      <c r="L1010" s="34">
        <f t="shared" si="285"/>
        <v>13927.5</v>
      </c>
      <c r="M1010" s="34">
        <f t="shared" si="290"/>
        <v>23948.664000000001</v>
      </c>
      <c r="N1010" s="35">
        <v>0</v>
      </c>
      <c r="O1010" s="35">
        <v>0</v>
      </c>
      <c r="P1010" s="35">
        <v>15000</v>
      </c>
      <c r="Q1010" s="4" t="s">
        <v>6947</v>
      </c>
      <c r="R1010" s="35">
        <f t="shared" si="291"/>
        <v>619000</v>
      </c>
      <c r="S1010" s="35">
        <f t="shared" si="286"/>
        <v>509374.18378378375</v>
      </c>
      <c r="T1010" s="35">
        <f t="shared" si="287"/>
        <v>109625.81621621625</v>
      </c>
      <c r="U1010" s="35">
        <f t="shared" si="292"/>
        <v>15086.4</v>
      </c>
      <c r="V1010" s="35">
        <f t="shared" si="293"/>
        <v>1405.5652173913043</v>
      </c>
      <c r="W1010" s="35">
        <f t="shared" si="288"/>
        <v>13741.800000000001</v>
      </c>
      <c r="X1010" s="35">
        <f t="shared" si="294"/>
        <v>64392.05099882494</v>
      </c>
      <c r="Y1010" s="35">
        <f>H1010</f>
        <v>4</v>
      </c>
      <c r="Z1010" s="35">
        <v>0</v>
      </c>
      <c r="AA1010" s="35">
        <f t="shared" si="295"/>
        <v>15000</v>
      </c>
      <c r="AB1010" s="37">
        <f t="shared" si="289"/>
        <v>0</v>
      </c>
      <c r="AC1010" s="35">
        <v>0</v>
      </c>
      <c r="AD1010" s="35">
        <v>0</v>
      </c>
      <c r="AE1010" s="44"/>
    </row>
    <row r="1011" spans="1:35">
      <c r="A1011" s="34">
        <v>1007</v>
      </c>
      <c r="B1011" s="58">
        <v>46249</v>
      </c>
      <c r="C1011" s="4" t="s">
        <v>7063</v>
      </c>
      <c r="D1011" s="4" t="s">
        <v>6128</v>
      </c>
      <c r="E1011" s="4" t="s">
        <v>6166</v>
      </c>
      <c r="F1011" s="35" t="str">
        <f>IFERROR(VLOOKUP(E1011,'DATA MASTER'!$B$1:$R$3858,3,0),"")</f>
        <v>DIV 2</v>
      </c>
      <c r="G1011" s="4">
        <v>4</v>
      </c>
      <c r="H1011" s="35">
        <f>IFERROR(VLOOKUP(E1011,'DATA MASTER'!$B$1:$R$3858,6,0),"")</f>
        <v>4</v>
      </c>
      <c r="I1011" s="40">
        <f>IFERROR(VLOOKUP(E1011,'DATA MASTER'!$B$1:$R$3858,5,0),"")</f>
        <v>4.68</v>
      </c>
      <c r="J1011" s="35">
        <f>IFERROR(VLOOKUP(E1011,'DATA MASTER'!$B$1:$R$3858,17,0),"")</f>
        <v>112100</v>
      </c>
      <c r="K1011" s="35">
        <f>IFERROR(VLOOKUP(E1011,'DATA MASTER'!$B$1:$R$3858,16,0),"")</f>
        <v>96500</v>
      </c>
      <c r="L1011" s="34">
        <f t="shared" si="285"/>
        <v>8407.5</v>
      </c>
      <c r="M1011" s="34">
        <f t="shared" si="290"/>
        <v>13980.92</v>
      </c>
      <c r="N1011" s="35">
        <v>0</v>
      </c>
      <c r="O1011" s="35">
        <v>0</v>
      </c>
      <c r="P1011" s="35"/>
      <c r="Q1011" s="4"/>
      <c r="R1011" s="35">
        <f t="shared" si="291"/>
        <v>373666.66666666663</v>
      </c>
      <c r="S1011" s="35">
        <f t="shared" si="286"/>
        <v>297366.05405405402</v>
      </c>
      <c r="T1011" s="35">
        <f t="shared" si="287"/>
        <v>76300.612612612604</v>
      </c>
      <c r="U1011" s="35">
        <f t="shared" si="292"/>
        <v>13104</v>
      </c>
      <c r="V1011" s="35">
        <f t="shared" si="293"/>
        <v>1220.8695652173913</v>
      </c>
      <c r="W1011" s="35">
        <f t="shared" si="288"/>
        <v>8295.4</v>
      </c>
      <c r="X1011" s="35">
        <f t="shared" si="294"/>
        <v>53680.34304739521</v>
      </c>
      <c r="Y1011" s="35">
        <v>1</v>
      </c>
      <c r="Z1011" s="35">
        <v>0</v>
      </c>
      <c r="AA1011" s="35">
        <f t="shared" si="295"/>
        <v>0</v>
      </c>
      <c r="AB1011" s="37">
        <f t="shared" si="289"/>
        <v>0</v>
      </c>
      <c r="AC1011" s="35">
        <v>0</v>
      </c>
      <c r="AD1011" s="35">
        <v>0</v>
      </c>
      <c r="AE1011" s="44"/>
    </row>
    <row r="1012" spans="1:35">
      <c r="A1012" s="34">
        <v>1008</v>
      </c>
      <c r="B1012" s="58">
        <v>46249</v>
      </c>
      <c r="C1012" s="4" t="s">
        <v>7064</v>
      </c>
      <c r="D1012" s="4" t="s">
        <v>6175</v>
      </c>
      <c r="E1012" s="4" t="s">
        <v>765</v>
      </c>
      <c r="F1012" s="35" t="str">
        <f>IFERROR(VLOOKUP(E1012,'DATA MASTER'!$B$1:$R$3858,3,0),"")</f>
        <v>DIV 1-AREM</v>
      </c>
      <c r="G1012" s="4">
        <v>50</v>
      </c>
      <c r="H1012" s="35">
        <f>IFERROR(VLOOKUP(E1012,'DATA MASTER'!$B$1:$R$3858,6,0),"")</f>
        <v>1</v>
      </c>
      <c r="I1012" s="40">
        <f>IFERROR(VLOOKUP(E1012,'DATA MASTER'!$B$1:$R$3858,5,0),"")</f>
        <v>21.05</v>
      </c>
      <c r="J1012" s="35">
        <f>IFERROR(VLOOKUP(E1012,'DATA MASTER'!$B$1:$R$3858,17,0),"")</f>
        <v>285500</v>
      </c>
      <c r="K1012" s="35">
        <f>IFERROR(VLOOKUP(E1012,'DATA MASTER'!$B$1:$R$3858,16,0),"")</f>
        <v>224700</v>
      </c>
      <c r="L1012" s="34">
        <f t="shared" si="285"/>
        <v>21412.5</v>
      </c>
      <c r="M1012" s="34">
        <f t="shared" si="290"/>
        <v>32554.536000000004</v>
      </c>
      <c r="N1012" s="35">
        <v>0</v>
      </c>
      <c r="O1012" s="35">
        <v>10</v>
      </c>
      <c r="P1012" s="35"/>
      <c r="Q1012" s="4"/>
      <c r="R1012" s="35">
        <f t="shared" si="291"/>
        <v>10706250</v>
      </c>
      <c r="S1012" s="35">
        <f t="shared" si="286"/>
        <v>7789680.9729729732</v>
      </c>
      <c r="T1012" s="35">
        <f t="shared" si="287"/>
        <v>2916569.0270270268</v>
      </c>
      <c r="U1012" s="35">
        <f t="shared" si="292"/>
        <v>736750</v>
      </c>
      <c r="V1012" s="35">
        <f t="shared" si="293"/>
        <v>68641.304347826081</v>
      </c>
      <c r="W1012" s="35">
        <f t="shared" si="288"/>
        <v>237678.75000000003</v>
      </c>
      <c r="X1012" s="35">
        <f t="shared" si="294"/>
        <v>1840165.6393458673</v>
      </c>
      <c r="Y1012" s="35">
        <v>1</v>
      </c>
      <c r="Z1012" s="35">
        <v>0</v>
      </c>
      <c r="AA1012" s="35">
        <f t="shared" si="295"/>
        <v>0</v>
      </c>
      <c r="AB1012" s="37">
        <f t="shared" si="289"/>
        <v>0</v>
      </c>
      <c r="AC1012" s="35">
        <v>0</v>
      </c>
      <c r="AD1012" s="35">
        <v>33333.333333333336</v>
      </c>
      <c r="AE1012" s="44"/>
    </row>
    <row r="1013" spans="1:35">
      <c r="A1013" s="34">
        <v>1009</v>
      </c>
      <c r="B1013" s="58">
        <v>46249</v>
      </c>
      <c r="C1013" s="4" t="s">
        <v>7065</v>
      </c>
      <c r="D1013" s="4" t="s">
        <v>6138</v>
      </c>
      <c r="E1013" s="4" t="s">
        <v>6207</v>
      </c>
      <c r="F1013" s="35" t="str">
        <f>IFERROR(VLOOKUP(E1013,'DATA MASTER'!$B$1:$R$3858,3,0),"")</f>
        <v>DIV 2</v>
      </c>
      <c r="G1013" s="4">
        <v>2</v>
      </c>
      <c r="H1013" s="35">
        <f>IFERROR(VLOOKUP(E1013,'DATA MASTER'!$B$1:$R$3858,6,0),"")</f>
        <v>4</v>
      </c>
      <c r="I1013" s="40">
        <f>IFERROR(VLOOKUP(E1013,'DATA MASTER'!$B$1:$R$3858,5,0),"")</f>
        <v>4.24</v>
      </c>
      <c r="J1013" s="35">
        <f>IFERROR(VLOOKUP(E1013,'DATA MASTER'!$B$1:$R$3858,17,0),"")</f>
        <v>310600</v>
      </c>
      <c r="K1013" s="35">
        <f>IFERROR(VLOOKUP(E1013,'DATA MASTER'!$B$1:$R$3858,16,0),"")</f>
        <v>283000</v>
      </c>
      <c r="L1013" s="34">
        <f t="shared" si="285"/>
        <v>23295</v>
      </c>
      <c r="M1013" s="34">
        <f t="shared" si="290"/>
        <v>41001.040000000001</v>
      </c>
      <c r="N1013" s="35">
        <v>0</v>
      </c>
      <c r="O1013" s="35">
        <v>0</v>
      </c>
      <c r="P1013" s="35"/>
      <c r="Q1013" s="4"/>
      <c r="R1013" s="35">
        <f t="shared" si="291"/>
        <v>517666.66666666663</v>
      </c>
      <c r="S1013" s="35">
        <f t="shared" si="286"/>
        <v>436034.16216216213</v>
      </c>
      <c r="T1013" s="35">
        <f t="shared" si="287"/>
        <v>81632.504504504497</v>
      </c>
      <c r="U1013" s="35">
        <f t="shared" si="292"/>
        <v>5936</v>
      </c>
      <c r="V1013" s="35">
        <f t="shared" si="293"/>
        <v>553.04347826086962</v>
      </c>
      <c r="W1013" s="35">
        <f t="shared" si="288"/>
        <v>11492.199999999999</v>
      </c>
      <c r="X1013" s="35">
        <f t="shared" si="294"/>
        <v>63651.261026243636</v>
      </c>
      <c r="Y1013" s="35">
        <v>1</v>
      </c>
      <c r="Z1013" s="35">
        <v>0</v>
      </c>
      <c r="AA1013" s="35">
        <f t="shared" si="295"/>
        <v>0</v>
      </c>
      <c r="AB1013" s="37">
        <f t="shared" si="289"/>
        <v>0</v>
      </c>
      <c r="AC1013" s="35">
        <v>0</v>
      </c>
      <c r="AD1013" s="35">
        <v>0</v>
      </c>
      <c r="AE1013" s="44"/>
    </row>
    <row r="1014" spans="1:35">
      <c r="A1014" s="34">
        <v>1010</v>
      </c>
      <c r="B1014" s="58">
        <v>46249</v>
      </c>
      <c r="C1014" s="4" t="s">
        <v>7066</v>
      </c>
      <c r="D1014" s="4" t="s">
        <v>6158</v>
      </c>
      <c r="E1014" s="4" t="s">
        <v>6141</v>
      </c>
      <c r="F1014" s="35" t="str">
        <f>IFERROR(VLOOKUP(E1014,'DATA MASTER'!$B$1:$R$3858,3,0),"")</f>
        <v>DIV 1</v>
      </c>
      <c r="G1014" s="4">
        <v>4</v>
      </c>
      <c r="H1014" s="35">
        <f>IFERROR(VLOOKUP(E1014,'DATA MASTER'!$B$1:$R$3858,6,0),"")</f>
        <v>36</v>
      </c>
      <c r="I1014" s="40">
        <f>IFERROR(VLOOKUP(E1014,'DATA MASTER'!$B$1:$R$3858,5,0),"")</f>
        <v>0.621</v>
      </c>
      <c r="J1014" s="35">
        <f>IFERROR(VLOOKUP(E1014,'DATA MASTER'!$B$1:$R$3858,17,0),"")</f>
        <v>56900</v>
      </c>
      <c r="K1014" s="35">
        <f>IFERROR(VLOOKUP(E1014,'DATA MASTER'!$B$1:$R$3858,16,0),"")</f>
        <v>52000</v>
      </c>
      <c r="L1014" s="34">
        <f t="shared" si="285"/>
        <v>4267.5</v>
      </c>
      <c r="M1014" s="34">
        <f t="shared" si="290"/>
        <v>7533.76</v>
      </c>
      <c r="N1014" s="35">
        <v>0</v>
      </c>
      <c r="O1014" s="35">
        <v>0</v>
      </c>
      <c r="P1014" s="35"/>
      <c r="Q1014" s="4" t="e">
        <f>VLOOKUP(#REF!,#REF!,1,0)</f>
        <v>#REF!</v>
      </c>
      <c r="R1014" s="35">
        <f t="shared" si="291"/>
        <v>189666.66666666666</v>
      </c>
      <c r="S1014" s="35">
        <f t="shared" si="286"/>
        <v>160238.70270270269</v>
      </c>
      <c r="T1014" s="35">
        <f t="shared" si="287"/>
        <v>29427.963963963964</v>
      </c>
      <c r="U1014" s="35">
        <f t="shared" si="292"/>
        <v>1738.8</v>
      </c>
      <c r="V1014" s="35">
        <f t="shared" si="293"/>
        <v>162</v>
      </c>
      <c r="W1014" s="35">
        <f t="shared" si="288"/>
        <v>4210.6000000000004</v>
      </c>
      <c r="X1014" s="35" t="str">
        <f t="shared" si="294"/>
        <v/>
      </c>
      <c r="Y1014" s="35">
        <v>1</v>
      </c>
      <c r="Z1014" s="42" t="e">
        <f>VLOOKUP(Q1014,#REF!,4,0)</f>
        <v>#REF!</v>
      </c>
      <c r="AA1014" s="35">
        <f t="shared" si="295"/>
        <v>0</v>
      </c>
      <c r="AB1014" s="37">
        <f t="shared" si="289"/>
        <v>0</v>
      </c>
      <c r="AC1014" s="35" t="e">
        <f>Z1014*R1014*1.11</f>
        <v>#REF!</v>
      </c>
      <c r="AD1014" s="35">
        <v>0</v>
      </c>
      <c r="AE1014" s="44"/>
    </row>
    <row r="1015" spans="1:35">
      <c r="A1015" s="34">
        <v>1011</v>
      </c>
      <c r="B1015" s="58">
        <v>46249</v>
      </c>
      <c r="C1015" s="4" t="s">
        <v>7067</v>
      </c>
      <c r="D1015" s="4" t="s">
        <v>6196</v>
      </c>
      <c r="E1015" s="4" t="s">
        <v>6148</v>
      </c>
      <c r="F1015" s="35" t="str">
        <f>IFERROR(VLOOKUP(E1015,'DATA MASTER'!$B$1:$R$3858,3,0),"")</f>
        <v>DIV 2</v>
      </c>
      <c r="G1015" s="4">
        <v>12</v>
      </c>
      <c r="H1015" s="35">
        <f>IFERROR(VLOOKUP(E1015,'DATA MASTER'!$B$1:$R$3858,6,0),"")</f>
        <v>24</v>
      </c>
      <c r="I1015" s="40">
        <f>IFERROR(VLOOKUP(E1015,'DATA MASTER'!$B$1:$R$3858,5,0),"")</f>
        <v>1.0900000000000001</v>
      </c>
      <c r="J1015" s="35">
        <f>IFERROR(VLOOKUP(E1015,'DATA MASTER'!$B$1:$R$3858,17,0),"")</f>
        <v>82200</v>
      </c>
      <c r="K1015" s="35">
        <f>IFERROR(VLOOKUP(E1015,'DATA MASTER'!$B$1:$R$3858,16,0),"")</f>
        <v>74900</v>
      </c>
      <c r="L1015" s="34">
        <f t="shared" si="285"/>
        <v>6165</v>
      </c>
      <c r="M1015" s="34">
        <f t="shared" si="290"/>
        <v>10851.512000000001</v>
      </c>
      <c r="N1015" s="35">
        <v>0</v>
      </c>
      <c r="O1015" s="35">
        <v>0</v>
      </c>
      <c r="P1015" s="35"/>
      <c r="Q1015" s="4"/>
      <c r="R1015" s="35">
        <f t="shared" si="291"/>
        <v>822000</v>
      </c>
      <c r="S1015" s="35">
        <f t="shared" si="286"/>
        <v>692416.08648648649</v>
      </c>
      <c r="T1015" s="35">
        <f t="shared" si="287"/>
        <v>129583.91351351351</v>
      </c>
      <c r="U1015" s="35">
        <f t="shared" si="292"/>
        <v>9156.0000000000018</v>
      </c>
      <c r="V1015" s="35">
        <f t="shared" si="293"/>
        <v>853.04347826086962</v>
      </c>
      <c r="W1015" s="35">
        <f t="shared" si="288"/>
        <v>18248.400000000001</v>
      </c>
      <c r="X1015" s="35">
        <f t="shared" si="294"/>
        <v>101326.47003525266</v>
      </c>
      <c r="Y1015" s="35">
        <v>1</v>
      </c>
      <c r="Z1015" s="35">
        <v>0</v>
      </c>
      <c r="AA1015" s="35">
        <f t="shared" si="295"/>
        <v>0</v>
      </c>
      <c r="AB1015" s="37">
        <f t="shared" si="289"/>
        <v>0</v>
      </c>
      <c r="AC1015" s="35">
        <v>0</v>
      </c>
      <c r="AD1015" s="35">
        <v>0</v>
      </c>
      <c r="AE1015" s="44"/>
    </row>
    <row r="1016" spans="1:35">
      <c r="A1016" s="34">
        <v>1012</v>
      </c>
      <c r="B1016" s="58">
        <v>46249</v>
      </c>
      <c r="C1016" s="4" t="s">
        <v>7068</v>
      </c>
      <c r="D1016" s="4" t="s">
        <v>6158</v>
      </c>
      <c r="E1016" s="4" t="s">
        <v>6167</v>
      </c>
      <c r="F1016" s="35" t="str">
        <f>IFERROR(VLOOKUP(E1016,'DATA MASTER'!$B$1:$R$3858,3,0),"")</f>
        <v>DIV 2</v>
      </c>
      <c r="G1016" s="4">
        <v>12</v>
      </c>
      <c r="H1016" s="35">
        <f>IFERROR(VLOOKUP(E1016,'DATA MASTER'!$B$1:$R$3858,6,0),"")</f>
        <v>24</v>
      </c>
      <c r="I1016" s="40">
        <f>IFERROR(VLOOKUP(E1016,'DATA MASTER'!$B$1:$R$3858,5,0),"")</f>
        <v>0.90200000000000002</v>
      </c>
      <c r="J1016" s="35">
        <f>IFERROR(VLOOKUP(E1016,'DATA MASTER'!$B$1:$R$3858,17,0),"")</f>
        <v>81000</v>
      </c>
      <c r="K1016" s="35">
        <f>IFERROR(VLOOKUP(E1016,'DATA MASTER'!$B$1:$R$3858,16,0),"")</f>
        <v>74300</v>
      </c>
      <c r="L1016" s="34">
        <f t="shared" si="285"/>
        <v>6075</v>
      </c>
      <c r="M1016" s="34">
        <f t="shared" si="290"/>
        <v>10764.584000000001</v>
      </c>
      <c r="N1016" s="35">
        <v>0</v>
      </c>
      <c r="O1016" s="35">
        <v>10</v>
      </c>
      <c r="P1016" s="35"/>
      <c r="Q1016" s="4" t="e">
        <f>VLOOKUP(#REF!,#REF!,1,0)</f>
        <v>#REF!</v>
      </c>
      <c r="R1016" s="35">
        <f t="shared" si="291"/>
        <v>729000</v>
      </c>
      <c r="S1016" s="35">
        <f t="shared" si="286"/>
        <v>618182.42594594578</v>
      </c>
      <c r="T1016" s="35">
        <f t="shared" si="287"/>
        <v>110817.57405405422</v>
      </c>
      <c r="U1016" s="35">
        <f t="shared" si="292"/>
        <v>7576.8</v>
      </c>
      <c r="V1016" s="35">
        <f t="shared" si="293"/>
        <v>705.91304347826087</v>
      </c>
      <c r="W1016" s="35">
        <f t="shared" si="288"/>
        <v>16183.800000000001</v>
      </c>
      <c r="X1016" s="35" t="str">
        <f t="shared" si="294"/>
        <v/>
      </c>
      <c r="Y1016" s="35">
        <f>IF(E1016="avem005",4,IF(E1016="avem025",1,1))</f>
        <v>1</v>
      </c>
      <c r="Z1016" s="42" t="e">
        <f>VLOOKUP(Q1016,#REF!,4,0)</f>
        <v>#REF!</v>
      </c>
      <c r="AA1016" s="35">
        <f t="shared" si="295"/>
        <v>0</v>
      </c>
      <c r="AB1016" s="37">
        <f t="shared" si="289"/>
        <v>0</v>
      </c>
      <c r="AC1016" s="35" t="e">
        <f>Z1016*R1016*1.11</f>
        <v>#REF!</v>
      </c>
      <c r="AD1016" s="35">
        <v>0</v>
      </c>
      <c r="AE1016" s="44"/>
    </row>
    <row r="1017" spans="1:35">
      <c r="A1017" s="34">
        <v>1013</v>
      </c>
      <c r="B1017" s="58">
        <v>46249</v>
      </c>
      <c r="C1017" s="4" t="s">
        <v>7069</v>
      </c>
      <c r="D1017" s="4" t="s">
        <v>6143</v>
      </c>
      <c r="E1017" s="4" t="s">
        <v>6135</v>
      </c>
      <c r="F1017" s="35" t="str">
        <f>IFERROR(VLOOKUP(E1017,'DATA MASTER'!$B$1:$R$3858,3,0),"")</f>
        <v>DIV 1</v>
      </c>
      <c r="G1017" s="4">
        <v>24</v>
      </c>
      <c r="H1017" s="35">
        <f>IFERROR(VLOOKUP(E1017,'DATA MASTER'!$B$1:$R$3858,6,0),"")</f>
        <v>24</v>
      </c>
      <c r="I1017" s="40">
        <f>IFERROR(VLOOKUP(E1017,'DATA MASTER'!$B$1:$R$3858,5,0),"")</f>
        <v>1.23</v>
      </c>
      <c r="J1017" s="35">
        <f>IFERROR(VLOOKUP(E1017,'DATA MASTER'!$B$1:$R$3858,17,0),"")</f>
        <v>99800</v>
      </c>
      <c r="K1017" s="35">
        <f>IFERROR(VLOOKUP(E1017,'DATA MASTER'!$B$1:$R$3858,16,0),"")</f>
        <v>92100</v>
      </c>
      <c r="L1017" s="34">
        <f t="shared" si="285"/>
        <v>7485</v>
      </c>
      <c r="M1017" s="34">
        <f t="shared" si="290"/>
        <v>13343.448</v>
      </c>
      <c r="N1017" s="35">
        <v>0</v>
      </c>
      <c r="O1017" s="35">
        <v>0</v>
      </c>
      <c r="P1017" s="35">
        <v>50000</v>
      </c>
      <c r="Q1017" s="4" t="s">
        <v>6674</v>
      </c>
      <c r="R1017" s="35">
        <f t="shared" si="291"/>
        <v>1995999.9999999998</v>
      </c>
      <c r="S1017" s="35">
        <f t="shared" si="286"/>
        <v>1702844.3675675672</v>
      </c>
      <c r="T1017" s="35">
        <f t="shared" si="287"/>
        <v>293155.63243243261</v>
      </c>
      <c r="U1017" s="35">
        <f t="shared" si="292"/>
        <v>20664</v>
      </c>
      <c r="V1017" s="35">
        <f t="shared" si="293"/>
        <v>1925.2173913043478</v>
      </c>
      <c r="W1017" s="35">
        <f t="shared" si="288"/>
        <v>44311.199999999997</v>
      </c>
      <c r="X1017" s="35">
        <f t="shared" si="294"/>
        <v>159588.54837446162</v>
      </c>
      <c r="Y1017" s="35">
        <f>H1017</f>
        <v>24</v>
      </c>
      <c r="Z1017" s="35">
        <v>0</v>
      </c>
      <c r="AA1017" s="35">
        <f t="shared" si="295"/>
        <v>50000</v>
      </c>
      <c r="AB1017" s="37">
        <f t="shared" si="289"/>
        <v>0</v>
      </c>
      <c r="AC1017" s="35">
        <v>0</v>
      </c>
      <c r="AD1017" s="35">
        <v>16666.666666666668</v>
      </c>
      <c r="AE1017" s="44"/>
    </row>
    <row r="1018" spans="1:35">
      <c r="A1018" s="34">
        <v>1014</v>
      </c>
      <c r="B1018" s="58">
        <v>46249</v>
      </c>
      <c r="C1018" s="4" t="s">
        <v>7070</v>
      </c>
      <c r="D1018" s="4" t="s">
        <v>6143</v>
      </c>
      <c r="E1018" s="4" t="s">
        <v>6218</v>
      </c>
      <c r="F1018" s="35" t="str">
        <f>IFERROR(VLOOKUP(E1018,'DATA MASTER'!$B$1:$R$3858,3,0),"")</f>
        <v>DIV 1</v>
      </c>
      <c r="G1018" s="4">
        <v>24</v>
      </c>
      <c r="H1018" s="35">
        <f>IFERROR(VLOOKUP(E1018,'DATA MASTER'!$B$1:$R$3858,6,0),"")</f>
        <v>24</v>
      </c>
      <c r="I1018" s="40">
        <f>IFERROR(VLOOKUP(E1018,'DATA MASTER'!$B$1:$R$3858,5,0),"")</f>
        <v>1.079</v>
      </c>
      <c r="J1018" s="35">
        <f>IFERROR(VLOOKUP(E1018,'DATA MASTER'!$B$1:$R$3858,17,0),"")</f>
        <v>102900</v>
      </c>
      <c r="K1018" s="35">
        <f>IFERROR(VLOOKUP(E1018,'DATA MASTER'!$B$1:$R$3858,16,0),"")</f>
        <v>94200</v>
      </c>
      <c r="L1018" s="34">
        <f t="shared" si="285"/>
        <v>7717.5</v>
      </c>
      <c r="M1018" s="34">
        <f t="shared" si="290"/>
        <v>13647.696000000002</v>
      </c>
      <c r="N1018" s="35">
        <v>0</v>
      </c>
      <c r="O1018" s="35">
        <v>0</v>
      </c>
      <c r="P1018" s="35"/>
      <c r="Q1018" s="4"/>
      <c r="R1018" s="35">
        <f t="shared" si="291"/>
        <v>2057999.9999999995</v>
      </c>
      <c r="S1018" s="35">
        <f t="shared" si="286"/>
        <v>1741671.4378378377</v>
      </c>
      <c r="T1018" s="35">
        <f t="shared" si="287"/>
        <v>316328.5621621618</v>
      </c>
      <c r="U1018" s="35">
        <f t="shared" si="292"/>
        <v>18127.2</v>
      </c>
      <c r="V1018" s="35">
        <f t="shared" si="293"/>
        <v>1688.8695652173915</v>
      </c>
      <c r="W1018" s="35">
        <f t="shared" si="288"/>
        <v>45687.6</v>
      </c>
      <c r="X1018" s="35">
        <f t="shared" si="294"/>
        <v>234158.22593027772</v>
      </c>
      <c r="Y1018" s="35">
        <v>1</v>
      </c>
      <c r="Z1018" s="35">
        <v>0</v>
      </c>
      <c r="AA1018" s="35">
        <f t="shared" si="295"/>
        <v>0</v>
      </c>
      <c r="AB1018" s="37">
        <f t="shared" si="289"/>
        <v>0</v>
      </c>
      <c r="AC1018" s="35">
        <v>0</v>
      </c>
      <c r="AD1018" s="35">
        <v>16666.666666666668</v>
      </c>
      <c r="AE1018" s="44"/>
    </row>
    <row r="1019" spans="1:35">
      <c r="A1019" s="34">
        <v>1015</v>
      </c>
      <c r="B1019" s="58">
        <v>46249</v>
      </c>
      <c r="C1019" s="4" t="s">
        <v>7071</v>
      </c>
      <c r="D1019" s="4" t="s">
        <v>6143</v>
      </c>
      <c r="E1019" s="4" t="s">
        <v>6156</v>
      </c>
      <c r="F1019" s="35" t="str">
        <f>IFERROR(VLOOKUP(E1019,'DATA MASTER'!$B$1:$R$3858,3,0),"")</f>
        <v>DIV 1</v>
      </c>
      <c r="G1019" s="4">
        <v>4</v>
      </c>
      <c r="H1019" s="35">
        <f>IFERROR(VLOOKUP(E1019,'DATA MASTER'!$B$1:$R$3858,6,0),"")</f>
        <v>4</v>
      </c>
      <c r="I1019" s="40">
        <f>IFERROR(VLOOKUP(E1019,'DATA MASTER'!$B$1:$R$3858,5,0),"")</f>
        <v>5.3879999999999999</v>
      </c>
      <c r="J1019" s="35">
        <f>IFERROR(VLOOKUP(E1019,'DATA MASTER'!$B$1:$R$3858,17,0),"")</f>
        <v>185700</v>
      </c>
      <c r="K1019" s="35">
        <f>IFERROR(VLOOKUP(E1019,'DATA MASTER'!$B$1:$R$3858,16,0),"")</f>
        <v>165300</v>
      </c>
      <c r="L1019" s="34">
        <f t="shared" si="285"/>
        <v>13927.5</v>
      </c>
      <c r="M1019" s="34">
        <f t="shared" si="290"/>
        <v>23948.664000000001</v>
      </c>
      <c r="N1019" s="35">
        <v>0</v>
      </c>
      <c r="O1019" s="35">
        <v>0</v>
      </c>
      <c r="P1019" s="35">
        <v>15000</v>
      </c>
      <c r="Q1019" s="4" t="s">
        <v>6947</v>
      </c>
      <c r="R1019" s="35">
        <f t="shared" si="291"/>
        <v>619000</v>
      </c>
      <c r="S1019" s="35">
        <f t="shared" si="286"/>
        <v>509374.18378378375</v>
      </c>
      <c r="T1019" s="35">
        <f t="shared" si="287"/>
        <v>109625.81621621625</v>
      </c>
      <c r="U1019" s="35">
        <f t="shared" si="292"/>
        <v>15086.4</v>
      </c>
      <c r="V1019" s="35">
        <f t="shared" si="293"/>
        <v>1405.5652173913043</v>
      </c>
      <c r="W1019" s="35">
        <f t="shared" si="288"/>
        <v>13741.800000000001</v>
      </c>
      <c r="X1019" s="35">
        <f t="shared" si="294"/>
        <v>53280.93988771383</v>
      </c>
      <c r="Y1019" s="35">
        <f>H1019</f>
        <v>4</v>
      </c>
      <c r="Z1019" s="35">
        <v>0</v>
      </c>
      <c r="AA1019" s="35">
        <f t="shared" si="295"/>
        <v>15000</v>
      </c>
      <c r="AB1019" s="37">
        <f t="shared" si="289"/>
        <v>0</v>
      </c>
      <c r="AC1019" s="35">
        <f>Z1019*R1019*1.11</f>
        <v>0</v>
      </c>
      <c r="AD1019" s="35">
        <v>11111.111111111111</v>
      </c>
      <c r="AE1019" s="44"/>
    </row>
    <row r="1020" spans="1:35">
      <c r="A1020" s="34">
        <v>1016</v>
      </c>
      <c r="B1020" s="58">
        <v>46249</v>
      </c>
      <c r="C1020" s="4" t="s">
        <v>7072</v>
      </c>
      <c r="D1020" s="4" t="s">
        <v>6143</v>
      </c>
      <c r="E1020" s="4" t="s">
        <v>6216</v>
      </c>
      <c r="F1020" s="35" t="str">
        <f>IFERROR(VLOOKUP(E1020,'DATA MASTER'!$B$1:$R$3858,3,0),"")</f>
        <v>DIV 1</v>
      </c>
      <c r="G1020" s="4">
        <v>6</v>
      </c>
      <c r="H1020" s="35">
        <f>IFERROR(VLOOKUP(E1020,'DATA MASTER'!$B$1:$R$3858,6,0),"")</f>
        <v>24</v>
      </c>
      <c r="I1020" s="40">
        <f>IFERROR(VLOOKUP(E1020,'DATA MASTER'!$B$1:$R$3858,5,0),"")</f>
        <v>1.0900000000000001</v>
      </c>
      <c r="J1020" s="35">
        <f>IFERROR(VLOOKUP(E1020,'DATA MASTER'!$B$1:$R$3858,17,0),"")</f>
        <v>49500</v>
      </c>
      <c r="K1020" s="35">
        <f>IFERROR(VLOOKUP(E1020,'DATA MASTER'!$B$1:$R$3858,16,0),"")</f>
        <v>44600</v>
      </c>
      <c r="L1020" s="34">
        <f t="shared" si="285"/>
        <v>3712.5</v>
      </c>
      <c r="M1020" s="34">
        <f t="shared" si="290"/>
        <v>6461.6480000000001</v>
      </c>
      <c r="N1020" s="35">
        <v>0</v>
      </c>
      <c r="O1020" s="35">
        <v>0</v>
      </c>
      <c r="P1020" s="35"/>
      <c r="Q1020" s="4" t="e">
        <f>VLOOKUP(#REF!,#REF!,1,0)</f>
        <v>#REF!</v>
      </c>
      <c r="R1020" s="35">
        <f t="shared" si="291"/>
        <v>247500</v>
      </c>
      <c r="S1020" s="35">
        <f t="shared" si="286"/>
        <v>206153.25405405404</v>
      </c>
      <c r="T1020" s="35">
        <f t="shared" si="287"/>
        <v>41346.745945945964</v>
      </c>
      <c r="U1020" s="35">
        <f t="shared" si="292"/>
        <v>4578.0000000000009</v>
      </c>
      <c r="V1020" s="35">
        <f t="shared" si="293"/>
        <v>426.52173913043481</v>
      </c>
      <c r="W1020" s="35">
        <f t="shared" si="288"/>
        <v>5494.5000000000009</v>
      </c>
      <c r="X1020" s="35" t="str">
        <f t="shared" si="294"/>
        <v/>
      </c>
      <c r="Y1020" s="35">
        <v>1</v>
      </c>
      <c r="Z1020" s="42" t="e">
        <f>VLOOKUP(Q1020,#REF!,4,0)</f>
        <v>#REF!</v>
      </c>
      <c r="AA1020" s="35">
        <f t="shared" si="295"/>
        <v>0</v>
      </c>
      <c r="AB1020" s="37">
        <f t="shared" si="289"/>
        <v>0</v>
      </c>
      <c r="AC1020" s="35" t="e">
        <f t="shared" ref="AC1020:AC1021" si="303">Z1020*R1020*1.11</f>
        <v>#REF!</v>
      </c>
      <c r="AD1020" s="35">
        <v>0</v>
      </c>
      <c r="AE1020" s="44"/>
    </row>
    <row r="1021" spans="1:35">
      <c r="A1021" s="34">
        <v>1017</v>
      </c>
      <c r="B1021" s="58">
        <v>46249</v>
      </c>
      <c r="C1021" s="4" t="s">
        <v>7072</v>
      </c>
      <c r="D1021" s="4" t="s">
        <v>6143</v>
      </c>
      <c r="E1021" s="4" t="s">
        <v>6207</v>
      </c>
      <c r="F1021" s="35" t="str">
        <f>IFERROR(VLOOKUP(E1021,'DATA MASTER'!$B$1:$R$3858,3,0),"")</f>
        <v>DIV 2</v>
      </c>
      <c r="G1021" s="4">
        <v>4</v>
      </c>
      <c r="H1021" s="35">
        <f>IFERROR(VLOOKUP(E1021,'DATA MASTER'!$B$1:$R$3858,6,0),"")</f>
        <v>4</v>
      </c>
      <c r="I1021" s="40">
        <f>IFERROR(VLOOKUP(E1021,'DATA MASTER'!$B$1:$R$3858,5,0),"")</f>
        <v>4.24</v>
      </c>
      <c r="J1021" s="35">
        <f>IFERROR(VLOOKUP(E1021,'DATA MASTER'!$B$1:$R$3858,17,0),"")</f>
        <v>310600</v>
      </c>
      <c r="K1021" s="35">
        <f>IFERROR(VLOOKUP(E1021,'DATA MASTER'!$B$1:$R$3858,16,0),"")</f>
        <v>283000</v>
      </c>
      <c r="L1021" s="34">
        <f t="shared" si="285"/>
        <v>23295</v>
      </c>
      <c r="M1021" s="34">
        <f t="shared" si="290"/>
        <v>41001.040000000001</v>
      </c>
      <c r="N1021" s="35">
        <v>0</v>
      </c>
      <c r="O1021" s="35">
        <v>0</v>
      </c>
      <c r="P1021" s="35"/>
      <c r="Q1021" s="4" t="e">
        <f>VLOOKUP(#REF!,#REF!,1,0)</f>
        <v>#REF!</v>
      </c>
      <c r="R1021" s="35">
        <f t="shared" si="291"/>
        <v>1035333.3333333333</v>
      </c>
      <c r="S1021" s="35">
        <f t="shared" si="286"/>
        <v>872068.32432432426</v>
      </c>
      <c r="T1021" s="35">
        <f t="shared" si="287"/>
        <v>163265.00900900899</v>
      </c>
      <c r="U1021" s="35">
        <f t="shared" si="292"/>
        <v>11872</v>
      </c>
      <c r="V1021" s="35">
        <f t="shared" si="293"/>
        <v>1106.0869565217392</v>
      </c>
      <c r="W1021" s="35">
        <f t="shared" si="288"/>
        <v>22984.399999999998</v>
      </c>
      <c r="X1021" s="35" t="str">
        <f t="shared" si="294"/>
        <v/>
      </c>
      <c r="Y1021" s="35">
        <v>1</v>
      </c>
      <c r="Z1021" s="42" t="e">
        <f>VLOOKUP(Q1021,#REF!,4,0)</f>
        <v>#REF!</v>
      </c>
      <c r="AA1021" s="35">
        <f t="shared" si="295"/>
        <v>0</v>
      </c>
      <c r="AB1021" s="37">
        <f t="shared" si="289"/>
        <v>0</v>
      </c>
      <c r="AC1021" s="35" t="e">
        <f t="shared" si="303"/>
        <v>#REF!</v>
      </c>
      <c r="AD1021" s="35">
        <v>0</v>
      </c>
      <c r="AE1021" s="44"/>
    </row>
    <row r="1022" spans="1:35">
      <c r="A1022" s="34">
        <v>1018</v>
      </c>
      <c r="B1022" s="58">
        <v>46249</v>
      </c>
      <c r="C1022" s="4" t="s">
        <v>7073</v>
      </c>
      <c r="D1022" s="4" t="s">
        <v>6188</v>
      </c>
      <c r="E1022" s="4" t="s">
        <v>6212</v>
      </c>
      <c r="F1022" s="35" t="str">
        <f>IFERROR(VLOOKUP(E1022,'DATA MASTER'!$B$1:$R$3858,3,0),"")</f>
        <v>DIV 1</v>
      </c>
      <c r="G1022" s="4">
        <v>4</v>
      </c>
      <c r="H1022" s="35">
        <f>IFERROR(VLOOKUP(E1022,'DATA MASTER'!$B$1:$R$3858,6,0),"")</f>
        <v>1</v>
      </c>
      <c r="I1022" s="40">
        <f>IFERROR(VLOOKUP(E1022,'DATA MASTER'!$B$1:$R$3858,5,0),"")</f>
        <v>21.11</v>
      </c>
      <c r="J1022" s="35">
        <f>IFERROR(VLOOKUP(E1022,'DATA MASTER'!$B$1:$R$3858,17,0),"")</f>
        <v>878600</v>
      </c>
      <c r="K1022" s="35">
        <f>IFERROR(VLOOKUP(E1022,'DATA MASTER'!$B$1:$R$3858,16,0),"")</f>
        <v>787600</v>
      </c>
      <c r="L1022" s="34">
        <f t="shared" si="285"/>
        <v>65895</v>
      </c>
      <c r="M1022" s="34">
        <f t="shared" si="290"/>
        <v>114107.48800000001</v>
      </c>
      <c r="N1022" s="35">
        <v>0</v>
      </c>
      <c r="O1022" s="35">
        <v>0</v>
      </c>
      <c r="P1022" s="35"/>
      <c r="Q1022" s="4"/>
      <c r="R1022" s="35">
        <f t="shared" si="291"/>
        <v>2928666.6666666665</v>
      </c>
      <c r="S1022" s="35">
        <f t="shared" si="286"/>
        <v>2427000.0432432429</v>
      </c>
      <c r="T1022" s="35">
        <f t="shared" si="287"/>
        <v>501666.62342342362</v>
      </c>
      <c r="U1022" s="35">
        <f t="shared" si="292"/>
        <v>59108</v>
      </c>
      <c r="V1022" s="35">
        <f t="shared" si="293"/>
        <v>5506.95652173913</v>
      </c>
      <c r="W1022" s="35">
        <f t="shared" si="288"/>
        <v>65016.4</v>
      </c>
      <c r="X1022" s="35">
        <f t="shared" si="294"/>
        <v>372035.26690168446</v>
      </c>
      <c r="Y1022" s="35">
        <v>1</v>
      </c>
      <c r="Z1022" s="35">
        <v>0</v>
      </c>
      <c r="AA1022" s="35">
        <f t="shared" si="295"/>
        <v>0</v>
      </c>
      <c r="AB1022" s="37">
        <f t="shared" si="289"/>
        <v>0</v>
      </c>
      <c r="AC1022" s="35">
        <v>0</v>
      </c>
      <c r="AD1022" s="35">
        <v>0</v>
      </c>
      <c r="AE1022" s="44"/>
    </row>
    <row r="1023" spans="1:35">
      <c r="A1023" s="34">
        <v>1019</v>
      </c>
      <c r="B1023" s="58">
        <v>46249</v>
      </c>
      <c r="C1023" s="4" t="s">
        <v>7074</v>
      </c>
      <c r="D1023" s="4" t="s">
        <v>6188</v>
      </c>
      <c r="E1023" s="4" t="s">
        <v>6153</v>
      </c>
      <c r="F1023" s="35" t="str">
        <f>IFERROR(VLOOKUP(E1023,'DATA MASTER'!$B$1:$R$3858,3,0),"")</f>
        <v>DIV 1</v>
      </c>
      <c r="G1023" s="4">
        <v>8</v>
      </c>
      <c r="H1023" s="35">
        <f>IFERROR(VLOOKUP(E1023,'DATA MASTER'!$B$1:$R$3858,6,0),"")</f>
        <v>4</v>
      </c>
      <c r="I1023" s="40">
        <f>IFERROR(VLOOKUP(E1023,'DATA MASTER'!$B$1:$R$3858,5,0),"")</f>
        <v>5.23</v>
      </c>
      <c r="J1023" s="35">
        <f>IFERROR(VLOOKUP(E1023,'DATA MASTER'!$B$1:$R$3858,17,0),"")</f>
        <v>231900</v>
      </c>
      <c r="K1023" s="35">
        <f>IFERROR(VLOOKUP(E1023,'DATA MASTER'!$B$1:$R$3858,16,0),"")</f>
        <v>208700</v>
      </c>
      <c r="L1023" s="34">
        <f t="shared" si="285"/>
        <v>17392.5</v>
      </c>
      <c r="M1023" s="34">
        <f t="shared" si="290"/>
        <v>30236.456000000002</v>
      </c>
      <c r="N1023" s="35">
        <v>0</v>
      </c>
      <c r="O1023" s="35">
        <v>0</v>
      </c>
      <c r="P1023" s="35"/>
      <c r="Q1023" s="4"/>
      <c r="R1023" s="35">
        <f t="shared" si="291"/>
        <v>1545999.9999999998</v>
      </c>
      <c r="S1023" s="35">
        <f t="shared" si="286"/>
        <v>1286223.7405405403</v>
      </c>
      <c r="T1023" s="35">
        <f t="shared" si="287"/>
        <v>259776.25945945946</v>
      </c>
      <c r="U1023" s="35">
        <f t="shared" si="292"/>
        <v>29288.000000000004</v>
      </c>
      <c r="V1023" s="35">
        <f t="shared" si="293"/>
        <v>2728.695652173913</v>
      </c>
      <c r="W1023" s="35">
        <f t="shared" si="288"/>
        <v>34321.199999999997</v>
      </c>
      <c r="X1023" s="35">
        <f t="shared" si="294"/>
        <v>185105.03047395221</v>
      </c>
      <c r="Y1023" s="35">
        <v>1</v>
      </c>
      <c r="Z1023" s="35">
        <v>0</v>
      </c>
      <c r="AA1023" s="35">
        <f t="shared" si="295"/>
        <v>0</v>
      </c>
      <c r="AB1023" s="37">
        <f t="shared" si="289"/>
        <v>0</v>
      </c>
      <c r="AC1023" s="35">
        <v>0</v>
      </c>
      <c r="AD1023" s="35">
        <v>8333.3333333333339</v>
      </c>
      <c r="AE1023" s="44"/>
    </row>
    <row r="1024" spans="1:35" s="43" customFormat="1">
      <c r="A1024" s="46">
        <v>1020</v>
      </c>
      <c r="B1024" s="58">
        <v>46249</v>
      </c>
      <c r="C1024" s="4" t="s">
        <v>7074</v>
      </c>
      <c r="D1024" s="4" t="s">
        <v>6188</v>
      </c>
      <c r="E1024" s="4" t="s">
        <v>6135</v>
      </c>
      <c r="F1024" s="52" t="str">
        <f>IFERROR(VLOOKUP(E1024,'DATA MASTER'!$B$1:$R$3858,3,0),"")</f>
        <v>DIV 1</v>
      </c>
      <c r="G1024" s="4">
        <v>12</v>
      </c>
      <c r="H1024" s="52">
        <f>IFERROR(VLOOKUP(E1024,'DATA MASTER'!$B$1:$R$3858,6,0),"")</f>
        <v>24</v>
      </c>
      <c r="I1024" s="53">
        <f>IFERROR(VLOOKUP(E1024,'DATA MASTER'!$B$1:$R$3858,5,0),"")</f>
        <v>1.23</v>
      </c>
      <c r="J1024" s="52">
        <f>IFERROR(VLOOKUP(E1024,'DATA MASTER'!$B$1:$R$3858,17,0),"")</f>
        <v>99800</v>
      </c>
      <c r="K1024" s="52">
        <f>IFERROR(VLOOKUP(E1024,'DATA MASTER'!$B$1:$R$3858,16,0),"")</f>
        <v>92100</v>
      </c>
      <c r="L1024" s="46">
        <f t="shared" si="285"/>
        <v>7485</v>
      </c>
      <c r="M1024" s="46">
        <f t="shared" si="290"/>
        <v>13343.448</v>
      </c>
      <c r="N1024" s="52">
        <v>0</v>
      </c>
      <c r="O1024" s="35">
        <v>0</v>
      </c>
      <c r="P1024" s="52"/>
      <c r="Q1024" s="4"/>
      <c r="R1024" s="52">
        <f t="shared" si="291"/>
        <v>997999.99999999988</v>
      </c>
      <c r="S1024" s="52">
        <f t="shared" si="286"/>
        <v>851422.18378378358</v>
      </c>
      <c r="T1024" s="52">
        <f t="shared" si="287"/>
        <v>146577.81621621631</v>
      </c>
      <c r="U1024" s="52">
        <f t="shared" si="292"/>
        <v>10332</v>
      </c>
      <c r="V1024" s="35">
        <f t="shared" si="293"/>
        <v>962.60869565217388</v>
      </c>
      <c r="W1024" s="35">
        <f t="shared" si="288"/>
        <v>22155.599999999999</v>
      </c>
      <c r="X1024" s="35">
        <f t="shared" si="294"/>
        <v>104794.27418723081</v>
      </c>
      <c r="Y1024" s="52">
        <v>1</v>
      </c>
      <c r="Z1024" s="35">
        <v>0</v>
      </c>
      <c r="AA1024" s="35">
        <f t="shared" si="295"/>
        <v>0</v>
      </c>
      <c r="AB1024" s="54">
        <f t="shared" si="289"/>
        <v>0</v>
      </c>
      <c r="AC1024" s="35">
        <v>0</v>
      </c>
      <c r="AD1024" s="35">
        <v>8333.3333333333339</v>
      </c>
      <c r="AE1024" s="55"/>
      <c r="AF1024"/>
      <c r="AG1024"/>
      <c r="AH1024"/>
      <c r="AI1024"/>
    </row>
    <row r="1025" spans="1:35" s="43" customFormat="1">
      <c r="A1025" s="46">
        <v>1021</v>
      </c>
      <c r="B1025" s="58">
        <v>46249</v>
      </c>
      <c r="C1025" s="4" t="s">
        <v>7074</v>
      </c>
      <c r="D1025" s="4" t="s">
        <v>6188</v>
      </c>
      <c r="E1025" s="4" t="s">
        <v>6218</v>
      </c>
      <c r="F1025" s="52" t="str">
        <f>IFERROR(VLOOKUP(E1025,'DATA MASTER'!$B$1:$R$3858,3,0),"")</f>
        <v>DIV 1</v>
      </c>
      <c r="G1025" s="4">
        <v>12</v>
      </c>
      <c r="H1025" s="52">
        <f>IFERROR(VLOOKUP(E1025,'DATA MASTER'!$B$1:$R$3858,6,0),"")</f>
        <v>24</v>
      </c>
      <c r="I1025" s="53">
        <f>IFERROR(VLOOKUP(E1025,'DATA MASTER'!$B$1:$R$3858,5,0),"")</f>
        <v>1.079</v>
      </c>
      <c r="J1025" s="52">
        <f>IFERROR(VLOOKUP(E1025,'DATA MASTER'!$B$1:$R$3858,17,0),"")</f>
        <v>102900</v>
      </c>
      <c r="K1025" s="52">
        <f>IFERROR(VLOOKUP(E1025,'DATA MASTER'!$B$1:$R$3858,16,0),"")</f>
        <v>94200</v>
      </c>
      <c r="L1025" s="46">
        <f t="shared" si="285"/>
        <v>7717.5</v>
      </c>
      <c r="M1025" s="46">
        <f t="shared" si="290"/>
        <v>13647.696000000002</v>
      </c>
      <c r="N1025" s="52">
        <v>0</v>
      </c>
      <c r="O1025" s="35">
        <v>0</v>
      </c>
      <c r="P1025" s="52"/>
      <c r="Q1025" s="4"/>
      <c r="R1025" s="52">
        <f t="shared" si="291"/>
        <v>1028999.9999999998</v>
      </c>
      <c r="S1025" s="52">
        <f t="shared" si="286"/>
        <v>870835.71891891886</v>
      </c>
      <c r="T1025" s="52">
        <f t="shared" si="287"/>
        <v>158164.2810810809</v>
      </c>
      <c r="U1025" s="52">
        <f t="shared" si="292"/>
        <v>9063.6</v>
      </c>
      <c r="V1025" s="35">
        <f t="shared" si="293"/>
        <v>844.43478260869574</v>
      </c>
      <c r="W1025" s="35">
        <f t="shared" si="288"/>
        <v>22843.8</v>
      </c>
      <c r="X1025" s="35">
        <f t="shared" si="294"/>
        <v>117079.11296513886</v>
      </c>
      <c r="Y1025" s="52">
        <v>1</v>
      </c>
      <c r="Z1025" s="35">
        <v>0</v>
      </c>
      <c r="AA1025" s="35">
        <f t="shared" si="295"/>
        <v>0</v>
      </c>
      <c r="AB1025" s="54">
        <f t="shared" si="289"/>
        <v>0</v>
      </c>
      <c r="AC1025" s="35">
        <v>0</v>
      </c>
      <c r="AD1025" s="35">
        <v>8333.3333333333339</v>
      </c>
      <c r="AE1025" s="55"/>
      <c r="AF1025"/>
      <c r="AG1025"/>
      <c r="AH1025"/>
      <c r="AI1025"/>
    </row>
    <row r="1026" spans="1:35">
      <c r="A1026" s="34">
        <v>1022</v>
      </c>
      <c r="B1026" s="58">
        <v>46249</v>
      </c>
      <c r="C1026" s="4" t="s">
        <v>7075</v>
      </c>
      <c r="D1026" s="4" t="s">
        <v>6188</v>
      </c>
      <c r="E1026" s="4" t="s">
        <v>6218</v>
      </c>
      <c r="F1026" s="35" t="str">
        <f>IFERROR(VLOOKUP(E1026,'DATA MASTER'!$B$1:$R$3858,3,0),"")</f>
        <v>DIV 1</v>
      </c>
      <c r="G1026" s="4">
        <v>6</v>
      </c>
      <c r="H1026" s="35">
        <f>IFERROR(VLOOKUP(E1026,'DATA MASTER'!$B$1:$R$3858,6,0),"")</f>
        <v>24</v>
      </c>
      <c r="I1026" s="40">
        <f>IFERROR(VLOOKUP(E1026,'DATA MASTER'!$B$1:$R$3858,5,0),"")</f>
        <v>1.079</v>
      </c>
      <c r="J1026" s="35">
        <f>IFERROR(VLOOKUP(E1026,'DATA MASTER'!$B$1:$R$3858,17,0),"")</f>
        <v>102900</v>
      </c>
      <c r="K1026" s="35">
        <f>IFERROR(VLOOKUP(E1026,'DATA MASTER'!$B$1:$R$3858,16,0),"")</f>
        <v>94200</v>
      </c>
      <c r="L1026" s="34">
        <f t="shared" si="285"/>
        <v>7717.5</v>
      </c>
      <c r="M1026" s="34">
        <f t="shared" si="290"/>
        <v>13647.696000000002</v>
      </c>
      <c r="N1026" s="35">
        <v>0</v>
      </c>
      <c r="O1026" s="35">
        <v>0</v>
      </c>
      <c r="P1026" s="35"/>
      <c r="Q1026" s="4"/>
      <c r="R1026" s="35">
        <f t="shared" si="291"/>
        <v>514499.99999999988</v>
      </c>
      <c r="S1026" s="35">
        <f t="shared" si="286"/>
        <v>435417.85945945943</v>
      </c>
      <c r="T1026" s="35">
        <f t="shared" si="287"/>
        <v>79082.140540540451</v>
      </c>
      <c r="U1026" s="35">
        <f t="shared" si="292"/>
        <v>4531.8</v>
      </c>
      <c r="V1026" s="35">
        <f t="shared" si="293"/>
        <v>422.21739130434787</v>
      </c>
      <c r="W1026" s="35">
        <f t="shared" si="288"/>
        <v>11421.9</v>
      </c>
      <c r="X1026" s="35">
        <f t="shared" si="294"/>
        <v>54372.889815902759</v>
      </c>
      <c r="Y1026" s="35">
        <v>1</v>
      </c>
      <c r="Z1026" s="35">
        <v>0</v>
      </c>
      <c r="AA1026" s="35">
        <f t="shared" si="295"/>
        <v>0</v>
      </c>
      <c r="AB1026" s="37">
        <f t="shared" si="289"/>
        <v>0</v>
      </c>
      <c r="AC1026" s="35">
        <v>0</v>
      </c>
      <c r="AD1026" s="35">
        <v>8333.3333333333339</v>
      </c>
      <c r="AE1026" s="44"/>
    </row>
    <row r="1027" spans="1:35">
      <c r="A1027" s="34">
        <v>1023</v>
      </c>
      <c r="B1027" s="58">
        <v>46249</v>
      </c>
      <c r="C1027" s="4" t="s">
        <v>7075</v>
      </c>
      <c r="D1027" s="4" t="s">
        <v>6188</v>
      </c>
      <c r="E1027" s="4" t="s">
        <v>6273</v>
      </c>
      <c r="F1027" s="35" t="str">
        <f>IFERROR(VLOOKUP(E1027,'DATA MASTER'!$B$1:$R$3858,3,0),"")</f>
        <v>DIV 1</v>
      </c>
      <c r="G1027" s="4">
        <v>6</v>
      </c>
      <c r="H1027" s="35">
        <f>IFERROR(VLOOKUP(E1027,'DATA MASTER'!$B$1:$R$3858,6,0),"")</f>
        <v>24</v>
      </c>
      <c r="I1027" s="40">
        <f>IFERROR(VLOOKUP(E1027,'DATA MASTER'!$B$1:$R$3858,5,0),"")</f>
        <v>0.57499999999999996</v>
      </c>
      <c r="J1027" s="35">
        <f>IFERROR(VLOOKUP(E1027,'DATA MASTER'!$B$1:$R$3858,17,0),"")</f>
        <v>57800</v>
      </c>
      <c r="K1027" s="35">
        <f>IFERROR(VLOOKUP(E1027,'DATA MASTER'!$B$1:$R$3858,16,0),"")</f>
        <v>53100</v>
      </c>
      <c r="L1027" s="34">
        <f t="shared" si="285"/>
        <v>4335</v>
      </c>
      <c r="M1027" s="34">
        <f t="shared" si="290"/>
        <v>7693.1280000000006</v>
      </c>
      <c r="N1027" s="35">
        <v>0</v>
      </c>
      <c r="O1027" s="35">
        <v>0</v>
      </c>
      <c r="P1027" s="35"/>
      <c r="Q1027" s="4"/>
      <c r="R1027" s="35">
        <f t="shared" si="291"/>
        <v>289000</v>
      </c>
      <c r="S1027" s="35">
        <f t="shared" si="286"/>
        <v>245442.55135135134</v>
      </c>
      <c r="T1027" s="35">
        <f t="shared" si="287"/>
        <v>43557.448648648657</v>
      </c>
      <c r="U1027" s="35">
        <f t="shared" si="292"/>
        <v>2415</v>
      </c>
      <c r="V1027" s="35">
        <f t="shared" si="293"/>
        <v>224.99999999999997</v>
      </c>
      <c r="W1027" s="35">
        <f t="shared" si="288"/>
        <v>6415.8</v>
      </c>
      <c r="X1027" s="35">
        <f t="shared" si="294"/>
        <v>26168.315315315318</v>
      </c>
      <c r="Y1027" s="35">
        <f>IF(E1027="avem005",4,IF(E1027="avem025",1,1))</f>
        <v>1</v>
      </c>
      <c r="Z1027" s="35">
        <v>0</v>
      </c>
      <c r="AA1027" s="35">
        <f t="shared" si="295"/>
        <v>0</v>
      </c>
      <c r="AB1027" s="37">
        <f t="shared" si="289"/>
        <v>0</v>
      </c>
      <c r="AC1027" s="35">
        <v>0</v>
      </c>
      <c r="AD1027" s="35">
        <v>8333.3333333333339</v>
      </c>
      <c r="AE1027" s="44"/>
    </row>
    <row r="1028" spans="1:35">
      <c r="A1028" s="34">
        <v>1024</v>
      </c>
      <c r="B1028" s="58">
        <v>46249</v>
      </c>
      <c r="C1028" s="4" t="s">
        <v>7076</v>
      </c>
      <c r="D1028" s="4" t="s">
        <v>6175</v>
      </c>
      <c r="E1028" s="4" t="s">
        <v>6207</v>
      </c>
      <c r="F1028" s="35" t="str">
        <f>IFERROR(VLOOKUP(E1028,'DATA MASTER'!$B$1:$R$3858,3,0),"")</f>
        <v>DIV 2</v>
      </c>
      <c r="G1028" s="4">
        <v>4</v>
      </c>
      <c r="H1028" s="35">
        <f>IFERROR(VLOOKUP(E1028,'DATA MASTER'!$B$1:$R$3858,6,0),"")</f>
        <v>4</v>
      </c>
      <c r="I1028" s="40">
        <f>IFERROR(VLOOKUP(E1028,'DATA MASTER'!$B$1:$R$3858,5,0),"")</f>
        <v>4.24</v>
      </c>
      <c r="J1028" s="35">
        <f>IFERROR(VLOOKUP(E1028,'DATA MASTER'!$B$1:$R$3858,17,0),"")</f>
        <v>310600</v>
      </c>
      <c r="K1028" s="35">
        <f>IFERROR(VLOOKUP(E1028,'DATA MASTER'!$B$1:$R$3858,16,0),"")</f>
        <v>283000</v>
      </c>
      <c r="L1028" s="34">
        <f t="shared" si="285"/>
        <v>23295</v>
      </c>
      <c r="M1028" s="34">
        <f t="shared" si="290"/>
        <v>41001.040000000001</v>
      </c>
      <c r="N1028" s="35">
        <v>0</v>
      </c>
      <c r="O1028" s="35">
        <v>0</v>
      </c>
      <c r="P1028" s="35"/>
      <c r="Q1028" s="4"/>
      <c r="R1028" s="35">
        <f t="shared" si="291"/>
        <v>1035333.3333333333</v>
      </c>
      <c r="S1028" s="35">
        <f t="shared" si="286"/>
        <v>872068.32432432426</v>
      </c>
      <c r="T1028" s="35">
        <f t="shared" si="287"/>
        <v>163265.00900900899</v>
      </c>
      <c r="U1028" s="35">
        <f t="shared" si="292"/>
        <v>11872</v>
      </c>
      <c r="V1028" s="35">
        <f t="shared" si="293"/>
        <v>1106.0869565217392</v>
      </c>
      <c r="W1028" s="35">
        <f t="shared" si="288"/>
        <v>22984.399999999998</v>
      </c>
      <c r="X1028" s="35">
        <f t="shared" si="294"/>
        <v>127302.52205248727</v>
      </c>
      <c r="Y1028" s="35">
        <v>1</v>
      </c>
      <c r="Z1028" s="35">
        <v>0</v>
      </c>
      <c r="AA1028" s="35">
        <f t="shared" si="295"/>
        <v>0</v>
      </c>
      <c r="AB1028" s="37">
        <f t="shared" si="289"/>
        <v>0</v>
      </c>
      <c r="AC1028" s="35">
        <v>0</v>
      </c>
      <c r="AD1028" s="35">
        <v>0</v>
      </c>
      <c r="AE1028" s="44"/>
    </row>
    <row r="1029" spans="1:35">
      <c r="A1029" s="34">
        <v>1025</v>
      </c>
      <c r="B1029" s="58">
        <v>46249</v>
      </c>
      <c r="C1029" s="4" t="s">
        <v>7077</v>
      </c>
      <c r="D1029" s="4" t="s">
        <v>6196</v>
      </c>
      <c r="E1029" s="4" t="s">
        <v>6167</v>
      </c>
      <c r="F1029" s="35" t="str">
        <f>IFERROR(VLOOKUP(E1029,'DATA MASTER'!$B$1:$R$3858,3,0),"")</f>
        <v>DIV 2</v>
      </c>
      <c r="G1029" s="4">
        <v>3</v>
      </c>
      <c r="H1029" s="35">
        <f>IFERROR(VLOOKUP(E1029,'DATA MASTER'!$B$1:$R$3858,6,0),"")</f>
        <v>24</v>
      </c>
      <c r="I1029" s="40">
        <f>IFERROR(VLOOKUP(E1029,'DATA MASTER'!$B$1:$R$3858,5,0),"")</f>
        <v>0.90200000000000002</v>
      </c>
      <c r="J1029" s="35">
        <f>IFERROR(VLOOKUP(E1029,'DATA MASTER'!$B$1:$R$3858,17,0),"")</f>
        <v>81000</v>
      </c>
      <c r="K1029" s="35">
        <f>IFERROR(VLOOKUP(E1029,'DATA MASTER'!$B$1:$R$3858,16,0),"")</f>
        <v>74300</v>
      </c>
      <c r="L1029" s="34">
        <f t="shared" si="285"/>
        <v>6075</v>
      </c>
      <c r="M1029" s="34">
        <f t="shared" si="290"/>
        <v>10764.584000000001</v>
      </c>
      <c r="N1029" s="35">
        <v>0</v>
      </c>
      <c r="O1029" s="35">
        <v>10</v>
      </c>
      <c r="P1029" s="35"/>
      <c r="Q1029" s="4"/>
      <c r="R1029" s="35">
        <f t="shared" si="291"/>
        <v>182250</v>
      </c>
      <c r="S1029" s="35">
        <f t="shared" si="286"/>
        <v>154545.60648648645</v>
      </c>
      <c r="T1029" s="35">
        <f t="shared" si="287"/>
        <v>27704.393513513554</v>
      </c>
      <c r="U1029" s="35">
        <f t="shared" si="292"/>
        <v>1894.2</v>
      </c>
      <c r="V1029" s="35">
        <f t="shared" si="293"/>
        <v>176.47826086956522</v>
      </c>
      <c r="W1029" s="35">
        <f t="shared" si="288"/>
        <v>4045.9500000000003</v>
      </c>
      <c r="X1029" s="35">
        <f t="shared" si="294"/>
        <v>11587.765252643989</v>
      </c>
      <c r="Y1029" s="35">
        <f>IF(E1029="avem005",4,IF(E1029="avem025",1,1))</f>
        <v>1</v>
      </c>
      <c r="Z1029" s="35">
        <v>0</v>
      </c>
      <c r="AA1029" s="35">
        <f t="shared" si="295"/>
        <v>0</v>
      </c>
      <c r="AB1029" s="37">
        <f t="shared" si="289"/>
        <v>0</v>
      </c>
      <c r="AC1029" s="35">
        <v>0</v>
      </c>
      <c r="AD1029" s="35">
        <v>10000</v>
      </c>
      <c r="AE1029" s="44"/>
    </row>
    <row r="1030" spans="1:35">
      <c r="A1030" s="34">
        <v>1026</v>
      </c>
      <c r="B1030" s="58">
        <v>46249</v>
      </c>
      <c r="C1030" s="4" t="s">
        <v>7078</v>
      </c>
      <c r="D1030" s="4" t="s">
        <v>6287</v>
      </c>
      <c r="E1030" s="4" t="s">
        <v>6135</v>
      </c>
      <c r="F1030" s="35" t="str">
        <f>IFERROR(VLOOKUP(E1030,'DATA MASTER'!$B$1:$R$3858,3,0),"")</f>
        <v>DIV 1</v>
      </c>
      <c r="G1030" s="4">
        <v>24</v>
      </c>
      <c r="H1030" s="35">
        <f>IFERROR(VLOOKUP(E1030,'DATA MASTER'!$B$1:$R$3858,6,0),"")</f>
        <v>24</v>
      </c>
      <c r="I1030" s="40">
        <f>IFERROR(VLOOKUP(E1030,'DATA MASTER'!$B$1:$R$3858,5,0),"")</f>
        <v>1.23</v>
      </c>
      <c r="J1030" s="35">
        <f>IFERROR(VLOOKUP(E1030,'DATA MASTER'!$B$1:$R$3858,17,0),"")</f>
        <v>99800</v>
      </c>
      <c r="K1030" s="35">
        <f>IFERROR(VLOOKUP(E1030,'DATA MASTER'!$B$1:$R$3858,16,0),"")</f>
        <v>92100</v>
      </c>
      <c r="L1030" s="34">
        <f t="shared" si="285"/>
        <v>7485</v>
      </c>
      <c r="M1030" s="34">
        <f t="shared" si="290"/>
        <v>13343.448</v>
      </c>
      <c r="N1030" s="35">
        <v>0</v>
      </c>
      <c r="O1030" s="35">
        <v>0</v>
      </c>
      <c r="P1030" s="35">
        <v>50000</v>
      </c>
      <c r="Q1030" s="4" t="s">
        <v>6674</v>
      </c>
      <c r="R1030" s="35">
        <f t="shared" si="291"/>
        <v>1995999.9999999998</v>
      </c>
      <c r="S1030" s="35">
        <f t="shared" si="286"/>
        <v>1702844.3675675672</v>
      </c>
      <c r="T1030" s="35">
        <f t="shared" si="287"/>
        <v>293155.63243243261</v>
      </c>
      <c r="U1030" s="35">
        <f t="shared" si="292"/>
        <v>20664</v>
      </c>
      <c r="V1030" s="35">
        <f t="shared" si="293"/>
        <v>1925.2173913043478</v>
      </c>
      <c r="W1030" s="35">
        <f t="shared" si="288"/>
        <v>44311.199999999997</v>
      </c>
      <c r="X1030" s="35">
        <f t="shared" si="294"/>
        <v>159588.54837446162</v>
      </c>
      <c r="Y1030" s="35">
        <f>H1030</f>
        <v>24</v>
      </c>
      <c r="Z1030" s="35">
        <v>0</v>
      </c>
      <c r="AA1030" s="35">
        <f t="shared" si="295"/>
        <v>50000</v>
      </c>
      <c r="AB1030" s="37">
        <f t="shared" si="289"/>
        <v>0</v>
      </c>
      <c r="AC1030" s="35">
        <v>0</v>
      </c>
      <c r="AD1030" s="35">
        <v>16666.666666666668</v>
      </c>
      <c r="AE1030" s="44"/>
    </row>
    <row r="1031" spans="1:35">
      <c r="A1031" s="34">
        <v>1027</v>
      </c>
      <c r="B1031" s="58">
        <v>46249</v>
      </c>
      <c r="C1031" s="4" t="s">
        <v>7079</v>
      </c>
      <c r="D1031" s="4" t="s">
        <v>6158</v>
      </c>
      <c r="E1031" s="4" t="s">
        <v>6135</v>
      </c>
      <c r="F1031" s="35" t="str">
        <f>IFERROR(VLOOKUP(E1031,'DATA MASTER'!$B$1:$R$3858,3,0),"")</f>
        <v>DIV 1</v>
      </c>
      <c r="G1031" s="4">
        <v>4</v>
      </c>
      <c r="H1031" s="35">
        <f>IFERROR(VLOOKUP(E1031,'DATA MASTER'!$B$1:$R$3858,6,0),"")</f>
        <v>24</v>
      </c>
      <c r="I1031" s="40">
        <f>IFERROR(VLOOKUP(E1031,'DATA MASTER'!$B$1:$R$3858,5,0),"")</f>
        <v>1.23</v>
      </c>
      <c r="J1031" s="35">
        <f>IFERROR(VLOOKUP(E1031,'DATA MASTER'!$B$1:$R$3858,17,0),"")</f>
        <v>99800</v>
      </c>
      <c r="K1031" s="35">
        <f>IFERROR(VLOOKUP(E1031,'DATA MASTER'!$B$1:$R$3858,16,0),"")</f>
        <v>92100</v>
      </c>
      <c r="L1031" s="34">
        <f t="shared" si="285"/>
        <v>7485</v>
      </c>
      <c r="M1031" s="34">
        <f t="shared" si="290"/>
        <v>13343.448</v>
      </c>
      <c r="N1031" s="35">
        <v>0</v>
      </c>
      <c r="O1031" s="35">
        <v>0</v>
      </c>
      <c r="P1031" s="35"/>
      <c r="Q1031" s="4" t="e">
        <f>VLOOKUP(#REF!,#REF!,1,0)</f>
        <v>#REF!</v>
      </c>
      <c r="R1031" s="35">
        <f t="shared" si="291"/>
        <v>332666.66666666663</v>
      </c>
      <c r="S1031" s="35">
        <f t="shared" si="286"/>
        <v>283807.39459459455</v>
      </c>
      <c r="T1031" s="35">
        <f t="shared" si="287"/>
        <v>48859.272072072083</v>
      </c>
      <c r="U1031" s="35">
        <f t="shared" si="292"/>
        <v>3444</v>
      </c>
      <c r="V1031" s="35">
        <f t="shared" si="293"/>
        <v>320.86956521739131</v>
      </c>
      <c r="W1031" s="35">
        <f t="shared" si="288"/>
        <v>7385.2000000000007</v>
      </c>
      <c r="X1031" s="35" t="str">
        <f t="shared" si="294"/>
        <v/>
      </c>
      <c r="Y1031" s="35">
        <v>1</v>
      </c>
      <c r="Z1031" s="42" t="e">
        <f>VLOOKUP(Q1031,#REF!,4,0)</f>
        <v>#REF!</v>
      </c>
      <c r="AA1031" s="35">
        <f t="shared" si="295"/>
        <v>0</v>
      </c>
      <c r="AB1031" s="37">
        <f t="shared" si="289"/>
        <v>0</v>
      </c>
      <c r="AC1031" s="35" t="e">
        <f>Z1031*R1031*1.11</f>
        <v>#REF!</v>
      </c>
      <c r="AD1031" s="35">
        <v>0</v>
      </c>
      <c r="AE1031" s="44"/>
    </row>
    <row r="1032" spans="1:35">
      <c r="A1032" s="34">
        <v>1028</v>
      </c>
      <c r="B1032" s="58">
        <v>46249</v>
      </c>
      <c r="C1032" s="4" t="s">
        <v>7080</v>
      </c>
      <c r="D1032" s="4" t="s">
        <v>6239</v>
      </c>
      <c r="E1032" s="4" t="s">
        <v>6135</v>
      </c>
      <c r="F1032" s="35" t="str">
        <f>IFERROR(VLOOKUP(E1032,'DATA MASTER'!$B$1:$R$3858,3,0),"")</f>
        <v>DIV 1</v>
      </c>
      <c r="G1032" s="4">
        <v>10</v>
      </c>
      <c r="H1032" s="35">
        <f>IFERROR(VLOOKUP(E1032,'DATA MASTER'!$B$1:$R$3858,6,0),"")</f>
        <v>24</v>
      </c>
      <c r="I1032" s="40">
        <f>IFERROR(VLOOKUP(E1032,'DATA MASTER'!$B$1:$R$3858,5,0),"")</f>
        <v>1.23</v>
      </c>
      <c r="J1032" s="35">
        <f>IFERROR(VLOOKUP(E1032,'DATA MASTER'!$B$1:$R$3858,17,0),"")</f>
        <v>99800</v>
      </c>
      <c r="K1032" s="35">
        <f>IFERROR(VLOOKUP(E1032,'DATA MASTER'!$B$1:$R$3858,16,0),"")</f>
        <v>92100</v>
      </c>
      <c r="L1032" s="34">
        <f t="shared" ref="L1032:L1095" si="304">IFERROR(IF(F1032="MTAB",12.5%*J1032,7.5%*J1032),"")</f>
        <v>7485</v>
      </c>
      <c r="M1032" s="34">
        <f t="shared" si="290"/>
        <v>13343.448</v>
      </c>
      <c r="N1032" s="35">
        <v>0</v>
      </c>
      <c r="O1032" s="35">
        <v>0</v>
      </c>
      <c r="P1032" s="35"/>
      <c r="Q1032" s="4"/>
      <c r="R1032" s="35">
        <f t="shared" si="291"/>
        <v>831666.66666666651</v>
      </c>
      <c r="S1032" s="35">
        <f t="shared" ref="S1032:S1095" si="305">IFERROR((K1032-M1032)/1.11*(100-O1032)%*G1032,"")</f>
        <v>709518.48648648639</v>
      </c>
      <c r="T1032" s="35">
        <f t="shared" ref="T1032:T1095" si="306">IFERROR(R1032-S1032,"")</f>
        <v>122148.18018018012</v>
      </c>
      <c r="U1032" s="35">
        <f t="shared" si="292"/>
        <v>8610</v>
      </c>
      <c r="V1032" s="35">
        <f t="shared" si="293"/>
        <v>802.17391304347825</v>
      </c>
      <c r="W1032" s="35">
        <f t="shared" ref="W1032:W1095" si="307">IFERROR(2%*R1032*1.11,"")</f>
        <v>18463</v>
      </c>
      <c r="X1032" s="35">
        <f t="shared" si="294"/>
        <v>88717.450711581085</v>
      </c>
      <c r="Y1032" s="35">
        <v>1</v>
      </c>
      <c r="Z1032" s="35">
        <v>0</v>
      </c>
      <c r="AA1032" s="35">
        <f t="shared" si="295"/>
        <v>0</v>
      </c>
      <c r="AB1032" s="37">
        <f t="shared" ref="AB1032:AB1095" si="308">IFERROR(IF(OR(D1032="SALES008",D1032="SALES010"),IF(MOD(G1032,H1032)=0,10000*G1032/H1032,10000*(ROUNDUP(G1032/H1032,0))),0),"")</f>
        <v>0</v>
      </c>
      <c r="AC1032" s="35">
        <v>0</v>
      </c>
      <c r="AD1032" s="35">
        <v>5555.5555555555557</v>
      </c>
      <c r="AE1032" s="44"/>
    </row>
    <row r="1033" spans="1:35">
      <c r="A1033" s="34">
        <v>1029</v>
      </c>
      <c r="B1033" s="58">
        <v>46249</v>
      </c>
      <c r="C1033" s="4" t="s">
        <v>7081</v>
      </c>
      <c r="D1033" s="4" t="s">
        <v>6138</v>
      </c>
      <c r="E1033" s="4" t="s">
        <v>6160</v>
      </c>
      <c r="F1033" s="35" t="str">
        <f>IFERROR(VLOOKUP(E1033,'DATA MASTER'!$B$1:$R$3858,3,0),"")</f>
        <v>DIV 1</v>
      </c>
      <c r="G1033" s="4">
        <v>1</v>
      </c>
      <c r="H1033" s="35">
        <f>IFERROR(VLOOKUP(E1033,'DATA MASTER'!$B$1:$R$3858,6,0),"")</f>
        <v>1</v>
      </c>
      <c r="I1033" s="40">
        <f>IFERROR(VLOOKUP(E1033,'DATA MASTER'!$B$1:$R$3858,5,0),"")</f>
        <v>26.02</v>
      </c>
      <c r="J1033" s="35">
        <f>IFERROR(VLOOKUP(E1033,'DATA MASTER'!$B$1:$R$3858,17,0),"")</f>
        <v>876000</v>
      </c>
      <c r="K1033" s="35">
        <f>IFERROR(VLOOKUP(E1033,'DATA MASTER'!$B$1:$R$3858,16,0),"")</f>
        <v>777200</v>
      </c>
      <c r="L1033" s="34">
        <f t="shared" si="304"/>
        <v>65700</v>
      </c>
      <c r="M1033" s="34">
        <f t="shared" ref="M1033:M1096" si="309">IFERROR(IF(F1033="MTAB",19.011%*K1033,14.488%*K1033),"")</f>
        <v>112600.736</v>
      </c>
      <c r="N1033" s="35">
        <v>0</v>
      </c>
      <c r="O1033" s="35">
        <v>0</v>
      </c>
      <c r="P1033" s="35">
        <v>15000</v>
      </c>
      <c r="Q1033" s="4" t="s">
        <v>6947</v>
      </c>
      <c r="R1033" s="35">
        <f t="shared" ref="R1033:R1096" si="310">IFERROR((((J1033-L1033)/1.11*(100-O1033)%*G1033)-(ROUNDDOWN(G1033/Y1033,0)*N1033)),"")</f>
        <v>729999.99999999988</v>
      </c>
      <c r="S1033" s="35">
        <f t="shared" si="305"/>
        <v>598738.07567567565</v>
      </c>
      <c r="T1033" s="35">
        <f t="shared" si="306"/>
        <v>131261.92432432424</v>
      </c>
      <c r="U1033" s="35">
        <f t="shared" ref="U1033:U1096" si="311">IFERROR(I1033*G1033*700,"")</f>
        <v>18214</v>
      </c>
      <c r="V1033" s="35">
        <f t="shared" ref="V1033:V1096" si="312">IFERROR(G1033*I1033/23000*1500000,"")</f>
        <v>1696.9565217391305</v>
      </c>
      <c r="W1033" s="35">
        <f t="shared" si="307"/>
        <v>16206</v>
      </c>
      <c r="X1033" s="35">
        <f t="shared" ref="X1033:X1096" si="313">IFERROR(T1033-U1033-V1033-W1033-Z1033-AC1033-AB1033-AA1033-AD1033,"")</f>
        <v>71054.058711676014</v>
      </c>
      <c r="Y1033" s="35">
        <f>H1033</f>
        <v>1</v>
      </c>
      <c r="Z1033" s="35">
        <v>0</v>
      </c>
      <c r="AA1033" s="35">
        <f t="shared" ref="AA1033:AA1096" si="314">IFERROR(ROUNDDOWN(G1033/Y1033,0)*P1033,"")</f>
        <v>15000</v>
      </c>
      <c r="AB1033" s="37">
        <f t="shared" si="308"/>
        <v>0</v>
      </c>
      <c r="AC1033" s="35">
        <v>0</v>
      </c>
      <c r="AD1033" s="35">
        <v>9090.9090909090901</v>
      </c>
      <c r="AE1033" s="44"/>
    </row>
    <row r="1034" spans="1:35">
      <c r="A1034" s="34">
        <v>1030</v>
      </c>
      <c r="B1034" s="58">
        <v>46249</v>
      </c>
      <c r="C1034" s="4" t="s">
        <v>7082</v>
      </c>
      <c r="D1034" s="4" t="s">
        <v>6143</v>
      </c>
      <c r="E1034" s="4" t="s">
        <v>6151</v>
      </c>
      <c r="F1034" s="35" t="str">
        <f>IFERROR(VLOOKUP(E1034,'DATA MASTER'!$B$1:$R$3858,3,0),"")</f>
        <v>DIV 2</v>
      </c>
      <c r="G1034" s="4">
        <v>6</v>
      </c>
      <c r="H1034" s="35">
        <f>IFERROR(VLOOKUP(E1034,'DATA MASTER'!$B$1:$R$3858,6,0),"")</f>
        <v>24</v>
      </c>
      <c r="I1034" s="40">
        <f>IFERROR(VLOOKUP(E1034,'DATA MASTER'!$B$1:$R$3858,5,0),"")</f>
        <v>0.85</v>
      </c>
      <c r="J1034" s="35">
        <f>IFERROR(VLOOKUP(E1034,'DATA MASTER'!$B$1:$R$3858,17,0),"")</f>
        <v>74700</v>
      </c>
      <c r="K1034" s="35">
        <f>IFERROR(VLOOKUP(E1034,'DATA MASTER'!$B$1:$R$3858,16,0),"")</f>
        <v>67900</v>
      </c>
      <c r="L1034" s="34">
        <f t="shared" si="304"/>
        <v>5602.5</v>
      </c>
      <c r="M1034" s="34">
        <f t="shared" si="309"/>
        <v>9837.3520000000008</v>
      </c>
      <c r="N1034" s="35">
        <v>0</v>
      </c>
      <c r="O1034" s="35">
        <v>0</v>
      </c>
      <c r="P1034" s="35"/>
      <c r="Q1034" s="4" t="e">
        <f>VLOOKUP(#REF!,#REF!,1,0)</f>
        <v>#REF!</v>
      </c>
      <c r="R1034" s="35">
        <f t="shared" si="310"/>
        <v>373499.99999999994</v>
      </c>
      <c r="S1034" s="35">
        <f t="shared" si="305"/>
        <v>313852.15135135135</v>
      </c>
      <c r="T1034" s="35">
        <f t="shared" si="306"/>
        <v>59647.848648648593</v>
      </c>
      <c r="U1034" s="35">
        <f t="shared" si="311"/>
        <v>3569.9999999999995</v>
      </c>
      <c r="V1034" s="35">
        <f t="shared" si="312"/>
        <v>332.60869565217388</v>
      </c>
      <c r="W1034" s="35">
        <f t="shared" si="307"/>
        <v>8291.6999999999989</v>
      </c>
      <c r="X1034" s="35" t="str">
        <f t="shared" si="313"/>
        <v/>
      </c>
      <c r="Y1034" s="35">
        <v>1</v>
      </c>
      <c r="Z1034" s="42" t="e">
        <f>VLOOKUP(Q1034,#REF!,4,0)</f>
        <v>#REF!</v>
      </c>
      <c r="AA1034" s="35">
        <f t="shared" si="314"/>
        <v>0</v>
      </c>
      <c r="AB1034" s="37">
        <f t="shared" si="308"/>
        <v>0</v>
      </c>
      <c r="AC1034" s="35" t="e">
        <f>Z1034*R1034*1.11</f>
        <v>#REF!</v>
      </c>
      <c r="AD1034" s="35">
        <v>0</v>
      </c>
      <c r="AE1034" s="44"/>
    </row>
    <row r="1035" spans="1:35">
      <c r="A1035" s="34">
        <v>1031</v>
      </c>
      <c r="B1035" s="58">
        <v>46249</v>
      </c>
      <c r="C1035" s="4" t="s">
        <v>7083</v>
      </c>
      <c r="D1035" s="4" t="s">
        <v>6128</v>
      </c>
      <c r="E1035" s="4" t="s">
        <v>6135</v>
      </c>
      <c r="F1035" s="35" t="str">
        <f>IFERROR(VLOOKUP(E1035,'DATA MASTER'!$B$1:$R$3858,3,0),"")</f>
        <v>DIV 1</v>
      </c>
      <c r="G1035" s="4">
        <v>24</v>
      </c>
      <c r="H1035" s="35">
        <f>IFERROR(VLOOKUP(E1035,'DATA MASTER'!$B$1:$R$3858,6,0),"")</f>
        <v>24</v>
      </c>
      <c r="I1035" s="40">
        <f>IFERROR(VLOOKUP(E1035,'DATA MASTER'!$B$1:$R$3858,5,0),"")</f>
        <v>1.23</v>
      </c>
      <c r="J1035" s="35">
        <f>IFERROR(VLOOKUP(E1035,'DATA MASTER'!$B$1:$R$3858,17,0),"")</f>
        <v>99800</v>
      </c>
      <c r="K1035" s="35">
        <f>IFERROR(VLOOKUP(E1035,'DATA MASTER'!$B$1:$R$3858,16,0),"")</f>
        <v>92100</v>
      </c>
      <c r="L1035" s="34">
        <f t="shared" si="304"/>
        <v>7485</v>
      </c>
      <c r="M1035" s="34">
        <f t="shared" si="309"/>
        <v>13343.448</v>
      </c>
      <c r="N1035" s="35">
        <v>0</v>
      </c>
      <c r="O1035" s="35">
        <v>0</v>
      </c>
      <c r="P1035" s="35">
        <v>50000</v>
      </c>
      <c r="Q1035" s="4" t="s">
        <v>6674</v>
      </c>
      <c r="R1035" s="35">
        <f t="shared" si="310"/>
        <v>1995999.9999999998</v>
      </c>
      <c r="S1035" s="35">
        <f t="shared" si="305"/>
        <v>1702844.3675675672</v>
      </c>
      <c r="T1035" s="35">
        <f t="shared" si="306"/>
        <v>293155.63243243261</v>
      </c>
      <c r="U1035" s="35">
        <f t="shared" si="311"/>
        <v>20664</v>
      </c>
      <c r="V1035" s="35">
        <f t="shared" si="312"/>
        <v>1925.2173913043478</v>
      </c>
      <c r="W1035" s="35">
        <f t="shared" si="307"/>
        <v>44311.199999999997</v>
      </c>
      <c r="X1035" s="35">
        <f t="shared" si="313"/>
        <v>163755.21504112828</v>
      </c>
      <c r="Y1035" s="35">
        <f>H1035</f>
        <v>24</v>
      </c>
      <c r="Z1035" s="35">
        <v>0</v>
      </c>
      <c r="AA1035" s="35">
        <f t="shared" si="314"/>
        <v>50000</v>
      </c>
      <c r="AB1035" s="37">
        <f t="shared" si="308"/>
        <v>0</v>
      </c>
      <c r="AC1035" s="35">
        <v>0</v>
      </c>
      <c r="AD1035" s="35">
        <v>12500</v>
      </c>
      <c r="AE1035" s="44"/>
    </row>
    <row r="1036" spans="1:35">
      <c r="A1036" s="34">
        <v>1032</v>
      </c>
      <c r="B1036" s="58">
        <v>46249</v>
      </c>
      <c r="C1036" s="4" t="s">
        <v>7084</v>
      </c>
      <c r="D1036" s="4" t="s">
        <v>6138</v>
      </c>
      <c r="E1036" s="4" t="s">
        <v>6148</v>
      </c>
      <c r="F1036" s="35" t="str">
        <f>IFERROR(VLOOKUP(E1036,'DATA MASTER'!$B$1:$R$3858,3,0),"")</f>
        <v>DIV 2</v>
      </c>
      <c r="G1036" s="4">
        <v>6</v>
      </c>
      <c r="H1036" s="35">
        <f>IFERROR(VLOOKUP(E1036,'DATA MASTER'!$B$1:$R$3858,6,0),"")</f>
        <v>24</v>
      </c>
      <c r="I1036" s="40">
        <f>IFERROR(VLOOKUP(E1036,'DATA MASTER'!$B$1:$R$3858,5,0),"")</f>
        <v>1.0900000000000001</v>
      </c>
      <c r="J1036" s="35">
        <f>IFERROR(VLOOKUP(E1036,'DATA MASTER'!$B$1:$R$3858,17,0),"")</f>
        <v>82200</v>
      </c>
      <c r="K1036" s="35">
        <f>IFERROR(VLOOKUP(E1036,'DATA MASTER'!$B$1:$R$3858,16,0),"")</f>
        <v>74900</v>
      </c>
      <c r="L1036" s="34">
        <f t="shared" si="304"/>
        <v>6165</v>
      </c>
      <c r="M1036" s="34">
        <f t="shared" si="309"/>
        <v>10851.512000000001</v>
      </c>
      <c r="N1036" s="35">
        <v>0</v>
      </c>
      <c r="O1036" s="35">
        <v>0</v>
      </c>
      <c r="P1036" s="35"/>
      <c r="Q1036" s="4"/>
      <c r="R1036" s="35">
        <f t="shared" si="310"/>
        <v>411000</v>
      </c>
      <c r="S1036" s="35">
        <f t="shared" si="305"/>
        <v>346208.04324324324</v>
      </c>
      <c r="T1036" s="35">
        <f t="shared" si="306"/>
        <v>64791.956756756757</v>
      </c>
      <c r="U1036" s="35">
        <f t="shared" si="311"/>
        <v>4578.0000000000009</v>
      </c>
      <c r="V1036" s="35">
        <f t="shared" si="312"/>
        <v>426.52173913043481</v>
      </c>
      <c r="W1036" s="35">
        <f t="shared" si="307"/>
        <v>9124.2000000000007</v>
      </c>
      <c r="X1036" s="35">
        <f t="shared" si="313"/>
        <v>44413.235017626328</v>
      </c>
      <c r="Y1036" s="35">
        <v>1</v>
      </c>
      <c r="Z1036" s="35">
        <v>0</v>
      </c>
      <c r="AA1036" s="35">
        <f t="shared" si="314"/>
        <v>0</v>
      </c>
      <c r="AB1036" s="37">
        <f t="shared" si="308"/>
        <v>0</v>
      </c>
      <c r="AC1036" s="35">
        <v>0</v>
      </c>
      <c r="AD1036" s="35">
        <v>6250</v>
      </c>
      <c r="AE1036" s="44"/>
    </row>
    <row r="1037" spans="1:35">
      <c r="A1037" s="34">
        <v>1033</v>
      </c>
      <c r="B1037" s="58">
        <v>46249</v>
      </c>
      <c r="C1037" s="4" t="s">
        <v>7085</v>
      </c>
      <c r="D1037" s="4" t="s">
        <v>6239</v>
      </c>
      <c r="E1037" s="4" t="s">
        <v>6156</v>
      </c>
      <c r="F1037" s="35" t="str">
        <f>IFERROR(VLOOKUP(E1037,'DATA MASTER'!$B$1:$R$3858,3,0),"")</f>
        <v>DIV 1</v>
      </c>
      <c r="G1037" s="4">
        <v>36</v>
      </c>
      <c r="H1037" s="35">
        <f>IFERROR(VLOOKUP(E1037,'DATA MASTER'!$B$1:$R$3858,6,0),"")</f>
        <v>4</v>
      </c>
      <c r="I1037" s="40">
        <f>IFERROR(VLOOKUP(E1037,'DATA MASTER'!$B$1:$R$3858,5,0),"")</f>
        <v>5.3879999999999999</v>
      </c>
      <c r="J1037" s="35">
        <f>IFERROR(VLOOKUP(E1037,'DATA MASTER'!$B$1:$R$3858,17,0),"")</f>
        <v>185700</v>
      </c>
      <c r="K1037" s="35">
        <f>IFERROR(VLOOKUP(E1037,'DATA MASTER'!$B$1:$R$3858,16,0),"")</f>
        <v>165300</v>
      </c>
      <c r="L1037" s="34">
        <f t="shared" si="304"/>
        <v>13927.5</v>
      </c>
      <c r="M1037" s="34">
        <f t="shared" si="309"/>
        <v>23948.664000000001</v>
      </c>
      <c r="N1037" s="35">
        <v>0</v>
      </c>
      <c r="O1037" s="35">
        <v>0</v>
      </c>
      <c r="P1037" s="35">
        <v>15000</v>
      </c>
      <c r="Q1037" s="4" t="s">
        <v>6947</v>
      </c>
      <c r="R1037" s="35">
        <f t="shared" si="310"/>
        <v>5571000</v>
      </c>
      <c r="S1037" s="35">
        <f t="shared" si="305"/>
        <v>4584367.6540540541</v>
      </c>
      <c r="T1037" s="35">
        <f t="shared" si="306"/>
        <v>986632.34594594594</v>
      </c>
      <c r="U1037" s="35">
        <f t="shared" si="311"/>
        <v>135777.60000000001</v>
      </c>
      <c r="V1037" s="35">
        <f t="shared" si="312"/>
        <v>12650.086956521738</v>
      </c>
      <c r="W1037" s="35">
        <f t="shared" si="307"/>
        <v>123676.20000000001</v>
      </c>
      <c r="X1037" s="35">
        <f t="shared" si="313"/>
        <v>550116.69428354176</v>
      </c>
      <c r="Y1037" s="35">
        <f t="shared" ref="Y1037:Y1038" si="315">H1037</f>
        <v>4</v>
      </c>
      <c r="Z1037" s="35">
        <v>0</v>
      </c>
      <c r="AA1037" s="35">
        <f t="shared" si="314"/>
        <v>135000</v>
      </c>
      <c r="AB1037" s="37">
        <f t="shared" si="308"/>
        <v>0</v>
      </c>
      <c r="AC1037" s="35">
        <v>0</v>
      </c>
      <c r="AD1037" s="35">
        <v>29411.764705882353</v>
      </c>
      <c r="AE1037" s="44"/>
    </row>
    <row r="1038" spans="1:35">
      <c r="A1038" s="34">
        <v>1034</v>
      </c>
      <c r="B1038" s="58">
        <v>46249</v>
      </c>
      <c r="C1038" s="4" t="s">
        <v>7085</v>
      </c>
      <c r="D1038" s="4" t="s">
        <v>6239</v>
      </c>
      <c r="E1038" s="4" t="s">
        <v>6160</v>
      </c>
      <c r="F1038" s="35" t="str">
        <f>IFERROR(VLOOKUP(E1038,'DATA MASTER'!$B$1:$R$3858,3,0),"")</f>
        <v>DIV 1</v>
      </c>
      <c r="G1038" s="4">
        <v>9</v>
      </c>
      <c r="H1038" s="35">
        <f>IFERROR(VLOOKUP(E1038,'DATA MASTER'!$B$1:$R$3858,6,0),"")</f>
        <v>1</v>
      </c>
      <c r="I1038" s="40">
        <f>IFERROR(VLOOKUP(E1038,'DATA MASTER'!$B$1:$R$3858,5,0),"")</f>
        <v>26.02</v>
      </c>
      <c r="J1038" s="35">
        <f>IFERROR(VLOOKUP(E1038,'DATA MASTER'!$B$1:$R$3858,17,0),"")</f>
        <v>876000</v>
      </c>
      <c r="K1038" s="35">
        <f>IFERROR(VLOOKUP(E1038,'DATA MASTER'!$B$1:$R$3858,16,0),"")</f>
        <v>777200</v>
      </c>
      <c r="L1038" s="34">
        <f t="shared" si="304"/>
        <v>65700</v>
      </c>
      <c r="M1038" s="34">
        <f t="shared" si="309"/>
        <v>112600.736</v>
      </c>
      <c r="N1038" s="35">
        <v>0</v>
      </c>
      <c r="O1038" s="35">
        <v>0</v>
      </c>
      <c r="P1038" s="35">
        <v>15000</v>
      </c>
      <c r="Q1038" s="4" t="s">
        <v>6947</v>
      </c>
      <c r="R1038" s="35">
        <f t="shared" si="310"/>
        <v>6569999.9999999991</v>
      </c>
      <c r="S1038" s="35">
        <f t="shared" si="305"/>
        <v>5388642.6810810808</v>
      </c>
      <c r="T1038" s="35">
        <f t="shared" si="306"/>
        <v>1181357.3189189183</v>
      </c>
      <c r="U1038" s="35">
        <f t="shared" si="311"/>
        <v>163926</v>
      </c>
      <c r="V1038" s="35">
        <f t="shared" si="312"/>
        <v>15272.608695652174</v>
      </c>
      <c r="W1038" s="35">
        <f t="shared" si="307"/>
        <v>145853.99999999997</v>
      </c>
      <c r="X1038" s="35">
        <f t="shared" si="313"/>
        <v>691892.94551738363</v>
      </c>
      <c r="Y1038" s="35">
        <f t="shared" si="315"/>
        <v>1</v>
      </c>
      <c r="Z1038" s="35">
        <v>0</v>
      </c>
      <c r="AA1038" s="35">
        <f t="shared" si="314"/>
        <v>135000</v>
      </c>
      <c r="AB1038" s="37">
        <f t="shared" si="308"/>
        <v>0</v>
      </c>
      <c r="AC1038" s="35">
        <v>0</v>
      </c>
      <c r="AD1038" s="35">
        <v>29411.764705882353</v>
      </c>
      <c r="AE1038" s="44"/>
    </row>
    <row r="1039" spans="1:35">
      <c r="A1039" s="34">
        <v>1035</v>
      </c>
      <c r="B1039" s="58">
        <v>46249</v>
      </c>
      <c r="C1039" s="4" t="s">
        <v>7086</v>
      </c>
      <c r="D1039" s="4" t="s">
        <v>6287</v>
      </c>
      <c r="E1039" s="4" t="s">
        <v>6383</v>
      </c>
      <c r="F1039" s="35" t="str">
        <f>IFERROR(VLOOKUP(E1039,'DATA MASTER'!$B$1:$R$3858,3,0),"")</f>
        <v>DIV 2</v>
      </c>
      <c r="G1039" s="4">
        <v>8</v>
      </c>
      <c r="H1039" s="35">
        <f>IFERROR(VLOOKUP(E1039,'DATA MASTER'!$B$1:$R$3858,6,0),"")</f>
        <v>4</v>
      </c>
      <c r="I1039" s="40">
        <f>IFERROR(VLOOKUP(E1039,'DATA MASTER'!$B$1:$R$3858,5,0),"")</f>
        <v>4.18</v>
      </c>
      <c r="J1039" s="35">
        <f>IFERROR(VLOOKUP(E1039,'DATA MASTER'!$B$1:$R$3858,17,0),"")</f>
        <v>185400</v>
      </c>
      <c r="K1039" s="35">
        <f>IFERROR(VLOOKUP(E1039,'DATA MASTER'!$B$1:$R$3858,16,0),"")</f>
        <v>163600</v>
      </c>
      <c r="L1039" s="34">
        <f t="shared" si="304"/>
        <v>13905</v>
      </c>
      <c r="M1039" s="34">
        <f t="shared" si="309"/>
        <v>23702.368000000002</v>
      </c>
      <c r="N1039" s="35">
        <v>0</v>
      </c>
      <c r="O1039" s="35">
        <v>0</v>
      </c>
      <c r="P1039" s="35"/>
      <c r="Q1039" s="4"/>
      <c r="R1039" s="35">
        <f t="shared" si="310"/>
        <v>1236000</v>
      </c>
      <c r="S1039" s="35">
        <f t="shared" si="305"/>
        <v>1008271.2216216214</v>
      </c>
      <c r="T1039" s="35">
        <f t="shared" si="306"/>
        <v>227728.7783783786</v>
      </c>
      <c r="U1039" s="35">
        <f t="shared" si="311"/>
        <v>23408</v>
      </c>
      <c r="V1039" s="35">
        <f t="shared" si="312"/>
        <v>2180.869565217391</v>
      </c>
      <c r="W1039" s="35">
        <f t="shared" si="307"/>
        <v>27439.200000000001</v>
      </c>
      <c r="X1039" s="35">
        <f t="shared" si="313"/>
        <v>159075.70881316121</v>
      </c>
      <c r="Y1039" s="35">
        <v>1</v>
      </c>
      <c r="Z1039" s="35">
        <v>0</v>
      </c>
      <c r="AA1039" s="35">
        <f t="shared" si="314"/>
        <v>0</v>
      </c>
      <c r="AB1039" s="37">
        <f t="shared" si="308"/>
        <v>0</v>
      </c>
      <c r="AC1039" s="35">
        <v>0</v>
      </c>
      <c r="AD1039" s="35">
        <v>15625</v>
      </c>
      <c r="AE1039" s="44"/>
    </row>
    <row r="1040" spans="1:35">
      <c r="A1040" s="34">
        <v>1036</v>
      </c>
      <c r="B1040" s="58">
        <v>46249</v>
      </c>
      <c r="C1040" s="4" t="s">
        <v>7087</v>
      </c>
      <c r="D1040" s="4" t="s">
        <v>6188</v>
      </c>
      <c r="E1040" s="4" t="s">
        <v>6166</v>
      </c>
      <c r="F1040" s="35" t="str">
        <f>IFERROR(VLOOKUP(E1040,'DATA MASTER'!$B$1:$R$3858,3,0),"")</f>
        <v>DIV 2</v>
      </c>
      <c r="G1040" s="4">
        <v>8</v>
      </c>
      <c r="H1040" s="35">
        <f>IFERROR(VLOOKUP(E1040,'DATA MASTER'!$B$1:$R$3858,6,0),"")</f>
        <v>4</v>
      </c>
      <c r="I1040" s="40">
        <f>IFERROR(VLOOKUP(E1040,'DATA MASTER'!$B$1:$R$3858,5,0),"")</f>
        <v>4.68</v>
      </c>
      <c r="J1040" s="35">
        <f>IFERROR(VLOOKUP(E1040,'DATA MASTER'!$B$1:$R$3858,17,0),"")</f>
        <v>112100</v>
      </c>
      <c r="K1040" s="35">
        <f>IFERROR(VLOOKUP(E1040,'DATA MASTER'!$B$1:$R$3858,16,0),"")</f>
        <v>96500</v>
      </c>
      <c r="L1040" s="34">
        <f t="shared" si="304"/>
        <v>8407.5</v>
      </c>
      <c r="M1040" s="34">
        <f t="shared" si="309"/>
        <v>13980.92</v>
      </c>
      <c r="N1040" s="35">
        <v>0</v>
      </c>
      <c r="O1040" s="35">
        <v>0</v>
      </c>
      <c r="P1040" s="35"/>
      <c r="Q1040" s="4"/>
      <c r="R1040" s="35">
        <f t="shared" si="310"/>
        <v>747333.33333333326</v>
      </c>
      <c r="S1040" s="35">
        <f t="shared" si="305"/>
        <v>594732.10810810805</v>
      </c>
      <c r="T1040" s="35">
        <f t="shared" si="306"/>
        <v>152601.22522522521</v>
      </c>
      <c r="U1040" s="35">
        <f t="shared" si="311"/>
        <v>26208</v>
      </c>
      <c r="V1040" s="35">
        <f t="shared" si="312"/>
        <v>2441.7391304347825</v>
      </c>
      <c r="W1040" s="35">
        <f t="shared" si="307"/>
        <v>16590.8</v>
      </c>
      <c r="X1040" s="35">
        <f t="shared" si="313"/>
        <v>94860.686094790421</v>
      </c>
      <c r="Y1040" s="35">
        <v>1</v>
      </c>
      <c r="Z1040" s="35">
        <v>0</v>
      </c>
      <c r="AA1040" s="35">
        <f t="shared" si="314"/>
        <v>0</v>
      </c>
      <c r="AB1040" s="37">
        <f t="shared" si="308"/>
        <v>0</v>
      </c>
      <c r="AC1040" s="35">
        <f t="shared" ref="AC1040:AC1041" si="316">Z1040*R1040*1.11</f>
        <v>0</v>
      </c>
      <c r="AD1040" s="35">
        <v>12500</v>
      </c>
      <c r="AE1040" s="44"/>
    </row>
    <row r="1041" spans="1:31">
      <c r="A1041" s="34">
        <v>1037</v>
      </c>
      <c r="B1041" s="58">
        <v>46249</v>
      </c>
      <c r="C1041" s="4" t="s">
        <v>7088</v>
      </c>
      <c r="D1041" s="4" t="s">
        <v>6287</v>
      </c>
      <c r="E1041" s="4" t="s">
        <v>6383</v>
      </c>
      <c r="F1041" s="35" t="str">
        <f>IFERROR(VLOOKUP(E1041,'DATA MASTER'!$B$1:$R$3858,3,0),"")</f>
        <v>DIV 2</v>
      </c>
      <c r="G1041" s="4">
        <v>4</v>
      </c>
      <c r="H1041" s="35">
        <f>IFERROR(VLOOKUP(E1041,'DATA MASTER'!$B$1:$R$3858,6,0),"")</f>
        <v>4</v>
      </c>
      <c r="I1041" s="40">
        <f>IFERROR(VLOOKUP(E1041,'DATA MASTER'!$B$1:$R$3858,5,0),"")</f>
        <v>4.18</v>
      </c>
      <c r="J1041" s="35">
        <f>IFERROR(VLOOKUP(E1041,'DATA MASTER'!$B$1:$R$3858,17,0),"")</f>
        <v>185400</v>
      </c>
      <c r="K1041" s="35">
        <f>IFERROR(VLOOKUP(E1041,'DATA MASTER'!$B$1:$R$3858,16,0),"")</f>
        <v>163600</v>
      </c>
      <c r="L1041" s="34">
        <f t="shared" si="304"/>
        <v>13905</v>
      </c>
      <c r="M1041" s="34">
        <f t="shared" si="309"/>
        <v>23702.368000000002</v>
      </c>
      <c r="N1041" s="35">
        <v>0</v>
      </c>
      <c r="O1041" s="35">
        <v>0</v>
      </c>
      <c r="P1041" s="35"/>
      <c r="Q1041" s="4"/>
      <c r="R1041" s="35">
        <f t="shared" si="310"/>
        <v>618000</v>
      </c>
      <c r="S1041" s="35">
        <f t="shared" si="305"/>
        <v>504135.6108108107</v>
      </c>
      <c r="T1041" s="35">
        <f t="shared" si="306"/>
        <v>113864.3891891893</v>
      </c>
      <c r="U1041" s="35">
        <f t="shared" si="311"/>
        <v>11704</v>
      </c>
      <c r="V1041" s="35">
        <f t="shared" si="312"/>
        <v>1090.4347826086955</v>
      </c>
      <c r="W1041" s="35">
        <f t="shared" si="307"/>
        <v>13719.6</v>
      </c>
      <c r="X1041" s="35">
        <f t="shared" si="313"/>
        <v>73713.990770216973</v>
      </c>
      <c r="Y1041" s="35">
        <v>1</v>
      </c>
      <c r="Z1041" s="35">
        <v>0</v>
      </c>
      <c r="AA1041" s="35">
        <f t="shared" si="314"/>
        <v>0</v>
      </c>
      <c r="AB1041" s="37">
        <f t="shared" si="308"/>
        <v>0</v>
      </c>
      <c r="AC1041" s="35">
        <f t="shared" si="316"/>
        <v>0</v>
      </c>
      <c r="AD1041" s="35">
        <v>13636.363636363636</v>
      </c>
      <c r="AE1041" s="44"/>
    </row>
    <row r="1042" spans="1:31">
      <c r="A1042" s="34">
        <v>1038</v>
      </c>
      <c r="B1042" s="58">
        <v>46249</v>
      </c>
      <c r="C1042" s="4" t="s">
        <v>7089</v>
      </c>
      <c r="D1042" s="4" t="s">
        <v>6239</v>
      </c>
      <c r="E1042" s="4" t="s">
        <v>6340</v>
      </c>
      <c r="F1042" s="35" t="str">
        <f>IFERROR(VLOOKUP(E1042,'DATA MASTER'!$B$1:$R$3858,3,0),"")</f>
        <v>DIV 1</v>
      </c>
      <c r="G1042" s="4">
        <v>1</v>
      </c>
      <c r="H1042" s="35">
        <f>IFERROR(VLOOKUP(E1042,'DATA MASTER'!$B$1:$R$3858,6,0),"")</f>
        <v>1</v>
      </c>
      <c r="I1042" s="40">
        <f>IFERROR(VLOOKUP(E1042,'DATA MASTER'!$B$1:$R$3858,5,0),"")</f>
        <v>21.01</v>
      </c>
      <c r="J1042" s="35">
        <f>IFERROR(VLOOKUP(E1042,'DATA MASTER'!$B$1:$R$3858,17,0),"")</f>
        <v>1188500</v>
      </c>
      <c r="K1042" s="35">
        <f>IFERROR(VLOOKUP(E1042,'DATA MASTER'!$B$1:$R$3858,16,0),"")</f>
        <v>1062400</v>
      </c>
      <c r="L1042" s="34">
        <f t="shared" si="304"/>
        <v>89137.5</v>
      </c>
      <c r="M1042" s="34">
        <f t="shared" si="309"/>
        <v>153920.51200000002</v>
      </c>
      <c r="N1042" s="35">
        <v>0</v>
      </c>
      <c r="O1042" s="35">
        <v>0</v>
      </c>
      <c r="P1042" s="35"/>
      <c r="Q1042" s="4"/>
      <c r="R1042" s="35">
        <f t="shared" si="310"/>
        <v>990416.66666666663</v>
      </c>
      <c r="S1042" s="35">
        <f t="shared" si="305"/>
        <v>818449.98918918916</v>
      </c>
      <c r="T1042" s="35">
        <f t="shared" si="306"/>
        <v>171966.67747747747</v>
      </c>
      <c r="U1042" s="35">
        <f t="shared" si="311"/>
        <v>14707.000000000002</v>
      </c>
      <c r="V1042" s="35">
        <f t="shared" si="312"/>
        <v>1370.217391304348</v>
      </c>
      <c r="W1042" s="35">
        <f t="shared" si="307"/>
        <v>21987.25</v>
      </c>
      <c r="X1042" s="35">
        <f t="shared" si="313"/>
        <v>133902.21008617312</v>
      </c>
      <c r="Y1042" s="35">
        <v>1</v>
      </c>
      <c r="Z1042" s="35">
        <v>0</v>
      </c>
      <c r="AA1042" s="35">
        <f t="shared" si="314"/>
        <v>0</v>
      </c>
      <c r="AB1042" s="37">
        <f t="shared" si="308"/>
        <v>0</v>
      </c>
      <c r="AC1042" s="35">
        <v>0</v>
      </c>
      <c r="AD1042" s="35">
        <v>0</v>
      </c>
      <c r="AE1042" s="44"/>
    </row>
    <row r="1043" spans="1:31">
      <c r="A1043" s="34">
        <v>1039</v>
      </c>
      <c r="B1043" s="58">
        <v>46249</v>
      </c>
      <c r="C1043" s="4" t="s">
        <v>7090</v>
      </c>
      <c r="D1043" s="4" t="s">
        <v>6239</v>
      </c>
      <c r="E1043" s="4" t="s">
        <v>6135</v>
      </c>
      <c r="F1043" s="35" t="str">
        <f>IFERROR(VLOOKUP(E1043,'DATA MASTER'!$B$1:$R$3858,3,0),"")</f>
        <v>DIV 1</v>
      </c>
      <c r="G1043" s="4">
        <v>24</v>
      </c>
      <c r="H1043" s="35">
        <f>IFERROR(VLOOKUP(E1043,'DATA MASTER'!$B$1:$R$3858,6,0),"")</f>
        <v>24</v>
      </c>
      <c r="I1043" s="40">
        <f>IFERROR(VLOOKUP(E1043,'DATA MASTER'!$B$1:$R$3858,5,0),"")</f>
        <v>1.23</v>
      </c>
      <c r="J1043" s="35">
        <f>IFERROR(VLOOKUP(E1043,'DATA MASTER'!$B$1:$R$3858,17,0),"")</f>
        <v>99800</v>
      </c>
      <c r="K1043" s="35">
        <f>IFERROR(VLOOKUP(E1043,'DATA MASTER'!$B$1:$R$3858,16,0),"")</f>
        <v>92100</v>
      </c>
      <c r="L1043" s="34">
        <f t="shared" si="304"/>
        <v>7485</v>
      </c>
      <c r="M1043" s="34">
        <f t="shared" si="309"/>
        <v>13343.448</v>
      </c>
      <c r="N1043" s="35">
        <v>0</v>
      </c>
      <c r="O1043" s="35">
        <v>0</v>
      </c>
      <c r="P1043" s="35">
        <v>50000</v>
      </c>
      <c r="Q1043" s="4" t="s">
        <v>6674</v>
      </c>
      <c r="R1043" s="35">
        <f t="shared" si="310"/>
        <v>1995999.9999999998</v>
      </c>
      <c r="S1043" s="35">
        <f t="shared" si="305"/>
        <v>1702844.3675675672</v>
      </c>
      <c r="T1043" s="35">
        <f t="shared" si="306"/>
        <v>293155.63243243261</v>
      </c>
      <c r="U1043" s="35">
        <f t="shared" si="311"/>
        <v>20664</v>
      </c>
      <c r="V1043" s="35">
        <f t="shared" si="312"/>
        <v>1925.2173913043478</v>
      </c>
      <c r="W1043" s="35">
        <f t="shared" si="307"/>
        <v>44311.199999999997</v>
      </c>
      <c r="X1043" s="35">
        <f t="shared" si="313"/>
        <v>170699.65948557272</v>
      </c>
      <c r="Y1043" s="35">
        <f>H1043</f>
        <v>24</v>
      </c>
      <c r="Z1043" s="35">
        <v>0</v>
      </c>
      <c r="AA1043" s="35">
        <f t="shared" si="314"/>
        <v>50000</v>
      </c>
      <c r="AB1043" s="37">
        <f t="shared" si="308"/>
        <v>0</v>
      </c>
      <c r="AC1043" s="35">
        <v>0</v>
      </c>
      <c r="AD1043" s="35">
        <v>5555.5555555555557</v>
      </c>
      <c r="AE1043" s="44"/>
    </row>
    <row r="1044" spans="1:31">
      <c r="A1044" s="34">
        <v>1040</v>
      </c>
      <c r="B1044" s="58">
        <v>46249</v>
      </c>
      <c r="C1044" s="4" t="s">
        <v>7091</v>
      </c>
      <c r="D1044" s="4" t="s">
        <v>6239</v>
      </c>
      <c r="E1044" s="4" t="s">
        <v>6170</v>
      </c>
      <c r="F1044" s="35" t="str">
        <f>IFERROR(VLOOKUP(E1044,'DATA MASTER'!$B$1:$R$3858,3,0),"")</f>
        <v>DIV 2</v>
      </c>
      <c r="G1044" s="4">
        <v>1</v>
      </c>
      <c r="H1044" s="35">
        <f>IFERROR(VLOOKUP(E1044,'DATA MASTER'!$B$1:$R$3858,6,0),"")</f>
        <v>1</v>
      </c>
      <c r="I1044" s="40">
        <f>IFERROR(VLOOKUP(E1044,'DATA MASTER'!$B$1:$R$3858,5,0),"")</f>
        <v>21.11</v>
      </c>
      <c r="J1044" s="35">
        <f>IFERROR(VLOOKUP(E1044,'DATA MASTER'!$B$1:$R$3858,17,0),"")</f>
        <v>1428200</v>
      </c>
      <c r="K1044" s="35">
        <f>IFERROR(VLOOKUP(E1044,'DATA MASTER'!$B$1:$R$3858,16,0),"")</f>
        <v>1291700</v>
      </c>
      <c r="L1044" s="34">
        <f t="shared" si="304"/>
        <v>107115</v>
      </c>
      <c r="M1044" s="34">
        <f t="shared" si="309"/>
        <v>187141.49600000001</v>
      </c>
      <c r="N1044" s="35">
        <v>0</v>
      </c>
      <c r="O1044" s="35">
        <v>0</v>
      </c>
      <c r="P1044" s="35"/>
      <c r="Q1044" s="4"/>
      <c r="R1044" s="35">
        <f t="shared" si="310"/>
        <v>1190166.6666666665</v>
      </c>
      <c r="S1044" s="35">
        <f t="shared" si="305"/>
        <v>995097.75135135127</v>
      </c>
      <c r="T1044" s="35">
        <f t="shared" si="306"/>
        <v>195068.91531531524</v>
      </c>
      <c r="U1044" s="35">
        <f t="shared" si="311"/>
        <v>14777</v>
      </c>
      <c r="V1044" s="35">
        <f t="shared" si="312"/>
        <v>1376.7391304347825</v>
      </c>
      <c r="W1044" s="35">
        <f t="shared" si="307"/>
        <v>26421.7</v>
      </c>
      <c r="X1044" s="35">
        <f t="shared" si="313"/>
        <v>141967.16039540677</v>
      </c>
      <c r="Y1044" s="35">
        <v>1</v>
      </c>
      <c r="Z1044" s="35">
        <v>0</v>
      </c>
      <c r="AA1044" s="35">
        <f t="shared" si="314"/>
        <v>0</v>
      </c>
      <c r="AB1044" s="37">
        <f t="shared" si="308"/>
        <v>0</v>
      </c>
      <c r="AC1044" s="35">
        <v>0</v>
      </c>
      <c r="AD1044" s="35">
        <v>10526.315789473685</v>
      </c>
      <c r="AE1044" s="44"/>
    </row>
    <row r="1045" spans="1:31">
      <c r="A1045" s="34">
        <v>1041</v>
      </c>
      <c r="B1045" s="58">
        <v>46249</v>
      </c>
      <c r="C1045" s="4" t="s">
        <v>7092</v>
      </c>
      <c r="D1045" s="4" t="s">
        <v>6188</v>
      </c>
      <c r="E1045" s="4" t="s">
        <v>6156</v>
      </c>
      <c r="F1045" s="35" t="str">
        <f>IFERROR(VLOOKUP(E1045,'DATA MASTER'!$B$1:$R$3858,3,0),"")</f>
        <v>DIV 1</v>
      </c>
      <c r="G1045" s="4">
        <v>8</v>
      </c>
      <c r="H1045" s="35">
        <f>IFERROR(VLOOKUP(E1045,'DATA MASTER'!$B$1:$R$3858,6,0),"")</f>
        <v>4</v>
      </c>
      <c r="I1045" s="40">
        <f>IFERROR(VLOOKUP(E1045,'DATA MASTER'!$B$1:$R$3858,5,0),"")</f>
        <v>5.3879999999999999</v>
      </c>
      <c r="J1045" s="35">
        <f>IFERROR(VLOOKUP(E1045,'DATA MASTER'!$B$1:$R$3858,17,0),"")</f>
        <v>185700</v>
      </c>
      <c r="K1045" s="35">
        <f>IFERROR(VLOOKUP(E1045,'DATA MASTER'!$B$1:$R$3858,16,0),"")</f>
        <v>165300</v>
      </c>
      <c r="L1045" s="34">
        <f t="shared" si="304"/>
        <v>13927.5</v>
      </c>
      <c r="M1045" s="34">
        <f t="shared" si="309"/>
        <v>23948.664000000001</v>
      </c>
      <c r="N1045" s="35">
        <v>0</v>
      </c>
      <c r="O1045" s="35">
        <v>0</v>
      </c>
      <c r="P1045" s="35">
        <v>15000</v>
      </c>
      <c r="Q1045" s="4" t="s">
        <v>6947</v>
      </c>
      <c r="R1045" s="35">
        <f t="shared" si="310"/>
        <v>1238000</v>
      </c>
      <c r="S1045" s="35">
        <f t="shared" si="305"/>
        <v>1018748.3675675675</v>
      </c>
      <c r="T1045" s="35">
        <f t="shared" si="306"/>
        <v>219251.6324324325</v>
      </c>
      <c r="U1045" s="35">
        <f t="shared" si="311"/>
        <v>30172.799999999999</v>
      </c>
      <c r="V1045" s="35">
        <f t="shared" si="312"/>
        <v>2811.1304347826085</v>
      </c>
      <c r="W1045" s="35">
        <f t="shared" si="307"/>
        <v>27483.600000000002</v>
      </c>
      <c r="X1045" s="35">
        <f t="shared" si="313"/>
        <v>116284.10199764988</v>
      </c>
      <c r="Y1045" s="35">
        <f t="shared" ref="Y1045:Y1046" si="317">H1045</f>
        <v>4</v>
      </c>
      <c r="Z1045" s="35">
        <v>0</v>
      </c>
      <c r="AA1045" s="35">
        <f t="shared" si="314"/>
        <v>30000</v>
      </c>
      <c r="AB1045" s="37">
        <f t="shared" si="308"/>
        <v>0</v>
      </c>
      <c r="AC1045" s="35">
        <v>0</v>
      </c>
      <c r="AD1045" s="35">
        <v>12500</v>
      </c>
      <c r="AE1045" s="44"/>
    </row>
    <row r="1046" spans="1:31">
      <c r="A1046" s="34">
        <v>1042</v>
      </c>
      <c r="B1046" s="58">
        <v>46249</v>
      </c>
      <c r="C1046" s="4" t="s">
        <v>7093</v>
      </c>
      <c r="D1046" s="4" t="s">
        <v>6183</v>
      </c>
      <c r="E1046" s="4" t="s">
        <v>6156</v>
      </c>
      <c r="F1046" s="35" t="str">
        <f>IFERROR(VLOOKUP(E1046,'DATA MASTER'!$B$1:$R$3858,3,0),"")</f>
        <v>DIV 1</v>
      </c>
      <c r="G1046" s="4">
        <v>20</v>
      </c>
      <c r="H1046" s="35">
        <f>IFERROR(VLOOKUP(E1046,'DATA MASTER'!$B$1:$R$3858,6,0),"")</f>
        <v>4</v>
      </c>
      <c r="I1046" s="40">
        <f>IFERROR(VLOOKUP(E1046,'DATA MASTER'!$B$1:$R$3858,5,0),"")</f>
        <v>5.3879999999999999</v>
      </c>
      <c r="J1046" s="35">
        <f>IFERROR(VLOOKUP(E1046,'DATA MASTER'!$B$1:$R$3858,17,0),"")</f>
        <v>185700</v>
      </c>
      <c r="K1046" s="35">
        <f>IFERROR(VLOOKUP(E1046,'DATA MASTER'!$B$1:$R$3858,16,0),"")</f>
        <v>165300</v>
      </c>
      <c r="L1046" s="34">
        <f t="shared" si="304"/>
        <v>13927.5</v>
      </c>
      <c r="M1046" s="34">
        <f t="shared" si="309"/>
        <v>23948.664000000001</v>
      </c>
      <c r="N1046" s="35">
        <v>0</v>
      </c>
      <c r="O1046" s="35">
        <v>0</v>
      </c>
      <c r="P1046" s="35">
        <v>15000</v>
      </c>
      <c r="Q1046" s="4" t="s">
        <v>6947</v>
      </c>
      <c r="R1046" s="35">
        <f t="shared" si="310"/>
        <v>3095000</v>
      </c>
      <c r="S1046" s="35">
        <f t="shared" si="305"/>
        <v>2546870.9189189188</v>
      </c>
      <c r="T1046" s="35">
        <f t="shared" si="306"/>
        <v>548129.08108108118</v>
      </c>
      <c r="U1046" s="35">
        <f t="shared" si="311"/>
        <v>75432</v>
      </c>
      <c r="V1046" s="35">
        <f t="shared" si="312"/>
        <v>7027.8260869565211</v>
      </c>
      <c r="W1046" s="35">
        <f t="shared" si="307"/>
        <v>68709</v>
      </c>
      <c r="X1046" s="35">
        <f t="shared" si="313"/>
        <v>259460.25499412464</v>
      </c>
      <c r="Y1046" s="35">
        <f t="shared" si="317"/>
        <v>4</v>
      </c>
      <c r="Z1046" s="35">
        <v>0</v>
      </c>
      <c r="AA1046" s="35">
        <f t="shared" si="314"/>
        <v>75000</v>
      </c>
      <c r="AB1046" s="37">
        <f t="shared" si="308"/>
        <v>50000</v>
      </c>
      <c r="AC1046" s="35">
        <v>0</v>
      </c>
      <c r="AD1046" s="35">
        <v>12500</v>
      </c>
      <c r="AE1046" s="44"/>
    </row>
    <row r="1047" spans="1:31">
      <c r="A1047" s="34">
        <v>1043</v>
      </c>
      <c r="B1047" s="58">
        <v>46249</v>
      </c>
      <c r="C1047" s="4" t="s">
        <v>7094</v>
      </c>
      <c r="D1047" s="4" t="s">
        <v>6134</v>
      </c>
      <c r="E1047" s="4" t="s">
        <v>6141</v>
      </c>
      <c r="F1047" s="35" t="str">
        <f>IFERROR(VLOOKUP(E1047,'DATA MASTER'!$B$1:$R$3858,3,0),"")</f>
        <v>DIV 1</v>
      </c>
      <c r="G1047" s="4">
        <v>12</v>
      </c>
      <c r="H1047" s="35">
        <f>IFERROR(VLOOKUP(E1047,'DATA MASTER'!$B$1:$R$3858,6,0),"")</f>
        <v>36</v>
      </c>
      <c r="I1047" s="40">
        <f>IFERROR(VLOOKUP(E1047,'DATA MASTER'!$B$1:$R$3858,5,0),"")</f>
        <v>0.621</v>
      </c>
      <c r="J1047" s="35">
        <f>IFERROR(VLOOKUP(E1047,'DATA MASTER'!$B$1:$R$3858,17,0),"")</f>
        <v>56900</v>
      </c>
      <c r="K1047" s="35">
        <f>IFERROR(VLOOKUP(E1047,'DATA MASTER'!$B$1:$R$3858,16,0),"")</f>
        <v>52000</v>
      </c>
      <c r="L1047" s="34">
        <f t="shared" si="304"/>
        <v>4267.5</v>
      </c>
      <c r="M1047" s="34">
        <f t="shared" si="309"/>
        <v>7533.76</v>
      </c>
      <c r="N1047" s="35">
        <v>0</v>
      </c>
      <c r="O1047" s="35">
        <v>0</v>
      </c>
      <c r="P1047" s="35"/>
      <c r="Q1047" s="4"/>
      <c r="R1047" s="35">
        <f t="shared" si="310"/>
        <v>569000</v>
      </c>
      <c r="S1047" s="35">
        <f t="shared" si="305"/>
        <v>480716.10810810805</v>
      </c>
      <c r="T1047" s="35">
        <f t="shared" si="306"/>
        <v>88283.891891891952</v>
      </c>
      <c r="U1047" s="35">
        <f t="shared" si="311"/>
        <v>5216.3999999999996</v>
      </c>
      <c r="V1047" s="35">
        <f t="shared" si="312"/>
        <v>486</v>
      </c>
      <c r="W1047" s="35">
        <f t="shared" si="307"/>
        <v>12631.800000000001</v>
      </c>
      <c r="X1047" s="35">
        <f t="shared" si="313"/>
        <v>59949.691891891955</v>
      </c>
      <c r="Y1047" s="35">
        <v>1</v>
      </c>
      <c r="Z1047" s="35">
        <v>0</v>
      </c>
      <c r="AA1047" s="35">
        <f t="shared" si="314"/>
        <v>0</v>
      </c>
      <c r="AB1047" s="37">
        <f t="shared" si="308"/>
        <v>0</v>
      </c>
      <c r="AC1047" s="35">
        <v>0</v>
      </c>
      <c r="AD1047" s="35">
        <v>10000</v>
      </c>
      <c r="AE1047" s="44"/>
    </row>
    <row r="1048" spans="1:31">
      <c r="A1048" s="34">
        <v>1044</v>
      </c>
      <c r="B1048" s="58">
        <v>46249</v>
      </c>
      <c r="C1048" s="4" t="s">
        <v>7095</v>
      </c>
      <c r="D1048" s="4" t="s">
        <v>6196</v>
      </c>
      <c r="E1048" s="4" t="s">
        <v>6135</v>
      </c>
      <c r="F1048" s="35" t="str">
        <f>IFERROR(VLOOKUP(E1048,'DATA MASTER'!$B$1:$R$3858,3,0),"")</f>
        <v>DIV 1</v>
      </c>
      <c r="G1048" s="4">
        <v>24</v>
      </c>
      <c r="H1048" s="35">
        <f>IFERROR(VLOOKUP(E1048,'DATA MASTER'!$B$1:$R$3858,6,0),"")</f>
        <v>24</v>
      </c>
      <c r="I1048" s="40">
        <f>IFERROR(VLOOKUP(E1048,'DATA MASTER'!$B$1:$R$3858,5,0),"")</f>
        <v>1.23</v>
      </c>
      <c r="J1048" s="35">
        <f>IFERROR(VLOOKUP(E1048,'DATA MASTER'!$B$1:$R$3858,17,0),"")</f>
        <v>99800</v>
      </c>
      <c r="K1048" s="35">
        <f>IFERROR(VLOOKUP(E1048,'DATA MASTER'!$B$1:$R$3858,16,0),"")</f>
        <v>92100</v>
      </c>
      <c r="L1048" s="34">
        <f t="shared" si="304"/>
        <v>7485</v>
      </c>
      <c r="M1048" s="34">
        <f t="shared" si="309"/>
        <v>13343.448</v>
      </c>
      <c r="N1048" s="35">
        <v>0</v>
      </c>
      <c r="O1048" s="35">
        <v>0</v>
      </c>
      <c r="P1048" s="35">
        <v>50000</v>
      </c>
      <c r="Q1048" s="4" t="s">
        <v>6674</v>
      </c>
      <c r="R1048" s="35">
        <f t="shared" si="310"/>
        <v>1995999.9999999998</v>
      </c>
      <c r="S1048" s="35">
        <f t="shared" si="305"/>
        <v>1702844.3675675672</v>
      </c>
      <c r="T1048" s="35">
        <f t="shared" si="306"/>
        <v>293155.63243243261</v>
      </c>
      <c r="U1048" s="35">
        <f t="shared" si="311"/>
        <v>20664</v>
      </c>
      <c r="V1048" s="35">
        <f t="shared" si="312"/>
        <v>1925.2173913043478</v>
      </c>
      <c r="W1048" s="35">
        <f t="shared" si="307"/>
        <v>44311.199999999997</v>
      </c>
      <c r="X1048" s="35">
        <f t="shared" si="313"/>
        <v>167921.88170779494</v>
      </c>
      <c r="Y1048" s="35">
        <f>H1048</f>
        <v>24</v>
      </c>
      <c r="Z1048" s="35">
        <v>0</v>
      </c>
      <c r="AA1048" s="35">
        <f t="shared" si="314"/>
        <v>50000</v>
      </c>
      <c r="AB1048" s="37">
        <f t="shared" si="308"/>
        <v>0</v>
      </c>
      <c r="AC1048" s="35">
        <v>0</v>
      </c>
      <c r="AD1048" s="35">
        <v>8333.3333333333339</v>
      </c>
      <c r="AE1048" s="44"/>
    </row>
    <row r="1049" spans="1:31">
      <c r="A1049" s="34">
        <v>1045</v>
      </c>
      <c r="B1049" s="58">
        <v>46249</v>
      </c>
      <c r="C1049" s="4" t="s">
        <v>7096</v>
      </c>
      <c r="D1049" s="4" t="s">
        <v>6138</v>
      </c>
      <c r="E1049" s="4" t="s">
        <v>6135</v>
      </c>
      <c r="F1049" s="35" t="str">
        <f>IFERROR(VLOOKUP(E1049,'DATA MASTER'!$B$1:$R$3858,3,0),"")</f>
        <v>DIV 1</v>
      </c>
      <c r="G1049" s="4">
        <v>6</v>
      </c>
      <c r="H1049" s="35">
        <f>IFERROR(VLOOKUP(E1049,'DATA MASTER'!$B$1:$R$3858,6,0),"")</f>
        <v>24</v>
      </c>
      <c r="I1049" s="40">
        <f>IFERROR(VLOOKUP(E1049,'DATA MASTER'!$B$1:$R$3858,5,0),"")</f>
        <v>1.23</v>
      </c>
      <c r="J1049" s="35">
        <f>IFERROR(VLOOKUP(E1049,'DATA MASTER'!$B$1:$R$3858,17,0),"")</f>
        <v>99800</v>
      </c>
      <c r="K1049" s="35">
        <f>IFERROR(VLOOKUP(E1049,'DATA MASTER'!$B$1:$R$3858,16,0),"")</f>
        <v>92100</v>
      </c>
      <c r="L1049" s="34">
        <f t="shared" si="304"/>
        <v>7485</v>
      </c>
      <c r="M1049" s="34">
        <f t="shared" si="309"/>
        <v>13343.448</v>
      </c>
      <c r="N1049" s="35">
        <v>0</v>
      </c>
      <c r="O1049" s="35">
        <v>0</v>
      </c>
      <c r="P1049" s="35"/>
      <c r="Q1049" s="4"/>
      <c r="R1049" s="35">
        <f t="shared" si="310"/>
        <v>498999.99999999994</v>
      </c>
      <c r="S1049" s="35">
        <f t="shared" si="305"/>
        <v>425711.09189189179</v>
      </c>
      <c r="T1049" s="35">
        <f t="shared" si="306"/>
        <v>73288.908108108153</v>
      </c>
      <c r="U1049" s="35">
        <f t="shared" si="311"/>
        <v>5166</v>
      </c>
      <c r="V1049" s="35">
        <f t="shared" si="312"/>
        <v>481.30434782608694</v>
      </c>
      <c r="W1049" s="35">
        <f t="shared" si="307"/>
        <v>11077.8</v>
      </c>
      <c r="X1049" s="35">
        <f t="shared" si="313"/>
        <v>56563.80376028207</v>
      </c>
      <c r="Y1049" s="35">
        <f>IF(E1049="avwi005",4,1)</f>
        <v>1</v>
      </c>
      <c r="Z1049" s="35">
        <v>0</v>
      </c>
      <c r="AA1049" s="35">
        <f t="shared" si="314"/>
        <v>0</v>
      </c>
      <c r="AB1049" s="37">
        <f t="shared" si="308"/>
        <v>0</v>
      </c>
      <c r="AC1049" s="35">
        <v>0</v>
      </c>
      <c r="AD1049" s="35">
        <v>0</v>
      </c>
      <c r="AE1049" s="44"/>
    </row>
    <row r="1050" spans="1:31">
      <c r="A1050" s="34">
        <v>1046</v>
      </c>
      <c r="B1050" s="58">
        <v>46249</v>
      </c>
      <c r="C1050" s="4" t="s">
        <v>7097</v>
      </c>
      <c r="D1050" s="4" t="s">
        <v>6138</v>
      </c>
      <c r="E1050" s="4" t="s">
        <v>6218</v>
      </c>
      <c r="F1050" s="35" t="str">
        <f>IFERROR(VLOOKUP(E1050,'DATA MASTER'!$B$1:$R$3858,3,0),"")</f>
        <v>DIV 1</v>
      </c>
      <c r="G1050" s="4">
        <v>6</v>
      </c>
      <c r="H1050" s="35">
        <f>IFERROR(VLOOKUP(E1050,'DATA MASTER'!$B$1:$R$3858,6,0),"")</f>
        <v>24</v>
      </c>
      <c r="I1050" s="40">
        <f>IFERROR(VLOOKUP(E1050,'DATA MASTER'!$B$1:$R$3858,5,0),"")</f>
        <v>1.079</v>
      </c>
      <c r="J1050" s="35">
        <f>IFERROR(VLOOKUP(E1050,'DATA MASTER'!$B$1:$R$3858,17,0),"")</f>
        <v>102900</v>
      </c>
      <c r="K1050" s="35">
        <f>IFERROR(VLOOKUP(E1050,'DATA MASTER'!$B$1:$R$3858,16,0),"")</f>
        <v>94200</v>
      </c>
      <c r="L1050" s="34">
        <f t="shared" si="304"/>
        <v>7717.5</v>
      </c>
      <c r="M1050" s="34">
        <f t="shared" si="309"/>
        <v>13647.696000000002</v>
      </c>
      <c r="N1050" s="35">
        <v>0</v>
      </c>
      <c r="O1050" s="35">
        <v>0</v>
      </c>
      <c r="P1050" s="35"/>
      <c r="Q1050" s="4"/>
      <c r="R1050" s="35">
        <f t="shared" si="310"/>
        <v>514499.99999999988</v>
      </c>
      <c r="S1050" s="35">
        <f t="shared" si="305"/>
        <v>435417.85945945943</v>
      </c>
      <c r="T1050" s="35">
        <f t="shared" si="306"/>
        <v>79082.140540540451</v>
      </c>
      <c r="U1050" s="35">
        <f t="shared" si="311"/>
        <v>4531.8</v>
      </c>
      <c r="V1050" s="35">
        <f t="shared" si="312"/>
        <v>422.21739130434787</v>
      </c>
      <c r="W1050" s="35">
        <f t="shared" si="307"/>
        <v>11421.9</v>
      </c>
      <c r="X1050" s="35">
        <f t="shared" si="313"/>
        <v>62706.223149236095</v>
      </c>
      <c r="Y1050" s="35">
        <f>IF(E1050="nodr004",4,1)</f>
        <v>1</v>
      </c>
      <c r="Z1050" s="35">
        <v>0</v>
      </c>
      <c r="AA1050" s="35">
        <f t="shared" si="314"/>
        <v>0</v>
      </c>
      <c r="AB1050" s="37">
        <f t="shared" si="308"/>
        <v>0</v>
      </c>
      <c r="AC1050" s="35">
        <v>0</v>
      </c>
      <c r="AD1050" s="35">
        <v>0</v>
      </c>
      <c r="AE1050" s="44"/>
    </row>
    <row r="1051" spans="1:31">
      <c r="A1051" s="34">
        <v>1047</v>
      </c>
      <c r="B1051" s="58">
        <v>46249</v>
      </c>
      <c r="C1051" s="4" t="s">
        <v>7098</v>
      </c>
      <c r="D1051" s="4" t="s">
        <v>6124</v>
      </c>
      <c r="E1051" s="4" t="s">
        <v>6148</v>
      </c>
      <c r="F1051" s="35" t="str">
        <f>IFERROR(VLOOKUP(E1051,'DATA MASTER'!$B$1:$R$3858,3,0),"")</f>
        <v>DIV 2</v>
      </c>
      <c r="G1051" s="4">
        <v>6</v>
      </c>
      <c r="H1051" s="35">
        <f>IFERROR(VLOOKUP(E1051,'DATA MASTER'!$B$1:$R$3858,6,0),"")</f>
        <v>24</v>
      </c>
      <c r="I1051" s="40">
        <f>IFERROR(VLOOKUP(E1051,'DATA MASTER'!$B$1:$R$3858,5,0),"")</f>
        <v>1.0900000000000001</v>
      </c>
      <c r="J1051" s="35">
        <f>IFERROR(VLOOKUP(E1051,'DATA MASTER'!$B$1:$R$3858,17,0),"")</f>
        <v>82200</v>
      </c>
      <c r="K1051" s="35">
        <f>IFERROR(VLOOKUP(E1051,'DATA MASTER'!$B$1:$R$3858,16,0),"")</f>
        <v>74900</v>
      </c>
      <c r="L1051" s="34">
        <f t="shared" si="304"/>
        <v>6165</v>
      </c>
      <c r="M1051" s="34">
        <f t="shared" si="309"/>
        <v>10851.512000000001</v>
      </c>
      <c r="N1051" s="35">
        <v>0</v>
      </c>
      <c r="O1051" s="35">
        <v>0</v>
      </c>
      <c r="P1051" s="35"/>
      <c r="Q1051" s="4"/>
      <c r="R1051" s="35">
        <f t="shared" si="310"/>
        <v>411000</v>
      </c>
      <c r="S1051" s="35">
        <f t="shared" si="305"/>
        <v>346208.04324324324</v>
      </c>
      <c r="T1051" s="35">
        <f t="shared" si="306"/>
        <v>64791.956756756757</v>
      </c>
      <c r="U1051" s="35">
        <f t="shared" si="311"/>
        <v>4578.0000000000009</v>
      </c>
      <c r="V1051" s="35">
        <f t="shared" si="312"/>
        <v>426.52173913043481</v>
      </c>
      <c r="W1051" s="35">
        <f t="shared" si="307"/>
        <v>9124.2000000000007</v>
      </c>
      <c r="X1051" s="35">
        <f t="shared" si="313"/>
        <v>40663.235017626328</v>
      </c>
      <c r="Y1051" s="35">
        <v>1</v>
      </c>
      <c r="Z1051" s="35">
        <v>0</v>
      </c>
      <c r="AA1051" s="35">
        <f t="shared" si="314"/>
        <v>0</v>
      </c>
      <c r="AB1051" s="37">
        <f t="shared" si="308"/>
        <v>0</v>
      </c>
      <c r="AC1051" s="35">
        <v>0</v>
      </c>
      <c r="AD1051" s="35">
        <v>10000</v>
      </c>
      <c r="AE1051" s="44"/>
    </row>
    <row r="1052" spans="1:31">
      <c r="A1052" s="34">
        <v>1048</v>
      </c>
      <c r="B1052" s="58">
        <v>46249</v>
      </c>
      <c r="C1052" s="4" t="s">
        <v>7099</v>
      </c>
      <c r="D1052" s="4" t="s">
        <v>6175</v>
      </c>
      <c r="E1052" s="4" t="s">
        <v>6218</v>
      </c>
      <c r="F1052" s="35" t="str">
        <f>IFERROR(VLOOKUP(E1052,'DATA MASTER'!$B$1:$R$3858,3,0),"")</f>
        <v>DIV 1</v>
      </c>
      <c r="G1052" s="4">
        <v>5</v>
      </c>
      <c r="H1052" s="35">
        <f>IFERROR(VLOOKUP(E1052,'DATA MASTER'!$B$1:$R$3858,6,0),"")</f>
        <v>24</v>
      </c>
      <c r="I1052" s="40">
        <f>IFERROR(VLOOKUP(E1052,'DATA MASTER'!$B$1:$R$3858,5,0),"")</f>
        <v>1.079</v>
      </c>
      <c r="J1052" s="35">
        <f>IFERROR(VLOOKUP(E1052,'DATA MASTER'!$B$1:$R$3858,17,0),"")</f>
        <v>102900</v>
      </c>
      <c r="K1052" s="35">
        <f>IFERROR(VLOOKUP(E1052,'DATA MASTER'!$B$1:$R$3858,16,0),"")</f>
        <v>94200</v>
      </c>
      <c r="L1052" s="34">
        <f t="shared" si="304"/>
        <v>7717.5</v>
      </c>
      <c r="M1052" s="34">
        <f t="shared" si="309"/>
        <v>13647.696000000002</v>
      </c>
      <c r="N1052" s="35">
        <v>0</v>
      </c>
      <c r="O1052" s="35">
        <v>0</v>
      </c>
      <c r="P1052" s="35"/>
      <c r="Q1052" s="4"/>
      <c r="R1052" s="35">
        <f t="shared" si="310"/>
        <v>428749.99999999994</v>
      </c>
      <c r="S1052" s="35">
        <f t="shared" si="305"/>
        <v>362848.21621621615</v>
      </c>
      <c r="T1052" s="35">
        <f t="shared" si="306"/>
        <v>65901.783783783787</v>
      </c>
      <c r="U1052" s="35">
        <f t="shared" si="311"/>
        <v>3776.4999999999995</v>
      </c>
      <c r="V1052" s="35">
        <f t="shared" si="312"/>
        <v>351.8478260869565</v>
      </c>
      <c r="W1052" s="35">
        <f t="shared" si="307"/>
        <v>9518.2499999999982</v>
      </c>
      <c r="X1052" s="35">
        <f t="shared" si="313"/>
        <v>44562.878265389132</v>
      </c>
      <c r="Y1052" s="35">
        <v>1</v>
      </c>
      <c r="Z1052" s="35">
        <v>0</v>
      </c>
      <c r="AA1052" s="35">
        <f t="shared" si="314"/>
        <v>0</v>
      </c>
      <c r="AB1052" s="37">
        <f t="shared" si="308"/>
        <v>0</v>
      </c>
      <c r="AC1052" s="35">
        <f t="shared" ref="AC1052:AC1053" si="318">Z1052*R1052*1.11</f>
        <v>0</v>
      </c>
      <c r="AD1052" s="35">
        <v>7692.3076923076924</v>
      </c>
      <c r="AE1052" s="44"/>
    </row>
    <row r="1053" spans="1:31">
      <c r="A1053" s="34">
        <v>1049</v>
      </c>
      <c r="B1053" s="58">
        <v>46249</v>
      </c>
      <c r="C1053" s="4" t="s">
        <v>7100</v>
      </c>
      <c r="D1053" s="4" t="s">
        <v>6143</v>
      </c>
      <c r="E1053" s="4" t="s">
        <v>6135</v>
      </c>
      <c r="F1053" s="35" t="str">
        <f>IFERROR(VLOOKUP(E1053,'DATA MASTER'!$B$1:$R$3858,3,0),"")</f>
        <v>DIV 1</v>
      </c>
      <c r="G1053" s="4">
        <v>24</v>
      </c>
      <c r="H1053" s="35">
        <f>IFERROR(VLOOKUP(E1053,'DATA MASTER'!$B$1:$R$3858,6,0),"")</f>
        <v>24</v>
      </c>
      <c r="I1053" s="40">
        <f>IFERROR(VLOOKUP(E1053,'DATA MASTER'!$B$1:$R$3858,5,0),"")</f>
        <v>1.23</v>
      </c>
      <c r="J1053" s="35">
        <f>IFERROR(VLOOKUP(E1053,'DATA MASTER'!$B$1:$R$3858,17,0),"")</f>
        <v>99800</v>
      </c>
      <c r="K1053" s="35">
        <f>IFERROR(VLOOKUP(E1053,'DATA MASTER'!$B$1:$R$3858,16,0),"")</f>
        <v>92100</v>
      </c>
      <c r="L1053" s="34">
        <f t="shared" si="304"/>
        <v>7485</v>
      </c>
      <c r="M1053" s="34">
        <f t="shared" si="309"/>
        <v>13343.448</v>
      </c>
      <c r="N1053" s="35">
        <v>0</v>
      </c>
      <c r="O1053" s="35">
        <v>0</v>
      </c>
      <c r="P1053" s="35">
        <v>50000</v>
      </c>
      <c r="Q1053" s="4" t="s">
        <v>6674</v>
      </c>
      <c r="R1053" s="35">
        <f t="shared" si="310"/>
        <v>1995999.9999999998</v>
      </c>
      <c r="S1053" s="35">
        <f t="shared" si="305"/>
        <v>1702844.3675675672</v>
      </c>
      <c r="T1053" s="35">
        <f t="shared" si="306"/>
        <v>293155.63243243261</v>
      </c>
      <c r="U1053" s="35">
        <f t="shared" si="311"/>
        <v>20664</v>
      </c>
      <c r="V1053" s="35">
        <f t="shared" si="312"/>
        <v>1925.2173913043478</v>
      </c>
      <c r="W1053" s="35">
        <f t="shared" si="307"/>
        <v>44311.199999999997</v>
      </c>
      <c r="X1053" s="35">
        <f t="shared" si="313"/>
        <v>152921.88170779494</v>
      </c>
      <c r="Y1053" s="35">
        <f>H1053</f>
        <v>24</v>
      </c>
      <c r="Z1053" s="35">
        <v>0</v>
      </c>
      <c r="AA1053" s="35">
        <f t="shared" si="314"/>
        <v>50000</v>
      </c>
      <c r="AB1053" s="37">
        <f t="shared" si="308"/>
        <v>0</v>
      </c>
      <c r="AC1053" s="35">
        <f t="shared" si="318"/>
        <v>0</v>
      </c>
      <c r="AD1053" s="35">
        <v>23333.333333333332</v>
      </c>
      <c r="AE1053" s="44"/>
    </row>
    <row r="1054" spans="1:31">
      <c r="A1054" s="34">
        <v>1050</v>
      </c>
      <c r="B1054" s="58">
        <v>46249</v>
      </c>
      <c r="C1054" s="4" t="s">
        <v>7101</v>
      </c>
      <c r="D1054" s="4" t="s">
        <v>6143</v>
      </c>
      <c r="E1054" s="4" t="s">
        <v>6210</v>
      </c>
      <c r="F1054" s="35" t="str">
        <f>IFERROR(VLOOKUP(E1054,'DATA MASTER'!$B$1:$R$3858,3,0),"")</f>
        <v>DIV 1</v>
      </c>
      <c r="G1054" s="4">
        <v>4</v>
      </c>
      <c r="H1054" s="35">
        <f>IFERROR(VLOOKUP(E1054,'DATA MASTER'!$B$1:$R$3858,6,0),"")</f>
        <v>4</v>
      </c>
      <c r="I1054" s="40">
        <f>IFERROR(VLOOKUP(E1054,'DATA MASTER'!$B$1:$R$3858,5,0),"")</f>
        <v>4.24</v>
      </c>
      <c r="J1054" s="35">
        <f>IFERROR(VLOOKUP(E1054,'DATA MASTER'!$B$1:$R$3858,17,0),"")</f>
        <v>173400</v>
      </c>
      <c r="K1054" s="35">
        <f>IFERROR(VLOOKUP(E1054,'DATA MASTER'!$B$1:$R$3858,16,0),"")</f>
        <v>155700</v>
      </c>
      <c r="L1054" s="34">
        <f t="shared" si="304"/>
        <v>13005</v>
      </c>
      <c r="M1054" s="34">
        <f t="shared" si="309"/>
        <v>22557.816000000003</v>
      </c>
      <c r="N1054" s="35">
        <v>0</v>
      </c>
      <c r="O1054" s="35">
        <v>0</v>
      </c>
      <c r="P1054" s="35"/>
      <c r="Q1054" s="4"/>
      <c r="R1054" s="35">
        <f t="shared" si="310"/>
        <v>578000</v>
      </c>
      <c r="S1054" s="35">
        <f t="shared" si="305"/>
        <v>479791.65405405406</v>
      </c>
      <c r="T1054" s="35">
        <f t="shared" si="306"/>
        <v>98208.345945945941</v>
      </c>
      <c r="U1054" s="35">
        <f t="shared" si="311"/>
        <v>11872</v>
      </c>
      <c r="V1054" s="35">
        <f t="shared" si="312"/>
        <v>1106.0869565217392</v>
      </c>
      <c r="W1054" s="35">
        <f t="shared" si="307"/>
        <v>12831.6</v>
      </c>
      <c r="X1054" s="35">
        <f t="shared" si="313"/>
        <v>61287.547878313082</v>
      </c>
      <c r="Y1054" s="35">
        <f>IF(E1054="nodr004",4,1)</f>
        <v>1</v>
      </c>
      <c r="Z1054" s="35">
        <v>0</v>
      </c>
      <c r="AA1054" s="35">
        <f t="shared" si="314"/>
        <v>0</v>
      </c>
      <c r="AB1054" s="37">
        <f t="shared" si="308"/>
        <v>0</v>
      </c>
      <c r="AC1054" s="35">
        <v>0</v>
      </c>
      <c r="AD1054" s="35">
        <v>11111.111111111111</v>
      </c>
      <c r="AE1054" s="44"/>
    </row>
    <row r="1055" spans="1:31">
      <c r="A1055" s="34">
        <v>1051</v>
      </c>
      <c r="B1055" s="58">
        <v>46249</v>
      </c>
      <c r="C1055" s="4" t="s">
        <v>7102</v>
      </c>
      <c r="D1055" s="4" t="s">
        <v>6143</v>
      </c>
      <c r="E1055" s="4" t="s">
        <v>6309</v>
      </c>
      <c r="F1055" s="35" t="str">
        <f>IFERROR(VLOOKUP(E1055,'DATA MASTER'!$B$1:$R$3858,3,0),"")</f>
        <v>DIV 2</v>
      </c>
      <c r="G1055" s="4">
        <v>15</v>
      </c>
      <c r="H1055" s="35">
        <f>IFERROR(VLOOKUP(E1055,'DATA MASTER'!$B$1:$R$3858,6,0),"")</f>
        <v>300</v>
      </c>
      <c r="I1055" s="40">
        <f>IFERROR(VLOOKUP(E1055,'DATA MASTER'!$B$1:$R$3858,5,0),"")</f>
        <v>5.8599999999999999E-2</v>
      </c>
      <c r="J1055" s="35">
        <f>IFERROR(VLOOKUP(E1055,'DATA MASTER'!$B$1:$R$3858,17,0),"")</f>
        <v>10600</v>
      </c>
      <c r="K1055" s="35">
        <f>IFERROR(VLOOKUP(E1055,'DATA MASTER'!$B$1:$R$3858,16,0),"")</f>
        <v>9600</v>
      </c>
      <c r="L1055" s="34">
        <f t="shared" si="304"/>
        <v>795</v>
      </c>
      <c r="M1055" s="34">
        <f t="shared" si="309"/>
        <v>1390.8480000000002</v>
      </c>
      <c r="N1055" s="35">
        <v>0</v>
      </c>
      <c r="O1055" s="35">
        <v>0</v>
      </c>
      <c r="P1055" s="35"/>
      <c r="Q1055" s="4" t="e">
        <f>VLOOKUP(#REF!,#REF!,1,0)</f>
        <v>#REF!</v>
      </c>
      <c r="R1055" s="35">
        <f t="shared" si="310"/>
        <v>132499.99999999997</v>
      </c>
      <c r="S1055" s="35">
        <f t="shared" si="305"/>
        <v>110934.48648648646</v>
      </c>
      <c r="T1055" s="35">
        <f t="shared" si="306"/>
        <v>21565.513513513506</v>
      </c>
      <c r="U1055" s="35">
        <f t="shared" si="311"/>
        <v>615.29999999999995</v>
      </c>
      <c r="V1055" s="35">
        <f t="shared" si="312"/>
        <v>57.326086956521742</v>
      </c>
      <c r="W1055" s="35">
        <f t="shared" si="307"/>
        <v>2941.4999999999995</v>
      </c>
      <c r="X1055" s="35" t="str">
        <f t="shared" si="313"/>
        <v/>
      </c>
      <c r="Y1055" s="35">
        <f>IF(E1055="avem005",4,1)</f>
        <v>1</v>
      </c>
      <c r="Z1055" s="42" t="e">
        <f>VLOOKUP(Q1055,#REF!,4,0)</f>
        <v>#REF!</v>
      </c>
      <c r="AA1055" s="35">
        <f t="shared" si="314"/>
        <v>0</v>
      </c>
      <c r="AB1055" s="37">
        <f t="shared" si="308"/>
        <v>0</v>
      </c>
      <c r="AC1055" s="35" t="e">
        <f t="shared" ref="AC1055:AC1056" si="319">Z1055*R1055*1.11</f>
        <v>#REF!</v>
      </c>
      <c r="AD1055" s="35">
        <v>0</v>
      </c>
      <c r="AE1055" s="44"/>
    </row>
    <row r="1056" spans="1:31">
      <c r="A1056" s="34">
        <v>1052</v>
      </c>
      <c r="B1056" s="58">
        <v>46249</v>
      </c>
      <c r="C1056" s="4" t="s">
        <v>7102</v>
      </c>
      <c r="D1056" s="4" t="s">
        <v>6143</v>
      </c>
      <c r="E1056" s="4" t="s">
        <v>6363</v>
      </c>
      <c r="F1056" s="35" t="str">
        <f>IFERROR(VLOOKUP(E1056,'DATA MASTER'!$B$1:$R$3858,3,0),"")</f>
        <v>DIV 2</v>
      </c>
      <c r="G1056" s="4">
        <v>15</v>
      </c>
      <c r="H1056" s="35">
        <f>IFERROR(VLOOKUP(E1056,'DATA MASTER'!$B$1:$R$3858,6,0),"")</f>
        <v>24</v>
      </c>
      <c r="I1056" s="40">
        <f>IFERROR(VLOOKUP(E1056,'DATA MASTER'!$B$1:$R$3858,5,0),"")</f>
        <v>4.1000000000000002E-2</v>
      </c>
      <c r="J1056" s="35">
        <f>IFERROR(VLOOKUP(E1056,'DATA MASTER'!$B$1:$R$3858,17,0),"")</f>
        <v>18200</v>
      </c>
      <c r="K1056" s="35">
        <f>IFERROR(VLOOKUP(E1056,'DATA MASTER'!$B$1:$R$3858,16,0),"")</f>
        <v>15800</v>
      </c>
      <c r="L1056" s="34">
        <f t="shared" si="304"/>
        <v>1365</v>
      </c>
      <c r="M1056" s="34">
        <f t="shared" si="309"/>
        <v>2289.1040000000003</v>
      </c>
      <c r="N1056" s="35">
        <v>0</v>
      </c>
      <c r="O1056" s="35">
        <v>0</v>
      </c>
      <c r="P1056" s="35"/>
      <c r="Q1056" s="4" t="e">
        <f>VLOOKUP(#REF!,#REF!,1,0)</f>
        <v>#REF!</v>
      </c>
      <c r="R1056" s="35">
        <f t="shared" si="310"/>
        <v>227500</v>
      </c>
      <c r="S1056" s="35">
        <f t="shared" si="305"/>
        <v>182579.67567567568</v>
      </c>
      <c r="T1056" s="35">
        <f t="shared" si="306"/>
        <v>44920.32432432432</v>
      </c>
      <c r="U1056" s="35">
        <f t="shared" si="311"/>
        <v>430.5</v>
      </c>
      <c r="V1056" s="35">
        <f t="shared" si="312"/>
        <v>40.108695652173914</v>
      </c>
      <c r="W1056" s="35">
        <f t="shared" si="307"/>
        <v>5050.5</v>
      </c>
      <c r="X1056" s="35" t="str">
        <f t="shared" si="313"/>
        <v/>
      </c>
      <c r="Y1056" s="35">
        <v>1</v>
      </c>
      <c r="Z1056" s="42" t="e">
        <f>VLOOKUP(Q1056,#REF!,4,0)</f>
        <v>#REF!</v>
      </c>
      <c r="AA1056" s="35">
        <f t="shared" si="314"/>
        <v>0</v>
      </c>
      <c r="AB1056" s="37">
        <f t="shared" si="308"/>
        <v>0</v>
      </c>
      <c r="AC1056" s="35" t="e">
        <f t="shared" si="319"/>
        <v>#REF!</v>
      </c>
      <c r="AD1056" s="35">
        <v>0</v>
      </c>
      <c r="AE1056" s="44"/>
    </row>
    <row r="1057" spans="1:31">
      <c r="A1057" s="34">
        <v>1053</v>
      </c>
      <c r="B1057" s="58">
        <v>46249</v>
      </c>
      <c r="C1057" s="4" t="s">
        <v>7103</v>
      </c>
      <c r="D1057" s="4" t="s">
        <v>6134</v>
      </c>
      <c r="E1057" s="4" t="s">
        <v>80</v>
      </c>
      <c r="F1057" s="35" t="str">
        <f>IFERROR(VLOOKUP(E1057,'DATA MASTER'!$B$1:$R$3858,3,0),"")</f>
        <v>DIV 1</v>
      </c>
      <c r="G1057" s="4">
        <v>3</v>
      </c>
      <c r="H1057" s="35">
        <f>IFERROR(VLOOKUP(E1057,'DATA MASTER'!$B$1:$R$3858,6,0),"")</f>
        <v>24</v>
      </c>
      <c r="I1057" s="40">
        <f>IFERROR(VLOOKUP(E1057,'DATA MASTER'!$B$1:$R$3858,5,0),"")</f>
        <v>1.05</v>
      </c>
      <c r="J1057" s="35">
        <f>IFERROR(VLOOKUP(E1057,'DATA MASTER'!$B$1:$R$3858,17,0),"")</f>
        <v>33400</v>
      </c>
      <c r="K1057" s="35">
        <f>IFERROR(VLOOKUP(E1057,'DATA MASTER'!$B$1:$R$3858,16,0),"")</f>
        <v>29400</v>
      </c>
      <c r="L1057" s="34">
        <f t="shared" si="304"/>
        <v>2505</v>
      </c>
      <c r="M1057" s="34">
        <f t="shared" si="309"/>
        <v>4259.4720000000007</v>
      </c>
      <c r="N1057" s="35">
        <v>0</v>
      </c>
      <c r="O1057" s="35">
        <v>10</v>
      </c>
      <c r="P1057" s="35"/>
      <c r="Q1057" s="4"/>
      <c r="R1057" s="35">
        <f t="shared" si="310"/>
        <v>75150</v>
      </c>
      <c r="S1057" s="35">
        <f t="shared" si="305"/>
        <v>61152.635675675672</v>
      </c>
      <c r="T1057" s="35">
        <f t="shared" si="306"/>
        <v>13997.364324324328</v>
      </c>
      <c r="U1057" s="35">
        <f t="shared" si="311"/>
        <v>2205.0000000000005</v>
      </c>
      <c r="V1057" s="35">
        <f t="shared" si="312"/>
        <v>205.43478260869568</v>
      </c>
      <c r="W1057" s="35">
        <f t="shared" si="307"/>
        <v>1668.3300000000002</v>
      </c>
      <c r="X1057" s="35">
        <f t="shared" si="313"/>
        <v>6347.1709702870603</v>
      </c>
      <c r="Y1057" s="35">
        <v>1</v>
      </c>
      <c r="Z1057" s="35">
        <v>0</v>
      </c>
      <c r="AA1057" s="35">
        <f t="shared" si="314"/>
        <v>0</v>
      </c>
      <c r="AB1057" s="37">
        <f t="shared" si="308"/>
        <v>0</v>
      </c>
      <c r="AC1057" s="35">
        <v>0</v>
      </c>
      <c r="AD1057" s="35">
        <v>3571.4285714285716</v>
      </c>
      <c r="AE1057" s="44"/>
    </row>
    <row r="1058" spans="1:31">
      <c r="A1058" s="34">
        <v>1054</v>
      </c>
      <c r="B1058" s="58">
        <v>46249</v>
      </c>
      <c r="C1058" s="4" t="s">
        <v>7104</v>
      </c>
      <c r="D1058" s="4" t="s">
        <v>6201</v>
      </c>
      <c r="E1058" s="4" t="s">
        <v>6135</v>
      </c>
      <c r="F1058" s="35" t="str">
        <f>IFERROR(VLOOKUP(E1058,'DATA MASTER'!$B$1:$R$3858,3,0),"")</f>
        <v>DIV 1</v>
      </c>
      <c r="G1058" s="4">
        <v>24</v>
      </c>
      <c r="H1058" s="35">
        <f>IFERROR(VLOOKUP(E1058,'DATA MASTER'!$B$1:$R$3858,6,0),"")</f>
        <v>24</v>
      </c>
      <c r="I1058" s="40">
        <f>IFERROR(VLOOKUP(E1058,'DATA MASTER'!$B$1:$R$3858,5,0),"")</f>
        <v>1.23</v>
      </c>
      <c r="J1058" s="35">
        <f>IFERROR(VLOOKUP(E1058,'DATA MASTER'!$B$1:$R$3858,17,0),"")</f>
        <v>99800</v>
      </c>
      <c r="K1058" s="35">
        <f>IFERROR(VLOOKUP(E1058,'DATA MASTER'!$B$1:$R$3858,16,0),"")</f>
        <v>92100</v>
      </c>
      <c r="L1058" s="34">
        <f t="shared" si="304"/>
        <v>7485</v>
      </c>
      <c r="M1058" s="34">
        <f t="shared" si="309"/>
        <v>13343.448</v>
      </c>
      <c r="N1058" s="35">
        <v>0</v>
      </c>
      <c r="O1058" s="35">
        <v>0</v>
      </c>
      <c r="P1058" s="35">
        <v>50000</v>
      </c>
      <c r="Q1058" s="4" t="s">
        <v>6674</v>
      </c>
      <c r="R1058" s="35">
        <f t="shared" si="310"/>
        <v>1995999.9999999998</v>
      </c>
      <c r="S1058" s="35">
        <f t="shared" si="305"/>
        <v>1702844.3675675672</v>
      </c>
      <c r="T1058" s="35">
        <f t="shared" si="306"/>
        <v>293155.63243243261</v>
      </c>
      <c r="U1058" s="35">
        <f t="shared" si="311"/>
        <v>20664</v>
      </c>
      <c r="V1058" s="35">
        <f t="shared" si="312"/>
        <v>1925.2173913043478</v>
      </c>
      <c r="W1058" s="35">
        <f t="shared" si="307"/>
        <v>44311.199999999997</v>
      </c>
      <c r="X1058" s="35">
        <f t="shared" si="313"/>
        <v>149588.54837446162</v>
      </c>
      <c r="Y1058" s="35">
        <f>H1058</f>
        <v>24</v>
      </c>
      <c r="Z1058" s="35">
        <v>0</v>
      </c>
      <c r="AA1058" s="35">
        <f t="shared" si="314"/>
        <v>50000</v>
      </c>
      <c r="AB1058" s="37">
        <f t="shared" si="308"/>
        <v>10000</v>
      </c>
      <c r="AC1058" s="35">
        <v>0</v>
      </c>
      <c r="AD1058" s="35">
        <v>16666.666666666668</v>
      </c>
      <c r="AE1058" s="44"/>
    </row>
    <row r="1059" spans="1:31">
      <c r="A1059" s="34">
        <v>1055</v>
      </c>
      <c r="B1059" s="58">
        <v>46249</v>
      </c>
      <c r="C1059" s="4" t="s">
        <v>7105</v>
      </c>
      <c r="D1059" s="4" t="s">
        <v>6201</v>
      </c>
      <c r="E1059" s="4" t="s">
        <v>6167</v>
      </c>
      <c r="F1059" s="35" t="str">
        <f>IFERROR(VLOOKUP(E1059,'DATA MASTER'!$B$1:$R$3858,3,0),"")</f>
        <v>DIV 2</v>
      </c>
      <c r="G1059" s="4">
        <v>24</v>
      </c>
      <c r="H1059" s="35">
        <f>IFERROR(VLOOKUP(E1059,'DATA MASTER'!$B$1:$R$3858,6,0),"")</f>
        <v>24</v>
      </c>
      <c r="I1059" s="40">
        <f>IFERROR(VLOOKUP(E1059,'DATA MASTER'!$B$1:$R$3858,5,0),"")</f>
        <v>0.90200000000000002</v>
      </c>
      <c r="J1059" s="35">
        <f>IFERROR(VLOOKUP(E1059,'DATA MASTER'!$B$1:$R$3858,17,0),"")</f>
        <v>81000</v>
      </c>
      <c r="K1059" s="35">
        <f>IFERROR(VLOOKUP(E1059,'DATA MASTER'!$B$1:$R$3858,16,0),"")</f>
        <v>74300</v>
      </c>
      <c r="L1059" s="34">
        <f t="shared" si="304"/>
        <v>6075</v>
      </c>
      <c r="M1059" s="34">
        <f t="shared" si="309"/>
        <v>10764.584000000001</v>
      </c>
      <c r="N1059" s="35">
        <v>0</v>
      </c>
      <c r="O1059" s="35">
        <v>10</v>
      </c>
      <c r="P1059" s="35"/>
      <c r="Q1059" s="4"/>
      <c r="R1059" s="35">
        <f t="shared" si="310"/>
        <v>1458000</v>
      </c>
      <c r="S1059" s="35">
        <f t="shared" si="305"/>
        <v>1236364.8518918916</v>
      </c>
      <c r="T1059" s="35">
        <f t="shared" si="306"/>
        <v>221635.14810810843</v>
      </c>
      <c r="U1059" s="35">
        <f t="shared" si="311"/>
        <v>15153.6</v>
      </c>
      <c r="V1059" s="35">
        <f t="shared" si="312"/>
        <v>1411.8260869565217</v>
      </c>
      <c r="W1059" s="35">
        <f t="shared" si="307"/>
        <v>32367.600000000002</v>
      </c>
      <c r="X1059" s="35">
        <f t="shared" si="313"/>
        <v>162702.12202115191</v>
      </c>
      <c r="Y1059" s="35">
        <v>1</v>
      </c>
      <c r="Z1059" s="35">
        <v>0</v>
      </c>
      <c r="AA1059" s="35">
        <f t="shared" si="314"/>
        <v>0</v>
      </c>
      <c r="AB1059" s="37">
        <f t="shared" si="308"/>
        <v>10000</v>
      </c>
      <c r="AC1059" s="35">
        <v>0</v>
      </c>
      <c r="AD1059" s="35">
        <v>0</v>
      </c>
      <c r="AE1059" s="44"/>
    </row>
    <row r="1060" spans="1:31">
      <c r="A1060" s="34">
        <v>1056</v>
      </c>
      <c r="B1060" s="58">
        <v>46249</v>
      </c>
      <c r="C1060" s="4" t="s">
        <v>7106</v>
      </c>
      <c r="D1060" s="4" t="s">
        <v>6134</v>
      </c>
      <c r="E1060" s="4" t="s">
        <v>6135</v>
      </c>
      <c r="F1060" s="35" t="str">
        <f>IFERROR(VLOOKUP(E1060,'DATA MASTER'!$B$1:$R$3858,3,0),"")</f>
        <v>DIV 1</v>
      </c>
      <c r="G1060" s="4">
        <v>24</v>
      </c>
      <c r="H1060" s="35">
        <f>IFERROR(VLOOKUP(E1060,'DATA MASTER'!$B$1:$R$3858,6,0),"")</f>
        <v>24</v>
      </c>
      <c r="I1060" s="40">
        <f>IFERROR(VLOOKUP(E1060,'DATA MASTER'!$B$1:$R$3858,5,0),"")</f>
        <v>1.23</v>
      </c>
      <c r="J1060" s="35">
        <f>IFERROR(VLOOKUP(E1060,'DATA MASTER'!$B$1:$R$3858,17,0),"")</f>
        <v>99800</v>
      </c>
      <c r="K1060" s="35">
        <f>IFERROR(VLOOKUP(E1060,'DATA MASTER'!$B$1:$R$3858,16,0),"")</f>
        <v>92100</v>
      </c>
      <c r="L1060" s="34">
        <f t="shared" si="304"/>
        <v>7485</v>
      </c>
      <c r="M1060" s="34">
        <f t="shared" si="309"/>
        <v>13343.448</v>
      </c>
      <c r="N1060" s="35">
        <v>0</v>
      </c>
      <c r="O1060" s="35">
        <v>0</v>
      </c>
      <c r="P1060" s="35">
        <v>50000</v>
      </c>
      <c r="Q1060" s="4" t="s">
        <v>6674</v>
      </c>
      <c r="R1060" s="35">
        <f t="shared" si="310"/>
        <v>1995999.9999999998</v>
      </c>
      <c r="S1060" s="35">
        <f t="shared" si="305"/>
        <v>1702844.3675675672</v>
      </c>
      <c r="T1060" s="35">
        <f t="shared" si="306"/>
        <v>293155.63243243261</v>
      </c>
      <c r="U1060" s="35">
        <f t="shared" si="311"/>
        <v>20664</v>
      </c>
      <c r="V1060" s="35">
        <f t="shared" si="312"/>
        <v>1925.2173913043478</v>
      </c>
      <c r="W1060" s="35">
        <f t="shared" si="307"/>
        <v>44311.199999999997</v>
      </c>
      <c r="X1060" s="35">
        <f t="shared" si="313"/>
        <v>166255.21504112828</v>
      </c>
      <c r="Y1060" s="35">
        <f t="shared" ref="Y1060:Y1061" si="320">H1060</f>
        <v>24</v>
      </c>
      <c r="Z1060" s="35">
        <v>0</v>
      </c>
      <c r="AA1060" s="35">
        <f t="shared" si="314"/>
        <v>50000</v>
      </c>
      <c r="AB1060" s="37">
        <f t="shared" si="308"/>
        <v>0</v>
      </c>
      <c r="AC1060" s="35">
        <v>0</v>
      </c>
      <c r="AD1060" s="35">
        <v>10000</v>
      </c>
      <c r="AE1060" s="44"/>
    </row>
    <row r="1061" spans="1:31">
      <c r="A1061" s="34">
        <v>1057</v>
      </c>
      <c r="B1061" s="58">
        <v>46249</v>
      </c>
      <c r="C1061" s="4" t="s">
        <v>7107</v>
      </c>
      <c r="D1061" s="4" t="s">
        <v>6124</v>
      </c>
      <c r="E1061" s="4" t="s">
        <v>6135</v>
      </c>
      <c r="F1061" s="35" t="str">
        <f>IFERROR(VLOOKUP(E1061,'DATA MASTER'!$B$1:$R$3858,3,0),"")</f>
        <v>DIV 1</v>
      </c>
      <c r="G1061" s="4">
        <v>48</v>
      </c>
      <c r="H1061" s="35">
        <f>IFERROR(VLOOKUP(E1061,'DATA MASTER'!$B$1:$R$3858,6,0),"")</f>
        <v>24</v>
      </c>
      <c r="I1061" s="40">
        <f>IFERROR(VLOOKUP(E1061,'DATA MASTER'!$B$1:$R$3858,5,0),"")</f>
        <v>1.23</v>
      </c>
      <c r="J1061" s="35">
        <f>IFERROR(VLOOKUP(E1061,'DATA MASTER'!$B$1:$R$3858,17,0),"")</f>
        <v>99800</v>
      </c>
      <c r="K1061" s="35">
        <f>IFERROR(VLOOKUP(E1061,'DATA MASTER'!$B$1:$R$3858,16,0),"")</f>
        <v>92100</v>
      </c>
      <c r="L1061" s="34">
        <f t="shared" si="304"/>
        <v>7485</v>
      </c>
      <c r="M1061" s="34">
        <f t="shared" si="309"/>
        <v>13343.448</v>
      </c>
      <c r="N1061" s="35">
        <v>0</v>
      </c>
      <c r="O1061" s="35">
        <v>0</v>
      </c>
      <c r="P1061" s="35">
        <v>50000</v>
      </c>
      <c r="Q1061" s="4" t="s">
        <v>6674</v>
      </c>
      <c r="R1061" s="35">
        <f t="shared" si="310"/>
        <v>3991999.9999999995</v>
      </c>
      <c r="S1061" s="35">
        <f t="shared" si="305"/>
        <v>3405688.7351351343</v>
      </c>
      <c r="T1061" s="35">
        <f t="shared" si="306"/>
        <v>586311.26486486522</v>
      </c>
      <c r="U1061" s="35">
        <f t="shared" si="311"/>
        <v>41328</v>
      </c>
      <c r="V1061" s="35">
        <f t="shared" si="312"/>
        <v>3850.4347826086955</v>
      </c>
      <c r="W1061" s="35">
        <f t="shared" si="307"/>
        <v>88622.399999999994</v>
      </c>
      <c r="X1061" s="35">
        <f t="shared" si="313"/>
        <v>342510.43008225656</v>
      </c>
      <c r="Y1061" s="35">
        <f t="shared" si="320"/>
        <v>24</v>
      </c>
      <c r="Z1061" s="35">
        <v>0</v>
      </c>
      <c r="AA1061" s="35">
        <f t="shared" si="314"/>
        <v>100000</v>
      </c>
      <c r="AB1061" s="37">
        <f t="shared" si="308"/>
        <v>0</v>
      </c>
      <c r="AC1061" s="35">
        <v>0</v>
      </c>
      <c r="AD1061" s="35">
        <v>10000</v>
      </c>
      <c r="AE1061" s="44"/>
    </row>
    <row r="1062" spans="1:31">
      <c r="A1062" s="34">
        <v>1058</v>
      </c>
      <c r="B1062" s="58">
        <v>46249</v>
      </c>
      <c r="C1062" s="4" t="s">
        <v>7108</v>
      </c>
      <c r="D1062" s="4" t="s">
        <v>6138</v>
      </c>
      <c r="E1062" s="4" t="s">
        <v>6135</v>
      </c>
      <c r="F1062" s="35" t="str">
        <f>IFERROR(VLOOKUP(E1062,'DATA MASTER'!$B$1:$R$3858,3,0),"")</f>
        <v>DIV 1</v>
      </c>
      <c r="G1062" s="4">
        <v>4</v>
      </c>
      <c r="H1062" s="35">
        <f>IFERROR(VLOOKUP(E1062,'DATA MASTER'!$B$1:$R$3858,6,0),"")</f>
        <v>24</v>
      </c>
      <c r="I1062" s="40">
        <f>IFERROR(VLOOKUP(E1062,'DATA MASTER'!$B$1:$R$3858,5,0),"")</f>
        <v>1.23</v>
      </c>
      <c r="J1062" s="35">
        <f>IFERROR(VLOOKUP(E1062,'DATA MASTER'!$B$1:$R$3858,17,0),"")</f>
        <v>99800</v>
      </c>
      <c r="K1062" s="35">
        <f>IFERROR(VLOOKUP(E1062,'DATA MASTER'!$B$1:$R$3858,16,0),"")</f>
        <v>92100</v>
      </c>
      <c r="L1062" s="34">
        <f t="shared" si="304"/>
        <v>7485</v>
      </c>
      <c r="M1062" s="34">
        <f t="shared" si="309"/>
        <v>13343.448</v>
      </c>
      <c r="N1062" s="35">
        <v>0</v>
      </c>
      <c r="O1062" s="35">
        <v>0</v>
      </c>
      <c r="P1062" s="35"/>
      <c r="Q1062" s="4"/>
      <c r="R1062" s="35">
        <f t="shared" si="310"/>
        <v>332666.66666666663</v>
      </c>
      <c r="S1062" s="35">
        <f t="shared" si="305"/>
        <v>283807.39459459455</v>
      </c>
      <c r="T1062" s="35">
        <f t="shared" si="306"/>
        <v>48859.272072072083</v>
      </c>
      <c r="U1062" s="35">
        <f t="shared" si="311"/>
        <v>3444</v>
      </c>
      <c r="V1062" s="35">
        <f t="shared" si="312"/>
        <v>320.86956521739131</v>
      </c>
      <c r="W1062" s="35">
        <f t="shared" si="307"/>
        <v>7385.2000000000007</v>
      </c>
      <c r="X1062" s="35">
        <f t="shared" si="313"/>
        <v>32709.202506854694</v>
      </c>
      <c r="Y1062" s="35">
        <v>1</v>
      </c>
      <c r="Z1062" s="35">
        <v>0</v>
      </c>
      <c r="AA1062" s="35">
        <f t="shared" si="314"/>
        <v>0</v>
      </c>
      <c r="AB1062" s="37">
        <f t="shared" si="308"/>
        <v>0</v>
      </c>
      <c r="AC1062" s="35">
        <f>Z1062*R1062*1.11</f>
        <v>0</v>
      </c>
      <c r="AD1062" s="35">
        <v>5000</v>
      </c>
      <c r="AE1062" s="44"/>
    </row>
    <row r="1063" spans="1:31">
      <c r="A1063" s="34">
        <v>1059</v>
      </c>
      <c r="B1063" s="58">
        <v>46249</v>
      </c>
      <c r="C1063" s="4" t="s">
        <v>7109</v>
      </c>
      <c r="D1063" s="4" t="s">
        <v>6196</v>
      </c>
      <c r="E1063" s="4" t="s">
        <v>6156</v>
      </c>
      <c r="F1063" s="35" t="str">
        <f>IFERROR(VLOOKUP(E1063,'DATA MASTER'!$B$1:$R$3858,3,0),"")</f>
        <v>DIV 1</v>
      </c>
      <c r="G1063" s="4">
        <v>4</v>
      </c>
      <c r="H1063" s="35">
        <f>IFERROR(VLOOKUP(E1063,'DATA MASTER'!$B$1:$R$3858,6,0),"")</f>
        <v>4</v>
      </c>
      <c r="I1063" s="40">
        <f>IFERROR(VLOOKUP(E1063,'DATA MASTER'!$B$1:$R$3858,5,0),"")</f>
        <v>5.3879999999999999</v>
      </c>
      <c r="J1063" s="35">
        <f>IFERROR(VLOOKUP(E1063,'DATA MASTER'!$B$1:$R$3858,17,0),"")</f>
        <v>185700</v>
      </c>
      <c r="K1063" s="35">
        <f>IFERROR(VLOOKUP(E1063,'DATA MASTER'!$B$1:$R$3858,16,0),"")</f>
        <v>165300</v>
      </c>
      <c r="L1063" s="34">
        <f t="shared" si="304"/>
        <v>13927.5</v>
      </c>
      <c r="M1063" s="34">
        <f t="shared" si="309"/>
        <v>23948.664000000001</v>
      </c>
      <c r="N1063" s="35">
        <v>0</v>
      </c>
      <c r="O1063" s="35">
        <v>0</v>
      </c>
      <c r="P1063" s="35">
        <v>15000</v>
      </c>
      <c r="Q1063" s="4" t="s">
        <v>6947</v>
      </c>
      <c r="R1063" s="35">
        <f t="shared" si="310"/>
        <v>619000</v>
      </c>
      <c r="S1063" s="35">
        <f t="shared" si="305"/>
        <v>509374.18378378375</v>
      </c>
      <c r="T1063" s="35">
        <f t="shared" si="306"/>
        <v>109625.81621621625</v>
      </c>
      <c r="U1063" s="35">
        <f t="shared" si="311"/>
        <v>15086.4</v>
      </c>
      <c r="V1063" s="35">
        <f t="shared" si="312"/>
        <v>1405.5652173913043</v>
      </c>
      <c r="W1063" s="35">
        <f t="shared" si="307"/>
        <v>13741.800000000001</v>
      </c>
      <c r="X1063" s="35">
        <f t="shared" si="313"/>
        <v>64392.05099882494</v>
      </c>
      <c r="Y1063" s="35">
        <f>H1063</f>
        <v>4</v>
      </c>
      <c r="Z1063" s="35">
        <v>0</v>
      </c>
      <c r="AA1063" s="35">
        <f t="shared" si="314"/>
        <v>15000</v>
      </c>
      <c r="AB1063" s="37">
        <f t="shared" si="308"/>
        <v>0</v>
      </c>
      <c r="AC1063" s="35">
        <f>Z1063*R1063*1.11</f>
        <v>0</v>
      </c>
      <c r="AD1063" s="35">
        <v>0</v>
      </c>
      <c r="AE1063" s="44"/>
    </row>
    <row r="1064" spans="1:31">
      <c r="A1064" s="34">
        <v>1060</v>
      </c>
      <c r="B1064" s="58">
        <v>46249</v>
      </c>
      <c r="C1064" s="4" t="s">
        <v>7110</v>
      </c>
      <c r="D1064" s="4" t="s">
        <v>6196</v>
      </c>
      <c r="E1064" s="4" t="s">
        <v>6135</v>
      </c>
      <c r="F1064" s="35" t="str">
        <f>IFERROR(VLOOKUP(E1064,'DATA MASTER'!$B$1:$R$3858,3,0),"")</f>
        <v>DIV 1</v>
      </c>
      <c r="G1064" s="4">
        <v>24</v>
      </c>
      <c r="H1064" s="35">
        <f>IFERROR(VLOOKUP(E1064,'DATA MASTER'!$B$1:$R$3858,6,0),"")</f>
        <v>24</v>
      </c>
      <c r="I1064" s="40">
        <f>IFERROR(VLOOKUP(E1064,'DATA MASTER'!$B$1:$R$3858,5,0),"")</f>
        <v>1.23</v>
      </c>
      <c r="J1064" s="35">
        <f>IFERROR(VLOOKUP(E1064,'DATA MASTER'!$B$1:$R$3858,17,0),"")</f>
        <v>99800</v>
      </c>
      <c r="K1064" s="35">
        <f>IFERROR(VLOOKUP(E1064,'DATA MASTER'!$B$1:$R$3858,16,0),"")</f>
        <v>92100</v>
      </c>
      <c r="L1064" s="34">
        <f t="shared" si="304"/>
        <v>7485</v>
      </c>
      <c r="M1064" s="34">
        <f t="shared" si="309"/>
        <v>13343.448</v>
      </c>
      <c r="N1064" s="35">
        <v>0</v>
      </c>
      <c r="O1064" s="35">
        <v>0</v>
      </c>
      <c r="P1064" s="35">
        <v>50000</v>
      </c>
      <c r="Q1064" s="4" t="s">
        <v>6674</v>
      </c>
      <c r="R1064" s="35">
        <f t="shared" si="310"/>
        <v>1995999.9999999998</v>
      </c>
      <c r="S1064" s="35">
        <f t="shared" si="305"/>
        <v>1702844.3675675672</v>
      </c>
      <c r="T1064" s="35">
        <f t="shared" si="306"/>
        <v>293155.63243243261</v>
      </c>
      <c r="U1064" s="35">
        <f t="shared" si="311"/>
        <v>20664</v>
      </c>
      <c r="V1064" s="35">
        <f t="shared" si="312"/>
        <v>1925.2173913043478</v>
      </c>
      <c r="W1064" s="35">
        <f t="shared" si="307"/>
        <v>44311.199999999997</v>
      </c>
      <c r="X1064" s="35">
        <f t="shared" si="313"/>
        <v>171255.21504112828</v>
      </c>
      <c r="Y1064" s="35">
        <f>H1064</f>
        <v>24</v>
      </c>
      <c r="Z1064" s="35">
        <v>0</v>
      </c>
      <c r="AA1064" s="35">
        <f t="shared" si="314"/>
        <v>50000</v>
      </c>
      <c r="AB1064" s="37">
        <f t="shared" si="308"/>
        <v>0</v>
      </c>
      <c r="AC1064" s="35">
        <v>0</v>
      </c>
      <c r="AD1064" s="35">
        <v>5000</v>
      </c>
      <c r="AE1064" s="44"/>
    </row>
    <row r="1065" spans="1:31">
      <c r="A1065" s="34">
        <v>1061</v>
      </c>
      <c r="B1065" s="58">
        <v>46249</v>
      </c>
      <c r="C1065" s="4" t="s">
        <v>7111</v>
      </c>
      <c r="D1065" s="4" t="s">
        <v>6124</v>
      </c>
      <c r="E1065" s="4" t="s">
        <v>6167</v>
      </c>
      <c r="F1065" s="35" t="str">
        <f>IFERROR(VLOOKUP(E1065,'DATA MASTER'!$B$1:$R$3858,3,0),"")</f>
        <v>DIV 2</v>
      </c>
      <c r="G1065" s="4">
        <v>4</v>
      </c>
      <c r="H1065" s="35">
        <f>IFERROR(VLOOKUP(E1065,'DATA MASTER'!$B$1:$R$3858,6,0),"")</f>
        <v>24</v>
      </c>
      <c r="I1065" s="40">
        <f>IFERROR(VLOOKUP(E1065,'DATA MASTER'!$B$1:$R$3858,5,0),"")</f>
        <v>0.90200000000000002</v>
      </c>
      <c r="J1065" s="35">
        <f>IFERROR(VLOOKUP(E1065,'DATA MASTER'!$B$1:$R$3858,17,0),"")</f>
        <v>81000</v>
      </c>
      <c r="K1065" s="35">
        <f>IFERROR(VLOOKUP(E1065,'DATA MASTER'!$B$1:$R$3858,16,0),"")</f>
        <v>74300</v>
      </c>
      <c r="L1065" s="34">
        <f t="shared" si="304"/>
        <v>6075</v>
      </c>
      <c r="M1065" s="34">
        <f t="shared" si="309"/>
        <v>10764.584000000001</v>
      </c>
      <c r="N1065" s="35">
        <v>0</v>
      </c>
      <c r="O1065" s="35">
        <v>10</v>
      </c>
      <c r="P1065" s="35"/>
      <c r="Q1065" s="4"/>
      <c r="R1065" s="35">
        <f t="shared" si="310"/>
        <v>243000</v>
      </c>
      <c r="S1065" s="35">
        <f t="shared" si="305"/>
        <v>206060.80864864861</v>
      </c>
      <c r="T1065" s="35">
        <f t="shared" si="306"/>
        <v>36939.191351351386</v>
      </c>
      <c r="U1065" s="35">
        <f t="shared" si="311"/>
        <v>2525.6</v>
      </c>
      <c r="V1065" s="35">
        <f t="shared" si="312"/>
        <v>235.30434782608694</v>
      </c>
      <c r="W1065" s="35">
        <f t="shared" si="307"/>
        <v>5394.6</v>
      </c>
      <c r="X1065" s="35">
        <f t="shared" si="313"/>
        <v>23014.456234294532</v>
      </c>
      <c r="Y1065" s="35">
        <v>1</v>
      </c>
      <c r="Z1065" s="35">
        <v>0</v>
      </c>
      <c r="AA1065" s="35">
        <f t="shared" si="314"/>
        <v>0</v>
      </c>
      <c r="AB1065" s="37">
        <f t="shared" si="308"/>
        <v>0</v>
      </c>
      <c r="AC1065" s="35">
        <v>0</v>
      </c>
      <c r="AD1065" s="35">
        <v>5769.2307692307695</v>
      </c>
      <c r="AE1065" s="44"/>
    </row>
    <row r="1066" spans="1:31">
      <c r="A1066" s="34">
        <v>1062</v>
      </c>
      <c r="B1066" s="58">
        <v>46249</v>
      </c>
      <c r="C1066" s="4" t="s">
        <v>7112</v>
      </c>
      <c r="D1066" s="4" t="s">
        <v>6175</v>
      </c>
      <c r="E1066" s="4" t="s">
        <v>6156</v>
      </c>
      <c r="F1066" s="35" t="str">
        <f>IFERROR(VLOOKUP(E1066,'DATA MASTER'!$B$1:$R$3858,3,0),"")</f>
        <v>DIV 1</v>
      </c>
      <c r="G1066" s="4">
        <v>4</v>
      </c>
      <c r="H1066" s="35">
        <f>IFERROR(VLOOKUP(E1066,'DATA MASTER'!$B$1:$R$3858,6,0),"")</f>
        <v>4</v>
      </c>
      <c r="I1066" s="40">
        <f>IFERROR(VLOOKUP(E1066,'DATA MASTER'!$B$1:$R$3858,5,0),"")</f>
        <v>5.3879999999999999</v>
      </c>
      <c r="J1066" s="35">
        <f>IFERROR(VLOOKUP(E1066,'DATA MASTER'!$B$1:$R$3858,17,0),"")</f>
        <v>185700</v>
      </c>
      <c r="K1066" s="35">
        <f>IFERROR(VLOOKUP(E1066,'DATA MASTER'!$B$1:$R$3858,16,0),"")</f>
        <v>165300</v>
      </c>
      <c r="L1066" s="34">
        <f t="shared" si="304"/>
        <v>13927.5</v>
      </c>
      <c r="M1066" s="34">
        <f t="shared" si="309"/>
        <v>23948.664000000001</v>
      </c>
      <c r="N1066" s="35">
        <v>0</v>
      </c>
      <c r="O1066" s="35">
        <v>0</v>
      </c>
      <c r="P1066" s="35">
        <v>15000</v>
      </c>
      <c r="Q1066" s="4" t="s">
        <v>6947</v>
      </c>
      <c r="R1066" s="35">
        <f t="shared" si="310"/>
        <v>619000</v>
      </c>
      <c r="S1066" s="35">
        <f t="shared" si="305"/>
        <v>509374.18378378375</v>
      </c>
      <c r="T1066" s="35">
        <f t="shared" si="306"/>
        <v>109625.81621621625</v>
      </c>
      <c r="U1066" s="35">
        <f t="shared" si="311"/>
        <v>15086.4</v>
      </c>
      <c r="V1066" s="35">
        <f t="shared" si="312"/>
        <v>1405.5652173913043</v>
      </c>
      <c r="W1066" s="35">
        <f t="shared" si="307"/>
        <v>13741.800000000001</v>
      </c>
      <c r="X1066" s="35">
        <f t="shared" si="313"/>
        <v>64392.05099882494</v>
      </c>
      <c r="Y1066" s="35">
        <f>H1066</f>
        <v>4</v>
      </c>
      <c r="Z1066" s="35">
        <v>0</v>
      </c>
      <c r="AA1066" s="35">
        <f t="shared" si="314"/>
        <v>15000</v>
      </c>
      <c r="AB1066" s="37">
        <f t="shared" si="308"/>
        <v>0</v>
      </c>
      <c r="AC1066" s="35">
        <v>0</v>
      </c>
      <c r="AD1066" s="35">
        <v>0</v>
      </c>
      <c r="AE1066" s="44"/>
    </row>
    <row r="1067" spans="1:31">
      <c r="A1067" s="34">
        <v>1063</v>
      </c>
      <c r="B1067" s="58">
        <v>46249</v>
      </c>
      <c r="C1067" s="4" t="s">
        <v>7113</v>
      </c>
      <c r="D1067" s="4" t="s">
        <v>6143</v>
      </c>
      <c r="E1067" s="4" t="s">
        <v>6216</v>
      </c>
      <c r="F1067" s="35" t="str">
        <f>IFERROR(VLOOKUP(E1067,'DATA MASTER'!$B$1:$R$3858,3,0),"")</f>
        <v>DIV 1</v>
      </c>
      <c r="G1067" s="4">
        <v>4</v>
      </c>
      <c r="H1067" s="35">
        <f>IFERROR(VLOOKUP(E1067,'DATA MASTER'!$B$1:$R$3858,6,0),"")</f>
        <v>24</v>
      </c>
      <c r="I1067" s="40">
        <f>IFERROR(VLOOKUP(E1067,'DATA MASTER'!$B$1:$R$3858,5,0),"")</f>
        <v>1.0900000000000001</v>
      </c>
      <c r="J1067" s="35">
        <f>IFERROR(VLOOKUP(E1067,'DATA MASTER'!$B$1:$R$3858,17,0),"")</f>
        <v>49500</v>
      </c>
      <c r="K1067" s="35">
        <f>IFERROR(VLOOKUP(E1067,'DATA MASTER'!$B$1:$R$3858,16,0),"")</f>
        <v>44600</v>
      </c>
      <c r="L1067" s="34">
        <f t="shared" si="304"/>
        <v>3712.5</v>
      </c>
      <c r="M1067" s="34">
        <f t="shared" si="309"/>
        <v>6461.6480000000001</v>
      </c>
      <c r="N1067" s="35">
        <v>0</v>
      </c>
      <c r="O1067" s="35">
        <v>0</v>
      </c>
      <c r="P1067" s="35"/>
      <c r="Q1067" s="4" t="e">
        <f>VLOOKUP(#REF!,#REF!,1,0)</f>
        <v>#REF!</v>
      </c>
      <c r="R1067" s="35">
        <f t="shared" si="310"/>
        <v>165000</v>
      </c>
      <c r="S1067" s="35">
        <f t="shared" si="305"/>
        <v>137435.50270270268</v>
      </c>
      <c r="T1067" s="35">
        <f t="shared" si="306"/>
        <v>27564.497297297319</v>
      </c>
      <c r="U1067" s="35">
        <f t="shared" si="311"/>
        <v>3052</v>
      </c>
      <c r="V1067" s="35">
        <f t="shared" si="312"/>
        <v>284.34782608695656</v>
      </c>
      <c r="W1067" s="35">
        <f t="shared" si="307"/>
        <v>3663.0000000000005</v>
      </c>
      <c r="X1067" s="35" t="str">
        <f t="shared" si="313"/>
        <v/>
      </c>
      <c r="Y1067" s="35">
        <v>1</v>
      </c>
      <c r="Z1067" s="42" t="e">
        <f>VLOOKUP(Q1067,#REF!,4,0)</f>
        <v>#REF!</v>
      </c>
      <c r="AA1067" s="35">
        <f t="shared" si="314"/>
        <v>0</v>
      </c>
      <c r="AB1067" s="37">
        <f t="shared" si="308"/>
        <v>0</v>
      </c>
      <c r="AC1067" s="35" t="e">
        <f t="shared" ref="AC1067:AC1068" si="321">Z1067*R1067*1.11</f>
        <v>#REF!</v>
      </c>
      <c r="AD1067" s="35">
        <v>0</v>
      </c>
      <c r="AE1067" s="44"/>
    </row>
    <row r="1068" spans="1:31">
      <c r="A1068" s="34">
        <v>1064</v>
      </c>
      <c r="B1068" s="58">
        <v>46249</v>
      </c>
      <c r="C1068" s="4" t="s">
        <v>7113</v>
      </c>
      <c r="D1068" s="4" t="s">
        <v>6143</v>
      </c>
      <c r="E1068" s="4" t="s">
        <v>6151</v>
      </c>
      <c r="F1068" s="35" t="str">
        <f>IFERROR(VLOOKUP(E1068,'DATA MASTER'!$B$1:$R$3858,3,0),"")</f>
        <v>DIV 2</v>
      </c>
      <c r="G1068" s="4">
        <v>2</v>
      </c>
      <c r="H1068" s="35">
        <f>IFERROR(VLOOKUP(E1068,'DATA MASTER'!$B$1:$R$3858,6,0),"")</f>
        <v>24</v>
      </c>
      <c r="I1068" s="40">
        <f>IFERROR(VLOOKUP(E1068,'DATA MASTER'!$B$1:$R$3858,5,0),"")</f>
        <v>0.85</v>
      </c>
      <c r="J1068" s="35">
        <f>IFERROR(VLOOKUP(E1068,'DATA MASTER'!$B$1:$R$3858,17,0),"")</f>
        <v>74700</v>
      </c>
      <c r="K1068" s="35">
        <f>IFERROR(VLOOKUP(E1068,'DATA MASTER'!$B$1:$R$3858,16,0),"")</f>
        <v>67900</v>
      </c>
      <c r="L1068" s="34">
        <f t="shared" si="304"/>
        <v>5602.5</v>
      </c>
      <c r="M1068" s="34">
        <f t="shared" si="309"/>
        <v>9837.3520000000008</v>
      </c>
      <c r="N1068" s="35">
        <v>0</v>
      </c>
      <c r="O1068" s="35">
        <v>0</v>
      </c>
      <c r="P1068" s="35"/>
      <c r="Q1068" s="4" t="e">
        <f>VLOOKUP(#REF!,#REF!,1,0)</f>
        <v>#REF!</v>
      </c>
      <c r="R1068" s="35">
        <f t="shared" si="310"/>
        <v>124499.99999999999</v>
      </c>
      <c r="S1068" s="35">
        <f t="shared" si="305"/>
        <v>104617.38378378378</v>
      </c>
      <c r="T1068" s="35">
        <f t="shared" si="306"/>
        <v>19882.616216216207</v>
      </c>
      <c r="U1068" s="35">
        <f t="shared" si="311"/>
        <v>1190</v>
      </c>
      <c r="V1068" s="35">
        <f t="shared" si="312"/>
        <v>110.8695652173913</v>
      </c>
      <c r="W1068" s="35">
        <f t="shared" si="307"/>
        <v>2763.8999999999996</v>
      </c>
      <c r="X1068" s="35" t="str">
        <f t="shared" si="313"/>
        <v/>
      </c>
      <c r="Y1068" s="35">
        <v>1</v>
      </c>
      <c r="Z1068" s="42" t="e">
        <f>VLOOKUP(Q1068,#REF!,4,0)</f>
        <v>#REF!</v>
      </c>
      <c r="AA1068" s="35">
        <f t="shared" si="314"/>
        <v>0</v>
      </c>
      <c r="AB1068" s="37">
        <f t="shared" si="308"/>
        <v>0</v>
      </c>
      <c r="AC1068" s="35" t="e">
        <f t="shared" si="321"/>
        <v>#REF!</v>
      </c>
      <c r="AD1068" s="35">
        <v>0</v>
      </c>
      <c r="AE1068" s="44"/>
    </row>
    <row r="1069" spans="1:31">
      <c r="A1069" s="34">
        <v>1065</v>
      </c>
      <c r="B1069" s="58">
        <v>46249</v>
      </c>
      <c r="C1069" s="4" t="s">
        <v>7114</v>
      </c>
      <c r="D1069" s="4" t="s">
        <v>6175</v>
      </c>
      <c r="E1069" s="4" t="s">
        <v>6135</v>
      </c>
      <c r="F1069" s="35" t="str">
        <f>IFERROR(VLOOKUP(E1069,'DATA MASTER'!$B$1:$R$3858,3,0),"")</f>
        <v>DIV 1</v>
      </c>
      <c r="G1069" s="4">
        <v>12</v>
      </c>
      <c r="H1069" s="35">
        <f>IFERROR(VLOOKUP(E1069,'DATA MASTER'!$B$1:$R$3858,6,0),"")</f>
        <v>24</v>
      </c>
      <c r="I1069" s="40">
        <f>IFERROR(VLOOKUP(E1069,'DATA MASTER'!$B$1:$R$3858,5,0),"")</f>
        <v>1.23</v>
      </c>
      <c r="J1069" s="35">
        <f>IFERROR(VLOOKUP(E1069,'DATA MASTER'!$B$1:$R$3858,17,0),"")</f>
        <v>99800</v>
      </c>
      <c r="K1069" s="35">
        <f>IFERROR(VLOOKUP(E1069,'DATA MASTER'!$B$1:$R$3858,16,0),"")</f>
        <v>92100</v>
      </c>
      <c r="L1069" s="34">
        <f t="shared" si="304"/>
        <v>7485</v>
      </c>
      <c r="M1069" s="34">
        <f t="shared" si="309"/>
        <v>13343.448</v>
      </c>
      <c r="N1069" s="35">
        <v>0</v>
      </c>
      <c r="O1069" s="35">
        <v>0</v>
      </c>
      <c r="P1069" s="35"/>
      <c r="Q1069" s="4"/>
      <c r="R1069" s="35">
        <f t="shared" si="310"/>
        <v>997999.99999999988</v>
      </c>
      <c r="S1069" s="35">
        <f t="shared" si="305"/>
        <v>851422.18378378358</v>
      </c>
      <c r="T1069" s="35">
        <f t="shared" si="306"/>
        <v>146577.81621621631</v>
      </c>
      <c r="U1069" s="35">
        <f t="shared" si="311"/>
        <v>10332</v>
      </c>
      <c r="V1069" s="35">
        <f t="shared" si="312"/>
        <v>962.60869565217388</v>
      </c>
      <c r="W1069" s="35">
        <f t="shared" si="307"/>
        <v>22155.599999999999</v>
      </c>
      <c r="X1069" s="35">
        <f t="shared" si="313"/>
        <v>113127.60752056414</v>
      </c>
      <c r="Y1069" s="35">
        <v>1</v>
      </c>
      <c r="Z1069" s="35">
        <v>0</v>
      </c>
      <c r="AA1069" s="35">
        <f t="shared" si="314"/>
        <v>0</v>
      </c>
      <c r="AB1069" s="37">
        <f t="shared" si="308"/>
        <v>0</v>
      </c>
      <c r="AC1069" s="35">
        <v>0</v>
      </c>
      <c r="AD1069" s="35">
        <v>0</v>
      </c>
      <c r="AE1069" s="44"/>
    </row>
    <row r="1070" spans="1:31">
      <c r="A1070" s="34">
        <v>1066</v>
      </c>
      <c r="B1070" s="58">
        <v>46249</v>
      </c>
      <c r="C1070" s="4" t="s">
        <v>7115</v>
      </c>
      <c r="D1070" s="4" t="s">
        <v>6128</v>
      </c>
      <c r="E1070" s="4" t="s">
        <v>726</v>
      </c>
      <c r="F1070" s="35" t="str">
        <f>IFERROR(VLOOKUP(E1070,'DATA MASTER'!$B$1:$R$3858,3,0),"")</f>
        <v>DIV 1-AREM</v>
      </c>
      <c r="G1070" s="4">
        <v>4</v>
      </c>
      <c r="H1070" s="35">
        <f>IFERROR(VLOOKUP(E1070,'DATA MASTER'!$B$1:$R$3858,6,0),"")</f>
        <v>4</v>
      </c>
      <c r="I1070" s="40">
        <f>IFERROR(VLOOKUP(E1070,'DATA MASTER'!$B$1:$R$3858,5,0),"")</f>
        <v>5.35</v>
      </c>
      <c r="J1070" s="35">
        <f>IFERROR(VLOOKUP(E1070,'DATA MASTER'!$B$1:$R$3858,17,0),"")</f>
        <v>76700</v>
      </c>
      <c r="K1070" s="35">
        <f>IFERROR(VLOOKUP(E1070,'DATA MASTER'!$B$1:$R$3858,16,0),"")</f>
        <v>61100</v>
      </c>
      <c r="L1070" s="34">
        <f t="shared" si="304"/>
        <v>5752.5</v>
      </c>
      <c r="M1070" s="34">
        <f t="shared" si="309"/>
        <v>8852.1679999999997</v>
      </c>
      <c r="N1070" s="35">
        <v>0</v>
      </c>
      <c r="O1070" s="35">
        <v>10</v>
      </c>
      <c r="P1070" s="35"/>
      <c r="Q1070" s="4"/>
      <c r="R1070" s="35">
        <f t="shared" si="310"/>
        <v>230100</v>
      </c>
      <c r="S1070" s="35">
        <f t="shared" si="305"/>
        <v>169452.42810810811</v>
      </c>
      <c r="T1070" s="35">
        <f t="shared" si="306"/>
        <v>60647.571891891886</v>
      </c>
      <c r="U1070" s="35">
        <f t="shared" si="311"/>
        <v>14979.999999999998</v>
      </c>
      <c r="V1070" s="35">
        <f t="shared" si="312"/>
        <v>1395.6521739130433</v>
      </c>
      <c r="W1070" s="35">
        <f t="shared" si="307"/>
        <v>5108.22</v>
      </c>
      <c r="X1070" s="35">
        <f t="shared" si="313"/>
        <v>39163.699717978845</v>
      </c>
      <c r="Y1070" s="35">
        <v>1</v>
      </c>
      <c r="Z1070" s="35">
        <v>0</v>
      </c>
      <c r="AA1070" s="35">
        <f t="shared" si="314"/>
        <v>0</v>
      </c>
      <c r="AB1070" s="37">
        <f t="shared" si="308"/>
        <v>0</v>
      </c>
      <c r="AC1070" s="35">
        <v>0</v>
      </c>
      <c r="AD1070" s="35">
        <v>0</v>
      </c>
      <c r="AE1070" s="44"/>
    </row>
    <row r="1071" spans="1:31">
      <c r="A1071" s="34">
        <v>1067</v>
      </c>
      <c r="B1071" s="58">
        <v>46249</v>
      </c>
      <c r="C1071" s="4" t="s">
        <v>7116</v>
      </c>
      <c r="D1071" s="4" t="s">
        <v>6134</v>
      </c>
      <c r="E1071" s="4" t="s">
        <v>726</v>
      </c>
      <c r="F1071" s="35" t="str">
        <f>IFERROR(VLOOKUP(E1071,'DATA MASTER'!$B$1:$R$3858,3,0),"")</f>
        <v>DIV 1-AREM</v>
      </c>
      <c r="G1071" s="4">
        <v>4</v>
      </c>
      <c r="H1071" s="35">
        <f>IFERROR(VLOOKUP(E1071,'DATA MASTER'!$B$1:$R$3858,6,0),"")</f>
        <v>4</v>
      </c>
      <c r="I1071" s="40">
        <f>IFERROR(VLOOKUP(E1071,'DATA MASTER'!$B$1:$R$3858,5,0),"")</f>
        <v>5.35</v>
      </c>
      <c r="J1071" s="35">
        <f>IFERROR(VLOOKUP(E1071,'DATA MASTER'!$B$1:$R$3858,17,0),"")</f>
        <v>76700</v>
      </c>
      <c r="K1071" s="35">
        <f>IFERROR(VLOOKUP(E1071,'DATA MASTER'!$B$1:$R$3858,16,0),"")</f>
        <v>61100</v>
      </c>
      <c r="L1071" s="34">
        <f t="shared" si="304"/>
        <v>5752.5</v>
      </c>
      <c r="M1071" s="34">
        <f t="shared" si="309"/>
        <v>8852.1679999999997</v>
      </c>
      <c r="N1071" s="35">
        <v>0</v>
      </c>
      <c r="O1071" s="35">
        <v>10</v>
      </c>
      <c r="P1071" s="35"/>
      <c r="Q1071" s="4" t="e">
        <f>VLOOKUP(#REF!,#REF!,1,0)</f>
        <v>#REF!</v>
      </c>
      <c r="R1071" s="35">
        <f t="shared" si="310"/>
        <v>230100</v>
      </c>
      <c r="S1071" s="35">
        <f t="shared" si="305"/>
        <v>169452.42810810811</v>
      </c>
      <c r="T1071" s="35">
        <f t="shared" si="306"/>
        <v>60647.571891891886</v>
      </c>
      <c r="U1071" s="35">
        <f t="shared" si="311"/>
        <v>14979.999999999998</v>
      </c>
      <c r="V1071" s="35">
        <f t="shared" si="312"/>
        <v>1395.6521739130433</v>
      </c>
      <c r="W1071" s="35">
        <v>0</v>
      </c>
      <c r="X1071" s="35" t="str">
        <f t="shared" si="313"/>
        <v/>
      </c>
      <c r="Y1071" s="35">
        <v>1</v>
      </c>
      <c r="Z1071" s="42" t="e">
        <f>VLOOKUP(Q1071,#REF!,4,0)</f>
        <v>#REF!</v>
      </c>
      <c r="AA1071" s="35">
        <f t="shared" si="314"/>
        <v>0</v>
      </c>
      <c r="AB1071" s="37">
        <f t="shared" si="308"/>
        <v>0</v>
      </c>
      <c r="AC1071" s="35" t="e">
        <f>Z1071*R1071*1.11</f>
        <v>#REF!</v>
      </c>
      <c r="AD1071" s="35">
        <v>0</v>
      </c>
      <c r="AE1071" s="44"/>
    </row>
    <row r="1072" spans="1:31">
      <c r="A1072" s="34">
        <v>1068</v>
      </c>
      <c r="B1072" s="58">
        <v>46249</v>
      </c>
      <c r="C1072" s="4" t="s">
        <v>7117</v>
      </c>
      <c r="D1072" s="4" t="s">
        <v>6134</v>
      </c>
      <c r="E1072" s="4" t="s">
        <v>726</v>
      </c>
      <c r="F1072" s="35" t="str">
        <f>IFERROR(VLOOKUP(E1072,'DATA MASTER'!$B$1:$R$3858,3,0),"")</f>
        <v>DIV 1-AREM</v>
      </c>
      <c r="G1072" s="4">
        <v>4</v>
      </c>
      <c r="H1072" s="35">
        <f>IFERROR(VLOOKUP(E1072,'DATA MASTER'!$B$1:$R$3858,6,0),"")</f>
        <v>4</v>
      </c>
      <c r="I1072" s="40">
        <f>IFERROR(VLOOKUP(E1072,'DATA MASTER'!$B$1:$R$3858,5,0),"")</f>
        <v>5.35</v>
      </c>
      <c r="J1072" s="35">
        <f>IFERROR(VLOOKUP(E1072,'DATA MASTER'!$B$1:$R$3858,17,0),"")</f>
        <v>76700</v>
      </c>
      <c r="K1072" s="35">
        <f>IFERROR(VLOOKUP(E1072,'DATA MASTER'!$B$1:$R$3858,16,0),"")</f>
        <v>61100</v>
      </c>
      <c r="L1072" s="34">
        <f t="shared" si="304"/>
        <v>5752.5</v>
      </c>
      <c r="M1072" s="34">
        <f t="shared" si="309"/>
        <v>8852.1679999999997</v>
      </c>
      <c r="N1072" s="35">
        <v>0</v>
      </c>
      <c r="O1072" s="35">
        <v>10</v>
      </c>
      <c r="P1072" s="35"/>
      <c r="Q1072" s="4"/>
      <c r="R1072" s="35">
        <f t="shared" si="310"/>
        <v>230100</v>
      </c>
      <c r="S1072" s="35">
        <f t="shared" si="305"/>
        <v>169452.42810810811</v>
      </c>
      <c r="T1072" s="35">
        <f t="shared" si="306"/>
        <v>60647.571891891886</v>
      </c>
      <c r="U1072" s="35">
        <f t="shared" si="311"/>
        <v>14979.999999999998</v>
      </c>
      <c r="V1072" s="35">
        <f t="shared" si="312"/>
        <v>1395.6521739130433</v>
      </c>
      <c r="W1072" s="35">
        <f t="shared" si="307"/>
        <v>5108.22</v>
      </c>
      <c r="X1072" s="35">
        <f t="shared" si="313"/>
        <v>32020.8425751217</v>
      </c>
      <c r="Y1072" s="35">
        <v>1</v>
      </c>
      <c r="Z1072" s="35">
        <v>0</v>
      </c>
      <c r="AA1072" s="35">
        <f t="shared" si="314"/>
        <v>0</v>
      </c>
      <c r="AB1072" s="37">
        <f t="shared" si="308"/>
        <v>0</v>
      </c>
      <c r="AC1072" s="35">
        <f t="shared" ref="AC1072:AC1074" si="322">Z1072*R1072*1.11</f>
        <v>0</v>
      </c>
      <c r="AD1072" s="35">
        <v>7142.8571428571431</v>
      </c>
      <c r="AE1072" s="44"/>
    </row>
    <row r="1073" spans="1:31">
      <c r="A1073" s="34">
        <v>1069</v>
      </c>
      <c r="B1073" s="58">
        <v>46249</v>
      </c>
      <c r="C1073" s="4" t="s">
        <v>7118</v>
      </c>
      <c r="D1073" s="4" t="s">
        <v>6175</v>
      </c>
      <c r="E1073" s="4" t="s">
        <v>726</v>
      </c>
      <c r="F1073" s="35" t="str">
        <f>IFERROR(VLOOKUP(E1073,'DATA MASTER'!$B$1:$R$3858,3,0),"")</f>
        <v>DIV 1-AREM</v>
      </c>
      <c r="G1073" s="4">
        <v>4</v>
      </c>
      <c r="H1073" s="35">
        <f>IFERROR(VLOOKUP(E1073,'DATA MASTER'!$B$1:$R$3858,6,0),"")</f>
        <v>4</v>
      </c>
      <c r="I1073" s="40">
        <f>IFERROR(VLOOKUP(E1073,'DATA MASTER'!$B$1:$R$3858,5,0),"")</f>
        <v>5.35</v>
      </c>
      <c r="J1073" s="35">
        <f>IFERROR(VLOOKUP(E1073,'DATA MASTER'!$B$1:$R$3858,17,0),"")</f>
        <v>76700</v>
      </c>
      <c r="K1073" s="35">
        <f>IFERROR(VLOOKUP(E1073,'DATA MASTER'!$B$1:$R$3858,16,0),"")</f>
        <v>61100</v>
      </c>
      <c r="L1073" s="34">
        <f t="shared" si="304"/>
        <v>5752.5</v>
      </c>
      <c r="M1073" s="34">
        <f t="shared" si="309"/>
        <v>8852.1679999999997</v>
      </c>
      <c r="N1073" s="35">
        <v>0</v>
      </c>
      <c r="O1073" s="35">
        <v>10</v>
      </c>
      <c r="P1073" s="35"/>
      <c r="Q1073" s="4"/>
      <c r="R1073" s="35">
        <f t="shared" si="310"/>
        <v>230100</v>
      </c>
      <c r="S1073" s="35">
        <f t="shared" si="305"/>
        <v>169452.42810810811</v>
      </c>
      <c r="T1073" s="35">
        <f t="shared" si="306"/>
        <v>60647.571891891886</v>
      </c>
      <c r="U1073" s="35">
        <f t="shared" si="311"/>
        <v>14979.999999999998</v>
      </c>
      <c r="V1073" s="35">
        <f t="shared" si="312"/>
        <v>1395.6521739130433</v>
      </c>
      <c r="W1073" s="35">
        <f t="shared" si="307"/>
        <v>5108.22</v>
      </c>
      <c r="X1073" s="35">
        <f t="shared" si="313"/>
        <v>39163.699717978845</v>
      </c>
      <c r="Y1073" s="35">
        <v>1</v>
      </c>
      <c r="Z1073" s="35">
        <v>0</v>
      </c>
      <c r="AA1073" s="35">
        <f t="shared" si="314"/>
        <v>0</v>
      </c>
      <c r="AB1073" s="37">
        <f t="shared" si="308"/>
        <v>0</v>
      </c>
      <c r="AC1073" s="35">
        <f t="shared" si="322"/>
        <v>0</v>
      </c>
      <c r="AD1073" s="35">
        <v>0</v>
      </c>
      <c r="AE1073" s="44"/>
    </row>
    <row r="1074" spans="1:31">
      <c r="A1074" s="34">
        <v>1070</v>
      </c>
      <c r="B1074" s="58">
        <v>46252</v>
      </c>
      <c r="C1074" s="4" t="s">
        <v>7119</v>
      </c>
      <c r="D1074" s="4" t="s">
        <v>6124</v>
      </c>
      <c r="E1074" s="4" t="s">
        <v>6253</v>
      </c>
      <c r="F1074" s="35" t="str">
        <f>IFERROR(VLOOKUP(E1074,'DATA MASTER'!$B$1:$R$3858,3,0),"")</f>
        <v>DIV 1</v>
      </c>
      <c r="G1074" s="4">
        <v>2</v>
      </c>
      <c r="H1074" s="35">
        <f>IFERROR(VLOOKUP(E1074,'DATA MASTER'!$B$1:$R$3858,6,0),"")</f>
        <v>1</v>
      </c>
      <c r="I1074" s="40">
        <f>IFERROR(VLOOKUP(E1074,'DATA MASTER'!$B$1:$R$3858,5,0),"")</f>
        <v>23.51</v>
      </c>
      <c r="J1074" s="35">
        <f>IFERROR(VLOOKUP(E1074,'DATA MASTER'!$B$1:$R$3858,17,0),"")</f>
        <v>1445800</v>
      </c>
      <c r="K1074" s="35">
        <f>IFERROR(VLOOKUP(E1074,'DATA MASTER'!$B$1:$R$3858,16,0),"")</f>
        <v>1286500</v>
      </c>
      <c r="L1074" s="34">
        <f t="shared" si="304"/>
        <v>108435</v>
      </c>
      <c r="M1074" s="34">
        <f t="shared" si="309"/>
        <v>186388.12000000002</v>
      </c>
      <c r="N1074" s="35">
        <v>0</v>
      </c>
      <c r="O1074" s="35">
        <v>10</v>
      </c>
      <c r="P1074" s="35"/>
      <c r="Q1074" s="4"/>
      <c r="R1074" s="35">
        <f t="shared" si="310"/>
        <v>2168700</v>
      </c>
      <c r="S1074" s="35">
        <f t="shared" si="305"/>
        <v>1783965.2108108103</v>
      </c>
      <c r="T1074" s="35">
        <f t="shared" si="306"/>
        <v>384734.78918918967</v>
      </c>
      <c r="U1074" s="35">
        <f t="shared" si="311"/>
        <v>32914</v>
      </c>
      <c r="V1074" s="35">
        <f t="shared" si="312"/>
        <v>3066.5217391304354</v>
      </c>
      <c r="W1074" s="35">
        <f t="shared" si="307"/>
        <v>48145.140000000007</v>
      </c>
      <c r="X1074" s="35">
        <f t="shared" si="313"/>
        <v>297484.12745005923</v>
      </c>
      <c r="Y1074" s="35">
        <f t="shared" ref="Y1074:Y1076" si="323">IF(E1074="avwi005",4,1)</f>
        <v>1</v>
      </c>
      <c r="Z1074" s="35">
        <v>0</v>
      </c>
      <c r="AA1074" s="35">
        <f t="shared" si="314"/>
        <v>0</v>
      </c>
      <c r="AB1074" s="37">
        <f t="shared" si="308"/>
        <v>0</v>
      </c>
      <c r="AC1074" s="35">
        <f t="shared" si="322"/>
        <v>0</v>
      </c>
      <c r="AD1074" s="35">
        <v>3125</v>
      </c>
      <c r="AE1074" s="44"/>
    </row>
    <row r="1075" spans="1:31">
      <c r="A1075" s="34">
        <v>1071</v>
      </c>
      <c r="B1075" s="58">
        <v>46252</v>
      </c>
      <c r="C1075" s="4" t="s">
        <v>7119</v>
      </c>
      <c r="D1075" s="4" t="s">
        <v>6124</v>
      </c>
      <c r="E1075" s="4" t="s">
        <v>6255</v>
      </c>
      <c r="F1075" s="35" t="str">
        <f>IFERROR(VLOOKUP(E1075,'DATA MASTER'!$B$1:$R$3858,3,0),"")</f>
        <v>DIV 1</v>
      </c>
      <c r="G1075" s="4">
        <v>10</v>
      </c>
      <c r="H1075" s="35">
        <f>IFERROR(VLOOKUP(E1075,'DATA MASTER'!$B$1:$R$3858,6,0),"")</f>
        <v>40</v>
      </c>
      <c r="I1075" s="40">
        <f>IFERROR(VLOOKUP(E1075,'DATA MASTER'!$B$1:$R$3858,5,0),"")</f>
        <v>0.503</v>
      </c>
      <c r="J1075" s="35">
        <f>IFERROR(VLOOKUP(E1075,'DATA MASTER'!$B$1:$R$3858,17,0),"")</f>
        <v>0</v>
      </c>
      <c r="K1075" s="35">
        <f>IFERROR(VLOOKUP(E1075,'DATA MASTER'!$B$1:$R$3858,16,0),"")</f>
        <v>0</v>
      </c>
      <c r="L1075" s="34">
        <f t="shared" si="304"/>
        <v>0</v>
      </c>
      <c r="M1075" s="34">
        <f t="shared" si="309"/>
        <v>0</v>
      </c>
      <c r="N1075" s="35">
        <v>0</v>
      </c>
      <c r="O1075" s="35">
        <v>0</v>
      </c>
      <c r="P1075" s="35"/>
      <c r="Q1075" s="4"/>
      <c r="R1075" s="35">
        <f t="shared" si="310"/>
        <v>0</v>
      </c>
      <c r="S1075" s="35">
        <f t="shared" si="305"/>
        <v>0</v>
      </c>
      <c r="T1075" s="35">
        <f t="shared" si="306"/>
        <v>0</v>
      </c>
      <c r="U1075" s="35">
        <f t="shared" si="311"/>
        <v>3521</v>
      </c>
      <c r="V1075" s="35">
        <f t="shared" si="312"/>
        <v>328.04347826086956</v>
      </c>
      <c r="W1075" s="35">
        <f t="shared" si="307"/>
        <v>0</v>
      </c>
      <c r="X1075" s="35">
        <f t="shared" si="313"/>
        <v>-6974.04347826087</v>
      </c>
      <c r="Y1075" s="35">
        <f t="shared" si="323"/>
        <v>1</v>
      </c>
      <c r="Z1075" s="35">
        <v>0</v>
      </c>
      <c r="AA1075" s="35">
        <f t="shared" si="314"/>
        <v>0</v>
      </c>
      <c r="AB1075" s="37">
        <f t="shared" si="308"/>
        <v>0</v>
      </c>
      <c r="AC1075" s="35">
        <v>0</v>
      </c>
      <c r="AD1075" s="35">
        <v>3125</v>
      </c>
      <c r="AE1075" s="44"/>
    </row>
    <row r="1076" spans="1:31">
      <c r="A1076" s="34">
        <v>1072</v>
      </c>
      <c r="B1076" s="58">
        <v>46252</v>
      </c>
      <c r="C1076" s="4" t="s">
        <v>7120</v>
      </c>
      <c r="D1076" s="4" t="s">
        <v>6188</v>
      </c>
      <c r="E1076" s="4" t="s">
        <v>6129</v>
      </c>
      <c r="F1076" s="35" t="str">
        <f>IFERROR(VLOOKUP(E1076,'DATA MASTER'!$B$1:$R$3858,3,0),"")</f>
        <v>DIV 1</v>
      </c>
      <c r="G1076" s="4">
        <v>60</v>
      </c>
      <c r="H1076" s="35">
        <f>IFERROR(VLOOKUP(E1076,'DATA MASTER'!$B$1:$R$3858,6,0),"")</f>
        <v>120</v>
      </c>
      <c r="I1076" s="40">
        <f>IFERROR(VLOOKUP(E1076,'DATA MASTER'!$B$1:$R$3858,5,0),"")</f>
        <v>0.14499999999999999</v>
      </c>
      <c r="J1076" s="35">
        <f>IFERROR(VLOOKUP(E1076,'DATA MASTER'!$B$1:$R$3858,17,0),"")</f>
        <v>15108.333333333334</v>
      </c>
      <c r="K1076" s="35">
        <f>IFERROR(VLOOKUP(E1076,'DATA MASTER'!$B$1:$R$3858,16,0),"")</f>
        <v>14025</v>
      </c>
      <c r="L1076" s="34">
        <f t="shared" si="304"/>
        <v>1133.125</v>
      </c>
      <c r="M1076" s="34">
        <f t="shared" si="309"/>
        <v>2031.9420000000002</v>
      </c>
      <c r="N1076" s="35">
        <v>0</v>
      </c>
      <c r="O1076" s="35">
        <v>0</v>
      </c>
      <c r="P1076" s="35"/>
      <c r="Q1076" s="4"/>
      <c r="R1076" s="35">
        <f t="shared" si="310"/>
        <v>755416.66666666663</v>
      </c>
      <c r="S1076" s="35">
        <f t="shared" si="305"/>
        <v>648273.40540540521</v>
      </c>
      <c r="T1076" s="35">
        <f t="shared" si="306"/>
        <v>107143.26126126142</v>
      </c>
      <c r="U1076" s="35">
        <f t="shared" si="311"/>
        <v>6089.9999999999991</v>
      </c>
      <c r="V1076" s="35">
        <f t="shared" si="312"/>
        <v>567.39130434782601</v>
      </c>
      <c r="W1076" s="35">
        <f t="shared" si="307"/>
        <v>16770.25</v>
      </c>
      <c r="X1076" s="35">
        <f t="shared" si="313"/>
        <v>63715.619956913593</v>
      </c>
      <c r="Y1076" s="35">
        <f t="shared" si="323"/>
        <v>1</v>
      </c>
      <c r="Z1076" s="35">
        <v>0</v>
      </c>
      <c r="AA1076" s="35">
        <f t="shared" si="314"/>
        <v>0</v>
      </c>
      <c r="AB1076" s="37">
        <f t="shared" si="308"/>
        <v>0</v>
      </c>
      <c r="AC1076" s="35">
        <v>0</v>
      </c>
      <c r="AD1076" s="35">
        <v>20000</v>
      </c>
      <c r="AE1076" s="44"/>
    </row>
    <row r="1077" spans="1:31">
      <c r="A1077" s="34">
        <v>1073</v>
      </c>
      <c r="B1077" s="58">
        <v>46252</v>
      </c>
      <c r="C1077" s="4" t="s">
        <v>7121</v>
      </c>
      <c r="D1077" s="4" t="s">
        <v>6134</v>
      </c>
      <c r="E1077" s="4" t="s">
        <v>6162</v>
      </c>
      <c r="F1077" s="35" t="str">
        <f>IFERROR(VLOOKUP(E1077,'DATA MASTER'!$B$1:$R$3858,3,0),"")</f>
        <v>DIV 1</v>
      </c>
      <c r="G1077" s="4">
        <v>1</v>
      </c>
      <c r="H1077" s="35">
        <f>IFERROR(VLOOKUP(E1077,'DATA MASTER'!$B$1:$R$3858,6,0),"")</f>
        <v>1</v>
      </c>
      <c r="I1077" s="40">
        <f>IFERROR(VLOOKUP(E1077,'DATA MASTER'!$B$1:$R$3858,5,0),"")</f>
        <v>26.01</v>
      </c>
      <c r="J1077" s="35">
        <f>IFERROR(VLOOKUP(E1077,'DATA MASTER'!$B$1:$R$3858,17,0),"")</f>
        <v>1103500</v>
      </c>
      <c r="K1077" s="35">
        <f>IFERROR(VLOOKUP(E1077,'DATA MASTER'!$B$1:$R$3858,16,0),"")</f>
        <v>991800</v>
      </c>
      <c r="L1077" s="34">
        <f t="shared" si="304"/>
        <v>82762.5</v>
      </c>
      <c r="M1077" s="34">
        <f t="shared" si="309"/>
        <v>143691.984</v>
      </c>
      <c r="N1077" s="35">
        <v>0</v>
      </c>
      <c r="O1077" s="35">
        <v>0</v>
      </c>
      <c r="P1077" s="35"/>
      <c r="Q1077" s="4" t="e">
        <f>VLOOKUP(#REF!,#REF!,1,0)</f>
        <v>#REF!</v>
      </c>
      <c r="R1077" s="35">
        <f t="shared" si="310"/>
        <v>919583.33333333326</v>
      </c>
      <c r="S1077" s="35">
        <f t="shared" si="305"/>
        <v>764061.27567567572</v>
      </c>
      <c r="T1077" s="35">
        <f t="shared" si="306"/>
        <v>155522.05765765754</v>
      </c>
      <c r="U1077" s="35">
        <f t="shared" si="311"/>
        <v>18207</v>
      </c>
      <c r="V1077" s="35">
        <f t="shared" si="312"/>
        <v>1696.304347826087</v>
      </c>
      <c r="W1077" s="35">
        <v>0</v>
      </c>
      <c r="X1077" s="35" t="str">
        <f t="shared" si="313"/>
        <v/>
      </c>
      <c r="Y1077" s="35">
        <f>IF(E1077="nodr004",4,1)</f>
        <v>1</v>
      </c>
      <c r="Z1077" s="42" t="e">
        <f>VLOOKUP(Q1077,#REF!,4,0)</f>
        <v>#REF!</v>
      </c>
      <c r="AA1077" s="35">
        <f t="shared" si="314"/>
        <v>0</v>
      </c>
      <c r="AB1077" s="37">
        <f t="shared" si="308"/>
        <v>0</v>
      </c>
      <c r="AC1077" s="35" t="e">
        <f t="shared" ref="AC1077:AC1078" si="324">Z1077*R1077*1.11</f>
        <v>#REF!</v>
      </c>
      <c r="AD1077" s="35">
        <v>0</v>
      </c>
      <c r="AE1077" s="44"/>
    </row>
    <row r="1078" spans="1:31">
      <c r="A1078" s="34">
        <v>1074</v>
      </c>
      <c r="B1078" s="58">
        <v>46252</v>
      </c>
      <c r="C1078" s="4" t="s">
        <v>7122</v>
      </c>
      <c r="D1078" s="4" t="s">
        <v>6134</v>
      </c>
      <c r="E1078" s="4" t="s">
        <v>6135</v>
      </c>
      <c r="F1078" s="35" t="str">
        <f>IFERROR(VLOOKUP(E1078,'DATA MASTER'!$B$1:$R$3858,3,0),"")</f>
        <v>DIV 1</v>
      </c>
      <c r="G1078" s="4">
        <v>12</v>
      </c>
      <c r="H1078" s="35">
        <f>IFERROR(VLOOKUP(E1078,'DATA MASTER'!$B$1:$R$3858,6,0),"")</f>
        <v>24</v>
      </c>
      <c r="I1078" s="40">
        <f>IFERROR(VLOOKUP(E1078,'DATA MASTER'!$B$1:$R$3858,5,0),"")</f>
        <v>1.23</v>
      </c>
      <c r="J1078" s="35">
        <f>IFERROR(VLOOKUP(E1078,'DATA MASTER'!$B$1:$R$3858,17,0),"")</f>
        <v>99800</v>
      </c>
      <c r="K1078" s="35">
        <f>IFERROR(VLOOKUP(E1078,'DATA MASTER'!$B$1:$R$3858,16,0),"")</f>
        <v>92100</v>
      </c>
      <c r="L1078" s="34">
        <f t="shared" si="304"/>
        <v>7485</v>
      </c>
      <c r="M1078" s="34">
        <f t="shared" si="309"/>
        <v>13343.448</v>
      </c>
      <c r="N1078" s="35">
        <v>0</v>
      </c>
      <c r="O1078" s="35">
        <v>0</v>
      </c>
      <c r="P1078" s="35"/>
      <c r="Q1078" s="4" t="e">
        <f>VLOOKUP(#REF!,#REF!,1,0)</f>
        <v>#REF!</v>
      </c>
      <c r="R1078" s="35">
        <f t="shared" si="310"/>
        <v>997999.99999999988</v>
      </c>
      <c r="S1078" s="35">
        <f t="shared" si="305"/>
        <v>851422.18378378358</v>
      </c>
      <c r="T1078" s="35">
        <f t="shared" si="306"/>
        <v>146577.81621621631</v>
      </c>
      <c r="U1078" s="35">
        <f t="shared" si="311"/>
        <v>10332</v>
      </c>
      <c r="V1078" s="35">
        <f t="shared" si="312"/>
        <v>962.60869565217388</v>
      </c>
      <c r="W1078" s="35">
        <f t="shared" si="307"/>
        <v>22155.599999999999</v>
      </c>
      <c r="X1078" s="35" t="str">
        <f t="shared" si="313"/>
        <v/>
      </c>
      <c r="Y1078" s="35">
        <v>1</v>
      </c>
      <c r="Z1078" s="42" t="e">
        <f>VLOOKUP(Q1078,#REF!,4,0)</f>
        <v>#REF!</v>
      </c>
      <c r="AA1078" s="35">
        <f t="shared" si="314"/>
        <v>0</v>
      </c>
      <c r="AB1078" s="37">
        <f t="shared" si="308"/>
        <v>0</v>
      </c>
      <c r="AC1078" s="35" t="e">
        <f t="shared" si="324"/>
        <v>#REF!</v>
      </c>
      <c r="AD1078" s="35">
        <v>0</v>
      </c>
      <c r="AE1078" s="44"/>
    </row>
    <row r="1079" spans="1:31">
      <c r="A1079" s="34">
        <v>1075</v>
      </c>
      <c r="B1079" s="58">
        <v>46252</v>
      </c>
      <c r="C1079" s="4" t="s">
        <v>7123</v>
      </c>
      <c r="D1079" s="4" t="s">
        <v>6138</v>
      </c>
      <c r="E1079" s="4" t="s">
        <v>6294</v>
      </c>
      <c r="F1079" s="35" t="str">
        <f>IFERROR(VLOOKUP(E1079,'DATA MASTER'!$B$1:$R$3858,3,0),"")</f>
        <v>DIV 2</v>
      </c>
      <c r="G1079" s="4">
        <v>1</v>
      </c>
      <c r="H1079" s="35">
        <f>IFERROR(VLOOKUP(E1079,'DATA MASTER'!$B$1:$R$3858,6,0),"")</f>
        <v>1</v>
      </c>
      <c r="I1079" s="40">
        <f>IFERROR(VLOOKUP(E1079,'DATA MASTER'!$B$1:$R$3858,5,0),"")</f>
        <v>26.01</v>
      </c>
      <c r="J1079" s="35">
        <f>IFERROR(VLOOKUP(E1079,'DATA MASTER'!$B$1:$R$3858,17,0),"")</f>
        <v>764700</v>
      </c>
      <c r="K1079" s="35">
        <f>IFERROR(VLOOKUP(E1079,'DATA MASTER'!$B$1:$R$3858,16,0),"")</f>
        <v>670700</v>
      </c>
      <c r="L1079" s="34">
        <f t="shared" si="304"/>
        <v>57352.5</v>
      </c>
      <c r="M1079" s="34">
        <f t="shared" si="309"/>
        <v>97171.016000000003</v>
      </c>
      <c r="N1079" s="35">
        <v>0</v>
      </c>
      <c r="O1079" s="35">
        <v>0</v>
      </c>
      <c r="P1079" s="35"/>
      <c r="Q1079" s="4"/>
      <c r="R1079" s="35">
        <f t="shared" si="310"/>
        <v>637250</v>
      </c>
      <c r="S1079" s="35">
        <f t="shared" si="305"/>
        <v>516692.77837837825</v>
      </c>
      <c r="T1079" s="35">
        <f t="shared" si="306"/>
        <v>120557.22162162175</v>
      </c>
      <c r="U1079" s="35">
        <f t="shared" si="311"/>
        <v>18207</v>
      </c>
      <c r="V1079" s="35">
        <f t="shared" si="312"/>
        <v>1696.304347826087</v>
      </c>
      <c r="W1079" s="35">
        <f t="shared" si="307"/>
        <v>14146.95</v>
      </c>
      <c r="X1079" s="35">
        <f t="shared" si="313"/>
        <v>79364.110130938527</v>
      </c>
      <c r="Y1079" s="35">
        <v>1</v>
      </c>
      <c r="Z1079" s="35">
        <v>0</v>
      </c>
      <c r="AA1079" s="35">
        <f t="shared" si="314"/>
        <v>0</v>
      </c>
      <c r="AB1079" s="37">
        <f t="shared" si="308"/>
        <v>0</v>
      </c>
      <c r="AC1079" s="35">
        <f>Z1079*R1079*1.11</f>
        <v>0</v>
      </c>
      <c r="AD1079" s="35">
        <v>7142.8571428571431</v>
      </c>
      <c r="AE1079" s="44"/>
    </row>
    <row r="1080" spans="1:31">
      <c r="A1080" s="34">
        <v>1076</v>
      </c>
      <c r="B1080" s="58">
        <v>46252</v>
      </c>
      <c r="C1080" s="4" t="s">
        <v>7124</v>
      </c>
      <c r="D1080" s="4" t="s">
        <v>6138</v>
      </c>
      <c r="E1080" s="4" t="s">
        <v>6129</v>
      </c>
      <c r="F1080" s="35" t="str">
        <f>IFERROR(VLOOKUP(E1080,'DATA MASTER'!$B$1:$R$3858,3,0),"")</f>
        <v>DIV 1</v>
      </c>
      <c r="G1080" s="4">
        <v>12</v>
      </c>
      <c r="H1080" s="35">
        <f>IFERROR(VLOOKUP(E1080,'DATA MASTER'!$B$1:$R$3858,6,0),"")</f>
        <v>120</v>
      </c>
      <c r="I1080" s="40">
        <f>IFERROR(VLOOKUP(E1080,'DATA MASTER'!$B$1:$R$3858,5,0),"")</f>
        <v>0.14499999999999999</v>
      </c>
      <c r="J1080" s="35">
        <f>IFERROR(VLOOKUP(E1080,'DATA MASTER'!$B$1:$R$3858,17,0),"")</f>
        <v>15108.333333333334</v>
      </c>
      <c r="K1080" s="35">
        <f>IFERROR(VLOOKUP(E1080,'DATA MASTER'!$B$1:$R$3858,16,0),"")</f>
        <v>14025</v>
      </c>
      <c r="L1080" s="34">
        <f t="shared" si="304"/>
        <v>1133.125</v>
      </c>
      <c r="M1080" s="34">
        <f t="shared" si="309"/>
        <v>2031.9420000000002</v>
      </c>
      <c r="N1080" s="35">
        <v>0</v>
      </c>
      <c r="O1080" s="35">
        <v>0</v>
      </c>
      <c r="P1080" s="35"/>
      <c r="Q1080" s="4"/>
      <c r="R1080" s="35">
        <f t="shared" si="310"/>
        <v>151083.33333333331</v>
      </c>
      <c r="S1080" s="35">
        <f t="shared" si="305"/>
        <v>129654.68108108104</v>
      </c>
      <c r="T1080" s="35">
        <f t="shared" si="306"/>
        <v>21428.652252252272</v>
      </c>
      <c r="U1080" s="35">
        <f t="shared" si="311"/>
        <v>1217.9999999999998</v>
      </c>
      <c r="V1080" s="35">
        <f t="shared" si="312"/>
        <v>113.4782608695652</v>
      </c>
      <c r="W1080" s="35">
        <f t="shared" si="307"/>
        <v>3354.05</v>
      </c>
      <c r="X1080" s="35">
        <f t="shared" si="313"/>
        <v>11187.568435827154</v>
      </c>
      <c r="Y1080" s="35">
        <v>1</v>
      </c>
      <c r="Z1080" s="35">
        <v>0</v>
      </c>
      <c r="AA1080" s="35">
        <f t="shared" si="314"/>
        <v>0</v>
      </c>
      <c r="AB1080" s="37">
        <f t="shared" si="308"/>
        <v>0</v>
      </c>
      <c r="AC1080" s="35">
        <v>0</v>
      </c>
      <c r="AD1080" s="35">
        <v>5555.5555555555557</v>
      </c>
      <c r="AE1080" s="44"/>
    </row>
    <row r="1081" spans="1:31">
      <c r="A1081" s="34">
        <v>1077</v>
      </c>
      <c r="B1081" s="58">
        <v>46252</v>
      </c>
      <c r="C1081" s="4" t="s">
        <v>7125</v>
      </c>
      <c r="D1081" s="4" t="s">
        <v>6158</v>
      </c>
      <c r="E1081" s="4" t="s">
        <v>6135</v>
      </c>
      <c r="F1081" s="35" t="str">
        <f>IFERROR(VLOOKUP(E1081,'DATA MASTER'!$B$1:$R$3858,3,0),"")</f>
        <v>DIV 1</v>
      </c>
      <c r="G1081" s="4">
        <v>24</v>
      </c>
      <c r="H1081" s="35">
        <f>IFERROR(VLOOKUP(E1081,'DATA MASTER'!$B$1:$R$3858,6,0),"")</f>
        <v>24</v>
      </c>
      <c r="I1081" s="40">
        <f>IFERROR(VLOOKUP(E1081,'DATA MASTER'!$B$1:$R$3858,5,0),"")</f>
        <v>1.23</v>
      </c>
      <c r="J1081" s="35">
        <f>IFERROR(VLOOKUP(E1081,'DATA MASTER'!$B$1:$R$3858,17,0),"")</f>
        <v>99800</v>
      </c>
      <c r="K1081" s="35">
        <f>IFERROR(VLOOKUP(E1081,'DATA MASTER'!$B$1:$R$3858,16,0),"")</f>
        <v>92100</v>
      </c>
      <c r="L1081" s="34">
        <f t="shared" si="304"/>
        <v>7485</v>
      </c>
      <c r="M1081" s="34">
        <f t="shared" si="309"/>
        <v>13343.448</v>
      </c>
      <c r="N1081" s="35">
        <v>0</v>
      </c>
      <c r="O1081" s="35">
        <v>0</v>
      </c>
      <c r="P1081" s="35">
        <v>50000</v>
      </c>
      <c r="Q1081" s="4" t="s">
        <v>6674</v>
      </c>
      <c r="R1081" s="35">
        <f t="shared" si="310"/>
        <v>1995999.9999999998</v>
      </c>
      <c r="S1081" s="35">
        <f t="shared" si="305"/>
        <v>1702844.3675675672</v>
      </c>
      <c r="T1081" s="35">
        <f t="shared" si="306"/>
        <v>293155.63243243261</v>
      </c>
      <c r="U1081" s="35">
        <f t="shared" si="311"/>
        <v>20664</v>
      </c>
      <c r="V1081" s="35">
        <f t="shared" si="312"/>
        <v>1925.2173913043478</v>
      </c>
      <c r="W1081" s="35">
        <f t="shared" si="307"/>
        <v>44311.199999999997</v>
      </c>
      <c r="X1081" s="35">
        <f t="shared" si="313"/>
        <v>163755.21504112828</v>
      </c>
      <c r="Y1081" s="35">
        <f>H1081</f>
        <v>24</v>
      </c>
      <c r="Z1081" s="35">
        <v>0</v>
      </c>
      <c r="AA1081" s="35">
        <f t="shared" si="314"/>
        <v>50000</v>
      </c>
      <c r="AB1081" s="37">
        <f t="shared" si="308"/>
        <v>0</v>
      </c>
      <c r="AC1081" s="35">
        <v>0</v>
      </c>
      <c r="AD1081" s="35">
        <v>12500</v>
      </c>
      <c r="AE1081" s="44"/>
    </row>
    <row r="1082" spans="1:31">
      <c r="A1082" s="34">
        <v>1078</v>
      </c>
      <c r="B1082" s="58">
        <v>46252</v>
      </c>
      <c r="C1082" s="4" t="s">
        <v>7126</v>
      </c>
      <c r="D1082" s="4" t="s">
        <v>6158</v>
      </c>
      <c r="E1082" s="4" t="s">
        <v>6131</v>
      </c>
      <c r="F1082" s="35" t="str">
        <f>IFERROR(VLOOKUP(E1082,'DATA MASTER'!$B$1:$R$3858,3,0),"")</f>
        <v>DIV 1</v>
      </c>
      <c r="G1082" s="4">
        <v>24</v>
      </c>
      <c r="H1082" s="35">
        <f>IFERROR(VLOOKUP(E1082,'DATA MASTER'!$B$1:$R$3858,6,0),"")</f>
        <v>72</v>
      </c>
      <c r="I1082" s="40">
        <f>IFERROR(VLOOKUP(E1082,'DATA MASTER'!$B$1:$R$3858,5,0),"")</f>
        <v>0.245333</v>
      </c>
      <c r="J1082" s="35">
        <f>IFERROR(VLOOKUP(E1082,'DATA MASTER'!$B$1:$R$3858,17,0),"")</f>
        <v>27908.333333333332</v>
      </c>
      <c r="K1082" s="35">
        <f>IFERROR(VLOOKUP(E1082,'DATA MASTER'!$B$1:$R$3858,16,0),"")</f>
        <v>25850</v>
      </c>
      <c r="L1082" s="34">
        <f t="shared" si="304"/>
        <v>2093.125</v>
      </c>
      <c r="M1082" s="34">
        <f t="shared" si="309"/>
        <v>3745.1480000000001</v>
      </c>
      <c r="N1082" s="35">
        <v>0</v>
      </c>
      <c r="O1082" s="35">
        <v>0</v>
      </c>
      <c r="P1082" s="35"/>
      <c r="Q1082" s="4"/>
      <c r="R1082" s="35">
        <f t="shared" si="310"/>
        <v>558166.66666666663</v>
      </c>
      <c r="S1082" s="35">
        <f t="shared" si="305"/>
        <v>477942.74594594585</v>
      </c>
      <c r="T1082" s="35">
        <f t="shared" si="306"/>
        <v>80223.92072072078</v>
      </c>
      <c r="U1082" s="35">
        <f t="shared" si="311"/>
        <v>4121.5944</v>
      </c>
      <c r="V1082" s="35">
        <f t="shared" si="312"/>
        <v>383.99947826086958</v>
      </c>
      <c r="W1082" s="35">
        <f t="shared" si="307"/>
        <v>12391.3</v>
      </c>
      <c r="X1082" s="35">
        <f t="shared" si="313"/>
        <v>50827.026842459905</v>
      </c>
      <c r="Y1082" s="35">
        <v>1</v>
      </c>
      <c r="Z1082" s="35">
        <v>0</v>
      </c>
      <c r="AA1082" s="35">
        <f t="shared" si="314"/>
        <v>0</v>
      </c>
      <c r="AB1082" s="37">
        <f t="shared" si="308"/>
        <v>0</v>
      </c>
      <c r="AC1082" s="35">
        <v>0</v>
      </c>
      <c r="AD1082" s="35">
        <v>12500</v>
      </c>
      <c r="AE1082" s="44"/>
    </row>
    <row r="1083" spans="1:31">
      <c r="A1083" s="34">
        <v>1079</v>
      </c>
      <c r="B1083" s="58">
        <v>46252</v>
      </c>
      <c r="C1083" s="4" t="s">
        <v>7127</v>
      </c>
      <c r="D1083" s="4" t="s">
        <v>6158</v>
      </c>
      <c r="E1083" s="4" t="s">
        <v>6207</v>
      </c>
      <c r="F1083" s="35" t="str">
        <f>IFERROR(VLOOKUP(E1083,'DATA MASTER'!$B$1:$R$3858,3,0),"")</f>
        <v>DIV 2</v>
      </c>
      <c r="G1083" s="4">
        <v>8</v>
      </c>
      <c r="H1083" s="35">
        <f>IFERROR(VLOOKUP(E1083,'DATA MASTER'!$B$1:$R$3858,6,0),"")</f>
        <v>4</v>
      </c>
      <c r="I1083" s="40">
        <f>IFERROR(VLOOKUP(E1083,'DATA MASTER'!$B$1:$R$3858,5,0),"")</f>
        <v>4.24</v>
      </c>
      <c r="J1083" s="35">
        <f>IFERROR(VLOOKUP(E1083,'DATA MASTER'!$B$1:$R$3858,17,0),"")</f>
        <v>310600</v>
      </c>
      <c r="K1083" s="35">
        <f>IFERROR(VLOOKUP(E1083,'DATA MASTER'!$B$1:$R$3858,16,0),"")</f>
        <v>283000</v>
      </c>
      <c r="L1083" s="34">
        <f t="shared" si="304"/>
        <v>23295</v>
      </c>
      <c r="M1083" s="34">
        <f t="shared" si="309"/>
        <v>41001.040000000001</v>
      </c>
      <c r="N1083" s="35">
        <v>0</v>
      </c>
      <c r="O1083" s="35">
        <v>0</v>
      </c>
      <c r="P1083" s="35"/>
      <c r="Q1083" s="4" t="e">
        <f>VLOOKUP(#REF!,#REF!,1,0)</f>
        <v>#REF!</v>
      </c>
      <c r="R1083" s="35">
        <f t="shared" si="310"/>
        <v>2070666.6666666665</v>
      </c>
      <c r="S1083" s="35">
        <f t="shared" si="305"/>
        <v>1744136.6486486485</v>
      </c>
      <c r="T1083" s="35">
        <f t="shared" si="306"/>
        <v>326530.01801801799</v>
      </c>
      <c r="U1083" s="35">
        <f t="shared" si="311"/>
        <v>23744</v>
      </c>
      <c r="V1083" s="35">
        <f t="shared" si="312"/>
        <v>2212.1739130434785</v>
      </c>
      <c r="W1083" s="35">
        <f t="shared" si="307"/>
        <v>45968.799999999996</v>
      </c>
      <c r="X1083" s="35" t="str">
        <f t="shared" si="313"/>
        <v/>
      </c>
      <c r="Y1083" s="35">
        <v>1</v>
      </c>
      <c r="Z1083" s="42" t="e">
        <f>VLOOKUP(Q1083,#REF!,4,0)</f>
        <v>#REF!</v>
      </c>
      <c r="AA1083" s="35">
        <f t="shared" si="314"/>
        <v>0</v>
      </c>
      <c r="AB1083" s="37">
        <f t="shared" si="308"/>
        <v>0</v>
      </c>
      <c r="AC1083" s="35" t="e">
        <f>Z1083*R1083*1.11</f>
        <v>#REF!</v>
      </c>
      <c r="AD1083" s="35">
        <v>0</v>
      </c>
      <c r="AE1083" s="44"/>
    </row>
    <row r="1084" spans="1:31">
      <c r="A1084" s="34">
        <v>1080</v>
      </c>
      <c r="B1084" s="58">
        <v>46252</v>
      </c>
      <c r="C1084" s="4" t="s">
        <v>7128</v>
      </c>
      <c r="D1084" s="4" t="s">
        <v>6196</v>
      </c>
      <c r="E1084" s="4" t="s">
        <v>6153</v>
      </c>
      <c r="F1084" s="35" t="str">
        <f>IFERROR(VLOOKUP(E1084,'DATA MASTER'!$B$1:$R$3858,3,0),"")</f>
        <v>DIV 1</v>
      </c>
      <c r="G1084" s="4">
        <v>4</v>
      </c>
      <c r="H1084" s="35">
        <f>IFERROR(VLOOKUP(E1084,'DATA MASTER'!$B$1:$R$3858,6,0),"")</f>
        <v>4</v>
      </c>
      <c r="I1084" s="40">
        <f>IFERROR(VLOOKUP(E1084,'DATA MASTER'!$B$1:$R$3858,5,0),"")</f>
        <v>5.23</v>
      </c>
      <c r="J1084" s="35">
        <f>IFERROR(VLOOKUP(E1084,'DATA MASTER'!$B$1:$R$3858,17,0),"")</f>
        <v>231900</v>
      </c>
      <c r="K1084" s="35">
        <f>IFERROR(VLOOKUP(E1084,'DATA MASTER'!$B$1:$R$3858,16,0),"")</f>
        <v>208700</v>
      </c>
      <c r="L1084" s="34">
        <f t="shared" si="304"/>
        <v>17392.5</v>
      </c>
      <c r="M1084" s="34">
        <f t="shared" si="309"/>
        <v>30236.456000000002</v>
      </c>
      <c r="N1084" s="35">
        <v>0</v>
      </c>
      <c r="O1084" s="35">
        <v>0</v>
      </c>
      <c r="P1084" s="35"/>
      <c r="Q1084" s="4"/>
      <c r="R1084" s="35">
        <f t="shared" si="310"/>
        <v>772999.99999999988</v>
      </c>
      <c r="S1084" s="35">
        <f t="shared" si="305"/>
        <v>643111.87027027016</v>
      </c>
      <c r="T1084" s="35">
        <f t="shared" si="306"/>
        <v>129888.12972972973</v>
      </c>
      <c r="U1084" s="35">
        <f t="shared" si="311"/>
        <v>14644.000000000002</v>
      </c>
      <c r="V1084" s="35">
        <f t="shared" si="312"/>
        <v>1364.3478260869565</v>
      </c>
      <c r="W1084" s="35">
        <f t="shared" si="307"/>
        <v>17160.599999999999</v>
      </c>
      <c r="X1084" s="35">
        <f t="shared" si="313"/>
        <v>93941.404125864996</v>
      </c>
      <c r="Y1084" s="35">
        <v>1</v>
      </c>
      <c r="Z1084" s="35">
        <v>0</v>
      </c>
      <c r="AA1084" s="35">
        <f t="shared" si="314"/>
        <v>0</v>
      </c>
      <c r="AB1084" s="37">
        <f t="shared" si="308"/>
        <v>0</v>
      </c>
      <c r="AC1084" s="35">
        <v>0</v>
      </c>
      <c r="AD1084" s="35">
        <v>2777.7777777777778</v>
      </c>
      <c r="AE1084" s="44"/>
    </row>
    <row r="1085" spans="1:31">
      <c r="A1085" s="34">
        <v>1081</v>
      </c>
      <c r="B1085" s="58">
        <v>46252</v>
      </c>
      <c r="C1085" s="4" t="s">
        <v>7128</v>
      </c>
      <c r="D1085" s="4" t="s">
        <v>6196</v>
      </c>
      <c r="E1085" s="4" t="s">
        <v>6166</v>
      </c>
      <c r="F1085" s="35" t="str">
        <f>IFERROR(VLOOKUP(E1085,'DATA MASTER'!$B$1:$R$3858,3,0),"")</f>
        <v>DIV 2</v>
      </c>
      <c r="G1085" s="4">
        <v>2</v>
      </c>
      <c r="H1085" s="35">
        <f>IFERROR(VLOOKUP(E1085,'DATA MASTER'!$B$1:$R$3858,6,0),"")</f>
        <v>4</v>
      </c>
      <c r="I1085" s="40">
        <f>IFERROR(VLOOKUP(E1085,'DATA MASTER'!$B$1:$R$3858,5,0),"")</f>
        <v>4.68</v>
      </c>
      <c r="J1085" s="35">
        <f>IFERROR(VLOOKUP(E1085,'DATA MASTER'!$B$1:$R$3858,17,0),"")</f>
        <v>112100</v>
      </c>
      <c r="K1085" s="35">
        <f>IFERROR(VLOOKUP(E1085,'DATA MASTER'!$B$1:$R$3858,16,0),"")</f>
        <v>96500</v>
      </c>
      <c r="L1085" s="34">
        <f t="shared" si="304"/>
        <v>8407.5</v>
      </c>
      <c r="M1085" s="34">
        <f t="shared" si="309"/>
        <v>13980.92</v>
      </c>
      <c r="N1085" s="35">
        <v>0</v>
      </c>
      <c r="O1085" s="35">
        <v>0</v>
      </c>
      <c r="P1085" s="35"/>
      <c r="Q1085" s="4"/>
      <c r="R1085" s="35">
        <f t="shared" si="310"/>
        <v>186833.33333333331</v>
      </c>
      <c r="S1085" s="35">
        <f t="shared" si="305"/>
        <v>148683.02702702701</v>
      </c>
      <c r="T1085" s="35">
        <f t="shared" si="306"/>
        <v>38150.306306306302</v>
      </c>
      <c r="U1085" s="35">
        <f t="shared" si="311"/>
        <v>6552</v>
      </c>
      <c r="V1085" s="35">
        <f t="shared" si="312"/>
        <v>610.43478260869563</v>
      </c>
      <c r="W1085" s="35">
        <f t="shared" si="307"/>
        <v>4147.7</v>
      </c>
      <c r="X1085" s="35">
        <f t="shared" si="313"/>
        <v>24062.393745919828</v>
      </c>
      <c r="Y1085" s="35">
        <v>1</v>
      </c>
      <c r="Z1085" s="35">
        <v>0</v>
      </c>
      <c r="AA1085" s="35">
        <f t="shared" si="314"/>
        <v>0</v>
      </c>
      <c r="AB1085" s="37">
        <f t="shared" si="308"/>
        <v>0</v>
      </c>
      <c r="AC1085" s="35">
        <v>0</v>
      </c>
      <c r="AD1085" s="35">
        <v>2777.7777777777778</v>
      </c>
      <c r="AE1085" s="44"/>
    </row>
    <row r="1086" spans="1:31">
      <c r="A1086" s="34">
        <v>1082</v>
      </c>
      <c r="B1086" s="58">
        <v>46252</v>
      </c>
      <c r="C1086" s="4" t="s">
        <v>7129</v>
      </c>
      <c r="D1086" s="4" t="s">
        <v>6158</v>
      </c>
      <c r="E1086" s="4" t="s">
        <v>6207</v>
      </c>
      <c r="F1086" s="35" t="str">
        <f>IFERROR(VLOOKUP(E1086,'DATA MASTER'!$B$1:$R$3858,3,0),"")</f>
        <v>DIV 2</v>
      </c>
      <c r="G1086" s="4">
        <v>4</v>
      </c>
      <c r="H1086" s="35">
        <f>IFERROR(VLOOKUP(E1086,'DATA MASTER'!$B$1:$R$3858,6,0),"")</f>
        <v>4</v>
      </c>
      <c r="I1086" s="40">
        <f>IFERROR(VLOOKUP(E1086,'DATA MASTER'!$B$1:$R$3858,5,0),"")</f>
        <v>4.24</v>
      </c>
      <c r="J1086" s="35">
        <f>IFERROR(VLOOKUP(E1086,'DATA MASTER'!$B$1:$R$3858,17,0),"")</f>
        <v>310600</v>
      </c>
      <c r="K1086" s="35">
        <f>IFERROR(VLOOKUP(E1086,'DATA MASTER'!$B$1:$R$3858,16,0),"")</f>
        <v>283000</v>
      </c>
      <c r="L1086" s="34">
        <f t="shared" si="304"/>
        <v>23295</v>
      </c>
      <c r="M1086" s="34">
        <f t="shared" si="309"/>
        <v>41001.040000000001</v>
      </c>
      <c r="N1086" s="35">
        <v>0</v>
      </c>
      <c r="O1086" s="35">
        <v>0</v>
      </c>
      <c r="P1086" s="35"/>
      <c r="Q1086" s="4"/>
      <c r="R1086" s="35">
        <f t="shared" si="310"/>
        <v>1035333.3333333333</v>
      </c>
      <c r="S1086" s="35">
        <f t="shared" si="305"/>
        <v>872068.32432432426</v>
      </c>
      <c r="T1086" s="35">
        <f t="shared" si="306"/>
        <v>163265.00900900899</v>
      </c>
      <c r="U1086" s="35">
        <f t="shared" si="311"/>
        <v>11872</v>
      </c>
      <c r="V1086" s="35">
        <f t="shared" si="312"/>
        <v>1106.0869565217392</v>
      </c>
      <c r="W1086" s="35">
        <f t="shared" si="307"/>
        <v>22984.399999999998</v>
      </c>
      <c r="X1086" s="35">
        <f t="shared" si="313"/>
        <v>112302.52205248727</v>
      </c>
      <c r="Y1086" s="35">
        <v>1</v>
      </c>
      <c r="Z1086" s="35">
        <v>0</v>
      </c>
      <c r="AA1086" s="35">
        <f t="shared" si="314"/>
        <v>0</v>
      </c>
      <c r="AB1086" s="37">
        <f t="shared" si="308"/>
        <v>0</v>
      </c>
      <c r="AC1086" s="35">
        <v>0</v>
      </c>
      <c r="AD1086" s="35">
        <v>15000</v>
      </c>
      <c r="AE1086" s="44"/>
    </row>
    <row r="1087" spans="1:31">
      <c r="A1087" s="34">
        <v>1083</v>
      </c>
      <c r="B1087" s="58">
        <v>46252</v>
      </c>
      <c r="C1087" s="4" t="s">
        <v>7130</v>
      </c>
      <c r="D1087" s="4" t="s">
        <v>6143</v>
      </c>
      <c r="E1087" s="4" t="s">
        <v>6156</v>
      </c>
      <c r="F1087" s="35" t="str">
        <f>IFERROR(VLOOKUP(E1087,'DATA MASTER'!$B$1:$R$3858,3,0),"")</f>
        <v>DIV 1</v>
      </c>
      <c r="G1087" s="4">
        <v>4</v>
      </c>
      <c r="H1087" s="35">
        <f>IFERROR(VLOOKUP(E1087,'DATA MASTER'!$B$1:$R$3858,6,0),"")</f>
        <v>4</v>
      </c>
      <c r="I1087" s="40">
        <f>IFERROR(VLOOKUP(E1087,'DATA MASTER'!$B$1:$R$3858,5,0),"")</f>
        <v>5.3879999999999999</v>
      </c>
      <c r="J1087" s="35">
        <f>IFERROR(VLOOKUP(E1087,'DATA MASTER'!$B$1:$R$3858,17,0),"")</f>
        <v>185700</v>
      </c>
      <c r="K1087" s="35">
        <f>IFERROR(VLOOKUP(E1087,'DATA MASTER'!$B$1:$R$3858,16,0),"")</f>
        <v>165300</v>
      </c>
      <c r="L1087" s="34">
        <f t="shared" si="304"/>
        <v>13927.5</v>
      </c>
      <c r="M1087" s="34">
        <f t="shared" si="309"/>
        <v>23948.664000000001</v>
      </c>
      <c r="N1087" s="35">
        <v>0</v>
      </c>
      <c r="O1087" s="35">
        <v>0</v>
      </c>
      <c r="P1087" s="35"/>
      <c r="Q1087" s="4" t="e">
        <f>VLOOKUP(#REF!,#REF!,1,0)</f>
        <v>#REF!</v>
      </c>
      <c r="R1087" s="35">
        <f t="shared" si="310"/>
        <v>619000</v>
      </c>
      <c r="S1087" s="35">
        <f t="shared" si="305"/>
        <v>509374.18378378375</v>
      </c>
      <c r="T1087" s="35">
        <f t="shared" si="306"/>
        <v>109625.81621621625</v>
      </c>
      <c r="U1087" s="35">
        <f t="shared" si="311"/>
        <v>15086.4</v>
      </c>
      <c r="V1087" s="35">
        <f t="shared" si="312"/>
        <v>1405.5652173913043</v>
      </c>
      <c r="W1087" s="35">
        <f t="shared" si="307"/>
        <v>13741.800000000001</v>
      </c>
      <c r="X1087" s="35" t="str">
        <f t="shared" si="313"/>
        <v/>
      </c>
      <c r="Y1087" s="35">
        <v>1</v>
      </c>
      <c r="Z1087" s="42" t="e">
        <f>VLOOKUP(Q1087,#REF!,4,0)</f>
        <v>#REF!</v>
      </c>
      <c r="AA1087" s="35">
        <f t="shared" si="314"/>
        <v>0</v>
      </c>
      <c r="AB1087" s="37">
        <f t="shared" si="308"/>
        <v>0</v>
      </c>
      <c r="AC1087" s="35" t="e">
        <f t="shared" ref="AC1087:AC1089" si="325">Z1087*R1087*1.11</f>
        <v>#REF!</v>
      </c>
      <c r="AD1087" s="35">
        <v>0</v>
      </c>
      <c r="AE1087" s="44"/>
    </row>
    <row r="1088" spans="1:31">
      <c r="A1088" s="34">
        <v>1084</v>
      </c>
      <c r="B1088" s="58">
        <v>46252</v>
      </c>
      <c r="C1088" s="4" t="s">
        <v>7130</v>
      </c>
      <c r="D1088" s="4" t="s">
        <v>6143</v>
      </c>
      <c r="E1088" s="4" t="s">
        <v>6135</v>
      </c>
      <c r="F1088" s="35" t="str">
        <f>IFERROR(VLOOKUP(E1088,'DATA MASTER'!$B$1:$R$3858,3,0),"")</f>
        <v>DIV 1</v>
      </c>
      <c r="G1088" s="4">
        <v>10</v>
      </c>
      <c r="H1088" s="35">
        <f>IFERROR(VLOOKUP(E1088,'DATA MASTER'!$B$1:$R$3858,6,0),"")</f>
        <v>24</v>
      </c>
      <c r="I1088" s="40">
        <f>IFERROR(VLOOKUP(E1088,'DATA MASTER'!$B$1:$R$3858,5,0),"")</f>
        <v>1.23</v>
      </c>
      <c r="J1088" s="35">
        <f>IFERROR(VLOOKUP(E1088,'DATA MASTER'!$B$1:$R$3858,17,0),"")</f>
        <v>99800</v>
      </c>
      <c r="K1088" s="35">
        <f>IFERROR(VLOOKUP(E1088,'DATA MASTER'!$B$1:$R$3858,16,0),"")</f>
        <v>92100</v>
      </c>
      <c r="L1088" s="34">
        <f t="shared" si="304"/>
        <v>7485</v>
      </c>
      <c r="M1088" s="34">
        <f t="shared" si="309"/>
        <v>13343.448</v>
      </c>
      <c r="N1088" s="35">
        <v>0</v>
      </c>
      <c r="O1088" s="35">
        <v>0</v>
      </c>
      <c r="P1088" s="35"/>
      <c r="Q1088" s="4" t="e">
        <f>VLOOKUP(#REF!,#REF!,1,0)</f>
        <v>#REF!</v>
      </c>
      <c r="R1088" s="35">
        <f t="shared" si="310"/>
        <v>831666.66666666651</v>
      </c>
      <c r="S1088" s="35">
        <f t="shared" si="305"/>
        <v>709518.48648648639</v>
      </c>
      <c r="T1088" s="35">
        <f t="shared" si="306"/>
        <v>122148.18018018012</v>
      </c>
      <c r="U1088" s="35">
        <f t="shared" si="311"/>
        <v>8610</v>
      </c>
      <c r="V1088" s="35">
        <f t="shared" si="312"/>
        <v>802.17391304347825</v>
      </c>
      <c r="W1088" s="35">
        <f t="shared" si="307"/>
        <v>18463</v>
      </c>
      <c r="X1088" s="35" t="str">
        <f t="shared" si="313"/>
        <v/>
      </c>
      <c r="Y1088" s="35">
        <v>1</v>
      </c>
      <c r="Z1088" s="42" t="e">
        <f>VLOOKUP(Q1088,#REF!,4,0)</f>
        <v>#REF!</v>
      </c>
      <c r="AA1088" s="35">
        <f t="shared" si="314"/>
        <v>0</v>
      </c>
      <c r="AB1088" s="37">
        <f t="shared" si="308"/>
        <v>0</v>
      </c>
      <c r="AC1088" s="35" t="e">
        <f t="shared" si="325"/>
        <v>#REF!</v>
      </c>
      <c r="AD1088" s="35">
        <v>0</v>
      </c>
      <c r="AE1088" s="44"/>
    </row>
    <row r="1089" spans="1:35">
      <c r="A1089" s="34">
        <v>1085</v>
      </c>
      <c r="B1089" s="58">
        <v>46252</v>
      </c>
      <c r="C1089" s="4" t="s">
        <v>7130</v>
      </c>
      <c r="D1089" s="4" t="s">
        <v>6143</v>
      </c>
      <c r="E1089" s="4" t="s">
        <v>6129</v>
      </c>
      <c r="F1089" s="35" t="str">
        <f>IFERROR(VLOOKUP(E1089,'DATA MASTER'!$B$1:$R$3858,3,0),"")</f>
        <v>DIV 1</v>
      </c>
      <c r="G1089" s="4">
        <v>12</v>
      </c>
      <c r="H1089" s="35">
        <f>IFERROR(VLOOKUP(E1089,'DATA MASTER'!$B$1:$R$3858,6,0),"")</f>
        <v>120</v>
      </c>
      <c r="I1089" s="40">
        <f>IFERROR(VLOOKUP(E1089,'DATA MASTER'!$B$1:$R$3858,5,0),"")</f>
        <v>0.14499999999999999</v>
      </c>
      <c r="J1089" s="35">
        <f>IFERROR(VLOOKUP(E1089,'DATA MASTER'!$B$1:$R$3858,17,0),"")</f>
        <v>15108.333333333334</v>
      </c>
      <c r="K1089" s="35">
        <f>IFERROR(VLOOKUP(E1089,'DATA MASTER'!$B$1:$R$3858,16,0),"")</f>
        <v>14025</v>
      </c>
      <c r="L1089" s="34">
        <f t="shared" si="304"/>
        <v>1133.125</v>
      </c>
      <c r="M1089" s="34">
        <f t="shared" si="309"/>
        <v>2031.9420000000002</v>
      </c>
      <c r="N1089" s="35">
        <v>0</v>
      </c>
      <c r="O1089" s="35">
        <v>0</v>
      </c>
      <c r="P1089" s="35"/>
      <c r="Q1089" s="4" t="e">
        <f>VLOOKUP(#REF!,#REF!,1,0)</f>
        <v>#REF!</v>
      </c>
      <c r="R1089" s="35">
        <f t="shared" si="310"/>
        <v>151083.33333333331</v>
      </c>
      <c r="S1089" s="35">
        <f t="shared" si="305"/>
        <v>129654.68108108104</v>
      </c>
      <c r="T1089" s="35">
        <f t="shared" si="306"/>
        <v>21428.652252252272</v>
      </c>
      <c r="U1089" s="35">
        <f t="shared" si="311"/>
        <v>1217.9999999999998</v>
      </c>
      <c r="V1089" s="35">
        <f t="shared" si="312"/>
        <v>113.4782608695652</v>
      </c>
      <c r="W1089" s="35">
        <f t="shared" si="307"/>
        <v>3354.05</v>
      </c>
      <c r="X1089" s="35" t="str">
        <f t="shared" si="313"/>
        <v/>
      </c>
      <c r="Y1089" s="35">
        <v>1</v>
      </c>
      <c r="Z1089" s="42" t="e">
        <f>VLOOKUP(Q1089,#REF!,4,0)</f>
        <v>#REF!</v>
      </c>
      <c r="AA1089" s="35">
        <f t="shared" si="314"/>
        <v>0</v>
      </c>
      <c r="AB1089" s="37">
        <f t="shared" si="308"/>
        <v>0</v>
      </c>
      <c r="AC1089" s="35" t="e">
        <f t="shared" si="325"/>
        <v>#REF!</v>
      </c>
      <c r="AD1089" s="35">
        <v>0</v>
      </c>
      <c r="AE1089" s="44"/>
    </row>
    <row r="1090" spans="1:35">
      <c r="A1090" s="34">
        <v>1086</v>
      </c>
      <c r="B1090" s="58">
        <v>46252</v>
      </c>
      <c r="C1090" s="4" t="s">
        <v>7131</v>
      </c>
      <c r="D1090" s="4" t="s">
        <v>6124</v>
      </c>
      <c r="E1090" s="4" t="s">
        <v>6131</v>
      </c>
      <c r="F1090" s="35" t="str">
        <f>IFERROR(VLOOKUP(E1090,'DATA MASTER'!$B$1:$R$3858,3,0),"")</f>
        <v>DIV 1</v>
      </c>
      <c r="G1090" s="4">
        <v>24</v>
      </c>
      <c r="H1090" s="35">
        <f>IFERROR(VLOOKUP(E1090,'DATA MASTER'!$B$1:$R$3858,6,0),"")</f>
        <v>72</v>
      </c>
      <c r="I1090" s="40">
        <f>IFERROR(VLOOKUP(E1090,'DATA MASTER'!$B$1:$R$3858,5,0),"")</f>
        <v>0.245333</v>
      </c>
      <c r="J1090" s="35">
        <f>IFERROR(VLOOKUP(E1090,'DATA MASTER'!$B$1:$R$3858,17,0),"")</f>
        <v>27908.333333333332</v>
      </c>
      <c r="K1090" s="35">
        <f>IFERROR(VLOOKUP(E1090,'DATA MASTER'!$B$1:$R$3858,16,0),"")</f>
        <v>25850</v>
      </c>
      <c r="L1090" s="34">
        <f t="shared" si="304"/>
        <v>2093.125</v>
      </c>
      <c r="M1090" s="34">
        <f t="shared" si="309"/>
        <v>3745.1480000000001</v>
      </c>
      <c r="N1090" s="35">
        <v>0</v>
      </c>
      <c r="O1090" s="35">
        <v>0</v>
      </c>
      <c r="P1090" s="35"/>
      <c r="Q1090" s="4"/>
      <c r="R1090" s="35">
        <f t="shared" si="310"/>
        <v>558166.66666666663</v>
      </c>
      <c r="S1090" s="35">
        <f t="shared" si="305"/>
        <v>477942.74594594585</v>
      </c>
      <c r="T1090" s="35">
        <f t="shared" si="306"/>
        <v>80223.92072072078</v>
      </c>
      <c r="U1090" s="35">
        <f t="shared" si="311"/>
        <v>4121.5944</v>
      </c>
      <c r="V1090" s="35">
        <f t="shared" si="312"/>
        <v>383.99947826086958</v>
      </c>
      <c r="W1090" s="35">
        <f t="shared" si="307"/>
        <v>12391.3</v>
      </c>
      <c r="X1090" s="35">
        <f t="shared" si="313"/>
        <v>57557.796073229139</v>
      </c>
      <c r="Y1090" s="35">
        <v>1</v>
      </c>
      <c r="Z1090" s="35">
        <v>0</v>
      </c>
      <c r="AA1090" s="35">
        <f t="shared" si="314"/>
        <v>0</v>
      </c>
      <c r="AB1090" s="37">
        <f t="shared" si="308"/>
        <v>0</v>
      </c>
      <c r="AC1090" s="35">
        <v>0</v>
      </c>
      <c r="AD1090" s="35">
        <v>5769.2307692307695</v>
      </c>
      <c r="AE1090" s="44"/>
    </row>
    <row r="1091" spans="1:35">
      <c r="A1091" s="34">
        <v>1087</v>
      </c>
      <c r="B1091" s="58">
        <v>46252</v>
      </c>
      <c r="C1091" s="4" t="s">
        <v>7131</v>
      </c>
      <c r="D1091" s="4" t="s">
        <v>6124</v>
      </c>
      <c r="E1091" s="4" t="s">
        <v>6151</v>
      </c>
      <c r="F1091" s="35" t="str">
        <f>IFERROR(VLOOKUP(E1091,'DATA MASTER'!$B$1:$R$3858,3,0),"")</f>
        <v>DIV 2</v>
      </c>
      <c r="G1091" s="4">
        <v>12</v>
      </c>
      <c r="H1091" s="35">
        <f>IFERROR(VLOOKUP(E1091,'DATA MASTER'!$B$1:$R$3858,6,0),"")</f>
        <v>24</v>
      </c>
      <c r="I1091" s="40">
        <f>IFERROR(VLOOKUP(E1091,'DATA MASTER'!$B$1:$R$3858,5,0),"")</f>
        <v>0.85</v>
      </c>
      <c r="J1091" s="35">
        <f>IFERROR(VLOOKUP(E1091,'DATA MASTER'!$B$1:$R$3858,17,0),"")</f>
        <v>74700</v>
      </c>
      <c r="K1091" s="35">
        <f>IFERROR(VLOOKUP(E1091,'DATA MASTER'!$B$1:$R$3858,16,0),"")</f>
        <v>67900</v>
      </c>
      <c r="L1091" s="34">
        <f t="shared" si="304"/>
        <v>5602.5</v>
      </c>
      <c r="M1091" s="34">
        <f t="shared" si="309"/>
        <v>9837.3520000000008</v>
      </c>
      <c r="N1091" s="35">
        <v>0</v>
      </c>
      <c r="O1091" s="35">
        <v>0</v>
      </c>
      <c r="P1091" s="35"/>
      <c r="Q1091" s="4"/>
      <c r="R1091" s="35">
        <f t="shared" si="310"/>
        <v>746999.99999999988</v>
      </c>
      <c r="S1091" s="35">
        <f t="shared" si="305"/>
        <v>627704.3027027027</v>
      </c>
      <c r="T1091" s="35">
        <f t="shared" si="306"/>
        <v>119295.69729729719</v>
      </c>
      <c r="U1091" s="35">
        <f t="shared" si="311"/>
        <v>7139.9999999999991</v>
      </c>
      <c r="V1091" s="35">
        <f t="shared" si="312"/>
        <v>665.21739130434776</v>
      </c>
      <c r="W1091" s="35">
        <f t="shared" si="307"/>
        <v>16583.399999999998</v>
      </c>
      <c r="X1091" s="35">
        <f t="shared" si="313"/>
        <v>89137.849136762074</v>
      </c>
      <c r="Y1091" s="35">
        <v>1</v>
      </c>
      <c r="Z1091" s="35">
        <v>0</v>
      </c>
      <c r="AA1091" s="35">
        <f t="shared" si="314"/>
        <v>0</v>
      </c>
      <c r="AB1091" s="37">
        <f t="shared" si="308"/>
        <v>0</v>
      </c>
      <c r="AC1091" s="35">
        <v>0</v>
      </c>
      <c r="AD1091" s="35">
        <v>5769.2307692307695</v>
      </c>
      <c r="AE1091" s="44"/>
    </row>
    <row r="1092" spans="1:35">
      <c r="A1092" s="34">
        <v>1088</v>
      </c>
      <c r="B1092" s="58">
        <v>46252</v>
      </c>
      <c r="C1092" s="4" t="s">
        <v>7132</v>
      </c>
      <c r="D1092" s="4" t="s">
        <v>6134</v>
      </c>
      <c r="E1092" s="4" t="s">
        <v>6135</v>
      </c>
      <c r="F1092" s="35" t="str">
        <f>IFERROR(VLOOKUP(E1092,'DATA MASTER'!$B$1:$R$3858,3,0),"")</f>
        <v>DIV 1</v>
      </c>
      <c r="G1092" s="4">
        <v>16</v>
      </c>
      <c r="H1092" s="35">
        <f>IFERROR(VLOOKUP(E1092,'DATA MASTER'!$B$1:$R$3858,6,0),"")</f>
        <v>24</v>
      </c>
      <c r="I1092" s="40">
        <f>IFERROR(VLOOKUP(E1092,'DATA MASTER'!$B$1:$R$3858,5,0),"")</f>
        <v>1.23</v>
      </c>
      <c r="J1092" s="35">
        <f>IFERROR(VLOOKUP(E1092,'DATA MASTER'!$B$1:$R$3858,17,0),"")</f>
        <v>99800</v>
      </c>
      <c r="K1092" s="35">
        <f>IFERROR(VLOOKUP(E1092,'DATA MASTER'!$B$1:$R$3858,16,0),"")</f>
        <v>92100</v>
      </c>
      <c r="L1092" s="34">
        <f t="shared" si="304"/>
        <v>7485</v>
      </c>
      <c r="M1092" s="34">
        <f t="shared" si="309"/>
        <v>13343.448</v>
      </c>
      <c r="N1092" s="35">
        <v>0</v>
      </c>
      <c r="O1092" s="35">
        <v>0</v>
      </c>
      <c r="P1092" s="35"/>
      <c r="Q1092" s="4" t="e">
        <f>VLOOKUP(#REF!,#REF!,1,0)</f>
        <v>#REF!</v>
      </c>
      <c r="R1092" s="35">
        <f t="shared" si="310"/>
        <v>1330666.6666666665</v>
      </c>
      <c r="S1092" s="35">
        <f t="shared" si="305"/>
        <v>1135229.5783783782</v>
      </c>
      <c r="T1092" s="35">
        <f t="shared" si="306"/>
        <v>195437.08828828833</v>
      </c>
      <c r="U1092" s="35">
        <f t="shared" si="311"/>
        <v>13776</v>
      </c>
      <c r="V1092" s="35">
        <f t="shared" si="312"/>
        <v>1283.4782608695652</v>
      </c>
      <c r="W1092" s="35">
        <v>0</v>
      </c>
      <c r="X1092" s="35" t="str">
        <f t="shared" si="313"/>
        <v/>
      </c>
      <c r="Y1092" s="35">
        <v>1</v>
      </c>
      <c r="Z1092" s="42" t="e">
        <f>VLOOKUP(Q1092,#REF!,4,0)</f>
        <v>#REF!</v>
      </c>
      <c r="AA1092" s="35">
        <f t="shared" si="314"/>
        <v>0</v>
      </c>
      <c r="AB1092" s="37">
        <f t="shared" si="308"/>
        <v>0</v>
      </c>
      <c r="AC1092" s="35" t="e">
        <f>Z1092*R1092*1.11</f>
        <v>#REF!</v>
      </c>
      <c r="AD1092" s="35">
        <v>0</v>
      </c>
      <c r="AE1092" s="44"/>
    </row>
    <row r="1093" spans="1:35">
      <c r="A1093" s="34">
        <v>1089</v>
      </c>
      <c r="B1093" s="58">
        <v>46252</v>
      </c>
      <c r="C1093" s="4" t="s">
        <v>7133</v>
      </c>
      <c r="D1093" s="4" t="s">
        <v>6175</v>
      </c>
      <c r="E1093" s="4" t="s">
        <v>6160</v>
      </c>
      <c r="F1093" s="35" t="str">
        <f>IFERROR(VLOOKUP(E1093,'DATA MASTER'!$B$1:$R$3858,3,0),"")</f>
        <v>DIV 1</v>
      </c>
      <c r="G1093" s="4">
        <v>2</v>
      </c>
      <c r="H1093" s="35">
        <f>IFERROR(VLOOKUP(E1093,'DATA MASTER'!$B$1:$R$3858,6,0),"")</f>
        <v>1</v>
      </c>
      <c r="I1093" s="40">
        <f>IFERROR(VLOOKUP(E1093,'DATA MASTER'!$B$1:$R$3858,5,0),"")</f>
        <v>26.02</v>
      </c>
      <c r="J1093" s="35">
        <f>IFERROR(VLOOKUP(E1093,'DATA MASTER'!$B$1:$R$3858,17,0),"")</f>
        <v>876000</v>
      </c>
      <c r="K1093" s="35">
        <f>IFERROR(VLOOKUP(E1093,'DATA MASTER'!$B$1:$R$3858,16,0),"")</f>
        <v>777200</v>
      </c>
      <c r="L1093" s="34">
        <f t="shared" si="304"/>
        <v>65700</v>
      </c>
      <c r="M1093" s="34">
        <f t="shared" si="309"/>
        <v>112600.736</v>
      </c>
      <c r="N1093" s="35">
        <v>0</v>
      </c>
      <c r="O1093" s="35">
        <v>0</v>
      </c>
      <c r="P1093" s="35">
        <v>15000</v>
      </c>
      <c r="Q1093" s="4" t="s">
        <v>6947</v>
      </c>
      <c r="R1093" s="35">
        <f t="shared" si="310"/>
        <v>1459999.9999999998</v>
      </c>
      <c r="S1093" s="35">
        <f t="shared" si="305"/>
        <v>1197476.1513513513</v>
      </c>
      <c r="T1093" s="35">
        <f t="shared" si="306"/>
        <v>262523.84864864848</v>
      </c>
      <c r="U1093" s="35">
        <f t="shared" si="311"/>
        <v>36428</v>
      </c>
      <c r="V1093" s="35">
        <f t="shared" si="312"/>
        <v>3393.913043478261</v>
      </c>
      <c r="W1093" s="35">
        <f t="shared" si="307"/>
        <v>32412</v>
      </c>
      <c r="X1093" s="35">
        <f t="shared" si="313"/>
        <v>154407.58266399373</v>
      </c>
      <c r="Y1093" s="35">
        <f>H1093</f>
        <v>1</v>
      </c>
      <c r="Z1093" s="35">
        <v>0</v>
      </c>
      <c r="AA1093" s="35">
        <f t="shared" si="314"/>
        <v>30000</v>
      </c>
      <c r="AB1093" s="37">
        <f t="shared" si="308"/>
        <v>0</v>
      </c>
      <c r="AC1093" s="35">
        <f>Z1093*R1093*1.11</f>
        <v>0</v>
      </c>
      <c r="AD1093" s="35">
        <v>5882.3529411764703</v>
      </c>
      <c r="AE1093" s="44"/>
    </row>
    <row r="1094" spans="1:35">
      <c r="A1094" s="34">
        <v>1090</v>
      </c>
      <c r="B1094" s="58">
        <v>46252</v>
      </c>
      <c r="C1094" s="4" t="s">
        <v>7134</v>
      </c>
      <c r="D1094" s="4" t="s">
        <v>6188</v>
      </c>
      <c r="E1094" s="4" t="s">
        <v>6135</v>
      </c>
      <c r="F1094" s="35" t="str">
        <f>IFERROR(VLOOKUP(E1094,'DATA MASTER'!$B$1:$R$3858,3,0),"")</f>
        <v>DIV 1</v>
      </c>
      <c r="G1094" s="4">
        <v>48</v>
      </c>
      <c r="H1094" s="35">
        <f>IFERROR(VLOOKUP(E1094,'DATA MASTER'!$B$1:$R$3858,6,0),"")</f>
        <v>24</v>
      </c>
      <c r="I1094" s="40">
        <f>IFERROR(VLOOKUP(E1094,'DATA MASTER'!$B$1:$R$3858,5,0),"")</f>
        <v>1.23</v>
      </c>
      <c r="J1094" s="35">
        <f>IFERROR(VLOOKUP(E1094,'DATA MASTER'!$B$1:$R$3858,17,0),"")</f>
        <v>99800</v>
      </c>
      <c r="K1094" s="35">
        <f>IFERROR(VLOOKUP(E1094,'DATA MASTER'!$B$1:$R$3858,16,0),"")</f>
        <v>92100</v>
      </c>
      <c r="L1094" s="34">
        <f t="shared" si="304"/>
        <v>7485</v>
      </c>
      <c r="M1094" s="34">
        <f t="shared" si="309"/>
        <v>13343.448</v>
      </c>
      <c r="N1094" s="35">
        <v>0</v>
      </c>
      <c r="O1094" s="35">
        <v>0</v>
      </c>
      <c r="P1094" s="35"/>
      <c r="Q1094" s="4" t="e">
        <f>VLOOKUP(#REF!,#REF!,1,0)</f>
        <v>#REF!</v>
      </c>
      <c r="R1094" s="35">
        <f t="shared" si="310"/>
        <v>3991999.9999999995</v>
      </c>
      <c r="S1094" s="35">
        <f t="shared" si="305"/>
        <v>3405688.7351351343</v>
      </c>
      <c r="T1094" s="35">
        <f t="shared" si="306"/>
        <v>586311.26486486522</v>
      </c>
      <c r="U1094" s="35">
        <f t="shared" si="311"/>
        <v>41328</v>
      </c>
      <c r="V1094" s="35">
        <f t="shared" si="312"/>
        <v>3850.4347826086955</v>
      </c>
      <c r="W1094" s="35">
        <f t="shared" si="307"/>
        <v>88622.399999999994</v>
      </c>
      <c r="X1094" s="35" t="str">
        <f t="shared" si="313"/>
        <v/>
      </c>
      <c r="Y1094" s="35">
        <v>1</v>
      </c>
      <c r="Z1094" s="42" t="e">
        <f>VLOOKUP(Q1094,#REF!,4,0)</f>
        <v>#REF!</v>
      </c>
      <c r="AA1094" s="35">
        <f t="shared" si="314"/>
        <v>0</v>
      </c>
      <c r="AB1094" s="37">
        <f t="shared" si="308"/>
        <v>0</v>
      </c>
      <c r="AC1094" s="35" t="e">
        <f>Z1094*R1094*1.11</f>
        <v>#REF!</v>
      </c>
      <c r="AD1094" s="35">
        <v>0</v>
      </c>
      <c r="AE1094" s="44"/>
    </row>
    <row r="1095" spans="1:35">
      <c r="A1095" s="34">
        <v>1091</v>
      </c>
      <c r="B1095" s="58">
        <v>46252</v>
      </c>
      <c r="C1095" s="4" t="s">
        <v>7135</v>
      </c>
      <c r="D1095" s="4" t="s">
        <v>6128</v>
      </c>
      <c r="E1095" s="4" t="s">
        <v>6135</v>
      </c>
      <c r="F1095" s="35" t="str">
        <f>IFERROR(VLOOKUP(E1095,'DATA MASTER'!$B$1:$R$3858,3,0),"")</f>
        <v>DIV 1</v>
      </c>
      <c r="G1095" s="4">
        <v>24</v>
      </c>
      <c r="H1095" s="35">
        <f>IFERROR(VLOOKUP(E1095,'DATA MASTER'!$B$1:$R$3858,6,0),"")</f>
        <v>24</v>
      </c>
      <c r="I1095" s="40">
        <f>IFERROR(VLOOKUP(E1095,'DATA MASTER'!$B$1:$R$3858,5,0),"")</f>
        <v>1.23</v>
      </c>
      <c r="J1095" s="35">
        <f>IFERROR(VLOOKUP(E1095,'DATA MASTER'!$B$1:$R$3858,17,0),"")</f>
        <v>99800</v>
      </c>
      <c r="K1095" s="35">
        <f>IFERROR(VLOOKUP(E1095,'DATA MASTER'!$B$1:$R$3858,16,0),"")</f>
        <v>92100</v>
      </c>
      <c r="L1095" s="34">
        <f t="shared" si="304"/>
        <v>7485</v>
      </c>
      <c r="M1095" s="34">
        <f t="shared" si="309"/>
        <v>13343.448</v>
      </c>
      <c r="N1095" s="35">
        <v>0</v>
      </c>
      <c r="O1095" s="35">
        <v>0</v>
      </c>
      <c r="P1095" s="35">
        <v>50000</v>
      </c>
      <c r="Q1095" s="4" t="s">
        <v>6674</v>
      </c>
      <c r="R1095" s="35">
        <f t="shared" si="310"/>
        <v>1995999.9999999998</v>
      </c>
      <c r="S1095" s="35">
        <f t="shared" si="305"/>
        <v>1702844.3675675672</v>
      </c>
      <c r="T1095" s="35">
        <f t="shared" si="306"/>
        <v>293155.63243243261</v>
      </c>
      <c r="U1095" s="35">
        <f t="shared" si="311"/>
        <v>20664</v>
      </c>
      <c r="V1095" s="35">
        <f t="shared" si="312"/>
        <v>1925.2173913043478</v>
      </c>
      <c r="W1095" s="35">
        <f t="shared" si="307"/>
        <v>44311.199999999997</v>
      </c>
      <c r="X1095" s="35">
        <f t="shared" si="313"/>
        <v>159588.54837446162</v>
      </c>
      <c r="Y1095" s="35">
        <f>H1095</f>
        <v>24</v>
      </c>
      <c r="Z1095" s="35">
        <v>0</v>
      </c>
      <c r="AA1095" s="35">
        <f t="shared" si="314"/>
        <v>50000</v>
      </c>
      <c r="AB1095" s="37">
        <f t="shared" si="308"/>
        <v>0</v>
      </c>
      <c r="AC1095" s="35">
        <v>0</v>
      </c>
      <c r="AD1095" s="35">
        <v>16666.666666666668</v>
      </c>
      <c r="AE1095" s="44"/>
    </row>
    <row r="1096" spans="1:35">
      <c r="A1096" s="34">
        <v>1092</v>
      </c>
      <c r="B1096" s="58">
        <v>46252</v>
      </c>
      <c r="C1096" s="4" t="s">
        <v>7136</v>
      </c>
      <c r="D1096" s="4" t="s">
        <v>6128</v>
      </c>
      <c r="E1096" s="4" t="s">
        <v>6218</v>
      </c>
      <c r="F1096" s="35" t="str">
        <f>IFERROR(VLOOKUP(E1096,'DATA MASTER'!$B$1:$R$3858,3,0),"")</f>
        <v>DIV 1</v>
      </c>
      <c r="G1096" s="4">
        <v>24</v>
      </c>
      <c r="H1096" s="35">
        <f>IFERROR(VLOOKUP(E1096,'DATA MASTER'!$B$1:$R$3858,6,0),"")</f>
        <v>24</v>
      </c>
      <c r="I1096" s="40">
        <f>IFERROR(VLOOKUP(E1096,'DATA MASTER'!$B$1:$R$3858,5,0),"")</f>
        <v>1.079</v>
      </c>
      <c r="J1096" s="35">
        <f>IFERROR(VLOOKUP(E1096,'DATA MASTER'!$B$1:$R$3858,17,0),"")</f>
        <v>102900</v>
      </c>
      <c r="K1096" s="35">
        <f>IFERROR(VLOOKUP(E1096,'DATA MASTER'!$B$1:$R$3858,16,0),"")</f>
        <v>94200</v>
      </c>
      <c r="L1096" s="34">
        <f t="shared" ref="L1096:L1159" si="326">IFERROR(IF(F1096="MTAB",12.5%*J1096,7.5%*J1096),"")</f>
        <v>7717.5</v>
      </c>
      <c r="M1096" s="34">
        <f t="shared" si="309"/>
        <v>13647.696000000002</v>
      </c>
      <c r="N1096" s="35">
        <v>0</v>
      </c>
      <c r="O1096" s="35">
        <v>0</v>
      </c>
      <c r="P1096" s="35">
        <v>50000</v>
      </c>
      <c r="Q1096" s="4" t="s">
        <v>7137</v>
      </c>
      <c r="R1096" s="35">
        <f t="shared" si="310"/>
        <v>2057999.9999999995</v>
      </c>
      <c r="S1096" s="35">
        <f t="shared" ref="S1096:S1159" si="327">IFERROR((K1096-M1096)/1.11*(100-O1096)%*G1096,"")</f>
        <v>1741671.4378378377</v>
      </c>
      <c r="T1096" s="35">
        <f t="shared" ref="T1096:T1159" si="328">IFERROR(R1096-S1096,"")</f>
        <v>316328.5621621618</v>
      </c>
      <c r="U1096" s="35">
        <f t="shared" si="311"/>
        <v>18127.2</v>
      </c>
      <c r="V1096" s="35">
        <f t="shared" si="312"/>
        <v>1688.8695652173915</v>
      </c>
      <c r="W1096" s="35">
        <f t="shared" ref="W1096:W1159" si="329">IFERROR(2%*R1096*1.11,"")</f>
        <v>45687.6</v>
      </c>
      <c r="X1096" s="35">
        <f t="shared" si="313"/>
        <v>200824.89259694438</v>
      </c>
      <c r="Y1096" s="35">
        <f>H1096</f>
        <v>24</v>
      </c>
      <c r="Z1096" s="35">
        <v>0</v>
      </c>
      <c r="AA1096" s="35">
        <f t="shared" si="314"/>
        <v>50000</v>
      </c>
      <c r="AB1096" s="37">
        <f t="shared" ref="AB1096:AB1159" si="330">IFERROR(IF(OR(D1096="SALES008",D1096="SALES010"),IF(MOD(G1096,H1096)=0,10000*G1096/H1096,10000*(ROUNDUP(G1096/H1096,0))),0),"")</f>
        <v>0</v>
      </c>
      <c r="AC1096" s="35">
        <f>Z1096*R1096*1.11</f>
        <v>0</v>
      </c>
      <c r="AD1096" s="35">
        <v>0</v>
      </c>
      <c r="AE1096" s="44"/>
    </row>
    <row r="1097" spans="1:35">
      <c r="A1097" s="34">
        <v>1093</v>
      </c>
      <c r="B1097" s="58">
        <v>46252</v>
      </c>
      <c r="C1097" s="4" t="s">
        <v>7138</v>
      </c>
      <c r="D1097" s="4" t="s">
        <v>6196</v>
      </c>
      <c r="E1097" s="4" t="s">
        <v>6167</v>
      </c>
      <c r="F1097" s="35" t="str">
        <f>IFERROR(VLOOKUP(E1097,'DATA MASTER'!$B$1:$R$3858,3,0),"")</f>
        <v>DIV 2</v>
      </c>
      <c r="G1097" s="4">
        <v>3</v>
      </c>
      <c r="H1097" s="35">
        <f>IFERROR(VLOOKUP(E1097,'DATA MASTER'!$B$1:$R$3858,6,0),"")</f>
        <v>24</v>
      </c>
      <c r="I1097" s="40">
        <f>IFERROR(VLOOKUP(E1097,'DATA MASTER'!$B$1:$R$3858,5,0),"")</f>
        <v>0.90200000000000002</v>
      </c>
      <c r="J1097" s="35">
        <f>IFERROR(VLOOKUP(E1097,'DATA MASTER'!$B$1:$R$3858,17,0),"")</f>
        <v>81000</v>
      </c>
      <c r="K1097" s="35">
        <f>IFERROR(VLOOKUP(E1097,'DATA MASTER'!$B$1:$R$3858,16,0),"")</f>
        <v>74300</v>
      </c>
      <c r="L1097" s="34">
        <f t="shared" si="326"/>
        <v>6075</v>
      </c>
      <c r="M1097" s="34">
        <f t="shared" ref="M1097:M1160" si="331">IFERROR(IF(F1097="MTAB",19.011%*K1097,14.488%*K1097),"")</f>
        <v>10764.584000000001</v>
      </c>
      <c r="N1097" s="35">
        <v>0</v>
      </c>
      <c r="O1097" s="35">
        <v>10</v>
      </c>
      <c r="P1097" s="35"/>
      <c r="Q1097" s="4"/>
      <c r="R1097" s="35">
        <f t="shared" ref="R1097:R1160" si="332">IFERROR((((J1097-L1097)/1.11*(100-O1097)%*G1097)-(ROUNDDOWN(G1097/Y1097,0)*N1097)),"")</f>
        <v>182250</v>
      </c>
      <c r="S1097" s="35">
        <f t="shared" si="327"/>
        <v>154545.60648648645</v>
      </c>
      <c r="T1097" s="35">
        <f t="shared" si="328"/>
        <v>27704.393513513554</v>
      </c>
      <c r="U1097" s="35">
        <f t="shared" ref="U1097:U1160" si="333">IFERROR(I1097*G1097*700,"")</f>
        <v>1894.2</v>
      </c>
      <c r="V1097" s="35">
        <f t="shared" ref="V1097:V1160" si="334">IFERROR(G1097*I1097/23000*1500000,"")</f>
        <v>176.47826086956522</v>
      </c>
      <c r="W1097" s="35">
        <f t="shared" si="329"/>
        <v>4045.9500000000003</v>
      </c>
      <c r="X1097" s="35">
        <f t="shared" ref="X1097:X1160" si="335">IFERROR(T1097-U1097-V1097-W1097-Z1097-AC1097-AB1097-AA1097-AD1097,"")</f>
        <v>21587.765252643989</v>
      </c>
      <c r="Y1097" s="35">
        <v>1</v>
      </c>
      <c r="Z1097" s="35">
        <v>0</v>
      </c>
      <c r="AA1097" s="35">
        <f t="shared" ref="AA1097:AA1160" si="336">IFERROR(ROUNDDOWN(G1097/Y1097,0)*P1097,"")</f>
        <v>0</v>
      </c>
      <c r="AB1097" s="37">
        <f t="shared" si="330"/>
        <v>0</v>
      </c>
      <c r="AC1097" s="35">
        <f>Z1097*R1097*1.11</f>
        <v>0</v>
      </c>
      <c r="AD1097" s="35">
        <v>0</v>
      </c>
      <c r="AE1097" s="44"/>
    </row>
    <row r="1098" spans="1:35">
      <c r="A1098" s="34">
        <v>1094</v>
      </c>
      <c r="B1098" s="58">
        <v>46252</v>
      </c>
      <c r="C1098" s="4" t="s">
        <v>7138</v>
      </c>
      <c r="D1098" s="4" t="s">
        <v>6196</v>
      </c>
      <c r="E1098" s="4" t="s">
        <v>6166</v>
      </c>
      <c r="F1098" s="35" t="str">
        <f>IFERROR(VLOOKUP(E1098,'DATA MASTER'!$B$1:$R$3858,3,0),"")</f>
        <v>DIV 2</v>
      </c>
      <c r="G1098" s="4">
        <v>2</v>
      </c>
      <c r="H1098" s="35">
        <f>IFERROR(VLOOKUP(E1098,'DATA MASTER'!$B$1:$R$3858,6,0),"")</f>
        <v>4</v>
      </c>
      <c r="I1098" s="40">
        <f>IFERROR(VLOOKUP(E1098,'DATA MASTER'!$B$1:$R$3858,5,0),"")</f>
        <v>4.68</v>
      </c>
      <c r="J1098" s="35">
        <f>IFERROR(VLOOKUP(E1098,'DATA MASTER'!$B$1:$R$3858,17,0),"")</f>
        <v>112100</v>
      </c>
      <c r="K1098" s="35">
        <f>IFERROR(VLOOKUP(E1098,'DATA MASTER'!$B$1:$R$3858,16,0),"")</f>
        <v>96500</v>
      </c>
      <c r="L1098" s="34">
        <f t="shared" si="326"/>
        <v>8407.5</v>
      </c>
      <c r="M1098" s="34">
        <f t="shared" si="331"/>
        <v>13980.92</v>
      </c>
      <c r="N1098" s="35">
        <v>0</v>
      </c>
      <c r="O1098" s="35">
        <v>0</v>
      </c>
      <c r="P1098" s="35"/>
      <c r="Q1098" s="4"/>
      <c r="R1098" s="35">
        <f t="shared" si="332"/>
        <v>186833.33333333331</v>
      </c>
      <c r="S1098" s="35">
        <f t="shared" si="327"/>
        <v>148683.02702702701</v>
      </c>
      <c r="T1098" s="35">
        <f t="shared" si="328"/>
        <v>38150.306306306302</v>
      </c>
      <c r="U1098" s="35">
        <f t="shared" si="333"/>
        <v>6552</v>
      </c>
      <c r="V1098" s="35">
        <f t="shared" si="334"/>
        <v>610.43478260869563</v>
      </c>
      <c r="W1098" s="35">
        <f t="shared" si="329"/>
        <v>4147.7</v>
      </c>
      <c r="X1098" s="35">
        <f t="shared" si="335"/>
        <v>26840.171523697605</v>
      </c>
      <c r="Y1098" s="35">
        <v>1</v>
      </c>
      <c r="Z1098" s="35">
        <v>0</v>
      </c>
      <c r="AA1098" s="35">
        <f t="shared" si="336"/>
        <v>0</v>
      </c>
      <c r="AB1098" s="37">
        <f t="shared" si="330"/>
        <v>0</v>
      </c>
      <c r="AC1098" s="35">
        <v>0</v>
      </c>
      <c r="AD1098" s="35">
        <v>0</v>
      </c>
      <c r="AE1098" s="44"/>
    </row>
    <row r="1099" spans="1:35">
      <c r="A1099" s="34">
        <v>1095</v>
      </c>
      <c r="B1099" s="58">
        <v>46252</v>
      </c>
      <c r="C1099" s="4" t="s">
        <v>7139</v>
      </c>
      <c r="D1099" s="4" t="s">
        <v>6134</v>
      </c>
      <c r="E1099" s="4" t="s">
        <v>6167</v>
      </c>
      <c r="F1099" s="35" t="str">
        <f>IFERROR(VLOOKUP(E1099,'DATA MASTER'!$B$1:$R$3858,3,0),"")</f>
        <v>DIV 2</v>
      </c>
      <c r="G1099" s="4">
        <v>6</v>
      </c>
      <c r="H1099" s="35">
        <f>IFERROR(VLOOKUP(E1099,'DATA MASTER'!$B$1:$R$3858,6,0),"")</f>
        <v>24</v>
      </c>
      <c r="I1099" s="40">
        <f>IFERROR(VLOOKUP(E1099,'DATA MASTER'!$B$1:$R$3858,5,0),"")</f>
        <v>0.90200000000000002</v>
      </c>
      <c r="J1099" s="35">
        <f>IFERROR(VLOOKUP(E1099,'DATA MASTER'!$B$1:$R$3858,17,0),"")</f>
        <v>81000</v>
      </c>
      <c r="K1099" s="35">
        <f>IFERROR(VLOOKUP(E1099,'DATA MASTER'!$B$1:$R$3858,16,0),"")</f>
        <v>74300</v>
      </c>
      <c r="L1099" s="34">
        <f t="shared" si="326"/>
        <v>6075</v>
      </c>
      <c r="M1099" s="34">
        <f t="shared" si="331"/>
        <v>10764.584000000001</v>
      </c>
      <c r="N1099" s="35">
        <v>0</v>
      </c>
      <c r="O1099" s="35">
        <v>10</v>
      </c>
      <c r="P1099" s="35"/>
      <c r="Q1099" s="4"/>
      <c r="R1099" s="35">
        <f t="shared" si="332"/>
        <v>364500</v>
      </c>
      <c r="S1099" s="35">
        <f t="shared" si="327"/>
        <v>309091.21297297289</v>
      </c>
      <c r="T1099" s="35">
        <f t="shared" si="328"/>
        <v>55408.787027027109</v>
      </c>
      <c r="U1099" s="35">
        <f t="shared" si="333"/>
        <v>3788.4</v>
      </c>
      <c r="V1099" s="35">
        <f t="shared" si="334"/>
        <v>352.95652173913044</v>
      </c>
      <c r="W1099" s="35">
        <f t="shared" si="329"/>
        <v>8091.9000000000005</v>
      </c>
      <c r="X1099" s="35">
        <f t="shared" si="335"/>
        <v>39604.101933859405</v>
      </c>
      <c r="Y1099" s="35">
        <v>1</v>
      </c>
      <c r="Z1099" s="35">
        <v>0</v>
      </c>
      <c r="AA1099" s="35">
        <f t="shared" si="336"/>
        <v>0</v>
      </c>
      <c r="AB1099" s="37">
        <f t="shared" si="330"/>
        <v>0</v>
      </c>
      <c r="AC1099" s="35">
        <v>0</v>
      </c>
      <c r="AD1099" s="35">
        <v>3571.4285714285716</v>
      </c>
      <c r="AE1099" s="44"/>
    </row>
    <row r="1100" spans="1:35">
      <c r="A1100" s="34">
        <v>1096</v>
      </c>
      <c r="B1100" s="58">
        <v>46252</v>
      </c>
      <c r="C1100" s="4" t="s">
        <v>7140</v>
      </c>
      <c r="D1100" s="4" t="s">
        <v>6196</v>
      </c>
      <c r="E1100" s="4" t="s">
        <v>6135</v>
      </c>
      <c r="F1100" s="35" t="str">
        <f>IFERROR(VLOOKUP(E1100,'DATA MASTER'!$B$1:$R$3858,3,0),"")</f>
        <v>DIV 1</v>
      </c>
      <c r="G1100" s="4">
        <v>6</v>
      </c>
      <c r="H1100" s="35">
        <f>IFERROR(VLOOKUP(E1100,'DATA MASTER'!$B$1:$R$3858,6,0),"")</f>
        <v>24</v>
      </c>
      <c r="I1100" s="40">
        <f>IFERROR(VLOOKUP(E1100,'DATA MASTER'!$B$1:$R$3858,5,0),"")</f>
        <v>1.23</v>
      </c>
      <c r="J1100" s="35">
        <f>IFERROR(VLOOKUP(E1100,'DATA MASTER'!$B$1:$R$3858,17,0),"")</f>
        <v>99800</v>
      </c>
      <c r="K1100" s="35">
        <f>IFERROR(VLOOKUP(E1100,'DATA MASTER'!$B$1:$R$3858,16,0),"")</f>
        <v>92100</v>
      </c>
      <c r="L1100" s="34">
        <f t="shared" si="326"/>
        <v>7485</v>
      </c>
      <c r="M1100" s="34">
        <f t="shared" si="331"/>
        <v>13343.448</v>
      </c>
      <c r="N1100" s="35">
        <v>0</v>
      </c>
      <c r="O1100" s="35">
        <v>0</v>
      </c>
      <c r="P1100" s="35"/>
      <c r="Q1100" s="4"/>
      <c r="R1100" s="35">
        <f t="shared" si="332"/>
        <v>498999.99999999994</v>
      </c>
      <c r="S1100" s="35">
        <f t="shared" si="327"/>
        <v>425711.09189189179</v>
      </c>
      <c r="T1100" s="35">
        <f t="shared" si="328"/>
        <v>73288.908108108153</v>
      </c>
      <c r="U1100" s="35">
        <f t="shared" si="333"/>
        <v>5166</v>
      </c>
      <c r="V1100" s="35">
        <f t="shared" si="334"/>
        <v>481.30434782608694</v>
      </c>
      <c r="W1100" s="35">
        <f t="shared" si="329"/>
        <v>11077.8</v>
      </c>
      <c r="X1100" s="35">
        <f t="shared" si="335"/>
        <v>49897.137093615405</v>
      </c>
      <c r="Y1100" s="35">
        <v>1</v>
      </c>
      <c r="Z1100" s="35">
        <v>0</v>
      </c>
      <c r="AA1100" s="35">
        <f t="shared" si="336"/>
        <v>0</v>
      </c>
      <c r="AB1100" s="37">
        <f t="shared" si="330"/>
        <v>0</v>
      </c>
      <c r="AC1100" s="35">
        <f t="shared" ref="AC1100:AC1101" si="337">Z1100*R1100*1.11</f>
        <v>0</v>
      </c>
      <c r="AD1100" s="35">
        <v>6666.666666666667</v>
      </c>
      <c r="AE1100" s="44"/>
    </row>
    <row r="1101" spans="1:35">
      <c r="A1101" s="34">
        <v>1097</v>
      </c>
      <c r="B1101" s="58">
        <v>46252</v>
      </c>
      <c r="C1101" s="4" t="s">
        <v>7141</v>
      </c>
      <c r="D1101" s="4" t="s">
        <v>6196</v>
      </c>
      <c r="E1101" s="4" t="s">
        <v>6160</v>
      </c>
      <c r="F1101" s="35" t="str">
        <f>IFERROR(VLOOKUP(E1101,'DATA MASTER'!$B$1:$R$3858,3,0),"")</f>
        <v>DIV 1</v>
      </c>
      <c r="G1101" s="4">
        <v>1</v>
      </c>
      <c r="H1101" s="35">
        <f>IFERROR(VLOOKUP(E1101,'DATA MASTER'!$B$1:$R$3858,6,0),"")</f>
        <v>1</v>
      </c>
      <c r="I1101" s="40">
        <f>IFERROR(VLOOKUP(E1101,'DATA MASTER'!$B$1:$R$3858,5,0),"")</f>
        <v>26.02</v>
      </c>
      <c r="J1101" s="35">
        <f>IFERROR(VLOOKUP(E1101,'DATA MASTER'!$B$1:$R$3858,17,0),"")</f>
        <v>876000</v>
      </c>
      <c r="K1101" s="35">
        <f>IFERROR(VLOOKUP(E1101,'DATA MASTER'!$B$1:$R$3858,16,0),"")</f>
        <v>777200</v>
      </c>
      <c r="L1101" s="34">
        <f t="shared" si="326"/>
        <v>65700</v>
      </c>
      <c r="M1101" s="34">
        <f t="shared" si="331"/>
        <v>112600.736</v>
      </c>
      <c r="N1101" s="35">
        <v>0</v>
      </c>
      <c r="O1101" s="35">
        <v>0</v>
      </c>
      <c r="P1101" s="35">
        <v>15000</v>
      </c>
      <c r="Q1101" s="4" t="s">
        <v>6947</v>
      </c>
      <c r="R1101" s="35">
        <f t="shared" si="332"/>
        <v>729999.99999999988</v>
      </c>
      <c r="S1101" s="35">
        <f t="shared" si="327"/>
        <v>598738.07567567565</v>
      </c>
      <c r="T1101" s="35">
        <f t="shared" si="328"/>
        <v>131261.92432432424</v>
      </c>
      <c r="U1101" s="35">
        <f t="shared" si="333"/>
        <v>18214</v>
      </c>
      <c r="V1101" s="35">
        <f t="shared" si="334"/>
        <v>1696.9565217391305</v>
      </c>
      <c r="W1101" s="35">
        <f t="shared" si="329"/>
        <v>16206</v>
      </c>
      <c r="X1101" s="35">
        <f t="shared" si="335"/>
        <v>73478.301135918431</v>
      </c>
      <c r="Y1101" s="35">
        <f>H1101</f>
        <v>1</v>
      </c>
      <c r="Z1101" s="35">
        <v>0</v>
      </c>
      <c r="AA1101" s="35">
        <f t="shared" si="336"/>
        <v>15000</v>
      </c>
      <c r="AB1101" s="37">
        <f t="shared" si="330"/>
        <v>0</v>
      </c>
      <c r="AC1101" s="35">
        <f t="shared" si="337"/>
        <v>0</v>
      </c>
      <c r="AD1101" s="35">
        <v>6666.666666666667</v>
      </c>
      <c r="AE1101" s="44"/>
    </row>
    <row r="1102" spans="1:35">
      <c r="A1102" s="34">
        <v>1098</v>
      </c>
      <c r="B1102" s="58">
        <v>46252</v>
      </c>
      <c r="C1102" s="4" t="s">
        <v>7142</v>
      </c>
      <c r="D1102" s="4" t="s">
        <v>6138</v>
      </c>
      <c r="E1102" s="4" t="s">
        <v>6135</v>
      </c>
      <c r="F1102" s="35" t="str">
        <f>IFERROR(VLOOKUP(E1102,'DATA MASTER'!$B$1:$R$3858,3,0),"")</f>
        <v>DIV 1</v>
      </c>
      <c r="G1102" s="4">
        <v>72</v>
      </c>
      <c r="H1102" s="35">
        <f>IFERROR(VLOOKUP(E1102,'DATA MASTER'!$B$1:$R$3858,6,0),"")</f>
        <v>24</v>
      </c>
      <c r="I1102" s="40">
        <f>IFERROR(VLOOKUP(E1102,'DATA MASTER'!$B$1:$R$3858,5,0),"")</f>
        <v>1.23</v>
      </c>
      <c r="J1102" s="35">
        <f>IFERROR(VLOOKUP(E1102,'DATA MASTER'!$B$1:$R$3858,17,0),"")</f>
        <v>99800</v>
      </c>
      <c r="K1102" s="35">
        <f>IFERROR(VLOOKUP(E1102,'DATA MASTER'!$B$1:$R$3858,16,0),"")</f>
        <v>92100</v>
      </c>
      <c r="L1102" s="34">
        <f t="shared" si="326"/>
        <v>7485</v>
      </c>
      <c r="M1102" s="34">
        <f t="shared" si="331"/>
        <v>13343.448</v>
      </c>
      <c r="N1102" s="35">
        <v>0</v>
      </c>
      <c r="O1102" s="35">
        <v>0</v>
      </c>
      <c r="P1102" s="35">
        <v>50000</v>
      </c>
      <c r="Q1102" s="4" t="s">
        <v>6674</v>
      </c>
      <c r="R1102" s="35">
        <f t="shared" si="332"/>
        <v>5987999.9999999991</v>
      </c>
      <c r="S1102" s="35">
        <f t="shared" si="327"/>
        <v>5108533.1027027015</v>
      </c>
      <c r="T1102" s="35">
        <f t="shared" si="328"/>
        <v>879466.8972972976</v>
      </c>
      <c r="U1102" s="35">
        <f t="shared" si="333"/>
        <v>61992</v>
      </c>
      <c r="V1102" s="35">
        <f t="shared" si="334"/>
        <v>5775.652173913044</v>
      </c>
      <c r="W1102" s="35">
        <f t="shared" si="329"/>
        <v>132933.6</v>
      </c>
      <c r="X1102" s="35">
        <f t="shared" si="335"/>
        <v>515129.2814870209</v>
      </c>
      <c r="Y1102" s="35">
        <f>H1102</f>
        <v>24</v>
      </c>
      <c r="Z1102" s="35">
        <v>0</v>
      </c>
      <c r="AA1102" s="35">
        <f t="shared" si="336"/>
        <v>150000</v>
      </c>
      <c r="AB1102" s="37">
        <f t="shared" si="330"/>
        <v>0</v>
      </c>
      <c r="AC1102" s="35">
        <v>0</v>
      </c>
      <c r="AD1102" s="35">
        <v>13636.363636363636</v>
      </c>
      <c r="AE1102" s="44"/>
    </row>
    <row r="1103" spans="1:35">
      <c r="A1103" s="34">
        <v>1099</v>
      </c>
      <c r="B1103" s="58">
        <v>46252</v>
      </c>
      <c r="C1103" s="4" t="s">
        <v>7143</v>
      </c>
      <c r="D1103" s="4" t="s">
        <v>6138</v>
      </c>
      <c r="E1103" s="4" t="s">
        <v>6131</v>
      </c>
      <c r="F1103" s="35" t="str">
        <f>IFERROR(VLOOKUP(E1103,'DATA MASTER'!$B$1:$R$3858,3,0),"")</f>
        <v>DIV 1</v>
      </c>
      <c r="G1103" s="4">
        <v>24</v>
      </c>
      <c r="H1103" s="35">
        <f>IFERROR(VLOOKUP(E1103,'DATA MASTER'!$B$1:$R$3858,6,0),"")</f>
        <v>72</v>
      </c>
      <c r="I1103" s="40">
        <f>IFERROR(VLOOKUP(E1103,'DATA MASTER'!$B$1:$R$3858,5,0),"")</f>
        <v>0.245333</v>
      </c>
      <c r="J1103" s="35">
        <f>IFERROR(VLOOKUP(E1103,'DATA MASTER'!$B$1:$R$3858,17,0),"")</f>
        <v>27908.333333333332</v>
      </c>
      <c r="K1103" s="35">
        <f>IFERROR(VLOOKUP(E1103,'DATA MASTER'!$B$1:$R$3858,16,0),"")</f>
        <v>25850</v>
      </c>
      <c r="L1103" s="34">
        <f t="shared" si="326"/>
        <v>2093.125</v>
      </c>
      <c r="M1103" s="34">
        <f t="shared" si="331"/>
        <v>3745.1480000000001</v>
      </c>
      <c r="N1103" s="35">
        <v>0</v>
      </c>
      <c r="O1103" s="35">
        <v>0</v>
      </c>
      <c r="P1103" s="35"/>
      <c r="Q1103" s="4"/>
      <c r="R1103" s="35">
        <f t="shared" si="332"/>
        <v>558166.66666666663</v>
      </c>
      <c r="S1103" s="35">
        <f t="shared" si="327"/>
        <v>477942.74594594585</v>
      </c>
      <c r="T1103" s="35">
        <f t="shared" si="328"/>
        <v>80223.92072072078</v>
      </c>
      <c r="U1103" s="35">
        <f t="shared" si="333"/>
        <v>4121.5944</v>
      </c>
      <c r="V1103" s="35">
        <f t="shared" si="334"/>
        <v>383.99947826086958</v>
      </c>
      <c r="W1103" s="35">
        <f t="shared" si="329"/>
        <v>12391.3</v>
      </c>
      <c r="X1103" s="35">
        <f t="shared" si="335"/>
        <v>58327.026842459905</v>
      </c>
      <c r="Y1103" s="35">
        <v>1</v>
      </c>
      <c r="Z1103" s="35">
        <v>0</v>
      </c>
      <c r="AA1103" s="35">
        <f t="shared" si="336"/>
        <v>0</v>
      </c>
      <c r="AB1103" s="37">
        <f t="shared" si="330"/>
        <v>0</v>
      </c>
      <c r="AC1103" s="35">
        <v>0</v>
      </c>
      <c r="AD1103" s="35">
        <v>5000</v>
      </c>
      <c r="AE1103" s="44"/>
    </row>
    <row r="1104" spans="1:35" s="43" customFormat="1">
      <c r="A1104" s="46">
        <v>1100</v>
      </c>
      <c r="B1104" s="58">
        <v>46252</v>
      </c>
      <c r="C1104" s="4" t="s">
        <v>7144</v>
      </c>
      <c r="D1104" s="4" t="s">
        <v>6175</v>
      </c>
      <c r="E1104" s="4" t="s">
        <v>6170</v>
      </c>
      <c r="F1104" s="52" t="str">
        <f>IFERROR(VLOOKUP(E1104,'DATA MASTER'!$B$1:$R$3858,3,0),"")</f>
        <v>DIV 2</v>
      </c>
      <c r="G1104" s="4">
        <v>1</v>
      </c>
      <c r="H1104" s="52">
        <f>IFERROR(VLOOKUP(E1104,'DATA MASTER'!$B$1:$R$3858,6,0),"")</f>
        <v>1</v>
      </c>
      <c r="I1104" s="53">
        <f>IFERROR(VLOOKUP(E1104,'DATA MASTER'!$B$1:$R$3858,5,0),"")</f>
        <v>21.11</v>
      </c>
      <c r="J1104" s="52">
        <f>IFERROR(VLOOKUP(E1104,'DATA MASTER'!$B$1:$R$3858,17,0),"")</f>
        <v>1428200</v>
      </c>
      <c r="K1104" s="52">
        <f>IFERROR(VLOOKUP(E1104,'DATA MASTER'!$B$1:$R$3858,16,0),"")</f>
        <v>1291700</v>
      </c>
      <c r="L1104" s="46">
        <f t="shared" si="326"/>
        <v>107115</v>
      </c>
      <c r="M1104" s="46">
        <f t="shared" si="331"/>
        <v>187141.49600000001</v>
      </c>
      <c r="N1104" s="52">
        <v>0</v>
      </c>
      <c r="O1104" s="35">
        <v>0</v>
      </c>
      <c r="P1104" s="52"/>
      <c r="Q1104" s="4"/>
      <c r="R1104" s="52">
        <f t="shared" si="332"/>
        <v>1190166.6666666665</v>
      </c>
      <c r="S1104" s="52">
        <f t="shared" si="327"/>
        <v>995097.75135135127</v>
      </c>
      <c r="T1104" s="52">
        <f t="shared" si="328"/>
        <v>195068.91531531524</v>
      </c>
      <c r="U1104" s="52">
        <f t="shared" si="333"/>
        <v>14777</v>
      </c>
      <c r="V1104" s="35">
        <f t="shared" si="334"/>
        <v>1376.7391304347825</v>
      </c>
      <c r="W1104" s="35">
        <f t="shared" si="329"/>
        <v>26421.7</v>
      </c>
      <c r="X1104" s="35">
        <f t="shared" si="335"/>
        <v>144801.16849257276</v>
      </c>
      <c r="Y1104" s="52">
        <v>1</v>
      </c>
      <c r="Z1104" s="35">
        <v>0</v>
      </c>
      <c r="AA1104" s="35">
        <f t="shared" si="336"/>
        <v>0</v>
      </c>
      <c r="AB1104" s="54">
        <f t="shared" si="330"/>
        <v>0</v>
      </c>
      <c r="AC1104" s="35">
        <v>0</v>
      </c>
      <c r="AD1104" s="35">
        <v>7692.3076923076924</v>
      </c>
      <c r="AE1104" s="55"/>
      <c r="AF1104"/>
      <c r="AG1104"/>
      <c r="AH1104"/>
      <c r="AI1104"/>
    </row>
    <row r="1105" spans="1:35" s="43" customFormat="1">
      <c r="A1105" s="46">
        <v>1101</v>
      </c>
      <c r="B1105" s="58">
        <v>46252</v>
      </c>
      <c r="C1105" s="4" t="s">
        <v>7145</v>
      </c>
      <c r="D1105" s="4" t="s">
        <v>6128</v>
      </c>
      <c r="E1105" s="4" t="s">
        <v>6156</v>
      </c>
      <c r="F1105" s="52" t="str">
        <f>IFERROR(VLOOKUP(E1105,'DATA MASTER'!$B$1:$R$3858,3,0),"")</f>
        <v>DIV 1</v>
      </c>
      <c r="G1105" s="4">
        <v>4</v>
      </c>
      <c r="H1105" s="52">
        <f>IFERROR(VLOOKUP(E1105,'DATA MASTER'!$B$1:$R$3858,6,0),"")</f>
        <v>4</v>
      </c>
      <c r="I1105" s="53">
        <f>IFERROR(VLOOKUP(E1105,'DATA MASTER'!$B$1:$R$3858,5,0),"")</f>
        <v>5.3879999999999999</v>
      </c>
      <c r="J1105" s="52">
        <f>IFERROR(VLOOKUP(E1105,'DATA MASTER'!$B$1:$R$3858,17,0),"")</f>
        <v>185700</v>
      </c>
      <c r="K1105" s="52">
        <f>IFERROR(VLOOKUP(E1105,'DATA MASTER'!$B$1:$R$3858,16,0),"")</f>
        <v>165300</v>
      </c>
      <c r="L1105" s="46">
        <f t="shared" si="326"/>
        <v>13927.5</v>
      </c>
      <c r="M1105" s="46">
        <f t="shared" si="331"/>
        <v>23948.664000000001</v>
      </c>
      <c r="N1105" s="52">
        <v>0</v>
      </c>
      <c r="O1105" s="35">
        <v>0</v>
      </c>
      <c r="P1105" s="35">
        <v>15000</v>
      </c>
      <c r="Q1105" s="4" t="s">
        <v>6947</v>
      </c>
      <c r="R1105" s="52">
        <f t="shared" si="332"/>
        <v>619000</v>
      </c>
      <c r="S1105" s="52">
        <f t="shared" si="327"/>
        <v>509374.18378378375</v>
      </c>
      <c r="T1105" s="52">
        <f t="shared" si="328"/>
        <v>109625.81621621625</v>
      </c>
      <c r="U1105" s="52">
        <f t="shared" si="333"/>
        <v>15086.4</v>
      </c>
      <c r="V1105" s="35">
        <f t="shared" si="334"/>
        <v>1405.5652173913043</v>
      </c>
      <c r="W1105" s="35">
        <f t="shared" si="329"/>
        <v>13741.800000000001</v>
      </c>
      <c r="X1105" s="35">
        <f t="shared" si="335"/>
        <v>47725.384332158268</v>
      </c>
      <c r="Y1105" s="35">
        <f>H1105</f>
        <v>4</v>
      </c>
      <c r="Z1105" s="35">
        <v>0</v>
      </c>
      <c r="AA1105" s="35">
        <f t="shared" si="336"/>
        <v>15000</v>
      </c>
      <c r="AB1105" s="54">
        <f t="shared" si="330"/>
        <v>0</v>
      </c>
      <c r="AC1105" s="35">
        <v>0</v>
      </c>
      <c r="AD1105" s="35">
        <v>16666.666666666668</v>
      </c>
      <c r="AE1105" s="55"/>
      <c r="AF1105"/>
      <c r="AG1105"/>
      <c r="AH1105"/>
      <c r="AI1105"/>
    </row>
    <row r="1106" spans="1:35">
      <c r="A1106" s="34">
        <v>1102</v>
      </c>
      <c r="B1106" s="58">
        <v>46252</v>
      </c>
      <c r="C1106" s="4" t="s">
        <v>7146</v>
      </c>
      <c r="D1106" s="4" t="s">
        <v>6239</v>
      </c>
      <c r="E1106" s="4" t="s">
        <v>3969</v>
      </c>
      <c r="F1106" s="35" t="str">
        <f>IFERROR(VLOOKUP(E1106,'DATA MASTER'!$B$1:$R$3858,3,0),"")</f>
        <v>DIV 2</v>
      </c>
      <c r="G1106" s="4">
        <v>12</v>
      </c>
      <c r="H1106" s="35">
        <f>IFERROR(VLOOKUP(E1106,'DATA MASTER'!$B$1:$R$3858,6,0),"")</f>
        <v>12</v>
      </c>
      <c r="I1106" s="40">
        <f>IFERROR(VLOOKUP(E1106,'DATA MASTER'!$B$1:$R$3858,5,0),"")</f>
        <v>1.137</v>
      </c>
      <c r="J1106" s="35">
        <f>IFERROR(VLOOKUP(E1106,'DATA MASTER'!$B$1:$R$3858,17,0),"")</f>
        <v>92500</v>
      </c>
      <c r="K1106" s="35">
        <f>IFERROR(VLOOKUP(E1106,'DATA MASTER'!$B$1:$R$3858,16,0),"")</f>
        <v>84500</v>
      </c>
      <c r="L1106" s="34">
        <f t="shared" si="326"/>
        <v>6937.5</v>
      </c>
      <c r="M1106" s="34">
        <f t="shared" si="331"/>
        <v>12242.36</v>
      </c>
      <c r="N1106" s="35">
        <v>0</v>
      </c>
      <c r="O1106" s="35">
        <v>0</v>
      </c>
      <c r="P1106" s="35"/>
      <c r="Q1106" s="4"/>
      <c r="R1106" s="35">
        <f t="shared" si="332"/>
        <v>925000</v>
      </c>
      <c r="S1106" s="35">
        <f t="shared" si="327"/>
        <v>781163.67567567562</v>
      </c>
      <c r="T1106" s="35">
        <f t="shared" si="328"/>
        <v>143836.32432432438</v>
      </c>
      <c r="U1106" s="35">
        <f t="shared" si="333"/>
        <v>9550.7999999999993</v>
      </c>
      <c r="V1106" s="35">
        <f t="shared" si="334"/>
        <v>889.82608695652175</v>
      </c>
      <c r="W1106" s="35">
        <f t="shared" si="329"/>
        <v>20535</v>
      </c>
      <c r="X1106" s="35">
        <f t="shared" si="335"/>
        <v>96194.031570701205</v>
      </c>
      <c r="Y1106" s="35">
        <f>IF(E1106="avem005",4,1)</f>
        <v>1</v>
      </c>
      <c r="Z1106" s="35">
        <v>0</v>
      </c>
      <c r="AA1106" s="35">
        <f t="shared" si="336"/>
        <v>0</v>
      </c>
      <c r="AB1106" s="37">
        <f t="shared" si="330"/>
        <v>0</v>
      </c>
      <c r="AC1106" s="35">
        <v>0</v>
      </c>
      <c r="AD1106" s="35">
        <v>16666.666666666668</v>
      </c>
      <c r="AE1106" s="44"/>
    </row>
    <row r="1107" spans="1:35">
      <c r="A1107" s="34">
        <v>1103</v>
      </c>
      <c r="B1107" s="58">
        <v>46252</v>
      </c>
      <c r="C1107" s="4" t="s">
        <v>7147</v>
      </c>
      <c r="D1107" s="4" t="s">
        <v>6239</v>
      </c>
      <c r="E1107" s="4" t="s">
        <v>3969</v>
      </c>
      <c r="F1107" s="35" t="str">
        <f>IFERROR(VLOOKUP(E1107,'DATA MASTER'!$B$1:$R$3858,3,0),"")</f>
        <v>DIV 2</v>
      </c>
      <c r="G1107" s="4">
        <v>12</v>
      </c>
      <c r="H1107" s="35">
        <f>IFERROR(VLOOKUP(E1107,'DATA MASTER'!$B$1:$R$3858,6,0),"")</f>
        <v>12</v>
      </c>
      <c r="I1107" s="40">
        <f>IFERROR(VLOOKUP(E1107,'DATA MASTER'!$B$1:$R$3858,5,0),"")</f>
        <v>1.137</v>
      </c>
      <c r="J1107" s="35">
        <f>IFERROR(VLOOKUP(E1107,'DATA MASTER'!$B$1:$R$3858,17,0),"")</f>
        <v>92500</v>
      </c>
      <c r="K1107" s="35">
        <f>IFERROR(VLOOKUP(E1107,'DATA MASTER'!$B$1:$R$3858,16,0),"")</f>
        <v>84500</v>
      </c>
      <c r="L1107" s="34">
        <f t="shared" si="326"/>
        <v>6937.5</v>
      </c>
      <c r="M1107" s="34">
        <f t="shared" si="331"/>
        <v>12242.36</v>
      </c>
      <c r="N1107" s="35">
        <v>0</v>
      </c>
      <c r="O1107" s="35">
        <v>0</v>
      </c>
      <c r="P1107" s="35"/>
      <c r="Q1107" s="4"/>
      <c r="R1107" s="35">
        <f t="shared" si="332"/>
        <v>925000</v>
      </c>
      <c r="S1107" s="35">
        <f t="shared" si="327"/>
        <v>781163.67567567562</v>
      </c>
      <c r="T1107" s="35">
        <f t="shared" si="328"/>
        <v>143836.32432432438</v>
      </c>
      <c r="U1107" s="35">
        <f t="shared" si="333"/>
        <v>9550.7999999999993</v>
      </c>
      <c r="V1107" s="35">
        <f t="shared" si="334"/>
        <v>889.82608695652175</v>
      </c>
      <c r="W1107" s="35">
        <f t="shared" si="329"/>
        <v>20535</v>
      </c>
      <c r="X1107" s="35">
        <f t="shared" si="335"/>
        <v>83448.933531485527</v>
      </c>
      <c r="Y1107" s="35">
        <v>1</v>
      </c>
      <c r="Z1107" s="35">
        <v>0</v>
      </c>
      <c r="AA1107" s="35">
        <f t="shared" si="336"/>
        <v>0</v>
      </c>
      <c r="AB1107" s="37">
        <f t="shared" si="330"/>
        <v>0</v>
      </c>
      <c r="AC1107" s="35">
        <v>0</v>
      </c>
      <c r="AD1107" s="35">
        <v>29411.764705882353</v>
      </c>
      <c r="AE1107" s="44"/>
    </row>
    <row r="1108" spans="1:35">
      <c r="A1108" s="34">
        <v>1104</v>
      </c>
      <c r="B1108" s="58">
        <v>46252</v>
      </c>
      <c r="C1108" s="4" t="s">
        <v>7148</v>
      </c>
      <c r="D1108" s="4" t="s">
        <v>6239</v>
      </c>
      <c r="E1108" s="4" t="s">
        <v>3969</v>
      </c>
      <c r="F1108" s="35" t="str">
        <f>IFERROR(VLOOKUP(E1108,'DATA MASTER'!$B$1:$R$3858,3,0),"")</f>
        <v>DIV 2</v>
      </c>
      <c r="G1108" s="4">
        <v>6</v>
      </c>
      <c r="H1108" s="35">
        <f>IFERROR(VLOOKUP(E1108,'DATA MASTER'!$B$1:$R$3858,6,0),"")</f>
        <v>12</v>
      </c>
      <c r="I1108" s="40">
        <f>IFERROR(VLOOKUP(E1108,'DATA MASTER'!$B$1:$R$3858,5,0),"")</f>
        <v>1.137</v>
      </c>
      <c r="J1108" s="35">
        <f>IFERROR(VLOOKUP(E1108,'DATA MASTER'!$B$1:$R$3858,17,0),"")</f>
        <v>92500</v>
      </c>
      <c r="K1108" s="35">
        <f>IFERROR(VLOOKUP(E1108,'DATA MASTER'!$B$1:$R$3858,16,0),"")</f>
        <v>84500</v>
      </c>
      <c r="L1108" s="34">
        <f t="shared" si="326"/>
        <v>6937.5</v>
      </c>
      <c r="M1108" s="34">
        <f t="shared" si="331"/>
        <v>12242.36</v>
      </c>
      <c r="N1108" s="35">
        <v>0</v>
      </c>
      <c r="O1108" s="35">
        <v>0</v>
      </c>
      <c r="P1108" s="35"/>
      <c r="Q1108" s="4"/>
      <c r="R1108" s="35">
        <f t="shared" si="332"/>
        <v>462500</v>
      </c>
      <c r="S1108" s="35">
        <f t="shared" si="327"/>
        <v>390581.83783783781</v>
      </c>
      <c r="T1108" s="35">
        <f t="shared" si="328"/>
        <v>71918.162162162189</v>
      </c>
      <c r="U1108" s="35">
        <f t="shared" si="333"/>
        <v>4775.3999999999996</v>
      </c>
      <c r="V1108" s="35">
        <f t="shared" si="334"/>
        <v>444.91304347826087</v>
      </c>
      <c r="W1108" s="35">
        <f t="shared" si="329"/>
        <v>10267.5</v>
      </c>
      <c r="X1108" s="35">
        <f t="shared" si="335"/>
        <v>50874.793563128384</v>
      </c>
      <c r="Y1108" s="35">
        <v>1</v>
      </c>
      <c r="Z1108" s="35">
        <v>0</v>
      </c>
      <c r="AA1108" s="35">
        <f t="shared" si="336"/>
        <v>0</v>
      </c>
      <c r="AB1108" s="37">
        <f t="shared" si="330"/>
        <v>0</v>
      </c>
      <c r="AC1108" s="35">
        <f>Z1108*R1108*1.11</f>
        <v>0</v>
      </c>
      <c r="AD1108" s="35">
        <v>5555.5555555555557</v>
      </c>
      <c r="AE1108" s="44"/>
    </row>
    <row r="1109" spans="1:35">
      <c r="A1109" s="34">
        <v>1105</v>
      </c>
      <c r="B1109" s="58">
        <v>46252</v>
      </c>
      <c r="C1109" s="4" t="s">
        <v>7149</v>
      </c>
      <c r="D1109" s="4" t="s">
        <v>6138</v>
      </c>
      <c r="E1109" s="4" t="s">
        <v>6160</v>
      </c>
      <c r="F1109" s="35" t="str">
        <f>IFERROR(VLOOKUP(E1109,'DATA MASTER'!$B$1:$R$3858,3,0),"")</f>
        <v>DIV 1</v>
      </c>
      <c r="G1109" s="4">
        <v>1</v>
      </c>
      <c r="H1109" s="35">
        <f>IFERROR(VLOOKUP(E1109,'DATA MASTER'!$B$1:$R$3858,6,0),"")</f>
        <v>1</v>
      </c>
      <c r="I1109" s="40">
        <f>IFERROR(VLOOKUP(E1109,'DATA MASTER'!$B$1:$R$3858,5,0),"")</f>
        <v>26.02</v>
      </c>
      <c r="J1109" s="35">
        <f>IFERROR(VLOOKUP(E1109,'DATA MASTER'!$B$1:$R$3858,17,0),"")</f>
        <v>876000</v>
      </c>
      <c r="K1109" s="35">
        <f>IFERROR(VLOOKUP(E1109,'DATA MASTER'!$B$1:$R$3858,16,0),"")</f>
        <v>777200</v>
      </c>
      <c r="L1109" s="34">
        <f t="shared" si="326"/>
        <v>65700</v>
      </c>
      <c r="M1109" s="34">
        <f t="shared" si="331"/>
        <v>112600.736</v>
      </c>
      <c r="N1109" s="35">
        <v>0</v>
      </c>
      <c r="O1109" s="35">
        <v>0</v>
      </c>
      <c r="P1109" s="35">
        <v>15000</v>
      </c>
      <c r="Q1109" s="4" t="s">
        <v>6947</v>
      </c>
      <c r="R1109" s="35">
        <f t="shared" si="332"/>
        <v>729999.99999999988</v>
      </c>
      <c r="S1109" s="35">
        <f t="shared" si="327"/>
        <v>598738.07567567565</v>
      </c>
      <c r="T1109" s="35">
        <f t="shared" si="328"/>
        <v>131261.92432432424</v>
      </c>
      <c r="U1109" s="35">
        <f t="shared" si="333"/>
        <v>18214</v>
      </c>
      <c r="V1109" s="35">
        <f t="shared" si="334"/>
        <v>1696.9565217391305</v>
      </c>
      <c r="W1109" s="35">
        <f t="shared" si="329"/>
        <v>16206</v>
      </c>
      <c r="X1109" s="35">
        <f t="shared" si="335"/>
        <v>73002.110659727958</v>
      </c>
      <c r="Y1109" s="35">
        <f>H1109</f>
        <v>1</v>
      </c>
      <c r="Z1109" s="35">
        <v>0</v>
      </c>
      <c r="AA1109" s="35">
        <f t="shared" si="336"/>
        <v>15000</v>
      </c>
      <c r="AB1109" s="37">
        <f t="shared" si="330"/>
        <v>0</v>
      </c>
      <c r="AC1109" s="35">
        <v>0</v>
      </c>
      <c r="AD1109" s="35">
        <v>7142.8571428571431</v>
      </c>
      <c r="AE1109" s="44"/>
    </row>
    <row r="1110" spans="1:35">
      <c r="A1110" s="34">
        <v>1106</v>
      </c>
      <c r="B1110" s="58">
        <v>46252</v>
      </c>
      <c r="C1110" s="4" t="s">
        <v>7150</v>
      </c>
      <c r="D1110" s="4" t="s">
        <v>6175</v>
      </c>
      <c r="E1110" s="4" t="s">
        <v>6135</v>
      </c>
      <c r="F1110" s="35" t="str">
        <f>IFERROR(VLOOKUP(E1110,'DATA MASTER'!$B$1:$R$3858,3,0),"")</f>
        <v>DIV 1</v>
      </c>
      <c r="G1110" s="4">
        <v>24</v>
      </c>
      <c r="H1110" s="35">
        <f>IFERROR(VLOOKUP(E1110,'DATA MASTER'!$B$1:$R$3858,6,0),"")</f>
        <v>24</v>
      </c>
      <c r="I1110" s="40">
        <f>IFERROR(VLOOKUP(E1110,'DATA MASTER'!$B$1:$R$3858,5,0),"")</f>
        <v>1.23</v>
      </c>
      <c r="J1110" s="35">
        <f>IFERROR(VLOOKUP(E1110,'DATA MASTER'!$B$1:$R$3858,17,0),"")</f>
        <v>99800</v>
      </c>
      <c r="K1110" s="35">
        <f>IFERROR(VLOOKUP(E1110,'DATA MASTER'!$B$1:$R$3858,16,0),"")</f>
        <v>92100</v>
      </c>
      <c r="L1110" s="34">
        <f t="shared" si="326"/>
        <v>7485</v>
      </c>
      <c r="M1110" s="34">
        <f t="shared" si="331"/>
        <v>13343.448</v>
      </c>
      <c r="N1110" s="35">
        <v>0</v>
      </c>
      <c r="O1110" s="35">
        <v>0</v>
      </c>
      <c r="P1110" s="35">
        <v>50000</v>
      </c>
      <c r="Q1110" s="4" t="s">
        <v>6674</v>
      </c>
      <c r="R1110" s="35">
        <f t="shared" si="332"/>
        <v>1995999.9999999998</v>
      </c>
      <c r="S1110" s="35">
        <f t="shared" si="327"/>
        <v>1702844.3675675672</v>
      </c>
      <c r="T1110" s="35">
        <f t="shared" si="328"/>
        <v>293155.63243243261</v>
      </c>
      <c r="U1110" s="35">
        <f t="shared" si="333"/>
        <v>20664</v>
      </c>
      <c r="V1110" s="35">
        <f t="shared" si="334"/>
        <v>1925.2173913043478</v>
      </c>
      <c r="W1110" s="35">
        <f t="shared" si="329"/>
        <v>44311.199999999997</v>
      </c>
      <c r="X1110" s="35">
        <f t="shared" si="335"/>
        <v>163755.21504112828</v>
      </c>
      <c r="Y1110" s="35">
        <f>H1110</f>
        <v>24</v>
      </c>
      <c r="Z1110" s="35">
        <v>0</v>
      </c>
      <c r="AA1110" s="35">
        <f t="shared" si="336"/>
        <v>50000</v>
      </c>
      <c r="AB1110" s="37">
        <f t="shared" si="330"/>
        <v>0</v>
      </c>
      <c r="AC1110" s="35">
        <v>0</v>
      </c>
      <c r="AD1110" s="35">
        <v>12500</v>
      </c>
      <c r="AE1110" s="44"/>
    </row>
    <row r="1111" spans="1:35">
      <c r="A1111" s="34">
        <v>1107</v>
      </c>
      <c r="B1111" s="58">
        <v>46252</v>
      </c>
      <c r="C1111" s="4" t="s">
        <v>7151</v>
      </c>
      <c r="D1111" s="4" t="s">
        <v>6196</v>
      </c>
      <c r="E1111" s="4" t="s">
        <v>6170</v>
      </c>
      <c r="F1111" s="35" t="str">
        <f>IFERROR(VLOOKUP(E1111,'DATA MASTER'!$B$1:$R$3858,3,0),"")</f>
        <v>DIV 2</v>
      </c>
      <c r="G1111" s="4">
        <v>1</v>
      </c>
      <c r="H1111" s="35">
        <f>IFERROR(VLOOKUP(E1111,'DATA MASTER'!$B$1:$R$3858,6,0),"")</f>
        <v>1</v>
      </c>
      <c r="I1111" s="40">
        <f>IFERROR(VLOOKUP(E1111,'DATA MASTER'!$B$1:$R$3858,5,0),"")</f>
        <v>21.11</v>
      </c>
      <c r="J1111" s="35">
        <f>IFERROR(VLOOKUP(E1111,'DATA MASTER'!$B$1:$R$3858,17,0),"")</f>
        <v>1428200</v>
      </c>
      <c r="K1111" s="35">
        <f>IFERROR(VLOOKUP(E1111,'DATA MASTER'!$B$1:$R$3858,16,0),"")</f>
        <v>1291700</v>
      </c>
      <c r="L1111" s="34">
        <f t="shared" si="326"/>
        <v>107115</v>
      </c>
      <c r="M1111" s="34">
        <f t="shared" si="331"/>
        <v>187141.49600000001</v>
      </c>
      <c r="N1111" s="35">
        <v>0</v>
      </c>
      <c r="O1111" s="35">
        <v>0</v>
      </c>
      <c r="P1111" s="35"/>
      <c r="Q1111" s="4"/>
      <c r="R1111" s="35">
        <f t="shared" si="332"/>
        <v>1190166.6666666665</v>
      </c>
      <c r="S1111" s="35">
        <f t="shared" si="327"/>
        <v>995097.75135135127</v>
      </c>
      <c r="T1111" s="35">
        <f t="shared" si="328"/>
        <v>195068.91531531524</v>
      </c>
      <c r="U1111" s="35">
        <f t="shared" si="333"/>
        <v>14777</v>
      </c>
      <c r="V1111" s="35">
        <f t="shared" si="334"/>
        <v>1376.7391304347825</v>
      </c>
      <c r="W1111" s="35">
        <f t="shared" si="329"/>
        <v>26421.7</v>
      </c>
      <c r="X1111" s="35">
        <f t="shared" si="335"/>
        <v>146243.47618488045</v>
      </c>
      <c r="Y1111" s="35">
        <v>1</v>
      </c>
      <c r="Z1111" s="35">
        <v>0</v>
      </c>
      <c r="AA1111" s="35">
        <f t="shared" si="336"/>
        <v>0</v>
      </c>
      <c r="AB1111" s="37">
        <f t="shared" si="330"/>
        <v>0</v>
      </c>
      <c r="AC1111" s="35">
        <v>0</v>
      </c>
      <c r="AD1111" s="35">
        <v>6250</v>
      </c>
      <c r="AE1111" s="44"/>
    </row>
    <row r="1112" spans="1:35">
      <c r="A1112" s="34">
        <v>1108</v>
      </c>
      <c r="B1112" s="58">
        <v>46252</v>
      </c>
      <c r="C1112" s="4" t="s">
        <v>7152</v>
      </c>
      <c r="D1112" s="4" t="s">
        <v>6134</v>
      </c>
      <c r="E1112" s="4" t="s">
        <v>6167</v>
      </c>
      <c r="F1112" s="35" t="str">
        <f>IFERROR(VLOOKUP(E1112,'DATA MASTER'!$B$1:$R$3858,3,0),"")</f>
        <v>DIV 2</v>
      </c>
      <c r="G1112" s="4">
        <v>6</v>
      </c>
      <c r="H1112" s="35">
        <f>IFERROR(VLOOKUP(E1112,'DATA MASTER'!$B$1:$R$3858,6,0),"")</f>
        <v>24</v>
      </c>
      <c r="I1112" s="40">
        <f>IFERROR(VLOOKUP(E1112,'DATA MASTER'!$B$1:$R$3858,5,0),"")</f>
        <v>0.90200000000000002</v>
      </c>
      <c r="J1112" s="35">
        <f>IFERROR(VLOOKUP(E1112,'DATA MASTER'!$B$1:$R$3858,17,0),"")</f>
        <v>81000</v>
      </c>
      <c r="K1112" s="35">
        <f>IFERROR(VLOOKUP(E1112,'DATA MASTER'!$B$1:$R$3858,16,0),"")</f>
        <v>74300</v>
      </c>
      <c r="L1112" s="34">
        <f t="shared" si="326"/>
        <v>6075</v>
      </c>
      <c r="M1112" s="34">
        <f t="shared" si="331"/>
        <v>10764.584000000001</v>
      </c>
      <c r="N1112" s="35">
        <v>0</v>
      </c>
      <c r="O1112" s="35">
        <v>10</v>
      </c>
      <c r="P1112" s="35"/>
      <c r="Q1112" s="4" t="e">
        <f>VLOOKUP(#REF!,#REF!,1,0)</f>
        <v>#REF!</v>
      </c>
      <c r="R1112" s="35">
        <f t="shared" si="332"/>
        <v>364500</v>
      </c>
      <c r="S1112" s="35">
        <f t="shared" si="327"/>
        <v>309091.21297297289</v>
      </c>
      <c r="T1112" s="35">
        <f t="shared" si="328"/>
        <v>55408.787027027109</v>
      </c>
      <c r="U1112" s="35">
        <f t="shared" si="333"/>
        <v>3788.4</v>
      </c>
      <c r="V1112" s="35">
        <f t="shared" si="334"/>
        <v>352.95652173913044</v>
      </c>
      <c r="W1112" s="35">
        <f t="shared" si="329"/>
        <v>8091.9000000000005</v>
      </c>
      <c r="X1112" s="35" t="str">
        <f t="shared" si="335"/>
        <v/>
      </c>
      <c r="Y1112" s="35">
        <v>1</v>
      </c>
      <c r="Z1112" s="42" t="e">
        <f>VLOOKUP(Q1112,#REF!,4,0)</f>
        <v>#REF!</v>
      </c>
      <c r="AA1112" s="35">
        <f t="shared" si="336"/>
        <v>0</v>
      </c>
      <c r="AB1112" s="37">
        <f t="shared" si="330"/>
        <v>0</v>
      </c>
      <c r="AC1112" s="35" t="e">
        <f>Z1112*R1112*1.11</f>
        <v>#REF!</v>
      </c>
      <c r="AD1112" s="35">
        <v>0</v>
      </c>
      <c r="AE1112" s="44"/>
    </row>
    <row r="1113" spans="1:35">
      <c r="A1113" s="34">
        <v>1109</v>
      </c>
      <c r="B1113" s="58">
        <v>46252</v>
      </c>
      <c r="C1113" s="4" t="s">
        <v>7153</v>
      </c>
      <c r="D1113" s="4" t="s">
        <v>6138</v>
      </c>
      <c r="E1113" s="4" t="s">
        <v>6156</v>
      </c>
      <c r="F1113" s="35" t="str">
        <f>IFERROR(VLOOKUP(E1113,'DATA MASTER'!$B$1:$R$3858,3,0),"")</f>
        <v>DIV 1</v>
      </c>
      <c r="G1113" s="4">
        <v>4</v>
      </c>
      <c r="H1113" s="35">
        <f>IFERROR(VLOOKUP(E1113,'DATA MASTER'!$B$1:$R$3858,6,0),"")</f>
        <v>4</v>
      </c>
      <c r="I1113" s="40">
        <f>IFERROR(VLOOKUP(E1113,'DATA MASTER'!$B$1:$R$3858,5,0),"")</f>
        <v>5.3879999999999999</v>
      </c>
      <c r="J1113" s="35">
        <f>IFERROR(VLOOKUP(E1113,'DATA MASTER'!$B$1:$R$3858,17,0),"")</f>
        <v>185700</v>
      </c>
      <c r="K1113" s="35">
        <f>IFERROR(VLOOKUP(E1113,'DATA MASTER'!$B$1:$R$3858,16,0),"")</f>
        <v>165300</v>
      </c>
      <c r="L1113" s="34">
        <f t="shared" si="326"/>
        <v>13927.5</v>
      </c>
      <c r="M1113" s="34">
        <f t="shared" si="331"/>
        <v>23948.664000000001</v>
      </c>
      <c r="N1113" s="35">
        <v>0</v>
      </c>
      <c r="O1113" s="35">
        <v>0</v>
      </c>
      <c r="P1113" s="35">
        <v>15000</v>
      </c>
      <c r="Q1113" s="4" t="s">
        <v>6947</v>
      </c>
      <c r="R1113" s="35">
        <f t="shared" si="332"/>
        <v>619000</v>
      </c>
      <c r="S1113" s="35">
        <f t="shared" si="327"/>
        <v>509374.18378378375</v>
      </c>
      <c r="T1113" s="35">
        <f t="shared" si="328"/>
        <v>109625.81621621625</v>
      </c>
      <c r="U1113" s="35">
        <f t="shared" si="333"/>
        <v>15086.4</v>
      </c>
      <c r="V1113" s="35">
        <f t="shared" si="334"/>
        <v>1405.5652173913043</v>
      </c>
      <c r="W1113" s="35">
        <f t="shared" si="329"/>
        <v>13741.800000000001</v>
      </c>
      <c r="X1113" s="35">
        <f t="shared" si="335"/>
        <v>57249.193855967795</v>
      </c>
      <c r="Y1113" s="35">
        <f>H1113</f>
        <v>4</v>
      </c>
      <c r="Z1113" s="35">
        <v>0</v>
      </c>
      <c r="AA1113" s="35">
        <f t="shared" si="336"/>
        <v>15000</v>
      </c>
      <c r="AB1113" s="37">
        <f t="shared" si="330"/>
        <v>0</v>
      </c>
      <c r="AC1113" s="35">
        <f>Z1113*R1113*1.11</f>
        <v>0</v>
      </c>
      <c r="AD1113" s="35">
        <v>7142.8571428571431</v>
      </c>
      <c r="AE1113" s="44"/>
    </row>
    <row r="1114" spans="1:35">
      <c r="A1114" s="34">
        <v>1110</v>
      </c>
      <c r="B1114" s="58">
        <v>46252</v>
      </c>
      <c r="C1114" s="4" t="s">
        <v>7154</v>
      </c>
      <c r="D1114" s="4" t="s">
        <v>6134</v>
      </c>
      <c r="E1114" s="4" t="s">
        <v>6294</v>
      </c>
      <c r="F1114" s="35" t="str">
        <f>IFERROR(VLOOKUP(E1114,'DATA MASTER'!$B$1:$R$3858,3,0),"")</f>
        <v>DIV 2</v>
      </c>
      <c r="G1114" s="4">
        <v>2</v>
      </c>
      <c r="H1114" s="35">
        <f>IFERROR(VLOOKUP(E1114,'DATA MASTER'!$B$1:$R$3858,6,0),"")</f>
        <v>1</v>
      </c>
      <c r="I1114" s="40">
        <f>IFERROR(VLOOKUP(E1114,'DATA MASTER'!$B$1:$R$3858,5,0),"")</f>
        <v>26.01</v>
      </c>
      <c r="J1114" s="35">
        <f>IFERROR(VLOOKUP(E1114,'DATA MASTER'!$B$1:$R$3858,17,0),"")</f>
        <v>764700</v>
      </c>
      <c r="K1114" s="35">
        <f>IFERROR(VLOOKUP(E1114,'DATA MASTER'!$B$1:$R$3858,16,0),"")</f>
        <v>670700</v>
      </c>
      <c r="L1114" s="34">
        <f t="shared" si="326"/>
        <v>57352.5</v>
      </c>
      <c r="M1114" s="34">
        <f t="shared" si="331"/>
        <v>97171.016000000003</v>
      </c>
      <c r="N1114" s="35">
        <v>0</v>
      </c>
      <c r="O1114" s="35">
        <v>0</v>
      </c>
      <c r="P1114" s="35"/>
      <c r="Q1114" s="4"/>
      <c r="R1114" s="35">
        <f t="shared" si="332"/>
        <v>1274500</v>
      </c>
      <c r="S1114" s="35">
        <f t="shared" si="327"/>
        <v>1033385.5567567565</v>
      </c>
      <c r="T1114" s="35">
        <f t="shared" si="328"/>
        <v>241114.4432432435</v>
      </c>
      <c r="U1114" s="35">
        <f t="shared" si="333"/>
        <v>36414</v>
      </c>
      <c r="V1114" s="35">
        <f t="shared" si="334"/>
        <v>3392.608695652174</v>
      </c>
      <c r="W1114" s="35">
        <f t="shared" si="329"/>
        <v>28293.9</v>
      </c>
      <c r="X1114" s="35">
        <f t="shared" si="335"/>
        <v>166763.93454759134</v>
      </c>
      <c r="Y1114" s="35">
        <v>1</v>
      </c>
      <c r="Z1114" s="35">
        <v>0</v>
      </c>
      <c r="AA1114" s="35">
        <f t="shared" si="336"/>
        <v>0</v>
      </c>
      <c r="AB1114" s="37">
        <f t="shared" si="330"/>
        <v>0</v>
      </c>
      <c r="AC1114" s="35">
        <f>Z1114*R1114*1.11</f>
        <v>0</v>
      </c>
      <c r="AD1114" s="35">
        <v>6250</v>
      </c>
      <c r="AE1114" s="44"/>
    </row>
    <row r="1115" spans="1:35">
      <c r="A1115" s="34">
        <v>1111</v>
      </c>
      <c r="B1115" s="58">
        <v>46252</v>
      </c>
      <c r="C1115" s="4" t="s">
        <v>7155</v>
      </c>
      <c r="D1115" s="4" t="s">
        <v>6143</v>
      </c>
      <c r="E1115" s="4" t="s">
        <v>1534</v>
      </c>
      <c r="F1115" s="35" t="str">
        <f>IFERROR(VLOOKUP(E1115,'DATA MASTER'!$B$1:$R$3858,3,0),"")</f>
        <v>DIV 2</v>
      </c>
      <c r="G1115" s="4">
        <v>2</v>
      </c>
      <c r="H1115" s="35">
        <f>IFERROR(VLOOKUP(E1115,'DATA MASTER'!$B$1:$R$3858,6,0),"")</f>
        <v>24</v>
      </c>
      <c r="I1115" s="40">
        <f>IFERROR(VLOOKUP(E1115,'DATA MASTER'!$B$1:$R$3858,5,0),"")</f>
        <v>0.92</v>
      </c>
      <c r="J1115" s="35">
        <f>IFERROR(VLOOKUP(E1115,'DATA MASTER'!$B$1:$R$3858,17,0),"")</f>
        <v>0</v>
      </c>
      <c r="K1115" s="35">
        <f>IFERROR(VLOOKUP(E1115,'DATA MASTER'!$B$1:$R$3858,16,0),"")</f>
        <v>0</v>
      </c>
      <c r="L1115" s="34">
        <f t="shared" si="326"/>
        <v>0</v>
      </c>
      <c r="M1115" s="34">
        <f t="shared" si="331"/>
        <v>0</v>
      </c>
      <c r="N1115" s="35">
        <v>0</v>
      </c>
      <c r="O1115" s="35">
        <v>0</v>
      </c>
      <c r="P1115" s="35"/>
      <c r="Q1115" s="4" t="e">
        <f>VLOOKUP(#REF!,#REF!,1,0)</f>
        <v>#REF!</v>
      </c>
      <c r="R1115" s="35">
        <f t="shared" si="332"/>
        <v>0</v>
      </c>
      <c r="S1115" s="35">
        <f t="shared" si="327"/>
        <v>0</v>
      </c>
      <c r="T1115" s="35">
        <f t="shared" si="328"/>
        <v>0</v>
      </c>
      <c r="U1115" s="35">
        <f t="shared" si="333"/>
        <v>1288</v>
      </c>
      <c r="V1115" s="35">
        <f t="shared" si="334"/>
        <v>120.00000000000001</v>
      </c>
      <c r="W1115" s="35">
        <f t="shared" si="329"/>
        <v>0</v>
      </c>
      <c r="X1115" s="35" t="str">
        <f t="shared" si="335"/>
        <v/>
      </c>
      <c r="Y1115" s="35">
        <v>1</v>
      </c>
      <c r="Z1115" s="42" t="e">
        <f>VLOOKUP(Q1115,#REF!,4,0)</f>
        <v>#REF!</v>
      </c>
      <c r="AA1115" s="35">
        <f t="shared" si="336"/>
        <v>0</v>
      </c>
      <c r="AB1115" s="37">
        <f t="shared" si="330"/>
        <v>0</v>
      </c>
      <c r="AC1115" s="35" t="e">
        <f t="shared" ref="AC1115:AC1116" si="338">Z1115*R1115*1.11</f>
        <v>#REF!</v>
      </c>
      <c r="AD1115" s="35">
        <v>0</v>
      </c>
      <c r="AE1115" s="44"/>
    </row>
    <row r="1116" spans="1:35">
      <c r="A1116" s="34">
        <v>1112</v>
      </c>
      <c r="B1116" s="58">
        <v>46252</v>
      </c>
      <c r="C1116" s="4" t="s">
        <v>7155</v>
      </c>
      <c r="D1116" s="4" t="s">
        <v>6143</v>
      </c>
      <c r="E1116" s="4" t="s">
        <v>1536</v>
      </c>
      <c r="F1116" s="35" t="str">
        <f>IFERROR(VLOOKUP(E1116,'DATA MASTER'!$B$1:$R$3858,3,0),"")</f>
        <v>DIV 2</v>
      </c>
      <c r="G1116" s="4">
        <v>2</v>
      </c>
      <c r="H1116" s="35">
        <f>IFERROR(VLOOKUP(E1116,'DATA MASTER'!$B$1:$R$3858,6,0),"")</f>
        <v>24</v>
      </c>
      <c r="I1116" s="40">
        <f>IFERROR(VLOOKUP(E1116,'DATA MASTER'!$B$1:$R$3858,5,0),"")</f>
        <v>0.92</v>
      </c>
      <c r="J1116" s="35">
        <f>IFERROR(VLOOKUP(E1116,'DATA MASTER'!$B$1:$R$3858,17,0),"")</f>
        <v>296600</v>
      </c>
      <c r="K1116" s="35">
        <f>IFERROR(VLOOKUP(E1116,'DATA MASTER'!$B$1:$R$3858,16,0),"")</f>
        <v>272700</v>
      </c>
      <c r="L1116" s="34">
        <f t="shared" si="326"/>
        <v>22245</v>
      </c>
      <c r="M1116" s="34">
        <f t="shared" si="331"/>
        <v>39508.776000000005</v>
      </c>
      <c r="N1116" s="35">
        <v>0</v>
      </c>
      <c r="O1116" s="35">
        <v>0</v>
      </c>
      <c r="P1116" s="35"/>
      <c r="Q1116" s="4" t="e">
        <f>VLOOKUP(#REF!,#REF!,1,0)</f>
        <v>#REF!</v>
      </c>
      <c r="R1116" s="35">
        <f t="shared" si="332"/>
        <v>494333.33333333331</v>
      </c>
      <c r="S1116" s="35">
        <f t="shared" si="327"/>
        <v>420164.3675675675</v>
      </c>
      <c r="T1116" s="35">
        <f t="shared" si="328"/>
        <v>74168.96576576581</v>
      </c>
      <c r="U1116" s="35">
        <f t="shared" si="333"/>
        <v>1288</v>
      </c>
      <c r="V1116" s="35">
        <f t="shared" si="334"/>
        <v>120.00000000000001</v>
      </c>
      <c r="W1116" s="35">
        <f t="shared" si="329"/>
        <v>10974.2</v>
      </c>
      <c r="X1116" s="35" t="str">
        <f t="shared" si="335"/>
        <v/>
      </c>
      <c r="Y1116" s="35">
        <v>1</v>
      </c>
      <c r="Z1116" s="42" t="e">
        <f>VLOOKUP(Q1116,#REF!,4,0)</f>
        <v>#REF!</v>
      </c>
      <c r="AA1116" s="35">
        <f t="shared" si="336"/>
        <v>0</v>
      </c>
      <c r="AB1116" s="37">
        <f t="shared" si="330"/>
        <v>0</v>
      </c>
      <c r="AC1116" s="35" t="e">
        <f t="shared" si="338"/>
        <v>#REF!</v>
      </c>
      <c r="AD1116" s="35">
        <v>0</v>
      </c>
      <c r="AE1116" s="44"/>
    </row>
    <row r="1117" spans="1:35">
      <c r="A1117" s="34">
        <v>1113</v>
      </c>
      <c r="B1117" s="58">
        <v>46252</v>
      </c>
      <c r="C1117" s="4" t="s">
        <v>7156</v>
      </c>
      <c r="D1117" s="4" t="s">
        <v>6134</v>
      </c>
      <c r="E1117" s="4" t="s">
        <v>3969</v>
      </c>
      <c r="F1117" s="35" t="str">
        <f>IFERROR(VLOOKUP(E1117,'DATA MASTER'!$B$1:$R$3858,3,0),"")</f>
        <v>DIV 2</v>
      </c>
      <c r="G1117" s="4">
        <v>6</v>
      </c>
      <c r="H1117" s="35">
        <f>IFERROR(VLOOKUP(E1117,'DATA MASTER'!$B$1:$R$3858,6,0),"")</f>
        <v>12</v>
      </c>
      <c r="I1117" s="40">
        <f>IFERROR(VLOOKUP(E1117,'DATA MASTER'!$B$1:$R$3858,5,0),"")</f>
        <v>1.137</v>
      </c>
      <c r="J1117" s="35">
        <f>IFERROR(VLOOKUP(E1117,'DATA MASTER'!$B$1:$R$3858,17,0),"")</f>
        <v>92500</v>
      </c>
      <c r="K1117" s="35">
        <f>IFERROR(VLOOKUP(E1117,'DATA MASTER'!$B$1:$R$3858,16,0),"")</f>
        <v>84500</v>
      </c>
      <c r="L1117" s="34">
        <f t="shared" si="326"/>
        <v>6937.5</v>
      </c>
      <c r="M1117" s="34">
        <f t="shared" si="331"/>
        <v>12242.36</v>
      </c>
      <c r="N1117" s="35">
        <v>0</v>
      </c>
      <c r="O1117" s="35">
        <v>0</v>
      </c>
      <c r="P1117" s="35"/>
      <c r="Q1117" s="4"/>
      <c r="R1117" s="35">
        <f t="shared" si="332"/>
        <v>462500</v>
      </c>
      <c r="S1117" s="35">
        <f t="shared" si="327"/>
        <v>390581.83783783781</v>
      </c>
      <c r="T1117" s="35">
        <f t="shared" si="328"/>
        <v>71918.162162162189</v>
      </c>
      <c r="U1117" s="35">
        <f t="shared" si="333"/>
        <v>4775.3999999999996</v>
      </c>
      <c r="V1117" s="35">
        <f t="shared" si="334"/>
        <v>444.91304347826087</v>
      </c>
      <c r="W1117" s="35">
        <f t="shared" si="329"/>
        <v>10267.5</v>
      </c>
      <c r="X1117" s="35">
        <f t="shared" si="335"/>
        <v>46430.349118683938</v>
      </c>
      <c r="Y1117" s="35">
        <v>1</v>
      </c>
      <c r="Z1117" s="35">
        <v>0</v>
      </c>
      <c r="AA1117" s="35">
        <f t="shared" si="336"/>
        <v>0</v>
      </c>
      <c r="AB1117" s="37">
        <f t="shared" si="330"/>
        <v>0</v>
      </c>
      <c r="AC1117" s="35">
        <f>Z1117*R1117*1.11</f>
        <v>0</v>
      </c>
      <c r="AD1117" s="35">
        <v>10000</v>
      </c>
      <c r="AE1117" s="44"/>
    </row>
    <row r="1118" spans="1:35">
      <c r="A1118" s="34">
        <v>1114</v>
      </c>
      <c r="B1118" s="58">
        <v>46252</v>
      </c>
      <c r="C1118" s="4" t="s">
        <v>7157</v>
      </c>
      <c r="D1118" s="4" t="s">
        <v>6124</v>
      </c>
      <c r="E1118" s="4" t="s">
        <v>6160</v>
      </c>
      <c r="F1118" s="35" t="str">
        <f>IFERROR(VLOOKUP(E1118,'DATA MASTER'!$B$1:$R$3858,3,0),"")</f>
        <v>DIV 1</v>
      </c>
      <c r="G1118" s="4">
        <v>3</v>
      </c>
      <c r="H1118" s="35">
        <f>IFERROR(VLOOKUP(E1118,'DATA MASTER'!$B$1:$R$3858,6,0),"")</f>
        <v>1</v>
      </c>
      <c r="I1118" s="40">
        <f>IFERROR(VLOOKUP(E1118,'DATA MASTER'!$B$1:$R$3858,5,0),"")</f>
        <v>26.02</v>
      </c>
      <c r="J1118" s="35">
        <f>IFERROR(VLOOKUP(E1118,'DATA MASTER'!$B$1:$R$3858,17,0),"")</f>
        <v>876000</v>
      </c>
      <c r="K1118" s="35">
        <f>IFERROR(VLOOKUP(E1118,'DATA MASTER'!$B$1:$R$3858,16,0),"")</f>
        <v>777200</v>
      </c>
      <c r="L1118" s="34">
        <f t="shared" si="326"/>
        <v>65700</v>
      </c>
      <c r="M1118" s="34">
        <f t="shared" si="331"/>
        <v>112600.736</v>
      </c>
      <c r="N1118" s="35">
        <v>0</v>
      </c>
      <c r="O1118" s="35">
        <v>0</v>
      </c>
      <c r="P1118" s="35">
        <v>15000</v>
      </c>
      <c r="Q1118" s="4" t="s">
        <v>6947</v>
      </c>
      <c r="R1118" s="35">
        <f t="shared" si="332"/>
        <v>2189999.9999999995</v>
      </c>
      <c r="S1118" s="35">
        <f t="shared" si="327"/>
        <v>1796214.2270270269</v>
      </c>
      <c r="T1118" s="35">
        <f t="shared" si="328"/>
        <v>393785.7729729726</v>
      </c>
      <c r="U1118" s="35">
        <f t="shared" si="333"/>
        <v>54642</v>
      </c>
      <c r="V1118" s="35">
        <f t="shared" si="334"/>
        <v>5090.8695652173919</v>
      </c>
      <c r="W1118" s="35">
        <f t="shared" si="329"/>
        <v>48617.999999999993</v>
      </c>
      <c r="X1118" s="35">
        <f t="shared" si="335"/>
        <v>226149.1891220409</v>
      </c>
      <c r="Y1118" s="35">
        <f>H1118</f>
        <v>1</v>
      </c>
      <c r="Z1118" s="35">
        <v>0</v>
      </c>
      <c r="AA1118" s="35">
        <f t="shared" si="336"/>
        <v>45000</v>
      </c>
      <c r="AB1118" s="37">
        <f t="shared" si="330"/>
        <v>0</v>
      </c>
      <c r="AC1118" s="35">
        <v>0</v>
      </c>
      <c r="AD1118" s="35">
        <v>14285.714285714286</v>
      </c>
      <c r="AE1118" s="44"/>
    </row>
    <row r="1119" spans="1:35">
      <c r="A1119" s="34">
        <v>1115</v>
      </c>
      <c r="B1119" s="58">
        <v>46252</v>
      </c>
      <c r="C1119" s="4" t="s">
        <v>7158</v>
      </c>
      <c r="D1119" s="4" t="s">
        <v>6175</v>
      </c>
      <c r="E1119" s="4" t="s">
        <v>6129</v>
      </c>
      <c r="F1119" s="35" t="str">
        <f>IFERROR(VLOOKUP(E1119,'DATA MASTER'!$B$1:$R$3858,3,0),"")</f>
        <v>DIV 1</v>
      </c>
      <c r="G1119" s="4">
        <v>24</v>
      </c>
      <c r="H1119" s="35">
        <f>IFERROR(VLOOKUP(E1119,'DATA MASTER'!$B$1:$R$3858,6,0),"")</f>
        <v>120</v>
      </c>
      <c r="I1119" s="40">
        <f>IFERROR(VLOOKUP(E1119,'DATA MASTER'!$B$1:$R$3858,5,0),"")</f>
        <v>0.14499999999999999</v>
      </c>
      <c r="J1119" s="35">
        <f>IFERROR(VLOOKUP(E1119,'DATA MASTER'!$B$1:$R$3858,17,0),"")</f>
        <v>15108.333333333334</v>
      </c>
      <c r="K1119" s="35">
        <f>IFERROR(VLOOKUP(E1119,'DATA MASTER'!$B$1:$R$3858,16,0),"")</f>
        <v>14025</v>
      </c>
      <c r="L1119" s="34">
        <f t="shared" si="326"/>
        <v>1133.125</v>
      </c>
      <c r="M1119" s="34">
        <f t="shared" si="331"/>
        <v>2031.9420000000002</v>
      </c>
      <c r="N1119" s="35">
        <v>0</v>
      </c>
      <c r="O1119" s="35">
        <v>0</v>
      </c>
      <c r="P1119" s="35"/>
      <c r="Q1119" s="4"/>
      <c r="R1119" s="35">
        <f t="shared" si="332"/>
        <v>302166.66666666663</v>
      </c>
      <c r="S1119" s="35">
        <f t="shared" si="327"/>
        <v>259309.36216216208</v>
      </c>
      <c r="T1119" s="35">
        <f t="shared" si="328"/>
        <v>42857.304504504544</v>
      </c>
      <c r="U1119" s="35">
        <f t="shared" si="333"/>
        <v>2435.9999999999995</v>
      </c>
      <c r="V1119" s="35">
        <f t="shared" si="334"/>
        <v>226.95652173913041</v>
      </c>
      <c r="W1119" s="35">
        <f t="shared" si="329"/>
        <v>6708.1</v>
      </c>
      <c r="X1119" s="35">
        <f t="shared" si="335"/>
        <v>33486.247982765417</v>
      </c>
      <c r="Y1119" s="35">
        <v>1</v>
      </c>
      <c r="Z1119" s="35">
        <v>0</v>
      </c>
      <c r="AA1119" s="35">
        <f t="shared" si="336"/>
        <v>0</v>
      </c>
      <c r="AB1119" s="37">
        <f t="shared" si="330"/>
        <v>0</v>
      </c>
      <c r="AC1119" s="35">
        <f>Z1119*R1119*1.11</f>
        <v>0</v>
      </c>
      <c r="AD1119" s="35">
        <v>0</v>
      </c>
      <c r="AE1119" s="44"/>
    </row>
    <row r="1120" spans="1:35">
      <c r="A1120" s="34">
        <v>1116</v>
      </c>
      <c r="B1120" s="58">
        <v>46252</v>
      </c>
      <c r="C1120" s="4" t="s">
        <v>7159</v>
      </c>
      <c r="D1120" s="4" t="s">
        <v>6183</v>
      </c>
      <c r="E1120" s="4" t="s">
        <v>6148</v>
      </c>
      <c r="F1120" s="35" t="str">
        <f>IFERROR(VLOOKUP(E1120,'DATA MASTER'!$B$1:$R$3858,3,0),"")</f>
        <v>DIV 2</v>
      </c>
      <c r="G1120" s="4">
        <v>24</v>
      </c>
      <c r="H1120" s="35">
        <f>IFERROR(VLOOKUP(E1120,'DATA MASTER'!$B$1:$R$3858,6,0),"")</f>
        <v>24</v>
      </c>
      <c r="I1120" s="40">
        <f>IFERROR(VLOOKUP(E1120,'DATA MASTER'!$B$1:$R$3858,5,0),"")</f>
        <v>1.0900000000000001</v>
      </c>
      <c r="J1120" s="35">
        <f>IFERROR(VLOOKUP(E1120,'DATA MASTER'!$B$1:$R$3858,17,0),"")</f>
        <v>82200</v>
      </c>
      <c r="K1120" s="35">
        <f>IFERROR(VLOOKUP(E1120,'DATA MASTER'!$B$1:$R$3858,16,0),"")</f>
        <v>74900</v>
      </c>
      <c r="L1120" s="34">
        <f t="shared" si="326"/>
        <v>6165</v>
      </c>
      <c r="M1120" s="34">
        <f t="shared" si="331"/>
        <v>10851.512000000001</v>
      </c>
      <c r="N1120" s="35">
        <v>0</v>
      </c>
      <c r="O1120" s="35">
        <v>0</v>
      </c>
      <c r="P1120" s="35"/>
      <c r="Q1120" s="4"/>
      <c r="R1120" s="35">
        <f t="shared" si="332"/>
        <v>1644000</v>
      </c>
      <c r="S1120" s="35">
        <f t="shared" si="327"/>
        <v>1384832.172972973</v>
      </c>
      <c r="T1120" s="35">
        <f t="shared" si="328"/>
        <v>259167.82702702703</v>
      </c>
      <c r="U1120" s="35">
        <f t="shared" si="333"/>
        <v>18312.000000000004</v>
      </c>
      <c r="V1120" s="35">
        <f t="shared" si="334"/>
        <v>1706.0869565217392</v>
      </c>
      <c r="W1120" s="35">
        <f t="shared" si="329"/>
        <v>36496.800000000003</v>
      </c>
      <c r="X1120" s="35">
        <f t="shared" si="335"/>
        <v>142652.94007050531</v>
      </c>
      <c r="Y1120" s="35">
        <v>1</v>
      </c>
      <c r="Z1120" s="35">
        <v>0</v>
      </c>
      <c r="AA1120" s="35">
        <f t="shared" si="336"/>
        <v>0</v>
      </c>
      <c r="AB1120" s="37">
        <f t="shared" si="330"/>
        <v>10000</v>
      </c>
      <c r="AC1120" s="35">
        <f>Z1120*R1120*1.11</f>
        <v>0</v>
      </c>
      <c r="AD1120" s="35">
        <v>50000</v>
      </c>
      <c r="AE1120" s="44"/>
    </row>
    <row r="1121" spans="1:31">
      <c r="A1121" s="34">
        <v>1117</v>
      </c>
      <c r="B1121" s="58">
        <v>46252</v>
      </c>
      <c r="C1121" s="4" t="s">
        <v>7159</v>
      </c>
      <c r="D1121" s="4" t="s">
        <v>6183</v>
      </c>
      <c r="E1121" s="4" t="s">
        <v>6170</v>
      </c>
      <c r="F1121" s="35" t="str">
        <f>IFERROR(VLOOKUP(E1121,'DATA MASTER'!$B$1:$R$3858,3,0),"")</f>
        <v>DIV 2</v>
      </c>
      <c r="G1121" s="4">
        <v>6</v>
      </c>
      <c r="H1121" s="35">
        <f>IFERROR(VLOOKUP(E1121,'DATA MASTER'!$B$1:$R$3858,6,0),"")</f>
        <v>1</v>
      </c>
      <c r="I1121" s="40">
        <f>IFERROR(VLOOKUP(E1121,'DATA MASTER'!$B$1:$R$3858,5,0),"")</f>
        <v>21.11</v>
      </c>
      <c r="J1121" s="35">
        <f>IFERROR(VLOOKUP(E1121,'DATA MASTER'!$B$1:$R$3858,17,0),"")</f>
        <v>1428200</v>
      </c>
      <c r="K1121" s="35">
        <f>IFERROR(VLOOKUP(E1121,'DATA MASTER'!$B$1:$R$3858,16,0),"")</f>
        <v>1291700</v>
      </c>
      <c r="L1121" s="34">
        <f t="shared" si="326"/>
        <v>107115</v>
      </c>
      <c r="M1121" s="34">
        <f t="shared" si="331"/>
        <v>187141.49600000001</v>
      </c>
      <c r="N1121" s="35">
        <v>0</v>
      </c>
      <c r="O1121" s="35">
        <v>0</v>
      </c>
      <c r="P1121" s="35"/>
      <c r="Q1121" s="4"/>
      <c r="R1121" s="35">
        <f t="shared" si="332"/>
        <v>7140999.9999999991</v>
      </c>
      <c r="S1121" s="35">
        <f t="shared" si="327"/>
        <v>5970586.5081081074</v>
      </c>
      <c r="T1121" s="35">
        <f t="shared" si="328"/>
        <v>1170413.4918918917</v>
      </c>
      <c r="U1121" s="35">
        <f t="shared" si="333"/>
        <v>88662</v>
      </c>
      <c r="V1121" s="35">
        <f t="shared" si="334"/>
        <v>8260.434782608696</v>
      </c>
      <c r="W1121" s="35">
        <f t="shared" si="329"/>
        <v>158530.19999999998</v>
      </c>
      <c r="X1121" s="35">
        <f t="shared" si="335"/>
        <v>804960.8571092831</v>
      </c>
      <c r="Y1121" s="35">
        <v>1</v>
      </c>
      <c r="Z1121" s="35">
        <v>0</v>
      </c>
      <c r="AA1121" s="35">
        <f t="shared" si="336"/>
        <v>0</v>
      </c>
      <c r="AB1121" s="37">
        <f t="shared" si="330"/>
        <v>60000</v>
      </c>
      <c r="AC1121" s="35">
        <f>Z1121*R1121*1.11</f>
        <v>0</v>
      </c>
      <c r="AD1121" s="35">
        <v>50000</v>
      </c>
      <c r="AE1121" s="44"/>
    </row>
    <row r="1122" spans="1:31">
      <c r="A1122" s="34">
        <v>1118</v>
      </c>
      <c r="B1122" s="58">
        <v>46252</v>
      </c>
      <c r="C1122" s="4" t="s">
        <v>7160</v>
      </c>
      <c r="D1122" s="4" t="s">
        <v>6287</v>
      </c>
      <c r="E1122" s="4" t="s">
        <v>6383</v>
      </c>
      <c r="F1122" s="35" t="str">
        <f>IFERROR(VLOOKUP(E1122,'DATA MASTER'!$B$1:$R$3858,3,0),"")</f>
        <v>DIV 2</v>
      </c>
      <c r="G1122" s="4">
        <v>4</v>
      </c>
      <c r="H1122" s="35">
        <f>IFERROR(VLOOKUP(E1122,'DATA MASTER'!$B$1:$R$3858,6,0),"")</f>
        <v>4</v>
      </c>
      <c r="I1122" s="40">
        <f>IFERROR(VLOOKUP(E1122,'DATA MASTER'!$B$1:$R$3858,5,0),"")</f>
        <v>4.18</v>
      </c>
      <c r="J1122" s="35">
        <f>IFERROR(VLOOKUP(E1122,'DATA MASTER'!$B$1:$R$3858,17,0),"")</f>
        <v>185400</v>
      </c>
      <c r="K1122" s="35">
        <f>IFERROR(VLOOKUP(E1122,'DATA MASTER'!$B$1:$R$3858,16,0),"")</f>
        <v>163600</v>
      </c>
      <c r="L1122" s="34">
        <f t="shared" si="326"/>
        <v>13905</v>
      </c>
      <c r="M1122" s="34">
        <f t="shared" si="331"/>
        <v>23702.368000000002</v>
      </c>
      <c r="N1122" s="35">
        <v>0</v>
      </c>
      <c r="O1122" s="35">
        <v>0</v>
      </c>
      <c r="P1122" s="35"/>
      <c r="Q1122" s="4"/>
      <c r="R1122" s="35">
        <f t="shared" si="332"/>
        <v>618000</v>
      </c>
      <c r="S1122" s="35">
        <f t="shared" si="327"/>
        <v>504135.6108108107</v>
      </c>
      <c r="T1122" s="35">
        <f t="shared" si="328"/>
        <v>113864.3891891893</v>
      </c>
      <c r="U1122" s="35">
        <f t="shared" si="333"/>
        <v>11704</v>
      </c>
      <c r="V1122" s="35">
        <f t="shared" si="334"/>
        <v>1090.4347826086955</v>
      </c>
      <c r="W1122" s="35">
        <f t="shared" si="329"/>
        <v>13719.6</v>
      </c>
      <c r="X1122" s="35">
        <f t="shared" si="335"/>
        <v>69168.536224762429</v>
      </c>
      <c r="Y1122" s="35">
        <v>1</v>
      </c>
      <c r="Z1122" s="35">
        <v>0</v>
      </c>
      <c r="AA1122" s="35">
        <f t="shared" si="336"/>
        <v>0</v>
      </c>
      <c r="AB1122" s="37">
        <f t="shared" si="330"/>
        <v>0</v>
      </c>
      <c r="AC1122" s="35">
        <f>Z1122*R1122*1.11</f>
        <v>0</v>
      </c>
      <c r="AD1122" s="35">
        <v>18181.81818181818</v>
      </c>
      <c r="AE1122" s="44"/>
    </row>
    <row r="1123" spans="1:31">
      <c r="A1123" s="34">
        <v>1119</v>
      </c>
      <c r="B1123" s="58">
        <v>46252</v>
      </c>
      <c r="C1123" s="4" t="s">
        <v>7161</v>
      </c>
      <c r="D1123" s="4" t="s">
        <v>6134</v>
      </c>
      <c r="E1123" s="4" t="s">
        <v>6135</v>
      </c>
      <c r="F1123" s="35" t="str">
        <f>IFERROR(VLOOKUP(E1123,'DATA MASTER'!$B$1:$R$3858,3,0),"")</f>
        <v>DIV 1</v>
      </c>
      <c r="G1123" s="4">
        <v>6</v>
      </c>
      <c r="H1123" s="35">
        <f>IFERROR(VLOOKUP(E1123,'DATA MASTER'!$B$1:$R$3858,6,0),"")</f>
        <v>24</v>
      </c>
      <c r="I1123" s="40">
        <f>IFERROR(VLOOKUP(E1123,'DATA MASTER'!$B$1:$R$3858,5,0),"")</f>
        <v>1.23</v>
      </c>
      <c r="J1123" s="35">
        <f>IFERROR(VLOOKUP(E1123,'DATA MASTER'!$B$1:$R$3858,17,0),"")</f>
        <v>99800</v>
      </c>
      <c r="K1123" s="35">
        <f>IFERROR(VLOOKUP(E1123,'DATA MASTER'!$B$1:$R$3858,16,0),"")</f>
        <v>92100</v>
      </c>
      <c r="L1123" s="34">
        <f t="shared" si="326"/>
        <v>7485</v>
      </c>
      <c r="M1123" s="34">
        <f t="shared" si="331"/>
        <v>13343.448</v>
      </c>
      <c r="N1123" s="35">
        <v>0</v>
      </c>
      <c r="O1123" s="35">
        <v>0</v>
      </c>
      <c r="P1123" s="35"/>
      <c r="Q1123" s="4" t="e">
        <f>VLOOKUP(#REF!,#REF!,1,0)</f>
        <v>#REF!</v>
      </c>
      <c r="R1123" s="35">
        <f t="shared" si="332"/>
        <v>498999.99999999994</v>
      </c>
      <c r="S1123" s="35">
        <f t="shared" si="327"/>
        <v>425711.09189189179</v>
      </c>
      <c r="T1123" s="35">
        <f t="shared" si="328"/>
        <v>73288.908108108153</v>
      </c>
      <c r="U1123" s="35">
        <f t="shared" si="333"/>
        <v>5166</v>
      </c>
      <c r="V1123" s="35">
        <f t="shared" si="334"/>
        <v>481.30434782608694</v>
      </c>
      <c r="W1123" s="35">
        <v>0</v>
      </c>
      <c r="X1123" s="35" t="str">
        <f t="shared" si="335"/>
        <v/>
      </c>
      <c r="Y1123" s="35">
        <v>1</v>
      </c>
      <c r="Z1123" s="42" t="e">
        <f>VLOOKUP(Q1123,#REF!,4,0)</f>
        <v>#REF!</v>
      </c>
      <c r="AA1123" s="35">
        <f t="shared" si="336"/>
        <v>0</v>
      </c>
      <c r="AB1123" s="37">
        <f t="shared" si="330"/>
        <v>0</v>
      </c>
      <c r="AC1123" s="35" t="e">
        <f>Z1123*R1123*1.11</f>
        <v>#REF!</v>
      </c>
      <c r="AD1123" s="35">
        <v>0</v>
      </c>
      <c r="AE1123" s="44"/>
    </row>
    <row r="1124" spans="1:31">
      <c r="A1124" s="34">
        <v>1120</v>
      </c>
      <c r="B1124" s="58">
        <v>46252</v>
      </c>
      <c r="C1124" s="4" t="s">
        <v>7162</v>
      </c>
      <c r="D1124" s="4" t="s">
        <v>6188</v>
      </c>
      <c r="E1124" s="4" t="s">
        <v>6294</v>
      </c>
      <c r="F1124" s="35" t="str">
        <f>IFERROR(VLOOKUP(E1124,'DATA MASTER'!$B$1:$R$3858,3,0),"")</f>
        <v>DIV 2</v>
      </c>
      <c r="G1124" s="4">
        <v>2</v>
      </c>
      <c r="H1124" s="35">
        <f>IFERROR(VLOOKUP(E1124,'DATA MASTER'!$B$1:$R$3858,6,0),"")</f>
        <v>1</v>
      </c>
      <c r="I1124" s="40">
        <f>IFERROR(VLOOKUP(E1124,'DATA MASTER'!$B$1:$R$3858,5,0),"")</f>
        <v>26.01</v>
      </c>
      <c r="J1124" s="35">
        <f>IFERROR(VLOOKUP(E1124,'DATA MASTER'!$B$1:$R$3858,17,0),"")</f>
        <v>764700</v>
      </c>
      <c r="K1124" s="35">
        <f>IFERROR(VLOOKUP(E1124,'DATA MASTER'!$B$1:$R$3858,16,0),"")</f>
        <v>670700</v>
      </c>
      <c r="L1124" s="34">
        <f t="shared" si="326"/>
        <v>57352.5</v>
      </c>
      <c r="M1124" s="34">
        <f t="shared" si="331"/>
        <v>97171.016000000003</v>
      </c>
      <c r="N1124" s="35">
        <v>0</v>
      </c>
      <c r="O1124" s="35">
        <v>0</v>
      </c>
      <c r="P1124" s="35"/>
      <c r="Q1124" s="4"/>
      <c r="R1124" s="35">
        <f t="shared" si="332"/>
        <v>1274500</v>
      </c>
      <c r="S1124" s="35">
        <f t="shared" si="327"/>
        <v>1033385.5567567565</v>
      </c>
      <c r="T1124" s="35">
        <f t="shared" si="328"/>
        <v>241114.4432432435</v>
      </c>
      <c r="U1124" s="35">
        <f t="shared" si="333"/>
        <v>36414</v>
      </c>
      <c r="V1124" s="35">
        <f t="shared" si="334"/>
        <v>3392.608695652174</v>
      </c>
      <c r="W1124" s="35">
        <f t="shared" si="329"/>
        <v>28293.9</v>
      </c>
      <c r="X1124" s="35">
        <f t="shared" si="335"/>
        <v>160513.93454759134</v>
      </c>
      <c r="Y1124" s="35">
        <v>1</v>
      </c>
      <c r="Z1124" s="35">
        <v>0</v>
      </c>
      <c r="AA1124" s="35">
        <f t="shared" si="336"/>
        <v>0</v>
      </c>
      <c r="AB1124" s="37">
        <f t="shared" si="330"/>
        <v>0</v>
      </c>
      <c r="AC1124" s="35">
        <v>0</v>
      </c>
      <c r="AD1124" s="35">
        <v>12500</v>
      </c>
      <c r="AE1124" s="44"/>
    </row>
    <row r="1125" spans="1:31">
      <c r="A1125" s="34">
        <v>1121</v>
      </c>
      <c r="B1125" s="58">
        <v>46252</v>
      </c>
      <c r="C1125" s="4" t="s">
        <v>7163</v>
      </c>
      <c r="D1125" s="4" t="s">
        <v>6134</v>
      </c>
      <c r="E1125" s="4" t="s">
        <v>6198</v>
      </c>
      <c r="F1125" s="35" t="str">
        <f>IFERROR(VLOOKUP(E1125,'DATA MASTER'!$B$1:$R$3858,3,0),"")</f>
        <v>DIV 1</v>
      </c>
      <c r="G1125" s="4">
        <v>2</v>
      </c>
      <c r="H1125" s="35">
        <f>IFERROR(VLOOKUP(E1125,'DATA MASTER'!$B$1:$R$3858,6,0),"")</f>
        <v>4</v>
      </c>
      <c r="I1125" s="40">
        <f>IFERROR(VLOOKUP(E1125,'DATA MASTER'!$B$1:$R$3858,5,0),"")</f>
        <v>4.2380000000000004</v>
      </c>
      <c r="J1125" s="35">
        <f>IFERROR(VLOOKUP(E1125,'DATA MASTER'!$B$1:$R$3858,17,0),"")</f>
        <v>392400</v>
      </c>
      <c r="K1125" s="35">
        <f>IFERROR(VLOOKUP(E1125,'DATA MASTER'!$B$1:$R$3858,16,0),"")</f>
        <v>362700</v>
      </c>
      <c r="L1125" s="34">
        <f t="shared" si="326"/>
        <v>29430</v>
      </c>
      <c r="M1125" s="34">
        <f t="shared" si="331"/>
        <v>52547.976000000002</v>
      </c>
      <c r="N1125" s="35">
        <v>0</v>
      </c>
      <c r="O1125" s="35">
        <v>0</v>
      </c>
      <c r="P1125" s="35"/>
      <c r="Q1125" s="4"/>
      <c r="R1125" s="35">
        <f t="shared" si="332"/>
        <v>654000</v>
      </c>
      <c r="S1125" s="35">
        <f t="shared" si="327"/>
        <v>558832.47567567555</v>
      </c>
      <c r="T1125" s="35">
        <f t="shared" si="328"/>
        <v>95167.524324324448</v>
      </c>
      <c r="U1125" s="35">
        <f t="shared" si="333"/>
        <v>5933.2000000000007</v>
      </c>
      <c r="V1125" s="35">
        <f t="shared" si="334"/>
        <v>552.78260869565224</v>
      </c>
      <c r="W1125" s="35">
        <f t="shared" si="329"/>
        <v>14518.800000000001</v>
      </c>
      <c r="X1125" s="35">
        <f t="shared" si="335"/>
        <v>67912.741715628799</v>
      </c>
      <c r="Y1125" s="35">
        <v>1</v>
      </c>
      <c r="Z1125" s="35">
        <v>0</v>
      </c>
      <c r="AA1125" s="35">
        <f t="shared" si="336"/>
        <v>0</v>
      </c>
      <c r="AB1125" s="37">
        <f t="shared" si="330"/>
        <v>0</v>
      </c>
      <c r="AC1125" s="35">
        <v>0</v>
      </c>
      <c r="AD1125" s="35">
        <v>6250</v>
      </c>
      <c r="AE1125" s="44"/>
    </row>
    <row r="1126" spans="1:31">
      <c r="A1126" s="34">
        <v>1122</v>
      </c>
      <c r="B1126" s="58">
        <v>46252</v>
      </c>
      <c r="C1126" s="4" t="s">
        <v>7164</v>
      </c>
      <c r="D1126" s="4" t="s">
        <v>6138</v>
      </c>
      <c r="E1126" s="4" t="s">
        <v>6135</v>
      </c>
      <c r="F1126" s="35" t="str">
        <f>IFERROR(VLOOKUP(E1126,'DATA MASTER'!$B$1:$R$3858,3,0),"")</f>
        <v>DIV 1</v>
      </c>
      <c r="G1126" s="4">
        <v>24</v>
      </c>
      <c r="H1126" s="35">
        <f>IFERROR(VLOOKUP(E1126,'DATA MASTER'!$B$1:$R$3858,6,0),"")</f>
        <v>24</v>
      </c>
      <c r="I1126" s="40">
        <f>IFERROR(VLOOKUP(E1126,'DATA MASTER'!$B$1:$R$3858,5,0),"")</f>
        <v>1.23</v>
      </c>
      <c r="J1126" s="35">
        <f>IFERROR(VLOOKUP(E1126,'DATA MASTER'!$B$1:$R$3858,17,0),"")</f>
        <v>99800</v>
      </c>
      <c r="K1126" s="35">
        <f>IFERROR(VLOOKUP(E1126,'DATA MASTER'!$B$1:$R$3858,16,0),"")</f>
        <v>92100</v>
      </c>
      <c r="L1126" s="34">
        <f t="shared" si="326"/>
        <v>7485</v>
      </c>
      <c r="M1126" s="34">
        <f t="shared" si="331"/>
        <v>13343.448</v>
      </c>
      <c r="N1126" s="35">
        <v>0</v>
      </c>
      <c r="O1126" s="35">
        <v>0</v>
      </c>
      <c r="P1126" s="35">
        <v>50000</v>
      </c>
      <c r="Q1126" s="4" t="s">
        <v>6674</v>
      </c>
      <c r="R1126" s="35">
        <f t="shared" si="332"/>
        <v>1995999.9999999998</v>
      </c>
      <c r="S1126" s="35">
        <f t="shared" si="327"/>
        <v>1702844.3675675672</v>
      </c>
      <c r="T1126" s="35">
        <f t="shared" si="328"/>
        <v>293155.63243243261</v>
      </c>
      <c r="U1126" s="35">
        <f t="shared" si="333"/>
        <v>20664</v>
      </c>
      <c r="V1126" s="35">
        <f t="shared" si="334"/>
        <v>1925.2173913043478</v>
      </c>
      <c r="W1126" s="35">
        <f t="shared" si="329"/>
        <v>44311.199999999997</v>
      </c>
      <c r="X1126" s="35">
        <f t="shared" si="335"/>
        <v>167164.30595021919</v>
      </c>
      <c r="Y1126" s="35">
        <f>H1126</f>
        <v>24</v>
      </c>
      <c r="Z1126" s="35">
        <v>0</v>
      </c>
      <c r="AA1126" s="35">
        <f t="shared" si="336"/>
        <v>50000</v>
      </c>
      <c r="AB1126" s="37">
        <f t="shared" si="330"/>
        <v>0</v>
      </c>
      <c r="AC1126" s="35">
        <v>0</v>
      </c>
      <c r="AD1126" s="35">
        <v>9090.9090909090901</v>
      </c>
      <c r="AE1126" s="44"/>
    </row>
    <row r="1127" spans="1:31">
      <c r="A1127" s="34">
        <v>1123</v>
      </c>
      <c r="B1127" s="58">
        <v>46252</v>
      </c>
      <c r="C1127" s="4" t="s">
        <v>7165</v>
      </c>
      <c r="D1127" s="4" t="s">
        <v>6287</v>
      </c>
      <c r="E1127" s="4" t="s">
        <v>6218</v>
      </c>
      <c r="F1127" s="35" t="str">
        <f>IFERROR(VLOOKUP(E1127,'DATA MASTER'!$B$1:$R$3858,3,0),"")</f>
        <v>DIV 1</v>
      </c>
      <c r="G1127" s="4">
        <v>24</v>
      </c>
      <c r="H1127" s="35">
        <f>IFERROR(VLOOKUP(E1127,'DATA MASTER'!$B$1:$R$3858,6,0),"")</f>
        <v>24</v>
      </c>
      <c r="I1127" s="40">
        <f>IFERROR(VLOOKUP(E1127,'DATA MASTER'!$B$1:$R$3858,5,0),"")</f>
        <v>1.079</v>
      </c>
      <c r="J1127" s="35">
        <f>IFERROR(VLOOKUP(E1127,'DATA MASTER'!$B$1:$R$3858,17,0),"")</f>
        <v>102900</v>
      </c>
      <c r="K1127" s="35">
        <f>IFERROR(VLOOKUP(E1127,'DATA MASTER'!$B$1:$R$3858,16,0),"")</f>
        <v>94200</v>
      </c>
      <c r="L1127" s="34">
        <f t="shared" si="326"/>
        <v>7717.5</v>
      </c>
      <c r="M1127" s="34">
        <f t="shared" si="331"/>
        <v>13647.696000000002</v>
      </c>
      <c r="N1127" s="35">
        <v>0</v>
      </c>
      <c r="O1127" s="35">
        <v>0</v>
      </c>
      <c r="P1127" s="35">
        <v>50000</v>
      </c>
      <c r="Q1127" s="4" t="s">
        <v>7137</v>
      </c>
      <c r="R1127" s="35">
        <f t="shared" si="332"/>
        <v>2057999.9999999995</v>
      </c>
      <c r="S1127" s="35">
        <f t="shared" si="327"/>
        <v>1741671.4378378377</v>
      </c>
      <c r="T1127" s="35">
        <f t="shared" si="328"/>
        <v>316328.5621621618</v>
      </c>
      <c r="U1127" s="35">
        <f t="shared" si="333"/>
        <v>18127.2</v>
      </c>
      <c r="V1127" s="35">
        <f t="shared" si="334"/>
        <v>1688.8695652173915</v>
      </c>
      <c r="W1127" s="35">
        <f t="shared" si="329"/>
        <v>45687.6</v>
      </c>
      <c r="X1127" s="35">
        <f t="shared" si="335"/>
        <v>182643.0744151262</v>
      </c>
      <c r="Y1127" s="35">
        <f>H1127</f>
        <v>24</v>
      </c>
      <c r="Z1127" s="35">
        <v>0</v>
      </c>
      <c r="AA1127" s="35">
        <f t="shared" si="336"/>
        <v>50000</v>
      </c>
      <c r="AB1127" s="37">
        <f t="shared" si="330"/>
        <v>0</v>
      </c>
      <c r="AC1127" s="35">
        <v>0</v>
      </c>
      <c r="AD1127" s="35">
        <v>18181.81818181818</v>
      </c>
      <c r="AE1127" s="44"/>
    </row>
    <row r="1128" spans="1:31">
      <c r="A1128" s="34">
        <v>1124</v>
      </c>
      <c r="B1128" s="58">
        <v>46252</v>
      </c>
      <c r="C1128" s="4" t="s">
        <v>7166</v>
      </c>
      <c r="D1128" s="4" t="s">
        <v>6287</v>
      </c>
      <c r="E1128" s="4" t="s">
        <v>6156</v>
      </c>
      <c r="F1128" s="35" t="str">
        <f>IFERROR(VLOOKUP(E1128,'DATA MASTER'!$B$1:$R$3858,3,0),"")</f>
        <v>DIV 1</v>
      </c>
      <c r="G1128" s="4">
        <v>16</v>
      </c>
      <c r="H1128" s="35">
        <f>IFERROR(VLOOKUP(E1128,'DATA MASTER'!$B$1:$R$3858,6,0),"")</f>
        <v>4</v>
      </c>
      <c r="I1128" s="40">
        <f>IFERROR(VLOOKUP(E1128,'DATA MASTER'!$B$1:$R$3858,5,0),"")</f>
        <v>5.3879999999999999</v>
      </c>
      <c r="J1128" s="35">
        <f>IFERROR(VLOOKUP(E1128,'DATA MASTER'!$B$1:$R$3858,17,0),"")</f>
        <v>185700</v>
      </c>
      <c r="K1128" s="35">
        <f>IFERROR(VLOOKUP(E1128,'DATA MASTER'!$B$1:$R$3858,16,0),"")</f>
        <v>165300</v>
      </c>
      <c r="L1128" s="34">
        <f t="shared" si="326"/>
        <v>13927.5</v>
      </c>
      <c r="M1128" s="34">
        <f t="shared" si="331"/>
        <v>23948.664000000001</v>
      </c>
      <c r="N1128" s="35">
        <v>0</v>
      </c>
      <c r="O1128" s="35">
        <v>0</v>
      </c>
      <c r="P1128" s="35">
        <v>15000</v>
      </c>
      <c r="Q1128" s="4" t="s">
        <v>6947</v>
      </c>
      <c r="R1128" s="35">
        <f t="shared" si="332"/>
        <v>2476000</v>
      </c>
      <c r="S1128" s="35">
        <f t="shared" si="327"/>
        <v>2037496.735135135</v>
      </c>
      <c r="T1128" s="35">
        <f t="shared" si="328"/>
        <v>438503.26486486499</v>
      </c>
      <c r="U1128" s="35">
        <f t="shared" si="333"/>
        <v>60345.599999999999</v>
      </c>
      <c r="V1128" s="35">
        <f t="shared" si="334"/>
        <v>5622.260869565217</v>
      </c>
      <c r="W1128" s="35">
        <f t="shared" si="329"/>
        <v>54967.200000000004</v>
      </c>
      <c r="X1128" s="35">
        <f t="shared" si="335"/>
        <v>239386.38581348158</v>
      </c>
      <c r="Y1128" s="35">
        <f>H1128</f>
        <v>4</v>
      </c>
      <c r="Z1128" s="35">
        <v>0</v>
      </c>
      <c r="AA1128" s="35">
        <f t="shared" si="336"/>
        <v>60000</v>
      </c>
      <c r="AB1128" s="37">
        <f t="shared" si="330"/>
        <v>0</v>
      </c>
      <c r="AC1128" s="35">
        <v>0</v>
      </c>
      <c r="AD1128" s="35">
        <v>18181.81818181818</v>
      </c>
      <c r="AE1128" s="44"/>
    </row>
    <row r="1129" spans="1:31">
      <c r="A1129" s="34">
        <v>1125</v>
      </c>
      <c r="B1129" s="58">
        <v>46252</v>
      </c>
      <c r="C1129" s="4" t="s">
        <v>7167</v>
      </c>
      <c r="D1129" s="4" t="s">
        <v>6143</v>
      </c>
      <c r="E1129" s="4" t="s">
        <v>6135</v>
      </c>
      <c r="F1129" s="35" t="str">
        <f>IFERROR(VLOOKUP(E1129,'DATA MASTER'!$B$1:$R$3858,3,0),"")</f>
        <v>DIV 1</v>
      </c>
      <c r="G1129" s="4">
        <v>6</v>
      </c>
      <c r="H1129" s="35">
        <f>IFERROR(VLOOKUP(E1129,'DATA MASTER'!$B$1:$R$3858,6,0),"")</f>
        <v>24</v>
      </c>
      <c r="I1129" s="40">
        <f>IFERROR(VLOOKUP(E1129,'DATA MASTER'!$B$1:$R$3858,5,0),"")</f>
        <v>1.23</v>
      </c>
      <c r="J1129" s="35">
        <f>IFERROR(VLOOKUP(E1129,'DATA MASTER'!$B$1:$R$3858,17,0),"")</f>
        <v>99800</v>
      </c>
      <c r="K1129" s="35">
        <f>IFERROR(VLOOKUP(E1129,'DATA MASTER'!$B$1:$R$3858,16,0),"")</f>
        <v>92100</v>
      </c>
      <c r="L1129" s="34">
        <f t="shared" si="326"/>
        <v>7485</v>
      </c>
      <c r="M1129" s="34">
        <f t="shared" si="331"/>
        <v>13343.448</v>
      </c>
      <c r="N1129" s="35">
        <v>0</v>
      </c>
      <c r="O1129" s="35">
        <v>0</v>
      </c>
      <c r="P1129" s="35"/>
      <c r="Q1129" s="4"/>
      <c r="R1129" s="35">
        <f t="shared" si="332"/>
        <v>498999.99999999994</v>
      </c>
      <c r="S1129" s="35">
        <f t="shared" si="327"/>
        <v>425711.09189189179</v>
      </c>
      <c r="T1129" s="35">
        <f t="shared" si="328"/>
        <v>73288.908108108153</v>
      </c>
      <c r="U1129" s="35">
        <f t="shared" si="333"/>
        <v>5166</v>
      </c>
      <c r="V1129" s="35">
        <f t="shared" si="334"/>
        <v>481.30434782608694</v>
      </c>
      <c r="W1129" s="35">
        <f t="shared" si="329"/>
        <v>11077.8</v>
      </c>
      <c r="X1129" s="35">
        <f t="shared" si="335"/>
        <v>42927.440123918437</v>
      </c>
      <c r="Y1129" s="35">
        <v>1</v>
      </c>
      <c r="Z1129" s="35">
        <v>0</v>
      </c>
      <c r="AA1129" s="35">
        <f t="shared" si="336"/>
        <v>0</v>
      </c>
      <c r="AB1129" s="37">
        <f t="shared" si="330"/>
        <v>0</v>
      </c>
      <c r="AC1129" s="35">
        <v>0</v>
      </c>
      <c r="AD1129" s="35">
        <v>13636.363636363636</v>
      </c>
      <c r="AE1129" s="44"/>
    </row>
    <row r="1130" spans="1:31">
      <c r="A1130" s="34">
        <v>1126</v>
      </c>
      <c r="B1130" s="58">
        <v>46252</v>
      </c>
      <c r="C1130" s="4" t="s">
        <v>7168</v>
      </c>
      <c r="D1130" s="4" t="s">
        <v>6175</v>
      </c>
      <c r="E1130" s="4" t="s">
        <v>6131</v>
      </c>
      <c r="F1130" s="35" t="str">
        <f>IFERROR(VLOOKUP(E1130,'DATA MASTER'!$B$1:$R$3858,3,0),"")</f>
        <v>DIV 1</v>
      </c>
      <c r="G1130" s="4">
        <v>24</v>
      </c>
      <c r="H1130" s="35">
        <f>IFERROR(VLOOKUP(E1130,'DATA MASTER'!$B$1:$R$3858,6,0),"")</f>
        <v>72</v>
      </c>
      <c r="I1130" s="40">
        <f>IFERROR(VLOOKUP(E1130,'DATA MASTER'!$B$1:$R$3858,5,0),"")</f>
        <v>0.245333</v>
      </c>
      <c r="J1130" s="35">
        <f>IFERROR(VLOOKUP(E1130,'DATA MASTER'!$B$1:$R$3858,17,0),"")</f>
        <v>27908.333333333332</v>
      </c>
      <c r="K1130" s="35">
        <f>IFERROR(VLOOKUP(E1130,'DATA MASTER'!$B$1:$R$3858,16,0),"")</f>
        <v>25850</v>
      </c>
      <c r="L1130" s="34">
        <f t="shared" si="326"/>
        <v>2093.125</v>
      </c>
      <c r="M1130" s="34">
        <f t="shared" si="331"/>
        <v>3745.1480000000001</v>
      </c>
      <c r="N1130" s="35">
        <v>0</v>
      </c>
      <c r="O1130" s="35">
        <v>0</v>
      </c>
      <c r="P1130" s="35"/>
      <c r="Q1130" s="4"/>
      <c r="R1130" s="35">
        <f t="shared" si="332"/>
        <v>558166.66666666663</v>
      </c>
      <c r="S1130" s="35">
        <f t="shared" si="327"/>
        <v>477942.74594594585</v>
      </c>
      <c r="T1130" s="35">
        <f t="shared" si="328"/>
        <v>80223.92072072078</v>
      </c>
      <c r="U1130" s="35">
        <f t="shared" si="333"/>
        <v>4121.5944</v>
      </c>
      <c r="V1130" s="35">
        <f t="shared" si="334"/>
        <v>383.99947826086958</v>
      </c>
      <c r="W1130" s="35">
        <f t="shared" si="329"/>
        <v>12391.3</v>
      </c>
      <c r="X1130" s="35">
        <f t="shared" si="335"/>
        <v>63327.026842459905</v>
      </c>
      <c r="Y1130" s="35">
        <v>1</v>
      </c>
      <c r="Z1130" s="35">
        <v>0</v>
      </c>
      <c r="AA1130" s="35">
        <f t="shared" si="336"/>
        <v>0</v>
      </c>
      <c r="AB1130" s="37">
        <f t="shared" si="330"/>
        <v>0</v>
      </c>
      <c r="AC1130" s="35">
        <f>Z1130*R1130*1.11</f>
        <v>0</v>
      </c>
      <c r="AD1130" s="35">
        <v>0</v>
      </c>
      <c r="AE1130" s="44"/>
    </row>
    <row r="1131" spans="1:31">
      <c r="A1131" s="34">
        <v>1127</v>
      </c>
      <c r="B1131" s="58">
        <v>46252</v>
      </c>
      <c r="C1131" s="4" t="s">
        <v>7169</v>
      </c>
      <c r="D1131" s="4" t="s">
        <v>6175</v>
      </c>
      <c r="E1131" s="4" t="s">
        <v>6383</v>
      </c>
      <c r="F1131" s="35" t="str">
        <f>IFERROR(VLOOKUP(E1131,'DATA MASTER'!$B$1:$R$3858,3,0),"")</f>
        <v>DIV 2</v>
      </c>
      <c r="G1131" s="4">
        <v>4</v>
      </c>
      <c r="H1131" s="35">
        <f>IFERROR(VLOOKUP(E1131,'DATA MASTER'!$B$1:$R$3858,6,0),"")</f>
        <v>4</v>
      </c>
      <c r="I1131" s="40">
        <f>IFERROR(VLOOKUP(E1131,'DATA MASTER'!$B$1:$R$3858,5,0),"")</f>
        <v>4.18</v>
      </c>
      <c r="J1131" s="35">
        <f>IFERROR(VLOOKUP(E1131,'DATA MASTER'!$B$1:$R$3858,17,0),"")</f>
        <v>185400</v>
      </c>
      <c r="K1131" s="35">
        <f>IFERROR(VLOOKUP(E1131,'DATA MASTER'!$B$1:$R$3858,16,0),"")</f>
        <v>163600</v>
      </c>
      <c r="L1131" s="34">
        <f t="shared" si="326"/>
        <v>13905</v>
      </c>
      <c r="M1131" s="34">
        <f t="shared" si="331"/>
        <v>23702.368000000002</v>
      </c>
      <c r="N1131" s="35">
        <v>0</v>
      </c>
      <c r="O1131" s="35">
        <v>0</v>
      </c>
      <c r="P1131" s="35"/>
      <c r="Q1131" s="4"/>
      <c r="R1131" s="35">
        <f t="shared" si="332"/>
        <v>618000</v>
      </c>
      <c r="S1131" s="35">
        <f t="shared" si="327"/>
        <v>504135.6108108107</v>
      </c>
      <c r="T1131" s="35">
        <f t="shared" si="328"/>
        <v>113864.3891891893</v>
      </c>
      <c r="U1131" s="35">
        <f t="shared" si="333"/>
        <v>11704</v>
      </c>
      <c r="V1131" s="35">
        <f t="shared" si="334"/>
        <v>1090.4347826086955</v>
      </c>
      <c r="W1131" s="35">
        <f t="shared" si="329"/>
        <v>13719.6</v>
      </c>
      <c r="X1131" s="35">
        <f t="shared" si="335"/>
        <v>81468.00146540413</v>
      </c>
      <c r="Y1131" s="35">
        <v>1</v>
      </c>
      <c r="Z1131" s="35">
        <v>0</v>
      </c>
      <c r="AA1131" s="35">
        <f t="shared" si="336"/>
        <v>0</v>
      </c>
      <c r="AB1131" s="37">
        <f t="shared" si="330"/>
        <v>0</v>
      </c>
      <c r="AC1131" s="35">
        <v>0</v>
      </c>
      <c r="AD1131" s="35">
        <v>5882.3529411764703</v>
      </c>
      <c r="AE1131" s="44"/>
    </row>
    <row r="1132" spans="1:31">
      <c r="A1132" s="34">
        <v>1128</v>
      </c>
      <c r="B1132" s="58">
        <v>46252</v>
      </c>
      <c r="C1132" s="4" t="s">
        <v>7170</v>
      </c>
      <c r="D1132" s="4" t="s">
        <v>6201</v>
      </c>
      <c r="E1132" s="4" t="s">
        <v>6135</v>
      </c>
      <c r="F1132" s="35" t="str">
        <f>IFERROR(VLOOKUP(E1132,'DATA MASTER'!$B$1:$R$3858,3,0),"")</f>
        <v>DIV 1</v>
      </c>
      <c r="G1132" s="4">
        <v>48</v>
      </c>
      <c r="H1132" s="35">
        <f>IFERROR(VLOOKUP(E1132,'DATA MASTER'!$B$1:$R$3858,6,0),"")</f>
        <v>24</v>
      </c>
      <c r="I1132" s="40">
        <f>IFERROR(VLOOKUP(E1132,'DATA MASTER'!$B$1:$R$3858,5,0),"")</f>
        <v>1.23</v>
      </c>
      <c r="J1132" s="35">
        <f>IFERROR(VLOOKUP(E1132,'DATA MASTER'!$B$1:$R$3858,17,0),"")</f>
        <v>99800</v>
      </c>
      <c r="K1132" s="35">
        <f>IFERROR(VLOOKUP(E1132,'DATA MASTER'!$B$1:$R$3858,16,0),"")</f>
        <v>92100</v>
      </c>
      <c r="L1132" s="34">
        <f t="shared" si="326"/>
        <v>7485</v>
      </c>
      <c r="M1132" s="34">
        <f t="shared" si="331"/>
        <v>13343.448</v>
      </c>
      <c r="N1132" s="35">
        <v>0</v>
      </c>
      <c r="O1132" s="35">
        <v>0</v>
      </c>
      <c r="P1132" s="35">
        <v>50000</v>
      </c>
      <c r="Q1132" s="4" t="s">
        <v>6674</v>
      </c>
      <c r="R1132" s="35">
        <f t="shared" si="332"/>
        <v>3991999.9999999995</v>
      </c>
      <c r="S1132" s="35">
        <f t="shared" si="327"/>
        <v>3405688.7351351343</v>
      </c>
      <c r="T1132" s="35">
        <f t="shared" si="328"/>
        <v>586311.26486486522</v>
      </c>
      <c r="U1132" s="35">
        <f t="shared" si="333"/>
        <v>41328</v>
      </c>
      <c r="V1132" s="35">
        <f t="shared" si="334"/>
        <v>3850.4347826086955</v>
      </c>
      <c r="W1132" s="35">
        <f t="shared" si="329"/>
        <v>88622.399999999994</v>
      </c>
      <c r="X1132" s="35">
        <f t="shared" si="335"/>
        <v>287055.88462771109</v>
      </c>
      <c r="Y1132" s="35">
        <f>H1132</f>
        <v>24</v>
      </c>
      <c r="Z1132" s="35">
        <v>0</v>
      </c>
      <c r="AA1132" s="35">
        <f t="shared" si="336"/>
        <v>100000</v>
      </c>
      <c r="AB1132" s="37">
        <f t="shared" si="330"/>
        <v>20000</v>
      </c>
      <c r="AC1132" s="35">
        <v>0</v>
      </c>
      <c r="AD1132" s="35">
        <v>45454.545454545456</v>
      </c>
      <c r="AE1132" s="44"/>
    </row>
    <row r="1133" spans="1:31">
      <c r="A1133" s="34">
        <v>1129</v>
      </c>
      <c r="B1133" s="58">
        <v>46252</v>
      </c>
      <c r="C1133" s="4" t="s">
        <v>7171</v>
      </c>
      <c r="D1133" s="4" t="s">
        <v>6143</v>
      </c>
      <c r="E1133" s="4" t="s">
        <v>6156</v>
      </c>
      <c r="F1133" s="35" t="str">
        <f>IFERROR(VLOOKUP(E1133,'DATA MASTER'!$B$1:$R$3858,3,0),"")</f>
        <v>DIV 1</v>
      </c>
      <c r="G1133" s="4">
        <v>8</v>
      </c>
      <c r="H1133" s="35">
        <f>IFERROR(VLOOKUP(E1133,'DATA MASTER'!$B$1:$R$3858,6,0),"")</f>
        <v>4</v>
      </c>
      <c r="I1133" s="40">
        <f>IFERROR(VLOOKUP(E1133,'DATA MASTER'!$B$1:$R$3858,5,0),"")</f>
        <v>5.3879999999999999</v>
      </c>
      <c r="J1133" s="35">
        <f>IFERROR(VLOOKUP(E1133,'DATA MASTER'!$B$1:$R$3858,17,0),"")</f>
        <v>185700</v>
      </c>
      <c r="K1133" s="35">
        <f>IFERROR(VLOOKUP(E1133,'DATA MASTER'!$B$1:$R$3858,16,0),"")</f>
        <v>165300</v>
      </c>
      <c r="L1133" s="34">
        <f t="shared" si="326"/>
        <v>13927.5</v>
      </c>
      <c r="M1133" s="34">
        <f t="shared" si="331"/>
        <v>23948.664000000001</v>
      </c>
      <c r="N1133" s="35">
        <v>0</v>
      </c>
      <c r="O1133" s="35">
        <v>0</v>
      </c>
      <c r="P1133" s="35">
        <v>15000</v>
      </c>
      <c r="Q1133" s="4" t="s">
        <v>6947</v>
      </c>
      <c r="R1133" s="35">
        <f t="shared" si="332"/>
        <v>1238000</v>
      </c>
      <c r="S1133" s="35">
        <f t="shared" si="327"/>
        <v>1018748.3675675675</v>
      </c>
      <c r="T1133" s="35">
        <f t="shared" si="328"/>
        <v>219251.6324324325</v>
      </c>
      <c r="U1133" s="35">
        <f t="shared" si="333"/>
        <v>30172.799999999999</v>
      </c>
      <c r="V1133" s="35">
        <f t="shared" si="334"/>
        <v>2811.1304347826085</v>
      </c>
      <c r="W1133" s="35">
        <f t="shared" si="329"/>
        <v>27483.600000000002</v>
      </c>
      <c r="X1133" s="35">
        <f t="shared" si="335"/>
        <v>105450.76866431655</v>
      </c>
      <c r="Y1133" s="35">
        <f>H1133</f>
        <v>4</v>
      </c>
      <c r="Z1133" s="35">
        <v>0</v>
      </c>
      <c r="AA1133" s="35">
        <f t="shared" si="336"/>
        <v>30000</v>
      </c>
      <c r="AB1133" s="37">
        <f t="shared" si="330"/>
        <v>0</v>
      </c>
      <c r="AC1133" s="35">
        <v>0</v>
      </c>
      <c r="AD1133" s="35">
        <v>23333.333333333332</v>
      </c>
      <c r="AE1133" s="44"/>
    </row>
    <row r="1134" spans="1:31">
      <c r="A1134" s="34">
        <v>1130</v>
      </c>
      <c r="B1134" s="58">
        <v>46252</v>
      </c>
      <c r="C1134" s="4" t="s">
        <v>7172</v>
      </c>
      <c r="D1134" s="4" t="s">
        <v>6201</v>
      </c>
      <c r="E1134" s="4" t="s">
        <v>6218</v>
      </c>
      <c r="F1134" s="35" t="str">
        <f>IFERROR(VLOOKUP(E1134,'DATA MASTER'!$B$1:$R$3858,3,0),"")</f>
        <v>DIV 1</v>
      </c>
      <c r="G1134" s="4">
        <v>24</v>
      </c>
      <c r="H1134" s="35">
        <f>IFERROR(VLOOKUP(E1134,'DATA MASTER'!$B$1:$R$3858,6,0),"")</f>
        <v>24</v>
      </c>
      <c r="I1134" s="40">
        <f>IFERROR(VLOOKUP(E1134,'DATA MASTER'!$B$1:$R$3858,5,0),"")</f>
        <v>1.079</v>
      </c>
      <c r="J1134" s="35">
        <f>IFERROR(VLOOKUP(E1134,'DATA MASTER'!$B$1:$R$3858,17,0),"")</f>
        <v>102900</v>
      </c>
      <c r="K1134" s="35">
        <f>IFERROR(VLOOKUP(E1134,'DATA MASTER'!$B$1:$R$3858,16,0),"")</f>
        <v>94200</v>
      </c>
      <c r="L1134" s="34">
        <f t="shared" si="326"/>
        <v>7717.5</v>
      </c>
      <c r="M1134" s="34">
        <f t="shared" si="331"/>
        <v>13647.696000000002</v>
      </c>
      <c r="N1134" s="35">
        <v>0</v>
      </c>
      <c r="O1134" s="35">
        <v>0</v>
      </c>
      <c r="P1134" s="35">
        <v>50000</v>
      </c>
      <c r="Q1134" s="4" t="s">
        <v>7137</v>
      </c>
      <c r="R1134" s="35">
        <f t="shared" si="332"/>
        <v>2057999.9999999995</v>
      </c>
      <c r="S1134" s="35">
        <f t="shared" si="327"/>
        <v>1741671.4378378377</v>
      </c>
      <c r="T1134" s="35">
        <f t="shared" si="328"/>
        <v>316328.5621621618</v>
      </c>
      <c r="U1134" s="35">
        <f t="shared" si="333"/>
        <v>18127.2</v>
      </c>
      <c r="V1134" s="35">
        <f t="shared" si="334"/>
        <v>1688.8695652173915</v>
      </c>
      <c r="W1134" s="35">
        <f t="shared" si="329"/>
        <v>45687.6</v>
      </c>
      <c r="X1134" s="35">
        <f t="shared" si="335"/>
        <v>145370.34714239894</v>
      </c>
      <c r="Y1134" s="35">
        <f>H1134</f>
        <v>24</v>
      </c>
      <c r="Z1134" s="35">
        <v>0</v>
      </c>
      <c r="AA1134" s="35">
        <f t="shared" si="336"/>
        <v>50000</v>
      </c>
      <c r="AB1134" s="37">
        <f t="shared" si="330"/>
        <v>10000</v>
      </c>
      <c r="AC1134" s="35">
        <f t="shared" ref="AC1134:AC1136" si="339">Z1134*R1134*1.11</f>
        <v>0</v>
      </c>
      <c r="AD1134" s="35">
        <v>45454.545454545456</v>
      </c>
      <c r="AE1134" s="44"/>
    </row>
    <row r="1135" spans="1:31">
      <c r="A1135" s="34">
        <v>1131</v>
      </c>
      <c r="B1135" s="58">
        <v>46252</v>
      </c>
      <c r="C1135" s="4" t="s">
        <v>7173</v>
      </c>
      <c r="D1135" s="4" t="s">
        <v>6201</v>
      </c>
      <c r="E1135" s="4" t="s">
        <v>6167</v>
      </c>
      <c r="F1135" s="35" t="str">
        <f>IFERROR(VLOOKUP(E1135,'DATA MASTER'!$B$1:$R$3858,3,0),"")</f>
        <v>DIV 2</v>
      </c>
      <c r="G1135" s="4">
        <v>24</v>
      </c>
      <c r="H1135" s="35">
        <f>IFERROR(VLOOKUP(E1135,'DATA MASTER'!$B$1:$R$3858,6,0),"")</f>
        <v>24</v>
      </c>
      <c r="I1135" s="40">
        <f>IFERROR(VLOOKUP(E1135,'DATA MASTER'!$B$1:$R$3858,5,0),"")</f>
        <v>0.90200000000000002</v>
      </c>
      <c r="J1135" s="35">
        <f>IFERROR(VLOOKUP(E1135,'DATA MASTER'!$B$1:$R$3858,17,0),"")</f>
        <v>81000</v>
      </c>
      <c r="K1135" s="35">
        <f>IFERROR(VLOOKUP(E1135,'DATA MASTER'!$B$1:$R$3858,16,0),"")</f>
        <v>74300</v>
      </c>
      <c r="L1135" s="34">
        <f t="shared" si="326"/>
        <v>6075</v>
      </c>
      <c r="M1135" s="34">
        <f t="shared" si="331"/>
        <v>10764.584000000001</v>
      </c>
      <c r="N1135" s="35">
        <v>0</v>
      </c>
      <c r="O1135" s="35">
        <v>10</v>
      </c>
      <c r="P1135" s="35"/>
      <c r="Q1135" s="4"/>
      <c r="R1135" s="35">
        <f t="shared" si="332"/>
        <v>1458000</v>
      </c>
      <c r="S1135" s="35">
        <f t="shared" si="327"/>
        <v>1236364.8518918916</v>
      </c>
      <c r="T1135" s="35">
        <f t="shared" si="328"/>
        <v>221635.14810810843</v>
      </c>
      <c r="U1135" s="35">
        <f t="shared" si="333"/>
        <v>15153.6</v>
      </c>
      <c r="V1135" s="35">
        <f t="shared" si="334"/>
        <v>1411.8260869565217</v>
      </c>
      <c r="W1135" s="35">
        <f t="shared" si="329"/>
        <v>32367.600000000002</v>
      </c>
      <c r="X1135" s="35">
        <f t="shared" si="335"/>
        <v>152702.12202115191</v>
      </c>
      <c r="Y1135" s="35">
        <v>1</v>
      </c>
      <c r="Z1135" s="35">
        <v>0</v>
      </c>
      <c r="AA1135" s="35">
        <f t="shared" si="336"/>
        <v>0</v>
      </c>
      <c r="AB1135" s="37">
        <f t="shared" si="330"/>
        <v>10000</v>
      </c>
      <c r="AC1135" s="35">
        <f t="shared" si="339"/>
        <v>0</v>
      </c>
      <c r="AD1135" s="35">
        <v>10000</v>
      </c>
      <c r="AE1135" s="44"/>
    </row>
    <row r="1136" spans="1:31">
      <c r="A1136" s="34">
        <v>1132</v>
      </c>
      <c r="B1136" s="58">
        <v>46252</v>
      </c>
      <c r="C1136" s="4" t="s">
        <v>7174</v>
      </c>
      <c r="D1136" s="4" t="s">
        <v>6201</v>
      </c>
      <c r="E1136" s="4" t="s">
        <v>578</v>
      </c>
      <c r="F1136" s="35" t="str">
        <f>IFERROR(VLOOKUP(E1136,'DATA MASTER'!$B$1:$R$3858,3,0),"")</f>
        <v>MTAB</v>
      </c>
      <c r="G1136" s="4">
        <v>4</v>
      </c>
      <c r="H1136" s="35">
        <f>IFERROR(VLOOKUP(E1136,'DATA MASTER'!$B$1:$R$3858,6,0),"")</f>
        <v>4</v>
      </c>
      <c r="I1136" s="40">
        <f>IFERROR(VLOOKUP(E1136,'DATA MASTER'!$B$1:$R$3858,5,0),"")</f>
        <v>4.68</v>
      </c>
      <c r="J1136" s="35">
        <f>IFERROR(VLOOKUP(E1136,'DATA MASTER'!$B$1:$R$3858,17,0),"")</f>
        <v>102900</v>
      </c>
      <c r="K1136" s="35">
        <f>IFERROR(VLOOKUP(E1136,'DATA MASTER'!$B$1:$R$3858,16,0),"")</f>
        <v>92600</v>
      </c>
      <c r="L1136" s="34">
        <f t="shared" si="326"/>
        <v>12862.5</v>
      </c>
      <c r="M1136" s="34">
        <f t="shared" si="331"/>
        <v>17604.186000000002</v>
      </c>
      <c r="N1136" s="35">
        <v>0</v>
      </c>
      <c r="O1136" s="35">
        <v>0</v>
      </c>
      <c r="P1136" s="35"/>
      <c r="Q1136" s="4"/>
      <c r="R1136" s="35">
        <f t="shared" si="332"/>
        <v>324459.45945945941</v>
      </c>
      <c r="S1136" s="35">
        <f t="shared" si="327"/>
        <v>270255.18558558554</v>
      </c>
      <c r="T1136" s="35">
        <f t="shared" si="328"/>
        <v>54204.27387387387</v>
      </c>
      <c r="U1136" s="35">
        <f t="shared" si="333"/>
        <v>13104</v>
      </c>
      <c r="V1136" s="35">
        <f t="shared" si="334"/>
        <v>1220.8695652173913</v>
      </c>
      <c r="W1136" s="35">
        <f t="shared" si="329"/>
        <v>7203</v>
      </c>
      <c r="X1136" s="35">
        <f t="shared" si="335"/>
        <v>12676.404308656478</v>
      </c>
      <c r="Y1136" s="35">
        <v>1</v>
      </c>
      <c r="Z1136" s="35">
        <v>0</v>
      </c>
      <c r="AA1136" s="35">
        <f t="shared" si="336"/>
        <v>0</v>
      </c>
      <c r="AB1136" s="37">
        <f t="shared" si="330"/>
        <v>10000</v>
      </c>
      <c r="AC1136" s="35">
        <f t="shared" si="339"/>
        <v>0</v>
      </c>
      <c r="AD1136" s="35">
        <v>10000</v>
      </c>
      <c r="AE1136" s="44"/>
    </row>
    <row r="1137" spans="1:31">
      <c r="A1137" s="34">
        <v>1133</v>
      </c>
      <c r="B1137" s="58">
        <v>46252</v>
      </c>
      <c r="C1137" s="4" t="s">
        <v>7174</v>
      </c>
      <c r="D1137" s="4" t="s">
        <v>6201</v>
      </c>
      <c r="E1137" s="4" t="s">
        <v>632</v>
      </c>
      <c r="F1137" s="35" t="str">
        <f>IFERROR(VLOOKUP(E1137,'DATA MASTER'!$B$1:$R$3858,3,0),"")</f>
        <v>MTAB</v>
      </c>
      <c r="G1137" s="4">
        <v>3</v>
      </c>
      <c r="H1137" s="35">
        <f>IFERROR(VLOOKUP(E1137,'DATA MASTER'!$B$1:$R$3858,6,0),"")</f>
        <v>1</v>
      </c>
      <c r="I1137" s="40">
        <f>IFERROR(VLOOKUP(E1137,'DATA MASTER'!$B$1:$R$3858,5,0),"")</f>
        <v>17.245000000000001</v>
      </c>
      <c r="J1137" s="35">
        <f>IFERROR(VLOOKUP(E1137,'DATA MASTER'!$B$1:$R$3858,17,0),"")</f>
        <v>386600</v>
      </c>
      <c r="K1137" s="35">
        <f>IFERROR(VLOOKUP(E1137,'DATA MASTER'!$B$1:$R$3858,16,0),"")</f>
        <v>346400</v>
      </c>
      <c r="L1137" s="34">
        <f t="shared" si="326"/>
        <v>48325</v>
      </c>
      <c r="M1137" s="34">
        <f t="shared" si="331"/>
        <v>65854.104000000007</v>
      </c>
      <c r="N1137" s="35">
        <v>0</v>
      </c>
      <c r="O1137" s="35">
        <v>0</v>
      </c>
      <c r="P1137" s="35"/>
      <c r="Q1137" s="4"/>
      <c r="R1137" s="35">
        <f t="shared" si="332"/>
        <v>914256.75675675669</v>
      </c>
      <c r="S1137" s="35">
        <f t="shared" si="327"/>
        <v>758232.15135135129</v>
      </c>
      <c r="T1137" s="35">
        <f t="shared" si="328"/>
        <v>156024.6054054054</v>
      </c>
      <c r="U1137" s="35">
        <f t="shared" si="333"/>
        <v>36214.5</v>
      </c>
      <c r="V1137" s="35">
        <f t="shared" si="334"/>
        <v>3374.0217391304345</v>
      </c>
      <c r="W1137" s="35">
        <f t="shared" si="329"/>
        <v>20296.5</v>
      </c>
      <c r="X1137" s="35">
        <f t="shared" si="335"/>
        <v>56139.583666274964</v>
      </c>
      <c r="Y1137" s="35">
        <v>1</v>
      </c>
      <c r="Z1137" s="35">
        <v>0</v>
      </c>
      <c r="AA1137" s="35">
        <f t="shared" si="336"/>
        <v>0</v>
      </c>
      <c r="AB1137" s="37">
        <f t="shared" si="330"/>
        <v>30000</v>
      </c>
      <c r="AC1137" s="35">
        <v>0</v>
      </c>
      <c r="AD1137" s="3">
        <v>10000</v>
      </c>
      <c r="AE1137" s="44"/>
    </row>
    <row r="1138" spans="1:31">
      <c r="A1138" s="34">
        <v>1134</v>
      </c>
      <c r="B1138" s="58">
        <v>46252</v>
      </c>
      <c r="C1138" s="4" t="s">
        <v>7174</v>
      </c>
      <c r="D1138" s="4" t="s">
        <v>6201</v>
      </c>
      <c r="E1138" s="4" t="s">
        <v>1236</v>
      </c>
      <c r="F1138" s="35" t="str">
        <f>IFERROR(VLOOKUP(E1138,'DATA MASTER'!$B$1:$R$3858,3,0),"")</f>
        <v>MTAB</v>
      </c>
      <c r="G1138" s="4">
        <v>3</v>
      </c>
      <c r="H1138" s="35">
        <f>IFERROR(VLOOKUP(E1138,'DATA MASTER'!$B$1:$R$3858,6,0),"")</f>
        <v>1</v>
      </c>
      <c r="I1138" s="40">
        <f>IFERROR(VLOOKUP(E1138,'DATA MASTER'!$B$1:$R$3858,5,0),"")</f>
        <v>25.52</v>
      </c>
      <c r="J1138" s="35">
        <f>IFERROR(VLOOKUP(E1138,'DATA MASTER'!$B$1:$R$3858,17,0),"")</f>
        <v>836700</v>
      </c>
      <c r="K1138" s="35">
        <f>IFERROR(VLOOKUP(E1138,'DATA MASTER'!$B$1:$R$3858,16,0),"")</f>
        <v>777200</v>
      </c>
      <c r="L1138" s="34">
        <f t="shared" si="326"/>
        <v>104587.5</v>
      </c>
      <c r="M1138" s="34">
        <f t="shared" si="331"/>
        <v>147753.492</v>
      </c>
      <c r="N1138" s="35">
        <v>0</v>
      </c>
      <c r="O1138" s="35">
        <v>0</v>
      </c>
      <c r="P1138" s="35"/>
      <c r="Q1138" s="4"/>
      <c r="R1138" s="35">
        <f t="shared" si="332"/>
        <v>1978682.4324324322</v>
      </c>
      <c r="S1138" s="35">
        <f t="shared" si="327"/>
        <v>1701206.7783783781</v>
      </c>
      <c r="T1138" s="35">
        <f t="shared" si="328"/>
        <v>277475.65405405406</v>
      </c>
      <c r="U1138" s="35">
        <f t="shared" si="333"/>
        <v>53592</v>
      </c>
      <c r="V1138" s="35">
        <f t="shared" si="334"/>
        <v>4993.0434782608691</v>
      </c>
      <c r="W1138" s="35">
        <f t="shared" si="329"/>
        <v>43926.75</v>
      </c>
      <c r="X1138" s="35">
        <f t="shared" si="335"/>
        <v>134963.86057579319</v>
      </c>
      <c r="Y1138" s="35">
        <v>1</v>
      </c>
      <c r="Z1138" s="35">
        <v>0</v>
      </c>
      <c r="AA1138" s="35">
        <f t="shared" si="336"/>
        <v>0</v>
      </c>
      <c r="AB1138" s="37">
        <f t="shared" si="330"/>
        <v>30000</v>
      </c>
      <c r="AC1138" s="35">
        <f>Z1138*R1138*1.11</f>
        <v>0</v>
      </c>
      <c r="AD1138" s="35">
        <v>10000</v>
      </c>
      <c r="AE1138" s="44"/>
    </row>
    <row r="1139" spans="1:31">
      <c r="A1139" s="34">
        <v>1135</v>
      </c>
      <c r="B1139" s="58">
        <v>46252</v>
      </c>
      <c r="C1139" s="4" t="s">
        <v>7174</v>
      </c>
      <c r="D1139" s="4" t="s">
        <v>6201</v>
      </c>
      <c r="E1139" s="4" t="s">
        <v>1237</v>
      </c>
      <c r="F1139" s="35" t="str">
        <f>IFERROR(VLOOKUP(E1139,'DATA MASTER'!$B$1:$R$3858,3,0),"")</f>
        <v>MTAB</v>
      </c>
      <c r="G1139" s="4">
        <v>1</v>
      </c>
      <c r="H1139" s="35">
        <f>IFERROR(VLOOKUP(E1139,'DATA MASTER'!$B$1:$R$3858,6,0),"")</f>
        <v>1</v>
      </c>
      <c r="I1139" s="40">
        <f>IFERROR(VLOOKUP(E1139,'DATA MASTER'!$B$1:$R$3858,5,0),"")</f>
        <v>25.02</v>
      </c>
      <c r="J1139" s="35">
        <f>IFERROR(VLOOKUP(E1139,'DATA MASTER'!$B$1:$R$3858,17,0),"")</f>
        <v>805200</v>
      </c>
      <c r="K1139" s="35">
        <f>IFERROR(VLOOKUP(E1139,'DATA MASTER'!$B$1:$R$3858,16,0),"")</f>
        <v>746100</v>
      </c>
      <c r="L1139" s="34">
        <f t="shared" si="326"/>
        <v>100650</v>
      </c>
      <c r="M1139" s="34">
        <f t="shared" si="331"/>
        <v>141841.071</v>
      </c>
      <c r="N1139" s="35">
        <v>0</v>
      </c>
      <c r="O1139" s="35">
        <v>0</v>
      </c>
      <c r="P1139" s="35"/>
      <c r="Q1139" s="4"/>
      <c r="R1139" s="35">
        <f t="shared" si="332"/>
        <v>634729.7297297297</v>
      </c>
      <c r="S1139" s="35">
        <f t="shared" si="327"/>
        <v>544377.41351351351</v>
      </c>
      <c r="T1139" s="35">
        <f t="shared" si="328"/>
        <v>90352.31621621619</v>
      </c>
      <c r="U1139" s="35">
        <f t="shared" si="333"/>
        <v>17514</v>
      </c>
      <c r="V1139" s="35">
        <f t="shared" si="334"/>
        <v>1631.7391304347825</v>
      </c>
      <c r="W1139" s="35">
        <f t="shared" si="329"/>
        <v>14091.000000000002</v>
      </c>
      <c r="X1139" s="35">
        <f t="shared" si="335"/>
        <v>37115.577085781406</v>
      </c>
      <c r="Y1139" s="35">
        <v>1</v>
      </c>
      <c r="Z1139" s="35">
        <v>0</v>
      </c>
      <c r="AA1139" s="35">
        <f t="shared" si="336"/>
        <v>0</v>
      </c>
      <c r="AB1139" s="37">
        <f t="shared" si="330"/>
        <v>10000</v>
      </c>
      <c r="AC1139" s="35">
        <v>0</v>
      </c>
      <c r="AD1139" s="3">
        <v>10000</v>
      </c>
      <c r="AE1139" s="44"/>
    </row>
    <row r="1140" spans="1:31">
      <c r="A1140" s="34">
        <v>1136</v>
      </c>
      <c r="B1140" s="58">
        <v>46252</v>
      </c>
      <c r="C1140" s="4" t="s">
        <v>7174</v>
      </c>
      <c r="D1140" s="4" t="s">
        <v>6201</v>
      </c>
      <c r="E1140" s="4" t="s">
        <v>1484</v>
      </c>
      <c r="F1140" s="35" t="str">
        <f>IFERROR(VLOOKUP(E1140,'DATA MASTER'!$B$1:$R$3858,3,0),"")</f>
        <v>MTAB</v>
      </c>
      <c r="G1140" s="4">
        <v>2</v>
      </c>
      <c r="H1140" s="35">
        <f>IFERROR(VLOOKUP(E1140,'DATA MASTER'!$B$1:$R$3858,6,0),"")</f>
        <v>1</v>
      </c>
      <c r="I1140" s="40">
        <f>IFERROR(VLOOKUP(E1140,'DATA MASTER'!$B$1:$R$3858,5,0),"")</f>
        <v>25.51</v>
      </c>
      <c r="J1140" s="35">
        <f>IFERROR(VLOOKUP(E1140,'DATA MASTER'!$B$1:$R$3858,17,0),"")</f>
        <v>1043700</v>
      </c>
      <c r="K1140" s="35">
        <f>IFERROR(VLOOKUP(E1140,'DATA MASTER'!$B$1:$R$3858,16,0),"")</f>
        <v>991800</v>
      </c>
      <c r="L1140" s="34">
        <f t="shared" si="326"/>
        <v>130462.5</v>
      </c>
      <c r="M1140" s="34">
        <f t="shared" si="331"/>
        <v>188551.098</v>
      </c>
      <c r="N1140" s="35">
        <v>0</v>
      </c>
      <c r="O1140" s="35">
        <v>0</v>
      </c>
      <c r="P1140" s="35"/>
      <c r="Q1140" s="4"/>
      <c r="R1140" s="35">
        <f t="shared" si="332"/>
        <v>1645472.9729729728</v>
      </c>
      <c r="S1140" s="35">
        <f t="shared" si="327"/>
        <v>1447295.3189189187</v>
      </c>
      <c r="T1140" s="35">
        <f t="shared" si="328"/>
        <v>198177.65405405406</v>
      </c>
      <c r="U1140" s="35">
        <f t="shared" si="333"/>
        <v>35714</v>
      </c>
      <c r="V1140" s="35">
        <f t="shared" si="334"/>
        <v>3327.3913043478265</v>
      </c>
      <c r="W1140" s="35">
        <f t="shared" si="329"/>
        <v>36529.499999999993</v>
      </c>
      <c r="X1140" s="35">
        <f t="shared" si="335"/>
        <v>92606.76274970622</v>
      </c>
      <c r="Y1140" s="35">
        <v>1</v>
      </c>
      <c r="Z1140" s="35">
        <v>0</v>
      </c>
      <c r="AA1140" s="35">
        <f t="shared" si="336"/>
        <v>0</v>
      </c>
      <c r="AB1140" s="37">
        <f t="shared" si="330"/>
        <v>20000</v>
      </c>
      <c r="AC1140" s="35">
        <v>0</v>
      </c>
      <c r="AD1140" s="3">
        <v>10000</v>
      </c>
      <c r="AE1140" s="44"/>
    </row>
    <row r="1141" spans="1:31">
      <c r="A1141" s="34">
        <v>1137</v>
      </c>
      <c r="B1141" s="58">
        <v>46252</v>
      </c>
      <c r="C1141" s="4" t="s">
        <v>7175</v>
      </c>
      <c r="D1141" s="4" t="s">
        <v>6201</v>
      </c>
      <c r="E1141" s="4" t="s">
        <v>6345</v>
      </c>
      <c r="F1141" s="35" t="str">
        <f>IFERROR(VLOOKUP(E1141,'DATA MASTER'!$B$1:$R$3858,3,0),"")</f>
        <v>DIV 2</v>
      </c>
      <c r="G1141" s="4">
        <v>48</v>
      </c>
      <c r="H1141" s="35">
        <f>IFERROR(VLOOKUP(E1141,'DATA MASTER'!$B$1:$R$3858,6,0),"")</f>
        <v>24</v>
      </c>
      <c r="I1141" s="40">
        <f>IFERROR(VLOOKUP(E1141,'DATA MASTER'!$B$1:$R$3858,5,0),"")</f>
        <v>1.0089999999999999</v>
      </c>
      <c r="J1141" s="35">
        <f>IFERROR(VLOOKUP(E1141,'DATA MASTER'!$B$1:$R$3858,17,0),"")</f>
        <v>53100</v>
      </c>
      <c r="K1141" s="35">
        <f>IFERROR(VLOOKUP(E1141,'DATA MASTER'!$B$1:$R$3858,16,0),"")</f>
        <v>47400</v>
      </c>
      <c r="L1141" s="34">
        <f t="shared" si="326"/>
        <v>3982.5</v>
      </c>
      <c r="M1141" s="34">
        <f t="shared" si="331"/>
        <v>6867.3120000000008</v>
      </c>
      <c r="N1141" s="35">
        <v>0</v>
      </c>
      <c r="O1141" s="35">
        <v>0</v>
      </c>
      <c r="P1141" s="35"/>
      <c r="Q1141" s="4"/>
      <c r="R1141" s="35">
        <f t="shared" si="332"/>
        <v>2123999.9999999995</v>
      </c>
      <c r="S1141" s="35">
        <f t="shared" si="327"/>
        <v>1752764.8864864865</v>
      </c>
      <c r="T1141" s="35">
        <f t="shared" si="328"/>
        <v>371235.113513513</v>
      </c>
      <c r="U1141" s="35">
        <f t="shared" si="333"/>
        <v>33902.399999999994</v>
      </c>
      <c r="V1141" s="35">
        <f t="shared" si="334"/>
        <v>3158.6086956521735</v>
      </c>
      <c r="W1141" s="35">
        <f t="shared" si="329"/>
        <v>47152.799999999996</v>
      </c>
      <c r="X1141" s="35">
        <f t="shared" si="335"/>
        <v>242021.30481786083</v>
      </c>
      <c r="Y1141" s="35">
        <v>1</v>
      </c>
      <c r="Z1141" s="35">
        <v>0</v>
      </c>
      <c r="AA1141" s="35">
        <f t="shared" si="336"/>
        <v>0</v>
      </c>
      <c r="AB1141" s="37">
        <f t="shared" si="330"/>
        <v>20000</v>
      </c>
      <c r="AC1141" s="35">
        <f t="shared" ref="AC1141:AC1146" si="340">Z1141*R1141*1.11</f>
        <v>0</v>
      </c>
      <c r="AD1141" s="35">
        <v>25000</v>
      </c>
      <c r="AE1141" s="44"/>
    </row>
    <row r="1142" spans="1:31">
      <c r="A1142" s="34">
        <v>1138</v>
      </c>
      <c r="B1142" s="58">
        <v>46252</v>
      </c>
      <c r="C1142" s="4" t="s">
        <v>7176</v>
      </c>
      <c r="D1142" s="4" t="s">
        <v>6124</v>
      </c>
      <c r="E1142" s="4" t="s">
        <v>6135</v>
      </c>
      <c r="F1142" s="35" t="str">
        <f>IFERROR(VLOOKUP(E1142,'DATA MASTER'!$B$1:$R$3858,3,0),"")</f>
        <v>DIV 1</v>
      </c>
      <c r="G1142" s="4">
        <v>24</v>
      </c>
      <c r="H1142" s="35">
        <f>IFERROR(VLOOKUP(E1142,'DATA MASTER'!$B$1:$R$3858,6,0),"")</f>
        <v>24</v>
      </c>
      <c r="I1142" s="40">
        <f>IFERROR(VLOOKUP(E1142,'DATA MASTER'!$B$1:$R$3858,5,0),"")</f>
        <v>1.23</v>
      </c>
      <c r="J1142" s="35">
        <f>IFERROR(VLOOKUP(E1142,'DATA MASTER'!$B$1:$R$3858,17,0),"")</f>
        <v>99800</v>
      </c>
      <c r="K1142" s="35">
        <f>IFERROR(VLOOKUP(E1142,'DATA MASTER'!$B$1:$R$3858,16,0),"")</f>
        <v>92100</v>
      </c>
      <c r="L1142" s="34">
        <f t="shared" si="326"/>
        <v>7485</v>
      </c>
      <c r="M1142" s="34">
        <f t="shared" si="331"/>
        <v>13343.448</v>
      </c>
      <c r="N1142" s="35">
        <v>0</v>
      </c>
      <c r="O1142" s="35">
        <v>0</v>
      </c>
      <c r="P1142" s="35">
        <v>50000</v>
      </c>
      <c r="Q1142" s="4" t="s">
        <v>6674</v>
      </c>
      <c r="R1142" s="35">
        <f t="shared" si="332"/>
        <v>1995999.9999999998</v>
      </c>
      <c r="S1142" s="35">
        <f t="shared" si="327"/>
        <v>1702844.3675675672</v>
      </c>
      <c r="T1142" s="35">
        <f t="shared" si="328"/>
        <v>293155.63243243261</v>
      </c>
      <c r="U1142" s="35">
        <f t="shared" si="333"/>
        <v>20664</v>
      </c>
      <c r="V1142" s="35">
        <f t="shared" si="334"/>
        <v>1925.2173913043478</v>
      </c>
      <c r="W1142" s="35">
        <f t="shared" si="329"/>
        <v>44311.199999999997</v>
      </c>
      <c r="X1142" s="35">
        <f t="shared" si="335"/>
        <v>162618.85140476463</v>
      </c>
      <c r="Y1142" s="35">
        <f>H1142</f>
        <v>24</v>
      </c>
      <c r="Z1142" s="35">
        <v>0</v>
      </c>
      <c r="AA1142" s="35">
        <f t="shared" si="336"/>
        <v>50000</v>
      </c>
      <c r="AB1142" s="37">
        <f t="shared" si="330"/>
        <v>0</v>
      </c>
      <c r="AC1142" s="35">
        <f t="shared" si="340"/>
        <v>0</v>
      </c>
      <c r="AD1142" s="35">
        <v>13636.363636363636</v>
      </c>
      <c r="AE1142" s="44"/>
    </row>
    <row r="1143" spans="1:31">
      <c r="A1143" s="34">
        <v>1139</v>
      </c>
      <c r="B1143" s="58">
        <v>46252</v>
      </c>
      <c r="C1143" s="4" t="s">
        <v>7177</v>
      </c>
      <c r="D1143" s="4" t="s">
        <v>6201</v>
      </c>
      <c r="E1143" s="4" t="s">
        <v>6207</v>
      </c>
      <c r="F1143" s="35" t="str">
        <f>IFERROR(VLOOKUP(E1143,'DATA MASTER'!$B$1:$R$3858,3,0),"")</f>
        <v>DIV 2</v>
      </c>
      <c r="G1143" s="4">
        <v>4</v>
      </c>
      <c r="H1143" s="35">
        <f>IFERROR(VLOOKUP(E1143,'DATA MASTER'!$B$1:$R$3858,6,0),"")</f>
        <v>4</v>
      </c>
      <c r="I1143" s="40">
        <f>IFERROR(VLOOKUP(E1143,'DATA MASTER'!$B$1:$R$3858,5,0),"")</f>
        <v>4.24</v>
      </c>
      <c r="J1143" s="35">
        <f>IFERROR(VLOOKUP(E1143,'DATA MASTER'!$B$1:$R$3858,17,0),"")</f>
        <v>310600</v>
      </c>
      <c r="K1143" s="35">
        <f>IFERROR(VLOOKUP(E1143,'DATA MASTER'!$B$1:$R$3858,16,0),"")</f>
        <v>283000</v>
      </c>
      <c r="L1143" s="34">
        <f t="shared" si="326"/>
        <v>23295</v>
      </c>
      <c r="M1143" s="34">
        <f t="shared" si="331"/>
        <v>41001.040000000001</v>
      </c>
      <c r="N1143" s="35">
        <v>0</v>
      </c>
      <c r="O1143" s="35">
        <v>0</v>
      </c>
      <c r="P1143" s="35"/>
      <c r="Q1143" s="4"/>
      <c r="R1143" s="35">
        <f t="shared" si="332"/>
        <v>1035333.3333333333</v>
      </c>
      <c r="S1143" s="35">
        <f t="shared" si="327"/>
        <v>872068.32432432426</v>
      </c>
      <c r="T1143" s="35">
        <f t="shared" si="328"/>
        <v>163265.00900900899</v>
      </c>
      <c r="U1143" s="35">
        <f t="shared" si="333"/>
        <v>11872</v>
      </c>
      <c r="V1143" s="35">
        <f t="shared" si="334"/>
        <v>1106.0869565217392</v>
      </c>
      <c r="W1143" s="35">
        <f t="shared" si="329"/>
        <v>22984.399999999998</v>
      </c>
      <c r="X1143" s="35">
        <f t="shared" si="335"/>
        <v>92302.522052487271</v>
      </c>
      <c r="Y1143" s="35">
        <v>1</v>
      </c>
      <c r="Z1143" s="35">
        <v>0</v>
      </c>
      <c r="AA1143" s="35">
        <f t="shared" si="336"/>
        <v>0</v>
      </c>
      <c r="AB1143" s="37">
        <f t="shared" si="330"/>
        <v>10000</v>
      </c>
      <c r="AC1143" s="35">
        <f t="shared" si="340"/>
        <v>0</v>
      </c>
      <c r="AD1143" s="35">
        <v>25000</v>
      </c>
      <c r="AE1143" s="44"/>
    </row>
    <row r="1144" spans="1:31">
      <c r="A1144" s="34">
        <v>1140</v>
      </c>
      <c r="B1144" s="58">
        <v>46252</v>
      </c>
      <c r="C1144" s="4" t="s">
        <v>7178</v>
      </c>
      <c r="D1144" s="4" t="s">
        <v>6143</v>
      </c>
      <c r="E1144" s="4" t="s">
        <v>6218</v>
      </c>
      <c r="F1144" s="35" t="str">
        <f>IFERROR(VLOOKUP(E1144,'DATA MASTER'!$B$1:$R$3858,3,0),"")</f>
        <v>DIV 1</v>
      </c>
      <c r="G1144" s="4">
        <v>24</v>
      </c>
      <c r="H1144" s="35">
        <f>IFERROR(VLOOKUP(E1144,'DATA MASTER'!$B$1:$R$3858,6,0),"")</f>
        <v>24</v>
      </c>
      <c r="I1144" s="40">
        <f>IFERROR(VLOOKUP(E1144,'DATA MASTER'!$B$1:$R$3858,5,0),"")</f>
        <v>1.079</v>
      </c>
      <c r="J1144" s="35">
        <f>IFERROR(VLOOKUP(E1144,'DATA MASTER'!$B$1:$R$3858,17,0),"")</f>
        <v>102900</v>
      </c>
      <c r="K1144" s="35">
        <f>IFERROR(VLOOKUP(E1144,'DATA MASTER'!$B$1:$R$3858,16,0),"")</f>
        <v>94200</v>
      </c>
      <c r="L1144" s="34">
        <f t="shared" si="326"/>
        <v>7717.5</v>
      </c>
      <c r="M1144" s="34">
        <f t="shared" si="331"/>
        <v>13647.696000000002</v>
      </c>
      <c r="N1144" s="35">
        <v>0</v>
      </c>
      <c r="O1144" s="35">
        <v>0</v>
      </c>
      <c r="P1144" s="35">
        <v>50000</v>
      </c>
      <c r="Q1144" s="4" t="s">
        <v>7137</v>
      </c>
      <c r="R1144" s="35">
        <f t="shared" si="332"/>
        <v>2057999.9999999995</v>
      </c>
      <c r="S1144" s="35">
        <f t="shared" si="327"/>
        <v>1741671.4378378377</v>
      </c>
      <c r="T1144" s="35">
        <f t="shared" si="328"/>
        <v>316328.5621621618</v>
      </c>
      <c r="U1144" s="35">
        <f t="shared" si="333"/>
        <v>18127.2</v>
      </c>
      <c r="V1144" s="35">
        <f t="shared" si="334"/>
        <v>1688.8695652173915</v>
      </c>
      <c r="W1144" s="35">
        <f t="shared" si="329"/>
        <v>45687.6</v>
      </c>
      <c r="X1144" s="35">
        <f t="shared" si="335"/>
        <v>177491.55926361104</v>
      </c>
      <c r="Y1144" s="35">
        <f>H1144</f>
        <v>24</v>
      </c>
      <c r="Z1144" s="35">
        <v>0</v>
      </c>
      <c r="AA1144" s="35">
        <f t="shared" si="336"/>
        <v>50000</v>
      </c>
      <c r="AB1144" s="37">
        <f t="shared" si="330"/>
        <v>0</v>
      </c>
      <c r="AC1144" s="35">
        <f t="shared" si="340"/>
        <v>0</v>
      </c>
      <c r="AD1144" s="35">
        <v>23333.333333333332</v>
      </c>
      <c r="AE1144" s="44"/>
    </row>
    <row r="1145" spans="1:31">
      <c r="A1145" s="34">
        <v>1141</v>
      </c>
      <c r="B1145" s="58">
        <v>46252</v>
      </c>
      <c r="C1145" s="4" t="s">
        <v>7179</v>
      </c>
      <c r="D1145" s="4" t="s">
        <v>6201</v>
      </c>
      <c r="E1145" s="4" t="s">
        <v>6167</v>
      </c>
      <c r="F1145" s="35" t="str">
        <f>IFERROR(VLOOKUP(E1145,'DATA MASTER'!$B$1:$R$3858,3,0),"")</f>
        <v>DIV 2</v>
      </c>
      <c r="G1145" s="4">
        <v>12</v>
      </c>
      <c r="H1145" s="35">
        <f>IFERROR(VLOOKUP(E1145,'DATA MASTER'!$B$1:$R$3858,6,0),"")</f>
        <v>24</v>
      </c>
      <c r="I1145" s="40">
        <f>IFERROR(VLOOKUP(E1145,'DATA MASTER'!$B$1:$R$3858,5,0),"")</f>
        <v>0.90200000000000002</v>
      </c>
      <c r="J1145" s="35">
        <f>IFERROR(VLOOKUP(E1145,'DATA MASTER'!$B$1:$R$3858,17,0),"")</f>
        <v>81000</v>
      </c>
      <c r="K1145" s="35">
        <f>IFERROR(VLOOKUP(E1145,'DATA MASTER'!$B$1:$R$3858,16,0),"")</f>
        <v>74300</v>
      </c>
      <c r="L1145" s="34">
        <f t="shared" si="326"/>
        <v>6075</v>
      </c>
      <c r="M1145" s="34">
        <f t="shared" si="331"/>
        <v>10764.584000000001</v>
      </c>
      <c r="N1145" s="35">
        <v>0</v>
      </c>
      <c r="O1145" s="35">
        <v>10</v>
      </c>
      <c r="P1145" s="35"/>
      <c r="Q1145" s="4"/>
      <c r="R1145" s="35">
        <f t="shared" si="332"/>
        <v>729000</v>
      </c>
      <c r="S1145" s="35">
        <f t="shared" si="327"/>
        <v>618182.42594594578</v>
      </c>
      <c r="T1145" s="35">
        <f t="shared" si="328"/>
        <v>110817.57405405422</v>
      </c>
      <c r="U1145" s="35">
        <f t="shared" si="333"/>
        <v>7576.8</v>
      </c>
      <c r="V1145" s="35">
        <f t="shared" si="334"/>
        <v>705.91304347826087</v>
      </c>
      <c r="W1145" s="35">
        <f t="shared" si="329"/>
        <v>16183.800000000001</v>
      </c>
      <c r="X1145" s="35">
        <f t="shared" si="335"/>
        <v>51351.061010575955</v>
      </c>
      <c r="Y1145" s="35">
        <v>1</v>
      </c>
      <c r="Z1145" s="35">
        <v>0</v>
      </c>
      <c r="AA1145" s="35">
        <f t="shared" si="336"/>
        <v>0</v>
      </c>
      <c r="AB1145" s="37">
        <f t="shared" si="330"/>
        <v>10000</v>
      </c>
      <c r="AC1145" s="35">
        <f t="shared" si="340"/>
        <v>0</v>
      </c>
      <c r="AD1145" s="35">
        <v>25000</v>
      </c>
      <c r="AE1145" s="44"/>
    </row>
    <row r="1146" spans="1:31">
      <c r="A1146" s="34">
        <v>1142</v>
      </c>
      <c r="B1146" s="58">
        <v>46252</v>
      </c>
      <c r="C1146" s="4" t="s">
        <v>7180</v>
      </c>
      <c r="D1146" s="4" t="s">
        <v>6134</v>
      </c>
      <c r="E1146" s="4" t="s">
        <v>6135</v>
      </c>
      <c r="F1146" s="35" t="str">
        <f>IFERROR(VLOOKUP(E1146,'DATA MASTER'!$B$1:$R$3858,3,0),"")</f>
        <v>DIV 1</v>
      </c>
      <c r="G1146" s="4">
        <v>8</v>
      </c>
      <c r="H1146" s="35">
        <f>IFERROR(VLOOKUP(E1146,'DATA MASTER'!$B$1:$R$3858,6,0),"")</f>
        <v>24</v>
      </c>
      <c r="I1146" s="40">
        <f>IFERROR(VLOOKUP(E1146,'DATA MASTER'!$B$1:$R$3858,5,0),"")</f>
        <v>1.23</v>
      </c>
      <c r="J1146" s="35">
        <f>IFERROR(VLOOKUP(E1146,'DATA MASTER'!$B$1:$R$3858,17,0),"")</f>
        <v>99800</v>
      </c>
      <c r="K1146" s="35">
        <f>IFERROR(VLOOKUP(E1146,'DATA MASTER'!$B$1:$R$3858,16,0),"")</f>
        <v>92100</v>
      </c>
      <c r="L1146" s="34">
        <f t="shared" si="326"/>
        <v>7485</v>
      </c>
      <c r="M1146" s="34">
        <f t="shared" si="331"/>
        <v>13343.448</v>
      </c>
      <c r="N1146" s="35">
        <v>0</v>
      </c>
      <c r="O1146" s="35">
        <v>0</v>
      </c>
      <c r="P1146" s="35"/>
      <c r="Q1146" s="4" t="e">
        <f>VLOOKUP(#REF!,#REF!,1,0)</f>
        <v>#REF!</v>
      </c>
      <c r="R1146" s="35">
        <f t="shared" si="332"/>
        <v>665333.33333333326</v>
      </c>
      <c r="S1146" s="35">
        <f t="shared" si="327"/>
        <v>567614.78918918909</v>
      </c>
      <c r="T1146" s="35">
        <f t="shared" si="328"/>
        <v>97718.544144144165</v>
      </c>
      <c r="U1146" s="35">
        <f t="shared" si="333"/>
        <v>6888</v>
      </c>
      <c r="V1146" s="35">
        <f t="shared" si="334"/>
        <v>641.73913043478262</v>
      </c>
      <c r="W1146" s="35">
        <v>0</v>
      </c>
      <c r="X1146" s="35" t="str">
        <f t="shared" si="335"/>
        <v/>
      </c>
      <c r="Y1146" s="35">
        <v>1</v>
      </c>
      <c r="Z1146" s="42" t="e">
        <f>VLOOKUP(Q1146,#REF!,4,0)</f>
        <v>#REF!</v>
      </c>
      <c r="AA1146" s="35">
        <f t="shared" si="336"/>
        <v>0</v>
      </c>
      <c r="AB1146" s="37">
        <f t="shared" si="330"/>
        <v>0</v>
      </c>
      <c r="AC1146" s="35" t="e">
        <f t="shared" si="340"/>
        <v>#REF!</v>
      </c>
      <c r="AD1146" s="35">
        <v>0</v>
      </c>
      <c r="AE1146" s="44"/>
    </row>
    <row r="1147" spans="1:31">
      <c r="A1147" s="34">
        <v>1143</v>
      </c>
      <c r="B1147" s="58">
        <v>46252</v>
      </c>
      <c r="C1147" s="4" t="s">
        <v>7181</v>
      </c>
      <c r="D1147" s="4" t="s">
        <v>6134</v>
      </c>
      <c r="E1147" s="4" t="s">
        <v>6198</v>
      </c>
      <c r="F1147" s="35" t="str">
        <f>IFERROR(VLOOKUP(E1147,'DATA MASTER'!$B$1:$R$3858,3,0),"")</f>
        <v>DIV 1</v>
      </c>
      <c r="G1147" s="4">
        <v>2</v>
      </c>
      <c r="H1147" s="35">
        <f>IFERROR(VLOOKUP(E1147,'DATA MASTER'!$B$1:$R$3858,6,0),"")</f>
        <v>4</v>
      </c>
      <c r="I1147" s="40">
        <f>IFERROR(VLOOKUP(E1147,'DATA MASTER'!$B$1:$R$3858,5,0),"")</f>
        <v>4.2380000000000004</v>
      </c>
      <c r="J1147" s="35">
        <f>IFERROR(VLOOKUP(E1147,'DATA MASTER'!$B$1:$R$3858,17,0),"")</f>
        <v>392400</v>
      </c>
      <c r="K1147" s="35">
        <f>IFERROR(VLOOKUP(E1147,'DATA MASTER'!$B$1:$R$3858,16,0),"")</f>
        <v>362700</v>
      </c>
      <c r="L1147" s="34">
        <f t="shared" si="326"/>
        <v>29430</v>
      </c>
      <c r="M1147" s="34">
        <f t="shared" si="331"/>
        <v>52547.976000000002</v>
      </c>
      <c r="N1147" s="35">
        <v>0</v>
      </c>
      <c r="O1147" s="35">
        <v>0</v>
      </c>
      <c r="P1147" s="35"/>
      <c r="Q1147" s="4"/>
      <c r="R1147" s="35">
        <f t="shared" si="332"/>
        <v>654000</v>
      </c>
      <c r="S1147" s="35">
        <f t="shared" si="327"/>
        <v>558832.47567567555</v>
      </c>
      <c r="T1147" s="35">
        <f t="shared" si="328"/>
        <v>95167.524324324448</v>
      </c>
      <c r="U1147" s="35">
        <f t="shared" si="333"/>
        <v>5933.2000000000007</v>
      </c>
      <c r="V1147" s="35">
        <f t="shared" si="334"/>
        <v>552.78260869565224</v>
      </c>
      <c r="W1147" s="35">
        <f t="shared" si="329"/>
        <v>14518.800000000001</v>
      </c>
      <c r="X1147" s="35">
        <f t="shared" si="335"/>
        <v>67912.741715628799</v>
      </c>
      <c r="Y1147" s="35">
        <v>1</v>
      </c>
      <c r="Z1147" s="35">
        <v>0</v>
      </c>
      <c r="AA1147" s="35">
        <f t="shared" si="336"/>
        <v>0</v>
      </c>
      <c r="AB1147" s="37">
        <f t="shared" si="330"/>
        <v>0</v>
      </c>
      <c r="AC1147" s="35">
        <v>0</v>
      </c>
      <c r="AD1147" s="35">
        <v>6250</v>
      </c>
      <c r="AE1147" s="44"/>
    </row>
    <row r="1148" spans="1:31">
      <c r="A1148" s="34">
        <v>1144</v>
      </c>
      <c r="B1148" s="58">
        <v>46252</v>
      </c>
      <c r="C1148" s="4" t="s">
        <v>7182</v>
      </c>
      <c r="D1148" s="4" t="s">
        <v>6251</v>
      </c>
      <c r="E1148" s="4" t="s">
        <v>6160</v>
      </c>
      <c r="F1148" s="35" t="str">
        <f>IFERROR(VLOOKUP(E1148,'DATA MASTER'!$B$1:$R$3858,3,0),"")</f>
        <v>DIV 1</v>
      </c>
      <c r="G1148" s="4">
        <v>1</v>
      </c>
      <c r="H1148" s="35">
        <f>IFERROR(VLOOKUP(E1148,'DATA MASTER'!$B$1:$R$3858,6,0),"")</f>
        <v>1</v>
      </c>
      <c r="I1148" s="40">
        <f>IFERROR(VLOOKUP(E1148,'DATA MASTER'!$B$1:$R$3858,5,0),"")</f>
        <v>26.02</v>
      </c>
      <c r="J1148" s="35">
        <f>IFERROR(VLOOKUP(E1148,'DATA MASTER'!$B$1:$R$3858,17,0),"")</f>
        <v>876000</v>
      </c>
      <c r="K1148" s="35">
        <f>IFERROR(VLOOKUP(E1148,'DATA MASTER'!$B$1:$R$3858,16,0),"")</f>
        <v>777200</v>
      </c>
      <c r="L1148" s="34">
        <f t="shared" si="326"/>
        <v>65700</v>
      </c>
      <c r="M1148" s="34">
        <f t="shared" si="331"/>
        <v>112600.736</v>
      </c>
      <c r="N1148" s="35">
        <v>0</v>
      </c>
      <c r="O1148" s="35">
        <v>0</v>
      </c>
      <c r="P1148" s="35"/>
      <c r="Q1148" s="4"/>
      <c r="R1148" s="35">
        <f t="shared" si="332"/>
        <v>729999.99999999988</v>
      </c>
      <c r="S1148" s="35">
        <f t="shared" si="327"/>
        <v>598738.07567567565</v>
      </c>
      <c r="T1148" s="35">
        <f t="shared" si="328"/>
        <v>131261.92432432424</v>
      </c>
      <c r="U1148" s="35">
        <f t="shared" si="333"/>
        <v>18214</v>
      </c>
      <c r="V1148" s="35">
        <f t="shared" si="334"/>
        <v>1696.9565217391305</v>
      </c>
      <c r="W1148" s="35">
        <f t="shared" si="329"/>
        <v>16206</v>
      </c>
      <c r="X1148" s="35">
        <f t="shared" si="335"/>
        <v>95144.967802585103</v>
      </c>
      <c r="Y1148" s="35">
        <v>1</v>
      </c>
      <c r="Z1148" s="35">
        <v>0</v>
      </c>
      <c r="AA1148" s="35">
        <f t="shared" si="336"/>
        <v>0</v>
      </c>
      <c r="AB1148" s="37">
        <f t="shared" si="330"/>
        <v>0</v>
      </c>
      <c r="AC1148" s="35">
        <v>0</v>
      </c>
      <c r="AD1148" s="35">
        <v>0</v>
      </c>
      <c r="AE1148" s="44"/>
    </row>
    <row r="1149" spans="1:31">
      <c r="A1149" s="34">
        <v>1145</v>
      </c>
      <c r="B1149" s="58">
        <v>46252</v>
      </c>
      <c r="C1149" s="4" t="s">
        <v>7183</v>
      </c>
      <c r="D1149" s="4" t="s">
        <v>6239</v>
      </c>
      <c r="E1149" s="4" t="s">
        <v>6135</v>
      </c>
      <c r="F1149" s="35" t="str">
        <f>IFERROR(VLOOKUP(E1149,'DATA MASTER'!$B$1:$R$3858,3,0),"")</f>
        <v>DIV 1</v>
      </c>
      <c r="G1149" s="4">
        <v>4</v>
      </c>
      <c r="H1149" s="35">
        <f>IFERROR(VLOOKUP(E1149,'DATA MASTER'!$B$1:$R$3858,6,0),"")</f>
        <v>24</v>
      </c>
      <c r="I1149" s="40">
        <f>IFERROR(VLOOKUP(E1149,'DATA MASTER'!$B$1:$R$3858,5,0),"")</f>
        <v>1.23</v>
      </c>
      <c r="J1149" s="35">
        <f>IFERROR(VLOOKUP(E1149,'DATA MASTER'!$B$1:$R$3858,17,0),"")</f>
        <v>99800</v>
      </c>
      <c r="K1149" s="35">
        <f>IFERROR(VLOOKUP(E1149,'DATA MASTER'!$B$1:$R$3858,16,0),"")</f>
        <v>92100</v>
      </c>
      <c r="L1149" s="34">
        <f t="shared" si="326"/>
        <v>7485</v>
      </c>
      <c r="M1149" s="34">
        <f t="shared" si="331"/>
        <v>13343.448</v>
      </c>
      <c r="N1149" s="35">
        <v>0</v>
      </c>
      <c r="O1149" s="35">
        <v>0</v>
      </c>
      <c r="P1149" s="35"/>
      <c r="Q1149" s="4"/>
      <c r="R1149" s="35">
        <f t="shared" si="332"/>
        <v>332666.66666666663</v>
      </c>
      <c r="S1149" s="35">
        <f t="shared" si="327"/>
        <v>283807.39459459455</v>
      </c>
      <c r="T1149" s="35">
        <f t="shared" si="328"/>
        <v>48859.272072072083</v>
      </c>
      <c r="U1149" s="35">
        <f t="shared" si="333"/>
        <v>3444</v>
      </c>
      <c r="V1149" s="35">
        <f t="shared" si="334"/>
        <v>320.86956521739131</v>
      </c>
      <c r="W1149" s="35">
        <f t="shared" si="329"/>
        <v>7385.2000000000007</v>
      </c>
      <c r="X1149" s="35">
        <f t="shared" si="335"/>
        <v>37709.202506854694</v>
      </c>
      <c r="Y1149" s="35">
        <v>1</v>
      </c>
      <c r="Z1149" s="35">
        <v>0</v>
      </c>
      <c r="AA1149" s="35">
        <f t="shared" si="336"/>
        <v>0</v>
      </c>
      <c r="AB1149" s="37">
        <f t="shared" si="330"/>
        <v>0</v>
      </c>
      <c r="AC1149" s="35">
        <v>0</v>
      </c>
      <c r="AD1149" s="35">
        <v>0</v>
      </c>
      <c r="AE1149" s="44"/>
    </row>
    <row r="1150" spans="1:31">
      <c r="A1150" s="34">
        <v>1146</v>
      </c>
      <c r="B1150" s="58">
        <v>46252</v>
      </c>
      <c r="C1150" s="4" t="s">
        <v>7184</v>
      </c>
      <c r="D1150" s="4" t="s">
        <v>6143</v>
      </c>
      <c r="E1150" s="4" t="s">
        <v>6216</v>
      </c>
      <c r="F1150" s="35" t="str">
        <f>IFERROR(VLOOKUP(E1150,'DATA MASTER'!$B$1:$R$3858,3,0),"")</f>
        <v>DIV 1</v>
      </c>
      <c r="G1150" s="4">
        <v>2</v>
      </c>
      <c r="H1150" s="35">
        <f>IFERROR(VLOOKUP(E1150,'DATA MASTER'!$B$1:$R$3858,6,0),"")</f>
        <v>24</v>
      </c>
      <c r="I1150" s="40">
        <f>IFERROR(VLOOKUP(E1150,'DATA MASTER'!$B$1:$R$3858,5,0),"")</f>
        <v>1.0900000000000001</v>
      </c>
      <c r="J1150" s="35">
        <f>IFERROR(VLOOKUP(E1150,'DATA MASTER'!$B$1:$R$3858,17,0),"")</f>
        <v>49500</v>
      </c>
      <c r="K1150" s="35">
        <f>IFERROR(VLOOKUP(E1150,'DATA MASTER'!$B$1:$R$3858,16,0),"")</f>
        <v>44600</v>
      </c>
      <c r="L1150" s="34">
        <f t="shared" si="326"/>
        <v>3712.5</v>
      </c>
      <c r="M1150" s="34">
        <f t="shared" si="331"/>
        <v>6461.6480000000001</v>
      </c>
      <c r="N1150" s="35">
        <v>0</v>
      </c>
      <c r="O1150" s="35">
        <v>0</v>
      </c>
      <c r="P1150" s="35"/>
      <c r="Q1150" s="4" t="e">
        <f>VLOOKUP(#REF!,#REF!,1,0)</f>
        <v>#REF!</v>
      </c>
      <c r="R1150" s="35">
        <f t="shared" si="332"/>
        <v>82500</v>
      </c>
      <c r="S1150" s="35">
        <f t="shared" si="327"/>
        <v>68717.75135135134</v>
      </c>
      <c r="T1150" s="35">
        <f t="shared" si="328"/>
        <v>13782.24864864866</v>
      </c>
      <c r="U1150" s="35">
        <f t="shared" si="333"/>
        <v>1526</v>
      </c>
      <c r="V1150" s="35">
        <f t="shared" si="334"/>
        <v>142.17391304347828</v>
      </c>
      <c r="W1150" s="35">
        <f t="shared" si="329"/>
        <v>1831.5000000000002</v>
      </c>
      <c r="X1150" s="35" t="str">
        <f t="shared" si="335"/>
        <v/>
      </c>
      <c r="Y1150" s="35">
        <v>1</v>
      </c>
      <c r="Z1150" s="42" t="e">
        <f>VLOOKUP(Q1150,#REF!,4,0)</f>
        <v>#REF!</v>
      </c>
      <c r="AA1150" s="35">
        <f t="shared" si="336"/>
        <v>0</v>
      </c>
      <c r="AB1150" s="37">
        <f t="shared" si="330"/>
        <v>0</v>
      </c>
      <c r="AC1150" s="35" t="e">
        <f t="shared" ref="AC1150:AC1152" si="341">Z1150*R1150*1.11</f>
        <v>#REF!</v>
      </c>
      <c r="AD1150" s="35">
        <v>0</v>
      </c>
      <c r="AE1150" s="44"/>
    </row>
    <row r="1151" spans="1:31">
      <c r="A1151" s="34">
        <v>1147</v>
      </c>
      <c r="B1151" s="58">
        <v>46252</v>
      </c>
      <c r="C1151" s="4" t="s">
        <v>7184</v>
      </c>
      <c r="D1151" s="4" t="s">
        <v>6143</v>
      </c>
      <c r="E1151" s="4" t="s">
        <v>6135</v>
      </c>
      <c r="F1151" s="35" t="str">
        <f>IFERROR(VLOOKUP(E1151,'DATA MASTER'!$B$1:$R$3858,3,0),"")</f>
        <v>DIV 1</v>
      </c>
      <c r="G1151" s="4">
        <v>16</v>
      </c>
      <c r="H1151" s="35">
        <f>IFERROR(VLOOKUP(E1151,'DATA MASTER'!$B$1:$R$3858,6,0),"")</f>
        <v>24</v>
      </c>
      <c r="I1151" s="40">
        <f>IFERROR(VLOOKUP(E1151,'DATA MASTER'!$B$1:$R$3858,5,0),"")</f>
        <v>1.23</v>
      </c>
      <c r="J1151" s="35">
        <f>IFERROR(VLOOKUP(E1151,'DATA MASTER'!$B$1:$R$3858,17,0),"")</f>
        <v>99800</v>
      </c>
      <c r="K1151" s="35">
        <f>IFERROR(VLOOKUP(E1151,'DATA MASTER'!$B$1:$R$3858,16,0),"")</f>
        <v>92100</v>
      </c>
      <c r="L1151" s="34">
        <f t="shared" si="326"/>
        <v>7485</v>
      </c>
      <c r="M1151" s="34">
        <f t="shared" si="331"/>
        <v>13343.448</v>
      </c>
      <c r="N1151" s="35">
        <v>0</v>
      </c>
      <c r="O1151" s="35">
        <v>0</v>
      </c>
      <c r="P1151" s="35"/>
      <c r="Q1151" s="4" t="e">
        <f>VLOOKUP(#REF!,#REF!,1,0)</f>
        <v>#REF!</v>
      </c>
      <c r="R1151" s="35">
        <f t="shared" si="332"/>
        <v>1330666.6666666665</v>
      </c>
      <c r="S1151" s="35">
        <f t="shared" si="327"/>
        <v>1135229.5783783782</v>
      </c>
      <c r="T1151" s="35">
        <f t="shared" si="328"/>
        <v>195437.08828828833</v>
      </c>
      <c r="U1151" s="35">
        <f t="shared" si="333"/>
        <v>13776</v>
      </c>
      <c r="V1151" s="35">
        <f t="shared" si="334"/>
        <v>1283.4782608695652</v>
      </c>
      <c r="W1151" s="35">
        <f t="shared" si="329"/>
        <v>29540.800000000003</v>
      </c>
      <c r="X1151" s="35" t="str">
        <f t="shared" si="335"/>
        <v/>
      </c>
      <c r="Y1151" s="35">
        <v>1</v>
      </c>
      <c r="Z1151" s="42" t="e">
        <f>VLOOKUP(Q1151,#REF!,4,0)</f>
        <v>#REF!</v>
      </c>
      <c r="AA1151" s="35">
        <f t="shared" si="336"/>
        <v>0</v>
      </c>
      <c r="AB1151" s="37">
        <f t="shared" si="330"/>
        <v>0</v>
      </c>
      <c r="AC1151" s="35" t="e">
        <f t="shared" si="341"/>
        <v>#REF!</v>
      </c>
      <c r="AD1151" s="35">
        <v>0</v>
      </c>
      <c r="AE1151" s="44"/>
    </row>
    <row r="1152" spans="1:31">
      <c r="A1152" s="34">
        <v>1148</v>
      </c>
      <c r="B1152" s="58">
        <v>46252</v>
      </c>
      <c r="C1152" s="4" t="s">
        <v>7184</v>
      </c>
      <c r="D1152" s="4" t="s">
        <v>6143</v>
      </c>
      <c r="E1152" s="4" t="s">
        <v>6207</v>
      </c>
      <c r="F1152" s="35" t="str">
        <f>IFERROR(VLOOKUP(E1152,'DATA MASTER'!$B$1:$R$3858,3,0),"")</f>
        <v>DIV 2</v>
      </c>
      <c r="G1152" s="4">
        <v>2</v>
      </c>
      <c r="H1152" s="35">
        <f>IFERROR(VLOOKUP(E1152,'DATA MASTER'!$B$1:$R$3858,6,0),"")</f>
        <v>4</v>
      </c>
      <c r="I1152" s="40">
        <f>IFERROR(VLOOKUP(E1152,'DATA MASTER'!$B$1:$R$3858,5,0),"")</f>
        <v>4.24</v>
      </c>
      <c r="J1152" s="35">
        <f>IFERROR(VLOOKUP(E1152,'DATA MASTER'!$B$1:$R$3858,17,0),"")</f>
        <v>310600</v>
      </c>
      <c r="K1152" s="35">
        <f>IFERROR(VLOOKUP(E1152,'DATA MASTER'!$B$1:$R$3858,16,0),"")</f>
        <v>283000</v>
      </c>
      <c r="L1152" s="34">
        <f t="shared" si="326"/>
        <v>23295</v>
      </c>
      <c r="M1152" s="34">
        <f t="shared" si="331"/>
        <v>41001.040000000001</v>
      </c>
      <c r="N1152" s="35">
        <v>0</v>
      </c>
      <c r="O1152" s="35">
        <v>0</v>
      </c>
      <c r="P1152" s="35"/>
      <c r="Q1152" s="4" t="e">
        <f>VLOOKUP(#REF!,#REF!,1,0)</f>
        <v>#REF!</v>
      </c>
      <c r="R1152" s="35">
        <f t="shared" si="332"/>
        <v>517666.66666666663</v>
      </c>
      <c r="S1152" s="35">
        <f t="shared" si="327"/>
        <v>436034.16216216213</v>
      </c>
      <c r="T1152" s="35">
        <f t="shared" si="328"/>
        <v>81632.504504504497</v>
      </c>
      <c r="U1152" s="35">
        <f t="shared" si="333"/>
        <v>5936</v>
      </c>
      <c r="V1152" s="35">
        <f t="shared" si="334"/>
        <v>553.04347826086962</v>
      </c>
      <c r="W1152" s="35">
        <f t="shared" si="329"/>
        <v>11492.199999999999</v>
      </c>
      <c r="X1152" s="35" t="str">
        <f t="shared" si="335"/>
        <v/>
      </c>
      <c r="Y1152" s="35">
        <v>1</v>
      </c>
      <c r="Z1152" s="42" t="e">
        <f>VLOOKUP(Q1152,#REF!,4,0)</f>
        <v>#REF!</v>
      </c>
      <c r="AA1152" s="35">
        <f t="shared" si="336"/>
        <v>0</v>
      </c>
      <c r="AB1152" s="37">
        <f t="shared" si="330"/>
        <v>0</v>
      </c>
      <c r="AC1152" s="35" t="e">
        <f t="shared" si="341"/>
        <v>#REF!</v>
      </c>
      <c r="AD1152" s="35">
        <v>0</v>
      </c>
      <c r="AE1152" s="44"/>
    </row>
    <row r="1153" spans="1:31">
      <c r="A1153" s="34">
        <v>1149</v>
      </c>
      <c r="B1153" s="58">
        <v>46252</v>
      </c>
      <c r="C1153" s="4" t="s">
        <v>7185</v>
      </c>
      <c r="D1153" s="4" t="s">
        <v>6124</v>
      </c>
      <c r="E1153" s="4" t="s">
        <v>6283</v>
      </c>
      <c r="F1153" s="35" t="str">
        <f>IFERROR(VLOOKUP(E1153,'DATA MASTER'!$B$1:$R$3858,3,0),"")</f>
        <v>DIV 2</v>
      </c>
      <c r="G1153" s="4">
        <v>1</v>
      </c>
      <c r="H1153" s="35">
        <f>IFERROR(VLOOKUP(E1153,'DATA MASTER'!$B$1:$R$3858,6,0),"")</f>
        <v>1</v>
      </c>
      <c r="I1153" s="40">
        <f>IFERROR(VLOOKUP(E1153,'DATA MASTER'!$B$1:$R$3858,5,0),"")</f>
        <v>21.4</v>
      </c>
      <c r="J1153" s="35">
        <f>IFERROR(VLOOKUP(E1153,'DATA MASTER'!$B$1:$R$3858,17,0),"")</f>
        <v>448600</v>
      </c>
      <c r="K1153" s="35">
        <f>IFERROR(VLOOKUP(E1153,'DATA MASTER'!$B$1:$R$3858,16,0),"")</f>
        <v>388100</v>
      </c>
      <c r="L1153" s="34">
        <f t="shared" si="326"/>
        <v>33645</v>
      </c>
      <c r="M1153" s="34">
        <f t="shared" si="331"/>
        <v>56227.928</v>
      </c>
      <c r="N1153" s="35">
        <v>0</v>
      </c>
      <c r="O1153" s="35">
        <v>0</v>
      </c>
      <c r="P1153" s="35"/>
      <c r="Q1153" s="4"/>
      <c r="R1153" s="35">
        <f t="shared" si="332"/>
        <v>373833.33333333331</v>
      </c>
      <c r="S1153" s="35">
        <f t="shared" si="327"/>
        <v>298983.84864864859</v>
      </c>
      <c r="T1153" s="35">
        <f t="shared" si="328"/>
        <v>74849.484684684721</v>
      </c>
      <c r="U1153" s="35">
        <f t="shared" si="333"/>
        <v>14979.999999999998</v>
      </c>
      <c r="V1153" s="35">
        <f t="shared" si="334"/>
        <v>1395.6521739130433</v>
      </c>
      <c r="W1153" s="35">
        <f t="shared" si="329"/>
        <v>8299.1</v>
      </c>
      <c r="X1153" s="35">
        <f t="shared" si="335"/>
        <v>47049.732510771682</v>
      </c>
      <c r="Y1153" s="35">
        <v>1</v>
      </c>
      <c r="Z1153" s="35">
        <v>0</v>
      </c>
      <c r="AA1153" s="35">
        <f t="shared" si="336"/>
        <v>0</v>
      </c>
      <c r="AB1153" s="37">
        <f t="shared" si="330"/>
        <v>0</v>
      </c>
      <c r="AC1153" s="35">
        <v>0</v>
      </c>
      <c r="AD1153" s="35">
        <v>3125</v>
      </c>
      <c r="AE1153" s="44"/>
    </row>
    <row r="1154" spans="1:31">
      <c r="A1154" s="34">
        <v>1150</v>
      </c>
      <c r="B1154" s="58">
        <v>46252</v>
      </c>
      <c r="C1154" s="4" t="s">
        <v>7186</v>
      </c>
      <c r="D1154" s="4" t="s">
        <v>6128</v>
      </c>
      <c r="E1154" s="4" t="s">
        <v>6156</v>
      </c>
      <c r="F1154" s="35" t="str">
        <f>IFERROR(VLOOKUP(E1154,'DATA MASTER'!$B$1:$R$3858,3,0),"")</f>
        <v>DIV 1</v>
      </c>
      <c r="G1154" s="4">
        <v>4</v>
      </c>
      <c r="H1154" s="35">
        <f>IFERROR(VLOOKUP(E1154,'DATA MASTER'!$B$1:$R$3858,6,0),"")</f>
        <v>4</v>
      </c>
      <c r="I1154" s="40">
        <f>IFERROR(VLOOKUP(E1154,'DATA MASTER'!$B$1:$R$3858,5,0),"")</f>
        <v>5.3879999999999999</v>
      </c>
      <c r="J1154" s="35">
        <f>IFERROR(VLOOKUP(E1154,'DATA MASTER'!$B$1:$R$3858,17,0),"")</f>
        <v>185700</v>
      </c>
      <c r="K1154" s="35">
        <f>IFERROR(VLOOKUP(E1154,'DATA MASTER'!$B$1:$R$3858,16,0),"")</f>
        <v>165300</v>
      </c>
      <c r="L1154" s="34">
        <f t="shared" si="326"/>
        <v>13927.5</v>
      </c>
      <c r="M1154" s="34">
        <f t="shared" si="331"/>
        <v>23948.664000000001</v>
      </c>
      <c r="N1154" s="35">
        <v>0</v>
      </c>
      <c r="O1154" s="35">
        <v>0</v>
      </c>
      <c r="P1154" s="35">
        <v>15000</v>
      </c>
      <c r="Q1154" s="4" t="s">
        <v>6947</v>
      </c>
      <c r="R1154" s="35">
        <f t="shared" si="332"/>
        <v>619000</v>
      </c>
      <c r="S1154" s="35">
        <f t="shared" si="327"/>
        <v>509374.18378378375</v>
      </c>
      <c r="T1154" s="35">
        <f t="shared" si="328"/>
        <v>109625.81621621625</v>
      </c>
      <c r="U1154" s="35">
        <f t="shared" si="333"/>
        <v>15086.4</v>
      </c>
      <c r="V1154" s="35">
        <f t="shared" si="334"/>
        <v>1405.5652173913043</v>
      </c>
      <c r="W1154" s="35">
        <f t="shared" si="329"/>
        <v>13741.800000000001</v>
      </c>
      <c r="X1154" s="35">
        <f t="shared" si="335"/>
        <v>56058.717665491604</v>
      </c>
      <c r="Y1154" s="35">
        <f>H1154</f>
        <v>4</v>
      </c>
      <c r="Z1154" s="35">
        <v>0</v>
      </c>
      <c r="AA1154" s="35">
        <f t="shared" si="336"/>
        <v>15000</v>
      </c>
      <c r="AB1154" s="37">
        <f t="shared" si="330"/>
        <v>0</v>
      </c>
      <c r="AC1154" s="35">
        <v>0</v>
      </c>
      <c r="AD1154" s="35">
        <v>8333.3333333333339</v>
      </c>
      <c r="AE1154" s="44"/>
    </row>
    <row r="1155" spans="1:31">
      <c r="A1155" s="34">
        <v>1151</v>
      </c>
      <c r="B1155" s="58">
        <v>46252</v>
      </c>
      <c r="C1155" s="4" t="s">
        <v>7187</v>
      </c>
      <c r="D1155" s="4" t="s">
        <v>6175</v>
      </c>
      <c r="E1155" s="4" t="s">
        <v>6135</v>
      </c>
      <c r="F1155" s="35" t="str">
        <f>IFERROR(VLOOKUP(E1155,'DATA MASTER'!$B$1:$R$3858,3,0),"")</f>
        <v>DIV 1</v>
      </c>
      <c r="G1155" s="4">
        <v>24</v>
      </c>
      <c r="H1155" s="35">
        <f>IFERROR(VLOOKUP(E1155,'DATA MASTER'!$B$1:$R$3858,6,0),"")</f>
        <v>24</v>
      </c>
      <c r="I1155" s="40">
        <f>IFERROR(VLOOKUP(E1155,'DATA MASTER'!$B$1:$R$3858,5,0),"")</f>
        <v>1.23</v>
      </c>
      <c r="J1155" s="35">
        <f>IFERROR(VLOOKUP(E1155,'DATA MASTER'!$B$1:$R$3858,17,0),"")</f>
        <v>99800</v>
      </c>
      <c r="K1155" s="35">
        <f>IFERROR(VLOOKUP(E1155,'DATA MASTER'!$B$1:$R$3858,16,0),"")</f>
        <v>92100</v>
      </c>
      <c r="L1155" s="34">
        <f t="shared" si="326"/>
        <v>7485</v>
      </c>
      <c r="M1155" s="34">
        <f t="shared" si="331"/>
        <v>13343.448</v>
      </c>
      <c r="N1155" s="35">
        <v>0</v>
      </c>
      <c r="O1155" s="35">
        <v>0</v>
      </c>
      <c r="P1155" s="35">
        <v>50000</v>
      </c>
      <c r="Q1155" s="4" t="s">
        <v>6674</v>
      </c>
      <c r="R1155" s="35">
        <f t="shared" si="332"/>
        <v>1995999.9999999998</v>
      </c>
      <c r="S1155" s="35">
        <f t="shared" si="327"/>
        <v>1702844.3675675672</v>
      </c>
      <c r="T1155" s="35">
        <f t="shared" si="328"/>
        <v>293155.63243243261</v>
      </c>
      <c r="U1155" s="35">
        <f t="shared" si="333"/>
        <v>20664</v>
      </c>
      <c r="V1155" s="35">
        <f t="shared" si="334"/>
        <v>1925.2173913043478</v>
      </c>
      <c r="W1155" s="35">
        <f t="shared" si="329"/>
        <v>44311.199999999997</v>
      </c>
      <c r="X1155" s="35">
        <f t="shared" si="335"/>
        <v>166255.21504112828</v>
      </c>
      <c r="Y1155" s="35">
        <f>H1155</f>
        <v>24</v>
      </c>
      <c r="Z1155" s="35">
        <v>0</v>
      </c>
      <c r="AA1155" s="35">
        <f t="shared" si="336"/>
        <v>50000</v>
      </c>
      <c r="AB1155" s="37">
        <f t="shared" si="330"/>
        <v>0</v>
      </c>
      <c r="AC1155" s="35">
        <f>Z1155*R1155*1.11</f>
        <v>0</v>
      </c>
      <c r="AD1155" s="35">
        <v>10000</v>
      </c>
      <c r="AE1155" s="44"/>
    </row>
    <row r="1156" spans="1:31">
      <c r="A1156" s="34">
        <v>1152</v>
      </c>
      <c r="B1156" s="58">
        <v>46252</v>
      </c>
      <c r="C1156" s="4" t="s">
        <v>7188</v>
      </c>
      <c r="D1156" s="4" t="s">
        <v>6196</v>
      </c>
      <c r="E1156" s="4" t="s">
        <v>6160</v>
      </c>
      <c r="F1156" s="35" t="str">
        <f>IFERROR(VLOOKUP(E1156,'DATA MASTER'!$B$1:$R$3858,3,0),"")</f>
        <v>DIV 1</v>
      </c>
      <c r="G1156" s="4">
        <v>1</v>
      </c>
      <c r="H1156" s="35">
        <f>IFERROR(VLOOKUP(E1156,'DATA MASTER'!$B$1:$R$3858,6,0),"")</f>
        <v>1</v>
      </c>
      <c r="I1156" s="40">
        <f>IFERROR(VLOOKUP(E1156,'DATA MASTER'!$B$1:$R$3858,5,0),"")</f>
        <v>26.02</v>
      </c>
      <c r="J1156" s="35">
        <f>IFERROR(VLOOKUP(E1156,'DATA MASTER'!$B$1:$R$3858,17,0),"")</f>
        <v>876000</v>
      </c>
      <c r="K1156" s="35">
        <f>IFERROR(VLOOKUP(E1156,'DATA MASTER'!$B$1:$R$3858,16,0),"")</f>
        <v>777200</v>
      </c>
      <c r="L1156" s="34">
        <f t="shared" si="326"/>
        <v>65700</v>
      </c>
      <c r="M1156" s="34">
        <f t="shared" si="331"/>
        <v>112600.736</v>
      </c>
      <c r="N1156" s="35">
        <v>0</v>
      </c>
      <c r="O1156" s="35">
        <v>0</v>
      </c>
      <c r="P1156" s="35">
        <v>15000</v>
      </c>
      <c r="Q1156" s="4" t="s">
        <v>6947</v>
      </c>
      <c r="R1156" s="35">
        <f t="shared" si="332"/>
        <v>729999.99999999988</v>
      </c>
      <c r="S1156" s="35">
        <f t="shared" si="327"/>
        <v>598738.07567567565</v>
      </c>
      <c r="T1156" s="35">
        <f t="shared" si="328"/>
        <v>131261.92432432424</v>
      </c>
      <c r="U1156" s="35">
        <f t="shared" si="333"/>
        <v>18214</v>
      </c>
      <c r="V1156" s="35">
        <f t="shared" si="334"/>
        <v>1696.9565217391305</v>
      </c>
      <c r="W1156" s="35">
        <f t="shared" si="329"/>
        <v>16206</v>
      </c>
      <c r="X1156" s="35">
        <f t="shared" si="335"/>
        <v>72080.451673552845</v>
      </c>
      <c r="Y1156" s="35">
        <f>H1156</f>
        <v>1</v>
      </c>
      <c r="Z1156" s="35">
        <v>0</v>
      </c>
      <c r="AA1156" s="35">
        <f t="shared" si="336"/>
        <v>15000</v>
      </c>
      <c r="AB1156" s="37">
        <f t="shared" si="330"/>
        <v>0</v>
      </c>
      <c r="AC1156" s="35">
        <v>0</v>
      </c>
      <c r="AD1156" s="35">
        <v>8064.5161290322585</v>
      </c>
      <c r="AE1156" s="44"/>
    </row>
    <row r="1157" spans="1:31">
      <c r="A1157" s="34">
        <v>1153</v>
      </c>
      <c r="B1157" s="58">
        <v>46252</v>
      </c>
      <c r="C1157" s="4" t="s">
        <v>7189</v>
      </c>
      <c r="D1157" s="4" t="s">
        <v>6175</v>
      </c>
      <c r="E1157" s="4" t="s">
        <v>6135</v>
      </c>
      <c r="F1157" s="35" t="str">
        <f>IFERROR(VLOOKUP(E1157,'DATA MASTER'!$B$1:$R$3858,3,0),"")</f>
        <v>DIV 1</v>
      </c>
      <c r="G1157" s="4">
        <v>24</v>
      </c>
      <c r="H1157" s="35">
        <f>IFERROR(VLOOKUP(E1157,'DATA MASTER'!$B$1:$R$3858,6,0),"")</f>
        <v>24</v>
      </c>
      <c r="I1157" s="40">
        <f>IFERROR(VLOOKUP(E1157,'DATA MASTER'!$B$1:$R$3858,5,0),"")</f>
        <v>1.23</v>
      </c>
      <c r="J1157" s="35">
        <f>IFERROR(VLOOKUP(E1157,'DATA MASTER'!$B$1:$R$3858,17,0),"")</f>
        <v>99800</v>
      </c>
      <c r="K1157" s="35">
        <f>IFERROR(VLOOKUP(E1157,'DATA MASTER'!$B$1:$R$3858,16,0),"")</f>
        <v>92100</v>
      </c>
      <c r="L1157" s="34">
        <f t="shared" si="326"/>
        <v>7485</v>
      </c>
      <c r="M1157" s="34">
        <f t="shared" si="331"/>
        <v>13343.448</v>
      </c>
      <c r="N1157" s="35">
        <v>0</v>
      </c>
      <c r="O1157" s="35">
        <v>0</v>
      </c>
      <c r="P1157" s="35">
        <v>50000</v>
      </c>
      <c r="Q1157" s="4" t="s">
        <v>6674</v>
      </c>
      <c r="R1157" s="35">
        <f t="shared" si="332"/>
        <v>1995999.9999999998</v>
      </c>
      <c r="S1157" s="35">
        <f t="shared" si="327"/>
        <v>1702844.3675675672</v>
      </c>
      <c r="T1157" s="35">
        <f t="shared" si="328"/>
        <v>293155.63243243261</v>
      </c>
      <c r="U1157" s="35">
        <f t="shared" si="333"/>
        <v>20664</v>
      </c>
      <c r="V1157" s="35">
        <f t="shared" si="334"/>
        <v>1925.2173913043478</v>
      </c>
      <c r="W1157" s="35">
        <f t="shared" si="329"/>
        <v>44311.199999999997</v>
      </c>
      <c r="X1157" s="35">
        <f t="shared" si="335"/>
        <v>176255.21504112828</v>
      </c>
      <c r="Y1157" s="35">
        <f>H1157</f>
        <v>24</v>
      </c>
      <c r="Z1157" s="35">
        <v>0</v>
      </c>
      <c r="AA1157" s="35">
        <f t="shared" si="336"/>
        <v>50000</v>
      </c>
      <c r="AB1157" s="37">
        <f t="shared" si="330"/>
        <v>0</v>
      </c>
      <c r="AC1157" s="35">
        <v>0</v>
      </c>
      <c r="AD1157" s="35">
        <v>0</v>
      </c>
      <c r="AE1157" s="44"/>
    </row>
    <row r="1158" spans="1:31">
      <c r="A1158" s="34">
        <v>1154</v>
      </c>
      <c r="B1158" s="58">
        <v>46252</v>
      </c>
      <c r="C1158" s="4" t="s">
        <v>7190</v>
      </c>
      <c r="D1158" s="4" t="s">
        <v>6124</v>
      </c>
      <c r="E1158" s="4" t="s">
        <v>6167</v>
      </c>
      <c r="F1158" s="35" t="str">
        <f>IFERROR(VLOOKUP(E1158,'DATA MASTER'!$B$1:$R$3858,3,0),"")</f>
        <v>DIV 2</v>
      </c>
      <c r="G1158" s="4">
        <v>3</v>
      </c>
      <c r="H1158" s="35">
        <f>IFERROR(VLOOKUP(E1158,'DATA MASTER'!$B$1:$R$3858,6,0),"")</f>
        <v>24</v>
      </c>
      <c r="I1158" s="40">
        <f>IFERROR(VLOOKUP(E1158,'DATA MASTER'!$B$1:$R$3858,5,0),"")</f>
        <v>0.90200000000000002</v>
      </c>
      <c r="J1158" s="35">
        <f>IFERROR(VLOOKUP(E1158,'DATA MASTER'!$B$1:$R$3858,17,0),"")</f>
        <v>81000</v>
      </c>
      <c r="K1158" s="35">
        <f>IFERROR(VLOOKUP(E1158,'DATA MASTER'!$B$1:$R$3858,16,0),"")</f>
        <v>74300</v>
      </c>
      <c r="L1158" s="34">
        <f t="shared" si="326"/>
        <v>6075</v>
      </c>
      <c r="M1158" s="34">
        <f t="shared" si="331"/>
        <v>10764.584000000001</v>
      </c>
      <c r="N1158" s="35">
        <v>0</v>
      </c>
      <c r="O1158" s="35">
        <v>10</v>
      </c>
      <c r="P1158" s="35"/>
      <c r="Q1158" s="4"/>
      <c r="R1158" s="35">
        <f t="shared" si="332"/>
        <v>182250</v>
      </c>
      <c r="S1158" s="35">
        <f t="shared" si="327"/>
        <v>154545.60648648645</v>
      </c>
      <c r="T1158" s="35">
        <f t="shared" si="328"/>
        <v>27704.393513513554</v>
      </c>
      <c r="U1158" s="35">
        <f t="shared" si="333"/>
        <v>1894.2</v>
      </c>
      <c r="V1158" s="35">
        <f t="shared" si="334"/>
        <v>176.47826086956522</v>
      </c>
      <c r="W1158" s="35">
        <f t="shared" si="329"/>
        <v>4045.9500000000003</v>
      </c>
      <c r="X1158" s="35">
        <f t="shared" si="335"/>
        <v>21587.765252643989</v>
      </c>
      <c r="Y1158" s="35">
        <v>1</v>
      </c>
      <c r="Z1158" s="35">
        <v>0</v>
      </c>
      <c r="AA1158" s="35">
        <f t="shared" si="336"/>
        <v>0</v>
      </c>
      <c r="AB1158" s="37">
        <f t="shared" si="330"/>
        <v>0</v>
      </c>
      <c r="AC1158" s="35">
        <f>Z1158*R1158*1.11</f>
        <v>0</v>
      </c>
      <c r="AD1158" s="35">
        <v>0</v>
      </c>
      <c r="AE1158" s="44"/>
    </row>
    <row r="1159" spans="1:31">
      <c r="A1159" s="34">
        <v>1155</v>
      </c>
      <c r="B1159" s="58">
        <v>46252</v>
      </c>
      <c r="C1159" s="4" t="s">
        <v>7191</v>
      </c>
      <c r="D1159" s="4" t="s">
        <v>6188</v>
      </c>
      <c r="E1159" s="4" t="s">
        <v>6135</v>
      </c>
      <c r="F1159" s="35" t="str">
        <f>IFERROR(VLOOKUP(E1159,'DATA MASTER'!$B$1:$R$3858,3,0),"")</f>
        <v>DIV 1</v>
      </c>
      <c r="G1159" s="4">
        <v>4</v>
      </c>
      <c r="H1159" s="35">
        <f>IFERROR(VLOOKUP(E1159,'DATA MASTER'!$B$1:$R$3858,6,0),"")</f>
        <v>24</v>
      </c>
      <c r="I1159" s="40">
        <f>IFERROR(VLOOKUP(E1159,'DATA MASTER'!$B$1:$R$3858,5,0),"")</f>
        <v>1.23</v>
      </c>
      <c r="J1159" s="35">
        <f>IFERROR(VLOOKUP(E1159,'DATA MASTER'!$B$1:$R$3858,17,0),"")</f>
        <v>99800</v>
      </c>
      <c r="K1159" s="35">
        <f>IFERROR(VLOOKUP(E1159,'DATA MASTER'!$B$1:$R$3858,16,0),"")</f>
        <v>92100</v>
      </c>
      <c r="L1159" s="34">
        <f t="shared" si="326"/>
        <v>7485</v>
      </c>
      <c r="M1159" s="34">
        <f t="shared" si="331"/>
        <v>13343.448</v>
      </c>
      <c r="N1159" s="35">
        <v>0</v>
      </c>
      <c r="O1159" s="35">
        <v>0</v>
      </c>
      <c r="P1159" s="35"/>
      <c r="Q1159" s="4"/>
      <c r="R1159" s="35">
        <f t="shared" si="332"/>
        <v>332666.66666666663</v>
      </c>
      <c r="S1159" s="35">
        <f t="shared" si="327"/>
        <v>283807.39459459455</v>
      </c>
      <c r="T1159" s="35">
        <f t="shared" si="328"/>
        <v>48859.272072072083</v>
      </c>
      <c r="U1159" s="35">
        <f t="shared" si="333"/>
        <v>3444</v>
      </c>
      <c r="V1159" s="35">
        <f t="shared" si="334"/>
        <v>320.86956521739131</v>
      </c>
      <c r="W1159" s="35">
        <f t="shared" si="329"/>
        <v>7385.2000000000007</v>
      </c>
      <c r="X1159" s="35">
        <f t="shared" si="335"/>
        <v>37709.202506854694</v>
      </c>
      <c r="Y1159" s="35">
        <v>1</v>
      </c>
      <c r="Z1159" s="35">
        <v>0</v>
      </c>
      <c r="AA1159" s="35">
        <f t="shared" si="336"/>
        <v>0</v>
      </c>
      <c r="AB1159" s="37">
        <f t="shared" si="330"/>
        <v>0</v>
      </c>
      <c r="AC1159" s="35">
        <f>Z1159*R1159*1.11</f>
        <v>0</v>
      </c>
      <c r="AD1159" s="35">
        <v>0</v>
      </c>
      <c r="AE1159" s="44"/>
    </row>
    <row r="1160" spans="1:31">
      <c r="A1160" s="34">
        <v>1156</v>
      </c>
      <c r="B1160" s="58">
        <v>46252</v>
      </c>
      <c r="C1160" s="4" t="s">
        <v>7192</v>
      </c>
      <c r="D1160" s="4" t="s">
        <v>6188</v>
      </c>
      <c r="E1160" s="4" t="s">
        <v>6135</v>
      </c>
      <c r="F1160" s="35" t="str">
        <f>IFERROR(VLOOKUP(E1160,'DATA MASTER'!$B$1:$R$3858,3,0),"")</f>
        <v>DIV 1</v>
      </c>
      <c r="G1160" s="4">
        <v>24</v>
      </c>
      <c r="H1160" s="35">
        <f>IFERROR(VLOOKUP(E1160,'DATA MASTER'!$B$1:$R$3858,6,0),"")</f>
        <v>24</v>
      </c>
      <c r="I1160" s="40">
        <f>IFERROR(VLOOKUP(E1160,'DATA MASTER'!$B$1:$R$3858,5,0),"")</f>
        <v>1.23</v>
      </c>
      <c r="J1160" s="35">
        <f>IFERROR(VLOOKUP(E1160,'DATA MASTER'!$B$1:$R$3858,17,0),"")</f>
        <v>99800</v>
      </c>
      <c r="K1160" s="35">
        <f>IFERROR(VLOOKUP(E1160,'DATA MASTER'!$B$1:$R$3858,16,0),"")</f>
        <v>92100</v>
      </c>
      <c r="L1160" s="34">
        <f t="shared" ref="L1160:L1223" si="342">IFERROR(IF(F1160="MTAB",12.5%*J1160,7.5%*J1160),"")</f>
        <v>7485</v>
      </c>
      <c r="M1160" s="34">
        <f t="shared" si="331"/>
        <v>13343.448</v>
      </c>
      <c r="N1160" s="35">
        <v>0</v>
      </c>
      <c r="O1160" s="35">
        <v>0</v>
      </c>
      <c r="P1160" s="35">
        <v>50000</v>
      </c>
      <c r="Q1160" s="4" t="s">
        <v>6674</v>
      </c>
      <c r="R1160" s="35">
        <f t="shared" si="332"/>
        <v>1995999.9999999998</v>
      </c>
      <c r="S1160" s="35">
        <f t="shared" ref="S1160:S1223" si="343">IFERROR((K1160-M1160)/1.11*(100-O1160)%*G1160,"")</f>
        <v>1702844.3675675672</v>
      </c>
      <c r="T1160" s="35">
        <f t="shared" ref="T1160:T1223" si="344">IFERROR(R1160-S1160,"")</f>
        <v>293155.63243243261</v>
      </c>
      <c r="U1160" s="35">
        <f t="shared" si="333"/>
        <v>20664</v>
      </c>
      <c r="V1160" s="35">
        <f t="shared" si="334"/>
        <v>1925.2173913043478</v>
      </c>
      <c r="W1160" s="35">
        <f t="shared" ref="W1160:W1223" si="345">IFERROR(2%*R1160*1.11,"")</f>
        <v>44311.199999999997</v>
      </c>
      <c r="X1160" s="35">
        <f t="shared" si="335"/>
        <v>176255.21504112828</v>
      </c>
      <c r="Y1160" s="35">
        <f>H1160</f>
        <v>24</v>
      </c>
      <c r="Z1160" s="35">
        <v>0</v>
      </c>
      <c r="AA1160" s="35">
        <f t="shared" si="336"/>
        <v>50000</v>
      </c>
      <c r="AB1160" s="37">
        <f t="shared" ref="AB1160:AB1223" si="346">IFERROR(IF(OR(D1160="SALES008",D1160="SALES010"),IF(MOD(G1160,H1160)=0,10000*G1160/H1160,10000*(ROUNDUP(G1160/H1160,0))),0),"")</f>
        <v>0</v>
      </c>
      <c r="AC1160" s="35">
        <v>0</v>
      </c>
      <c r="AD1160" s="35">
        <v>0</v>
      </c>
      <c r="AE1160" s="44"/>
    </row>
    <row r="1161" spans="1:31">
      <c r="A1161" s="34">
        <v>1157</v>
      </c>
      <c r="B1161" s="58">
        <v>46252</v>
      </c>
      <c r="C1161" s="4" t="s">
        <v>7193</v>
      </c>
      <c r="D1161" s="4" t="s">
        <v>6287</v>
      </c>
      <c r="E1161" s="4" t="s">
        <v>6156</v>
      </c>
      <c r="F1161" s="35" t="str">
        <f>IFERROR(VLOOKUP(E1161,'DATA MASTER'!$B$1:$R$3858,3,0),"")</f>
        <v>DIV 1</v>
      </c>
      <c r="G1161" s="4">
        <v>4</v>
      </c>
      <c r="H1161" s="35">
        <f>IFERROR(VLOOKUP(E1161,'DATA MASTER'!$B$1:$R$3858,6,0),"")</f>
        <v>4</v>
      </c>
      <c r="I1161" s="40">
        <f>IFERROR(VLOOKUP(E1161,'DATA MASTER'!$B$1:$R$3858,5,0),"")</f>
        <v>5.3879999999999999</v>
      </c>
      <c r="J1161" s="35">
        <f>IFERROR(VLOOKUP(E1161,'DATA MASTER'!$B$1:$R$3858,17,0),"")</f>
        <v>185700</v>
      </c>
      <c r="K1161" s="35">
        <f>IFERROR(VLOOKUP(E1161,'DATA MASTER'!$B$1:$R$3858,16,0),"")</f>
        <v>165300</v>
      </c>
      <c r="L1161" s="34">
        <f t="shared" si="342"/>
        <v>13927.5</v>
      </c>
      <c r="M1161" s="34">
        <f t="shared" ref="M1161:M1224" si="347">IFERROR(IF(F1161="MTAB",19.011%*K1161,14.488%*K1161),"")</f>
        <v>23948.664000000001</v>
      </c>
      <c r="N1161" s="35">
        <v>0</v>
      </c>
      <c r="O1161" s="35">
        <v>0</v>
      </c>
      <c r="P1161" s="35">
        <v>15000</v>
      </c>
      <c r="Q1161" s="4" t="s">
        <v>6947</v>
      </c>
      <c r="R1161" s="35">
        <f t="shared" ref="R1161:R1224" si="348">IFERROR((((J1161-L1161)/1.11*(100-O1161)%*G1161)-(ROUNDDOWN(G1161/Y1161,0)*N1161)),"")</f>
        <v>619000</v>
      </c>
      <c r="S1161" s="35">
        <f t="shared" si="343"/>
        <v>509374.18378378375</v>
      </c>
      <c r="T1161" s="35">
        <f t="shared" si="344"/>
        <v>109625.81621621625</v>
      </c>
      <c r="U1161" s="35">
        <f t="shared" ref="U1161:U1224" si="349">IFERROR(I1161*G1161*700,"")</f>
        <v>15086.4</v>
      </c>
      <c r="V1161" s="35">
        <f t="shared" ref="V1161:V1224" si="350">IFERROR(G1161*I1161/23000*1500000,"")</f>
        <v>1405.5652173913043</v>
      </c>
      <c r="W1161" s="35">
        <f t="shared" si="345"/>
        <v>13741.800000000001</v>
      </c>
      <c r="X1161" s="35">
        <f t="shared" ref="X1161:X1224" si="351">IFERROR(T1161-U1161-V1161-W1161-Z1161-AC1161-AB1161-AA1161-AD1161,"")</f>
        <v>50755.687362461307</v>
      </c>
      <c r="Y1161" s="35">
        <f>H1161</f>
        <v>4</v>
      </c>
      <c r="Z1161" s="35">
        <v>0</v>
      </c>
      <c r="AA1161" s="35">
        <f t="shared" ref="AA1161:AA1224" si="352">IFERROR(ROUNDDOWN(G1161/Y1161,0)*P1161,"")</f>
        <v>15000</v>
      </c>
      <c r="AB1161" s="37">
        <f t="shared" si="346"/>
        <v>0</v>
      </c>
      <c r="AC1161" s="35">
        <v>0</v>
      </c>
      <c r="AD1161" s="35">
        <v>13636.363636363636</v>
      </c>
      <c r="AE1161" s="44"/>
    </row>
    <row r="1162" spans="1:31">
      <c r="A1162" s="34">
        <v>1158</v>
      </c>
      <c r="B1162" s="58">
        <v>46252</v>
      </c>
      <c r="C1162" s="4" t="s">
        <v>7194</v>
      </c>
      <c r="D1162" s="4" t="s">
        <v>6158</v>
      </c>
      <c r="E1162" s="4" t="s">
        <v>6135</v>
      </c>
      <c r="F1162" s="35" t="str">
        <f>IFERROR(VLOOKUP(E1162,'DATA MASTER'!$B$1:$R$3858,3,0),"")</f>
        <v>DIV 1</v>
      </c>
      <c r="G1162" s="4">
        <v>24</v>
      </c>
      <c r="H1162" s="35">
        <f>IFERROR(VLOOKUP(E1162,'DATA MASTER'!$B$1:$R$3858,6,0),"")</f>
        <v>24</v>
      </c>
      <c r="I1162" s="40">
        <f>IFERROR(VLOOKUP(E1162,'DATA MASTER'!$B$1:$R$3858,5,0),"")</f>
        <v>1.23</v>
      </c>
      <c r="J1162" s="35">
        <f>IFERROR(VLOOKUP(E1162,'DATA MASTER'!$B$1:$R$3858,17,0),"")</f>
        <v>99800</v>
      </c>
      <c r="K1162" s="35">
        <f>IFERROR(VLOOKUP(E1162,'DATA MASTER'!$B$1:$R$3858,16,0),"")</f>
        <v>92100</v>
      </c>
      <c r="L1162" s="34">
        <f t="shared" si="342"/>
        <v>7485</v>
      </c>
      <c r="M1162" s="34">
        <f t="shared" si="347"/>
        <v>13343.448</v>
      </c>
      <c r="N1162" s="35">
        <v>0</v>
      </c>
      <c r="O1162" s="35">
        <v>0</v>
      </c>
      <c r="P1162" s="35">
        <v>50000</v>
      </c>
      <c r="Q1162" s="4" t="s">
        <v>6674</v>
      </c>
      <c r="R1162" s="35">
        <f t="shared" si="348"/>
        <v>1995999.9999999998</v>
      </c>
      <c r="S1162" s="35">
        <f t="shared" si="343"/>
        <v>1702844.3675675672</v>
      </c>
      <c r="T1162" s="35">
        <f t="shared" si="344"/>
        <v>293155.63243243261</v>
      </c>
      <c r="U1162" s="35">
        <f t="shared" si="349"/>
        <v>20664</v>
      </c>
      <c r="V1162" s="35">
        <f t="shared" si="350"/>
        <v>1925.2173913043478</v>
      </c>
      <c r="W1162" s="35">
        <f t="shared" si="345"/>
        <v>44311.199999999997</v>
      </c>
      <c r="X1162" s="35">
        <f t="shared" si="351"/>
        <v>163755.21504112828</v>
      </c>
      <c r="Y1162" s="35">
        <f>H1162</f>
        <v>24</v>
      </c>
      <c r="Z1162" s="35">
        <v>0</v>
      </c>
      <c r="AA1162" s="35">
        <f t="shared" si="352"/>
        <v>50000</v>
      </c>
      <c r="AB1162" s="37">
        <f t="shared" si="346"/>
        <v>0</v>
      </c>
      <c r="AC1162" s="35">
        <v>0</v>
      </c>
      <c r="AD1162" s="35">
        <v>12500</v>
      </c>
      <c r="AE1162" s="44"/>
    </row>
    <row r="1163" spans="1:31">
      <c r="A1163" s="34">
        <v>1159</v>
      </c>
      <c r="B1163" s="58">
        <v>46252</v>
      </c>
      <c r="C1163" s="4" t="s">
        <v>7195</v>
      </c>
      <c r="D1163" s="4" t="s">
        <v>6175</v>
      </c>
      <c r="E1163" s="4" t="s">
        <v>1540</v>
      </c>
      <c r="F1163" s="35" t="str">
        <f>IFERROR(VLOOKUP(E1163,'DATA MASTER'!$B$1:$R$3858,3,0),"")</f>
        <v>DIV 2</v>
      </c>
      <c r="G1163" s="4">
        <v>6</v>
      </c>
      <c r="H1163" s="35">
        <f>IFERROR(VLOOKUP(E1163,'DATA MASTER'!$B$1:$R$3858,6,0),"")</f>
        <v>30</v>
      </c>
      <c r="I1163" s="40">
        <f>IFERROR(VLOOKUP(E1163,'DATA MASTER'!$B$1:$R$3858,5,0),"")</f>
        <v>0.22</v>
      </c>
      <c r="J1163" s="35">
        <f>IFERROR(VLOOKUP(E1163,'DATA MASTER'!$B$1:$R$3858,17,0),"")</f>
        <v>0</v>
      </c>
      <c r="K1163" s="35">
        <f>IFERROR(VLOOKUP(E1163,'DATA MASTER'!$B$1:$R$3858,16,0),"")</f>
        <v>0</v>
      </c>
      <c r="L1163" s="34">
        <f t="shared" si="342"/>
        <v>0</v>
      </c>
      <c r="M1163" s="34">
        <f t="shared" si="347"/>
        <v>0</v>
      </c>
      <c r="N1163" s="35">
        <v>0</v>
      </c>
      <c r="O1163" s="35">
        <v>0</v>
      </c>
      <c r="P1163" s="35"/>
      <c r="Q1163" s="4"/>
      <c r="R1163" s="35">
        <f t="shared" si="348"/>
        <v>0</v>
      </c>
      <c r="S1163" s="35">
        <f t="shared" si="343"/>
        <v>0</v>
      </c>
      <c r="T1163" s="35">
        <f t="shared" si="344"/>
        <v>0</v>
      </c>
      <c r="U1163" s="35">
        <f t="shared" si="349"/>
        <v>924</v>
      </c>
      <c r="V1163" s="35">
        <f t="shared" si="350"/>
        <v>86.08695652173914</v>
      </c>
      <c r="W1163" s="35">
        <f t="shared" si="345"/>
        <v>0</v>
      </c>
      <c r="X1163" s="35">
        <f t="shared" si="351"/>
        <v>-1010.0869565217391</v>
      </c>
      <c r="Y1163" s="35">
        <v>1</v>
      </c>
      <c r="Z1163" s="35">
        <v>0</v>
      </c>
      <c r="AA1163" s="35">
        <f t="shared" si="352"/>
        <v>0</v>
      </c>
      <c r="AB1163" s="37">
        <f t="shared" si="346"/>
        <v>0</v>
      </c>
      <c r="AC1163" s="35">
        <v>0</v>
      </c>
      <c r="AD1163" s="35">
        <v>0</v>
      </c>
      <c r="AE1163" s="44"/>
    </row>
    <row r="1164" spans="1:31">
      <c r="A1164" s="34">
        <v>1160</v>
      </c>
      <c r="B1164" s="58">
        <v>46252</v>
      </c>
      <c r="C1164" s="4" t="s">
        <v>7195</v>
      </c>
      <c r="D1164" s="4" t="s">
        <v>6175</v>
      </c>
      <c r="E1164" s="4" t="s">
        <v>1541</v>
      </c>
      <c r="F1164" s="35" t="str">
        <f>IFERROR(VLOOKUP(E1164,'DATA MASTER'!$B$1:$R$3858,3,0),"")</f>
        <v>DIV 2</v>
      </c>
      <c r="G1164" s="4">
        <v>6</v>
      </c>
      <c r="H1164" s="35">
        <f>IFERROR(VLOOKUP(E1164,'DATA MASTER'!$B$1:$R$3858,6,0),"")</f>
        <v>30</v>
      </c>
      <c r="I1164" s="40">
        <f>IFERROR(VLOOKUP(E1164,'DATA MASTER'!$B$1:$R$3858,5,0),"")</f>
        <v>0.22</v>
      </c>
      <c r="J1164" s="35">
        <f>IFERROR(VLOOKUP(E1164,'DATA MASTER'!$B$1:$R$3858,17,0),"")</f>
        <v>72900</v>
      </c>
      <c r="K1164" s="35">
        <f>IFERROR(VLOOKUP(E1164,'DATA MASTER'!$B$1:$R$3858,16,0),"")</f>
        <v>67000</v>
      </c>
      <c r="L1164" s="34">
        <f t="shared" si="342"/>
        <v>5467.5</v>
      </c>
      <c r="M1164" s="34">
        <f t="shared" si="347"/>
        <v>9706.9600000000009</v>
      </c>
      <c r="N1164" s="35">
        <v>0</v>
      </c>
      <c r="O1164" s="35">
        <v>0</v>
      </c>
      <c r="P1164" s="35"/>
      <c r="Q1164" s="4"/>
      <c r="R1164" s="35">
        <f t="shared" si="348"/>
        <v>364499.99999999994</v>
      </c>
      <c r="S1164" s="35">
        <f t="shared" si="343"/>
        <v>309692.10810810805</v>
      </c>
      <c r="T1164" s="35">
        <f t="shared" si="344"/>
        <v>54807.891891891893</v>
      </c>
      <c r="U1164" s="35">
        <f t="shared" si="349"/>
        <v>924</v>
      </c>
      <c r="V1164" s="35">
        <f t="shared" si="350"/>
        <v>86.08695652173914</v>
      </c>
      <c r="W1164" s="35">
        <f t="shared" si="345"/>
        <v>8091.9</v>
      </c>
      <c r="X1164" s="35">
        <f t="shared" si="351"/>
        <v>45705.904935370156</v>
      </c>
      <c r="Y1164" s="35">
        <v>1</v>
      </c>
      <c r="Z1164" s="35">
        <v>0</v>
      </c>
      <c r="AA1164" s="35">
        <f t="shared" si="352"/>
        <v>0</v>
      </c>
      <c r="AB1164" s="37">
        <f t="shared" si="346"/>
        <v>0</v>
      </c>
      <c r="AC1164" s="35">
        <f>Z1164*R1164*1.11</f>
        <v>0</v>
      </c>
      <c r="AD1164" s="35">
        <v>0</v>
      </c>
      <c r="AE1164" s="44"/>
    </row>
    <row r="1165" spans="1:31">
      <c r="A1165" s="34">
        <v>1161</v>
      </c>
      <c r="B1165" s="58">
        <v>46252</v>
      </c>
      <c r="C1165" s="4" t="s">
        <v>7196</v>
      </c>
      <c r="D1165" s="4" t="s">
        <v>6287</v>
      </c>
      <c r="E1165" s="4" t="s">
        <v>6218</v>
      </c>
      <c r="F1165" s="35" t="str">
        <f>IFERROR(VLOOKUP(E1165,'DATA MASTER'!$B$1:$R$3858,3,0),"")</f>
        <v>DIV 1</v>
      </c>
      <c r="G1165" s="4">
        <v>24</v>
      </c>
      <c r="H1165" s="35">
        <f>IFERROR(VLOOKUP(E1165,'DATA MASTER'!$B$1:$R$3858,6,0),"")</f>
        <v>24</v>
      </c>
      <c r="I1165" s="40">
        <f>IFERROR(VLOOKUP(E1165,'DATA MASTER'!$B$1:$R$3858,5,0),"")</f>
        <v>1.079</v>
      </c>
      <c r="J1165" s="35">
        <f>IFERROR(VLOOKUP(E1165,'DATA MASTER'!$B$1:$R$3858,17,0),"")</f>
        <v>102900</v>
      </c>
      <c r="K1165" s="35">
        <f>IFERROR(VLOOKUP(E1165,'DATA MASTER'!$B$1:$R$3858,16,0),"")</f>
        <v>94200</v>
      </c>
      <c r="L1165" s="34">
        <f t="shared" si="342"/>
        <v>7717.5</v>
      </c>
      <c r="M1165" s="34">
        <f t="shared" si="347"/>
        <v>13647.696000000002</v>
      </c>
      <c r="N1165" s="35">
        <v>0</v>
      </c>
      <c r="O1165" s="35">
        <v>0</v>
      </c>
      <c r="P1165" s="35">
        <v>50000</v>
      </c>
      <c r="Q1165" s="4" t="s">
        <v>7137</v>
      </c>
      <c r="R1165" s="35">
        <f t="shared" si="348"/>
        <v>2057999.9999999995</v>
      </c>
      <c r="S1165" s="35">
        <f t="shared" si="343"/>
        <v>1741671.4378378377</v>
      </c>
      <c r="T1165" s="35">
        <f t="shared" si="344"/>
        <v>316328.5621621618</v>
      </c>
      <c r="U1165" s="35">
        <f t="shared" si="349"/>
        <v>18127.2</v>
      </c>
      <c r="V1165" s="35">
        <f t="shared" si="350"/>
        <v>1688.8695652173915</v>
      </c>
      <c r="W1165" s="35">
        <f t="shared" si="345"/>
        <v>45687.6</v>
      </c>
      <c r="X1165" s="35">
        <f t="shared" si="351"/>
        <v>187188.52896058073</v>
      </c>
      <c r="Y1165" s="35">
        <f>H1165</f>
        <v>24</v>
      </c>
      <c r="Z1165" s="35">
        <v>0</v>
      </c>
      <c r="AA1165" s="35">
        <f t="shared" si="352"/>
        <v>50000</v>
      </c>
      <c r="AB1165" s="37">
        <f t="shared" si="346"/>
        <v>0</v>
      </c>
      <c r="AC1165" s="35">
        <v>0</v>
      </c>
      <c r="AD1165" s="35">
        <v>13636.363636363636</v>
      </c>
      <c r="AE1165" s="44"/>
    </row>
    <row r="1166" spans="1:31">
      <c r="A1166" s="34">
        <v>1162</v>
      </c>
      <c r="B1166" s="58">
        <v>46252</v>
      </c>
      <c r="C1166" s="4" t="s">
        <v>7197</v>
      </c>
      <c r="D1166" s="4" t="s">
        <v>6128</v>
      </c>
      <c r="E1166" s="4" t="s">
        <v>6218</v>
      </c>
      <c r="F1166" s="35" t="str">
        <f>IFERROR(VLOOKUP(E1166,'DATA MASTER'!$B$1:$R$3858,3,0),"")</f>
        <v>DIV 1</v>
      </c>
      <c r="G1166" s="4">
        <v>6</v>
      </c>
      <c r="H1166" s="35">
        <f>IFERROR(VLOOKUP(E1166,'DATA MASTER'!$B$1:$R$3858,6,0),"")</f>
        <v>24</v>
      </c>
      <c r="I1166" s="40">
        <f>IFERROR(VLOOKUP(E1166,'DATA MASTER'!$B$1:$R$3858,5,0),"")</f>
        <v>1.079</v>
      </c>
      <c r="J1166" s="35">
        <f>IFERROR(VLOOKUP(E1166,'DATA MASTER'!$B$1:$R$3858,17,0),"")</f>
        <v>102900</v>
      </c>
      <c r="K1166" s="35">
        <f>IFERROR(VLOOKUP(E1166,'DATA MASTER'!$B$1:$R$3858,16,0),"")</f>
        <v>94200</v>
      </c>
      <c r="L1166" s="34">
        <f t="shared" si="342"/>
        <v>7717.5</v>
      </c>
      <c r="M1166" s="34">
        <f t="shared" si="347"/>
        <v>13647.696000000002</v>
      </c>
      <c r="N1166" s="35">
        <v>0</v>
      </c>
      <c r="O1166" s="35">
        <v>0</v>
      </c>
      <c r="P1166" s="35"/>
      <c r="Q1166" s="4"/>
      <c r="R1166" s="35">
        <f t="shared" si="348"/>
        <v>514499.99999999988</v>
      </c>
      <c r="S1166" s="35">
        <f t="shared" si="343"/>
        <v>435417.85945945943</v>
      </c>
      <c r="T1166" s="35">
        <f t="shared" si="344"/>
        <v>79082.140540540451</v>
      </c>
      <c r="U1166" s="35">
        <f t="shared" si="349"/>
        <v>4531.8</v>
      </c>
      <c r="V1166" s="35">
        <f t="shared" si="350"/>
        <v>422.21739130434787</v>
      </c>
      <c r="W1166" s="35">
        <f t="shared" si="345"/>
        <v>11421.9</v>
      </c>
      <c r="X1166" s="35">
        <f t="shared" si="351"/>
        <v>59765.046678647857</v>
      </c>
      <c r="Y1166" s="35">
        <v>1</v>
      </c>
      <c r="Z1166" s="35">
        <v>0</v>
      </c>
      <c r="AA1166" s="35">
        <f t="shared" si="352"/>
        <v>0</v>
      </c>
      <c r="AB1166" s="37">
        <f t="shared" si="346"/>
        <v>0</v>
      </c>
      <c r="AC1166" s="35">
        <v>0</v>
      </c>
      <c r="AD1166" s="35">
        <v>2941.1764705882351</v>
      </c>
      <c r="AE1166" s="44"/>
    </row>
    <row r="1167" spans="1:31">
      <c r="A1167" s="34">
        <v>1163</v>
      </c>
      <c r="B1167" s="58">
        <v>46252</v>
      </c>
      <c r="C1167" s="4" t="s">
        <v>7198</v>
      </c>
      <c r="D1167" s="4" t="s">
        <v>6201</v>
      </c>
      <c r="E1167" s="4" t="s">
        <v>6135</v>
      </c>
      <c r="F1167" s="35" t="str">
        <f>IFERROR(VLOOKUP(E1167,'DATA MASTER'!$B$1:$R$3858,3,0),"")</f>
        <v>DIV 1</v>
      </c>
      <c r="G1167" s="4">
        <v>24</v>
      </c>
      <c r="H1167" s="35">
        <f>IFERROR(VLOOKUP(E1167,'DATA MASTER'!$B$1:$R$3858,6,0),"")</f>
        <v>24</v>
      </c>
      <c r="I1167" s="40">
        <f>IFERROR(VLOOKUP(E1167,'DATA MASTER'!$B$1:$R$3858,5,0),"")</f>
        <v>1.23</v>
      </c>
      <c r="J1167" s="35">
        <f>IFERROR(VLOOKUP(E1167,'DATA MASTER'!$B$1:$R$3858,17,0),"")</f>
        <v>99800</v>
      </c>
      <c r="K1167" s="35">
        <f>IFERROR(VLOOKUP(E1167,'DATA MASTER'!$B$1:$R$3858,16,0),"")</f>
        <v>92100</v>
      </c>
      <c r="L1167" s="34">
        <f t="shared" si="342"/>
        <v>7485</v>
      </c>
      <c r="M1167" s="34">
        <f t="shared" si="347"/>
        <v>13343.448</v>
      </c>
      <c r="N1167" s="35">
        <v>0</v>
      </c>
      <c r="O1167" s="35">
        <v>0</v>
      </c>
      <c r="P1167" s="35">
        <v>50000</v>
      </c>
      <c r="Q1167" s="4" t="s">
        <v>6674</v>
      </c>
      <c r="R1167" s="35">
        <f t="shared" si="348"/>
        <v>1995999.9999999998</v>
      </c>
      <c r="S1167" s="35">
        <f t="shared" si="343"/>
        <v>1702844.3675675672</v>
      </c>
      <c r="T1167" s="35">
        <f t="shared" si="344"/>
        <v>293155.63243243261</v>
      </c>
      <c r="U1167" s="35">
        <f t="shared" si="349"/>
        <v>20664</v>
      </c>
      <c r="V1167" s="35">
        <f t="shared" si="350"/>
        <v>1925.2173913043478</v>
      </c>
      <c r="W1167" s="35">
        <f t="shared" si="345"/>
        <v>44311.199999999997</v>
      </c>
      <c r="X1167" s="35">
        <f t="shared" si="351"/>
        <v>166255.21504112828</v>
      </c>
      <c r="Y1167" s="35">
        <f t="shared" ref="Y1167:Y1168" si="353">H1167</f>
        <v>24</v>
      </c>
      <c r="Z1167" s="35">
        <v>0</v>
      </c>
      <c r="AA1167" s="35">
        <f t="shared" si="352"/>
        <v>50000</v>
      </c>
      <c r="AB1167" s="37">
        <f t="shared" si="346"/>
        <v>10000</v>
      </c>
      <c r="AC1167" s="35">
        <f t="shared" ref="AC1167:AC1172" si="354">Z1167*R1167*1.11</f>
        <v>0</v>
      </c>
      <c r="AD1167" s="35">
        <v>0</v>
      </c>
      <c r="AE1167" s="44"/>
    </row>
    <row r="1168" spans="1:31">
      <c r="A1168" s="34">
        <v>1164</v>
      </c>
      <c r="B1168" s="58">
        <v>46252</v>
      </c>
      <c r="C1168" s="4" t="s">
        <v>7199</v>
      </c>
      <c r="D1168" s="4" t="s">
        <v>6287</v>
      </c>
      <c r="E1168" s="4" t="s">
        <v>6135</v>
      </c>
      <c r="F1168" s="35" t="str">
        <f>IFERROR(VLOOKUP(E1168,'DATA MASTER'!$B$1:$R$3858,3,0),"")</f>
        <v>DIV 1</v>
      </c>
      <c r="G1168" s="4">
        <v>48</v>
      </c>
      <c r="H1168" s="35">
        <f>IFERROR(VLOOKUP(E1168,'DATA MASTER'!$B$1:$R$3858,6,0),"")</f>
        <v>24</v>
      </c>
      <c r="I1168" s="40">
        <f>IFERROR(VLOOKUP(E1168,'DATA MASTER'!$B$1:$R$3858,5,0),"")</f>
        <v>1.23</v>
      </c>
      <c r="J1168" s="35">
        <f>IFERROR(VLOOKUP(E1168,'DATA MASTER'!$B$1:$R$3858,17,0),"")</f>
        <v>99800</v>
      </c>
      <c r="K1168" s="35">
        <f>IFERROR(VLOOKUP(E1168,'DATA MASTER'!$B$1:$R$3858,16,0),"")</f>
        <v>92100</v>
      </c>
      <c r="L1168" s="34">
        <f t="shared" si="342"/>
        <v>7485</v>
      </c>
      <c r="M1168" s="34">
        <f t="shared" si="347"/>
        <v>13343.448</v>
      </c>
      <c r="N1168" s="35">
        <v>0</v>
      </c>
      <c r="O1168" s="35">
        <v>0</v>
      </c>
      <c r="P1168" s="35">
        <v>50000</v>
      </c>
      <c r="Q1168" s="4" t="s">
        <v>6674</v>
      </c>
      <c r="R1168" s="35">
        <f t="shared" si="348"/>
        <v>3991999.9999999995</v>
      </c>
      <c r="S1168" s="35">
        <f t="shared" si="343"/>
        <v>3405688.7351351343</v>
      </c>
      <c r="T1168" s="35">
        <f t="shared" si="344"/>
        <v>586311.26486486522</v>
      </c>
      <c r="U1168" s="35">
        <f t="shared" si="349"/>
        <v>41328</v>
      </c>
      <c r="V1168" s="35">
        <f t="shared" si="350"/>
        <v>3850.4347826086955</v>
      </c>
      <c r="W1168" s="35">
        <f t="shared" si="345"/>
        <v>88622.399999999994</v>
      </c>
      <c r="X1168" s="35">
        <f t="shared" si="351"/>
        <v>336885.43008225656</v>
      </c>
      <c r="Y1168" s="35">
        <f t="shared" si="353"/>
        <v>24</v>
      </c>
      <c r="Z1168" s="35">
        <v>0</v>
      </c>
      <c r="AA1168" s="35">
        <f t="shared" si="352"/>
        <v>100000</v>
      </c>
      <c r="AB1168" s="37">
        <f t="shared" si="346"/>
        <v>0</v>
      </c>
      <c r="AC1168" s="35">
        <f t="shared" si="354"/>
        <v>0</v>
      </c>
      <c r="AD1168" s="35">
        <v>15625</v>
      </c>
      <c r="AE1168" s="44"/>
    </row>
    <row r="1169" spans="1:35">
      <c r="A1169" s="34">
        <v>1165</v>
      </c>
      <c r="B1169" s="58">
        <v>46252</v>
      </c>
      <c r="C1169" s="4" t="s">
        <v>7200</v>
      </c>
      <c r="D1169" s="4" t="s">
        <v>6143</v>
      </c>
      <c r="E1169" s="4" t="s">
        <v>6205</v>
      </c>
      <c r="F1169" s="35" t="str">
        <f>IFERROR(VLOOKUP(E1169,'DATA MASTER'!$B$1:$R$3858,3,0),"")</f>
        <v>DIV 1-AREM</v>
      </c>
      <c r="G1169" s="4">
        <v>2</v>
      </c>
      <c r="H1169" s="35">
        <f>IFERROR(VLOOKUP(E1169,'DATA MASTER'!$B$1:$R$3858,6,0),"")</f>
        <v>1</v>
      </c>
      <c r="I1169" s="40">
        <f>IFERROR(VLOOKUP(E1169,'DATA MASTER'!$B$1:$R$3858,5,0),"")</f>
        <v>21.03</v>
      </c>
      <c r="J1169" s="35">
        <f>IFERROR(VLOOKUP(E1169,'DATA MASTER'!$B$1:$R$3858,17,0),"")</f>
        <v>285500</v>
      </c>
      <c r="K1169" s="35">
        <f>IFERROR(VLOOKUP(E1169,'DATA MASTER'!$B$1:$R$3858,16,0),"")</f>
        <v>224700</v>
      </c>
      <c r="L1169" s="34">
        <f t="shared" si="342"/>
        <v>21412.5</v>
      </c>
      <c r="M1169" s="34">
        <f t="shared" si="347"/>
        <v>32554.536000000004</v>
      </c>
      <c r="N1169" s="35">
        <v>0</v>
      </c>
      <c r="O1169" s="35">
        <v>0</v>
      </c>
      <c r="P1169" s="35"/>
      <c r="Q1169" s="4"/>
      <c r="R1169" s="35">
        <f t="shared" si="348"/>
        <v>475833.33333333331</v>
      </c>
      <c r="S1169" s="35">
        <f t="shared" si="343"/>
        <v>346208.04324324324</v>
      </c>
      <c r="T1169" s="35">
        <f t="shared" si="344"/>
        <v>129625.29009009007</v>
      </c>
      <c r="U1169" s="35">
        <f t="shared" si="349"/>
        <v>29442</v>
      </c>
      <c r="V1169" s="35">
        <f t="shared" si="350"/>
        <v>2743.0434782608695</v>
      </c>
      <c r="W1169" s="35">
        <f t="shared" si="345"/>
        <v>10563.5</v>
      </c>
      <c r="X1169" s="35">
        <f t="shared" si="351"/>
        <v>86876.746611829207</v>
      </c>
      <c r="Y1169" s="35">
        <v>1</v>
      </c>
      <c r="Z1169" s="35">
        <v>0</v>
      </c>
      <c r="AA1169" s="35">
        <f t="shared" si="352"/>
        <v>0</v>
      </c>
      <c r="AB1169" s="37">
        <f t="shared" si="346"/>
        <v>0</v>
      </c>
      <c r="AC1169" s="35">
        <f t="shared" si="354"/>
        <v>0</v>
      </c>
      <c r="AD1169" s="35">
        <v>0</v>
      </c>
      <c r="AE1169" s="44"/>
    </row>
    <row r="1170" spans="1:35">
      <c r="A1170" s="34">
        <v>1166</v>
      </c>
      <c r="B1170" s="58">
        <v>46252</v>
      </c>
      <c r="C1170" s="4" t="s">
        <v>7201</v>
      </c>
      <c r="D1170" s="4" t="s">
        <v>6134</v>
      </c>
      <c r="E1170" s="4" t="s">
        <v>6205</v>
      </c>
      <c r="F1170" s="35" t="str">
        <f>IFERROR(VLOOKUP(E1170,'DATA MASTER'!$B$1:$R$3858,3,0),"")</f>
        <v>DIV 1-AREM</v>
      </c>
      <c r="G1170" s="4">
        <v>1</v>
      </c>
      <c r="H1170" s="35">
        <f>IFERROR(VLOOKUP(E1170,'DATA MASTER'!$B$1:$R$3858,6,0),"")</f>
        <v>1</v>
      </c>
      <c r="I1170" s="40">
        <f>IFERROR(VLOOKUP(E1170,'DATA MASTER'!$B$1:$R$3858,5,0),"")</f>
        <v>21.03</v>
      </c>
      <c r="J1170" s="35">
        <f>IFERROR(VLOOKUP(E1170,'DATA MASTER'!$B$1:$R$3858,17,0),"")</f>
        <v>285500</v>
      </c>
      <c r="K1170" s="35">
        <f>IFERROR(VLOOKUP(E1170,'DATA MASTER'!$B$1:$R$3858,16,0),"")</f>
        <v>224700</v>
      </c>
      <c r="L1170" s="34">
        <f t="shared" si="342"/>
        <v>21412.5</v>
      </c>
      <c r="M1170" s="34">
        <f t="shared" si="347"/>
        <v>32554.536000000004</v>
      </c>
      <c r="N1170" s="35">
        <v>0</v>
      </c>
      <c r="O1170" s="35">
        <v>0</v>
      </c>
      <c r="P1170" s="35"/>
      <c r="Q1170" s="4"/>
      <c r="R1170" s="35">
        <f t="shared" si="348"/>
        <v>237916.66666666666</v>
      </c>
      <c r="S1170" s="35">
        <f t="shared" si="343"/>
        <v>173104.02162162162</v>
      </c>
      <c r="T1170" s="35">
        <f t="shared" si="344"/>
        <v>64812.645045045036</v>
      </c>
      <c r="U1170" s="35">
        <f t="shared" si="349"/>
        <v>14721</v>
      </c>
      <c r="V1170" s="35">
        <f t="shared" si="350"/>
        <v>1371.5217391304348</v>
      </c>
      <c r="W1170" s="35">
        <f t="shared" si="345"/>
        <v>5281.75</v>
      </c>
      <c r="X1170" s="35">
        <f t="shared" si="351"/>
        <v>43438.373305914603</v>
      </c>
      <c r="Y1170" s="35">
        <v>1</v>
      </c>
      <c r="Z1170" s="35">
        <v>0</v>
      </c>
      <c r="AA1170" s="35">
        <f t="shared" si="352"/>
        <v>0</v>
      </c>
      <c r="AB1170" s="37">
        <f t="shared" si="346"/>
        <v>0</v>
      </c>
      <c r="AC1170" s="35">
        <f t="shared" si="354"/>
        <v>0</v>
      </c>
      <c r="AD1170" s="35">
        <v>0</v>
      </c>
      <c r="AE1170" s="44"/>
    </row>
    <row r="1171" spans="1:35">
      <c r="A1171" s="34">
        <v>1167</v>
      </c>
      <c r="B1171" s="58">
        <v>46252</v>
      </c>
      <c r="C1171" s="4" t="s">
        <v>7202</v>
      </c>
      <c r="D1171" s="4" t="s">
        <v>6134</v>
      </c>
      <c r="E1171" s="4" t="s">
        <v>6205</v>
      </c>
      <c r="F1171" s="35" t="str">
        <f>IFERROR(VLOOKUP(E1171,'DATA MASTER'!$B$1:$R$3858,3,0),"")</f>
        <v>DIV 1-AREM</v>
      </c>
      <c r="G1171" s="4">
        <v>2</v>
      </c>
      <c r="H1171" s="35">
        <f>IFERROR(VLOOKUP(E1171,'DATA MASTER'!$B$1:$R$3858,6,0),"")</f>
        <v>1</v>
      </c>
      <c r="I1171" s="40">
        <f>IFERROR(VLOOKUP(E1171,'DATA MASTER'!$B$1:$R$3858,5,0),"")</f>
        <v>21.03</v>
      </c>
      <c r="J1171" s="35">
        <f>IFERROR(VLOOKUP(E1171,'DATA MASTER'!$B$1:$R$3858,17,0),"")</f>
        <v>285500</v>
      </c>
      <c r="K1171" s="35">
        <f>IFERROR(VLOOKUP(E1171,'DATA MASTER'!$B$1:$R$3858,16,0),"")</f>
        <v>224700</v>
      </c>
      <c r="L1171" s="34">
        <f t="shared" si="342"/>
        <v>21412.5</v>
      </c>
      <c r="M1171" s="34">
        <f t="shared" si="347"/>
        <v>32554.536000000004</v>
      </c>
      <c r="N1171" s="35">
        <v>0</v>
      </c>
      <c r="O1171" s="35">
        <v>0</v>
      </c>
      <c r="P1171" s="35"/>
      <c r="Q1171" s="4" t="e">
        <f>VLOOKUP(#REF!,#REF!,1,0)</f>
        <v>#REF!</v>
      </c>
      <c r="R1171" s="35">
        <f t="shared" si="348"/>
        <v>475833.33333333331</v>
      </c>
      <c r="S1171" s="35">
        <f t="shared" si="343"/>
        <v>346208.04324324324</v>
      </c>
      <c r="T1171" s="35">
        <f t="shared" si="344"/>
        <v>129625.29009009007</v>
      </c>
      <c r="U1171" s="35">
        <f t="shared" si="349"/>
        <v>29442</v>
      </c>
      <c r="V1171" s="35">
        <f t="shared" si="350"/>
        <v>2743.0434782608695</v>
      </c>
      <c r="W1171" s="35">
        <v>0</v>
      </c>
      <c r="X1171" s="35" t="str">
        <f t="shared" si="351"/>
        <v/>
      </c>
      <c r="Y1171" s="35">
        <v>1</v>
      </c>
      <c r="Z1171" s="42" t="e">
        <f>VLOOKUP(Q1171,#REF!,4,0)</f>
        <v>#REF!</v>
      </c>
      <c r="AA1171" s="35">
        <f t="shared" si="352"/>
        <v>0</v>
      </c>
      <c r="AB1171" s="37">
        <f t="shared" si="346"/>
        <v>0</v>
      </c>
      <c r="AC1171" s="35" t="e">
        <f t="shared" si="354"/>
        <v>#REF!</v>
      </c>
      <c r="AD1171" s="35">
        <v>0</v>
      </c>
      <c r="AE1171" s="44"/>
    </row>
    <row r="1172" spans="1:35">
      <c r="A1172" s="34">
        <v>1168</v>
      </c>
      <c r="B1172" s="58">
        <v>46252</v>
      </c>
      <c r="C1172" s="4" t="s">
        <v>7203</v>
      </c>
      <c r="D1172" s="4" t="s">
        <v>6138</v>
      </c>
      <c r="E1172" s="4" t="s">
        <v>6202</v>
      </c>
      <c r="F1172" s="35" t="str">
        <f>IFERROR(VLOOKUP(E1172,'DATA MASTER'!$B$1:$R$3858,3,0),"")</f>
        <v>DIV 1-AREM</v>
      </c>
      <c r="G1172" s="4">
        <v>8</v>
      </c>
      <c r="H1172" s="35">
        <f>IFERROR(VLOOKUP(E1172,'DATA MASTER'!$B$1:$R$3858,6,0),"")</f>
        <v>4</v>
      </c>
      <c r="I1172" s="40">
        <f>IFERROR(VLOOKUP(E1172,'DATA MASTER'!$B$1:$R$3858,5,0),"")</f>
        <v>5.19</v>
      </c>
      <c r="J1172" s="35">
        <f>IFERROR(VLOOKUP(E1172,'DATA MASTER'!$B$1:$R$3858,17,0),"")</f>
        <v>76700</v>
      </c>
      <c r="K1172" s="35">
        <f>IFERROR(VLOOKUP(E1172,'DATA MASTER'!$B$1:$R$3858,16,0),"")</f>
        <v>61100</v>
      </c>
      <c r="L1172" s="34">
        <f t="shared" si="342"/>
        <v>5752.5</v>
      </c>
      <c r="M1172" s="34">
        <f t="shared" si="347"/>
        <v>8852.1679999999997</v>
      </c>
      <c r="N1172" s="35">
        <v>0</v>
      </c>
      <c r="O1172" s="35">
        <v>0</v>
      </c>
      <c r="P1172" s="35"/>
      <c r="Q1172" s="4"/>
      <c r="R1172" s="35">
        <f t="shared" si="348"/>
        <v>511333.33333333331</v>
      </c>
      <c r="S1172" s="35">
        <f t="shared" si="343"/>
        <v>376560.95135135134</v>
      </c>
      <c r="T1172" s="35">
        <f t="shared" si="344"/>
        <v>134772.38198198198</v>
      </c>
      <c r="U1172" s="35">
        <f t="shared" si="349"/>
        <v>29064.000000000004</v>
      </c>
      <c r="V1172" s="35">
        <f t="shared" si="350"/>
        <v>2707.826086956522</v>
      </c>
      <c r="W1172" s="35">
        <f t="shared" si="345"/>
        <v>11351.6</v>
      </c>
      <c r="X1172" s="35">
        <f t="shared" si="351"/>
        <v>78012.592258661811</v>
      </c>
      <c r="Y1172" s="35">
        <v>1</v>
      </c>
      <c r="Z1172" s="35">
        <v>0</v>
      </c>
      <c r="AA1172" s="35">
        <f t="shared" si="352"/>
        <v>0</v>
      </c>
      <c r="AB1172" s="37">
        <f t="shared" si="346"/>
        <v>0</v>
      </c>
      <c r="AC1172" s="35">
        <f t="shared" si="354"/>
        <v>0</v>
      </c>
      <c r="AD1172" s="35">
        <v>13636.363636363636</v>
      </c>
      <c r="AE1172" s="44"/>
    </row>
    <row r="1173" spans="1:35">
      <c r="A1173" s="34">
        <v>1169</v>
      </c>
      <c r="B1173" s="58">
        <v>46252</v>
      </c>
      <c r="C1173" s="4" t="s">
        <v>7204</v>
      </c>
      <c r="D1173" s="4" t="s">
        <v>6134</v>
      </c>
      <c r="E1173" s="4" t="s">
        <v>726</v>
      </c>
      <c r="F1173" s="35" t="str">
        <f>IFERROR(VLOOKUP(E1173,'DATA MASTER'!$B$1:$R$3858,3,0),"")</f>
        <v>DIV 1-AREM</v>
      </c>
      <c r="G1173" s="4">
        <v>4</v>
      </c>
      <c r="H1173" s="35">
        <f>IFERROR(VLOOKUP(E1173,'DATA MASTER'!$B$1:$R$3858,6,0),"")</f>
        <v>4</v>
      </c>
      <c r="I1173" s="40">
        <f>IFERROR(VLOOKUP(E1173,'DATA MASTER'!$B$1:$R$3858,5,0),"")</f>
        <v>5.35</v>
      </c>
      <c r="J1173" s="35">
        <f>IFERROR(VLOOKUP(E1173,'DATA MASTER'!$B$1:$R$3858,17,0),"")</f>
        <v>76700</v>
      </c>
      <c r="K1173" s="35">
        <f>IFERROR(VLOOKUP(E1173,'DATA MASTER'!$B$1:$R$3858,16,0),"")</f>
        <v>61100</v>
      </c>
      <c r="L1173" s="34">
        <f t="shared" si="342"/>
        <v>5752.5</v>
      </c>
      <c r="M1173" s="34">
        <f t="shared" si="347"/>
        <v>8852.1679999999997</v>
      </c>
      <c r="N1173" s="35">
        <v>0</v>
      </c>
      <c r="O1173" s="35">
        <v>10</v>
      </c>
      <c r="P1173" s="35"/>
      <c r="Q1173" s="4"/>
      <c r="R1173" s="35">
        <f t="shared" si="348"/>
        <v>230100</v>
      </c>
      <c r="S1173" s="35">
        <f t="shared" si="343"/>
        <v>169452.42810810811</v>
      </c>
      <c r="T1173" s="35">
        <f t="shared" si="344"/>
        <v>60647.571891891886</v>
      </c>
      <c r="U1173" s="35">
        <f t="shared" si="349"/>
        <v>14979.999999999998</v>
      </c>
      <c r="V1173" s="35">
        <f t="shared" si="350"/>
        <v>1395.6521739130433</v>
      </c>
      <c r="W1173" s="35">
        <f t="shared" si="345"/>
        <v>5108.22</v>
      </c>
      <c r="X1173" s="35">
        <f t="shared" si="351"/>
        <v>32020.8425751217</v>
      </c>
      <c r="Y1173" s="35">
        <v>1</v>
      </c>
      <c r="Z1173" s="35">
        <v>0</v>
      </c>
      <c r="AA1173" s="35">
        <f t="shared" si="352"/>
        <v>0</v>
      </c>
      <c r="AB1173" s="37">
        <f t="shared" si="346"/>
        <v>0</v>
      </c>
      <c r="AC1173" s="35">
        <v>0</v>
      </c>
      <c r="AD1173" s="35">
        <v>7142.8571428571431</v>
      </c>
      <c r="AE1173" s="44"/>
    </row>
    <row r="1174" spans="1:35">
      <c r="A1174" s="34">
        <v>1170</v>
      </c>
      <c r="B1174" s="58">
        <v>46253</v>
      </c>
      <c r="C1174" s="4" t="s">
        <v>7205</v>
      </c>
      <c r="D1174" s="4" t="s">
        <v>6134</v>
      </c>
      <c r="E1174" s="4" t="s">
        <v>6189</v>
      </c>
      <c r="F1174" s="35" t="str">
        <f>IFERROR(VLOOKUP(E1174,'DATA MASTER'!$B$1:$R$3858,3,0),"")</f>
        <v>DIV 2</v>
      </c>
      <c r="G1174" s="4">
        <v>1</v>
      </c>
      <c r="H1174" s="35">
        <f>IFERROR(VLOOKUP(E1174,'DATA MASTER'!$B$1:$R$3858,6,0),"")</f>
        <v>1</v>
      </c>
      <c r="I1174" s="40">
        <f>IFERROR(VLOOKUP(E1174,'DATA MASTER'!$B$1:$R$3858,5,0),"")</f>
        <v>18.84</v>
      </c>
      <c r="J1174" s="35">
        <f>IFERROR(VLOOKUP(E1174,'DATA MASTER'!$B$1:$R$3858,17,0),"")</f>
        <v>432400</v>
      </c>
      <c r="K1174" s="35">
        <f>IFERROR(VLOOKUP(E1174,'DATA MASTER'!$B$1:$R$3858,16,0),"")</f>
        <v>376500</v>
      </c>
      <c r="L1174" s="34">
        <f t="shared" si="342"/>
        <v>32430</v>
      </c>
      <c r="M1174" s="34">
        <f t="shared" si="347"/>
        <v>54547.32</v>
      </c>
      <c r="N1174" s="35">
        <v>0</v>
      </c>
      <c r="O1174" s="35">
        <v>0</v>
      </c>
      <c r="P1174" s="35"/>
      <c r="Q1174" s="4"/>
      <c r="R1174" s="35">
        <f t="shared" si="348"/>
        <v>360333.33333333331</v>
      </c>
      <c r="S1174" s="35">
        <f t="shared" si="343"/>
        <v>290047.45945945941</v>
      </c>
      <c r="T1174" s="35">
        <f t="shared" si="344"/>
        <v>70285.873873873905</v>
      </c>
      <c r="U1174" s="35">
        <f t="shared" si="349"/>
        <v>13188</v>
      </c>
      <c r="V1174" s="35">
        <f t="shared" si="350"/>
        <v>1228.695652173913</v>
      </c>
      <c r="W1174" s="35">
        <f t="shared" si="345"/>
        <v>7999.4</v>
      </c>
      <c r="X1174" s="35">
        <f t="shared" si="351"/>
        <v>40726.921078842846</v>
      </c>
      <c r="Y1174" s="35">
        <v>1</v>
      </c>
      <c r="Z1174" s="35">
        <v>0</v>
      </c>
      <c r="AA1174" s="35">
        <f t="shared" si="352"/>
        <v>0</v>
      </c>
      <c r="AB1174" s="37">
        <f t="shared" si="346"/>
        <v>0</v>
      </c>
      <c r="AC1174" s="35">
        <v>0</v>
      </c>
      <c r="AD1174" s="35">
        <v>7142.8571428571431</v>
      </c>
      <c r="AE1174" s="44"/>
    </row>
    <row r="1175" spans="1:35">
      <c r="A1175" s="34">
        <v>1171</v>
      </c>
      <c r="B1175" s="58">
        <v>46253</v>
      </c>
      <c r="C1175" s="4" t="s">
        <v>7206</v>
      </c>
      <c r="D1175" s="4" t="s">
        <v>6175</v>
      </c>
      <c r="E1175" s="4" t="s">
        <v>765</v>
      </c>
      <c r="F1175" s="35" t="str">
        <f>IFERROR(VLOOKUP(E1175,'DATA MASTER'!$B$1:$R$3858,3,0),"")</f>
        <v>DIV 1-AREM</v>
      </c>
      <c r="G1175" s="4">
        <v>10</v>
      </c>
      <c r="H1175" s="35">
        <f>IFERROR(VLOOKUP(E1175,'DATA MASTER'!$B$1:$R$3858,6,0),"")</f>
        <v>1</v>
      </c>
      <c r="I1175" s="40">
        <f>IFERROR(VLOOKUP(E1175,'DATA MASTER'!$B$1:$R$3858,5,0),"")</f>
        <v>21.05</v>
      </c>
      <c r="J1175" s="35">
        <f>IFERROR(VLOOKUP(E1175,'DATA MASTER'!$B$1:$R$3858,17,0),"")</f>
        <v>285500</v>
      </c>
      <c r="K1175" s="35">
        <f>IFERROR(VLOOKUP(E1175,'DATA MASTER'!$B$1:$R$3858,16,0),"")</f>
        <v>224700</v>
      </c>
      <c r="L1175" s="34">
        <f t="shared" si="342"/>
        <v>21412.5</v>
      </c>
      <c r="M1175" s="34">
        <f t="shared" si="347"/>
        <v>32554.536000000004</v>
      </c>
      <c r="N1175" s="35">
        <v>0</v>
      </c>
      <c r="O1175" s="35">
        <v>10</v>
      </c>
      <c r="P1175" s="35"/>
      <c r="Q1175" s="4"/>
      <c r="R1175" s="35">
        <f t="shared" si="348"/>
        <v>2141250</v>
      </c>
      <c r="S1175" s="35">
        <f t="shared" si="343"/>
        <v>1557936.1945945946</v>
      </c>
      <c r="T1175" s="35">
        <f t="shared" si="344"/>
        <v>583313.80540540535</v>
      </c>
      <c r="U1175" s="35">
        <f t="shared" si="349"/>
        <v>147350</v>
      </c>
      <c r="V1175" s="35">
        <f t="shared" si="350"/>
        <v>13728.260869565218</v>
      </c>
      <c r="W1175" s="35">
        <f t="shared" si="345"/>
        <v>47535.750000000007</v>
      </c>
      <c r="X1175" s="35">
        <f t="shared" si="351"/>
        <v>341366.46120250679</v>
      </c>
      <c r="Y1175" s="35">
        <v>1</v>
      </c>
      <c r="Z1175" s="35">
        <v>0</v>
      </c>
      <c r="AA1175" s="35">
        <f t="shared" si="352"/>
        <v>0</v>
      </c>
      <c r="AB1175" s="37">
        <f t="shared" si="346"/>
        <v>0</v>
      </c>
      <c r="AC1175" s="35">
        <v>0</v>
      </c>
      <c r="AD1175" s="35">
        <v>33333.333333333336</v>
      </c>
      <c r="AE1175" s="44"/>
    </row>
    <row r="1176" spans="1:35">
      <c r="A1176" s="34">
        <v>1172</v>
      </c>
      <c r="B1176" s="58">
        <v>46253</v>
      </c>
      <c r="C1176" s="4" t="s">
        <v>7207</v>
      </c>
      <c r="D1176" s="4" t="s">
        <v>6128</v>
      </c>
      <c r="E1176" s="4" t="s">
        <v>578</v>
      </c>
      <c r="F1176" s="35" t="str">
        <f>IFERROR(VLOOKUP(E1176,'DATA MASTER'!$B$1:$R$3858,3,0),"")</f>
        <v>MTAB</v>
      </c>
      <c r="G1176" s="4">
        <v>8</v>
      </c>
      <c r="H1176" s="35">
        <f>IFERROR(VLOOKUP(E1176,'DATA MASTER'!$B$1:$R$3858,6,0),"")</f>
        <v>4</v>
      </c>
      <c r="I1176" s="40">
        <f>IFERROR(VLOOKUP(E1176,'DATA MASTER'!$B$1:$R$3858,5,0),"")</f>
        <v>4.68</v>
      </c>
      <c r="J1176" s="35">
        <f>IFERROR(VLOOKUP(E1176,'DATA MASTER'!$B$1:$R$3858,17,0),"")</f>
        <v>102900</v>
      </c>
      <c r="K1176" s="35">
        <f>IFERROR(VLOOKUP(E1176,'DATA MASTER'!$B$1:$R$3858,16,0),"")</f>
        <v>92600</v>
      </c>
      <c r="L1176" s="34">
        <f t="shared" si="342"/>
        <v>12862.5</v>
      </c>
      <c r="M1176" s="34">
        <f t="shared" si="347"/>
        <v>17604.186000000002</v>
      </c>
      <c r="N1176" s="35">
        <v>0</v>
      </c>
      <c r="O1176" s="35">
        <v>0</v>
      </c>
      <c r="P1176" s="35"/>
      <c r="Q1176" s="4"/>
      <c r="R1176" s="35">
        <f t="shared" si="348"/>
        <v>648918.91891891882</v>
      </c>
      <c r="S1176" s="35">
        <f t="shared" si="343"/>
        <v>540510.37117117108</v>
      </c>
      <c r="T1176" s="35">
        <f t="shared" si="344"/>
        <v>108408.54774774774</v>
      </c>
      <c r="U1176" s="35">
        <f t="shared" si="349"/>
        <v>26208</v>
      </c>
      <c r="V1176" s="35">
        <f t="shared" si="350"/>
        <v>2441.7391304347825</v>
      </c>
      <c r="W1176" s="35">
        <f t="shared" si="345"/>
        <v>14406</v>
      </c>
      <c r="X1176" s="35">
        <f t="shared" si="351"/>
        <v>57019.47528397962</v>
      </c>
      <c r="Y1176" s="35">
        <v>1</v>
      </c>
      <c r="Z1176" s="35">
        <v>0</v>
      </c>
      <c r="AA1176" s="35">
        <f t="shared" si="352"/>
        <v>0</v>
      </c>
      <c r="AB1176" s="37">
        <f t="shared" si="346"/>
        <v>0</v>
      </c>
      <c r="AC1176" s="35">
        <v>0</v>
      </c>
      <c r="AD1176" s="3">
        <v>8333.3333333333339</v>
      </c>
      <c r="AE1176" s="44"/>
    </row>
    <row r="1177" spans="1:35">
      <c r="A1177" s="34">
        <v>1173</v>
      </c>
      <c r="B1177" s="58">
        <v>46253</v>
      </c>
      <c r="C1177" s="4" t="s">
        <v>7208</v>
      </c>
      <c r="D1177" s="4" t="s">
        <v>6251</v>
      </c>
      <c r="E1177" s="4" t="s">
        <v>6135</v>
      </c>
      <c r="F1177" s="35" t="str">
        <f>IFERROR(VLOOKUP(E1177,'DATA MASTER'!$B$1:$R$3858,3,0),"")</f>
        <v>DIV 1</v>
      </c>
      <c r="G1177" s="4">
        <v>1</v>
      </c>
      <c r="H1177" s="35">
        <f>IFERROR(VLOOKUP(E1177,'DATA MASTER'!$B$1:$R$3858,6,0),"")</f>
        <v>24</v>
      </c>
      <c r="I1177" s="40">
        <f>IFERROR(VLOOKUP(E1177,'DATA MASTER'!$B$1:$R$3858,5,0),"")</f>
        <v>1.23</v>
      </c>
      <c r="J1177" s="35">
        <f>IFERROR(VLOOKUP(E1177,'DATA MASTER'!$B$1:$R$3858,17,0),"")</f>
        <v>99800</v>
      </c>
      <c r="K1177" s="35">
        <f>IFERROR(VLOOKUP(E1177,'DATA MASTER'!$B$1:$R$3858,16,0),"")</f>
        <v>92100</v>
      </c>
      <c r="L1177" s="34">
        <f t="shared" si="342"/>
        <v>7485</v>
      </c>
      <c r="M1177" s="34">
        <f t="shared" si="347"/>
        <v>13343.448</v>
      </c>
      <c r="N1177" s="35">
        <v>0</v>
      </c>
      <c r="O1177" s="35">
        <v>0</v>
      </c>
      <c r="P1177" s="35"/>
      <c r="Q1177" s="4"/>
      <c r="R1177" s="35">
        <f t="shared" si="348"/>
        <v>83166.666666666657</v>
      </c>
      <c r="S1177" s="35">
        <f t="shared" si="343"/>
        <v>70951.848648648636</v>
      </c>
      <c r="T1177" s="35">
        <f t="shared" si="344"/>
        <v>12214.818018018021</v>
      </c>
      <c r="U1177" s="35">
        <f t="shared" si="349"/>
        <v>861</v>
      </c>
      <c r="V1177" s="35">
        <f t="shared" si="350"/>
        <v>80.217391304347828</v>
      </c>
      <c r="W1177" s="35">
        <f t="shared" si="345"/>
        <v>1846.3000000000002</v>
      </c>
      <c r="X1177" s="35">
        <f t="shared" si="351"/>
        <v>9427.3006267136734</v>
      </c>
      <c r="Y1177" s="35">
        <v>1</v>
      </c>
      <c r="Z1177" s="35">
        <v>0</v>
      </c>
      <c r="AA1177" s="35">
        <f t="shared" si="352"/>
        <v>0</v>
      </c>
      <c r="AB1177" s="37">
        <f t="shared" si="346"/>
        <v>0</v>
      </c>
      <c r="AC1177" s="35">
        <v>0</v>
      </c>
      <c r="AD1177" s="35">
        <v>0</v>
      </c>
      <c r="AE1177" s="44"/>
    </row>
    <row r="1178" spans="1:35">
      <c r="A1178" s="34">
        <v>1174</v>
      </c>
      <c r="B1178" s="58">
        <v>46253</v>
      </c>
      <c r="C1178" s="4" t="s">
        <v>7208</v>
      </c>
      <c r="D1178" s="4" t="s">
        <v>6251</v>
      </c>
      <c r="E1178" s="4" t="s">
        <v>6141</v>
      </c>
      <c r="F1178" s="35" t="str">
        <f>IFERROR(VLOOKUP(E1178,'DATA MASTER'!$B$1:$R$3858,3,0),"")</f>
        <v>DIV 1</v>
      </c>
      <c r="G1178" s="4">
        <v>1</v>
      </c>
      <c r="H1178" s="35">
        <f>IFERROR(VLOOKUP(E1178,'DATA MASTER'!$B$1:$R$3858,6,0),"")</f>
        <v>36</v>
      </c>
      <c r="I1178" s="40">
        <f>IFERROR(VLOOKUP(E1178,'DATA MASTER'!$B$1:$R$3858,5,0),"")</f>
        <v>0.621</v>
      </c>
      <c r="J1178" s="35">
        <f>IFERROR(VLOOKUP(E1178,'DATA MASTER'!$B$1:$R$3858,17,0),"")</f>
        <v>56900</v>
      </c>
      <c r="K1178" s="35">
        <f>IFERROR(VLOOKUP(E1178,'DATA MASTER'!$B$1:$R$3858,16,0),"")</f>
        <v>52000</v>
      </c>
      <c r="L1178" s="34">
        <f t="shared" si="342"/>
        <v>4267.5</v>
      </c>
      <c r="M1178" s="34">
        <f t="shared" si="347"/>
        <v>7533.76</v>
      </c>
      <c r="N1178" s="35">
        <v>0</v>
      </c>
      <c r="O1178" s="35">
        <v>0</v>
      </c>
      <c r="P1178" s="35"/>
      <c r="Q1178" s="4"/>
      <c r="R1178" s="35">
        <f t="shared" si="348"/>
        <v>47416.666666666664</v>
      </c>
      <c r="S1178" s="35">
        <f t="shared" si="343"/>
        <v>40059.675675675673</v>
      </c>
      <c r="T1178" s="35">
        <f t="shared" si="344"/>
        <v>7356.9909909909911</v>
      </c>
      <c r="U1178" s="35">
        <f t="shared" si="349"/>
        <v>434.7</v>
      </c>
      <c r="V1178" s="35">
        <f t="shared" si="350"/>
        <v>40.5</v>
      </c>
      <c r="W1178" s="35">
        <f t="shared" si="345"/>
        <v>1052.6500000000001</v>
      </c>
      <c r="X1178" s="35">
        <f t="shared" si="351"/>
        <v>5829.1409909909908</v>
      </c>
      <c r="Y1178" s="35">
        <f t="shared" ref="Y1178:Y1179" si="355">IF(E1178="avwi005",4,1)</f>
        <v>1</v>
      </c>
      <c r="Z1178" s="35">
        <v>0</v>
      </c>
      <c r="AA1178" s="35">
        <f t="shared" si="352"/>
        <v>0</v>
      </c>
      <c r="AB1178" s="37">
        <f t="shared" si="346"/>
        <v>0</v>
      </c>
      <c r="AC1178" s="35">
        <v>0</v>
      </c>
      <c r="AD1178" s="35">
        <v>0</v>
      </c>
      <c r="AE1178" s="44"/>
    </row>
    <row r="1179" spans="1:35">
      <c r="A1179" s="34">
        <v>1175</v>
      </c>
      <c r="B1179" s="58">
        <v>46253</v>
      </c>
      <c r="C1179" s="4" t="s">
        <v>7208</v>
      </c>
      <c r="D1179" s="4" t="s">
        <v>6251</v>
      </c>
      <c r="E1179" s="4" t="s">
        <v>6237</v>
      </c>
      <c r="F1179" s="35" t="str">
        <f>IFERROR(VLOOKUP(E1179,'DATA MASTER'!$B$1:$R$3858,3,0),"")</f>
        <v>DIV 2</v>
      </c>
      <c r="G1179" s="4">
        <v>1</v>
      </c>
      <c r="H1179" s="35">
        <f>IFERROR(VLOOKUP(E1179,'DATA MASTER'!$B$1:$R$3858,6,0),"")</f>
        <v>1</v>
      </c>
      <c r="I1179" s="40">
        <f>IFERROR(VLOOKUP(E1179,'DATA MASTER'!$B$1:$R$3858,5,0),"")</f>
        <v>5.14</v>
      </c>
      <c r="J1179" s="35">
        <f>IFERROR(VLOOKUP(E1179,'DATA MASTER'!$B$1:$R$3858,17,0),"")</f>
        <v>120300</v>
      </c>
      <c r="K1179" s="35">
        <f>IFERROR(VLOOKUP(E1179,'DATA MASTER'!$B$1:$R$3858,16,0),"")</f>
        <v>104600</v>
      </c>
      <c r="L1179" s="34">
        <f t="shared" si="342"/>
        <v>9022.5</v>
      </c>
      <c r="M1179" s="34">
        <f t="shared" si="347"/>
        <v>15154.448</v>
      </c>
      <c r="N1179" s="35">
        <v>0</v>
      </c>
      <c r="O1179" s="35">
        <v>0</v>
      </c>
      <c r="P1179" s="35"/>
      <c r="Q1179" s="4"/>
      <c r="R1179" s="35">
        <f t="shared" si="348"/>
        <v>100249.99999999999</v>
      </c>
      <c r="S1179" s="35">
        <f t="shared" si="343"/>
        <v>80581.57837837837</v>
      </c>
      <c r="T1179" s="35">
        <f t="shared" si="344"/>
        <v>19668.421621621615</v>
      </c>
      <c r="U1179" s="35">
        <f t="shared" si="349"/>
        <v>3598</v>
      </c>
      <c r="V1179" s="35">
        <f t="shared" si="350"/>
        <v>335.21739130434781</v>
      </c>
      <c r="W1179" s="35">
        <f t="shared" si="345"/>
        <v>2225.5499999999997</v>
      </c>
      <c r="X1179" s="35">
        <f t="shared" si="351"/>
        <v>13509.654230317268</v>
      </c>
      <c r="Y1179" s="35">
        <f t="shared" si="355"/>
        <v>1</v>
      </c>
      <c r="Z1179" s="35">
        <v>0</v>
      </c>
      <c r="AA1179" s="35">
        <f t="shared" si="352"/>
        <v>0</v>
      </c>
      <c r="AB1179" s="37">
        <f t="shared" si="346"/>
        <v>0</v>
      </c>
      <c r="AC1179" s="35">
        <v>0</v>
      </c>
      <c r="AD1179" s="35">
        <v>0</v>
      </c>
      <c r="AE1179" s="44"/>
    </row>
    <row r="1180" spans="1:35" s="43" customFormat="1">
      <c r="A1180" s="46">
        <v>1176</v>
      </c>
      <c r="B1180" s="58">
        <v>46253</v>
      </c>
      <c r="C1180" s="4" t="s">
        <v>7209</v>
      </c>
      <c r="D1180" s="4" t="s">
        <v>6134</v>
      </c>
      <c r="E1180" s="4" t="s">
        <v>6148</v>
      </c>
      <c r="F1180" s="52" t="str">
        <f>IFERROR(VLOOKUP(E1180,'DATA MASTER'!$B$1:$R$3858,3,0),"")</f>
        <v>DIV 2</v>
      </c>
      <c r="G1180" s="4">
        <v>6</v>
      </c>
      <c r="H1180" s="52">
        <f>IFERROR(VLOOKUP(E1180,'DATA MASTER'!$B$1:$R$3858,6,0),"")</f>
        <v>24</v>
      </c>
      <c r="I1180" s="53">
        <f>IFERROR(VLOOKUP(E1180,'DATA MASTER'!$B$1:$R$3858,5,0),"")</f>
        <v>1.0900000000000001</v>
      </c>
      <c r="J1180" s="52">
        <f>IFERROR(VLOOKUP(E1180,'DATA MASTER'!$B$1:$R$3858,17,0),"")</f>
        <v>82200</v>
      </c>
      <c r="K1180" s="52">
        <f>IFERROR(VLOOKUP(E1180,'DATA MASTER'!$B$1:$R$3858,16,0),"")</f>
        <v>74900</v>
      </c>
      <c r="L1180" s="46">
        <f t="shared" si="342"/>
        <v>6165</v>
      </c>
      <c r="M1180" s="46">
        <f t="shared" si="347"/>
        <v>10851.512000000001</v>
      </c>
      <c r="N1180" s="52">
        <v>0</v>
      </c>
      <c r="O1180" s="35">
        <v>0</v>
      </c>
      <c r="P1180" s="52"/>
      <c r="Q1180" s="4" t="e">
        <f>VLOOKUP(#REF!,#REF!,1,0)</f>
        <v>#REF!</v>
      </c>
      <c r="R1180" s="52">
        <f t="shared" si="348"/>
        <v>411000</v>
      </c>
      <c r="S1180" s="52">
        <f t="shared" si="343"/>
        <v>346208.04324324324</v>
      </c>
      <c r="T1180" s="52">
        <f t="shared" si="344"/>
        <v>64791.956756756757</v>
      </c>
      <c r="U1180" s="52">
        <f t="shared" si="349"/>
        <v>4578.0000000000009</v>
      </c>
      <c r="V1180" s="35">
        <f t="shared" si="350"/>
        <v>426.52173913043481</v>
      </c>
      <c r="W1180" s="35">
        <v>0</v>
      </c>
      <c r="X1180" s="35" t="str">
        <f t="shared" si="351"/>
        <v/>
      </c>
      <c r="Y1180" s="52">
        <v>1</v>
      </c>
      <c r="Z1180" s="42" t="e">
        <f>VLOOKUP(Q1180,#REF!,4,0)</f>
        <v>#REF!</v>
      </c>
      <c r="AA1180" s="35">
        <f t="shared" si="352"/>
        <v>0</v>
      </c>
      <c r="AB1180" s="54">
        <f t="shared" si="346"/>
        <v>0</v>
      </c>
      <c r="AC1180" s="35" t="e">
        <f>Z1180*R1180*1.11</f>
        <v>#REF!</v>
      </c>
      <c r="AD1180" s="35">
        <v>0</v>
      </c>
      <c r="AE1180" s="55"/>
      <c r="AF1180"/>
      <c r="AG1180"/>
      <c r="AH1180"/>
      <c r="AI1180"/>
    </row>
    <row r="1181" spans="1:35" s="43" customFormat="1">
      <c r="A1181" s="46">
        <v>1177</v>
      </c>
      <c r="B1181" s="58">
        <v>46253</v>
      </c>
      <c r="C1181" s="4" t="s">
        <v>7210</v>
      </c>
      <c r="D1181" s="4" t="s">
        <v>6175</v>
      </c>
      <c r="E1181" s="4" t="s">
        <v>6135</v>
      </c>
      <c r="F1181" s="52" t="str">
        <f>IFERROR(VLOOKUP(E1181,'DATA MASTER'!$B$1:$R$3858,3,0),"")</f>
        <v>DIV 1</v>
      </c>
      <c r="G1181" s="4">
        <v>24</v>
      </c>
      <c r="H1181" s="52">
        <f>IFERROR(VLOOKUP(E1181,'DATA MASTER'!$B$1:$R$3858,6,0),"")</f>
        <v>24</v>
      </c>
      <c r="I1181" s="53">
        <f>IFERROR(VLOOKUP(E1181,'DATA MASTER'!$B$1:$R$3858,5,0),"")</f>
        <v>1.23</v>
      </c>
      <c r="J1181" s="52">
        <f>IFERROR(VLOOKUP(E1181,'DATA MASTER'!$B$1:$R$3858,17,0),"")</f>
        <v>99800</v>
      </c>
      <c r="K1181" s="52">
        <f>IFERROR(VLOOKUP(E1181,'DATA MASTER'!$B$1:$R$3858,16,0),"")</f>
        <v>92100</v>
      </c>
      <c r="L1181" s="46">
        <f t="shared" si="342"/>
        <v>7485</v>
      </c>
      <c r="M1181" s="46">
        <f t="shared" si="347"/>
        <v>13343.448</v>
      </c>
      <c r="N1181" s="52">
        <v>0</v>
      </c>
      <c r="O1181" s="35">
        <v>0</v>
      </c>
      <c r="P1181" s="52"/>
      <c r="Q1181" s="4"/>
      <c r="R1181" s="52">
        <f t="shared" si="348"/>
        <v>1995999.9999999998</v>
      </c>
      <c r="S1181" s="52">
        <f t="shared" si="343"/>
        <v>1702844.3675675672</v>
      </c>
      <c r="T1181" s="52">
        <f t="shared" si="344"/>
        <v>293155.63243243261</v>
      </c>
      <c r="U1181" s="52">
        <f t="shared" si="349"/>
        <v>20664</v>
      </c>
      <c r="V1181" s="35">
        <f t="shared" si="350"/>
        <v>1925.2173913043478</v>
      </c>
      <c r="W1181" s="35">
        <f t="shared" si="345"/>
        <v>44311.199999999997</v>
      </c>
      <c r="X1181" s="35">
        <f t="shared" si="351"/>
        <v>213755.21504112828</v>
      </c>
      <c r="Y1181" s="52">
        <v>1</v>
      </c>
      <c r="Z1181" s="35">
        <v>0</v>
      </c>
      <c r="AA1181" s="35">
        <f t="shared" si="352"/>
        <v>0</v>
      </c>
      <c r="AB1181" s="54">
        <f t="shared" si="346"/>
        <v>0</v>
      </c>
      <c r="AC1181" s="35">
        <v>0</v>
      </c>
      <c r="AD1181" s="35">
        <v>12500</v>
      </c>
      <c r="AE1181" s="55"/>
      <c r="AF1181"/>
      <c r="AG1181"/>
      <c r="AH1181"/>
      <c r="AI1181"/>
    </row>
    <row r="1182" spans="1:35">
      <c r="A1182" s="34">
        <v>1178</v>
      </c>
      <c r="B1182" s="58">
        <v>46253</v>
      </c>
      <c r="C1182" s="4" t="s">
        <v>7211</v>
      </c>
      <c r="D1182" s="4" t="s">
        <v>6196</v>
      </c>
      <c r="E1182" s="4" t="s">
        <v>6294</v>
      </c>
      <c r="F1182" s="35" t="str">
        <f>IFERROR(VLOOKUP(E1182,'DATA MASTER'!$B$1:$R$3858,3,0),"")</f>
        <v>DIV 2</v>
      </c>
      <c r="G1182" s="4">
        <v>1</v>
      </c>
      <c r="H1182" s="35">
        <f>IFERROR(VLOOKUP(E1182,'DATA MASTER'!$B$1:$R$3858,6,0),"")</f>
        <v>1</v>
      </c>
      <c r="I1182" s="40">
        <f>IFERROR(VLOOKUP(E1182,'DATA MASTER'!$B$1:$R$3858,5,0),"")</f>
        <v>26.01</v>
      </c>
      <c r="J1182" s="35">
        <f>IFERROR(VLOOKUP(E1182,'DATA MASTER'!$B$1:$R$3858,17,0),"")</f>
        <v>764700</v>
      </c>
      <c r="K1182" s="35">
        <f>IFERROR(VLOOKUP(E1182,'DATA MASTER'!$B$1:$R$3858,16,0),"")</f>
        <v>670700</v>
      </c>
      <c r="L1182" s="34">
        <f t="shared" si="342"/>
        <v>57352.5</v>
      </c>
      <c r="M1182" s="34">
        <f t="shared" si="347"/>
        <v>97171.016000000003</v>
      </c>
      <c r="N1182" s="35">
        <v>0</v>
      </c>
      <c r="O1182" s="35">
        <v>0</v>
      </c>
      <c r="P1182" s="35"/>
      <c r="Q1182" s="4"/>
      <c r="R1182" s="35">
        <f t="shared" si="348"/>
        <v>637250</v>
      </c>
      <c r="S1182" s="35">
        <f t="shared" si="343"/>
        <v>516692.77837837825</v>
      </c>
      <c r="T1182" s="35">
        <f t="shared" si="344"/>
        <v>120557.22162162175</v>
      </c>
      <c r="U1182" s="35">
        <f t="shared" si="349"/>
        <v>18207</v>
      </c>
      <c r="V1182" s="35">
        <f t="shared" si="350"/>
        <v>1696.304347826087</v>
      </c>
      <c r="W1182" s="35">
        <f t="shared" si="345"/>
        <v>14146.95</v>
      </c>
      <c r="X1182" s="35">
        <f t="shared" si="351"/>
        <v>78442.451144763414</v>
      </c>
      <c r="Y1182" s="35">
        <v>1</v>
      </c>
      <c r="Z1182" s="35">
        <v>0</v>
      </c>
      <c r="AA1182" s="35">
        <f t="shared" si="352"/>
        <v>0</v>
      </c>
      <c r="AB1182" s="37">
        <f t="shared" si="346"/>
        <v>0</v>
      </c>
      <c r="AC1182" s="35">
        <f>Z1182*R1182*1.11</f>
        <v>0</v>
      </c>
      <c r="AD1182" s="35">
        <v>8064.5161290322585</v>
      </c>
      <c r="AE1182" s="44"/>
    </row>
    <row r="1183" spans="1:35">
      <c r="A1183" s="34">
        <v>1179</v>
      </c>
      <c r="B1183" s="58">
        <v>46253</v>
      </c>
      <c r="C1183" s="4" t="s">
        <v>7212</v>
      </c>
      <c r="D1183" s="4" t="s">
        <v>6196</v>
      </c>
      <c r="E1183" s="4" t="s">
        <v>6156</v>
      </c>
      <c r="F1183" s="35" t="str">
        <f>IFERROR(VLOOKUP(E1183,'DATA MASTER'!$B$1:$R$3858,3,0),"")</f>
        <v>DIV 1</v>
      </c>
      <c r="G1183" s="4">
        <v>4</v>
      </c>
      <c r="H1183" s="35">
        <f>IFERROR(VLOOKUP(E1183,'DATA MASTER'!$B$1:$R$3858,6,0),"")</f>
        <v>4</v>
      </c>
      <c r="I1183" s="40">
        <f>IFERROR(VLOOKUP(E1183,'DATA MASTER'!$B$1:$R$3858,5,0),"")</f>
        <v>5.3879999999999999</v>
      </c>
      <c r="J1183" s="35">
        <f>IFERROR(VLOOKUP(E1183,'DATA MASTER'!$B$1:$R$3858,17,0),"")</f>
        <v>185700</v>
      </c>
      <c r="K1183" s="35">
        <f>IFERROR(VLOOKUP(E1183,'DATA MASTER'!$B$1:$R$3858,16,0),"")</f>
        <v>165300</v>
      </c>
      <c r="L1183" s="34">
        <f t="shared" si="342"/>
        <v>13927.5</v>
      </c>
      <c r="M1183" s="34">
        <f t="shared" si="347"/>
        <v>23948.664000000001</v>
      </c>
      <c r="N1183" s="35">
        <v>0</v>
      </c>
      <c r="O1183" s="35">
        <v>0</v>
      </c>
      <c r="P1183" s="35">
        <v>15000</v>
      </c>
      <c r="Q1183" s="4" t="s">
        <v>6947</v>
      </c>
      <c r="R1183" s="35">
        <f t="shared" si="348"/>
        <v>619000</v>
      </c>
      <c r="S1183" s="35">
        <f t="shared" si="343"/>
        <v>509374.18378378375</v>
      </c>
      <c r="T1183" s="35">
        <f t="shared" si="344"/>
        <v>109625.81621621625</v>
      </c>
      <c r="U1183" s="35">
        <f t="shared" si="349"/>
        <v>15086.4</v>
      </c>
      <c r="V1183" s="35">
        <f t="shared" si="350"/>
        <v>1405.5652173913043</v>
      </c>
      <c r="W1183" s="35">
        <f t="shared" si="345"/>
        <v>13741.800000000001</v>
      </c>
      <c r="X1183" s="35">
        <f t="shared" si="351"/>
        <v>58142.05099882494</v>
      </c>
      <c r="Y1183" s="35">
        <f>H1183</f>
        <v>4</v>
      </c>
      <c r="Z1183" s="35">
        <v>0</v>
      </c>
      <c r="AA1183" s="35">
        <f t="shared" si="352"/>
        <v>15000</v>
      </c>
      <c r="AB1183" s="37">
        <f t="shared" si="346"/>
        <v>0</v>
      </c>
      <c r="AC1183" s="35">
        <v>0</v>
      </c>
      <c r="AD1183" s="35">
        <v>6250</v>
      </c>
      <c r="AE1183" s="44"/>
    </row>
    <row r="1184" spans="1:35">
      <c r="A1184" s="34">
        <v>1180</v>
      </c>
      <c r="B1184" s="58">
        <v>46253</v>
      </c>
      <c r="C1184" s="4" t="s">
        <v>7213</v>
      </c>
      <c r="D1184" s="4" t="s">
        <v>6196</v>
      </c>
      <c r="E1184" s="4" t="s">
        <v>6218</v>
      </c>
      <c r="F1184" s="35" t="str">
        <f>IFERROR(VLOOKUP(E1184,'DATA MASTER'!$B$1:$R$3858,3,0),"")</f>
        <v>DIV 1</v>
      </c>
      <c r="G1184" s="4">
        <v>6</v>
      </c>
      <c r="H1184" s="35">
        <f>IFERROR(VLOOKUP(E1184,'DATA MASTER'!$B$1:$R$3858,6,0),"")</f>
        <v>24</v>
      </c>
      <c r="I1184" s="40">
        <f>IFERROR(VLOOKUP(E1184,'DATA MASTER'!$B$1:$R$3858,5,0),"")</f>
        <v>1.079</v>
      </c>
      <c r="J1184" s="35">
        <f>IFERROR(VLOOKUP(E1184,'DATA MASTER'!$B$1:$R$3858,17,0),"")</f>
        <v>102900</v>
      </c>
      <c r="K1184" s="35">
        <f>IFERROR(VLOOKUP(E1184,'DATA MASTER'!$B$1:$R$3858,16,0),"")</f>
        <v>94200</v>
      </c>
      <c r="L1184" s="34">
        <f t="shared" si="342"/>
        <v>7717.5</v>
      </c>
      <c r="M1184" s="34">
        <f t="shared" si="347"/>
        <v>13647.696000000002</v>
      </c>
      <c r="N1184" s="35">
        <v>0</v>
      </c>
      <c r="O1184" s="35">
        <v>0</v>
      </c>
      <c r="P1184" s="35"/>
      <c r="Q1184" s="4"/>
      <c r="R1184" s="35">
        <f t="shared" si="348"/>
        <v>514499.99999999988</v>
      </c>
      <c r="S1184" s="35">
        <f t="shared" si="343"/>
        <v>435417.85945945943</v>
      </c>
      <c r="T1184" s="35">
        <f t="shared" si="344"/>
        <v>79082.140540540451</v>
      </c>
      <c r="U1184" s="35">
        <f t="shared" si="349"/>
        <v>4531.8</v>
      </c>
      <c r="V1184" s="35">
        <f t="shared" si="350"/>
        <v>422.21739130434787</v>
      </c>
      <c r="W1184" s="35">
        <f t="shared" si="345"/>
        <v>11421.9</v>
      </c>
      <c r="X1184" s="35">
        <f t="shared" si="351"/>
        <v>62706.223149236095</v>
      </c>
      <c r="Y1184" s="35">
        <v>1</v>
      </c>
      <c r="Z1184" s="35">
        <v>0</v>
      </c>
      <c r="AA1184" s="35">
        <f t="shared" si="352"/>
        <v>0</v>
      </c>
      <c r="AB1184" s="37">
        <f t="shared" si="346"/>
        <v>0</v>
      </c>
      <c r="AC1184" s="35">
        <v>0</v>
      </c>
      <c r="AD1184" s="35">
        <v>0</v>
      </c>
      <c r="AE1184" s="44"/>
    </row>
    <row r="1185" spans="1:31">
      <c r="A1185" s="34">
        <v>1181</v>
      </c>
      <c r="B1185" s="58">
        <v>46253</v>
      </c>
      <c r="C1185" s="4" t="s">
        <v>7213</v>
      </c>
      <c r="D1185" s="4" t="s">
        <v>6196</v>
      </c>
      <c r="E1185" s="4" t="s">
        <v>6167</v>
      </c>
      <c r="F1185" s="35" t="str">
        <f>IFERROR(VLOOKUP(E1185,'DATA MASTER'!$B$1:$R$3858,3,0),"")</f>
        <v>DIV 2</v>
      </c>
      <c r="G1185" s="4">
        <v>24</v>
      </c>
      <c r="H1185" s="35">
        <f>IFERROR(VLOOKUP(E1185,'DATA MASTER'!$B$1:$R$3858,6,0),"")</f>
        <v>24</v>
      </c>
      <c r="I1185" s="40">
        <f>IFERROR(VLOOKUP(E1185,'DATA MASTER'!$B$1:$R$3858,5,0),"")</f>
        <v>0.90200000000000002</v>
      </c>
      <c r="J1185" s="35">
        <f>IFERROR(VLOOKUP(E1185,'DATA MASTER'!$B$1:$R$3858,17,0),"")</f>
        <v>81000</v>
      </c>
      <c r="K1185" s="35">
        <f>IFERROR(VLOOKUP(E1185,'DATA MASTER'!$B$1:$R$3858,16,0),"")</f>
        <v>74300</v>
      </c>
      <c r="L1185" s="34">
        <f t="shared" si="342"/>
        <v>6075</v>
      </c>
      <c r="M1185" s="34">
        <f t="shared" si="347"/>
        <v>10764.584000000001</v>
      </c>
      <c r="N1185" s="35">
        <v>0</v>
      </c>
      <c r="O1185" s="35">
        <v>10</v>
      </c>
      <c r="P1185" s="35"/>
      <c r="Q1185" s="4"/>
      <c r="R1185" s="35">
        <f t="shared" si="348"/>
        <v>1458000</v>
      </c>
      <c r="S1185" s="35">
        <f t="shared" si="343"/>
        <v>1236364.8518918916</v>
      </c>
      <c r="T1185" s="35">
        <f t="shared" si="344"/>
        <v>221635.14810810843</v>
      </c>
      <c r="U1185" s="35">
        <f t="shared" si="349"/>
        <v>15153.6</v>
      </c>
      <c r="V1185" s="35">
        <f t="shared" si="350"/>
        <v>1411.8260869565217</v>
      </c>
      <c r="W1185" s="35">
        <f t="shared" si="345"/>
        <v>32367.600000000002</v>
      </c>
      <c r="X1185" s="35">
        <f t="shared" si="351"/>
        <v>172702.12202115191</v>
      </c>
      <c r="Y1185" s="35">
        <v>1</v>
      </c>
      <c r="Z1185" s="35">
        <v>0</v>
      </c>
      <c r="AA1185" s="35">
        <f t="shared" si="352"/>
        <v>0</v>
      </c>
      <c r="AB1185" s="37">
        <f t="shared" si="346"/>
        <v>0</v>
      </c>
      <c r="AC1185" s="35">
        <v>0</v>
      </c>
      <c r="AD1185" s="35">
        <v>0</v>
      </c>
      <c r="AE1185" s="44"/>
    </row>
    <row r="1186" spans="1:31">
      <c r="A1186" s="34">
        <v>1182</v>
      </c>
      <c r="B1186" s="58">
        <v>46253</v>
      </c>
      <c r="C1186" s="4" t="s">
        <v>7214</v>
      </c>
      <c r="D1186" s="4" t="s">
        <v>6143</v>
      </c>
      <c r="E1186" s="4" t="s">
        <v>6153</v>
      </c>
      <c r="F1186" s="35" t="str">
        <f>IFERROR(VLOOKUP(E1186,'DATA MASTER'!$B$1:$R$3858,3,0),"")</f>
        <v>DIV 1</v>
      </c>
      <c r="G1186" s="4">
        <v>8</v>
      </c>
      <c r="H1186" s="35">
        <f>IFERROR(VLOOKUP(E1186,'DATA MASTER'!$B$1:$R$3858,6,0),"")</f>
        <v>4</v>
      </c>
      <c r="I1186" s="40">
        <f>IFERROR(VLOOKUP(E1186,'DATA MASTER'!$B$1:$R$3858,5,0),"")</f>
        <v>5.23</v>
      </c>
      <c r="J1186" s="35">
        <f>IFERROR(VLOOKUP(E1186,'DATA MASTER'!$B$1:$R$3858,17,0),"")</f>
        <v>231900</v>
      </c>
      <c r="K1186" s="35">
        <f>IFERROR(VLOOKUP(E1186,'DATA MASTER'!$B$1:$R$3858,16,0),"")</f>
        <v>208700</v>
      </c>
      <c r="L1186" s="34">
        <f t="shared" si="342"/>
        <v>17392.5</v>
      </c>
      <c r="M1186" s="34">
        <f t="shared" si="347"/>
        <v>30236.456000000002</v>
      </c>
      <c r="N1186" s="35">
        <v>0</v>
      </c>
      <c r="O1186" s="35">
        <v>0</v>
      </c>
      <c r="P1186" s="35">
        <v>25000</v>
      </c>
      <c r="Q1186" s="4" t="s">
        <v>7215</v>
      </c>
      <c r="R1186" s="35">
        <f t="shared" si="348"/>
        <v>1545999.9999999998</v>
      </c>
      <c r="S1186" s="35">
        <f t="shared" si="343"/>
        <v>1286223.7405405403</v>
      </c>
      <c r="T1186" s="35">
        <f t="shared" si="344"/>
        <v>259776.25945945946</v>
      </c>
      <c r="U1186" s="35">
        <f t="shared" si="349"/>
        <v>29288.000000000004</v>
      </c>
      <c r="V1186" s="35">
        <f t="shared" si="350"/>
        <v>2728.695652173913</v>
      </c>
      <c r="W1186" s="35">
        <f t="shared" si="345"/>
        <v>34321.199999999997</v>
      </c>
      <c r="X1186" s="35">
        <f t="shared" si="351"/>
        <v>126771.69714061888</v>
      </c>
      <c r="Y1186" s="35">
        <f>H1186</f>
        <v>4</v>
      </c>
      <c r="Z1186" s="35">
        <v>0</v>
      </c>
      <c r="AA1186" s="35">
        <f t="shared" si="352"/>
        <v>50000</v>
      </c>
      <c r="AB1186" s="37">
        <f t="shared" si="346"/>
        <v>0</v>
      </c>
      <c r="AC1186" s="35">
        <v>0</v>
      </c>
      <c r="AD1186" s="35">
        <v>16666.666666666668</v>
      </c>
      <c r="AE1186" s="44"/>
    </row>
    <row r="1187" spans="1:31">
      <c r="A1187" s="34">
        <v>1183</v>
      </c>
      <c r="B1187" s="58">
        <v>46253</v>
      </c>
      <c r="C1187" s="4" t="s">
        <v>7216</v>
      </c>
      <c r="D1187" s="4" t="s">
        <v>6143</v>
      </c>
      <c r="E1187" s="4" t="s">
        <v>6207</v>
      </c>
      <c r="F1187" s="35" t="str">
        <f>IFERROR(VLOOKUP(E1187,'DATA MASTER'!$B$1:$R$3858,3,0),"")</f>
        <v>DIV 2</v>
      </c>
      <c r="G1187" s="4">
        <v>8</v>
      </c>
      <c r="H1187" s="35">
        <f>IFERROR(VLOOKUP(E1187,'DATA MASTER'!$B$1:$R$3858,6,0),"")</f>
        <v>4</v>
      </c>
      <c r="I1187" s="40">
        <f>IFERROR(VLOOKUP(E1187,'DATA MASTER'!$B$1:$R$3858,5,0),"")</f>
        <v>4.24</v>
      </c>
      <c r="J1187" s="35">
        <f>IFERROR(VLOOKUP(E1187,'DATA MASTER'!$B$1:$R$3858,17,0),"")</f>
        <v>310600</v>
      </c>
      <c r="K1187" s="35">
        <f>IFERROR(VLOOKUP(E1187,'DATA MASTER'!$B$1:$R$3858,16,0),"")</f>
        <v>283000</v>
      </c>
      <c r="L1187" s="34">
        <f t="shared" si="342"/>
        <v>23295</v>
      </c>
      <c r="M1187" s="34">
        <f t="shared" si="347"/>
        <v>41001.040000000001</v>
      </c>
      <c r="N1187" s="35">
        <v>0</v>
      </c>
      <c r="O1187" s="35">
        <v>0</v>
      </c>
      <c r="P1187" s="35"/>
      <c r="Q1187" s="4"/>
      <c r="R1187" s="35">
        <f t="shared" si="348"/>
        <v>2070666.6666666665</v>
      </c>
      <c r="S1187" s="35">
        <f t="shared" si="343"/>
        <v>1744136.6486486485</v>
      </c>
      <c r="T1187" s="35">
        <f t="shared" si="344"/>
        <v>326530.01801801799</v>
      </c>
      <c r="U1187" s="35">
        <f t="shared" si="349"/>
        <v>23744</v>
      </c>
      <c r="V1187" s="35">
        <f t="shared" si="350"/>
        <v>2212.1739130434785</v>
      </c>
      <c r="W1187" s="35">
        <f t="shared" si="345"/>
        <v>45968.799999999996</v>
      </c>
      <c r="X1187" s="35">
        <f t="shared" si="351"/>
        <v>237938.37743830789</v>
      </c>
      <c r="Y1187" s="35">
        <v>1</v>
      </c>
      <c r="Z1187" s="35">
        <v>0</v>
      </c>
      <c r="AA1187" s="35">
        <f t="shared" si="352"/>
        <v>0</v>
      </c>
      <c r="AB1187" s="37">
        <f t="shared" si="346"/>
        <v>0</v>
      </c>
      <c r="AC1187" s="35">
        <v>0</v>
      </c>
      <c r="AD1187" s="35">
        <v>16666.666666666668</v>
      </c>
      <c r="AE1187" s="44"/>
    </row>
    <row r="1188" spans="1:31">
      <c r="A1188" s="34">
        <v>1184</v>
      </c>
      <c r="B1188" s="58">
        <v>46253</v>
      </c>
      <c r="C1188" s="4" t="s">
        <v>7217</v>
      </c>
      <c r="D1188" s="4" t="s">
        <v>6143</v>
      </c>
      <c r="E1188" s="4" t="s">
        <v>6135</v>
      </c>
      <c r="F1188" s="35" t="str">
        <f>IFERROR(VLOOKUP(E1188,'DATA MASTER'!$B$1:$R$3858,3,0),"")</f>
        <v>DIV 1</v>
      </c>
      <c r="G1188" s="4">
        <v>6</v>
      </c>
      <c r="H1188" s="35">
        <f>IFERROR(VLOOKUP(E1188,'DATA MASTER'!$B$1:$R$3858,6,0),"")</f>
        <v>24</v>
      </c>
      <c r="I1188" s="40">
        <f>IFERROR(VLOOKUP(E1188,'DATA MASTER'!$B$1:$R$3858,5,0),"")</f>
        <v>1.23</v>
      </c>
      <c r="J1188" s="35">
        <f>IFERROR(VLOOKUP(E1188,'DATA MASTER'!$B$1:$R$3858,17,0),"")</f>
        <v>99800</v>
      </c>
      <c r="K1188" s="35">
        <f>IFERROR(VLOOKUP(E1188,'DATA MASTER'!$B$1:$R$3858,16,0),"")</f>
        <v>92100</v>
      </c>
      <c r="L1188" s="34">
        <f t="shared" si="342"/>
        <v>7485</v>
      </c>
      <c r="M1188" s="34">
        <f t="shared" si="347"/>
        <v>13343.448</v>
      </c>
      <c r="N1188" s="35">
        <v>0</v>
      </c>
      <c r="O1188" s="35">
        <v>0</v>
      </c>
      <c r="P1188" s="35"/>
      <c r="Q1188" s="4" t="e">
        <f>VLOOKUP(#REF!,#REF!,1,0)</f>
        <v>#REF!</v>
      </c>
      <c r="R1188" s="35">
        <f t="shared" si="348"/>
        <v>498999.99999999994</v>
      </c>
      <c r="S1188" s="35">
        <f t="shared" si="343"/>
        <v>425711.09189189179</v>
      </c>
      <c r="T1188" s="35">
        <f t="shared" si="344"/>
        <v>73288.908108108153</v>
      </c>
      <c r="U1188" s="35">
        <f t="shared" si="349"/>
        <v>5166</v>
      </c>
      <c r="V1188" s="35">
        <f t="shared" si="350"/>
        <v>481.30434782608694</v>
      </c>
      <c r="W1188" s="35">
        <f t="shared" si="345"/>
        <v>11077.8</v>
      </c>
      <c r="X1188" s="35" t="str">
        <f t="shared" si="351"/>
        <v/>
      </c>
      <c r="Y1188" s="35">
        <v>1</v>
      </c>
      <c r="Z1188" s="42" t="e">
        <f>VLOOKUP(Q1188,#REF!,4,0)</f>
        <v>#REF!</v>
      </c>
      <c r="AA1188" s="35">
        <f t="shared" si="352"/>
        <v>0</v>
      </c>
      <c r="AB1188" s="37">
        <f t="shared" si="346"/>
        <v>0</v>
      </c>
      <c r="AC1188" s="35" t="e">
        <f>Z1188*R1188*1.11</f>
        <v>#REF!</v>
      </c>
      <c r="AD1188" s="35">
        <v>0</v>
      </c>
      <c r="AE1188" s="44"/>
    </row>
    <row r="1189" spans="1:31">
      <c r="A1189" s="34">
        <v>1185</v>
      </c>
      <c r="B1189" s="58">
        <v>46253</v>
      </c>
      <c r="C1189" s="4" t="s">
        <v>7218</v>
      </c>
      <c r="D1189" s="4" t="s">
        <v>6124</v>
      </c>
      <c r="E1189" s="4" t="s">
        <v>6148</v>
      </c>
      <c r="F1189" s="35" t="str">
        <f>IFERROR(VLOOKUP(E1189,'DATA MASTER'!$B$1:$R$3858,3,0),"")</f>
        <v>DIV 2</v>
      </c>
      <c r="G1189" s="4">
        <v>14</v>
      </c>
      <c r="H1189" s="35">
        <f>IFERROR(VLOOKUP(E1189,'DATA MASTER'!$B$1:$R$3858,6,0),"")</f>
        <v>24</v>
      </c>
      <c r="I1189" s="40">
        <f>IFERROR(VLOOKUP(E1189,'DATA MASTER'!$B$1:$R$3858,5,0),"")</f>
        <v>1.0900000000000001</v>
      </c>
      <c r="J1189" s="35">
        <f>IFERROR(VLOOKUP(E1189,'DATA MASTER'!$B$1:$R$3858,17,0),"")</f>
        <v>82200</v>
      </c>
      <c r="K1189" s="35">
        <f>IFERROR(VLOOKUP(E1189,'DATA MASTER'!$B$1:$R$3858,16,0),"")</f>
        <v>74900</v>
      </c>
      <c r="L1189" s="34">
        <f t="shared" si="342"/>
        <v>6165</v>
      </c>
      <c r="M1189" s="34">
        <f t="shared" si="347"/>
        <v>10851.512000000001</v>
      </c>
      <c r="N1189" s="35">
        <v>0</v>
      </c>
      <c r="O1189" s="35">
        <v>0</v>
      </c>
      <c r="P1189" s="35"/>
      <c r="Q1189" s="4"/>
      <c r="R1189" s="35">
        <f t="shared" si="348"/>
        <v>959000</v>
      </c>
      <c r="S1189" s="35">
        <f t="shared" si="343"/>
        <v>807818.76756756753</v>
      </c>
      <c r="T1189" s="35">
        <f t="shared" si="344"/>
        <v>151181.23243243247</v>
      </c>
      <c r="U1189" s="35">
        <f t="shared" si="349"/>
        <v>10682.000000000002</v>
      </c>
      <c r="V1189" s="35">
        <f t="shared" si="350"/>
        <v>995.21739130434798</v>
      </c>
      <c r="W1189" s="35">
        <f t="shared" si="345"/>
        <v>21289.800000000003</v>
      </c>
      <c r="X1189" s="35">
        <f t="shared" si="351"/>
        <v>108214.21504112812</v>
      </c>
      <c r="Y1189" s="35">
        <v>1</v>
      </c>
      <c r="Z1189" s="35">
        <v>0</v>
      </c>
      <c r="AA1189" s="35">
        <f t="shared" si="352"/>
        <v>0</v>
      </c>
      <c r="AB1189" s="37">
        <f t="shared" si="346"/>
        <v>0</v>
      </c>
      <c r="AC1189" s="35">
        <v>0</v>
      </c>
      <c r="AD1189" s="35">
        <v>10000</v>
      </c>
      <c r="AE1189" s="44"/>
    </row>
    <row r="1190" spans="1:31">
      <c r="A1190" s="34">
        <v>1186</v>
      </c>
      <c r="B1190" s="58">
        <v>46253</v>
      </c>
      <c r="C1190" s="4" t="s">
        <v>7219</v>
      </c>
      <c r="D1190" s="4" t="s">
        <v>6124</v>
      </c>
      <c r="E1190" s="4" t="s">
        <v>6156</v>
      </c>
      <c r="F1190" s="35" t="str">
        <f>IFERROR(VLOOKUP(E1190,'DATA MASTER'!$B$1:$R$3858,3,0),"")</f>
        <v>DIV 1</v>
      </c>
      <c r="G1190" s="4">
        <v>4</v>
      </c>
      <c r="H1190" s="35">
        <f>IFERROR(VLOOKUP(E1190,'DATA MASTER'!$B$1:$R$3858,6,0),"")</f>
        <v>4</v>
      </c>
      <c r="I1190" s="40">
        <f>IFERROR(VLOOKUP(E1190,'DATA MASTER'!$B$1:$R$3858,5,0),"")</f>
        <v>5.3879999999999999</v>
      </c>
      <c r="J1190" s="35">
        <f>IFERROR(VLOOKUP(E1190,'DATA MASTER'!$B$1:$R$3858,17,0),"")</f>
        <v>185700</v>
      </c>
      <c r="K1190" s="35">
        <f>IFERROR(VLOOKUP(E1190,'DATA MASTER'!$B$1:$R$3858,16,0),"")</f>
        <v>165300</v>
      </c>
      <c r="L1190" s="34">
        <f t="shared" si="342"/>
        <v>13927.5</v>
      </c>
      <c r="M1190" s="34">
        <f t="shared" si="347"/>
        <v>23948.664000000001</v>
      </c>
      <c r="N1190" s="35">
        <v>0</v>
      </c>
      <c r="O1190" s="35">
        <v>0</v>
      </c>
      <c r="P1190" s="35">
        <v>15000</v>
      </c>
      <c r="Q1190" s="4" t="s">
        <v>6947</v>
      </c>
      <c r="R1190" s="35">
        <f t="shared" si="348"/>
        <v>619000</v>
      </c>
      <c r="S1190" s="35">
        <f t="shared" si="343"/>
        <v>509374.18378378375</v>
      </c>
      <c r="T1190" s="35">
        <f t="shared" si="344"/>
        <v>109625.81621621625</v>
      </c>
      <c r="U1190" s="35">
        <f t="shared" si="349"/>
        <v>15086.4</v>
      </c>
      <c r="V1190" s="35">
        <f t="shared" si="350"/>
        <v>1405.5652173913043</v>
      </c>
      <c r="W1190" s="35">
        <f t="shared" si="345"/>
        <v>13741.800000000001</v>
      </c>
      <c r="X1190" s="35">
        <f t="shared" si="351"/>
        <v>58622.820229594174</v>
      </c>
      <c r="Y1190" s="35">
        <f>H1190</f>
        <v>4</v>
      </c>
      <c r="Z1190" s="35">
        <v>0</v>
      </c>
      <c r="AA1190" s="35">
        <f t="shared" si="352"/>
        <v>15000</v>
      </c>
      <c r="AB1190" s="37">
        <f t="shared" si="346"/>
        <v>0</v>
      </c>
      <c r="AC1190" s="35">
        <f>Z1190*R1190*1.11</f>
        <v>0</v>
      </c>
      <c r="AD1190" s="35">
        <v>5769.2307692307695</v>
      </c>
      <c r="AE1190" s="44"/>
    </row>
    <row r="1191" spans="1:31">
      <c r="A1191" s="34">
        <v>1187</v>
      </c>
      <c r="B1191" s="58">
        <v>46253</v>
      </c>
      <c r="C1191" s="4" t="s">
        <v>7220</v>
      </c>
      <c r="D1191" s="4" t="s">
        <v>6188</v>
      </c>
      <c r="E1191" s="4" t="s">
        <v>6135</v>
      </c>
      <c r="F1191" s="35" t="str">
        <f>IFERROR(VLOOKUP(E1191,'DATA MASTER'!$B$1:$R$3858,3,0),"")</f>
        <v>DIV 1</v>
      </c>
      <c r="G1191" s="4">
        <v>6</v>
      </c>
      <c r="H1191" s="35">
        <f>IFERROR(VLOOKUP(E1191,'DATA MASTER'!$B$1:$R$3858,6,0),"")</f>
        <v>24</v>
      </c>
      <c r="I1191" s="40">
        <f>IFERROR(VLOOKUP(E1191,'DATA MASTER'!$B$1:$R$3858,5,0),"")</f>
        <v>1.23</v>
      </c>
      <c r="J1191" s="35">
        <f>IFERROR(VLOOKUP(E1191,'DATA MASTER'!$B$1:$R$3858,17,0),"")</f>
        <v>99800</v>
      </c>
      <c r="K1191" s="35">
        <f>IFERROR(VLOOKUP(E1191,'DATA MASTER'!$B$1:$R$3858,16,0),"")</f>
        <v>92100</v>
      </c>
      <c r="L1191" s="34">
        <f t="shared" si="342"/>
        <v>7485</v>
      </c>
      <c r="M1191" s="34">
        <f t="shared" si="347"/>
        <v>13343.448</v>
      </c>
      <c r="N1191" s="35">
        <v>0</v>
      </c>
      <c r="O1191" s="35">
        <v>0</v>
      </c>
      <c r="P1191" s="35"/>
      <c r="Q1191" s="4"/>
      <c r="R1191" s="35">
        <f t="shared" si="348"/>
        <v>498999.99999999994</v>
      </c>
      <c r="S1191" s="35">
        <f t="shared" si="343"/>
        <v>425711.09189189179</v>
      </c>
      <c r="T1191" s="35">
        <f t="shared" si="344"/>
        <v>73288.908108108153</v>
      </c>
      <c r="U1191" s="35">
        <f t="shared" si="349"/>
        <v>5166</v>
      </c>
      <c r="V1191" s="35">
        <f t="shared" si="350"/>
        <v>481.30434782608694</v>
      </c>
      <c r="W1191" s="35">
        <f t="shared" si="345"/>
        <v>11077.8</v>
      </c>
      <c r="X1191" s="35">
        <f t="shared" si="351"/>
        <v>48230.470426948734</v>
      </c>
      <c r="Y1191" s="35">
        <v>1</v>
      </c>
      <c r="Z1191" s="35">
        <v>0</v>
      </c>
      <c r="AA1191" s="35">
        <f t="shared" si="352"/>
        <v>0</v>
      </c>
      <c r="AB1191" s="37">
        <f t="shared" si="346"/>
        <v>0</v>
      </c>
      <c r="AC1191" s="35">
        <v>0</v>
      </c>
      <c r="AD1191" s="35">
        <v>8333.3333333333339</v>
      </c>
      <c r="AE1191" s="44"/>
    </row>
    <row r="1192" spans="1:31">
      <c r="A1192" s="34">
        <v>1188</v>
      </c>
      <c r="B1192" s="58">
        <v>46253</v>
      </c>
      <c r="C1192" s="4" t="s">
        <v>7221</v>
      </c>
      <c r="D1192" s="4" t="s">
        <v>6196</v>
      </c>
      <c r="E1192" s="4" t="s">
        <v>6135</v>
      </c>
      <c r="F1192" s="35" t="str">
        <f>IFERROR(VLOOKUP(E1192,'DATA MASTER'!$B$1:$R$3858,3,0),"")</f>
        <v>DIV 1</v>
      </c>
      <c r="G1192" s="4">
        <v>6</v>
      </c>
      <c r="H1192" s="35">
        <f>IFERROR(VLOOKUP(E1192,'DATA MASTER'!$B$1:$R$3858,6,0),"")</f>
        <v>24</v>
      </c>
      <c r="I1192" s="40">
        <f>IFERROR(VLOOKUP(E1192,'DATA MASTER'!$B$1:$R$3858,5,0),"")</f>
        <v>1.23</v>
      </c>
      <c r="J1192" s="35">
        <f>IFERROR(VLOOKUP(E1192,'DATA MASTER'!$B$1:$R$3858,17,0),"")</f>
        <v>99800</v>
      </c>
      <c r="K1192" s="35">
        <f>IFERROR(VLOOKUP(E1192,'DATA MASTER'!$B$1:$R$3858,16,0),"")</f>
        <v>92100</v>
      </c>
      <c r="L1192" s="34">
        <f t="shared" si="342"/>
        <v>7485</v>
      </c>
      <c r="M1192" s="34">
        <f t="shared" si="347"/>
        <v>13343.448</v>
      </c>
      <c r="N1192" s="35">
        <v>0</v>
      </c>
      <c r="O1192" s="35">
        <v>0</v>
      </c>
      <c r="P1192" s="35"/>
      <c r="Q1192" s="4"/>
      <c r="R1192" s="35">
        <f t="shared" si="348"/>
        <v>498999.99999999994</v>
      </c>
      <c r="S1192" s="35">
        <f t="shared" si="343"/>
        <v>425711.09189189179</v>
      </c>
      <c r="T1192" s="35">
        <f t="shared" si="344"/>
        <v>73288.908108108153</v>
      </c>
      <c r="U1192" s="35">
        <f t="shared" si="349"/>
        <v>5166</v>
      </c>
      <c r="V1192" s="35">
        <f t="shared" si="350"/>
        <v>481.30434782608694</v>
      </c>
      <c r="W1192" s="35">
        <f t="shared" si="345"/>
        <v>11077.8</v>
      </c>
      <c r="X1192" s="35">
        <f t="shared" si="351"/>
        <v>49897.137093615405</v>
      </c>
      <c r="Y1192" s="35">
        <v>1</v>
      </c>
      <c r="Z1192" s="35">
        <v>0</v>
      </c>
      <c r="AA1192" s="35">
        <f t="shared" si="352"/>
        <v>0</v>
      </c>
      <c r="AB1192" s="37">
        <f t="shared" si="346"/>
        <v>0</v>
      </c>
      <c r="AC1192" s="35">
        <v>0</v>
      </c>
      <c r="AD1192" s="35">
        <v>6666.666666666667</v>
      </c>
      <c r="AE1192" s="44"/>
    </row>
    <row r="1193" spans="1:31">
      <c r="A1193" s="34">
        <v>1189</v>
      </c>
      <c r="B1193" s="58">
        <v>46253</v>
      </c>
      <c r="C1193" s="4" t="s">
        <v>7222</v>
      </c>
      <c r="D1193" s="4" t="s">
        <v>6196</v>
      </c>
      <c r="E1193" s="4" t="s">
        <v>6294</v>
      </c>
      <c r="F1193" s="35" t="str">
        <f>IFERROR(VLOOKUP(E1193,'DATA MASTER'!$B$1:$R$3858,3,0),"")</f>
        <v>DIV 2</v>
      </c>
      <c r="G1193" s="4">
        <v>1</v>
      </c>
      <c r="H1193" s="35">
        <f>IFERROR(VLOOKUP(E1193,'DATA MASTER'!$B$1:$R$3858,6,0),"")</f>
        <v>1</v>
      </c>
      <c r="I1193" s="40">
        <f>IFERROR(VLOOKUP(E1193,'DATA MASTER'!$B$1:$R$3858,5,0),"")</f>
        <v>26.01</v>
      </c>
      <c r="J1193" s="35">
        <f>IFERROR(VLOOKUP(E1193,'DATA MASTER'!$B$1:$R$3858,17,0),"")</f>
        <v>764700</v>
      </c>
      <c r="K1193" s="35">
        <f>IFERROR(VLOOKUP(E1193,'DATA MASTER'!$B$1:$R$3858,16,0),"")</f>
        <v>670700</v>
      </c>
      <c r="L1193" s="34">
        <f t="shared" si="342"/>
        <v>57352.5</v>
      </c>
      <c r="M1193" s="34">
        <f t="shared" si="347"/>
        <v>97171.016000000003</v>
      </c>
      <c r="N1193" s="35">
        <v>0</v>
      </c>
      <c r="O1193" s="35">
        <v>0</v>
      </c>
      <c r="P1193" s="35"/>
      <c r="Q1193" s="4"/>
      <c r="R1193" s="35">
        <f t="shared" si="348"/>
        <v>637250</v>
      </c>
      <c r="S1193" s="35">
        <f t="shared" si="343"/>
        <v>516692.77837837825</v>
      </c>
      <c r="T1193" s="35">
        <f t="shared" si="344"/>
        <v>120557.22162162175</v>
      </c>
      <c r="U1193" s="35">
        <f t="shared" si="349"/>
        <v>18207</v>
      </c>
      <c r="V1193" s="35">
        <f t="shared" si="350"/>
        <v>1696.304347826087</v>
      </c>
      <c r="W1193" s="35">
        <f t="shared" si="345"/>
        <v>14146.95</v>
      </c>
      <c r="X1193" s="35">
        <f t="shared" si="351"/>
        <v>83729.189496017891</v>
      </c>
      <c r="Y1193" s="35">
        <v>1</v>
      </c>
      <c r="Z1193" s="35">
        <v>0</v>
      </c>
      <c r="AA1193" s="35">
        <f t="shared" si="352"/>
        <v>0</v>
      </c>
      <c r="AB1193" s="37">
        <f t="shared" si="346"/>
        <v>0</v>
      </c>
      <c r="AC1193" s="35">
        <v>0</v>
      </c>
      <c r="AD1193" s="35">
        <v>2777.7777777777778</v>
      </c>
      <c r="AE1193" s="44"/>
    </row>
    <row r="1194" spans="1:31">
      <c r="A1194" s="34">
        <v>1190</v>
      </c>
      <c r="B1194" s="58">
        <v>46253</v>
      </c>
      <c r="C1194" s="4" t="s">
        <v>7223</v>
      </c>
      <c r="D1194" s="4" t="s">
        <v>6175</v>
      </c>
      <c r="E1194" s="4" t="s">
        <v>6383</v>
      </c>
      <c r="F1194" s="35" t="str">
        <f>IFERROR(VLOOKUP(E1194,'DATA MASTER'!$B$1:$R$3858,3,0),"")</f>
        <v>DIV 2</v>
      </c>
      <c r="G1194" s="4">
        <v>6</v>
      </c>
      <c r="H1194" s="35">
        <f>IFERROR(VLOOKUP(E1194,'DATA MASTER'!$B$1:$R$3858,6,0),"")</f>
        <v>4</v>
      </c>
      <c r="I1194" s="40">
        <f>IFERROR(VLOOKUP(E1194,'DATA MASTER'!$B$1:$R$3858,5,0),"")</f>
        <v>4.18</v>
      </c>
      <c r="J1194" s="35">
        <f>IFERROR(VLOOKUP(E1194,'DATA MASTER'!$B$1:$R$3858,17,0),"")</f>
        <v>185400</v>
      </c>
      <c r="K1194" s="35">
        <f>IFERROR(VLOOKUP(E1194,'DATA MASTER'!$B$1:$R$3858,16,0),"")</f>
        <v>163600</v>
      </c>
      <c r="L1194" s="34">
        <f t="shared" si="342"/>
        <v>13905</v>
      </c>
      <c r="M1194" s="34">
        <f t="shared" si="347"/>
        <v>23702.368000000002</v>
      </c>
      <c r="N1194" s="35">
        <v>0</v>
      </c>
      <c r="O1194" s="35">
        <v>0</v>
      </c>
      <c r="P1194" s="35"/>
      <c r="Q1194" s="4"/>
      <c r="R1194" s="35">
        <f t="shared" si="348"/>
        <v>927000</v>
      </c>
      <c r="S1194" s="35">
        <f t="shared" si="343"/>
        <v>756203.41621621605</v>
      </c>
      <c r="T1194" s="35">
        <f t="shared" si="344"/>
        <v>170796.58378378395</v>
      </c>
      <c r="U1194" s="35">
        <f t="shared" si="349"/>
        <v>17556</v>
      </c>
      <c r="V1194" s="35">
        <f t="shared" si="350"/>
        <v>1635.6521739130435</v>
      </c>
      <c r="W1194" s="35">
        <f t="shared" si="345"/>
        <v>20579.400000000001</v>
      </c>
      <c r="X1194" s="35">
        <f t="shared" si="351"/>
        <v>131025.5316098709</v>
      </c>
      <c r="Y1194" s="35">
        <f t="shared" ref="Y1194" si="356">IF(E1194="avem005",4,IF(E1194="avem025",1,1))</f>
        <v>1</v>
      </c>
      <c r="Z1194" s="35">
        <v>0</v>
      </c>
      <c r="AA1194" s="35">
        <f t="shared" si="352"/>
        <v>0</v>
      </c>
      <c r="AB1194" s="37">
        <f t="shared" si="346"/>
        <v>0</v>
      </c>
      <c r="AC1194" s="35">
        <v>0</v>
      </c>
      <c r="AD1194" s="35">
        <v>0</v>
      </c>
      <c r="AE1194" s="44"/>
    </row>
    <row r="1195" spans="1:31">
      <c r="A1195" s="34">
        <v>1191</v>
      </c>
      <c r="B1195" s="58">
        <v>46253</v>
      </c>
      <c r="C1195" s="4" t="s">
        <v>7224</v>
      </c>
      <c r="D1195" s="4" t="s">
        <v>6196</v>
      </c>
      <c r="E1195" s="4" t="s">
        <v>6160</v>
      </c>
      <c r="F1195" s="35" t="str">
        <f>IFERROR(VLOOKUP(E1195,'DATA MASTER'!$B$1:$R$3858,3,0),"")</f>
        <v>DIV 1</v>
      </c>
      <c r="G1195" s="4">
        <v>2</v>
      </c>
      <c r="H1195" s="35">
        <f>IFERROR(VLOOKUP(E1195,'DATA MASTER'!$B$1:$R$3858,6,0),"")</f>
        <v>1</v>
      </c>
      <c r="I1195" s="40">
        <f>IFERROR(VLOOKUP(E1195,'DATA MASTER'!$B$1:$R$3858,5,0),"")</f>
        <v>26.02</v>
      </c>
      <c r="J1195" s="35">
        <f>IFERROR(VLOOKUP(E1195,'DATA MASTER'!$B$1:$R$3858,17,0),"")</f>
        <v>876000</v>
      </c>
      <c r="K1195" s="35">
        <f>IFERROR(VLOOKUP(E1195,'DATA MASTER'!$B$1:$R$3858,16,0),"")</f>
        <v>777200</v>
      </c>
      <c r="L1195" s="34">
        <f t="shared" si="342"/>
        <v>65700</v>
      </c>
      <c r="M1195" s="34">
        <f t="shared" si="347"/>
        <v>112600.736</v>
      </c>
      <c r="N1195" s="35">
        <v>0</v>
      </c>
      <c r="O1195" s="35">
        <v>0</v>
      </c>
      <c r="P1195" s="35">
        <v>15000</v>
      </c>
      <c r="Q1195" s="4" t="s">
        <v>6947</v>
      </c>
      <c r="R1195" s="35">
        <f t="shared" si="348"/>
        <v>1459999.9999999998</v>
      </c>
      <c r="S1195" s="35">
        <f t="shared" si="343"/>
        <v>1197476.1513513513</v>
      </c>
      <c r="T1195" s="35">
        <f t="shared" si="344"/>
        <v>262523.84864864848</v>
      </c>
      <c r="U1195" s="35">
        <f t="shared" si="349"/>
        <v>36428</v>
      </c>
      <c r="V1195" s="35">
        <f t="shared" si="350"/>
        <v>3393.913043478261</v>
      </c>
      <c r="W1195" s="35">
        <f t="shared" si="345"/>
        <v>32412</v>
      </c>
      <c r="X1195" s="35">
        <f t="shared" si="351"/>
        <v>154039.93560517021</v>
      </c>
      <c r="Y1195" s="35">
        <f>H1195</f>
        <v>1</v>
      </c>
      <c r="Z1195" s="35">
        <v>0</v>
      </c>
      <c r="AA1195" s="35">
        <f t="shared" si="352"/>
        <v>30000</v>
      </c>
      <c r="AB1195" s="37">
        <f t="shared" si="346"/>
        <v>0</v>
      </c>
      <c r="AC1195" s="35">
        <v>0</v>
      </c>
      <c r="AD1195" s="35">
        <v>6250</v>
      </c>
      <c r="AE1195" s="44"/>
    </row>
    <row r="1196" spans="1:31">
      <c r="A1196" s="34">
        <v>1192</v>
      </c>
      <c r="B1196" s="58">
        <v>46253</v>
      </c>
      <c r="C1196" s="4" t="s">
        <v>7225</v>
      </c>
      <c r="D1196" s="4" t="s">
        <v>6196</v>
      </c>
      <c r="E1196" s="4" t="s">
        <v>6135</v>
      </c>
      <c r="F1196" s="35" t="str">
        <f>IFERROR(VLOOKUP(E1196,'DATA MASTER'!$B$1:$R$3858,3,0),"")</f>
        <v>DIV 1</v>
      </c>
      <c r="G1196" s="4">
        <v>6</v>
      </c>
      <c r="H1196" s="35">
        <f>IFERROR(VLOOKUP(E1196,'DATA MASTER'!$B$1:$R$3858,6,0),"")</f>
        <v>24</v>
      </c>
      <c r="I1196" s="40">
        <f>IFERROR(VLOOKUP(E1196,'DATA MASTER'!$B$1:$R$3858,5,0),"")</f>
        <v>1.23</v>
      </c>
      <c r="J1196" s="35">
        <f>IFERROR(VLOOKUP(E1196,'DATA MASTER'!$B$1:$R$3858,17,0),"")</f>
        <v>99800</v>
      </c>
      <c r="K1196" s="35">
        <f>IFERROR(VLOOKUP(E1196,'DATA MASTER'!$B$1:$R$3858,16,0),"")</f>
        <v>92100</v>
      </c>
      <c r="L1196" s="34">
        <f t="shared" si="342"/>
        <v>7485</v>
      </c>
      <c r="M1196" s="34">
        <f t="shared" si="347"/>
        <v>13343.448</v>
      </c>
      <c r="N1196" s="35">
        <v>0</v>
      </c>
      <c r="O1196" s="35">
        <v>0</v>
      </c>
      <c r="P1196" s="35"/>
      <c r="Q1196" s="4"/>
      <c r="R1196" s="35">
        <f t="shared" si="348"/>
        <v>498999.99999999994</v>
      </c>
      <c r="S1196" s="35">
        <f t="shared" si="343"/>
        <v>425711.09189189179</v>
      </c>
      <c r="T1196" s="35">
        <f t="shared" si="344"/>
        <v>73288.908108108153</v>
      </c>
      <c r="U1196" s="35">
        <f t="shared" si="349"/>
        <v>5166</v>
      </c>
      <c r="V1196" s="35">
        <f t="shared" si="350"/>
        <v>481.30434782608694</v>
      </c>
      <c r="W1196" s="35">
        <f t="shared" si="345"/>
        <v>11077.8</v>
      </c>
      <c r="X1196" s="35">
        <f t="shared" si="351"/>
        <v>50313.80376028207</v>
      </c>
      <c r="Y1196" s="35">
        <v>1</v>
      </c>
      <c r="Z1196" s="35">
        <v>0</v>
      </c>
      <c r="AA1196" s="35">
        <f t="shared" si="352"/>
        <v>0</v>
      </c>
      <c r="AB1196" s="37">
        <f t="shared" si="346"/>
        <v>0</v>
      </c>
      <c r="AC1196" s="35">
        <v>0</v>
      </c>
      <c r="AD1196" s="35">
        <v>6250</v>
      </c>
      <c r="AE1196" s="44"/>
    </row>
    <row r="1197" spans="1:31">
      <c r="A1197" s="34">
        <v>1193</v>
      </c>
      <c r="B1197" s="58">
        <v>46253</v>
      </c>
      <c r="C1197" s="4" t="s">
        <v>7226</v>
      </c>
      <c r="D1197" s="4" t="s">
        <v>6134</v>
      </c>
      <c r="E1197" s="4" t="s">
        <v>6156</v>
      </c>
      <c r="F1197" s="35" t="str">
        <f>IFERROR(VLOOKUP(E1197,'DATA MASTER'!$B$1:$R$3858,3,0),"")</f>
        <v>DIV 1</v>
      </c>
      <c r="G1197" s="4">
        <v>4</v>
      </c>
      <c r="H1197" s="35">
        <f>IFERROR(VLOOKUP(E1197,'DATA MASTER'!$B$1:$R$3858,6,0),"")</f>
        <v>4</v>
      </c>
      <c r="I1197" s="40">
        <f>IFERROR(VLOOKUP(E1197,'DATA MASTER'!$B$1:$R$3858,5,0),"")</f>
        <v>5.3879999999999999</v>
      </c>
      <c r="J1197" s="35">
        <f>IFERROR(VLOOKUP(E1197,'DATA MASTER'!$B$1:$R$3858,17,0),"")</f>
        <v>185700</v>
      </c>
      <c r="K1197" s="35">
        <f>IFERROR(VLOOKUP(E1197,'DATA MASTER'!$B$1:$R$3858,16,0),"")</f>
        <v>165300</v>
      </c>
      <c r="L1197" s="34">
        <f t="shared" si="342"/>
        <v>13927.5</v>
      </c>
      <c r="M1197" s="34">
        <f t="shared" si="347"/>
        <v>23948.664000000001</v>
      </c>
      <c r="N1197" s="35">
        <v>0</v>
      </c>
      <c r="O1197" s="35">
        <v>0</v>
      </c>
      <c r="P1197" s="35">
        <v>15000</v>
      </c>
      <c r="Q1197" s="4" t="s">
        <v>6947</v>
      </c>
      <c r="R1197" s="35">
        <f t="shared" si="348"/>
        <v>619000</v>
      </c>
      <c r="S1197" s="35">
        <f t="shared" si="343"/>
        <v>509374.18378378375</v>
      </c>
      <c r="T1197" s="35">
        <f t="shared" si="344"/>
        <v>109625.81621621625</v>
      </c>
      <c r="U1197" s="35">
        <f t="shared" si="349"/>
        <v>15086.4</v>
      </c>
      <c r="V1197" s="35">
        <f t="shared" si="350"/>
        <v>1405.5652173913043</v>
      </c>
      <c r="W1197" s="35">
        <f t="shared" si="345"/>
        <v>13741.800000000001</v>
      </c>
      <c r="X1197" s="35">
        <f t="shared" si="351"/>
        <v>58142.05099882494</v>
      </c>
      <c r="Y1197" s="35">
        <f>H1197</f>
        <v>4</v>
      </c>
      <c r="Z1197" s="35">
        <v>0</v>
      </c>
      <c r="AA1197" s="35">
        <f t="shared" si="352"/>
        <v>15000</v>
      </c>
      <c r="AB1197" s="37">
        <f t="shared" si="346"/>
        <v>0</v>
      </c>
      <c r="AC1197" s="35">
        <v>0</v>
      </c>
      <c r="AD1197" s="35">
        <v>6250</v>
      </c>
      <c r="AE1197" s="44"/>
    </row>
    <row r="1198" spans="1:31">
      <c r="A1198" s="34">
        <v>1194</v>
      </c>
      <c r="B1198" s="58">
        <v>46253</v>
      </c>
      <c r="C1198" s="4" t="s">
        <v>7227</v>
      </c>
      <c r="D1198" s="4" t="s">
        <v>6124</v>
      </c>
      <c r="E1198" s="4" t="s">
        <v>6051</v>
      </c>
      <c r="F1198" s="35" t="str">
        <f>IFERROR(VLOOKUP(E1198,'DATA MASTER'!$B$1:$R$3858,3,0),"")</f>
        <v>MTAB</v>
      </c>
      <c r="G1198" s="4">
        <v>2</v>
      </c>
      <c r="H1198" s="35">
        <f>IFERROR(VLOOKUP(E1198,'DATA MASTER'!$B$1:$R$3858,6,0),"")</f>
        <v>1</v>
      </c>
      <c r="I1198" s="40">
        <f>IFERROR(VLOOKUP(E1198,'DATA MASTER'!$B$1:$R$3858,5,0),"")</f>
        <v>19.010000000000002</v>
      </c>
      <c r="J1198" s="35">
        <f>IFERROR(VLOOKUP(E1198,'DATA MASTER'!$B$1:$R$3858,17,0),"")</f>
        <v>361100</v>
      </c>
      <c r="K1198" s="35">
        <f>IFERROR(VLOOKUP(E1198,'DATA MASTER'!$B$1:$R$3858,16,0),"")</f>
        <v>322800</v>
      </c>
      <c r="L1198" s="34">
        <f t="shared" si="342"/>
        <v>45137.5</v>
      </c>
      <c r="M1198" s="34">
        <f t="shared" si="347"/>
        <v>61367.508000000002</v>
      </c>
      <c r="N1198" s="35">
        <v>0</v>
      </c>
      <c r="O1198" s="35">
        <v>0</v>
      </c>
      <c r="P1198" s="35"/>
      <c r="Q1198" s="4"/>
      <c r="R1198" s="35">
        <f t="shared" si="348"/>
        <v>569301.80180180178</v>
      </c>
      <c r="S1198" s="35">
        <f t="shared" si="343"/>
        <v>471049.53513513511</v>
      </c>
      <c r="T1198" s="35">
        <f t="shared" si="344"/>
        <v>98252.266666666663</v>
      </c>
      <c r="U1198" s="35">
        <f t="shared" si="349"/>
        <v>26614.000000000004</v>
      </c>
      <c r="V1198" s="35">
        <f t="shared" si="350"/>
        <v>2479.5652173913045</v>
      </c>
      <c r="W1198" s="35">
        <f t="shared" si="345"/>
        <v>12638.5</v>
      </c>
      <c r="X1198" s="35">
        <f t="shared" si="351"/>
        <v>53395.201449275351</v>
      </c>
      <c r="Y1198" s="35">
        <v>1</v>
      </c>
      <c r="Z1198" s="35">
        <v>0</v>
      </c>
      <c r="AA1198" s="35">
        <f t="shared" si="352"/>
        <v>0</v>
      </c>
      <c r="AB1198" s="37">
        <f t="shared" si="346"/>
        <v>0</v>
      </c>
      <c r="AC1198" s="35">
        <v>0</v>
      </c>
      <c r="AD1198" s="3">
        <v>3125</v>
      </c>
      <c r="AE1198" s="44"/>
    </row>
    <row r="1199" spans="1:31">
      <c r="A1199" s="34">
        <v>1195</v>
      </c>
      <c r="B1199" s="58">
        <v>46253</v>
      </c>
      <c r="C1199" s="4" t="s">
        <v>7228</v>
      </c>
      <c r="D1199" s="4" t="s">
        <v>6138</v>
      </c>
      <c r="E1199" s="4" t="s">
        <v>6135</v>
      </c>
      <c r="F1199" s="35" t="str">
        <f>IFERROR(VLOOKUP(E1199,'DATA MASTER'!$B$1:$R$3858,3,0),"")</f>
        <v>DIV 1</v>
      </c>
      <c r="G1199" s="4">
        <v>3</v>
      </c>
      <c r="H1199" s="35">
        <f>IFERROR(VLOOKUP(E1199,'DATA MASTER'!$B$1:$R$3858,6,0),"")</f>
        <v>24</v>
      </c>
      <c r="I1199" s="40">
        <f>IFERROR(VLOOKUP(E1199,'DATA MASTER'!$B$1:$R$3858,5,0),"")</f>
        <v>1.23</v>
      </c>
      <c r="J1199" s="35">
        <f>IFERROR(VLOOKUP(E1199,'DATA MASTER'!$B$1:$R$3858,17,0),"")</f>
        <v>99800</v>
      </c>
      <c r="K1199" s="35">
        <f>IFERROR(VLOOKUP(E1199,'DATA MASTER'!$B$1:$R$3858,16,0),"")</f>
        <v>92100</v>
      </c>
      <c r="L1199" s="34">
        <f t="shared" si="342"/>
        <v>7485</v>
      </c>
      <c r="M1199" s="34">
        <f t="shared" si="347"/>
        <v>13343.448</v>
      </c>
      <c r="N1199" s="35">
        <v>0</v>
      </c>
      <c r="O1199" s="35">
        <v>0</v>
      </c>
      <c r="P1199" s="35"/>
      <c r="Q1199" s="4"/>
      <c r="R1199" s="35">
        <f t="shared" si="348"/>
        <v>249499.99999999997</v>
      </c>
      <c r="S1199" s="35">
        <f t="shared" si="343"/>
        <v>212855.54594594589</v>
      </c>
      <c r="T1199" s="35">
        <f t="shared" si="344"/>
        <v>36644.454054054077</v>
      </c>
      <c r="U1199" s="35">
        <f t="shared" si="349"/>
        <v>2583</v>
      </c>
      <c r="V1199" s="35">
        <f t="shared" si="350"/>
        <v>240.65217391304347</v>
      </c>
      <c r="W1199" s="35">
        <f t="shared" si="345"/>
        <v>5538.9</v>
      </c>
      <c r="X1199" s="35">
        <f t="shared" si="351"/>
        <v>28281.901880141035</v>
      </c>
      <c r="Y1199" s="35">
        <f>IF(E1199="arem005",20,IF(E1199="arem020",5,1))</f>
        <v>1</v>
      </c>
      <c r="Z1199" s="35">
        <v>0</v>
      </c>
      <c r="AA1199" s="35">
        <f t="shared" si="352"/>
        <v>0</v>
      </c>
      <c r="AB1199" s="37">
        <f t="shared" si="346"/>
        <v>0</v>
      </c>
      <c r="AC1199" s="35">
        <v>0</v>
      </c>
      <c r="AD1199" s="35">
        <v>0</v>
      </c>
      <c r="AE1199" s="44"/>
    </row>
    <row r="1200" spans="1:31">
      <c r="A1200" s="34">
        <v>1196</v>
      </c>
      <c r="B1200" s="58">
        <v>46253</v>
      </c>
      <c r="C1200" s="4" t="s">
        <v>7228</v>
      </c>
      <c r="D1200" s="4" t="s">
        <v>6138</v>
      </c>
      <c r="E1200" s="4" t="s">
        <v>6167</v>
      </c>
      <c r="F1200" s="35" t="str">
        <f>IFERROR(VLOOKUP(E1200,'DATA MASTER'!$B$1:$R$3858,3,0),"")</f>
        <v>DIV 2</v>
      </c>
      <c r="G1200" s="4">
        <v>3</v>
      </c>
      <c r="H1200" s="35">
        <f>IFERROR(VLOOKUP(E1200,'DATA MASTER'!$B$1:$R$3858,6,0),"")</f>
        <v>24</v>
      </c>
      <c r="I1200" s="40">
        <f>IFERROR(VLOOKUP(E1200,'DATA MASTER'!$B$1:$R$3858,5,0),"")</f>
        <v>0.90200000000000002</v>
      </c>
      <c r="J1200" s="35">
        <f>IFERROR(VLOOKUP(E1200,'DATA MASTER'!$B$1:$R$3858,17,0),"")</f>
        <v>81000</v>
      </c>
      <c r="K1200" s="35">
        <f>IFERROR(VLOOKUP(E1200,'DATA MASTER'!$B$1:$R$3858,16,0),"")</f>
        <v>74300</v>
      </c>
      <c r="L1200" s="34">
        <f t="shared" si="342"/>
        <v>6075</v>
      </c>
      <c r="M1200" s="34">
        <f t="shared" si="347"/>
        <v>10764.584000000001</v>
      </c>
      <c r="N1200" s="35">
        <v>0</v>
      </c>
      <c r="O1200" s="35">
        <v>10</v>
      </c>
      <c r="P1200" s="35"/>
      <c r="Q1200" s="4"/>
      <c r="R1200" s="35">
        <f t="shared" si="348"/>
        <v>182250</v>
      </c>
      <c r="S1200" s="35">
        <f t="shared" si="343"/>
        <v>154545.60648648645</v>
      </c>
      <c r="T1200" s="35">
        <f t="shared" si="344"/>
        <v>27704.393513513554</v>
      </c>
      <c r="U1200" s="35">
        <f t="shared" si="349"/>
        <v>1894.2</v>
      </c>
      <c r="V1200" s="35">
        <f t="shared" si="350"/>
        <v>176.47826086956522</v>
      </c>
      <c r="W1200" s="35">
        <f t="shared" si="345"/>
        <v>4045.9500000000003</v>
      </c>
      <c r="X1200" s="35">
        <f t="shared" si="351"/>
        <v>21587.765252643989</v>
      </c>
      <c r="Y1200" s="35">
        <v>1</v>
      </c>
      <c r="Z1200" s="35">
        <v>0</v>
      </c>
      <c r="AA1200" s="35">
        <f t="shared" si="352"/>
        <v>0</v>
      </c>
      <c r="AB1200" s="37">
        <f t="shared" si="346"/>
        <v>0</v>
      </c>
      <c r="AC1200" s="35">
        <v>0</v>
      </c>
      <c r="AD1200" s="35">
        <v>0</v>
      </c>
      <c r="AE1200" s="44"/>
    </row>
    <row r="1201" spans="1:31">
      <c r="A1201" s="34">
        <v>1197</v>
      </c>
      <c r="B1201" s="58">
        <v>46253</v>
      </c>
      <c r="C1201" s="4" t="s">
        <v>7229</v>
      </c>
      <c r="D1201" s="4" t="s">
        <v>6183</v>
      </c>
      <c r="E1201" s="4" t="s">
        <v>6156</v>
      </c>
      <c r="F1201" s="35" t="str">
        <f>IFERROR(VLOOKUP(E1201,'DATA MASTER'!$B$1:$R$3858,3,0),"")</f>
        <v>DIV 1</v>
      </c>
      <c r="G1201" s="4">
        <v>20</v>
      </c>
      <c r="H1201" s="35">
        <f>IFERROR(VLOOKUP(E1201,'DATA MASTER'!$B$1:$R$3858,6,0),"")</f>
        <v>4</v>
      </c>
      <c r="I1201" s="40">
        <f>IFERROR(VLOOKUP(E1201,'DATA MASTER'!$B$1:$R$3858,5,0),"")</f>
        <v>5.3879999999999999</v>
      </c>
      <c r="J1201" s="35">
        <f>IFERROR(VLOOKUP(E1201,'DATA MASTER'!$B$1:$R$3858,17,0),"")</f>
        <v>185700</v>
      </c>
      <c r="K1201" s="35">
        <f>IFERROR(VLOOKUP(E1201,'DATA MASTER'!$B$1:$R$3858,16,0),"")</f>
        <v>165300</v>
      </c>
      <c r="L1201" s="34">
        <f t="shared" si="342"/>
        <v>13927.5</v>
      </c>
      <c r="M1201" s="34">
        <f t="shared" si="347"/>
        <v>23948.664000000001</v>
      </c>
      <c r="N1201" s="35">
        <v>0</v>
      </c>
      <c r="O1201" s="35">
        <v>0</v>
      </c>
      <c r="P1201" s="35">
        <v>15000</v>
      </c>
      <c r="Q1201" s="4" t="s">
        <v>6947</v>
      </c>
      <c r="R1201" s="35">
        <f t="shared" si="348"/>
        <v>3095000</v>
      </c>
      <c r="S1201" s="35">
        <f t="shared" si="343"/>
        <v>2546870.9189189188</v>
      </c>
      <c r="T1201" s="35">
        <f t="shared" si="344"/>
        <v>548129.08108108118</v>
      </c>
      <c r="U1201" s="35">
        <f t="shared" si="349"/>
        <v>75432</v>
      </c>
      <c r="V1201" s="35">
        <f t="shared" si="350"/>
        <v>7027.8260869565211</v>
      </c>
      <c r="W1201" s="35">
        <f t="shared" si="345"/>
        <v>68709</v>
      </c>
      <c r="X1201" s="35">
        <f t="shared" si="351"/>
        <v>221960.25499412464</v>
      </c>
      <c r="Y1201" s="35">
        <f>H1201</f>
        <v>4</v>
      </c>
      <c r="Z1201" s="35">
        <v>0</v>
      </c>
      <c r="AA1201" s="35">
        <f t="shared" si="352"/>
        <v>75000</v>
      </c>
      <c r="AB1201" s="37">
        <f t="shared" si="346"/>
        <v>50000</v>
      </c>
      <c r="AC1201" s="35">
        <v>0</v>
      </c>
      <c r="AD1201" s="35">
        <v>50000</v>
      </c>
      <c r="AE1201" s="44"/>
    </row>
    <row r="1202" spans="1:31">
      <c r="A1202" s="34">
        <v>1198</v>
      </c>
      <c r="B1202" s="58">
        <v>46253</v>
      </c>
      <c r="C1202" s="4" t="s">
        <v>7230</v>
      </c>
      <c r="D1202" s="4" t="s">
        <v>6196</v>
      </c>
      <c r="E1202" s="4" t="s">
        <v>6167</v>
      </c>
      <c r="F1202" s="35" t="str">
        <f>IFERROR(VLOOKUP(E1202,'DATA MASTER'!$B$1:$R$3858,3,0),"")</f>
        <v>DIV 2</v>
      </c>
      <c r="G1202" s="4">
        <v>8</v>
      </c>
      <c r="H1202" s="35">
        <f>IFERROR(VLOOKUP(E1202,'DATA MASTER'!$B$1:$R$3858,6,0),"")</f>
        <v>24</v>
      </c>
      <c r="I1202" s="40">
        <f>IFERROR(VLOOKUP(E1202,'DATA MASTER'!$B$1:$R$3858,5,0),"")</f>
        <v>0.90200000000000002</v>
      </c>
      <c r="J1202" s="35">
        <f>IFERROR(VLOOKUP(E1202,'DATA MASTER'!$B$1:$R$3858,17,0),"")</f>
        <v>81000</v>
      </c>
      <c r="K1202" s="35">
        <f>IFERROR(VLOOKUP(E1202,'DATA MASTER'!$B$1:$R$3858,16,0),"")</f>
        <v>74300</v>
      </c>
      <c r="L1202" s="34">
        <f t="shared" si="342"/>
        <v>6075</v>
      </c>
      <c r="M1202" s="34">
        <f t="shared" si="347"/>
        <v>10764.584000000001</v>
      </c>
      <c r="N1202" s="35">
        <v>0</v>
      </c>
      <c r="O1202" s="35">
        <v>10</v>
      </c>
      <c r="P1202" s="35"/>
      <c r="Q1202" s="4"/>
      <c r="R1202" s="35">
        <f t="shared" si="348"/>
        <v>486000</v>
      </c>
      <c r="S1202" s="35">
        <f t="shared" si="343"/>
        <v>412121.61729729723</v>
      </c>
      <c r="T1202" s="35">
        <f t="shared" si="344"/>
        <v>73878.382702702773</v>
      </c>
      <c r="U1202" s="35">
        <f t="shared" si="349"/>
        <v>5051.2</v>
      </c>
      <c r="V1202" s="35">
        <f t="shared" si="350"/>
        <v>470.60869565217388</v>
      </c>
      <c r="W1202" s="35">
        <f t="shared" si="345"/>
        <v>10789.2</v>
      </c>
      <c r="X1202" s="35">
        <f t="shared" si="351"/>
        <v>57567.374007050603</v>
      </c>
      <c r="Y1202" s="35">
        <v>1</v>
      </c>
      <c r="Z1202" s="35">
        <v>0</v>
      </c>
      <c r="AA1202" s="35">
        <f t="shared" si="352"/>
        <v>0</v>
      </c>
      <c r="AB1202" s="37">
        <f t="shared" si="346"/>
        <v>0</v>
      </c>
      <c r="AC1202" s="35">
        <v>0</v>
      </c>
      <c r="AD1202" s="35">
        <v>0</v>
      </c>
      <c r="AE1202" s="44"/>
    </row>
    <row r="1203" spans="1:31">
      <c r="A1203" s="34">
        <v>1199</v>
      </c>
      <c r="B1203" s="58">
        <v>46253</v>
      </c>
      <c r="C1203" s="4" t="s">
        <v>7231</v>
      </c>
      <c r="D1203" s="4" t="s">
        <v>6124</v>
      </c>
      <c r="E1203" s="4" t="s">
        <v>6129</v>
      </c>
      <c r="F1203" s="35" t="str">
        <f>IFERROR(VLOOKUP(E1203,'DATA MASTER'!$B$1:$R$3858,3,0),"")</f>
        <v>DIV 1</v>
      </c>
      <c r="G1203" s="4">
        <v>36</v>
      </c>
      <c r="H1203" s="35">
        <f>IFERROR(VLOOKUP(E1203,'DATA MASTER'!$B$1:$R$3858,6,0),"")</f>
        <v>120</v>
      </c>
      <c r="I1203" s="40">
        <f>IFERROR(VLOOKUP(E1203,'DATA MASTER'!$B$1:$R$3858,5,0),"")</f>
        <v>0.14499999999999999</v>
      </c>
      <c r="J1203" s="35">
        <f>IFERROR(VLOOKUP(E1203,'DATA MASTER'!$B$1:$R$3858,17,0),"")</f>
        <v>15108.333333333334</v>
      </c>
      <c r="K1203" s="35">
        <f>IFERROR(VLOOKUP(E1203,'DATA MASTER'!$B$1:$R$3858,16,0),"")</f>
        <v>14025</v>
      </c>
      <c r="L1203" s="34">
        <f t="shared" si="342"/>
        <v>1133.125</v>
      </c>
      <c r="M1203" s="34">
        <f t="shared" si="347"/>
        <v>2031.9420000000002</v>
      </c>
      <c r="N1203" s="35">
        <v>0</v>
      </c>
      <c r="O1203" s="35">
        <v>0</v>
      </c>
      <c r="P1203" s="35"/>
      <c r="Q1203" s="4"/>
      <c r="R1203" s="35">
        <f t="shared" si="348"/>
        <v>453250</v>
      </c>
      <c r="S1203" s="35">
        <f t="shared" si="343"/>
        <v>388964.04324324313</v>
      </c>
      <c r="T1203" s="35">
        <f t="shared" si="344"/>
        <v>64285.956756756874</v>
      </c>
      <c r="U1203" s="35">
        <f t="shared" si="349"/>
        <v>3654</v>
      </c>
      <c r="V1203" s="35">
        <f t="shared" si="350"/>
        <v>340.43478260869563</v>
      </c>
      <c r="W1203" s="35">
        <f t="shared" si="345"/>
        <v>10062.150000000001</v>
      </c>
      <c r="X1203" s="35">
        <f t="shared" si="351"/>
        <v>50229.371974148176</v>
      </c>
      <c r="Y1203" s="35">
        <v>1</v>
      </c>
      <c r="Z1203" s="35">
        <v>0</v>
      </c>
      <c r="AA1203" s="35">
        <f t="shared" si="352"/>
        <v>0</v>
      </c>
      <c r="AB1203" s="37">
        <f t="shared" si="346"/>
        <v>0</v>
      </c>
      <c r="AC1203" s="35">
        <f>Z1203*R1203*1.11</f>
        <v>0</v>
      </c>
      <c r="AD1203" s="35">
        <v>0</v>
      </c>
      <c r="AE1203" s="44"/>
    </row>
    <row r="1204" spans="1:31">
      <c r="A1204" s="34">
        <v>1200</v>
      </c>
      <c r="B1204" s="58">
        <v>46253</v>
      </c>
      <c r="C1204" s="4" t="s">
        <v>7232</v>
      </c>
      <c r="D1204" s="4" t="s">
        <v>6158</v>
      </c>
      <c r="E1204" s="4" t="s">
        <v>6156</v>
      </c>
      <c r="F1204" s="35" t="str">
        <f>IFERROR(VLOOKUP(E1204,'DATA MASTER'!$B$1:$R$3858,3,0),"")</f>
        <v>DIV 1</v>
      </c>
      <c r="G1204" s="4">
        <v>4</v>
      </c>
      <c r="H1204" s="35">
        <f>IFERROR(VLOOKUP(E1204,'DATA MASTER'!$B$1:$R$3858,6,0),"")</f>
        <v>4</v>
      </c>
      <c r="I1204" s="40">
        <f>IFERROR(VLOOKUP(E1204,'DATA MASTER'!$B$1:$R$3858,5,0),"")</f>
        <v>5.3879999999999999</v>
      </c>
      <c r="J1204" s="35">
        <f>IFERROR(VLOOKUP(E1204,'DATA MASTER'!$B$1:$R$3858,17,0),"")</f>
        <v>185700</v>
      </c>
      <c r="K1204" s="35">
        <f>IFERROR(VLOOKUP(E1204,'DATA MASTER'!$B$1:$R$3858,16,0),"")</f>
        <v>165300</v>
      </c>
      <c r="L1204" s="34">
        <f t="shared" si="342"/>
        <v>13927.5</v>
      </c>
      <c r="M1204" s="34">
        <f t="shared" si="347"/>
        <v>23948.664000000001</v>
      </c>
      <c r="N1204" s="35">
        <v>0</v>
      </c>
      <c r="O1204" s="35">
        <v>0</v>
      </c>
      <c r="P1204" s="35">
        <v>15000</v>
      </c>
      <c r="Q1204" s="4" t="s">
        <v>6947</v>
      </c>
      <c r="R1204" s="35">
        <f t="shared" si="348"/>
        <v>619000</v>
      </c>
      <c r="S1204" s="35">
        <f t="shared" si="343"/>
        <v>509374.18378378375</v>
      </c>
      <c r="T1204" s="35">
        <f t="shared" si="344"/>
        <v>109625.81621621625</v>
      </c>
      <c r="U1204" s="35">
        <f t="shared" si="349"/>
        <v>15086.4</v>
      </c>
      <c r="V1204" s="35">
        <f t="shared" si="350"/>
        <v>1405.5652173913043</v>
      </c>
      <c r="W1204" s="35">
        <f t="shared" si="345"/>
        <v>13741.800000000001</v>
      </c>
      <c r="X1204" s="35">
        <f t="shared" si="351"/>
        <v>58142.05099882494</v>
      </c>
      <c r="Y1204" s="35">
        <f>H1204</f>
        <v>4</v>
      </c>
      <c r="Z1204" s="35">
        <v>0</v>
      </c>
      <c r="AA1204" s="35">
        <f t="shared" si="352"/>
        <v>15000</v>
      </c>
      <c r="AB1204" s="37">
        <f t="shared" si="346"/>
        <v>0</v>
      </c>
      <c r="AC1204" s="35">
        <v>0</v>
      </c>
      <c r="AD1204" s="35">
        <v>6250</v>
      </c>
      <c r="AE1204" s="44"/>
    </row>
    <row r="1205" spans="1:31">
      <c r="A1205" s="34">
        <v>1201</v>
      </c>
      <c r="B1205" s="58">
        <v>46253</v>
      </c>
      <c r="C1205" s="4" t="s">
        <v>7233</v>
      </c>
      <c r="D1205" s="4" t="s">
        <v>6124</v>
      </c>
      <c r="E1205" s="4" t="s">
        <v>6240</v>
      </c>
      <c r="F1205" s="35" t="str">
        <f>IFERROR(VLOOKUP(E1205,'DATA MASTER'!$B$1:$R$3858,3,0),"")</f>
        <v>DIV 1</v>
      </c>
      <c r="G1205" s="4">
        <v>2</v>
      </c>
      <c r="H1205" s="35">
        <f>IFERROR(VLOOKUP(E1205,'DATA MASTER'!$B$1:$R$3858,6,0),"")</f>
        <v>4</v>
      </c>
      <c r="I1205" s="40">
        <f>IFERROR(VLOOKUP(E1205,'DATA MASTER'!$B$1:$R$3858,5,0),"")</f>
        <v>5.218</v>
      </c>
      <c r="J1205" s="35">
        <f>IFERROR(VLOOKUP(E1205,'DATA MASTER'!$B$1:$R$3858,17,0),"")</f>
        <v>328200</v>
      </c>
      <c r="K1205" s="35">
        <f>IFERROR(VLOOKUP(E1205,'DATA MASTER'!$B$1:$R$3858,16,0),"")</f>
        <v>293300</v>
      </c>
      <c r="L1205" s="34">
        <f t="shared" si="342"/>
        <v>24615</v>
      </c>
      <c r="M1205" s="34">
        <f t="shared" si="347"/>
        <v>42493.304000000004</v>
      </c>
      <c r="N1205" s="35">
        <v>0</v>
      </c>
      <c r="O1205" s="35">
        <v>10</v>
      </c>
      <c r="P1205" s="35"/>
      <c r="Q1205" s="4"/>
      <c r="R1205" s="35">
        <f t="shared" si="348"/>
        <v>492300</v>
      </c>
      <c r="S1205" s="35">
        <f t="shared" si="343"/>
        <v>406713.56108108105</v>
      </c>
      <c r="T1205" s="35">
        <f t="shared" si="344"/>
        <v>85586.438918918953</v>
      </c>
      <c r="U1205" s="35">
        <f t="shared" si="349"/>
        <v>7305.2</v>
      </c>
      <c r="V1205" s="35">
        <f t="shared" si="350"/>
        <v>680.60869565217388</v>
      </c>
      <c r="W1205" s="35">
        <f t="shared" si="345"/>
        <v>10929.060000000001</v>
      </c>
      <c r="X1205" s="35">
        <f t="shared" si="351"/>
        <v>63546.570223266783</v>
      </c>
      <c r="Y1205" s="35">
        <v>1</v>
      </c>
      <c r="Z1205" s="35">
        <v>0</v>
      </c>
      <c r="AA1205" s="35">
        <f t="shared" si="352"/>
        <v>0</v>
      </c>
      <c r="AB1205" s="37">
        <f t="shared" si="346"/>
        <v>0</v>
      </c>
      <c r="AC1205" s="35">
        <v>0</v>
      </c>
      <c r="AD1205" s="35">
        <v>3125</v>
      </c>
      <c r="AE1205" s="44"/>
    </row>
    <row r="1206" spans="1:31">
      <c r="A1206" s="34">
        <v>1202</v>
      </c>
      <c r="B1206" s="58">
        <v>46253</v>
      </c>
      <c r="C1206" s="4" t="s">
        <v>7234</v>
      </c>
      <c r="D1206" s="4" t="s">
        <v>6188</v>
      </c>
      <c r="E1206" s="4" t="s">
        <v>6156</v>
      </c>
      <c r="F1206" s="35" t="str">
        <f>IFERROR(VLOOKUP(E1206,'DATA MASTER'!$B$1:$R$3858,3,0),"")</f>
        <v>DIV 1</v>
      </c>
      <c r="G1206" s="4">
        <v>36</v>
      </c>
      <c r="H1206" s="35">
        <f>IFERROR(VLOOKUP(E1206,'DATA MASTER'!$B$1:$R$3858,6,0),"")</f>
        <v>4</v>
      </c>
      <c r="I1206" s="40">
        <f>IFERROR(VLOOKUP(E1206,'DATA MASTER'!$B$1:$R$3858,5,0),"")</f>
        <v>5.3879999999999999</v>
      </c>
      <c r="J1206" s="35">
        <f>IFERROR(VLOOKUP(E1206,'DATA MASTER'!$B$1:$R$3858,17,0),"")</f>
        <v>185700</v>
      </c>
      <c r="K1206" s="35">
        <f>IFERROR(VLOOKUP(E1206,'DATA MASTER'!$B$1:$R$3858,16,0),"")</f>
        <v>165300</v>
      </c>
      <c r="L1206" s="34">
        <f t="shared" si="342"/>
        <v>13927.5</v>
      </c>
      <c r="M1206" s="34">
        <f t="shared" si="347"/>
        <v>23948.664000000001</v>
      </c>
      <c r="N1206" s="35">
        <v>0</v>
      </c>
      <c r="O1206" s="35">
        <v>0</v>
      </c>
      <c r="P1206" s="35"/>
      <c r="Q1206" s="4" t="e">
        <f>VLOOKUP(#REF!,#REF!,1,0)</f>
        <v>#REF!</v>
      </c>
      <c r="R1206" s="35">
        <f t="shared" si="348"/>
        <v>5571000</v>
      </c>
      <c r="S1206" s="35">
        <f t="shared" si="343"/>
        <v>4584367.6540540541</v>
      </c>
      <c r="T1206" s="35">
        <f t="shared" si="344"/>
        <v>986632.34594594594</v>
      </c>
      <c r="U1206" s="35">
        <f t="shared" si="349"/>
        <v>135777.60000000001</v>
      </c>
      <c r="V1206" s="35">
        <f t="shared" si="350"/>
        <v>12650.086956521738</v>
      </c>
      <c r="W1206" s="35">
        <f t="shared" si="345"/>
        <v>123676.20000000001</v>
      </c>
      <c r="X1206" s="35" t="str">
        <f t="shared" si="351"/>
        <v/>
      </c>
      <c r="Y1206" s="35">
        <v>1</v>
      </c>
      <c r="Z1206" s="42" t="e">
        <f>VLOOKUP(Q1206,#REF!,4,0)</f>
        <v>#REF!</v>
      </c>
      <c r="AA1206" s="35">
        <f t="shared" si="352"/>
        <v>0</v>
      </c>
      <c r="AB1206" s="37">
        <f t="shared" si="346"/>
        <v>0</v>
      </c>
      <c r="AC1206" s="35" t="e">
        <f>Z1206*R1206*1.11</f>
        <v>#REF!</v>
      </c>
      <c r="AD1206" s="35">
        <v>0</v>
      </c>
      <c r="AE1206" s="44"/>
    </row>
    <row r="1207" spans="1:31">
      <c r="A1207" s="34">
        <v>1203</v>
      </c>
      <c r="B1207" s="58">
        <v>46253</v>
      </c>
      <c r="C1207" s="4" t="s">
        <v>7235</v>
      </c>
      <c r="D1207" s="4" t="s">
        <v>6239</v>
      </c>
      <c r="E1207" s="4" t="s">
        <v>6386</v>
      </c>
      <c r="F1207" s="35" t="str">
        <f>IFERROR(VLOOKUP(E1207,'DATA MASTER'!$B$1:$R$3858,3,0),"")</f>
        <v>DIV 2</v>
      </c>
      <c r="G1207" s="4">
        <v>4</v>
      </c>
      <c r="H1207" s="35">
        <f>IFERROR(VLOOKUP(E1207,'DATA MASTER'!$B$1:$R$3858,6,0),"")</f>
        <v>6</v>
      </c>
      <c r="I1207" s="40">
        <f>IFERROR(VLOOKUP(E1207,'DATA MASTER'!$B$1:$R$3858,5,0),"")</f>
        <v>3.742</v>
      </c>
      <c r="J1207" s="35">
        <f>IFERROR(VLOOKUP(E1207,'DATA MASTER'!$B$1:$R$3858,17,0),"")</f>
        <v>152700</v>
      </c>
      <c r="K1207" s="35">
        <f>IFERROR(VLOOKUP(E1207,'DATA MASTER'!$B$1:$R$3858,16,0),"")</f>
        <v>135600</v>
      </c>
      <c r="L1207" s="34">
        <f t="shared" si="342"/>
        <v>11452.5</v>
      </c>
      <c r="M1207" s="34">
        <f t="shared" si="347"/>
        <v>19645.728000000003</v>
      </c>
      <c r="N1207" s="35">
        <v>0</v>
      </c>
      <c r="O1207" s="35">
        <v>0</v>
      </c>
      <c r="P1207" s="35"/>
      <c r="Q1207" s="4"/>
      <c r="R1207" s="35">
        <f t="shared" si="348"/>
        <v>508999.99999999994</v>
      </c>
      <c r="S1207" s="35">
        <f t="shared" si="343"/>
        <v>417853.23243243241</v>
      </c>
      <c r="T1207" s="35">
        <f t="shared" si="344"/>
        <v>91146.767567567527</v>
      </c>
      <c r="U1207" s="35">
        <f t="shared" si="349"/>
        <v>10477.6</v>
      </c>
      <c r="V1207" s="35">
        <f t="shared" si="350"/>
        <v>976.17391304347825</v>
      </c>
      <c r="W1207" s="35">
        <f t="shared" si="345"/>
        <v>11299.8</v>
      </c>
      <c r="X1207" s="35">
        <f t="shared" si="351"/>
        <v>68393.193654524046</v>
      </c>
      <c r="Y1207" s="35">
        <v>1</v>
      </c>
      <c r="Z1207" s="35">
        <v>0</v>
      </c>
      <c r="AA1207" s="35">
        <f t="shared" si="352"/>
        <v>0</v>
      </c>
      <c r="AB1207" s="37">
        <f t="shared" si="346"/>
        <v>0</v>
      </c>
      <c r="AC1207" s="35">
        <v>0</v>
      </c>
      <c r="AD1207" s="35">
        <v>0</v>
      </c>
      <c r="AE1207" s="44"/>
    </row>
    <row r="1208" spans="1:31">
      <c r="A1208" s="34">
        <v>1204</v>
      </c>
      <c r="B1208" s="58">
        <v>46253</v>
      </c>
      <c r="C1208" s="4" t="s">
        <v>7236</v>
      </c>
      <c r="D1208" s="4" t="s">
        <v>6239</v>
      </c>
      <c r="E1208" s="4" t="s">
        <v>6135</v>
      </c>
      <c r="F1208" s="35" t="str">
        <f>IFERROR(VLOOKUP(E1208,'DATA MASTER'!$B$1:$R$3858,3,0),"")</f>
        <v>DIV 1</v>
      </c>
      <c r="G1208" s="4">
        <v>12</v>
      </c>
      <c r="H1208" s="35">
        <f>IFERROR(VLOOKUP(E1208,'DATA MASTER'!$B$1:$R$3858,6,0),"")</f>
        <v>24</v>
      </c>
      <c r="I1208" s="40">
        <f>IFERROR(VLOOKUP(E1208,'DATA MASTER'!$B$1:$R$3858,5,0),"")</f>
        <v>1.23</v>
      </c>
      <c r="J1208" s="35">
        <f>IFERROR(VLOOKUP(E1208,'DATA MASTER'!$B$1:$R$3858,17,0),"")</f>
        <v>99800</v>
      </c>
      <c r="K1208" s="35">
        <f>IFERROR(VLOOKUP(E1208,'DATA MASTER'!$B$1:$R$3858,16,0),"")</f>
        <v>92100</v>
      </c>
      <c r="L1208" s="34">
        <f t="shared" si="342"/>
        <v>7485</v>
      </c>
      <c r="M1208" s="34">
        <f t="shared" si="347"/>
        <v>13343.448</v>
      </c>
      <c r="N1208" s="35">
        <v>0</v>
      </c>
      <c r="O1208" s="35">
        <v>0</v>
      </c>
      <c r="P1208" s="35"/>
      <c r="Q1208" s="4"/>
      <c r="R1208" s="35">
        <f t="shared" si="348"/>
        <v>997999.99999999988</v>
      </c>
      <c r="S1208" s="35">
        <f t="shared" si="343"/>
        <v>851422.18378378358</v>
      </c>
      <c r="T1208" s="35">
        <f t="shared" si="344"/>
        <v>146577.81621621631</v>
      </c>
      <c r="U1208" s="35">
        <f t="shared" si="349"/>
        <v>10332</v>
      </c>
      <c r="V1208" s="35">
        <f t="shared" si="350"/>
        <v>962.60869565217388</v>
      </c>
      <c r="W1208" s="35">
        <f t="shared" si="345"/>
        <v>22155.599999999999</v>
      </c>
      <c r="X1208" s="35">
        <f t="shared" si="351"/>
        <v>113127.60752056414</v>
      </c>
      <c r="Y1208" s="35">
        <v>1</v>
      </c>
      <c r="Z1208" s="35">
        <v>0</v>
      </c>
      <c r="AA1208" s="35">
        <f t="shared" si="352"/>
        <v>0</v>
      </c>
      <c r="AB1208" s="37">
        <f t="shared" si="346"/>
        <v>0</v>
      </c>
      <c r="AC1208" s="35">
        <v>0</v>
      </c>
      <c r="AD1208" s="35">
        <v>0</v>
      </c>
      <c r="AE1208" s="44"/>
    </row>
    <row r="1209" spans="1:31">
      <c r="A1209" s="34">
        <v>1205</v>
      </c>
      <c r="B1209" s="58">
        <v>46253</v>
      </c>
      <c r="C1209" s="4" t="s">
        <v>7236</v>
      </c>
      <c r="D1209" s="4" t="s">
        <v>6239</v>
      </c>
      <c r="E1209" s="4" t="s">
        <v>6131</v>
      </c>
      <c r="F1209" s="35" t="str">
        <f>IFERROR(VLOOKUP(E1209,'DATA MASTER'!$B$1:$R$3858,3,0),"")</f>
        <v>DIV 1</v>
      </c>
      <c r="G1209" s="4">
        <v>36</v>
      </c>
      <c r="H1209" s="35">
        <f>IFERROR(VLOOKUP(E1209,'DATA MASTER'!$B$1:$R$3858,6,0),"")</f>
        <v>72</v>
      </c>
      <c r="I1209" s="40">
        <f>IFERROR(VLOOKUP(E1209,'DATA MASTER'!$B$1:$R$3858,5,0),"")</f>
        <v>0.245333</v>
      </c>
      <c r="J1209" s="35">
        <f>IFERROR(VLOOKUP(E1209,'DATA MASTER'!$B$1:$R$3858,17,0),"")</f>
        <v>27908.333333333332</v>
      </c>
      <c r="K1209" s="35">
        <f>IFERROR(VLOOKUP(E1209,'DATA MASTER'!$B$1:$R$3858,16,0),"")</f>
        <v>25850</v>
      </c>
      <c r="L1209" s="34">
        <f t="shared" si="342"/>
        <v>2093.125</v>
      </c>
      <c r="M1209" s="34">
        <f t="shared" si="347"/>
        <v>3745.1480000000001</v>
      </c>
      <c r="N1209" s="35">
        <v>0</v>
      </c>
      <c r="O1209" s="35">
        <v>0</v>
      </c>
      <c r="P1209" s="35"/>
      <c r="Q1209" s="4"/>
      <c r="R1209" s="35">
        <f t="shared" si="348"/>
        <v>837249.99999999988</v>
      </c>
      <c r="S1209" s="35">
        <f t="shared" si="343"/>
        <v>716914.11891891877</v>
      </c>
      <c r="T1209" s="35">
        <f t="shared" si="344"/>
        <v>120335.88108108111</v>
      </c>
      <c r="U1209" s="35">
        <f t="shared" si="349"/>
        <v>6182.391599999999</v>
      </c>
      <c r="V1209" s="35">
        <f t="shared" si="350"/>
        <v>575.99921739130434</v>
      </c>
      <c r="W1209" s="35">
        <f t="shared" si="345"/>
        <v>18586.949999999997</v>
      </c>
      <c r="X1209" s="35">
        <f t="shared" si="351"/>
        <v>94990.540263689807</v>
      </c>
      <c r="Y1209" s="35">
        <f>IF(E1209="avem005",4,1)</f>
        <v>1</v>
      </c>
      <c r="Z1209" s="35">
        <v>0</v>
      </c>
      <c r="AA1209" s="35">
        <f t="shared" si="352"/>
        <v>0</v>
      </c>
      <c r="AB1209" s="37">
        <f t="shared" si="346"/>
        <v>0</v>
      </c>
      <c r="AC1209" s="35">
        <v>0</v>
      </c>
      <c r="AD1209" s="35">
        <v>0</v>
      </c>
      <c r="AE1209" s="44"/>
    </row>
    <row r="1210" spans="1:31">
      <c r="A1210" s="34">
        <v>1206</v>
      </c>
      <c r="B1210" s="58">
        <v>46253</v>
      </c>
      <c r="C1210" s="4" t="s">
        <v>7237</v>
      </c>
      <c r="D1210" s="4" t="s">
        <v>6239</v>
      </c>
      <c r="E1210" s="4" t="s">
        <v>1532</v>
      </c>
      <c r="F1210" s="35" t="str">
        <f>IFERROR(VLOOKUP(E1210,'DATA MASTER'!$B$1:$R$3858,3,0),"")</f>
        <v>DIV 1</v>
      </c>
      <c r="G1210" s="4">
        <v>2</v>
      </c>
      <c r="H1210" s="35">
        <f>IFERROR(VLOOKUP(E1210,'DATA MASTER'!$B$1:$R$3858,6,0),"")</f>
        <v>24</v>
      </c>
      <c r="I1210" s="40">
        <f>IFERROR(VLOOKUP(E1210,'DATA MASTER'!$B$1:$R$3858,5,0),"")</f>
        <v>0.92700000000000005</v>
      </c>
      <c r="J1210" s="35">
        <f>IFERROR(VLOOKUP(E1210,'DATA MASTER'!$B$1:$R$3858,17,0),"")</f>
        <v>0</v>
      </c>
      <c r="K1210" s="35">
        <f>IFERROR(VLOOKUP(E1210,'DATA MASTER'!$B$1:$R$3858,16,0),"")</f>
        <v>0</v>
      </c>
      <c r="L1210" s="34">
        <f t="shared" si="342"/>
        <v>0</v>
      </c>
      <c r="M1210" s="34">
        <f t="shared" si="347"/>
        <v>0</v>
      </c>
      <c r="N1210" s="35">
        <v>0</v>
      </c>
      <c r="O1210" s="35">
        <v>0</v>
      </c>
      <c r="P1210" s="35"/>
      <c r="Q1210" s="4"/>
      <c r="R1210" s="35">
        <f t="shared" si="348"/>
        <v>0</v>
      </c>
      <c r="S1210" s="35">
        <f t="shared" si="343"/>
        <v>0</v>
      </c>
      <c r="T1210" s="35">
        <f t="shared" si="344"/>
        <v>0</v>
      </c>
      <c r="U1210" s="35">
        <f t="shared" si="349"/>
        <v>1297.8</v>
      </c>
      <c r="V1210" s="35">
        <f t="shared" si="350"/>
        <v>120.91304347826086</v>
      </c>
      <c r="W1210" s="35">
        <f t="shared" si="345"/>
        <v>0</v>
      </c>
      <c r="X1210" s="35">
        <f t="shared" si="351"/>
        <v>-6974.2685990338159</v>
      </c>
      <c r="Y1210" s="35">
        <v>1</v>
      </c>
      <c r="Z1210" s="35">
        <v>0</v>
      </c>
      <c r="AA1210" s="35">
        <f t="shared" si="352"/>
        <v>0</v>
      </c>
      <c r="AB1210" s="37">
        <f t="shared" si="346"/>
        <v>0</v>
      </c>
      <c r="AC1210" s="35">
        <f>Z1210*R1210*1.11</f>
        <v>0</v>
      </c>
      <c r="AD1210" s="35">
        <v>5555.5555555555557</v>
      </c>
      <c r="AE1210" s="44"/>
    </row>
    <row r="1211" spans="1:31">
      <c r="A1211" s="34">
        <v>1207</v>
      </c>
      <c r="B1211" s="58">
        <v>46253</v>
      </c>
      <c r="C1211" s="4" t="s">
        <v>7237</v>
      </c>
      <c r="D1211" s="4" t="s">
        <v>6239</v>
      </c>
      <c r="E1211" s="4" t="s">
        <v>1530</v>
      </c>
      <c r="F1211" s="35" t="str">
        <f>IFERROR(VLOOKUP(E1211,'DATA MASTER'!$B$1:$R$3858,3,0),"")</f>
        <v>DIV 1</v>
      </c>
      <c r="G1211" s="4">
        <v>2</v>
      </c>
      <c r="H1211" s="35">
        <f>IFERROR(VLOOKUP(E1211,'DATA MASTER'!$B$1:$R$3858,6,0),"")</f>
        <v>24</v>
      </c>
      <c r="I1211" s="40">
        <f>IFERROR(VLOOKUP(E1211,'DATA MASTER'!$B$1:$R$3858,5,0),"")</f>
        <v>0.92700000000000005</v>
      </c>
      <c r="J1211" s="35">
        <f>IFERROR(VLOOKUP(E1211,'DATA MASTER'!$B$1:$R$3858,17,0),"")</f>
        <v>348100</v>
      </c>
      <c r="K1211" s="35">
        <f>IFERROR(VLOOKUP(E1211,'DATA MASTER'!$B$1:$R$3858,16,0),"")</f>
        <v>320800</v>
      </c>
      <c r="L1211" s="34">
        <f t="shared" si="342"/>
        <v>26107.5</v>
      </c>
      <c r="M1211" s="34">
        <f t="shared" si="347"/>
        <v>46477.504000000001</v>
      </c>
      <c r="N1211" s="35">
        <v>0</v>
      </c>
      <c r="O1211" s="35">
        <v>0</v>
      </c>
      <c r="P1211" s="35"/>
      <c r="Q1211" s="4"/>
      <c r="R1211" s="35">
        <f t="shared" si="348"/>
        <v>580166.66666666663</v>
      </c>
      <c r="S1211" s="35">
        <f t="shared" si="343"/>
        <v>494274.76756756747</v>
      </c>
      <c r="T1211" s="35">
        <f t="shared" si="344"/>
        <v>85891.899099099159</v>
      </c>
      <c r="U1211" s="35">
        <f t="shared" si="349"/>
        <v>1297.8</v>
      </c>
      <c r="V1211" s="35">
        <f t="shared" si="350"/>
        <v>120.91304347826086</v>
      </c>
      <c r="W1211" s="35">
        <f t="shared" si="345"/>
        <v>12879.699999999999</v>
      </c>
      <c r="X1211" s="35">
        <f t="shared" si="351"/>
        <v>66037.93050006534</v>
      </c>
      <c r="Y1211" s="35">
        <v>1</v>
      </c>
      <c r="Z1211" s="35">
        <v>0</v>
      </c>
      <c r="AA1211" s="35">
        <f t="shared" si="352"/>
        <v>0</v>
      </c>
      <c r="AB1211" s="37">
        <f t="shared" si="346"/>
        <v>0</v>
      </c>
      <c r="AC1211" s="35">
        <f>Z1211*R1211*1.11</f>
        <v>0</v>
      </c>
      <c r="AD1211" s="35">
        <v>5555.5555555555557</v>
      </c>
      <c r="AE1211" s="44"/>
    </row>
    <row r="1212" spans="1:31">
      <c r="A1212" s="34">
        <v>1208</v>
      </c>
      <c r="B1212" s="58">
        <v>46253</v>
      </c>
      <c r="C1212" s="4" t="s">
        <v>7237</v>
      </c>
      <c r="D1212" s="4" t="s">
        <v>6239</v>
      </c>
      <c r="E1212" s="4" t="s">
        <v>4529</v>
      </c>
      <c r="F1212" s="35" t="str">
        <f>IFERROR(VLOOKUP(E1212,'DATA MASTER'!$B$1:$R$3858,3,0),"")</f>
        <v>DIV 2</v>
      </c>
      <c r="G1212" s="4">
        <v>1</v>
      </c>
      <c r="H1212" s="35">
        <f>IFERROR(VLOOKUP(E1212,'DATA MASTER'!$B$1:$R$3858,6,0),"")</f>
        <v>12</v>
      </c>
      <c r="I1212" s="40">
        <f>IFERROR(VLOOKUP(E1212,'DATA MASTER'!$B$1:$R$3858,5,0),"")</f>
        <v>1.7350000000000001</v>
      </c>
      <c r="J1212" s="35">
        <f>IFERROR(VLOOKUP(E1212,'DATA MASTER'!$B$1:$R$3858,17,0),"")</f>
        <v>0</v>
      </c>
      <c r="K1212" s="35">
        <f>IFERROR(VLOOKUP(E1212,'DATA MASTER'!$B$1:$R$3858,16,0),"")</f>
        <v>0</v>
      </c>
      <c r="L1212" s="34">
        <f t="shared" si="342"/>
        <v>0</v>
      </c>
      <c r="M1212" s="34">
        <f t="shared" si="347"/>
        <v>0</v>
      </c>
      <c r="N1212" s="35">
        <v>0</v>
      </c>
      <c r="O1212" s="35">
        <v>0</v>
      </c>
      <c r="P1212" s="35"/>
      <c r="Q1212" s="4"/>
      <c r="R1212" s="35">
        <f t="shared" si="348"/>
        <v>0</v>
      </c>
      <c r="S1212" s="35">
        <f t="shared" si="343"/>
        <v>0</v>
      </c>
      <c r="T1212" s="35">
        <f t="shared" si="344"/>
        <v>0</v>
      </c>
      <c r="U1212" s="35">
        <f t="shared" si="349"/>
        <v>1214.5</v>
      </c>
      <c r="V1212" s="35">
        <f t="shared" si="350"/>
        <v>113.15217391304348</v>
      </c>
      <c r="W1212" s="35">
        <f t="shared" si="345"/>
        <v>0</v>
      </c>
      <c r="X1212" s="35">
        <f t="shared" si="351"/>
        <v>-6883.2077294685987</v>
      </c>
      <c r="Y1212" s="35">
        <v>1</v>
      </c>
      <c r="Z1212" s="35">
        <v>0</v>
      </c>
      <c r="AA1212" s="35">
        <f t="shared" si="352"/>
        <v>0</v>
      </c>
      <c r="AB1212" s="37">
        <f t="shared" si="346"/>
        <v>0</v>
      </c>
      <c r="AC1212" s="35">
        <f>Z1212*R1212*1.11</f>
        <v>0</v>
      </c>
      <c r="AD1212" s="35">
        <v>5555.5555555555557</v>
      </c>
      <c r="AE1212" s="44"/>
    </row>
    <row r="1213" spans="1:31">
      <c r="A1213" s="34">
        <v>1209</v>
      </c>
      <c r="B1213" s="58">
        <v>46253</v>
      </c>
      <c r="C1213" s="4" t="s">
        <v>7237</v>
      </c>
      <c r="D1213" s="4" t="s">
        <v>6239</v>
      </c>
      <c r="E1213" s="4" t="s">
        <v>1554</v>
      </c>
      <c r="F1213" s="35" t="str">
        <f>IFERROR(VLOOKUP(E1213,'DATA MASTER'!$B$1:$R$3858,3,0),"")</f>
        <v>DIV 2</v>
      </c>
      <c r="G1213" s="4">
        <v>1</v>
      </c>
      <c r="H1213" s="35">
        <f>IFERROR(VLOOKUP(E1213,'DATA MASTER'!$B$1:$R$3858,6,0),"")</f>
        <v>12</v>
      </c>
      <c r="I1213" s="40">
        <f>IFERROR(VLOOKUP(E1213,'DATA MASTER'!$B$1:$R$3858,5,0),"")</f>
        <v>1.7350000000000001</v>
      </c>
      <c r="J1213" s="35">
        <f>IFERROR(VLOOKUP(E1213,'DATA MASTER'!$B$1:$R$3858,17,0),"")</f>
        <v>325300</v>
      </c>
      <c r="K1213" s="35">
        <f>IFERROR(VLOOKUP(E1213,'DATA MASTER'!$B$1:$R$3858,16,0),"")</f>
        <v>300100</v>
      </c>
      <c r="L1213" s="34">
        <f t="shared" si="342"/>
        <v>24397.5</v>
      </c>
      <c r="M1213" s="34">
        <f t="shared" si="347"/>
        <v>43478.488000000005</v>
      </c>
      <c r="N1213" s="35">
        <v>0</v>
      </c>
      <c r="O1213" s="35">
        <v>0</v>
      </c>
      <c r="P1213" s="35"/>
      <c r="Q1213" s="4"/>
      <c r="R1213" s="35">
        <f t="shared" si="348"/>
        <v>271083.33333333331</v>
      </c>
      <c r="S1213" s="35">
        <f t="shared" si="343"/>
        <v>231190.55135135131</v>
      </c>
      <c r="T1213" s="35">
        <f t="shared" si="344"/>
        <v>39892.781981982</v>
      </c>
      <c r="U1213" s="35">
        <f t="shared" si="349"/>
        <v>1214.5</v>
      </c>
      <c r="V1213" s="35">
        <f t="shared" si="350"/>
        <v>113.15217391304348</v>
      </c>
      <c r="W1213" s="35">
        <f t="shared" si="345"/>
        <v>6018.05</v>
      </c>
      <c r="X1213" s="35">
        <f t="shared" si="351"/>
        <v>26991.524252513405</v>
      </c>
      <c r="Y1213" s="35">
        <v>1</v>
      </c>
      <c r="Z1213" s="35">
        <v>0</v>
      </c>
      <c r="AA1213" s="35">
        <f t="shared" si="352"/>
        <v>0</v>
      </c>
      <c r="AB1213" s="37">
        <f t="shared" si="346"/>
        <v>0</v>
      </c>
      <c r="AC1213" s="35">
        <f t="shared" ref="AC1213:AC1215" si="357">Z1213*R1213*1.11</f>
        <v>0</v>
      </c>
      <c r="AD1213" s="35">
        <v>5555.5555555555557</v>
      </c>
      <c r="AE1213" s="44"/>
    </row>
    <row r="1214" spans="1:31">
      <c r="A1214" s="34">
        <v>1210</v>
      </c>
      <c r="B1214" s="58">
        <v>46253</v>
      </c>
      <c r="C1214" s="4" t="s">
        <v>7238</v>
      </c>
      <c r="D1214" s="4" t="s">
        <v>6239</v>
      </c>
      <c r="E1214" s="4" t="s">
        <v>6129</v>
      </c>
      <c r="F1214" s="35" t="str">
        <f>IFERROR(VLOOKUP(E1214,'DATA MASTER'!$B$1:$R$3858,3,0),"")</f>
        <v>DIV 1</v>
      </c>
      <c r="G1214" s="4">
        <v>36</v>
      </c>
      <c r="H1214" s="35">
        <f>IFERROR(VLOOKUP(E1214,'DATA MASTER'!$B$1:$R$3858,6,0),"")</f>
        <v>120</v>
      </c>
      <c r="I1214" s="40">
        <f>IFERROR(VLOOKUP(E1214,'DATA MASTER'!$B$1:$R$3858,5,0),"")</f>
        <v>0.14499999999999999</v>
      </c>
      <c r="J1214" s="35">
        <f>IFERROR(VLOOKUP(E1214,'DATA MASTER'!$B$1:$R$3858,17,0),"")</f>
        <v>15108.333333333334</v>
      </c>
      <c r="K1214" s="35">
        <f>IFERROR(VLOOKUP(E1214,'DATA MASTER'!$B$1:$R$3858,16,0),"")</f>
        <v>14025</v>
      </c>
      <c r="L1214" s="34">
        <f t="shared" si="342"/>
        <v>1133.125</v>
      </c>
      <c r="M1214" s="34">
        <f t="shared" si="347"/>
        <v>2031.9420000000002</v>
      </c>
      <c r="N1214" s="35">
        <v>0</v>
      </c>
      <c r="O1214" s="35">
        <v>0</v>
      </c>
      <c r="P1214" s="35"/>
      <c r="Q1214" s="4"/>
      <c r="R1214" s="35">
        <f t="shared" si="348"/>
        <v>453250</v>
      </c>
      <c r="S1214" s="35">
        <f t="shared" si="343"/>
        <v>388964.04324324313</v>
      </c>
      <c r="T1214" s="35">
        <f t="shared" si="344"/>
        <v>64285.956756756874</v>
      </c>
      <c r="U1214" s="35">
        <f t="shared" si="349"/>
        <v>3654</v>
      </c>
      <c r="V1214" s="35">
        <f t="shared" si="350"/>
        <v>340.43478260869563</v>
      </c>
      <c r="W1214" s="35">
        <f t="shared" si="345"/>
        <v>10062.150000000001</v>
      </c>
      <c r="X1214" s="35">
        <f t="shared" si="351"/>
        <v>50229.371974148176</v>
      </c>
      <c r="Y1214" s="35">
        <v>1</v>
      </c>
      <c r="Z1214" s="35">
        <v>0</v>
      </c>
      <c r="AA1214" s="35">
        <f t="shared" si="352"/>
        <v>0</v>
      </c>
      <c r="AB1214" s="37">
        <f t="shared" si="346"/>
        <v>0</v>
      </c>
      <c r="AC1214" s="35">
        <f t="shared" si="357"/>
        <v>0</v>
      </c>
      <c r="AD1214" s="35">
        <v>0</v>
      </c>
      <c r="AE1214" s="44"/>
    </row>
    <row r="1215" spans="1:31">
      <c r="A1215" s="34">
        <v>1211</v>
      </c>
      <c r="B1215" s="58">
        <v>46253</v>
      </c>
      <c r="C1215" s="4" t="s">
        <v>7239</v>
      </c>
      <c r="D1215" s="4" t="s">
        <v>6196</v>
      </c>
      <c r="E1215" s="4" t="s">
        <v>6159</v>
      </c>
      <c r="F1215" s="35" t="str">
        <f>IFERROR(VLOOKUP(E1215,'DATA MASTER'!$B$1:$R$3858,3,0),"")</f>
        <v>DIV 2</v>
      </c>
      <c r="G1215" s="4">
        <v>1</v>
      </c>
      <c r="H1215" s="35">
        <f>IFERROR(VLOOKUP(E1215,'DATA MASTER'!$B$1:$R$3858,6,0),"")</f>
        <v>1</v>
      </c>
      <c r="I1215" s="40">
        <f>IFERROR(VLOOKUP(E1215,'DATA MASTER'!$B$1:$R$3858,5,0),"")</f>
        <v>19.010000000000002</v>
      </c>
      <c r="J1215" s="35">
        <f>IFERROR(VLOOKUP(E1215,'DATA MASTER'!$B$1:$R$3858,17,0),"")</f>
        <v>381600</v>
      </c>
      <c r="K1215" s="35">
        <f>IFERROR(VLOOKUP(E1215,'DATA MASTER'!$B$1:$R$3858,16,0),"")</f>
        <v>322800</v>
      </c>
      <c r="L1215" s="34">
        <f t="shared" si="342"/>
        <v>28620</v>
      </c>
      <c r="M1215" s="34">
        <f t="shared" si="347"/>
        <v>46767.264000000003</v>
      </c>
      <c r="N1215" s="35">
        <v>0</v>
      </c>
      <c r="O1215" s="35">
        <v>0</v>
      </c>
      <c r="P1215" s="35"/>
      <c r="Q1215" s="4"/>
      <c r="R1215" s="35">
        <f t="shared" si="348"/>
        <v>318000</v>
      </c>
      <c r="S1215" s="35">
        <f t="shared" si="343"/>
        <v>248678.14054054051</v>
      </c>
      <c r="T1215" s="35">
        <f t="shared" si="344"/>
        <v>69321.859459459491</v>
      </c>
      <c r="U1215" s="35">
        <f t="shared" si="349"/>
        <v>13307.000000000002</v>
      </c>
      <c r="V1215" s="35">
        <f t="shared" si="350"/>
        <v>1239.7826086956522</v>
      </c>
      <c r="W1215" s="35">
        <f t="shared" si="345"/>
        <v>7059.6</v>
      </c>
      <c r="X1215" s="35">
        <f t="shared" si="351"/>
        <v>43869.323004609992</v>
      </c>
      <c r="Y1215" s="35">
        <v>1</v>
      </c>
      <c r="Z1215" s="35">
        <v>0</v>
      </c>
      <c r="AA1215" s="35">
        <f t="shared" si="352"/>
        <v>0</v>
      </c>
      <c r="AB1215" s="37">
        <f t="shared" si="346"/>
        <v>0</v>
      </c>
      <c r="AC1215" s="35">
        <f t="shared" si="357"/>
        <v>0</v>
      </c>
      <c r="AD1215" s="35">
        <v>3846.1538461538462</v>
      </c>
      <c r="AE1215" s="44"/>
    </row>
    <row r="1216" spans="1:31">
      <c r="A1216" s="34">
        <v>1212</v>
      </c>
      <c r="B1216" s="58">
        <v>46253</v>
      </c>
      <c r="C1216" s="4" t="s">
        <v>7240</v>
      </c>
      <c r="D1216" s="4" t="s">
        <v>6196</v>
      </c>
      <c r="E1216" s="4" t="s">
        <v>6156</v>
      </c>
      <c r="F1216" s="35" t="str">
        <f>IFERROR(VLOOKUP(E1216,'DATA MASTER'!$B$1:$R$3858,3,0),"")</f>
        <v>DIV 1</v>
      </c>
      <c r="G1216" s="4">
        <v>4</v>
      </c>
      <c r="H1216" s="35">
        <f>IFERROR(VLOOKUP(E1216,'DATA MASTER'!$B$1:$R$3858,6,0),"")</f>
        <v>4</v>
      </c>
      <c r="I1216" s="40">
        <f>IFERROR(VLOOKUP(E1216,'DATA MASTER'!$B$1:$R$3858,5,0),"")</f>
        <v>5.3879999999999999</v>
      </c>
      <c r="J1216" s="35">
        <f>IFERROR(VLOOKUP(E1216,'DATA MASTER'!$B$1:$R$3858,17,0),"")</f>
        <v>185700</v>
      </c>
      <c r="K1216" s="35">
        <f>IFERROR(VLOOKUP(E1216,'DATA MASTER'!$B$1:$R$3858,16,0),"")</f>
        <v>165300</v>
      </c>
      <c r="L1216" s="34">
        <f t="shared" si="342"/>
        <v>13927.5</v>
      </c>
      <c r="M1216" s="34">
        <f t="shared" si="347"/>
        <v>23948.664000000001</v>
      </c>
      <c r="N1216" s="35">
        <v>0</v>
      </c>
      <c r="O1216" s="35">
        <v>0</v>
      </c>
      <c r="P1216" s="35">
        <v>15000</v>
      </c>
      <c r="Q1216" s="4" t="s">
        <v>6947</v>
      </c>
      <c r="R1216" s="35">
        <f t="shared" si="348"/>
        <v>619000</v>
      </c>
      <c r="S1216" s="35">
        <f t="shared" si="343"/>
        <v>509374.18378378375</v>
      </c>
      <c r="T1216" s="35">
        <f t="shared" si="344"/>
        <v>109625.81621621625</v>
      </c>
      <c r="U1216" s="35">
        <f t="shared" si="349"/>
        <v>15086.4</v>
      </c>
      <c r="V1216" s="35">
        <f t="shared" si="350"/>
        <v>1405.5652173913043</v>
      </c>
      <c r="W1216" s="35">
        <f t="shared" si="345"/>
        <v>13741.800000000001</v>
      </c>
      <c r="X1216" s="35">
        <f t="shared" si="351"/>
        <v>64392.05099882494</v>
      </c>
      <c r="Y1216" s="35">
        <f>H1216</f>
        <v>4</v>
      </c>
      <c r="Z1216" s="35">
        <v>0</v>
      </c>
      <c r="AA1216" s="35">
        <f t="shared" si="352"/>
        <v>15000</v>
      </c>
      <c r="AB1216" s="37">
        <f t="shared" si="346"/>
        <v>0</v>
      </c>
      <c r="AC1216" s="35">
        <v>0</v>
      </c>
      <c r="AD1216" s="35">
        <v>0</v>
      </c>
      <c r="AE1216" s="44"/>
    </row>
    <row r="1217" spans="1:31">
      <c r="A1217" s="34">
        <v>1213</v>
      </c>
      <c r="B1217" s="58">
        <v>46253</v>
      </c>
      <c r="C1217" s="4" t="s">
        <v>7241</v>
      </c>
      <c r="D1217" s="4" t="s">
        <v>6287</v>
      </c>
      <c r="E1217" s="4" t="s">
        <v>3715</v>
      </c>
      <c r="F1217" s="35" t="str">
        <f>IFERROR(VLOOKUP(E1217,'DATA MASTER'!$B$1:$R$3858,3,0),"")</f>
        <v>DIV 2</v>
      </c>
      <c r="G1217" s="4">
        <v>6</v>
      </c>
      <c r="H1217" s="35">
        <f>IFERROR(VLOOKUP(E1217,'DATA MASTER'!$B$1:$R$3858,6,0),"")</f>
        <v>48</v>
      </c>
      <c r="I1217" s="40">
        <f>IFERROR(VLOOKUP(E1217,'DATA MASTER'!$B$1:$R$3858,5,0),"")</f>
        <v>0.32900000000000001</v>
      </c>
      <c r="J1217" s="35">
        <f>IFERROR(VLOOKUP(E1217,'DATA MASTER'!$B$1:$R$3858,17,0),"")</f>
        <v>34800</v>
      </c>
      <c r="K1217" s="35">
        <f>IFERROR(VLOOKUP(E1217,'DATA MASTER'!$B$1:$R$3858,16,0),"")</f>
        <v>31200</v>
      </c>
      <c r="L1217" s="34">
        <f t="shared" si="342"/>
        <v>2610</v>
      </c>
      <c r="M1217" s="34">
        <f t="shared" si="347"/>
        <v>4520.2560000000003</v>
      </c>
      <c r="N1217" s="35">
        <v>0</v>
      </c>
      <c r="O1217" s="35">
        <v>0</v>
      </c>
      <c r="P1217" s="35"/>
      <c r="Q1217" s="4"/>
      <c r="R1217" s="35">
        <f t="shared" si="348"/>
        <v>173999.99999999997</v>
      </c>
      <c r="S1217" s="35">
        <f t="shared" si="343"/>
        <v>144214.83243243239</v>
      </c>
      <c r="T1217" s="35">
        <f t="shared" si="344"/>
        <v>29785.16756756758</v>
      </c>
      <c r="U1217" s="35">
        <f t="shared" si="349"/>
        <v>1381.8000000000002</v>
      </c>
      <c r="V1217" s="35">
        <f t="shared" si="350"/>
        <v>128.73913043478262</v>
      </c>
      <c r="W1217" s="35">
        <f t="shared" si="345"/>
        <v>3862.7999999999997</v>
      </c>
      <c r="X1217" s="35">
        <f t="shared" si="351"/>
        <v>24411.828437132797</v>
      </c>
      <c r="Y1217" s="35">
        <v>1</v>
      </c>
      <c r="Z1217" s="35">
        <v>0</v>
      </c>
      <c r="AA1217" s="35">
        <f t="shared" si="352"/>
        <v>0</v>
      </c>
      <c r="AB1217" s="37">
        <f t="shared" si="346"/>
        <v>0</v>
      </c>
      <c r="AC1217" s="35">
        <v>0</v>
      </c>
      <c r="AD1217" s="35">
        <v>0</v>
      </c>
      <c r="AE1217" s="44"/>
    </row>
    <row r="1218" spans="1:31">
      <c r="A1218" s="34">
        <v>1214</v>
      </c>
      <c r="B1218" s="58">
        <v>46253</v>
      </c>
      <c r="C1218" s="4" t="s">
        <v>7241</v>
      </c>
      <c r="D1218" s="4" t="s">
        <v>6287</v>
      </c>
      <c r="E1218" s="4" t="s">
        <v>3769</v>
      </c>
      <c r="F1218" s="35" t="str">
        <f>IFERROR(VLOOKUP(E1218,'DATA MASTER'!$B$1:$R$3858,3,0),"")</f>
        <v>DIV 2</v>
      </c>
      <c r="G1218" s="4">
        <v>6</v>
      </c>
      <c r="H1218" s="35">
        <f>IFERROR(VLOOKUP(E1218,'DATA MASTER'!$B$1:$R$3858,6,0),"")</f>
        <v>48</v>
      </c>
      <c r="I1218" s="40">
        <f>IFERROR(VLOOKUP(E1218,'DATA MASTER'!$B$1:$R$3858,5,0),"")</f>
        <v>0.32900000000000001</v>
      </c>
      <c r="J1218" s="35">
        <f>IFERROR(VLOOKUP(E1218,'DATA MASTER'!$B$1:$R$3858,17,0),"")</f>
        <v>34800</v>
      </c>
      <c r="K1218" s="35">
        <f>IFERROR(VLOOKUP(E1218,'DATA MASTER'!$B$1:$R$3858,16,0),"")</f>
        <v>31200</v>
      </c>
      <c r="L1218" s="34">
        <f t="shared" si="342"/>
        <v>2610</v>
      </c>
      <c r="M1218" s="34">
        <f t="shared" si="347"/>
        <v>4520.2560000000003</v>
      </c>
      <c r="N1218" s="35">
        <v>0</v>
      </c>
      <c r="O1218" s="35">
        <v>0</v>
      </c>
      <c r="P1218" s="35"/>
      <c r="Q1218" s="4"/>
      <c r="R1218" s="35">
        <f t="shared" si="348"/>
        <v>173999.99999999997</v>
      </c>
      <c r="S1218" s="35">
        <f t="shared" si="343"/>
        <v>144214.83243243239</v>
      </c>
      <c r="T1218" s="35">
        <f t="shared" si="344"/>
        <v>29785.16756756758</v>
      </c>
      <c r="U1218" s="35">
        <f t="shared" si="349"/>
        <v>1381.8000000000002</v>
      </c>
      <c r="V1218" s="35">
        <f t="shared" si="350"/>
        <v>128.73913043478262</v>
      </c>
      <c r="W1218" s="35">
        <f t="shared" si="345"/>
        <v>3862.7999999999997</v>
      </c>
      <c r="X1218" s="35">
        <f t="shared" si="351"/>
        <v>24411.828437132797</v>
      </c>
      <c r="Y1218" s="35">
        <v>1</v>
      </c>
      <c r="Z1218" s="35">
        <v>0</v>
      </c>
      <c r="AA1218" s="35">
        <f t="shared" si="352"/>
        <v>0</v>
      </c>
      <c r="AB1218" s="37">
        <f t="shared" si="346"/>
        <v>0</v>
      </c>
      <c r="AC1218" s="35">
        <f>Z1218*R1218*1.11</f>
        <v>0</v>
      </c>
      <c r="AD1218" s="35">
        <v>0</v>
      </c>
      <c r="AE1218" s="44"/>
    </row>
    <row r="1219" spans="1:31">
      <c r="A1219" s="34">
        <v>1215</v>
      </c>
      <c r="B1219" s="58">
        <v>46253</v>
      </c>
      <c r="C1219" s="4" t="s">
        <v>7241</v>
      </c>
      <c r="D1219" s="4" t="s">
        <v>6287</v>
      </c>
      <c r="E1219" s="4" t="s">
        <v>3851</v>
      </c>
      <c r="F1219" s="35" t="str">
        <f>IFERROR(VLOOKUP(E1219,'DATA MASTER'!$B$1:$R$3858,3,0),"")</f>
        <v>DIV 2</v>
      </c>
      <c r="G1219" s="4">
        <v>6</v>
      </c>
      <c r="H1219" s="35">
        <f>IFERROR(VLOOKUP(E1219,'DATA MASTER'!$B$1:$R$3858,6,0),"")</f>
        <v>48</v>
      </c>
      <c r="I1219" s="40">
        <f>IFERROR(VLOOKUP(E1219,'DATA MASTER'!$B$1:$R$3858,5,0),"")</f>
        <v>0.32900000000000001</v>
      </c>
      <c r="J1219" s="35">
        <f>IFERROR(VLOOKUP(E1219,'DATA MASTER'!$B$1:$R$3858,17,0),"")</f>
        <v>34800</v>
      </c>
      <c r="K1219" s="35">
        <f>IFERROR(VLOOKUP(E1219,'DATA MASTER'!$B$1:$R$3858,16,0),"")</f>
        <v>31200</v>
      </c>
      <c r="L1219" s="34">
        <f t="shared" si="342"/>
        <v>2610</v>
      </c>
      <c r="M1219" s="34">
        <f t="shared" si="347"/>
        <v>4520.2560000000003</v>
      </c>
      <c r="N1219" s="35">
        <v>0</v>
      </c>
      <c r="O1219" s="35">
        <v>0</v>
      </c>
      <c r="P1219" s="35"/>
      <c r="Q1219" s="4"/>
      <c r="R1219" s="35">
        <f t="shared" si="348"/>
        <v>173999.99999999997</v>
      </c>
      <c r="S1219" s="35">
        <f t="shared" si="343"/>
        <v>144214.83243243239</v>
      </c>
      <c r="T1219" s="35">
        <f t="shared" si="344"/>
        <v>29785.16756756758</v>
      </c>
      <c r="U1219" s="35">
        <f t="shared" si="349"/>
        <v>1381.8000000000002</v>
      </c>
      <c r="V1219" s="35">
        <f t="shared" si="350"/>
        <v>128.73913043478262</v>
      </c>
      <c r="W1219" s="35">
        <f t="shared" si="345"/>
        <v>3862.7999999999997</v>
      </c>
      <c r="X1219" s="35">
        <f t="shared" si="351"/>
        <v>24411.828437132797</v>
      </c>
      <c r="Y1219" s="35">
        <v>1</v>
      </c>
      <c r="Z1219" s="35">
        <v>0</v>
      </c>
      <c r="AA1219" s="35">
        <f t="shared" si="352"/>
        <v>0</v>
      </c>
      <c r="AB1219" s="37">
        <f t="shared" si="346"/>
        <v>0</v>
      </c>
      <c r="AC1219" s="35">
        <f>Z1219*R1219*1.11</f>
        <v>0</v>
      </c>
      <c r="AD1219" s="35">
        <v>0</v>
      </c>
      <c r="AE1219" s="44"/>
    </row>
    <row r="1220" spans="1:31">
      <c r="A1220" s="34">
        <v>1216</v>
      </c>
      <c r="B1220" s="58">
        <v>46253</v>
      </c>
      <c r="C1220" s="4" t="s">
        <v>7241</v>
      </c>
      <c r="D1220" s="4" t="s">
        <v>6287</v>
      </c>
      <c r="E1220" s="4" t="s">
        <v>3899</v>
      </c>
      <c r="F1220" s="35" t="str">
        <f>IFERROR(VLOOKUP(E1220,'DATA MASTER'!$B$1:$R$3858,3,0),"")</f>
        <v>DIV 2</v>
      </c>
      <c r="G1220" s="4">
        <v>6</v>
      </c>
      <c r="H1220" s="35">
        <f>IFERROR(VLOOKUP(E1220,'DATA MASTER'!$B$1:$R$3858,6,0),"")</f>
        <v>48</v>
      </c>
      <c r="I1220" s="40">
        <f>IFERROR(VLOOKUP(E1220,'DATA MASTER'!$B$1:$R$3858,5,0),"")</f>
        <v>0.32900000000000001</v>
      </c>
      <c r="J1220" s="35">
        <f>IFERROR(VLOOKUP(E1220,'DATA MASTER'!$B$1:$R$3858,17,0),"")</f>
        <v>34800</v>
      </c>
      <c r="K1220" s="35">
        <f>IFERROR(VLOOKUP(E1220,'DATA MASTER'!$B$1:$R$3858,16,0),"")</f>
        <v>31200</v>
      </c>
      <c r="L1220" s="34">
        <f t="shared" si="342"/>
        <v>2610</v>
      </c>
      <c r="M1220" s="34">
        <f t="shared" si="347"/>
        <v>4520.2560000000003</v>
      </c>
      <c r="N1220" s="35">
        <v>0</v>
      </c>
      <c r="O1220" s="35">
        <v>0</v>
      </c>
      <c r="P1220" s="35"/>
      <c r="Q1220" s="4"/>
      <c r="R1220" s="35">
        <f t="shared" si="348"/>
        <v>173999.99999999997</v>
      </c>
      <c r="S1220" s="35">
        <f t="shared" si="343"/>
        <v>144214.83243243239</v>
      </c>
      <c r="T1220" s="35">
        <f t="shared" si="344"/>
        <v>29785.16756756758</v>
      </c>
      <c r="U1220" s="35">
        <f t="shared" si="349"/>
        <v>1381.8000000000002</v>
      </c>
      <c r="V1220" s="35">
        <f t="shared" si="350"/>
        <v>128.73913043478262</v>
      </c>
      <c r="W1220" s="35">
        <f t="shared" si="345"/>
        <v>3862.7999999999997</v>
      </c>
      <c r="X1220" s="35">
        <f t="shared" si="351"/>
        <v>24411.828437132797</v>
      </c>
      <c r="Y1220" s="35">
        <v>1</v>
      </c>
      <c r="Z1220" s="35">
        <v>0</v>
      </c>
      <c r="AA1220" s="35">
        <f t="shared" si="352"/>
        <v>0</v>
      </c>
      <c r="AB1220" s="37">
        <f t="shared" si="346"/>
        <v>0</v>
      </c>
      <c r="AC1220" s="35">
        <v>0</v>
      </c>
      <c r="AD1220" s="35">
        <v>0</v>
      </c>
      <c r="AE1220" s="44"/>
    </row>
    <row r="1221" spans="1:31">
      <c r="A1221" s="34">
        <v>1217</v>
      </c>
      <c r="B1221" s="58">
        <v>46253</v>
      </c>
      <c r="C1221" s="4" t="s">
        <v>7241</v>
      </c>
      <c r="D1221" s="4" t="s">
        <v>6287</v>
      </c>
      <c r="E1221" s="4" t="s">
        <v>3901</v>
      </c>
      <c r="F1221" s="35" t="str">
        <f>IFERROR(VLOOKUP(E1221,'DATA MASTER'!$B$1:$R$3858,3,0),"")</f>
        <v>DIV 2</v>
      </c>
      <c r="G1221" s="4">
        <v>6</v>
      </c>
      <c r="H1221" s="35">
        <f>IFERROR(VLOOKUP(E1221,'DATA MASTER'!$B$1:$R$3858,6,0),"")</f>
        <v>48</v>
      </c>
      <c r="I1221" s="40">
        <f>IFERROR(VLOOKUP(E1221,'DATA MASTER'!$B$1:$R$3858,5,0),"")</f>
        <v>0.32900000000000001</v>
      </c>
      <c r="J1221" s="35">
        <f>IFERROR(VLOOKUP(E1221,'DATA MASTER'!$B$1:$R$3858,17,0),"")</f>
        <v>34800</v>
      </c>
      <c r="K1221" s="35">
        <f>IFERROR(VLOOKUP(E1221,'DATA MASTER'!$B$1:$R$3858,16,0),"")</f>
        <v>31200</v>
      </c>
      <c r="L1221" s="34">
        <f t="shared" si="342"/>
        <v>2610</v>
      </c>
      <c r="M1221" s="34">
        <f t="shared" si="347"/>
        <v>4520.2560000000003</v>
      </c>
      <c r="N1221" s="35">
        <v>0</v>
      </c>
      <c r="O1221" s="35">
        <v>0</v>
      </c>
      <c r="P1221" s="35"/>
      <c r="Q1221" s="4"/>
      <c r="R1221" s="35">
        <f t="shared" si="348"/>
        <v>173999.99999999997</v>
      </c>
      <c r="S1221" s="35">
        <f t="shared" si="343"/>
        <v>144214.83243243239</v>
      </c>
      <c r="T1221" s="35">
        <f t="shared" si="344"/>
        <v>29785.16756756758</v>
      </c>
      <c r="U1221" s="35">
        <f t="shared" si="349"/>
        <v>1381.8000000000002</v>
      </c>
      <c r="V1221" s="35">
        <f t="shared" si="350"/>
        <v>128.73913043478262</v>
      </c>
      <c r="W1221" s="35">
        <f t="shared" si="345"/>
        <v>3862.7999999999997</v>
      </c>
      <c r="X1221" s="35">
        <f t="shared" si="351"/>
        <v>24411.828437132797</v>
      </c>
      <c r="Y1221" s="35">
        <v>1</v>
      </c>
      <c r="Z1221" s="35">
        <v>0</v>
      </c>
      <c r="AA1221" s="35">
        <f t="shared" si="352"/>
        <v>0</v>
      </c>
      <c r="AB1221" s="37">
        <f t="shared" si="346"/>
        <v>0</v>
      </c>
      <c r="AC1221" s="35">
        <v>0</v>
      </c>
      <c r="AD1221" s="35">
        <v>0</v>
      </c>
      <c r="AE1221" s="44"/>
    </row>
    <row r="1222" spans="1:31">
      <c r="A1222" s="34">
        <v>1218</v>
      </c>
      <c r="B1222" s="58">
        <v>46253</v>
      </c>
      <c r="C1222" s="4" t="s">
        <v>7242</v>
      </c>
      <c r="D1222" s="4" t="s">
        <v>6196</v>
      </c>
      <c r="E1222" s="4" t="s">
        <v>6135</v>
      </c>
      <c r="F1222" s="35" t="str">
        <f>IFERROR(VLOOKUP(E1222,'DATA MASTER'!$B$1:$R$3858,3,0),"")</f>
        <v>DIV 1</v>
      </c>
      <c r="G1222" s="4">
        <v>6</v>
      </c>
      <c r="H1222" s="35">
        <f>IFERROR(VLOOKUP(E1222,'DATA MASTER'!$B$1:$R$3858,6,0),"")</f>
        <v>24</v>
      </c>
      <c r="I1222" s="40">
        <f>IFERROR(VLOOKUP(E1222,'DATA MASTER'!$B$1:$R$3858,5,0),"")</f>
        <v>1.23</v>
      </c>
      <c r="J1222" s="35">
        <f>IFERROR(VLOOKUP(E1222,'DATA MASTER'!$B$1:$R$3858,17,0),"")</f>
        <v>99800</v>
      </c>
      <c r="K1222" s="35">
        <f>IFERROR(VLOOKUP(E1222,'DATA MASTER'!$B$1:$R$3858,16,0),"")</f>
        <v>92100</v>
      </c>
      <c r="L1222" s="34">
        <f t="shared" si="342"/>
        <v>7485</v>
      </c>
      <c r="M1222" s="34">
        <f t="shared" si="347"/>
        <v>13343.448</v>
      </c>
      <c r="N1222" s="35">
        <v>0</v>
      </c>
      <c r="O1222" s="35">
        <v>0</v>
      </c>
      <c r="P1222" s="35"/>
      <c r="Q1222" s="4"/>
      <c r="R1222" s="35">
        <f t="shared" si="348"/>
        <v>498999.99999999994</v>
      </c>
      <c r="S1222" s="35">
        <f t="shared" si="343"/>
        <v>425711.09189189179</v>
      </c>
      <c r="T1222" s="35">
        <f t="shared" si="344"/>
        <v>73288.908108108153</v>
      </c>
      <c r="U1222" s="35">
        <f t="shared" si="349"/>
        <v>5166</v>
      </c>
      <c r="V1222" s="35">
        <f t="shared" si="350"/>
        <v>481.30434782608694</v>
      </c>
      <c r="W1222" s="35">
        <f t="shared" si="345"/>
        <v>11077.8</v>
      </c>
      <c r="X1222" s="35">
        <f t="shared" si="351"/>
        <v>56563.80376028207</v>
      </c>
      <c r="Y1222" s="35">
        <v>1</v>
      </c>
      <c r="Z1222" s="35">
        <v>0</v>
      </c>
      <c r="AA1222" s="35">
        <f t="shared" si="352"/>
        <v>0</v>
      </c>
      <c r="AB1222" s="37">
        <f t="shared" si="346"/>
        <v>0</v>
      </c>
      <c r="AC1222" s="35">
        <v>0</v>
      </c>
      <c r="AD1222" s="35">
        <v>0</v>
      </c>
      <c r="AE1222" s="44"/>
    </row>
    <row r="1223" spans="1:31">
      <c r="A1223" s="34">
        <v>1219</v>
      </c>
      <c r="B1223" s="58">
        <v>46253</v>
      </c>
      <c r="C1223" s="4" t="s">
        <v>7243</v>
      </c>
      <c r="D1223" s="4" t="s">
        <v>6158</v>
      </c>
      <c r="E1223" s="4" t="s">
        <v>6156</v>
      </c>
      <c r="F1223" s="35" t="str">
        <f>IFERROR(VLOOKUP(E1223,'DATA MASTER'!$B$1:$R$3858,3,0),"")</f>
        <v>DIV 1</v>
      </c>
      <c r="G1223" s="4">
        <v>4</v>
      </c>
      <c r="H1223" s="35">
        <f>IFERROR(VLOOKUP(E1223,'DATA MASTER'!$B$1:$R$3858,6,0),"")</f>
        <v>4</v>
      </c>
      <c r="I1223" s="40">
        <f>IFERROR(VLOOKUP(E1223,'DATA MASTER'!$B$1:$R$3858,5,0),"")</f>
        <v>5.3879999999999999</v>
      </c>
      <c r="J1223" s="35">
        <f>IFERROR(VLOOKUP(E1223,'DATA MASTER'!$B$1:$R$3858,17,0),"")</f>
        <v>185700</v>
      </c>
      <c r="K1223" s="35">
        <f>IFERROR(VLOOKUP(E1223,'DATA MASTER'!$B$1:$R$3858,16,0),"")</f>
        <v>165300</v>
      </c>
      <c r="L1223" s="34">
        <f t="shared" si="342"/>
        <v>13927.5</v>
      </c>
      <c r="M1223" s="34">
        <f t="shared" si="347"/>
        <v>23948.664000000001</v>
      </c>
      <c r="N1223" s="35">
        <v>0</v>
      </c>
      <c r="O1223" s="35">
        <v>0</v>
      </c>
      <c r="P1223" s="35">
        <v>15000</v>
      </c>
      <c r="Q1223" s="4" t="s">
        <v>6947</v>
      </c>
      <c r="R1223" s="35">
        <f t="shared" si="348"/>
        <v>619000</v>
      </c>
      <c r="S1223" s="35">
        <f t="shared" si="343"/>
        <v>509374.18378378375</v>
      </c>
      <c r="T1223" s="35">
        <f t="shared" si="344"/>
        <v>109625.81621621625</v>
      </c>
      <c r="U1223" s="35">
        <f t="shared" si="349"/>
        <v>15086.4</v>
      </c>
      <c r="V1223" s="35">
        <f t="shared" si="350"/>
        <v>1405.5652173913043</v>
      </c>
      <c r="W1223" s="35">
        <f t="shared" si="345"/>
        <v>13741.800000000001</v>
      </c>
      <c r="X1223" s="35">
        <f t="shared" si="351"/>
        <v>56892.05099882494</v>
      </c>
      <c r="Y1223" s="35">
        <f t="shared" ref="Y1223:Y1224" si="358">H1223</f>
        <v>4</v>
      </c>
      <c r="Z1223" s="35">
        <v>0</v>
      </c>
      <c r="AA1223" s="35">
        <f t="shared" si="352"/>
        <v>15000</v>
      </c>
      <c r="AB1223" s="37">
        <f t="shared" si="346"/>
        <v>0</v>
      </c>
      <c r="AC1223" s="35">
        <v>0</v>
      </c>
      <c r="AD1223" s="35">
        <v>7500</v>
      </c>
      <c r="AE1223" s="44"/>
    </row>
    <row r="1224" spans="1:31">
      <c r="A1224" s="34">
        <v>1220</v>
      </c>
      <c r="B1224" s="58">
        <v>46253</v>
      </c>
      <c r="C1224" s="4" t="s">
        <v>7244</v>
      </c>
      <c r="D1224" s="4" t="s">
        <v>6196</v>
      </c>
      <c r="E1224" s="4" t="s">
        <v>6156</v>
      </c>
      <c r="F1224" s="35" t="str">
        <f>IFERROR(VLOOKUP(E1224,'DATA MASTER'!$B$1:$R$3858,3,0),"")</f>
        <v>DIV 1</v>
      </c>
      <c r="G1224" s="4">
        <v>4</v>
      </c>
      <c r="H1224" s="35">
        <f>IFERROR(VLOOKUP(E1224,'DATA MASTER'!$B$1:$R$3858,6,0),"")</f>
        <v>4</v>
      </c>
      <c r="I1224" s="40">
        <f>IFERROR(VLOOKUP(E1224,'DATA MASTER'!$B$1:$R$3858,5,0),"")</f>
        <v>5.3879999999999999</v>
      </c>
      <c r="J1224" s="35">
        <f>IFERROR(VLOOKUP(E1224,'DATA MASTER'!$B$1:$R$3858,17,0),"")</f>
        <v>185700</v>
      </c>
      <c r="K1224" s="35">
        <f>IFERROR(VLOOKUP(E1224,'DATA MASTER'!$B$1:$R$3858,16,0),"")</f>
        <v>165300</v>
      </c>
      <c r="L1224" s="34">
        <f t="shared" ref="L1224:L1287" si="359">IFERROR(IF(F1224="MTAB",12.5%*J1224,7.5%*J1224),"")</f>
        <v>13927.5</v>
      </c>
      <c r="M1224" s="34">
        <f t="shared" si="347"/>
        <v>23948.664000000001</v>
      </c>
      <c r="N1224" s="35">
        <v>0</v>
      </c>
      <c r="O1224" s="35">
        <v>0</v>
      </c>
      <c r="P1224" s="35">
        <v>15000</v>
      </c>
      <c r="Q1224" s="4" t="s">
        <v>6947</v>
      </c>
      <c r="R1224" s="35">
        <f t="shared" si="348"/>
        <v>619000</v>
      </c>
      <c r="S1224" s="35">
        <f t="shared" ref="S1224:S1287" si="360">IFERROR((K1224-M1224)/1.11*(100-O1224)%*G1224,"")</f>
        <v>509374.18378378375</v>
      </c>
      <c r="T1224" s="35">
        <f t="shared" ref="T1224:T1287" si="361">IFERROR(R1224-S1224,"")</f>
        <v>109625.81621621625</v>
      </c>
      <c r="U1224" s="35">
        <f t="shared" si="349"/>
        <v>15086.4</v>
      </c>
      <c r="V1224" s="35">
        <f t="shared" si="350"/>
        <v>1405.5652173913043</v>
      </c>
      <c r="W1224" s="35">
        <f t="shared" ref="W1224:W1287" si="362">IFERROR(2%*R1224*1.11,"")</f>
        <v>13741.800000000001</v>
      </c>
      <c r="X1224" s="35">
        <f t="shared" si="351"/>
        <v>64392.05099882494</v>
      </c>
      <c r="Y1224" s="35">
        <f t="shared" si="358"/>
        <v>4</v>
      </c>
      <c r="Z1224" s="35">
        <v>0</v>
      </c>
      <c r="AA1224" s="35">
        <f t="shared" si="352"/>
        <v>15000</v>
      </c>
      <c r="AB1224" s="37">
        <f t="shared" ref="AB1224:AB1287" si="363">IFERROR(IF(OR(D1224="SALES008",D1224="SALES010"),IF(MOD(G1224,H1224)=0,10000*G1224/H1224,10000*(ROUNDUP(G1224/H1224,0))),0),"")</f>
        <v>0</v>
      </c>
      <c r="AC1224" s="35">
        <v>0</v>
      </c>
      <c r="AD1224" s="35">
        <v>0</v>
      </c>
      <c r="AE1224" s="44"/>
    </row>
    <row r="1225" spans="1:31">
      <c r="A1225" s="34">
        <v>1221</v>
      </c>
      <c r="B1225" s="58">
        <v>46253</v>
      </c>
      <c r="C1225" s="4" t="s">
        <v>7245</v>
      </c>
      <c r="D1225" s="4" t="s">
        <v>6239</v>
      </c>
      <c r="E1225" s="4" t="s">
        <v>6135</v>
      </c>
      <c r="F1225" s="35" t="str">
        <f>IFERROR(VLOOKUP(E1225,'DATA MASTER'!$B$1:$R$3858,3,0),"")</f>
        <v>DIV 1</v>
      </c>
      <c r="G1225" s="4">
        <v>12</v>
      </c>
      <c r="H1225" s="35">
        <f>IFERROR(VLOOKUP(E1225,'DATA MASTER'!$B$1:$R$3858,6,0),"")</f>
        <v>24</v>
      </c>
      <c r="I1225" s="40">
        <f>IFERROR(VLOOKUP(E1225,'DATA MASTER'!$B$1:$R$3858,5,0),"")</f>
        <v>1.23</v>
      </c>
      <c r="J1225" s="35">
        <f>IFERROR(VLOOKUP(E1225,'DATA MASTER'!$B$1:$R$3858,17,0),"")</f>
        <v>99800</v>
      </c>
      <c r="K1225" s="35">
        <f>IFERROR(VLOOKUP(E1225,'DATA MASTER'!$B$1:$R$3858,16,0),"")</f>
        <v>92100</v>
      </c>
      <c r="L1225" s="34">
        <f t="shared" si="359"/>
        <v>7485</v>
      </c>
      <c r="M1225" s="34">
        <f t="shared" ref="M1225:M1288" si="364">IFERROR(IF(F1225="MTAB",19.011%*K1225,14.488%*K1225),"")</f>
        <v>13343.448</v>
      </c>
      <c r="N1225" s="35">
        <v>0</v>
      </c>
      <c r="O1225" s="35">
        <v>0</v>
      </c>
      <c r="P1225" s="35"/>
      <c r="Q1225" s="4"/>
      <c r="R1225" s="35">
        <f t="shared" ref="R1225:R1288" si="365">IFERROR((((J1225-L1225)/1.11*(100-O1225)%*G1225)-(ROUNDDOWN(G1225/Y1225,0)*N1225)),"")</f>
        <v>997999.99999999988</v>
      </c>
      <c r="S1225" s="35">
        <f t="shared" si="360"/>
        <v>851422.18378378358</v>
      </c>
      <c r="T1225" s="35">
        <f t="shared" si="361"/>
        <v>146577.81621621631</v>
      </c>
      <c r="U1225" s="35">
        <f t="shared" ref="U1225:U1288" si="366">IFERROR(I1225*G1225*700,"")</f>
        <v>10332</v>
      </c>
      <c r="V1225" s="35">
        <f t="shared" ref="V1225:V1288" si="367">IFERROR(G1225*I1225/23000*1500000,"")</f>
        <v>962.60869565217388</v>
      </c>
      <c r="W1225" s="35">
        <f t="shared" si="362"/>
        <v>22155.599999999999</v>
      </c>
      <c r="X1225" s="35">
        <f t="shared" ref="X1225:X1288" si="368">IFERROR(T1225-U1225-V1225-W1225-Z1225-AC1225-AB1225-AA1225-AD1225,"")</f>
        <v>113127.60752056414</v>
      </c>
      <c r="Y1225" s="35">
        <v>1</v>
      </c>
      <c r="Z1225" s="35">
        <v>0</v>
      </c>
      <c r="AA1225" s="35">
        <f t="shared" ref="AA1225:AA1288" si="369">IFERROR(ROUNDDOWN(G1225/Y1225,0)*P1225,"")</f>
        <v>0</v>
      </c>
      <c r="AB1225" s="37">
        <f t="shared" si="363"/>
        <v>0</v>
      </c>
      <c r="AC1225" s="35">
        <v>0</v>
      </c>
      <c r="AD1225" s="35">
        <v>0</v>
      </c>
      <c r="AE1225" s="44"/>
    </row>
    <row r="1226" spans="1:31">
      <c r="A1226" s="34">
        <v>1222</v>
      </c>
      <c r="B1226" s="58">
        <v>46253</v>
      </c>
      <c r="C1226" s="4" t="s">
        <v>7246</v>
      </c>
      <c r="D1226" s="4" t="s">
        <v>6188</v>
      </c>
      <c r="E1226" s="4" t="s">
        <v>6135</v>
      </c>
      <c r="F1226" s="35" t="str">
        <f>IFERROR(VLOOKUP(E1226,'DATA MASTER'!$B$1:$R$3858,3,0),"")</f>
        <v>DIV 1</v>
      </c>
      <c r="G1226" s="4">
        <v>24</v>
      </c>
      <c r="H1226" s="35">
        <f>IFERROR(VLOOKUP(E1226,'DATA MASTER'!$B$1:$R$3858,6,0),"")</f>
        <v>24</v>
      </c>
      <c r="I1226" s="40">
        <f>IFERROR(VLOOKUP(E1226,'DATA MASTER'!$B$1:$R$3858,5,0),"")</f>
        <v>1.23</v>
      </c>
      <c r="J1226" s="35">
        <f>IFERROR(VLOOKUP(E1226,'DATA MASTER'!$B$1:$R$3858,17,0),"")</f>
        <v>99800</v>
      </c>
      <c r="K1226" s="35">
        <f>IFERROR(VLOOKUP(E1226,'DATA MASTER'!$B$1:$R$3858,16,0),"")</f>
        <v>92100</v>
      </c>
      <c r="L1226" s="34">
        <f t="shared" si="359"/>
        <v>7485</v>
      </c>
      <c r="M1226" s="34">
        <f t="shared" si="364"/>
        <v>13343.448</v>
      </c>
      <c r="N1226" s="35">
        <v>0</v>
      </c>
      <c r="O1226" s="35">
        <v>0</v>
      </c>
      <c r="P1226" s="35"/>
      <c r="Q1226" s="4"/>
      <c r="R1226" s="35">
        <f t="shared" si="365"/>
        <v>1995999.9999999998</v>
      </c>
      <c r="S1226" s="35">
        <f t="shared" si="360"/>
        <v>1702844.3675675672</v>
      </c>
      <c r="T1226" s="35">
        <f t="shared" si="361"/>
        <v>293155.63243243261</v>
      </c>
      <c r="U1226" s="35">
        <f t="shared" si="366"/>
        <v>20664</v>
      </c>
      <c r="V1226" s="35">
        <f t="shared" si="367"/>
        <v>1925.2173913043478</v>
      </c>
      <c r="W1226" s="35">
        <f t="shared" si="362"/>
        <v>44311.199999999997</v>
      </c>
      <c r="X1226" s="35">
        <f t="shared" si="368"/>
        <v>209588.54837446162</v>
      </c>
      <c r="Y1226" s="35">
        <v>1</v>
      </c>
      <c r="Z1226" s="35">
        <v>0</v>
      </c>
      <c r="AA1226" s="35">
        <f t="shared" si="369"/>
        <v>0</v>
      </c>
      <c r="AB1226" s="37">
        <f t="shared" si="363"/>
        <v>0</v>
      </c>
      <c r="AC1226" s="35">
        <v>0</v>
      </c>
      <c r="AD1226" s="35">
        <v>16666.666666666668</v>
      </c>
      <c r="AE1226" s="44"/>
    </row>
    <row r="1227" spans="1:31">
      <c r="A1227" s="34">
        <v>1223</v>
      </c>
      <c r="B1227" s="58">
        <v>46253</v>
      </c>
      <c r="C1227" s="4" t="s">
        <v>7247</v>
      </c>
      <c r="D1227" s="4" t="s">
        <v>6188</v>
      </c>
      <c r="E1227" s="4" t="s">
        <v>6156</v>
      </c>
      <c r="F1227" s="35" t="str">
        <f>IFERROR(VLOOKUP(E1227,'DATA MASTER'!$B$1:$R$3858,3,0),"")</f>
        <v>DIV 1</v>
      </c>
      <c r="G1227" s="4">
        <v>4</v>
      </c>
      <c r="H1227" s="35">
        <f>IFERROR(VLOOKUP(E1227,'DATA MASTER'!$B$1:$R$3858,6,0),"")</f>
        <v>4</v>
      </c>
      <c r="I1227" s="40">
        <f>IFERROR(VLOOKUP(E1227,'DATA MASTER'!$B$1:$R$3858,5,0),"")</f>
        <v>5.3879999999999999</v>
      </c>
      <c r="J1227" s="35">
        <f>IFERROR(VLOOKUP(E1227,'DATA MASTER'!$B$1:$R$3858,17,0),"")</f>
        <v>185700</v>
      </c>
      <c r="K1227" s="35">
        <f>IFERROR(VLOOKUP(E1227,'DATA MASTER'!$B$1:$R$3858,16,0),"")</f>
        <v>165300</v>
      </c>
      <c r="L1227" s="34">
        <f t="shared" si="359"/>
        <v>13927.5</v>
      </c>
      <c r="M1227" s="34">
        <f t="shared" si="364"/>
        <v>23948.664000000001</v>
      </c>
      <c r="N1227" s="35">
        <v>0</v>
      </c>
      <c r="O1227" s="35">
        <v>0</v>
      </c>
      <c r="P1227" s="35">
        <v>15000</v>
      </c>
      <c r="Q1227" s="4" t="s">
        <v>6947</v>
      </c>
      <c r="R1227" s="35">
        <f t="shared" si="365"/>
        <v>619000</v>
      </c>
      <c r="S1227" s="35">
        <f t="shared" si="360"/>
        <v>509374.18378378375</v>
      </c>
      <c r="T1227" s="35">
        <f t="shared" si="361"/>
        <v>109625.81621621625</v>
      </c>
      <c r="U1227" s="35">
        <f t="shared" si="366"/>
        <v>15086.4</v>
      </c>
      <c r="V1227" s="35">
        <f t="shared" si="367"/>
        <v>1405.5652173913043</v>
      </c>
      <c r="W1227" s="35">
        <f t="shared" si="362"/>
        <v>13741.800000000001</v>
      </c>
      <c r="X1227" s="35">
        <f t="shared" si="368"/>
        <v>47725.384332158268</v>
      </c>
      <c r="Y1227" s="35">
        <f>H1227</f>
        <v>4</v>
      </c>
      <c r="Z1227" s="35">
        <v>0</v>
      </c>
      <c r="AA1227" s="35">
        <f t="shared" si="369"/>
        <v>15000</v>
      </c>
      <c r="AB1227" s="37">
        <f t="shared" si="363"/>
        <v>0</v>
      </c>
      <c r="AC1227" s="35">
        <v>0</v>
      </c>
      <c r="AD1227" s="35">
        <v>16666.666666666668</v>
      </c>
      <c r="AE1227" s="44"/>
    </row>
    <row r="1228" spans="1:31">
      <c r="A1228" s="34">
        <v>1224</v>
      </c>
      <c r="B1228" s="58">
        <v>46253</v>
      </c>
      <c r="C1228" s="4" t="s">
        <v>7248</v>
      </c>
      <c r="D1228" s="4" t="s">
        <v>6143</v>
      </c>
      <c r="E1228" s="4" t="s">
        <v>1540</v>
      </c>
      <c r="F1228" s="35" t="str">
        <f>IFERROR(VLOOKUP(E1228,'DATA MASTER'!$B$1:$R$3858,3,0),"")</f>
        <v>DIV 2</v>
      </c>
      <c r="G1228" s="4">
        <v>1</v>
      </c>
      <c r="H1228" s="35">
        <f>IFERROR(VLOOKUP(E1228,'DATA MASTER'!$B$1:$R$3858,6,0),"")</f>
        <v>30</v>
      </c>
      <c r="I1228" s="40">
        <f>IFERROR(VLOOKUP(E1228,'DATA MASTER'!$B$1:$R$3858,5,0),"")</f>
        <v>0.22</v>
      </c>
      <c r="J1228" s="35">
        <f>IFERROR(VLOOKUP(E1228,'DATA MASTER'!$B$1:$R$3858,17,0),"")</f>
        <v>0</v>
      </c>
      <c r="K1228" s="35">
        <f>IFERROR(VLOOKUP(E1228,'DATA MASTER'!$B$1:$R$3858,16,0),"")</f>
        <v>0</v>
      </c>
      <c r="L1228" s="34">
        <f t="shared" si="359"/>
        <v>0</v>
      </c>
      <c r="M1228" s="34">
        <f t="shared" si="364"/>
        <v>0</v>
      </c>
      <c r="N1228" s="35">
        <v>0</v>
      </c>
      <c r="O1228" s="35">
        <v>0</v>
      </c>
      <c r="P1228" s="35"/>
      <c r="Q1228" s="4"/>
      <c r="R1228" s="35">
        <f t="shared" si="365"/>
        <v>0</v>
      </c>
      <c r="S1228" s="35">
        <f t="shared" si="360"/>
        <v>0</v>
      </c>
      <c r="T1228" s="35">
        <f t="shared" si="361"/>
        <v>0</v>
      </c>
      <c r="U1228" s="35">
        <f t="shared" si="366"/>
        <v>154</v>
      </c>
      <c r="V1228" s="35">
        <f t="shared" si="367"/>
        <v>14.347826086956523</v>
      </c>
      <c r="W1228" s="35">
        <f t="shared" si="362"/>
        <v>0</v>
      </c>
      <c r="X1228" s="35">
        <f t="shared" si="368"/>
        <v>-168.34782608695653</v>
      </c>
      <c r="Y1228" s="35">
        <v>1</v>
      </c>
      <c r="Z1228" s="35">
        <v>0</v>
      </c>
      <c r="AA1228" s="35">
        <f t="shared" si="369"/>
        <v>0</v>
      </c>
      <c r="AB1228" s="37">
        <f t="shared" si="363"/>
        <v>0</v>
      </c>
      <c r="AC1228" s="35">
        <v>0</v>
      </c>
      <c r="AD1228" s="35">
        <v>0</v>
      </c>
      <c r="AE1228" s="44"/>
    </row>
    <row r="1229" spans="1:31">
      <c r="A1229" s="34">
        <v>1225</v>
      </c>
      <c r="B1229" s="58">
        <v>46253</v>
      </c>
      <c r="C1229" s="4" t="s">
        <v>7248</v>
      </c>
      <c r="D1229" s="4" t="s">
        <v>6143</v>
      </c>
      <c r="E1229" s="4" t="s">
        <v>1541</v>
      </c>
      <c r="F1229" s="35" t="str">
        <f>IFERROR(VLOOKUP(E1229,'DATA MASTER'!$B$1:$R$3858,3,0),"")</f>
        <v>DIV 2</v>
      </c>
      <c r="G1229" s="4">
        <v>1</v>
      </c>
      <c r="H1229" s="35">
        <f>IFERROR(VLOOKUP(E1229,'DATA MASTER'!$B$1:$R$3858,6,0),"")</f>
        <v>30</v>
      </c>
      <c r="I1229" s="40">
        <f>IFERROR(VLOOKUP(E1229,'DATA MASTER'!$B$1:$R$3858,5,0),"")</f>
        <v>0.22</v>
      </c>
      <c r="J1229" s="35">
        <f>IFERROR(VLOOKUP(E1229,'DATA MASTER'!$B$1:$R$3858,17,0),"")</f>
        <v>72900</v>
      </c>
      <c r="K1229" s="35">
        <f>IFERROR(VLOOKUP(E1229,'DATA MASTER'!$B$1:$R$3858,16,0),"")</f>
        <v>67000</v>
      </c>
      <c r="L1229" s="34">
        <f t="shared" si="359"/>
        <v>5467.5</v>
      </c>
      <c r="M1229" s="34">
        <f t="shared" si="364"/>
        <v>9706.9600000000009</v>
      </c>
      <c r="N1229" s="35">
        <v>0</v>
      </c>
      <c r="O1229" s="35">
        <v>0</v>
      </c>
      <c r="P1229" s="35"/>
      <c r="Q1229" s="4"/>
      <c r="R1229" s="35">
        <f t="shared" si="365"/>
        <v>60749.999999999993</v>
      </c>
      <c r="S1229" s="35">
        <f t="shared" si="360"/>
        <v>51615.351351351346</v>
      </c>
      <c r="T1229" s="35">
        <f t="shared" si="361"/>
        <v>9134.6486486486465</v>
      </c>
      <c r="U1229" s="35">
        <f t="shared" si="366"/>
        <v>154</v>
      </c>
      <c r="V1229" s="35">
        <f t="shared" si="367"/>
        <v>14.347826086956523</v>
      </c>
      <c r="W1229" s="35">
        <f t="shared" si="362"/>
        <v>1348.6499999999999</v>
      </c>
      <c r="X1229" s="35">
        <f t="shared" si="368"/>
        <v>7617.6508225616908</v>
      </c>
      <c r="Y1229" s="35">
        <v>1</v>
      </c>
      <c r="Z1229" s="35">
        <v>0</v>
      </c>
      <c r="AA1229" s="35">
        <f t="shared" si="369"/>
        <v>0</v>
      </c>
      <c r="AB1229" s="37">
        <f t="shared" si="363"/>
        <v>0</v>
      </c>
      <c r="AC1229" s="35">
        <v>0</v>
      </c>
      <c r="AD1229" s="35">
        <v>0</v>
      </c>
      <c r="AE1229" s="44"/>
    </row>
    <row r="1230" spans="1:31">
      <c r="A1230" s="34">
        <v>1226</v>
      </c>
      <c r="B1230" s="58">
        <v>46253</v>
      </c>
      <c r="C1230" s="4" t="s">
        <v>7248</v>
      </c>
      <c r="D1230" s="4" t="s">
        <v>6143</v>
      </c>
      <c r="E1230" s="4" t="s">
        <v>6135</v>
      </c>
      <c r="F1230" s="35" t="str">
        <f>IFERROR(VLOOKUP(E1230,'DATA MASTER'!$B$1:$R$3858,3,0),"")</f>
        <v>DIV 1</v>
      </c>
      <c r="G1230" s="4">
        <v>6</v>
      </c>
      <c r="H1230" s="35">
        <f>IFERROR(VLOOKUP(E1230,'DATA MASTER'!$B$1:$R$3858,6,0),"")</f>
        <v>24</v>
      </c>
      <c r="I1230" s="40">
        <f>IFERROR(VLOOKUP(E1230,'DATA MASTER'!$B$1:$R$3858,5,0),"")</f>
        <v>1.23</v>
      </c>
      <c r="J1230" s="35">
        <f>IFERROR(VLOOKUP(E1230,'DATA MASTER'!$B$1:$R$3858,17,0),"")</f>
        <v>99800</v>
      </c>
      <c r="K1230" s="35">
        <f>IFERROR(VLOOKUP(E1230,'DATA MASTER'!$B$1:$R$3858,16,0),"")</f>
        <v>92100</v>
      </c>
      <c r="L1230" s="34">
        <f t="shared" si="359"/>
        <v>7485</v>
      </c>
      <c r="M1230" s="34">
        <f t="shared" si="364"/>
        <v>13343.448</v>
      </c>
      <c r="N1230" s="35">
        <v>0</v>
      </c>
      <c r="O1230" s="35">
        <v>0</v>
      </c>
      <c r="P1230" s="35"/>
      <c r="Q1230" s="4"/>
      <c r="R1230" s="35">
        <f t="shared" si="365"/>
        <v>498999.99999999994</v>
      </c>
      <c r="S1230" s="35">
        <f t="shared" si="360"/>
        <v>425711.09189189179</v>
      </c>
      <c r="T1230" s="35">
        <f t="shared" si="361"/>
        <v>73288.908108108153</v>
      </c>
      <c r="U1230" s="35">
        <f t="shared" si="366"/>
        <v>5166</v>
      </c>
      <c r="V1230" s="35">
        <f t="shared" si="367"/>
        <v>481.30434782608694</v>
      </c>
      <c r="W1230" s="35">
        <f t="shared" si="362"/>
        <v>11077.8</v>
      </c>
      <c r="X1230" s="35">
        <f t="shared" si="368"/>
        <v>56563.80376028207</v>
      </c>
      <c r="Y1230" s="35">
        <v>1</v>
      </c>
      <c r="Z1230" s="35">
        <v>0</v>
      </c>
      <c r="AA1230" s="35">
        <f t="shared" si="369"/>
        <v>0</v>
      </c>
      <c r="AB1230" s="37">
        <f t="shared" si="363"/>
        <v>0</v>
      </c>
      <c r="AC1230" s="35">
        <v>0</v>
      </c>
      <c r="AD1230" s="35">
        <v>0</v>
      </c>
      <c r="AE1230" s="44"/>
    </row>
    <row r="1231" spans="1:31">
      <c r="A1231" s="34">
        <v>1227</v>
      </c>
      <c r="B1231" s="58">
        <v>46253</v>
      </c>
      <c r="C1231" s="4" t="s">
        <v>7249</v>
      </c>
      <c r="D1231" s="4" t="s">
        <v>6143</v>
      </c>
      <c r="E1231" s="4" t="s">
        <v>6148</v>
      </c>
      <c r="F1231" s="35" t="str">
        <f>IFERROR(VLOOKUP(E1231,'DATA MASTER'!$B$1:$R$3858,3,0),"")</f>
        <v>DIV 2</v>
      </c>
      <c r="G1231" s="4">
        <v>4</v>
      </c>
      <c r="H1231" s="35">
        <f>IFERROR(VLOOKUP(E1231,'DATA MASTER'!$B$1:$R$3858,6,0),"")</f>
        <v>24</v>
      </c>
      <c r="I1231" s="40">
        <f>IFERROR(VLOOKUP(E1231,'DATA MASTER'!$B$1:$R$3858,5,0),"")</f>
        <v>1.0900000000000001</v>
      </c>
      <c r="J1231" s="35">
        <f>IFERROR(VLOOKUP(E1231,'DATA MASTER'!$B$1:$R$3858,17,0),"")</f>
        <v>82200</v>
      </c>
      <c r="K1231" s="35">
        <f>IFERROR(VLOOKUP(E1231,'DATA MASTER'!$B$1:$R$3858,16,0),"")</f>
        <v>74900</v>
      </c>
      <c r="L1231" s="34">
        <f t="shared" si="359"/>
        <v>6165</v>
      </c>
      <c r="M1231" s="34">
        <f t="shared" si="364"/>
        <v>10851.512000000001</v>
      </c>
      <c r="N1231" s="35">
        <v>0</v>
      </c>
      <c r="O1231" s="35">
        <v>0</v>
      </c>
      <c r="P1231" s="35"/>
      <c r="Q1231" s="4" t="e">
        <f>VLOOKUP(#REF!,#REF!,1,0)</f>
        <v>#REF!</v>
      </c>
      <c r="R1231" s="35">
        <f t="shared" si="365"/>
        <v>274000</v>
      </c>
      <c r="S1231" s="35">
        <f t="shared" si="360"/>
        <v>230805.36216216214</v>
      </c>
      <c r="T1231" s="35">
        <f t="shared" si="361"/>
        <v>43194.637837837858</v>
      </c>
      <c r="U1231" s="35">
        <f t="shared" si="366"/>
        <v>3052</v>
      </c>
      <c r="V1231" s="35">
        <f t="shared" si="367"/>
        <v>284.34782608695656</v>
      </c>
      <c r="W1231" s="35">
        <f t="shared" si="362"/>
        <v>6082.8</v>
      </c>
      <c r="X1231" s="35" t="str">
        <f t="shared" si="368"/>
        <v/>
      </c>
      <c r="Y1231" s="35">
        <v>1</v>
      </c>
      <c r="Z1231" s="42" t="e">
        <f>VLOOKUP(Q1231,#REF!,4,0)</f>
        <v>#REF!</v>
      </c>
      <c r="AA1231" s="35">
        <f t="shared" si="369"/>
        <v>0</v>
      </c>
      <c r="AB1231" s="37">
        <f t="shared" si="363"/>
        <v>0</v>
      </c>
      <c r="AC1231" s="35" t="e">
        <f>Z1231*R1231*1.11</f>
        <v>#REF!</v>
      </c>
      <c r="AD1231" s="35">
        <v>0</v>
      </c>
      <c r="AE1231" s="44"/>
    </row>
    <row r="1232" spans="1:31">
      <c r="A1232" s="34">
        <v>1228</v>
      </c>
      <c r="B1232" s="58">
        <v>46253</v>
      </c>
      <c r="C1232" s="4" t="s">
        <v>7250</v>
      </c>
      <c r="D1232" s="4" t="s">
        <v>6143</v>
      </c>
      <c r="E1232" s="4" t="s">
        <v>6170</v>
      </c>
      <c r="F1232" s="35" t="str">
        <f>IFERROR(VLOOKUP(E1232,'DATA MASTER'!$B$1:$R$3858,3,0),"")</f>
        <v>DIV 2</v>
      </c>
      <c r="G1232" s="4">
        <v>2</v>
      </c>
      <c r="H1232" s="35">
        <f>IFERROR(VLOOKUP(E1232,'DATA MASTER'!$B$1:$R$3858,6,0),"")</f>
        <v>1</v>
      </c>
      <c r="I1232" s="40">
        <f>IFERROR(VLOOKUP(E1232,'DATA MASTER'!$B$1:$R$3858,5,0),"")</f>
        <v>21.11</v>
      </c>
      <c r="J1232" s="35">
        <f>IFERROR(VLOOKUP(E1232,'DATA MASTER'!$B$1:$R$3858,17,0),"")</f>
        <v>1428200</v>
      </c>
      <c r="K1232" s="35">
        <f>IFERROR(VLOOKUP(E1232,'DATA MASTER'!$B$1:$R$3858,16,0),"")</f>
        <v>1291700</v>
      </c>
      <c r="L1232" s="34">
        <f t="shared" si="359"/>
        <v>107115</v>
      </c>
      <c r="M1232" s="34">
        <f t="shared" si="364"/>
        <v>187141.49600000001</v>
      </c>
      <c r="N1232" s="35">
        <v>0</v>
      </c>
      <c r="O1232" s="35">
        <v>0</v>
      </c>
      <c r="P1232" s="35"/>
      <c r="Q1232" s="4"/>
      <c r="R1232" s="35">
        <f t="shared" si="365"/>
        <v>2380333.333333333</v>
      </c>
      <c r="S1232" s="35">
        <f t="shared" si="360"/>
        <v>1990195.5027027025</v>
      </c>
      <c r="T1232" s="35">
        <f t="shared" si="361"/>
        <v>390137.83063063049</v>
      </c>
      <c r="U1232" s="35">
        <f t="shared" si="366"/>
        <v>29554</v>
      </c>
      <c r="V1232" s="35">
        <f t="shared" si="367"/>
        <v>2753.478260869565</v>
      </c>
      <c r="W1232" s="35">
        <f t="shared" si="362"/>
        <v>52843.4</v>
      </c>
      <c r="X1232" s="35">
        <f t="shared" si="368"/>
        <v>304986.9523697609</v>
      </c>
      <c r="Y1232" s="35">
        <v>1</v>
      </c>
      <c r="Z1232" s="35">
        <v>0</v>
      </c>
      <c r="AA1232" s="35">
        <f t="shared" si="369"/>
        <v>0</v>
      </c>
      <c r="AB1232" s="37">
        <f t="shared" si="363"/>
        <v>0</v>
      </c>
      <c r="AC1232" s="35">
        <v>0</v>
      </c>
      <c r="AD1232" s="35">
        <v>0</v>
      </c>
      <c r="AE1232" s="44"/>
    </row>
    <row r="1233" spans="1:31">
      <c r="A1233" s="34">
        <v>1229</v>
      </c>
      <c r="B1233" s="58">
        <v>46253</v>
      </c>
      <c r="C1233" s="4" t="s">
        <v>7251</v>
      </c>
      <c r="D1233" s="4" t="s">
        <v>6143</v>
      </c>
      <c r="E1233" s="4" t="s">
        <v>1540</v>
      </c>
      <c r="F1233" s="35" t="str">
        <f>IFERROR(VLOOKUP(E1233,'DATA MASTER'!$B$1:$R$3858,3,0),"")</f>
        <v>DIV 2</v>
      </c>
      <c r="G1233" s="4">
        <v>4</v>
      </c>
      <c r="H1233" s="35">
        <f>IFERROR(VLOOKUP(E1233,'DATA MASTER'!$B$1:$R$3858,6,0),"")</f>
        <v>30</v>
      </c>
      <c r="I1233" s="40">
        <f>IFERROR(VLOOKUP(E1233,'DATA MASTER'!$B$1:$R$3858,5,0),"")</f>
        <v>0.22</v>
      </c>
      <c r="J1233" s="35">
        <f>IFERROR(VLOOKUP(E1233,'DATA MASTER'!$B$1:$R$3858,17,0),"")</f>
        <v>0</v>
      </c>
      <c r="K1233" s="35">
        <f>IFERROR(VLOOKUP(E1233,'DATA MASTER'!$B$1:$R$3858,16,0),"")</f>
        <v>0</v>
      </c>
      <c r="L1233" s="34">
        <f t="shared" si="359"/>
        <v>0</v>
      </c>
      <c r="M1233" s="34">
        <f t="shared" si="364"/>
        <v>0</v>
      </c>
      <c r="N1233" s="35">
        <v>0</v>
      </c>
      <c r="O1233" s="35">
        <v>0</v>
      </c>
      <c r="P1233" s="35"/>
      <c r="Q1233" s="4" t="e">
        <f>VLOOKUP(#REF!,#REF!,1,0)</f>
        <v>#REF!</v>
      </c>
      <c r="R1233" s="35">
        <f t="shared" si="365"/>
        <v>0</v>
      </c>
      <c r="S1233" s="35">
        <f t="shared" si="360"/>
        <v>0</v>
      </c>
      <c r="T1233" s="35">
        <f t="shared" si="361"/>
        <v>0</v>
      </c>
      <c r="U1233" s="35">
        <f t="shared" si="366"/>
        <v>616</v>
      </c>
      <c r="V1233" s="35">
        <f t="shared" si="367"/>
        <v>57.391304347826093</v>
      </c>
      <c r="W1233" s="35">
        <f t="shared" si="362"/>
        <v>0</v>
      </c>
      <c r="X1233" s="35" t="str">
        <f t="shared" si="368"/>
        <v/>
      </c>
      <c r="Y1233" s="35">
        <f>IF(E1233="avem005",4,1)</f>
        <v>1</v>
      </c>
      <c r="Z1233" s="42" t="e">
        <f>VLOOKUP(Q1233,#REF!,4,0)</f>
        <v>#REF!</v>
      </c>
      <c r="AA1233" s="35">
        <f t="shared" si="369"/>
        <v>0</v>
      </c>
      <c r="AB1233" s="37">
        <f t="shared" si="363"/>
        <v>0</v>
      </c>
      <c r="AC1233" s="35" t="e">
        <f t="shared" ref="AC1233:AC1235" si="370">Z1233*R1233*1.11</f>
        <v>#REF!</v>
      </c>
      <c r="AD1233" s="35">
        <v>0</v>
      </c>
      <c r="AE1233" s="44"/>
    </row>
    <row r="1234" spans="1:31">
      <c r="A1234" s="34">
        <v>1230</v>
      </c>
      <c r="B1234" s="58">
        <v>46253</v>
      </c>
      <c r="C1234" s="4" t="s">
        <v>7251</v>
      </c>
      <c r="D1234" s="4" t="s">
        <v>6143</v>
      </c>
      <c r="E1234" s="4" t="s">
        <v>1541</v>
      </c>
      <c r="F1234" s="35" t="str">
        <f>IFERROR(VLOOKUP(E1234,'DATA MASTER'!$B$1:$R$3858,3,0),"")</f>
        <v>DIV 2</v>
      </c>
      <c r="G1234" s="4">
        <v>4</v>
      </c>
      <c r="H1234" s="35">
        <f>IFERROR(VLOOKUP(E1234,'DATA MASTER'!$B$1:$R$3858,6,0),"")</f>
        <v>30</v>
      </c>
      <c r="I1234" s="40">
        <f>IFERROR(VLOOKUP(E1234,'DATA MASTER'!$B$1:$R$3858,5,0),"")</f>
        <v>0.22</v>
      </c>
      <c r="J1234" s="35">
        <f>IFERROR(VLOOKUP(E1234,'DATA MASTER'!$B$1:$R$3858,17,0),"")</f>
        <v>72900</v>
      </c>
      <c r="K1234" s="35">
        <f>IFERROR(VLOOKUP(E1234,'DATA MASTER'!$B$1:$R$3858,16,0),"")</f>
        <v>67000</v>
      </c>
      <c r="L1234" s="34">
        <f t="shared" si="359"/>
        <v>5467.5</v>
      </c>
      <c r="M1234" s="34">
        <f t="shared" si="364"/>
        <v>9706.9600000000009</v>
      </c>
      <c r="N1234" s="35">
        <v>0</v>
      </c>
      <c r="O1234" s="35">
        <v>0</v>
      </c>
      <c r="P1234" s="35"/>
      <c r="Q1234" s="4" t="e">
        <f>VLOOKUP(#REF!,#REF!,1,0)</f>
        <v>#REF!</v>
      </c>
      <c r="R1234" s="35">
        <f t="shared" si="365"/>
        <v>242999.99999999997</v>
      </c>
      <c r="S1234" s="35">
        <f t="shared" si="360"/>
        <v>206461.40540540538</v>
      </c>
      <c r="T1234" s="35">
        <f t="shared" si="361"/>
        <v>36538.594594594586</v>
      </c>
      <c r="U1234" s="35">
        <f t="shared" si="366"/>
        <v>616</v>
      </c>
      <c r="V1234" s="35">
        <f t="shared" si="367"/>
        <v>57.391304347826093</v>
      </c>
      <c r="W1234" s="35">
        <f t="shared" si="362"/>
        <v>5394.5999999999995</v>
      </c>
      <c r="X1234" s="35" t="str">
        <f t="shared" si="368"/>
        <v/>
      </c>
      <c r="Y1234" s="35">
        <v>1</v>
      </c>
      <c r="Z1234" s="42" t="e">
        <f>VLOOKUP(Q1234,#REF!,4,0)</f>
        <v>#REF!</v>
      </c>
      <c r="AA1234" s="35">
        <f t="shared" si="369"/>
        <v>0</v>
      </c>
      <c r="AB1234" s="37">
        <f t="shared" si="363"/>
        <v>0</v>
      </c>
      <c r="AC1234" s="35" t="e">
        <f t="shared" si="370"/>
        <v>#REF!</v>
      </c>
      <c r="AD1234" s="35">
        <v>0</v>
      </c>
      <c r="AE1234" s="44"/>
    </row>
    <row r="1235" spans="1:31">
      <c r="A1235" s="34">
        <v>1231</v>
      </c>
      <c r="B1235" s="58">
        <v>46253</v>
      </c>
      <c r="C1235" s="4" t="s">
        <v>7251</v>
      </c>
      <c r="D1235" s="4" t="s">
        <v>6143</v>
      </c>
      <c r="E1235" s="4" t="s">
        <v>6151</v>
      </c>
      <c r="F1235" s="35" t="str">
        <f>IFERROR(VLOOKUP(E1235,'DATA MASTER'!$B$1:$R$3858,3,0),"")</f>
        <v>DIV 2</v>
      </c>
      <c r="G1235" s="4">
        <v>4</v>
      </c>
      <c r="H1235" s="35">
        <f>IFERROR(VLOOKUP(E1235,'DATA MASTER'!$B$1:$R$3858,6,0),"")</f>
        <v>24</v>
      </c>
      <c r="I1235" s="40">
        <f>IFERROR(VLOOKUP(E1235,'DATA MASTER'!$B$1:$R$3858,5,0),"")</f>
        <v>0.85</v>
      </c>
      <c r="J1235" s="35">
        <f>IFERROR(VLOOKUP(E1235,'DATA MASTER'!$B$1:$R$3858,17,0),"")</f>
        <v>74700</v>
      </c>
      <c r="K1235" s="35">
        <f>IFERROR(VLOOKUP(E1235,'DATA MASTER'!$B$1:$R$3858,16,0),"")</f>
        <v>67900</v>
      </c>
      <c r="L1235" s="34">
        <f t="shared" si="359"/>
        <v>5602.5</v>
      </c>
      <c r="M1235" s="34">
        <f t="shared" si="364"/>
        <v>9837.3520000000008</v>
      </c>
      <c r="N1235" s="35">
        <v>0</v>
      </c>
      <c r="O1235" s="35">
        <v>0</v>
      </c>
      <c r="P1235" s="35"/>
      <c r="Q1235" s="4" t="e">
        <f>VLOOKUP(#REF!,#REF!,1,0)</f>
        <v>#REF!</v>
      </c>
      <c r="R1235" s="35">
        <f t="shared" si="365"/>
        <v>248999.99999999997</v>
      </c>
      <c r="S1235" s="35">
        <f t="shared" si="360"/>
        <v>209234.76756756756</v>
      </c>
      <c r="T1235" s="35">
        <f t="shared" si="361"/>
        <v>39765.232432432414</v>
      </c>
      <c r="U1235" s="35">
        <f t="shared" si="366"/>
        <v>2380</v>
      </c>
      <c r="V1235" s="35">
        <f t="shared" si="367"/>
        <v>221.7391304347826</v>
      </c>
      <c r="W1235" s="35">
        <f t="shared" si="362"/>
        <v>5527.7999999999993</v>
      </c>
      <c r="X1235" s="35" t="str">
        <f t="shared" si="368"/>
        <v/>
      </c>
      <c r="Y1235" s="35">
        <v>1</v>
      </c>
      <c r="Z1235" s="42" t="e">
        <f>VLOOKUP(Q1235,#REF!,4,0)</f>
        <v>#REF!</v>
      </c>
      <c r="AA1235" s="35">
        <f t="shared" si="369"/>
        <v>0</v>
      </c>
      <c r="AB1235" s="37">
        <f t="shared" si="363"/>
        <v>0</v>
      </c>
      <c r="AC1235" s="35" t="e">
        <f t="shared" si="370"/>
        <v>#REF!</v>
      </c>
      <c r="AD1235" s="35">
        <v>0</v>
      </c>
      <c r="AE1235" s="44"/>
    </row>
    <row r="1236" spans="1:31">
      <c r="A1236" s="34">
        <v>1232</v>
      </c>
      <c r="B1236" s="58">
        <v>46253</v>
      </c>
      <c r="C1236" s="4" t="s">
        <v>7252</v>
      </c>
      <c r="D1236" s="4" t="s">
        <v>6124</v>
      </c>
      <c r="E1236" s="4" t="s">
        <v>6135</v>
      </c>
      <c r="F1236" s="35" t="str">
        <f>IFERROR(VLOOKUP(E1236,'DATA MASTER'!$B$1:$R$3858,3,0),"")</f>
        <v>DIV 1</v>
      </c>
      <c r="G1236" s="4">
        <v>6</v>
      </c>
      <c r="H1236" s="35">
        <f>IFERROR(VLOOKUP(E1236,'DATA MASTER'!$B$1:$R$3858,6,0),"")</f>
        <v>24</v>
      </c>
      <c r="I1236" s="40">
        <f>IFERROR(VLOOKUP(E1236,'DATA MASTER'!$B$1:$R$3858,5,0),"")</f>
        <v>1.23</v>
      </c>
      <c r="J1236" s="35">
        <f>IFERROR(VLOOKUP(E1236,'DATA MASTER'!$B$1:$R$3858,17,0),"")</f>
        <v>99800</v>
      </c>
      <c r="K1236" s="35">
        <f>IFERROR(VLOOKUP(E1236,'DATA MASTER'!$B$1:$R$3858,16,0),"")</f>
        <v>92100</v>
      </c>
      <c r="L1236" s="34">
        <f t="shared" si="359"/>
        <v>7485</v>
      </c>
      <c r="M1236" s="34">
        <f t="shared" si="364"/>
        <v>13343.448</v>
      </c>
      <c r="N1236" s="35">
        <v>0</v>
      </c>
      <c r="O1236" s="35">
        <v>0</v>
      </c>
      <c r="P1236" s="35"/>
      <c r="Q1236" s="4"/>
      <c r="R1236" s="35">
        <f t="shared" si="365"/>
        <v>498999.99999999994</v>
      </c>
      <c r="S1236" s="35">
        <f t="shared" si="360"/>
        <v>425711.09189189179</v>
      </c>
      <c r="T1236" s="35">
        <f t="shared" si="361"/>
        <v>73288.908108108153</v>
      </c>
      <c r="U1236" s="35">
        <f t="shared" si="366"/>
        <v>5166</v>
      </c>
      <c r="V1236" s="35">
        <f t="shared" si="367"/>
        <v>481.30434782608694</v>
      </c>
      <c r="W1236" s="35">
        <f t="shared" si="362"/>
        <v>11077.8</v>
      </c>
      <c r="X1236" s="35">
        <f t="shared" si="368"/>
        <v>50794.572991051304</v>
      </c>
      <c r="Y1236" s="35">
        <v>1</v>
      </c>
      <c r="Z1236" s="35">
        <v>0</v>
      </c>
      <c r="AA1236" s="35">
        <f t="shared" si="369"/>
        <v>0</v>
      </c>
      <c r="AB1236" s="37">
        <f t="shared" si="363"/>
        <v>0</v>
      </c>
      <c r="AC1236" s="35">
        <v>0</v>
      </c>
      <c r="AD1236" s="35">
        <v>5769.2307692307695</v>
      </c>
      <c r="AE1236" s="44"/>
    </row>
    <row r="1237" spans="1:31">
      <c r="A1237" s="34">
        <v>1233</v>
      </c>
      <c r="B1237" s="58">
        <v>46253</v>
      </c>
      <c r="C1237" s="4" t="s">
        <v>7253</v>
      </c>
      <c r="D1237" s="4" t="s">
        <v>6201</v>
      </c>
      <c r="E1237" s="4" t="s">
        <v>6135</v>
      </c>
      <c r="F1237" s="35" t="str">
        <f>IFERROR(VLOOKUP(E1237,'DATA MASTER'!$B$1:$R$3858,3,0),"")</f>
        <v>DIV 1</v>
      </c>
      <c r="G1237" s="4">
        <v>24</v>
      </c>
      <c r="H1237" s="35">
        <f>IFERROR(VLOOKUP(E1237,'DATA MASTER'!$B$1:$R$3858,6,0),"")</f>
        <v>24</v>
      </c>
      <c r="I1237" s="40">
        <f>IFERROR(VLOOKUP(E1237,'DATA MASTER'!$B$1:$R$3858,5,0),"")</f>
        <v>1.23</v>
      </c>
      <c r="J1237" s="35">
        <f>IFERROR(VLOOKUP(E1237,'DATA MASTER'!$B$1:$R$3858,17,0),"")</f>
        <v>99800</v>
      </c>
      <c r="K1237" s="35">
        <f>IFERROR(VLOOKUP(E1237,'DATA MASTER'!$B$1:$R$3858,16,0),"")</f>
        <v>92100</v>
      </c>
      <c r="L1237" s="34">
        <f t="shared" si="359"/>
        <v>7485</v>
      </c>
      <c r="M1237" s="34">
        <f t="shared" si="364"/>
        <v>13343.448</v>
      </c>
      <c r="N1237" s="35">
        <v>0</v>
      </c>
      <c r="O1237" s="35">
        <v>0</v>
      </c>
      <c r="P1237" s="35"/>
      <c r="Q1237" s="4"/>
      <c r="R1237" s="35">
        <f t="shared" si="365"/>
        <v>1995999.9999999998</v>
      </c>
      <c r="S1237" s="35">
        <f t="shared" si="360"/>
        <v>1702844.3675675672</v>
      </c>
      <c r="T1237" s="35">
        <f t="shared" si="361"/>
        <v>293155.63243243261</v>
      </c>
      <c r="U1237" s="35">
        <f t="shared" si="366"/>
        <v>20664</v>
      </c>
      <c r="V1237" s="35">
        <f t="shared" si="367"/>
        <v>1925.2173913043478</v>
      </c>
      <c r="W1237" s="35">
        <f t="shared" si="362"/>
        <v>44311.199999999997</v>
      </c>
      <c r="X1237" s="35">
        <f t="shared" si="368"/>
        <v>203755.21504112828</v>
      </c>
      <c r="Y1237" s="35">
        <v>1</v>
      </c>
      <c r="Z1237" s="35">
        <v>0</v>
      </c>
      <c r="AA1237" s="35">
        <f t="shared" si="369"/>
        <v>0</v>
      </c>
      <c r="AB1237" s="37">
        <f t="shared" si="363"/>
        <v>10000</v>
      </c>
      <c r="AC1237" s="35">
        <v>0</v>
      </c>
      <c r="AD1237" s="35">
        <v>12500</v>
      </c>
      <c r="AE1237" s="44"/>
    </row>
    <row r="1238" spans="1:31">
      <c r="A1238" s="34">
        <v>1234</v>
      </c>
      <c r="B1238" s="58">
        <v>46253</v>
      </c>
      <c r="C1238" s="4" t="s">
        <v>7253</v>
      </c>
      <c r="D1238" s="4" t="s">
        <v>6201</v>
      </c>
      <c r="E1238" s="4" t="s">
        <v>6129</v>
      </c>
      <c r="F1238" s="35" t="str">
        <f>IFERROR(VLOOKUP(E1238,'DATA MASTER'!$B$1:$R$3858,3,0),"")</f>
        <v>DIV 1</v>
      </c>
      <c r="G1238" s="4">
        <v>48</v>
      </c>
      <c r="H1238" s="35">
        <f>IFERROR(VLOOKUP(E1238,'DATA MASTER'!$B$1:$R$3858,6,0),"")</f>
        <v>120</v>
      </c>
      <c r="I1238" s="40">
        <f>IFERROR(VLOOKUP(E1238,'DATA MASTER'!$B$1:$R$3858,5,0),"")</f>
        <v>0.14499999999999999</v>
      </c>
      <c r="J1238" s="35">
        <f>IFERROR(VLOOKUP(E1238,'DATA MASTER'!$B$1:$R$3858,17,0),"")</f>
        <v>15108.333333333334</v>
      </c>
      <c r="K1238" s="35">
        <f>IFERROR(VLOOKUP(E1238,'DATA MASTER'!$B$1:$R$3858,16,0),"")</f>
        <v>14025</v>
      </c>
      <c r="L1238" s="34">
        <f t="shared" si="359"/>
        <v>1133.125</v>
      </c>
      <c r="M1238" s="34">
        <f t="shared" si="364"/>
        <v>2031.9420000000002</v>
      </c>
      <c r="N1238" s="35">
        <v>0</v>
      </c>
      <c r="O1238" s="35">
        <v>0</v>
      </c>
      <c r="P1238" s="35"/>
      <c r="Q1238" s="4"/>
      <c r="R1238" s="35">
        <f t="shared" si="365"/>
        <v>604333.33333333326</v>
      </c>
      <c r="S1238" s="35">
        <f t="shared" si="360"/>
        <v>518618.72432432417</v>
      </c>
      <c r="T1238" s="35">
        <f t="shared" si="361"/>
        <v>85714.609009009087</v>
      </c>
      <c r="U1238" s="35">
        <f t="shared" si="366"/>
        <v>4871.9999999999991</v>
      </c>
      <c r="V1238" s="35">
        <f t="shared" si="367"/>
        <v>453.91304347826082</v>
      </c>
      <c r="W1238" s="35">
        <f t="shared" si="362"/>
        <v>13416.2</v>
      </c>
      <c r="X1238" s="35">
        <f t="shared" si="368"/>
        <v>44472.495965530834</v>
      </c>
      <c r="Y1238" s="35">
        <v>1</v>
      </c>
      <c r="Z1238" s="35">
        <v>0</v>
      </c>
      <c r="AA1238" s="35">
        <f t="shared" si="369"/>
        <v>0</v>
      </c>
      <c r="AB1238" s="37">
        <f t="shared" si="363"/>
        <v>10000</v>
      </c>
      <c r="AC1238" s="35">
        <v>0</v>
      </c>
      <c r="AD1238" s="35">
        <v>12500</v>
      </c>
      <c r="AE1238" s="44"/>
    </row>
    <row r="1239" spans="1:31">
      <c r="A1239" s="34">
        <v>1235</v>
      </c>
      <c r="B1239" s="58">
        <v>46253</v>
      </c>
      <c r="C1239" s="4" t="s">
        <v>7254</v>
      </c>
      <c r="D1239" s="4" t="s">
        <v>6201</v>
      </c>
      <c r="E1239" s="4" t="s">
        <v>6156</v>
      </c>
      <c r="F1239" s="35" t="str">
        <f>IFERROR(VLOOKUP(E1239,'DATA MASTER'!$B$1:$R$3858,3,0),"")</f>
        <v>DIV 1</v>
      </c>
      <c r="G1239" s="4">
        <v>8</v>
      </c>
      <c r="H1239" s="35">
        <f>IFERROR(VLOOKUP(E1239,'DATA MASTER'!$B$1:$R$3858,6,0),"")</f>
        <v>4</v>
      </c>
      <c r="I1239" s="40">
        <f>IFERROR(VLOOKUP(E1239,'DATA MASTER'!$B$1:$R$3858,5,0),"")</f>
        <v>5.3879999999999999</v>
      </c>
      <c r="J1239" s="35">
        <f>IFERROR(VLOOKUP(E1239,'DATA MASTER'!$B$1:$R$3858,17,0),"")</f>
        <v>185700</v>
      </c>
      <c r="K1239" s="35">
        <f>IFERROR(VLOOKUP(E1239,'DATA MASTER'!$B$1:$R$3858,16,0),"")</f>
        <v>165300</v>
      </c>
      <c r="L1239" s="34">
        <f t="shared" si="359"/>
        <v>13927.5</v>
      </c>
      <c r="M1239" s="34">
        <f t="shared" si="364"/>
        <v>23948.664000000001</v>
      </c>
      <c r="N1239" s="35">
        <v>0</v>
      </c>
      <c r="O1239" s="35">
        <v>0</v>
      </c>
      <c r="P1239" s="35">
        <v>15000</v>
      </c>
      <c r="Q1239" s="4" t="s">
        <v>6947</v>
      </c>
      <c r="R1239" s="35">
        <f t="shared" si="365"/>
        <v>1238000</v>
      </c>
      <c r="S1239" s="35">
        <f t="shared" si="360"/>
        <v>1018748.3675675675</v>
      </c>
      <c r="T1239" s="35">
        <f t="shared" si="361"/>
        <v>219251.6324324325</v>
      </c>
      <c r="U1239" s="35">
        <f t="shared" si="366"/>
        <v>30172.799999999999</v>
      </c>
      <c r="V1239" s="35">
        <f t="shared" si="367"/>
        <v>2811.1304347826085</v>
      </c>
      <c r="W1239" s="35">
        <f t="shared" si="362"/>
        <v>27483.600000000002</v>
      </c>
      <c r="X1239" s="35">
        <f t="shared" si="368"/>
        <v>108784.10199764988</v>
      </c>
      <c r="Y1239" s="35">
        <f>H1239</f>
        <v>4</v>
      </c>
      <c r="Z1239" s="35">
        <v>0</v>
      </c>
      <c r="AA1239" s="35">
        <f t="shared" si="369"/>
        <v>30000</v>
      </c>
      <c r="AB1239" s="37">
        <f t="shared" si="363"/>
        <v>20000</v>
      </c>
      <c r="AC1239" s="35">
        <f>Z1239*R1239*1.11</f>
        <v>0</v>
      </c>
      <c r="AD1239" s="35">
        <v>0</v>
      </c>
      <c r="AE1239" s="44"/>
    </row>
    <row r="1240" spans="1:31">
      <c r="A1240" s="34">
        <v>1236</v>
      </c>
      <c r="B1240" s="58">
        <v>46253</v>
      </c>
      <c r="C1240" s="4" t="s">
        <v>7255</v>
      </c>
      <c r="D1240" s="4" t="s">
        <v>6201</v>
      </c>
      <c r="E1240" s="4" t="s">
        <v>6207</v>
      </c>
      <c r="F1240" s="35" t="str">
        <f>IFERROR(VLOOKUP(E1240,'DATA MASTER'!$B$1:$R$3858,3,0),"")</f>
        <v>DIV 2</v>
      </c>
      <c r="G1240" s="4">
        <v>4</v>
      </c>
      <c r="H1240" s="35">
        <f>IFERROR(VLOOKUP(E1240,'DATA MASTER'!$B$1:$R$3858,6,0),"")</f>
        <v>4</v>
      </c>
      <c r="I1240" s="40">
        <f>IFERROR(VLOOKUP(E1240,'DATA MASTER'!$B$1:$R$3858,5,0),"")</f>
        <v>4.24</v>
      </c>
      <c r="J1240" s="35">
        <f>IFERROR(VLOOKUP(E1240,'DATA MASTER'!$B$1:$R$3858,17,0),"")</f>
        <v>310600</v>
      </c>
      <c r="K1240" s="35">
        <f>IFERROR(VLOOKUP(E1240,'DATA MASTER'!$B$1:$R$3858,16,0),"")</f>
        <v>283000</v>
      </c>
      <c r="L1240" s="34">
        <f t="shared" si="359"/>
        <v>23295</v>
      </c>
      <c r="M1240" s="34">
        <f t="shared" si="364"/>
        <v>41001.040000000001</v>
      </c>
      <c r="N1240" s="35">
        <v>0</v>
      </c>
      <c r="O1240" s="35">
        <v>0</v>
      </c>
      <c r="P1240" s="35"/>
      <c r="Q1240" s="4"/>
      <c r="R1240" s="35">
        <f t="shared" si="365"/>
        <v>1035333.3333333333</v>
      </c>
      <c r="S1240" s="35">
        <f t="shared" si="360"/>
        <v>872068.32432432426</v>
      </c>
      <c r="T1240" s="35">
        <f t="shared" si="361"/>
        <v>163265.00900900899</v>
      </c>
      <c r="U1240" s="35">
        <f t="shared" si="366"/>
        <v>11872</v>
      </c>
      <c r="V1240" s="35">
        <f t="shared" si="367"/>
        <v>1106.0869565217392</v>
      </c>
      <c r="W1240" s="35">
        <f t="shared" si="362"/>
        <v>22984.399999999998</v>
      </c>
      <c r="X1240" s="35">
        <f t="shared" si="368"/>
        <v>117302.52205248727</v>
      </c>
      <c r="Y1240" s="35">
        <v>1</v>
      </c>
      <c r="Z1240" s="35">
        <v>0</v>
      </c>
      <c r="AA1240" s="35">
        <f t="shared" si="369"/>
        <v>0</v>
      </c>
      <c r="AB1240" s="37">
        <f t="shared" si="363"/>
        <v>10000</v>
      </c>
      <c r="AC1240" s="35">
        <v>0</v>
      </c>
      <c r="AD1240" s="35">
        <v>0</v>
      </c>
      <c r="AE1240" s="44"/>
    </row>
    <row r="1241" spans="1:31">
      <c r="A1241" s="34">
        <v>1237</v>
      </c>
      <c r="B1241" s="58">
        <v>46253</v>
      </c>
      <c r="C1241" s="4" t="s">
        <v>7256</v>
      </c>
      <c r="D1241" s="4" t="s">
        <v>6158</v>
      </c>
      <c r="E1241" s="4" t="s">
        <v>3969</v>
      </c>
      <c r="F1241" s="35" t="str">
        <f>IFERROR(VLOOKUP(E1241,'DATA MASTER'!$B$1:$R$3858,3,0),"")</f>
        <v>DIV 2</v>
      </c>
      <c r="G1241" s="4">
        <v>24</v>
      </c>
      <c r="H1241" s="35">
        <f>IFERROR(VLOOKUP(E1241,'DATA MASTER'!$B$1:$R$3858,6,0),"")</f>
        <v>12</v>
      </c>
      <c r="I1241" s="40">
        <f>IFERROR(VLOOKUP(E1241,'DATA MASTER'!$B$1:$R$3858,5,0),"")</f>
        <v>1.137</v>
      </c>
      <c r="J1241" s="35">
        <f>IFERROR(VLOOKUP(E1241,'DATA MASTER'!$B$1:$R$3858,17,0),"")</f>
        <v>92500</v>
      </c>
      <c r="K1241" s="35">
        <f>IFERROR(VLOOKUP(E1241,'DATA MASTER'!$B$1:$R$3858,16,0),"")</f>
        <v>84500</v>
      </c>
      <c r="L1241" s="34">
        <f t="shared" si="359"/>
        <v>6937.5</v>
      </c>
      <c r="M1241" s="34">
        <f t="shared" si="364"/>
        <v>12242.36</v>
      </c>
      <c r="N1241" s="35">
        <v>0</v>
      </c>
      <c r="O1241" s="35">
        <v>0</v>
      </c>
      <c r="P1241" s="35"/>
      <c r="Q1241" s="4"/>
      <c r="R1241" s="35">
        <f t="shared" si="365"/>
        <v>1850000</v>
      </c>
      <c r="S1241" s="35">
        <f t="shared" si="360"/>
        <v>1562327.3513513512</v>
      </c>
      <c r="T1241" s="35">
        <f t="shared" si="361"/>
        <v>287672.64864864876</v>
      </c>
      <c r="U1241" s="35">
        <f t="shared" si="366"/>
        <v>19101.599999999999</v>
      </c>
      <c r="V1241" s="35">
        <f t="shared" si="367"/>
        <v>1779.6521739130435</v>
      </c>
      <c r="W1241" s="35">
        <f t="shared" si="362"/>
        <v>41070</v>
      </c>
      <c r="X1241" s="35">
        <f t="shared" si="368"/>
        <v>219839.04353355928</v>
      </c>
      <c r="Y1241" s="35">
        <v>1</v>
      </c>
      <c r="Z1241" s="35">
        <v>0</v>
      </c>
      <c r="AA1241" s="35">
        <f t="shared" si="369"/>
        <v>0</v>
      </c>
      <c r="AB1241" s="37">
        <f t="shared" si="363"/>
        <v>0</v>
      </c>
      <c r="AC1241" s="35">
        <v>0</v>
      </c>
      <c r="AD1241" s="35">
        <v>5882.3529411764703</v>
      </c>
      <c r="AE1241" s="44"/>
    </row>
    <row r="1242" spans="1:31">
      <c r="A1242" s="34">
        <v>1238</v>
      </c>
      <c r="B1242" s="58">
        <v>46253</v>
      </c>
      <c r="C1242" s="4" t="s">
        <v>7257</v>
      </c>
      <c r="D1242" s="4" t="s">
        <v>6158</v>
      </c>
      <c r="E1242" s="4" t="s">
        <v>6156</v>
      </c>
      <c r="F1242" s="35" t="str">
        <f>IFERROR(VLOOKUP(E1242,'DATA MASTER'!$B$1:$R$3858,3,0),"")</f>
        <v>DIV 1</v>
      </c>
      <c r="G1242" s="4">
        <v>4</v>
      </c>
      <c r="H1242" s="35">
        <f>IFERROR(VLOOKUP(E1242,'DATA MASTER'!$B$1:$R$3858,6,0),"")</f>
        <v>4</v>
      </c>
      <c r="I1242" s="40">
        <f>IFERROR(VLOOKUP(E1242,'DATA MASTER'!$B$1:$R$3858,5,0),"")</f>
        <v>5.3879999999999999</v>
      </c>
      <c r="J1242" s="35">
        <f>IFERROR(VLOOKUP(E1242,'DATA MASTER'!$B$1:$R$3858,17,0),"")</f>
        <v>185700</v>
      </c>
      <c r="K1242" s="35">
        <f>IFERROR(VLOOKUP(E1242,'DATA MASTER'!$B$1:$R$3858,16,0),"")</f>
        <v>165300</v>
      </c>
      <c r="L1242" s="34">
        <f t="shared" si="359"/>
        <v>13927.5</v>
      </c>
      <c r="M1242" s="34">
        <f t="shared" si="364"/>
        <v>23948.664000000001</v>
      </c>
      <c r="N1242" s="35">
        <v>0</v>
      </c>
      <c r="O1242" s="35">
        <v>0</v>
      </c>
      <c r="P1242" s="35">
        <v>15000</v>
      </c>
      <c r="Q1242" s="4" t="s">
        <v>6947</v>
      </c>
      <c r="R1242" s="35">
        <f t="shared" si="365"/>
        <v>619000</v>
      </c>
      <c r="S1242" s="35">
        <f t="shared" si="360"/>
        <v>509374.18378378375</v>
      </c>
      <c r="T1242" s="35">
        <f t="shared" si="361"/>
        <v>109625.81621621625</v>
      </c>
      <c r="U1242" s="35">
        <f t="shared" si="366"/>
        <v>15086.4</v>
      </c>
      <c r="V1242" s="35">
        <f t="shared" si="367"/>
        <v>1405.5652173913043</v>
      </c>
      <c r="W1242" s="35">
        <f t="shared" si="362"/>
        <v>13741.800000000001</v>
      </c>
      <c r="X1242" s="35">
        <f t="shared" si="368"/>
        <v>56058.717665491604</v>
      </c>
      <c r="Y1242" s="35">
        <f>H1242</f>
        <v>4</v>
      </c>
      <c r="Z1242" s="35">
        <v>0</v>
      </c>
      <c r="AA1242" s="35">
        <f t="shared" si="369"/>
        <v>15000</v>
      </c>
      <c r="AB1242" s="37">
        <f t="shared" si="363"/>
        <v>0</v>
      </c>
      <c r="AC1242" s="35">
        <f>Z1242*R1242*1.11</f>
        <v>0</v>
      </c>
      <c r="AD1242" s="35">
        <v>8333.3333333333339</v>
      </c>
      <c r="AE1242" s="44"/>
    </row>
    <row r="1243" spans="1:31">
      <c r="A1243" s="34">
        <v>1239</v>
      </c>
      <c r="B1243" s="58">
        <v>46253</v>
      </c>
      <c r="C1243" s="4" t="s">
        <v>7258</v>
      </c>
      <c r="D1243" s="4" t="s">
        <v>6158</v>
      </c>
      <c r="E1243" s="4" t="s">
        <v>6135</v>
      </c>
      <c r="F1243" s="35" t="str">
        <f>IFERROR(VLOOKUP(E1243,'DATA MASTER'!$B$1:$R$3858,3,0),"")</f>
        <v>DIV 1</v>
      </c>
      <c r="G1243" s="4">
        <v>6</v>
      </c>
      <c r="H1243" s="35">
        <f>IFERROR(VLOOKUP(E1243,'DATA MASTER'!$B$1:$R$3858,6,0),"")</f>
        <v>24</v>
      </c>
      <c r="I1243" s="40">
        <f>IFERROR(VLOOKUP(E1243,'DATA MASTER'!$B$1:$R$3858,5,0),"")</f>
        <v>1.23</v>
      </c>
      <c r="J1243" s="35">
        <f>IFERROR(VLOOKUP(E1243,'DATA MASTER'!$B$1:$R$3858,17,0),"")</f>
        <v>99800</v>
      </c>
      <c r="K1243" s="35">
        <f>IFERROR(VLOOKUP(E1243,'DATA MASTER'!$B$1:$R$3858,16,0),"")</f>
        <v>92100</v>
      </c>
      <c r="L1243" s="34">
        <f t="shared" si="359"/>
        <v>7485</v>
      </c>
      <c r="M1243" s="34">
        <f t="shared" si="364"/>
        <v>13343.448</v>
      </c>
      <c r="N1243" s="35">
        <v>0</v>
      </c>
      <c r="O1243" s="35">
        <v>0</v>
      </c>
      <c r="P1243" s="35"/>
      <c r="Q1243" s="4"/>
      <c r="R1243" s="35">
        <f t="shared" si="365"/>
        <v>498999.99999999994</v>
      </c>
      <c r="S1243" s="35">
        <f t="shared" si="360"/>
        <v>425711.09189189179</v>
      </c>
      <c r="T1243" s="35">
        <f t="shared" si="361"/>
        <v>73288.908108108153</v>
      </c>
      <c r="U1243" s="35">
        <f t="shared" si="366"/>
        <v>5166</v>
      </c>
      <c r="V1243" s="35">
        <f t="shared" si="367"/>
        <v>481.30434782608694</v>
      </c>
      <c r="W1243" s="35">
        <f t="shared" si="362"/>
        <v>11077.8</v>
      </c>
      <c r="X1243" s="35">
        <f t="shared" si="368"/>
        <v>48230.470426948734</v>
      </c>
      <c r="Y1243" s="35">
        <v>1</v>
      </c>
      <c r="Z1243" s="35">
        <v>0</v>
      </c>
      <c r="AA1243" s="35">
        <f t="shared" si="369"/>
        <v>0</v>
      </c>
      <c r="AB1243" s="37">
        <f t="shared" si="363"/>
        <v>0</v>
      </c>
      <c r="AC1243" s="35">
        <v>0</v>
      </c>
      <c r="AD1243" s="35">
        <v>8333.3333333333339</v>
      </c>
      <c r="AE1243" s="44"/>
    </row>
    <row r="1244" spans="1:31">
      <c r="A1244" s="34">
        <v>1240</v>
      </c>
      <c r="B1244" s="58">
        <v>46253</v>
      </c>
      <c r="C1244" s="4" t="s">
        <v>7259</v>
      </c>
      <c r="D1244" s="4" t="s">
        <v>6196</v>
      </c>
      <c r="E1244" s="4" t="s">
        <v>6170</v>
      </c>
      <c r="F1244" s="35" t="str">
        <f>IFERROR(VLOOKUP(E1244,'DATA MASTER'!$B$1:$R$3858,3,0),"")</f>
        <v>DIV 2</v>
      </c>
      <c r="G1244" s="4">
        <v>1</v>
      </c>
      <c r="H1244" s="35">
        <f>IFERROR(VLOOKUP(E1244,'DATA MASTER'!$B$1:$R$3858,6,0),"")</f>
        <v>1</v>
      </c>
      <c r="I1244" s="40">
        <f>IFERROR(VLOOKUP(E1244,'DATA MASTER'!$B$1:$R$3858,5,0),"")</f>
        <v>21.11</v>
      </c>
      <c r="J1244" s="35">
        <f>IFERROR(VLOOKUP(E1244,'DATA MASTER'!$B$1:$R$3858,17,0),"")</f>
        <v>1428200</v>
      </c>
      <c r="K1244" s="35">
        <f>IFERROR(VLOOKUP(E1244,'DATA MASTER'!$B$1:$R$3858,16,0),"")</f>
        <v>1291700</v>
      </c>
      <c r="L1244" s="34">
        <f t="shared" si="359"/>
        <v>107115</v>
      </c>
      <c r="M1244" s="34">
        <f t="shared" si="364"/>
        <v>187141.49600000001</v>
      </c>
      <c r="N1244" s="35">
        <v>0</v>
      </c>
      <c r="O1244" s="35">
        <v>0</v>
      </c>
      <c r="P1244" s="35"/>
      <c r="Q1244" s="4"/>
      <c r="R1244" s="35">
        <f t="shared" si="365"/>
        <v>1190166.6666666665</v>
      </c>
      <c r="S1244" s="35">
        <f t="shared" si="360"/>
        <v>995097.75135135127</v>
      </c>
      <c r="T1244" s="35">
        <f t="shared" si="361"/>
        <v>195068.91531531524</v>
      </c>
      <c r="U1244" s="35">
        <f t="shared" si="366"/>
        <v>14777</v>
      </c>
      <c r="V1244" s="35">
        <f t="shared" si="367"/>
        <v>1376.7391304347825</v>
      </c>
      <c r="W1244" s="35">
        <f t="shared" si="362"/>
        <v>26421.7</v>
      </c>
      <c r="X1244" s="35">
        <f t="shared" si="368"/>
        <v>144428.96005584818</v>
      </c>
      <c r="Y1244" s="35">
        <v>1</v>
      </c>
      <c r="Z1244" s="35">
        <v>0</v>
      </c>
      <c r="AA1244" s="35">
        <f t="shared" si="369"/>
        <v>0</v>
      </c>
      <c r="AB1244" s="37">
        <f t="shared" si="363"/>
        <v>0</v>
      </c>
      <c r="AC1244" s="35">
        <v>0</v>
      </c>
      <c r="AD1244" s="35">
        <v>8064.5161290322585</v>
      </c>
      <c r="AE1244" s="44"/>
    </row>
    <row r="1245" spans="1:31">
      <c r="A1245" s="34">
        <v>1241</v>
      </c>
      <c r="B1245" s="58">
        <v>46253</v>
      </c>
      <c r="C1245" s="4" t="s">
        <v>7260</v>
      </c>
      <c r="D1245" s="4" t="s">
        <v>6138</v>
      </c>
      <c r="E1245" s="4" t="s">
        <v>6207</v>
      </c>
      <c r="F1245" s="35" t="str">
        <f>IFERROR(VLOOKUP(E1245,'DATA MASTER'!$B$1:$R$3858,3,0),"")</f>
        <v>DIV 2</v>
      </c>
      <c r="G1245" s="4">
        <v>4</v>
      </c>
      <c r="H1245" s="35">
        <f>IFERROR(VLOOKUP(E1245,'DATA MASTER'!$B$1:$R$3858,6,0),"")</f>
        <v>4</v>
      </c>
      <c r="I1245" s="40">
        <f>IFERROR(VLOOKUP(E1245,'DATA MASTER'!$B$1:$R$3858,5,0),"")</f>
        <v>4.24</v>
      </c>
      <c r="J1245" s="35">
        <f>IFERROR(VLOOKUP(E1245,'DATA MASTER'!$B$1:$R$3858,17,0),"")</f>
        <v>310600</v>
      </c>
      <c r="K1245" s="35">
        <f>IFERROR(VLOOKUP(E1245,'DATA MASTER'!$B$1:$R$3858,16,0),"")</f>
        <v>283000</v>
      </c>
      <c r="L1245" s="34">
        <f t="shared" si="359"/>
        <v>23295</v>
      </c>
      <c r="M1245" s="34">
        <f t="shared" si="364"/>
        <v>41001.040000000001</v>
      </c>
      <c r="N1245" s="35">
        <v>0</v>
      </c>
      <c r="O1245" s="35">
        <v>0</v>
      </c>
      <c r="P1245" s="35"/>
      <c r="Q1245" s="4"/>
      <c r="R1245" s="35">
        <f t="shared" si="365"/>
        <v>1035333.3333333333</v>
      </c>
      <c r="S1245" s="35">
        <f t="shared" si="360"/>
        <v>872068.32432432426</v>
      </c>
      <c r="T1245" s="35">
        <f t="shared" si="361"/>
        <v>163265.00900900899</v>
      </c>
      <c r="U1245" s="35">
        <f t="shared" si="366"/>
        <v>11872</v>
      </c>
      <c r="V1245" s="35">
        <f t="shared" si="367"/>
        <v>1106.0869565217392</v>
      </c>
      <c r="W1245" s="35">
        <f t="shared" si="362"/>
        <v>22984.399999999998</v>
      </c>
      <c r="X1245" s="35">
        <f t="shared" si="368"/>
        <v>120159.66490963013</v>
      </c>
      <c r="Y1245" s="35">
        <v>1</v>
      </c>
      <c r="Z1245" s="35">
        <v>0</v>
      </c>
      <c r="AA1245" s="35">
        <f t="shared" si="369"/>
        <v>0</v>
      </c>
      <c r="AB1245" s="37">
        <f t="shared" si="363"/>
        <v>0</v>
      </c>
      <c r="AC1245" s="35">
        <v>0</v>
      </c>
      <c r="AD1245" s="35">
        <v>7142.8571428571431</v>
      </c>
      <c r="AE1245" s="44"/>
    </row>
    <row r="1246" spans="1:31">
      <c r="A1246" s="34">
        <v>1242</v>
      </c>
      <c r="B1246" s="58">
        <v>46253</v>
      </c>
      <c r="C1246" s="4" t="s">
        <v>7261</v>
      </c>
      <c r="D1246" s="4" t="s">
        <v>6183</v>
      </c>
      <c r="E1246" s="4" t="s">
        <v>6135</v>
      </c>
      <c r="F1246" s="35" t="str">
        <f>IFERROR(VLOOKUP(E1246,'DATA MASTER'!$B$1:$R$3858,3,0),"")</f>
        <v>DIV 1</v>
      </c>
      <c r="G1246" s="4">
        <v>24</v>
      </c>
      <c r="H1246" s="35">
        <f>IFERROR(VLOOKUP(E1246,'DATA MASTER'!$B$1:$R$3858,6,0),"")</f>
        <v>24</v>
      </c>
      <c r="I1246" s="40">
        <f>IFERROR(VLOOKUP(E1246,'DATA MASTER'!$B$1:$R$3858,5,0),"")</f>
        <v>1.23</v>
      </c>
      <c r="J1246" s="35">
        <f>IFERROR(VLOOKUP(E1246,'DATA MASTER'!$B$1:$R$3858,17,0),"")</f>
        <v>99800</v>
      </c>
      <c r="K1246" s="35">
        <f>IFERROR(VLOOKUP(E1246,'DATA MASTER'!$B$1:$R$3858,16,0),"")</f>
        <v>92100</v>
      </c>
      <c r="L1246" s="34">
        <f t="shared" si="359"/>
        <v>7485</v>
      </c>
      <c r="M1246" s="34">
        <f t="shared" si="364"/>
        <v>13343.448</v>
      </c>
      <c r="N1246" s="35">
        <v>0</v>
      </c>
      <c r="O1246" s="35">
        <v>0</v>
      </c>
      <c r="P1246" s="35"/>
      <c r="Q1246" s="4"/>
      <c r="R1246" s="35">
        <f t="shared" si="365"/>
        <v>1995999.9999999998</v>
      </c>
      <c r="S1246" s="35">
        <f t="shared" si="360"/>
        <v>1702844.3675675672</v>
      </c>
      <c r="T1246" s="35">
        <f t="shared" si="361"/>
        <v>293155.63243243261</v>
      </c>
      <c r="U1246" s="35">
        <f t="shared" si="366"/>
        <v>20664</v>
      </c>
      <c r="V1246" s="35">
        <f t="shared" si="367"/>
        <v>1925.2173913043478</v>
      </c>
      <c r="W1246" s="35">
        <f t="shared" si="362"/>
        <v>44311.199999999997</v>
      </c>
      <c r="X1246" s="35">
        <f t="shared" si="368"/>
        <v>166255.21504112828</v>
      </c>
      <c r="Y1246" s="35">
        <v>1</v>
      </c>
      <c r="Z1246" s="35">
        <v>0</v>
      </c>
      <c r="AA1246" s="35">
        <f t="shared" si="369"/>
        <v>0</v>
      </c>
      <c r="AB1246" s="37">
        <f t="shared" si="363"/>
        <v>10000</v>
      </c>
      <c r="AC1246" s="35">
        <v>0</v>
      </c>
      <c r="AD1246" s="35">
        <v>50000</v>
      </c>
      <c r="AE1246" s="44"/>
    </row>
    <row r="1247" spans="1:31">
      <c r="A1247" s="34">
        <v>1243</v>
      </c>
      <c r="B1247" s="58">
        <v>46253</v>
      </c>
      <c r="C1247" s="4" t="s">
        <v>7262</v>
      </c>
      <c r="D1247" s="4" t="s">
        <v>6175</v>
      </c>
      <c r="E1247" s="4" t="s">
        <v>6148</v>
      </c>
      <c r="F1247" s="35" t="str">
        <f>IFERROR(VLOOKUP(E1247,'DATA MASTER'!$B$1:$R$3858,3,0),"")</f>
        <v>DIV 2</v>
      </c>
      <c r="G1247" s="4">
        <v>10</v>
      </c>
      <c r="H1247" s="35">
        <f>IFERROR(VLOOKUP(E1247,'DATA MASTER'!$B$1:$R$3858,6,0),"")</f>
        <v>24</v>
      </c>
      <c r="I1247" s="40">
        <f>IFERROR(VLOOKUP(E1247,'DATA MASTER'!$B$1:$R$3858,5,0),"")</f>
        <v>1.0900000000000001</v>
      </c>
      <c r="J1247" s="35">
        <f>IFERROR(VLOOKUP(E1247,'DATA MASTER'!$B$1:$R$3858,17,0),"")</f>
        <v>82200</v>
      </c>
      <c r="K1247" s="35">
        <f>IFERROR(VLOOKUP(E1247,'DATA MASTER'!$B$1:$R$3858,16,0),"")</f>
        <v>74900</v>
      </c>
      <c r="L1247" s="34">
        <f t="shared" si="359"/>
        <v>6165</v>
      </c>
      <c r="M1247" s="34">
        <f t="shared" si="364"/>
        <v>10851.512000000001</v>
      </c>
      <c r="N1247" s="35">
        <v>0</v>
      </c>
      <c r="O1247" s="35">
        <v>0</v>
      </c>
      <c r="P1247" s="35"/>
      <c r="Q1247" s="4"/>
      <c r="R1247" s="35">
        <f t="shared" si="365"/>
        <v>685000</v>
      </c>
      <c r="S1247" s="35">
        <f t="shared" si="360"/>
        <v>577013.40540540533</v>
      </c>
      <c r="T1247" s="35">
        <f t="shared" si="361"/>
        <v>107986.59459459467</v>
      </c>
      <c r="U1247" s="35">
        <f t="shared" si="366"/>
        <v>7630</v>
      </c>
      <c r="V1247" s="35">
        <f t="shared" si="367"/>
        <v>710.86956521739137</v>
      </c>
      <c r="W1247" s="35">
        <f t="shared" si="362"/>
        <v>15207.000000000002</v>
      </c>
      <c r="X1247" s="35">
        <f t="shared" si="368"/>
        <v>84438.725029377281</v>
      </c>
      <c r="Y1247" s="35">
        <v>1</v>
      </c>
      <c r="Z1247" s="35">
        <v>0</v>
      </c>
      <c r="AA1247" s="35">
        <f t="shared" si="369"/>
        <v>0</v>
      </c>
      <c r="AB1247" s="37">
        <f t="shared" si="363"/>
        <v>0</v>
      </c>
      <c r="AC1247" s="35">
        <v>0</v>
      </c>
      <c r="AD1247" s="35">
        <v>0</v>
      </c>
      <c r="AE1247" s="44"/>
    </row>
    <row r="1248" spans="1:31">
      <c r="A1248" s="34">
        <v>1244</v>
      </c>
      <c r="B1248" s="58">
        <v>46253</v>
      </c>
      <c r="C1248" s="4" t="s">
        <v>7262</v>
      </c>
      <c r="D1248" s="4" t="s">
        <v>6175</v>
      </c>
      <c r="E1248" s="4" t="s">
        <v>6207</v>
      </c>
      <c r="F1248" s="35" t="str">
        <f>IFERROR(VLOOKUP(E1248,'DATA MASTER'!$B$1:$R$3858,3,0),"")</f>
        <v>DIV 2</v>
      </c>
      <c r="G1248" s="4">
        <v>2</v>
      </c>
      <c r="H1248" s="35">
        <f>IFERROR(VLOOKUP(E1248,'DATA MASTER'!$B$1:$R$3858,6,0),"")</f>
        <v>4</v>
      </c>
      <c r="I1248" s="40">
        <f>IFERROR(VLOOKUP(E1248,'DATA MASTER'!$B$1:$R$3858,5,0),"")</f>
        <v>4.24</v>
      </c>
      <c r="J1248" s="35">
        <f>IFERROR(VLOOKUP(E1248,'DATA MASTER'!$B$1:$R$3858,17,0),"")</f>
        <v>310600</v>
      </c>
      <c r="K1248" s="35">
        <f>IFERROR(VLOOKUP(E1248,'DATA MASTER'!$B$1:$R$3858,16,0),"")</f>
        <v>283000</v>
      </c>
      <c r="L1248" s="34">
        <f t="shared" si="359"/>
        <v>23295</v>
      </c>
      <c r="M1248" s="34">
        <f t="shared" si="364"/>
        <v>41001.040000000001</v>
      </c>
      <c r="N1248" s="35">
        <v>0</v>
      </c>
      <c r="O1248" s="35">
        <v>0</v>
      </c>
      <c r="P1248" s="35"/>
      <c r="Q1248" s="4"/>
      <c r="R1248" s="35">
        <f t="shared" si="365"/>
        <v>517666.66666666663</v>
      </c>
      <c r="S1248" s="35">
        <f t="shared" si="360"/>
        <v>436034.16216216213</v>
      </c>
      <c r="T1248" s="35">
        <f t="shared" si="361"/>
        <v>81632.504504504497</v>
      </c>
      <c r="U1248" s="35">
        <f t="shared" si="366"/>
        <v>5936</v>
      </c>
      <c r="V1248" s="35">
        <f t="shared" si="367"/>
        <v>553.04347826086962</v>
      </c>
      <c r="W1248" s="35">
        <f t="shared" si="362"/>
        <v>11492.199999999999</v>
      </c>
      <c r="X1248" s="35">
        <f t="shared" si="368"/>
        <v>63651.261026243636</v>
      </c>
      <c r="Y1248" s="35">
        <v>1</v>
      </c>
      <c r="Z1248" s="35">
        <v>0</v>
      </c>
      <c r="AA1248" s="35">
        <f t="shared" si="369"/>
        <v>0</v>
      </c>
      <c r="AB1248" s="37">
        <f t="shared" si="363"/>
        <v>0</v>
      </c>
      <c r="AC1248" s="35">
        <v>0</v>
      </c>
      <c r="AD1248" s="35">
        <v>0</v>
      </c>
      <c r="AE1248" s="44"/>
    </row>
    <row r="1249" spans="1:31">
      <c r="A1249" s="34">
        <v>1245</v>
      </c>
      <c r="B1249" s="58">
        <v>46253</v>
      </c>
      <c r="C1249" s="4" t="s">
        <v>7263</v>
      </c>
      <c r="D1249" s="4" t="s">
        <v>6175</v>
      </c>
      <c r="E1249" s="4" t="s">
        <v>6216</v>
      </c>
      <c r="F1249" s="35" t="str">
        <f>IFERROR(VLOOKUP(E1249,'DATA MASTER'!$B$1:$R$3858,3,0),"")</f>
        <v>DIV 1</v>
      </c>
      <c r="G1249" s="4">
        <v>4</v>
      </c>
      <c r="H1249" s="35">
        <f>IFERROR(VLOOKUP(E1249,'DATA MASTER'!$B$1:$R$3858,6,0),"")</f>
        <v>24</v>
      </c>
      <c r="I1249" s="40">
        <f>IFERROR(VLOOKUP(E1249,'DATA MASTER'!$B$1:$R$3858,5,0),"")</f>
        <v>1.0900000000000001</v>
      </c>
      <c r="J1249" s="35">
        <f>IFERROR(VLOOKUP(E1249,'DATA MASTER'!$B$1:$R$3858,17,0),"")</f>
        <v>49500</v>
      </c>
      <c r="K1249" s="35">
        <f>IFERROR(VLOOKUP(E1249,'DATA MASTER'!$B$1:$R$3858,16,0),"")</f>
        <v>44600</v>
      </c>
      <c r="L1249" s="34">
        <f t="shared" si="359"/>
        <v>3712.5</v>
      </c>
      <c r="M1249" s="34">
        <f t="shared" si="364"/>
        <v>6461.6480000000001</v>
      </c>
      <c r="N1249" s="35">
        <v>0</v>
      </c>
      <c r="O1249" s="35">
        <v>0</v>
      </c>
      <c r="P1249" s="35"/>
      <c r="Q1249" s="4"/>
      <c r="R1249" s="35">
        <f t="shared" si="365"/>
        <v>165000</v>
      </c>
      <c r="S1249" s="35">
        <f t="shared" si="360"/>
        <v>137435.50270270268</v>
      </c>
      <c r="T1249" s="35">
        <f t="shared" si="361"/>
        <v>27564.497297297319</v>
      </c>
      <c r="U1249" s="35">
        <f t="shared" si="366"/>
        <v>3052</v>
      </c>
      <c r="V1249" s="35">
        <f t="shared" si="367"/>
        <v>284.34782608695656</v>
      </c>
      <c r="W1249" s="35">
        <f t="shared" si="362"/>
        <v>3663.0000000000005</v>
      </c>
      <c r="X1249" s="35">
        <f t="shared" si="368"/>
        <v>20565.149471210363</v>
      </c>
      <c r="Y1249" s="35">
        <v>1</v>
      </c>
      <c r="Z1249" s="35">
        <v>0</v>
      </c>
      <c r="AA1249" s="35">
        <f t="shared" si="369"/>
        <v>0</v>
      </c>
      <c r="AB1249" s="37">
        <f t="shared" si="363"/>
        <v>0</v>
      </c>
      <c r="AC1249" s="35">
        <f>Z1249*R1249*1.11</f>
        <v>0</v>
      </c>
      <c r="AD1249" s="35">
        <v>0</v>
      </c>
      <c r="AE1249" s="44"/>
    </row>
    <row r="1250" spans="1:31">
      <c r="A1250" s="34">
        <v>1246</v>
      </c>
      <c r="B1250" s="58">
        <v>46253</v>
      </c>
      <c r="C1250" s="4" t="s">
        <v>7263</v>
      </c>
      <c r="D1250" s="4" t="s">
        <v>6175</v>
      </c>
      <c r="E1250" s="4" t="s">
        <v>6156</v>
      </c>
      <c r="F1250" s="35" t="str">
        <f>IFERROR(VLOOKUP(E1250,'DATA MASTER'!$B$1:$R$3858,3,0),"")</f>
        <v>DIV 1</v>
      </c>
      <c r="G1250" s="4">
        <v>2</v>
      </c>
      <c r="H1250" s="35">
        <f>IFERROR(VLOOKUP(E1250,'DATA MASTER'!$B$1:$R$3858,6,0),"")</f>
        <v>4</v>
      </c>
      <c r="I1250" s="40">
        <f>IFERROR(VLOOKUP(E1250,'DATA MASTER'!$B$1:$R$3858,5,0),"")</f>
        <v>5.3879999999999999</v>
      </c>
      <c r="J1250" s="35">
        <f>IFERROR(VLOOKUP(E1250,'DATA MASTER'!$B$1:$R$3858,17,0),"")</f>
        <v>185700</v>
      </c>
      <c r="K1250" s="35">
        <f>IFERROR(VLOOKUP(E1250,'DATA MASTER'!$B$1:$R$3858,16,0),"")</f>
        <v>165300</v>
      </c>
      <c r="L1250" s="34">
        <f t="shared" si="359"/>
        <v>13927.5</v>
      </c>
      <c r="M1250" s="34">
        <f t="shared" si="364"/>
        <v>23948.664000000001</v>
      </c>
      <c r="N1250" s="35">
        <v>0</v>
      </c>
      <c r="O1250" s="35">
        <v>0</v>
      </c>
      <c r="P1250" s="35"/>
      <c r="Q1250" s="4"/>
      <c r="R1250" s="35">
        <f t="shared" si="365"/>
        <v>309500</v>
      </c>
      <c r="S1250" s="35">
        <f t="shared" si="360"/>
        <v>254687.09189189188</v>
      </c>
      <c r="T1250" s="35">
        <f t="shared" si="361"/>
        <v>54812.908108108124</v>
      </c>
      <c r="U1250" s="35">
        <f t="shared" si="366"/>
        <v>7543.2</v>
      </c>
      <c r="V1250" s="35">
        <f t="shared" si="367"/>
        <v>702.78260869565213</v>
      </c>
      <c r="W1250" s="35">
        <f t="shared" si="362"/>
        <v>6870.9000000000005</v>
      </c>
      <c r="X1250" s="35">
        <f t="shared" si="368"/>
        <v>39696.02549941247</v>
      </c>
      <c r="Y1250" s="35">
        <v>1</v>
      </c>
      <c r="Z1250" s="35">
        <v>0</v>
      </c>
      <c r="AA1250" s="35">
        <f t="shared" si="369"/>
        <v>0</v>
      </c>
      <c r="AB1250" s="37">
        <f t="shared" si="363"/>
        <v>0</v>
      </c>
      <c r="AC1250" s="35">
        <f>Z1250*R1250*1.11</f>
        <v>0</v>
      </c>
      <c r="AD1250" s="35">
        <v>0</v>
      </c>
      <c r="AE1250" s="44"/>
    </row>
    <row r="1251" spans="1:31">
      <c r="A1251" s="34">
        <v>1247</v>
      </c>
      <c r="B1251" s="58">
        <v>46253</v>
      </c>
      <c r="C1251" s="4" t="s">
        <v>7264</v>
      </c>
      <c r="D1251" s="4" t="s">
        <v>6158</v>
      </c>
      <c r="E1251" s="4" t="s">
        <v>6216</v>
      </c>
      <c r="F1251" s="35" t="str">
        <f>IFERROR(VLOOKUP(E1251,'DATA MASTER'!$B$1:$R$3858,3,0),"")</f>
        <v>DIV 1</v>
      </c>
      <c r="G1251" s="4">
        <v>15</v>
      </c>
      <c r="H1251" s="35">
        <f>IFERROR(VLOOKUP(E1251,'DATA MASTER'!$B$1:$R$3858,6,0),"")</f>
        <v>24</v>
      </c>
      <c r="I1251" s="40">
        <f>IFERROR(VLOOKUP(E1251,'DATA MASTER'!$B$1:$R$3858,5,0),"")</f>
        <v>1.0900000000000001</v>
      </c>
      <c r="J1251" s="35">
        <f>IFERROR(VLOOKUP(E1251,'DATA MASTER'!$B$1:$R$3858,17,0),"")</f>
        <v>49500</v>
      </c>
      <c r="K1251" s="35">
        <f>IFERROR(VLOOKUP(E1251,'DATA MASTER'!$B$1:$R$3858,16,0),"")</f>
        <v>44600</v>
      </c>
      <c r="L1251" s="34">
        <f t="shared" si="359"/>
        <v>3712.5</v>
      </c>
      <c r="M1251" s="34">
        <f t="shared" si="364"/>
        <v>6461.6480000000001</v>
      </c>
      <c r="N1251" s="35">
        <v>0</v>
      </c>
      <c r="O1251" s="35">
        <v>0</v>
      </c>
      <c r="P1251" s="35"/>
      <c r="Q1251" s="4"/>
      <c r="R1251" s="35">
        <f t="shared" si="365"/>
        <v>618750</v>
      </c>
      <c r="S1251" s="35">
        <f t="shared" si="360"/>
        <v>515383.13513513503</v>
      </c>
      <c r="T1251" s="35">
        <f t="shared" si="361"/>
        <v>103366.86486486497</v>
      </c>
      <c r="U1251" s="35">
        <f t="shared" si="366"/>
        <v>11445.000000000002</v>
      </c>
      <c r="V1251" s="35">
        <f t="shared" si="367"/>
        <v>1066.304347826087</v>
      </c>
      <c r="W1251" s="35">
        <f t="shared" si="362"/>
        <v>13736.250000000002</v>
      </c>
      <c r="X1251" s="35">
        <f t="shared" si="368"/>
        <v>71236.957575862412</v>
      </c>
      <c r="Y1251" s="35">
        <v>1</v>
      </c>
      <c r="Z1251" s="35">
        <v>0</v>
      </c>
      <c r="AA1251" s="35">
        <f t="shared" si="369"/>
        <v>0</v>
      </c>
      <c r="AB1251" s="37">
        <f t="shared" si="363"/>
        <v>0</v>
      </c>
      <c r="AC1251" s="35">
        <f>Z1251*R1251*1.11</f>
        <v>0</v>
      </c>
      <c r="AD1251" s="35">
        <v>5882.3529411764703</v>
      </c>
      <c r="AE1251" s="44"/>
    </row>
    <row r="1252" spans="1:31">
      <c r="A1252" s="34">
        <v>1248</v>
      </c>
      <c r="B1252" s="58">
        <v>46253</v>
      </c>
      <c r="C1252" s="4" t="s">
        <v>7264</v>
      </c>
      <c r="D1252" s="4" t="s">
        <v>6158</v>
      </c>
      <c r="E1252" s="4" t="s">
        <v>6381</v>
      </c>
      <c r="F1252" s="35" t="str">
        <f>IFERROR(VLOOKUP(E1252,'DATA MASTER'!$B$1:$R$3858,3,0),"")</f>
        <v>DIV 2</v>
      </c>
      <c r="G1252" s="4">
        <v>15</v>
      </c>
      <c r="H1252" s="35">
        <f>IFERROR(VLOOKUP(E1252,'DATA MASTER'!$B$1:$R$3858,6,0),"")</f>
        <v>24</v>
      </c>
      <c r="I1252" s="40">
        <f>IFERROR(VLOOKUP(E1252,'DATA MASTER'!$B$1:$R$3858,5,0),"")</f>
        <v>1.048</v>
      </c>
      <c r="J1252" s="35">
        <f>IFERROR(VLOOKUP(E1252,'DATA MASTER'!$B$1:$R$3858,17,0),"")</f>
        <v>90300</v>
      </c>
      <c r="K1252" s="35">
        <f>IFERROR(VLOOKUP(E1252,'DATA MASTER'!$B$1:$R$3858,16,0),"")</f>
        <v>81600</v>
      </c>
      <c r="L1252" s="34">
        <f t="shared" si="359"/>
        <v>6772.5</v>
      </c>
      <c r="M1252" s="34">
        <f t="shared" si="364"/>
        <v>11822.208000000001</v>
      </c>
      <c r="N1252" s="35">
        <v>0</v>
      </c>
      <c r="O1252" s="35">
        <v>0</v>
      </c>
      <c r="P1252" s="35"/>
      <c r="Q1252" s="4"/>
      <c r="R1252" s="35">
        <f t="shared" si="365"/>
        <v>1128750</v>
      </c>
      <c r="S1252" s="35">
        <f t="shared" si="360"/>
        <v>942943.13513513503</v>
      </c>
      <c r="T1252" s="35">
        <f t="shared" si="361"/>
        <v>185806.86486486497</v>
      </c>
      <c r="U1252" s="35">
        <f t="shared" si="366"/>
        <v>11004</v>
      </c>
      <c r="V1252" s="35">
        <f t="shared" si="367"/>
        <v>1025.217391304348</v>
      </c>
      <c r="W1252" s="35">
        <f t="shared" si="362"/>
        <v>25058.250000000004</v>
      </c>
      <c r="X1252" s="35">
        <f t="shared" si="368"/>
        <v>142837.04453238414</v>
      </c>
      <c r="Y1252" s="35">
        <v>1</v>
      </c>
      <c r="Z1252" s="35">
        <v>0</v>
      </c>
      <c r="AA1252" s="35">
        <f t="shared" si="369"/>
        <v>0</v>
      </c>
      <c r="AB1252" s="37">
        <f t="shared" si="363"/>
        <v>0</v>
      </c>
      <c r="AC1252" s="35">
        <f>Z1252*R1252*1.11</f>
        <v>0</v>
      </c>
      <c r="AD1252" s="35">
        <v>5882.3529411764703</v>
      </c>
      <c r="AE1252" s="44"/>
    </row>
    <row r="1253" spans="1:31">
      <c r="A1253" s="34">
        <v>1249</v>
      </c>
      <c r="B1253" s="58">
        <v>46253</v>
      </c>
      <c r="C1253" s="4" t="s">
        <v>7265</v>
      </c>
      <c r="D1253" s="4" t="s">
        <v>6287</v>
      </c>
      <c r="E1253" s="4" t="s">
        <v>6218</v>
      </c>
      <c r="F1253" s="35" t="str">
        <f>IFERROR(VLOOKUP(E1253,'DATA MASTER'!$B$1:$R$3858,3,0),"")</f>
        <v>DIV 1</v>
      </c>
      <c r="G1253" s="4">
        <v>24</v>
      </c>
      <c r="H1253" s="35">
        <f>IFERROR(VLOOKUP(E1253,'DATA MASTER'!$B$1:$R$3858,6,0),"")</f>
        <v>24</v>
      </c>
      <c r="I1253" s="40">
        <f>IFERROR(VLOOKUP(E1253,'DATA MASTER'!$B$1:$R$3858,5,0),"")</f>
        <v>1.079</v>
      </c>
      <c r="J1253" s="35">
        <f>IFERROR(VLOOKUP(E1253,'DATA MASTER'!$B$1:$R$3858,17,0),"")</f>
        <v>102900</v>
      </c>
      <c r="K1253" s="35">
        <f>IFERROR(VLOOKUP(E1253,'DATA MASTER'!$B$1:$R$3858,16,0),"")</f>
        <v>94200</v>
      </c>
      <c r="L1253" s="34">
        <f t="shared" si="359"/>
        <v>7717.5</v>
      </c>
      <c r="M1253" s="34">
        <f t="shared" si="364"/>
        <v>13647.696000000002</v>
      </c>
      <c r="N1253" s="35">
        <v>0</v>
      </c>
      <c r="O1253" s="35">
        <v>0</v>
      </c>
      <c r="P1253" s="35">
        <v>50000</v>
      </c>
      <c r="Q1253" s="4" t="s">
        <v>7137</v>
      </c>
      <c r="R1253" s="35">
        <f t="shared" si="365"/>
        <v>2057999.9999999995</v>
      </c>
      <c r="S1253" s="35">
        <f t="shared" si="360"/>
        <v>1741671.4378378377</v>
      </c>
      <c r="T1253" s="35">
        <f t="shared" si="361"/>
        <v>316328.5621621618</v>
      </c>
      <c r="U1253" s="35">
        <f t="shared" si="366"/>
        <v>18127.2</v>
      </c>
      <c r="V1253" s="35">
        <f t="shared" si="367"/>
        <v>1688.8695652173915</v>
      </c>
      <c r="W1253" s="35">
        <f t="shared" si="362"/>
        <v>45687.6</v>
      </c>
      <c r="X1253" s="35">
        <f t="shared" si="368"/>
        <v>185199.89259694438</v>
      </c>
      <c r="Y1253" s="35">
        <f>H1253</f>
        <v>24</v>
      </c>
      <c r="Z1253" s="35">
        <v>0</v>
      </c>
      <c r="AA1253" s="35">
        <f t="shared" si="369"/>
        <v>50000</v>
      </c>
      <c r="AB1253" s="37">
        <f t="shared" si="363"/>
        <v>0</v>
      </c>
      <c r="AC1253" s="35">
        <v>0</v>
      </c>
      <c r="AD1253" s="35">
        <v>15625</v>
      </c>
      <c r="AE1253" s="44"/>
    </row>
    <row r="1254" spans="1:31">
      <c r="A1254" s="34">
        <v>1250</v>
      </c>
      <c r="B1254" s="58">
        <v>46253</v>
      </c>
      <c r="C1254" s="4" t="s">
        <v>7266</v>
      </c>
      <c r="D1254" s="4" t="s">
        <v>6196</v>
      </c>
      <c r="E1254" s="4" t="s">
        <v>6135</v>
      </c>
      <c r="F1254" s="35" t="str">
        <f>IFERROR(VLOOKUP(E1254,'DATA MASTER'!$B$1:$R$3858,3,0),"")</f>
        <v>DIV 1</v>
      </c>
      <c r="G1254" s="4">
        <v>6</v>
      </c>
      <c r="H1254" s="35">
        <f>IFERROR(VLOOKUP(E1254,'DATA MASTER'!$B$1:$R$3858,6,0),"")</f>
        <v>24</v>
      </c>
      <c r="I1254" s="40">
        <f>IFERROR(VLOOKUP(E1254,'DATA MASTER'!$B$1:$R$3858,5,0),"")</f>
        <v>1.23</v>
      </c>
      <c r="J1254" s="35">
        <f>IFERROR(VLOOKUP(E1254,'DATA MASTER'!$B$1:$R$3858,17,0),"")</f>
        <v>99800</v>
      </c>
      <c r="K1254" s="35">
        <f>IFERROR(VLOOKUP(E1254,'DATA MASTER'!$B$1:$R$3858,16,0),"")</f>
        <v>92100</v>
      </c>
      <c r="L1254" s="34">
        <f t="shared" si="359"/>
        <v>7485</v>
      </c>
      <c r="M1254" s="34">
        <f t="shared" si="364"/>
        <v>13343.448</v>
      </c>
      <c r="N1254" s="35">
        <v>0</v>
      </c>
      <c r="O1254" s="35">
        <v>0</v>
      </c>
      <c r="P1254" s="35"/>
      <c r="Q1254" s="4"/>
      <c r="R1254" s="35">
        <f t="shared" si="365"/>
        <v>498999.99999999994</v>
      </c>
      <c r="S1254" s="35">
        <f t="shared" si="360"/>
        <v>425711.09189189179</v>
      </c>
      <c r="T1254" s="35">
        <f t="shared" si="361"/>
        <v>73288.908108108153</v>
      </c>
      <c r="U1254" s="35">
        <f t="shared" si="366"/>
        <v>5166</v>
      </c>
      <c r="V1254" s="35">
        <f t="shared" si="367"/>
        <v>481.30434782608694</v>
      </c>
      <c r="W1254" s="35">
        <f t="shared" si="362"/>
        <v>11077.8</v>
      </c>
      <c r="X1254" s="35">
        <f t="shared" si="368"/>
        <v>48499.287631249812</v>
      </c>
      <c r="Y1254" s="35">
        <v>1</v>
      </c>
      <c r="Z1254" s="35">
        <v>0</v>
      </c>
      <c r="AA1254" s="35">
        <f t="shared" si="369"/>
        <v>0</v>
      </c>
      <c r="AB1254" s="37">
        <f t="shared" si="363"/>
        <v>0</v>
      </c>
      <c r="AC1254" s="35">
        <v>0</v>
      </c>
      <c r="AD1254" s="35">
        <v>8064.5161290322585</v>
      </c>
      <c r="AE1254" s="44"/>
    </row>
    <row r="1255" spans="1:31">
      <c r="A1255" s="34">
        <v>1251</v>
      </c>
      <c r="B1255" s="58">
        <v>46253</v>
      </c>
      <c r="C1255" s="4" t="s">
        <v>7267</v>
      </c>
      <c r="D1255" s="4" t="s">
        <v>6158</v>
      </c>
      <c r="E1255" s="4" t="s">
        <v>4529</v>
      </c>
      <c r="F1255" s="35" t="str">
        <f>IFERROR(VLOOKUP(E1255,'DATA MASTER'!$B$1:$R$3858,3,0),"")</f>
        <v>DIV 2</v>
      </c>
      <c r="G1255" s="4">
        <v>18</v>
      </c>
      <c r="H1255" s="35">
        <f>IFERROR(VLOOKUP(E1255,'DATA MASTER'!$B$1:$R$3858,6,0),"")</f>
        <v>12</v>
      </c>
      <c r="I1255" s="40">
        <f>IFERROR(VLOOKUP(E1255,'DATA MASTER'!$B$1:$R$3858,5,0),"")</f>
        <v>1.7350000000000001</v>
      </c>
      <c r="J1255" s="35">
        <f>IFERROR(VLOOKUP(E1255,'DATA MASTER'!$B$1:$R$3858,17,0),"")</f>
        <v>0</v>
      </c>
      <c r="K1255" s="35">
        <f>IFERROR(VLOOKUP(E1255,'DATA MASTER'!$B$1:$R$3858,16,0),"")</f>
        <v>0</v>
      </c>
      <c r="L1255" s="34">
        <f t="shared" si="359"/>
        <v>0</v>
      </c>
      <c r="M1255" s="34">
        <f t="shared" si="364"/>
        <v>0</v>
      </c>
      <c r="N1255" s="35">
        <v>0</v>
      </c>
      <c r="O1255" s="35">
        <v>0</v>
      </c>
      <c r="P1255" s="35"/>
      <c r="Q1255" s="4"/>
      <c r="R1255" s="35">
        <f t="shared" si="365"/>
        <v>0</v>
      </c>
      <c r="S1255" s="35">
        <f t="shared" si="360"/>
        <v>0</v>
      </c>
      <c r="T1255" s="35">
        <f t="shared" si="361"/>
        <v>0</v>
      </c>
      <c r="U1255" s="35">
        <f t="shared" si="366"/>
        <v>21861</v>
      </c>
      <c r="V1255" s="35">
        <f t="shared" si="367"/>
        <v>2036.7391304347827</v>
      </c>
      <c r="W1255" s="35">
        <f t="shared" si="362"/>
        <v>0</v>
      </c>
      <c r="X1255" s="35">
        <f t="shared" si="368"/>
        <v>-38897.739130434784</v>
      </c>
      <c r="Y1255" s="35">
        <v>1</v>
      </c>
      <c r="Z1255" s="35">
        <v>0</v>
      </c>
      <c r="AA1255" s="35">
        <f t="shared" si="369"/>
        <v>0</v>
      </c>
      <c r="AB1255" s="37">
        <f t="shared" si="363"/>
        <v>0</v>
      </c>
      <c r="AC1255" s="35">
        <v>0</v>
      </c>
      <c r="AD1255" s="35">
        <v>15000</v>
      </c>
      <c r="AE1255" s="44"/>
    </row>
    <row r="1256" spans="1:31">
      <c r="A1256" s="34">
        <v>1252</v>
      </c>
      <c r="B1256" s="58">
        <v>46253</v>
      </c>
      <c r="C1256" s="4" t="s">
        <v>7267</v>
      </c>
      <c r="D1256" s="4" t="s">
        <v>6158</v>
      </c>
      <c r="E1256" s="4" t="s">
        <v>1554</v>
      </c>
      <c r="F1256" s="35" t="str">
        <f>IFERROR(VLOOKUP(E1256,'DATA MASTER'!$B$1:$R$3858,3,0),"")</f>
        <v>DIV 2</v>
      </c>
      <c r="G1256" s="4">
        <v>18</v>
      </c>
      <c r="H1256" s="35">
        <f>IFERROR(VLOOKUP(E1256,'DATA MASTER'!$B$1:$R$3858,6,0),"")</f>
        <v>12</v>
      </c>
      <c r="I1256" s="40">
        <f>IFERROR(VLOOKUP(E1256,'DATA MASTER'!$B$1:$R$3858,5,0),"")</f>
        <v>1.7350000000000001</v>
      </c>
      <c r="J1256" s="35">
        <f>IFERROR(VLOOKUP(E1256,'DATA MASTER'!$B$1:$R$3858,17,0),"")</f>
        <v>325300</v>
      </c>
      <c r="K1256" s="35">
        <f>IFERROR(VLOOKUP(E1256,'DATA MASTER'!$B$1:$R$3858,16,0),"")</f>
        <v>300100</v>
      </c>
      <c r="L1256" s="34">
        <f t="shared" si="359"/>
        <v>24397.5</v>
      </c>
      <c r="M1256" s="34">
        <f t="shared" si="364"/>
        <v>43478.488000000005</v>
      </c>
      <c r="N1256" s="35">
        <v>0</v>
      </c>
      <c r="O1256" s="35">
        <v>0</v>
      </c>
      <c r="P1256" s="35"/>
      <c r="Q1256" s="4"/>
      <c r="R1256" s="35">
        <f t="shared" si="365"/>
        <v>4879500</v>
      </c>
      <c r="S1256" s="35">
        <f t="shared" si="360"/>
        <v>4161429.9243243234</v>
      </c>
      <c r="T1256" s="35">
        <f t="shared" si="361"/>
        <v>718070.07567567658</v>
      </c>
      <c r="U1256" s="35">
        <f t="shared" si="366"/>
        <v>21861</v>
      </c>
      <c r="V1256" s="35">
        <f t="shared" si="367"/>
        <v>2036.7391304347827</v>
      </c>
      <c r="W1256" s="35">
        <f t="shared" si="362"/>
        <v>108324.90000000001</v>
      </c>
      <c r="X1256" s="35">
        <f t="shared" si="368"/>
        <v>570847.43654524174</v>
      </c>
      <c r="Y1256" s="35">
        <v>1</v>
      </c>
      <c r="Z1256" s="35">
        <v>0</v>
      </c>
      <c r="AA1256" s="35">
        <f t="shared" si="369"/>
        <v>0</v>
      </c>
      <c r="AB1256" s="37">
        <f t="shared" si="363"/>
        <v>0</v>
      </c>
      <c r="AC1256" s="35">
        <v>0</v>
      </c>
      <c r="AD1256" s="35">
        <v>15000</v>
      </c>
      <c r="AE1256" s="44"/>
    </row>
    <row r="1257" spans="1:31">
      <c r="A1257" s="34">
        <v>1253</v>
      </c>
      <c r="B1257" s="58">
        <v>46253</v>
      </c>
      <c r="C1257" s="4" t="s">
        <v>7267</v>
      </c>
      <c r="D1257" s="4" t="s">
        <v>6158</v>
      </c>
      <c r="E1257" s="4" t="s">
        <v>3969</v>
      </c>
      <c r="F1257" s="35" t="str">
        <f>IFERROR(VLOOKUP(E1257,'DATA MASTER'!$B$1:$R$3858,3,0),"")</f>
        <v>DIV 2</v>
      </c>
      <c r="G1257" s="4">
        <v>12</v>
      </c>
      <c r="H1257" s="35">
        <f>IFERROR(VLOOKUP(E1257,'DATA MASTER'!$B$1:$R$3858,6,0),"")</f>
        <v>12</v>
      </c>
      <c r="I1257" s="40">
        <f>IFERROR(VLOOKUP(E1257,'DATA MASTER'!$B$1:$R$3858,5,0),"")</f>
        <v>1.137</v>
      </c>
      <c r="J1257" s="35">
        <f>IFERROR(VLOOKUP(E1257,'DATA MASTER'!$B$1:$R$3858,17,0),"")</f>
        <v>92500</v>
      </c>
      <c r="K1257" s="35">
        <f>IFERROR(VLOOKUP(E1257,'DATA MASTER'!$B$1:$R$3858,16,0),"")</f>
        <v>84500</v>
      </c>
      <c r="L1257" s="34">
        <f t="shared" si="359"/>
        <v>6937.5</v>
      </c>
      <c r="M1257" s="34">
        <f t="shared" si="364"/>
        <v>12242.36</v>
      </c>
      <c r="N1257" s="35">
        <v>0</v>
      </c>
      <c r="O1257" s="35">
        <v>0</v>
      </c>
      <c r="P1257" s="35"/>
      <c r="Q1257" s="4"/>
      <c r="R1257" s="35">
        <f t="shared" si="365"/>
        <v>925000</v>
      </c>
      <c r="S1257" s="35">
        <f t="shared" si="360"/>
        <v>781163.67567567562</v>
      </c>
      <c r="T1257" s="35">
        <f t="shared" si="361"/>
        <v>143836.32432432438</v>
      </c>
      <c r="U1257" s="35">
        <f t="shared" si="366"/>
        <v>9550.7999999999993</v>
      </c>
      <c r="V1257" s="35">
        <f t="shared" si="367"/>
        <v>889.82608695652175</v>
      </c>
      <c r="W1257" s="35">
        <f t="shared" si="362"/>
        <v>20535</v>
      </c>
      <c r="X1257" s="35">
        <f t="shared" si="368"/>
        <v>97860.698237367877</v>
      </c>
      <c r="Y1257" s="35">
        <v>1</v>
      </c>
      <c r="Z1257" s="35">
        <v>0</v>
      </c>
      <c r="AA1257" s="35">
        <f t="shared" si="369"/>
        <v>0</v>
      </c>
      <c r="AB1257" s="37">
        <f t="shared" si="363"/>
        <v>0</v>
      </c>
      <c r="AC1257" s="35">
        <f>Z1257*R1257*1.11</f>
        <v>0</v>
      </c>
      <c r="AD1257" s="35">
        <v>15000</v>
      </c>
      <c r="AE1257" s="44"/>
    </row>
    <row r="1258" spans="1:31">
      <c r="A1258" s="34">
        <v>1254</v>
      </c>
      <c r="B1258" s="58">
        <v>46253</v>
      </c>
      <c r="C1258" s="4" t="s">
        <v>7268</v>
      </c>
      <c r="D1258" s="4" t="s">
        <v>6158</v>
      </c>
      <c r="E1258" s="4" t="s">
        <v>6148</v>
      </c>
      <c r="F1258" s="35" t="str">
        <f>IFERROR(VLOOKUP(E1258,'DATA MASTER'!$B$1:$R$3858,3,0),"")</f>
        <v>DIV 2</v>
      </c>
      <c r="G1258" s="4">
        <v>6</v>
      </c>
      <c r="H1258" s="35">
        <f>IFERROR(VLOOKUP(E1258,'DATA MASTER'!$B$1:$R$3858,6,0),"")</f>
        <v>24</v>
      </c>
      <c r="I1258" s="40">
        <f>IFERROR(VLOOKUP(E1258,'DATA MASTER'!$B$1:$R$3858,5,0),"")</f>
        <v>1.0900000000000001</v>
      </c>
      <c r="J1258" s="35">
        <f>IFERROR(VLOOKUP(E1258,'DATA MASTER'!$B$1:$R$3858,17,0),"")</f>
        <v>82200</v>
      </c>
      <c r="K1258" s="35">
        <f>IFERROR(VLOOKUP(E1258,'DATA MASTER'!$B$1:$R$3858,16,0),"")</f>
        <v>74900</v>
      </c>
      <c r="L1258" s="34">
        <f t="shared" si="359"/>
        <v>6165</v>
      </c>
      <c r="M1258" s="34">
        <f t="shared" si="364"/>
        <v>10851.512000000001</v>
      </c>
      <c r="N1258" s="35">
        <v>0</v>
      </c>
      <c r="O1258" s="35">
        <v>0</v>
      </c>
      <c r="P1258" s="35"/>
      <c r="Q1258" s="4"/>
      <c r="R1258" s="35">
        <f t="shared" si="365"/>
        <v>411000</v>
      </c>
      <c r="S1258" s="35">
        <f t="shared" si="360"/>
        <v>346208.04324324324</v>
      </c>
      <c r="T1258" s="35">
        <f t="shared" si="361"/>
        <v>64791.956756756757</v>
      </c>
      <c r="U1258" s="35">
        <f t="shared" si="366"/>
        <v>4578.0000000000009</v>
      </c>
      <c r="V1258" s="35">
        <f t="shared" si="367"/>
        <v>426.52173913043481</v>
      </c>
      <c r="W1258" s="35">
        <f t="shared" si="362"/>
        <v>9124.2000000000007</v>
      </c>
      <c r="X1258" s="35">
        <f t="shared" si="368"/>
        <v>44780.88207644986</v>
      </c>
      <c r="Y1258" s="35">
        <v>1</v>
      </c>
      <c r="Z1258" s="35">
        <v>0</v>
      </c>
      <c r="AA1258" s="35">
        <f t="shared" si="369"/>
        <v>0</v>
      </c>
      <c r="AB1258" s="37">
        <f t="shared" si="363"/>
        <v>0</v>
      </c>
      <c r="AC1258" s="35">
        <v>0</v>
      </c>
      <c r="AD1258" s="35">
        <v>5882.3529411764703</v>
      </c>
      <c r="AE1258" s="44"/>
    </row>
    <row r="1259" spans="1:31">
      <c r="A1259" s="34">
        <v>1255</v>
      </c>
      <c r="B1259" s="58">
        <v>46253</v>
      </c>
      <c r="C1259" s="4" t="s">
        <v>7269</v>
      </c>
      <c r="D1259" s="4" t="s">
        <v>6134</v>
      </c>
      <c r="E1259" s="4" t="s">
        <v>6160</v>
      </c>
      <c r="F1259" s="35" t="str">
        <f>IFERROR(VLOOKUP(E1259,'DATA MASTER'!$B$1:$R$3858,3,0),"")</f>
        <v>DIV 1</v>
      </c>
      <c r="G1259" s="4">
        <v>1</v>
      </c>
      <c r="H1259" s="35">
        <f>IFERROR(VLOOKUP(E1259,'DATA MASTER'!$B$1:$R$3858,6,0),"")</f>
        <v>1</v>
      </c>
      <c r="I1259" s="40">
        <f>IFERROR(VLOOKUP(E1259,'DATA MASTER'!$B$1:$R$3858,5,0),"")</f>
        <v>26.02</v>
      </c>
      <c r="J1259" s="35">
        <f>IFERROR(VLOOKUP(E1259,'DATA MASTER'!$B$1:$R$3858,17,0),"")</f>
        <v>876000</v>
      </c>
      <c r="K1259" s="35">
        <f>IFERROR(VLOOKUP(E1259,'DATA MASTER'!$B$1:$R$3858,16,0),"")</f>
        <v>777200</v>
      </c>
      <c r="L1259" s="34">
        <f t="shared" si="359"/>
        <v>65700</v>
      </c>
      <c r="M1259" s="34">
        <f t="shared" si="364"/>
        <v>112600.736</v>
      </c>
      <c r="N1259" s="35">
        <v>0</v>
      </c>
      <c r="O1259" s="35">
        <v>0</v>
      </c>
      <c r="P1259" s="35"/>
      <c r="Q1259" s="4" t="e">
        <f>VLOOKUP(#REF!,#REF!,1,0)</f>
        <v>#REF!</v>
      </c>
      <c r="R1259" s="35">
        <f t="shared" si="365"/>
        <v>729999.99999999988</v>
      </c>
      <c r="S1259" s="35">
        <f t="shared" si="360"/>
        <v>598738.07567567565</v>
      </c>
      <c r="T1259" s="35">
        <f t="shared" si="361"/>
        <v>131261.92432432424</v>
      </c>
      <c r="U1259" s="35">
        <f t="shared" si="366"/>
        <v>18214</v>
      </c>
      <c r="V1259" s="35">
        <f t="shared" si="367"/>
        <v>1696.9565217391305</v>
      </c>
      <c r="W1259" s="35">
        <v>0</v>
      </c>
      <c r="X1259" s="35" t="str">
        <f t="shared" si="368"/>
        <v/>
      </c>
      <c r="Y1259" s="35">
        <v>1</v>
      </c>
      <c r="Z1259" s="42" t="e">
        <f>VLOOKUP(Q1259,#REF!,4,0)</f>
        <v>#REF!</v>
      </c>
      <c r="AA1259" s="35">
        <f t="shared" si="369"/>
        <v>0</v>
      </c>
      <c r="AB1259" s="37">
        <f t="shared" si="363"/>
        <v>0</v>
      </c>
      <c r="AC1259" s="35" t="e">
        <f>Z1259*R1259*1.11</f>
        <v>#REF!</v>
      </c>
      <c r="AD1259" s="35">
        <v>0</v>
      </c>
      <c r="AE1259" s="44"/>
    </row>
    <row r="1260" spans="1:31">
      <c r="A1260" s="34">
        <v>1256</v>
      </c>
      <c r="B1260" s="58">
        <v>46253</v>
      </c>
      <c r="C1260" s="4" t="s">
        <v>7270</v>
      </c>
      <c r="D1260" s="4" t="s">
        <v>6128</v>
      </c>
      <c r="E1260" s="4" t="s">
        <v>6135</v>
      </c>
      <c r="F1260" s="35" t="str">
        <f>IFERROR(VLOOKUP(E1260,'DATA MASTER'!$B$1:$R$3858,3,0),"")</f>
        <v>DIV 1</v>
      </c>
      <c r="G1260" s="4">
        <v>3</v>
      </c>
      <c r="H1260" s="35">
        <f>IFERROR(VLOOKUP(E1260,'DATA MASTER'!$B$1:$R$3858,6,0),"")</f>
        <v>24</v>
      </c>
      <c r="I1260" s="40">
        <f>IFERROR(VLOOKUP(E1260,'DATA MASTER'!$B$1:$R$3858,5,0),"")</f>
        <v>1.23</v>
      </c>
      <c r="J1260" s="35">
        <f>IFERROR(VLOOKUP(E1260,'DATA MASTER'!$B$1:$R$3858,17,0),"")</f>
        <v>99800</v>
      </c>
      <c r="K1260" s="35">
        <f>IFERROR(VLOOKUP(E1260,'DATA MASTER'!$B$1:$R$3858,16,0),"")</f>
        <v>92100</v>
      </c>
      <c r="L1260" s="34">
        <f t="shared" si="359"/>
        <v>7485</v>
      </c>
      <c r="M1260" s="34">
        <f t="shared" si="364"/>
        <v>13343.448</v>
      </c>
      <c r="N1260" s="35">
        <v>0</v>
      </c>
      <c r="O1260" s="35">
        <v>0</v>
      </c>
      <c r="P1260" s="35"/>
      <c r="Q1260" s="4"/>
      <c r="R1260" s="35">
        <f t="shared" si="365"/>
        <v>249499.99999999997</v>
      </c>
      <c r="S1260" s="35">
        <f t="shared" si="360"/>
        <v>212855.54594594589</v>
      </c>
      <c r="T1260" s="35">
        <f t="shared" si="361"/>
        <v>36644.454054054077</v>
      </c>
      <c r="U1260" s="35">
        <f t="shared" si="366"/>
        <v>2583</v>
      </c>
      <c r="V1260" s="35">
        <f t="shared" si="367"/>
        <v>240.65217391304347</v>
      </c>
      <c r="W1260" s="35">
        <f t="shared" si="362"/>
        <v>5538.9</v>
      </c>
      <c r="X1260" s="35">
        <f t="shared" si="368"/>
        <v>25781.901880141035</v>
      </c>
      <c r="Y1260" s="35">
        <v>1</v>
      </c>
      <c r="Z1260" s="35">
        <v>0</v>
      </c>
      <c r="AA1260" s="35">
        <f t="shared" si="369"/>
        <v>0</v>
      </c>
      <c r="AB1260" s="37">
        <f t="shared" si="363"/>
        <v>0</v>
      </c>
      <c r="AC1260" s="35">
        <v>0</v>
      </c>
      <c r="AD1260" s="35">
        <v>2500</v>
      </c>
      <c r="AE1260" s="44"/>
    </row>
    <row r="1261" spans="1:31">
      <c r="A1261" s="34">
        <v>1257</v>
      </c>
      <c r="B1261" s="58">
        <v>46253</v>
      </c>
      <c r="C1261" s="4" t="s">
        <v>7271</v>
      </c>
      <c r="D1261" s="4" t="s">
        <v>6158</v>
      </c>
      <c r="E1261" s="4" t="s">
        <v>6160</v>
      </c>
      <c r="F1261" s="35" t="str">
        <f>IFERROR(VLOOKUP(E1261,'DATA MASTER'!$B$1:$R$3858,3,0),"")</f>
        <v>DIV 1</v>
      </c>
      <c r="G1261" s="4">
        <v>3</v>
      </c>
      <c r="H1261" s="35">
        <f>IFERROR(VLOOKUP(E1261,'DATA MASTER'!$B$1:$R$3858,6,0),"")</f>
        <v>1</v>
      </c>
      <c r="I1261" s="40">
        <f>IFERROR(VLOOKUP(E1261,'DATA MASTER'!$B$1:$R$3858,5,0),"")</f>
        <v>26.02</v>
      </c>
      <c r="J1261" s="35">
        <f>IFERROR(VLOOKUP(E1261,'DATA MASTER'!$B$1:$R$3858,17,0),"")</f>
        <v>876000</v>
      </c>
      <c r="K1261" s="35">
        <f>IFERROR(VLOOKUP(E1261,'DATA MASTER'!$B$1:$R$3858,16,0),"")</f>
        <v>777200</v>
      </c>
      <c r="L1261" s="34">
        <f t="shared" si="359"/>
        <v>65700</v>
      </c>
      <c r="M1261" s="34">
        <f t="shared" si="364"/>
        <v>112600.736</v>
      </c>
      <c r="N1261" s="35">
        <v>0</v>
      </c>
      <c r="O1261" s="35">
        <v>0</v>
      </c>
      <c r="P1261" s="35">
        <v>15000</v>
      </c>
      <c r="Q1261" s="4" t="s">
        <v>6947</v>
      </c>
      <c r="R1261" s="35">
        <f t="shared" si="365"/>
        <v>2189999.9999999995</v>
      </c>
      <c r="S1261" s="35">
        <f t="shared" si="360"/>
        <v>1796214.2270270269</v>
      </c>
      <c r="T1261" s="35">
        <f t="shared" si="361"/>
        <v>393785.7729729726</v>
      </c>
      <c r="U1261" s="35">
        <f t="shared" si="366"/>
        <v>54642</v>
      </c>
      <c r="V1261" s="35">
        <f t="shared" si="367"/>
        <v>5090.8695652173919</v>
      </c>
      <c r="W1261" s="35">
        <f t="shared" si="362"/>
        <v>48617.999999999993</v>
      </c>
      <c r="X1261" s="35">
        <f t="shared" si="368"/>
        <v>232934.90340775519</v>
      </c>
      <c r="Y1261" s="35">
        <f>H1261</f>
        <v>1</v>
      </c>
      <c r="Z1261" s="35">
        <v>0</v>
      </c>
      <c r="AA1261" s="35">
        <f t="shared" si="369"/>
        <v>45000</v>
      </c>
      <c r="AB1261" s="37">
        <f t="shared" si="363"/>
        <v>0</v>
      </c>
      <c r="AC1261" s="35">
        <f>Z1261*R1261*1.11</f>
        <v>0</v>
      </c>
      <c r="AD1261" s="35">
        <v>7500</v>
      </c>
      <c r="AE1261" s="44"/>
    </row>
    <row r="1262" spans="1:31">
      <c r="A1262" s="34">
        <v>1258</v>
      </c>
      <c r="B1262" s="58">
        <v>46253</v>
      </c>
      <c r="C1262" s="4" t="s">
        <v>7272</v>
      </c>
      <c r="D1262" s="4" t="s">
        <v>6143</v>
      </c>
      <c r="E1262" s="4" t="s">
        <v>6141</v>
      </c>
      <c r="F1262" s="35" t="str">
        <f>IFERROR(VLOOKUP(E1262,'DATA MASTER'!$B$1:$R$3858,3,0),"")</f>
        <v>DIV 1</v>
      </c>
      <c r="G1262" s="4">
        <v>4</v>
      </c>
      <c r="H1262" s="35">
        <f>IFERROR(VLOOKUP(E1262,'DATA MASTER'!$B$1:$R$3858,6,0),"")</f>
        <v>36</v>
      </c>
      <c r="I1262" s="40">
        <f>IFERROR(VLOOKUP(E1262,'DATA MASTER'!$B$1:$R$3858,5,0),"")</f>
        <v>0.621</v>
      </c>
      <c r="J1262" s="35">
        <f>IFERROR(VLOOKUP(E1262,'DATA MASTER'!$B$1:$R$3858,17,0),"")</f>
        <v>56900</v>
      </c>
      <c r="K1262" s="35">
        <f>IFERROR(VLOOKUP(E1262,'DATA MASTER'!$B$1:$R$3858,16,0),"")</f>
        <v>52000</v>
      </c>
      <c r="L1262" s="34">
        <f t="shared" si="359"/>
        <v>4267.5</v>
      </c>
      <c r="M1262" s="34">
        <f t="shared" si="364"/>
        <v>7533.76</v>
      </c>
      <c r="N1262" s="35">
        <v>0</v>
      </c>
      <c r="O1262" s="35">
        <v>0</v>
      </c>
      <c r="P1262" s="35"/>
      <c r="Q1262" s="4" t="e">
        <f>VLOOKUP(#REF!,#REF!,1,0)</f>
        <v>#REF!</v>
      </c>
      <c r="R1262" s="35">
        <f t="shared" si="365"/>
        <v>189666.66666666666</v>
      </c>
      <c r="S1262" s="35">
        <f t="shared" si="360"/>
        <v>160238.70270270269</v>
      </c>
      <c r="T1262" s="35">
        <f t="shared" si="361"/>
        <v>29427.963963963964</v>
      </c>
      <c r="U1262" s="35">
        <f t="shared" si="366"/>
        <v>1738.8</v>
      </c>
      <c r="V1262" s="35">
        <f t="shared" si="367"/>
        <v>162</v>
      </c>
      <c r="W1262" s="35">
        <f t="shared" si="362"/>
        <v>4210.6000000000004</v>
      </c>
      <c r="X1262" s="35" t="str">
        <f t="shared" si="368"/>
        <v/>
      </c>
      <c r="Y1262" s="35">
        <v>1</v>
      </c>
      <c r="Z1262" s="42" t="e">
        <f>VLOOKUP(Q1262,#REF!,4,0)</f>
        <v>#REF!</v>
      </c>
      <c r="AA1262" s="35">
        <f t="shared" si="369"/>
        <v>0</v>
      </c>
      <c r="AB1262" s="37">
        <f t="shared" si="363"/>
        <v>0</v>
      </c>
      <c r="AC1262" s="35" t="e">
        <f>Z1262*R1262*1.11</f>
        <v>#REF!</v>
      </c>
      <c r="AD1262" s="35">
        <v>0</v>
      </c>
      <c r="AE1262" s="44"/>
    </row>
    <row r="1263" spans="1:31">
      <c r="A1263" s="34">
        <v>1259</v>
      </c>
      <c r="B1263" s="58">
        <v>46253</v>
      </c>
      <c r="C1263" s="4" t="s">
        <v>7273</v>
      </c>
      <c r="D1263" s="4" t="s">
        <v>6158</v>
      </c>
      <c r="E1263" s="4" t="s">
        <v>6135</v>
      </c>
      <c r="F1263" s="35" t="str">
        <f>IFERROR(VLOOKUP(E1263,'DATA MASTER'!$B$1:$R$3858,3,0),"")</f>
        <v>DIV 1</v>
      </c>
      <c r="G1263" s="4">
        <v>24</v>
      </c>
      <c r="H1263" s="35">
        <f>IFERROR(VLOOKUP(E1263,'DATA MASTER'!$B$1:$R$3858,6,0),"")</f>
        <v>24</v>
      </c>
      <c r="I1263" s="40">
        <f>IFERROR(VLOOKUP(E1263,'DATA MASTER'!$B$1:$R$3858,5,0),"")</f>
        <v>1.23</v>
      </c>
      <c r="J1263" s="35">
        <f>IFERROR(VLOOKUP(E1263,'DATA MASTER'!$B$1:$R$3858,17,0),"")</f>
        <v>99800</v>
      </c>
      <c r="K1263" s="35">
        <f>IFERROR(VLOOKUP(E1263,'DATA MASTER'!$B$1:$R$3858,16,0),"")</f>
        <v>92100</v>
      </c>
      <c r="L1263" s="34">
        <f t="shared" si="359"/>
        <v>7485</v>
      </c>
      <c r="M1263" s="34">
        <f t="shared" si="364"/>
        <v>13343.448</v>
      </c>
      <c r="N1263" s="35">
        <v>0</v>
      </c>
      <c r="O1263" s="35">
        <v>0</v>
      </c>
      <c r="P1263" s="35"/>
      <c r="Q1263" s="4"/>
      <c r="R1263" s="35">
        <f t="shared" si="365"/>
        <v>1995999.9999999998</v>
      </c>
      <c r="S1263" s="35">
        <f t="shared" si="360"/>
        <v>1702844.3675675672</v>
      </c>
      <c r="T1263" s="35">
        <f t="shared" si="361"/>
        <v>293155.63243243261</v>
      </c>
      <c r="U1263" s="35">
        <f t="shared" si="366"/>
        <v>20664</v>
      </c>
      <c r="V1263" s="35">
        <f t="shared" si="367"/>
        <v>1925.2173913043478</v>
      </c>
      <c r="W1263" s="35">
        <f t="shared" si="362"/>
        <v>44311.199999999997</v>
      </c>
      <c r="X1263" s="35">
        <f t="shared" si="368"/>
        <v>218755.21504112828</v>
      </c>
      <c r="Y1263" s="35">
        <v>1</v>
      </c>
      <c r="Z1263" s="35">
        <v>0</v>
      </c>
      <c r="AA1263" s="35">
        <f t="shared" si="369"/>
        <v>0</v>
      </c>
      <c r="AB1263" s="37">
        <f t="shared" si="363"/>
        <v>0</v>
      </c>
      <c r="AC1263" s="35">
        <f>Z1263*R1263*1.11</f>
        <v>0</v>
      </c>
      <c r="AD1263" s="35">
        <v>7500</v>
      </c>
      <c r="AE1263" s="44"/>
    </row>
    <row r="1264" spans="1:31">
      <c r="A1264" s="34">
        <v>1260</v>
      </c>
      <c r="B1264" s="58">
        <v>46253</v>
      </c>
      <c r="C1264" s="4" t="s">
        <v>7273</v>
      </c>
      <c r="D1264" s="4" t="s">
        <v>6158</v>
      </c>
      <c r="E1264" s="4" t="s">
        <v>6129</v>
      </c>
      <c r="F1264" s="35" t="str">
        <f>IFERROR(VLOOKUP(E1264,'DATA MASTER'!$B$1:$R$3858,3,0),"")</f>
        <v>DIV 1</v>
      </c>
      <c r="G1264" s="4">
        <v>24</v>
      </c>
      <c r="H1264" s="35">
        <f>IFERROR(VLOOKUP(E1264,'DATA MASTER'!$B$1:$R$3858,6,0),"")</f>
        <v>120</v>
      </c>
      <c r="I1264" s="40">
        <f>IFERROR(VLOOKUP(E1264,'DATA MASTER'!$B$1:$R$3858,5,0),"")</f>
        <v>0.14499999999999999</v>
      </c>
      <c r="J1264" s="35">
        <f>IFERROR(VLOOKUP(E1264,'DATA MASTER'!$B$1:$R$3858,17,0),"")</f>
        <v>15108.333333333334</v>
      </c>
      <c r="K1264" s="35">
        <f>IFERROR(VLOOKUP(E1264,'DATA MASTER'!$B$1:$R$3858,16,0),"")</f>
        <v>14025</v>
      </c>
      <c r="L1264" s="34">
        <f t="shared" si="359"/>
        <v>1133.125</v>
      </c>
      <c r="M1264" s="34">
        <f t="shared" si="364"/>
        <v>2031.9420000000002</v>
      </c>
      <c r="N1264" s="35">
        <v>0</v>
      </c>
      <c r="O1264" s="35">
        <v>0</v>
      </c>
      <c r="P1264" s="35"/>
      <c r="Q1264" s="4"/>
      <c r="R1264" s="35">
        <f t="shared" si="365"/>
        <v>302166.66666666663</v>
      </c>
      <c r="S1264" s="35">
        <f t="shared" si="360"/>
        <v>259309.36216216208</v>
      </c>
      <c r="T1264" s="35">
        <f t="shared" si="361"/>
        <v>42857.304504504544</v>
      </c>
      <c r="U1264" s="35">
        <f t="shared" si="366"/>
        <v>2435.9999999999995</v>
      </c>
      <c r="V1264" s="35">
        <f t="shared" si="367"/>
        <v>226.95652173913041</v>
      </c>
      <c r="W1264" s="35">
        <f t="shared" si="362"/>
        <v>6708.1</v>
      </c>
      <c r="X1264" s="35">
        <f t="shared" si="368"/>
        <v>25986.247982765417</v>
      </c>
      <c r="Y1264" s="35">
        <v>1</v>
      </c>
      <c r="Z1264" s="35">
        <v>0</v>
      </c>
      <c r="AA1264" s="35">
        <f t="shared" si="369"/>
        <v>0</v>
      </c>
      <c r="AB1264" s="37">
        <f t="shared" si="363"/>
        <v>0</v>
      </c>
      <c r="AC1264" s="35">
        <f>Z1264*R1264*1.11</f>
        <v>0</v>
      </c>
      <c r="AD1264" s="35">
        <v>7500</v>
      </c>
      <c r="AE1264" s="44"/>
    </row>
    <row r="1265" spans="1:31">
      <c r="A1265" s="34">
        <v>1261</v>
      </c>
      <c r="B1265" s="58">
        <v>46253</v>
      </c>
      <c r="C1265" s="4" t="s">
        <v>7273</v>
      </c>
      <c r="D1265" s="4" t="s">
        <v>6158</v>
      </c>
      <c r="E1265" s="4" t="s">
        <v>6131</v>
      </c>
      <c r="F1265" s="35" t="str">
        <f>IFERROR(VLOOKUP(E1265,'DATA MASTER'!$B$1:$R$3858,3,0),"")</f>
        <v>DIV 1</v>
      </c>
      <c r="G1265" s="4">
        <v>24</v>
      </c>
      <c r="H1265" s="35">
        <f>IFERROR(VLOOKUP(E1265,'DATA MASTER'!$B$1:$R$3858,6,0),"")</f>
        <v>72</v>
      </c>
      <c r="I1265" s="40">
        <f>IFERROR(VLOOKUP(E1265,'DATA MASTER'!$B$1:$R$3858,5,0),"")</f>
        <v>0.245333</v>
      </c>
      <c r="J1265" s="35">
        <f>IFERROR(VLOOKUP(E1265,'DATA MASTER'!$B$1:$R$3858,17,0),"")</f>
        <v>27908.333333333332</v>
      </c>
      <c r="K1265" s="35">
        <f>IFERROR(VLOOKUP(E1265,'DATA MASTER'!$B$1:$R$3858,16,0),"")</f>
        <v>25850</v>
      </c>
      <c r="L1265" s="34">
        <f t="shared" si="359"/>
        <v>2093.125</v>
      </c>
      <c r="M1265" s="34">
        <f t="shared" si="364"/>
        <v>3745.1480000000001</v>
      </c>
      <c r="N1265" s="35">
        <v>0</v>
      </c>
      <c r="O1265" s="35">
        <v>0</v>
      </c>
      <c r="P1265" s="35"/>
      <c r="Q1265" s="4"/>
      <c r="R1265" s="35">
        <f t="shared" si="365"/>
        <v>558166.66666666663</v>
      </c>
      <c r="S1265" s="35">
        <f t="shared" si="360"/>
        <v>477942.74594594585</v>
      </c>
      <c r="T1265" s="35">
        <f t="shared" si="361"/>
        <v>80223.92072072078</v>
      </c>
      <c r="U1265" s="35">
        <f t="shared" si="366"/>
        <v>4121.5944</v>
      </c>
      <c r="V1265" s="35">
        <f t="shared" si="367"/>
        <v>383.99947826086958</v>
      </c>
      <c r="W1265" s="35">
        <f t="shared" si="362"/>
        <v>12391.3</v>
      </c>
      <c r="X1265" s="35">
        <f t="shared" si="368"/>
        <v>55827.026842459905</v>
      </c>
      <c r="Y1265" s="35">
        <v>1</v>
      </c>
      <c r="Z1265" s="35">
        <v>0</v>
      </c>
      <c r="AA1265" s="35">
        <f t="shared" si="369"/>
        <v>0</v>
      </c>
      <c r="AB1265" s="37">
        <f t="shared" si="363"/>
        <v>0</v>
      </c>
      <c r="AC1265" s="35">
        <f>Z1265*R1265*1.11</f>
        <v>0</v>
      </c>
      <c r="AD1265" s="35">
        <v>7500</v>
      </c>
      <c r="AE1265" s="44"/>
    </row>
    <row r="1266" spans="1:31">
      <c r="A1266" s="34">
        <v>1262</v>
      </c>
      <c r="B1266" s="58">
        <v>46253</v>
      </c>
      <c r="C1266" s="4" t="s">
        <v>7273</v>
      </c>
      <c r="D1266" s="4" t="s">
        <v>6158</v>
      </c>
      <c r="E1266" s="4" t="s">
        <v>6148</v>
      </c>
      <c r="F1266" s="35" t="str">
        <f>IFERROR(VLOOKUP(E1266,'DATA MASTER'!$B$1:$R$3858,3,0),"")</f>
        <v>DIV 2</v>
      </c>
      <c r="G1266" s="4">
        <v>12</v>
      </c>
      <c r="H1266" s="35">
        <f>IFERROR(VLOOKUP(E1266,'DATA MASTER'!$B$1:$R$3858,6,0),"")</f>
        <v>24</v>
      </c>
      <c r="I1266" s="40">
        <f>IFERROR(VLOOKUP(E1266,'DATA MASTER'!$B$1:$R$3858,5,0),"")</f>
        <v>1.0900000000000001</v>
      </c>
      <c r="J1266" s="35">
        <f>IFERROR(VLOOKUP(E1266,'DATA MASTER'!$B$1:$R$3858,17,0),"")</f>
        <v>82200</v>
      </c>
      <c r="K1266" s="35">
        <f>IFERROR(VLOOKUP(E1266,'DATA MASTER'!$B$1:$R$3858,16,0),"")</f>
        <v>74900</v>
      </c>
      <c r="L1266" s="34">
        <f t="shared" si="359"/>
        <v>6165</v>
      </c>
      <c r="M1266" s="34">
        <f t="shared" si="364"/>
        <v>10851.512000000001</v>
      </c>
      <c r="N1266" s="35">
        <v>0</v>
      </c>
      <c r="O1266" s="35">
        <v>0</v>
      </c>
      <c r="P1266" s="35"/>
      <c r="Q1266" s="4"/>
      <c r="R1266" s="35">
        <f t="shared" si="365"/>
        <v>822000</v>
      </c>
      <c r="S1266" s="35">
        <f t="shared" si="360"/>
        <v>692416.08648648649</v>
      </c>
      <c r="T1266" s="35">
        <f t="shared" si="361"/>
        <v>129583.91351351351</v>
      </c>
      <c r="U1266" s="35">
        <f t="shared" si="366"/>
        <v>9156.0000000000018</v>
      </c>
      <c r="V1266" s="35">
        <f t="shared" si="367"/>
        <v>853.04347826086962</v>
      </c>
      <c r="W1266" s="35">
        <f t="shared" si="362"/>
        <v>18248.400000000001</v>
      </c>
      <c r="X1266" s="35">
        <f t="shared" si="368"/>
        <v>93826.470035252656</v>
      </c>
      <c r="Y1266" s="35">
        <v>1</v>
      </c>
      <c r="Z1266" s="35">
        <v>0</v>
      </c>
      <c r="AA1266" s="35">
        <f t="shared" si="369"/>
        <v>0</v>
      </c>
      <c r="AB1266" s="37">
        <f t="shared" si="363"/>
        <v>0</v>
      </c>
      <c r="AC1266" s="35">
        <v>0</v>
      </c>
      <c r="AD1266" s="35">
        <v>7500</v>
      </c>
      <c r="AE1266" s="44"/>
    </row>
    <row r="1267" spans="1:31">
      <c r="A1267" s="34">
        <v>1263</v>
      </c>
      <c r="B1267" s="58">
        <v>46253</v>
      </c>
      <c r="C1267" s="4" t="s">
        <v>7274</v>
      </c>
      <c r="D1267" s="4" t="s">
        <v>6158</v>
      </c>
      <c r="E1267" s="4" t="s">
        <v>6218</v>
      </c>
      <c r="F1267" s="35" t="str">
        <f>IFERROR(VLOOKUP(E1267,'DATA MASTER'!$B$1:$R$3858,3,0),"")</f>
        <v>DIV 1</v>
      </c>
      <c r="G1267" s="4">
        <v>9</v>
      </c>
      <c r="H1267" s="35">
        <f>IFERROR(VLOOKUP(E1267,'DATA MASTER'!$B$1:$R$3858,6,0),"")</f>
        <v>24</v>
      </c>
      <c r="I1267" s="40">
        <f>IFERROR(VLOOKUP(E1267,'DATA MASTER'!$B$1:$R$3858,5,0),"")</f>
        <v>1.079</v>
      </c>
      <c r="J1267" s="35">
        <f>IFERROR(VLOOKUP(E1267,'DATA MASTER'!$B$1:$R$3858,17,0),"")</f>
        <v>102900</v>
      </c>
      <c r="K1267" s="35">
        <f>IFERROR(VLOOKUP(E1267,'DATA MASTER'!$B$1:$R$3858,16,0),"")</f>
        <v>94200</v>
      </c>
      <c r="L1267" s="34">
        <f t="shared" si="359"/>
        <v>7717.5</v>
      </c>
      <c r="M1267" s="34">
        <f t="shared" si="364"/>
        <v>13647.696000000002</v>
      </c>
      <c r="N1267" s="35">
        <v>0</v>
      </c>
      <c r="O1267" s="35">
        <v>0</v>
      </c>
      <c r="P1267" s="35"/>
      <c r="Q1267" s="4"/>
      <c r="R1267" s="35">
        <f t="shared" si="365"/>
        <v>771749.99999999988</v>
      </c>
      <c r="S1267" s="35">
        <f t="shared" si="360"/>
        <v>653126.78918918909</v>
      </c>
      <c r="T1267" s="35">
        <f t="shared" si="361"/>
        <v>118623.21081081079</v>
      </c>
      <c r="U1267" s="35">
        <f t="shared" si="366"/>
        <v>6797.7</v>
      </c>
      <c r="V1267" s="35">
        <f t="shared" si="367"/>
        <v>633.32608695652175</v>
      </c>
      <c r="W1267" s="35">
        <f t="shared" si="362"/>
        <v>17132.849999999999</v>
      </c>
      <c r="X1267" s="35">
        <f t="shared" si="368"/>
        <v>88176.981782677787</v>
      </c>
      <c r="Y1267" s="35">
        <v>1</v>
      </c>
      <c r="Z1267" s="35">
        <v>0</v>
      </c>
      <c r="AA1267" s="35">
        <f t="shared" si="369"/>
        <v>0</v>
      </c>
      <c r="AB1267" s="37">
        <f t="shared" si="363"/>
        <v>0</v>
      </c>
      <c r="AC1267" s="35">
        <v>0</v>
      </c>
      <c r="AD1267" s="35">
        <v>5882.3529411764703</v>
      </c>
      <c r="AE1267" s="44"/>
    </row>
    <row r="1268" spans="1:31">
      <c r="A1268" s="34">
        <v>1264</v>
      </c>
      <c r="B1268" s="58">
        <v>46253</v>
      </c>
      <c r="C1268" s="4" t="s">
        <v>7274</v>
      </c>
      <c r="D1268" s="4" t="s">
        <v>6158</v>
      </c>
      <c r="E1268" s="4" t="s">
        <v>2687</v>
      </c>
      <c r="F1268" s="35" t="str">
        <f>IFERROR(VLOOKUP(E1268,'DATA MASTER'!$B$1:$R$3858,3,0),"")</f>
        <v>DIV 1</v>
      </c>
      <c r="G1268" s="4">
        <v>3</v>
      </c>
      <c r="H1268" s="35">
        <f>IFERROR(VLOOKUP(E1268,'DATA MASTER'!$B$1:$R$3858,6,0),"")</f>
        <v>24</v>
      </c>
      <c r="I1268" s="40">
        <f>IFERROR(VLOOKUP(E1268,'DATA MASTER'!$B$1:$R$3858,5,0),"")</f>
        <v>1.052</v>
      </c>
      <c r="J1268" s="35">
        <f>IFERROR(VLOOKUP(E1268,'DATA MASTER'!$B$1:$R$3858,17,0),"")</f>
        <v>90100</v>
      </c>
      <c r="K1268" s="35">
        <f>IFERROR(VLOOKUP(E1268,'DATA MASTER'!$B$1:$R$3858,16,0),"")</f>
        <v>82300</v>
      </c>
      <c r="L1268" s="34">
        <f t="shared" si="359"/>
        <v>6757.5</v>
      </c>
      <c r="M1268" s="34">
        <f t="shared" si="364"/>
        <v>11923.624000000002</v>
      </c>
      <c r="N1268" s="35">
        <v>0</v>
      </c>
      <c r="O1268" s="35">
        <v>0</v>
      </c>
      <c r="P1268" s="35"/>
      <c r="Q1268" s="4"/>
      <c r="R1268" s="35">
        <f t="shared" si="365"/>
        <v>225250</v>
      </c>
      <c r="S1268" s="35">
        <f t="shared" si="360"/>
        <v>190206.42162162162</v>
      </c>
      <c r="T1268" s="35">
        <f t="shared" si="361"/>
        <v>35043.578378378385</v>
      </c>
      <c r="U1268" s="35">
        <f t="shared" si="366"/>
        <v>2209.2000000000003</v>
      </c>
      <c r="V1268" s="35">
        <f t="shared" si="367"/>
        <v>205.82608695652175</v>
      </c>
      <c r="W1268" s="35">
        <f t="shared" si="362"/>
        <v>5000.55</v>
      </c>
      <c r="X1268" s="35">
        <f t="shared" si="368"/>
        <v>21745.649350245396</v>
      </c>
      <c r="Y1268" s="35">
        <v>1</v>
      </c>
      <c r="Z1268" s="35">
        <v>0</v>
      </c>
      <c r="AA1268" s="35">
        <f t="shared" si="369"/>
        <v>0</v>
      </c>
      <c r="AB1268" s="37">
        <f t="shared" si="363"/>
        <v>0</v>
      </c>
      <c r="AC1268" s="35">
        <v>0</v>
      </c>
      <c r="AD1268" s="35">
        <v>5882.3529411764703</v>
      </c>
      <c r="AE1268" s="44"/>
    </row>
    <row r="1269" spans="1:31">
      <c r="A1269" s="34">
        <v>1265</v>
      </c>
      <c r="B1269" s="58">
        <v>46253</v>
      </c>
      <c r="C1269" s="4" t="s">
        <v>7275</v>
      </c>
      <c r="D1269" s="4" t="s">
        <v>6143</v>
      </c>
      <c r="E1269" s="4" t="s">
        <v>6156</v>
      </c>
      <c r="F1269" s="35" t="str">
        <f>IFERROR(VLOOKUP(E1269,'DATA MASTER'!$B$1:$R$3858,3,0),"")</f>
        <v>DIV 1</v>
      </c>
      <c r="G1269" s="4">
        <v>4</v>
      </c>
      <c r="H1269" s="35">
        <f>IFERROR(VLOOKUP(E1269,'DATA MASTER'!$B$1:$R$3858,6,0),"")</f>
        <v>4</v>
      </c>
      <c r="I1269" s="40">
        <f>IFERROR(VLOOKUP(E1269,'DATA MASTER'!$B$1:$R$3858,5,0),"")</f>
        <v>5.3879999999999999</v>
      </c>
      <c r="J1269" s="35">
        <f>IFERROR(VLOOKUP(E1269,'DATA MASTER'!$B$1:$R$3858,17,0),"")</f>
        <v>185700</v>
      </c>
      <c r="K1269" s="35">
        <f>IFERROR(VLOOKUP(E1269,'DATA MASTER'!$B$1:$R$3858,16,0),"")</f>
        <v>165300</v>
      </c>
      <c r="L1269" s="34">
        <f t="shared" si="359"/>
        <v>13927.5</v>
      </c>
      <c r="M1269" s="34">
        <f t="shared" si="364"/>
        <v>23948.664000000001</v>
      </c>
      <c r="N1269" s="35">
        <v>0</v>
      </c>
      <c r="O1269" s="35">
        <v>0</v>
      </c>
      <c r="P1269" s="35">
        <v>15000</v>
      </c>
      <c r="Q1269" s="4" t="s">
        <v>6947</v>
      </c>
      <c r="R1269" s="35">
        <f t="shared" si="365"/>
        <v>619000</v>
      </c>
      <c r="S1269" s="35">
        <f t="shared" si="360"/>
        <v>509374.18378378375</v>
      </c>
      <c r="T1269" s="35">
        <f t="shared" si="361"/>
        <v>109625.81621621625</v>
      </c>
      <c r="U1269" s="35">
        <f t="shared" si="366"/>
        <v>15086.4</v>
      </c>
      <c r="V1269" s="35">
        <f t="shared" si="367"/>
        <v>1405.5652173913043</v>
      </c>
      <c r="W1269" s="35">
        <f t="shared" si="362"/>
        <v>13741.800000000001</v>
      </c>
      <c r="X1269" s="35">
        <f t="shared" si="368"/>
        <v>64392.05099882494</v>
      </c>
      <c r="Y1269" s="35">
        <f>H1269</f>
        <v>4</v>
      </c>
      <c r="Z1269" s="35">
        <v>0</v>
      </c>
      <c r="AA1269" s="35">
        <f t="shared" si="369"/>
        <v>15000</v>
      </c>
      <c r="AB1269" s="37">
        <f t="shared" si="363"/>
        <v>0</v>
      </c>
      <c r="AC1269" s="35">
        <f>Z1269*R1269*1.11</f>
        <v>0</v>
      </c>
      <c r="AD1269" s="35">
        <v>0</v>
      </c>
      <c r="AE1269" s="44"/>
    </row>
    <row r="1270" spans="1:31">
      <c r="A1270" s="34">
        <v>1266</v>
      </c>
      <c r="B1270" s="58">
        <v>46253</v>
      </c>
      <c r="C1270" s="4" t="s">
        <v>7276</v>
      </c>
      <c r="D1270" s="4" t="s">
        <v>6134</v>
      </c>
      <c r="E1270" s="4" t="s">
        <v>6205</v>
      </c>
      <c r="F1270" s="35" t="str">
        <f>IFERROR(VLOOKUP(E1270,'DATA MASTER'!$B$1:$R$3858,3,0),"")</f>
        <v>DIV 1-AREM</v>
      </c>
      <c r="G1270" s="4">
        <v>2</v>
      </c>
      <c r="H1270" s="35">
        <f>IFERROR(VLOOKUP(E1270,'DATA MASTER'!$B$1:$R$3858,6,0),"")</f>
        <v>1</v>
      </c>
      <c r="I1270" s="40">
        <f>IFERROR(VLOOKUP(E1270,'DATA MASTER'!$B$1:$R$3858,5,0),"")</f>
        <v>21.03</v>
      </c>
      <c r="J1270" s="35">
        <f>IFERROR(VLOOKUP(E1270,'DATA MASTER'!$B$1:$R$3858,17,0),"")</f>
        <v>285500</v>
      </c>
      <c r="K1270" s="35">
        <f>IFERROR(VLOOKUP(E1270,'DATA MASTER'!$B$1:$R$3858,16,0),"")</f>
        <v>224700</v>
      </c>
      <c r="L1270" s="34">
        <f t="shared" si="359"/>
        <v>21412.5</v>
      </c>
      <c r="M1270" s="34">
        <f t="shared" si="364"/>
        <v>32554.536000000004</v>
      </c>
      <c r="N1270" s="35">
        <v>0</v>
      </c>
      <c r="O1270" s="35">
        <v>0</v>
      </c>
      <c r="P1270" s="35"/>
      <c r="Q1270" s="4"/>
      <c r="R1270" s="35">
        <f t="shared" si="365"/>
        <v>475833.33333333331</v>
      </c>
      <c r="S1270" s="35">
        <f t="shared" si="360"/>
        <v>346208.04324324324</v>
      </c>
      <c r="T1270" s="35">
        <f t="shared" si="361"/>
        <v>129625.29009009007</v>
      </c>
      <c r="U1270" s="35">
        <f t="shared" si="366"/>
        <v>29442</v>
      </c>
      <c r="V1270" s="35">
        <f t="shared" si="367"/>
        <v>2743.0434782608695</v>
      </c>
      <c r="W1270" s="35">
        <f t="shared" si="362"/>
        <v>10563.5</v>
      </c>
      <c r="X1270" s="35">
        <f t="shared" si="368"/>
        <v>83305.318040400642</v>
      </c>
      <c r="Y1270" s="35">
        <v>1</v>
      </c>
      <c r="Z1270" s="35">
        <v>0</v>
      </c>
      <c r="AA1270" s="35">
        <f t="shared" si="369"/>
        <v>0</v>
      </c>
      <c r="AB1270" s="37">
        <f t="shared" si="363"/>
        <v>0</v>
      </c>
      <c r="AC1270" s="35">
        <f>Z1270*R1270*1.11</f>
        <v>0</v>
      </c>
      <c r="AD1270" s="35">
        <v>3571.4285714285716</v>
      </c>
      <c r="AE1270" s="44"/>
    </row>
    <row r="1271" spans="1:31">
      <c r="A1271" s="34">
        <v>1267</v>
      </c>
      <c r="B1271" s="58">
        <v>46253</v>
      </c>
      <c r="C1271" s="4" t="s">
        <v>7277</v>
      </c>
      <c r="D1271" s="4" t="s">
        <v>6183</v>
      </c>
      <c r="E1271" s="4" t="s">
        <v>726</v>
      </c>
      <c r="F1271" s="35" t="str">
        <f>IFERROR(VLOOKUP(E1271,'DATA MASTER'!$B$1:$R$3858,3,0),"")</f>
        <v>DIV 1-AREM</v>
      </c>
      <c r="G1271" s="4">
        <v>40</v>
      </c>
      <c r="H1271" s="35">
        <f>IFERROR(VLOOKUP(E1271,'DATA MASTER'!$B$1:$R$3858,6,0),"")</f>
        <v>4</v>
      </c>
      <c r="I1271" s="40">
        <f>IFERROR(VLOOKUP(E1271,'DATA MASTER'!$B$1:$R$3858,5,0),"")</f>
        <v>5.35</v>
      </c>
      <c r="J1271" s="35">
        <f>IFERROR(VLOOKUP(E1271,'DATA MASTER'!$B$1:$R$3858,17,0),"")</f>
        <v>76700</v>
      </c>
      <c r="K1271" s="35">
        <f>IFERROR(VLOOKUP(E1271,'DATA MASTER'!$B$1:$R$3858,16,0),"")</f>
        <v>61100</v>
      </c>
      <c r="L1271" s="34">
        <f t="shared" si="359"/>
        <v>5752.5</v>
      </c>
      <c r="M1271" s="34">
        <f t="shared" si="364"/>
        <v>8852.1679999999997</v>
      </c>
      <c r="N1271" s="35">
        <v>0</v>
      </c>
      <c r="O1271" s="35">
        <v>10</v>
      </c>
      <c r="P1271" s="35"/>
      <c r="Q1271" s="4"/>
      <c r="R1271" s="35">
        <f t="shared" si="365"/>
        <v>2301000</v>
      </c>
      <c r="S1271" s="35">
        <f t="shared" si="360"/>
        <v>1694524.2810810811</v>
      </c>
      <c r="T1271" s="35">
        <f t="shared" si="361"/>
        <v>606475.71891891886</v>
      </c>
      <c r="U1271" s="35">
        <f t="shared" si="366"/>
        <v>149800</v>
      </c>
      <c r="V1271" s="35">
        <f t="shared" si="367"/>
        <v>13956.521739130436</v>
      </c>
      <c r="W1271" s="35">
        <f t="shared" si="362"/>
        <v>51082.200000000004</v>
      </c>
      <c r="X1271" s="35">
        <f t="shared" si="368"/>
        <v>241636.99717978842</v>
      </c>
      <c r="Y1271" s="35">
        <v>1</v>
      </c>
      <c r="Z1271" s="35">
        <v>0</v>
      </c>
      <c r="AA1271" s="35">
        <f t="shared" si="369"/>
        <v>0</v>
      </c>
      <c r="AB1271" s="37">
        <f t="shared" si="363"/>
        <v>100000</v>
      </c>
      <c r="AC1271" s="35">
        <v>0</v>
      </c>
      <c r="AD1271" s="35">
        <v>50000</v>
      </c>
      <c r="AE1271" s="44"/>
    </row>
    <row r="1272" spans="1:31">
      <c r="A1272" s="34">
        <v>1268</v>
      </c>
      <c r="B1272" s="58">
        <v>46253</v>
      </c>
      <c r="C1272" s="4" t="s">
        <v>7278</v>
      </c>
      <c r="D1272" s="4" t="s">
        <v>6138</v>
      </c>
      <c r="E1272" s="4" t="s">
        <v>765</v>
      </c>
      <c r="F1272" s="35" t="str">
        <f>IFERROR(VLOOKUP(E1272,'DATA MASTER'!$B$1:$R$3858,3,0),"")</f>
        <v>DIV 1-AREM</v>
      </c>
      <c r="G1272" s="4">
        <v>5</v>
      </c>
      <c r="H1272" s="35">
        <f>IFERROR(VLOOKUP(E1272,'DATA MASTER'!$B$1:$R$3858,6,0),"")</f>
        <v>1</v>
      </c>
      <c r="I1272" s="40">
        <f>IFERROR(VLOOKUP(E1272,'DATA MASTER'!$B$1:$R$3858,5,0),"")</f>
        <v>21.05</v>
      </c>
      <c r="J1272" s="35">
        <f>IFERROR(VLOOKUP(E1272,'DATA MASTER'!$B$1:$R$3858,17,0),"")</f>
        <v>285500</v>
      </c>
      <c r="K1272" s="35">
        <f>IFERROR(VLOOKUP(E1272,'DATA MASTER'!$B$1:$R$3858,16,0),"")</f>
        <v>224700</v>
      </c>
      <c r="L1272" s="34">
        <f t="shared" si="359"/>
        <v>21412.5</v>
      </c>
      <c r="M1272" s="34">
        <f t="shared" si="364"/>
        <v>32554.536000000004</v>
      </c>
      <c r="N1272" s="35">
        <v>0</v>
      </c>
      <c r="O1272" s="35">
        <v>10</v>
      </c>
      <c r="P1272" s="35"/>
      <c r="Q1272" s="4"/>
      <c r="R1272" s="35">
        <f t="shared" si="365"/>
        <v>1070625</v>
      </c>
      <c r="S1272" s="35">
        <f t="shared" si="360"/>
        <v>778968.09729729732</v>
      </c>
      <c r="T1272" s="35">
        <f t="shared" si="361"/>
        <v>291656.90270270268</v>
      </c>
      <c r="U1272" s="35">
        <f t="shared" si="366"/>
        <v>73675</v>
      </c>
      <c r="V1272" s="35">
        <f t="shared" si="367"/>
        <v>6864.130434782609</v>
      </c>
      <c r="W1272" s="35">
        <f t="shared" si="362"/>
        <v>23767.875000000004</v>
      </c>
      <c r="X1272" s="35">
        <f t="shared" si="368"/>
        <v>187349.89726792005</v>
      </c>
      <c r="Y1272" s="35">
        <v>1</v>
      </c>
      <c r="Z1272" s="35">
        <v>0</v>
      </c>
      <c r="AA1272" s="35">
        <f t="shared" si="369"/>
        <v>0</v>
      </c>
      <c r="AB1272" s="37">
        <f t="shared" si="363"/>
        <v>0</v>
      </c>
      <c r="AC1272" s="35">
        <v>0</v>
      </c>
      <c r="AD1272" s="35">
        <v>0</v>
      </c>
      <c r="AE1272" s="44"/>
    </row>
    <row r="1273" spans="1:31">
      <c r="A1273" s="34">
        <v>1269</v>
      </c>
      <c r="B1273" s="58">
        <v>46253</v>
      </c>
      <c r="C1273" s="4" t="s">
        <v>7279</v>
      </c>
      <c r="D1273" s="4" t="s">
        <v>6188</v>
      </c>
      <c r="E1273" s="4" t="s">
        <v>2791</v>
      </c>
      <c r="F1273" s="35" t="str">
        <f>IFERROR(VLOOKUP(E1273,'DATA MASTER'!$B$1:$R$3858,3,0),"")</f>
        <v>BB</v>
      </c>
      <c r="G1273" s="4">
        <v>10</v>
      </c>
      <c r="H1273" s="35">
        <f>IFERROR(VLOOKUP(E1273,'DATA MASTER'!$B$1:$R$3858,6,0),"")</f>
        <v>1</v>
      </c>
      <c r="I1273" s="40">
        <f>IFERROR(VLOOKUP(E1273,'DATA MASTER'!$B$1:$R$3858,5,0),"")</f>
        <v>20.096</v>
      </c>
      <c r="J1273" s="35">
        <f>IFERROR(VLOOKUP(E1273,'DATA MASTER'!$B$1:$R$3858,17,0),"")</f>
        <v>111100</v>
      </c>
      <c r="K1273" s="35">
        <f>IFERROR(VLOOKUP(E1273,'DATA MASTER'!$B$1:$R$3858,16,0),"")</f>
        <v>92000</v>
      </c>
      <c r="L1273" s="34">
        <f t="shared" si="359"/>
        <v>8332.5</v>
      </c>
      <c r="M1273" s="34">
        <f t="shared" si="364"/>
        <v>13328.960000000001</v>
      </c>
      <c r="N1273" s="35">
        <v>0</v>
      </c>
      <c r="O1273" s="35">
        <v>0</v>
      </c>
      <c r="P1273" s="35"/>
      <c r="Q1273" s="4"/>
      <c r="R1273" s="35">
        <f t="shared" si="365"/>
        <v>925833.33333333326</v>
      </c>
      <c r="S1273" s="35">
        <f t="shared" si="360"/>
        <v>708748.10810810793</v>
      </c>
      <c r="T1273" s="35">
        <f t="shared" si="361"/>
        <v>217085.22522522532</v>
      </c>
      <c r="U1273" s="35">
        <f t="shared" si="366"/>
        <v>140672</v>
      </c>
      <c r="V1273" s="35">
        <f t="shared" si="367"/>
        <v>13106.08695652174</v>
      </c>
      <c r="W1273" s="35">
        <v>0</v>
      </c>
      <c r="X1273" s="35">
        <f t="shared" si="368"/>
        <v>63307.13826870358</v>
      </c>
      <c r="Y1273" s="35">
        <v>1</v>
      </c>
      <c r="Z1273" s="35">
        <v>0</v>
      </c>
      <c r="AA1273" s="35">
        <f t="shared" si="369"/>
        <v>0</v>
      </c>
      <c r="AB1273" s="37">
        <f t="shared" si="363"/>
        <v>0</v>
      </c>
      <c r="AC1273" s="35">
        <v>0</v>
      </c>
      <c r="AD1273" s="3">
        <v>0</v>
      </c>
      <c r="AE1273" s="44"/>
    </row>
    <row r="1274" spans="1:31">
      <c r="A1274" s="34">
        <v>1270</v>
      </c>
      <c r="B1274" s="58">
        <v>46253</v>
      </c>
      <c r="C1274" s="4" t="s">
        <v>7280</v>
      </c>
      <c r="D1274" s="4" t="s">
        <v>6196</v>
      </c>
      <c r="E1274" s="4" t="s">
        <v>6205</v>
      </c>
      <c r="F1274" s="35" t="str">
        <f>IFERROR(VLOOKUP(E1274,'DATA MASTER'!$B$1:$R$3858,3,0),"")</f>
        <v>DIV 1-AREM</v>
      </c>
      <c r="G1274" s="4">
        <v>2</v>
      </c>
      <c r="H1274" s="35">
        <f>IFERROR(VLOOKUP(E1274,'DATA MASTER'!$B$1:$R$3858,6,0),"")</f>
        <v>1</v>
      </c>
      <c r="I1274" s="40">
        <f>IFERROR(VLOOKUP(E1274,'DATA MASTER'!$B$1:$R$3858,5,0),"")</f>
        <v>21.03</v>
      </c>
      <c r="J1274" s="35">
        <f>IFERROR(VLOOKUP(E1274,'DATA MASTER'!$B$1:$R$3858,17,0),"")</f>
        <v>285500</v>
      </c>
      <c r="K1274" s="35">
        <f>IFERROR(VLOOKUP(E1274,'DATA MASTER'!$B$1:$R$3858,16,0),"")</f>
        <v>224700</v>
      </c>
      <c r="L1274" s="34">
        <f t="shared" si="359"/>
        <v>21412.5</v>
      </c>
      <c r="M1274" s="34">
        <f t="shared" si="364"/>
        <v>32554.536000000004</v>
      </c>
      <c r="N1274" s="35">
        <v>0</v>
      </c>
      <c r="O1274" s="35">
        <v>0</v>
      </c>
      <c r="P1274" s="35"/>
      <c r="Q1274" s="4"/>
      <c r="R1274" s="35">
        <f t="shared" si="365"/>
        <v>475833.33333333331</v>
      </c>
      <c r="S1274" s="35">
        <f t="shared" si="360"/>
        <v>346208.04324324324</v>
      </c>
      <c r="T1274" s="35">
        <f t="shared" si="361"/>
        <v>129625.29009009007</v>
      </c>
      <c r="U1274" s="35">
        <f t="shared" si="366"/>
        <v>29442</v>
      </c>
      <c r="V1274" s="35">
        <f t="shared" si="367"/>
        <v>2743.0434782608695</v>
      </c>
      <c r="W1274" s="35">
        <f t="shared" si="362"/>
        <v>10563.5</v>
      </c>
      <c r="X1274" s="35">
        <f t="shared" si="368"/>
        <v>83030.592765675363</v>
      </c>
      <c r="Y1274" s="35">
        <v>1</v>
      </c>
      <c r="Z1274" s="35">
        <v>0</v>
      </c>
      <c r="AA1274" s="35">
        <f t="shared" si="369"/>
        <v>0</v>
      </c>
      <c r="AB1274" s="37">
        <f t="shared" si="363"/>
        <v>0</v>
      </c>
      <c r="AC1274" s="35">
        <v>0</v>
      </c>
      <c r="AD1274" s="35">
        <v>3846.1538461538462</v>
      </c>
      <c r="AE1274" s="44"/>
    </row>
    <row r="1275" spans="1:31">
      <c r="A1275" s="34">
        <v>1271</v>
      </c>
      <c r="B1275" s="58">
        <v>46253</v>
      </c>
      <c r="C1275" s="4" t="s">
        <v>7281</v>
      </c>
      <c r="D1275" s="4" t="s">
        <v>6196</v>
      </c>
      <c r="E1275" s="4" t="s">
        <v>765</v>
      </c>
      <c r="F1275" s="35" t="str">
        <f>IFERROR(VLOOKUP(E1275,'DATA MASTER'!$B$1:$R$3858,3,0),"")</f>
        <v>DIV 1-AREM</v>
      </c>
      <c r="G1275" s="4">
        <v>10</v>
      </c>
      <c r="H1275" s="35">
        <f>IFERROR(VLOOKUP(E1275,'DATA MASTER'!$B$1:$R$3858,6,0),"")</f>
        <v>1</v>
      </c>
      <c r="I1275" s="40">
        <f>IFERROR(VLOOKUP(E1275,'DATA MASTER'!$B$1:$R$3858,5,0),"")</f>
        <v>21.05</v>
      </c>
      <c r="J1275" s="35">
        <f>IFERROR(VLOOKUP(E1275,'DATA MASTER'!$B$1:$R$3858,17,0),"")</f>
        <v>285500</v>
      </c>
      <c r="K1275" s="35">
        <f>IFERROR(VLOOKUP(E1275,'DATA MASTER'!$B$1:$R$3858,16,0),"")</f>
        <v>224700</v>
      </c>
      <c r="L1275" s="34">
        <f t="shared" si="359"/>
        <v>21412.5</v>
      </c>
      <c r="M1275" s="34">
        <f t="shared" si="364"/>
        <v>32554.536000000004</v>
      </c>
      <c r="N1275" s="35">
        <v>0</v>
      </c>
      <c r="O1275" s="35">
        <v>10</v>
      </c>
      <c r="P1275" s="35"/>
      <c r="Q1275" s="4"/>
      <c r="R1275" s="35">
        <f t="shared" si="365"/>
        <v>2141250</v>
      </c>
      <c r="S1275" s="35">
        <f t="shared" si="360"/>
        <v>1557936.1945945946</v>
      </c>
      <c r="T1275" s="35">
        <f t="shared" si="361"/>
        <v>583313.80540540535</v>
      </c>
      <c r="U1275" s="35">
        <f t="shared" si="366"/>
        <v>147350</v>
      </c>
      <c r="V1275" s="35">
        <f t="shared" si="367"/>
        <v>13728.260869565218</v>
      </c>
      <c r="W1275" s="35">
        <f t="shared" si="362"/>
        <v>47535.750000000007</v>
      </c>
      <c r="X1275" s="35">
        <f t="shared" si="368"/>
        <v>366635.27840680786</v>
      </c>
      <c r="Y1275" s="35">
        <v>1</v>
      </c>
      <c r="Z1275" s="35">
        <v>0</v>
      </c>
      <c r="AA1275" s="35">
        <f t="shared" si="369"/>
        <v>0</v>
      </c>
      <c r="AB1275" s="37">
        <f t="shared" si="363"/>
        <v>0</v>
      </c>
      <c r="AC1275" s="35">
        <v>0</v>
      </c>
      <c r="AD1275" s="35">
        <v>8064.5161290322585</v>
      </c>
      <c r="AE1275" s="44"/>
    </row>
    <row r="1276" spans="1:31">
      <c r="A1276" s="34">
        <v>1272</v>
      </c>
      <c r="B1276" s="58">
        <v>46253</v>
      </c>
      <c r="C1276" s="4" t="s">
        <v>7282</v>
      </c>
      <c r="D1276" s="4" t="s">
        <v>6196</v>
      </c>
      <c r="E1276" s="4" t="s">
        <v>726</v>
      </c>
      <c r="F1276" s="35" t="str">
        <f>IFERROR(VLOOKUP(E1276,'DATA MASTER'!$B$1:$R$3858,3,0),"")</f>
        <v>DIV 1-AREM</v>
      </c>
      <c r="G1276" s="4">
        <v>8</v>
      </c>
      <c r="H1276" s="35">
        <f>IFERROR(VLOOKUP(E1276,'DATA MASTER'!$B$1:$R$3858,6,0),"")</f>
        <v>4</v>
      </c>
      <c r="I1276" s="40">
        <f>IFERROR(VLOOKUP(E1276,'DATA MASTER'!$B$1:$R$3858,5,0),"")</f>
        <v>5.35</v>
      </c>
      <c r="J1276" s="35">
        <f>IFERROR(VLOOKUP(E1276,'DATA MASTER'!$B$1:$R$3858,17,0),"")</f>
        <v>76700</v>
      </c>
      <c r="K1276" s="35">
        <f>IFERROR(VLOOKUP(E1276,'DATA MASTER'!$B$1:$R$3858,16,0),"")</f>
        <v>61100</v>
      </c>
      <c r="L1276" s="34">
        <f t="shared" si="359"/>
        <v>5752.5</v>
      </c>
      <c r="M1276" s="34">
        <f t="shared" si="364"/>
        <v>8852.1679999999997</v>
      </c>
      <c r="N1276" s="35">
        <v>0</v>
      </c>
      <c r="O1276" s="35">
        <v>10</v>
      </c>
      <c r="P1276" s="35"/>
      <c r="Q1276" s="4"/>
      <c r="R1276" s="35">
        <f t="shared" si="365"/>
        <v>460200</v>
      </c>
      <c r="S1276" s="35">
        <f t="shared" si="360"/>
        <v>338904.85621621623</v>
      </c>
      <c r="T1276" s="35">
        <f t="shared" si="361"/>
        <v>121295.14378378377</v>
      </c>
      <c r="U1276" s="35">
        <f t="shared" si="366"/>
        <v>29959.999999999996</v>
      </c>
      <c r="V1276" s="35">
        <f t="shared" si="367"/>
        <v>2791.3043478260865</v>
      </c>
      <c r="W1276" s="35">
        <f t="shared" si="362"/>
        <v>10216.44</v>
      </c>
      <c r="X1276" s="35">
        <f t="shared" si="368"/>
        <v>71660.732769291018</v>
      </c>
      <c r="Y1276" s="35">
        <v>1</v>
      </c>
      <c r="Z1276" s="35">
        <v>0</v>
      </c>
      <c r="AA1276" s="35">
        <f t="shared" si="369"/>
        <v>0</v>
      </c>
      <c r="AB1276" s="37">
        <f t="shared" si="363"/>
        <v>0</v>
      </c>
      <c r="AC1276" s="35">
        <v>0</v>
      </c>
      <c r="AD1276" s="35">
        <v>6666.666666666667</v>
      </c>
      <c r="AE1276" s="44"/>
    </row>
    <row r="1277" spans="1:31">
      <c r="A1277" s="34">
        <v>1273</v>
      </c>
      <c r="B1277" s="58">
        <v>46253</v>
      </c>
      <c r="C1277" s="4" t="s">
        <v>7283</v>
      </c>
      <c r="D1277" s="4" t="s">
        <v>6134</v>
      </c>
      <c r="E1277" s="4" t="s">
        <v>765</v>
      </c>
      <c r="F1277" s="35" t="str">
        <f>IFERROR(VLOOKUP(E1277,'DATA MASTER'!$B$1:$R$3858,3,0),"")</f>
        <v>DIV 1-AREM</v>
      </c>
      <c r="G1277" s="4">
        <v>5</v>
      </c>
      <c r="H1277" s="35">
        <f>IFERROR(VLOOKUP(E1277,'DATA MASTER'!$B$1:$R$3858,6,0),"")</f>
        <v>1</v>
      </c>
      <c r="I1277" s="40">
        <f>IFERROR(VLOOKUP(E1277,'DATA MASTER'!$B$1:$R$3858,5,0),"")</f>
        <v>21.05</v>
      </c>
      <c r="J1277" s="35">
        <f>IFERROR(VLOOKUP(E1277,'DATA MASTER'!$B$1:$R$3858,17,0),"")</f>
        <v>285500</v>
      </c>
      <c r="K1277" s="35">
        <f>IFERROR(VLOOKUP(E1277,'DATA MASTER'!$B$1:$R$3858,16,0),"")</f>
        <v>224700</v>
      </c>
      <c r="L1277" s="34">
        <f t="shared" si="359"/>
        <v>21412.5</v>
      </c>
      <c r="M1277" s="34">
        <f t="shared" si="364"/>
        <v>32554.536000000004</v>
      </c>
      <c r="N1277" s="35">
        <v>0</v>
      </c>
      <c r="O1277" s="35">
        <v>10</v>
      </c>
      <c r="P1277" s="35"/>
      <c r="Q1277" s="4" t="e">
        <f>VLOOKUP(#REF!,#REF!,1,0)</f>
        <v>#REF!</v>
      </c>
      <c r="R1277" s="35">
        <f t="shared" si="365"/>
        <v>1070625</v>
      </c>
      <c r="S1277" s="35">
        <f t="shared" si="360"/>
        <v>778968.09729729732</v>
      </c>
      <c r="T1277" s="35">
        <f t="shared" si="361"/>
        <v>291656.90270270268</v>
      </c>
      <c r="U1277" s="35">
        <f t="shared" si="366"/>
        <v>73675</v>
      </c>
      <c r="V1277" s="35">
        <f t="shared" si="367"/>
        <v>6864.130434782609</v>
      </c>
      <c r="W1277" s="35">
        <v>0</v>
      </c>
      <c r="X1277" s="35" t="str">
        <f t="shared" si="368"/>
        <v/>
      </c>
      <c r="Y1277" s="35">
        <v>1</v>
      </c>
      <c r="Z1277" s="42" t="e">
        <f>VLOOKUP(Q1277,#REF!,4,0)</f>
        <v>#REF!</v>
      </c>
      <c r="AA1277" s="35">
        <f t="shared" si="369"/>
        <v>0</v>
      </c>
      <c r="AB1277" s="37">
        <f t="shared" si="363"/>
        <v>0</v>
      </c>
      <c r="AC1277" s="35" t="e">
        <f>Z1277*R1277*1.11</f>
        <v>#REF!</v>
      </c>
      <c r="AD1277" s="35">
        <v>0</v>
      </c>
      <c r="AE1277" s="44"/>
    </row>
    <row r="1278" spans="1:31">
      <c r="A1278" s="34">
        <v>1274</v>
      </c>
      <c r="B1278" s="58">
        <v>46253</v>
      </c>
      <c r="C1278" s="4" t="s">
        <v>7284</v>
      </c>
      <c r="D1278" s="4" t="s">
        <v>6128</v>
      </c>
      <c r="E1278" s="4" t="s">
        <v>6202</v>
      </c>
      <c r="F1278" s="35" t="str">
        <f>IFERROR(VLOOKUP(E1278,'DATA MASTER'!$B$1:$R$3858,3,0),"")</f>
        <v>DIV 1-AREM</v>
      </c>
      <c r="G1278" s="4">
        <v>4</v>
      </c>
      <c r="H1278" s="35">
        <f>IFERROR(VLOOKUP(E1278,'DATA MASTER'!$B$1:$R$3858,6,0),"")</f>
        <v>4</v>
      </c>
      <c r="I1278" s="40">
        <f>IFERROR(VLOOKUP(E1278,'DATA MASTER'!$B$1:$R$3858,5,0),"")</f>
        <v>5.19</v>
      </c>
      <c r="J1278" s="35">
        <f>IFERROR(VLOOKUP(E1278,'DATA MASTER'!$B$1:$R$3858,17,0),"")</f>
        <v>76700</v>
      </c>
      <c r="K1278" s="35">
        <f>IFERROR(VLOOKUP(E1278,'DATA MASTER'!$B$1:$R$3858,16,0),"")</f>
        <v>61100</v>
      </c>
      <c r="L1278" s="34">
        <f t="shared" si="359"/>
        <v>5752.5</v>
      </c>
      <c r="M1278" s="34">
        <f t="shared" si="364"/>
        <v>8852.1679999999997</v>
      </c>
      <c r="N1278" s="35">
        <v>0</v>
      </c>
      <c r="O1278" s="35">
        <v>0</v>
      </c>
      <c r="P1278" s="35"/>
      <c r="Q1278" s="4"/>
      <c r="R1278" s="35">
        <f t="shared" si="365"/>
        <v>255666.66666666666</v>
      </c>
      <c r="S1278" s="35">
        <f t="shared" si="360"/>
        <v>188280.47567567567</v>
      </c>
      <c r="T1278" s="35">
        <f t="shared" si="361"/>
        <v>67386.190990990988</v>
      </c>
      <c r="U1278" s="35">
        <f t="shared" si="366"/>
        <v>14532.000000000002</v>
      </c>
      <c r="V1278" s="35">
        <f t="shared" si="367"/>
        <v>1353.913043478261</v>
      </c>
      <c r="W1278" s="35">
        <f t="shared" si="362"/>
        <v>5675.8</v>
      </c>
      <c r="X1278" s="35">
        <f t="shared" si="368"/>
        <v>43324.477947512722</v>
      </c>
      <c r="Y1278" s="35">
        <v>1</v>
      </c>
      <c r="Z1278" s="35">
        <v>0</v>
      </c>
      <c r="AA1278" s="35">
        <f t="shared" si="369"/>
        <v>0</v>
      </c>
      <c r="AB1278" s="37">
        <f t="shared" si="363"/>
        <v>0</v>
      </c>
      <c r="AC1278" s="35">
        <v>0</v>
      </c>
      <c r="AD1278" s="35">
        <v>2500</v>
      </c>
      <c r="AE1278" s="44"/>
    </row>
    <row r="1279" spans="1:31">
      <c r="A1279" s="34">
        <v>1275</v>
      </c>
      <c r="B1279" s="58">
        <v>46253</v>
      </c>
      <c r="C1279" s="4" t="s">
        <v>7284</v>
      </c>
      <c r="D1279" s="4" t="s">
        <v>6128</v>
      </c>
      <c r="E1279" s="4" t="s">
        <v>726</v>
      </c>
      <c r="F1279" s="35" t="str">
        <f>IFERROR(VLOOKUP(E1279,'DATA MASTER'!$B$1:$R$3858,3,0),"")</f>
        <v>DIV 1-AREM</v>
      </c>
      <c r="G1279" s="4">
        <v>4</v>
      </c>
      <c r="H1279" s="35">
        <f>IFERROR(VLOOKUP(E1279,'DATA MASTER'!$B$1:$R$3858,6,0),"")</f>
        <v>4</v>
      </c>
      <c r="I1279" s="40">
        <f>IFERROR(VLOOKUP(E1279,'DATA MASTER'!$B$1:$R$3858,5,0),"")</f>
        <v>5.35</v>
      </c>
      <c r="J1279" s="35">
        <f>IFERROR(VLOOKUP(E1279,'DATA MASTER'!$B$1:$R$3858,17,0),"")</f>
        <v>76700</v>
      </c>
      <c r="K1279" s="35">
        <f>IFERROR(VLOOKUP(E1279,'DATA MASTER'!$B$1:$R$3858,16,0),"")</f>
        <v>61100</v>
      </c>
      <c r="L1279" s="34">
        <f t="shared" si="359"/>
        <v>5752.5</v>
      </c>
      <c r="M1279" s="34">
        <f t="shared" si="364"/>
        <v>8852.1679999999997</v>
      </c>
      <c r="N1279" s="35">
        <v>0</v>
      </c>
      <c r="O1279" s="35">
        <v>10</v>
      </c>
      <c r="P1279" s="35"/>
      <c r="Q1279" s="4"/>
      <c r="R1279" s="35">
        <f t="shared" si="365"/>
        <v>230100</v>
      </c>
      <c r="S1279" s="35">
        <f t="shared" si="360"/>
        <v>169452.42810810811</v>
      </c>
      <c r="T1279" s="35">
        <f t="shared" si="361"/>
        <v>60647.571891891886</v>
      </c>
      <c r="U1279" s="35">
        <f t="shared" si="366"/>
        <v>14979.999999999998</v>
      </c>
      <c r="V1279" s="35">
        <f t="shared" si="367"/>
        <v>1395.6521739130433</v>
      </c>
      <c r="W1279" s="35">
        <f t="shared" si="362"/>
        <v>5108.22</v>
      </c>
      <c r="X1279" s="35">
        <f t="shared" si="368"/>
        <v>36663.699717978845</v>
      </c>
      <c r="Y1279" s="35">
        <v>1</v>
      </c>
      <c r="Z1279" s="35">
        <v>0</v>
      </c>
      <c r="AA1279" s="35">
        <f t="shared" si="369"/>
        <v>0</v>
      </c>
      <c r="AB1279" s="37">
        <f t="shared" si="363"/>
        <v>0</v>
      </c>
      <c r="AC1279" s="35">
        <v>0</v>
      </c>
      <c r="AD1279" s="35">
        <v>2500</v>
      </c>
      <c r="AE1279" s="44"/>
    </row>
    <row r="1280" spans="1:31">
      <c r="A1280" s="34">
        <v>1276</v>
      </c>
      <c r="B1280" s="58">
        <v>46253</v>
      </c>
      <c r="C1280" s="4" t="s">
        <v>7284</v>
      </c>
      <c r="D1280" s="4" t="s">
        <v>6128</v>
      </c>
      <c r="E1280" s="4" t="s">
        <v>6205</v>
      </c>
      <c r="F1280" s="35" t="str">
        <f>IFERROR(VLOOKUP(E1280,'DATA MASTER'!$B$1:$R$3858,3,0),"")</f>
        <v>DIV 1-AREM</v>
      </c>
      <c r="G1280" s="4">
        <v>1</v>
      </c>
      <c r="H1280" s="35">
        <f>IFERROR(VLOOKUP(E1280,'DATA MASTER'!$B$1:$R$3858,6,0),"")</f>
        <v>1</v>
      </c>
      <c r="I1280" s="40">
        <f>IFERROR(VLOOKUP(E1280,'DATA MASTER'!$B$1:$R$3858,5,0),"")</f>
        <v>21.03</v>
      </c>
      <c r="J1280" s="35">
        <f>IFERROR(VLOOKUP(E1280,'DATA MASTER'!$B$1:$R$3858,17,0),"")</f>
        <v>285500</v>
      </c>
      <c r="K1280" s="35">
        <f>IFERROR(VLOOKUP(E1280,'DATA MASTER'!$B$1:$R$3858,16,0),"")</f>
        <v>224700</v>
      </c>
      <c r="L1280" s="34">
        <f t="shared" si="359"/>
        <v>21412.5</v>
      </c>
      <c r="M1280" s="34">
        <f t="shared" si="364"/>
        <v>32554.536000000004</v>
      </c>
      <c r="N1280" s="35">
        <v>0</v>
      </c>
      <c r="O1280" s="35">
        <v>0</v>
      </c>
      <c r="P1280" s="35"/>
      <c r="Q1280" s="4"/>
      <c r="R1280" s="35">
        <f t="shared" si="365"/>
        <v>237916.66666666666</v>
      </c>
      <c r="S1280" s="35">
        <f t="shared" si="360"/>
        <v>173104.02162162162</v>
      </c>
      <c r="T1280" s="35">
        <f t="shared" si="361"/>
        <v>64812.645045045036</v>
      </c>
      <c r="U1280" s="35">
        <f t="shared" si="366"/>
        <v>14721</v>
      </c>
      <c r="V1280" s="35">
        <f t="shared" si="367"/>
        <v>1371.5217391304348</v>
      </c>
      <c r="W1280" s="35">
        <f t="shared" si="362"/>
        <v>5281.75</v>
      </c>
      <c r="X1280" s="35">
        <f t="shared" si="368"/>
        <v>40938.373305914603</v>
      </c>
      <c r="Y1280" s="35">
        <v>1</v>
      </c>
      <c r="Z1280" s="35">
        <v>0</v>
      </c>
      <c r="AA1280" s="35">
        <f t="shared" si="369"/>
        <v>0</v>
      </c>
      <c r="AB1280" s="37">
        <f t="shared" si="363"/>
        <v>0</v>
      </c>
      <c r="AC1280" s="35">
        <f>Z1280*R1280*1.11</f>
        <v>0</v>
      </c>
      <c r="AD1280" s="35">
        <v>2500</v>
      </c>
      <c r="AE1280" s="44"/>
    </row>
    <row r="1281" spans="1:31">
      <c r="A1281" s="34">
        <v>1277</v>
      </c>
      <c r="B1281" s="58">
        <v>46253</v>
      </c>
      <c r="C1281" s="4" t="s">
        <v>7285</v>
      </c>
      <c r="D1281" s="4" t="s">
        <v>6158</v>
      </c>
      <c r="E1281" s="4" t="s">
        <v>6202</v>
      </c>
      <c r="F1281" s="35" t="str">
        <f>IFERROR(VLOOKUP(E1281,'DATA MASTER'!$B$1:$R$3858,3,0),"")</f>
        <v>DIV 1-AREM</v>
      </c>
      <c r="G1281" s="4">
        <v>8</v>
      </c>
      <c r="H1281" s="35">
        <f>IFERROR(VLOOKUP(E1281,'DATA MASTER'!$B$1:$R$3858,6,0),"")</f>
        <v>4</v>
      </c>
      <c r="I1281" s="40">
        <f>IFERROR(VLOOKUP(E1281,'DATA MASTER'!$B$1:$R$3858,5,0),"")</f>
        <v>5.19</v>
      </c>
      <c r="J1281" s="35">
        <f>IFERROR(VLOOKUP(E1281,'DATA MASTER'!$B$1:$R$3858,17,0),"")</f>
        <v>76700</v>
      </c>
      <c r="K1281" s="35">
        <f>IFERROR(VLOOKUP(E1281,'DATA MASTER'!$B$1:$R$3858,16,0),"")</f>
        <v>61100</v>
      </c>
      <c r="L1281" s="34">
        <f t="shared" si="359"/>
        <v>5752.5</v>
      </c>
      <c r="M1281" s="34">
        <f t="shared" si="364"/>
        <v>8852.1679999999997</v>
      </c>
      <c r="N1281" s="35">
        <v>0</v>
      </c>
      <c r="O1281" s="35">
        <v>0</v>
      </c>
      <c r="P1281" s="35"/>
      <c r="Q1281" s="4"/>
      <c r="R1281" s="35">
        <f t="shared" si="365"/>
        <v>511333.33333333331</v>
      </c>
      <c r="S1281" s="35">
        <f t="shared" si="360"/>
        <v>376560.95135135134</v>
      </c>
      <c r="T1281" s="35">
        <f t="shared" si="361"/>
        <v>134772.38198198198</v>
      </c>
      <c r="U1281" s="35">
        <f t="shared" si="366"/>
        <v>29064.000000000004</v>
      </c>
      <c r="V1281" s="35">
        <f t="shared" si="367"/>
        <v>2707.826086956522</v>
      </c>
      <c r="W1281" s="35">
        <f t="shared" si="362"/>
        <v>11351.6</v>
      </c>
      <c r="X1281" s="35">
        <f t="shared" si="368"/>
        <v>84148.955895025443</v>
      </c>
      <c r="Y1281" s="35">
        <v>1</v>
      </c>
      <c r="Z1281" s="35">
        <v>0</v>
      </c>
      <c r="AA1281" s="35">
        <f t="shared" si="369"/>
        <v>0</v>
      </c>
      <c r="AB1281" s="37">
        <f t="shared" si="363"/>
        <v>0</v>
      </c>
      <c r="AC1281" s="35">
        <f>Z1281*R1281*1.11</f>
        <v>0</v>
      </c>
      <c r="AD1281" s="35">
        <v>7500</v>
      </c>
      <c r="AE1281" s="44"/>
    </row>
    <row r="1282" spans="1:31">
      <c r="A1282" s="34">
        <v>1278</v>
      </c>
      <c r="B1282" s="58">
        <v>46253</v>
      </c>
      <c r="C1282" s="4" t="s">
        <v>7286</v>
      </c>
      <c r="D1282" s="4" t="s">
        <v>6158</v>
      </c>
      <c r="E1282" s="4" t="s">
        <v>2785</v>
      </c>
      <c r="F1282" s="35" t="str">
        <f>IFERROR(VLOOKUP(E1282,'DATA MASTER'!$B$1:$R$3858,3,0),"")</f>
        <v>BB</v>
      </c>
      <c r="G1282" s="4">
        <v>12</v>
      </c>
      <c r="H1282" s="35">
        <f>IFERROR(VLOOKUP(E1282,'DATA MASTER'!$B$1:$R$3858,6,0),"")</f>
        <v>6</v>
      </c>
      <c r="I1282" s="40">
        <f>IFERROR(VLOOKUP(E1282,'DATA MASTER'!$B$1:$R$3858,5,0),"")</f>
        <v>5.0309999999999997</v>
      </c>
      <c r="J1282" s="35">
        <f>IFERROR(VLOOKUP(E1282,'DATA MASTER'!$B$1:$R$3858,17,0),"")</f>
        <v>32600</v>
      </c>
      <c r="K1282" s="35">
        <f>IFERROR(VLOOKUP(E1282,'DATA MASTER'!$B$1:$R$3858,16,0),"")</f>
        <v>28500</v>
      </c>
      <c r="L1282" s="34">
        <f t="shared" si="359"/>
        <v>2445</v>
      </c>
      <c r="M1282" s="34">
        <f t="shared" si="364"/>
        <v>4129.08</v>
      </c>
      <c r="N1282" s="35">
        <v>0</v>
      </c>
      <c r="O1282" s="35">
        <v>0</v>
      </c>
      <c r="P1282" s="35"/>
      <c r="Q1282" s="4"/>
      <c r="R1282" s="35">
        <f t="shared" si="365"/>
        <v>326000</v>
      </c>
      <c r="S1282" s="35">
        <f t="shared" si="360"/>
        <v>263469.40540540533</v>
      </c>
      <c r="T1282" s="35">
        <f t="shared" si="361"/>
        <v>62530.594594594673</v>
      </c>
      <c r="U1282" s="35">
        <f t="shared" si="366"/>
        <v>42260.4</v>
      </c>
      <c r="V1282" s="35">
        <f t="shared" si="367"/>
        <v>3937.304347826087</v>
      </c>
      <c r="W1282" s="35">
        <v>0</v>
      </c>
      <c r="X1282" s="35">
        <f t="shared" si="368"/>
        <v>16332.890246768584</v>
      </c>
      <c r="Y1282" s="35">
        <v>1</v>
      </c>
      <c r="Z1282" s="35">
        <v>0</v>
      </c>
      <c r="AA1282" s="35">
        <f t="shared" si="369"/>
        <v>0</v>
      </c>
      <c r="AB1282" s="37">
        <f t="shared" si="363"/>
        <v>0</v>
      </c>
      <c r="AC1282" s="35">
        <f>Z1282*R1282*1.11</f>
        <v>0</v>
      </c>
      <c r="AD1282" s="35">
        <v>0</v>
      </c>
      <c r="AE1282" s="44"/>
    </row>
    <row r="1283" spans="1:31">
      <c r="A1283" s="34">
        <v>1279</v>
      </c>
      <c r="B1283" s="58">
        <v>46253</v>
      </c>
      <c r="C1283" s="4" t="s">
        <v>7287</v>
      </c>
      <c r="D1283" s="4" t="s">
        <v>6158</v>
      </c>
      <c r="E1283" s="4" t="s">
        <v>2791</v>
      </c>
      <c r="F1283" s="35" t="str">
        <f>IFERROR(VLOOKUP(E1283,'DATA MASTER'!$B$1:$R$3858,3,0),"")</f>
        <v>BB</v>
      </c>
      <c r="G1283" s="4">
        <v>15</v>
      </c>
      <c r="H1283" s="35">
        <f>IFERROR(VLOOKUP(E1283,'DATA MASTER'!$B$1:$R$3858,6,0),"")</f>
        <v>1</v>
      </c>
      <c r="I1283" s="40">
        <f>IFERROR(VLOOKUP(E1283,'DATA MASTER'!$B$1:$R$3858,5,0),"")</f>
        <v>20.096</v>
      </c>
      <c r="J1283" s="35">
        <f>IFERROR(VLOOKUP(E1283,'DATA MASTER'!$B$1:$R$3858,17,0),"")</f>
        <v>111100</v>
      </c>
      <c r="K1283" s="35">
        <f>IFERROR(VLOOKUP(E1283,'DATA MASTER'!$B$1:$R$3858,16,0),"")</f>
        <v>92000</v>
      </c>
      <c r="L1283" s="34">
        <f t="shared" si="359"/>
        <v>8332.5</v>
      </c>
      <c r="M1283" s="34">
        <f t="shared" si="364"/>
        <v>13328.960000000001</v>
      </c>
      <c r="N1283" s="35">
        <v>0</v>
      </c>
      <c r="O1283" s="35">
        <v>0</v>
      </c>
      <c r="P1283" s="35"/>
      <c r="Q1283" s="4"/>
      <c r="R1283" s="35">
        <f t="shared" si="365"/>
        <v>1388750</v>
      </c>
      <c r="S1283" s="35">
        <f t="shared" si="360"/>
        <v>1063122.1621621619</v>
      </c>
      <c r="T1283" s="35">
        <f t="shared" si="361"/>
        <v>325627.8378378381</v>
      </c>
      <c r="U1283" s="35">
        <f t="shared" si="366"/>
        <v>211008</v>
      </c>
      <c r="V1283" s="35">
        <f t="shared" si="367"/>
        <v>19659.130434782608</v>
      </c>
      <c r="W1283" s="35">
        <v>0</v>
      </c>
      <c r="X1283" s="35">
        <f t="shared" si="368"/>
        <v>94960.707403055494</v>
      </c>
      <c r="Y1283" s="35">
        <v>1</v>
      </c>
      <c r="Z1283" s="35">
        <v>0</v>
      </c>
      <c r="AA1283" s="35">
        <f t="shared" si="369"/>
        <v>0</v>
      </c>
      <c r="AB1283" s="37">
        <f t="shared" si="363"/>
        <v>0</v>
      </c>
      <c r="AC1283" s="35">
        <v>0</v>
      </c>
      <c r="AD1283" s="3">
        <v>0</v>
      </c>
      <c r="AE1283" s="44"/>
    </row>
    <row r="1284" spans="1:31">
      <c r="A1284" s="34">
        <v>1280</v>
      </c>
      <c r="B1284" s="58">
        <v>46253</v>
      </c>
      <c r="C1284" s="4" t="s">
        <v>7288</v>
      </c>
      <c r="D1284" s="4" t="s">
        <v>6158</v>
      </c>
      <c r="E1284" s="4" t="s">
        <v>2791</v>
      </c>
      <c r="F1284" s="35" t="str">
        <f>IFERROR(VLOOKUP(E1284,'DATA MASTER'!$B$1:$R$3858,3,0),"")</f>
        <v>BB</v>
      </c>
      <c r="G1284" s="4">
        <v>10</v>
      </c>
      <c r="H1284" s="35">
        <f>IFERROR(VLOOKUP(E1284,'DATA MASTER'!$B$1:$R$3858,6,0),"")</f>
        <v>1</v>
      </c>
      <c r="I1284" s="40">
        <f>IFERROR(VLOOKUP(E1284,'DATA MASTER'!$B$1:$R$3858,5,0),"")</f>
        <v>20.096</v>
      </c>
      <c r="J1284" s="35">
        <f>IFERROR(VLOOKUP(E1284,'DATA MASTER'!$B$1:$R$3858,17,0),"")</f>
        <v>111100</v>
      </c>
      <c r="K1284" s="35">
        <f>IFERROR(VLOOKUP(E1284,'DATA MASTER'!$B$1:$R$3858,16,0),"")</f>
        <v>92000</v>
      </c>
      <c r="L1284" s="34">
        <f t="shared" si="359"/>
        <v>8332.5</v>
      </c>
      <c r="M1284" s="34">
        <f t="shared" si="364"/>
        <v>13328.960000000001</v>
      </c>
      <c r="N1284" s="35">
        <v>0</v>
      </c>
      <c r="O1284" s="35">
        <v>0</v>
      </c>
      <c r="P1284" s="35"/>
      <c r="Q1284" s="4"/>
      <c r="R1284" s="35">
        <f t="shared" si="365"/>
        <v>925833.33333333326</v>
      </c>
      <c r="S1284" s="35">
        <f t="shared" si="360"/>
        <v>708748.10810810793</v>
      </c>
      <c r="T1284" s="35">
        <f t="shared" si="361"/>
        <v>217085.22522522532</v>
      </c>
      <c r="U1284" s="35">
        <f t="shared" si="366"/>
        <v>140672</v>
      </c>
      <c r="V1284" s="35">
        <f t="shared" si="367"/>
        <v>13106.08695652174</v>
      </c>
      <c r="W1284" s="35">
        <v>0</v>
      </c>
      <c r="X1284" s="35">
        <f t="shared" si="368"/>
        <v>63307.13826870358</v>
      </c>
      <c r="Y1284" s="35">
        <v>1</v>
      </c>
      <c r="Z1284" s="35">
        <v>0</v>
      </c>
      <c r="AA1284" s="35">
        <f t="shared" si="369"/>
        <v>0</v>
      </c>
      <c r="AB1284" s="37">
        <f t="shared" si="363"/>
        <v>0</v>
      </c>
      <c r="AC1284" s="35">
        <v>0</v>
      </c>
      <c r="AD1284" s="3">
        <v>0</v>
      </c>
      <c r="AE1284" s="44"/>
    </row>
    <row r="1285" spans="1:31">
      <c r="A1285" s="34">
        <v>1281</v>
      </c>
      <c r="B1285" s="58">
        <v>46253</v>
      </c>
      <c r="C1285" s="4" t="s">
        <v>7289</v>
      </c>
      <c r="D1285" s="4" t="s">
        <v>6287</v>
      </c>
      <c r="E1285" s="4" t="s">
        <v>6202</v>
      </c>
      <c r="F1285" s="35" t="str">
        <f>IFERROR(VLOOKUP(E1285,'DATA MASTER'!$B$1:$R$3858,3,0),"")</f>
        <v>DIV 1-AREM</v>
      </c>
      <c r="G1285" s="4">
        <v>8</v>
      </c>
      <c r="H1285" s="35">
        <f>IFERROR(VLOOKUP(E1285,'DATA MASTER'!$B$1:$R$3858,6,0),"")</f>
        <v>4</v>
      </c>
      <c r="I1285" s="40">
        <f>IFERROR(VLOOKUP(E1285,'DATA MASTER'!$B$1:$R$3858,5,0),"")</f>
        <v>5.19</v>
      </c>
      <c r="J1285" s="35">
        <f>IFERROR(VLOOKUP(E1285,'DATA MASTER'!$B$1:$R$3858,17,0),"")</f>
        <v>76700</v>
      </c>
      <c r="K1285" s="35">
        <f>IFERROR(VLOOKUP(E1285,'DATA MASTER'!$B$1:$R$3858,16,0),"")</f>
        <v>61100</v>
      </c>
      <c r="L1285" s="34">
        <f t="shared" si="359"/>
        <v>5752.5</v>
      </c>
      <c r="M1285" s="34">
        <f t="shared" si="364"/>
        <v>8852.1679999999997</v>
      </c>
      <c r="N1285" s="35">
        <v>0</v>
      </c>
      <c r="O1285" s="35">
        <v>0</v>
      </c>
      <c r="P1285" s="35"/>
      <c r="Q1285" s="4"/>
      <c r="R1285" s="35">
        <f t="shared" si="365"/>
        <v>511333.33333333331</v>
      </c>
      <c r="S1285" s="35">
        <f t="shared" si="360"/>
        <v>376560.95135135134</v>
      </c>
      <c r="T1285" s="35">
        <f t="shared" si="361"/>
        <v>134772.38198198198</v>
      </c>
      <c r="U1285" s="35">
        <f t="shared" si="366"/>
        <v>29064.000000000004</v>
      </c>
      <c r="V1285" s="35">
        <f t="shared" si="367"/>
        <v>2707.826086956522</v>
      </c>
      <c r="W1285" s="35">
        <f t="shared" si="362"/>
        <v>11351.6</v>
      </c>
      <c r="X1285" s="35">
        <f t="shared" si="368"/>
        <v>91648.955895025443</v>
      </c>
      <c r="Y1285" s="35">
        <v>1</v>
      </c>
      <c r="Z1285" s="35">
        <v>0</v>
      </c>
      <c r="AA1285" s="35">
        <f t="shared" si="369"/>
        <v>0</v>
      </c>
      <c r="AB1285" s="37">
        <f t="shared" si="363"/>
        <v>0</v>
      </c>
      <c r="AC1285" s="35">
        <v>0</v>
      </c>
      <c r="AD1285" s="35">
        <v>0</v>
      </c>
      <c r="AE1285" s="44"/>
    </row>
    <row r="1286" spans="1:31">
      <c r="A1286" s="34">
        <v>1282</v>
      </c>
      <c r="B1286" s="58">
        <v>46253</v>
      </c>
      <c r="C1286" s="4" t="s">
        <v>7290</v>
      </c>
      <c r="D1286" s="4" t="s">
        <v>6158</v>
      </c>
      <c r="E1286" s="4" t="s">
        <v>765</v>
      </c>
      <c r="F1286" s="35" t="str">
        <f>IFERROR(VLOOKUP(E1286,'DATA MASTER'!$B$1:$R$3858,3,0),"")</f>
        <v>DIV 1-AREM</v>
      </c>
      <c r="G1286" s="4">
        <v>5</v>
      </c>
      <c r="H1286" s="35">
        <f>IFERROR(VLOOKUP(E1286,'DATA MASTER'!$B$1:$R$3858,6,0),"")</f>
        <v>1</v>
      </c>
      <c r="I1286" s="40">
        <f>IFERROR(VLOOKUP(E1286,'DATA MASTER'!$B$1:$R$3858,5,0),"")</f>
        <v>21.05</v>
      </c>
      <c r="J1286" s="35">
        <f>IFERROR(VLOOKUP(E1286,'DATA MASTER'!$B$1:$R$3858,17,0),"")</f>
        <v>285500</v>
      </c>
      <c r="K1286" s="35">
        <f>IFERROR(VLOOKUP(E1286,'DATA MASTER'!$B$1:$R$3858,16,0),"")</f>
        <v>224700</v>
      </c>
      <c r="L1286" s="34">
        <f t="shared" si="359"/>
        <v>21412.5</v>
      </c>
      <c r="M1286" s="34">
        <f t="shared" si="364"/>
        <v>32554.536000000004</v>
      </c>
      <c r="N1286" s="35">
        <v>0</v>
      </c>
      <c r="O1286" s="35">
        <v>10</v>
      </c>
      <c r="P1286" s="35"/>
      <c r="Q1286" s="4"/>
      <c r="R1286" s="35">
        <f t="shared" si="365"/>
        <v>1070625</v>
      </c>
      <c r="S1286" s="35">
        <f t="shared" si="360"/>
        <v>778968.09729729732</v>
      </c>
      <c r="T1286" s="35">
        <f t="shared" si="361"/>
        <v>291656.90270270268</v>
      </c>
      <c r="U1286" s="35">
        <f t="shared" si="366"/>
        <v>73675</v>
      </c>
      <c r="V1286" s="35">
        <f t="shared" si="367"/>
        <v>6864.130434782609</v>
      </c>
      <c r="W1286" s="35">
        <f t="shared" si="362"/>
        <v>23767.875000000004</v>
      </c>
      <c r="X1286" s="35">
        <f t="shared" si="368"/>
        <v>181467.54432674358</v>
      </c>
      <c r="Y1286" s="35">
        <v>1</v>
      </c>
      <c r="Z1286" s="35">
        <v>0</v>
      </c>
      <c r="AA1286" s="35">
        <f t="shared" si="369"/>
        <v>0</v>
      </c>
      <c r="AB1286" s="37">
        <f t="shared" si="363"/>
        <v>0</v>
      </c>
      <c r="AC1286" s="35">
        <f>Z1286*R1286*1.11</f>
        <v>0</v>
      </c>
      <c r="AD1286" s="35">
        <v>5882.3529411764703</v>
      </c>
      <c r="AE1286" s="44"/>
    </row>
    <row r="1287" spans="1:31">
      <c r="A1287" s="34">
        <v>1283</v>
      </c>
      <c r="B1287" s="58">
        <v>46254</v>
      </c>
      <c r="C1287" s="4" t="s">
        <v>7291</v>
      </c>
      <c r="D1287" s="4" t="s">
        <v>6128</v>
      </c>
      <c r="E1287" s="4" t="s">
        <v>174</v>
      </c>
      <c r="F1287" s="35" t="str">
        <f>IFERROR(VLOOKUP(E1287,'DATA MASTER'!$B$1:$R$3858,3,0),"")</f>
        <v>DIV 2</v>
      </c>
      <c r="G1287" s="4">
        <v>1</v>
      </c>
      <c r="H1287" s="35">
        <f>IFERROR(VLOOKUP(E1287,'DATA MASTER'!$B$1:$R$3858,6,0),"")</f>
        <v>1</v>
      </c>
      <c r="I1287" s="40">
        <f>IFERROR(VLOOKUP(E1287,'DATA MASTER'!$B$1:$R$3858,5,0),"")</f>
        <v>19.010000000000002</v>
      </c>
      <c r="J1287" s="35">
        <f>IFERROR(VLOOKUP(E1287,'DATA MASTER'!$B$1:$R$3858,17,0),"")</f>
        <v>381600</v>
      </c>
      <c r="K1287" s="35">
        <f>IFERROR(VLOOKUP(E1287,'DATA MASTER'!$B$1:$R$3858,16,0),"")</f>
        <v>322800</v>
      </c>
      <c r="L1287" s="34">
        <f t="shared" si="359"/>
        <v>28620</v>
      </c>
      <c r="M1287" s="34">
        <f t="shared" si="364"/>
        <v>46767.264000000003</v>
      </c>
      <c r="N1287" s="35">
        <v>0</v>
      </c>
      <c r="O1287" s="35">
        <v>10</v>
      </c>
      <c r="P1287" s="35"/>
      <c r="Q1287" s="4"/>
      <c r="R1287" s="35">
        <f t="shared" si="365"/>
        <v>286200</v>
      </c>
      <c r="S1287" s="35">
        <f t="shared" si="360"/>
        <v>223810.32648648648</v>
      </c>
      <c r="T1287" s="35">
        <f t="shared" si="361"/>
        <v>62389.673513513524</v>
      </c>
      <c r="U1287" s="35">
        <f t="shared" si="366"/>
        <v>13307.000000000002</v>
      </c>
      <c r="V1287" s="35">
        <f t="shared" si="367"/>
        <v>1239.7826086956522</v>
      </c>
      <c r="W1287" s="35">
        <f t="shared" si="362"/>
        <v>6353.64</v>
      </c>
      <c r="X1287" s="35">
        <f t="shared" si="368"/>
        <v>41489.250904817869</v>
      </c>
      <c r="Y1287" s="35">
        <v>1</v>
      </c>
      <c r="Z1287" s="35">
        <v>0</v>
      </c>
      <c r="AA1287" s="35">
        <f t="shared" si="369"/>
        <v>0</v>
      </c>
      <c r="AB1287" s="37">
        <f t="shared" si="363"/>
        <v>0</v>
      </c>
      <c r="AC1287" s="35">
        <v>0</v>
      </c>
      <c r="AD1287" s="35">
        <v>0</v>
      </c>
      <c r="AE1287" s="44"/>
    </row>
    <row r="1288" spans="1:31">
      <c r="A1288" s="34">
        <v>1284</v>
      </c>
      <c r="B1288" s="58">
        <v>46254</v>
      </c>
      <c r="C1288" s="4" t="s">
        <v>7292</v>
      </c>
      <c r="D1288" s="4" t="s">
        <v>6196</v>
      </c>
      <c r="E1288" s="4" t="s">
        <v>6135</v>
      </c>
      <c r="F1288" s="35" t="str">
        <f>IFERROR(VLOOKUP(E1288,'DATA MASTER'!$B$1:$R$3858,3,0),"")</f>
        <v>DIV 1</v>
      </c>
      <c r="G1288" s="4">
        <v>6</v>
      </c>
      <c r="H1288" s="35">
        <f>IFERROR(VLOOKUP(E1288,'DATA MASTER'!$B$1:$R$3858,6,0),"")</f>
        <v>24</v>
      </c>
      <c r="I1288" s="40">
        <f>IFERROR(VLOOKUP(E1288,'DATA MASTER'!$B$1:$R$3858,5,0),"")</f>
        <v>1.23</v>
      </c>
      <c r="J1288" s="35">
        <f>IFERROR(VLOOKUP(E1288,'DATA MASTER'!$B$1:$R$3858,17,0),"")</f>
        <v>99800</v>
      </c>
      <c r="K1288" s="35">
        <f>IFERROR(VLOOKUP(E1288,'DATA MASTER'!$B$1:$R$3858,16,0),"")</f>
        <v>92100</v>
      </c>
      <c r="L1288" s="34">
        <f t="shared" ref="L1288:L1351" si="371">IFERROR(IF(F1288="MTAB",12.5%*J1288,7.5%*J1288),"")</f>
        <v>7485</v>
      </c>
      <c r="M1288" s="34">
        <f t="shared" si="364"/>
        <v>13343.448</v>
      </c>
      <c r="N1288" s="35">
        <v>0</v>
      </c>
      <c r="O1288" s="35">
        <v>0</v>
      </c>
      <c r="P1288" s="35"/>
      <c r="Q1288" s="4"/>
      <c r="R1288" s="35">
        <f t="shared" si="365"/>
        <v>498999.99999999994</v>
      </c>
      <c r="S1288" s="35">
        <f t="shared" ref="S1288:S1351" si="372">IFERROR((K1288-M1288)/1.11*(100-O1288)%*G1288,"")</f>
        <v>425711.09189189179</v>
      </c>
      <c r="T1288" s="35">
        <f t="shared" ref="T1288:T1351" si="373">IFERROR(R1288-S1288,"")</f>
        <v>73288.908108108153</v>
      </c>
      <c r="U1288" s="35">
        <f t="shared" si="366"/>
        <v>5166</v>
      </c>
      <c r="V1288" s="35">
        <f t="shared" si="367"/>
        <v>481.30434782608694</v>
      </c>
      <c r="W1288" s="35">
        <f t="shared" ref="W1288:W1326" si="374">IFERROR(2%*R1288*1.11,"")</f>
        <v>11077.8</v>
      </c>
      <c r="X1288" s="35">
        <f t="shared" si="368"/>
        <v>48499.287631249812</v>
      </c>
      <c r="Y1288" s="35">
        <v>1</v>
      </c>
      <c r="Z1288" s="35">
        <v>0</v>
      </c>
      <c r="AA1288" s="35">
        <f t="shared" si="369"/>
        <v>0</v>
      </c>
      <c r="AB1288" s="37">
        <f t="shared" ref="AB1288:AB1351" si="375">IFERROR(IF(OR(D1288="SALES008",D1288="SALES010"),IF(MOD(G1288,H1288)=0,10000*G1288/H1288,10000*(ROUNDUP(G1288/H1288,0))),0),"")</f>
        <v>0</v>
      </c>
      <c r="AC1288" s="35">
        <v>0</v>
      </c>
      <c r="AD1288" s="35">
        <v>8064.5161290322585</v>
      </c>
      <c r="AE1288" s="44"/>
    </row>
    <row r="1289" spans="1:31">
      <c r="A1289" s="34">
        <v>1285</v>
      </c>
      <c r="B1289" s="58">
        <v>46254</v>
      </c>
      <c r="C1289" s="4" t="s">
        <v>7293</v>
      </c>
      <c r="D1289" s="4" t="s">
        <v>6196</v>
      </c>
      <c r="E1289" s="4" t="s">
        <v>4529</v>
      </c>
      <c r="F1289" s="35" t="str">
        <f>IFERROR(VLOOKUP(E1289,'DATA MASTER'!$B$1:$R$3858,3,0),"")</f>
        <v>DIV 2</v>
      </c>
      <c r="G1289" s="4">
        <v>3</v>
      </c>
      <c r="H1289" s="35">
        <f>IFERROR(VLOOKUP(E1289,'DATA MASTER'!$B$1:$R$3858,6,0),"")</f>
        <v>12</v>
      </c>
      <c r="I1289" s="40">
        <f>IFERROR(VLOOKUP(E1289,'DATA MASTER'!$B$1:$R$3858,5,0),"")</f>
        <v>1.7350000000000001</v>
      </c>
      <c r="J1289" s="35">
        <f>IFERROR(VLOOKUP(E1289,'DATA MASTER'!$B$1:$R$3858,17,0),"")</f>
        <v>0</v>
      </c>
      <c r="K1289" s="35">
        <f>IFERROR(VLOOKUP(E1289,'DATA MASTER'!$B$1:$R$3858,16,0),"")</f>
        <v>0</v>
      </c>
      <c r="L1289" s="34">
        <f t="shared" si="371"/>
        <v>0</v>
      </c>
      <c r="M1289" s="34">
        <f t="shared" ref="M1289:M1352" si="376">IFERROR(IF(F1289="MTAB",19.011%*K1289,14.488%*K1289),"")</f>
        <v>0</v>
      </c>
      <c r="N1289" s="35">
        <v>0</v>
      </c>
      <c r="O1289" s="35">
        <v>0</v>
      </c>
      <c r="P1289" s="35"/>
      <c r="Q1289" s="4"/>
      <c r="R1289" s="35">
        <f t="shared" ref="R1289:R1352" si="377">IFERROR((((J1289-L1289)/1.11*(100-O1289)%*G1289)-(ROUNDDOWN(G1289/Y1289,0)*N1289)),"")</f>
        <v>0</v>
      </c>
      <c r="S1289" s="35">
        <f t="shared" si="372"/>
        <v>0</v>
      </c>
      <c r="T1289" s="35">
        <f t="shared" si="373"/>
        <v>0</v>
      </c>
      <c r="U1289" s="35">
        <f t="shared" ref="U1289:U1352" si="378">IFERROR(I1289*G1289*700,"")</f>
        <v>3643.5</v>
      </c>
      <c r="V1289" s="35">
        <f t="shared" ref="V1289:V1352" si="379">IFERROR(G1289*I1289/23000*1500000,"")</f>
        <v>339.45652173913044</v>
      </c>
      <c r="W1289" s="35">
        <f t="shared" si="374"/>
        <v>0</v>
      </c>
      <c r="X1289" s="35">
        <f t="shared" ref="X1289:X1352" si="380">IFERROR(T1289-U1289-V1289-W1289-Z1289-AC1289-AB1289-AA1289-AD1289,"")</f>
        <v>-12316.289855072464</v>
      </c>
      <c r="Y1289" s="35">
        <v>1</v>
      </c>
      <c r="Z1289" s="35">
        <v>0</v>
      </c>
      <c r="AA1289" s="35">
        <f t="shared" ref="AA1289:AA1352" si="381">IFERROR(ROUNDDOWN(G1289/Y1289,0)*P1289,"")</f>
        <v>0</v>
      </c>
      <c r="AB1289" s="37">
        <f t="shared" si="375"/>
        <v>0</v>
      </c>
      <c r="AC1289" s="35">
        <v>0</v>
      </c>
      <c r="AD1289" s="35">
        <v>8333.3333333333339</v>
      </c>
      <c r="AE1289" s="44"/>
    </row>
    <row r="1290" spans="1:31">
      <c r="A1290" s="34">
        <v>1286</v>
      </c>
      <c r="B1290" s="58">
        <v>46254</v>
      </c>
      <c r="C1290" s="4" t="s">
        <v>7293</v>
      </c>
      <c r="D1290" s="4" t="s">
        <v>6196</v>
      </c>
      <c r="E1290" s="4" t="s">
        <v>1554</v>
      </c>
      <c r="F1290" s="35" t="str">
        <f>IFERROR(VLOOKUP(E1290,'DATA MASTER'!$B$1:$R$3858,3,0),"")</f>
        <v>DIV 2</v>
      </c>
      <c r="G1290" s="4">
        <v>3</v>
      </c>
      <c r="H1290" s="35">
        <f>IFERROR(VLOOKUP(E1290,'DATA MASTER'!$B$1:$R$3858,6,0),"")</f>
        <v>12</v>
      </c>
      <c r="I1290" s="40">
        <f>IFERROR(VLOOKUP(E1290,'DATA MASTER'!$B$1:$R$3858,5,0),"")</f>
        <v>1.7350000000000001</v>
      </c>
      <c r="J1290" s="35">
        <f>IFERROR(VLOOKUP(E1290,'DATA MASTER'!$B$1:$R$3858,17,0),"")</f>
        <v>325300</v>
      </c>
      <c r="K1290" s="35">
        <f>IFERROR(VLOOKUP(E1290,'DATA MASTER'!$B$1:$R$3858,16,0),"")</f>
        <v>300100</v>
      </c>
      <c r="L1290" s="34">
        <f t="shared" si="371"/>
        <v>24397.5</v>
      </c>
      <c r="M1290" s="34">
        <f t="shared" si="376"/>
        <v>43478.488000000005</v>
      </c>
      <c r="N1290" s="35">
        <v>0</v>
      </c>
      <c r="O1290" s="35">
        <v>0</v>
      </c>
      <c r="P1290" s="35"/>
      <c r="Q1290" s="4"/>
      <c r="R1290" s="35">
        <f t="shared" si="377"/>
        <v>813250</v>
      </c>
      <c r="S1290" s="35">
        <f t="shared" si="372"/>
        <v>693571.65405405394</v>
      </c>
      <c r="T1290" s="35">
        <f t="shared" si="373"/>
        <v>119678.34594594606</v>
      </c>
      <c r="U1290" s="35">
        <f t="shared" si="378"/>
        <v>3643.5</v>
      </c>
      <c r="V1290" s="35">
        <f t="shared" si="379"/>
        <v>339.45652173913044</v>
      </c>
      <c r="W1290" s="35">
        <f t="shared" si="374"/>
        <v>18054.150000000001</v>
      </c>
      <c r="X1290" s="35">
        <f t="shared" si="380"/>
        <v>89307.906090873599</v>
      </c>
      <c r="Y1290" s="35">
        <v>1</v>
      </c>
      <c r="Z1290" s="35">
        <v>0</v>
      </c>
      <c r="AA1290" s="35">
        <f t="shared" si="381"/>
        <v>0</v>
      </c>
      <c r="AB1290" s="37">
        <f t="shared" si="375"/>
        <v>0</v>
      </c>
      <c r="AC1290" s="35">
        <v>0</v>
      </c>
      <c r="AD1290" s="35">
        <v>8333.3333333333339</v>
      </c>
      <c r="AE1290" s="44"/>
    </row>
    <row r="1291" spans="1:31">
      <c r="A1291" s="34">
        <v>1287</v>
      </c>
      <c r="B1291" s="58">
        <v>46254</v>
      </c>
      <c r="C1291" s="4" t="s">
        <v>7294</v>
      </c>
      <c r="D1291" s="4" t="s">
        <v>6138</v>
      </c>
      <c r="E1291" s="4" t="s">
        <v>6160</v>
      </c>
      <c r="F1291" s="35" t="str">
        <f>IFERROR(VLOOKUP(E1291,'DATA MASTER'!$B$1:$R$3858,3,0),"")</f>
        <v>DIV 1</v>
      </c>
      <c r="G1291" s="4">
        <v>1</v>
      </c>
      <c r="H1291" s="35">
        <f>IFERROR(VLOOKUP(E1291,'DATA MASTER'!$B$1:$R$3858,6,0),"")</f>
        <v>1</v>
      </c>
      <c r="I1291" s="40">
        <f>IFERROR(VLOOKUP(E1291,'DATA MASTER'!$B$1:$R$3858,5,0),"")</f>
        <v>26.02</v>
      </c>
      <c r="J1291" s="35">
        <f>IFERROR(VLOOKUP(E1291,'DATA MASTER'!$B$1:$R$3858,17,0),"")</f>
        <v>876000</v>
      </c>
      <c r="K1291" s="35">
        <f>IFERROR(VLOOKUP(E1291,'DATA MASTER'!$B$1:$R$3858,16,0),"")</f>
        <v>777200</v>
      </c>
      <c r="L1291" s="34">
        <f t="shared" si="371"/>
        <v>65700</v>
      </c>
      <c r="M1291" s="34">
        <f t="shared" si="376"/>
        <v>112600.736</v>
      </c>
      <c r="N1291" s="35">
        <v>0</v>
      </c>
      <c r="O1291" s="35">
        <v>0</v>
      </c>
      <c r="P1291" s="35">
        <v>15000</v>
      </c>
      <c r="Q1291" s="4" t="s">
        <v>6947</v>
      </c>
      <c r="R1291" s="35">
        <f t="shared" si="377"/>
        <v>729999.99999999988</v>
      </c>
      <c r="S1291" s="35">
        <f t="shared" si="372"/>
        <v>598738.07567567565</v>
      </c>
      <c r="T1291" s="35">
        <f t="shared" si="373"/>
        <v>131261.92432432424</v>
      </c>
      <c r="U1291" s="35">
        <f t="shared" si="378"/>
        <v>18214</v>
      </c>
      <c r="V1291" s="35">
        <f t="shared" si="379"/>
        <v>1696.9565217391305</v>
      </c>
      <c r="W1291" s="35">
        <f t="shared" si="374"/>
        <v>16206</v>
      </c>
      <c r="X1291" s="35">
        <f t="shared" si="380"/>
        <v>71054.058711676014</v>
      </c>
      <c r="Y1291" s="35">
        <f>H1291</f>
        <v>1</v>
      </c>
      <c r="Z1291" s="35">
        <v>0</v>
      </c>
      <c r="AA1291" s="35">
        <f t="shared" si="381"/>
        <v>15000</v>
      </c>
      <c r="AB1291" s="37">
        <f t="shared" si="375"/>
        <v>0</v>
      </c>
      <c r="AC1291" s="35">
        <v>0</v>
      </c>
      <c r="AD1291" s="35">
        <v>9090.9090909090901</v>
      </c>
      <c r="AE1291" s="44"/>
    </row>
    <row r="1292" spans="1:31">
      <c r="A1292" s="34">
        <v>1288</v>
      </c>
      <c r="B1292" s="58">
        <v>46254</v>
      </c>
      <c r="C1292" s="4" t="s">
        <v>7295</v>
      </c>
      <c r="D1292" s="4" t="s">
        <v>6196</v>
      </c>
      <c r="E1292" s="4" t="s">
        <v>6363</v>
      </c>
      <c r="F1292" s="35" t="str">
        <f>IFERROR(VLOOKUP(E1292,'DATA MASTER'!$B$1:$R$3858,3,0),"")</f>
        <v>DIV 2</v>
      </c>
      <c r="G1292" s="4">
        <v>15</v>
      </c>
      <c r="H1292" s="35">
        <f>IFERROR(VLOOKUP(E1292,'DATA MASTER'!$B$1:$R$3858,6,0),"")</f>
        <v>24</v>
      </c>
      <c r="I1292" s="40">
        <f>IFERROR(VLOOKUP(E1292,'DATA MASTER'!$B$1:$R$3858,5,0),"")</f>
        <v>4.1000000000000002E-2</v>
      </c>
      <c r="J1292" s="35">
        <f>IFERROR(VLOOKUP(E1292,'DATA MASTER'!$B$1:$R$3858,17,0),"")</f>
        <v>18200</v>
      </c>
      <c r="K1292" s="35">
        <f>IFERROR(VLOOKUP(E1292,'DATA MASTER'!$B$1:$R$3858,16,0),"")</f>
        <v>15800</v>
      </c>
      <c r="L1292" s="34">
        <f t="shared" si="371"/>
        <v>1365</v>
      </c>
      <c r="M1292" s="34">
        <f t="shared" si="376"/>
        <v>2289.1040000000003</v>
      </c>
      <c r="N1292" s="35">
        <v>0</v>
      </c>
      <c r="O1292" s="35">
        <v>0</v>
      </c>
      <c r="P1292" s="35"/>
      <c r="Q1292" s="4"/>
      <c r="R1292" s="35">
        <f t="shared" si="377"/>
        <v>227500</v>
      </c>
      <c r="S1292" s="35">
        <f t="shared" si="372"/>
        <v>182579.67567567568</v>
      </c>
      <c r="T1292" s="35">
        <f t="shared" si="373"/>
        <v>44920.32432432432</v>
      </c>
      <c r="U1292" s="35">
        <f t="shared" si="378"/>
        <v>430.5</v>
      </c>
      <c r="V1292" s="35">
        <f t="shared" si="379"/>
        <v>40.108695652173914</v>
      </c>
      <c r="W1292" s="35">
        <f t="shared" si="374"/>
        <v>5050.5</v>
      </c>
      <c r="X1292" s="35">
        <f t="shared" si="380"/>
        <v>39399.215628672144</v>
      </c>
      <c r="Y1292" s="35">
        <v>1</v>
      </c>
      <c r="Z1292" s="35">
        <v>0</v>
      </c>
      <c r="AA1292" s="35">
        <f t="shared" si="381"/>
        <v>0</v>
      </c>
      <c r="AB1292" s="37">
        <f t="shared" si="375"/>
        <v>0</v>
      </c>
      <c r="AC1292" s="35">
        <v>0</v>
      </c>
      <c r="AD1292" s="35">
        <v>0</v>
      </c>
      <c r="AE1292" s="44"/>
    </row>
    <row r="1293" spans="1:31">
      <c r="A1293" s="34">
        <v>1289</v>
      </c>
      <c r="B1293" s="58">
        <v>46254</v>
      </c>
      <c r="C1293" s="4" t="s">
        <v>7296</v>
      </c>
      <c r="D1293" s="4" t="s">
        <v>6287</v>
      </c>
      <c r="E1293" s="4" t="s">
        <v>6294</v>
      </c>
      <c r="F1293" s="35" t="str">
        <f>IFERROR(VLOOKUP(E1293,'DATA MASTER'!$B$1:$R$3858,3,0),"")</f>
        <v>DIV 2</v>
      </c>
      <c r="G1293" s="4">
        <v>1</v>
      </c>
      <c r="H1293" s="35">
        <f>IFERROR(VLOOKUP(E1293,'DATA MASTER'!$B$1:$R$3858,6,0),"")</f>
        <v>1</v>
      </c>
      <c r="I1293" s="40">
        <f>IFERROR(VLOOKUP(E1293,'DATA MASTER'!$B$1:$R$3858,5,0),"")</f>
        <v>26.01</v>
      </c>
      <c r="J1293" s="35">
        <f>IFERROR(VLOOKUP(E1293,'DATA MASTER'!$B$1:$R$3858,17,0),"")</f>
        <v>764700</v>
      </c>
      <c r="K1293" s="35">
        <f>IFERROR(VLOOKUP(E1293,'DATA MASTER'!$B$1:$R$3858,16,0),"")</f>
        <v>670700</v>
      </c>
      <c r="L1293" s="34">
        <f t="shared" si="371"/>
        <v>57352.5</v>
      </c>
      <c r="M1293" s="34">
        <f t="shared" si="376"/>
        <v>97171.016000000003</v>
      </c>
      <c r="N1293" s="35">
        <v>0</v>
      </c>
      <c r="O1293" s="35">
        <v>0</v>
      </c>
      <c r="P1293" s="35"/>
      <c r="Q1293" s="4"/>
      <c r="R1293" s="35">
        <f t="shared" si="377"/>
        <v>637250</v>
      </c>
      <c r="S1293" s="35">
        <f t="shared" si="372"/>
        <v>516692.77837837825</v>
      </c>
      <c r="T1293" s="35">
        <f t="shared" si="373"/>
        <v>120557.22162162175</v>
      </c>
      <c r="U1293" s="35">
        <f t="shared" si="378"/>
        <v>18207</v>
      </c>
      <c r="V1293" s="35">
        <f t="shared" si="379"/>
        <v>1696.304347826087</v>
      </c>
      <c r="W1293" s="35">
        <f t="shared" si="374"/>
        <v>14146.95</v>
      </c>
      <c r="X1293" s="35">
        <f t="shared" si="380"/>
        <v>86506.967273795672</v>
      </c>
      <c r="Y1293" s="35">
        <v>1</v>
      </c>
      <c r="Z1293" s="35">
        <v>0</v>
      </c>
      <c r="AA1293" s="35">
        <f t="shared" si="381"/>
        <v>0</v>
      </c>
      <c r="AB1293" s="37">
        <f t="shared" si="375"/>
        <v>0</v>
      </c>
      <c r="AC1293" s="35">
        <v>0</v>
      </c>
      <c r="AD1293" s="35">
        <v>0</v>
      </c>
      <c r="AE1293" s="44"/>
    </row>
    <row r="1294" spans="1:31">
      <c r="A1294" s="34">
        <v>1290</v>
      </c>
      <c r="B1294" s="58">
        <v>46254</v>
      </c>
      <c r="C1294" s="4" t="s">
        <v>7297</v>
      </c>
      <c r="D1294" s="4" t="s">
        <v>6251</v>
      </c>
      <c r="E1294" s="4" t="s">
        <v>6135</v>
      </c>
      <c r="F1294" s="35" t="str">
        <f>IFERROR(VLOOKUP(E1294,'DATA MASTER'!$B$1:$R$3858,3,0),"")</f>
        <v>DIV 1</v>
      </c>
      <c r="G1294" s="4">
        <v>2</v>
      </c>
      <c r="H1294" s="35">
        <f>IFERROR(VLOOKUP(E1294,'DATA MASTER'!$B$1:$R$3858,6,0),"")</f>
        <v>24</v>
      </c>
      <c r="I1294" s="40">
        <f>IFERROR(VLOOKUP(E1294,'DATA MASTER'!$B$1:$R$3858,5,0),"")</f>
        <v>1.23</v>
      </c>
      <c r="J1294" s="35">
        <f>IFERROR(VLOOKUP(E1294,'DATA MASTER'!$B$1:$R$3858,17,0),"")</f>
        <v>99800</v>
      </c>
      <c r="K1294" s="35">
        <f>IFERROR(VLOOKUP(E1294,'DATA MASTER'!$B$1:$R$3858,16,0),"")</f>
        <v>92100</v>
      </c>
      <c r="L1294" s="34">
        <f t="shared" si="371"/>
        <v>7485</v>
      </c>
      <c r="M1294" s="34">
        <f t="shared" si="376"/>
        <v>13343.448</v>
      </c>
      <c r="N1294" s="35">
        <v>0</v>
      </c>
      <c r="O1294" s="35">
        <v>0</v>
      </c>
      <c r="P1294" s="35"/>
      <c r="Q1294" s="4"/>
      <c r="R1294" s="35">
        <f t="shared" si="377"/>
        <v>166333.33333333331</v>
      </c>
      <c r="S1294" s="35">
        <f t="shared" si="372"/>
        <v>141903.69729729727</v>
      </c>
      <c r="T1294" s="35">
        <f t="shared" si="373"/>
        <v>24429.636036036041</v>
      </c>
      <c r="U1294" s="35">
        <f t="shared" si="378"/>
        <v>1722</v>
      </c>
      <c r="V1294" s="35">
        <f t="shared" si="379"/>
        <v>160.43478260869566</v>
      </c>
      <c r="W1294" s="35">
        <f t="shared" si="374"/>
        <v>3692.6000000000004</v>
      </c>
      <c r="X1294" s="35">
        <f t="shared" si="380"/>
        <v>18854.601253427347</v>
      </c>
      <c r="Y1294" s="35">
        <v>1</v>
      </c>
      <c r="Z1294" s="35">
        <v>0</v>
      </c>
      <c r="AA1294" s="35">
        <f t="shared" si="381"/>
        <v>0</v>
      </c>
      <c r="AB1294" s="37">
        <f t="shared" si="375"/>
        <v>0</v>
      </c>
      <c r="AC1294" s="35">
        <v>0</v>
      </c>
      <c r="AD1294" s="35">
        <v>0</v>
      </c>
      <c r="AE1294" s="44"/>
    </row>
    <row r="1295" spans="1:31">
      <c r="A1295" s="34">
        <v>1291</v>
      </c>
      <c r="B1295" s="58">
        <v>46254</v>
      </c>
      <c r="C1295" s="4" t="s">
        <v>7298</v>
      </c>
      <c r="D1295" s="4" t="s">
        <v>6124</v>
      </c>
      <c r="E1295" s="4" t="s">
        <v>6160</v>
      </c>
      <c r="F1295" s="35" t="str">
        <f>IFERROR(VLOOKUP(E1295,'DATA MASTER'!$B$1:$R$3858,3,0),"")</f>
        <v>DIV 1</v>
      </c>
      <c r="G1295" s="4">
        <v>1</v>
      </c>
      <c r="H1295" s="35">
        <f>IFERROR(VLOOKUP(E1295,'DATA MASTER'!$B$1:$R$3858,6,0),"")</f>
        <v>1</v>
      </c>
      <c r="I1295" s="40">
        <f>IFERROR(VLOOKUP(E1295,'DATA MASTER'!$B$1:$R$3858,5,0),"")</f>
        <v>26.02</v>
      </c>
      <c r="J1295" s="35">
        <f>IFERROR(VLOOKUP(E1295,'DATA MASTER'!$B$1:$R$3858,17,0),"")</f>
        <v>876000</v>
      </c>
      <c r="K1295" s="35">
        <f>IFERROR(VLOOKUP(E1295,'DATA MASTER'!$B$1:$R$3858,16,0),"")</f>
        <v>777200</v>
      </c>
      <c r="L1295" s="34">
        <f t="shared" si="371"/>
        <v>65700</v>
      </c>
      <c r="M1295" s="34">
        <f t="shared" si="376"/>
        <v>112600.736</v>
      </c>
      <c r="N1295" s="35">
        <v>0</v>
      </c>
      <c r="O1295" s="35">
        <v>0</v>
      </c>
      <c r="P1295" s="35">
        <v>15000</v>
      </c>
      <c r="Q1295" s="4" t="s">
        <v>6947</v>
      </c>
      <c r="R1295" s="35">
        <f t="shared" si="377"/>
        <v>729999.99999999988</v>
      </c>
      <c r="S1295" s="35">
        <f t="shared" si="372"/>
        <v>598738.07567567565</v>
      </c>
      <c r="T1295" s="35">
        <f t="shared" si="373"/>
        <v>131261.92432432424</v>
      </c>
      <c r="U1295" s="35">
        <f t="shared" si="378"/>
        <v>18214</v>
      </c>
      <c r="V1295" s="35">
        <f t="shared" si="379"/>
        <v>1696.9565217391305</v>
      </c>
      <c r="W1295" s="35">
        <f t="shared" si="374"/>
        <v>16206</v>
      </c>
      <c r="X1295" s="35">
        <f t="shared" si="380"/>
        <v>73894.967802585103</v>
      </c>
      <c r="Y1295" s="35">
        <f>H1295</f>
        <v>1</v>
      </c>
      <c r="Z1295" s="35">
        <v>0</v>
      </c>
      <c r="AA1295" s="35">
        <f t="shared" si="381"/>
        <v>15000</v>
      </c>
      <c r="AB1295" s="37">
        <f t="shared" si="375"/>
        <v>0</v>
      </c>
      <c r="AC1295" s="35">
        <v>0</v>
      </c>
      <c r="AD1295" s="35">
        <v>6250</v>
      </c>
      <c r="AE1295" s="44"/>
    </row>
    <row r="1296" spans="1:31">
      <c r="A1296" s="34">
        <v>1292</v>
      </c>
      <c r="B1296" s="58">
        <v>46254</v>
      </c>
      <c r="C1296" s="4" t="s">
        <v>7299</v>
      </c>
      <c r="D1296" s="4" t="s">
        <v>6175</v>
      </c>
      <c r="E1296" s="4" t="s">
        <v>6135</v>
      </c>
      <c r="F1296" s="35" t="str">
        <f>IFERROR(VLOOKUP(E1296,'DATA MASTER'!$B$1:$R$3858,3,0),"")</f>
        <v>DIV 1</v>
      </c>
      <c r="G1296" s="4">
        <v>3</v>
      </c>
      <c r="H1296" s="35">
        <f>IFERROR(VLOOKUP(E1296,'DATA MASTER'!$B$1:$R$3858,6,0),"")</f>
        <v>24</v>
      </c>
      <c r="I1296" s="40">
        <f>IFERROR(VLOOKUP(E1296,'DATA MASTER'!$B$1:$R$3858,5,0),"")</f>
        <v>1.23</v>
      </c>
      <c r="J1296" s="35">
        <f>IFERROR(VLOOKUP(E1296,'DATA MASTER'!$B$1:$R$3858,17,0),"")</f>
        <v>99800</v>
      </c>
      <c r="K1296" s="35">
        <f>IFERROR(VLOOKUP(E1296,'DATA MASTER'!$B$1:$R$3858,16,0),"")</f>
        <v>92100</v>
      </c>
      <c r="L1296" s="34">
        <f t="shared" si="371"/>
        <v>7485</v>
      </c>
      <c r="M1296" s="34">
        <f t="shared" si="376"/>
        <v>13343.448</v>
      </c>
      <c r="N1296" s="35">
        <v>0</v>
      </c>
      <c r="O1296" s="35">
        <v>0</v>
      </c>
      <c r="P1296" s="35"/>
      <c r="Q1296" s="4"/>
      <c r="R1296" s="35">
        <f t="shared" si="377"/>
        <v>249499.99999999997</v>
      </c>
      <c r="S1296" s="35">
        <f t="shared" si="372"/>
        <v>212855.54594594589</v>
      </c>
      <c r="T1296" s="35">
        <f t="shared" si="373"/>
        <v>36644.454054054077</v>
      </c>
      <c r="U1296" s="35">
        <f t="shared" si="378"/>
        <v>2583</v>
      </c>
      <c r="V1296" s="35">
        <f t="shared" si="379"/>
        <v>240.65217391304347</v>
      </c>
      <c r="W1296" s="35">
        <f t="shared" si="374"/>
        <v>5538.9</v>
      </c>
      <c r="X1296" s="35">
        <f t="shared" si="380"/>
        <v>20589.594187833343</v>
      </c>
      <c r="Y1296" s="35">
        <v>1</v>
      </c>
      <c r="Z1296" s="35">
        <v>0</v>
      </c>
      <c r="AA1296" s="35">
        <f t="shared" si="381"/>
        <v>0</v>
      </c>
      <c r="AB1296" s="37">
        <f t="shared" si="375"/>
        <v>0</v>
      </c>
      <c r="AC1296" s="35">
        <v>0</v>
      </c>
      <c r="AD1296" s="35">
        <v>7692.3076923076924</v>
      </c>
      <c r="AE1296" s="44"/>
    </row>
    <row r="1297" spans="1:31">
      <c r="A1297" s="34">
        <v>1293</v>
      </c>
      <c r="B1297" s="58">
        <v>46254</v>
      </c>
      <c r="C1297" s="4" t="s">
        <v>7299</v>
      </c>
      <c r="D1297" s="4" t="s">
        <v>6175</v>
      </c>
      <c r="E1297" s="4" t="s">
        <v>6218</v>
      </c>
      <c r="F1297" s="35" t="str">
        <f>IFERROR(VLOOKUP(E1297,'DATA MASTER'!$B$1:$R$3858,3,0),"")</f>
        <v>DIV 1</v>
      </c>
      <c r="G1297" s="4">
        <v>2</v>
      </c>
      <c r="H1297" s="35">
        <f>IFERROR(VLOOKUP(E1297,'DATA MASTER'!$B$1:$R$3858,6,0),"")</f>
        <v>24</v>
      </c>
      <c r="I1297" s="40">
        <f>IFERROR(VLOOKUP(E1297,'DATA MASTER'!$B$1:$R$3858,5,0),"")</f>
        <v>1.079</v>
      </c>
      <c r="J1297" s="35">
        <f>IFERROR(VLOOKUP(E1297,'DATA MASTER'!$B$1:$R$3858,17,0),"")</f>
        <v>102900</v>
      </c>
      <c r="K1297" s="35">
        <f>IFERROR(VLOOKUP(E1297,'DATA MASTER'!$B$1:$R$3858,16,0),"")</f>
        <v>94200</v>
      </c>
      <c r="L1297" s="34">
        <f t="shared" si="371"/>
        <v>7717.5</v>
      </c>
      <c r="M1297" s="34">
        <f t="shared" si="376"/>
        <v>13647.696000000002</v>
      </c>
      <c r="N1297" s="35">
        <v>0</v>
      </c>
      <c r="O1297" s="35">
        <v>0</v>
      </c>
      <c r="P1297" s="35"/>
      <c r="Q1297" s="4"/>
      <c r="R1297" s="35">
        <f t="shared" si="377"/>
        <v>171499.99999999997</v>
      </c>
      <c r="S1297" s="35">
        <f t="shared" si="372"/>
        <v>145139.28648648647</v>
      </c>
      <c r="T1297" s="35">
        <f t="shared" si="373"/>
        <v>26360.713513513503</v>
      </c>
      <c r="U1297" s="35">
        <f t="shared" si="378"/>
        <v>1510.6</v>
      </c>
      <c r="V1297" s="35">
        <f t="shared" si="379"/>
        <v>140.73913043478262</v>
      </c>
      <c r="W1297" s="35">
        <f t="shared" si="374"/>
        <v>3807.2999999999997</v>
      </c>
      <c r="X1297" s="35">
        <f t="shared" si="380"/>
        <v>13209.76669077103</v>
      </c>
      <c r="Y1297" s="35">
        <v>1</v>
      </c>
      <c r="Z1297" s="35">
        <v>0</v>
      </c>
      <c r="AA1297" s="35">
        <f t="shared" si="381"/>
        <v>0</v>
      </c>
      <c r="AB1297" s="37">
        <f t="shared" si="375"/>
        <v>0</v>
      </c>
      <c r="AC1297" s="35">
        <v>0</v>
      </c>
      <c r="AD1297" s="35">
        <v>7692.3076923076924</v>
      </c>
      <c r="AE1297" s="44"/>
    </row>
    <row r="1298" spans="1:31">
      <c r="A1298" s="34">
        <v>1294</v>
      </c>
      <c r="B1298" s="58">
        <v>46254</v>
      </c>
      <c r="C1298" s="4" t="s">
        <v>7300</v>
      </c>
      <c r="D1298" s="4" t="s">
        <v>6188</v>
      </c>
      <c r="E1298" s="4" t="s">
        <v>6207</v>
      </c>
      <c r="F1298" s="35" t="str">
        <f>IFERROR(VLOOKUP(E1298,'DATA MASTER'!$B$1:$R$3858,3,0),"")</f>
        <v>DIV 2</v>
      </c>
      <c r="G1298" s="4">
        <v>3</v>
      </c>
      <c r="H1298" s="35">
        <f>IFERROR(VLOOKUP(E1298,'DATA MASTER'!$B$1:$R$3858,6,0),"")</f>
        <v>4</v>
      </c>
      <c r="I1298" s="40">
        <f>IFERROR(VLOOKUP(E1298,'DATA MASTER'!$B$1:$R$3858,5,0),"")</f>
        <v>4.24</v>
      </c>
      <c r="J1298" s="35">
        <f>IFERROR(VLOOKUP(E1298,'DATA MASTER'!$B$1:$R$3858,17,0),"")</f>
        <v>310600</v>
      </c>
      <c r="K1298" s="35">
        <f>IFERROR(VLOOKUP(E1298,'DATA MASTER'!$B$1:$R$3858,16,0),"")</f>
        <v>283000</v>
      </c>
      <c r="L1298" s="34">
        <f t="shared" si="371"/>
        <v>23295</v>
      </c>
      <c r="M1298" s="34">
        <f t="shared" si="376"/>
        <v>41001.040000000001</v>
      </c>
      <c r="N1298" s="35">
        <v>0</v>
      </c>
      <c r="O1298" s="35">
        <v>0</v>
      </c>
      <c r="P1298" s="35"/>
      <c r="Q1298" s="4"/>
      <c r="R1298" s="35">
        <f t="shared" si="377"/>
        <v>776500</v>
      </c>
      <c r="S1298" s="35">
        <f t="shared" si="372"/>
        <v>654051.2432432432</v>
      </c>
      <c r="T1298" s="35">
        <f t="shared" si="373"/>
        <v>122448.7567567568</v>
      </c>
      <c r="U1298" s="35">
        <f t="shared" si="378"/>
        <v>8904</v>
      </c>
      <c r="V1298" s="35">
        <f t="shared" si="379"/>
        <v>829.56521739130449</v>
      </c>
      <c r="W1298" s="35">
        <f t="shared" si="374"/>
        <v>17238.300000000003</v>
      </c>
      <c r="X1298" s="35">
        <f t="shared" si="380"/>
        <v>78810.224872698818</v>
      </c>
      <c r="Y1298" s="35">
        <v>1</v>
      </c>
      <c r="Z1298" s="35">
        <v>0</v>
      </c>
      <c r="AA1298" s="35">
        <f t="shared" si="381"/>
        <v>0</v>
      </c>
      <c r="AB1298" s="37">
        <f t="shared" si="375"/>
        <v>0</v>
      </c>
      <c r="AC1298" s="35">
        <v>0</v>
      </c>
      <c r="AD1298" s="35">
        <v>16666.666666666668</v>
      </c>
      <c r="AE1298" s="44"/>
    </row>
    <row r="1299" spans="1:31">
      <c r="A1299" s="34">
        <v>1295</v>
      </c>
      <c r="B1299" s="58">
        <v>46254</v>
      </c>
      <c r="C1299" s="4" t="s">
        <v>7301</v>
      </c>
      <c r="D1299" s="4" t="s">
        <v>6188</v>
      </c>
      <c r="E1299" s="4" t="s">
        <v>6156</v>
      </c>
      <c r="F1299" s="35" t="str">
        <f>IFERROR(VLOOKUP(E1299,'DATA MASTER'!$B$1:$R$3858,3,0),"")</f>
        <v>DIV 1</v>
      </c>
      <c r="G1299" s="4">
        <v>20</v>
      </c>
      <c r="H1299" s="35">
        <f>IFERROR(VLOOKUP(E1299,'DATA MASTER'!$B$1:$R$3858,6,0),"")</f>
        <v>4</v>
      </c>
      <c r="I1299" s="40">
        <f>IFERROR(VLOOKUP(E1299,'DATA MASTER'!$B$1:$R$3858,5,0),"")</f>
        <v>5.3879999999999999</v>
      </c>
      <c r="J1299" s="35">
        <f>IFERROR(VLOOKUP(E1299,'DATA MASTER'!$B$1:$R$3858,17,0),"")</f>
        <v>185700</v>
      </c>
      <c r="K1299" s="35">
        <f>IFERROR(VLOOKUP(E1299,'DATA MASTER'!$B$1:$R$3858,16,0),"")</f>
        <v>165300</v>
      </c>
      <c r="L1299" s="34">
        <f t="shared" si="371"/>
        <v>13927.5</v>
      </c>
      <c r="M1299" s="34">
        <f t="shared" si="376"/>
        <v>23948.664000000001</v>
      </c>
      <c r="N1299" s="35">
        <v>0</v>
      </c>
      <c r="O1299" s="35">
        <v>0</v>
      </c>
      <c r="P1299" s="35">
        <v>15000</v>
      </c>
      <c r="Q1299" s="4" t="s">
        <v>6947</v>
      </c>
      <c r="R1299" s="35">
        <f t="shared" si="377"/>
        <v>3095000</v>
      </c>
      <c r="S1299" s="35">
        <f t="shared" si="372"/>
        <v>2546870.9189189188</v>
      </c>
      <c r="T1299" s="35">
        <f t="shared" si="373"/>
        <v>548129.08108108118</v>
      </c>
      <c r="U1299" s="35">
        <f t="shared" si="378"/>
        <v>75432</v>
      </c>
      <c r="V1299" s="35">
        <f t="shared" si="379"/>
        <v>7027.8260869565211</v>
      </c>
      <c r="W1299" s="35">
        <f t="shared" si="374"/>
        <v>68709</v>
      </c>
      <c r="X1299" s="35">
        <f t="shared" si="380"/>
        <v>291960.25499412464</v>
      </c>
      <c r="Y1299" s="35">
        <f>H1299</f>
        <v>4</v>
      </c>
      <c r="Z1299" s="35">
        <v>0</v>
      </c>
      <c r="AA1299" s="35">
        <f t="shared" si="381"/>
        <v>75000</v>
      </c>
      <c r="AB1299" s="37">
        <f t="shared" si="375"/>
        <v>0</v>
      </c>
      <c r="AC1299" s="35">
        <v>0</v>
      </c>
      <c r="AD1299" s="35">
        <v>30000</v>
      </c>
      <c r="AE1299" s="44"/>
    </row>
    <row r="1300" spans="1:31">
      <c r="A1300" s="34">
        <v>1296</v>
      </c>
      <c r="B1300" s="58">
        <v>46254</v>
      </c>
      <c r="C1300" s="4" t="s">
        <v>7302</v>
      </c>
      <c r="D1300" s="4" t="s">
        <v>6134</v>
      </c>
      <c r="E1300" s="4" t="s">
        <v>6135</v>
      </c>
      <c r="F1300" s="35" t="str">
        <f>IFERROR(VLOOKUP(E1300,'DATA MASTER'!$B$1:$R$3858,3,0),"")</f>
        <v>DIV 1</v>
      </c>
      <c r="G1300" s="4">
        <v>8</v>
      </c>
      <c r="H1300" s="35">
        <f>IFERROR(VLOOKUP(E1300,'DATA MASTER'!$B$1:$R$3858,6,0),"")</f>
        <v>24</v>
      </c>
      <c r="I1300" s="40">
        <f>IFERROR(VLOOKUP(E1300,'DATA MASTER'!$B$1:$R$3858,5,0),"")</f>
        <v>1.23</v>
      </c>
      <c r="J1300" s="35">
        <f>IFERROR(VLOOKUP(E1300,'DATA MASTER'!$B$1:$R$3858,17,0),"")</f>
        <v>99800</v>
      </c>
      <c r="K1300" s="35">
        <f>IFERROR(VLOOKUP(E1300,'DATA MASTER'!$B$1:$R$3858,16,0),"")</f>
        <v>92100</v>
      </c>
      <c r="L1300" s="34">
        <f t="shared" si="371"/>
        <v>7485</v>
      </c>
      <c r="M1300" s="34">
        <f t="shared" si="376"/>
        <v>13343.448</v>
      </c>
      <c r="N1300" s="35">
        <v>0</v>
      </c>
      <c r="O1300" s="35">
        <v>0</v>
      </c>
      <c r="P1300" s="35"/>
      <c r="Q1300" s="4" t="e">
        <f>VLOOKUP(#REF!,#REF!,1,0)</f>
        <v>#REF!</v>
      </c>
      <c r="R1300" s="35">
        <f t="shared" si="377"/>
        <v>665333.33333333326</v>
      </c>
      <c r="S1300" s="35">
        <f t="shared" si="372"/>
        <v>567614.78918918909</v>
      </c>
      <c r="T1300" s="35">
        <f t="shared" si="373"/>
        <v>97718.544144144165</v>
      </c>
      <c r="U1300" s="35">
        <f t="shared" si="378"/>
        <v>6888</v>
      </c>
      <c r="V1300" s="35">
        <f t="shared" si="379"/>
        <v>641.73913043478262</v>
      </c>
      <c r="W1300" s="35">
        <v>0</v>
      </c>
      <c r="X1300" s="35" t="str">
        <f t="shared" si="380"/>
        <v/>
      </c>
      <c r="Y1300" s="35">
        <v>1</v>
      </c>
      <c r="Z1300" s="42" t="e">
        <f>VLOOKUP(Q1300,#REF!,4,0)</f>
        <v>#REF!</v>
      </c>
      <c r="AA1300" s="35">
        <f t="shared" si="381"/>
        <v>0</v>
      </c>
      <c r="AB1300" s="37">
        <f t="shared" si="375"/>
        <v>0</v>
      </c>
      <c r="AC1300" s="35" t="e">
        <f>Z1300*R1300*1.11</f>
        <v>#REF!</v>
      </c>
      <c r="AD1300" s="35">
        <v>0</v>
      </c>
      <c r="AE1300" s="44"/>
    </row>
    <row r="1301" spans="1:31">
      <c r="A1301" s="34">
        <v>1297</v>
      </c>
      <c r="B1301" s="58">
        <v>46254</v>
      </c>
      <c r="C1301" s="4" t="s">
        <v>7303</v>
      </c>
      <c r="D1301" s="4" t="s">
        <v>6188</v>
      </c>
      <c r="E1301" s="4" t="s">
        <v>3156</v>
      </c>
      <c r="F1301" s="35" t="str">
        <f>IFERROR(VLOOKUP(E1301,'DATA MASTER'!$B$1:$R$3858,3,0),"")</f>
        <v>MTAB</v>
      </c>
      <c r="G1301" s="4">
        <v>1</v>
      </c>
      <c r="H1301" s="35">
        <f>IFERROR(VLOOKUP(E1301,'DATA MASTER'!$B$1:$R$3858,6,0),"")</f>
        <v>4</v>
      </c>
      <c r="I1301" s="40">
        <f>IFERROR(VLOOKUP(E1301,'DATA MASTER'!$B$1:$R$3858,5,0),"")</f>
        <v>3.85</v>
      </c>
      <c r="J1301" s="35">
        <f>IFERROR(VLOOKUP(E1301,'DATA MASTER'!$B$1:$R$3858,17,0),"")</f>
        <v>319600</v>
      </c>
      <c r="K1301" s="35">
        <f>IFERROR(VLOOKUP(E1301,'DATA MASTER'!$B$1:$R$3858,16,0),"")</f>
        <v>294300</v>
      </c>
      <c r="L1301" s="34">
        <f t="shared" si="371"/>
        <v>39950</v>
      </c>
      <c r="M1301" s="34">
        <f t="shared" si="376"/>
        <v>55949.373</v>
      </c>
      <c r="N1301" s="35">
        <v>0</v>
      </c>
      <c r="O1301" s="35">
        <v>0</v>
      </c>
      <c r="P1301" s="35"/>
      <c r="Q1301" s="4"/>
      <c r="R1301" s="35">
        <f t="shared" si="377"/>
        <v>251936.93693693692</v>
      </c>
      <c r="S1301" s="35">
        <f t="shared" si="372"/>
        <v>214730.29459459457</v>
      </c>
      <c r="T1301" s="35">
        <f t="shared" si="373"/>
        <v>37206.642342342355</v>
      </c>
      <c r="U1301" s="35">
        <f t="shared" si="378"/>
        <v>2695</v>
      </c>
      <c r="V1301" s="35">
        <f t="shared" si="379"/>
        <v>251.08695652173915</v>
      </c>
      <c r="W1301" s="35">
        <f t="shared" si="374"/>
        <v>5593.0000000000009</v>
      </c>
      <c r="X1301" s="35">
        <f t="shared" si="380"/>
        <v>12000.888719153951</v>
      </c>
      <c r="Y1301" s="35">
        <v>1</v>
      </c>
      <c r="Z1301" s="35">
        <v>0</v>
      </c>
      <c r="AA1301" s="35">
        <f t="shared" si="381"/>
        <v>0</v>
      </c>
      <c r="AB1301" s="37">
        <f t="shared" si="375"/>
        <v>0</v>
      </c>
      <c r="AC1301" s="35">
        <v>0</v>
      </c>
      <c r="AD1301" s="3">
        <v>16666.666666666668</v>
      </c>
      <c r="AE1301" s="44"/>
    </row>
    <row r="1302" spans="1:31">
      <c r="A1302" s="34">
        <v>1298</v>
      </c>
      <c r="B1302" s="58">
        <v>46254</v>
      </c>
      <c r="C1302" s="4" t="s">
        <v>7304</v>
      </c>
      <c r="D1302" s="4" t="s">
        <v>6183</v>
      </c>
      <c r="E1302" s="4" t="s">
        <v>6135</v>
      </c>
      <c r="F1302" s="35" t="str">
        <f>IFERROR(VLOOKUP(E1302,'DATA MASTER'!$B$1:$R$3858,3,0),"")</f>
        <v>DIV 1</v>
      </c>
      <c r="G1302" s="4">
        <v>72</v>
      </c>
      <c r="H1302" s="35">
        <f>IFERROR(VLOOKUP(E1302,'DATA MASTER'!$B$1:$R$3858,6,0),"")</f>
        <v>24</v>
      </c>
      <c r="I1302" s="40">
        <f>IFERROR(VLOOKUP(E1302,'DATA MASTER'!$B$1:$R$3858,5,0),"")</f>
        <v>1.23</v>
      </c>
      <c r="J1302" s="35">
        <f>IFERROR(VLOOKUP(E1302,'DATA MASTER'!$B$1:$R$3858,17,0),"")</f>
        <v>99800</v>
      </c>
      <c r="K1302" s="35">
        <f>IFERROR(VLOOKUP(E1302,'DATA MASTER'!$B$1:$R$3858,16,0),"")</f>
        <v>92100</v>
      </c>
      <c r="L1302" s="34">
        <f t="shared" si="371"/>
        <v>7485</v>
      </c>
      <c r="M1302" s="34">
        <f t="shared" si="376"/>
        <v>13343.448</v>
      </c>
      <c r="N1302" s="35">
        <v>0</v>
      </c>
      <c r="O1302" s="35">
        <v>0</v>
      </c>
      <c r="P1302" s="35"/>
      <c r="Q1302" s="4"/>
      <c r="R1302" s="35">
        <f t="shared" si="377"/>
        <v>5987999.9999999991</v>
      </c>
      <c r="S1302" s="35">
        <f t="shared" si="372"/>
        <v>5108533.1027027015</v>
      </c>
      <c r="T1302" s="35">
        <f t="shared" si="373"/>
        <v>879466.8972972976</v>
      </c>
      <c r="U1302" s="35">
        <f t="shared" si="378"/>
        <v>61992</v>
      </c>
      <c r="V1302" s="35">
        <f t="shared" si="379"/>
        <v>5775.652173913044</v>
      </c>
      <c r="W1302" s="35">
        <f t="shared" si="374"/>
        <v>132933.6</v>
      </c>
      <c r="X1302" s="35">
        <f t="shared" si="380"/>
        <v>598765.64512338454</v>
      </c>
      <c r="Y1302" s="35">
        <f t="shared" ref="Y1302:Y1307" si="382">IF(E1302="avem005",4,1)</f>
        <v>1</v>
      </c>
      <c r="Z1302" s="35">
        <v>0</v>
      </c>
      <c r="AA1302" s="35">
        <f t="shared" si="381"/>
        <v>0</v>
      </c>
      <c r="AB1302" s="37">
        <f t="shared" si="375"/>
        <v>30000</v>
      </c>
      <c r="AC1302" s="35">
        <v>0</v>
      </c>
      <c r="AD1302" s="35">
        <v>50000</v>
      </c>
      <c r="AE1302" s="44"/>
    </row>
    <row r="1303" spans="1:31">
      <c r="A1303" s="34">
        <v>1299</v>
      </c>
      <c r="B1303" s="58">
        <v>46254</v>
      </c>
      <c r="C1303" s="4" t="s">
        <v>7305</v>
      </c>
      <c r="D1303" s="4" t="s">
        <v>6239</v>
      </c>
      <c r="E1303" s="4" t="s">
        <v>6170</v>
      </c>
      <c r="F1303" s="35" t="str">
        <f>IFERROR(VLOOKUP(E1303,'DATA MASTER'!$B$1:$R$3858,3,0),"")</f>
        <v>DIV 2</v>
      </c>
      <c r="G1303" s="4">
        <v>1</v>
      </c>
      <c r="H1303" s="35">
        <f>IFERROR(VLOOKUP(E1303,'DATA MASTER'!$B$1:$R$3858,6,0),"")</f>
        <v>1</v>
      </c>
      <c r="I1303" s="40">
        <f>IFERROR(VLOOKUP(E1303,'DATA MASTER'!$B$1:$R$3858,5,0),"")</f>
        <v>21.11</v>
      </c>
      <c r="J1303" s="35">
        <f>IFERROR(VLOOKUP(E1303,'DATA MASTER'!$B$1:$R$3858,17,0),"")</f>
        <v>1428200</v>
      </c>
      <c r="K1303" s="35">
        <f>IFERROR(VLOOKUP(E1303,'DATA MASTER'!$B$1:$R$3858,16,0),"")</f>
        <v>1291700</v>
      </c>
      <c r="L1303" s="34">
        <f t="shared" si="371"/>
        <v>107115</v>
      </c>
      <c r="M1303" s="34">
        <f t="shared" si="376"/>
        <v>187141.49600000001</v>
      </c>
      <c r="N1303" s="35">
        <v>0</v>
      </c>
      <c r="O1303" s="35">
        <v>0</v>
      </c>
      <c r="P1303" s="35"/>
      <c r="Q1303" s="4"/>
      <c r="R1303" s="35">
        <f t="shared" si="377"/>
        <v>1190166.6666666665</v>
      </c>
      <c r="S1303" s="35">
        <f t="shared" si="372"/>
        <v>995097.75135135127</v>
      </c>
      <c r="T1303" s="35">
        <f t="shared" si="373"/>
        <v>195068.91531531524</v>
      </c>
      <c r="U1303" s="35">
        <f t="shared" si="378"/>
        <v>14777</v>
      </c>
      <c r="V1303" s="35">
        <f t="shared" si="379"/>
        <v>1376.7391304347825</v>
      </c>
      <c r="W1303" s="35">
        <f t="shared" si="374"/>
        <v>26421.7</v>
      </c>
      <c r="X1303" s="35">
        <f t="shared" si="380"/>
        <v>141967.16039540677</v>
      </c>
      <c r="Y1303" s="35">
        <f t="shared" si="382"/>
        <v>1</v>
      </c>
      <c r="Z1303" s="35">
        <v>0</v>
      </c>
      <c r="AA1303" s="35">
        <f t="shared" si="381"/>
        <v>0</v>
      </c>
      <c r="AB1303" s="37">
        <f t="shared" si="375"/>
        <v>0</v>
      </c>
      <c r="AC1303" s="35">
        <v>0</v>
      </c>
      <c r="AD1303" s="35">
        <v>10526.315789473685</v>
      </c>
      <c r="AE1303" s="44"/>
    </row>
    <row r="1304" spans="1:31">
      <c r="A1304" s="34">
        <v>1300</v>
      </c>
      <c r="B1304" s="58">
        <v>46254</v>
      </c>
      <c r="C1304" s="4" t="s">
        <v>7306</v>
      </c>
      <c r="D1304" s="4" t="s">
        <v>6239</v>
      </c>
      <c r="E1304" s="4" t="s">
        <v>6167</v>
      </c>
      <c r="F1304" s="35" t="str">
        <f>IFERROR(VLOOKUP(E1304,'DATA MASTER'!$B$1:$R$3858,3,0),"")</f>
        <v>DIV 2</v>
      </c>
      <c r="G1304" s="4">
        <v>12</v>
      </c>
      <c r="H1304" s="35">
        <f>IFERROR(VLOOKUP(E1304,'DATA MASTER'!$B$1:$R$3858,6,0),"")</f>
        <v>24</v>
      </c>
      <c r="I1304" s="40">
        <f>IFERROR(VLOOKUP(E1304,'DATA MASTER'!$B$1:$R$3858,5,0),"")</f>
        <v>0.90200000000000002</v>
      </c>
      <c r="J1304" s="35">
        <f>IFERROR(VLOOKUP(E1304,'DATA MASTER'!$B$1:$R$3858,17,0),"")</f>
        <v>81000</v>
      </c>
      <c r="K1304" s="35">
        <f>IFERROR(VLOOKUP(E1304,'DATA MASTER'!$B$1:$R$3858,16,0),"")</f>
        <v>74300</v>
      </c>
      <c r="L1304" s="34">
        <f t="shared" si="371"/>
        <v>6075</v>
      </c>
      <c r="M1304" s="34">
        <f t="shared" si="376"/>
        <v>10764.584000000001</v>
      </c>
      <c r="N1304" s="35">
        <v>0</v>
      </c>
      <c r="O1304" s="35">
        <v>10</v>
      </c>
      <c r="P1304" s="35"/>
      <c r="Q1304" s="4"/>
      <c r="R1304" s="35">
        <f t="shared" si="377"/>
        <v>729000</v>
      </c>
      <c r="S1304" s="35">
        <f t="shared" si="372"/>
        <v>618182.42594594578</v>
      </c>
      <c r="T1304" s="35">
        <f t="shared" si="373"/>
        <v>110817.57405405422</v>
      </c>
      <c r="U1304" s="35">
        <f t="shared" si="378"/>
        <v>7576.8</v>
      </c>
      <c r="V1304" s="35">
        <f t="shared" si="379"/>
        <v>705.91304347826087</v>
      </c>
      <c r="W1304" s="35">
        <f t="shared" si="374"/>
        <v>16183.800000000001</v>
      </c>
      <c r="X1304" s="35">
        <f t="shared" si="380"/>
        <v>86351.061010575955</v>
      </c>
      <c r="Y1304" s="35">
        <f t="shared" si="382"/>
        <v>1</v>
      </c>
      <c r="Z1304" s="35">
        <v>0</v>
      </c>
      <c r="AA1304" s="35">
        <f t="shared" si="381"/>
        <v>0</v>
      </c>
      <c r="AB1304" s="37">
        <f t="shared" si="375"/>
        <v>0</v>
      </c>
      <c r="AC1304" s="35">
        <v>0</v>
      </c>
      <c r="AD1304" s="35">
        <v>0</v>
      </c>
      <c r="AE1304" s="44"/>
    </row>
    <row r="1305" spans="1:31">
      <c r="A1305" s="34">
        <v>1301</v>
      </c>
      <c r="B1305" s="58">
        <v>46254</v>
      </c>
      <c r="C1305" s="4" t="s">
        <v>7307</v>
      </c>
      <c r="D1305" s="4" t="s">
        <v>6183</v>
      </c>
      <c r="E1305" s="4" t="s">
        <v>6210</v>
      </c>
      <c r="F1305" s="35" t="str">
        <f>IFERROR(VLOOKUP(E1305,'DATA MASTER'!$B$1:$R$3858,3,0),"")</f>
        <v>DIV 1</v>
      </c>
      <c r="G1305" s="4">
        <v>6</v>
      </c>
      <c r="H1305" s="35">
        <f>IFERROR(VLOOKUP(E1305,'DATA MASTER'!$B$1:$R$3858,6,0),"")</f>
        <v>4</v>
      </c>
      <c r="I1305" s="40">
        <f>IFERROR(VLOOKUP(E1305,'DATA MASTER'!$B$1:$R$3858,5,0),"")</f>
        <v>4.24</v>
      </c>
      <c r="J1305" s="35">
        <f>IFERROR(VLOOKUP(E1305,'DATA MASTER'!$B$1:$R$3858,17,0),"")</f>
        <v>173400</v>
      </c>
      <c r="K1305" s="35">
        <f>IFERROR(VLOOKUP(E1305,'DATA MASTER'!$B$1:$R$3858,16,0),"")</f>
        <v>155700</v>
      </c>
      <c r="L1305" s="34">
        <f t="shared" si="371"/>
        <v>13005</v>
      </c>
      <c r="M1305" s="34">
        <f t="shared" si="376"/>
        <v>22557.816000000003</v>
      </c>
      <c r="N1305" s="35">
        <v>0</v>
      </c>
      <c r="O1305" s="35">
        <v>0</v>
      </c>
      <c r="P1305" s="35"/>
      <c r="Q1305" s="4"/>
      <c r="R1305" s="35">
        <f t="shared" si="377"/>
        <v>867000</v>
      </c>
      <c r="S1305" s="35">
        <f t="shared" si="372"/>
        <v>719687.48108108109</v>
      </c>
      <c r="T1305" s="35">
        <f t="shared" si="373"/>
        <v>147312.51891891891</v>
      </c>
      <c r="U1305" s="35">
        <f t="shared" si="378"/>
        <v>17808</v>
      </c>
      <c r="V1305" s="35">
        <f t="shared" si="379"/>
        <v>1659.130434782609</v>
      </c>
      <c r="W1305" s="35">
        <f t="shared" si="374"/>
        <v>19247.400000000001</v>
      </c>
      <c r="X1305" s="35">
        <f t="shared" si="380"/>
        <v>88597.988484136295</v>
      </c>
      <c r="Y1305" s="35">
        <f t="shared" si="382"/>
        <v>1</v>
      </c>
      <c r="Z1305" s="35">
        <v>0</v>
      </c>
      <c r="AA1305" s="35">
        <f t="shared" si="381"/>
        <v>0</v>
      </c>
      <c r="AB1305" s="37">
        <f t="shared" si="375"/>
        <v>20000</v>
      </c>
      <c r="AC1305" s="35">
        <v>0</v>
      </c>
      <c r="AD1305" s="35">
        <v>0</v>
      </c>
      <c r="AE1305" s="44"/>
    </row>
    <row r="1306" spans="1:31">
      <c r="A1306" s="34">
        <v>1302</v>
      </c>
      <c r="B1306" s="58">
        <v>46254</v>
      </c>
      <c r="C1306" s="4" t="s">
        <v>7308</v>
      </c>
      <c r="D1306" s="4" t="s">
        <v>6134</v>
      </c>
      <c r="E1306" s="4" t="s">
        <v>6160</v>
      </c>
      <c r="F1306" s="35" t="str">
        <f>IFERROR(VLOOKUP(E1306,'DATA MASTER'!$B$1:$R$3858,3,0),"")</f>
        <v>DIV 1</v>
      </c>
      <c r="G1306" s="4">
        <v>2</v>
      </c>
      <c r="H1306" s="35">
        <f>IFERROR(VLOOKUP(E1306,'DATA MASTER'!$B$1:$R$3858,6,0),"")</f>
        <v>1</v>
      </c>
      <c r="I1306" s="40">
        <f>IFERROR(VLOOKUP(E1306,'DATA MASTER'!$B$1:$R$3858,5,0),"")</f>
        <v>26.02</v>
      </c>
      <c r="J1306" s="35">
        <f>IFERROR(VLOOKUP(E1306,'DATA MASTER'!$B$1:$R$3858,17,0),"")</f>
        <v>876000</v>
      </c>
      <c r="K1306" s="35">
        <f>IFERROR(VLOOKUP(E1306,'DATA MASTER'!$B$1:$R$3858,16,0),"")</f>
        <v>777200</v>
      </c>
      <c r="L1306" s="34">
        <f t="shared" si="371"/>
        <v>65700</v>
      </c>
      <c r="M1306" s="34">
        <f t="shared" si="376"/>
        <v>112600.736</v>
      </c>
      <c r="N1306" s="35">
        <v>0</v>
      </c>
      <c r="O1306" s="35">
        <v>0</v>
      </c>
      <c r="P1306" s="35"/>
      <c r="Q1306" s="4" t="e">
        <f>VLOOKUP(#REF!,#REF!,1,0)</f>
        <v>#REF!</v>
      </c>
      <c r="R1306" s="35">
        <f t="shared" si="377"/>
        <v>1459999.9999999998</v>
      </c>
      <c r="S1306" s="35">
        <f t="shared" si="372"/>
        <v>1197476.1513513513</v>
      </c>
      <c r="T1306" s="35">
        <f t="shared" si="373"/>
        <v>262523.84864864848</v>
      </c>
      <c r="U1306" s="35">
        <f t="shared" si="378"/>
        <v>36428</v>
      </c>
      <c r="V1306" s="35">
        <f t="shared" si="379"/>
        <v>3393.913043478261</v>
      </c>
      <c r="W1306" s="35">
        <v>0</v>
      </c>
      <c r="X1306" s="35" t="str">
        <f t="shared" si="380"/>
        <v/>
      </c>
      <c r="Y1306" s="35">
        <f t="shared" si="382"/>
        <v>1</v>
      </c>
      <c r="Z1306" s="42" t="e">
        <f>VLOOKUP(Q1306,#REF!,4,0)</f>
        <v>#REF!</v>
      </c>
      <c r="AA1306" s="35">
        <f t="shared" si="381"/>
        <v>0</v>
      </c>
      <c r="AB1306" s="37">
        <f t="shared" si="375"/>
        <v>0</v>
      </c>
      <c r="AC1306" s="35" t="e">
        <f>Z1306*R1306*1.11</f>
        <v>#REF!</v>
      </c>
      <c r="AD1306" s="35">
        <v>0</v>
      </c>
      <c r="AE1306" s="44"/>
    </row>
    <row r="1307" spans="1:31">
      <c r="A1307" s="34">
        <v>1303</v>
      </c>
      <c r="B1307" s="58">
        <v>46254</v>
      </c>
      <c r="C1307" s="4" t="s">
        <v>7309</v>
      </c>
      <c r="D1307" s="4" t="s">
        <v>6175</v>
      </c>
      <c r="E1307" s="4" t="s">
        <v>6148</v>
      </c>
      <c r="F1307" s="35" t="str">
        <f>IFERROR(VLOOKUP(E1307,'DATA MASTER'!$B$1:$R$3858,3,0),"")</f>
        <v>DIV 2</v>
      </c>
      <c r="G1307" s="4">
        <v>2</v>
      </c>
      <c r="H1307" s="35">
        <f>IFERROR(VLOOKUP(E1307,'DATA MASTER'!$B$1:$R$3858,6,0),"")</f>
        <v>24</v>
      </c>
      <c r="I1307" s="40">
        <f>IFERROR(VLOOKUP(E1307,'DATA MASTER'!$B$1:$R$3858,5,0),"")</f>
        <v>1.0900000000000001</v>
      </c>
      <c r="J1307" s="35">
        <f>IFERROR(VLOOKUP(E1307,'DATA MASTER'!$B$1:$R$3858,17,0),"")</f>
        <v>82200</v>
      </c>
      <c r="K1307" s="35">
        <f>IFERROR(VLOOKUP(E1307,'DATA MASTER'!$B$1:$R$3858,16,0),"")</f>
        <v>74900</v>
      </c>
      <c r="L1307" s="34">
        <f t="shared" si="371"/>
        <v>6165</v>
      </c>
      <c r="M1307" s="34">
        <f t="shared" si="376"/>
        <v>10851.512000000001</v>
      </c>
      <c r="N1307" s="35">
        <v>0</v>
      </c>
      <c r="O1307" s="35">
        <v>0</v>
      </c>
      <c r="P1307" s="35"/>
      <c r="Q1307" s="4"/>
      <c r="R1307" s="35">
        <f t="shared" si="377"/>
        <v>137000</v>
      </c>
      <c r="S1307" s="35">
        <f t="shared" si="372"/>
        <v>115402.68108108107</v>
      </c>
      <c r="T1307" s="35">
        <f t="shared" si="373"/>
        <v>21597.318918918929</v>
      </c>
      <c r="U1307" s="35">
        <f t="shared" si="378"/>
        <v>1526</v>
      </c>
      <c r="V1307" s="35">
        <f t="shared" si="379"/>
        <v>142.17391304347828</v>
      </c>
      <c r="W1307" s="35">
        <f t="shared" si="374"/>
        <v>3041.4</v>
      </c>
      <c r="X1307" s="35">
        <f t="shared" si="380"/>
        <v>11005.392064698977</v>
      </c>
      <c r="Y1307" s="35">
        <f t="shared" si="382"/>
        <v>1</v>
      </c>
      <c r="Z1307" s="35">
        <v>0</v>
      </c>
      <c r="AA1307" s="35">
        <f t="shared" si="381"/>
        <v>0</v>
      </c>
      <c r="AB1307" s="37">
        <f t="shared" si="375"/>
        <v>0</v>
      </c>
      <c r="AC1307" s="35">
        <v>0</v>
      </c>
      <c r="AD1307" s="35">
        <v>5882.3529411764703</v>
      </c>
      <c r="AE1307" s="44"/>
    </row>
    <row r="1308" spans="1:31">
      <c r="A1308" s="34">
        <v>1304</v>
      </c>
      <c r="B1308" s="58">
        <v>46254</v>
      </c>
      <c r="C1308" s="4" t="s">
        <v>7310</v>
      </c>
      <c r="D1308" s="4" t="s">
        <v>6175</v>
      </c>
      <c r="E1308" s="4" t="s">
        <v>6173</v>
      </c>
      <c r="F1308" s="35" t="str">
        <f>IFERROR(VLOOKUP(E1308,'DATA MASTER'!$B$1:$R$3858,3,0),"")</f>
        <v>DIV 2</v>
      </c>
      <c r="G1308" s="4">
        <v>24</v>
      </c>
      <c r="H1308" s="35">
        <f>IFERROR(VLOOKUP(E1308,'DATA MASTER'!$B$1:$R$3858,6,0),"")</f>
        <v>72</v>
      </c>
      <c r="I1308" s="40">
        <f>IFERROR(VLOOKUP(E1308,'DATA MASTER'!$B$1:$R$3858,5,0),"")</f>
        <v>0.222</v>
      </c>
      <c r="J1308" s="35">
        <f>IFERROR(VLOOKUP(E1308,'DATA MASTER'!$B$1:$R$3858,17,0),"")</f>
        <v>24483.333333333332</v>
      </c>
      <c r="K1308" s="35">
        <f>IFERROR(VLOOKUP(E1308,'DATA MASTER'!$B$1:$R$3858,16,0),"")</f>
        <v>22658.333333333332</v>
      </c>
      <c r="L1308" s="34">
        <f t="shared" si="371"/>
        <v>1836.2499999999998</v>
      </c>
      <c r="M1308" s="34">
        <f t="shared" si="376"/>
        <v>3282.7393333333334</v>
      </c>
      <c r="N1308" s="35">
        <v>0</v>
      </c>
      <c r="O1308" s="35">
        <v>10</v>
      </c>
      <c r="P1308" s="35"/>
      <c r="Q1308" s="4"/>
      <c r="R1308" s="35">
        <f t="shared" si="377"/>
        <v>440699.99999999988</v>
      </c>
      <c r="S1308" s="35">
        <f t="shared" si="372"/>
        <v>377038.58594594587</v>
      </c>
      <c r="T1308" s="35">
        <f t="shared" si="373"/>
        <v>63661.41405405401</v>
      </c>
      <c r="U1308" s="35">
        <f t="shared" si="378"/>
        <v>3729.6000000000004</v>
      </c>
      <c r="V1308" s="35">
        <f t="shared" si="379"/>
        <v>347.47826086956525</v>
      </c>
      <c r="W1308" s="35">
        <f t="shared" si="374"/>
        <v>9783.5399999999991</v>
      </c>
      <c r="X1308" s="35">
        <f t="shared" si="380"/>
        <v>49800.795793184443</v>
      </c>
      <c r="Y1308" s="35">
        <v>1</v>
      </c>
      <c r="Z1308" s="35">
        <v>0</v>
      </c>
      <c r="AA1308" s="35">
        <f t="shared" si="381"/>
        <v>0</v>
      </c>
      <c r="AB1308" s="37">
        <f t="shared" si="375"/>
        <v>0</v>
      </c>
      <c r="AC1308" s="35">
        <v>0</v>
      </c>
      <c r="AD1308" s="35">
        <v>0</v>
      </c>
      <c r="AE1308" s="44"/>
    </row>
    <row r="1309" spans="1:31">
      <c r="A1309" s="34">
        <v>1305</v>
      </c>
      <c r="B1309" s="58">
        <v>46254</v>
      </c>
      <c r="C1309" s="4" t="s">
        <v>7311</v>
      </c>
      <c r="D1309" s="4" t="s">
        <v>6138</v>
      </c>
      <c r="E1309" s="4" t="s">
        <v>6135</v>
      </c>
      <c r="F1309" s="35" t="str">
        <f>IFERROR(VLOOKUP(E1309,'DATA MASTER'!$B$1:$R$3858,3,0),"")</f>
        <v>DIV 1</v>
      </c>
      <c r="G1309" s="4">
        <v>6</v>
      </c>
      <c r="H1309" s="35">
        <f>IFERROR(VLOOKUP(E1309,'DATA MASTER'!$B$1:$R$3858,6,0),"")</f>
        <v>24</v>
      </c>
      <c r="I1309" s="40">
        <f>IFERROR(VLOOKUP(E1309,'DATA MASTER'!$B$1:$R$3858,5,0),"")</f>
        <v>1.23</v>
      </c>
      <c r="J1309" s="35">
        <f>IFERROR(VLOOKUP(E1309,'DATA MASTER'!$B$1:$R$3858,17,0),"")</f>
        <v>99800</v>
      </c>
      <c r="K1309" s="35">
        <f>IFERROR(VLOOKUP(E1309,'DATA MASTER'!$B$1:$R$3858,16,0),"")</f>
        <v>92100</v>
      </c>
      <c r="L1309" s="34">
        <f t="shared" si="371"/>
        <v>7485</v>
      </c>
      <c r="M1309" s="34">
        <f t="shared" si="376"/>
        <v>13343.448</v>
      </c>
      <c r="N1309" s="35">
        <v>0</v>
      </c>
      <c r="O1309" s="35">
        <v>0</v>
      </c>
      <c r="P1309" s="35"/>
      <c r="Q1309" s="4"/>
      <c r="R1309" s="35">
        <f t="shared" si="377"/>
        <v>498999.99999999994</v>
      </c>
      <c r="S1309" s="35">
        <f t="shared" si="372"/>
        <v>425711.09189189179</v>
      </c>
      <c r="T1309" s="35">
        <f t="shared" si="373"/>
        <v>73288.908108108153</v>
      </c>
      <c r="U1309" s="35">
        <f t="shared" si="378"/>
        <v>5166</v>
      </c>
      <c r="V1309" s="35">
        <f t="shared" si="379"/>
        <v>481.30434782608694</v>
      </c>
      <c r="W1309" s="35">
        <f t="shared" si="374"/>
        <v>11077.8</v>
      </c>
      <c r="X1309" s="35">
        <f t="shared" si="380"/>
        <v>50313.80376028207</v>
      </c>
      <c r="Y1309" s="35">
        <v>1</v>
      </c>
      <c r="Z1309" s="35">
        <v>0</v>
      </c>
      <c r="AA1309" s="35">
        <f t="shared" si="381"/>
        <v>0</v>
      </c>
      <c r="AB1309" s="37">
        <f t="shared" si="375"/>
        <v>0</v>
      </c>
      <c r="AC1309" s="35">
        <v>0</v>
      </c>
      <c r="AD1309" s="35">
        <v>6250</v>
      </c>
      <c r="AE1309" s="44"/>
    </row>
    <row r="1310" spans="1:31">
      <c r="A1310" s="34">
        <v>1306</v>
      </c>
      <c r="B1310" s="58">
        <v>46254</v>
      </c>
      <c r="C1310" s="4" t="s">
        <v>7312</v>
      </c>
      <c r="D1310" s="4" t="s">
        <v>6201</v>
      </c>
      <c r="E1310" s="4" t="s">
        <v>6135</v>
      </c>
      <c r="F1310" s="35" t="str">
        <f>IFERROR(VLOOKUP(E1310,'DATA MASTER'!$B$1:$R$3858,3,0),"")</f>
        <v>DIV 1</v>
      </c>
      <c r="G1310" s="4">
        <v>48</v>
      </c>
      <c r="H1310" s="35">
        <f>IFERROR(VLOOKUP(E1310,'DATA MASTER'!$B$1:$R$3858,6,0),"")</f>
        <v>24</v>
      </c>
      <c r="I1310" s="40">
        <f>IFERROR(VLOOKUP(E1310,'DATA MASTER'!$B$1:$R$3858,5,0),"")</f>
        <v>1.23</v>
      </c>
      <c r="J1310" s="35">
        <f>IFERROR(VLOOKUP(E1310,'DATA MASTER'!$B$1:$R$3858,17,0),"")</f>
        <v>99800</v>
      </c>
      <c r="K1310" s="35">
        <f>IFERROR(VLOOKUP(E1310,'DATA MASTER'!$B$1:$R$3858,16,0),"")</f>
        <v>92100</v>
      </c>
      <c r="L1310" s="34">
        <f t="shared" si="371"/>
        <v>7485</v>
      </c>
      <c r="M1310" s="34">
        <f t="shared" si="376"/>
        <v>13343.448</v>
      </c>
      <c r="N1310" s="35">
        <v>0</v>
      </c>
      <c r="O1310" s="35">
        <v>0</v>
      </c>
      <c r="P1310" s="35"/>
      <c r="Q1310" s="4"/>
      <c r="R1310" s="35">
        <f t="shared" si="377"/>
        <v>3991999.9999999995</v>
      </c>
      <c r="S1310" s="35">
        <f t="shared" si="372"/>
        <v>3405688.7351351343</v>
      </c>
      <c r="T1310" s="35">
        <f t="shared" si="373"/>
        <v>586311.26486486522</v>
      </c>
      <c r="U1310" s="35">
        <f t="shared" si="378"/>
        <v>41328</v>
      </c>
      <c r="V1310" s="35">
        <f t="shared" si="379"/>
        <v>3850.4347826086955</v>
      </c>
      <c r="W1310" s="35">
        <f t="shared" si="374"/>
        <v>88622.399999999994</v>
      </c>
      <c r="X1310" s="35">
        <f t="shared" si="380"/>
        <v>407510.43008225656</v>
      </c>
      <c r="Y1310" s="35">
        <v>1</v>
      </c>
      <c r="Z1310" s="35">
        <v>0</v>
      </c>
      <c r="AA1310" s="35">
        <f t="shared" si="381"/>
        <v>0</v>
      </c>
      <c r="AB1310" s="37">
        <f t="shared" si="375"/>
        <v>20000</v>
      </c>
      <c r="AC1310" s="35">
        <v>0</v>
      </c>
      <c r="AD1310" s="35">
        <v>25000</v>
      </c>
      <c r="AE1310" s="44"/>
    </row>
    <row r="1311" spans="1:31">
      <c r="A1311" s="34">
        <v>1307</v>
      </c>
      <c r="B1311" s="58">
        <v>46254</v>
      </c>
      <c r="C1311" s="4" t="s">
        <v>7313</v>
      </c>
      <c r="D1311" s="4" t="s">
        <v>6251</v>
      </c>
      <c r="E1311" s="4" t="s">
        <v>6176</v>
      </c>
      <c r="F1311" s="35" t="str">
        <f>IFERROR(VLOOKUP(E1311,'DATA MASTER'!$B$1:$R$3858,3,0),"")</f>
        <v>DIV 2</v>
      </c>
      <c r="G1311" s="4">
        <v>2</v>
      </c>
      <c r="H1311" s="35">
        <f>IFERROR(VLOOKUP(E1311,'DATA MASTER'!$B$1:$R$3858,6,0),"")</f>
        <v>24</v>
      </c>
      <c r="I1311" s="40">
        <f>IFERROR(VLOOKUP(E1311,'DATA MASTER'!$B$1:$R$3858,5,0),"")</f>
        <v>1.1200000000000001</v>
      </c>
      <c r="J1311" s="35">
        <f>IFERROR(VLOOKUP(E1311,'DATA MASTER'!$B$1:$R$3858,17,0),"")</f>
        <v>52800</v>
      </c>
      <c r="K1311" s="35">
        <f>IFERROR(VLOOKUP(E1311,'DATA MASTER'!$B$1:$R$3858,16,0),"")</f>
        <v>47800</v>
      </c>
      <c r="L1311" s="34">
        <f t="shared" si="371"/>
        <v>3960</v>
      </c>
      <c r="M1311" s="34">
        <f t="shared" si="376"/>
        <v>6925.2640000000001</v>
      </c>
      <c r="N1311" s="35">
        <v>0</v>
      </c>
      <c r="O1311" s="35">
        <v>0</v>
      </c>
      <c r="P1311" s="35"/>
      <c r="Q1311" s="4"/>
      <c r="R1311" s="35">
        <f t="shared" si="377"/>
        <v>87999.999999999985</v>
      </c>
      <c r="S1311" s="35">
        <f t="shared" si="372"/>
        <v>73648.172972972956</v>
      </c>
      <c r="T1311" s="35">
        <f t="shared" si="373"/>
        <v>14351.82702702703</v>
      </c>
      <c r="U1311" s="35">
        <f t="shared" si="378"/>
        <v>1568.0000000000002</v>
      </c>
      <c r="V1311" s="35">
        <f t="shared" si="379"/>
        <v>146.08695652173913</v>
      </c>
      <c r="W1311" s="35">
        <f t="shared" si="374"/>
        <v>1953.6</v>
      </c>
      <c r="X1311" s="35">
        <f t="shared" si="380"/>
        <v>10684.140070505289</v>
      </c>
      <c r="Y1311" s="35">
        <v>1</v>
      </c>
      <c r="Z1311" s="35">
        <v>0</v>
      </c>
      <c r="AA1311" s="35">
        <f t="shared" si="381"/>
        <v>0</v>
      </c>
      <c r="AB1311" s="37">
        <f t="shared" si="375"/>
        <v>0</v>
      </c>
      <c r="AC1311" s="35">
        <v>0</v>
      </c>
      <c r="AD1311" s="35">
        <v>0</v>
      </c>
      <c r="AE1311" s="44"/>
    </row>
    <row r="1312" spans="1:31">
      <c r="A1312" s="34">
        <v>1308</v>
      </c>
      <c r="B1312" s="58">
        <v>46254</v>
      </c>
      <c r="C1312" s="4" t="s">
        <v>7314</v>
      </c>
      <c r="D1312" s="4" t="s">
        <v>6175</v>
      </c>
      <c r="E1312" s="4" t="s">
        <v>6160</v>
      </c>
      <c r="F1312" s="35" t="str">
        <f>IFERROR(VLOOKUP(E1312,'DATA MASTER'!$B$1:$R$3858,3,0),"")</f>
        <v>DIV 1</v>
      </c>
      <c r="G1312" s="4">
        <v>3</v>
      </c>
      <c r="H1312" s="35">
        <f>IFERROR(VLOOKUP(E1312,'DATA MASTER'!$B$1:$R$3858,6,0),"")</f>
        <v>1</v>
      </c>
      <c r="I1312" s="40">
        <f>IFERROR(VLOOKUP(E1312,'DATA MASTER'!$B$1:$R$3858,5,0),"")</f>
        <v>26.02</v>
      </c>
      <c r="J1312" s="35">
        <f>IFERROR(VLOOKUP(E1312,'DATA MASTER'!$B$1:$R$3858,17,0),"")</f>
        <v>876000</v>
      </c>
      <c r="K1312" s="35">
        <f>IFERROR(VLOOKUP(E1312,'DATA MASTER'!$B$1:$R$3858,16,0),"")</f>
        <v>777200</v>
      </c>
      <c r="L1312" s="34">
        <f t="shared" si="371"/>
        <v>65700</v>
      </c>
      <c r="M1312" s="34">
        <f t="shared" si="376"/>
        <v>112600.736</v>
      </c>
      <c r="N1312" s="35">
        <v>0</v>
      </c>
      <c r="O1312" s="35">
        <v>0</v>
      </c>
      <c r="P1312" s="35">
        <v>15000</v>
      </c>
      <c r="Q1312" s="4" t="s">
        <v>6947</v>
      </c>
      <c r="R1312" s="35">
        <f t="shared" si="377"/>
        <v>2189999.9999999995</v>
      </c>
      <c r="S1312" s="35">
        <f t="shared" si="372"/>
        <v>1796214.2270270269</v>
      </c>
      <c r="T1312" s="35">
        <f t="shared" si="373"/>
        <v>393785.7729729726</v>
      </c>
      <c r="U1312" s="35">
        <f t="shared" si="378"/>
        <v>54642</v>
      </c>
      <c r="V1312" s="35">
        <f t="shared" si="379"/>
        <v>5090.8695652173919</v>
      </c>
      <c r="W1312" s="35">
        <f t="shared" si="374"/>
        <v>48617.999999999993</v>
      </c>
      <c r="X1312" s="35">
        <f t="shared" si="380"/>
        <v>230434.90340775519</v>
      </c>
      <c r="Y1312" s="35">
        <f>H1312</f>
        <v>1</v>
      </c>
      <c r="Z1312" s="35">
        <v>0</v>
      </c>
      <c r="AA1312" s="35">
        <f t="shared" si="381"/>
        <v>45000</v>
      </c>
      <c r="AB1312" s="37">
        <f t="shared" si="375"/>
        <v>0</v>
      </c>
      <c r="AC1312" s="35">
        <v>0</v>
      </c>
      <c r="AD1312" s="35">
        <v>10000</v>
      </c>
      <c r="AE1312" s="44"/>
    </row>
    <row r="1313" spans="1:31">
      <c r="A1313" s="34">
        <v>1309</v>
      </c>
      <c r="B1313" s="58">
        <v>46254</v>
      </c>
      <c r="C1313" s="4" t="s">
        <v>7315</v>
      </c>
      <c r="D1313" s="4" t="s">
        <v>6175</v>
      </c>
      <c r="E1313" s="4" t="s">
        <v>1540</v>
      </c>
      <c r="F1313" s="35" t="str">
        <f>IFERROR(VLOOKUP(E1313,'DATA MASTER'!$B$1:$R$3858,3,0),"")</f>
        <v>DIV 2</v>
      </c>
      <c r="G1313" s="4">
        <v>2</v>
      </c>
      <c r="H1313" s="35">
        <f>IFERROR(VLOOKUP(E1313,'DATA MASTER'!$B$1:$R$3858,6,0),"")</f>
        <v>30</v>
      </c>
      <c r="I1313" s="40">
        <f>IFERROR(VLOOKUP(E1313,'DATA MASTER'!$B$1:$R$3858,5,0),"")</f>
        <v>0.22</v>
      </c>
      <c r="J1313" s="35">
        <f>IFERROR(VLOOKUP(E1313,'DATA MASTER'!$B$1:$R$3858,17,0),"")</f>
        <v>0</v>
      </c>
      <c r="K1313" s="35">
        <f>IFERROR(VLOOKUP(E1313,'DATA MASTER'!$B$1:$R$3858,16,0),"")</f>
        <v>0</v>
      </c>
      <c r="L1313" s="34">
        <f t="shared" si="371"/>
        <v>0</v>
      </c>
      <c r="M1313" s="34">
        <f t="shared" si="376"/>
        <v>0</v>
      </c>
      <c r="N1313" s="35">
        <v>0</v>
      </c>
      <c r="O1313" s="35">
        <v>0</v>
      </c>
      <c r="P1313" s="35"/>
      <c r="Q1313" s="4"/>
      <c r="R1313" s="35">
        <f t="shared" si="377"/>
        <v>0</v>
      </c>
      <c r="S1313" s="35">
        <f t="shared" si="372"/>
        <v>0</v>
      </c>
      <c r="T1313" s="35">
        <f t="shared" si="373"/>
        <v>0</v>
      </c>
      <c r="U1313" s="35">
        <f t="shared" si="378"/>
        <v>308</v>
      </c>
      <c r="V1313" s="35">
        <f t="shared" si="379"/>
        <v>28.695652173913047</v>
      </c>
      <c r="W1313" s="35">
        <f t="shared" si="374"/>
        <v>0</v>
      </c>
      <c r="X1313" s="35">
        <f t="shared" si="380"/>
        <v>-336.69565217391306</v>
      </c>
      <c r="Y1313" s="35">
        <v>1</v>
      </c>
      <c r="Z1313" s="35">
        <v>0</v>
      </c>
      <c r="AA1313" s="35">
        <f t="shared" si="381"/>
        <v>0</v>
      </c>
      <c r="AB1313" s="37">
        <f t="shared" si="375"/>
        <v>0</v>
      </c>
      <c r="AC1313" s="35">
        <v>0</v>
      </c>
      <c r="AD1313" s="35">
        <v>0</v>
      </c>
      <c r="AE1313" s="44"/>
    </row>
    <row r="1314" spans="1:31">
      <c r="A1314" s="34">
        <v>1310</v>
      </c>
      <c r="B1314" s="58">
        <v>46254</v>
      </c>
      <c r="C1314" s="4" t="s">
        <v>7315</v>
      </c>
      <c r="D1314" s="4" t="s">
        <v>6175</v>
      </c>
      <c r="E1314" s="4" t="s">
        <v>1541</v>
      </c>
      <c r="F1314" s="35" t="str">
        <f>IFERROR(VLOOKUP(E1314,'DATA MASTER'!$B$1:$R$3858,3,0),"")</f>
        <v>DIV 2</v>
      </c>
      <c r="G1314" s="4">
        <v>2</v>
      </c>
      <c r="H1314" s="35">
        <f>IFERROR(VLOOKUP(E1314,'DATA MASTER'!$B$1:$R$3858,6,0),"")</f>
        <v>30</v>
      </c>
      <c r="I1314" s="40">
        <f>IFERROR(VLOOKUP(E1314,'DATA MASTER'!$B$1:$R$3858,5,0),"")</f>
        <v>0.22</v>
      </c>
      <c r="J1314" s="35">
        <f>IFERROR(VLOOKUP(E1314,'DATA MASTER'!$B$1:$R$3858,17,0),"")</f>
        <v>72900</v>
      </c>
      <c r="K1314" s="35">
        <f>IFERROR(VLOOKUP(E1314,'DATA MASTER'!$B$1:$R$3858,16,0),"")</f>
        <v>67000</v>
      </c>
      <c r="L1314" s="34">
        <f t="shared" si="371"/>
        <v>5467.5</v>
      </c>
      <c r="M1314" s="34">
        <f t="shared" si="376"/>
        <v>9706.9600000000009</v>
      </c>
      <c r="N1314" s="35">
        <v>0</v>
      </c>
      <c r="O1314" s="35">
        <v>0</v>
      </c>
      <c r="P1314" s="35"/>
      <c r="Q1314" s="4"/>
      <c r="R1314" s="35">
        <f t="shared" si="377"/>
        <v>121499.99999999999</v>
      </c>
      <c r="S1314" s="35">
        <f t="shared" si="372"/>
        <v>103230.70270270269</v>
      </c>
      <c r="T1314" s="35">
        <f t="shared" si="373"/>
        <v>18269.297297297293</v>
      </c>
      <c r="U1314" s="35">
        <f t="shared" si="378"/>
        <v>308</v>
      </c>
      <c r="V1314" s="35">
        <f t="shared" si="379"/>
        <v>28.695652173913047</v>
      </c>
      <c r="W1314" s="35">
        <f t="shared" si="374"/>
        <v>2697.2999999999997</v>
      </c>
      <c r="X1314" s="35">
        <f t="shared" si="380"/>
        <v>15235.301645123382</v>
      </c>
      <c r="Y1314" s="35">
        <v>1</v>
      </c>
      <c r="Z1314" s="35">
        <v>0</v>
      </c>
      <c r="AA1314" s="35">
        <f t="shared" si="381"/>
        <v>0</v>
      </c>
      <c r="AB1314" s="37">
        <f t="shared" si="375"/>
        <v>0</v>
      </c>
      <c r="AC1314" s="35">
        <v>0</v>
      </c>
      <c r="AD1314" s="35">
        <v>0</v>
      </c>
      <c r="AE1314" s="44"/>
    </row>
    <row r="1315" spans="1:31">
      <c r="A1315" s="34">
        <v>1311</v>
      </c>
      <c r="B1315" s="58">
        <v>46254</v>
      </c>
      <c r="C1315" s="4" t="s">
        <v>7316</v>
      </c>
      <c r="D1315" s="4" t="s">
        <v>6188</v>
      </c>
      <c r="E1315" s="4" t="s">
        <v>6156</v>
      </c>
      <c r="F1315" s="35" t="str">
        <f>IFERROR(VLOOKUP(E1315,'DATA MASTER'!$B$1:$R$3858,3,0),"")</f>
        <v>DIV 1</v>
      </c>
      <c r="G1315" s="4">
        <v>8</v>
      </c>
      <c r="H1315" s="35">
        <f>IFERROR(VLOOKUP(E1315,'DATA MASTER'!$B$1:$R$3858,6,0),"")</f>
        <v>4</v>
      </c>
      <c r="I1315" s="40">
        <f>IFERROR(VLOOKUP(E1315,'DATA MASTER'!$B$1:$R$3858,5,0),"")</f>
        <v>5.3879999999999999</v>
      </c>
      <c r="J1315" s="35">
        <f>IFERROR(VLOOKUP(E1315,'DATA MASTER'!$B$1:$R$3858,17,0),"")</f>
        <v>185700</v>
      </c>
      <c r="K1315" s="35">
        <f>IFERROR(VLOOKUP(E1315,'DATA MASTER'!$B$1:$R$3858,16,0),"")</f>
        <v>165300</v>
      </c>
      <c r="L1315" s="34">
        <f t="shared" si="371"/>
        <v>13927.5</v>
      </c>
      <c r="M1315" s="34">
        <f t="shared" si="376"/>
        <v>23948.664000000001</v>
      </c>
      <c r="N1315" s="35">
        <v>0</v>
      </c>
      <c r="O1315" s="35">
        <v>0</v>
      </c>
      <c r="P1315" s="35"/>
      <c r="Q1315" s="4"/>
      <c r="R1315" s="35">
        <f t="shared" si="377"/>
        <v>1238000</v>
      </c>
      <c r="S1315" s="35">
        <f t="shared" si="372"/>
        <v>1018748.3675675675</v>
      </c>
      <c r="T1315" s="35">
        <f t="shared" si="373"/>
        <v>219251.6324324325</v>
      </c>
      <c r="U1315" s="35">
        <f t="shared" si="378"/>
        <v>30172.799999999999</v>
      </c>
      <c r="V1315" s="35">
        <f t="shared" si="379"/>
        <v>2811.1304347826085</v>
      </c>
      <c r="W1315" s="35">
        <f t="shared" si="374"/>
        <v>27483.600000000002</v>
      </c>
      <c r="X1315" s="35">
        <f t="shared" si="380"/>
        <v>148784.10199764988</v>
      </c>
      <c r="Y1315" s="35">
        <v>1</v>
      </c>
      <c r="Z1315" s="35">
        <v>0</v>
      </c>
      <c r="AA1315" s="35">
        <f t="shared" si="381"/>
        <v>0</v>
      </c>
      <c r="AB1315" s="37">
        <f t="shared" si="375"/>
        <v>0</v>
      </c>
      <c r="AC1315" s="35">
        <v>0</v>
      </c>
      <c r="AD1315" s="35">
        <v>10000</v>
      </c>
      <c r="AE1315" s="44"/>
    </row>
    <row r="1316" spans="1:31">
      <c r="A1316" s="34">
        <v>1312</v>
      </c>
      <c r="B1316" s="58">
        <v>46254</v>
      </c>
      <c r="C1316" s="4" t="s">
        <v>7317</v>
      </c>
      <c r="D1316" s="4" t="s">
        <v>6143</v>
      </c>
      <c r="E1316" s="4" t="s">
        <v>6148</v>
      </c>
      <c r="F1316" s="35" t="str">
        <f>IFERROR(VLOOKUP(E1316,'DATA MASTER'!$B$1:$R$3858,3,0),"")</f>
        <v>DIV 2</v>
      </c>
      <c r="G1316" s="4">
        <v>2</v>
      </c>
      <c r="H1316" s="35">
        <f>IFERROR(VLOOKUP(E1316,'DATA MASTER'!$B$1:$R$3858,6,0),"")</f>
        <v>24</v>
      </c>
      <c r="I1316" s="40">
        <f>IFERROR(VLOOKUP(E1316,'DATA MASTER'!$B$1:$R$3858,5,0),"")</f>
        <v>1.0900000000000001</v>
      </c>
      <c r="J1316" s="35">
        <f>IFERROR(VLOOKUP(E1316,'DATA MASTER'!$B$1:$R$3858,17,0),"")</f>
        <v>82200</v>
      </c>
      <c r="K1316" s="35">
        <f>IFERROR(VLOOKUP(E1316,'DATA MASTER'!$B$1:$R$3858,16,0),"")</f>
        <v>74900</v>
      </c>
      <c r="L1316" s="34">
        <f t="shared" si="371"/>
        <v>6165</v>
      </c>
      <c r="M1316" s="34">
        <f t="shared" si="376"/>
        <v>10851.512000000001</v>
      </c>
      <c r="N1316" s="35">
        <v>0</v>
      </c>
      <c r="O1316" s="35">
        <v>0</v>
      </c>
      <c r="P1316" s="35"/>
      <c r="Q1316" s="4"/>
      <c r="R1316" s="35">
        <f t="shared" si="377"/>
        <v>137000</v>
      </c>
      <c r="S1316" s="35">
        <f t="shared" si="372"/>
        <v>115402.68108108107</v>
      </c>
      <c r="T1316" s="35">
        <f t="shared" si="373"/>
        <v>21597.318918918929</v>
      </c>
      <c r="U1316" s="35">
        <f t="shared" si="378"/>
        <v>1526</v>
      </c>
      <c r="V1316" s="35">
        <f t="shared" si="379"/>
        <v>142.17391304347828</v>
      </c>
      <c r="W1316" s="35">
        <f t="shared" si="374"/>
        <v>3041.4</v>
      </c>
      <c r="X1316" s="35">
        <f t="shared" si="380"/>
        <v>16887.745005875448</v>
      </c>
      <c r="Y1316" s="35">
        <v>1</v>
      </c>
      <c r="Z1316" s="35">
        <v>0</v>
      </c>
      <c r="AA1316" s="35">
        <f t="shared" si="381"/>
        <v>0</v>
      </c>
      <c r="AB1316" s="37">
        <f t="shared" si="375"/>
        <v>0</v>
      </c>
      <c r="AC1316" s="35">
        <v>0</v>
      </c>
      <c r="AD1316" s="35">
        <v>0</v>
      </c>
      <c r="AE1316" s="44"/>
    </row>
    <row r="1317" spans="1:31">
      <c r="A1317" s="34">
        <v>1313</v>
      </c>
      <c r="B1317" s="58">
        <v>46254</v>
      </c>
      <c r="C1317" s="4" t="s">
        <v>7318</v>
      </c>
      <c r="D1317" s="4" t="s">
        <v>6287</v>
      </c>
      <c r="E1317" s="4" t="s">
        <v>6160</v>
      </c>
      <c r="F1317" s="35" t="str">
        <f>IFERROR(VLOOKUP(E1317,'DATA MASTER'!$B$1:$R$3858,3,0),"")</f>
        <v>DIV 1</v>
      </c>
      <c r="G1317" s="4">
        <v>1</v>
      </c>
      <c r="H1317" s="35">
        <f>IFERROR(VLOOKUP(E1317,'DATA MASTER'!$B$1:$R$3858,6,0),"")</f>
        <v>1</v>
      </c>
      <c r="I1317" s="40">
        <f>IFERROR(VLOOKUP(E1317,'DATA MASTER'!$B$1:$R$3858,5,0),"")</f>
        <v>26.02</v>
      </c>
      <c r="J1317" s="35">
        <f>IFERROR(VLOOKUP(E1317,'DATA MASTER'!$B$1:$R$3858,17,0),"")</f>
        <v>876000</v>
      </c>
      <c r="K1317" s="35">
        <f>IFERROR(VLOOKUP(E1317,'DATA MASTER'!$B$1:$R$3858,16,0),"")</f>
        <v>777200</v>
      </c>
      <c r="L1317" s="34">
        <f t="shared" si="371"/>
        <v>65700</v>
      </c>
      <c r="M1317" s="34">
        <f t="shared" si="376"/>
        <v>112600.736</v>
      </c>
      <c r="N1317" s="35">
        <v>0</v>
      </c>
      <c r="O1317" s="35">
        <v>0</v>
      </c>
      <c r="P1317" s="35">
        <v>15000</v>
      </c>
      <c r="Q1317" s="4" t="s">
        <v>6947</v>
      </c>
      <c r="R1317" s="35">
        <f t="shared" si="377"/>
        <v>729999.99999999988</v>
      </c>
      <c r="S1317" s="35">
        <f t="shared" si="372"/>
        <v>598738.07567567565</v>
      </c>
      <c r="T1317" s="35">
        <f t="shared" si="373"/>
        <v>131261.92432432424</v>
      </c>
      <c r="U1317" s="35">
        <f t="shared" si="378"/>
        <v>18214</v>
      </c>
      <c r="V1317" s="35">
        <f t="shared" si="379"/>
        <v>1696.9565217391305</v>
      </c>
      <c r="W1317" s="35">
        <f t="shared" si="374"/>
        <v>16206</v>
      </c>
      <c r="X1317" s="35">
        <f t="shared" si="380"/>
        <v>74589.412247029541</v>
      </c>
      <c r="Y1317" s="35">
        <f>H1317</f>
        <v>1</v>
      </c>
      <c r="Z1317" s="35">
        <v>0</v>
      </c>
      <c r="AA1317" s="35">
        <f t="shared" si="381"/>
        <v>15000</v>
      </c>
      <c r="AB1317" s="37">
        <f t="shared" si="375"/>
        <v>0</v>
      </c>
      <c r="AC1317" s="35">
        <v>0</v>
      </c>
      <c r="AD1317" s="35">
        <v>5555.5555555555557</v>
      </c>
      <c r="AE1317" s="44"/>
    </row>
    <row r="1318" spans="1:31">
      <c r="A1318" s="34">
        <v>1314</v>
      </c>
      <c r="B1318" s="58">
        <v>46254</v>
      </c>
      <c r="C1318" s="4" t="s">
        <v>7319</v>
      </c>
      <c r="D1318" s="4" t="s">
        <v>6287</v>
      </c>
      <c r="E1318" s="4" t="s">
        <v>6216</v>
      </c>
      <c r="F1318" s="35" t="str">
        <f>IFERROR(VLOOKUP(E1318,'DATA MASTER'!$B$1:$R$3858,3,0),"")</f>
        <v>DIV 1</v>
      </c>
      <c r="G1318" s="4">
        <v>12</v>
      </c>
      <c r="H1318" s="35">
        <f>IFERROR(VLOOKUP(E1318,'DATA MASTER'!$B$1:$R$3858,6,0),"")</f>
        <v>24</v>
      </c>
      <c r="I1318" s="40">
        <f>IFERROR(VLOOKUP(E1318,'DATA MASTER'!$B$1:$R$3858,5,0),"")</f>
        <v>1.0900000000000001</v>
      </c>
      <c r="J1318" s="35">
        <f>IFERROR(VLOOKUP(E1318,'DATA MASTER'!$B$1:$R$3858,17,0),"")</f>
        <v>49500</v>
      </c>
      <c r="K1318" s="35">
        <f>IFERROR(VLOOKUP(E1318,'DATA MASTER'!$B$1:$R$3858,16,0),"")</f>
        <v>44600</v>
      </c>
      <c r="L1318" s="34">
        <f t="shared" si="371"/>
        <v>3712.5</v>
      </c>
      <c r="M1318" s="34">
        <f t="shared" si="376"/>
        <v>6461.6480000000001</v>
      </c>
      <c r="N1318" s="35">
        <v>0</v>
      </c>
      <c r="O1318" s="35">
        <v>0</v>
      </c>
      <c r="P1318" s="35"/>
      <c r="Q1318" s="4"/>
      <c r="R1318" s="35">
        <f t="shared" si="377"/>
        <v>495000</v>
      </c>
      <c r="S1318" s="35">
        <f t="shared" si="372"/>
        <v>412306.50810810807</v>
      </c>
      <c r="T1318" s="35">
        <f t="shared" si="373"/>
        <v>82693.491891891928</v>
      </c>
      <c r="U1318" s="35">
        <f t="shared" si="378"/>
        <v>9156.0000000000018</v>
      </c>
      <c r="V1318" s="35">
        <f t="shared" si="379"/>
        <v>853.04347826086962</v>
      </c>
      <c r="W1318" s="35">
        <f t="shared" si="374"/>
        <v>10989.000000000002</v>
      </c>
      <c r="X1318" s="35">
        <f t="shared" si="380"/>
        <v>56139.892858075509</v>
      </c>
      <c r="Y1318" s="35">
        <v>1</v>
      </c>
      <c r="Z1318" s="35">
        <v>0</v>
      </c>
      <c r="AA1318" s="35">
        <f t="shared" si="381"/>
        <v>0</v>
      </c>
      <c r="AB1318" s="37">
        <f t="shared" si="375"/>
        <v>0</v>
      </c>
      <c r="AC1318" s="35">
        <v>0</v>
      </c>
      <c r="AD1318" s="35">
        <v>5555.5555555555557</v>
      </c>
      <c r="AE1318" s="44"/>
    </row>
    <row r="1319" spans="1:31">
      <c r="A1319" s="34">
        <v>1315</v>
      </c>
      <c r="B1319" s="58">
        <v>46254</v>
      </c>
      <c r="C1319" s="4" t="s">
        <v>7319</v>
      </c>
      <c r="D1319" s="4" t="s">
        <v>6287</v>
      </c>
      <c r="E1319" s="4" t="s">
        <v>6181</v>
      </c>
      <c r="F1319" s="35" t="str">
        <f>IFERROR(VLOOKUP(E1319,'DATA MASTER'!$B$1:$R$3858,3,0),"")</f>
        <v>DIV 2</v>
      </c>
      <c r="G1319" s="4">
        <v>12</v>
      </c>
      <c r="H1319" s="35">
        <f>IFERROR(VLOOKUP(E1319,'DATA MASTER'!$B$1:$R$3858,6,0),"")</f>
        <v>24</v>
      </c>
      <c r="I1319" s="40">
        <f>IFERROR(VLOOKUP(E1319,'DATA MASTER'!$B$1:$R$3858,5,0),"")</f>
        <v>1.0900000000000001</v>
      </c>
      <c r="J1319" s="35">
        <f>IFERROR(VLOOKUP(E1319,'DATA MASTER'!$B$1:$R$3858,17,0),"")</f>
        <v>36200</v>
      </c>
      <c r="K1319" s="35">
        <f>IFERROR(VLOOKUP(E1319,'DATA MASTER'!$B$1:$R$3858,16,0),"")</f>
        <v>32100</v>
      </c>
      <c r="L1319" s="34">
        <f t="shared" si="371"/>
        <v>2715</v>
      </c>
      <c r="M1319" s="34">
        <f t="shared" si="376"/>
        <v>4650.6480000000001</v>
      </c>
      <c r="N1319" s="35">
        <v>0</v>
      </c>
      <c r="O1319" s="35">
        <v>0</v>
      </c>
      <c r="P1319" s="35"/>
      <c r="Q1319" s="4"/>
      <c r="R1319" s="35">
        <f t="shared" si="377"/>
        <v>362000</v>
      </c>
      <c r="S1319" s="35">
        <f t="shared" si="372"/>
        <v>296749.75135135133</v>
      </c>
      <c r="T1319" s="35">
        <f t="shared" si="373"/>
        <v>65250.248648648674</v>
      </c>
      <c r="U1319" s="35">
        <f t="shared" si="378"/>
        <v>9156.0000000000018</v>
      </c>
      <c r="V1319" s="35">
        <f t="shared" si="379"/>
        <v>853.04347826086962</v>
      </c>
      <c r="W1319" s="35">
        <f t="shared" si="374"/>
        <v>8036.4000000000005</v>
      </c>
      <c r="X1319" s="35">
        <f t="shared" si="380"/>
        <v>41649.249614832246</v>
      </c>
      <c r="Y1319" s="35">
        <v>1</v>
      </c>
      <c r="Z1319" s="35">
        <v>0</v>
      </c>
      <c r="AA1319" s="35">
        <f t="shared" si="381"/>
        <v>0</v>
      </c>
      <c r="AB1319" s="37">
        <f t="shared" si="375"/>
        <v>0</v>
      </c>
      <c r="AC1319" s="35">
        <v>0</v>
      </c>
      <c r="AD1319" s="35">
        <v>5555.5555555555557</v>
      </c>
      <c r="AE1319" s="44"/>
    </row>
    <row r="1320" spans="1:31">
      <c r="A1320" s="34">
        <v>1316</v>
      </c>
      <c r="B1320" s="58">
        <v>46254</v>
      </c>
      <c r="C1320" s="4" t="s">
        <v>7320</v>
      </c>
      <c r="D1320" s="4" t="s">
        <v>6143</v>
      </c>
      <c r="E1320" s="4" t="s">
        <v>6135</v>
      </c>
      <c r="F1320" s="35" t="str">
        <f>IFERROR(VLOOKUP(E1320,'DATA MASTER'!$B$1:$R$3858,3,0),"")</f>
        <v>DIV 1</v>
      </c>
      <c r="G1320" s="4">
        <v>6</v>
      </c>
      <c r="H1320" s="35">
        <f>IFERROR(VLOOKUP(E1320,'DATA MASTER'!$B$1:$R$3858,6,0),"")</f>
        <v>24</v>
      </c>
      <c r="I1320" s="40">
        <f>IFERROR(VLOOKUP(E1320,'DATA MASTER'!$B$1:$R$3858,5,0),"")</f>
        <v>1.23</v>
      </c>
      <c r="J1320" s="35">
        <f>IFERROR(VLOOKUP(E1320,'DATA MASTER'!$B$1:$R$3858,17,0),"")</f>
        <v>99800</v>
      </c>
      <c r="K1320" s="35">
        <f>IFERROR(VLOOKUP(E1320,'DATA MASTER'!$B$1:$R$3858,16,0),"")</f>
        <v>92100</v>
      </c>
      <c r="L1320" s="34">
        <f t="shared" si="371"/>
        <v>7485</v>
      </c>
      <c r="M1320" s="34">
        <f t="shared" si="376"/>
        <v>13343.448</v>
      </c>
      <c r="N1320" s="35">
        <v>0</v>
      </c>
      <c r="O1320" s="35">
        <v>0</v>
      </c>
      <c r="P1320" s="35"/>
      <c r="Q1320" s="4"/>
      <c r="R1320" s="35">
        <f t="shared" si="377"/>
        <v>498999.99999999994</v>
      </c>
      <c r="S1320" s="35">
        <f t="shared" si="372"/>
        <v>425711.09189189179</v>
      </c>
      <c r="T1320" s="35">
        <f t="shared" si="373"/>
        <v>73288.908108108153</v>
      </c>
      <c r="U1320" s="35">
        <f t="shared" si="378"/>
        <v>5166</v>
      </c>
      <c r="V1320" s="35">
        <f t="shared" si="379"/>
        <v>481.30434782608694</v>
      </c>
      <c r="W1320" s="35">
        <f t="shared" si="374"/>
        <v>11077.8</v>
      </c>
      <c r="X1320" s="35">
        <f t="shared" si="380"/>
        <v>56563.80376028207</v>
      </c>
      <c r="Y1320" s="35">
        <v>1</v>
      </c>
      <c r="Z1320" s="35">
        <v>0</v>
      </c>
      <c r="AA1320" s="35">
        <f t="shared" si="381"/>
        <v>0</v>
      </c>
      <c r="AB1320" s="37">
        <f t="shared" si="375"/>
        <v>0</v>
      </c>
      <c r="AC1320" s="35">
        <v>0</v>
      </c>
      <c r="AD1320" s="35">
        <v>0</v>
      </c>
      <c r="AE1320" s="44"/>
    </row>
    <row r="1321" spans="1:31">
      <c r="A1321" s="34">
        <v>1317</v>
      </c>
      <c r="B1321" s="58">
        <v>46254</v>
      </c>
      <c r="C1321" s="4" t="s">
        <v>7321</v>
      </c>
      <c r="D1321" s="4" t="s">
        <v>6138</v>
      </c>
      <c r="E1321" s="4" t="s">
        <v>6135</v>
      </c>
      <c r="F1321" s="35" t="str">
        <f>IFERROR(VLOOKUP(E1321,'DATA MASTER'!$B$1:$R$3858,3,0),"")</f>
        <v>DIV 1</v>
      </c>
      <c r="G1321" s="4">
        <v>12</v>
      </c>
      <c r="H1321" s="35">
        <f>IFERROR(VLOOKUP(E1321,'DATA MASTER'!$B$1:$R$3858,6,0),"")</f>
        <v>24</v>
      </c>
      <c r="I1321" s="40">
        <f>IFERROR(VLOOKUP(E1321,'DATA MASTER'!$B$1:$R$3858,5,0),"")</f>
        <v>1.23</v>
      </c>
      <c r="J1321" s="35">
        <f>IFERROR(VLOOKUP(E1321,'DATA MASTER'!$B$1:$R$3858,17,0),"")</f>
        <v>99800</v>
      </c>
      <c r="K1321" s="35">
        <f>IFERROR(VLOOKUP(E1321,'DATA MASTER'!$B$1:$R$3858,16,0),"")</f>
        <v>92100</v>
      </c>
      <c r="L1321" s="34">
        <f t="shared" si="371"/>
        <v>7485</v>
      </c>
      <c r="M1321" s="34">
        <f t="shared" si="376"/>
        <v>13343.448</v>
      </c>
      <c r="N1321" s="35">
        <v>0</v>
      </c>
      <c r="O1321" s="35">
        <v>0</v>
      </c>
      <c r="P1321" s="35"/>
      <c r="Q1321" s="4"/>
      <c r="R1321" s="35">
        <f t="shared" si="377"/>
        <v>997999.99999999988</v>
      </c>
      <c r="S1321" s="35">
        <f t="shared" si="372"/>
        <v>851422.18378378358</v>
      </c>
      <c r="T1321" s="35">
        <f t="shared" si="373"/>
        <v>146577.81621621631</v>
      </c>
      <c r="U1321" s="35">
        <f t="shared" si="378"/>
        <v>10332</v>
      </c>
      <c r="V1321" s="35">
        <f t="shared" si="379"/>
        <v>962.60869565217388</v>
      </c>
      <c r="W1321" s="35">
        <f t="shared" si="374"/>
        <v>22155.599999999999</v>
      </c>
      <c r="X1321" s="35">
        <f t="shared" si="380"/>
        <v>104794.27418723081</v>
      </c>
      <c r="Y1321" s="35">
        <v>1</v>
      </c>
      <c r="Z1321" s="35">
        <v>0</v>
      </c>
      <c r="AA1321" s="35">
        <f t="shared" si="381"/>
        <v>0</v>
      </c>
      <c r="AB1321" s="37">
        <f t="shared" si="375"/>
        <v>0</v>
      </c>
      <c r="AC1321" s="35">
        <v>0</v>
      </c>
      <c r="AD1321" s="35">
        <v>8333.3333333333339</v>
      </c>
      <c r="AE1321" s="44"/>
    </row>
    <row r="1322" spans="1:31">
      <c r="A1322" s="34">
        <v>1318</v>
      </c>
      <c r="B1322" s="58">
        <v>46254</v>
      </c>
      <c r="C1322" s="4" t="s">
        <v>7322</v>
      </c>
      <c r="D1322" s="4" t="s">
        <v>6201</v>
      </c>
      <c r="E1322" s="4" t="s">
        <v>6214</v>
      </c>
      <c r="F1322" s="35" t="str">
        <f>IFERROR(VLOOKUP(E1322,'DATA MASTER'!$B$1:$R$3858,3,0),"")</f>
        <v>DIV 1</v>
      </c>
      <c r="G1322" s="4">
        <v>12</v>
      </c>
      <c r="H1322" s="35">
        <f>IFERROR(VLOOKUP(E1322,'DATA MASTER'!$B$1:$R$3858,6,0),"")</f>
        <v>120</v>
      </c>
      <c r="I1322" s="40">
        <f>IFERROR(VLOOKUP(E1322,'DATA MASTER'!$B$1:$R$3858,5,0),"")</f>
        <v>0.127</v>
      </c>
      <c r="J1322" s="35">
        <f>IFERROR(VLOOKUP(E1322,'DATA MASTER'!$B$1:$R$3858,17,0),"")</f>
        <v>30141</v>
      </c>
      <c r="K1322" s="35">
        <f>IFERROR(VLOOKUP(E1322,'DATA MASTER'!$B$1:$R$3858,16,0),"")</f>
        <v>28116</v>
      </c>
      <c r="L1322" s="34">
        <f t="shared" si="371"/>
        <v>2260.5749999999998</v>
      </c>
      <c r="M1322" s="34">
        <f t="shared" si="376"/>
        <v>4073.4460800000002</v>
      </c>
      <c r="N1322" s="35">
        <v>0</v>
      </c>
      <c r="O1322" s="35">
        <v>0</v>
      </c>
      <c r="P1322" s="35"/>
      <c r="Q1322" s="4"/>
      <c r="R1322" s="35">
        <f t="shared" si="377"/>
        <v>301409.99999999994</v>
      </c>
      <c r="S1322" s="35">
        <f t="shared" si="372"/>
        <v>259919.5018378378</v>
      </c>
      <c r="T1322" s="35">
        <f t="shared" si="373"/>
        <v>41490.498162162141</v>
      </c>
      <c r="U1322" s="35">
        <f t="shared" si="378"/>
        <v>1066.8</v>
      </c>
      <c r="V1322" s="35">
        <f t="shared" si="379"/>
        <v>99.391304347826093</v>
      </c>
      <c r="W1322" s="35">
        <f t="shared" si="374"/>
        <v>6691.3019999999997</v>
      </c>
      <c r="X1322" s="35">
        <f t="shared" si="380"/>
        <v>-4938.4237136142547</v>
      </c>
      <c r="Y1322" s="35">
        <v>1</v>
      </c>
      <c r="Z1322" s="35">
        <v>0</v>
      </c>
      <c r="AA1322" s="35">
        <f t="shared" si="381"/>
        <v>0</v>
      </c>
      <c r="AB1322" s="37">
        <f t="shared" si="375"/>
        <v>10000</v>
      </c>
      <c r="AC1322" s="35">
        <v>0</v>
      </c>
      <c r="AD1322" s="35">
        <v>28571.428571428572</v>
      </c>
      <c r="AE1322" s="44"/>
    </row>
    <row r="1323" spans="1:31">
      <c r="A1323" s="34">
        <v>1319</v>
      </c>
      <c r="B1323" s="58">
        <v>46254</v>
      </c>
      <c r="C1323" s="4" t="s">
        <v>7322</v>
      </c>
      <c r="D1323" s="4" t="s">
        <v>6201</v>
      </c>
      <c r="E1323" s="4" t="s">
        <v>6383</v>
      </c>
      <c r="F1323" s="35" t="str">
        <f>IFERROR(VLOOKUP(E1323,'DATA MASTER'!$B$1:$R$3858,3,0),"")</f>
        <v>DIV 2</v>
      </c>
      <c r="G1323" s="4">
        <v>19</v>
      </c>
      <c r="H1323" s="35">
        <f>IFERROR(VLOOKUP(E1323,'DATA MASTER'!$B$1:$R$3858,6,0),"")</f>
        <v>4</v>
      </c>
      <c r="I1323" s="40">
        <f>IFERROR(VLOOKUP(E1323,'DATA MASTER'!$B$1:$R$3858,5,0),"")</f>
        <v>4.18</v>
      </c>
      <c r="J1323" s="35">
        <f>IFERROR(VLOOKUP(E1323,'DATA MASTER'!$B$1:$R$3858,17,0),"")</f>
        <v>185400</v>
      </c>
      <c r="K1323" s="35">
        <f>IFERROR(VLOOKUP(E1323,'DATA MASTER'!$B$1:$R$3858,16,0),"")</f>
        <v>163600</v>
      </c>
      <c r="L1323" s="34">
        <f t="shared" si="371"/>
        <v>13905</v>
      </c>
      <c r="M1323" s="34">
        <f t="shared" si="376"/>
        <v>23702.368000000002</v>
      </c>
      <c r="N1323" s="35">
        <v>0</v>
      </c>
      <c r="O1323" s="35">
        <v>0</v>
      </c>
      <c r="P1323" s="35"/>
      <c r="Q1323" s="4"/>
      <c r="R1323" s="35">
        <f t="shared" si="377"/>
        <v>2935500</v>
      </c>
      <c r="S1323" s="35">
        <f t="shared" si="372"/>
        <v>2394644.1513513508</v>
      </c>
      <c r="T1323" s="35">
        <f t="shared" si="373"/>
        <v>540855.84864864917</v>
      </c>
      <c r="U1323" s="35">
        <f t="shared" si="378"/>
        <v>55593.999999999993</v>
      </c>
      <c r="V1323" s="35">
        <f t="shared" si="379"/>
        <v>5179.565217391304</v>
      </c>
      <c r="W1323" s="35">
        <f t="shared" si="374"/>
        <v>65168.100000000006</v>
      </c>
      <c r="X1323" s="35">
        <f t="shared" si="380"/>
        <v>336342.75485982926</v>
      </c>
      <c r="Y1323" s="35">
        <v>1</v>
      </c>
      <c r="Z1323" s="35">
        <v>0</v>
      </c>
      <c r="AA1323" s="35">
        <f t="shared" si="381"/>
        <v>0</v>
      </c>
      <c r="AB1323" s="37">
        <f t="shared" si="375"/>
        <v>50000</v>
      </c>
      <c r="AC1323" s="35">
        <v>0</v>
      </c>
      <c r="AD1323" s="35">
        <v>28571.428571428572</v>
      </c>
      <c r="AE1323" s="44"/>
    </row>
    <row r="1324" spans="1:31">
      <c r="A1324" s="34">
        <v>1320</v>
      </c>
      <c r="B1324" s="58">
        <v>46254</v>
      </c>
      <c r="C1324" s="4" t="s">
        <v>7323</v>
      </c>
      <c r="D1324" s="4" t="s">
        <v>6128</v>
      </c>
      <c r="E1324" s="4" t="s">
        <v>6135</v>
      </c>
      <c r="F1324" s="35" t="str">
        <f>IFERROR(VLOOKUP(E1324,'DATA MASTER'!$B$1:$R$3858,3,0),"")</f>
        <v>DIV 1</v>
      </c>
      <c r="G1324" s="4">
        <v>12</v>
      </c>
      <c r="H1324" s="35">
        <f>IFERROR(VLOOKUP(E1324,'DATA MASTER'!$B$1:$R$3858,6,0),"")</f>
        <v>24</v>
      </c>
      <c r="I1324" s="40">
        <f>IFERROR(VLOOKUP(E1324,'DATA MASTER'!$B$1:$R$3858,5,0),"")</f>
        <v>1.23</v>
      </c>
      <c r="J1324" s="35">
        <f>IFERROR(VLOOKUP(E1324,'DATA MASTER'!$B$1:$R$3858,17,0),"")</f>
        <v>99800</v>
      </c>
      <c r="K1324" s="35">
        <f>IFERROR(VLOOKUP(E1324,'DATA MASTER'!$B$1:$R$3858,16,0),"")</f>
        <v>92100</v>
      </c>
      <c r="L1324" s="34">
        <f t="shared" si="371"/>
        <v>7485</v>
      </c>
      <c r="M1324" s="34">
        <f t="shared" si="376"/>
        <v>13343.448</v>
      </c>
      <c r="N1324" s="35">
        <v>0</v>
      </c>
      <c r="O1324" s="35">
        <v>0</v>
      </c>
      <c r="P1324" s="35"/>
      <c r="Q1324" s="4"/>
      <c r="R1324" s="35">
        <f t="shared" si="377"/>
        <v>997999.99999999988</v>
      </c>
      <c r="S1324" s="35">
        <f t="shared" si="372"/>
        <v>851422.18378378358</v>
      </c>
      <c r="T1324" s="35">
        <f t="shared" si="373"/>
        <v>146577.81621621631</v>
      </c>
      <c r="U1324" s="35">
        <f t="shared" si="378"/>
        <v>10332</v>
      </c>
      <c r="V1324" s="35">
        <f t="shared" si="379"/>
        <v>962.60869565217388</v>
      </c>
      <c r="W1324" s="35">
        <f t="shared" si="374"/>
        <v>22155.599999999999</v>
      </c>
      <c r="X1324" s="35">
        <f t="shared" si="380"/>
        <v>113127.60752056414</v>
      </c>
      <c r="Y1324" s="35">
        <v>1</v>
      </c>
      <c r="Z1324" s="35">
        <v>0</v>
      </c>
      <c r="AA1324" s="35">
        <f t="shared" si="381"/>
        <v>0</v>
      </c>
      <c r="AB1324" s="37">
        <f t="shared" si="375"/>
        <v>0</v>
      </c>
      <c r="AC1324" s="35">
        <v>0</v>
      </c>
      <c r="AD1324" s="35">
        <v>0</v>
      </c>
      <c r="AE1324" s="44"/>
    </row>
    <row r="1325" spans="1:31">
      <c r="A1325" s="34">
        <v>1321</v>
      </c>
      <c r="B1325" s="58">
        <v>46254</v>
      </c>
      <c r="C1325" s="4" t="s">
        <v>7323</v>
      </c>
      <c r="D1325" s="4" t="s">
        <v>6128</v>
      </c>
      <c r="E1325" s="4" t="s">
        <v>6141</v>
      </c>
      <c r="F1325" s="35" t="str">
        <f>IFERROR(VLOOKUP(E1325,'DATA MASTER'!$B$1:$R$3858,3,0),"")</f>
        <v>DIV 1</v>
      </c>
      <c r="G1325" s="4">
        <v>36</v>
      </c>
      <c r="H1325" s="35">
        <f>IFERROR(VLOOKUP(E1325,'DATA MASTER'!$B$1:$R$3858,6,0),"")</f>
        <v>36</v>
      </c>
      <c r="I1325" s="40">
        <f>IFERROR(VLOOKUP(E1325,'DATA MASTER'!$B$1:$R$3858,5,0),"")</f>
        <v>0.621</v>
      </c>
      <c r="J1325" s="35">
        <f>IFERROR(VLOOKUP(E1325,'DATA MASTER'!$B$1:$R$3858,17,0),"")</f>
        <v>56900</v>
      </c>
      <c r="K1325" s="35">
        <f>IFERROR(VLOOKUP(E1325,'DATA MASTER'!$B$1:$R$3858,16,0),"")</f>
        <v>52000</v>
      </c>
      <c r="L1325" s="34">
        <f t="shared" si="371"/>
        <v>4267.5</v>
      </c>
      <c r="M1325" s="34">
        <f t="shared" si="376"/>
        <v>7533.76</v>
      </c>
      <c r="N1325" s="35">
        <v>0</v>
      </c>
      <c r="O1325" s="35">
        <v>0</v>
      </c>
      <c r="P1325" s="35"/>
      <c r="Q1325" s="4"/>
      <c r="R1325" s="35">
        <f t="shared" si="377"/>
        <v>1707000</v>
      </c>
      <c r="S1325" s="35">
        <f t="shared" si="372"/>
        <v>1442148.3243243243</v>
      </c>
      <c r="T1325" s="35">
        <f t="shared" si="373"/>
        <v>264851.67567567574</v>
      </c>
      <c r="U1325" s="35">
        <f t="shared" si="378"/>
        <v>15649.2</v>
      </c>
      <c r="V1325" s="35">
        <f t="shared" si="379"/>
        <v>1458.0000000000002</v>
      </c>
      <c r="W1325" s="35">
        <f t="shared" si="374"/>
        <v>37895.4</v>
      </c>
      <c r="X1325" s="35">
        <f t="shared" si="380"/>
        <v>209849.07567567573</v>
      </c>
      <c r="Y1325" s="35">
        <v>1</v>
      </c>
      <c r="Z1325" s="35">
        <v>0</v>
      </c>
      <c r="AA1325" s="35">
        <f t="shared" si="381"/>
        <v>0</v>
      </c>
      <c r="AB1325" s="37">
        <f t="shared" si="375"/>
        <v>0</v>
      </c>
      <c r="AC1325" s="35">
        <v>0</v>
      </c>
      <c r="AD1325" s="35">
        <v>0</v>
      </c>
      <c r="AE1325" s="44"/>
    </row>
    <row r="1326" spans="1:31">
      <c r="A1326" s="34">
        <v>1322</v>
      </c>
      <c r="B1326" s="58">
        <v>46254</v>
      </c>
      <c r="C1326" s="4" t="s">
        <v>7324</v>
      </c>
      <c r="D1326" s="4" t="s">
        <v>6128</v>
      </c>
      <c r="E1326" s="4" t="s">
        <v>3901</v>
      </c>
      <c r="F1326" s="35" t="str">
        <f>IFERROR(VLOOKUP(E1326,'DATA MASTER'!$B$1:$R$3858,3,0),"")</f>
        <v>DIV 2</v>
      </c>
      <c r="G1326" s="4">
        <v>6</v>
      </c>
      <c r="H1326" s="35">
        <f>IFERROR(VLOOKUP(E1326,'DATA MASTER'!$B$1:$R$3858,6,0),"")</f>
        <v>48</v>
      </c>
      <c r="I1326" s="40">
        <f>IFERROR(VLOOKUP(E1326,'DATA MASTER'!$B$1:$R$3858,5,0),"")</f>
        <v>0.32900000000000001</v>
      </c>
      <c r="J1326" s="35">
        <f>IFERROR(VLOOKUP(E1326,'DATA MASTER'!$B$1:$R$3858,17,0),"")</f>
        <v>34800</v>
      </c>
      <c r="K1326" s="35">
        <f>IFERROR(VLOOKUP(E1326,'DATA MASTER'!$B$1:$R$3858,16,0),"")</f>
        <v>31200</v>
      </c>
      <c r="L1326" s="34">
        <f t="shared" si="371"/>
        <v>2610</v>
      </c>
      <c r="M1326" s="34">
        <f t="shared" si="376"/>
        <v>4520.2560000000003</v>
      </c>
      <c r="N1326" s="35">
        <v>0</v>
      </c>
      <c r="O1326" s="35">
        <v>0</v>
      </c>
      <c r="P1326" s="35"/>
      <c r="Q1326" s="4"/>
      <c r="R1326" s="35">
        <f t="shared" si="377"/>
        <v>173999.99999999997</v>
      </c>
      <c r="S1326" s="35">
        <f t="shared" si="372"/>
        <v>144214.83243243239</v>
      </c>
      <c r="T1326" s="35">
        <f t="shared" si="373"/>
        <v>29785.16756756758</v>
      </c>
      <c r="U1326" s="35">
        <f t="shared" si="378"/>
        <v>1381.8000000000002</v>
      </c>
      <c r="V1326" s="35">
        <f t="shared" si="379"/>
        <v>128.73913043478262</v>
      </c>
      <c r="W1326" s="35">
        <f t="shared" si="374"/>
        <v>3862.7999999999997</v>
      </c>
      <c r="X1326" s="35">
        <f t="shared" si="380"/>
        <v>24411.828437132797</v>
      </c>
      <c r="Y1326" s="35">
        <f t="shared" ref="Y1326:Y1327" si="383">IF(E1326="avem005",4,IF(E1326="avem025",1,1))</f>
        <v>1</v>
      </c>
      <c r="Z1326" s="35">
        <v>0</v>
      </c>
      <c r="AA1326" s="35">
        <f t="shared" si="381"/>
        <v>0</v>
      </c>
      <c r="AB1326" s="37">
        <f t="shared" si="375"/>
        <v>0</v>
      </c>
      <c r="AC1326" s="35">
        <v>0</v>
      </c>
      <c r="AD1326" s="35">
        <v>0</v>
      </c>
      <c r="AE1326" s="44"/>
    </row>
    <row r="1327" spans="1:31">
      <c r="A1327" s="34">
        <v>1323</v>
      </c>
      <c r="B1327" s="58">
        <v>46254</v>
      </c>
      <c r="C1327" s="4" t="s">
        <v>7325</v>
      </c>
      <c r="D1327" s="4" t="s">
        <v>6124</v>
      </c>
      <c r="E1327" s="4" t="s">
        <v>947</v>
      </c>
      <c r="F1327" s="35" t="str">
        <f>IFERROR(VLOOKUP(E1327,'DATA MASTER'!$B$1:$R$3858,3,0),"")</f>
        <v>MTAB</v>
      </c>
      <c r="G1327" s="4">
        <v>2</v>
      </c>
      <c r="H1327" s="35">
        <f>IFERROR(VLOOKUP(E1327,'DATA MASTER'!$B$1:$R$3858,6,0),"")</f>
        <v>24</v>
      </c>
      <c r="I1327" s="40">
        <f>IFERROR(VLOOKUP(E1327,'DATA MASTER'!$B$1:$R$3858,5,0),"")</f>
        <v>1.23</v>
      </c>
      <c r="J1327" s="35">
        <f>IFERROR(VLOOKUP(E1327,'DATA MASTER'!$B$1:$R$3858,17,0),"")</f>
        <v>47200</v>
      </c>
      <c r="K1327" s="35">
        <f>IFERROR(VLOOKUP(E1327,'DATA MASTER'!$B$1:$R$3858,16,0),"")</f>
        <v>44600</v>
      </c>
      <c r="L1327" s="34">
        <f t="shared" si="371"/>
        <v>5900</v>
      </c>
      <c r="M1327" s="34">
        <f t="shared" si="376"/>
        <v>8478.9060000000009</v>
      </c>
      <c r="N1327" s="35">
        <v>0</v>
      </c>
      <c r="O1327" s="35">
        <v>0</v>
      </c>
      <c r="P1327" s="35"/>
      <c r="Q1327" s="4"/>
      <c r="R1327" s="35">
        <f t="shared" si="377"/>
        <v>74414.414414414408</v>
      </c>
      <c r="S1327" s="35">
        <f t="shared" si="372"/>
        <v>65083.052252252244</v>
      </c>
      <c r="T1327" s="35">
        <f t="shared" si="373"/>
        <v>9331.3621621621642</v>
      </c>
      <c r="U1327" s="35">
        <f t="shared" si="378"/>
        <v>1722</v>
      </c>
      <c r="V1327" s="35">
        <f t="shared" si="379"/>
        <v>160.43478260869566</v>
      </c>
      <c r="W1327" s="35">
        <f t="shared" ref="W1327:W1348" si="384">IFERROR(2%*R1327*1.11,"")</f>
        <v>1652</v>
      </c>
      <c r="X1327" s="35">
        <f t="shared" si="380"/>
        <v>2671.9273795534682</v>
      </c>
      <c r="Y1327" s="35">
        <f t="shared" si="383"/>
        <v>1</v>
      </c>
      <c r="Z1327" s="35">
        <v>0</v>
      </c>
      <c r="AA1327" s="35">
        <f t="shared" si="381"/>
        <v>0</v>
      </c>
      <c r="AB1327" s="37">
        <f t="shared" si="375"/>
        <v>0</v>
      </c>
      <c r="AC1327" s="35">
        <v>0</v>
      </c>
      <c r="AD1327" s="3">
        <v>3125</v>
      </c>
      <c r="AE1327" s="44"/>
    </row>
    <row r="1328" spans="1:31">
      <c r="A1328" s="34">
        <v>1324</v>
      </c>
      <c r="B1328" s="58">
        <v>46254</v>
      </c>
      <c r="C1328" s="4" t="s">
        <v>7326</v>
      </c>
      <c r="D1328" s="4" t="s">
        <v>6239</v>
      </c>
      <c r="E1328" s="4" t="s">
        <v>6156</v>
      </c>
      <c r="F1328" s="35" t="str">
        <f>IFERROR(VLOOKUP(E1328,'DATA MASTER'!$B$1:$R$3858,3,0),"")</f>
        <v>DIV 1</v>
      </c>
      <c r="G1328" s="4">
        <v>4</v>
      </c>
      <c r="H1328" s="35">
        <f>IFERROR(VLOOKUP(E1328,'DATA MASTER'!$B$1:$R$3858,6,0),"")</f>
        <v>4</v>
      </c>
      <c r="I1328" s="40">
        <f>IFERROR(VLOOKUP(E1328,'DATA MASTER'!$B$1:$R$3858,5,0),"")</f>
        <v>5.3879999999999999</v>
      </c>
      <c r="J1328" s="35">
        <f>IFERROR(VLOOKUP(E1328,'DATA MASTER'!$B$1:$R$3858,17,0),"")</f>
        <v>185700</v>
      </c>
      <c r="K1328" s="35">
        <f>IFERROR(VLOOKUP(E1328,'DATA MASTER'!$B$1:$R$3858,16,0),"")</f>
        <v>165300</v>
      </c>
      <c r="L1328" s="34">
        <f t="shared" si="371"/>
        <v>13927.5</v>
      </c>
      <c r="M1328" s="34">
        <f t="shared" si="376"/>
        <v>23948.664000000001</v>
      </c>
      <c r="N1328" s="35">
        <v>0</v>
      </c>
      <c r="O1328" s="35">
        <v>0</v>
      </c>
      <c r="P1328" s="35">
        <v>15000</v>
      </c>
      <c r="Q1328" s="4" t="s">
        <v>6947</v>
      </c>
      <c r="R1328" s="35">
        <f t="shared" si="377"/>
        <v>619000</v>
      </c>
      <c r="S1328" s="35">
        <f t="shared" si="372"/>
        <v>509374.18378378375</v>
      </c>
      <c r="T1328" s="35">
        <f t="shared" si="373"/>
        <v>109625.81621621625</v>
      </c>
      <c r="U1328" s="35">
        <f t="shared" si="378"/>
        <v>15086.4</v>
      </c>
      <c r="V1328" s="35">
        <f t="shared" si="379"/>
        <v>1405.5652173913043</v>
      </c>
      <c r="W1328" s="35">
        <f t="shared" si="384"/>
        <v>13741.800000000001</v>
      </c>
      <c r="X1328" s="35">
        <f t="shared" si="380"/>
        <v>34980.28629294259</v>
      </c>
      <c r="Y1328" s="35">
        <f>H1328</f>
        <v>4</v>
      </c>
      <c r="Z1328" s="35">
        <v>0</v>
      </c>
      <c r="AA1328" s="35">
        <f t="shared" si="381"/>
        <v>15000</v>
      </c>
      <c r="AB1328" s="37">
        <f t="shared" si="375"/>
        <v>0</v>
      </c>
      <c r="AC1328" s="35">
        <v>0</v>
      </c>
      <c r="AD1328" s="35">
        <v>29411.764705882353</v>
      </c>
      <c r="AE1328" s="44"/>
    </row>
    <row r="1329" spans="1:31">
      <c r="A1329" s="34">
        <v>1325</v>
      </c>
      <c r="B1329" s="58">
        <v>46254</v>
      </c>
      <c r="C1329" s="4" t="s">
        <v>7327</v>
      </c>
      <c r="D1329" s="4" t="s">
        <v>6239</v>
      </c>
      <c r="E1329" s="4" t="s">
        <v>2687</v>
      </c>
      <c r="F1329" s="35" t="str">
        <f>IFERROR(VLOOKUP(E1329,'DATA MASTER'!$B$1:$R$3858,3,0),"")</f>
        <v>DIV 1</v>
      </c>
      <c r="G1329" s="4">
        <v>12</v>
      </c>
      <c r="H1329" s="35">
        <f>IFERROR(VLOOKUP(E1329,'DATA MASTER'!$B$1:$R$3858,6,0),"")</f>
        <v>24</v>
      </c>
      <c r="I1329" s="40">
        <f>IFERROR(VLOOKUP(E1329,'DATA MASTER'!$B$1:$R$3858,5,0),"")</f>
        <v>1.052</v>
      </c>
      <c r="J1329" s="35">
        <f>IFERROR(VLOOKUP(E1329,'DATA MASTER'!$B$1:$R$3858,17,0),"")</f>
        <v>90100</v>
      </c>
      <c r="K1329" s="35">
        <f>IFERROR(VLOOKUP(E1329,'DATA MASTER'!$B$1:$R$3858,16,0),"")</f>
        <v>82300</v>
      </c>
      <c r="L1329" s="34">
        <f t="shared" si="371"/>
        <v>6757.5</v>
      </c>
      <c r="M1329" s="34">
        <f t="shared" si="376"/>
        <v>11923.624000000002</v>
      </c>
      <c r="N1329" s="35">
        <v>0</v>
      </c>
      <c r="O1329" s="35">
        <v>0</v>
      </c>
      <c r="P1329" s="35"/>
      <c r="Q1329" s="4"/>
      <c r="R1329" s="35">
        <f t="shared" si="377"/>
        <v>901000</v>
      </c>
      <c r="S1329" s="35">
        <f t="shared" si="372"/>
        <v>760825.68648648646</v>
      </c>
      <c r="T1329" s="35">
        <f t="shared" si="373"/>
        <v>140174.31351351354</v>
      </c>
      <c r="U1329" s="35">
        <f t="shared" si="378"/>
        <v>8836.8000000000011</v>
      </c>
      <c r="V1329" s="35">
        <f t="shared" si="379"/>
        <v>823.304347826087</v>
      </c>
      <c r="W1329" s="35">
        <f t="shared" si="384"/>
        <v>20002.2</v>
      </c>
      <c r="X1329" s="35">
        <f t="shared" si="380"/>
        <v>81100.244459805122</v>
      </c>
      <c r="Y1329" s="35">
        <v>1</v>
      </c>
      <c r="Z1329" s="35">
        <v>0</v>
      </c>
      <c r="AA1329" s="35">
        <f t="shared" si="381"/>
        <v>0</v>
      </c>
      <c r="AB1329" s="37">
        <f t="shared" si="375"/>
        <v>0</v>
      </c>
      <c r="AC1329" s="35">
        <v>0</v>
      </c>
      <c r="AD1329" s="35">
        <v>29411.764705882353</v>
      </c>
      <c r="AE1329" s="44"/>
    </row>
    <row r="1330" spans="1:31">
      <c r="A1330" s="34">
        <v>1326</v>
      </c>
      <c r="B1330" s="58">
        <v>46254</v>
      </c>
      <c r="C1330" s="4" t="s">
        <v>7327</v>
      </c>
      <c r="D1330" s="4" t="s">
        <v>6239</v>
      </c>
      <c r="E1330" s="4" t="s">
        <v>6339</v>
      </c>
      <c r="F1330" s="35" t="str">
        <f>IFERROR(VLOOKUP(E1330,'DATA MASTER'!$B$1:$R$3858,3,0),"")</f>
        <v>DIV 1</v>
      </c>
      <c r="G1330" s="4">
        <v>4</v>
      </c>
      <c r="H1330" s="35">
        <f>IFERROR(VLOOKUP(E1330,'DATA MASTER'!$B$1:$R$3858,6,0),"")</f>
        <v>4</v>
      </c>
      <c r="I1330" s="40">
        <f>IFERROR(VLOOKUP(E1330,'DATA MASTER'!$B$1:$R$3858,5,0),"")</f>
        <v>4.2300000000000004</v>
      </c>
      <c r="J1330" s="35">
        <f>IFERROR(VLOOKUP(E1330,'DATA MASTER'!$B$1:$R$3858,17,0),"")</f>
        <v>258300</v>
      </c>
      <c r="K1330" s="35">
        <f>IFERROR(VLOOKUP(E1330,'DATA MASTER'!$B$1:$R$3858,16,0),"")</f>
        <v>232800</v>
      </c>
      <c r="L1330" s="34">
        <f t="shared" si="371"/>
        <v>19372.5</v>
      </c>
      <c r="M1330" s="34">
        <f t="shared" si="376"/>
        <v>33728.063999999998</v>
      </c>
      <c r="N1330" s="35">
        <v>0</v>
      </c>
      <c r="O1330" s="35">
        <v>0</v>
      </c>
      <c r="P1330" s="35"/>
      <c r="Q1330" s="4"/>
      <c r="R1330" s="35">
        <f t="shared" si="377"/>
        <v>860999.99999999988</v>
      </c>
      <c r="S1330" s="35">
        <f t="shared" si="372"/>
        <v>717376.34594594582</v>
      </c>
      <c r="T1330" s="35">
        <f t="shared" si="373"/>
        <v>143623.65405405406</v>
      </c>
      <c r="U1330" s="35">
        <f t="shared" si="378"/>
        <v>11844.000000000002</v>
      </c>
      <c r="V1330" s="35">
        <f t="shared" si="379"/>
        <v>1103.4782608695652</v>
      </c>
      <c r="W1330" s="35">
        <f t="shared" si="384"/>
        <v>19114.199999999997</v>
      </c>
      <c r="X1330" s="35">
        <f t="shared" si="380"/>
        <v>82150.211087302145</v>
      </c>
      <c r="Y1330" s="35">
        <v>1</v>
      </c>
      <c r="Z1330" s="35">
        <v>0</v>
      </c>
      <c r="AA1330" s="35">
        <f t="shared" si="381"/>
        <v>0</v>
      </c>
      <c r="AB1330" s="37">
        <f t="shared" si="375"/>
        <v>0</v>
      </c>
      <c r="AC1330" s="35">
        <v>0</v>
      </c>
      <c r="AD1330" s="35">
        <v>29411.764705882353</v>
      </c>
      <c r="AE1330" s="44"/>
    </row>
    <row r="1331" spans="1:31">
      <c r="A1331" s="34">
        <v>1327</v>
      </c>
      <c r="B1331" s="58">
        <v>46254</v>
      </c>
      <c r="C1331" s="4" t="s">
        <v>7327</v>
      </c>
      <c r="D1331" s="4" t="s">
        <v>6239</v>
      </c>
      <c r="E1331" s="4" t="s">
        <v>6148</v>
      </c>
      <c r="F1331" s="35" t="str">
        <f>IFERROR(VLOOKUP(E1331,'DATA MASTER'!$B$1:$R$3858,3,0),"")</f>
        <v>DIV 2</v>
      </c>
      <c r="G1331" s="4">
        <v>12</v>
      </c>
      <c r="H1331" s="35">
        <f>IFERROR(VLOOKUP(E1331,'DATA MASTER'!$B$1:$R$3858,6,0),"")</f>
        <v>24</v>
      </c>
      <c r="I1331" s="40">
        <f>IFERROR(VLOOKUP(E1331,'DATA MASTER'!$B$1:$R$3858,5,0),"")</f>
        <v>1.0900000000000001</v>
      </c>
      <c r="J1331" s="35">
        <f>IFERROR(VLOOKUP(E1331,'DATA MASTER'!$B$1:$R$3858,17,0),"")</f>
        <v>82200</v>
      </c>
      <c r="K1331" s="35">
        <f>IFERROR(VLOOKUP(E1331,'DATA MASTER'!$B$1:$R$3858,16,0),"")</f>
        <v>74900</v>
      </c>
      <c r="L1331" s="34">
        <f t="shared" si="371"/>
        <v>6165</v>
      </c>
      <c r="M1331" s="34">
        <f t="shared" si="376"/>
        <v>10851.512000000001</v>
      </c>
      <c r="N1331" s="35">
        <v>0</v>
      </c>
      <c r="O1331" s="35">
        <v>0</v>
      </c>
      <c r="P1331" s="35"/>
      <c r="Q1331" s="4"/>
      <c r="R1331" s="35">
        <f t="shared" si="377"/>
        <v>822000</v>
      </c>
      <c r="S1331" s="35">
        <f t="shared" si="372"/>
        <v>692416.08648648649</v>
      </c>
      <c r="T1331" s="35">
        <f t="shared" si="373"/>
        <v>129583.91351351351</v>
      </c>
      <c r="U1331" s="35">
        <f t="shared" si="378"/>
        <v>9156.0000000000018</v>
      </c>
      <c r="V1331" s="35">
        <f t="shared" si="379"/>
        <v>853.04347826086962</v>
      </c>
      <c r="W1331" s="35">
        <f t="shared" si="384"/>
        <v>18248.400000000001</v>
      </c>
      <c r="X1331" s="35">
        <f t="shared" si="380"/>
        <v>71914.705329370307</v>
      </c>
      <c r="Y1331" s="35">
        <v>1</v>
      </c>
      <c r="Z1331" s="35">
        <v>0</v>
      </c>
      <c r="AA1331" s="35">
        <f t="shared" si="381"/>
        <v>0</v>
      </c>
      <c r="AB1331" s="37">
        <f t="shared" si="375"/>
        <v>0</v>
      </c>
      <c r="AC1331" s="35">
        <v>0</v>
      </c>
      <c r="AD1331" s="35">
        <v>29411.764705882353</v>
      </c>
      <c r="AE1331" s="44"/>
    </row>
    <row r="1332" spans="1:31">
      <c r="A1332" s="34">
        <v>1328</v>
      </c>
      <c r="B1332" s="58">
        <v>46254</v>
      </c>
      <c r="C1332" s="4" t="s">
        <v>7328</v>
      </c>
      <c r="D1332" s="4" t="s">
        <v>6138</v>
      </c>
      <c r="E1332" s="4" t="s">
        <v>6167</v>
      </c>
      <c r="F1332" s="35" t="str">
        <f>IFERROR(VLOOKUP(E1332,'DATA MASTER'!$B$1:$R$3858,3,0),"")</f>
        <v>DIV 2</v>
      </c>
      <c r="G1332" s="4">
        <v>12</v>
      </c>
      <c r="H1332" s="35">
        <f>IFERROR(VLOOKUP(E1332,'DATA MASTER'!$B$1:$R$3858,6,0),"")</f>
        <v>24</v>
      </c>
      <c r="I1332" s="40">
        <f>IFERROR(VLOOKUP(E1332,'DATA MASTER'!$B$1:$R$3858,5,0),"")</f>
        <v>0.90200000000000002</v>
      </c>
      <c r="J1332" s="35">
        <f>IFERROR(VLOOKUP(E1332,'DATA MASTER'!$B$1:$R$3858,17,0),"")</f>
        <v>81000</v>
      </c>
      <c r="K1332" s="35">
        <f>IFERROR(VLOOKUP(E1332,'DATA MASTER'!$B$1:$R$3858,16,0),"")</f>
        <v>74300</v>
      </c>
      <c r="L1332" s="34">
        <f t="shared" si="371"/>
        <v>6075</v>
      </c>
      <c r="M1332" s="34">
        <f t="shared" si="376"/>
        <v>10764.584000000001</v>
      </c>
      <c r="N1332" s="35">
        <v>0</v>
      </c>
      <c r="O1332" s="35">
        <v>10</v>
      </c>
      <c r="P1332" s="35"/>
      <c r="Q1332" s="4"/>
      <c r="R1332" s="35">
        <f t="shared" si="377"/>
        <v>729000</v>
      </c>
      <c r="S1332" s="35">
        <f t="shared" si="372"/>
        <v>618182.42594594578</v>
      </c>
      <c r="T1332" s="35">
        <f t="shared" si="373"/>
        <v>110817.57405405422</v>
      </c>
      <c r="U1332" s="35">
        <f t="shared" si="378"/>
        <v>7576.8</v>
      </c>
      <c r="V1332" s="35">
        <f t="shared" si="379"/>
        <v>705.91304347826087</v>
      </c>
      <c r="W1332" s="35">
        <f t="shared" si="384"/>
        <v>16183.800000000001</v>
      </c>
      <c r="X1332" s="35">
        <f t="shared" si="380"/>
        <v>86351.061010575955</v>
      </c>
      <c r="Y1332" s="35">
        <f t="shared" ref="Y1332:Y1333" si="385">IF(E1332="avem005",4,IF(E1332="avem025",1,1))</f>
        <v>1</v>
      </c>
      <c r="Z1332" s="35">
        <v>0</v>
      </c>
      <c r="AA1332" s="35">
        <f t="shared" si="381"/>
        <v>0</v>
      </c>
      <c r="AB1332" s="37">
        <f t="shared" si="375"/>
        <v>0</v>
      </c>
      <c r="AC1332" s="35">
        <v>0</v>
      </c>
      <c r="AD1332" s="35">
        <v>0</v>
      </c>
      <c r="AE1332" s="44"/>
    </row>
    <row r="1333" spans="1:31">
      <c r="A1333" s="34">
        <v>1329</v>
      </c>
      <c r="B1333" s="58">
        <v>46254</v>
      </c>
      <c r="C1333" s="4" t="s">
        <v>7329</v>
      </c>
      <c r="D1333" s="4" t="s">
        <v>6128</v>
      </c>
      <c r="E1333" s="4" t="s">
        <v>6218</v>
      </c>
      <c r="F1333" s="35" t="str">
        <f>IFERROR(VLOOKUP(E1333,'DATA MASTER'!$B$1:$R$3858,3,0),"")</f>
        <v>DIV 1</v>
      </c>
      <c r="G1333" s="4">
        <v>2</v>
      </c>
      <c r="H1333" s="35">
        <f>IFERROR(VLOOKUP(E1333,'DATA MASTER'!$B$1:$R$3858,6,0),"")</f>
        <v>24</v>
      </c>
      <c r="I1333" s="40">
        <f>IFERROR(VLOOKUP(E1333,'DATA MASTER'!$B$1:$R$3858,5,0),"")</f>
        <v>1.079</v>
      </c>
      <c r="J1333" s="35">
        <f>IFERROR(VLOOKUP(E1333,'DATA MASTER'!$B$1:$R$3858,17,0),"")</f>
        <v>102900</v>
      </c>
      <c r="K1333" s="35">
        <f>IFERROR(VLOOKUP(E1333,'DATA MASTER'!$B$1:$R$3858,16,0),"")</f>
        <v>94200</v>
      </c>
      <c r="L1333" s="34">
        <f t="shared" si="371"/>
        <v>7717.5</v>
      </c>
      <c r="M1333" s="34">
        <f t="shared" si="376"/>
        <v>13647.696000000002</v>
      </c>
      <c r="N1333" s="35">
        <v>0</v>
      </c>
      <c r="O1333" s="35">
        <v>0</v>
      </c>
      <c r="P1333" s="35"/>
      <c r="Q1333" s="4"/>
      <c r="R1333" s="35">
        <f t="shared" si="377"/>
        <v>171499.99999999997</v>
      </c>
      <c r="S1333" s="35">
        <f t="shared" si="372"/>
        <v>145139.28648648647</v>
      </c>
      <c r="T1333" s="35">
        <f t="shared" si="373"/>
        <v>26360.713513513503</v>
      </c>
      <c r="U1333" s="35">
        <f t="shared" si="378"/>
        <v>1510.6</v>
      </c>
      <c r="V1333" s="35">
        <f t="shared" si="379"/>
        <v>140.73913043478262</v>
      </c>
      <c r="W1333" s="35">
        <f t="shared" si="384"/>
        <v>3807.2999999999997</v>
      </c>
      <c r="X1333" s="35">
        <f t="shared" si="380"/>
        <v>18402.074383078721</v>
      </c>
      <c r="Y1333" s="35">
        <f t="shared" si="385"/>
        <v>1</v>
      </c>
      <c r="Z1333" s="35">
        <v>0</v>
      </c>
      <c r="AA1333" s="35">
        <f t="shared" si="381"/>
        <v>0</v>
      </c>
      <c r="AB1333" s="37">
        <f t="shared" si="375"/>
        <v>0</v>
      </c>
      <c r="AC1333" s="35">
        <v>0</v>
      </c>
      <c r="AD1333" s="35">
        <v>2500</v>
      </c>
      <c r="AE1333" s="44"/>
    </row>
    <row r="1334" spans="1:31">
      <c r="A1334" s="34">
        <v>1330</v>
      </c>
      <c r="B1334" s="58">
        <v>46254</v>
      </c>
      <c r="C1334" s="4" t="s">
        <v>7329</v>
      </c>
      <c r="D1334" s="4" t="s">
        <v>6128</v>
      </c>
      <c r="E1334" s="4" t="s">
        <v>6167</v>
      </c>
      <c r="F1334" s="35" t="str">
        <f>IFERROR(VLOOKUP(E1334,'DATA MASTER'!$B$1:$R$3858,3,0),"")</f>
        <v>DIV 2</v>
      </c>
      <c r="G1334" s="4">
        <v>4</v>
      </c>
      <c r="H1334" s="35">
        <f>IFERROR(VLOOKUP(E1334,'DATA MASTER'!$B$1:$R$3858,6,0),"")</f>
        <v>24</v>
      </c>
      <c r="I1334" s="40">
        <f>IFERROR(VLOOKUP(E1334,'DATA MASTER'!$B$1:$R$3858,5,0),"")</f>
        <v>0.90200000000000002</v>
      </c>
      <c r="J1334" s="35">
        <f>IFERROR(VLOOKUP(E1334,'DATA MASTER'!$B$1:$R$3858,17,0),"")</f>
        <v>81000</v>
      </c>
      <c r="K1334" s="35">
        <f>IFERROR(VLOOKUP(E1334,'DATA MASTER'!$B$1:$R$3858,16,0),"")</f>
        <v>74300</v>
      </c>
      <c r="L1334" s="34">
        <f t="shared" si="371"/>
        <v>6075</v>
      </c>
      <c r="M1334" s="34">
        <f t="shared" si="376"/>
        <v>10764.584000000001</v>
      </c>
      <c r="N1334" s="35">
        <v>0</v>
      </c>
      <c r="O1334" s="35">
        <v>10</v>
      </c>
      <c r="P1334" s="35"/>
      <c r="Q1334" s="4"/>
      <c r="R1334" s="35">
        <f t="shared" si="377"/>
        <v>243000</v>
      </c>
      <c r="S1334" s="35">
        <f t="shared" si="372"/>
        <v>206060.80864864861</v>
      </c>
      <c r="T1334" s="35">
        <f t="shared" si="373"/>
        <v>36939.191351351386</v>
      </c>
      <c r="U1334" s="35">
        <f t="shared" si="378"/>
        <v>2525.6</v>
      </c>
      <c r="V1334" s="35">
        <f t="shared" si="379"/>
        <v>235.30434782608694</v>
      </c>
      <c r="W1334" s="35">
        <f t="shared" si="384"/>
        <v>5394.6</v>
      </c>
      <c r="X1334" s="35">
        <f t="shared" si="380"/>
        <v>26283.687003525301</v>
      </c>
      <c r="Y1334" s="35">
        <v>1</v>
      </c>
      <c r="Z1334" s="35">
        <v>0</v>
      </c>
      <c r="AA1334" s="35">
        <f t="shared" si="381"/>
        <v>0</v>
      </c>
      <c r="AB1334" s="37">
        <f t="shared" si="375"/>
        <v>0</v>
      </c>
      <c r="AC1334" s="35">
        <v>0</v>
      </c>
      <c r="AD1334" s="35">
        <v>2500</v>
      </c>
      <c r="AE1334" s="44"/>
    </row>
    <row r="1335" spans="1:31">
      <c r="A1335" s="34">
        <v>1331</v>
      </c>
      <c r="B1335" s="58">
        <v>46254</v>
      </c>
      <c r="C1335" s="4" t="s">
        <v>7330</v>
      </c>
      <c r="D1335" s="4" t="s">
        <v>6175</v>
      </c>
      <c r="E1335" s="4" t="s">
        <v>6162</v>
      </c>
      <c r="F1335" s="35" t="str">
        <f>IFERROR(VLOOKUP(E1335,'DATA MASTER'!$B$1:$R$3858,3,0),"")</f>
        <v>DIV 1</v>
      </c>
      <c r="G1335" s="4">
        <v>2</v>
      </c>
      <c r="H1335" s="35">
        <f>IFERROR(VLOOKUP(E1335,'DATA MASTER'!$B$1:$R$3858,6,0),"")</f>
        <v>1</v>
      </c>
      <c r="I1335" s="40">
        <f>IFERROR(VLOOKUP(E1335,'DATA MASTER'!$B$1:$R$3858,5,0),"")</f>
        <v>26.01</v>
      </c>
      <c r="J1335" s="35">
        <f>IFERROR(VLOOKUP(E1335,'DATA MASTER'!$B$1:$R$3858,17,0),"")</f>
        <v>1103500</v>
      </c>
      <c r="K1335" s="35">
        <f>IFERROR(VLOOKUP(E1335,'DATA MASTER'!$B$1:$R$3858,16,0),"")</f>
        <v>991800</v>
      </c>
      <c r="L1335" s="34">
        <f t="shared" si="371"/>
        <v>82762.5</v>
      </c>
      <c r="M1335" s="34">
        <f t="shared" si="376"/>
        <v>143691.984</v>
      </c>
      <c r="N1335" s="35">
        <v>0</v>
      </c>
      <c r="O1335" s="35">
        <v>0</v>
      </c>
      <c r="P1335" s="35">
        <v>25000</v>
      </c>
      <c r="Q1335" s="4" t="s">
        <v>7215</v>
      </c>
      <c r="R1335" s="35">
        <f t="shared" si="377"/>
        <v>1839166.6666666665</v>
      </c>
      <c r="S1335" s="35">
        <f t="shared" si="372"/>
        <v>1528122.5513513514</v>
      </c>
      <c r="T1335" s="35">
        <f t="shared" si="373"/>
        <v>311044.11531531508</v>
      </c>
      <c r="U1335" s="35">
        <f t="shared" si="378"/>
        <v>36414</v>
      </c>
      <c r="V1335" s="35">
        <f t="shared" si="379"/>
        <v>3392.608695652174</v>
      </c>
      <c r="W1335" s="35">
        <f t="shared" si="384"/>
        <v>40829.5</v>
      </c>
      <c r="X1335" s="35">
        <f t="shared" si="380"/>
        <v>150408.00661966292</v>
      </c>
      <c r="Y1335" s="35">
        <f>H1335</f>
        <v>1</v>
      </c>
      <c r="Z1335" s="35">
        <v>0</v>
      </c>
      <c r="AA1335" s="35">
        <f t="shared" si="381"/>
        <v>50000</v>
      </c>
      <c r="AB1335" s="37">
        <f t="shared" si="375"/>
        <v>0</v>
      </c>
      <c r="AC1335" s="35">
        <v>0</v>
      </c>
      <c r="AD1335" s="35">
        <v>30000</v>
      </c>
      <c r="AE1335" s="44"/>
    </row>
    <row r="1336" spans="1:31">
      <c r="A1336" s="34">
        <v>1332</v>
      </c>
      <c r="B1336" s="58">
        <v>46254</v>
      </c>
      <c r="C1336" s="4" t="s">
        <v>7331</v>
      </c>
      <c r="D1336" s="4" t="s">
        <v>6201</v>
      </c>
      <c r="E1336" s="4" t="s">
        <v>6166</v>
      </c>
      <c r="F1336" s="35" t="str">
        <f>IFERROR(VLOOKUP(E1336,'DATA MASTER'!$B$1:$R$3858,3,0),"")</f>
        <v>DIV 2</v>
      </c>
      <c r="G1336" s="4">
        <v>12</v>
      </c>
      <c r="H1336" s="35">
        <f>IFERROR(VLOOKUP(E1336,'DATA MASTER'!$B$1:$R$3858,6,0),"")</f>
        <v>4</v>
      </c>
      <c r="I1336" s="40">
        <f>IFERROR(VLOOKUP(E1336,'DATA MASTER'!$B$1:$R$3858,5,0),"")</f>
        <v>4.68</v>
      </c>
      <c r="J1336" s="35">
        <f>IFERROR(VLOOKUP(E1336,'DATA MASTER'!$B$1:$R$3858,17,0),"")</f>
        <v>112100</v>
      </c>
      <c r="K1336" s="35">
        <f>IFERROR(VLOOKUP(E1336,'DATA MASTER'!$B$1:$R$3858,16,0),"")</f>
        <v>96500</v>
      </c>
      <c r="L1336" s="34">
        <f t="shared" si="371"/>
        <v>8407.5</v>
      </c>
      <c r="M1336" s="34">
        <f t="shared" si="376"/>
        <v>13980.92</v>
      </c>
      <c r="N1336" s="35">
        <v>0</v>
      </c>
      <c r="O1336" s="35">
        <v>0</v>
      </c>
      <c r="P1336" s="35"/>
      <c r="Q1336" s="4"/>
      <c r="R1336" s="35">
        <f t="shared" si="377"/>
        <v>1121000</v>
      </c>
      <c r="S1336" s="35">
        <f t="shared" si="372"/>
        <v>892098.16216216213</v>
      </c>
      <c r="T1336" s="35">
        <f t="shared" si="373"/>
        <v>228901.83783783787</v>
      </c>
      <c r="U1336" s="35">
        <f t="shared" si="378"/>
        <v>39312</v>
      </c>
      <c r="V1336" s="35">
        <f t="shared" si="379"/>
        <v>3662.6086956521735</v>
      </c>
      <c r="W1336" s="35">
        <f t="shared" si="384"/>
        <v>24886.2</v>
      </c>
      <c r="X1336" s="35">
        <f t="shared" si="380"/>
        <v>131041.0291421857</v>
      </c>
      <c r="Y1336" s="35">
        <f t="shared" ref="Y1336:Y1337" si="386">IF(E1336="nodr004",4,1)</f>
        <v>1</v>
      </c>
      <c r="Z1336" s="35">
        <v>0</v>
      </c>
      <c r="AA1336" s="35">
        <f t="shared" si="381"/>
        <v>0</v>
      </c>
      <c r="AB1336" s="37">
        <f t="shared" si="375"/>
        <v>30000</v>
      </c>
      <c r="AC1336" s="35">
        <v>0</v>
      </c>
      <c r="AD1336" s="35">
        <v>0</v>
      </c>
      <c r="AE1336" s="44"/>
    </row>
    <row r="1337" spans="1:31">
      <c r="A1337" s="34">
        <v>1333</v>
      </c>
      <c r="B1337" s="58">
        <v>46254</v>
      </c>
      <c r="C1337" s="4" t="s">
        <v>7332</v>
      </c>
      <c r="D1337" s="4" t="s">
        <v>6134</v>
      </c>
      <c r="E1337" s="4" t="s">
        <v>6135</v>
      </c>
      <c r="F1337" s="35" t="str">
        <f>IFERROR(VLOOKUP(E1337,'DATA MASTER'!$B$1:$R$3858,3,0),"")</f>
        <v>DIV 1</v>
      </c>
      <c r="G1337" s="4">
        <v>6</v>
      </c>
      <c r="H1337" s="35">
        <f>IFERROR(VLOOKUP(E1337,'DATA MASTER'!$B$1:$R$3858,6,0),"")</f>
        <v>24</v>
      </c>
      <c r="I1337" s="40">
        <f>IFERROR(VLOOKUP(E1337,'DATA MASTER'!$B$1:$R$3858,5,0),"")</f>
        <v>1.23</v>
      </c>
      <c r="J1337" s="35">
        <f>IFERROR(VLOOKUP(E1337,'DATA MASTER'!$B$1:$R$3858,17,0),"")</f>
        <v>99800</v>
      </c>
      <c r="K1337" s="35">
        <f>IFERROR(VLOOKUP(E1337,'DATA MASTER'!$B$1:$R$3858,16,0),"")</f>
        <v>92100</v>
      </c>
      <c r="L1337" s="34">
        <f t="shared" si="371"/>
        <v>7485</v>
      </c>
      <c r="M1337" s="34">
        <f t="shared" si="376"/>
        <v>13343.448</v>
      </c>
      <c r="N1337" s="35">
        <v>0</v>
      </c>
      <c r="O1337" s="35">
        <v>0</v>
      </c>
      <c r="P1337" s="35"/>
      <c r="Q1337" s="4"/>
      <c r="R1337" s="35">
        <f t="shared" si="377"/>
        <v>498999.99999999994</v>
      </c>
      <c r="S1337" s="35">
        <f t="shared" si="372"/>
        <v>425711.09189189179</v>
      </c>
      <c r="T1337" s="35">
        <f t="shared" si="373"/>
        <v>73288.908108108153</v>
      </c>
      <c r="U1337" s="35">
        <f t="shared" si="378"/>
        <v>5166</v>
      </c>
      <c r="V1337" s="35">
        <f t="shared" si="379"/>
        <v>481.30434782608694</v>
      </c>
      <c r="W1337" s="35">
        <f t="shared" si="384"/>
        <v>11077.8</v>
      </c>
      <c r="X1337" s="35">
        <f t="shared" si="380"/>
        <v>56563.80376028207</v>
      </c>
      <c r="Y1337" s="35">
        <f t="shared" si="386"/>
        <v>1</v>
      </c>
      <c r="Z1337" s="35">
        <v>0</v>
      </c>
      <c r="AA1337" s="35">
        <f t="shared" si="381"/>
        <v>0</v>
      </c>
      <c r="AB1337" s="37">
        <f t="shared" si="375"/>
        <v>0</v>
      </c>
      <c r="AC1337" s="35">
        <v>0</v>
      </c>
      <c r="AD1337" s="35">
        <v>0</v>
      </c>
      <c r="AE1337" s="44"/>
    </row>
    <row r="1338" spans="1:31">
      <c r="A1338" s="34">
        <v>1334</v>
      </c>
      <c r="B1338" s="58">
        <v>46254</v>
      </c>
      <c r="C1338" s="4" t="s">
        <v>7333</v>
      </c>
      <c r="D1338" s="4" t="s">
        <v>6158</v>
      </c>
      <c r="E1338" s="4" t="s">
        <v>6173</v>
      </c>
      <c r="F1338" s="35" t="str">
        <f>IFERROR(VLOOKUP(E1338,'DATA MASTER'!$B$1:$R$3858,3,0),"")</f>
        <v>DIV 2</v>
      </c>
      <c r="G1338" s="4">
        <v>12</v>
      </c>
      <c r="H1338" s="35">
        <f>IFERROR(VLOOKUP(E1338,'DATA MASTER'!$B$1:$R$3858,6,0),"")</f>
        <v>72</v>
      </c>
      <c r="I1338" s="40">
        <f>IFERROR(VLOOKUP(E1338,'DATA MASTER'!$B$1:$R$3858,5,0),"")</f>
        <v>0.222</v>
      </c>
      <c r="J1338" s="35">
        <f>IFERROR(VLOOKUP(E1338,'DATA MASTER'!$B$1:$R$3858,17,0),"")</f>
        <v>24483.333333333332</v>
      </c>
      <c r="K1338" s="35">
        <f>IFERROR(VLOOKUP(E1338,'DATA MASTER'!$B$1:$R$3858,16,0),"")</f>
        <v>22658.333333333332</v>
      </c>
      <c r="L1338" s="34">
        <f t="shared" si="371"/>
        <v>1836.2499999999998</v>
      </c>
      <c r="M1338" s="34">
        <f t="shared" si="376"/>
        <v>3282.7393333333334</v>
      </c>
      <c r="N1338" s="35">
        <v>0</v>
      </c>
      <c r="O1338" s="35">
        <v>10</v>
      </c>
      <c r="P1338" s="35"/>
      <c r="Q1338" s="4" t="e">
        <f>VLOOKUP(#REF!,#REF!,1,0)</f>
        <v>#REF!</v>
      </c>
      <c r="R1338" s="35">
        <f t="shared" si="377"/>
        <v>220349.99999999994</v>
      </c>
      <c r="S1338" s="35">
        <f t="shared" si="372"/>
        <v>188519.29297297294</v>
      </c>
      <c r="T1338" s="35">
        <f t="shared" si="373"/>
        <v>31830.707027027005</v>
      </c>
      <c r="U1338" s="35">
        <f t="shared" si="378"/>
        <v>1864.8000000000002</v>
      </c>
      <c r="V1338" s="35">
        <f t="shared" si="379"/>
        <v>173.73913043478262</v>
      </c>
      <c r="W1338" s="35">
        <f t="shared" si="384"/>
        <v>4891.7699999999995</v>
      </c>
      <c r="X1338" s="35" t="str">
        <f t="shared" si="380"/>
        <v/>
      </c>
      <c r="Y1338" s="35">
        <f>IF(E1338="avem005",4,IF(E1338="avem025",1,1))</f>
        <v>1</v>
      </c>
      <c r="Z1338" s="42" t="e">
        <f>VLOOKUP(Q1338,#REF!,4,0)</f>
        <v>#REF!</v>
      </c>
      <c r="AA1338" s="35">
        <f t="shared" si="381"/>
        <v>0</v>
      </c>
      <c r="AB1338" s="37">
        <f t="shared" si="375"/>
        <v>0</v>
      </c>
      <c r="AC1338" s="35" t="e">
        <f>Z1338*R1338*1.11</f>
        <v>#REF!</v>
      </c>
      <c r="AD1338" s="35">
        <v>0</v>
      </c>
      <c r="AE1338" s="44"/>
    </row>
    <row r="1339" spans="1:31">
      <c r="A1339" s="34">
        <v>1335</v>
      </c>
      <c r="B1339" s="58">
        <v>46254</v>
      </c>
      <c r="C1339" s="4" t="s">
        <v>7334</v>
      </c>
      <c r="D1339" s="4" t="s">
        <v>6138</v>
      </c>
      <c r="E1339" s="4" t="s">
        <v>6207</v>
      </c>
      <c r="F1339" s="35" t="str">
        <f>IFERROR(VLOOKUP(E1339,'DATA MASTER'!$B$1:$R$3858,3,0),"")</f>
        <v>DIV 2</v>
      </c>
      <c r="G1339" s="4">
        <v>4</v>
      </c>
      <c r="H1339" s="35">
        <f>IFERROR(VLOOKUP(E1339,'DATA MASTER'!$B$1:$R$3858,6,0),"")</f>
        <v>4</v>
      </c>
      <c r="I1339" s="40">
        <f>IFERROR(VLOOKUP(E1339,'DATA MASTER'!$B$1:$R$3858,5,0),"")</f>
        <v>4.24</v>
      </c>
      <c r="J1339" s="35">
        <f>IFERROR(VLOOKUP(E1339,'DATA MASTER'!$B$1:$R$3858,17,0),"")</f>
        <v>310600</v>
      </c>
      <c r="K1339" s="35">
        <f>IFERROR(VLOOKUP(E1339,'DATA MASTER'!$B$1:$R$3858,16,0),"")</f>
        <v>283000</v>
      </c>
      <c r="L1339" s="34">
        <f t="shared" si="371"/>
        <v>23295</v>
      </c>
      <c r="M1339" s="34">
        <f t="shared" si="376"/>
        <v>41001.040000000001</v>
      </c>
      <c r="N1339" s="35">
        <v>0</v>
      </c>
      <c r="O1339" s="35">
        <v>0</v>
      </c>
      <c r="P1339" s="35"/>
      <c r="Q1339" s="4"/>
      <c r="R1339" s="35">
        <f t="shared" si="377"/>
        <v>1035333.3333333333</v>
      </c>
      <c r="S1339" s="35">
        <f t="shared" si="372"/>
        <v>872068.32432432426</v>
      </c>
      <c r="T1339" s="35">
        <f t="shared" si="373"/>
        <v>163265.00900900899</v>
      </c>
      <c r="U1339" s="35">
        <f t="shared" si="378"/>
        <v>11872</v>
      </c>
      <c r="V1339" s="35">
        <f t="shared" si="379"/>
        <v>1106.0869565217392</v>
      </c>
      <c r="W1339" s="35">
        <f t="shared" si="384"/>
        <v>22984.399999999998</v>
      </c>
      <c r="X1339" s="35">
        <f t="shared" si="380"/>
        <v>118211.61296157818</v>
      </c>
      <c r="Y1339" s="35">
        <v>1</v>
      </c>
      <c r="Z1339" s="35">
        <v>0</v>
      </c>
      <c r="AA1339" s="35">
        <f t="shared" si="381"/>
        <v>0</v>
      </c>
      <c r="AB1339" s="37">
        <f t="shared" si="375"/>
        <v>0</v>
      </c>
      <c r="AC1339" s="35">
        <v>0</v>
      </c>
      <c r="AD1339" s="35">
        <v>9090.9090909090901</v>
      </c>
      <c r="AE1339" s="44"/>
    </row>
    <row r="1340" spans="1:31">
      <c r="A1340" s="34">
        <v>1336</v>
      </c>
      <c r="B1340" s="58">
        <v>46254</v>
      </c>
      <c r="C1340" s="4" t="s">
        <v>7335</v>
      </c>
      <c r="D1340" s="4" t="s">
        <v>6124</v>
      </c>
      <c r="E1340" s="4" t="s">
        <v>6167</v>
      </c>
      <c r="F1340" s="35" t="str">
        <f>IFERROR(VLOOKUP(E1340,'DATA MASTER'!$B$1:$R$3858,3,0),"")</f>
        <v>DIV 2</v>
      </c>
      <c r="G1340" s="4">
        <v>6</v>
      </c>
      <c r="H1340" s="35">
        <f>IFERROR(VLOOKUP(E1340,'DATA MASTER'!$B$1:$R$3858,6,0),"")</f>
        <v>24</v>
      </c>
      <c r="I1340" s="40">
        <f>IFERROR(VLOOKUP(E1340,'DATA MASTER'!$B$1:$R$3858,5,0),"")</f>
        <v>0.90200000000000002</v>
      </c>
      <c r="J1340" s="35">
        <f>IFERROR(VLOOKUP(E1340,'DATA MASTER'!$B$1:$R$3858,17,0),"")</f>
        <v>81000</v>
      </c>
      <c r="K1340" s="35">
        <f>IFERROR(VLOOKUP(E1340,'DATA MASTER'!$B$1:$R$3858,16,0),"")</f>
        <v>74300</v>
      </c>
      <c r="L1340" s="34">
        <f t="shared" si="371"/>
        <v>6075</v>
      </c>
      <c r="M1340" s="34">
        <f t="shared" si="376"/>
        <v>10764.584000000001</v>
      </c>
      <c r="N1340" s="35">
        <v>0</v>
      </c>
      <c r="O1340" s="35">
        <v>10</v>
      </c>
      <c r="P1340" s="35"/>
      <c r="Q1340" s="4"/>
      <c r="R1340" s="35">
        <f t="shared" si="377"/>
        <v>364500</v>
      </c>
      <c r="S1340" s="35">
        <f t="shared" si="372"/>
        <v>309091.21297297289</v>
      </c>
      <c r="T1340" s="35">
        <f t="shared" si="373"/>
        <v>55408.787027027109</v>
      </c>
      <c r="U1340" s="35">
        <f t="shared" si="378"/>
        <v>3788.4</v>
      </c>
      <c r="V1340" s="35">
        <f t="shared" si="379"/>
        <v>352.95652173913044</v>
      </c>
      <c r="W1340" s="35">
        <f t="shared" si="384"/>
        <v>8091.9000000000005</v>
      </c>
      <c r="X1340" s="35">
        <f t="shared" si="380"/>
        <v>43175.530505287978</v>
      </c>
      <c r="Y1340" s="35">
        <v>1</v>
      </c>
      <c r="Z1340" s="35">
        <v>0</v>
      </c>
      <c r="AA1340" s="35">
        <f t="shared" si="381"/>
        <v>0</v>
      </c>
      <c r="AB1340" s="37">
        <f t="shared" si="375"/>
        <v>0</v>
      </c>
      <c r="AC1340" s="35">
        <v>0</v>
      </c>
      <c r="AD1340" s="35">
        <v>0</v>
      </c>
      <c r="AE1340" s="44"/>
    </row>
    <row r="1341" spans="1:31">
      <c r="A1341" s="34">
        <v>1337</v>
      </c>
      <c r="B1341" s="58">
        <v>46254</v>
      </c>
      <c r="C1341" s="4" t="s">
        <v>7336</v>
      </c>
      <c r="D1341" s="4" t="s">
        <v>6134</v>
      </c>
      <c r="E1341" s="4" t="s">
        <v>6156</v>
      </c>
      <c r="F1341" s="35" t="str">
        <f>IFERROR(VLOOKUP(E1341,'DATA MASTER'!$B$1:$R$3858,3,0),"")</f>
        <v>DIV 1</v>
      </c>
      <c r="G1341" s="4">
        <v>4</v>
      </c>
      <c r="H1341" s="35">
        <f>IFERROR(VLOOKUP(E1341,'DATA MASTER'!$B$1:$R$3858,6,0),"")</f>
        <v>4</v>
      </c>
      <c r="I1341" s="40">
        <f>IFERROR(VLOOKUP(E1341,'DATA MASTER'!$B$1:$R$3858,5,0),"")</f>
        <v>5.3879999999999999</v>
      </c>
      <c r="J1341" s="35">
        <f>IFERROR(VLOOKUP(E1341,'DATA MASTER'!$B$1:$R$3858,17,0),"")</f>
        <v>185700</v>
      </c>
      <c r="K1341" s="35">
        <f>IFERROR(VLOOKUP(E1341,'DATA MASTER'!$B$1:$R$3858,16,0),"")</f>
        <v>165300</v>
      </c>
      <c r="L1341" s="34">
        <f t="shared" si="371"/>
        <v>13927.5</v>
      </c>
      <c r="M1341" s="34">
        <f t="shared" si="376"/>
        <v>23948.664000000001</v>
      </c>
      <c r="N1341" s="35">
        <v>0</v>
      </c>
      <c r="O1341" s="35">
        <v>0</v>
      </c>
      <c r="P1341" s="35">
        <v>15000</v>
      </c>
      <c r="Q1341" s="4" t="s">
        <v>6947</v>
      </c>
      <c r="R1341" s="35">
        <f t="shared" si="377"/>
        <v>619000</v>
      </c>
      <c r="S1341" s="35">
        <f t="shared" si="372"/>
        <v>509374.18378378375</v>
      </c>
      <c r="T1341" s="35">
        <f t="shared" si="373"/>
        <v>109625.81621621625</v>
      </c>
      <c r="U1341" s="35">
        <f t="shared" si="378"/>
        <v>15086.4</v>
      </c>
      <c r="V1341" s="35">
        <f t="shared" si="379"/>
        <v>1405.5652173913043</v>
      </c>
      <c r="W1341" s="35">
        <f t="shared" si="384"/>
        <v>13741.800000000001</v>
      </c>
      <c r="X1341" s="35">
        <f t="shared" si="380"/>
        <v>54392.05099882494</v>
      </c>
      <c r="Y1341" s="35">
        <f>H1341</f>
        <v>4</v>
      </c>
      <c r="Z1341" s="35">
        <v>0</v>
      </c>
      <c r="AA1341" s="35">
        <f t="shared" si="381"/>
        <v>15000</v>
      </c>
      <c r="AB1341" s="37">
        <f t="shared" si="375"/>
        <v>0</v>
      </c>
      <c r="AC1341" s="35">
        <v>0</v>
      </c>
      <c r="AD1341" s="35">
        <v>10000</v>
      </c>
      <c r="AE1341" s="44"/>
    </row>
    <row r="1342" spans="1:31">
      <c r="A1342" s="34">
        <v>1338</v>
      </c>
      <c r="B1342" s="58">
        <v>46254</v>
      </c>
      <c r="C1342" s="4" t="s">
        <v>7337</v>
      </c>
      <c r="D1342" s="4" t="s">
        <v>6128</v>
      </c>
      <c r="E1342" s="4" t="s">
        <v>6135</v>
      </c>
      <c r="F1342" s="35" t="str">
        <f>IFERROR(VLOOKUP(E1342,'DATA MASTER'!$B$1:$R$3858,3,0),"")</f>
        <v>DIV 1</v>
      </c>
      <c r="G1342" s="4">
        <v>24</v>
      </c>
      <c r="H1342" s="35">
        <f>IFERROR(VLOOKUP(E1342,'DATA MASTER'!$B$1:$R$3858,6,0),"")</f>
        <v>24</v>
      </c>
      <c r="I1342" s="40">
        <f>IFERROR(VLOOKUP(E1342,'DATA MASTER'!$B$1:$R$3858,5,0),"")</f>
        <v>1.23</v>
      </c>
      <c r="J1342" s="35">
        <f>IFERROR(VLOOKUP(E1342,'DATA MASTER'!$B$1:$R$3858,17,0),"")</f>
        <v>99800</v>
      </c>
      <c r="K1342" s="35">
        <f>IFERROR(VLOOKUP(E1342,'DATA MASTER'!$B$1:$R$3858,16,0),"")</f>
        <v>92100</v>
      </c>
      <c r="L1342" s="34">
        <f t="shared" si="371"/>
        <v>7485</v>
      </c>
      <c r="M1342" s="34">
        <f t="shared" si="376"/>
        <v>13343.448</v>
      </c>
      <c r="N1342" s="35">
        <v>0</v>
      </c>
      <c r="O1342" s="35">
        <v>0</v>
      </c>
      <c r="P1342" s="35"/>
      <c r="Q1342" s="4"/>
      <c r="R1342" s="35">
        <f t="shared" si="377"/>
        <v>1995999.9999999998</v>
      </c>
      <c r="S1342" s="35">
        <f t="shared" si="372"/>
        <v>1702844.3675675672</v>
      </c>
      <c r="T1342" s="35">
        <f t="shared" si="373"/>
        <v>293155.63243243261</v>
      </c>
      <c r="U1342" s="35">
        <f t="shared" si="378"/>
        <v>20664</v>
      </c>
      <c r="V1342" s="35">
        <f t="shared" si="379"/>
        <v>1925.2173913043478</v>
      </c>
      <c r="W1342" s="35">
        <f t="shared" si="384"/>
        <v>44311.199999999997</v>
      </c>
      <c r="X1342" s="35">
        <f t="shared" si="380"/>
        <v>201255.21504112828</v>
      </c>
      <c r="Y1342" s="35">
        <v>1</v>
      </c>
      <c r="Z1342" s="35">
        <v>0</v>
      </c>
      <c r="AA1342" s="35">
        <f t="shared" si="381"/>
        <v>0</v>
      </c>
      <c r="AB1342" s="37">
        <f t="shared" si="375"/>
        <v>0</v>
      </c>
      <c r="AC1342" s="35">
        <v>0</v>
      </c>
      <c r="AD1342" s="35">
        <v>25000</v>
      </c>
      <c r="AE1342" s="44"/>
    </row>
    <row r="1343" spans="1:31">
      <c r="A1343" s="34">
        <v>1339</v>
      </c>
      <c r="B1343" s="58">
        <v>46254</v>
      </c>
      <c r="C1343" s="4" t="s">
        <v>7337</v>
      </c>
      <c r="D1343" s="4" t="s">
        <v>6128</v>
      </c>
      <c r="E1343" s="4" t="s">
        <v>6198</v>
      </c>
      <c r="F1343" s="35" t="str">
        <f>IFERROR(VLOOKUP(E1343,'DATA MASTER'!$B$1:$R$3858,3,0),"")</f>
        <v>DIV 1</v>
      </c>
      <c r="G1343" s="4">
        <v>8</v>
      </c>
      <c r="H1343" s="35">
        <f>IFERROR(VLOOKUP(E1343,'DATA MASTER'!$B$1:$R$3858,6,0),"")</f>
        <v>4</v>
      </c>
      <c r="I1343" s="40">
        <f>IFERROR(VLOOKUP(E1343,'DATA MASTER'!$B$1:$R$3858,5,0),"")</f>
        <v>4.2380000000000004</v>
      </c>
      <c r="J1343" s="35">
        <f>IFERROR(VLOOKUP(E1343,'DATA MASTER'!$B$1:$R$3858,17,0),"")</f>
        <v>392400</v>
      </c>
      <c r="K1343" s="35">
        <f>IFERROR(VLOOKUP(E1343,'DATA MASTER'!$B$1:$R$3858,16,0),"")</f>
        <v>362700</v>
      </c>
      <c r="L1343" s="34">
        <f t="shared" si="371"/>
        <v>29430</v>
      </c>
      <c r="M1343" s="34">
        <f t="shared" si="376"/>
        <v>52547.976000000002</v>
      </c>
      <c r="N1343" s="35">
        <v>0</v>
      </c>
      <c r="O1343" s="35">
        <v>0</v>
      </c>
      <c r="P1343" s="35"/>
      <c r="Q1343" s="4"/>
      <c r="R1343" s="35">
        <f t="shared" si="377"/>
        <v>2616000</v>
      </c>
      <c r="S1343" s="35">
        <f t="shared" si="372"/>
        <v>2235329.9027027022</v>
      </c>
      <c r="T1343" s="35">
        <f t="shared" si="373"/>
        <v>380670.09729729779</v>
      </c>
      <c r="U1343" s="35">
        <f t="shared" si="378"/>
        <v>23732.800000000003</v>
      </c>
      <c r="V1343" s="35">
        <f t="shared" si="379"/>
        <v>2211.130434782609</v>
      </c>
      <c r="W1343" s="35">
        <f t="shared" si="384"/>
        <v>58075.200000000004</v>
      </c>
      <c r="X1343" s="35">
        <f t="shared" si="380"/>
        <v>271650.9668625152</v>
      </c>
      <c r="Y1343" s="35">
        <v>1</v>
      </c>
      <c r="Z1343" s="35">
        <v>0</v>
      </c>
      <c r="AA1343" s="35">
        <f t="shared" si="381"/>
        <v>0</v>
      </c>
      <c r="AB1343" s="37">
        <f t="shared" si="375"/>
        <v>0</v>
      </c>
      <c r="AC1343" s="35">
        <v>0</v>
      </c>
      <c r="AD1343" s="35">
        <v>25000</v>
      </c>
      <c r="AE1343" s="44"/>
    </row>
    <row r="1344" spans="1:31">
      <c r="A1344" s="34">
        <v>1340</v>
      </c>
      <c r="B1344" s="58">
        <v>46254</v>
      </c>
      <c r="C1344" s="4" t="s">
        <v>7338</v>
      </c>
      <c r="D1344" s="4" t="s">
        <v>6158</v>
      </c>
      <c r="E1344" s="4" t="s">
        <v>6135</v>
      </c>
      <c r="F1344" s="35" t="str">
        <f>IFERROR(VLOOKUP(E1344,'DATA MASTER'!$B$1:$R$3858,3,0),"")</f>
        <v>DIV 1</v>
      </c>
      <c r="G1344" s="4">
        <v>5</v>
      </c>
      <c r="H1344" s="35">
        <f>IFERROR(VLOOKUP(E1344,'DATA MASTER'!$B$1:$R$3858,6,0),"")</f>
        <v>24</v>
      </c>
      <c r="I1344" s="40">
        <f>IFERROR(VLOOKUP(E1344,'DATA MASTER'!$B$1:$R$3858,5,0),"")</f>
        <v>1.23</v>
      </c>
      <c r="J1344" s="35">
        <f>IFERROR(VLOOKUP(E1344,'DATA MASTER'!$B$1:$R$3858,17,0),"")</f>
        <v>99800</v>
      </c>
      <c r="K1344" s="35">
        <f>IFERROR(VLOOKUP(E1344,'DATA MASTER'!$B$1:$R$3858,16,0),"")</f>
        <v>92100</v>
      </c>
      <c r="L1344" s="34">
        <f t="shared" si="371"/>
        <v>7485</v>
      </c>
      <c r="M1344" s="34">
        <f t="shared" si="376"/>
        <v>13343.448</v>
      </c>
      <c r="N1344" s="35">
        <v>0</v>
      </c>
      <c r="O1344" s="35">
        <v>0</v>
      </c>
      <c r="P1344" s="35"/>
      <c r="Q1344" s="4" t="e">
        <f>VLOOKUP(#REF!,#REF!,1,0)</f>
        <v>#REF!</v>
      </c>
      <c r="R1344" s="35">
        <f t="shared" si="377"/>
        <v>415833.33333333326</v>
      </c>
      <c r="S1344" s="35">
        <f t="shared" si="372"/>
        <v>354759.2432432432</v>
      </c>
      <c r="T1344" s="35">
        <f t="shared" si="373"/>
        <v>61074.09009009006</v>
      </c>
      <c r="U1344" s="35">
        <f t="shared" si="378"/>
        <v>4305</v>
      </c>
      <c r="V1344" s="35">
        <f t="shared" si="379"/>
        <v>401.08695652173913</v>
      </c>
      <c r="W1344" s="35">
        <f t="shared" si="384"/>
        <v>9231.5</v>
      </c>
      <c r="X1344" s="35" t="str">
        <f t="shared" si="380"/>
        <v/>
      </c>
      <c r="Y1344" s="35">
        <v>1</v>
      </c>
      <c r="Z1344" s="42" t="e">
        <f>VLOOKUP(Q1344,#REF!,4,0)</f>
        <v>#REF!</v>
      </c>
      <c r="AA1344" s="35">
        <f t="shared" si="381"/>
        <v>0</v>
      </c>
      <c r="AB1344" s="37">
        <f t="shared" si="375"/>
        <v>0</v>
      </c>
      <c r="AC1344" s="35" t="e">
        <f>Z1344*R1344*1.11</f>
        <v>#REF!</v>
      </c>
      <c r="AD1344" s="35">
        <v>0</v>
      </c>
      <c r="AE1344" s="44"/>
    </row>
    <row r="1345" spans="1:31">
      <c r="A1345" s="34">
        <v>1341</v>
      </c>
      <c r="B1345" s="58">
        <v>46254</v>
      </c>
      <c r="C1345" s="4" t="s">
        <v>7339</v>
      </c>
      <c r="D1345" s="4" t="s">
        <v>6134</v>
      </c>
      <c r="E1345" s="4" t="s">
        <v>6205</v>
      </c>
      <c r="F1345" s="35" t="str">
        <f>IFERROR(VLOOKUP(E1345,'DATA MASTER'!$B$1:$R$3858,3,0),"")</f>
        <v>DIV 1-AREM</v>
      </c>
      <c r="G1345" s="4">
        <v>2</v>
      </c>
      <c r="H1345" s="35">
        <f>IFERROR(VLOOKUP(E1345,'DATA MASTER'!$B$1:$R$3858,6,0),"")</f>
        <v>1</v>
      </c>
      <c r="I1345" s="40">
        <f>IFERROR(VLOOKUP(E1345,'DATA MASTER'!$B$1:$R$3858,5,0),"")</f>
        <v>21.03</v>
      </c>
      <c r="J1345" s="35">
        <f>IFERROR(VLOOKUP(E1345,'DATA MASTER'!$B$1:$R$3858,17,0),"")</f>
        <v>285500</v>
      </c>
      <c r="K1345" s="35">
        <f>IFERROR(VLOOKUP(E1345,'DATA MASTER'!$B$1:$R$3858,16,0),"")</f>
        <v>224700</v>
      </c>
      <c r="L1345" s="34">
        <f t="shared" si="371"/>
        <v>21412.5</v>
      </c>
      <c r="M1345" s="34">
        <f t="shared" si="376"/>
        <v>32554.536000000004</v>
      </c>
      <c r="N1345" s="35">
        <v>0</v>
      </c>
      <c r="O1345" s="35">
        <v>0</v>
      </c>
      <c r="P1345" s="35"/>
      <c r="Q1345" s="4"/>
      <c r="R1345" s="35">
        <f t="shared" si="377"/>
        <v>475833.33333333331</v>
      </c>
      <c r="S1345" s="35">
        <f t="shared" si="372"/>
        <v>346208.04324324324</v>
      </c>
      <c r="T1345" s="35">
        <f t="shared" si="373"/>
        <v>129625.29009009007</v>
      </c>
      <c r="U1345" s="35">
        <f t="shared" si="378"/>
        <v>29442</v>
      </c>
      <c r="V1345" s="35">
        <f t="shared" si="379"/>
        <v>2743.0434782608695</v>
      </c>
      <c r="W1345" s="35">
        <f t="shared" si="384"/>
        <v>10563.5</v>
      </c>
      <c r="X1345" s="35">
        <f t="shared" si="380"/>
        <v>86876.746611829207</v>
      </c>
      <c r="Y1345" s="35">
        <v>1</v>
      </c>
      <c r="Z1345" s="35">
        <v>0</v>
      </c>
      <c r="AA1345" s="35">
        <f t="shared" si="381"/>
        <v>0</v>
      </c>
      <c r="AB1345" s="37">
        <f t="shared" si="375"/>
        <v>0</v>
      </c>
      <c r="AC1345" s="35">
        <v>0</v>
      </c>
      <c r="AD1345" s="35">
        <v>0</v>
      </c>
      <c r="AE1345" s="44"/>
    </row>
    <row r="1346" spans="1:31">
      <c r="A1346" s="34">
        <v>1342</v>
      </c>
      <c r="B1346" s="58">
        <v>46254</v>
      </c>
      <c r="C1346" s="4" t="s">
        <v>7340</v>
      </c>
      <c r="D1346" s="4" t="s">
        <v>6158</v>
      </c>
      <c r="E1346" s="4" t="s">
        <v>765</v>
      </c>
      <c r="F1346" s="35" t="str">
        <f>IFERROR(VLOOKUP(E1346,'DATA MASTER'!$B$1:$R$3858,3,0),"")</f>
        <v>DIV 1-AREM</v>
      </c>
      <c r="G1346" s="4">
        <v>5</v>
      </c>
      <c r="H1346" s="35">
        <f>IFERROR(VLOOKUP(E1346,'DATA MASTER'!$B$1:$R$3858,6,0),"")</f>
        <v>1</v>
      </c>
      <c r="I1346" s="40">
        <f>IFERROR(VLOOKUP(E1346,'DATA MASTER'!$B$1:$R$3858,5,0),"")</f>
        <v>21.05</v>
      </c>
      <c r="J1346" s="35">
        <f>IFERROR(VLOOKUP(E1346,'DATA MASTER'!$B$1:$R$3858,17,0),"")</f>
        <v>285500</v>
      </c>
      <c r="K1346" s="35">
        <f>IFERROR(VLOOKUP(E1346,'DATA MASTER'!$B$1:$R$3858,16,0),"")</f>
        <v>224700</v>
      </c>
      <c r="L1346" s="34">
        <f t="shared" si="371"/>
        <v>21412.5</v>
      </c>
      <c r="M1346" s="34">
        <f t="shared" si="376"/>
        <v>32554.536000000004</v>
      </c>
      <c r="N1346" s="35">
        <v>0</v>
      </c>
      <c r="O1346" s="35">
        <v>10</v>
      </c>
      <c r="P1346" s="35"/>
      <c r="Q1346" s="4"/>
      <c r="R1346" s="35">
        <f t="shared" si="377"/>
        <v>1070625</v>
      </c>
      <c r="S1346" s="35">
        <f t="shared" si="372"/>
        <v>778968.09729729732</v>
      </c>
      <c r="T1346" s="35">
        <f t="shared" si="373"/>
        <v>291656.90270270268</v>
      </c>
      <c r="U1346" s="35">
        <f t="shared" si="378"/>
        <v>73675</v>
      </c>
      <c r="V1346" s="35">
        <f t="shared" si="379"/>
        <v>6864.130434782609</v>
      </c>
      <c r="W1346" s="35">
        <f t="shared" si="384"/>
        <v>23767.875000000004</v>
      </c>
      <c r="X1346" s="35">
        <f t="shared" si="380"/>
        <v>187349.89726792005</v>
      </c>
      <c r="Y1346" s="35">
        <v>1</v>
      </c>
      <c r="Z1346" s="35">
        <v>0</v>
      </c>
      <c r="AA1346" s="35">
        <f t="shared" si="381"/>
        <v>0</v>
      </c>
      <c r="AB1346" s="37">
        <f t="shared" si="375"/>
        <v>0</v>
      </c>
      <c r="AC1346" s="35">
        <v>0</v>
      </c>
      <c r="AD1346" s="35">
        <v>0</v>
      </c>
      <c r="AE1346" s="44"/>
    </row>
    <row r="1347" spans="1:31">
      <c r="A1347" s="34">
        <v>1343</v>
      </c>
      <c r="B1347" s="58">
        <v>46254</v>
      </c>
      <c r="C1347" s="4" t="s">
        <v>7341</v>
      </c>
      <c r="D1347" s="4" t="s">
        <v>6287</v>
      </c>
      <c r="E1347" s="4" t="s">
        <v>2791</v>
      </c>
      <c r="F1347" s="35" t="str">
        <f>IFERROR(VLOOKUP(E1347,'DATA MASTER'!$B$1:$R$3858,3,0),"")</f>
        <v>BB</v>
      </c>
      <c r="G1347" s="4">
        <v>5</v>
      </c>
      <c r="H1347" s="35">
        <f>IFERROR(VLOOKUP(E1347,'DATA MASTER'!$B$1:$R$3858,6,0),"")</f>
        <v>1</v>
      </c>
      <c r="I1347" s="40">
        <f>IFERROR(VLOOKUP(E1347,'DATA MASTER'!$B$1:$R$3858,5,0),"")</f>
        <v>20.096</v>
      </c>
      <c r="J1347" s="35">
        <f>IFERROR(VLOOKUP(E1347,'DATA MASTER'!$B$1:$R$3858,17,0),"")</f>
        <v>111100</v>
      </c>
      <c r="K1347" s="35">
        <f>IFERROR(VLOOKUP(E1347,'DATA MASTER'!$B$1:$R$3858,16,0),"")</f>
        <v>92000</v>
      </c>
      <c r="L1347" s="34">
        <f t="shared" si="371"/>
        <v>8332.5</v>
      </c>
      <c r="M1347" s="34">
        <f t="shared" si="376"/>
        <v>13328.960000000001</v>
      </c>
      <c r="N1347" s="35">
        <v>0</v>
      </c>
      <c r="O1347" s="35">
        <v>0</v>
      </c>
      <c r="P1347" s="35"/>
      <c r="Q1347" s="4"/>
      <c r="R1347" s="35">
        <f t="shared" si="377"/>
        <v>462916.66666666663</v>
      </c>
      <c r="S1347" s="35">
        <f t="shared" si="372"/>
        <v>354374.05405405397</v>
      </c>
      <c r="T1347" s="35">
        <f t="shared" si="373"/>
        <v>108542.61261261266</v>
      </c>
      <c r="U1347" s="35">
        <f t="shared" si="378"/>
        <v>70336</v>
      </c>
      <c r="V1347" s="35">
        <f t="shared" si="379"/>
        <v>6553.04347826087</v>
      </c>
      <c r="W1347" s="35">
        <v>0</v>
      </c>
      <c r="X1347" s="35">
        <f t="shared" si="380"/>
        <v>31653.56913435179</v>
      </c>
      <c r="Y1347" s="35">
        <v>1</v>
      </c>
      <c r="Z1347" s="35">
        <v>0</v>
      </c>
      <c r="AA1347" s="35">
        <f t="shared" si="381"/>
        <v>0</v>
      </c>
      <c r="AB1347" s="37">
        <f t="shared" si="375"/>
        <v>0</v>
      </c>
      <c r="AC1347" s="35">
        <v>0</v>
      </c>
      <c r="AD1347" s="3">
        <v>0</v>
      </c>
      <c r="AE1347" s="44"/>
    </row>
    <row r="1348" spans="1:31">
      <c r="A1348" s="34">
        <v>1344</v>
      </c>
      <c r="B1348" s="58">
        <v>46254</v>
      </c>
      <c r="C1348" s="4" t="s">
        <v>7342</v>
      </c>
      <c r="D1348" s="4" t="s">
        <v>6128</v>
      </c>
      <c r="E1348" s="4" t="s">
        <v>765</v>
      </c>
      <c r="F1348" s="35" t="str">
        <f>IFERROR(VLOOKUP(E1348,'DATA MASTER'!$B$1:$R$3858,3,0),"")</f>
        <v>DIV 1-AREM</v>
      </c>
      <c r="G1348" s="4">
        <v>2</v>
      </c>
      <c r="H1348" s="35">
        <f>IFERROR(VLOOKUP(E1348,'DATA MASTER'!$B$1:$R$3858,6,0),"")</f>
        <v>1</v>
      </c>
      <c r="I1348" s="40">
        <f>IFERROR(VLOOKUP(E1348,'DATA MASTER'!$B$1:$R$3858,5,0),"")</f>
        <v>21.05</v>
      </c>
      <c r="J1348" s="35">
        <f>IFERROR(VLOOKUP(E1348,'DATA MASTER'!$B$1:$R$3858,17,0),"")</f>
        <v>285500</v>
      </c>
      <c r="K1348" s="35">
        <f>IFERROR(VLOOKUP(E1348,'DATA MASTER'!$B$1:$R$3858,16,0),"")</f>
        <v>224700</v>
      </c>
      <c r="L1348" s="34">
        <f t="shared" si="371"/>
        <v>21412.5</v>
      </c>
      <c r="M1348" s="34">
        <f t="shared" si="376"/>
        <v>32554.536000000004</v>
      </c>
      <c r="N1348" s="35">
        <v>0</v>
      </c>
      <c r="O1348" s="35">
        <v>10</v>
      </c>
      <c r="P1348" s="35"/>
      <c r="Q1348" s="4"/>
      <c r="R1348" s="35">
        <f t="shared" si="377"/>
        <v>428250</v>
      </c>
      <c r="S1348" s="35">
        <f t="shared" si="372"/>
        <v>311587.23891891894</v>
      </c>
      <c r="T1348" s="35">
        <f t="shared" si="373"/>
        <v>116662.76108108106</v>
      </c>
      <c r="U1348" s="35">
        <f t="shared" si="378"/>
        <v>29470</v>
      </c>
      <c r="V1348" s="35">
        <f t="shared" si="379"/>
        <v>2745.6521739130435</v>
      </c>
      <c r="W1348" s="35">
        <f t="shared" si="384"/>
        <v>9507.1500000000015</v>
      </c>
      <c r="X1348" s="35">
        <f t="shared" si="380"/>
        <v>74939.958907168009</v>
      </c>
      <c r="Y1348" s="35">
        <v>1</v>
      </c>
      <c r="Z1348" s="35">
        <v>0</v>
      </c>
      <c r="AA1348" s="35">
        <f t="shared" si="381"/>
        <v>0</v>
      </c>
      <c r="AB1348" s="37">
        <f t="shared" si="375"/>
        <v>0</v>
      </c>
      <c r="AC1348" s="35">
        <v>0</v>
      </c>
      <c r="AD1348" s="35">
        <v>0</v>
      </c>
      <c r="AE1348" s="44"/>
    </row>
    <row r="1349" spans="1:31">
      <c r="A1349" s="34">
        <v>1345</v>
      </c>
      <c r="B1349" s="58">
        <v>46254</v>
      </c>
      <c r="C1349" s="4" t="s">
        <v>7343</v>
      </c>
      <c r="D1349" s="4" t="s">
        <v>6134</v>
      </c>
      <c r="E1349" s="4" t="s">
        <v>5486</v>
      </c>
      <c r="F1349" s="35" t="str">
        <f>IFERROR(VLOOKUP(E1349,'DATA MASTER'!$B$1:$R$3858,3,0),"")</f>
        <v>HCARE</v>
      </c>
      <c r="G1349" s="4">
        <v>12</v>
      </c>
      <c r="H1349" s="35">
        <f>IFERROR(VLOOKUP(E1349,'DATA MASTER'!$B$1:$R$3858,6,0),"")</f>
        <v>960</v>
      </c>
      <c r="I1349" s="40">
        <f>IFERROR(VLOOKUP(E1349,'DATA MASTER'!$B$1:$R$3858,5,0),"")</f>
        <v>2.2916667000000002E-2</v>
      </c>
      <c r="J1349" s="35">
        <f>IFERROR(VLOOKUP(E1349,'DATA MASTER'!$B$1:$R$3858,17,0),"")</f>
        <v>9720</v>
      </c>
      <c r="K1349" s="35">
        <f>IFERROR(VLOOKUP(E1349,'DATA MASTER'!$B$1:$R$3858,16,0),"")</f>
        <v>9720</v>
      </c>
      <c r="L1349" s="34">
        <f t="shared" si="371"/>
        <v>729</v>
      </c>
      <c r="M1349" s="34">
        <f t="shared" si="376"/>
        <v>1408.2336</v>
      </c>
      <c r="N1349" s="35">
        <v>0</v>
      </c>
      <c r="O1349" s="35">
        <v>0</v>
      </c>
      <c r="P1349" s="35"/>
      <c r="Q1349" s="4"/>
      <c r="R1349" s="35">
        <f t="shared" si="377"/>
        <v>97199.999999999985</v>
      </c>
      <c r="S1349" s="35">
        <f t="shared" si="372"/>
        <v>89856.934054054043</v>
      </c>
      <c r="T1349" s="35">
        <f t="shared" si="373"/>
        <v>7343.0659459459421</v>
      </c>
      <c r="U1349" s="35">
        <f t="shared" si="378"/>
        <v>192.5000028</v>
      </c>
      <c r="V1349" s="35">
        <f t="shared" si="379"/>
        <v>17.934782869565218</v>
      </c>
      <c r="W1349" s="35">
        <v>0</v>
      </c>
      <c r="X1349" s="35">
        <f t="shared" si="380"/>
        <v>7132.6311602763762</v>
      </c>
      <c r="Y1349" s="35">
        <v>1</v>
      </c>
      <c r="Z1349" s="35">
        <v>0</v>
      </c>
      <c r="AA1349" s="35">
        <f t="shared" si="381"/>
        <v>0</v>
      </c>
      <c r="AB1349" s="37">
        <f t="shared" si="375"/>
        <v>0</v>
      </c>
      <c r="AC1349" s="35">
        <v>0</v>
      </c>
      <c r="AD1349" s="35">
        <v>0</v>
      </c>
      <c r="AE1349" s="44"/>
    </row>
    <row r="1350" spans="1:31">
      <c r="A1350" s="34">
        <v>1346</v>
      </c>
      <c r="B1350" s="58">
        <v>46254</v>
      </c>
      <c r="C1350" s="4" t="s">
        <v>7343</v>
      </c>
      <c r="D1350" s="4" t="s">
        <v>6134</v>
      </c>
      <c r="E1350" s="4" t="s">
        <v>5489</v>
      </c>
      <c r="F1350" s="35" t="str">
        <f>IFERROR(VLOOKUP(E1350,'DATA MASTER'!$B$1:$R$3858,3,0),"")</f>
        <v>HCARE</v>
      </c>
      <c r="G1350" s="4">
        <v>12</v>
      </c>
      <c r="H1350" s="35">
        <f>IFERROR(VLOOKUP(E1350,'DATA MASTER'!$B$1:$R$3858,6,0),"")</f>
        <v>720</v>
      </c>
      <c r="I1350" s="40">
        <f>IFERROR(VLOOKUP(E1350,'DATA MASTER'!$B$1:$R$3858,5,0),"")</f>
        <v>3.1944444000000002E-2</v>
      </c>
      <c r="J1350" s="35">
        <f>IFERROR(VLOOKUP(E1350,'DATA MASTER'!$B$1:$R$3858,17,0),"")</f>
        <v>11530</v>
      </c>
      <c r="K1350" s="35">
        <f>IFERROR(VLOOKUP(E1350,'DATA MASTER'!$B$1:$R$3858,16,0),"")</f>
        <v>11530</v>
      </c>
      <c r="L1350" s="34">
        <f t="shared" si="371"/>
        <v>864.75</v>
      </c>
      <c r="M1350" s="34">
        <f t="shared" si="376"/>
        <v>1670.4664</v>
      </c>
      <c r="N1350" s="35">
        <v>0</v>
      </c>
      <c r="O1350" s="35">
        <v>0</v>
      </c>
      <c r="P1350" s="35"/>
      <c r="Q1350" s="4"/>
      <c r="R1350" s="35">
        <f t="shared" si="377"/>
        <v>115299.99999999999</v>
      </c>
      <c r="S1350" s="35">
        <f t="shared" si="372"/>
        <v>106589.55243243242</v>
      </c>
      <c r="T1350" s="35">
        <f t="shared" si="373"/>
        <v>8710.447567567564</v>
      </c>
      <c r="U1350" s="35">
        <f t="shared" si="378"/>
        <v>268.33332960000001</v>
      </c>
      <c r="V1350" s="35">
        <f t="shared" si="379"/>
        <v>24.999999652173916</v>
      </c>
      <c r="W1350" s="35">
        <v>0</v>
      </c>
      <c r="X1350" s="35">
        <f t="shared" si="380"/>
        <v>8417.1142383153892</v>
      </c>
      <c r="Y1350" s="35">
        <v>1</v>
      </c>
      <c r="Z1350" s="35">
        <v>0</v>
      </c>
      <c r="AA1350" s="35">
        <f t="shared" si="381"/>
        <v>0</v>
      </c>
      <c r="AB1350" s="37">
        <f t="shared" si="375"/>
        <v>0</v>
      </c>
      <c r="AC1350" s="35">
        <v>0</v>
      </c>
      <c r="AD1350" s="35">
        <v>0</v>
      </c>
      <c r="AE1350" s="44"/>
    </row>
    <row r="1351" spans="1:31">
      <c r="A1351" s="34">
        <v>1347</v>
      </c>
      <c r="B1351" s="58">
        <v>46254</v>
      </c>
      <c r="C1351" s="4" t="s">
        <v>7343</v>
      </c>
      <c r="D1351" s="4" t="s">
        <v>6134</v>
      </c>
      <c r="E1351" s="4" t="s">
        <v>5492</v>
      </c>
      <c r="F1351" s="35" t="str">
        <f>IFERROR(VLOOKUP(E1351,'DATA MASTER'!$B$1:$R$3858,3,0),"")</f>
        <v>HCARE</v>
      </c>
      <c r="G1351" s="4">
        <v>12</v>
      </c>
      <c r="H1351" s="35">
        <f>IFERROR(VLOOKUP(E1351,'DATA MASTER'!$B$1:$R$3858,6,0),"")</f>
        <v>600</v>
      </c>
      <c r="I1351" s="40">
        <f>IFERROR(VLOOKUP(E1351,'DATA MASTER'!$B$1:$R$3858,5,0),"")</f>
        <v>4.3333333000000002E-2</v>
      </c>
      <c r="J1351" s="35">
        <f>IFERROR(VLOOKUP(E1351,'DATA MASTER'!$B$1:$R$3858,17,0),"")</f>
        <v>19460</v>
      </c>
      <c r="K1351" s="35">
        <f>IFERROR(VLOOKUP(E1351,'DATA MASTER'!$B$1:$R$3858,16,0),"")</f>
        <v>19460</v>
      </c>
      <c r="L1351" s="34">
        <f t="shared" si="371"/>
        <v>1459.5</v>
      </c>
      <c r="M1351" s="34">
        <f t="shared" si="376"/>
        <v>2819.3648000000003</v>
      </c>
      <c r="N1351" s="35">
        <v>0</v>
      </c>
      <c r="O1351" s="35">
        <v>0</v>
      </c>
      <c r="P1351" s="35"/>
      <c r="Q1351" s="4"/>
      <c r="R1351" s="35">
        <f t="shared" si="377"/>
        <v>194600</v>
      </c>
      <c r="S1351" s="35">
        <f t="shared" si="372"/>
        <v>179898.7589189189</v>
      </c>
      <c r="T1351" s="35">
        <f t="shared" si="373"/>
        <v>14701.241081081098</v>
      </c>
      <c r="U1351" s="35">
        <f t="shared" si="378"/>
        <v>363.9999972</v>
      </c>
      <c r="V1351" s="35">
        <f t="shared" si="379"/>
        <v>33.913043217391305</v>
      </c>
      <c r="W1351" s="35">
        <v>0</v>
      </c>
      <c r="X1351" s="35">
        <f t="shared" si="380"/>
        <v>14303.328040663706</v>
      </c>
      <c r="Y1351" s="35">
        <v>1</v>
      </c>
      <c r="Z1351" s="35">
        <v>0</v>
      </c>
      <c r="AA1351" s="35">
        <f t="shared" si="381"/>
        <v>0</v>
      </c>
      <c r="AB1351" s="37">
        <f t="shared" si="375"/>
        <v>0</v>
      </c>
      <c r="AC1351" s="35">
        <v>0</v>
      </c>
      <c r="AD1351" s="35">
        <v>0</v>
      </c>
      <c r="AE1351" s="44"/>
    </row>
    <row r="1352" spans="1:31">
      <c r="A1352" s="34">
        <v>1348</v>
      </c>
      <c r="B1352" s="58">
        <v>46254</v>
      </c>
      <c r="C1352" s="4" t="s">
        <v>7343</v>
      </c>
      <c r="D1352" s="4" t="s">
        <v>6134</v>
      </c>
      <c r="E1352" s="4" t="s">
        <v>5494</v>
      </c>
      <c r="F1352" s="35" t="str">
        <f>IFERROR(VLOOKUP(E1352,'DATA MASTER'!$B$1:$R$3858,3,0),"")</f>
        <v>HCARE</v>
      </c>
      <c r="G1352" s="4">
        <v>12</v>
      </c>
      <c r="H1352" s="35">
        <f>IFERROR(VLOOKUP(E1352,'DATA MASTER'!$B$1:$R$3858,6,0),"")</f>
        <v>480</v>
      </c>
      <c r="I1352" s="40">
        <f>IFERROR(VLOOKUP(E1352,'DATA MASTER'!$B$1:$R$3858,5,0),"")</f>
        <v>5.4166667000000002E-2</v>
      </c>
      <c r="J1352" s="35">
        <f>IFERROR(VLOOKUP(E1352,'DATA MASTER'!$B$1:$R$3858,17,0),"")</f>
        <v>28030</v>
      </c>
      <c r="K1352" s="35">
        <f>IFERROR(VLOOKUP(E1352,'DATA MASTER'!$B$1:$R$3858,16,0),"")</f>
        <v>28030</v>
      </c>
      <c r="L1352" s="34">
        <f t="shared" ref="L1352:L1415" si="387">IFERROR(IF(F1352="MTAB",12.5%*J1352,7.5%*J1352),"")</f>
        <v>2102.25</v>
      </c>
      <c r="M1352" s="34">
        <f t="shared" si="376"/>
        <v>4060.9864000000002</v>
      </c>
      <c r="N1352" s="35">
        <v>0</v>
      </c>
      <c r="O1352" s="35">
        <v>0</v>
      </c>
      <c r="P1352" s="35"/>
      <c r="Q1352" s="4"/>
      <c r="R1352" s="35">
        <f t="shared" si="377"/>
        <v>280300</v>
      </c>
      <c r="S1352" s="35">
        <f t="shared" ref="S1352:S1415" si="388">IFERROR((K1352-M1352)/1.11*(100-O1352)%*G1352,"")</f>
        <v>259124.4713513513</v>
      </c>
      <c r="T1352" s="35">
        <f t="shared" ref="T1352:T1415" si="389">IFERROR(R1352-S1352,"")</f>
        <v>21175.528648648702</v>
      </c>
      <c r="U1352" s="35">
        <f t="shared" si="378"/>
        <v>455.0000028</v>
      </c>
      <c r="V1352" s="35">
        <f t="shared" si="379"/>
        <v>42.391304608695648</v>
      </c>
      <c r="W1352" s="35">
        <v>0</v>
      </c>
      <c r="X1352" s="35">
        <f t="shared" si="380"/>
        <v>20678.137341240006</v>
      </c>
      <c r="Y1352" s="35">
        <v>1</v>
      </c>
      <c r="Z1352" s="35">
        <v>0</v>
      </c>
      <c r="AA1352" s="35">
        <f t="shared" si="381"/>
        <v>0</v>
      </c>
      <c r="AB1352" s="37">
        <f t="shared" ref="AB1352:AB1415" si="390">IFERROR(IF(OR(D1352="SALES008",D1352="SALES010"),IF(MOD(G1352,H1352)=0,10000*G1352/H1352,10000*(ROUNDUP(G1352/H1352,0))),0),"")</f>
        <v>0</v>
      </c>
      <c r="AC1352" s="35">
        <v>0</v>
      </c>
      <c r="AD1352" s="35">
        <v>0</v>
      </c>
      <c r="AE1352" s="44"/>
    </row>
    <row r="1353" spans="1:31">
      <c r="A1353" s="34">
        <v>1349</v>
      </c>
      <c r="B1353" s="58">
        <v>46254</v>
      </c>
      <c r="C1353" s="4" t="s">
        <v>7343</v>
      </c>
      <c r="D1353" s="4" t="s">
        <v>6134</v>
      </c>
      <c r="E1353" s="4" t="s">
        <v>5496</v>
      </c>
      <c r="F1353" s="35" t="str">
        <f>IFERROR(VLOOKUP(E1353,'DATA MASTER'!$B$1:$R$3858,3,0),"")</f>
        <v>HCARE</v>
      </c>
      <c r="G1353" s="4">
        <v>12</v>
      </c>
      <c r="H1353" s="35">
        <f>IFERROR(VLOOKUP(E1353,'DATA MASTER'!$B$1:$R$3858,6,0),"")</f>
        <v>432</v>
      </c>
      <c r="I1353" s="40">
        <f>IFERROR(VLOOKUP(E1353,'DATA MASTER'!$B$1:$R$3858,5,0),"")</f>
        <v>6.25E-2</v>
      </c>
      <c r="J1353" s="35">
        <f>IFERROR(VLOOKUP(E1353,'DATA MASTER'!$B$1:$R$3858,17,0),"")</f>
        <v>3470</v>
      </c>
      <c r="K1353" s="35">
        <f>IFERROR(VLOOKUP(E1353,'DATA MASTER'!$B$1:$R$3858,16,0),"")</f>
        <v>3470</v>
      </c>
      <c r="L1353" s="34">
        <f t="shared" si="387"/>
        <v>260.25</v>
      </c>
      <c r="M1353" s="34">
        <f t="shared" ref="M1353:M1416" si="391">IFERROR(IF(F1353="MTAB",19.011%*K1353,14.488%*K1353),"")</f>
        <v>502.73360000000002</v>
      </c>
      <c r="N1353" s="35">
        <v>0</v>
      </c>
      <c r="O1353" s="35">
        <v>0</v>
      </c>
      <c r="P1353" s="35"/>
      <c r="Q1353" s="4"/>
      <c r="R1353" s="35">
        <f t="shared" ref="R1353:R1416" si="392">IFERROR((((J1353-L1353)/1.11*(100-O1353)%*G1353)-(ROUNDDOWN(G1353/Y1353,0)*N1353)),"")</f>
        <v>34700</v>
      </c>
      <c r="S1353" s="35">
        <f t="shared" si="388"/>
        <v>32078.55567567567</v>
      </c>
      <c r="T1353" s="35">
        <f t="shared" si="389"/>
        <v>2621.4443243243295</v>
      </c>
      <c r="U1353" s="35">
        <f t="shared" ref="U1353:U1416" si="393">IFERROR(I1353*G1353*700,"")</f>
        <v>525</v>
      </c>
      <c r="V1353" s="35">
        <f t="shared" ref="V1353:V1416" si="394">IFERROR(G1353*I1353/23000*1500000,"")</f>
        <v>48.913043478260867</v>
      </c>
      <c r="W1353" s="35">
        <v>0</v>
      </c>
      <c r="X1353" s="35">
        <f t="shared" ref="X1353:X1416" si="395">IFERROR(T1353-U1353-V1353-W1353-Z1353-AC1353-AB1353-AA1353-AD1353,"")</f>
        <v>2047.5312808460687</v>
      </c>
      <c r="Y1353" s="35">
        <f>IF(E1353="avwi005",4,1)</f>
        <v>1</v>
      </c>
      <c r="Z1353" s="35">
        <v>0</v>
      </c>
      <c r="AA1353" s="35">
        <f t="shared" ref="AA1353:AA1416" si="396">IFERROR(ROUNDDOWN(G1353/Y1353,0)*P1353,"")</f>
        <v>0</v>
      </c>
      <c r="AB1353" s="37">
        <f t="shared" si="390"/>
        <v>0</v>
      </c>
      <c r="AC1353" s="35">
        <v>0</v>
      </c>
      <c r="AD1353" s="35">
        <v>0</v>
      </c>
      <c r="AE1353" s="44"/>
    </row>
    <row r="1354" spans="1:31">
      <c r="A1354" s="34">
        <v>1350</v>
      </c>
      <c r="B1354" s="58">
        <v>46254</v>
      </c>
      <c r="C1354" s="4" t="s">
        <v>7343</v>
      </c>
      <c r="D1354" s="4" t="s">
        <v>6134</v>
      </c>
      <c r="E1354" s="4" t="s">
        <v>5499</v>
      </c>
      <c r="F1354" s="35" t="str">
        <f>IFERROR(VLOOKUP(E1354,'DATA MASTER'!$B$1:$R$3858,3,0),"")</f>
        <v>HCARE</v>
      </c>
      <c r="G1354" s="4">
        <v>12</v>
      </c>
      <c r="H1354" s="35">
        <f>IFERROR(VLOOKUP(E1354,'DATA MASTER'!$B$1:$R$3858,6,0),"")</f>
        <v>288</v>
      </c>
      <c r="I1354" s="40">
        <f>IFERROR(VLOOKUP(E1354,'DATA MASTER'!$B$1:$R$3858,5,0),"")</f>
        <v>0.111111111</v>
      </c>
      <c r="J1354" s="35">
        <f>IFERROR(VLOOKUP(E1354,'DATA MASTER'!$B$1:$R$3858,17,0),"")</f>
        <v>5230</v>
      </c>
      <c r="K1354" s="35">
        <f>IFERROR(VLOOKUP(E1354,'DATA MASTER'!$B$1:$R$3858,16,0),"")</f>
        <v>5230</v>
      </c>
      <c r="L1354" s="34">
        <f t="shared" si="387"/>
        <v>392.25</v>
      </c>
      <c r="M1354" s="34">
        <f t="shared" si="391"/>
        <v>757.72239999999999</v>
      </c>
      <c r="N1354" s="35">
        <v>0</v>
      </c>
      <c r="O1354" s="35">
        <v>0</v>
      </c>
      <c r="P1354" s="35"/>
      <c r="Q1354" s="4"/>
      <c r="R1354" s="35">
        <f t="shared" si="392"/>
        <v>52300</v>
      </c>
      <c r="S1354" s="35">
        <f t="shared" si="388"/>
        <v>48348.947027027025</v>
      </c>
      <c r="T1354" s="35">
        <f t="shared" si="389"/>
        <v>3951.0529729729751</v>
      </c>
      <c r="U1354" s="35">
        <f t="shared" si="393"/>
        <v>933.33333240000002</v>
      </c>
      <c r="V1354" s="35">
        <f t="shared" si="394"/>
        <v>86.956521652173919</v>
      </c>
      <c r="W1354" s="35">
        <v>0</v>
      </c>
      <c r="X1354" s="35">
        <f t="shared" si="395"/>
        <v>2930.7631189208014</v>
      </c>
      <c r="Y1354" s="35">
        <v>1</v>
      </c>
      <c r="Z1354" s="35">
        <v>0</v>
      </c>
      <c r="AA1354" s="35">
        <f t="shared" si="396"/>
        <v>0</v>
      </c>
      <c r="AB1354" s="37">
        <f t="shared" si="390"/>
        <v>0</v>
      </c>
      <c r="AC1354" s="35">
        <v>0</v>
      </c>
      <c r="AD1354" s="35">
        <v>0</v>
      </c>
      <c r="AE1354" s="44"/>
    </row>
    <row r="1355" spans="1:31">
      <c r="A1355" s="34">
        <v>1351</v>
      </c>
      <c r="B1355" s="58">
        <v>46254</v>
      </c>
      <c r="C1355" s="4" t="s">
        <v>7344</v>
      </c>
      <c r="D1355" s="4" t="s">
        <v>6128</v>
      </c>
      <c r="E1355" s="4" t="s">
        <v>6202</v>
      </c>
      <c r="F1355" s="35" t="str">
        <f>IFERROR(VLOOKUP(E1355,'DATA MASTER'!$B$1:$R$3858,3,0),"")</f>
        <v>DIV 1-AREM</v>
      </c>
      <c r="G1355" s="4">
        <v>4</v>
      </c>
      <c r="H1355" s="35">
        <f>IFERROR(VLOOKUP(E1355,'DATA MASTER'!$B$1:$R$3858,6,0),"")</f>
        <v>4</v>
      </c>
      <c r="I1355" s="40">
        <f>IFERROR(VLOOKUP(E1355,'DATA MASTER'!$B$1:$R$3858,5,0),"")</f>
        <v>5.19</v>
      </c>
      <c r="J1355" s="35">
        <f>IFERROR(VLOOKUP(E1355,'DATA MASTER'!$B$1:$R$3858,17,0),"")</f>
        <v>76700</v>
      </c>
      <c r="K1355" s="35">
        <f>IFERROR(VLOOKUP(E1355,'DATA MASTER'!$B$1:$R$3858,16,0),"")</f>
        <v>61100</v>
      </c>
      <c r="L1355" s="34">
        <f t="shared" si="387"/>
        <v>5752.5</v>
      </c>
      <c r="M1355" s="34">
        <f t="shared" si="391"/>
        <v>8852.1679999999997</v>
      </c>
      <c r="N1355" s="35">
        <v>0</v>
      </c>
      <c r="O1355" s="35">
        <v>0</v>
      </c>
      <c r="P1355" s="35"/>
      <c r="Q1355" s="4"/>
      <c r="R1355" s="35">
        <f t="shared" si="392"/>
        <v>255666.66666666666</v>
      </c>
      <c r="S1355" s="35">
        <f t="shared" si="388"/>
        <v>188280.47567567567</v>
      </c>
      <c r="T1355" s="35">
        <f t="shared" si="389"/>
        <v>67386.190990990988</v>
      </c>
      <c r="U1355" s="35">
        <f t="shared" si="393"/>
        <v>14532.000000000002</v>
      </c>
      <c r="V1355" s="35">
        <f t="shared" si="394"/>
        <v>1353.913043478261</v>
      </c>
      <c r="W1355" s="35">
        <f t="shared" ref="W1355:W1415" si="397">IFERROR(2%*R1355*1.11,"")</f>
        <v>5675.8</v>
      </c>
      <c r="X1355" s="35">
        <f t="shared" si="395"/>
        <v>43324.477947512722</v>
      </c>
      <c r="Y1355" s="35">
        <v>1</v>
      </c>
      <c r="Z1355" s="35">
        <v>0</v>
      </c>
      <c r="AA1355" s="35">
        <f t="shared" si="396"/>
        <v>0</v>
      </c>
      <c r="AB1355" s="37">
        <f t="shared" si="390"/>
        <v>0</v>
      </c>
      <c r="AC1355" s="35">
        <v>0</v>
      </c>
      <c r="AD1355" s="35">
        <v>2500</v>
      </c>
      <c r="AE1355" s="44"/>
    </row>
    <row r="1356" spans="1:31">
      <c r="A1356" s="34">
        <v>1352</v>
      </c>
      <c r="B1356" s="58">
        <v>46254</v>
      </c>
      <c r="C1356" s="4" t="s">
        <v>7345</v>
      </c>
      <c r="D1356" s="4" t="s">
        <v>6134</v>
      </c>
      <c r="E1356" s="4" t="s">
        <v>726</v>
      </c>
      <c r="F1356" s="35" t="str">
        <f>IFERROR(VLOOKUP(E1356,'DATA MASTER'!$B$1:$R$3858,3,0),"")</f>
        <v>DIV 1-AREM</v>
      </c>
      <c r="G1356" s="4">
        <v>8</v>
      </c>
      <c r="H1356" s="35">
        <f>IFERROR(VLOOKUP(E1356,'DATA MASTER'!$B$1:$R$3858,6,0),"")</f>
        <v>4</v>
      </c>
      <c r="I1356" s="40">
        <f>IFERROR(VLOOKUP(E1356,'DATA MASTER'!$B$1:$R$3858,5,0),"")</f>
        <v>5.35</v>
      </c>
      <c r="J1356" s="35">
        <f>IFERROR(VLOOKUP(E1356,'DATA MASTER'!$B$1:$R$3858,17,0),"")</f>
        <v>76700</v>
      </c>
      <c r="K1356" s="35">
        <f>IFERROR(VLOOKUP(E1356,'DATA MASTER'!$B$1:$R$3858,16,0),"")</f>
        <v>61100</v>
      </c>
      <c r="L1356" s="34">
        <f t="shared" si="387"/>
        <v>5752.5</v>
      </c>
      <c r="M1356" s="34">
        <f t="shared" si="391"/>
        <v>8852.1679999999997</v>
      </c>
      <c r="N1356" s="35">
        <v>0</v>
      </c>
      <c r="O1356" s="35">
        <v>10</v>
      </c>
      <c r="P1356" s="35"/>
      <c r="Q1356" s="4"/>
      <c r="R1356" s="35">
        <f t="shared" si="392"/>
        <v>460200</v>
      </c>
      <c r="S1356" s="35">
        <f t="shared" si="388"/>
        <v>338904.85621621623</v>
      </c>
      <c r="T1356" s="35">
        <f t="shared" si="389"/>
        <v>121295.14378378377</v>
      </c>
      <c r="U1356" s="35">
        <f t="shared" si="393"/>
        <v>29959.999999999996</v>
      </c>
      <c r="V1356" s="35">
        <f t="shared" si="394"/>
        <v>2791.3043478260865</v>
      </c>
      <c r="W1356" s="35">
        <f t="shared" si="397"/>
        <v>10216.44</v>
      </c>
      <c r="X1356" s="35">
        <f t="shared" si="395"/>
        <v>71184.542293100545</v>
      </c>
      <c r="Y1356" s="35">
        <v>1</v>
      </c>
      <c r="Z1356" s="35">
        <v>0</v>
      </c>
      <c r="AA1356" s="35">
        <f t="shared" si="396"/>
        <v>0</v>
      </c>
      <c r="AB1356" s="37">
        <f t="shared" si="390"/>
        <v>0</v>
      </c>
      <c r="AC1356" s="35">
        <v>0</v>
      </c>
      <c r="AD1356" s="35">
        <v>7142.8571428571431</v>
      </c>
      <c r="AE1356" s="44"/>
    </row>
    <row r="1357" spans="1:31">
      <c r="A1357" s="34">
        <v>1353</v>
      </c>
      <c r="B1357" s="58">
        <v>46254</v>
      </c>
      <c r="C1357" s="4" t="s">
        <v>7346</v>
      </c>
      <c r="D1357" s="4" t="s">
        <v>6128</v>
      </c>
      <c r="E1357" s="4" t="s">
        <v>726</v>
      </c>
      <c r="F1357" s="35" t="str">
        <f>IFERROR(VLOOKUP(E1357,'DATA MASTER'!$B$1:$R$3858,3,0),"")</f>
        <v>DIV 1-AREM</v>
      </c>
      <c r="G1357" s="4">
        <v>12</v>
      </c>
      <c r="H1357" s="35">
        <f>IFERROR(VLOOKUP(E1357,'DATA MASTER'!$B$1:$R$3858,6,0),"")</f>
        <v>4</v>
      </c>
      <c r="I1357" s="40">
        <f>IFERROR(VLOOKUP(E1357,'DATA MASTER'!$B$1:$R$3858,5,0),"")</f>
        <v>5.35</v>
      </c>
      <c r="J1357" s="35">
        <f>IFERROR(VLOOKUP(E1357,'DATA MASTER'!$B$1:$R$3858,17,0),"")</f>
        <v>76700</v>
      </c>
      <c r="K1357" s="35">
        <f>IFERROR(VLOOKUP(E1357,'DATA MASTER'!$B$1:$R$3858,16,0),"")</f>
        <v>61100</v>
      </c>
      <c r="L1357" s="34">
        <f t="shared" si="387"/>
        <v>5752.5</v>
      </c>
      <c r="M1357" s="34">
        <f t="shared" si="391"/>
        <v>8852.1679999999997</v>
      </c>
      <c r="N1357" s="35">
        <v>0</v>
      </c>
      <c r="O1357" s="35">
        <v>10</v>
      </c>
      <c r="P1357" s="35"/>
      <c r="Q1357" s="4"/>
      <c r="R1357" s="35">
        <f t="shared" si="392"/>
        <v>690300</v>
      </c>
      <c r="S1357" s="35">
        <f t="shared" si="388"/>
        <v>508357.28432432434</v>
      </c>
      <c r="T1357" s="35">
        <f t="shared" si="389"/>
        <v>181942.71567567566</v>
      </c>
      <c r="U1357" s="35">
        <f t="shared" si="393"/>
        <v>44939.999999999993</v>
      </c>
      <c r="V1357" s="35">
        <f t="shared" si="394"/>
        <v>4186.95652173913</v>
      </c>
      <c r="W1357" s="35">
        <f t="shared" si="397"/>
        <v>15324.660000000002</v>
      </c>
      <c r="X1357" s="35">
        <f t="shared" si="395"/>
        <v>117491.09915393652</v>
      </c>
      <c r="Y1357" s="35">
        <v>1</v>
      </c>
      <c r="Z1357" s="35">
        <v>0</v>
      </c>
      <c r="AA1357" s="35">
        <f t="shared" si="396"/>
        <v>0</v>
      </c>
      <c r="AB1357" s="37">
        <f t="shared" si="390"/>
        <v>0</v>
      </c>
      <c r="AC1357" s="35">
        <v>0</v>
      </c>
      <c r="AD1357" s="35">
        <v>0</v>
      </c>
      <c r="AE1357" s="44"/>
    </row>
    <row r="1358" spans="1:31">
      <c r="A1358" s="34">
        <v>1354</v>
      </c>
      <c r="B1358" s="58">
        <v>46254</v>
      </c>
      <c r="C1358" s="4" t="s">
        <v>7347</v>
      </c>
      <c r="D1358" s="4" t="s">
        <v>6128</v>
      </c>
      <c r="E1358" s="4" t="s">
        <v>6202</v>
      </c>
      <c r="F1358" s="35" t="str">
        <f>IFERROR(VLOOKUP(E1358,'DATA MASTER'!$B$1:$R$3858,3,0),"")</f>
        <v>DIV 1-AREM</v>
      </c>
      <c r="G1358" s="4">
        <v>4</v>
      </c>
      <c r="H1358" s="35">
        <f>IFERROR(VLOOKUP(E1358,'DATA MASTER'!$B$1:$R$3858,6,0),"")</f>
        <v>4</v>
      </c>
      <c r="I1358" s="40">
        <f>IFERROR(VLOOKUP(E1358,'DATA MASTER'!$B$1:$R$3858,5,0),"")</f>
        <v>5.19</v>
      </c>
      <c r="J1358" s="35">
        <f>IFERROR(VLOOKUP(E1358,'DATA MASTER'!$B$1:$R$3858,17,0),"")</f>
        <v>76700</v>
      </c>
      <c r="K1358" s="35">
        <f>IFERROR(VLOOKUP(E1358,'DATA MASTER'!$B$1:$R$3858,16,0),"")</f>
        <v>61100</v>
      </c>
      <c r="L1358" s="34">
        <f t="shared" si="387"/>
        <v>5752.5</v>
      </c>
      <c r="M1358" s="34">
        <f t="shared" si="391"/>
        <v>8852.1679999999997</v>
      </c>
      <c r="N1358" s="35">
        <v>0</v>
      </c>
      <c r="O1358" s="35">
        <v>0</v>
      </c>
      <c r="P1358" s="35"/>
      <c r="Q1358" s="4"/>
      <c r="R1358" s="35">
        <f t="shared" si="392"/>
        <v>255666.66666666666</v>
      </c>
      <c r="S1358" s="35">
        <f t="shared" si="388"/>
        <v>188280.47567567567</v>
      </c>
      <c r="T1358" s="35">
        <f t="shared" si="389"/>
        <v>67386.190990990988</v>
      </c>
      <c r="U1358" s="35">
        <f t="shared" si="393"/>
        <v>14532.000000000002</v>
      </c>
      <c r="V1358" s="35">
        <f t="shared" si="394"/>
        <v>1353.913043478261</v>
      </c>
      <c r="W1358" s="35">
        <f t="shared" si="397"/>
        <v>5675.8</v>
      </c>
      <c r="X1358" s="35">
        <f t="shared" si="395"/>
        <v>45824.477947512722</v>
      </c>
      <c r="Y1358" s="35">
        <v>1</v>
      </c>
      <c r="Z1358" s="35">
        <v>0</v>
      </c>
      <c r="AA1358" s="35">
        <f t="shared" si="396"/>
        <v>0</v>
      </c>
      <c r="AB1358" s="37">
        <f t="shared" si="390"/>
        <v>0</v>
      </c>
      <c r="AC1358" s="35">
        <v>0</v>
      </c>
      <c r="AD1358" s="35">
        <v>0</v>
      </c>
      <c r="AE1358" s="44"/>
    </row>
    <row r="1359" spans="1:31">
      <c r="A1359" s="34">
        <v>1355</v>
      </c>
      <c r="B1359" s="58">
        <v>46254</v>
      </c>
      <c r="C1359" s="4" t="s">
        <v>7347</v>
      </c>
      <c r="D1359" s="4" t="s">
        <v>6128</v>
      </c>
      <c r="E1359" s="4" t="s">
        <v>6202</v>
      </c>
      <c r="F1359" s="35" t="str">
        <f>IFERROR(VLOOKUP(E1359,'DATA MASTER'!$B$1:$R$3858,3,0),"")</f>
        <v>DIV 1-AREM</v>
      </c>
      <c r="G1359" s="4">
        <v>12</v>
      </c>
      <c r="H1359" s="35">
        <f>IFERROR(VLOOKUP(E1359,'DATA MASTER'!$B$1:$R$3858,6,0),"")</f>
        <v>4</v>
      </c>
      <c r="I1359" s="40">
        <f>IFERROR(VLOOKUP(E1359,'DATA MASTER'!$B$1:$R$3858,5,0),"")</f>
        <v>5.19</v>
      </c>
      <c r="J1359" s="35">
        <f>IFERROR(VLOOKUP(E1359,'DATA MASTER'!$B$1:$R$3858,17,0),"")</f>
        <v>76700</v>
      </c>
      <c r="K1359" s="35">
        <f>IFERROR(VLOOKUP(E1359,'DATA MASTER'!$B$1:$R$3858,16,0),"")</f>
        <v>61100</v>
      </c>
      <c r="L1359" s="34">
        <f t="shared" si="387"/>
        <v>5752.5</v>
      </c>
      <c r="M1359" s="34">
        <f t="shared" si="391"/>
        <v>8852.1679999999997</v>
      </c>
      <c r="N1359" s="35">
        <v>0</v>
      </c>
      <c r="O1359" s="35">
        <v>0</v>
      </c>
      <c r="P1359" s="35"/>
      <c r="Q1359" s="4"/>
      <c r="R1359" s="35">
        <f t="shared" si="392"/>
        <v>767000</v>
      </c>
      <c r="S1359" s="35">
        <f t="shared" si="388"/>
        <v>564841.42702702701</v>
      </c>
      <c r="T1359" s="35">
        <f t="shared" si="389"/>
        <v>202158.57297297299</v>
      </c>
      <c r="U1359" s="35">
        <f t="shared" si="393"/>
        <v>43596</v>
      </c>
      <c r="V1359" s="35">
        <f t="shared" si="394"/>
        <v>4061.739130434783</v>
      </c>
      <c r="W1359" s="35">
        <f t="shared" si="397"/>
        <v>17027.400000000001</v>
      </c>
      <c r="X1359" s="35">
        <f t="shared" si="395"/>
        <v>137473.43384253822</v>
      </c>
      <c r="Y1359" s="35">
        <v>1</v>
      </c>
      <c r="Z1359" s="35">
        <v>0</v>
      </c>
      <c r="AA1359" s="35">
        <f t="shared" si="396"/>
        <v>0</v>
      </c>
      <c r="AB1359" s="37">
        <f t="shared" si="390"/>
        <v>0</v>
      </c>
      <c r="AC1359" s="35">
        <v>0</v>
      </c>
      <c r="AD1359" s="35">
        <v>0</v>
      </c>
      <c r="AE1359" s="44"/>
    </row>
    <row r="1360" spans="1:31">
      <c r="A1360" s="34">
        <v>1356</v>
      </c>
      <c r="B1360" s="58">
        <v>46255</v>
      </c>
      <c r="C1360" s="4" t="s">
        <v>7348</v>
      </c>
      <c r="D1360" s="4" t="s">
        <v>6128</v>
      </c>
      <c r="E1360" s="4" t="s">
        <v>6167</v>
      </c>
      <c r="F1360" s="35" t="str">
        <f>IFERROR(VLOOKUP(E1360,'DATA MASTER'!$B$1:$R$3858,3,0),"")</f>
        <v>DIV 2</v>
      </c>
      <c r="G1360" s="4">
        <v>24</v>
      </c>
      <c r="H1360" s="35">
        <f>IFERROR(VLOOKUP(E1360,'DATA MASTER'!$B$1:$R$3858,6,0),"")</f>
        <v>24</v>
      </c>
      <c r="I1360" s="40">
        <f>IFERROR(VLOOKUP(E1360,'DATA MASTER'!$B$1:$R$3858,5,0),"")</f>
        <v>0.90200000000000002</v>
      </c>
      <c r="J1360" s="35">
        <f>IFERROR(VLOOKUP(E1360,'DATA MASTER'!$B$1:$R$3858,17,0),"")</f>
        <v>81000</v>
      </c>
      <c r="K1360" s="35">
        <f>IFERROR(VLOOKUP(E1360,'DATA MASTER'!$B$1:$R$3858,16,0),"")</f>
        <v>74300</v>
      </c>
      <c r="L1360" s="34">
        <f t="shared" si="387"/>
        <v>6075</v>
      </c>
      <c r="M1360" s="34">
        <f t="shared" si="391"/>
        <v>10764.584000000001</v>
      </c>
      <c r="N1360" s="35">
        <v>0</v>
      </c>
      <c r="O1360" s="35">
        <v>10</v>
      </c>
      <c r="P1360" s="35"/>
      <c r="Q1360" s="4"/>
      <c r="R1360" s="35">
        <f t="shared" si="392"/>
        <v>1458000</v>
      </c>
      <c r="S1360" s="35">
        <f t="shared" si="388"/>
        <v>1236364.8518918916</v>
      </c>
      <c r="T1360" s="35">
        <f t="shared" si="389"/>
        <v>221635.14810810843</v>
      </c>
      <c r="U1360" s="35">
        <f t="shared" si="393"/>
        <v>15153.6</v>
      </c>
      <c r="V1360" s="35">
        <f t="shared" si="394"/>
        <v>1411.8260869565217</v>
      </c>
      <c r="W1360" s="35">
        <f t="shared" si="397"/>
        <v>32367.600000000002</v>
      </c>
      <c r="X1360" s="35">
        <f t="shared" si="395"/>
        <v>166452.12202115191</v>
      </c>
      <c r="Y1360" s="35">
        <v>1</v>
      </c>
      <c r="Z1360" s="35">
        <v>0</v>
      </c>
      <c r="AA1360" s="35">
        <f t="shared" si="396"/>
        <v>0</v>
      </c>
      <c r="AB1360" s="37">
        <f t="shared" si="390"/>
        <v>0</v>
      </c>
      <c r="AC1360" s="35">
        <v>0</v>
      </c>
      <c r="AD1360" s="35">
        <v>6250</v>
      </c>
      <c r="AE1360" s="44"/>
    </row>
    <row r="1361" spans="1:31">
      <c r="A1361" s="34">
        <v>1357</v>
      </c>
      <c r="B1361" s="58">
        <v>46255</v>
      </c>
      <c r="C1361" s="4" t="s">
        <v>7348</v>
      </c>
      <c r="D1361" s="4" t="s">
        <v>6128</v>
      </c>
      <c r="E1361" s="4" t="s">
        <v>6173</v>
      </c>
      <c r="F1361" s="35" t="str">
        <f>IFERROR(VLOOKUP(E1361,'DATA MASTER'!$B$1:$R$3858,3,0),"")</f>
        <v>DIV 2</v>
      </c>
      <c r="G1361" s="4">
        <v>24</v>
      </c>
      <c r="H1361" s="35">
        <f>IFERROR(VLOOKUP(E1361,'DATA MASTER'!$B$1:$R$3858,6,0),"")</f>
        <v>72</v>
      </c>
      <c r="I1361" s="40">
        <f>IFERROR(VLOOKUP(E1361,'DATA MASTER'!$B$1:$R$3858,5,0),"")</f>
        <v>0.222</v>
      </c>
      <c r="J1361" s="35">
        <f>IFERROR(VLOOKUP(E1361,'DATA MASTER'!$B$1:$R$3858,17,0),"")</f>
        <v>24483.333333333332</v>
      </c>
      <c r="K1361" s="35">
        <f>IFERROR(VLOOKUP(E1361,'DATA MASTER'!$B$1:$R$3858,16,0),"")</f>
        <v>22658.333333333332</v>
      </c>
      <c r="L1361" s="34">
        <f t="shared" si="387"/>
        <v>1836.2499999999998</v>
      </c>
      <c r="M1361" s="34">
        <f t="shared" si="391"/>
        <v>3282.7393333333334</v>
      </c>
      <c r="N1361" s="35">
        <v>0</v>
      </c>
      <c r="O1361" s="35">
        <v>10</v>
      </c>
      <c r="P1361" s="35"/>
      <c r="Q1361" s="4"/>
      <c r="R1361" s="35">
        <f t="shared" si="392"/>
        <v>440699.99999999988</v>
      </c>
      <c r="S1361" s="35">
        <f t="shared" si="388"/>
        <v>377038.58594594587</v>
      </c>
      <c r="T1361" s="35">
        <f t="shared" si="389"/>
        <v>63661.41405405401</v>
      </c>
      <c r="U1361" s="35">
        <f t="shared" si="393"/>
        <v>3729.6000000000004</v>
      </c>
      <c r="V1361" s="35">
        <f t="shared" si="394"/>
        <v>347.47826086956525</v>
      </c>
      <c r="W1361" s="35">
        <f t="shared" si="397"/>
        <v>9783.5399999999991</v>
      </c>
      <c r="X1361" s="35">
        <f t="shared" si="395"/>
        <v>43550.795793184443</v>
      </c>
      <c r="Y1361" s="35">
        <v>1</v>
      </c>
      <c r="Z1361" s="35">
        <v>0</v>
      </c>
      <c r="AA1361" s="35">
        <f t="shared" si="396"/>
        <v>0</v>
      </c>
      <c r="AB1361" s="37">
        <f t="shared" si="390"/>
        <v>0</v>
      </c>
      <c r="AC1361" s="35">
        <v>0</v>
      </c>
      <c r="AD1361" s="35">
        <v>6250</v>
      </c>
      <c r="AE1361" s="44"/>
    </row>
    <row r="1362" spans="1:31">
      <c r="A1362" s="34">
        <v>1358</v>
      </c>
      <c r="B1362" s="58">
        <v>46255</v>
      </c>
      <c r="C1362" s="4" t="s">
        <v>7349</v>
      </c>
      <c r="D1362" s="4" t="s">
        <v>6158</v>
      </c>
      <c r="E1362" s="4" t="s">
        <v>3979</v>
      </c>
      <c r="F1362" s="35" t="str">
        <f>IFERROR(VLOOKUP(E1362,'DATA MASTER'!$B$1:$R$3858,3,0),"")</f>
        <v>BB</v>
      </c>
      <c r="G1362" s="4">
        <v>50</v>
      </c>
      <c r="H1362" s="35">
        <f>IFERROR(VLOOKUP(E1362,'DATA MASTER'!$B$1:$R$3858,6,0),"")</f>
        <v>100</v>
      </c>
      <c r="I1362" s="40">
        <f>IFERROR(VLOOKUP(E1362,'DATA MASTER'!$B$1:$R$3858,5,0),"")</f>
        <v>6.9000000000000006E-2</v>
      </c>
      <c r="J1362" s="35">
        <f>IFERROR(VLOOKUP(E1362,'DATA MASTER'!$B$1:$R$3858,17,0),"")</f>
        <v>13200</v>
      </c>
      <c r="K1362" s="35">
        <f>IFERROR(VLOOKUP(E1362,'DATA MASTER'!$B$1:$R$3858,16,0),"")</f>
        <v>11800</v>
      </c>
      <c r="L1362" s="34">
        <f t="shared" si="387"/>
        <v>990</v>
      </c>
      <c r="M1362" s="34">
        <f t="shared" si="391"/>
        <v>1709.5840000000001</v>
      </c>
      <c r="N1362" s="35">
        <v>15</v>
      </c>
      <c r="O1362" s="35">
        <v>0</v>
      </c>
      <c r="P1362" s="35"/>
      <c r="Q1362" s="4"/>
      <c r="R1362" s="35">
        <f t="shared" si="392"/>
        <v>549249.99999999988</v>
      </c>
      <c r="S1362" s="35">
        <f t="shared" si="388"/>
        <v>454523.2432432432</v>
      </c>
      <c r="T1362" s="35">
        <f t="shared" si="389"/>
        <v>94726.756756756688</v>
      </c>
      <c r="U1362" s="35">
        <f t="shared" si="393"/>
        <v>2415</v>
      </c>
      <c r="V1362" s="35">
        <f t="shared" si="394"/>
        <v>225.00000000000003</v>
      </c>
      <c r="W1362" s="35">
        <v>0</v>
      </c>
      <c r="X1362" s="35">
        <f t="shared" si="395"/>
        <v>92086.756756756688</v>
      </c>
      <c r="Y1362" s="35">
        <v>1</v>
      </c>
      <c r="Z1362" s="35">
        <v>0</v>
      </c>
      <c r="AA1362" s="35">
        <f t="shared" si="396"/>
        <v>0</v>
      </c>
      <c r="AB1362" s="37">
        <f t="shared" si="390"/>
        <v>0</v>
      </c>
      <c r="AC1362" s="35">
        <v>0</v>
      </c>
      <c r="AD1362" s="3">
        <v>0</v>
      </c>
      <c r="AE1362" s="44"/>
    </row>
    <row r="1363" spans="1:31">
      <c r="A1363" s="34">
        <v>1359</v>
      </c>
      <c r="B1363" s="58">
        <v>46255</v>
      </c>
      <c r="C1363" s="4" t="s">
        <v>7350</v>
      </c>
      <c r="D1363" s="4" t="s">
        <v>6134</v>
      </c>
      <c r="E1363" s="4" t="s">
        <v>6218</v>
      </c>
      <c r="F1363" s="35" t="str">
        <f>IFERROR(VLOOKUP(E1363,'DATA MASTER'!$B$1:$R$3858,3,0),"")</f>
        <v>DIV 1</v>
      </c>
      <c r="G1363" s="4">
        <v>24</v>
      </c>
      <c r="H1363" s="35">
        <f>IFERROR(VLOOKUP(E1363,'DATA MASTER'!$B$1:$R$3858,6,0),"")</f>
        <v>24</v>
      </c>
      <c r="I1363" s="40">
        <f>IFERROR(VLOOKUP(E1363,'DATA MASTER'!$B$1:$R$3858,5,0),"")</f>
        <v>1.079</v>
      </c>
      <c r="J1363" s="35">
        <f>IFERROR(VLOOKUP(E1363,'DATA MASTER'!$B$1:$R$3858,17,0),"")</f>
        <v>102900</v>
      </c>
      <c r="K1363" s="35">
        <f>IFERROR(VLOOKUP(E1363,'DATA MASTER'!$B$1:$R$3858,16,0),"")</f>
        <v>94200</v>
      </c>
      <c r="L1363" s="34">
        <f t="shared" si="387"/>
        <v>7717.5</v>
      </c>
      <c r="M1363" s="34">
        <f t="shared" si="391"/>
        <v>13647.696000000002</v>
      </c>
      <c r="N1363" s="35">
        <v>0</v>
      </c>
      <c r="O1363" s="35">
        <v>0</v>
      </c>
      <c r="P1363" s="35">
        <v>50000</v>
      </c>
      <c r="Q1363" s="4" t="s">
        <v>7137</v>
      </c>
      <c r="R1363" s="35">
        <f t="shared" si="392"/>
        <v>2057999.9999999995</v>
      </c>
      <c r="S1363" s="35">
        <f t="shared" si="388"/>
        <v>1741671.4378378377</v>
      </c>
      <c r="T1363" s="35">
        <f t="shared" si="389"/>
        <v>316328.5621621618</v>
      </c>
      <c r="U1363" s="35">
        <f t="shared" si="393"/>
        <v>18127.2</v>
      </c>
      <c r="V1363" s="35">
        <f t="shared" si="394"/>
        <v>1688.8695652173915</v>
      </c>
      <c r="W1363" s="35">
        <f t="shared" si="397"/>
        <v>45687.6</v>
      </c>
      <c r="X1363" s="35">
        <f t="shared" si="395"/>
        <v>162363.35413540591</v>
      </c>
      <c r="Y1363" s="35">
        <f>H1363</f>
        <v>24</v>
      </c>
      <c r="Z1363" s="35">
        <v>0</v>
      </c>
      <c r="AA1363" s="35">
        <f t="shared" si="396"/>
        <v>50000</v>
      </c>
      <c r="AB1363" s="37">
        <f t="shared" si="390"/>
        <v>0</v>
      </c>
      <c r="AC1363" s="35">
        <v>0</v>
      </c>
      <c r="AD1363" s="35">
        <v>38461.538461538461</v>
      </c>
      <c r="AE1363" s="44"/>
    </row>
    <row r="1364" spans="1:31">
      <c r="A1364" s="34">
        <v>1360</v>
      </c>
      <c r="B1364" s="58">
        <v>46255</v>
      </c>
      <c r="C1364" s="4" t="s">
        <v>7351</v>
      </c>
      <c r="D1364" s="4" t="s">
        <v>6143</v>
      </c>
      <c r="E1364" s="4" t="s">
        <v>6170</v>
      </c>
      <c r="F1364" s="35" t="str">
        <f>IFERROR(VLOOKUP(E1364,'DATA MASTER'!$B$1:$R$3858,3,0),"")</f>
        <v>DIV 2</v>
      </c>
      <c r="G1364" s="4">
        <v>1</v>
      </c>
      <c r="H1364" s="35">
        <f>IFERROR(VLOOKUP(E1364,'DATA MASTER'!$B$1:$R$3858,6,0),"")</f>
        <v>1</v>
      </c>
      <c r="I1364" s="40">
        <f>IFERROR(VLOOKUP(E1364,'DATA MASTER'!$B$1:$R$3858,5,0),"")</f>
        <v>21.11</v>
      </c>
      <c r="J1364" s="35">
        <f>IFERROR(VLOOKUP(E1364,'DATA MASTER'!$B$1:$R$3858,17,0),"")</f>
        <v>1428200</v>
      </c>
      <c r="K1364" s="35">
        <f>IFERROR(VLOOKUP(E1364,'DATA MASTER'!$B$1:$R$3858,16,0),"")</f>
        <v>1291700</v>
      </c>
      <c r="L1364" s="34">
        <f t="shared" si="387"/>
        <v>107115</v>
      </c>
      <c r="M1364" s="34">
        <f t="shared" si="391"/>
        <v>187141.49600000001</v>
      </c>
      <c r="N1364" s="35">
        <v>0</v>
      </c>
      <c r="O1364" s="35">
        <v>0</v>
      </c>
      <c r="P1364" s="35"/>
      <c r="Q1364" s="4"/>
      <c r="R1364" s="35">
        <f t="shared" si="392"/>
        <v>1190166.6666666665</v>
      </c>
      <c r="S1364" s="35">
        <f t="shared" si="388"/>
        <v>995097.75135135127</v>
      </c>
      <c r="T1364" s="35">
        <f t="shared" si="389"/>
        <v>195068.91531531524</v>
      </c>
      <c r="U1364" s="35">
        <f t="shared" si="393"/>
        <v>14777</v>
      </c>
      <c r="V1364" s="35">
        <f t="shared" si="394"/>
        <v>1376.7391304347825</v>
      </c>
      <c r="W1364" s="35">
        <f t="shared" si="397"/>
        <v>26421.7</v>
      </c>
      <c r="X1364" s="35">
        <f t="shared" si="395"/>
        <v>148647.3223387266</v>
      </c>
      <c r="Y1364" s="35">
        <v>1</v>
      </c>
      <c r="Z1364" s="35">
        <v>0</v>
      </c>
      <c r="AA1364" s="35">
        <f t="shared" si="396"/>
        <v>0</v>
      </c>
      <c r="AB1364" s="37">
        <f t="shared" si="390"/>
        <v>0</v>
      </c>
      <c r="AC1364" s="35">
        <v>0</v>
      </c>
      <c r="AD1364" s="35">
        <v>3846.1538461538462</v>
      </c>
      <c r="AE1364" s="44"/>
    </row>
    <row r="1365" spans="1:31">
      <c r="A1365" s="34">
        <v>1361</v>
      </c>
      <c r="B1365" s="58">
        <v>46255</v>
      </c>
      <c r="C1365" s="4" t="s">
        <v>7352</v>
      </c>
      <c r="D1365" s="4" t="s">
        <v>6201</v>
      </c>
      <c r="E1365" s="4" t="s">
        <v>6135</v>
      </c>
      <c r="F1365" s="35" t="str">
        <f>IFERROR(VLOOKUP(E1365,'DATA MASTER'!$B$1:$R$3858,3,0),"")</f>
        <v>DIV 1</v>
      </c>
      <c r="G1365" s="4">
        <v>48</v>
      </c>
      <c r="H1365" s="35">
        <f>IFERROR(VLOOKUP(E1365,'DATA MASTER'!$B$1:$R$3858,6,0),"")</f>
        <v>24</v>
      </c>
      <c r="I1365" s="40">
        <f>IFERROR(VLOOKUP(E1365,'DATA MASTER'!$B$1:$R$3858,5,0),"")</f>
        <v>1.23</v>
      </c>
      <c r="J1365" s="35">
        <f>IFERROR(VLOOKUP(E1365,'DATA MASTER'!$B$1:$R$3858,17,0),"")</f>
        <v>99800</v>
      </c>
      <c r="K1365" s="35">
        <f>IFERROR(VLOOKUP(E1365,'DATA MASTER'!$B$1:$R$3858,16,0),"")</f>
        <v>92100</v>
      </c>
      <c r="L1365" s="34">
        <f t="shared" si="387"/>
        <v>7485</v>
      </c>
      <c r="M1365" s="34">
        <f t="shared" si="391"/>
        <v>13343.448</v>
      </c>
      <c r="N1365" s="35">
        <v>0</v>
      </c>
      <c r="O1365" s="35">
        <v>0</v>
      </c>
      <c r="P1365" s="35"/>
      <c r="Q1365" s="4"/>
      <c r="R1365" s="35">
        <f t="shared" si="392"/>
        <v>3991999.9999999995</v>
      </c>
      <c r="S1365" s="35">
        <f t="shared" si="388"/>
        <v>3405688.7351351343</v>
      </c>
      <c r="T1365" s="35">
        <f t="shared" si="389"/>
        <v>586311.26486486522</v>
      </c>
      <c r="U1365" s="35">
        <f t="shared" si="393"/>
        <v>41328</v>
      </c>
      <c r="V1365" s="35">
        <f t="shared" si="394"/>
        <v>3850.4347826086955</v>
      </c>
      <c r="W1365" s="35">
        <f t="shared" si="397"/>
        <v>88622.399999999994</v>
      </c>
      <c r="X1365" s="35">
        <f t="shared" si="395"/>
        <v>403939.00151082798</v>
      </c>
      <c r="Y1365" s="35">
        <v>1</v>
      </c>
      <c r="Z1365" s="35">
        <v>0</v>
      </c>
      <c r="AA1365" s="35">
        <f t="shared" si="396"/>
        <v>0</v>
      </c>
      <c r="AB1365" s="37">
        <f t="shared" si="390"/>
        <v>20000</v>
      </c>
      <c r="AC1365" s="35">
        <v>0</v>
      </c>
      <c r="AD1365" s="35">
        <v>28571.428571428572</v>
      </c>
      <c r="AE1365" s="44"/>
    </row>
    <row r="1366" spans="1:31">
      <c r="A1366" s="34">
        <v>1362</v>
      </c>
      <c r="B1366" s="58">
        <v>46255</v>
      </c>
      <c r="C1366" s="4" t="s">
        <v>7353</v>
      </c>
      <c r="D1366" s="4" t="s">
        <v>6158</v>
      </c>
      <c r="E1366" s="4" t="s">
        <v>6135</v>
      </c>
      <c r="F1366" s="35" t="str">
        <f>IFERROR(VLOOKUP(E1366,'DATA MASTER'!$B$1:$R$3858,3,0),"")</f>
        <v>DIV 1</v>
      </c>
      <c r="G1366" s="4">
        <v>6</v>
      </c>
      <c r="H1366" s="35">
        <f>IFERROR(VLOOKUP(E1366,'DATA MASTER'!$B$1:$R$3858,6,0),"")</f>
        <v>24</v>
      </c>
      <c r="I1366" s="40">
        <f>IFERROR(VLOOKUP(E1366,'DATA MASTER'!$B$1:$R$3858,5,0),"")</f>
        <v>1.23</v>
      </c>
      <c r="J1366" s="35">
        <f>IFERROR(VLOOKUP(E1366,'DATA MASTER'!$B$1:$R$3858,17,0),"")</f>
        <v>99800</v>
      </c>
      <c r="K1366" s="35">
        <f>IFERROR(VLOOKUP(E1366,'DATA MASTER'!$B$1:$R$3858,16,0),"")</f>
        <v>92100</v>
      </c>
      <c r="L1366" s="34">
        <f t="shared" si="387"/>
        <v>7485</v>
      </c>
      <c r="M1366" s="34">
        <f t="shared" si="391"/>
        <v>13343.448</v>
      </c>
      <c r="N1366" s="35">
        <v>0</v>
      </c>
      <c r="O1366" s="35">
        <v>0</v>
      </c>
      <c r="P1366" s="35"/>
      <c r="Q1366" s="4"/>
      <c r="R1366" s="35">
        <f t="shared" si="392"/>
        <v>498999.99999999994</v>
      </c>
      <c r="S1366" s="35">
        <f t="shared" si="388"/>
        <v>425711.09189189179</v>
      </c>
      <c r="T1366" s="35">
        <f t="shared" si="389"/>
        <v>73288.908108108153</v>
      </c>
      <c r="U1366" s="35">
        <f t="shared" si="393"/>
        <v>5166</v>
      </c>
      <c r="V1366" s="35">
        <f t="shared" si="394"/>
        <v>481.30434782608694</v>
      </c>
      <c r="W1366" s="35">
        <f t="shared" si="397"/>
        <v>11077.8</v>
      </c>
      <c r="X1366" s="35">
        <f t="shared" si="395"/>
        <v>56563.80376028207</v>
      </c>
      <c r="Y1366" s="35">
        <v>1</v>
      </c>
      <c r="Z1366" s="35">
        <v>0</v>
      </c>
      <c r="AA1366" s="35">
        <f t="shared" si="396"/>
        <v>0</v>
      </c>
      <c r="AB1366" s="37">
        <f t="shared" si="390"/>
        <v>0</v>
      </c>
      <c r="AC1366" s="35">
        <v>0</v>
      </c>
      <c r="AD1366" s="35">
        <v>0</v>
      </c>
      <c r="AE1366" s="44"/>
    </row>
    <row r="1367" spans="1:31">
      <c r="A1367" s="34">
        <v>1363</v>
      </c>
      <c r="B1367" s="58">
        <v>46255</v>
      </c>
      <c r="C1367" s="4" t="s">
        <v>7354</v>
      </c>
      <c r="D1367" s="4" t="s">
        <v>6138</v>
      </c>
      <c r="E1367" s="4" t="s">
        <v>6156</v>
      </c>
      <c r="F1367" s="35" t="str">
        <f>IFERROR(VLOOKUP(E1367,'DATA MASTER'!$B$1:$R$3858,3,0),"")</f>
        <v>DIV 1</v>
      </c>
      <c r="G1367" s="4">
        <v>2</v>
      </c>
      <c r="H1367" s="35">
        <f>IFERROR(VLOOKUP(E1367,'DATA MASTER'!$B$1:$R$3858,6,0),"")</f>
        <v>4</v>
      </c>
      <c r="I1367" s="40">
        <f>IFERROR(VLOOKUP(E1367,'DATA MASTER'!$B$1:$R$3858,5,0),"")</f>
        <v>5.3879999999999999</v>
      </c>
      <c r="J1367" s="35">
        <f>IFERROR(VLOOKUP(E1367,'DATA MASTER'!$B$1:$R$3858,17,0),"")</f>
        <v>185700</v>
      </c>
      <c r="K1367" s="35">
        <f>IFERROR(VLOOKUP(E1367,'DATA MASTER'!$B$1:$R$3858,16,0),"")</f>
        <v>165300</v>
      </c>
      <c r="L1367" s="34">
        <f t="shared" si="387"/>
        <v>13927.5</v>
      </c>
      <c r="M1367" s="34">
        <f t="shared" si="391"/>
        <v>23948.664000000001</v>
      </c>
      <c r="N1367" s="35">
        <v>0</v>
      </c>
      <c r="O1367" s="35">
        <v>0</v>
      </c>
      <c r="P1367" s="35">
        <v>15000</v>
      </c>
      <c r="Q1367" s="4" t="s">
        <v>6947</v>
      </c>
      <c r="R1367" s="35">
        <f t="shared" si="392"/>
        <v>309500</v>
      </c>
      <c r="S1367" s="35">
        <f t="shared" si="388"/>
        <v>254687.09189189188</v>
      </c>
      <c r="T1367" s="35">
        <f t="shared" si="389"/>
        <v>54812.908108108124</v>
      </c>
      <c r="U1367" s="35">
        <f t="shared" si="393"/>
        <v>7543.2</v>
      </c>
      <c r="V1367" s="35">
        <f t="shared" si="394"/>
        <v>702.78260869565213</v>
      </c>
      <c r="W1367" s="35">
        <f t="shared" si="397"/>
        <v>6870.9000000000005</v>
      </c>
      <c r="X1367" s="35">
        <f t="shared" si="395"/>
        <v>31362.692166079134</v>
      </c>
      <c r="Y1367" s="35">
        <f t="shared" ref="Y1367:Y1368" si="398">H1367</f>
        <v>4</v>
      </c>
      <c r="Z1367" s="35">
        <v>0</v>
      </c>
      <c r="AA1367" s="35">
        <f t="shared" si="396"/>
        <v>0</v>
      </c>
      <c r="AB1367" s="37">
        <f t="shared" si="390"/>
        <v>0</v>
      </c>
      <c r="AC1367" s="35">
        <v>0</v>
      </c>
      <c r="AD1367" s="35">
        <v>8333.3333333333339</v>
      </c>
      <c r="AE1367" s="44"/>
    </row>
    <row r="1368" spans="1:31">
      <c r="A1368" s="34">
        <v>1364</v>
      </c>
      <c r="B1368" s="58">
        <v>46255</v>
      </c>
      <c r="C1368" s="4" t="s">
        <v>7354</v>
      </c>
      <c r="D1368" s="4" t="s">
        <v>6138</v>
      </c>
      <c r="E1368" s="4" t="s">
        <v>6160</v>
      </c>
      <c r="F1368" s="35" t="str">
        <f>IFERROR(VLOOKUP(E1368,'DATA MASTER'!$B$1:$R$3858,3,0),"")</f>
        <v>DIV 1</v>
      </c>
      <c r="G1368" s="4">
        <v>2</v>
      </c>
      <c r="H1368" s="35">
        <f>IFERROR(VLOOKUP(E1368,'DATA MASTER'!$B$1:$R$3858,6,0),"")</f>
        <v>1</v>
      </c>
      <c r="I1368" s="40">
        <f>IFERROR(VLOOKUP(E1368,'DATA MASTER'!$B$1:$R$3858,5,0),"")</f>
        <v>26.02</v>
      </c>
      <c r="J1368" s="35">
        <f>IFERROR(VLOOKUP(E1368,'DATA MASTER'!$B$1:$R$3858,17,0),"")</f>
        <v>876000</v>
      </c>
      <c r="K1368" s="35">
        <f>IFERROR(VLOOKUP(E1368,'DATA MASTER'!$B$1:$R$3858,16,0),"")</f>
        <v>777200</v>
      </c>
      <c r="L1368" s="34">
        <f t="shared" si="387"/>
        <v>65700</v>
      </c>
      <c r="M1368" s="34">
        <f t="shared" si="391"/>
        <v>112600.736</v>
      </c>
      <c r="N1368" s="35">
        <v>0</v>
      </c>
      <c r="O1368" s="35">
        <v>0</v>
      </c>
      <c r="P1368" s="35">
        <v>15000</v>
      </c>
      <c r="Q1368" s="4" t="s">
        <v>6947</v>
      </c>
      <c r="R1368" s="35">
        <f t="shared" si="392"/>
        <v>1459999.9999999998</v>
      </c>
      <c r="S1368" s="35">
        <f t="shared" si="388"/>
        <v>1197476.1513513513</v>
      </c>
      <c r="T1368" s="35">
        <f t="shared" si="389"/>
        <v>262523.84864864848</v>
      </c>
      <c r="U1368" s="35">
        <f t="shared" si="393"/>
        <v>36428</v>
      </c>
      <c r="V1368" s="35">
        <f t="shared" si="394"/>
        <v>3393.913043478261</v>
      </c>
      <c r="W1368" s="35">
        <f t="shared" si="397"/>
        <v>32412</v>
      </c>
      <c r="X1368" s="35">
        <f t="shared" si="395"/>
        <v>151956.60227183686</v>
      </c>
      <c r="Y1368" s="35">
        <f t="shared" si="398"/>
        <v>1</v>
      </c>
      <c r="Z1368" s="35">
        <v>0</v>
      </c>
      <c r="AA1368" s="35">
        <f t="shared" si="396"/>
        <v>30000</v>
      </c>
      <c r="AB1368" s="37">
        <f t="shared" si="390"/>
        <v>0</v>
      </c>
      <c r="AC1368" s="35">
        <v>0</v>
      </c>
      <c r="AD1368" s="35">
        <v>8333.3333333333339</v>
      </c>
      <c r="AE1368" s="44"/>
    </row>
    <row r="1369" spans="1:31">
      <c r="A1369" s="34">
        <v>1365</v>
      </c>
      <c r="B1369" s="58">
        <v>46255</v>
      </c>
      <c r="C1369" s="4" t="s">
        <v>7355</v>
      </c>
      <c r="D1369" s="4" t="s">
        <v>6143</v>
      </c>
      <c r="E1369" s="4" t="s">
        <v>6156</v>
      </c>
      <c r="F1369" s="35" t="str">
        <f>IFERROR(VLOOKUP(E1369,'DATA MASTER'!$B$1:$R$3858,3,0),"")</f>
        <v>DIV 1</v>
      </c>
      <c r="G1369" s="4">
        <v>2</v>
      </c>
      <c r="H1369" s="35">
        <f>IFERROR(VLOOKUP(E1369,'DATA MASTER'!$B$1:$R$3858,6,0),"")</f>
        <v>4</v>
      </c>
      <c r="I1369" s="40">
        <f>IFERROR(VLOOKUP(E1369,'DATA MASTER'!$B$1:$R$3858,5,0),"")</f>
        <v>5.3879999999999999</v>
      </c>
      <c r="J1369" s="35">
        <f>IFERROR(VLOOKUP(E1369,'DATA MASTER'!$B$1:$R$3858,17,0),"")</f>
        <v>185700</v>
      </c>
      <c r="K1369" s="35">
        <f>IFERROR(VLOOKUP(E1369,'DATA MASTER'!$B$1:$R$3858,16,0),"")</f>
        <v>165300</v>
      </c>
      <c r="L1369" s="34">
        <f t="shared" si="387"/>
        <v>13927.5</v>
      </c>
      <c r="M1369" s="34">
        <f t="shared" si="391"/>
        <v>23948.664000000001</v>
      </c>
      <c r="N1369" s="35">
        <v>0</v>
      </c>
      <c r="O1369" s="35">
        <v>0</v>
      </c>
      <c r="P1369" s="35"/>
      <c r="Q1369" s="4" t="e">
        <f>VLOOKUP(#REF!,#REF!,1,0)</f>
        <v>#REF!</v>
      </c>
      <c r="R1369" s="35">
        <f t="shared" si="392"/>
        <v>309500</v>
      </c>
      <c r="S1369" s="35">
        <f t="shared" si="388"/>
        <v>254687.09189189188</v>
      </c>
      <c r="T1369" s="35">
        <f t="shared" si="389"/>
        <v>54812.908108108124</v>
      </c>
      <c r="U1369" s="35">
        <f t="shared" si="393"/>
        <v>7543.2</v>
      </c>
      <c r="V1369" s="35">
        <f t="shared" si="394"/>
        <v>702.78260869565213</v>
      </c>
      <c r="W1369" s="35">
        <f t="shared" si="397"/>
        <v>6870.9000000000005</v>
      </c>
      <c r="X1369" s="35" t="str">
        <f t="shared" si="395"/>
        <v/>
      </c>
      <c r="Y1369" s="35">
        <f t="shared" ref="Y1369:Y1370" si="399">IF(E1369="avem005",4,IF(E1369="avem025",1,1))</f>
        <v>4</v>
      </c>
      <c r="Z1369" s="42" t="e">
        <f>VLOOKUP(Q1369,#REF!,4,0)</f>
        <v>#REF!</v>
      </c>
      <c r="AA1369" s="35">
        <f t="shared" si="396"/>
        <v>0</v>
      </c>
      <c r="AB1369" s="37">
        <f t="shared" si="390"/>
        <v>0</v>
      </c>
      <c r="AC1369" s="35" t="e">
        <f>Z1369*R1369*1.11</f>
        <v>#REF!</v>
      </c>
      <c r="AD1369" s="35">
        <v>0</v>
      </c>
      <c r="AE1369" s="44"/>
    </row>
    <row r="1370" spans="1:31">
      <c r="A1370" s="34">
        <v>1366</v>
      </c>
      <c r="B1370" s="58">
        <v>46255</v>
      </c>
      <c r="C1370" s="4" t="s">
        <v>7356</v>
      </c>
      <c r="D1370" s="4" t="s">
        <v>6143</v>
      </c>
      <c r="E1370" s="4" t="s">
        <v>6156</v>
      </c>
      <c r="F1370" s="35" t="str">
        <f>IFERROR(VLOOKUP(E1370,'DATA MASTER'!$B$1:$R$3858,3,0),"")</f>
        <v>DIV 1</v>
      </c>
      <c r="G1370" s="4">
        <v>4</v>
      </c>
      <c r="H1370" s="35">
        <f>IFERROR(VLOOKUP(E1370,'DATA MASTER'!$B$1:$R$3858,6,0),"")</f>
        <v>4</v>
      </c>
      <c r="I1370" s="40">
        <f>IFERROR(VLOOKUP(E1370,'DATA MASTER'!$B$1:$R$3858,5,0),"")</f>
        <v>5.3879999999999999</v>
      </c>
      <c r="J1370" s="35">
        <f>IFERROR(VLOOKUP(E1370,'DATA MASTER'!$B$1:$R$3858,17,0),"")</f>
        <v>185700</v>
      </c>
      <c r="K1370" s="35">
        <f>IFERROR(VLOOKUP(E1370,'DATA MASTER'!$B$1:$R$3858,16,0),"")</f>
        <v>165300</v>
      </c>
      <c r="L1370" s="34">
        <f t="shared" si="387"/>
        <v>13927.5</v>
      </c>
      <c r="M1370" s="34">
        <f t="shared" si="391"/>
        <v>23948.664000000001</v>
      </c>
      <c r="N1370" s="35">
        <v>0</v>
      </c>
      <c r="O1370" s="35">
        <v>0</v>
      </c>
      <c r="P1370" s="35"/>
      <c r="Q1370" s="4"/>
      <c r="R1370" s="35">
        <f t="shared" si="392"/>
        <v>619000</v>
      </c>
      <c r="S1370" s="35">
        <f t="shared" si="388"/>
        <v>509374.18378378375</v>
      </c>
      <c r="T1370" s="35">
        <f t="shared" si="389"/>
        <v>109625.81621621625</v>
      </c>
      <c r="U1370" s="35">
        <f t="shared" si="393"/>
        <v>15086.4</v>
      </c>
      <c r="V1370" s="35">
        <f t="shared" si="394"/>
        <v>1405.5652173913043</v>
      </c>
      <c r="W1370" s="35">
        <f t="shared" si="397"/>
        <v>13741.800000000001</v>
      </c>
      <c r="X1370" s="35">
        <f t="shared" si="395"/>
        <v>79392.05099882494</v>
      </c>
      <c r="Y1370" s="35">
        <f t="shared" si="399"/>
        <v>4</v>
      </c>
      <c r="Z1370" s="35">
        <v>0</v>
      </c>
      <c r="AA1370" s="35">
        <f t="shared" si="396"/>
        <v>0</v>
      </c>
      <c r="AB1370" s="37">
        <f t="shared" si="390"/>
        <v>0</v>
      </c>
      <c r="AC1370" s="35">
        <v>0</v>
      </c>
      <c r="AD1370" s="35">
        <v>0</v>
      </c>
      <c r="AE1370" s="44"/>
    </row>
    <row r="1371" spans="1:31">
      <c r="A1371" s="34">
        <v>1367</v>
      </c>
      <c r="B1371" s="58">
        <v>46255</v>
      </c>
      <c r="C1371" s="4" t="s">
        <v>7357</v>
      </c>
      <c r="D1371" s="4" t="s">
        <v>6143</v>
      </c>
      <c r="E1371" s="4" t="s">
        <v>6189</v>
      </c>
      <c r="F1371" s="35" t="str">
        <f>IFERROR(VLOOKUP(E1371,'DATA MASTER'!$B$1:$R$3858,3,0),"")</f>
        <v>DIV 2</v>
      </c>
      <c r="G1371" s="4">
        <v>1</v>
      </c>
      <c r="H1371" s="35">
        <f>IFERROR(VLOOKUP(E1371,'DATA MASTER'!$B$1:$R$3858,6,0),"")</f>
        <v>1</v>
      </c>
      <c r="I1371" s="40">
        <f>IFERROR(VLOOKUP(E1371,'DATA MASTER'!$B$1:$R$3858,5,0),"")</f>
        <v>18.84</v>
      </c>
      <c r="J1371" s="35">
        <f>IFERROR(VLOOKUP(E1371,'DATA MASTER'!$B$1:$R$3858,17,0),"")</f>
        <v>432400</v>
      </c>
      <c r="K1371" s="35">
        <f>IFERROR(VLOOKUP(E1371,'DATA MASTER'!$B$1:$R$3858,16,0),"")</f>
        <v>376500</v>
      </c>
      <c r="L1371" s="34">
        <f t="shared" si="387"/>
        <v>32430</v>
      </c>
      <c r="M1371" s="34">
        <f t="shared" si="391"/>
        <v>54547.32</v>
      </c>
      <c r="N1371" s="35">
        <v>0</v>
      </c>
      <c r="O1371" s="35">
        <v>0</v>
      </c>
      <c r="P1371" s="35"/>
      <c r="Q1371" s="4" t="e">
        <f>VLOOKUP(#REF!,#REF!,1,0)</f>
        <v>#REF!</v>
      </c>
      <c r="R1371" s="35">
        <f t="shared" si="392"/>
        <v>360333.33333333331</v>
      </c>
      <c r="S1371" s="35">
        <f t="shared" si="388"/>
        <v>290047.45945945941</v>
      </c>
      <c r="T1371" s="35">
        <f t="shared" si="389"/>
        <v>70285.873873873905</v>
      </c>
      <c r="U1371" s="35">
        <f t="shared" si="393"/>
        <v>13188</v>
      </c>
      <c r="V1371" s="35">
        <f t="shared" si="394"/>
        <v>1228.695652173913</v>
      </c>
      <c r="W1371" s="35">
        <f t="shared" si="397"/>
        <v>7999.4</v>
      </c>
      <c r="X1371" s="35" t="str">
        <f t="shared" si="395"/>
        <v/>
      </c>
      <c r="Y1371" s="35">
        <v>1</v>
      </c>
      <c r="Z1371" s="42" t="e">
        <f>VLOOKUP(Q1371,#REF!,4,0)</f>
        <v>#REF!</v>
      </c>
      <c r="AA1371" s="35">
        <f t="shared" si="396"/>
        <v>0</v>
      </c>
      <c r="AB1371" s="37">
        <f t="shared" si="390"/>
        <v>0</v>
      </c>
      <c r="AC1371" s="35" t="e">
        <f>Z1371*R1371*1.11</f>
        <v>#REF!</v>
      </c>
      <c r="AD1371" s="35">
        <v>0</v>
      </c>
      <c r="AE1371" s="44"/>
    </row>
    <row r="1372" spans="1:31">
      <c r="A1372" s="34">
        <v>1368</v>
      </c>
      <c r="B1372" s="58">
        <v>46255</v>
      </c>
      <c r="C1372" s="4" t="s">
        <v>7358</v>
      </c>
      <c r="D1372" s="4" t="s">
        <v>6239</v>
      </c>
      <c r="E1372" s="4" t="s">
        <v>6135</v>
      </c>
      <c r="F1372" s="35" t="str">
        <f>IFERROR(VLOOKUP(E1372,'DATA MASTER'!$B$1:$R$3858,3,0),"")</f>
        <v>DIV 1</v>
      </c>
      <c r="G1372" s="4">
        <v>2</v>
      </c>
      <c r="H1372" s="35">
        <f>IFERROR(VLOOKUP(E1372,'DATA MASTER'!$B$1:$R$3858,6,0),"")</f>
        <v>24</v>
      </c>
      <c r="I1372" s="40">
        <f>IFERROR(VLOOKUP(E1372,'DATA MASTER'!$B$1:$R$3858,5,0),"")</f>
        <v>1.23</v>
      </c>
      <c r="J1372" s="35">
        <f>IFERROR(VLOOKUP(E1372,'DATA MASTER'!$B$1:$R$3858,17,0),"")</f>
        <v>99800</v>
      </c>
      <c r="K1372" s="35">
        <f>IFERROR(VLOOKUP(E1372,'DATA MASTER'!$B$1:$R$3858,16,0),"")</f>
        <v>92100</v>
      </c>
      <c r="L1372" s="34">
        <f t="shared" si="387"/>
        <v>7485</v>
      </c>
      <c r="M1372" s="34">
        <f t="shared" si="391"/>
        <v>13343.448</v>
      </c>
      <c r="N1372" s="35">
        <v>0</v>
      </c>
      <c r="O1372" s="35">
        <v>0</v>
      </c>
      <c r="P1372" s="35"/>
      <c r="Q1372" s="4"/>
      <c r="R1372" s="35">
        <f t="shared" si="392"/>
        <v>166333.33333333331</v>
      </c>
      <c r="S1372" s="35">
        <f t="shared" si="388"/>
        <v>141903.69729729727</v>
      </c>
      <c r="T1372" s="35">
        <f t="shared" si="389"/>
        <v>24429.636036036041</v>
      </c>
      <c r="U1372" s="35">
        <f t="shared" si="393"/>
        <v>1722</v>
      </c>
      <c r="V1372" s="35">
        <f t="shared" si="394"/>
        <v>160.43478260869566</v>
      </c>
      <c r="W1372" s="35">
        <f t="shared" si="397"/>
        <v>3692.6000000000004</v>
      </c>
      <c r="X1372" s="35">
        <f t="shared" si="395"/>
        <v>18854.601253427347</v>
      </c>
      <c r="Y1372" s="35">
        <v>1</v>
      </c>
      <c r="Z1372" s="35">
        <v>0</v>
      </c>
      <c r="AA1372" s="35">
        <f t="shared" si="396"/>
        <v>0</v>
      </c>
      <c r="AB1372" s="37">
        <f t="shared" si="390"/>
        <v>0</v>
      </c>
      <c r="AC1372" s="35">
        <v>0</v>
      </c>
      <c r="AD1372" s="35">
        <v>0</v>
      </c>
      <c r="AE1372" s="44"/>
    </row>
    <row r="1373" spans="1:31">
      <c r="A1373" s="34">
        <v>1369</v>
      </c>
      <c r="B1373" s="58">
        <v>46255</v>
      </c>
      <c r="C1373" s="4" t="s">
        <v>7358</v>
      </c>
      <c r="D1373" s="4" t="s">
        <v>6239</v>
      </c>
      <c r="E1373" s="4" t="s">
        <v>6167</v>
      </c>
      <c r="F1373" s="35" t="str">
        <f>IFERROR(VLOOKUP(E1373,'DATA MASTER'!$B$1:$R$3858,3,0),"")</f>
        <v>DIV 2</v>
      </c>
      <c r="G1373" s="4">
        <v>4</v>
      </c>
      <c r="H1373" s="35">
        <f>IFERROR(VLOOKUP(E1373,'DATA MASTER'!$B$1:$R$3858,6,0),"")</f>
        <v>24</v>
      </c>
      <c r="I1373" s="40">
        <f>IFERROR(VLOOKUP(E1373,'DATA MASTER'!$B$1:$R$3858,5,0),"")</f>
        <v>0.90200000000000002</v>
      </c>
      <c r="J1373" s="35">
        <f>IFERROR(VLOOKUP(E1373,'DATA MASTER'!$B$1:$R$3858,17,0),"")</f>
        <v>81000</v>
      </c>
      <c r="K1373" s="35">
        <f>IFERROR(VLOOKUP(E1373,'DATA MASTER'!$B$1:$R$3858,16,0),"")</f>
        <v>74300</v>
      </c>
      <c r="L1373" s="34">
        <f t="shared" si="387"/>
        <v>6075</v>
      </c>
      <c r="M1373" s="34">
        <f t="shared" si="391"/>
        <v>10764.584000000001</v>
      </c>
      <c r="N1373" s="35">
        <v>0</v>
      </c>
      <c r="O1373" s="35">
        <v>10</v>
      </c>
      <c r="P1373" s="35"/>
      <c r="Q1373" s="4"/>
      <c r="R1373" s="35">
        <f t="shared" si="392"/>
        <v>243000</v>
      </c>
      <c r="S1373" s="35">
        <f t="shared" si="388"/>
        <v>206060.80864864861</v>
      </c>
      <c r="T1373" s="35">
        <f t="shared" si="389"/>
        <v>36939.191351351386</v>
      </c>
      <c r="U1373" s="35">
        <f t="shared" si="393"/>
        <v>2525.6</v>
      </c>
      <c r="V1373" s="35">
        <f t="shared" si="394"/>
        <v>235.30434782608694</v>
      </c>
      <c r="W1373" s="35">
        <f t="shared" si="397"/>
        <v>5394.6</v>
      </c>
      <c r="X1373" s="35">
        <f t="shared" si="395"/>
        <v>28783.687003525301</v>
      </c>
      <c r="Y1373" s="35">
        <v>1</v>
      </c>
      <c r="Z1373" s="35">
        <v>0</v>
      </c>
      <c r="AA1373" s="35">
        <f t="shared" si="396"/>
        <v>0</v>
      </c>
      <c r="AB1373" s="37">
        <f t="shared" si="390"/>
        <v>0</v>
      </c>
      <c r="AC1373" s="35">
        <v>0</v>
      </c>
      <c r="AD1373" s="35">
        <v>0</v>
      </c>
      <c r="AE1373" s="44"/>
    </row>
    <row r="1374" spans="1:31">
      <c r="A1374" s="34">
        <v>1370</v>
      </c>
      <c r="B1374" s="58">
        <v>46255</v>
      </c>
      <c r="C1374" s="4" t="s">
        <v>7359</v>
      </c>
      <c r="D1374" s="4" t="s">
        <v>6134</v>
      </c>
      <c r="E1374" s="4" t="s">
        <v>6153</v>
      </c>
      <c r="F1374" s="35" t="str">
        <f>IFERROR(VLOOKUP(E1374,'DATA MASTER'!$B$1:$R$3858,3,0),"")</f>
        <v>DIV 1</v>
      </c>
      <c r="G1374" s="4">
        <v>2</v>
      </c>
      <c r="H1374" s="35">
        <f>IFERROR(VLOOKUP(E1374,'DATA MASTER'!$B$1:$R$3858,6,0),"")</f>
        <v>4</v>
      </c>
      <c r="I1374" s="40">
        <f>IFERROR(VLOOKUP(E1374,'DATA MASTER'!$B$1:$R$3858,5,0),"")</f>
        <v>5.23</v>
      </c>
      <c r="J1374" s="35">
        <f>IFERROR(VLOOKUP(E1374,'DATA MASTER'!$B$1:$R$3858,17,0),"")</f>
        <v>231900</v>
      </c>
      <c r="K1374" s="35">
        <f>IFERROR(VLOOKUP(E1374,'DATA MASTER'!$B$1:$R$3858,16,0),"")</f>
        <v>208700</v>
      </c>
      <c r="L1374" s="34">
        <f t="shared" si="387"/>
        <v>17392.5</v>
      </c>
      <c r="M1374" s="34">
        <f t="shared" si="391"/>
        <v>30236.456000000002</v>
      </c>
      <c r="N1374" s="35">
        <v>0</v>
      </c>
      <c r="O1374" s="35">
        <v>0</v>
      </c>
      <c r="P1374" s="35"/>
      <c r="Q1374" s="4" t="e">
        <f>VLOOKUP(#REF!,#REF!,1,0)</f>
        <v>#REF!</v>
      </c>
      <c r="R1374" s="35">
        <f t="shared" si="392"/>
        <v>386499.99999999994</v>
      </c>
      <c r="S1374" s="35">
        <f t="shared" si="388"/>
        <v>321555.93513513508</v>
      </c>
      <c r="T1374" s="35">
        <f t="shared" si="389"/>
        <v>64944.064864864864</v>
      </c>
      <c r="U1374" s="35">
        <f t="shared" si="393"/>
        <v>7322.0000000000009</v>
      </c>
      <c r="V1374" s="35">
        <f t="shared" si="394"/>
        <v>682.17391304347825</v>
      </c>
      <c r="W1374" s="35">
        <v>0</v>
      </c>
      <c r="X1374" s="35" t="str">
        <f t="shared" si="395"/>
        <v/>
      </c>
      <c r="Y1374" s="35">
        <v>1</v>
      </c>
      <c r="Z1374" s="42" t="e">
        <f>VLOOKUP(Q1374,#REF!,4,0)</f>
        <v>#REF!</v>
      </c>
      <c r="AA1374" s="35">
        <f t="shared" si="396"/>
        <v>0</v>
      </c>
      <c r="AB1374" s="37">
        <f t="shared" si="390"/>
        <v>0</v>
      </c>
      <c r="AC1374" s="35" t="e">
        <f>Z1374*R1374*1.11</f>
        <v>#REF!</v>
      </c>
      <c r="AD1374" s="35">
        <v>0</v>
      </c>
      <c r="AE1374" s="44"/>
    </row>
    <row r="1375" spans="1:31">
      <c r="A1375" s="34">
        <v>1371</v>
      </c>
      <c r="B1375" s="58">
        <v>46255</v>
      </c>
      <c r="C1375" s="4" t="s">
        <v>7360</v>
      </c>
      <c r="D1375" s="4" t="s">
        <v>6143</v>
      </c>
      <c r="E1375" s="4" t="s">
        <v>6129</v>
      </c>
      <c r="F1375" s="35" t="str">
        <f>IFERROR(VLOOKUP(E1375,'DATA MASTER'!$B$1:$R$3858,3,0),"")</f>
        <v>DIV 1</v>
      </c>
      <c r="G1375" s="4">
        <v>12</v>
      </c>
      <c r="H1375" s="35">
        <f>IFERROR(VLOOKUP(E1375,'DATA MASTER'!$B$1:$R$3858,6,0),"")</f>
        <v>120</v>
      </c>
      <c r="I1375" s="40">
        <f>IFERROR(VLOOKUP(E1375,'DATA MASTER'!$B$1:$R$3858,5,0),"")</f>
        <v>0.14499999999999999</v>
      </c>
      <c r="J1375" s="35">
        <f>IFERROR(VLOOKUP(E1375,'DATA MASTER'!$B$1:$R$3858,17,0),"")</f>
        <v>15108.333333333334</v>
      </c>
      <c r="K1375" s="35">
        <f>IFERROR(VLOOKUP(E1375,'DATA MASTER'!$B$1:$R$3858,16,0),"")</f>
        <v>14025</v>
      </c>
      <c r="L1375" s="34">
        <f t="shared" si="387"/>
        <v>1133.125</v>
      </c>
      <c r="M1375" s="34">
        <f t="shared" si="391"/>
        <v>2031.9420000000002</v>
      </c>
      <c r="N1375" s="35">
        <v>0</v>
      </c>
      <c r="O1375" s="35">
        <v>0</v>
      </c>
      <c r="P1375" s="35"/>
      <c r="Q1375" s="4"/>
      <c r="R1375" s="35">
        <f t="shared" si="392"/>
        <v>151083.33333333331</v>
      </c>
      <c r="S1375" s="35">
        <f t="shared" si="388"/>
        <v>129654.68108108104</v>
      </c>
      <c r="T1375" s="35">
        <f t="shared" si="389"/>
        <v>21428.652252252272</v>
      </c>
      <c r="U1375" s="35">
        <f t="shared" si="393"/>
        <v>1217.9999999999998</v>
      </c>
      <c r="V1375" s="35">
        <f t="shared" si="394"/>
        <v>113.4782608695652</v>
      </c>
      <c r="W1375" s="35">
        <f t="shared" si="397"/>
        <v>3354.05</v>
      </c>
      <c r="X1375" s="35">
        <f t="shared" si="395"/>
        <v>16743.123991382708</v>
      </c>
      <c r="Y1375" s="35">
        <v>1</v>
      </c>
      <c r="Z1375" s="35">
        <v>0</v>
      </c>
      <c r="AA1375" s="35">
        <f t="shared" si="396"/>
        <v>0</v>
      </c>
      <c r="AB1375" s="37">
        <f t="shared" si="390"/>
        <v>0</v>
      </c>
      <c r="AC1375" s="35">
        <v>0</v>
      </c>
      <c r="AD1375" s="35">
        <v>0</v>
      </c>
      <c r="AE1375" s="44"/>
    </row>
    <row r="1376" spans="1:31">
      <c r="A1376" s="34">
        <v>1372</v>
      </c>
      <c r="B1376" s="58">
        <v>46255</v>
      </c>
      <c r="C1376" s="4" t="s">
        <v>7360</v>
      </c>
      <c r="D1376" s="4" t="s">
        <v>6143</v>
      </c>
      <c r="E1376" s="4" t="s">
        <v>6131</v>
      </c>
      <c r="F1376" s="35" t="str">
        <f>IFERROR(VLOOKUP(E1376,'DATA MASTER'!$B$1:$R$3858,3,0),"")</f>
        <v>DIV 1</v>
      </c>
      <c r="G1376" s="4">
        <v>12</v>
      </c>
      <c r="H1376" s="35">
        <f>IFERROR(VLOOKUP(E1376,'DATA MASTER'!$B$1:$R$3858,6,0),"")</f>
        <v>72</v>
      </c>
      <c r="I1376" s="40">
        <f>IFERROR(VLOOKUP(E1376,'DATA MASTER'!$B$1:$R$3858,5,0),"")</f>
        <v>0.245333</v>
      </c>
      <c r="J1376" s="35">
        <f>IFERROR(VLOOKUP(E1376,'DATA MASTER'!$B$1:$R$3858,17,0),"")</f>
        <v>27908.333333333332</v>
      </c>
      <c r="K1376" s="35">
        <f>IFERROR(VLOOKUP(E1376,'DATA MASTER'!$B$1:$R$3858,16,0),"")</f>
        <v>25850</v>
      </c>
      <c r="L1376" s="34">
        <f t="shared" si="387"/>
        <v>2093.125</v>
      </c>
      <c r="M1376" s="34">
        <f t="shared" si="391"/>
        <v>3745.1480000000001</v>
      </c>
      <c r="N1376" s="35">
        <v>0</v>
      </c>
      <c r="O1376" s="35">
        <v>0</v>
      </c>
      <c r="P1376" s="35"/>
      <c r="Q1376" s="4"/>
      <c r="R1376" s="35">
        <f t="shared" si="392"/>
        <v>279083.33333333331</v>
      </c>
      <c r="S1376" s="35">
        <f t="shared" si="388"/>
        <v>238971.37297297292</v>
      </c>
      <c r="T1376" s="35">
        <f t="shared" si="389"/>
        <v>40111.96036036039</v>
      </c>
      <c r="U1376" s="35">
        <f t="shared" si="393"/>
        <v>2060.7972</v>
      </c>
      <c r="V1376" s="35">
        <f t="shared" si="394"/>
        <v>191.99973913043479</v>
      </c>
      <c r="W1376" s="35">
        <f t="shared" si="397"/>
        <v>6195.65</v>
      </c>
      <c r="X1376" s="35">
        <f t="shared" si="395"/>
        <v>31663.513421229953</v>
      </c>
      <c r="Y1376" s="35">
        <v>1</v>
      </c>
      <c r="Z1376" s="35">
        <v>0</v>
      </c>
      <c r="AA1376" s="35">
        <f t="shared" si="396"/>
        <v>0</v>
      </c>
      <c r="AB1376" s="37">
        <f t="shared" si="390"/>
        <v>0</v>
      </c>
      <c r="AC1376" s="35">
        <v>0</v>
      </c>
      <c r="AD1376" s="35">
        <v>0</v>
      </c>
      <c r="AE1376" s="44"/>
    </row>
    <row r="1377" spans="1:31">
      <c r="A1377" s="34">
        <v>1373</v>
      </c>
      <c r="B1377" s="58">
        <v>46255</v>
      </c>
      <c r="C1377" s="4" t="s">
        <v>7361</v>
      </c>
      <c r="D1377" s="4" t="s">
        <v>6128</v>
      </c>
      <c r="E1377" s="4" t="s">
        <v>6156</v>
      </c>
      <c r="F1377" s="35" t="str">
        <f>IFERROR(VLOOKUP(E1377,'DATA MASTER'!$B$1:$R$3858,3,0),"")</f>
        <v>DIV 1</v>
      </c>
      <c r="G1377" s="4">
        <v>12</v>
      </c>
      <c r="H1377" s="35">
        <f>IFERROR(VLOOKUP(E1377,'DATA MASTER'!$B$1:$R$3858,6,0),"")</f>
        <v>4</v>
      </c>
      <c r="I1377" s="40">
        <f>IFERROR(VLOOKUP(E1377,'DATA MASTER'!$B$1:$R$3858,5,0),"")</f>
        <v>5.3879999999999999</v>
      </c>
      <c r="J1377" s="35">
        <f>IFERROR(VLOOKUP(E1377,'DATA MASTER'!$B$1:$R$3858,17,0),"")</f>
        <v>185700</v>
      </c>
      <c r="K1377" s="35">
        <f>IFERROR(VLOOKUP(E1377,'DATA MASTER'!$B$1:$R$3858,16,0),"")</f>
        <v>165300</v>
      </c>
      <c r="L1377" s="34">
        <f t="shared" si="387"/>
        <v>13927.5</v>
      </c>
      <c r="M1377" s="34">
        <f t="shared" si="391"/>
        <v>23948.664000000001</v>
      </c>
      <c r="N1377" s="35">
        <v>0</v>
      </c>
      <c r="O1377" s="35">
        <v>0</v>
      </c>
      <c r="P1377" s="35">
        <v>15000</v>
      </c>
      <c r="Q1377" s="4" t="s">
        <v>6947</v>
      </c>
      <c r="R1377" s="35">
        <f t="shared" si="392"/>
        <v>1857000</v>
      </c>
      <c r="S1377" s="35">
        <f t="shared" si="388"/>
        <v>1528122.5513513512</v>
      </c>
      <c r="T1377" s="35">
        <f t="shared" si="389"/>
        <v>328877.4486486488</v>
      </c>
      <c r="U1377" s="35">
        <f t="shared" si="393"/>
        <v>45259.200000000004</v>
      </c>
      <c r="V1377" s="35">
        <f t="shared" si="394"/>
        <v>4216.6956521739139</v>
      </c>
      <c r="W1377" s="35">
        <f t="shared" si="397"/>
        <v>41225.4</v>
      </c>
      <c r="X1377" s="35">
        <f t="shared" si="395"/>
        <v>180676.15299647491</v>
      </c>
      <c r="Y1377" s="35">
        <f>H1377</f>
        <v>4</v>
      </c>
      <c r="Z1377" s="35">
        <v>0</v>
      </c>
      <c r="AA1377" s="35">
        <f t="shared" si="396"/>
        <v>45000</v>
      </c>
      <c r="AB1377" s="37">
        <f t="shared" si="390"/>
        <v>0</v>
      </c>
      <c r="AC1377" s="35">
        <v>0</v>
      </c>
      <c r="AD1377" s="35">
        <v>12500</v>
      </c>
      <c r="AE1377" s="44"/>
    </row>
    <row r="1378" spans="1:31">
      <c r="A1378" s="34">
        <v>1374</v>
      </c>
      <c r="B1378" s="58">
        <v>46255</v>
      </c>
      <c r="C1378" s="4" t="s">
        <v>7362</v>
      </c>
      <c r="D1378" s="4" t="s">
        <v>6128</v>
      </c>
      <c r="E1378" s="4" t="s">
        <v>6173</v>
      </c>
      <c r="F1378" s="35" t="str">
        <f>IFERROR(VLOOKUP(E1378,'DATA MASTER'!$B$1:$R$3858,3,0),"")</f>
        <v>DIV 2</v>
      </c>
      <c r="G1378" s="4">
        <v>12</v>
      </c>
      <c r="H1378" s="35">
        <f>IFERROR(VLOOKUP(E1378,'DATA MASTER'!$B$1:$R$3858,6,0),"")</f>
        <v>72</v>
      </c>
      <c r="I1378" s="40">
        <f>IFERROR(VLOOKUP(E1378,'DATA MASTER'!$B$1:$R$3858,5,0),"")</f>
        <v>0.222</v>
      </c>
      <c r="J1378" s="35">
        <f>IFERROR(VLOOKUP(E1378,'DATA MASTER'!$B$1:$R$3858,17,0),"")</f>
        <v>24483.333333333332</v>
      </c>
      <c r="K1378" s="35">
        <f>IFERROR(VLOOKUP(E1378,'DATA MASTER'!$B$1:$R$3858,16,0),"")</f>
        <v>22658.333333333332</v>
      </c>
      <c r="L1378" s="34">
        <f t="shared" si="387"/>
        <v>1836.2499999999998</v>
      </c>
      <c r="M1378" s="34">
        <f t="shared" si="391"/>
        <v>3282.7393333333334</v>
      </c>
      <c r="N1378" s="35">
        <v>0</v>
      </c>
      <c r="O1378" s="35">
        <v>10</v>
      </c>
      <c r="P1378" s="35"/>
      <c r="Q1378" s="4"/>
      <c r="R1378" s="35">
        <f t="shared" si="392"/>
        <v>220349.99999999994</v>
      </c>
      <c r="S1378" s="35">
        <f t="shared" si="388"/>
        <v>188519.29297297294</v>
      </c>
      <c r="T1378" s="35">
        <f t="shared" si="389"/>
        <v>31830.707027027005</v>
      </c>
      <c r="U1378" s="35">
        <f t="shared" si="393"/>
        <v>1864.8000000000002</v>
      </c>
      <c r="V1378" s="35">
        <f t="shared" si="394"/>
        <v>173.73913043478262</v>
      </c>
      <c r="W1378" s="35">
        <f t="shared" si="397"/>
        <v>4891.7699999999995</v>
      </c>
      <c r="X1378" s="35">
        <f t="shared" si="395"/>
        <v>21959.221426003987</v>
      </c>
      <c r="Y1378" s="35">
        <v>1</v>
      </c>
      <c r="Z1378" s="35">
        <v>0</v>
      </c>
      <c r="AA1378" s="35">
        <f t="shared" si="396"/>
        <v>0</v>
      </c>
      <c r="AB1378" s="37">
        <f t="shared" si="390"/>
        <v>0</v>
      </c>
      <c r="AC1378" s="35">
        <v>0</v>
      </c>
      <c r="AD1378" s="35">
        <v>2941.1764705882351</v>
      </c>
      <c r="AE1378" s="44"/>
    </row>
    <row r="1379" spans="1:31">
      <c r="A1379" s="34">
        <v>1375</v>
      </c>
      <c r="B1379" s="58">
        <v>46255</v>
      </c>
      <c r="C1379" s="4" t="s">
        <v>7363</v>
      </c>
      <c r="D1379" s="4" t="s">
        <v>6239</v>
      </c>
      <c r="E1379" s="4" t="s">
        <v>6135</v>
      </c>
      <c r="F1379" s="35" t="str">
        <f>IFERROR(VLOOKUP(E1379,'DATA MASTER'!$B$1:$R$3858,3,0),"")</f>
        <v>DIV 1</v>
      </c>
      <c r="G1379" s="4">
        <v>3</v>
      </c>
      <c r="H1379" s="35">
        <f>IFERROR(VLOOKUP(E1379,'DATA MASTER'!$B$1:$R$3858,6,0),"")</f>
        <v>24</v>
      </c>
      <c r="I1379" s="40">
        <f>IFERROR(VLOOKUP(E1379,'DATA MASTER'!$B$1:$R$3858,5,0),"")</f>
        <v>1.23</v>
      </c>
      <c r="J1379" s="35">
        <f>IFERROR(VLOOKUP(E1379,'DATA MASTER'!$B$1:$R$3858,17,0),"")</f>
        <v>99800</v>
      </c>
      <c r="K1379" s="35">
        <f>IFERROR(VLOOKUP(E1379,'DATA MASTER'!$B$1:$R$3858,16,0),"")</f>
        <v>92100</v>
      </c>
      <c r="L1379" s="34">
        <f t="shared" si="387"/>
        <v>7485</v>
      </c>
      <c r="M1379" s="34">
        <f t="shared" si="391"/>
        <v>13343.448</v>
      </c>
      <c r="N1379" s="35">
        <v>0</v>
      </c>
      <c r="O1379" s="35">
        <v>0</v>
      </c>
      <c r="P1379" s="35"/>
      <c r="Q1379" s="4"/>
      <c r="R1379" s="35">
        <f t="shared" si="392"/>
        <v>249499.99999999997</v>
      </c>
      <c r="S1379" s="35">
        <f t="shared" si="388"/>
        <v>212855.54594594589</v>
      </c>
      <c r="T1379" s="35">
        <f t="shared" si="389"/>
        <v>36644.454054054077</v>
      </c>
      <c r="U1379" s="35">
        <f t="shared" si="393"/>
        <v>2583</v>
      </c>
      <c r="V1379" s="35">
        <f t="shared" si="394"/>
        <v>240.65217391304347</v>
      </c>
      <c r="W1379" s="35">
        <f t="shared" si="397"/>
        <v>5538.9</v>
      </c>
      <c r="X1379" s="35">
        <f t="shared" si="395"/>
        <v>28281.901880141035</v>
      </c>
      <c r="Y1379" s="35">
        <f>IF(E1379="avem005",4,IF(E1379="avem025",1,1))</f>
        <v>1</v>
      </c>
      <c r="Z1379" s="35">
        <v>0</v>
      </c>
      <c r="AA1379" s="35">
        <f t="shared" si="396"/>
        <v>0</v>
      </c>
      <c r="AB1379" s="37">
        <f t="shared" si="390"/>
        <v>0</v>
      </c>
      <c r="AC1379" s="35">
        <v>0</v>
      </c>
      <c r="AD1379" s="35">
        <v>0</v>
      </c>
      <c r="AE1379" s="44"/>
    </row>
    <row r="1380" spans="1:31">
      <c r="A1380" s="34">
        <v>1376</v>
      </c>
      <c r="B1380" s="58">
        <v>46255</v>
      </c>
      <c r="C1380" s="4" t="s">
        <v>7363</v>
      </c>
      <c r="D1380" s="4" t="s">
        <v>6239</v>
      </c>
      <c r="E1380" s="4" t="s">
        <v>6167</v>
      </c>
      <c r="F1380" s="35" t="str">
        <f>IFERROR(VLOOKUP(E1380,'DATA MASTER'!$B$1:$R$3858,3,0),"")</f>
        <v>DIV 2</v>
      </c>
      <c r="G1380" s="4">
        <v>3</v>
      </c>
      <c r="H1380" s="35">
        <f>IFERROR(VLOOKUP(E1380,'DATA MASTER'!$B$1:$R$3858,6,0),"")</f>
        <v>24</v>
      </c>
      <c r="I1380" s="40">
        <f>IFERROR(VLOOKUP(E1380,'DATA MASTER'!$B$1:$R$3858,5,0),"")</f>
        <v>0.90200000000000002</v>
      </c>
      <c r="J1380" s="35">
        <f>IFERROR(VLOOKUP(E1380,'DATA MASTER'!$B$1:$R$3858,17,0),"")</f>
        <v>81000</v>
      </c>
      <c r="K1380" s="35">
        <f>IFERROR(VLOOKUP(E1380,'DATA MASTER'!$B$1:$R$3858,16,0),"")</f>
        <v>74300</v>
      </c>
      <c r="L1380" s="34">
        <f t="shared" si="387"/>
        <v>6075</v>
      </c>
      <c r="M1380" s="34">
        <f t="shared" si="391"/>
        <v>10764.584000000001</v>
      </c>
      <c r="N1380" s="35">
        <v>0</v>
      </c>
      <c r="O1380" s="35">
        <v>10</v>
      </c>
      <c r="P1380" s="35"/>
      <c r="Q1380" s="4"/>
      <c r="R1380" s="35">
        <f t="shared" si="392"/>
        <v>182250</v>
      </c>
      <c r="S1380" s="35">
        <f t="shared" si="388"/>
        <v>154545.60648648645</v>
      </c>
      <c r="T1380" s="35">
        <f t="shared" si="389"/>
        <v>27704.393513513554</v>
      </c>
      <c r="U1380" s="35">
        <f t="shared" si="393"/>
        <v>1894.2</v>
      </c>
      <c r="V1380" s="35">
        <f t="shared" si="394"/>
        <v>176.47826086956522</v>
      </c>
      <c r="W1380" s="35">
        <f t="shared" si="397"/>
        <v>4045.9500000000003</v>
      </c>
      <c r="X1380" s="35">
        <f t="shared" si="395"/>
        <v>21587.765252643989</v>
      </c>
      <c r="Y1380" s="35">
        <v>1</v>
      </c>
      <c r="Z1380" s="35">
        <v>0</v>
      </c>
      <c r="AA1380" s="35">
        <f t="shared" si="396"/>
        <v>0</v>
      </c>
      <c r="AB1380" s="37">
        <f t="shared" si="390"/>
        <v>0</v>
      </c>
      <c r="AC1380" s="35">
        <v>0</v>
      </c>
      <c r="AD1380" s="35">
        <v>0</v>
      </c>
      <c r="AE1380" s="44"/>
    </row>
    <row r="1381" spans="1:31">
      <c r="A1381" s="34">
        <v>1377</v>
      </c>
      <c r="B1381" s="58">
        <v>46255</v>
      </c>
      <c r="C1381" s="4" t="s">
        <v>7364</v>
      </c>
      <c r="D1381" s="4" t="s">
        <v>6239</v>
      </c>
      <c r="E1381" s="4" t="s">
        <v>6156</v>
      </c>
      <c r="F1381" s="35" t="str">
        <f>IFERROR(VLOOKUP(E1381,'DATA MASTER'!$B$1:$R$3858,3,0),"")</f>
        <v>DIV 1</v>
      </c>
      <c r="G1381" s="4">
        <v>4</v>
      </c>
      <c r="H1381" s="35">
        <f>IFERROR(VLOOKUP(E1381,'DATA MASTER'!$B$1:$R$3858,6,0),"")</f>
        <v>4</v>
      </c>
      <c r="I1381" s="40">
        <f>IFERROR(VLOOKUP(E1381,'DATA MASTER'!$B$1:$R$3858,5,0),"")</f>
        <v>5.3879999999999999</v>
      </c>
      <c r="J1381" s="35">
        <f>IFERROR(VLOOKUP(E1381,'DATA MASTER'!$B$1:$R$3858,17,0),"")</f>
        <v>185700</v>
      </c>
      <c r="K1381" s="35">
        <f>IFERROR(VLOOKUP(E1381,'DATA MASTER'!$B$1:$R$3858,16,0),"")</f>
        <v>165300</v>
      </c>
      <c r="L1381" s="34">
        <f t="shared" si="387"/>
        <v>13927.5</v>
      </c>
      <c r="M1381" s="34">
        <f t="shared" si="391"/>
        <v>23948.664000000001</v>
      </c>
      <c r="N1381" s="35">
        <v>0</v>
      </c>
      <c r="O1381" s="35">
        <v>0</v>
      </c>
      <c r="P1381" s="35">
        <v>15000</v>
      </c>
      <c r="Q1381" s="4" t="s">
        <v>6947</v>
      </c>
      <c r="R1381" s="35">
        <f t="shared" si="392"/>
        <v>619000</v>
      </c>
      <c r="S1381" s="35">
        <f t="shared" si="388"/>
        <v>509374.18378378375</v>
      </c>
      <c r="T1381" s="35">
        <f t="shared" si="389"/>
        <v>109625.81621621625</v>
      </c>
      <c r="U1381" s="35">
        <f t="shared" si="393"/>
        <v>15086.4</v>
      </c>
      <c r="V1381" s="35">
        <f t="shared" si="394"/>
        <v>1405.5652173913043</v>
      </c>
      <c r="W1381" s="35">
        <f t="shared" si="397"/>
        <v>13741.800000000001</v>
      </c>
      <c r="X1381" s="35">
        <f t="shared" si="395"/>
        <v>64392.05099882494</v>
      </c>
      <c r="Y1381" s="35">
        <f>H1381</f>
        <v>4</v>
      </c>
      <c r="Z1381" s="35">
        <v>0</v>
      </c>
      <c r="AA1381" s="35">
        <f t="shared" si="396"/>
        <v>15000</v>
      </c>
      <c r="AB1381" s="37">
        <f t="shared" si="390"/>
        <v>0</v>
      </c>
      <c r="AC1381" s="35">
        <v>0</v>
      </c>
      <c r="AD1381" s="35">
        <v>0</v>
      </c>
      <c r="AE1381" s="44"/>
    </row>
    <row r="1382" spans="1:31">
      <c r="A1382" s="34">
        <v>1378</v>
      </c>
      <c r="B1382" s="58">
        <v>46255</v>
      </c>
      <c r="C1382" s="4" t="s">
        <v>7365</v>
      </c>
      <c r="D1382" s="4" t="s">
        <v>6128</v>
      </c>
      <c r="E1382" s="4" t="s">
        <v>6135</v>
      </c>
      <c r="F1382" s="35" t="str">
        <f>IFERROR(VLOOKUP(E1382,'DATA MASTER'!$B$1:$R$3858,3,0),"")</f>
        <v>DIV 1</v>
      </c>
      <c r="G1382" s="4">
        <v>24</v>
      </c>
      <c r="H1382" s="35">
        <f>IFERROR(VLOOKUP(E1382,'DATA MASTER'!$B$1:$R$3858,6,0),"")</f>
        <v>24</v>
      </c>
      <c r="I1382" s="40">
        <f>IFERROR(VLOOKUP(E1382,'DATA MASTER'!$B$1:$R$3858,5,0),"")</f>
        <v>1.23</v>
      </c>
      <c r="J1382" s="35">
        <f>IFERROR(VLOOKUP(E1382,'DATA MASTER'!$B$1:$R$3858,17,0),"")</f>
        <v>99800</v>
      </c>
      <c r="K1382" s="35">
        <f>IFERROR(VLOOKUP(E1382,'DATA MASTER'!$B$1:$R$3858,16,0),"")</f>
        <v>92100</v>
      </c>
      <c r="L1382" s="34">
        <f t="shared" si="387"/>
        <v>7485</v>
      </c>
      <c r="M1382" s="34">
        <f t="shared" si="391"/>
        <v>13343.448</v>
      </c>
      <c r="N1382" s="35">
        <v>0</v>
      </c>
      <c r="O1382" s="35">
        <v>0</v>
      </c>
      <c r="P1382" s="35"/>
      <c r="Q1382" s="4"/>
      <c r="R1382" s="35">
        <f t="shared" si="392"/>
        <v>1995999.9999999998</v>
      </c>
      <c r="S1382" s="35">
        <f t="shared" si="388"/>
        <v>1702844.3675675672</v>
      </c>
      <c r="T1382" s="35">
        <f t="shared" si="389"/>
        <v>293155.63243243261</v>
      </c>
      <c r="U1382" s="35">
        <f t="shared" si="393"/>
        <v>20664</v>
      </c>
      <c r="V1382" s="35">
        <f t="shared" si="394"/>
        <v>1925.2173913043478</v>
      </c>
      <c r="W1382" s="35">
        <f t="shared" si="397"/>
        <v>44311.199999999997</v>
      </c>
      <c r="X1382" s="35">
        <f t="shared" si="395"/>
        <v>209588.54837446162</v>
      </c>
      <c r="Y1382" s="35">
        <f t="shared" ref="Y1382" si="400">IF(E1382="avem005",4,IF(E1382="avem025",1,1))</f>
        <v>1</v>
      </c>
      <c r="Z1382" s="35">
        <v>0</v>
      </c>
      <c r="AA1382" s="35">
        <f t="shared" si="396"/>
        <v>0</v>
      </c>
      <c r="AB1382" s="37">
        <f t="shared" si="390"/>
        <v>0</v>
      </c>
      <c r="AC1382" s="35">
        <v>0</v>
      </c>
      <c r="AD1382" s="35">
        <v>16666.666666666668</v>
      </c>
      <c r="AE1382" s="44"/>
    </row>
    <row r="1383" spans="1:31">
      <c r="A1383" s="34">
        <v>1379</v>
      </c>
      <c r="B1383" s="58">
        <v>46255</v>
      </c>
      <c r="C1383" s="4" t="s">
        <v>7366</v>
      </c>
      <c r="D1383" s="4" t="s">
        <v>6128</v>
      </c>
      <c r="E1383" s="4" t="s">
        <v>6173</v>
      </c>
      <c r="F1383" s="35" t="str">
        <f>IFERROR(VLOOKUP(E1383,'DATA MASTER'!$B$1:$R$3858,3,0),"")</f>
        <v>DIV 2</v>
      </c>
      <c r="G1383" s="4">
        <v>12</v>
      </c>
      <c r="H1383" s="35">
        <f>IFERROR(VLOOKUP(E1383,'DATA MASTER'!$B$1:$R$3858,6,0),"")</f>
        <v>72</v>
      </c>
      <c r="I1383" s="40">
        <f>IFERROR(VLOOKUP(E1383,'DATA MASTER'!$B$1:$R$3858,5,0),"")</f>
        <v>0.222</v>
      </c>
      <c r="J1383" s="35">
        <f>IFERROR(VLOOKUP(E1383,'DATA MASTER'!$B$1:$R$3858,17,0),"")</f>
        <v>24483.333333333332</v>
      </c>
      <c r="K1383" s="35">
        <f>IFERROR(VLOOKUP(E1383,'DATA MASTER'!$B$1:$R$3858,16,0),"")</f>
        <v>22658.333333333332</v>
      </c>
      <c r="L1383" s="34">
        <f t="shared" si="387"/>
        <v>1836.2499999999998</v>
      </c>
      <c r="M1383" s="34">
        <f t="shared" si="391"/>
        <v>3282.7393333333334</v>
      </c>
      <c r="N1383" s="35">
        <v>0</v>
      </c>
      <c r="O1383" s="35">
        <v>10</v>
      </c>
      <c r="P1383" s="35"/>
      <c r="Q1383" s="4"/>
      <c r="R1383" s="35">
        <f t="shared" si="392"/>
        <v>220349.99999999994</v>
      </c>
      <c r="S1383" s="35">
        <f t="shared" si="388"/>
        <v>188519.29297297294</v>
      </c>
      <c r="T1383" s="35">
        <f t="shared" si="389"/>
        <v>31830.707027027005</v>
      </c>
      <c r="U1383" s="35">
        <f t="shared" si="393"/>
        <v>1864.8000000000002</v>
      </c>
      <c r="V1383" s="35">
        <f t="shared" si="394"/>
        <v>173.73913043478262</v>
      </c>
      <c r="W1383" s="35">
        <f t="shared" si="397"/>
        <v>4891.7699999999995</v>
      </c>
      <c r="X1383" s="35">
        <f t="shared" si="395"/>
        <v>21959.221426003987</v>
      </c>
      <c r="Y1383" s="35">
        <v>1</v>
      </c>
      <c r="Z1383" s="35">
        <v>0</v>
      </c>
      <c r="AA1383" s="35">
        <f t="shared" si="396"/>
        <v>0</v>
      </c>
      <c r="AB1383" s="37">
        <f t="shared" si="390"/>
        <v>0</v>
      </c>
      <c r="AC1383" s="35">
        <v>0</v>
      </c>
      <c r="AD1383" s="35">
        <v>2941.1764705882351</v>
      </c>
      <c r="AE1383" s="44"/>
    </row>
    <row r="1384" spans="1:31">
      <c r="A1384" s="34">
        <v>1380</v>
      </c>
      <c r="B1384" s="58">
        <v>46255</v>
      </c>
      <c r="C1384" s="4" t="s">
        <v>7367</v>
      </c>
      <c r="D1384" s="4" t="s">
        <v>6158</v>
      </c>
      <c r="E1384" s="4" t="s">
        <v>6135</v>
      </c>
      <c r="F1384" s="35" t="str">
        <f>IFERROR(VLOOKUP(E1384,'DATA MASTER'!$B$1:$R$3858,3,0),"")</f>
        <v>DIV 1</v>
      </c>
      <c r="G1384" s="4">
        <v>12</v>
      </c>
      <c r="H1384" s="35">
        <f>IFERROR(VLOOKUP(E1384,'DATA MASTER'!$B$1:$R$3858,6,0),"")</f>
        <v>24</v>
      </c>
      <c r="I1384" s="40">
        <f>IFERROR(VLOOKUP(E1384,'DATA MASTER'!$B$1:$R$3858,5,0),"")</f>
        <v>1.23</v>
      </c>
      <c r="J1384" s="35">
        <f>IFERROR(VLOOKUP(E1384,'DATA MASTER'!$B$1:$R$3858,17,0),"")</f>
        <v>99800</v>
      </c>
      <c r="K1384" s="35">
        <f>IFERROR(VLOOKUP(E1384,'DATA MASTER'!$B$1:$R$3858,16,0),"")</f>
        <v>92100</v>
      </c>
      <c r="L1384" s="34">
        <f t="shared" si="387"/>
        <v>7485</v>
      </c>
      <c r="M1384" s="34">
        <f t="shared" si="391"/>
        <v>13343.448</v>
      </c>
      <c r="N1384" s="35">
        <v>0</v>
      </c>
      <c r="O1384" s="35">
        <v>0</v>
      </c>
      <c r="P1384" s="35"/>
      <c r="Q1384" s="4"/>
      <c r="R1384" s="35">
        <f t="shared" si="392"/>
        <v>997999.99999999988</v>
      </c>
      <c r="S1384" s="35">
        <f t="shared" si="388"/>
        <v>851422.18378378358</v>
      </c>
      <c r="T1384" s="35">
        <f t="shared" si="389"/>
        <v>146577.81621621631</v>
      </c>
      <c r="U1384" s="35">
        <f t="shared" si="393"/>
        <v>10332</v>
      </c>
      <c r="V1384" s="35">
        <f t="shared" si="394"/>
        <v>962.60869565217388</v>
      </c>
      <c r="W1384" s="35">
        <f t="shared" si="397"/>
        <v>22155.599999999999</v>
      </c>
      <c r="X1384" s="35">
        <f t="shared" si="395"/>
        <v>106877.60752056414</v>
      </c>
      <c r="Y1384" s="35">
        <v>1</v>
      </c>
      <c r="Z1384" s="35">
        <v>0</v>
      </c>
      <c r="AA1384" s="35">
        <f t="shared" si="396"/>
        <v>0</v>
      </c>
      <c r="AB1384" s="37">
        <f t="shared" si="390"/>
        <v>0</v>
      </c>
      <c r="AC1384" s="35">
        <v>0</v>
      </c>
      <c r="AD1384" s="35">
        <v>6250</v>
      </c>
      <c r="AE1384" s="44"/>
    </row>
    <row r="1385" spans="1:31">
      <c r="A1385" s="34">
        <v>1381</v>
      </c>
      <c r="B1385" s="58">
        <v>46255</v>
      </c>
      <c r="C1385" s="4" t="s">
        <v>7368</v>
      </c>
      <c r="D1385" s="4" t="s">
        <v>6143</v>
      </c>
      <c r="E1385" s="4" t="s">
        <v>6218</v>
      </c>
      <c r="F1385" s="35" t="str">
        <f>IFERROR(VLOOKUP(E1385,'DATA MASTER'!$B$1:$R$3858,3,0),"")</f>
        <v>DIV 1</v>
      </c>
      <c r="G1385" s="4">
        <v>24</v>
      </c>
      <c r="H1385" s="35">
        <f>IFERROR(VLOOKUP(E1385,'DATA MASTER'!$B$1:$R$3858,6,0),"")</f>
        <v>24</v>
      </c>
      <c r="I1385" s="40">
        <f>IFERROR(VLOOKUP(E1385,'DATA MASTER'!$B$1:$R$3858,5,0),"")</f>
        <v>1.079</v>
      </c>
      <c r="J1385" s="35">
        <f>IFERROR(VLOOKUP(E1385,'DATA MASTER'!$B$1:$R$3858,17,0),"")</f>
        <v>102900</v>
      </c>
      <c r="K1385" s="35">
        <f>IFERROR(VLOOKUP(E1385,'DATA MASTER'!$B$1:$R$3858,16,0),"")</f>
        <v>94200</v>
      </c>
      <c r="L1385" s="34">
        <f t="shared" si="387"/>
        <v>7717.5</v>
      </c>
      <c r="M1385" s="34">
        <f t="shared" si="391"/>
        <v>13647.696000000002</v>
      </c>
      <c r="N1385" s="35">
        <v>0</v>
      </c>
      <c r="O1385" s="35">
        <v>0</v>
      </c>
      <c r="P1385" s="35">
        <v>50000</v>
      </c>
      <c r="Q1385" s="4" t="s">
        <v>7137</v>
      </c>
      <c r="R1385" s="35">
        <f t="shared" si="392"/>
        <v>2057999.9999999995</v>
      </c>
      <c r="S1385" s="35">
        <f t="shared" si="388"/>
        <v>1741671.4378378377</v>
      </c>
      <c r="T1385" s="35">
        <f t="shared" si="389"/>
        <v>316328.5621621618</v>
      </c>
      <c r="U1385" s="35">
        <f t="shared" si="393"/>
        <v>18127.2</v>
      </c>
      <c r="V1385" s="35">
        <f t="shared" si="394"/>
        <v>1688.8695652173915</v>
      </c>
      <c r="W1385" s="35">
        <f t="shared" si="397"/>
        <v>45687.6</v>
      </c>
      <c r="X1385" s="35">
        <f t="shared" si="395"/>
        <v>189713.78148583326</v>
      </c>
      <c r="Y1385" s="35">
        <f>H1385</f>
        <v>24</v>
      </c>
      <c r="Z1385" s="35">
        <v>0</v>
      </c>
      <c r="AA1385" s="35">
        <f t="shared" si="396"/>
        <v>50000</v>
      </c>
      <c r="AB1385" s="37">
        <f t="shared" si="390"/>
        <v>0</v>
      </c>
      <c r="AC1385" s="35">
        <v>0</v>
      </c>
      <c r="AD1385" s="35">
        <v>11111.111111111111</v>
      </c>
      <c r="AE1385" s="44"/>
    </row>
    <row r="1386" spans="1:31">
      <c r="A1386" s="34">
        <v>1382</v>
      </c>
      <c r="B1386" s="58">
        <v>46255</v>
      </c>
      <c r="C1386" s="4" t="s">
        <v>7369</v>
      </c>
      <c r="D1386" s="4" t="s">
        <v>6124</v>
      </c>
      <c r="E1386" s="4" t="s">
        <v>6151</v>
      </c>
      <c r="F1386" s="35" t="str">
        <f>IFERROR(VLOOKUP(E1386,'DATA MASTER'!$B$1:$R$3858,3,0),"")</f>
        <v>DIV 2</v>
      </c>
      <c r="G1386" s="4">
        <v>6</v>
      </c>
      <c r="H1386" s="35">
        <f>IFERROR(VLOOKUP(E1386,'DATA MASTER'!$B$1:$R$3858,6,0),"")</f>
        <v>24</v>
      </c>
      <c r="I1386" s="40">
        <f>IFERROR(VLOOKUP(E1386,'DATA MASTER'!$B$1:$R$3858,5,0),"")</f>
        <v>0.85</v>
      </c>
      <c r="J1386" s="35">
        <f>IFERROR(VLOOKUP(E1386,'DATA MASTER'!$B$1:$R$3858,17,0),"")</f>
        <v>74700</v>
      </c>
      <c r="K1386" s="35">
        <f>IFERROR(VLOOKUP(E1386,'DATA MASTER'!$B$1:$R$3858,16,0),"")</f>
        <v>67900</v>
      </c>
      <c r="L1386" s="34">
        <f t="shared" si="387"/>
        <v>5602.5</v>
      </c>
      <c r="M1386" s="34">
        <f t="shared" si="391"/>
        <v>9837.3520000000008</v>
      </c>
      <c r="N1386" s="35">
        <v>0</v>
      </c>
      <c r="O1386" s="35">
        <v>0</v>
      </c>
      <c r="P1386" s="35"/>
      <c r="Q1386" s="4"/>
      <c r="R1386" s="35">
        <f t="shared" si="392"/>
        <v>373499.99999999994</v>
      </c>
      <c r="S1386" s="35">
        <f t="shared" si="388"/>
        <v>313852.15135135135</v>
      </c>
      <c r="T1386" s="35">
        <f t="shared" si="389"/>
        <v>59647.848648648593</v>
      </c>
      <c r="U1386" s="35">
        <f t="shared" si="393"/>
        <v>3569.9999999999995</v>
      </c>
      <c r="V1386" s="35">
        <f t="shared" si="394"/>
        <v>332.60869565217388</v>
      </c>
      <c r="W1386" s="35">
        <f t="shared" si="397"/>
        <v>8291.6999999999989</v>
      </c>
      <c r="X1386" s="35">
        <f t="shared" si="395"/>
        <v>41203.53995299642</v>
      </c>
      <c r="Y1386" s="35">
        <v>1</v>
      </c>
      <c r="Z1386" s="35">
        <v>0</v>
      </c>
      <c r="AA1386" s="35">
        <f t="shared" si="396"/>
        <v>0</v>
      </c>
      <c r="AB1386" s="37">
        <f t="shared" si="390"/>
        <v>0</v>
      </c>
      <c r="AC1386" s="35">
        <v>0</v>
      </c>
      <c r="AD1386" s="35">
        <v>6250</v>
      </c>
      <c r="AE1386" s="44"/>
    </row>
    <row r="1387" spans="1:31">
      <c r="A1387" s="34">
        <v>1383</v>
      </c>
      <c r="B1387" s="58">
        <v>46255</v>
      </c>
      <c r="C1387" s="4" t="s">
        <v>7370</v>
      </c>
      <c r="D1387" s="4" t="s">
        <v>6128</v>
      </c>
      <c r="E1387" s="4" t="s">
        <v>6273</v>
      </c>
      <c r="F1387" s="35" t="str">
        <f>IFERROR(VLOOKUP(E1387,'DATA MASTER'!$B$1:$R$3858,3,0),"")</f>
        <v>DIV 1</v>
      </c>
      <c r="G1387" s="4">
        <v>6</v>
      </c>
      <c r="H1387" s="35">
        <f>IFERROR(VLOOKUP(E1387,'DATA MASTER'!$B$1:$R$3858,6,0),"")</f>
        <v>24</v>
      </c>
      <c r="I1387" s="40">
        <f>IFERROR(VLOOKUP(E1387,'DATA MASTER'!$B$1:$R$3858,5,0),"")</f>
        <v>0.57499999999999996</v>
      </c>
      <c r="J1387" s="35">
        <f>IFERROR(VLOOKUP(E1387,'DATA MASTER'!$B$1:$R$3858,17,0),"")</f>
        <v>57800</v>
      </c>
      <c r="K1387" s="35">
        <f>IFERROR(VLOOKUP(E1387,'DATA MASTER'!$B$1:$R$3858,16,0),"")</f>
        <v>53100</v>
      </c>
      <c r="L1387" s="34">
        <f t="shared" si="387"/>
        <v>4335</v>
      </c>
      <c r="M1387" s="34">
        <f t="shared" si="391"/>
        <v>7693.1280000000006</v>
      </c>
      <c r="N1387" s="35">
        <v>0</v>
      </c>
      <c r="O1387" s="35">
        <v>0</v>
      </c>
      <c r="P1387" s="35"/>
      <c r="Q1387" s="4"/>
      <c r="R1387" s="35">
        <f t="shared" si="392"/>
        <v>289000</v>
      </c>
      <c r="S1387" s="35">
        <f t="shared" si="388"/>
        <v>245442.55135135134</v>
      </c>
      <c r="T1387" s="35">
        <f t="shared" si="389"/>
        <v>43557.448648648657</v>
      </c>
      <c r="U1387" s="35">
        <f t="shared" si="393"/>
        <v>2415</v>
      </c>
      <c r="V1387" s="35">
        <f t="shared" si="394"/>
        <v>224.99999999999997</v>
      </c>
      <c r="W1387" s="35">
        <f t="shared" si="397"/>
        <v>6415.8</v>
      </c>
      <c r="X1387" s="35">
        <f t="shared" si="395"/>
        <v>31560.47217806042</v>
      </c>
      <c r="Y1387" s="35">
        <v>1</v>
      </c>
      <c r="Z1387" s="35">
        <v>0</v>
      </c>
      <c r="AA1387" s="35">
        <f t="shared" si="396"/>
        <v>0</v>
      </c>
      <c r="AB1387" s="37">
        <f t="shared" si="390"/>
        <v>0</v>
      </c>
      <c r="AC1387" s="35">
        <v>0</v>
      </c>
      <c r="AD1387" s="35">
        <v>2941.1764705882351</v>
      </c>
      <c r="AE1387" s="44"/>
    </row>
    <row r="1388" spans="1:31">
      <c r="A1388" s="34">
        <v>1384</v>
      </c>
      <c r="B1388" s="58">
        <v>46255</v>
      </c>
      <c r="C1388" s="4" t="s">
        <v>7371</v>
      </c>
      <c r="D1388" s="4" t="s">
        <v>6138</v>
      </c>
      <c r="E1388" s="4" t="s">
        <v>6135</v>
      </c>
      <c r="F1388" s="35" t="str">
        <f>IFERROR(VLOOKUP(E1388,'DATA MASTER'!$B$1:$R$3858,3,0),"")</f>
        <v>DIV 1</v>
      </c>
      <c r="G1388" s="4">
        <v>12</v>
      </c>
      <c r="H1388" s="35">
        <f>IFERROR(VLOOKUP(E1388,'DATA MASTER'!$B$1:$R$3858,6,0),"")</f>
        <v>24</v>
      </c>
      <c r="I1388" s="40">
        <f>IFERROR(VLOOKUP(E1388,'DATA MASTER'!$B$1:$R$3858,5,0),"")</f>
        <v>1.23</v>
      </c>
      <c r="J1388" s="35">
        <f>IFERROR(VLOOKUP(E1388,'DATA MASTER'!$B$1:$R$3858,17,0),"")</f>
        <v>99800</v>
      </c>
      <c r="K1388" s="35">
        <f>IFERROR(VLOOKUP(E1388,'DATA MASTER'!$B$1:$R$3858,16,0),"")</f>
        <v>92100</v>
      </c>
      <c r="L1388" s="34">
        <f t="shared" si="387"/>
        <v>7485</v>
      </c>
      <c r="M1388" s="34">
        <f t="shared" si="391"/>
        <v>13343.448</v>
      </c>
      <c r="N1388" s="35">
        <v>0</v>
      </c>
      <c r="O1388" s="35">
        <v>0</v>
      </c>
      <c r="P1388" s="35"/>
      <c r="Q1388" s="4"/>
      <c r="R1388" s="35">
        <f t="shared" si="392"/>
        <v>997999.99999999988</v>
      </c>
      <c r="S1388" s="35">
        <f t="shared" si="388"/>
        <v>851422.18378378358</v>
      </c>
      <c r="T1388" s="35">
        <f t="shared" si="389"/>
        <v>146577.81621621631</v>
      </c>
      <c r="U1388" s="35">
        <f t="shared" si="393"/>
        <v>10332</v>
      </c>
      <c r="V1388" s="35">
        <f t="shared" si="394"/>
        <v>962.60869565217388</v>
      </c>
      <c r="W1388" s="35">
        <f t="shared" si="397"/>
        <v>22155.599999999999</v>
      </c>
      <c r="X1388" s="35">
        <f t="shared" si="395"/>
        <v>105984.75037770699</v>
      </c>
      <c r="Y1388" s="35">
        <v>1</v>
      </c>
      <c r="Z1388" s="35">
        <v>0</v>
      </c>
      <c r="AA1388" s="35">
        <f t="shared" si="396"/>
        <v>0</v>
      </c>
      <c r="AB1388" s="37">
        <f t="shared" si="390"/>
        <v>0</v>
      </c>
      <c r="AC1388" s="35">
        <v>0</v>
      </c>
      <c r="AD1388" s="35">
        <v>7142.8571428571431</v>
      </c>
      <c r="AE1388" s="44"/>
    </row>
    <row r="1389" spans="1:31">
      <c r="A1389" s="34">
        <v>1385</v>
      </c>
      <c r="B1389" s="58">
        <v>46255</v>
      </c>
      <c r="C1389" s="4" t="s">
        <v>7372</v>
      </c>
      <c r="D1389" s="4" t="s">
        <v>6175</v>
      </c>
      <c r="E1389" s="4" t="s">
        <v>6135</v>
      </c>
      <c r="F1389" s="35" t="str">
        <f>IFERROR(VLOOKUP(E1389,'DATA MASTER'!$B$1:$R$3858,3,0),"")</f>
        <v>DIV 1</v>
      </c>
      <c r="G1389" s="4">
        <v>2</v>
      </c>
      <c r="H1389" s="35">
        <f>IFERROR(VLOOKUP(E1389,'DATA MASTER'!$B$1:$R$3858,6,0),"")</f>
        <v>24</v>
      </c>
      <c r="I1389" s="40">
        <f>IFERROR(VLOOKUP(E1389,'DATA MASTER'!$B$1:$R$3858,5,0),"")</f>
        <v>1.23</v>
      </c>
      <c r="J1389" s="35">
        <f>IFERROR(VLOOKUP(E1389,'DATA MASTER'!$B$1:$R$3858,17,0),"")</f>
        <v>99800</v>
      </c>
      <c r="K1389" s="35">
        <f>IFERROR(VLOOKUP(E1389,'DATA MASTER'!$B$1:$R$3858,16,0),"")</f>
        <v>92100</v>
      </c>
      <c r="L1389" s="34">
        <f t="shared" si="387"/>
        <v>7485</v>
      </c>
      <c r="M1389" s="34">
        <f t="shared" si="391"/>
        <v>13343.448</v>
      </c>
      <c r="N1389" s="35">
        <v>0</v>
      </c>
      <c r="O1389" s="35">
        <v>0</v>
      </c>
      <c r="P1389" s="35"/>
      <c r="Q1389" s="4"/>
      <c r="R1389" s="35">
        <f t="shared" si="392"/>
        <v>166333.33333333331</v>
      </c>
      <c r="S1389" s="35">
        <f t="shared" si="388"/>
        <v>141903.69729729727</v>
      </c>
      <c r="T1389" s="35">
        <f t="shared" si="389"/>
        <v>24429.636036036041</v>
      </c>
      <c r="U1389" s="35">
        <f t="shared" si="393"/>
        <v>1722</v>
      </c>
      <c r="V1389" s="35">
        <f t="shared" si="394"/>
        <v>160.43478260869566</v>
      </c>
      <c r="W1389" s="35">
        <f t="shared" si="397"/>
        <v>3692.6000000000004</v>
      </c>
      <c r="X1389" s="35">
        <f t="shared" si="395"/>
        <v>3469.9858688119621</v>
      </c>
      <c r="Y1389" s="35">
        <v>1</v>
      </c>
      <c r="Z1389" s="35">
        <v>0</v>
      </c>
      <c r="AA1389" s="35">
        <f t="shared" si="396"/>
        <v>0</v>
      </c>
      <c r="AB1389" s="37">
        <f t="shared" si="390"/>
        <v>0</v>
      </c>
      <c r="AC1389" s="35">
        <v>0</v>
      </c>
      <c r="AD1389" s="35">
        <v>15384.615384615385</v>
      </c>
      <c r="AE1389" s="44"/>
    </row>
    <row r="1390" spans="1:31">
      <c r="A1390" s="34">
        <v>1386</v>
      </c>
      <c r="B1390" s="58">
        <v>46255</v>
      </c>
      <c r="C1390" s="4" t="s">
        <v>7372</v>
      </c>
      <c r="D1390" s="4" t="s">
        <v>6175</v>
      </c>
      <c r="E1390" s="4" t="s">
        <v>6294</v>
      </c>
      <c r="F1390" s="35" t="str">
        <f>IFERROR(VLOOKUP(E1390,'DATA MASTER'!$B$1:$R$3858,3,0),"")</f>
        <v>DIV 2</v>
      </c>
      <c r="G1390" s="4">
        <v>4</v>
      </c>
      <c r="H1390" s="35">
        <f>IFERROR(VLOOKUP(E1390,'DATA MASTER'!$B$1:$R$3858,6,0),"")</f>
        <v>1</v>
      </c>
      <c r="I1390" s="40">
        <f>IFERROR(VLOOKUP(E1390,'DATA MASTER'!$B$1:$R$3858,5,0),"")</f>
        <v>26.01</v>
      </c>
      <c r="J1390" s="35">
        <f>IFERROR(VLOOKUP(E1390,'DATA MASTER'!$B$1:$R$3858,17,0),"")</f>
        <v>764700</v>
      </c>
      <c r="K1390" s="35">
        <f>IFERROR(VLOOKUP(E1390,'DATA MASTER'!$B$1:$R$3858,16,0),"")</f>
        <v>670700</v>
      </c>
      <c r="L1390" s="34">
        <f t="shared" si="387"/>
        <v>57352.5</v>
      </c>
      <c r="M1390" s="34">
        <f t="shared" si="391"/>
        <v>97171.016000000003</v>
      </c>
      <c r="N1390" s="35">
        <v>0</v>
      </c>
      <c r="O1390" s="35">
        <v>0</v>
      </c>
      <c r="P1390" s="35"/>
      <c r="Q1390" s="4"/>
      <c r="R1390" s="35">
        <f t="shared" si="392"/>
        <v>2549000</v>
      </c>
      <c r="S1390" s="35">
        <f t="shared" si="388"/>
        <v>2066771.113513513</v>
      </c>
      <c r="T1390" s="35">
        <f t="shared" si="389"/>
        <v>482228.886486487</v>
      </c>
      <c r="U1390" s="35">
        <f t="shared" si="393"/>
        <v>72828</v>
      </c>
      <c r="V1390" s="35">
        <f t="shared" si="394"/>
        <v>6785.217391304348</v>
      </c>
      <c r="W1390" s="35">
        <f t="shared" si="397"/>
        <v>56587.8</v>
      </c>
      <c r="X1390" s="35">
        <f t="shared" si="395"/>
        <v>330643.25371056731</v>
      </c>
      <c r="Y1390" s="35">
        <v>1</v>
      </c>
      <c r="Z1390" s="35">
        <v>0</v>
      </c>
      <c r="AA1390" s="35">
        <f t="shared" si="396"/>
        <v>0</v>
      </c>
      <c r="AB1390" s="37">
        <f t="shared" si="390"/>
        <v>0</v>
      </c>
      <c r="AC1390" s="35">
        <v>0</v>
      </c>
      <c r="AD1390" s="35">
        <v>15384.615384615385</v>
      </c>
      <c r="AE1390" s="44"/>
    </row>
    <row r="1391" spans="1:31">
      <c r="A1391" s="34">
        <v>1387</v>
      </c>
      <c r="B1391" s="58">
        <v>46255</v>
      </c>
      <c r="C1391" s="4" t="s">
        <v>7373</v>
      </c>
      <c r="D1391" s="4" t="s">
        <v>6175</v>
      </c>
      <c r="E1391" s="4" t="s">
        <v>6216</v>
      </c>
      <c r="F1391" s="35" t="str">
        <f>IFERROR(VLOOKUP(E1391,'DATA MASTER'!$B$1:$R$3858,3,0),"")</f>
        <v>DIV 1</v>
      </c>
      <c r="G1391" s="4">
        <v>4</v>
      </c>
      <c r="H1391" s="35">
        <f>IFERROR(VLOOKUP(E1391,'DATA MASTER'!$B$1:$R$3858,6,0),"")</f>
        <v>24</v>
      </c>
      <c r="I1391" s="40">
        <f>IFERROR(VLOOKUP(E1391,'DATA MASTER'!$B$1:$R$3858,5,0),"")</f>
        <v>1.0900000000000001</v>
      </c>
      <c r="J1391" s="35">
        <f>IFERROR(VLOOKUP(E1391,'DATA MASTER'!$B$1:$R$3858,17,0),"")</f>
        <v>49500</v>
      </c>
      <c r="K1391" s="35">
        <f>IFERROR(VLOOKUP(E1391,'DATA MASTER'!$B$1:$R$3858,16,0),"")</f>
        <v>44600</v>
      </c>
      <c r="L1391" s="34">
        <f t="shared" si="387"/>
        <v>3712.5</v>
      </c>
      <c r="M1391" s="34">
        <f t="shared" si="391"/>
        <v>6461.6480000000001</v>
      </c>
      <c r="N1391" s="35">
        <v>0</v>
      </c>
      <c r="O1391" s="35">
        <v>0</v>
      </c>
      <c r="P1391" s="35"/>
      <c r="Q1391" s="4"/>
      <c r="R1391" s="35">
        <f t="shared" si="392"/>
        <v>165000</v>
      </c>
      <c r="S1391" s="35">
        <f t="shared" si="388"/>
        <v>137435.50270270268</v>
      </c>
      <c r="T1391" s="35">
        <f t="shared" si="389"/>
        <v>27564.497297297319</v>
      </c>
      <c r="U1391" s="35">
        <f t="shared" si="393"/>
        <v>3052</v>
      </c>
      <c r="V1391" s="35">
        <f t="shared" si="394"/>
        <v>284.34782608695656</v>
      </c>
      <c r="W1391" s="35">
        <f t="shared" si="397"/>
        <v>3663.0000000000005</v>
      </c>
      <c r="X1391" s="35">
        <f t="shared" si="395"/>
        <v>14682.796530033893</v>
      </c>
      <c r="Y1391" s="35">
        <v>1</v>
      </c>
      <c r="Z1391" s="35">
        <v>0</v>
      </c>
      <c r="AA1391" s="35">
        <f t="shared" si="396"/>
        <v>0</v>
      </c>
      <c r="AB1391" s="37">
        <f t="shared" si="390"/>
        <v>0</v>
      </c>
      <c r="AC1391" s="35">
        <v>0</v>
      </c>
      <c r="AD1391" s="35">
        <v>5882.3529411764703</v>
      </c>
      <c r="AE1391" s="44"/>
    </row>
    <row r="1392" spans="1:31">
      <c r="A1392" s="34">
        <v>1388</v>
      </c>
      <c r="B1392" s="58">
        <v>46255</v>
      </c>
      <c r="C1392" s="4" t="s">
        <v>7374</v>
      </c>
      <c r="D1392" s="4" t="s">
        <v>6196</v>
      </c>
      <c r="E1392" s="4" t="s">
        <v>6170</v>
      </c>
      <c r="F1392" s="35" t="str">
        <f>IFERROR(VLOOKUP(E1392,'DATA MASTER'!$B$1:$R$3858,3,0),"")</f>
        <v>DIV 2</v>
      </c>
      <c r="G1392" s="4">
        <v>1</v>
      </c>
      <c r="H1392" s="35">
        <f>IFERROR(VLOOKUP(E1392,'DATA MASTER'!$B$1:$R$3858,6,0),"")</f>
        <v>1</v>
      </c>
      <c r="I1392" s="40">
        <f>IFERROR(VLOOKUP(E1392,'DATA MASTER'!$B$1:$R$3858,5,0),"")</f>
        <v>21.11</v>
      </c>
      <c r="J1392" s="35">
        <f>IFERROR(VLOOKUP(E1392,'DATA MASTER'!$B$1:$R$3858,17,0),"")</f>
        <v>1428200</v>
      </c>
      <c r="K1392" s="35">
        <f>IFERROR(VLOOKUP(E1392,'DATA MASTER'!$B$1:$R$3858,16,0),"")</f>
        <v>1291700</v>
      </c>
      <c r="L1392" s="34">
        <f t="shared" si="387"/>
        <v>107115</v>
      </c>
      <c r="M1392" s="34">
        <f t="shared" si="391"/>
        <v>187141.49600000001</v>
      </c>
      <c r="N1392" s="35">
        <v>0</v>
      </c>
      <c r="O1392" s="35">
        <v>0</v>
      </c>
      <c r="P1392" s="35"/>
      <c r="Q1392" s="4"/>
      <c r="R1392" s="35">
        <f t="shared" si="392"/>
        <v>1190166.6666666665</v>
      </c>
      <c r="S1392" s="35">
        <f t="shared" si="388"/>
        <v>995097.75135135127</v>
      </c>
      <c r="T1392" s="35">
        <f t="shared" si="389"/>
        <v>195068.91531531524</v>
      </c>
      <c r="U1392" s="35">
        <f t="shared" si="393"/>
        <v>14777</v>
      </c>
      <c r="V1392" s="35">
        <f t="shared" si="394"/>
        <v>1376.7391304347825</v>
      </c>
      <c r="W1392" s="35">
        <f t="shared" si="397"/>
        <v>26421.7</v>
      </c>
      <c r="X1392" s="35">
        <f t="shared" si="395"/>
        <v>144428.96005584818</v>
      </c>
      <c r="Y1392" s="35">
        <v>1</v>
      </c>
      <c r="Z1392" s="35">
        <v>0</v>
      </c>
      <c r="AA1392" s="35">
        <f t="shared" si="396"/>
        <v>0</v>
      </c>
      <c r="AB1392" s="37">
        <f t="shared" si="390"/>
        <v>0</v>
      </c>
      <c r="AC1392" s="35">
        <v>0</v>
      </c>
      <c r="AD1392" s="35">
        <v>8064.5161290322585</v>
      </c>
      <c r="AE1392" s="44"/>
    </row>
    <row r="1393" spans="1:31">
      <c r="A1393" s="34">
        <v>1389</v>
      </c>
      <c r="B1393" s="58">
        <v>46255</v>
      </c>
      <c r="C1393" s="4" t="s">
        <v>7375</v>
      </c>
      <c r="D1393" s="4" t="s">
        <v>6196</v>
      </c>
      <c r="E1393" s="4" t="s">
        <v>6167</v>
      </c>
      <c r="F1393" s="35" t="str">
        <f>IFERROR(VLOOKUP(E1393,'DATA MASTER'!$B$1:$R$3858,3,0),"")</f>
        <v>DIV 2</v>
      </c>
      <c r="G1393" s="4">
        <v>10</v>
      </c>
      <c r="H1393" s="35">
        <f>IFERROR(VLOOKUP(E1393,'DATA MASTER'!$B$1:$R$3858,6,0),"")</f>
        <v>24</v>
      </c>
      <c r="I1393" s="40">
        <f>IFERROR(VLOOKUP(E1393,'DATA MASTER'!$B$1:$R$3858,5,0),"")</f>
        <v>0.90200000000000002</v>
      </c>
      <c r="J1393" s="35">
        <f>IFERROR(VLOOKUP(E1393,'DATA MASTER'!$B$1:$R$3858,17,0),"")</f>
        <v>81000</v>
      </c>
      <c r="K1393" s="35">
        <f>IFERROR(VLOOKUP(E1393,'DATA MASTER'!$B$1:$R$3858,16,0),"")</f>
        <v>74300</v>
      </c>
      <c r="L1393" s="34">
        <f t="shared" si="387"/>
        <v>6075</v>
      </c>
      <c r="M1393" s="34">
        <f t="shared" si="391"/>
        <v>10764.584000000001</v>
      </c>
      <c r="N1393" s="35">
        <v>0</v>
      </c>
      <c r="O1393" s="35">
        <v>10</v>
      </c>
      <c r="P1393" s="35"/>
      <c r="Q1393" s="4"/>
      <c r="R1393" s="35">
        <f t="shared" si="392"/>
        <v>607500</v>
      </c>
      <c r="S1393" s="35">
        <f t="shared" si="388"/>
        <v>515152.02162162156</v>
      </c>
      <c r="T1393" s="35">
        <f t="shared" si="389"/>
        <v>92347.978378378437</v>
      </c>
      <c r="U1393" s="35">
        <f t="shared" si="393"/>
        <v>6314</v>
      </c>
      <c r="V1393" s="35">
        <f t="shared" si="394"/>
        <v>588.26086956521738</v>
      </c>
      <c r="W1393" s="35">
        <f t="shared" si="397"/>
        <v>13486.500000000002</v>
      </c>
      <c r="X1393" s="35">
        <f t="shared" si="395"/>
        <v>61959.217508813221</v>
      </c>
      <c r="Y1393" s="35">
        <v>1</v>
      </c>
      <c r="Z1393" s="35">
        <v>0</v>
      </c>
      <c r="AA1393" s="35">
        <f t="shared" si="396"/>
        <v>0</v>
      </c>
      <c r="AB1393" s="37">
        <f t="shared" si="390"/>
        <v>0</v>
      </c>
      <c r="AC1393" s="35">
        <v>0</v>
      </c>
      <c r="AD1393" s="35">
        <v>10000</v>
      </c>
      <c r="AE1393" s="44"/>
    </row>
    <row r="1394" spans="1:31">
      <c r="A1394" s="34">
        <v>1390</v>
      </c>
      <c r="B1394" s="58">
        <v>46255</v>
      </c>
      <c r="C1394" s="4" t="s">
        <v>7376</v>
      </c>
      <c r="D1394" s="4" t="s">
        <v>6196</v>
      </c>
      <c r="E1394" s="4" t="s">
        <v>6135</v>
      </c>
      <c r="F1394" s="35" t="str">
        <f>IFERROR(VLOOKUP(E1394,'DATA MASTER'!$B$1:$R$3858,3,0),"")</f>
        <v>DIV 1</v>
      </c>
      <c r="G1394" s="4">
        <v>4</v>
      </c>
      <c r="H1394" s="35">
        <f>IFERROR(VLOOKUP(E1394,'DATA MASTER'!$B$1:$R$3858,6,0),"")</f>
        <v>24</v>
      </c>
      <c r="I1394" s="40">
        <f>IFERROR(VLOOKUP(E1394,'DATA MASTER'!$B$1:$R$3858,5,0),"")</f>
        <v>1.23</v>
      </c>
      <c r="J1394" s="35">
        <f>IFERROR(VLOOKUP(E1394,'DATA MASTER'!$B$1:$R$3858,17,0),"")</f>
        <v>99800</v>
      </c>
      <c r="K1394" s="35">
        <f>IFERROR(VLOOKUP(E1394,'DATA MASTER'!$B$1:$R$3858,16,0),"")</f>
        <v>92100</v>
      </c>
      <c r="L1394" s="34">
        <f t="shared" si="387"/>
        <v>7485</v>
      </c>
      <c r="M1394" s="34">
        <f t="shared" si="391"/>
        <v>13343.448</v>
      </c>
      <c r="N1394" s="35">
        <v>0</v>
      </c>
      <c r="O1394" s="35">
        <v>0</v>
      </c>
      <c r="P1394" s="35"/>
      <c r="Q1394" s="4"/>
      <c r="R1394" s="35">
        <f t="shared" si="392"/>
        <v>332666.66666666663</v>
      </c>
      <c r="S1394" s="35">
        <f t="shared" si="388"/>
        <v>283807.39459459455</v>
      </c>
      <c r="T1394" s="35">
        <f t="shared" si="389"/>
        <v>48859.272072072083</v>
      </c>
      <c r="U1394" s="35">
        <f t="shared" si="393"/>
        <v>3444</v>
      </c>
      <c r="V1394" s="35">
        <f t="shared" si="394"/>
        <v>320.86956521739131</v>
      </c>
      <c r="W1394" s="35">
        <f t="shared" si="397"/>
        <v>7385.2000000000007</v>
      </c>
      <c r="X1394" s="35">
        <f t="shared" si="395"/>
        <v>31459.202506854694</v>
      </c>
      <c r="Y1394" s="35">
        <f>IF(E1394="avem005",4,IF(E1394="avem025",1,1))</f>
        <v>1</v>
      </c>
      <c r="Z1394" s="35">
        <v>0</v>
      </c>
      <c r="AA1394" s="35">
        <f t="shared" si="396"/>
        <v>0</v>
      </c>
      <c r="AB1394" s="37">
        <f t="shared" si="390"/>
        <v>0</v>
      </c>
      <c r="AC1394" s="35">
        <v>0</v>
      </c>
      <c r="AD1394" s="35">
        <v>6250</v>
      </c>
      <c r="AE1394" s="44"/>
    </row>
    <row r="1395" spans="1:31">
      <c r="A1395" s="34">
        <v>1391</v>
      </c>
      <c r="B1395" s="58">
        <v>46255</v>
      </c>
      <c r="C1395" s="4" t="s">
        <v>7377</v>
      </c>
      <c r="D1395" s="4" t="s">
        <v>6188</v>
      </c>
      <c r="E1395" s="4" t="s">
        <v>6156</v>
      </c>
      <c r="F1395" s="35" t="str">
        <f>IFERROR(VLOOKUP(E1395,'DATA MASTER'!$B$1:$R$3858,3,0),"")</f>
        <v>DIV 1</v>
      </c>
      <c r="G1395" s="4">
        <v>8</v>
      </c>
      <c r="H1395" s="35">
        <f>IFERROR(VLOOKUP(E1395,'DATA MASTER'!$B$1:$R$3858,6,0),"")</f>
        <v>4</v>
      </c>
      <c r="I1395" s="40">
        <f>IFERROR(VLOOKUP(E1395,'DATA MASTER'!$B$1:$R$3858,5,0),"")</f>
        <v>5.3879999999999999</v>
      </c>
      <c r="J1395" s="35">
        <f>IFERROR(VLOOKUP(E1395,'DATA MASTER'!$B$1:$R$3858,17,0),"")</f>
        <v>185700</v>
      </c>
      <c r="K1395" s="35">
        <f>IFERROR(VLOOKUP(E1395,'DATA MASTER'!$B$1:$R$3858,16,0),"")</f>
        <v>165300</v>
      </c>
      <c r="L1395" s="34">
        <f t="shared" si="387"/>
        <v>13927.5</v>
      </c>
      <c r="M1395" s="34">
        <f t="shared" si="391"/>
        <v>23948.664000000001</v>
      </c>
      <c r="N1395" s="35">
        <v>0</v>
      </c>
      <c r="O1395" s="35">
        <v>0</v>
      </c>
      <c r="P1395" s="35">
        <v>15000</v>
      </c>
      <c r="Q1395" s="4" t="s">
        <v>6947</v>
      </c>
      <c r="R1395" s="35">
        <f t="shared" si="392"/>
        <v>1238000</v>
      </c>
      <c r="S1395" s="35">
        <f t="shared" si="388"/>
        <v>1018748.3675675675</v>
      </c>
      <c r="T1395" s="35">
        <f t="shared" si="389"/>
        <v>219251.6324324325</v>
      </c>
      <c r="U1395" s="35">
        <f t="shared" si="393"/>
        <v>30172.799999999999</v>
      </c>
      <c r="V1395" s="35">
        <f t="shared" si="394"/>
        <v>2811.1304347826085</v>
      </c>
      <c r="W1395" s="35">
        <f t="shared" si="397"/>
        <v>27483.600000000002</v>
      </c>
      <c r="X1395" s="35">
        <f t="shared" si="395"/>
        <v>128784.10199764988</v>
      </c>
      <c r="Y1395" s="35">
        <f>H1395</f>
        <v>4</v>
      </c>
      <c r="Z1395" s="35">
        <v>0</v>
      </c>
      <c r="AA1395" s="35">
        <f t="shared" si="396"/>
        <v>30000</v>
      </c>
      <c r="AB1395" s="37">
        <f t="shared" si="390"/>
        <v>0</v>
      </c>
      <c r="AC1395" s="35">
        <v>0</v>
      </c>
      <c r="AD1395" s="35">
        <v>0</v>
      </c>
      <c r="AE1395" s="44"/>
    </row>
    <row r="1396" spans="1:31">
      <c r="A1396" s="34">
        <v>1392</v>
      </c>
      <c r="B1396" s="58">
        <v>46255</v>
      </c>
      <c r="C1396" s="4" t="s">
        <v>7378</v>
      </c>
      <c r="D1396" s="4" t="s">
        <v>6196</v>
      </c>
      <c r="E1396" s="4" t="s">
        <v>6135</v>
      </c>
      <c r="F1396" s="35" t="str">
        <f>IFERROR(VLOOKUP(E1396,'DATA MASTER'!$B$1:$R$3858,3,0),"")</f>
        <v>DIV 1</v>
      </c>
      <c r="G1396" s="4">
        <v>24</v>
      </c>
      <c r="H1396" s="35">
        <f>IFERROR(VLOOKUP(E1396,'DATA MASTER'!$B$1:$R$3858,6,0),"")</f>
        <v>24</v>
      </c>
      <c r="I1396" s="40">
        <f>IFERROR(VLOOKUP(E1396,'DATA MASTER'!$B$1:$R$3858,5,0),"")</f>
        <v>1.23</v>
      </c>
      <c r="J1396" s="35">
        <f>IFERROR(VLOOKUP(E1396,'DATA MASTER'!$B$1:$R$3858,17,0),"")</f>
        <v>99800</v>
      </c>
      <c r="K1396" s="35">
        <f>IFERROR(VLOOKUP(E1396,'DATA MASTER'!$B$1:$R$3858,16,0),"")</f>
        <v>92100</v>
      </c>
      <c r="L1396" s="34">
        <f t="shared" si="387"/>
        <v>7485</v>
      </c>
      <c r="M1396" s="34">
        <f t="shared" si="391"/>
        <v>13343.448</v>
      </c>
      <c r="N1396" s="35">
        <v>0</v>
      </c>
      <c r="O1396" s="35">
        <v>0</v>
      </c>
      <c r="P1396" s="35"/>
      <c r="Q1396" s="4"/>
      <c r="R1396" s="35">
        <f t="shared" si="392"/>
        <v>1995999.9999999998</v>
      </c>
      <c r="S1396" s="35">
        <f t="shared" si="388"/>
        <v>1702844.3675675672</v>
      </c>
      <c r="T1396" s="35">
        <f t="shared" si="389"/>
        <v>293155.63243243261</v>
      </c>
      <c r="U1396" s="35">
        <f t="shared" si="393"/>
        <v>20664</v>
      </c>
      <c r="V1396" s="35">
        <f t="shared" si="394"/>
        <v>1925.2173913043478</v>
      </c>
      <c r="W1396" s="35">
        <f t="shared" si="397"/>
        <v>44311.199999999997</v>
      </c>
      <c r="X1396" s="35">
        <f t="shared" si="395"/>
        <v>226255.21504112828</v>
      </c>
      <c r="Y1396" s="35">
        <v>1</v>
      </c>
      <c r="Z1396" s="35">
        <v>0</v>
      </c>
      <c r="AA1396" s="35">
        <f t="shared" si="396"/>
        <v>0</v>
      </c>
      <c r="AB1396" s="37">
        <f t="shared" si="390"/>
        <v>0</v>
      </c>
      <c r="AC1396" s="35">
        <v>0</v>
      </c>
      <c r="AD1396" s="35">
        <v>0</v>
      </c>
      <c r="AE1396" s="44"/>
    </row>
    <row r="1397" spans="1:31">
      <c r="A1397" s="34">
        <v>1393</v>
      </c>
      <c r="B1397" s="58">
        <v>46255</v>
      </c>
      <c r="C1397" s="4" t="s">
        <v>7379</v>
      </c>
      <c r="D1397" s="4" t="s">
        <v>6196</v>
      </c>
      <c r="E1397" s="4" t="s">
        <v>6135</v>
      </c>
      <c r="F1397" s="35" t="str">
        <f>IFERROR(VLOOKUP(E1397,'DATA MASTER'!$B$1:$R$3858,3,0),"")</f>
        <v>DIV 1</v>
      </c>
      <c r="G1397" s="4">
        <v>15</v>
      </c>
      <c r="H1397" s="35">
        <f>IFERROR(VLOOKUP(E1397,'DATA MASTER'!$B$1:$R$3858,6,0),"")</f>
        <v>24</v>
      </c>
      <c r="I1397" s="40">
        <f>IFERROR(VLOOKUP(E1397,'DATA MASTER'!$B$1:$R$3858,5,0),"")</f>
        <v>1.23</v>
      </c>
      <c r="J1397" s="35">
        <f>IFERROR(VLOOKUP(E1397,'DATA MASTER'!$B$1:$R$3858,17,0),"")</f>
        <v>99800</v>
      </c>
      <c r="K1397" s="35">
        <f>IFERROR(VLOOKUP(E1397,'DATA MASTER'!$B$1:$R$3858,16,0),"")</f>
        <v>92100</v>
      </c>
      <c r="L1397" s="34">
        <f t="shared" si="387"/>
        <v>7485</v>
      </c>
      <c r="M1397" s="34">
        <f t="shared" si="391"/>
        <v>13343.448</v>
      </c>
      <c r="N1397" s="35">
        <v>0</v>
      </c>
      <c r="O1397" s="35">
        <v>0</v>
      </c>
      <c r="P1397" s="35"/>
      <c r="Q1397" s="4"/>
      <c r="R1397" s="35">
        <f t="shared" si="392"/>
        <v>1247499.9999999998</v>
      </c>
      <c r="S1397" s="35">
        <f t="shared" si="388"/>
        <v>1064277.7297297295</v>
      </c>
      <c r="T1397" s="35">
        <f t="shared" si="389"/>
        <v>183222.2702702703</v>
      </c>
      <c r="U1397" s="35">
        <f t="shared" si="393"/>
        <v>12915</v>
      </c>
      <c r="V1397" s="35">
        <f t="shared" si="394"/>
        <v>1203.2608695652175</v>
      </c>
      <c r="W1397" s="35">
        <f t="shared" si="397"/>
        <v>27694.5</v>
      </c>
      <c r="X1397" s="35">
        <f t="shared" si="395"/>
        <v>134742.84273403842</v>
      </c>
      <c r="Y1397" s="35">
        <v>1</v>
      </c>
      <c r="Z1397" s="35">
        <v>0</v>
      </c>
      <c r="AA1397" s="35">
        <f t="shared" si="396"/>
        <v>0</v>
      </c>
      <c r="AB1397" s="37">
        <f t="shared" si="390"/>
        <v>0</v>
      </c>
      <c r="AC1397" s="35">
        <v>0</v>
      </c>
      <c r="AD1397" s="35">
        <v>6666.666666666667</v>
      </c>
      <c r="AE1397" s="44"/>
    </row>
    <row r="1398" spans="1:31">
      <c r="A1398" s="34">
        <v>1394</v>
      </c>
      <c r="B1398" s="58">
        <v>46255</v>
      </c>
      <c r="C1398" s="4" t="s">
        <v>7380</v>
      </c>
      <c r="D1398" s="4" t="s">
        <v>6128</v>
      </c>
      <c r="E1398" s="4" t="s">
        <v>6198</v>
      </c>
      <c r="F1398" s="35" t="str">
        <f>IFERROR(VLOOKUP(E1398,'DATA MASTER'!$B$1:$R$3858,3,0),"")</f>
        <v>DIV 1</v>
      </c>
      <c r="G1398" s="4">
        <v>4</v>
      </c>
      <c r="H1398" s="35">
        <f>IFERROR(VLOOKUP(E1398,'DATA MASTER'!$B$1:$R$3858,6,0),"")</f>
        <v>4</v>
      </c>
      <c r="I1398" s="40">
        <f>IFERROR(VLOOKUP(E1398,'DATA MASTER'!$B$1:$R$3858,5,0),"")</f>
        <v>4.2380000000000004</v>
      </c>
      <c r="J1398" s="35">
        <f>IFERROR(VLOOKUP(E1398,'DATA MASTER'!$B$1:$R$3858,17,0),"")</f>
        <v>392400</v>
      </c>
      <c r="K1398" s="35">
        <f>IFERROR(VLOOKUP(E1398,'DATA MASTER'!$B$1:$R$3858,16,0),"")</f>
        <v>362700</v>
      </c>
      <c r="L1398" s="34">
        <f t="shared" si="387"/>
        <v>29430</v>
      </c>
      <c r="M1398" s="34">
        <f t="shared" si="391"/>
        <v>52547.976000000002</v>
      </c>
      <c r="N1398" s="35">
        <v>0</v>
      </c>
      <c r="O1398" s="35">
        <v>0</v>
      </c>
      <c r="P1398" s="35"/>
      <c r="Q1398" s="4"/>
      <c r="R1398" s="35">
        <f t="shared" si="392"/>
        <v>1308000</v>
      </c>
      <c r="S1398" s="35">
        <f t="shared" si="388"/>
        <v>1117664.9513513511</v>
      </c>
      <c r="T1398" s="35">
        <f t="shared" si="389"/>
        <v>190335.0486486489</v>
      </c>
      <c r="U1398" s="35">
        <f t="shared" si="393"/>
        <v>11866.400000000001</v>
      </c>
      <c r="V1398" s="35">
        <f t="shared" si="394"/>
        <v>1105.5652173913045</v>
      </c>
      <c r="W1398" s="35">
        <f t="shared" si="397"/>
        <v>29037.600000000002</v>
      </c>
      <c r="X1398" s="35">
        <f t="shared" si="395"/>
        <v>141182.62628840047</v>
      </c>
      <c r="Y1398" s="35">
        <v>1</v>
      </c>
      <c r="Z1398" s="35">
        <v>0</v>
      </c>
      <c r="AA1398" s="35">
        <f t="shared" si="396"/>
        <v>0</v>
      </c>
      <c r="AB1398" s="37">
        <f t="shared" si="390"/>
        <v>0</v>
      </c>
      <c r="AC1398" s="35">
        <v>0</v>
      </c>
      <c r="AD1398" s="35">
        <v>7142.8571428571431</v>
      </c>
      <c r="AE1398" s="44"/>
    </row>
    <row r="1399" spans="1:31">
      <c r="A1399" s="34">
        <v>1395</v>
      </c>
      <c r="B1399" s="58">
        <v>46255</v>
      </c>
      <c r="C1399" s="4" t="s">
        <v>7381</v>
      </c>
      <c r="D1399" s="4" t="s">
        <v>6134</v>
      </c>
      <c r="E1399" s="4" t="s">
        <v>6353</v>
      </c>
      <c r="F1399" s="35" t="str">
        <f>IFERROR(VLOOKUP(E1399,'DATA MASTER'!$B$1:$R$3858,3,0),"")</f>
        <v>DIV 2</v>
      </c>
      <c r="G1399" s="4">
        <v>6</v>
      </c>
      <c r="H1399" s="35">
        <f>IFERROR(VLOOKUP(E1399,'DATA MASTER'!$B$1:$R$3858,6,0),"")</f>
        <v>24</v>
      </c>
      <c r="I1399" s="40">
        <f>IFERROR(VLOOKUP(E1399,'DATA MASTER'!$B$1:$R$3858,5,0),"")</f>
        <v>1.0900000000000001</v>
      </c>
      <c r="J1399" s="35">
        <f>IFERROR(VLOOKUP(E1399,'DATA MASTER'!$B$1:$R$3858,17,0),"")</f>
        <v>75900</v>
      </c>
      <c r="K1399" s="35">
        <f>IFERROR(VLOOKUP(E1399,'DATA MASTER'!$B$1:$R$3858,16,0),"")</f>
        <v>68000</v>
      </c>
      <c r="L1399" s="34">
        <f t="shared" si="387"/>
        <v>5692.5</v>
      </c>
      <c r="M1399" s="34">
        <f t="shared" si="391"/>
        <v>9851.84</v>
      </c>
      <c r="N1399" s="35">
        <v>0</v>
      </c>
      <c r="O1399" s="35">
        <v>0</v>
      </c>
      <c r="P1399" s="35"/>
      <c r="Q1399" s="4" t="e">
        <f>VLOOKUP(#REF!,#REF!,1,0)</f>
        <v>#REF!</v>
      </c>
      <c r="R1399" s="35">
        <f t="shared" si="392"/>
        <v>379499.99999999994</v>
      </c>
      <c r="S1399" s="35">
        <f t="shared" si="388"/>
        <v>314314.37837837834</v>
      </c>
      <c r="T1399" s="35">
        <f t="shared" si="389"/>
        <v>65185.621621621598</v>
      </c>
      <c r="U1399" s="35">
        <f t="shared" si="393"/>
        <v>4578.0000000000009</v>
      </c>
      <c r="V1399" s="35">
        <f t="shared" si="394"/>
        <v>426.52173913043481</v>
      </c>
      <c r="W1399" s="35">
        <f t="shared" si="397"/>
        <v>8424.9</v>
      </c>
      <c r="X1399" s="35" t="str">
        <f t="shared" si="395"/>
        <v/>
      </c>
      <c r="Y1399" s="35">
        <v>1</v>
      </c>
      <c r="Z1399" s="42" t="e">
        <f>VLOOKUP(Q1399,#REF!,4,0)</f>
        <v>#REF!</v>
      </c>
      <c r="AA1399" s="35">
        <f t="shared" si="396"/>
        <v>0</v>
      </c>
      <c r="AB1399" s="37">
        <f t="shared" si="390"/>
        <v>0</v>
      </c>
      <c r="AC1399" s="35" t="e">
        <f>Z1399*R1399*1.11</f>
        <v>#REF!</v>
      </c>
      <c r="AD1399" s="35">
        <v>0</v>
      </c>
      <c r="AE1399" s="44"/>
    </row>
    <row r="1400" spans="1:31">
      <c r="A1400" s="34">
        <v>1396</v>
      </c>
      <c r="B1400" s="58">
        <v>46255</v>
      </c>
      <c r="C1400" s="4" t="s">
        <v>7382</v>
      </c>
      <c r="D1400" s="4" t="s">
        <v>6138</v>
      </c>
      <c r="E1400" s="4" t="s">
        <v>6162</v>
      </c>
      <c r="F1400" s="35" t="str">
        <f>IFERROR(VLOOKUP(E1400,'DATA MASTER'!$B$1:$R$3858,3,0),"")</f>
        <v>DIV 1</v>
      </c>
      <c r="G1400" s="4">
        <v>1</v>
      </c>
      <c r="H1400" s="35">
        <f>IFERROR(VLOOKUP(E1400,'DATA MASTER'!$B$1:$R$3858,6,0),"")</f>
        <v>1</v>
      </c>
      <c r="I1400" s="40">
        <f>IFERROR(VLOOKUP(E1400,'DATA MASTER'!$B$1:$R$3858,5,0),"")</f>
        <v>26.01</v>
      </c>
      <c r="J1400" s="35">
        <f>IFERROR(VLOOKUP(E1400,'DATA MASTER'!$B$1:$R$3858,17,0),"")</f>
        <v>1103500</v>
      </c>
      <c r="K1400" s="35">
        <f>IFERROR(VLOOKUP(E1400,'DATA MASTER'!$B$1:$R$3858,16,0),"")</f>
        <v>991800</v>
      </c>
      <c r="L1400" s="34">
        <f t="shared" si="387"/>
        <v>82762.5</v>
      </c>
      <c r="M1400" s="34">
        <f t="shared" si="391"/>
        <v>143691.984</v>
      </c>
      <c r="N1400" s="35">
        <v>0</v>
      </c>
      <c r="O1400" s="35">
        <v>0</v>
      </c>
      <c r="P1400" s="35">
        <v>25000</v>
      </c>
      <c r="Q1400" s="4" t="s">
        <v>7215</v>
      </c>
      <c r="R1400" s="35">
        <f t="shared" si="392"/>
        <v>919583.33333333326</v>
      </c>
      <c r="S1400" s="35">
        <f t="shared" si="388"/>
        <v>764061.27567567572</v>
      </c>
      <c r="T1400" s="35">
        <f t="shared" si="389"/>
        <v>155522.05765765754</v>
      </c>
      <c r="U1400" s="35">
        <f t="shared" si="393"/>
        <v>18207</v>
      </c>
      <c r="V1400" s="35">
        <f t="shared" si="394"/>
        <v>1696.304347826087</v>
      </c>
      <c r="W1400" s="35">
        <f t="shared" si="397"/>
        <v>20414.75</v>
      </c>
      <c r="X1400" s="35">
        <f t="shared" si="395"/>
        <v>90204.00330983146</v>
      </c>
      <c r="Y1400" s="35">
        <f>H1400</f>
        <v>1</v>
      </c>
      <c r="Z1400" s="35">
        <v>0</v>
      </c>
      <c r="AA1400" s="35">
        <f t="shared" si="396"/>
        <v>25000</v>
      </c>
      <c r="AB1400" s="37">
        <f t="shared" si="390"/>
        <v>0</v>
      </c>
      <c r="AC1400" s="35">
        <v>0</v>
      </c>
      <c r="AD1400" s="35">
        <v>0</v>
      </c>
      <c r="AE1400" s="44"/>
    </row>
    <row r="1401" spans="1:31">
      <c r="A1401" s="34">
        <v>1397</v>
      </c>
      <c r="B1401" s="58">
        <v>46255</v>
      </c>
      <c r="C1401" s="4" t="s">
        <v>7383</v>
      </c>
      <c r="D1401" s="4" t="s">
        <v>6138</v>
      </c>
      <c r="E1401" s="4" t="s">
        <v>6156</v>
      </c>
      <c r="F1401" s="35" t="str">
        <f>IFERROR(VLOOKUP(E1401,'DATA MASTER'!$B$1:$R$3858,3,0),"")</f>
        <v>DIV 1</v>
      </c>
      <c r="G1401" s="4">
        <v>4</v>
      </c>
      <c r="H1401" s="35">
        <f>IFERROR(VLOOKUP(E1401,'DATA MASTER'!$B$1:$R$3858,6,0),"")</f>
        <v>4</v>
      </c>
      <c r="I1401" s="40">
        <f>IFERROR(VLOOKUP(E1401,'DATA MASTER'!$B$1:$R$3858,5,0),"")</f>
        <v>5.3879999999999999</v>
      </c>
      <c r="J1401" s="35">
        <f>IFERROR(VLOOKUP(E1401,'DATA MASTER'!$B$1:$R$3858,17,0),"")</f>
        <v>185700</v>
      </c>
      <c r="K1401" s="35">
        <f>IFERROR(VLOOKUP(E1401,'DATA MASTER'!$B$1:$R$3858,16,0),"")</f>
        <v>165300</v>
      </c>
      <c r="L1401" s="34">
        <f t="shared" si="387"/>
        <v>13927.5</v>
      </c>
      <c r="M1401" s="34">
        <f t="shared" si="391"/>
        <v>23948.664000000001</v>
      </c>
      <c r="N1401" s="35">
        <v>0</v>
      </c>
      <c r="O1401" s="35">
        <v>0</v>
      </c>
      <c r="P1401" s="35">
        <v>15000</v>
      </c>
      <c r="Q1401" s="4" t="s">
        <v>6947</v>
      </c>
      <c r="R1401" s="35">
        <f t="shared" si="392"/>
        <v>619000</v>
      </c>
      <c r="S1401" s="35">
        <f t="shared" si="388"/>
        <v>509374.18378378375</v>
      </c>
      <c r="T1401" s="35">
        <f t="shared" si="389"/>
        <v>109625.81621621625</v>
      </c>
      <c r="U1401" s="35">
        <f t="shared" si="393"/>
        <v>15086.4</v>
      </c>
      <c r="V1401" s="35">
        <f t="shared" si="394"/>
        <v>1405.5652173913043</v>
      </c>
      <c r="W1401" s="35">
        <f t="shared" si="397"/>
        <v>13741.800000000001</v>
      </c>
      <c r="X1401" s="35">
        <f t="shared" si="395"/>
        <v>56058.717665491604</v>
      </c>
      <c r="Y1401" s="35">
        <f t="shared" ref="Y1401:Y1402" si="401">H1401</f>
        <v>4</v>
      </c>
      <c r="Z1401" s="35">
        <v>0</v>
      </c>
      <c r="AA1401" s="35">
        <f t="shared" si="396"/>
        <v>15000</v>
      </c>
      <c r="AB1401" s="37">
        <f t="shared" si="390"/>
        <v>0</v>
      </c>
      <c r="AC1401" s="35">
        <v>0</v>
      </c>
      <c r="AD1401" s="35">
        <v>8333.3333333333339</v>
      </c>
      <c r="AE1401" s="44"/>
    </row>
    <row r="1402" spans="1:31">
      <c r="A1402" s="34">
        <v>1398</v>
      </c>
      <c r="B1402" s="58">
        <v>46255</v>
      </c>
      <c r="C1402" s="4" t="s">
        <v>7384</v>
      </c>
      <c r="D1402" s="4" t="s">
        <v>6188</v>
      </c>
      <c r="E1402" s="4" t="s">
        <v>6156</v>
      </c>
      <c r="F1402" s="35" t="str">
        <f>IFERROR(VLOOKUP(E1402,'DATA MASTER'!$B$1:$R$3858,3,0),"")</f>
        <v>DIV 1</v>
      </c>
      <c r="G1402" s="4">
        <v>4</v>
      </c>
      <c r="H1402" s="35">
        <f>IFERROR(VLOOKUP(E1402,'DATA MASTER'!$B$1:$R$3858,6,0),"")</f>
        <v>4</v>
      </c>
      <c r="I1402" s="40">
        <f>IFERROR(VLOOKUP(E1402,'DATA MASTER'!$B$1:$R$3858,5,0),"")</f>
        <v>5.3879999999999999</v>
      </c>
      <c r="J1402" s="35">
        <f>IFERROR(VLOOKUP(E1402,'DATA MASTER'!$B$1:$R$3858,17,0),"")</f>
        <v>185700</v>
      </c>
      <c r="K1402" s="35">
        <f>IFERROR(VLOOKUP(E1402,'DATA MASTER'!$B$1:$R$3858,16,0),"")</f>
        <v>165300</v>
      </c>
      <c r="L1402" s="34">
        <f t="shared" si="387"/>
        <v>13927.5</v>
      </c>
      <c r="M1402" s="34">
        <f t="shared" si="391"/>
        <v>23948.664000000001</v>
      </c>
      <c r="N1402" s="35">
        <v>0</v>
      </c>
      <c r="O1402" s="35">
        <v>0</v>
      </c>
      <c r="P1402" s="35">
        <v>15000</v>
      </c>
      <c r="Q1402" s="4" t="s">
        <v>6947</v>
      </c>
      <c r="R1402" s="35">
        <f t="shared" si="392"/>
        <v>619000</v>
      </c>
      <c r="S1402" s="35">
        <f t="shared" si="388"/>
        <v>509374.18378378375</v>
      </c>
      <c r="T1402" s="35">
        <f t="shared" si="389"/>
        <v>109625.81621621625</v>
      </c>
      <c r="U1402" s="35">
        <f t="shared" si="393"/>
        <v>15086.4</v>
      </c>
      <c r="V1402" s="35">
        <f t="shared" si="394"/>
        <v>1405.5652173913043</v>
      </c>
      <c r="W1402" s="35">
        <f t="shared" si="397"/>
        <v>13741.800000000001</v>
      </c>
      <c r="X1402" s="35">
        <f t="shared" si="395"/>
        <v>57249.193855967795</v>
      </c>
      <c r="Y1402" s="35">
        <f t="shared" si="401"/>
        <v>4</v>
      </c>
      <c r="Z1402" s="35">
        <v>0</v>
      </c>
      <c r="AA1402" s="35">
        <f t="shared" si="396"/>
        <v>15000</v>
      </c>
      <c r="AB1402" s="37">
        <f t="shared" si="390"/>
        <v>0</v>
      </c>
      <c r="AC1402" s="35">
        <v>0</v>
      </c>
      <c r="AD1402" s="35">
        <v>7142.8571428571431</v>
      </c>
      <c r="AE1402" s="44"/>
    </row>
    <row r="1403" spans="1:31">
      <c r="A1403" s="34">
        <v>1399</v>
      </c>
      <c r="B1403" s="58">
        <v>46255</v>
      </c>
      <c r="C1403" s="4" t="s">
        <v>7385</v>
      </c>
      <c r="D1403" s="4" t="s">
        <v>6188</v>
      </c>
      <c r="E1403" s="4" t="s">
        <v>6135</v>
      </c>
      <c r="F1403" s="35" t="str">
        <f>IFERROR(VLOOKUP(E1403,'DATA MASTER'!$B$1:$R$3858,3,0),"")</f>
        <v>DIV 1</v>
      </c>
      <c r="G1403" s="4">
        <v>14</v>
      </c>
      <c r="H1403" s="35">
        <f>IFERROR(VLOOKUP(E1403,'DATA MASTER'!$B$1:$R$3858,6,0),"")</f>
        <v>24</v>
      </c>
      <c r="I1403" s="40">
        <f>IFERROR(VLOOKUP(E1403,'DATA MASTER'!$B$1:$R$3858,5,0),"")</f>
        <v>1.23</v>
      </c>
      <c r="J1403" s="35">
        <f>IFERROR(VLOOKUP(E1403,'DATA MASTER'!$B$1:$R$3858,17,0),"")</f>
        <v>99800</v>
      </c>
      <c r="K1403" s="35">
        <f>IFERROR(VLOOKUP(E1403,'DATA MASTER'!$B$1:$R$3858,16,0),"")</f>
        <v>92100</v>
      </c>
      <c r="L1403" s="34">
        <f t="shared" si="387"/>
        <v>7485</v>
      </c>
      <c r="M1403" s="34">
        <f t="shared" si="391"/>
        <v>13343.448</v>
      </c>
      <c r="N1403" s="35">
        <v>0</v>
      </c>
      <c r="O1403" s="35">
        <v>0</v>
      </c>
      <c r="P1403" s="35"/>
      <c r="Q1403" s="4"/>
      <c r="R1403" s="35">
        <f t="shared" si="392"/>
        <v>1164333.3333333333</v>
      </c>
      <c r="S1403" s="35">
        <f t="shared" si="388"/>
        <v>993325.88108108088</v>
      </c>
      <c r="T1403" s="35">
        <f t="shared" si="389"/>
        <v>171007.45225225238</v>
      </c>
      <c r="U1403" s="35">
        <f t="shared" si="393"/>
        <v>12054</v>
      </c>
      <c r="V1403" s="35">
        <f t="shared" si="394"/>
        <v>1123.0434782608695</v>
      </c>
      <c r="W1403" s="35">
        <f t="shared" si="397"/>
        <v>25848.2</v>
      </c>
      <c r="X1403" s="35">
        <f t="shared" si="395"/>
        <v>124839.35163113436</v>
      </c>
      <c r="Y1403" s="35">
        <f>IF(E1403="avem005",4,1)</f>
        <v>1</v>
      </c>
      <c r="Z1403" s="35">
        <v>0</v>
      </c>
      <c r="AA1403" s="35">
        <f t="shared" si="396"/>
        <v>0</v>
      </c>
      <c r="AB1403" s="37">
        <f t="shared" si="390"/>
        <v>0</v>
      </c>
      <c r="AC1403" s="35">
        <v>0</v>
      </c>
      <c r="AD1403" s="35">
        <v>7142.8571428571431</v>
      </c>
      <c r="AE1403" s="44"/>
    </row>
    <row r="1404" spans="1:31">
      <c r="A1404" s="34">
        <v>1400</v>
      </c>
      <c r="B1404" s="58">
        <v>46255</v>
      </c>
      <c r="C1404" s="4" t="s">
        <v>7386</v>
      </c>
      <c r="D1404" s="4" t="s">
        <v>6188</v>
      </c>
      <c r="E1404" s="4" t="s">
        <v>6156</v>
      </c>
      <c r="F1404" s="35" t="str">
        <f>IFERROR(VLOOKUP(E1404,'DATA MASTER'!$B$1:$R$3858,3,0),"")</f>
        <v>DIV 1</v>
      </c>
      <c r="G1404" s="4">
        <v>8</v>
      </c>
      <c r="H1404" s="35">
        <f>IFERROR(VLOOKUP(E1404,'DATA MASTER'!$B$1:$R$3858,6,0),"")</f>
        <v>4</v>
      </c>
      <c r="I1404" s="40">
        <f>IFERROR(VLOOKUP(E1404,'DATA MASTER'!$B$1:$R$3858,5,0),"")</f>
        <v>5.3879999999999999</v>
      </c>
      <c r="J1404" s="35">
        <f>IFERROR(VLOOKUP(E1404,'DATA MASTER'!$B$1:$R$3858,17,0),"")</f>
        <v>185700</v>
      </c>
      <c r="K1404" s="35">
        <f>IFERROR(VLOOKUP(E1404,'DATA MASTER'!$B$1:$R$3858,16,0),"")</f>
        <v>165300</v>
      </c>
      <c r="L1404" s="34">
        <f t="shared" si="387"/>
        <v>13927.5</v>
      </c>
      <c r="M1404" s="34">
        <f t="shared" si="391"/>
        <v>23948.664000000001</v>
      </c>
      <c r="N1404" s="35">
        <v>0</v>
      </c>
      <c r="O1404" s="35">
        <v>0</v>
      </c>
      <c r="P1404" s="35">
        <v>15000</v>
      </c>
      <c r="Q1404" s="4" t="s">
        <v>6947</v>
      </c>
      <c r="R1404" s="35">
        <f t="shared" si="392"/>
        <v>1238000</v>
      </c>
      <c r="S1404" s="35">
        <f t="shared" si="388"/>
        <v>1018748.3675675675</v>
      </c>
      <c r="T1404" s="35">
        <f t="shared" si="389"/>
        <v>219251.6324324325</v>
      </c>
      <c r="U1404" s="35">
        <f t="shared" si="393"/>
        <v>30172.799999999999</v>
      </c>
      <c r="V1404" s="35">
        <f t="shared" si="394"/>
        <v>2811.1304347826085</v>
      </c>
      <c r="W1404" s="35">
        <f t="shared" si="397"/>
        <v>27483.600000000002</v>
      </c>
      <c r="X1404" s="35">
        <f t="shared" si="395"/>
        <v>120450.76866431655</v>
      </c>
      <c r="Y1404" s="35">
        <f t="shared" ref="Y1404:Y1406" si="402">H1404</f>
        <v>4</v>
      </c>
      <c r="Z1404" s="35">
        <v>0</v>
      </c>
      <c r="AA1404" s="35">
        <f t="shared" si="396"/>
        <v>30000</v>
      </c>
      <c r="AB1404" s="37">
        <f t="shared" si="390"/>
        <v>0</v>
      </c>
      <c r="AC1404" s="35">
        <v>0</v>
      </c>
      <c r="AD1404" s="35">
        <v>8333.3333333333339</v>
      </c>
      <c r="AE1404" s="44"/>
    </row>
    <row r="1405" spans="1:31">
      <c r="A1405" s="34">
        <v>1401</v>
      </c>
      <c r="B1405" s="58">
        <v>46255</v>
      </c>
      <c r="C1405" s="4" t="s">
        <v>7387</v>
      </c>
      <c r="D1405" s="4" t="s">
        <v>6158</v>
      </c>
      <c r="E1405" s="4" t="s">
        <v>6160</v>
      </c>
      <c r="F1405" s="35" t="str">
        <f>IFERROR(VLOOKUP(E1405,'DATA MASTER'!$B$1:$R$3858,3,0),"")</f>
        <v>DIV 1</v>
      </c>
      <c r="G1405" s="4">
        <v>2</v>
      </c>
      <c r="H1405" s="35">
        <f>IFERROR(VLOOKUP(E1405,'DATA MASTER'!$B$1:$R$3858,6,0),"")</f>
        <v>1</v>
      </c>
      <c r="I1405" s="40">
        <f>IFERROR(VLOOKUP(E1405,'DATA MASTER'!$B$1:$R$3858,5,0),"")</f>
        <v>26.02</v>
      </c>
      <c r="J1405" s="35">
        <f>IFERROR(VLOOKUP(E1405,'DATA MASTER'!$B$1:$R$3858,17,0),"")</f>
        <v>876000</v>
      </c>
      <c r="K1405" s="35">
        <f>IFERROR(VLOOKUP(E1405,'DATA MASTER'!$B$1:$R$3858,16,0),"")</f>
        <v>777200</v>
      </c>
      <c r="L1405" s="34">
        <f t="shared" si="387"/>
        <v>65700</v>
      </c>
      <c r="M1405" s="34">
        <f t="shared" si="391"/>
        <v>112600.736</v>
      </c>
      <c r="N1405" s="35">
        <v>0</v>
      </c>
      <c r="O1405" s="35">
        <v>0</v>
      </c>
      <c r="P1405" s="35">
        <v>15000</v>
      </c>
      <c r="Q1405" s="4" t="s">
        <v>6947</v>
      </c>
      <c r="R1405" s="35">
        <f t="shared" si="392"/>
        <v>1459999.9999999998</v>
      </c>
      <c r="S1405" s="35">
        <f t="shared" si="388"/>
        <v>1197476.1513513513</v>
      </c>
      <c r="T1405" s="35">
        <f t="shared" si="389"/>
        <v>262523.84864864848</v>
      </c>
      <c r="U1405" s="35">
        <f t="shared" si="393"/>
        <v>36428</v>
      </c>
      <c r="V1405" s="35">
        <f t="shared" si="394"/>
        <v>3393.913043478261</v>
      </c>
      <c r="W1405" s="35">
        <f t="shared" si="397"/>
        <v>32412</v>
      </c>
      <c r="X1405" s="35">
        <f t="shared" si="395"/>
        <v>160289.93560517021</v>
      </c>
      <c r="Y1405" s="35">
        <f t="shared" si="402"/>
        <v>1</v>
      </c>
      <c r="Z1405" s="35">
        <v>0</v>
      </c>
      <c r="AA1405" s="35">
        <f t="shared" si="396"/>
        <v>30000</v>
      </c>
      <c r="AB1405" s="37">
        <f t="shared" si="390"/>
        <v>0</v>
      </c>
      <c r="AC1405" s="35">
        <v>0</v>
      </c>
      <c r="AD1405" s="35">
        <v>0</v>
      </c>
      <c r="AE1405" s="44"/>
    </row>
    <row r="1406" spans="1:31">
      <c r="A1406" s="34">
        <v>1402</v>
      </c>
      <c r="B1406" s="58">
        <v>46255</v>
      </c>
      <c r="C1406" s="4" t="s">
        <v>7388</v>
      </c>
      <c r="D1406" s="4" t="s">
        <v>6239</v>
      </c>
      <c r="E1406" s="4" t="s">
        <v>6156</v>
      </c>
      <c r="F1406" s="35" t="str">
        <f>IFERROR(VLOOKUP(E1406,'DATA MASTER'!$B$1:$R$3858,3,0),"")</f>
        <v>DIV 1</v>
      </c>
      <c r="G1406" s="4">
        <v>4</v>
      </c>
      <c r="H1406" s="35">
        <f>IFERROR(VLOOKUP(E1406,'DATA MASTER'!$B$1:$R$3858,6,0),"")</f>
        <v>4</v>
      </c>
      <c r="I1406" s="40">
        <f>IFERROR(VLOOKUP(E1406,'DATA MASTER'!$B$1:$R$3858,5,0),"")</f>
        <v>5.3879999999999999</v>
      </c>
      <c r="J1406" s="35">
        <f>IFERROR(VLOOKUP(E1406,'DATA MASTER'!$B$1:$R$3858,17,0),"")</f>
        <v>185700</v>
      </c>
      <c r="K1406" s="35">
        <f>IFERROR(VLOOKUP(E1406,'DATA MASTER'!$B$1:$R$3858,16,0),"")</f>
        <v>165300</v>
      </c>
      <c r="L1406" s="34">
        <f t="shared" si="387"/>
        <v>13927.5</v>
      </c>
      <c r="M1406" s="34">
        <f t="shared" si="391"/>
        <v>23948.664000000001</v>
      </c>
      <c r="N1406" s="35">
        <v>0</v>
      </c>
      <c r="O1406" s="35">
        <v>0</v>
      </c>
      <c r="P1406" s="35">
        <v>15000</v>
      </c>
      <c r="Q1406" s="4" t="s">
        <v>6947</v>
      </c>
      <c r="R1406" s="35">
        <f t="shared" si="392"/>
        <v>619000</v>
      </c>
      <c r="S1406" s="35">
        <f t="shared" si="388"/>
        <v>509374.18378378375</v>
      </c>
      <c r="T1406" s="35">
        <f t="shared" si="389"/>
        <v>109625.81621621625</v>
      </c>
      <c r="U1406" s="35">
        <f t="shared" si="393"/>
        <v>15086.4</v>
      </c>
      <c r="V1406" s="35">
        <f t="shared" si="394"/>
        <v>1405.5652173913043</v>
      </c>
      <c r="W1406" s="35">
        <f t="shared" si="397"/>
        <v>13741.800000000001</v>
      </c>
      <c r="X1406" s="35">
        <f t="shared" si="395"/>
        <v>64392.05099882494</v>
      </c>
      <c r="Y1406" s="35">
        <f t="shared" si="402"/>
        <v>4</v>
      </c>
      <c r="Z1406" s="35">
        <v>0</v>
      </c>
      <c r="AA1406" s="35">
        <f t="shared" si="396"/>
        <v>15000</v>
      </c>
      <c r="AB1406" s="37">
        <f t="shared" si="390"/>
        <v>0</v>
      </c>
      <c r="AC1406" s="35">
        <v>0</v>
      </c>
      <c r="AD1406" s="35">
        <v>0</v>
      </c>
      <c r="AE1406" s="44"/>
    </row>
    <row r="1407" spans="1:31">
      <c r="A1407" s="34">
        <v>1403</v>
      </c>
      <c r="B1407" s="58">
        <v>46255</v>
      </c>
      <c r="C1407" s="4" t="s">
        <v>7389</v>
      </c>
      <c r="D1407" s="4" t="s">
        <v>6287</v>
      </c>
      <c r="E1407" s="4" t="s">
        <v>6135</v>
      </c>
      <c r="F1407" s="35" t="str">
        <f>IFERROR(VLOOKUP(E1407,'DATA MASTER'!$B$1:$R$3858,3,0),"")</f>
        <v>DIV 1</v>
      </c>
      <c r="G1407" s="4">
        <v>24</v>
      </c>
      <c r="H1407" s="35">
        <f>IFERROR(VLOOKUP(E1407,'DATA MASTER'!$B$1:$R$3858,6,0),"")</f>
        <v>24</v>
      </c>
      <c r="I1407" s="40">
        <f>IFERROR(VLOOKUP(E1407,'DATA MASTER'!$B$1:$R$3858,5,0),"")</f>
        <v>1.23</v>
      </c>
      <c r="J1407" s="35">
        <f>IFERROR(VLOOKUP(E1407,'DATA MASTER'!$B$1:$R$3858,17,0),"")</f>
        <v>99800</v>
      </c>
      <c r="K1407" s="35">
        <f>IFERROR(VLOOKUP(E1407,'DATA MASTER'!$B$1:$R$3858,16,0),"")</f>
        <v>92100</v>
      </c>
      <c r="L1407" s="34">
        <f t="shared" si="387"/>
        <v>7485</v>
      </c>
      <c r="M1407" s="34">
        <f t="shared" si="391"/>
        <v>13343.448</v>
      </c>
      <c r="N1407" s="35">
        <v>0</v>
      </c>
      <c r="O1407" s="35">
        <v>0</v>
      </c>
      <c r="P1407" s="35"/>
      <c r="Q1407" s="4"/>
      <c r="R1407" s="35">
        <f t="shared" si="392"/>
        <v>1995999.9999999998</v>
      </c>
      <c r="S1407" s="35">
        <f t="shared" si="388"/>
        <v>1702844.3675675672</v>
      </c>
      <c r="T1407" s="35">
        <f t="shared" si="389"/>
        <v>293155.63243243261</v>
      </c>
      <c r="U1407" s="35">
        <f t="shared" si="393"/>
        <v>20664</v>
      </c>
      <c r="V1407" s="35">
        <f t="shared" si="394"/>
        <v>1925.2173913043478</v>
      </c>
      <c r="W1407" s="35">
        <f t="shared" si="397"/>
        <v>44311.199999999997</v>
      </c>
      <c r="X1407" s="35">
        <f t="shared" si="395"/>
        <v>226255.21504112828</v>
      </c>
      <c r="Y1407" s="35">
        <v>1</v>
      </c>
      <c r="Z1407" s="35">
        <v>0</v>
      </c>
      <c r="AA1407" s="35">
        <f t="shared" si="396"/>
        <v>0</v>
      </c>
      <c r="AB1407" s="37">
        <f t="shared" si="390"/>
        <v>0</v>
      </c>
      <c r="AC1407" s="35">
        <v>0</v>
      </c>
      <c r="AD1407" s="35">
        <v>0</v>
      </c>
      <c r="AE1407" s="44"/>
    </row>
    <row r="1408" spans="1:31">
      <c r="A1408" s="34">
        <v>1404</v>
      </c>
      <c r="B1408" s="58">
        <v>46255</v>
      </c>
      <c r="C1408" s="4" t="s">
        <v>7390</v>
      </c>
      <c r="D1408" s="4" t="s">
        <v>6175</v>
      </c>
      <c r="E1408" s="4" t="s">
        <v>6135</v>
      </c>
      <c r="F1408" s="35" t="str">
        <f>IFERROR(VLOOKUP(E1408,'DATA MASTER'!$B$1:$R$3858,3,0),"")</f>
        <v>DIV 1</v>
      </c>
      <c r="G1408" s="4">
        <v>6</v>
      </c>
      <c r="H1408" s="35">
        <f>IFERROR(VLOOKUP(E1408,'DATA MASTER'!$B$1:$R$3858,6,0),"")</f>
        <v>24</v>
      </c>
      <c r="I1408" s="40">
        <f>IFERROR(VLOOKUP(E1408,'DATA MASTER'!$B$1:$R$3858,5,0),"")</f>
        <v>1.23</v>
      </c>
      <c r="J1408" s="35">
        <f>IFERROR(VLOOKUP(E1408,'DATA MASTER'!$B$1:$R$3858,17,0),"")</f>
        <v>99800</v>
      </c>
      <c r="K1408" s="35">
        <f>IFERROR(VLOOKUP(E1408,'DATA MASTER'!$B$1:$R$3858,16,0),"")</f>
        <v>92100</v>
      </c>
      <c r="L1408" s="34">
        <f t="shared" si="387"/>
        <v>7485</v>
      </c>
      <c r="M1408" s="34">
        <f t="shared" si="391"/>
        <v>13343.448</v>
      </c>
      <c r="N1408" s="35">
        <v>0</v>
      </c>
      <c r="O1408" s="35">
        <v>0</v>
      </c>
      <c r="P1408" s="35"/>
      <c r="Q1408" s="4"/>
      <c r="R1408" s="35">
        <f t="shared" si="392"/>
        <v>498999.99999999994</v>
      </c>
      <c r="S1408" s="35">
        <f t="shared" si="388"/>
        <v>425711.09189189179</v>
      </c>
      <c r="T1408" s="35">
        <f t="shared" si="389"/>
        <v>73288.908108108153</v>
      </c>
      <c r="U1408" s="35">
        <f t="shared" si="393"/>
        <v>5166</v>
      </c>
      <c r="V1408" s="35">
        <f t="shared" si="394"/>
        <v>481.30434782608694</v>
      </c>
      <c r="W1408" s="35">
        <f t="shared" si="397"/>
        <v>11077.8</v>
      </c>
      <c r="X1408" s="35">
        <f t="shared" si="395"/>
        <v>44063.80376028207</v>
      </c>
      <c r="Y1408" s="35">
        <v>1</v>
      </c>
      <c r="Z1408" s="35">
        <v>0</v>
      </c>
      <c r="AA1408" s="35">
        <f t="shared" si="396"/>
        <v>0</v>
      </c>
      <c r="AB1408" s="37">
        <f t="shared" si="390"/>
        <v>0</v>
      </c>
      <c r="AC1408" s="35">
        <v>0</v>
      </c>
      <c r="AD1408" s="35">
        <v>12500</v>
      </c>
      <c r="AE1408" s="44"/>
    </row>
    <row r="1409" spans="1:31">
      <c r="A1409" s="34">
        <v>1405</v>
      </c>
      <c r="B1409" s="58">
        <v>46255</v>
      </c>
      <c r="C1409" s="4" t="s">
        <v>7391</v>
      </c>
      <c r="D1409" s="4" t="s">
        <v>6175</v>
      </c>
      <c r="E1409" s="4" t="s">
        <v>6156</v>
      </c>
      <c r="F1409" s="35" t="str">
        <f>IFERROR(VLOOKUP(E1409,'DATA MASTER'!$B$1:$R$3858,3,0),"")</f>
        <v>DIV 1</v>
      </c>
      <c r="G1409" s="4">
        <v>4</v>
      </c>
      <c r="H1409" s="35">
        <f>IFERROR(VLOOKUP(E1409,'DATA MASTER'!$B$1:$R$3858,6,0),"")</f>
        <v>4</v>
      </c>
      <c r="I1409" s="40">
        <f>IFERROR(VLOOKUP(E1409,'DATA MASTER'!$B$1:$R$3858,5,0),"")</f>
        <v>5.3879999999999999</v>
      </c>
      <c r="J1409" s="35">
        <f>IFERROR(VLOOKUP(E1409,'DATA MASTER'!$B$1:$R$3858,17,0),"")</f>
        <v>185700</v>
      </c>
      <c r="K1409" s="35">
        <f>IFERROR(VLOOKUP(E1409,'DATA MASTER'!$B$1:$R$3858,16,0),"")</f>
        <v>165300</v>
      </c>
      <c r="L1409" s="34">
        <f t="shared" si="387"/>
        <v>13927.5</v>
      </c>
      <c r="M1409" s="34">
        <f t="shared" si="391"/>
        <v>23948.664000000001</v>
      </c>
      <c r="N1409" s="35">
        <v>0</v>
      </c>
      <c r="O1409" s="35">
        <v>0</v>
      </c>
      <c r="P1409" s="35">
        <v>15000</v>
      </c>
      <c r="Q1409" s="4" t="s">
        <v>6947</v>
      </c>
      <c r="R1409" s="35">
        <f t="shared" si="392"/>
        <v>619000</v>
      </c>
      <c r="S1409" s="35">
        <f t="shared" si="388"/>
        <v>509374.18378378375</v>
      </c>
      <c r="T1409" s="35">
        <f t="shared" si="389"/>
        <v>109625.81621621625</v>
      </c>
      <c r="U1409" s="35">
        <f t="shared" si="393"/>
        <v>15086.4</v>
      </c>
      <c r="V1409" s="35">
        <f t="shared" si="394"/>
        <v>1405.5652173913043</v>
      </c>
      <c r="W1409" s="35">
        <f t="shared" si="397"/>
        <v>13741.800000000001</v>
      </c>
      <c r="X1409" s="35">
        <f t="shared" si="395"/>
        <v>51892.05099882494</v>
      </c>
      <c r="Y1409" s="35">
        <f>H1409</f>
        <v>4</v>
      </c>
      <c r="Z1409" s="35">
        <v>0</v>
      </c>
      <c r="AA1409" s="35">
        <f t="shared" si="396"/>
        <v>15000</v>
      </c>
      <c r="AB1409" s="37">
        <f t="shared" si="390"/>
        <v>0</v>
      </c>
      <c r="AC1409" s="35">
        <v>0</v>
      </c>
      <c r="AD1409" s="35">
        <v>12500</v>
      </c>
      <c r="AE1409" s="44"/>
    </row>
    <row r="1410" spans="1:31">
      <c r="A1410" s="34">
        <v>1406</v>
      </c>
      <c r="B1410" s="58">
        <v>46255</v>
      </c>
      <c r="C1410" s="4" t="s">
        <v>7392</v>
      </c>
      <c r="D1410" s="4" t="s">
        <v>6134</v>
      </c>
      <c r="E1410" s="4" t="s">
        <v>6361</v>
      </c>
      <c r="F1410" s="35" t="str">
        <f>IFERROR(VLOOKUP(E1410,'DATA MASTER'!$B$1:$R$3858,3,0),"")</f>
        <v>DIV 1</v>
      </c>
      <c r="G1410" s="4">
        <v>3</v>
      </c>
      <c r="H1410" s="35">
        <f>IFERROR(VLOOKUP(E1410,'DATA MASTER'!$B$1:$R$3858,6,0),"")</f>
        <v>24</v>
      </c>
      <c r="I1410" s="40">
        <f>IFERROR(VLOOKUP(E1410,'DATA MASTER'!$B$1:$R$3858,5,0),"")</f>
        <v>0.97899999999999998</v>
      </c>
      <c r="J1410" s="35">
        <f>IFERROR(VLOOKUP(E1410,'DATA MASTER'!$B$1:$R$3858,17,0),"")</f>
        <v>98600</v>
      </c>
      <c r="K1410" s="35">
        <f>IFERROR(VLOOKUP(E1410,'DATA MASTER'!$B$1:$R$3858,16,0),"")</f>
        <v>89000</v>
      </c>
      <c r="L1410" s="34">
        <f t="shared" si="387"/>
        <v>7395</v>
      </c>
      <c r="M1410" s="34">
        <f t="shared" si="391"/>
        <v>12894.320000000002</v>
      </c>
      <c r="N1410" s="35">
        <v>0</v>
      </c>
      <c r="O1410" s="35">
        <v>0</v>
      </c>
      <c r="P1410" s="35"/>
      <c r="Q1410" s="4" t="e">
        <f>VLOOKUP(#REF!,#REF!,1,0)</f>
        <v>#REF!</v>
      </c>
      <c r="R1410" s="35">
        <f t="shared" si="392"/>
        <v>246499.99999999997</v>
      </c>
      <c r="S1410" s="35">
        <f t="shared" si="388"/>
        <v>205691.02702702698</v>
      </c>
      <c r="T1410" s="35">
        <f t="shared" si="389"/>
        <v>40808.972972972988</v>
      </c>
      <c r="U1410" s="35">
        <f t="shared" si="393"/>
        <v>2055.9</v>
      </c>
      <c r="V1410" s="35">
        <f t="shared" si="394"/>
        <v>191.54347826086956</v>
      </c>
      <c r="W1410" s="35">
        <f t="shared" si="397"/>
        <v>5472.2999999999993</v>
      </c>
      <c r="X1410" s="35" t="str">
        <f t="shared" si="395"/>
        <v/>
      </c>
      <c r="Y1410" s="35">
        <v>1</v>
      </c>
      <c r="Z1410" s="42" t="e">
        <f>VLOOKUP(Q1410,#REF!,4,0)</f>
        <v>#REF!</v>
      </c>
      <c r="AA1410" s="35">
        <f t="shared" si="396"/>
        <v>0</v>
      </c>
      <c r="AB1410" s="37">
        <f t="shared" si="390"/>
        <v>0</v>
      </c>
      <c r="AC1410" s="35" t="e">
        <f>Z1410*R1410*1.11</f>
        <v>#REF!</v>
      </c>
      <c r="AD1410" s="35">
        <v>0</v>
      </c>
      <c r="AE1410" s="44"/>
    </row>
    <row r="1411" spans="1:31">
      <c r="A1411" s="34">
        <v>1407</v>
      </c>
      <c r="B1411" s="58">
        <v>46255</v>
      </c>
      <c r="C1411" s="4" t="s">
        <v>7393</v>
      </c>
      <c r="D1411" s="4" t="s">
        <v>6134</v>
      </c>
      <c r="E1411" s="4" t="s">
        <v>6156</v>
      </c>
      <c r="F1411" s="35" t="str">
        <f>IFERROR(VLOOKUP(E1411,'DATA MASTER'!$B$1:$R$3858,3,0),"")</f>
        <v>DIV 1</v>
      </c>
      <c r="G1411" s="4">
        <v>12</v>
      </c>
      <c r="H1411" s="35">
        <f>IFERROR(VLOOKUP(E1411,'DATA MASTER'!$B$1:$R$3858,6,0),"")</f>
        <v>4</v>
      </c>
      <c r="I1411" s="40">
        <f>IFERROR(VLOOKUP(E1411,'DATA MASTER'!$B$1:$R$3858,5,0),"")</f>
        <v>5.3879999999999999</v>
      </c>
      <c r="J1411" s="35">
        <f>IFERROR(VLOOKUP(E1411,'DATA MASTER'!$B$1:$R$3858,17,0),"")</f>
        <v>185700</v>
      </c>
      <c r="K1411" s="35">
        <f>IFERROR(VLOOKUP(E1411,'DATA MASTER'!$B$1:$R$3858,16,0),"")</f>
        <v>165300</v>
      </c>
      <c r="L1411" s="34">
        <f t="shared" si="387"/>
        <v>13927.5</v>
      </c>
      <c r="M1411" s="34">
        <f t="shared" si="391"/>
        <v>23948.664000000001</v>
      </c>
      <c r="N1411" s="35">
        <v>0</v>
      </c>
      <c r="O1411" s="35">
        <v>0</v>
      </c>
      <c r="P1411" s="35">
        <v>15000</v>
      </c>
      <c r="Q1411" s="4" t="s">
        <v>6947</v>
      </c>
      <c r="R1411" s="35">
        <f t="shared" si="392"/>
        <v>1857000</v>
      </c>
      <c r="S1411" s="35">
        <f t="shared" si="388"/>
        <v>1528122.5513513512</v>
      </c>
      <c r="T1411" s="35">
        <f t="shared" si="389"/>
        <v>328877.4486486488</v>
      </c>
      <c r="U1411" s="35">
        <f t="shared" si="393"/>
        <v>45259.200000000004</v>
      </c>
      <c r="V1411" s="35">
        <f t="shared" si="394"/>
        <v>4216.6956521739139</v>
      </c>
      <c r="W1411" s="35">
        <f t="shared" si="397"/>
        <v>41225.4</v>
      </c>
      <c r="X1411" s="35">
        <f t="shared" si="395"/>
        <v>154714.61453493644</v>
      </c>
      <c r="Y1411" s="35">
        <f>H1411</f>
        <v>4</v>
      </c>
      <c r="Z1411" s="35">
        <v>0</v>
      </c>
      <c r="AA1411" s="35">
        <f t="shared" si="396"/>
        <v>45000</v>
      </c>
      <c r="AB1411" s="37">
        <f t="shared" si="390"/>
        <v>0</v>
      </c>
      <c r="AC1411" s="35">
        <v>0</v>
      </c>
      <c r="AD1411" s="35">
        <v>38461.538461538461</v>
      </c>
      <c r="AE1411" s="44"/>
    </row>
    <row r="1412" spans="1:31">
      <c r="A1412" s="34">
        <v>1408</v>
      </c>
      <c r="B1412" s="58">
        <v>46255</v>
      </c>
      <c r="C1412" s="4" t="s">
        <v>7394</v>
      </c>
      <c r="D1412" s="4" t="s">
        <v>6128</v>
      </c>
      <c r="E1412" s="4" t="s">
        <v>6129</v>
      </c>
      <c r="F1412" s="35" t="str">
        <f>IFERROR(VLOOKUP(E1412,'DATA MASTER'!$B$1:$R$3858,3,0),"")</f>
        <v>DIV 1</v>
      </c>
      <c r="G1412" s="4">
        <v>48</v>
      </c>
      <c r="H1412" s="35">
        <f>IFERROR(VLOOKUP(E1412,'DATA MASTER'!$B$1:$R$3858,6,0),"")</f>
        <v>120</v>
      </c>
      <c r="I1412" s="40">
        <f>IFERROR(VLOOKUP(E1412,'DATA MASTER'!$B$1:$R$3858,5,0),"")</f>
        <v>0.14499999999999999</v>
      </c>
      <c r="J1412" s="35">
        <f>IFERROR(VLOOKUP(E1412,'DATA MASTER'!$B$1:$R$3858,17,0),"")</f>
        <v>15108.333333333334</v>
      </c>
      <c r="K1412" s="35">
        <f>IFERROR(VLOOKUP(E1412,'DATA MASTER'!$B$1:$R$3858,16,0),"")</f>
        <v>14025</v>
      </c>
      <c r="L1412" s="34">
        <f t="shared" si="387"/>
        <v>1133.125</v>
      </c>
      <c r="M1412" s="34">
        <f t="shared" si="391"/>
        <v>2031.9420000000002</v>
      </c>
      <c r="N1412" s="35">
        <v>0</v>
      </c>
      <c r="O1412" s="35">
        <v>0</v>
      </c>
      <c r="P1412" s="35"/>
      <c r="Q1412" s="4"/>
      <c r="R1412" s="35">
        <f t="shared" si="392"/>
        <v>604333.33333333326</v>
      </c>
      <c r="S1412" s="35">
        <f t="shared" si="388"/>
        <v>518618.72432432417</v>
      </c>
      <c r="T1412" s="35">
        <f t="shared" si="389"/>
        <v>85714.609009009087</v>
      </c>
      <c r="U1412" s="35">
        <f t="shared" si="393"/>
        <v>4871.9999999999991</v>
      </c>
      <c r="V1412" s="35">
        <f t="shared" si="394"/>
        <v>453.91304347826082</v>
      </c>
      <c r="W1412" s="35">
        <f t="shared" si="397"/>
        <v>13416.2</v>
      </c>
      <c r="X1412" s="35">
        <f t="shared" si="395"/>
        <v>60722.495965530834</v>
      </c>
      <c r="Y1412" s="35">
        <v>1</v>
      </c>
      <c r="Z1412" s="35">
        <v>0</v>
      </c>
      <c r="AA1412" s="35">
        <f t="shared" si="396"/>
        <v>0</v>
      </c>
      <c r="AB1412" s="37">
        <f t="shared" si="390"/>
        <v>0</v>
      </c>
      <c r="AC1412" s="35">
        <v>0</v>
      </c>
      <c r="AD1412" s="35">
        <v>6250</v>
      </c>
      <c r="AE1412" s="44"/>
    </row>
    <row r="1413" spans="1:31">
      <c r="A1413" s="34">
        <v>1409</v>
      </c>
      <c r="B1413" s="58">
        <v>46255</v>
      </c>
      <c r="C1413" s="4" t="s">
        <v>7395</v>
      </c>
      <c r="D1413" s="4" t="s">
        <v>6128</v>
      </c>
      <c r="E1413" s="4" t="s">
        <v>6216</v>
      </c>
      <c r="F1413" s="35" t="str">
        <f>IFERROR(VLOOKUP(E1413,'DATA MASTER'!$B$1:$R$3858,3,0),"")</f>
        <v>DIV 1</v>
      </c>
      <c r="G1413" s="4">
        <v>7</v>
      </c>
      <c r="H1413" s="35">
        <f>IFERROR(VLOOKUP(E1413,'DATA MASTER'!$B$1:$R$3858,6,0),"")</f>
        <v>24</v>
      </c>
      <c r="I1413" s="40">
        <f>IFERROR(VLOOKUP(E1413,'DATA MASTER'!$B$1:$R$3858,5,0),"")</f>
        <v>1.0900000000000001</v>
      </c>
      <c r="J1413" s="35">
        <f>IFERROR(VLOOKUP(E1413,'DATA MASTER'!$B$1:$R$3858,17,0),"")</f>
        <v>49500</v>
      </c>
      <c r="K1413" s="35">
        <f>IFERROR(VLOOKUP(E1413,'DATA MASTER'!$B$1:$R$3858,16,0),"")</f>
        <v>44600</v>
      </c>
      <c r="L1413" s="34">
        <f t="shared" si="387"/>
        <v>3712.5</v>
      </c>
      <c r="M1413" s="34">
        <f t="shared" si="391"/>
        <v>6461.6480000000001</v>
      </c>
      <c r="N1413" s="35">
        <v>0</v>
      </c>
      <c r="O1413" s="35">
        <v>0</v>
      </c>
      <c r="P1413" s="35"/>
      <c r="Q1413" s="4"/>
      <c r="R1413" s="35">
        <f t="shared" si="392"/>
        <v>288750</v>
      </c>
      <c r="S1413" s="35">
        <f t="shared" si="388"/>
        <v>240512.1297297297</v>
      </c>
      <c r="T1413" s="35">
        <f t="shared" si="389"/>
        <v>48237.870270270301</v>
      </c>
      <c r="U1413" s="35">
        <f t="shared" si="393"/>
        <v>5341.0000000000009</v>
      </c>
      <c r="V1413" s="35">
        <f t="shared" si="394"/>
        <v>497.60869565217399</v>
      </c>
      <c r="W1413" s="35">
        <f t="shared" si="397"/>
        <v>6410.2500000000009</v>
      </c>
      <c r="X1413" s="35">
        <f t="shared" si="395"/>
        <v>35989.011574618125</v>
      </c>
      <c r="Y1413" s="35">
        <v>1</v>
      </c>
      <c r="Z1413" s="35">
        <v>0</v>
      </c>
      <c r="AA1413" s="35">
        <f t="shared" si="396"/>
        <v>0</v>
      </c>
      <c r="AB1413" s="37">
        <f t="shared" si="390"/>
        <v>0</v>
      </c>
      <c r="AC1413" s="35">
        <v>0</v>
      </c>
      <c r="AD1413" s="35">
        <v>0</v>
      </c>
      <c r="AE1413" s="44"/>
    </row>
    <row r="1414" spans="1:31">
      <c r="A1414" s="34">
        <v>1410</v>
      </c>
      <c r="B1414" s="58">
        <v>46255</v>
      </c>
      <c r="C1414" s="4" t="s">
        <v>7396</v>
      </c>
      <c r="D1414" s="4" t="s">
        <v>6134</v>
      </c>
      <c r="E1414" s="4" t="s">
        <v>765</v>
      </c>
      <c r="F1414" s="35" t="str">
        <f>IFERROR(VLOOKUP(E1414,'DATA MASTER'!$B$1:$R$3858,3,0),"")</f>
        <v>DIV 1-AREM</v>
      </c>
      <c r="G1414" s="4">
        <v>20</v>
      </c>
      <c r="H1414" s="35">
        <f>IFERROR(VLOOKUP(E1414,'DATA MASTER'!$B$1:$R$3858,6,0),"")</f>
        <v>1</v>
      </c>
      <c r="I1414" s="40">
        <f>IFERROR(VLOOKUP(E1414,'DATA MASTER'!$B$1:$R$3858,5,0),"")</f>
        <v>21.05</v>
      </c>
      <c r="J1414" s="35">
        <f>IFERROR(VLOOKUP(E1414,'DATA MASTER'!$B$1:$R$3858,17,0),"")</f>
        <v>285500</v>
      </c>
      <c r="K1414" s="35">
        <f>IFERROR(VLOOKUP(E1414,'DATA MASTER'!$B$1:$R$3858,16,0),"")</f>
        <v>224700</v>
      </c>
      <c r="L1414" s="34">
        <f t="shared" si="387"/>
        <v>21412.5</v>
      </c>
      <c r="M1414" s="34">
        <f t="shared" si="391"/>
        <v>32554.536000000004</v>
      </c>
      <c r="N1414" s="35">
        <v>0</v>
      </c>
      <c r="O1414" s="35">
        <v>10</v>
      </c>
      <c r="P1414" s="35"/>
      <c r="Q1414" s="4" t="e">
        <f>VLOOKUP(#REF!,#REF!,1,0)</f>
        <v>#REF!</v>
      </c>
      <c r="R1414" s="35">
        <f t="shared" si="392"/>
        <v>4282500</v>
      </c>
      <c r="S1414" s="35">
        <f t="shared" si="388"/>
        <v>3115872.3891891893</v>
      </c>
      <c r="T1414" s="35">
        <f t="shared" si="389"/>
        <v>1166627.6108108107</v>
      </c>
      <c r="U1414" s="35">
        <f t="shared" si="393"/>
        <v>294700</v>
      </c>
      <c r="V1414" s="35">
        <f t="shared" si="394"/>
        <v>27456.521739130436</v>
      </c>
      <c r="W1414" s="35">
        <v>0</v>
      </c>
      <c r="X1414" s="35" t="str">
        <f t="shared" si="395"/>
        <v/>
      </c>
      <c r="Y1414" s="35">
        <v>1</v>
      </c>
      <c r="Z1414" s="42" t="e">
        <f>VLOOKUP(Q1414,#REF!,4,0)</f>
        <v>#REF!</v>
      </c>
      <c r="AA1414" s="35">
        <f t="shared" si="396"/>
        <v>0</v>
      </c>
      <c r="AB1414" s="37">
        <f t="shared" si="390"/>
        <v>0</v>
      </c>
      <c r="AC1414" s="35" t="e">
        <f>Z1414*R1414*1.11</f>
        <v>#REF!</v>
      </c>
      <c r="AD1414" s="35">
        <v>0</v>
      </c>
      <c r="AE1414" s="44"/>
    </row>
    <row r="1415" spans="1:31">
      <c r="A1415" s="34">
        <v>1411</v>
      </c>
      <c r="B1415" s="58">
        <v>46255</v>
      </c>
      <c r="C1415" s="4" t="s">
        <v>7397</v>
      </c>
      <c r="D1415" s="4" t="s">
        <v>6201</v>
      </c>
      <c r="E1415" s="4" t="s">
        <v>726</v>
      </c>
      <c r="F1415" s="35" t="str">
        <f>IFERROR(VLOOKUP(E1415,'DATA MASTER'!$B$1:$R$3858,3,0),"")</f>
        <v>DIV 1-AREM</v>
      </c>
      <c r="G1415" s="4">
        <v>20</v>
      </c>
      <c r="H1415" s="35">
        <f>IFERROR(VLOOKUP(E1415,'DATA MASTER'!$B$1:$R$3858,6,0),"")</f>
        <v>4</v>
      </c>
      <c r="I1415" s="40">
        <f>IFERROR(VLOOKUP(E1415,'DATA MASTER'!$B$1:$R$3858,5,0),"")</f>
        <v>5.35</v>
      </c>
      <c r="J1415" s="35">
        <f>IFERROR(VLOOKUP(E1415,'DATA MASTER'!$B$1:$R$3858,17,0),"")</f>
        <v>76700</v>
      </c>
      <c r="K1415" s="35">
        <f>IFERROR(VLOOKUP(E1415,'DATA MASTER'!$B$1:$R$3858,16,0),"")</f>
        <v>61100</v>
      </c>
      <c r="L1415" s="34">
        <f t="shared" si="387"/>
        <v>5752.5</v>
      </c>
      <c r="M1415" s="34">
        <f t="shared" si="391"/>
        <v>8852.1679999999997</v>
      </c>
      <c r="N1415" s="35">
        <v>0</v>
      </c>
      <c r="O1415" s="35">
        <v>10</v>
      </c>
      <c r="P1415" s="35"/>
      <c r="Q1415" s="4"/>
      <c r="R1415" s="35">
        <f t="shared" si="392"/>
        <v>1150500</v>
      </c>
      <c r="S1415" s="35">
        <f t="shared" si="388"/>
        <v>847262.14054054057</v>
      </c>
      <c r="T1415" s="35">
        <f t="shared" si="389"/>
        <v>303237.85945945943</v>
      </c>
      <c r="U1415" s="35">
        <f t="shared" si="393"/>
        <v>74900</v>
      </c>
      <c r="V1415" s="35">
        <f t="shared" si="394"/>
        <v>6978.2608695652179</v>
      </c>
      <c r="W1415" s="35">
        <f t="shared" si="397"/>
        <v>25541.100000000002</v>
      </c>
      <c r="X1415" s="35">
        <f t="shared" si="395"/>
        <v>129151.83192322754</v>
      </c>
      <c r="Y1415" s="35">
        <v>1</v>
      </c>
      <c r="Z1415" s="35">
        <v>0</v>
      </c>
      <c r="AA1415" s="35">
        <f t="shared" si="396"/>
        <v>0</v>
      </c>
      <c r="AB1415" s="37">
        <f t="shared" si="390"/>
        <v>50000</v>
      </c>
      <c r="AC1415" s="35">
        <v>0</v>
      </c>
      <c r="AD1415" s="35">
        <v>16666.666666666668</v>
      </c>
      <c r="AE1415" s="44"/>
    </row>
    <row r="1416" spans="1:31">
      <c r="A1416" s="34">
        <v>1412</v>
      </c>
      <c r="B1416" s="58">
        <v>46255</v>
      </c>
      <c r="C1416" s="4" t="s">
        <v>7397</v>
      </c>
      <c r="D1416" s="4" t="s">
        <v>6201</v>
      </c>
      <c r="E1416" s="4" t="s">
        <v>765</v>
      </c>
      <c r="F1416" s="35" t="str">
        <f>IFERROR(VLOOKUP(E1416,'DATA MASTER'!$B$1:$R$3858,3,0),"")</f>
        <v>DIV 1-AREM</v>
      </c>
      <c r="G1416" s="4">
        <v>3</v>
      </c>
      <c r="H1416" s="35">
        <f>IFERROR(VLOOKUP(E1416,'DATA MASTER'!$B$1:$R$3858,6,0),"")</f>
        <v>1</v>
      </c>
      <c r="I1416" s="40">
        <f>IFERROR(VLOOKUP(E1416,'DATA MASTER'!$B$1:$R$3858,5,0),"")</f>
        <v>21.05</v>
      </c>
      <c r="J1416" s="35">
        <f>IFERROR(VLOOKUP(E1416,'DATA MASTER'!$B$1:$R$3858,17,0),"")</f>
        <v>285500</v>
      </c>
      <c r="K1416" s="35">
        <f>IFERROR(VLOOKUP(E1416,'DATA MASTER'!$B$1:$R$3858,16,0),"")</f>
        <v>224700</v>
      </c>
      <c r="L1416" s="34">
        <f t="shared" ref="L1416:L1479" si="403">IFERROR(IF(F1416="MTAB",12.5%*J1416,7.5%*J1416),"")</f>
        <v>21412.5</v>
      </c>
      <c r="M1416" s="34">
        <f t="shared" si="391"/>
        <v>32554.536000000004</v>
      </c>
      <c r="N1416" s="35">
        <v>0</v>
      </c>
      <c r="O1416" s="35">
        <v>10</v>
      </c>
      <c r="P1416" s="35"/>
      <c r="Q1416" s="4"/>
      <c r="R1416" s="35">
        <f t="shared" si="392"/>
        <v>642375</v>
      </c>
      <c r="S1416" s="35">
        <f t="shared" ref="S1416:S1479" si="404">IFERROR((K1416-M1416)/1.11*(100-O1416)%*G1416,"")</f>
        <v>467380.85837837844</v>
      </c>
      <c r="T1416" s="35">
        <f t="shared" ref="T1416:T1479" si="405">IFERROR(R1416-S1416,"")</f>
        <v>174994.14162162156</v>
      </c>
      <c r="U1416" s="35">
        <f t="shared" si="393"/>
        <v>44205.000000000007</v>
      </c>
      <c r="V1416" s="35">
        <f t="shared" si="394"/>
        <v>4118.478260869565</v>
      </c>
      <c r="W1416" s="35">
        <f t="shared" ref="W1416:W1479" si="406">IFERROR(2%*R1416*1.11,"")</f>
        <v>14260.725</v>
      </c>
      <c r="X1416" s="35">
        <f t="shared" si="395"/>
        <v>65743.271694085313</v>
      </c>
      <c r="Y1416" s="35">
        <v>1</v>
      </c>
      <c r="Z1416" s="35">
        <v>0</v>
      </c>
      <c r="AA1416" s="35">
        <f t="shared" si="396"/>
        <v>0</v>
      </c>
      <c r="AB1416" s="37">
        <f t="shared" ref="AB1416:AB1479" si="407">IFERROR(IF(OR(D1416="SALES008",D1416="SALES010"),IF(MOD(G1416,H1416)=0,10000*G1416/H1416,10000*(ROUNDUP(G1416/H1416,0))),0),"")</f>
        <v>30000</v>
      </c>
      <c r="AC1416" s="35">
        <v>0</v>
      </c>
      <c r="AD1416" s="35">
        <v>16666.666666666668</v>
      </c>
      <c r="AE1416" s="44"/>
    </row>
    <row r="1417" spans="1:31">
      <c r="A1417" s="34">
        <v>1413</v>
      </c>
      <c r="B1417" s="58">
        <v>46255</v>
      </c>
      <c r="C1417" s="4" t="s">
        <v>7398</v>
      </c>
      <c r="D1417" s="4" t="s">
        <v>6143</v>
      </c>
      <c r="E1417" s="4" t="s">
        <v>2791</v>
      </c>
      <c r="F1417" s="35" t="str">
        <f>IFERROR(VLOOKUP(E1417,'DATA MASTER'!$B$1:$R$3858,3,0),"")</f>
        <v>BB</v>
      </c>
      <c r="G1417" s="4">
        <v>2</v>
      </c>
      <c r="H1417" s="35">
        <f>IFERROR(VLOOKUP(E1417,'DATA MASTER'!$B$1:$R$3858,6,0),"")</f>
        <v>1</v>
      </c>
      <c r="I1417" s="40">
        <f>IFERROR(VLOOKUP(E1417,'DATA MASTER'!$B$1:$R$3858,5,0),"")</f>
        <v>20.096</v>
      </c>
      <c r="J1417" s="35">
        <f>IFERROR(VLOOKUP(E1417,'DATA MASTER'!$B$1:$R$3858,17,0),"")</f>
        <v>111100</v>
      </c>
      <c r="K1417" s="35">
        <f>IFERROR(VLOOKUP(E1417,'DATA MASTER'!$B$1:$R$3858,16,0),"")</f>
        <v>92000</v>
      </c>
      <c r="L1417" s="34">
        <f t="shared" si="403"/>
        <v>8332.5</v>
      </c>
      <c r="M1417" s="34">
        <f t="shared" ref="M1417:M1480" si="408">IFERROR(IF(F1417="MTAB",19.011%*K1417,14.488%*K1417),"")</f>
        <v>13328.960000000001</v>
      </c>
      <c r="N1417" s="35">
        <v>0</v>
      </c>
      <c r="O1417" s="35">
        <v>0</v>
      </c>
      <c r="P1417" s="35"/>
      <c r="Q1417" s="4"/>
      <c r="R1417" s="35">
        <f t="shared" ref="R1417:R1480" si="409">IFERROR((((J1417-L1417)/1.11*(100-O1417)%*G1417)-(ROUNDDOWN(G1417/Y1417,0)*N1417)),"")</f>
        <v>185166.66666666666</v>
      </c>
      <c r="S1417" s="35">
        <f t="shared" si="404"/>
        <v>141749.6216216216</v>
      </c>
      <c r="T1417" s="35">
        <f t="shared" si="405"/>
        <v>43417.045045045059</v>
      </c>
      <c r="U1417" s="35">
        <f t="shared" ref="U1417:U1480" si="410">IFERROR(I1417*G1417*700,"")</f>
        <v>28134.400000000001</v>
      </c>
      <c r="V1417" s="35">
        <f t="shared" ref="V1417:V1480" si="411">IFERROR(G1417*I1417/23000*1500000,"")</f>
        <v>2621.217391304348</v>
      </c>
      <c r="W1417" s="35">
        <v>0</v>
      </c>
      <c r="X1417" s="35">
        <f t="shared" ref="X1417:X1480" si="412">IFERROR(T1417-U1417-V1417-W1417-Z1417-AC1417-AB1417-AA1417-AD1417,"")</f>
        <v>12661.42765374071</v>
      </c>
      <c r="Y1417" s="35">
        <v>1</v>
      </c>
      <c r="Z1417" s="35">
        <v>0</v>
      </c>
      <c r="AA1417" s="35">
        <f t="shared" ref="AA1417:AA1480" si="413">IFERROR(ROUNDDOWN(G1417/Y1417,0)*P1417,"")</f>
        <v>0</v>
      </c>
      <c r="AB1417" s="37">
        <f t="shared" si="407"/>
        <v>0</v>
      </c>
      <c r="AC1417" s="35">
        <v>0</v>
      </c>
      <c r="AD1417" s="3">
        <v>0</v>
      </c>
      <c r="AE1417" s="44"/>
    </row>
    <row r="1418" spans="1:31">
      <c r="A1418" s="34">
        <v>1414</v>
      </c>
      <c r="B1418" s="58">
        <v>46255</v>
      </c>
      <c r="C1418" s="4" t="s">
        <v>7399</v>
      </c>
      <c r="D1418" s="4" t="s">
        <v>6138</v>
      </c>
      <c r="E1418" s="4" t="s">
        <v>726</v>
      </c>
      <c r="F1418" s="35" t="str">
        <f>IFERROR(VLOOKUP(E1418,'DATA MASTER'!$B$1:$R$3858,3,0),"")</f>
        <v>DIV 1-AREM</v>
      </c>
      <c r="G1418" s="4">
        <v>4</v>
      </c>
      <c r="H1418" s="35">
        <f>IFERROR(VLOOKUP(E1418,'DATA MASTER'!$B$1:$R$3858,6,0),"")</f>
        <v>4</v>
      </c>
      <c r="I1418" s="40">
        <f>IFERROR(VLOOKUP(E1418,'DATA MASTER'!$B$1:$R$3858,5,0),"")</f>
        <v>5.35</v>
      </c>
      <c r="J1418" s="35">
        <f>IFERROR(VLOOKUP(E1418,'DATA MASTER'!$B$1:$R$3858,17,0),"")</f>
        <v>76700</v>
      </c>
      <c r="K1418" s="35">
        <f>IFERROR(VLOOKUP(E1418,'DATA MASTER'!$B$1:$R$3858,16,0),"")</f>
        <v>61100</v>
      </c>
      <c r="L1418" s="34">
        <f t="shared" si="403"/>
        <v>5752.5</v>
      </c>
      <c r="M1418" s="34">
        <f t="shared" si="408"/>
        <v>8852.1679999999997</v>
      </c>
      <c r="N1418" s="35">
        <v>0</v>
      </c>
      <c r="O1418" s="35">
        <v>10</v>
      </c>
      <c r="P1418" s="35"/>
      <c r="Q1418" s="4"/>
      <c r="R1418" s="35">
        <f t="shared" si="409"/>
        <v>230100</v>
      </c>
      <c r="S1418" s="35">
        <f t="shared" si="404"/>
        <v>169452.42810810811</v>
      </c>
      <c r="T1418" s="35">
        <f t="shared" si="405"/>
        <v>60647.571891891886</v>
      </c>
      <c r="U1418" s="35">
        <f t="shared" si="410"/>
        <v>14979.999999999998</v>
      </c>
      <c r="V1418" s="35">
        <f t="shared" si="411"/>
        <v>1395.6521739130433</v>
      </c>
      <c r="W1418" s="35">
        <f t="shared" si="406"/>
        <v>5108.22</v>
      </c>
      <c r="X1418" s="35">
        <f t="shared" si="412"/>
        <v>32020.8425751217</v>
      </c>
      <c r="Y1418" s="35">
        <f>IF(E1418="avem005",4,1)</f>
        <v>1</v>
      </c>
      <c r="Z1418" s="35">
        <v>0</v>
      </c>
      <c r="AA1418" s="35">
        <f t="shared" si="413"/>
        <v>0</v>
      </c>
      <c r="AB1418" s="37">
        <f t="shared" si="407"/>
        <v>0</v>
      </c>
      <c r="AC1418" s="35">
        <v>0</v>
      </c>
      <c r="AD1418" s="35">
        <v>7142.8571428571431</v>
      </c>
      <c r="AE1418" s="44"/>
    </row>
    <row r="1419" spans="1:31">
      <c r="A1419" s="34">
        <v>1415</v>
      </c>
      <c r="B1419" s="58">
        <v>46255</v>
      </c>
      <c r="C1419" s="4" t="s">
        <v>7400</v>
      </c>
      <c r="D1419" s="4" t="s">
        <v>6175</v>
      </c>
      <c r="E1419" s="4" t="s">
        <v>765</v>
      </c>
      <c r="F1419" s="35" t="str">
        <f>IFERROR(VLOOKUP(E1419,'DATA MASTER'!$B$1:$R$3858,3,0),"")</f>
        <v>DIV 1-AREM</v>
      </c>
      <c r="G1419" s="4">
        <v>5</v>
      </c>
      <c r="H1419" s="35">
        <f>IFERROR(VLOOKUP(E1419,'DATA MASTER'!$B$1:$R$3858,6,0),"")</f>
        <v>1</v>
      </c>
      <c r="I1419" s="40">
        <f>IFERROR(VLOOKUP(E1419,'DATA MASTER'!$B$1:$R$3858,5,0),"")</f>
        <v>21.05</v>
      </c>
      <c r="J1419" s="35">
        <f>IFERROR(VLOOKUP(E1419,'DATA MASTER'!$B$1:$R$3858,17,0),"")</f>
        <v>285500</v>
      </c>
      <c r="K1419" s="35">
        <f>IFERROR(VLOOKUP(E1419,'DATA MASTER'!$B$1:$R$3858,16,0),"")</f>
        <v>224700</v>
      </c>
      <c r="L1419" s="34">
        <f t="shared" si="403"/>
        <v>21412.5</v>
      </c>
      <c r="M1419" s="34">
        <f t="shared" si="408"/>
        <v>32554.536000000004</v>
      </c>
      <c r="N1419" s="35">
        <v>0</v>
      </c>
      <c r="O1419" s="35">
        <v>10</v>
      </c>
      <c r="P1419" s="35"/>
      <c r="Q1419" s="4"/>
      <c r="R1419" s="35">
        <f t="shared" si="409"/>
        <v>1070625</v>
      </c>
      <c r="S1419" s="35">
        <f t="shared" si="404"/>
        <v>778968.09729729732</v>
      </c>
      <c r="T1419" s="35">
        <f t="shared" si="405"/>
        <v>291656.90270270268</v>
      </c>
      <c r="U1419" s="35">
        <f t="shared" si="410"/>
        <v>73675</v>
      </c>
      <c r="V1419" s="35">
        <f t="shared" si="411"/>
        <v>6864.130434782609</v>
      </c>
      <c r="W1419" s="35">
        <f t="shared" si="406"/>
        <v>23767.875000000004</v>
      </c>
      <c r="X1419" s="35">
        <f t="shared" si="412"/>
        <v>181467.54432674358</v>
      </c>
      <c r="Y1419" s="35">
        <v>1</v>
      </c>
      <c r="Z1419" s="35">
        <v>0</v>
      </c>
      <c r="AA1419" s="35">
        <f t="shared" si="413"/>
        <v>0</v>
      </c>
      <c r="AB1419" s="37">
        <f t="shared" si="407"/>
        <v>0</v>
      </c>
      <c r="AC1419" s="35">
        <v>0</v>
      </c>
      <c r="AD1419" s="35">
        <v>5882.3529411764703</v>
      </c>
      <c r="AE1419" s="44"/>
    </row>
    <row r="1420" spans="1:31">
      <c r="A1420" s="34">
        <v>1416</v>
      </c>
      <c r="B1420" s="58">
        <v>46255</v>
      </c>
      <c r="C1420" s="4" t="s">
        <v>7401</v>
      </c>
      <c r="D1420" s="4" t="s">
        <v>6134</v>
      </c>
      <c r="E1420" s="4" t="s">
        <v>765</v>
      </c>
      <c r="F1420" s="35" t="str">
        <f>IFERROR(VLOOKUP(E1420,'DATA MASTER'!$B$1:$R$3858,3,0),"")</f>
        <v>DIV 1-AREM</v>
      </c>
      <c r="G1420" s="4">
        <v>2</v>
      </c>
      <c r="H1420" s="35">
        <f>IFERROR(VLOOKUP(E1420,'DATA MASTER'!$B$1:$R$3858,6,0),"")</f>
        <v>1</v>
      </c>
      <c r="I1420" s="40">
        <f>IFERROR(VLOOKUP(E1420,'DATA MASTER'!$B$1:$R$3858,5,0),"")</f>
        <v>21.05</v>
      </c>
      <c r="J1420" s="35">
        <f>IFERROR(VLOOKUP(E1420,'DATA MASTER'!$B$1:$R$3858,17,0),"")</f>
        <v>285500</v>
      </c>
      <c r="K1420" s="35">
        <f>IFERROR(VLOOKUP(E1420,'DATA MASTER'!$B$1:$R$3858,16,0),"")</f>
        <v>224700</v>
      </c>
      <c r="L1420" s="34">
        <f t="shared" si="403"/>
        <v>21412.5</v>
      </c>
      <c r="M1420" s="34">
        <f t="shared" si="408"/>
        <v>32554.536000000004</v>
      </c>
      <c r="N1420" s="35">
        <v>0</v>
      </c>
      <c r="O1420" s="35">
        <v>10</v>
      </c>
      <c r="P1420" s="35"/>
      <c r="Q1420" s="4"/>
      <c r="R1420" s="35">
        <f t="shared" si="409"/>
        <v>428250</v>
      </c>
      <c r="S1420" s="35">
        <f t="shared" si="404"/>
        <v>311587.23891891894</v>
      </c>
      <c r="T1420" s="35">
        <f t="shared" si="405"/>
        <v>116662.76108108106</v>
      </c>
      <c r="U1420" s="35">
        <f t="shared" si="410"/>
        <v>29470</v>
      </c>
      <c r="V1420" s="35">
        <f t="shared" si="411"/>
        <v>2745.6521739130435</v>
      </c>
      <c r="W1420" s="35">
        <f t="shared" si="406"/>
        <v>9507.1500000000015</v>
      </c>
      <c r="X1420" s="35">
        <f t="shared" si="412"/>
        <v>74939.958907168009</v>
      </c>
      <c r="Y1420" s="35">
        <v>1</v>
      </c>
      <c r="Z1420" s="35">
        <v>0</v>
      </c>
      <c r="AA1420" s="35">
        <f t="shared" si="413"/>
        <v>0</v>
      </c>
      <c r="AB1420" s="37">
        <f t="shared" si="407"/>
        <v>0</v>
      </c>
      <c r="AC1420" s="35">
        <v>0</v>
      </c>
      <c r="AD1420" s="35">
        <v>0</v>
      </c>
      <c r="AE1420" s="44"/>
    </row>
    <row r="1421" spans="1:31">
      <c r="A1421" s="34">
        <v>1417</v>
      </c>
      <c r="B1421" s="58">
        <v>46255</v>
      </c>
      <c r="C1421" s="4" t="s">
        <v>7402</v>
      </c>
      <c r="D1421" s="4" t="s">
        <v>6183</v>
      </c>
      <c r="E1421" s="4" t="s">
        <v>765</v>
      </c>
      <c r="F1421" s="35" t="str">
        <f>IFERROR(VLOOKUP(E1421,'DATA MASTER'!$B$1:$R$3858,3,0),"")</f>
        <v>DIV 1-AREM</v>
      </c>
      <c r="G1421" s="4">
        <v>50</v>
      </c>
      <c r="H1421" s="35">
        <f>IFERROR(VLOOKUP(E1421,'DATA MASTER'!$B$1:$R$3858,6,0),"")</f>
        <v>1</v>
      </c>
      <c r="I1421" s="40">
        <f>IFERROR(VLOOKUP(E1421,'DATA MASTER'!$B$1:$R$3858,5,0),"")</f>
        <v>21.05</v>
      </c>
      <c r="J1421" s="35">
        <f>IFERROR(VLOOKUP(E1421,'DATA MASTER'!$B$1:$R$3858,17,0),"")</f>
        <v>285500</v>
      </c>
      <c r="K1421" s="35">
        <f>IFERROR(VLOOKUP(E1421,'DATA MASTER'!$B$1:$R$3858,16,0),"")</f>
        <v>224700</v>
      </c>
      <c r="L1421" s="34">
        <f t="shared" si="403"/>
        <v>21412.5</v>
      </c>
      <c r="M1421" s="34">
        <f t="shared" si="408"/>
        <v>32554.536000000004</v>
      </c>
      <c r="N1421" s="35">
        <v>0</v>
      </c>
      <c r="O1421" s="35">
        <v>10</v>
      </c>
      <c r="P1421" s="35"/>
      <c r="Q1421" s="4"/>
      <c r="R1421" s="35">
        <f t="shared" si="409"/>
        <v>10706250</v>
      </c>
      <c r="S1421" s="35">
        <f t="shared" si="404"/>
        <v>7789680.9729729732</v>
      </c>
      <c r="T1421" s="35">
        <f t="shared" si="405"/>
        <v>2916569.0270270268</v>
      </c>
      <c r="U1421" s="35">
        <f t="shared" si="410"/>
        <v>736750</v>
      </c>
      <c r="V1421" s="35">
        <f t="shared" si="411"/>
        <v>68641.304347826081</v>
      </c>
      <c r="W1421" s="35">
        <f t="shared" si="406"/>
        <v>237678.75000000003</v>
      </c>
      <c r="X1421" s="35">
        <f t="shared" si="412"/>
        <v>1323498.9726792006</v>
      </c>
      <c r="Y1421" s="35">
        <v>1</v>
      </c>
      <c r="Z1421" s="35">
        <v>0</v>
      </c>
      <c r="AA1421" s="35">
        <f t="shared" si="413"/>
        <v>0</v>
      </c>
      <c r="AB1421" s="37">
        <f t="shared" si="407"/>
        <v>500000</v>
      </c>
      <c r="AC1421" s="35">
        <v>0</v>
      </c>
      <c r="AD1421" s="35">
        <v>50000</v>
      </c>
      <c r="AE1421" s="44"/>
    </row>
    <row r="1422" spans="1:31">
      <c r="A1422" s="34">
        <v>1418</v>
      </c>
      <c r="B1422" s="58">
        <v>46255</v>
      </c>
      <c r="C1422" s="4" t="s">
        <v>7403</v>
      </c>
      <c r="D1422" s="4" t="s">
        <v>6196</v>
      </c>
      <c r="E1422" s="4" t="s">
        <v>765</v>
      </c>
      <c r="F1422" s="35" t="str">
        <f>IFERROR(VLOOKUP(E1422,'DATA MASTER'!$B$1:$R$3858,3,0),"")</f>
        <v>DIV 1-AREM</v>
      </c>
      <c r="G1422" s="4">
        <v>1</v>
      </c>
      <c r="H1422" s="35">
        <f>IFERROR(VLOOKUP(E1422,'DATA MASTER'!$B$1:$R$3858,6,0),"")</f>
        <v>1</v>
      </c>
      <c r="I1422" s="40">
        <f>IFERROR(VLOOKUP(E1422,'DATA MASTER'!$B$1:$R$3858,5,0),"")</f>
        <v>21.05</v>
      </c>
      <c r="J1422" s="35">
        <f>IFERROR(VLOOKUP(E1422,'DATA MASTER'!$B$1:$R$3858,17,0),"")</f>
        <v>285500</v>
      </c>
      <c r="K1422" s="35">
        <f>IFERROR(VLOOKUP(E1422,'DATA MASTER'!$B$1:$R$3858,16,0),"")</f>
        <v>224700</v>
      </c>
      <c r="L1422" s="34">
        <f t="shared" si="403"/>
        <v>21412.5</v>
      </c>
      <c r="M1422" s="34">
        <f t="shared" si="408"/>
        <v>32554.536000000004</v>
      </c>
      <c r="N1422" s="35">
        <v>0</v>
      </c>
      <c r="O1422" s="35">
        <v>10</v>
      </c>
      <c r="P1422" s="35"/>
      <c r="Q1422" s="4"/>
      <c r="R1422" s="35">
        <f t="shared" si="409"/>
        <v>214125</v>
      </c>
      <c r="S1422" s="35">
        <f t="shared" si="404"/>
        <v>155793.61945945947</v>
      </c>
      <c r="T1422" s="35">
        <f t="shared" si="405"/>
        <v>58331.380540540529</v>
      </c>
      <c r="U1422" s="35">
        <f t="shared" si="410"/>
        <v>14735</v>
      </c>
      <c r="V1422" s="35">
        <f t="shared" si="411"/>
        <v>1372.8260869565217</v>
      </c>
      <c r="W1422" s="35">
        <f t="shared" si="406"/>
        <v>4753.5750000000007</v>
      </c>
      <c r="X1422" s="35">
        <f t="shared" si="412"/>
        <v>30803.312786917337</v>
      </c>
      <c r="Y1422" s="35">
        <f>IF(E1422="avem005",4,1)</f>
        <v>1</v>
      </c>
      <c r="Z1422" s="35">
        <v>0</v>
      </c>
      <c r="AA1422" s="35">
        <f t="shared" si="413"/>
        <v>0</v>
      </c>
      <c r="AB1422" s="37">
        <f t="shared" si="407"/>
        <v>0</v>
      </c>
      <c r="AC1422" s="35">
        <v>0</v>
      </c>
      <c r="AD1422" s="35">
        <v>6666.666666666667</v>
      </c>
      <c r="AE1422" s="44"/>
    </row>
    <row r="1423" spans="1:31">
      <c r="A1423" s="34">
        <v>1419</v>
      </c>
      <c r="B1423" s="58">
        <v>46256</v>
      </c>
      <c r="C1423" s="4" t="s">
        <v>7404</v>
      </c>
      <c r="D1423" s="4" t="s">
        <v>6138</v>
      </c>
      <c r="E1423" s="4" t="s">
        <v>6181</v>
      </c>
      <c r="F1423" s="35" t="str">
        <f>IFERROR(VLOOKUP(E1423,'DATA MASTER'!$B$1:$R$3858,3,0),"")</f>
        <v>DIV 2</v>
      </c>
      <c r="G1423" s="4">
        <v>2</v>
      </c>
      <c r="H1423" s="35">
        <f>IFERROR(VLOOKUP(E1423,'DATA MASTER'!$B$1:$R$3858,6,0),"")</f>
        <v>24</v>
      </c>
      <c r="I1423" s="40">
        <f>IFERROR(VLOOKUP(E1423,'DATA MASTER'!$B$1:$R$3858,5,0),"")</f>
        <v>1.0900000000000001</v>
      </c>
      <c r="J1423" s="35">
        <f>IFERROR(VLOOKUP(E1423,'DATA MASTER'!$B$1:$R$3858,17,0),"")</f>
        <v>36200</v>
      </c>
      <c r="K1423" s="35">
        <f>IFERROR(VLOOKUP(E1423,'DATA MASTER'!$B$1:$R$3858,16,0),"")</f>
        <v>32100</v>
      </c>
      <c r="L1423" s="34">
        <f t="shared" si="403"/>
        <v>2715</v>
      </c>
      <c r="M1423" s="34">
        <f t="shared" si="408"/>
        <v>4650.6480000000001</v>
      </c>
      <c r="N1423" s="35">
        <v>0</v>
      </c>
      <c r="O1423" s="35">
        <v>0</v>
      </c>
      <c r="P1423" s="35"/>
      <c r="Q1423" s="4"/>
      <c r="R1423" s="35">
        <f t="shared" si="409"/>
        <v>60333.333333333328</v>
      </c>
      <c r="S1423" s="35">
        <f t="shared" si="404"/>
        <v>49458.291891891888</v>
      </c>
      <c r="T1423" s="35">
        <f t="shared" si="405"/>
        <v>10875.041441441441</v>
      </c>
      <c r="U1423" s="35">
        <f t="shared" si="410"/>
        <v>1526</v>
      </c>
      <c r="V1423" s="35">
        <f t="shared" si="411"/>
        <v>142.17391304347828</v>
      </c>
      <c r="W1423" s="35">
        <f t="shared" si="406"/>
        <v>1339.3999999999999</v>
      </c>
      <c r="X1423" s="35">
        <f t="shared" si="412"/>
        <v>-5768.8961079656729</v>
      </c>
      <c r="Y1423" s="35">
        <v>1</v>
      </c>
      <c r="Z1423" s="35">
        <v>0</v>
      </c>
      <c r="AA1423" s="35">
        <f t="shared" si="413"/>
        <v>0</v>
      </c>
      <c r="AB1423" s="37">
        <f t="shared" si="407"/>
        <v>0</v>
      </c>
      <c r="AC1423" s="35">
        <v>0</v>
      </c>
      <c r="AD1423" s="35">
        <v>13636.363636363636</v>
      </c>
      <c r="AE1423" s="44"/>
    </row>
    <row r="1424" spans="1:31">
      <c r="A1424" s="34">
        <v>1420</v>
      </c>
      <c r="B1424" s="58">
        <v>46256</v>
      </c>
      <c r="C1424" s="4" t="s">
        <v>7405</v>
      </c>
      <c r="D1424" s="4" t="s">
        <v>6251</v>
      </c>
      <c r="E1424" s="4" t="s">
        <v>6273</v>
      </c>
      <c r="F1424" s="35" t="str">
        <f>IFERROR(VLOOKUP(E1424,'DATA MASTER'!$B$1:$R$3858,3,0),"")</f>
        <v>DIV 1</v>
      </c>
      <c r="G1424" s="4">
        <v>2</v>
      </c>
      <c r="H1424" s="35">
        <f>IFERROR(VLOOKUP(E1424,'DATA MASTER'!$B$1:$R$3858,6,0),"")</f>
        <v>24</v>
      </c>
      <c r="I1424" s="40">
        <f>IFERROR(VLOOKUP(E1424,'DATA MASTER'!$B$1:$R$3858,5,0),"")</f>
        <v>0.57499999999999996</v>
      </c>
      <c r="J1424" s="35">
        <f>IFERROR(VLOOKUP(E1424,'DATA MASTER'!$B$1:$R$3858,17,0),"")</f>
        <v>57800</v>
      </c>
      <c r="K1424" s="35">
        <f>IFERROR(VLOOKUP(E1424,'DATA MASTER'!$B$1:$R$3858,16,0),"")</f>
        <v>53100</v>
      </c>
      <c r="L1424" s="34">
        <f t="shared" si="403"/>
        <v>4335</v>
      </c>
      <c r="M1424" s="34">
        <f t="shared" si="408"/>
        <v>7693.1280000000006</v>
      </c>
      <c r="N1424" s="35">
        <v>0</v>
      </c>
      <c r="O1424" s="35">
        <v>0</v>
      </c>
      <c r="P1424" s="35"/>
      <c r="Q1424" s="4"/>
      <c r="R1424" s="35">
        <f t="shared" si="409"/>
        <v>96333.333333333328</v>
      </c>
      <c r="S1424" s="35">
        <f t="shared" si="404"/>
        <v>81814.183783783781</v>
      </c>
      <c r="T1424" s="35">
        <f t="shared" si="405"/>
        <v>14519.149549549547</v>
      </c>
      <c r="U1424" s="35">
        <f t="shared" si="410"/>
        <v>804.99999999999989</v>
      </c>
      <c r="V1424" s="35">
        <f t="shared" si="411"/>
        <v>75</v>
      </c>
      <c r="W1424" s="35">
        <f t="shared" si="406"/>
        <v>2138.6</v>
      </c>
      <c r="X1424" s="35">
        <f t="shared" si="412"/>
        <v>11500.549549549547</v>
      </c>
      <c r="Y1424" s="35">
        <v>1</v>
      </c>
      <c r="Z1424" s="35">
        <v>0</v>
      </c>
      <c r="AA1424" s="35">
        <f t="shared" si="413"/>
        <v>0</v>
      </c>
      <c r="AB1424" s="37">
        <f t="shared" si="407"/>
        <v>0</v>
      </c>
      <c r="AC1424" s="35">
        <v>0</v>
      </c>
      <c r="AD1424" s="35">
        <v>0</v>
      </c>
      <c r="AE1424" s="44"/>
    </row>
    <row r="1425" spans="1:31">
      <c r="A1425" s="34">
        <v>1421</v>
      </c>
      <c r="B1425" s="58">
        <v>46256</v>
      </c>
      <c r="C1425" s="4" t="s">
        <v>7406</v>
      </c>
      <c r="D1425" s="4" t="s">
        <v>6175</v>
      </c>
      <c r="E1425" s="4" t="s">
        <v>6156</v>
      </c>
      <c r="F1425" s="35" t="str">
        <f>IFERROR(VLOOKUP(E1425,'DATA MASTER'!$B$1:$R$3858,3,0),"")</f>
        <v>DIV 1</v>
      </c>
      <c r="G1425" s="4">
        <v>8</v>
      </c>
      <c r="H1425" s="35">
        <f>IFERROR(VLOOKUP(E1425,'DATA MASTER'!$B$1:$R$3858,6,0),"")</f>
        <v>4</v>
      </c>
      <c r="I1425" s="40">
        <f>IFERROR(VLOOKUP(E1425,'DATA MASTER'!$B$1:$R$3858,5,0),"")</f>
        <v>5.3879999999999999</v>
      </c>
      <c r="J1425" s="35">
        <f>IFERROR(VLOOKUP(E1425,'DATA MASTER'!$B$1:$R$3858,17,0),"")</f>
        <v>185700</v>
      </c>
      <c r="K1425" s="35">
        <f>IFERROR(VLOOKUP(E1425,'DATA MASTER'!$B$1:$R$3858,16,0),"")</f>
        <v>165300</v>
      </c>
      <c r="L1425" s="34">
        <f t="shared" si="403"/>
        <v>13927.5</v>
      </c>
      <c r="M1425" s="34">
        <f t="shared" si="408"/>
        <v>23948.664000000001</v>
      </c>
      <c r="N1425" s="35">
        <v>0</v>
      </c>
      <c r="O1425" s="35">
        <v>0</v>
      </c>
      <c r="P1425" s="35"/>
      <c r="Q1425" s="4"/>
      <c r="R1425" s="35">
        <f t="shared" si="409"/>
        <v>1238000</v>
      </c>
      <c r="S1425" s="35">
        <f t="shared" si="404"/>
        <v>1018748.3675675675</v>
      </c>
      <c r="T1425" s="35">
        <f t="shared" si="405"/>
        <v>219251.6324324325</v>
      </c>
      <c r="U1425" s="35">
        <f t="shared" si="410"/>
        <v>30172.799999999999</v>
      </c>
      <c r="V1425" s="35">
        <f t="shared" si="411"/>
        <v>2811.1304347826085</v>
      </c>
      <c r="W1425" s="35">
        <f t="shared" si="406"/>
        <v>27483.600000000002</v>
      </c>
      <c r="X1425" s="35">
        <f t="shared" si="412"/>
        <v>143399.4866130345</v>
      </c>
      <c r="Y1425" s="35">
        <f>IF(E1425="avem005",4,1)</f>
        <v>4</v>
      </c>
      <c r="Z1425" s="35">
        <v>0</v>
      </c>
      <c r="AA1425" s="35">
        <f t="shared" si="413"/>
        <v>0</v>
      </c>
      <c r="AB1425" s="37">
        <f t="shared" si="407"/>
        <v>0</v>
      </c>
      <c r="AC1425" s="35">
        <v>0</v>
      </c>
      <c r="AD1425" s="35">
        <v>15384.615384615385</v>
      </c>
      <c r="AE1425" s="44"/>
    </row>
    <row r="1426" spans="1:31">
      <c r="A1426" s="34">
        <v>1422</v>
      </c>
      <c r="B1426" s="58">
        <v>46256</v>
      </c>
      <c r="C1426" s="4" t="s">
        <v>7407</v>
      </c>
      <c r="D1426" s="4" t="s">
        <v>6124</v>
      </c>
      <c r="E1426" s="4" t="s">
        <v>6135</v>
      </c>
      <c r="F1426" s="35" t="str">
        <f>IFERROR(VLOOKUP(E1426,'DATA MASTER'!$B$1:$R$3858,3,0),"")</f>
        <v>DIV 1</v>
      </c>
      <c r="G1426" s="4">
        <v>24</v>
      </c>
      <c r="H1426" s="35">
        <f>IFERROR(VLOOKUP(E1426,'DATA MASTER'!$B$1:$R$3858,6,0),"")</f>
        <v>24</v>
      </c>
      <c r="I1426" s="40">
        <f>IFERROR(VLOOKUP(E1426,'DATA MASTER'!$B$1:$R$3858,5,0),"")</f>
        <v>1.23</v>
      </c>
      <c r="J1426" s="35">
        <f>IFERROR(VLOOKUP(E1426,'DATA MASTER'!$B$1:$R$3858,17,0),"")</f>
        <v>99800</v>
      </c>
      <c r="K1426" s="35">
        <f>IFERROR(VLOOKUP(E1426,'DATA MASTER'!$B$1:$R$3858,16,0),"")</f>
        <v>92100</v>
      </c>
      <c r="L1426" s="34">
        <f t="shared" si="403"/>
        <v>7485</v>
      </c>
      <c r="M1426" s="34">
        <f t="shared" si="408"/>
        <v>13343.448</v>
      </c>
      <c r="N1426" s="35">
        <v>0</v>
      </c>
      <c r="O1426" s="35">
        <v>0</v>
      </c>
      <c r="P1426" s="35"/>
      <c r="Q1426" s="4"/>
      <c r="R1426" s="35">
        <f t="shared" si="409"/>
        <v>1995999.9999999998</v>
      </c>
      <c r="S1426" s="35">
        <f t="shared" si="404"/>
        <v>1702844.3675675672</v>
      </c>
      <c r="T1426" s="35">
        <f t="shared" si="405"/>
        <v>293155.63243243261</v>
      </c>
      <c r="U1426" s="35">
        <f t="shared" si="410"/>
        <v>20664</v>
      </c>
      <c r="V1426" s="35">
        <f t="shared" si="411"/>
        <v>1925.2173913043478</v>
      </c>
      <c r="W1426" s="35">
        <f t="shared" si="406"/>
        <v>44311.199999999997</v>
      </c>
      <c r="X1426" s="35">
        <f t="shared" si="412"/>
        <v>226255.21504112828</v>
      </c>
      <c r="Y1426" s="35">
        <v>1</v>
      </c>
      <c r="Z1426" s="35">
        <v>0</v>
      </c>
      <c r="AA1426" s="35">
        <f t="shared" si="413"/>
        <v>0</v>
      </c>
      <c r="AB1426" s="37">
        <f t="shared" si="407"/>
        <v>0</v>
      </c>
      <c r="AC1426" s="35">
        <v>0</v>
      </c>
      <c r="AD1426" s="35">
        <v>0</v>
      </c>
      <c r="AE1426" s="44"/>
    </row>
    <row r="1427" spans="1:31">
      <c r="A1427" s="34">
        <v>1423</v>
      </c>
      <c r="B1427" s="58">
        <v>46256</v>
      </c>
      <c r="C1427" s="4" t="s">
        <v>7408</v>
      </c>
      <c r="D1427" s="4" t="s">
        <v>6158</v>
      </c>
      <c r="E1427" s="4" t="s">
        <v>6160</v>
      </c>
      <c r="F1427" s="35" t="str">
        <f>IFERROR(VLOOKUP(E1427,'DATA MASTER'!$B$1:$R$3858,3,0),"")</f>
        <v>DIV 1</v>
      </c>
      <c r="G1427" s="4">
        <v>4</v>
      </c>
      <c r="H1427" s="35">
        <f>IFERROR(VLOOKUP(E1427,'DATA MASTER'!$B$1:$R$3858,6,0),"")</f>
        <v>1</v>
      </c>
      <c r="I1427" s="40">
        <f>IFERROR(VLOOKUP(E1427,'DATA MASTER'!$B$1:$R$3858,5,0),"")</f>
        <v>26.02</v>
      </c>
      <c r="J1427" s="35">
        <f>IFERROR(VLOOKUP(E1427,'DATA MASTER'!$B$1:$R$3858,17,0),"")</f>
        <v>876000</v>
      </c>
      <c r="K1427" s="35">
        <f>IFERROR(VLOOKUP(E1427,'DATA MASTER'!$B$1:$R$3858,16,0),"")</f>
        <v>777200</v>
      </c>
      <c r="L1427" s="34">
        <f t="shared" si="403"/>
        <v>65700</v>
      </c>
      <c r="M1427" s="34">
        <f t="shared" si="408"/>
        <v>112600.736</v>
      </c>
      <c r="N1427" s="35">
        <v>0</v>
      </c>
      <c r="O1427" s="35">
        <v>0</v>
      </c>
      <c r="P1427" s="35"/>
      <c r="Q1427" s="4"/>
      <c r="R1427" s="35">
        <f t="shared" si="409"/>
        <v>2919999.9999999995</v>
      </c>
      <c r="S1427" s="35">
        <f t="shared" si="404"/>
        <v>2394952.3027027026</v>
      </c>
      <c r="T1427" s="35">
        <f t="shared" si="405"/>
        <v>525047.69729729695</v>
      </c>
      <c r="U1427" s="35">
        <f t="shared" si="410"/>
        <v>72856</v>
      </c>
      <c r="V1427" s="35">
        <f t="shared" si="411"/>
        <v>6787.826086956522</v>
      </c>
      <c r="W1427" s="35">
        <f t="shared" si="406"/>
        <v>64824</v>
      </c>
      <c r="X1427" s="35">
        <f t="shared" si="412"/>
        <v>372246.5378770071</v>
      </c>
      <c r="Y1427" s="35">
        <f>IF(E1427="avem005",4,1)</f>
        <v>1</v>
      </c>
      <c r="Z1427" s="35">
        <v>0</v>
      </c>
      <c r="AA1427" s="35">
        <f t="shared" si="413"/>
        <v>0</v>
      </c>
      <c r="AB1427" s="37">
        <f t="shared" si="407"/>
        <v>0</v>
      </c>
      <c r="AC1427" s="35">
        <v>0</v>
      </c>
      <c r="AD1427" s="35">
        <v>8333.3333333333339</v>
      </c>
      <c r="AE1427" s="44"/>
    </row>
    <row r="1428" spans="1:31">
      <c r="A1428" s="34">
        <v>1424</v>
      </c>
      <c r="B1428" s="58">
        <v>46256</v>
      </c>
      <c r="C1428" s="4" t="s">
        <v>7409</v>
      </c>
      <c r="D1428" s="4" t="s">
        <v>6158</v>
      </c>
      <c r="E1428" s="4" t="s">
        <v>6207</v>
      </c>
      <c r="F1428" s="35" t="str">
        <f>IFERROR(VLOOKUP(E1428,'DATA MASTER'!$B$1:$R$3858,3,0),"")</f>
        <v>DIV 2</v>
      </c>
      <c r="G1428" s="4">
        <v>4</v>
      </c>
      <c r="H1428" s="35">
        <f>IFERROR(VLOOKUP(E1428,'DATA MASTER'!$B$1:$R$3858,6,0),"")</f>
        <v>4</v>
      </c>
      <c r="I1428" s="40">
        <f>IFERROR(VLOOKUP(E1428,'DATA MASTER'!$B$1:$R$3858,5,0),"")</f>
        <v>4.24</v>
      </c>
      <c r="J1428" s="35">
        <f>IFERROR(VLOOKUP(E1428,'DATA MASTER'!$B$1:$R$3858,17,0),"")</f>
        <v>310600</v>
      </c>
      <c r="K1428" s="35">
        <f>IFERROR(VLOOKUP(E1428,'DATA MASTER'!$B$1:$R$3858,16,0),"")</f>
        <v>283000</v>
      </c>
      <c r="L1428" s="34">
        <f t="shared" si="403"/>
        <v>23295</v>
      </c>
      <c r="M1428" s="34">
        <f t="shared" si="408"/>
        <v>41001.040000000001</v>
      </c>
      <c r="N1428" s="35">
        <v>0</v>
      </c>
      <c r="O1428" s="35">
        <v>0</v>
      </c>
      <c r="P1428" s="35"/>
      <c r="Q1428" s="4"/>
      <c r="R1428" s="35">
        <f t="shared" si="409"/>
        <v>1035333.3333333333</v>
      </c>
      <c r="S1428" s="35">
        <f t="shared" si="404"/>
        <v>872068.32432432426</v>
      </c>
      <c r="T1428" s="35">
        <f t="shared" si="405"/>
        <v>163265.00900900899</v>
      </c>
      <c r="U1428" s="35">
        <f t="shared" si="410"/>
        <v>11872</v>
      </c>
      <c r="V1428" s="35">
        <f t="shared" si="411"/>
        <v>1106.0869565217392</v>
      </c>
      <c r="W1428" s="35">
        <f t="shared" si="406"/>
        <v>22984.399999999998</v>
      </c>
      <c r="X1428" s="35">
        <f t="shared" si="412"/>
        <v>121052.52205248727</v>
      </c>
      <c r="Y1428" s="35">
        <v>1</v>
      </c>
      <c r="Z1428" s="35">
        <v>0</v>
      </c>
      <c r="AA1428" s="35">
        <f t="shared" si="413"/>
        <v>0</v>
      </c>
      <c r="AB1428" s="37">
        <f t="shared" si="407"/>
        <v>0</v>
      </c>
      <c r="AC1428" s="35">
        <v>0</v>
      </c>
      <c r="AD1428" s="35">
        <v>6250</v>
      </c>
      <c r="AE1428" s="44"/>
    </row>
    <row r="1429" spans="1:31">
      <c r="A1429" s="34">
        <v>1425</v>
      </c>
      <c r="B1429" s="58">
        <v>46256</v>
      </c>
      <c r="C1429" s="4" t="s">
        <v>7410</v>
      </c>
      <c r="D1429" s="4" t="s">
        <v>6158</v>
      </c>
      <c r="E1429" s="4" t="s">
        <v>6148</v>
      </c>
      <c r="F1429" s="35" t="str">
        <f>IFERROR(VLOOKUP(E1429,'DATA MASTER'!$B$1:$R$3858,3,0),"")</f>
        <v>DIV 2</v>
      </c>
      <c r="G1429" s="4">
        <v>12</v>
      </c>
      <c r="H1429" s="35">
        <f>IFERROR(VLOOKUP(E1429,'DATA MASTER'!$B$1:$R$3858,6,0),"")</f>
        <v>24</v>
      </c>
      <c r="I1429" s="40">
        <f>IFERROR(VLOOKUP(E1429,'DATA MASTER'!$B$1:$R$3858,5,0),"")</f>
        <v>1.0900000000000001</v>
      </c>
      <c r="J1429" s="35">
        <f>IFERROR(VLOOKUP(E1429,'DATA MASTER'!$B$1:$R$3858,17,0),"")</f>
        <v>82200</v>
      </c>
      <c r="K1429" s="35">
        <f>IFERROR(VLOOKUP(E1429,'DATA MASTER'!$B$1:$R$3858,16,0),"")</f>
        <v>74900</v>
      </c>
      <c r="L1429" s="34">
        <f t="shared" si="403"/>
        <v>6165</v>
      </c>
      <c r="M1429" s="34">
        <f t="shared" si="408"/>
        <v>10851.512000000001</v>
      </c>
      <c r="N1429" s="35">
        <v>0</v>
      </c>
      <c r="O1429" s="35">
        <v>0</v>
      </c>
      <c r="P1429" s="35"/>
      <c r="Q1429" s="4"/>
      <c r="R1429" s="35">
        <f t="shared" si="409"/>
        <v>822000</v>
      </c>
      <c r="S1429" s="35">
        <f t="shared" si="404"/>
        <v>692416.08648648649</v>
      </c>
      <c r="T1429" s="35">
        <f t="shared" si="405"/>
        <v>129583.91351351351</v>
      </c>
      <c r="U1429" s="35">
        <f t="shared" si="410"/>
        <v>9156.0000000000018</v>
      </c>
      <c r="V1429" s="35">
        <f t="shared" si="411"/>
        <v>853.04347826086962</v>
      </c>
      <c r="W1429" s="35">
        <f t="shared" si="406"/>
        <v>18248.400000000001</v>
      </c>
      <c r="X1429" s="35">
        <f t="shared" si="412"/>
        <v>101326.47003525266</v>
      </c>
      <c r="Y1429" s="35">
        <f>IF(E1429="avem005",4,1)</f>
        <v>1</v>
      </c>
      <c r="Z1429" s="35">
        <v>0</v>
      </c>
      <c r="AA1429" s="35">
        <f t="shared" si="413"/>
        <v>0</v>
      </c>
      <c r="AB1429" s="37">
        <f t="shared" si="407"/>
        <v>0</v>
      </c>
      <c r="AC1429" s="35">
        <v>0</v>
      </c>
      <c r="AD1429" s="35">
        <v>0</v>
      </c>
      <c r="AE1429" s="44"/>
    </row>
    <row r="1430" spans="1:31">
      <c r="A1430" s="34">
        <v>1426</v>
      </c>
      <c r="B1430" s="58">
        <v>46256</v>
      </c>
      <c r="C1430" s="4" t="s">
        <v>7411</v>
      </c>
      <c r="D1430" s="4" t="s">
        <v>6239</v>
      </c>
      <c r="E1430" s="4" t="s">
        <v>6135</v>
      </c>
      <c r="F1430" s="35" t="str">
        <f>IFERROR(VLOOKUP(E1430,'DATA MASTER'!$B$1:$R$3858,3,0),"")</f>
        <v>DIV 1</v>
      </c>
      <c r="G1430" s="4">
        <v>24</v>
      </c>
      <c r="H1430" s="35">
        <f>IFERROR(VLOOKUP(E1430,'DATA MASTER'!$B$1:$R$3858,6,0),"")</f>
        <v>24</v>
      </c>
      <c r="I1430" s="40">
        <f>IFERROR(VLOOKUP(E1430,'DATA MASTER'!$B$1:$R$3858,5,0),"")</f>
        <v>1.23</v>
      </c>
      <c r="J1430" s="35">
        <f>IFERROR(VLOOKUP(E1430,'DATA MASTER'!$B$1:$R$3858,17,0),"")</f>
        <v>99800</v>
      </c>
      <c r="K1430" s="35">
        <f>IFERROR(VLOOKUP(E1430,'DATA MASTER'!$B$1:$R$3858,16,0),"")</f>
        <v>92100</v>
      </c>
      <c r="L1430" s="34">
        <f t="shared" si="403"/>
        <v>7485</v>
      </c>
      <c r="M1430" s="34">
        <f t="shared" si="408"/>
        <v>13343.448</v>
      </c>
      <c r="N1430" s="35">
        <v>0</v>
      </c>
      <c r="O1430" s="35">
        <v>0</v>
      </c>
      <c r="P1430" s="35"/>
      <c r="Q1430" s="4"/>
      <c r="R1430" s="35">
        <f t="shared" si="409"/>
        <v>1995999.9999999998</v>
      </c>
      <c r="S1430" s="35">
        <f t="shared" si="404"/>
        <v>1702844.3675675672</v>
      </c>
      <c r="T1430" s="35">
        <f t="shared" si="405"/>
        <v>293155.63243243261</v>
      </c>
      <c r="U1430" s="35">
        <f t="shared" si="410"/>
        <v>20664</v>
      </c>
      <c r="V1430" s="35">
        <f t="shared" si="411"/>
        <v>1925.2173913043478</v>
      </c>
      <c r="W1430" s="35">
        <f t="shared" si="406"/>
        <v>44311.199999999997</v>
      </c>
      <c r="X1430" s="35">
        <f t="shared" si="412"/>
        <v>226255.21504112828</v>
      </c>
      <c r="Y1430" s="35">
        <v>1</v>
      </c>
      <c r="Z1430" s="35">
        <v>0</v>
      </c>
      <c r="AA1430" s="35">
        <f t="shared" si="413"/>
        <v>0</v>
      </c>
      <c r="AB1430" s="37">
        <f t="shared" si="407"/>
        <v>0</v>
      </c>
      <c r="AC1430" s="35">
        <v>0</v>
      </c>
      <c r="AD1430" s="35">
        <v>0</v>
      </c>
      <c r="AE1430" s="44"/>
    </row>
    <row r="1431" spans="1:31">
      <c r="A1431" s="34">
        <v>1427</v>
      </c>
      <c r="B1431" s="58">
        <v>46256</v>
      </c>
      <c r="C1431" s="4" t="s">
        <v>7412</v>
      </c>
      <c r="D1431" s="4" t="s">
        <v>6239</v>
      </c>
      <c r="E1431" s="4" t="s">
        <v>6135</v>
      </c>
      <c r="F1431" s="35" t="str">
        <f>IFERROR(VLOOKUP(E1431,'DATA MASTER'!$B$1:$R$3858,3,0),"")</f>
        <v>DIV 1</v>
      </c>
      <c r="G1431" s="4">
        <v>24</v>
      </c>
      <c r="H1431" s="35">
        <f>IFERROR(VLOOKUP(E1431,'DATA MASTER'!$B$1:$R$3858,6,0),"")</f>
        <v>24</v>
      </c>
      <c r="I1431" s="40">
        <f>IFERROR(VLOOKUP(E1431,'DATA MASTER'!$B$1:$R$3858,5,0),"")</f>
        <v>1.23</v>
      </c>
      <c r="J1431" s="35">
        <f>IFERROR(VLOOKUP(E1431,'DATA MASTER'!$B$1:$R$3858,17,0),"")</f>
        <v>99800</v>
      </c>
      <c r="K1431" s="35">
        <f>IFERROR(VLOOKUP(E1431,'DATA MASTER'!$B$1:$R$3858,16,0),"")</f>
        <v>92100</v>
      </c>
      <c r="L1431" s="34">
        <f t="shared" si="403"/>
        <v>7485</v>
      </c>
      <c r="M1431" s="34">
        <f t="shared" si="408"/>
        <v>13343.448</v>
      </c>
      <c r="N1431" s="35">
        <v>0</v>
      </c>
      <c r="O1431" s="35">
        <v>0</v>
      </c>
      <c r="P1431" s="35"/>
      <c r="Q1431" s="4"/>
      <c r="R1431" s="35">
        <f t="shared" si="409"/>
        <v>1995999.9999999998</v>
      </c>
      <c r="S1431" s="35">
        <f t="shared" si="404"/>
        <v>1702844.3675675672</v>
      </c>
      <c r="T1431" s="35">
        <f t="shared" si="405"/>
        <v>293155.63243243261</v>
      </c>
      <c r="U1431" s="35">
        <f t="shared" si="410"/>
        <v>20664</v>
      </c>
      <c r="V1431" s="35">
        <f t="shared" si="411"/>
        <v>1925.2173913043478</v>
      </c>
      <c r="W1431" s="35">
        <f t="shared" si="406"/>
        <v>44311.199999999997</v>
      </c>
      <c r="X1431" s="35">
        <f t="shared" si="412"/>
        <v>196843.45033524593</v>
      </c>
      <c r="Y1431" s="35">
        <v>1</v>
      </c>
      <c r="Z1431" s="35">
        <v>0</v>
      </c>
      <c r="AA1431" s="35">
        <f t="shared" si="413"/>
        <v>0</v>
      </c>
      <c r="AB1431" s="37">
        <f t="shared" si="407"/>
        <v>0</v>
      </c>
      <c r="AC1431" s="35">
        <v>0</v>
      </c>
      <c r="AD1431" s="35">
        <v>29411.764705882353</v>
      </c>
      <c r="AE1431" s="44"/>
    </row>
    <row r="1432" spans="1:31">
      <c r="A1432" s="34">
        <v>1428</v>
      </c>
      <c r="B1432" s="58">
        <v>46256</v>
      </c>
      <c r="C1432" s="4" t="s">
        <v>7413</v>
      </c>
      <c r="D1432" s="4" t="s">
        <v>6134</v>
      </c>
      <c r="E1432" s="4" t="s">
        <v>6207</v>
      </c>
      <c r="F1432" s="35" t="str">
        <f>IFERROR(VLOOKUP(E1432,'DATA MASTER'!$B$1:$R$3858,3,0),"")</f>
        <v>DIV 2</v>
      </c>
      <c r="G1432" s="4">
        <v>2</v>
      </c>
      <c r="H1432" s="35">
        <f>IFERROR(VLOOKUP(E1432,'DATA MASTER'!$B$1:$R$3858,6,0),"")</f>
        <v>4</v>
      </c>
      <c r="I1432" s="40">
        <f>IFERROR(VLOOKUP(E1432,'DATA MASTER'!$B$1:$R$3858,5,0),"")</f>
        <v>4.24</v>
      </c>
      <c r="J1432" s="35">
        <f>IFERROR(VLOOKUP(E1432,'DATA MASTER'!$B$1:$R$3858,17,0),"")</f>
        <v>310600</v>
      </c>
      <c r="K1432" s="35">
        <f>IFERROR(VLOOKUP(E1432,'DATA MASTER'!$B$1:$R$3858,16,0),"")</f>
        <v>283000</v>
      </c>
      <c r="L1432" s="34">
        <f t="shared" si="403"/>
        <v>23295</v>
      </c>
      <c r="M1432" s="34">
        <f t="shared" si="408"/>
        <v>41001.040000000001</v>
      </c>
      <c r="N1432" s="35">
        <v>0</v>
      </c>
      <c r="O1432" s="35">
        <v>0</v>
      </c>
      <c r="P1432" s="35"/>
      <c r="Q1432" s="4"/>
      <c r="R1432" s="35">
        <f t="shared" si="409"/>
        <v>517666.66666666663</v>
      </c>
      <c r="S1432" s="35">
        <f t="shared" si="404"/>
        <v>436034.16216216213</v>
      </c>
      <c r="T1432" s="35">
        <f t="shared" si="405"/>
        <v>81632.504504504497</v>
      </c>
      <c r="U1432" s="35">
        <f t="shared" si="410"/>
        <v>5936</v>
      </c>
      <c r="V1432" s="35">
        <f t="shared" si="411"/>
        <v>553.04347826086962</v>
      </c>
      <c r="W1432" s="35">
        <f t="shared" si="406"/>
        <v>11492.199999999999</v>
      </c>
      <c r="X1432" s="35">
        <f t="shared" si="412"/>
        <v>60317.9276929103</v>
      </c>
      <c r="Y1432" s="35">
        <v>1</v>
      </c>
      <c r="Z1432" s="35">
        <v>0</v>
      </c>
      <c r="AA1432" s="35">
        <f t="shared" si="413"/>
        <v>0</v>
      </c>
      <c r="AB1432" s="37">
        <f t="shared" si="407"/>
        <v>0</v>
      </c>
      <c r="AC1432" s="35">
        <v>0</v>
      </c>
      <c r="AD1432" s="35">
        <v>3333.3333333333335</v>
      </c>
      <c r="AE1432" s="44"/>
    </row>
    <row r="1433" spans="1:31">
      <c r="A1433" s="34">
        <v>1429</v>
      </c>
      <c r="B1433" s="58">
        <v>46256</v>
      </c>
      <c r="C1433" s="4" t="s">
        <v>7414</v>
      </c>
      <c r="D1433" s="4" t="s">
        <v>6183</v>
      </c>
      <c r="E1433" s="4" t="s">
        <v>3206</v>
      </c>
      <c r="F1433" s="35" t="str">
        <f>IFERROR(VLOOKUP(E1433,'DATA MASTER'!$B$1:$R$3858,3,0),"")</f>
        <v>MTAB</v>
      </c>
      <c r="G1433" s="4">
        <v>1</v>
      </c>
      <c r="H1433" s="35">
        <f>IFERROR(VLOOKUP(E1433,'DATA MASTER'!$B$1:$R$3858,6,0),"")</f>
        <v>1</v>
      </c>
      <c r="I1433" s="40">
        <f>IFERROR(VLOOKUP(E1433,'DATA MASTER'!$B$1:$R$3858,5,0),"")</f>
        <v>20.46</v>
      </c>
      <c r="J1433" s="35">
        <f>IFERROR(VLOOKUP(E1433,'DATA MASTER'!$B$1:$R$3858,17,0),"")</f>
        <v>1415100</v>
      </c>
      <c r="K1433" s="35">
        <f>IFERROR(VLOOKUP(E1433,'DATA MASTER'!$B$1:$R$3858,16,0),"")</f>
        <v>1291700</v>
      </c>
      <c r="L1433" s="34">
        <f t="shared" si="403"/>
        <v>176887.5</v>
      </c>
      <c r="M1433" s="34">
        <f t="shared" si="408"/>
        <v>245565.087</v>
      </c>
      <c r="N1433" s="35">
        <v>0</v>
      </c>
      <c r="O1433" s="35">
        <v>0</v>
      </c>
      <c r="P1433" s="35"/>
      <c r="Q1433" s="4"/>
      <c r="R1433" s="35">
        <f t="shared" si="409"/>
        <v>1115506.7567567567</v>
      </c>
      <c r="S1433" s="35">
        <f t="shared" si="404"/>
        <v>942463.88558558549</v>
      </c>
      <c r="T1433" s="35">
        <f t="shared" si="405"/>
        <v>173042.87117117119</v>
      </c>
      <c r="U1433" s="35">
        <f t="shared" si="410"/>
        <v>14322</v>
      </c>
      <c r="V1433" s="35">
        <f t="shared" si="411"/>
        <v>1334.3478260869567</v>
      </c>
      <c r="W1433" s="35">
        <f t="shared" si="406"/>
        <v>24764.25</v>
      </c>
      <c r="X1433" s="35">
        <f t="shared" si="412"/>
        <v>114288.94001175092</v>
      </c>
      <c r="Y1433" s="35">
        <v>1</v>
      </c>
      <c r="Z1433" s="35">
        <v>0</v>
      </c>
      <c r="AA1433" s="35">
        <f t="shared" si="413"/>
        <v>0</v>
      </c>
      <c r="AB1433" s="37">
        <f t="shared" si="407"/>
        <v>10000</v>
      </c>
      <c r="AC1433" s="35">
        <v>0</v>
      </c>
      <c r="AD1433" s="3">
        <v>8333.3333333333339</v>
      </c>
      <c r="AE1433" s="44"/>
    </row>
    <row r="1434" spans="1:31">
      <c r="A1434" s="34">
        <v>1430</v>
      </c>
      <c r="B1434" s="58">
        <v>46256</v>
      </c>
      <c r="C1434" s="4" t="s">
        <v>7415</v>
      </c>
      <c r="D1434" s="4" t="s">
        <v>6175</v>
      </c>
      <c r="E1434" s="4" t="s">
        <v>6135</v>
      </c>
      <c r="F1434" s="35" t="str">
        <f>IFERROR(VLOOKUP(E1434,'DATA MASTER'!$B$1:$R$3858,3,0),"")</f>
        <v>DIV 1</v>
      </c>
      <c r="G1434" s="4">
        <v>6</v>
      </c>
      <c r="H1434" s="35">
        <f>IFERROR(VLOOKUP(E1434,'DATA MASTER'!$B$1:$R$3858,6,0),"")</f>
        <v>24</v>
      </c>
      <c r="I1434" s="40">
        <f>IFERROR(VLOOKUP(E1434,'DATA MASTER'!$B$1:$R$3858,5,0),"")</f>
        <v>1.23</v>
      </c>
      <c r="J1434" s="35">
        <f>IFERROR(VLOOKUP(E1434,'DATA MASTER'!$B$1:$R$3858,17,0),"")</f>
        <v>99800</v>
      </c>
      <c r="K1434" s="35">
        <f>IFERROR(VLOOKUP(E1434,'DATA MASTER'!$B$1:$R$3858,16,0),"")</f>
        <v>92100</v>
      </c>
      <c r="L1434" s="34">
        <f t="shared" si="403"/>
        <v>7485</v>
      </c>
      <c r="M1434" s="34">
        <f t="shared" si="408"/>
        <v>13343.448</v>
      </c>
      <c r="N1434" s="35">
        <v>0</v>
      </c>
      <c r="O1434" s="35">
        <v>0</v>
      </c>
      <c r="P1434" s="35"/>
      <c r="Q1434" s="4"/>
      <c r="R1434" s="35">
        <f t="shared" si="409"/>
        <v>498999.99999999994</v>
      </c>
      <c r="S1434" s="35">
        <f t="shared" si="404"/>
        <v>425711.09189189179</v>
      </c>
      <c r="T1434" s="35">
        <f t="shared" si="405"/>
        <v>73288.908108108153</v>
      </c>
      <c r="U1434" s="35">
        <f t="shared" si="410"/>
        <v>5166</v>
      </c>
      <c r="V1434" s="35">
        <f t="shared" si="411"/>
        <v>481.30434782608694</v>
      </c>
      <c r="W1434" s="35">
        <f t="shared" si="406"/>
        <v>11077.8</v>
      </c>
      <c r="X1434" s="35">
        <f t="shared" si="412"/>
        <v>50681.450819105601</v>
      </c>
      <c r="Y1434" s="35">
        <v>1</v>
      </c>
      <c r="Z1434" s="35">
        <v>0</v>
      </c>
      <c r="AA1434" s="35">
        <f t="shared" si="413"/>
        <v>0</v>
      </c>
      <c r="AB1434" s="37">
        <f t="shared" si="407"/>
        <v>0</v>
      </c>
      <c r="AC1434" s="35">
        <v>0</v>
      </c>
      <c r="AD1434" s="35">
        <v>5882.3529411764703</v>
      </c>
      <c r="AE1434" s="44"/>
    </row>
    <row r="1435" spans="1:31">
      <c r="A1435" s="34">
        <v>1431</v>
      </c>
      <c r="B1435" s="58">
        <v>46256</v>
      </c>
      <c r="C1435" s="4" t="s">
        <v>7416</v>
      </c>
      <c r="D1435" s="4" t="s">
        <v>6196</v>
      </c>
      <c r="E1435" s="4" t="s">
        <v>6189</v>
      </c>
      <c r="F1435" s="35" t="str">
        <f>IFERROR(VLOOKUP(E1435,'DATA MASTER'!$B$1:$R$3858,3,0),"")</f>
        <v>DIV 2</v>
      </c>
      <c r="G1435" s="4">
        <v>1</v>
      </c>
      <c r="H1435" s="35">
        <f>IFERROR(VLOOKUP(E1435,'DATA MASTER'!$B$1:$R$3858,6,0),"")</f>
        <v>1</v>
      </c>
      <c r="I1435" s="40">
        <f>IFERROR(VLOOKUP(E1435,'DATA MASTER'!$B$1:$R$3858,5,0),"")</f>
        <v>18.84</v>
      </c>
      <c r="J1435" s="35">
        <f>IFERROR(VLOOKUP(E1435,'DATA MASTER'!$B$1:$R$3858,17,0),"")</f>
        <v>432400</v>
      </c>
      <c r="K1435" s="35">
        <f>IFERROR(VLOOKUP(E1435,'DATA MASTER'!$B$1:$R$3858,16,0),"")</f>
        <v>376500</v>
      </c>
      <c r="L1435" s="34">
        <f t="shared" si="403"/>
        <v>32430</v>
      </c>
      <c r="M1435" s="34">
        <f t="shared" si="408"/>
        <v>54547.32</v>
      </c>
      <c r="N1435" s="35">
        <v>0</v>
      </c>
      <c r="O1435" s="35">
        <v>0</v>
      </c>
      <c r="P1435" s="35"/>
      <c r="Q1435" s="4"/>
      <c r="R1435" s="35">
        <f t="shared" si="409"/>
        <v>360333.33333333331</v>
      </c>
      <c r="S1435" s="35">
        <f t="shared" si="404"/>
        <v>290047.45945945941</v>
      </c>
      <c r="T1435" s="35">
        <f t="shared" si="405"/>
        <v>70285.873873873905</v>
      </c>
      <c r="U1435" s="35">
        <f t="shared" si="410"/>
        <v>13188</v>
      </c>
      <c r="V1435" s="35">
        <f t="shared" si="411"/>
        <v>1228.695652173913</v>
      </c>
      <c r="W1435" s="35">
        <f t="shared" si="406"/>
        <v>7999.4</v>
      </c>
      <c r="X1435" s="35">
        <f t="shared" si="412"/>
        <v>47869.778221699991</v>
      </c>
      <c r="Y1435" s="35">
        <v>1</v>
      </c>
      <c r="Z1435" s="35">
        <v>0</v>
      </c>
      <c r="AA1435" s="35">
        <f t="shared" si="413"/>
        <v>0</v>
      </c>
      <c r="AB1435" s="37">
        <f t="shared" si="407"/>
        <v>0</v>
      </c>
      <c r="AC1435" s="35">
        <v>0</v>
      </c>
      <c r="AD1435" s="35">
        <v>0</v>
      </c>
      <c r="AE1435" s="44"/>
    </row>
    <row r="1436" spans="1:31">
      <c r="A1436" s="34">
        <v>1432</v>
      </c>
      <c r="B1436" s="58">
        <v>46256</v>
      </c>
      <c r="C1436" s="4" t="s">
        <v>7417</v>
      </c>
      <c r="D1436" s="4" t="s">
        <v>6196</v>
      </c>
      <c r="E1436" s="4" t="s">
        <v>6167</v>
      </c>
      <c r="F1436" s="35" t="str">
        <f>IFERROR(VLOOKUP(E1436,'DATA MASTER'!$B$1:$R$3858,3,0),"")</f>
        <v>DIV 2</v>
      </c>
      <c r="G1436" s="4">
        <v>10</v>
      </c>
      <c r="H1436" s="35">
        <f>IFERROR(VLOOKUP(E1436,'DATA MASTER'!$B$1:$R$3858,6,0),"")</f>
        <v>24</v>
      </c>
      <c r="I1436" s="40">
        <f>IFERROR(VLOOKUP(E1436,'DATA MASTER'!$B$1:$R$3858,5,0),"")</f>
        <v>0.90200000000000002</v>
      </c>
      <c r="J1436" s="35">
        <f>IFERROR(VLOOKUP(E1436,'DATA MASTER'!$B$1:$R$3858,17,0),"")</f>
        <v>81000</v>
      </c>
      <c r="K1436" s="35">
        <f>IFERROR(VLOOKUP(E1436,'DATA MASTER'!$B$1:$R$3858,16,0),"")</f>
        <v>74300</v>
      </c>
      <c r="L1436" s="34">
        <f t="shared" si="403"/>
        <v>6075</v>
      </c>
      <c r="M1436" s="34">
        <f t="shared" si="408"/>
        <v>10764.584000000001</v>
      </c>
      <c r="N1436" s="35">
        <v>0</v>
      </c>
      <c r="O1436" s="35">
        <v>10</v>
      </c>
      <c r="P1436" s="35"/>
      <c r="Q1436" s="4"/>
      <c r="R1436" s="35">
        <f t="shared" si="409"/>
        <v>607500</v>
      </c>
      <c r="S1436" s="35">
        <f t="shared" si="404"/>
        <v>515152.02162162156</v>
      </c>
      <c r="T1436" s="35">
        <f t="shared" si="405"/>
        <v>92347.978378378437</v>
      </c>
      <c r="U1436" s="35">
        <f t="shared" si="410"/>
        <v>6314</v>
      </c>
      <c r="V1436" s="35">
        <f t="shared" si="411"/>
        <v>588.26086956521738</v>
      </c>
      <c r="W1436" s="35">
        <f t="shared" si="406"/>
        <v>13486.500000000002</v>
      </c>
      <c r="X1436" s="35">
        <f t="shared" si="412"/>
        <v>71959.217508813221</v>
      </c>
      <c r="Y1436" s="35">
        <v>1</v>
      </c>
      <c r="Z1436" s="35">
        <v>0</v>
      </c>
      <c r="AA1436" s="35">
        <f t="shared" si="413"/>
        <v>0</v>
      </c>
      <c r="AB1436" s="37">
        <f t="shared" si="407"/>
        <v>0</v>
      </c>
      <c r="AC1436" s="35">
        <v>0</v>
      </c>
      <c r="AD1436" s="35">
        <v>0</v>
      </c>
      <c r="AE1436" s="44"/>
    </row>
    <row r="1437" spans="1:31">
      <c r="A1437" s="34">
        <v>1433</v>
      </c>
      <c r="B1437" s="58">
        <v>46256</v>
      </c>
      <c r="C1437" s="4" t="s">
        <v>7418</v>
      </c>
      <c r="D1437" s="4" t="s">
        <v>6251</v>
      </c>
      <c r="E1437" s="4" t="s">
        <v>6235</v>
      </c>
      <c r="F1437" s="35" t="str">
        <f>IFERROR(VLOOKUP(E1437,'DATA MASTER'!$B$1:$R$3858,3,0),"")</f>
        <v>DIV 1</v>
      </c>
      <c r="G1437" s="4">
        <v>1</v>
      </c>
      <c r="H1437" s="35">
        <f>IFERROR(VLOOKUP(E1437,'DATA MASTER'!$B$1:$R$3858,6,0),"")</f>
        <v>24</v>
      </c>
      <c r="I1437" s="40">
        <f>IFERROR(VLOOKUP(E1437,'DATA MASTER'!$B$1:$R$3858,5,0),"")</f>
        <v>1.0900000000000001</v>
      </c>
      <c r="J1437" s="35">
        <f>IFERROR(VLOOKUP(E1437,'DATA MASTER'!$B$1:$R$3858,17,0),"")</f>
        <v>68300</v>
      </c>
      <c r="K1437" s="35">
        <f>IFERROR(VLOOKUP(E1437,'DATA MASTER'!$B$1:$R$3858,16,0),"")</f>
        <v>62400</v>
      </c>
      <c r="L1437" s="34">
        <f t="shared" si="403"/>
        <v>5122.5</v>
      </c>
      <c r="M1437" s="34">
        <f t="shared" si="408"/>
        <v>9040.5120000000006</v>
      </c>
      <c r="N1437" s="35">
        <v>0</v>
      </c>
      <c r="O1437" s="35">
        <v>0</v>
      </c>
      <c r="P1437" s="35"/>
      <c r="Q1437" s="4"/>
      <c r="R1437" s="35">
        <f t="shared" si="409"/>
        <v>56916.666666666664</v>
      </c>
      <c r="S1437" s="35">
        <f t="shared" si="404"/>
        <v>48071.610810810802</v>
      </c>
      <c r="T1437" s="35">
        <f t="shared" si="405"/>
        <v>8845.0558558558623</v>
      </c>
      <c r="U1437" s="35">
        <f t="shared" si="410"/>
        <v>763</v>
      </c>
      <c r="V1437" s="35">
        <f t="shared" si="411"/>
        <v>71.08695652173914</v>
      </c>
      <c r="W1437" s="35">
        <f t="shared" si="406"/>
        <v>1263.55</v>
      </c>
      <c r="X1437" s="35">
        <f t="shared" si="412"/>
        <v>6747.4188993341231</v>
      </c>
      <c r="Y1437" s="35">
        <v>1</v>
      </c>
      <c r="Z1437" s="35">
        <v>0</v>
      </c>
      <c r="AA1437" s="35">
        <f t="shared" si="413"/>
        <v>0</v>
      </c>
      <c r="AB1437" s="37">
        <f t="shared" si="407"/>
        <v>0</v>
      </c>
      <c r="AC1437" s="35">
        <v>0</v>
      </c>
      <c r="AD1437" s="35">
        <v>0</v>
      </c>
      <c r="AE1437" s="44"/>
    </row>
    <row r="1438" spans="1:31">
      <c r="A1438" s="34">
        <v>1434</v>
      </c>
      <c r="B1438" s="58">
        <v>46256</v>
      </c>
      <c r="C1438" s="4" t="s">
        <v>7419</v>
      </c>
      <c r="D1438" s="4" t="s">
        <v>6138</v>
      </c>
      <c r="E1438" s="4" t="s">
        <v>6170</v>
      </c>
      <c r="F1438" s="35" t="str">
        <f>IFERROR(VLOOKUP(E1438,'DATA MASTER'!$B$1:$R$3858,3,0),"")</f>
        <v>DIV 2</v>
      </c>
      <c r="G1438" s="4">
        <v>1</v>
      </c>
      <c r="H1438" s="35">
        <f>IFERROR(VLOOKUP(E1438,'DATA MASTER'!$B$1:$R$3858,6,0),"")</f>
        <v>1</v>
      </c>
      <c r="I1438" s="40">
        <f>IFERROR(VLOOKUP(E1438,'DATA MASTER'!$B$1:$R$3858,5,0),"")</f>
        <v>21.11</v>
      </c>
      <c r="J1438" s="35">
        <f>IFERROR(VLOOKUP(E1438,'DATA MASTER'!$B$1:$R$3858,17,0),"")</f>
        <v>1428200</v>
      </c>
      <c r="K1438" s="35">
        <f>IFERROR(VLOOKUP(E1438,'DATA MASTER'!$B$1:$R$3858,16,0),"")</f>
        <v>1291700</v>
      </c>
      <c r="L1438" s="34">
        <f t="shared" si="403"/>
        <v>107115</v>
      </c>
      <c r="M1438" s="34">
        <f t="shared" si="408"/>
        <v>187141.49600000001</v>
      </c>
      <c r="N1438" s="35">
        <v>0</v>
      </c>
      <c r="O1438" s="35">
        <v>0</v>
      </c>
      <c r="P1438" s="35"/>
      <c r="Q1438" s="4"/>
      <c r="R1438" s="35">
        <f t="shared" si="409"/>
        <v>1190166.6666666665</v>
      </c>
      <c r="S1438" s="35">
        <f t="shared" si="404"/>
        <v>995097.75135135127</v>
      </c>
      <c r="T1438" s="35">
        <f t="shared" si="405"/>
        <v>195068.91531531524</v>
      </c>
      <c r="U1438" s="35">
        <f t="shared" si="410"/>
        <v>14777</v>
      </c>
      <c r="V1438" s="35">
        <f t="shared" si="411"/>
        <v>1376.7391304347825</v>
      </c>
      <c r="W1438" s="35">
        <f t="shared" si="406"/>
        <v>26421.7</v>
      </c>
      <c r="X1438" s="35">
        <f t="shared" si="412"/>
        <v>143402.56709397136</v>
      </c>
      <c r="Y1438" s="35">
        <v>1</v>
      </c>
      <c r="Z1438" s="35">
        <v>0</v>
      </c>
      <c r="AA1438" s="35">
        <f t="shared" si="413"/>
        <v>0</v>
      </c>
      <c r="AB1438" s="37">
        <f t="shared" si="407"/>
        <v>0</v>
      </c>
      <c r="AC1438" s="35">
        <v>0</v>
      </c>
      <c r="AD1438" s="35">
        <v>9090.9090909090901</v>
      </c>
      <c r="AE1438" s="44"/>
    </row>
    <row r="1439" spans="1:31">
      <c r="A1439" s="34">
        <v>1435</v>
      </c>
      <c r="B1439" s="58">
        <v>46256</v>
      </c>
      <c r="C1439" s="4" t="s">
        <v>7420</v>
      </c>
      <c r="D1439" s="4" t="s">
        <v>6138</v>
      </c>
      <c r="E1439" s="4" t="s">
        <v>6148</v>
      </c>
      <c r="F1439" s="35" t="str">
        <f>IFERROR(VLOOKUP(E1439,'DATA MASTER'!$B$1:$R$3858,3,0),"")</f>
        <v>DIV 2</v>
      </c>
      <c r="G1439" s="4">
        <v>18</v>
      </c>
      <c r="H1439" s="35">
        <f>IFERROR(VLOOKUP(E1439,'DATA MASTER'!$B$1:$R$3858,6,0),"")</f>
        <v>24</v>
      </c>
      <c r="I1439" s="40">
        <f>IFERROR(VLOOKUP(E1439,'DATA MASTER'!$B$1:$R$3858,5,0),"")</f>
        <v>1.0900000000000001</v>
      </c>
      <c r="J1439" s="35">
        <f>IFERROR(VLOOKUP(E1439,'DATA MASTER'!$B$1:$R$3858,17,0),"")</f>
        <v>82200</v>
      </c>
      <c r="K1439" s="35">
        <f>IFERROR(VLOOKUP(E1439,'DATA MASTER'!$B$1:$R$3858,16,0),"")</f>
        <v>74900</v>
      </c>
      <c r="L1439" s="34">
        <f t="shared" si="403"/>
        <v>6165</v>
      </c>
      <c r="M1439" s="34">
        <f t="shared" si="408"/>
        <v>10851.512000000001</v>
      </c>
      <c r="N1439" s="35">
        <v>0</v>
      </c>
      <c r="O1439" s="35">
        <v>0</v>
      </c>
      <c r="P1439" s="35"/>
      <c r="Q1439" s="4"/>
      <c r="R1439" s="35">
        <f t="shared" si="409"/>
        <v>1233000</v>
      </c>
      <c r="S1439" s="35">
        <f t="shared" si="404"/>
        <v>1038624.1297297296</v>
      </c>
      <c r="T1439" s="35">
        <f t="shared" si="405"/>
        <v>194375.87027027039</v>
      </c>
      <c r="U1439" s="35">
        <f t="shared" si="410"/>
        <v>13734</v>
      </c>
      <c r="V1439" s="35">
        <f t="shared" si="411"/>
        <v>1279.5652173913045</v>
      </c>
      <c r="W1439" s="35">
        <f t="shared" si="406"/>
        <v>27372.600000000002</v>
      </c>
      <c r="X1439" s="35">
        <f t="shared" si="412"/>
        <v>146434.14949732352</v>
      </c>
      <c r="Y1439" s="35">
        <v>1</v>
      </c>
      <c r="Z1439" s="35">
        <v>0</v>
      </c>
      <c r="AA1439" s="35">
        <f t="shared" si="413"/>
        <v>0</v>
      </c>
      <c r="AB1439" s="37">
        <f t="shared" si="407"/>
        <v>0</v>
      </c>
      <c r="AC1439" s="35">
        <v>0</v>
      </c>
      <c r="AD1439" s="35">
        <v>5555.5555555555557</v>
      </c>
      <c r="AE1439" s="44"/>
    </row>
    <row r="1440" spans="1:31">
      <c r="A1440" s="34">
        <v>1436</v>
      </c>
      <c r="B1440" s="58">
        <v>46256</v>
      </c>
      <c r="C1440" s="4" t="s">
        <v>7420</v>
      </c>
      <c r="D1440" s="4" t="s">
        <v>6138</v>
      </c>
      <c r="E1440" s="4" t="s">
        <v>6207</v>
      </c>
      <c r="F1440" s="35" t="str">
        <f>IFERROR(VLOOKUP(E1440,'DATA MASTER'!$B$1:$R$3858,3,0),"")</f>
        <v>DIV 2</v>
      </c>
      <c r="G1440" s="4">
        <v>4</v>
      </c>
      <c r="H1440" s="35">
        <f>IFERROR(VLOOKUP(E1440,'DATA MASTER'!$B$1:$R$3858,6,0),"")</f>
        <v>4</v>
      </c>
      <c r="I1440" s="40">
        <f>IFERROR(VLOOKUP(E1440,'DATA MASTER'!$B$1:$R$3858,5,0),"")</f>
        <v>4.24</v>
      </c>
      <c r="J1440" s="35">
        <f>IFERROR(VLOOKUP(E1440,'DATA MASTER'!$B$1:$R$3858,17,0),"")</f>
        <v>310600</v>
      </c>
      <c r="K1440" s="35">
        <f>IFERROR(VLOOKUP(E1440,'DATA MASTER'!$B$1:$R$3858,16,0),"")</f>
        <v>283000</v>
      </c>
      <c r="L1440" s="34">
        <f t="shared" si="403"/>
        <v>23295</v>
      </c>
      <c r="M1440" s="34">
        <f t="shared" si="408"/>
        <v>41001.040000000001</v>
      </c>
      <c r="N1440" s="35">
        <v>0</v>
      </c>
      <c r="O1440" s="35">
        <v>0</v>
      </c>
      <c r="P1440" s="35"/>
      <c r="Q1440" s="4"/>
      <c r="R1440" s="35">
        <f t="shared" si="409"/>
        <v>1035333.3333333333</v>
      </c>
      <c r="S1440" s="35">
        <f t="shared" si="404"/>
        <v>872068.32432432426</v>
      </c>
      <c r="T1440" s="35">
        <f t="shared" si="405"/>
        <v>163265.00900900899</v>
      </c>
      <c r="U1440" s="35">
        <f t="shared" si="410"/>
        <v>11872</v>
      </c>
      <c r="V1440" s="35">
        <f t="shared" si="411"/>
        <v>1106.0869565217392</v>
      </c>
      <c r="W1440" s="35">
        <f t="shared" si="406"/>
        <v>22984.399999999998</v>
      </c>
      <c r="X1440" s="35">
        <f t="shared" si="412"/>
        <v>121746.96649693171</v>
      </c>
      <c r="Y1440" s="35">
        <v>1</v>
      </c>
      <c r="Z1440" s="35">
        <v>0</v>
      </c>
      <c r="AA1440" s="35">
        <f t="shared" si="413"/>
        <v>0</v>
      </c>
      <c r="AB1440" s="37">
        <f t="shared" si="407"/>
        <v>0</v>
      </c>
      <c r="AC1440" s="35">
        <v>0</v>
      </c>
      <c r="AD1440" s="35">
        <v>5555.5555555555557</v>
      </c>
      <c r="AE1440" s="44"/>
    </row>
    <row r="1441" spans="1:31">
      <c r="A1441" s="34">
        <v>1437</v>
      </c>
      <c r="B1441" s="58">
        <v>46256</v>
      </c>
      <c r="C1441" s="4" t="s">
        <v>7421</v>
      </c>
      <c r="D1441" s="4" t="s">
        <v>6183</v>
      </c>
      <c r="E1441" s="4" t="s">
        <v>6135</v>
      </c>
      <c r="F1441" s="35" t="str">
        <f>IFERROR(VLOOKUP(E1441,'DATA MASTER'!$B$1:$R$3858,3,0),"")</f>
        <v>DIV 1</v>
      </c>
      <c r="G1441" s="4">
        <v>24</v>
      </c>
      <c r="H1441" s="35">
        <f>IFERROR(VLOOKUP(E1441,'DATA MASTER'!$B$1:$R$3858,6,0),"")</f>
        <v>24</v>
      </c>
      <c r="I1441" s="40">
        <f>IFERROR(VLOOKUP(E1441,'DATA MASTER'!$B$1:$R$3858,5,0),"")</f>
        <v>1.23</v>
      </c>
      <c r="J1441" s="35">
        <f>IFERROR(VLOOKUP(E1441,'DATA MASTER'!$B$1:$R$3858,17,0),"")</f>
        <v>99800</v>
      </c>
      <c r="K1441" s="35">
        <f>IFERROR(VLOOKUP(E1441,'DATA MASTER'!$B$1:$R$3858,16,0),"")</f>
        <v>92100</v>
      </c>
      <c r="L1441" s="34">
        <f t="shared" si="403"/>
        <v>7485</v>
      </c>
      <c r="M1441" s="34">
        <f t="shared" si="408"/>
        <v>13343.448</v>
      </c>
      <c r="N1441" s="35">
        <v>0</v>
      </c>
      <c r="O1441" s="35">
        <v>0</v>
      </c>
      <c r="P1441" s="35"/>
      <c r="Q1441" s="4"/>
      <c r="R1441" s="35">
        <f t="shared" si="409"/>
        <v>1995999.9999999998</v>
      </c>
      <c r="S1441" s="35">
        <f t="shared" si="404"/>
        <v>1702844.3675675672</v>
      </c>
      <c r="T1441" s="35">
        <f t="shared" si="405"/>
        <v>293155.63243243261</v>
      </c>
      <c r="U1441" s="35">
        <f t="shared" si="410"/>
        <v>20664</v>
      </c>
      <c r="V1441" s="35">
        <f t="shared" si="411"/>
        <v>1925.2173913043478</v>
      </c>
      <c r="W1441" s="35">
        <f t="shared" si="406"/>
        <v>44311.199999999997</v>
      </c>
      <c r="X1441" s="35">
        <f t="shared" si="412"/>
        <v>203755.21504112828</v>
      </c>
      <c r="Y1441" s="35">
        <v>1</v>
      </c>
      <c r="Z1441" s="35">
        <v>0</v>
      </c>
      <c r="AA1441" s="35">
        <f t="shared" si="413"/>
        <v>0</v>
      </c>
      <c r="AB1441" s="37">
        <f t="shared" si="407"/>
        <v>10000</v>
      </c>
      <c r="AC1441" s="35">
        <v>0</v>
      </c>
      <c r="AD1441" s="35">
        <v>12500</v>
      </c>
      <c r="AE1441" s="44"/>
    </row>
    <row r="1442" spans="1:31">
      <c r="A1442" s="34">
        <v>1438</v>
      </c>
      <c r="B1442" s="58">
        <v>46256</v>
      </c>
      <c r="C1442" s="4" t="s">
        <v>7422</v>
      </c>
      <c r="D1442" s="4" t="s">
        <v>6201</v>
      </c>
      <c r="E1442" s="4" t="s">
        <v>6135</v>
      </c>
      <c r="F1442" s="35" t="str">
        <f>IFERROR(VLOOKUP(E1442,'DATA MASTER'!$B$1:$R$3858,3,0),"")</f>
        <v>DIV 1</v>
      </c>
      <c r="G1442" s="4">
        <v>24</v>
      </c>
      <c r="H1442" s="35">
        <f>IFERROR(VLOOKUP(E1442,'DATA MASTER'!$B$1:$R$3858,6,0),"")</f>
        <v>24</v>
      </c>
      <c r="I1442" s="40">
        <f>IFERROR(VLOOKUP(E1442,'DATA MASTER'!$B$1:$R$3858,5,0),"")</f>
        <v>1.23</v>
      </c>
      <c r="J1442" s="35">
        <f>IFERROR(VLOOKUP(E1442,'DATA MASTER'!$B$1:$R$3858,17,0),"")</f>
        <v>99800</v>
      </c>
      <c r="K1442" s="35">
        <f>IFERROR(VLOOKUP(E1442,'DATA MASTER'!$B$1:$R$3858,16,0),"")</f>
        <v>92100</v>
      </c>
      <c r="L1442" s="34">
        <f t="shared" si="403"/>
        <v>7485</v>
      </c>
      <c r="M1442" s="34">
        <f t="shared" si="408"/>
        <v>13343.448</v>
      </c>
      <c r="N1442" s="35">
        <v>0</v>
      </c>
      <c r="O1442" s="35">
        <v>0</v>
      </c>
      <c r="P1442" s="35"/>
      <c r="Q1442" s="4"/>
      <c r="R1442" s="35">
        <f t="shared" si="409"/>
        <v>1995999.9999999998</v>
      </c>
      <c r="S1442" s="35">
        <f t="shared" si="404"/>
        <v>1702844.3675675672</v>
      </c>
      <c r="T1442" s="35">
        <f t="shared" si="405"/>
        <v>293155.63243243261</v>
      </c>
      <c r="U1442" s="35">
        <f t="shared" si="410"/>
        <v>20664</v>
      </c>
      <c r="V1442" s="35">
        <f t="shared" si="411"/>
        <v>1925.2173913043478</v>
      </c>
      <c r="W1442" s="35">
        <f t="shared" si="406"/>
        <v>44311.199999999997</v>
      </c>
      <c r="X1442" s="35">
        <f t="shared" si="412"/>
        <v>216255.21504112828</v>
      </c>
      <c r="Y1442" s="35">
        <f>IF(E1442="avem005",4,1)</f>
        <v>1</v>
      </c>
      <c r="Z1442" s="35">
        <v>0</v>
      </c>
      <c r="AA1442" s="35">
        <f t="shared" si="413"/>
        <v>0</v>
      </c>
      <c r="AB1442" s="37">
        <f t="shared" si="407"/>
        <v>10000</v>
      </c>
      <c r="AC1442" s="35">
        <v>0</v>
      </c>
      <c r="AD1442" s="35">
        <v>0</v>
      </c>
      <c r="AE1442" s="44"/>
    </row>
    <row r="1443" spans="1:31">
      <c r="A1443" s="34">
        <v>1439</v>
      </c>
      <c r="B1443" s="58">
        <v>46256</v>
      </c>
      <c r="C1443" s="4" t="s">
        <v>7423</v>
      </c>
      <c r="D1443" s="4" t="s">
        <v>6134</v>
      </c>
      <c r="E1443" s="4" t="s">
        <v>6156</v>
      </c>
      <c r="F1443" s="35" t="str">
        <f>IFERROR(VLOOKUP(E1443,'DATA MASTER'!$B$1:$R$3858,3,0),"")</f>
        <v>DIV 1</v>
      </c>
      <c r="G1443" s="4">
        <v>8</v>
      </c>
      <c r="H1443" s="35">
        <f>IFERROR(VLOOKUP(E1443,'DATA MASTER'!$B$1:$R$3858,6,0),"")</f>
        <v>4</v>
      </c>
      <c r="I1443" s="40">
        <f>IFERROR(VLOOKUP(E1443,'DATA MASTER'!$B$1:$R$3858,5,0),"")</f>
        <v>5.3879999999999999</v>
      </c>
      <c r="J1443" s="35">
        <f>IFERROR(VLOOKUP(E1443,'DATA MASTER'!$B$1:$R$3858,17,0),"")</f>
        <v>185700</v>
      </c>
      <c r="K1443" s="35">
        <f>IFERROR(VLOOKUP(E1443,'DATA MASTER'!$B$1:$R$3858,16,0),"")</f>
        <v>165300</v>
      </c>
      <c r="L1443" s="34">
        <f t="shared" si="403"/>
        <v>13927.5</v>
      </c>
      <c r="M1443" s="34">
        <f t="shared" si="408"/>
        <v>23948.664000000001</v>
      </c>
      <c r="N1443" s="35">
        <v>0</v>
      </c>
      <c r="O1443" s="35">
        <v>0</v>
      </c>
      <c r="P1443" s="35"/>
      <c r="Q1443" s="4"/>
      <c r="R1443" s="35">
        <f t="shared" si="409"/>
        <v>1238000</v>
      </c>
      <c r="S1443" s="35">
        <f t="shared" si="404"/>
        <v>1018748.3675675675</v>
      </c>
      <c r="T1443" s="35">
        <f t="shared" si="405"/>
        <v>219251.6324324325</v>
      </c>
      <c r="U1443" s="35">
        <f t="shared" si="410"/>
        <v>30172.799999999999</v>
      </c>
      <c r="V1443" s="35">
        <f t="shared" si="411"/>
        <v>2811.1304347826085</v>
      </c>
      <c r="W1443" s="35">
        <f t="shared" si="406"/>
        <v>27483.600000000002</v>
      </c>
      <c r="X1443" s="35">
        <f t="shared" si="412"/>
        <v>146284.10199764988</v>
      </c>
      <c r="Y1443" s="35">
        <v>1</v>
      </c>
      <c r="Z1443" s="35">
        <v>0</v>
      </c>
      <c r="AA1443" s="35">
        <f t="shared" si="413"/>
        <v>0</v>
      </c>
      <c r="AB1443" s="37">
        <f t="shared" si="407"/>
        <v>0</v>
      </c>
      <c r="AC1443" s="35">
        <v>0</v>
      </c>
      <c r="AD1443" s="35">
        <v>12500</v>
      </c>
      <c r="AE1443" s="44"/>
    </row>
    <row r="1444" spans="1:31">
      <c r="A1444" s="34">
        <v>1440</v>
      </c>
      <c r="B1444" s="58">
        <v>46256</v>
      </c>
      <c r="C1444" s="4" t="s">
        <v>7424</v>
      </c>
      <c r="D1444" s="4" t="s">
        <v>6196</v>
      </c>
      <c r="E1444" s="4" t="s">
        <v>6156</v>
      </c>
      <c r="F1444" s="35" t="str">
        <f>IFERROR(VLOOKUP(E1444,'DATA MASTER'!$B$1:$R$3858,3,0),"")</f>
        <v>DIV 1</v>
      </c>
      <c r="G1444" s="4">
        <v>2</v>
      </c>
      <c r="H1444" s="35">
        <f>IFERROR(VLOOKUP(E1444,'DATA MASTER'!$B$1:$R$3858,6,0),"")</f>
        <v>4</v>
      </c>
      <c r="I1444" s="40">
        <f>IFERROR(VLOOKUP(E1444,'DATA MASTER'!$B$1:$R$3858,5,0),"")</f>
        <v>5.3879999999999999</v>
      </c>
      <c r="J1444" s="35">
        <f>IFERROR(VLOOKUP(E1444,'DATA MASTER'!$B$1:$R$3858,17,0),"")</f>
        <v>185700</v>
      </c>
      <c r="K1444" s="35">
        <f>IFERROR(VLOOKUP(E1444,'DATA MASTER'!$B$1:$R$3858,16,0),"")</f>
        <v>165300</v>
      </c>
      <c r="L1444" s="34">
        <f t="shared" si="403"/>
        <v>13927.5</v>
      </c>
      <c r="M1444" s="34">
        <f t="shared" si="408"/>
        <v>23948.664000000001</v>
      </c>
      <c r="N1444" s="35">
        <v>0</v>
      </c>
      <c r="O1444" s="35">
        <v>0</v>
      </c>
      <c r="P1444" s="35"/>
      <c r="Q1444" s="4"/>
      <c r="R1444" s="35">
        <f t="shared" si="409"/>
        <v>309500</v>
      </c>
      <c r="S1444" s="35">
        <f t="shared" si="404"/>
        <v>254687.09189189188</v>
      </c>
      <c r="T1444" s="35">
        <f t="shared" si="405"/>
        <v>54812.908108108124</v>
      </c>
      <c r="U1444" s="35">
        <f t="shared" si="410"/>
        <v>7543.2</v>
      </c>
      <c r="V1444" s="35">
        <f t="shared" si="411"/>
        <v>702.78260869565213</v>
      </c>
      <c r="W1444" s="35">
        <f t="shared" si="406"/>
        <v>6870.9000000000005</v>
      </c>
      <c r="X1444" s="35">
        <f t="shared" si="412"/>
        <v>35849.871653258626</v>
      </c>
      <c r="Y1444" s="35">
        <v>1</v>
      </c>
      <c r="Z1444" s="35">
        <v>0</v>
      </c>
      <c r="AA1444" s="35">
        <f t="shared" si="413"/>
        <v>0</v>
      </c>
      <c r="AB1444" s="37">
        <f t="shared" si="407"/>
        <v>0</v>
      </c>
      <c r="AC1444" s="35">
        <v>0</v>
      </c>
      <c r="AD1444" s="35">
        <v>3846.1538461538462</v>
      </c>
      <c r="AE1444" s="44"/>
    </row>
    <row r="1445" spans="1:31">
      <c r="A1445" s="34">
        <v>1441</v>
      </c>
      <c r="B1445" s="58">
        <v>46256</v>
      </c>
      <c r="C1445" s="4" t="s">
        <v>7425</v>
      </c>
      <c r="D1445" s="4" t="s">
        <v>6124</v>
      </c>
      <c r="E1445" s="4" t="s">
        <v>6135</v>
      </c>
      <c r="F1445" s="35" t="str">
        <f>IFERROR(VLOOKUP(E1445,'DATA MASTER'!$B$1:$R$3858,3,0),"")</f>
        <v>DIV 1</v>
      </c>
      <c r="G1445" s="4">
        <v>24</v>
      </c>
      <c r="H1445" s="35">
        <f>IFERROR(VLOOKUP(E1445,'DATA MASTER'!$B$1:$R$3858,6,0),"")</f>
        <v>24</v>
      </c>
      <c r="I1445" s="40">
        <f>IFERROR(VLOOKUP(E1445,'DATA MASTER'!$B$1:$R$3858,5,0),"")</f>
        <v>1.23</v>
      </c>
      <c r="J1445" s="35">
        <f>IFERROR(VLOOKUP(E1445,'DATA MASTER'!$B$1:$R$3858,17,0),"")</f>
        <v>99800</v>
      </c>
      <c r="K1445" s="35">
        <f>IFERROR(VLOOKUP(E1445,'DATA MASTER'!$B$1:$R$3858,16,0),"")</f>
        <v>92100</v>
      </c>
      <c r="L1445" s="34">
        <f t="shared" si="403"/>
        <v>7485</v>
      </c>
      <c r="M1445" s="34">
        <f t="shared" si="408"/>
        <v>13343.448</v>
      </c>
      <c r="N1445" s="35">
        <v>0</v>
      </c>
      <c r="O1445" s="35">
        <v>0</v>
      </c>
      <c r="P1445" s="35"/>
      <c r="Q1445" s="4"/>
      <c r="R1445" s="35">
        <f t="shared" si="409"/>
        <v>1995999.9999999998</v>
      </c>
      <c r="S1445" s="35">
        <f t="shared" si="404"/>
        <v>1702844.3675675672</v>
      </c>
      <c r="T1445" s="35">
        <f t="shared" si="405"/>
        <v>293155.63243243261</v>
      </c>
      <c r="U1445" s="35">
        <f t="shared" si="410"/>
        <v>20664</v>
      </c>
      <c r="V1445" s="35">
        <f t="shared" si="411"/>
        <v>1925.2173913043478</v>
      </c>
      <c r="W1445" s="35">
        <f t="shared" si="406"/>
        <v>44311.199999999997</v>
      </c>
      <c r="X1445" s="35">
        <f t="shared" si="412"/>
        <v>226255.21504112828</v>
      </c>
      <c r="Y1445" s="35">
        <v>1</v>
      </c>
      <c r="Z1445" s="35">
        <v>0</v>
      </c>
      <c r="AA1445" s="35">
        <f t="shared" si="413"/>
        <v>0</v>
      </c>
      <c r="AB1445" s="37">
        <f t="shared" si="407"/>
        <v>0</v>
      </c>
      <c r="AC1445" s="35">
        <v>0</v>
      </c>
      <c r="AD1445" s="35">
        <v>0</v>
      </c>
      <c r="AE1445" s="44"/>
    </row>
    <row r="1446" spans="1:31">
      <c r="A1446" s="34">
        <v>1442</v>
      </c>
      <c r="B1446" s="58">
        <v>46256</v>
      </c>
      <c r="C1446" s="4" t="s">
        <v>7426</v>
      </c>
      <c r="D1446" s="4" t="s">
        <v>6196</v>
      </c>
      <c r="E1446" s="4" t="s">
        <v>6167</v>
      </c>
      <c r="F1446" s="35" t="str">
        <f>IFERROR(VLOOKUP(E1446,'DATA MASTER'!$B$1:$R$3858,3,0),"")</f>
        <v>DIV 2</v>
      </c>
      <c r="G1446" s="4">
        <v>10</v>
      </c>
      <c r="H1446" s="35">
        <f>IFERROR(VLOOKUP(E1446,'DATA MASTER'!$B$1:$R$3858,6,0),"")</f>
        <v>24</v>
      </c>
      <c r="I1446" s="40">
        <f>IFERROR(VLOOKUP(E1446,'DATA MASTER'!$B$1:$R$3858,5,0),"")</f>
        <v>0.90200000000000002</v>
      </c>
      <c r="J1446" s="35">
        <f>IFERROR(VLOOKUP(E1446,'DATA MASTER'!$B$1:$R$3858,17,0),"")</f>
        <v>81000</v>
      </c>
      <c r="K1446" s="35">
        <f>IFERROR(VLOOKUP(E1446,'DATA MASTER'!$B$1:$R$3858,16,0),"")</f>
        <v>74300</v>
      </c>
      <c r="L1446" s="34">
        <f t="shared" si="403"/>
        <v>6075</v>
      </c>
      <c r="M1446" s="34">
        <f t="shared" si="408"/>
        <v>10764.584000000001</v>
      </c>
      <c r="N1446" s="35">
        <v>0</v>
      </c>
      <c r="O1446" s="35">
        <v>10</v>
      </c>
      <c r="P1446" s="35"/>
      <c r="Q1446" s="4"/>
      <c r="R1446" s="35">
        <f t="shared" si="409"/>
        <v>607500</v>
      </c>
      <c r="S1446" s="35">
        <f t="shared" si="404"/>
        <v>515152.02162162156</v>
      </c>
      <c r="T1446" s="35">
        <f t="shared" si="405"/>
        <v>92347.978378378437</v>
      </c>
      <c r="U1446" s="35">
        <f t="shared" si="410"/>
        <v>6314</v>
      </c>
      <c r="V1446" s="35">
        <f t="shared" si="411"/>
        <v>588.26086956521738</v>
      </c>
      <c r="W1446" s="35">
        <f t="shared" si="406"/>
        <v>13486.500000000002</v>
      </c>
      <c r="X1446" s="35">
        <f t="shared" si="412"/>
        <v>71959.217508813221</v>
      </c>
      <c r="Y1446" s="35">
        <v>1</v>
      </c>
      <c r="Z1446" s="35">
        <v>0</v>
      </c>
      <c r="AA1446" s="35">
        <f t="shared" si="413"/>
        <v>0</v>
      </c>
      <c r="AB1446" s="37">
        <f t="shared" si="407"/>
        <v>0</v>
      </c>
      <c r="AC1446" s="35">
        <v>0</v>
      </c>
      <c r="AD1446" s="35">
        <v>0</v>
      </c>
      <c r="AE1446" s="44"/>
    </row>
    <row r="1447" spans="1:31">
      <c r="A1447" s="34">
        <v>1443</v>
      </c>
      <c r="B1447" s="58">
        <v>46256</v>
      </c>
      <c r="C1447" s="4" t="s">
        <v>7427</v>
      </c>
      <c r="D1447" s="4" t="s">
        <v>6143</v>
      </c>
      <c r="E1447" s="4" t="s">
        <v>6160</v>
      </c>
      <c r="F1447" s="35" t="str">
        <f>IFERROR(VLOOKUP(E1447,'DATA MASTER'!$B$1:$R$3858,3,0),"")</f>
        <v>DIV 1</v>
      </c>
      <c r="G1447" s="4">
        <v>3</v>
      </c>
      <c r="H1447" s="35">
        <f>IFERROR(VLOOKUP(E1447,'DATA MASTER'!$B$1:$R$3858,6,0),"")</f>
        <v>1</v>
      </c>
      <c r="I1447" s="40">
        <f>IFERROR(VLOOKUP(E1447,'DATA MASTER'!$B$1:$R$3858,5,0),"")</f>
        <v>26.02</v>
      </c>
      <c r="J1447" s="35">
        <f>IFERROR(VLOOKUP(E1447,'DATA MASTER'!$B$1:$R$3858,17,0),"")</f>
        <v>876000</v>
      </c>
      <c r="K1447" s="35">
        <f>IFERROR(VLOOKUP(E1447,'DATA MASTER'!$B$1:$R$3858,16,0),"")</f>
        <v>777200</v>
      </c>
      <c r="L1447" s="34">
        <f t="shared" si="403"/>
        <v>65700</v>
      </c>
      <c r="M1447" s="34">
        <f t="shared" si="408"/>
        <v>112600.736</v>
      </c>
      <c r="N1447" s="35">
        <v>0</v>
      </c>
      <c r="O1447" s="35">
        <v>0</v>
      </c>
      <c r="P1447" s="35"/>
      <c r="Q1447" s="4"/>
      <c r="R1447" s="35">
        <f t="shared" si="409"/>
        <v>2189999.9999999995</v>
      </c>
      <c r="S1447" s="35">
        <f t="shared" si="404"/>
        <v>1796214.2270270269</v>
      </c>
      <c r="T1447" s="35">
        <f t="shared" si="405"/>
        <v>393785.7729729726</v>
      </c>
      <c r="U1447" s="35">
        <f t="shared" si="410"/>
        <v>54642</v>
      </c>
      <c r="V1447" s="35">
        <f t="shared" si="411"/>
        <v>5090.8695652173919</v>
      </c>
      <c r="W1447" s="35">
        <f t="shared" si="406"/>
        <v>48617.999999999993</v>
      </c>
      <c r="X1447" s="35">
        <f t="shared" si="412"/>
        <v>262101.57007442185</v>
      </c>
      <c r="Y1447" s="35">
        <v>1</v>
      </c>
      <c r="Z1447" s="35">
        <v>0</v>
      </c>
      <c r="AA1447" s="35">
        <f t="shared" si="413"/>
        <v>0</v>
      </c>
      <c r="AB1447" s="37">
        <f t="shared" si="407"/>
        <v>0</v>
      </c>
      <c r="AC1447" s="35">
        <v>0</v>
      </c>
      <c r="AD1447" s="35">
        <v>23333.333333333332</v>
      </c>
      <c r="AE1447" s="44"/>
    </row>
    <row r="1448" spans="1:31">
      <c r="A1448" s="34">
        <v>1444</v>
      </c>
      <c r="B1448" s="58">
        <v>46256</v>
      </c>
      <c r="C1448" s="4" t="s">
        <v>7428</v>
      </c>
      <c r="D1448" s="4" t="s">
        <v>6196</v>
      </c>
      <c r="E1448" s="4" t="s">
        <v>171</v>
      </c>
      <c r="F1448" s="35" t="str">
        <f>IFERROR(VLOOKUP(E1448,'DATA MASTER'!$B$1:$R$3859,3,0),"")</f>
        <v>DIV 2</v>
      </c>
      <c r="G1448" s="4">
        <v>2</v>
      </c>
      <c r="H1448" s="35">
        <f>IFERROR(VLOOKUP(E1448,'DATA MASTER'!$B$1:$R$3859,6,0),"")</f>
        <v>1</v>
      </c>
      <c r="I1448" s="40">
        <f>IFERROR(VLOOKUP(E1448,'DATA MASTER'!$B$1:$R$3859,5,0),"")</f>
        <v>19.010000000000002</v>
      </c>
      <c r="J1448" s="35">
        <f>IFERROR(VLOOKUP(E1448,'DATA MASTER'!$B$1:$R$3859,17,0),"")</f>
        <v>381600</v>
      </c>
      <c r="K1448" s="35">
        <f>IFERROR(VLOOKUP(E1448,'DATA MASTER'!$B$1:$R$3859,16,0),"")</f>
        <v>322800</v>
      </c>
      <c r="L1448" s="34">
        <f t="shared" si="403"/>
        <v>28620</v>
      </c>
      <c r="M1448" s="34">
        <f t="shared" si="408"/>
        <v>46767.264000000003</v>
      </c>
      <c r="N1448" s="35">
        <v>0</v>
      </c>
      <c r="O1448" s="35">
        <v>10</v>
      </c>
      <c r="P1448" s="35"/>
      <c r="Q1448" s="4"/>
      <c r="R1448" s="35">
        <f t="shared" si="409"/>
        <v>572400</v>
      </c>
      <c r="S1448" s="35">
        <f t="shared" si="404"/>
        <v>447620.65297297295</v>
      </c>
      <c r="T1448" s="35">
        <f t="shared" si="405"/>
        <v>124779.34702702705</v>
      </c>
      <c r="U1448" s="35">
        <f t="shared" si="410"/>
        <v>26614.000000000004</v>
      </c>
      <c r="V1448" s="35">
        <f t="shared" si="411"/>
        <v>2479.5652173913045</v>
      </c>
      <c r="W1448" s="35">
        <f t="shared" si="406"/>
        <v>12707.28</v>
      </c>
      <c r="X1448" s="35">
        <f t="shared" si="412"/>
        <v>82978.501809635738</v>
      </c>
      <c r="Y1448" s="35">
        <v>1</v>
      </c>
      <c r="Z1448" s="35">
        <v>0</v>
      </c>
      <c r="AA1448" s="35">
        <f t="shared" si="413"/>
        <v>0</v>
      </c>
      <c r="AB1448" s="37">
        <f t="shared" si="407"/>
        <v>0</v>
      </c>
      <c r="AC1448" s="35">
        <v>0</v>
      </c>
      <c r="AD1448" s="35">
        <v>0</v>
      </c>
      <c r="AE1448" s="44"/>
    </row>
    <row r="1449" spans="1:31">
      <c r="A1449" s="34">
        <v>1445</v>
      </c>
      <c r="B1449" s="58">
        <v>46256</v>
      </c>
      <c r="C1449" s="4" t="s">
        <v>7429</v>
      </c>
      <c r="D1449" s="4" t="s">
        <v>6138</v>
      </c>
      <c r="E1449" s="4" t="s">
        <v>6148</v>
      </c>
      <c r="F1449" s="35" t="str">
        <f>IFERROR(VLOOKUP(E1449,'DATA MASTER'!$B$1:$R$3858,3,0),"")</f>
        <v>DIV 2</v>
      </c>
      <c r="G1449" s="4">
        <v>3</v>
      </c>
      <c r="H1449" s="35">
        <f>IFERROR(VLOOKUP(E1449,'DATA MASTER'!$B$1:$R$3858,6,0),"")</f>
        <v>24</v>
      </c>
      <c r="I1449" s="40">
        <f>IFERROR(VLOOKUP(E1449,'DATA MASTER'!$B$1:$R$3858,5,0),"")</f>
        <v>1.0900000000000001</v>
      </c>
      <c r="J1449" s="35">
        <f>IFERROR(VLOOKUP(E1449,'DATA MASTER'!$B$1:$R$3858,17,0),"")</f>
        <v>82200</v>
      </c>
      <c r="K1449" s="35">
        <f>IFERROR(VLOOKUP(E1449,'DATA MASTER'!$B$1:$R$3858,16,0),"")</f>
        <v>74900</v>
      </c>
      <c r="L1449" s="34">
        <f t="shared" si="403"/>
        <v>6165</v>
      </c>
      <c r="M1449" s="34">
        <f t="shared" si="408"/>
        <v>10851.512000000001</v>
      </c>
      <c r="N1449" s="35">
        <v>0</v>
      </c>
      <c r="O1449" s="35">
        <v>0</v>
      </c>
      <c r="P1449" s="35"/>
      <c r="Q1449" s="4"/>
      <c r="R1449" s="35">
        <f t="shared" si="409"/>
        <v>205500</v>
      </c>
      <c r="S1449" s="35">
        <f t="shared" si="404"/>
        <v>173104.02162162162</v>
      </c>
      <c r="T1449" s="35">
        <f t="shared" si="405"/>
        <v>32395.978378378379</v>
      </c>
      <c r="U1449" s="35">
        <f t="shared" si="410"/>
        <v>2289.0000000000005</v>
      </c>
      <c r="V1449" s="35">
        <f t="shared" si="411"/>
        <v>213.2608695652174</v>
      </c>
      <c r="W1449" s="35">
        <f t="shared" si="406"/>
        <v>4562.1000000000004</v>
      </c>
      <c r="X1449" s="35">
        <f t="shared" si="412"/>
        <v>25331.617508813164</v>
      </c>
      <c r="Y1449" s="35">
        <v>1</v>
      </c>
      <c r="Z1449" s="35">
        <v>0</v>
      </c>
      <c r="AA1449" s="35">
        <f t="shared" si="413"/>
        <v>0</v>
      </c>
      <c r="AB1449" s="37">
        <f t="shared" si="407"/>
        <v>0</v>
      </c>
      <c r="AC1449" s="35">
        <v>0</v>
      </c>
      <c r="AD1449" s="35">
        <v>0</v>
      </c>
      <c r="AE1449" s="44"/>
    </row>
    <row r="1450" spans="1:31">
      <c r="A1450" s="34">
        <v>1446</v>
      </c>
      <c r="B1450" s="58">
        <v>46256</v>
      </c>
      <c r="C1450" s="4" t="s">
        <v>7430</v>
      </c>
      <c r="D1450" s="4" t="s">
        <v>6175</v>
      </c>
      <c r="E1450" s="4" t="s">
        <v>6294</v>
      </c>
      <c r="F1450" s="35" t="str">
        <f>IFERROR(VLOOKUP(E1450,'DATA MASTER'!$B$1:$R$3858,3,0),"")</f>
        <v>DIV 2</v>
      </c>
      <c r="G1450" s="4">
        <v>1</v>
      </c>
      <c r="H1450" s="35">
        <f>IFERROR(VLOOKUP(E1450,'DATA MASTER'!$B$1:$R$3858,6,0),"")</f>
        <v>1</v>
      </c>
      <c r="I1450" s="40">
        <f>IFERROR(VLOOKUP(E1450,'DATA MASTER'!$B$1:$R$3858,5,0),"")</f>
        <v>26.01</v>
      </c>
      <c r="J1450" s="35">
        <f>IFERROR(VLOOKUP(E1450,'DATA MASTER'!$B$1:$R$3858,17,0),"")</f>
        <v>764700</v>
      </c>
      <c r="K1450" s="35">
        <f>IFERROR(VLOOKUP(E1450,'DATA MASTER'!$B$1:$R$3858,16,0),"")</f>
        <v>670700</v>
      </c>
      <c r="L1450" s="34">
        <f t="shared" si="403"/>
        <v>57352.5</v>
      </c>
      <c r="M1450" s="34">
        <f t="shared" si="408"/>
        <v>97171.016000000003</v>
      </c>
      <c r="N1450" s="35">
        <v>0</v>
      </c>
      <c r="O1450" s="35">
        <v>0</v>
      </c>
      <c r="P1450" s="35"/>
      <c r="Q1450" s="4"/>
      <c r="R1450" s="35">
        <f t="shared" si="409"/>
        <v>637250</v>
      </c>
      <c r="S1450" s="35">
        <f t="shared" si="404"/>
        <v>516692.77837837825</v>
      </c>
      <c r="T1450" s="35">
        <f t="shared" si="405"/>
        <v>120557.22162162175</v>
      </c>
      <c r="U1450" s="35">
        <f t="shared" si="410"/>
        <v>18207</v>
      </c>
      <c r="V1450" s="35">
        <f t="shared" si="411"/>
        <v>1696.304347826087</v>
      </c>
      <c r="W1450" s="35">
        <f t="shared" si="406"/>
        <v>14146.95</v>
      </c>
      <c r="X1450" s="35">
        <f t="shared" si="412"/>
        <v>86506.967273795672</v>
      </c>
      <c r="Y1450" s="35">
        <v>1</v>
      </c>
      <c r="Z1450" s="35">
        <v>0</v>
      </c>
      <c r="AA1450" s="35">
        <f t="shared" si="413"/>
        <v>0</v>
      </c>
      <c r="AB1450" s="37">
        <f t="shared" si="407"/>
        <v>0</v>
      </c>
      <c r="AC1450" s="35">
        <v>0</v>
      </c>
      <c r="AD1450" s="35">
        <v>0</v>
      </c>
      <c r="AE1450" s="44"/>
    </row>
    <row r="1451" spans="1:31">
      <c r="A1451" s="34">
        <v>1447</v>
      </c>
      <c r="B1451" s="58">
        <v>46256</v>
      </c>
      <c r="C1451" s="4" t="s">
        <v>7431</v>
      </c>
      <c r="D1451" s="4" t="s">
        <v>6124</v>
      </c>
      <c r="E1451" s="4" t="s">
        <v>6148</v>
      </c>
      <c r="F1451" s="35" t="str">
        <f>IFERROR(VLOOKUP(E1451,'DATA MASTER'!$B$1:$R$3858,3,0),"")</f>
        <v>DIV 2</v>
      </c>
      <c r="G1451" s="4">
        <v>3</v>
      </c>
      <c r="H1451" s="35">
        <f>IFERROR(VLOOKUP(E1451,'DATA MASTER'!$B$1:$R$3858,6,0),"")</f>
        <v>24</v>
      </c>
      <c r="I1451" s="40">
        <f>IFERROR(VLOOKUP(E1451,'DATA MASTER'!$B$1:$R$3858,5,0),"")</f>
        <v>1.0900000000000001</v>
      </c>
      <c r="J1451" s="35">
        <f>IFERROR(VLOOKUP(E1451,'DATA MASTER'!$B$1:$R$3858,17,0),"")</f>
        <v>82200</v>
      </c>
      <c r="K1451" s="35">
        <f>IFERROR(VLOOKUP(E1451,'DATA MASTER'!$B$1:$R$3858,16,0),"")</f>
        <v>74900</v>
      </c>
      <c r="L1451" s="34">
        <f t="shared" si="403"/>
        <v>6165</v>
      </c>
      <c r="M1451" s="34">
        <f t="shared" si="408"/>
        <v>10851.512000000001</v>
      </c>
      <c r="N1451" s="35">
        <v>0</v>
      </c>
      <c r="O1451" s="35">
        <v>0</v>
      </c>
      <c r="P1451" s="35"/>
      <c r="Q1451" s="4"/>
      <c r="R1451" s="35">
        <f t="shared" si="409"/>
        <v>205500</v>
      </c>
      <c r="S1451" s="35">
        <f t="shared" si="404"/>
        <v>173104.02162162162</v>
      </c>
      <c r="T1451" s="35">
        <f t="shared" si="405"/>
        <v>32395.978378378379</v>
      </c>
      <c r="U1451" s="35">
        <f t="shared" si="410"/>
        <v>2289.0000000000005</v>
      </c>
      <c r="V1451" s="35">
        <f t="shared" si="411"/>
        <v>213.2608695652174</v>
      </c>
      <c r="W1451" s="35">
        <f t="shared" si="406"/>
        <v>4562.1000000000004</v>
      </c>
      <c r="X1451" s="35">
        <f t="shared" si="412"/>
        <v>11695.253872449528</v>
      </c>
      <c r="Y1451" s="35">
        <v>1</v>
      </c>
      <c r="Z1451" s="35">
        <v>0</v>
      </c>
      <c r="AA1451" s="35">
        <f t="shared" si="413"/>
        <v>0</v>
      </c>
      <c r="AB1451" s="37">
        <f t="shared" si="407"/>
        <v>0</v>
      </c>
      <c r="AC1451" s="35">
        <v>0</v>
      </c>
      <c r="AD1451" s="35">
        <v>13636.363636363636</v>
      </c>
      <c r="AE1451" s="44"/>
    </row>
    <row r="1452" spans="1:31">
      <c r="A1452" s="34">
        <v>1448</v>
      </c>
      <c r="B1452" s="58">
        <v>46256</v>
      </c>
      <c r="C1452" s="4" t="s">
        <v>7432</v>
      </c>
      <c r="D1452" s="4" t="s">
        <v>6143</v>
      </c>
      <c r="E1452" s="4" t="s">
        <v>6148</v>
      </c>
      <c r="F1452" s="35" t="str">
        <f>IFERROR(VLOOKUP(E1452,'DATA MASTER'!$B$1:$R$3858,3,0),"")</f>
        <v>DIV 2</v>
      </c>
      <c r="G1452" s="4">
        <v>6</v>
      </c>
      <c r="H1452" s="35">
        <f>IFERROR(VLOOKUP(E1452,'DATA MASTER'!$B$1:$R$3858,6,0),"")</f>
        <v>24</v>
      </c>
      <c r="I1452" s="40">
        <f>IFERROR(VLOOKUP(E1452,'DATA MASTER'!$B$1:$R$3858,5,0),"")</f>
        <v>1.0900000000000001</v>
      </c>
      <c r="J1452" s="35">
        <f>IFERROR(VLOOKUP(E1452,'DATA MASTER'!$B$1:$R$3858,17,0),"")</f>
        <v>82200</v>
      </c>
      <c r="K1452" s="35">
        <f>IFERROR(VLOOKUP(E1452,'DATA MASTER'!$B$1:$R$3858,16,0),"")</f>
        <v>74900</v>
      </c>
      <c r="L1452" s="34">
        <f t="shared" si="403"/>
        <v>6165</v>
      </c>
      <c r="M1452" s="34">
        <f t="shared" si="408"/>
        <v>10851.512000000001</v>
      </c>
      <c r="N1452" s="35">
        <v>0</v>
      </c>
      <c r="O1452" s="35">
        <v>0</v>
      </c>
      <c r="P1452" s="35"/>
      <c r="Q1452" s="4" t="e">
        <f>VLOOKUP(#REF!,#REF!,1,0)</f>
        <v>#REF!</v>
      </c>
      <c r="R1452" s="35">
        <f t="shared" si="409"/>
        <v>411000</v>
      </c>
      <c r="S1452" s="35">
        <f t="shared" si="404"/>
        <v>346208.04324324324</v>
      </c>
      <c r="T1452" s="35">
        <f t="shared" si="405"/>
        <v>64791.956756756757</v>
      </c>
      <c r="U1452" s="35">
        <f t="shared" si="410"/>
        <v>4578.0000000000009</v>
      </c>
      <c r="V1452" s="35">
        <f t="shared" si="411"/>
        <v>426.52173913043481</v>
      </c>
      <c r="W1452" s="35">
        <f t="shared" si="406"/>
        <v>9124.2000000000007</v>
      </c>
      <c r="X1452" s="35" t="str">
        <f t="shared" si="412"/>
        <v/>
      </c>
      <c r="Y1452" s="35">
        <v>1</v>
      </c>
      <c r="Z1452" s="42" t="e">
        <f>VLOOKUP(Q1452,#REF!,4,0)</f>
        <v>#REF!</v>
      </c>
      <c r="AA1452" s="35">
        <f t="shared" si="413"/>
        <v>0</v>
      </c>
      <c r="AB1452" s="37">
        <f t="shared" si="407"/>
        <v>0</v>
      </c>
      <c r="AC1452" s="35" t="e">
        <f>Z1452*R1452*1.11</f>
        <v>#REF!</v>
      </c>
      <c r="AD1452" s="35">
        <v>0</v>
      </c>
      <c r="AE1452" s="44"/>
    </row>
    <row r="1453" spans="1:31">
      <c r="A1453" s="34">
        <v>1449</v>
      </c>
      <c r="B1453" s="58">
        <v>46256</v>
      </c>
      <c r="C1453" s="4" t="s">
        <v>7433</v>
      </c>
      <c r="D1453" s="4" t="s">
        <v>6134</v>
      </c>
      <c r="E1453" s="4" t="s">
        <v>6135</v>
      </c>
      <c r="F1453" s="35" t="str">
        <f>IFERROR(VLOOKUP(E1453,'DATA MASTER'!$B$1:$R$3858,3,0),"")</f>
        <v>DIV 1</v>
      </c>
      <c r="G1453" s="4">
        <v>3</v>
      </c>
      <c r="H1453" s="35">
        <f>IFERROR(VLOOKUP(E1453,'DATA MASTER'!$B$1:$R$3858,6,0),"")</f>
        <v>24</v>
      </c>
      <c r="I1453" s="40">
        <f>IFERROR(VLOOKUP(E1453,'DATA MASTER'!$B$1:$R$3858,5,0),"")</f>
        <v>1.23</v>
      </c>
      <c r="J1453" s="35">
        <f>IFERROR(VLOOKUP(E1453,'DATA MASTER'!$B$1:$R$3858,17,0),"")</f>
        <v>99800</v>
      </c>
      <c r="K1453" s="35">
        <f>IFERROR(VLOOKUP(E1453,'DATA MASTER'!$B$1:$R$3858,16,0),"")</f>
        <v>92100</v>
      </c>
      <c r="L1453" s="34">
        <f t="shared" si="403"/>
        <v>7485</v>
      </c>
      <c r="M1453" s="34">
        <f t="shared" si="408"/>
        <v>13343.448</v>
      </c>
      <c r="N1453" s="35">
        <v>0</v>
      </c>
      <c r="O1453" s="35">
        <v>0</v>
      </c>
      <c r="P1453" s="35"/>
      <c r="Q1453" s="4"/>
      <c r="R1453" s="35">
        <f t="shared" si="409"/>
        <v>249499.99999999997</v>
      </c>
      <c r="S1453" s="35">
        <f t="shared" si="404"/>
        <v>212855.54594594589</v>
      </c>
      <c r="T1453" s="35">
        <f t="shared" si="405"/>
        <v>36644.454054054077</v>
      </c>
      <c r="U1453" s="35">
        <f t="shared" si="410"/>
        <v>2583</v>
      </c>
      <c r="V1453" s="35">
        <f t="shared" si="411"/>
        <v>240.65217391304347</v>
      </c>
      <c r="W1453" s="35">
        <f t="shared" si="406"/>
        <v>5538.9</v>
      </c>
      <c r="X1453" s="35">
        <f t="shared" si="412"/>
        <v>22399.548938964566</v>
      </c>
      <c r="Y1453" s="35">
        <v>1</v>
      </c>
      <c r="Z1453" s="35">
        <v>0</v>
      </c>
      <c r="AA1453" s="35">
        <f t="shared" si="413"/>
        <v>0</v>
      </c>
      <c r="AB1453" s="37">
        <f t="shared" si="407"/>
        <v>0</v>
      </c>
      <c r="AC1453" s="35">
        <v>0</v>
      </c>
      <c r="AD1453" s="35">
        <v>5882.3529411764703</v>
      </c>
      <c r="AE1453" s="44"/>
    </row>
    <row r="1454" spans="1:31">
      <c r="A1454" s="34">
        <v>1450</v>
      </c>
      <c r="B1454" s="58">
        <v>46256</v>
      </c>
      <c r="C1454" s="4" t="s">
        <v>7433</v>
      </c>
      <c r="D1454" s="4" t="s">
        <v>6134</v>
      </c>
      <c r="E1454" s="4" t="s">
        <v>6170</v>
      </c>
      <c r="F1454" s="35" t="str">
        <f>IFERROR(VLOOKUP(E1454,'DATA MASTER'!$B$1:$R$3858,3,0),"")</f>
        <v>DIV 2</v>
      </c>
      <c r="G1454" s="4">
        <v>1</v>
      </c>
      <c r="H1454" s="35">
        <f>IFERROR(VLOOKUP(E1454,'DATA MASTER'!$B$1:$R$3858,6,0),"")</f>
        <v>1</v>
      </c>
      <c r="I1454" s="40">
        <f>IFERROR(VLOOKUP(E1454,'DATA MASTER'!$B$1:$R$3858,5,0),"")</f>
        <v>21.11</v>
      </c>
      <c r="J1454" s="35">
        <f>IFERROR(VLOOKUP(E1454,'DATA MASTER'!$B$1:$R$3858,17,0),"")</f>
        <v>1428200</v>
      </c>
      <c r="K1454" s="35">
        <f>IFERROR(VLOOKUP(E1454,'DATA MASTER'!$B$1:$R$3858,16,0),"")</f>
        <v>1291700</v>
      </c>
      <c r="L1454" s="34">
        <f t="shared" si="403"/>
        <v>107115</v>
      </c>
      <c r="M1454" s="34">
        <f t="shared" si="408"/>
        <v>187141.49600000001</v>
      </c>
      <c r="N1454" s="35">
        <v>0</v>
      </c>
      <c r="O1454" s="35">
        <v>0</v>
      </c>
      <c r="P1454" s="35"/>
      <c r="Q1454" s="4"/>
      <c r="R1454" s="35">
        <f t="shared" si="409"/>
        <v>1190166.6666666665</v>
      </c>
      <c r="S1454" s="35">
        <f t="shared" si="404"/>
        <v>995097.75135135127</v>
      </c>
      <c r="T1454" s="35">
        <f t="shared" si="405"/>
        <v>195068.91531531524</v>
      </c>
      <c r="U1454" s="35">
        <f t="shared" si="410"/>
        <v>14777</v>
      </c>
      <c r="V1454" s="35">
        <f t="shared" si="411"/>
        <v>1376.7391304347825</v>
      </c>
      <c r="W1454" s="35">
        <f t="shared" si="406"/>
        <v>26421.7</v>
      </c>
      <c r="X1454" s="35">
        <f t="shared" si="412"/>
        <v>146611.12324370397</v>
      </c>
      <c r="Y1454" s="35">
        <v>1</v>
      </c>
      <c r="Z1454" s="35">
        <v>0</v>
      </c>
      <c r="AA1454" s="35">
        <f t="shared" si="413"/>
        <v>0</v>
      </c>
      <c r="AB1454" s="37">
        <f t="shared" si="407"/>
        <v>0</v>
      </c>
      <c r="AC1454" s="35">
        <v>0</v>
      </c>
      <c r="AD1454" s="35">
        <v>5882.3529411764703</v>
      </c>
      <c r="AE1454" s="44"/>
    </row>
    <row r="1455" spans="1:31">
      <c r="A1455" s="34">
        <v>1451</v>
      </c>
      <c r="B1455" s="58">
        <v>46256</v>
      </c>
      <c r="C1455" s="4" t="s">
        <v>7434</v>
      </c>
      <c r="D1455" s="4" t="s">
        <v>6134</v>
      </c>
      <c r="E1455" s="4" t="s">
        <v>6135</v>
      </c>
      <c r="F1455" s="35" t="str">
        <f>IFERROR(VLOOKUP(E1455,'DATA MASTER'!$B$1:$R$3858,3,0),"")</f>
        <v>DIV 1</v>
      </c>
      <c r="G1455" s="4">
        <v>2</v>
      </c>
      <c r="H1455" s="35">
        <f>IFERROR(VLOOKUP(E1455,'DATA MASTER'!$B$1:$R$3858,6,0),"")</f>
        <v>24</v>
      </c>
      <c r="I1455" s="40">
        <f>IFERROR(VLOOKUP(E1455,'DATA MASTER'!$B$1:$R$3858,5,0),"")</f>
        <v>1.23</v>
      </c>
      <c r="J1455" s="35">
        <f>IFERROR(VLOOKUP(E1455,'DATA MASTER'!$B$1:$R$3858,17,0),"")</f>
        <v>99800</v>
      </c>
      <c r="K1455" s="35">
        <f>IFERROR(VLOOKUP(E1455,'DATA MASTER'!$B$1:$R$3858,16,0),"")</f>
        <v>92100</v>
      </c>
      <c r="L1455" s="34">
        <f t="shared" si="403"/>
        <v>7485</v>
      </c>
      <c r="M1455" s="34">
        <f t="shared" si="408"/>
        <v>13343.448</v>
      </c>
      <c r="N1455" s="35">
        <v>0</v>
      </c>
      <c r="O1455" s="35">
        <v>0</v>
      </c>
      <c r="P1455" s="35"/>
      <c r="Q1455" s="4"/>
      <c r="R1455" s="35">
        <f t="shared" si="409"/>
        <v>166333.33333333331</v>
      </c>
      <c r="S1455" s="35">
        <f t="shared" si="404"/>
        <v>141903.69729729727</v>
      </c>
      <c r="T1455" s="35">
        <f t="shared" si="405"/>
        <v>24429.636036036041</v>
      </c>
      <c r="U1455" s="35">
        <f t="shared" si="410"/>
        <v>1722</v>
      </c>
      <c r="V1455" s="35">
        <f t="shared" si="411"/>
        <v>160.43478260869566</v>
      </c>
      <c r="W1455" s="35">
        <f t="shared" si="406"/>
        <v>3692.6000000000004</v>
      </c>
      <c r="X1455" s="35">
        <f t="shared" si="412"/>
        <v>12972.248312250877</v>
      </c>
      <c r="Y1455" s="35">
        <v>1</v>
      </c>
      <c r="Z1455" s="35">
        <v>0</v>
      </c>
      <c r="AA1455" s="35">
        <f t="shared" si="413"/>
        <v>0</v>
      </c>
      <c r="AB1455" s="37">
        <f t="shared" si="407"/>
        <v>0</v>
      </c>
      <c r="AC1455" s="35">
        <v>0</v>
      </c>
      <c r="AD1455" s="35">
        <v>5882.3529411764703</v>
      </c>
      <c r="AE1455" s="44"/>
    </row>
    <row r="1456" spans="1:31">
      <c r="A1456" s="34">
        <v>1452</v>
      </c>
      <c r="B1456" s="58">
        <v>46256</v>
      </c>
      <c r="C1456" s="4" t="s">
        <v>7435</v>
      </c>
      <c r="D1456" s="4" t="s">
        <v>6183</v>
      </c>
      <c r="E1456" s="4" t="s">
        <v>6156</v>
      </c>
      <c r="F1456" s="35" t="str">
        <f>IFERROR(VLOOKUP(E1456,'DATA MASTER'!$B$1:$R$3858,3,0),"")</f>
        <v>DIV 1</v>
      </c>
      <c r="G1456" s="4">
        <v>4</v>
      </c>
      <c r="H1456" s="35">
        <f>IFERROR(VLOOKUP(E1456,'DATA MASTER'!$B$1:$R$3858,6,0),"")</f>
        <v>4</v>
      </c>
      <c r="I1456" s="40">
        <f>IFERROR(VLOOKUP(E1456,'DATA MASTER'!$B$1:$R$3858,5,0),"")</f>
        <v>5.3879999999999999</v>
      </c>
      <c r="J1456" s="35">
        <f>IFERROR(VLOOKUP(E1456,'DATA MASTER'!$B$1:$R$3858,17,0),"")</f>
        <v>185700</v>
      </c>
      <c r="K1456" s="35">
        <f>IFERROR(VLOOKUP(E1456,'DATA MASTER'!$B$1:$R$3858,16,0),"")</f>
        <v>165300</v>
      </c>
      <c r="L1456" s="34">
        <f t="shared" si="403"/>
        <v>13927.5</v>
      </c>
      <c r="M1456" s="34">
        <f t="shared" si="408"/>
        <v>23948.664000000001</v>
      </c>
      <c r="N1456" s="35">
        <v>0</v>
      </c>
      <c r="O1456" s="35">
        <v>0</v>
      </c>
      <c r="P1456" s="35"/>
      <c r="Q1456" s="4"/>
      <c r="R1456" s="35">
        <f t="shared" si="409"/>
        <v>619000</v>
      </c>
      <c r="S1456" s="35">
        <f t="shared" si="404"/>
        <v>509374.18378378375</v>
      </c>
      <c r="T1456" s="35">
        <f t="shared" si="405"/>
        <v>109625.81621621625</v>
      </c>
      <c r="U1456" s="35">
        <f t="shared" si="410"/>
        <v>15086.4</v>
      </c>
      <c r="V1456" s="35">
        <f t="shared" si="411"/>
        <v>1405.5652173913043</v>
      </c>
      <c r="W1456" s="35">
        <f t="shared" si="406"/>
        <v>13741.800000000001</v>
      </c>
      <c r="X1456" s="35">
        <f t="shared" si="412"/>
        <v>69392.05099882494</v>
      </c>
      <c r="Y1456" s="35">
        <v>1</v>
      </c>
      <c r="Z1456" s="35">
        <v>0</v>
      </c>
      <c r="AA1456" s="35">
        <f t="shared" si="413"/>
        <v>0</v>
      </c>
      <c r="AB1456" s="37">
        <f t="shared" si="407"/>
        <v>10000</v>
      </c>
      <c r="AC1456" s="35">
        <v>0</v>
      </c>
      <c r="AD1456" s="35">
        <v>0</v>
      </c>
      <c r="AE1456" s="44"/>
    </row>
    <row r="1457" spans="1:31">
      <c r="A1457" s="34">
        <v>1453</v>
      </c>
      <c r="B1457" s="58">
        <v>46256</v>
      </c>
      <c r="C1457" s="4" t="s">
        <v>7436</v>
      </c>
      <c r="D1457" s="4" t="s">
        <v>6124</v>
      </c>
      <c r="E1457" s="4" t="s">
        <v>6156</v>
      </c>
      <c r="F1457" s="35" t="str">
        <f>IFERROR(VLOOKUP(E1457,'DATA MASTER'!$B$1:$R$3858,3,0),"")</f>
        <v>DIV 1</v>
      </c>
      <c r="G1457" s="4">
        <v>4</v>
      </c>
      <c r="H1457" s="35">
        <f>IFERROR(VLOOKUP(E1457,'DATA MASTER'!$B$1:$R$3858,6,0),"")</f>
        <v>4</v>
      </c>
      <c r="I1457" s="40">
        <f>IFERROR(VLOOKUP(E1457,'DATA MASTER'!$B$1:$R$3858,5,0),"")</f>
        <v>5.3879999999999999</v>
      </c>
      <c r="J1457" s="35">
        <f>IFERROR(VLOOKUP(E1457,'DATA MASTER'!$B$1:$R$3858,17,0),"")</f>
        <v>185700</v>
      </c>
      <c r="K1457" s="35">
        <f>IFERROR(VLOOKUP(E1457,'DATA MASTER'!$B$1:$R$3858,16,0),"")</f>
        <v>165300</v>
      </c>
      <c r="L1457" s="34">
        <f t="shared" si="403"/>
        <v>13927.5</v>
      </c>
      <c r="M1457" s="34">
        <f t="shared" si="408"/>
        <v>23948.664000000001</v>
      </c>
      <c r="N1457" s="35">
        <v>0</v>
      </c>
      <c r="O1457" s="35">
        <v>0</v>
      </c>
      <c r="P1457" s="35"/>
      <c r="Q1457" s="4"/>
      <c r="R1457" s="35">
        <f t="shared" si="409"/>
        <v>619000</v>
      </c>
      <c r="S1457" s="35">
        <f t="shared" si="404"/>
        <v>509374.18378378375</v>
      </c>
      <c r="T1457" s="35">
        <f t="shared" si="405"/>
        <v>109625.81621621625</v>
      </c>
      <c r="U1457" s="35">
        <f t="shared" si="410"/>
        <v>15086.4</v>
      </c>
      <c r="V1457" s="35">
        <f t="shared" si="411"/>
        <v>1405.5652173913043</v>
      </c>
      <c r="W1457" s="35">
        <f t="shared" si="406"/>
        <v>13741.800000000001</v>
      </c>
      <c r="X1457" s="35">
        <f t="shared" si="412"/>
        <v>73622.820229594174</v>
      </c>
      <c r="Y1457" s="35">
        <v>1</v>
      </c>
      <c r="Z1457" s="35">
        <v>0</v>
      </c>
      <c r="AA1457" s="35">
        <f t="shared" si="413"/>
        <v>0</v>
      </c>
      <c r="AB1457" s="37">
        <f t="shared" si="407"/>
        <v>0</v>
      </c>
      <c r="AC1457" s="35">
        <v>0</v>
      </c>
      <c r="AD1457" s="35">
        <v>5769.2307692307695</v>
      </c>
      <c r="AE1457" s="44"/>
    </row>
    <row r="1458" spans="1:31">
      <c r="A1458" s="34">
        <v>1454</v>
      </c>
      <c r="B1458" s="58">
        <v>46256</v>
      </c>
      <c r="C1458" s="4" t="s">
        <v>7437</v>
      </c>
      <c r="D1458" s="4" t="s">
        <v>6196</v>
      </c>
      <c r="E1458" s="4" t="s">
        <v>132</v>
      </c>
      <c r="F1458" s="35" t="str">
        <f>IFERROR(VLOOKUP(E1458,'DATA MASTER'!$B$1:$R$3859,3,0),"")</f>
        <v>DIV 2</v>
      </c>
      <c r="G1458" s="4">
        <v>8</v>
      </c>
      <c r="H1458" s="35">
        <f>IFERROR(VLOOKUP(E1458,'DATA MASTER'!$B$1:$R$3859,6,0),"")</f>
        <v>4</v>
      </c>
      <c r="I1458" s="40">
        <f>IFERROR(VLOOKUP(E1458,'DATA MASTER'!$B$1:$R$3859,5,0),"")</f>
        <v>4.74</v>
      </c>
      <c r="J1458" s="35">
        <f>IFERROR(VLOOKUP(E1458,'DATA MASTER'!$B$1:$R$3859,17,0),"")</f>
        <v>99000</v>
      </c>
      <c r="K1458" s="35">
        <f>IFERROR(VLOOKUP(E1458,'DATA MASTER'!$B$1:$R$3859,16,0),"")</f>
        <v>84000</v>
      </c>
      <c r="L1458" s="34">
        <f t="shared" si="403"/>
        <v>7425</v>
      </c>
      <c r="M1458" s="34">
        <f t="shared" si="408"/>
        <v>12169.92</v>
      </c>
      <c r="N1458" s="35">
        <v>0</v>
      </c>
      <c r="O1458" s="35">
        <v>10</v>
      </c>
      <c r="P1458" s="35"/>
      <c r="Q1458" s="4"/>
      <c r="R1458" s="35">
        <f t="shared" si="409"/>
        <v>594000</v>
      </c>
      <c r="S1458" s="35">
        <f t="shared" si="404"/>
        <v>465924.84324324323</v>
      </c>
      <c r="T1458" s="35">
        <f t="shared" si="405"/>
        <v>128075.15675675677</v>
      </c>
      <c r="U1458" s="35">
        <f t="shared" si="410"/>
        <v>26544</v>
      </c>
      <c r="V1458" s="35">
        <f t="shared" si="411"/>
        <v>2473.0434782608695</v>
      </c>
      <c r="W1458" s="35">
        <f t="shared" si="406"/>
        <v>13186.800000000001</v>
      </c>
      <c r="X1458" s="35">
        <f t="shared" si="412"/>
        <v>80871.313278495902</v>
      </c>
      <c r="Y1458" s="35">
        <v>1</v>
      </c>
      <c r="Z1458" s="35">
        <v>0</v>
      </c>
      <c r="AA1458" s="35">
        <f t="shared" si="413"/>
        <v>0</v>
      </c>
      <c r="AB1458" s="37">
        <f t="shared" si="407"/>
        <v>0</v>
      </c>
      <c r="AC1458" s="35">
        <v>0</v>
      </c>
      <c r="AD1458" s="35">
        <v>5000</v>
      </c>
      <c r="AE1458" s="44"/>
    </row>
    <row r="1459" spans="1:31">
      <c r="A1459" s="34">
        <v>1455</v>
      </c>
      <c r="B1459" s="58">
        <v>46256</v>
      </c>
      <c r="C1459" s="4" t="s">
        <v>7438</v>
      </c>
      <c r="D1459" s="4" t="s">
        <v>6134</v>
      </c>
      <c r="E1459" s="4" t="s">
        <v>6337</v>
      </c>
      <c r="F1459" s="35" t="str">
        <f>IFERROR(VLOOKUP(E1459,'DATA MASTER'!$B$1:$R$3858,3,0),"")</f>
        <v>DIV 1</v>
      </c>
      <c r="G1459" s="4">
        <v>4</v>
      </c>
      <c r="H1459" s="35">
        <f>IFERROR(VLOOKUP(E1459,'DATA MASTER'!$B$1:$R$3858,6,0),"")</f>
        <v>24</v>
      </c>
      <c r="I1459" s="40">
        <f>IFERROR(VLOOKUP(E1459,'DATA MASTER'!$B$1:$R$3858,5,0),"")</f>
        <v>1.0900000000000001</v>
      </c>
      <c r="J1459" s="35">
        <f>IFERROR(VLOOKUP(E1459,'DATA MASTER'!$B$1:$R$3858,17,0),"")</f>
        <v>68600</v>
      </c>
      <c r="K1459" s="35">
        <f>IFERROR(VLOOKUP(E1459,'DATA MASTER'!$B$1:$R$3858,16,0),"")</f>
        <v>62400</v>
      </c>
      <c r="L1459" s="34">
        <f t="shared" si="403"/>
        <v>5145</v>
      </c>
      <c r="M1459" s="34">
        <f t="shared" si="408"/>
        <v>9040.5120000000006</v>
      </c>
      <c r="N1459" s="35">
        <v>0</v>
      </c>
      <c r="O1459" s="35">
        <v>0</v>
      </c>
      <c r="P1459" s="35"/>
      <c r="Q1459" s="4"/>
      <c r="R1459" s="35">
        <f t="shared" si="409"/>
        <v>228666.66666666666</v>
      </c>
      <c r="S1459" s="35">
        <f t="shared" si="404"/>
        <v>192286.44324324321</v>
      </c>
      <c r="T1459" s="35">
        <f t="shared" si="405"/>
        <v>36380.223423423449</v>
      </c>
      <c r="U1459" s="35">
        <f t="shared" si="410"/>
        <v>3052</v>
      </c>
      <c r="V1459" s="35">
        <f t="shared" si="411"/>
        <v>284.34782608695656</v>
      </c>
      <c r="W1459" s="35">
        <f t="shared" si="406"/>
        <v>5076.4000000000005</v>
      </c>
      <c r="X1459" s="35">
        <f t="shared" si="412"/>
        <v>27967.475597336488</v>
      </c>
      <c r="Y1459" s="35">
        <v>1</v>
      </c>
      <c r="Z1459" s="35">
        <v>0</v>
      </c>
      <c r="AA1459" s="35">
        <f t="shared" si="413"/>
        <v>0</v>
      </c>
      <c r="AB1459" s="37">
        <f t="shared" si="407"/>
        <v>0</v>
      </c>
      <c r="AC1459" s="35">
        <v>0</v>
      </c>
      <c r="AD1459" s="35">
        <v>0</v>
      </c>
      <c r="AE1459" s="44"/>
    </row>
    <row r="1460" spans="1:31">
      <c r="A1460" s="34">
        <v>1456</v>
      </c>
      <c r="B1460" s="58">
        <v>46256</v>
      </c>
      <c r="C1460" s="4" t="s">
        <v>7439</v>
      </c>
      <c r="D1460" s="4" t="s">
        <v>6196</v>
      </c>
      <c r="E1460" s="4" t="s">
        <v>6125</v>
      </c>
      <c r="F1460" s="35" t="str">
        <f>IFERROR(VLOOKUP(E1460,'DATA MASTER'!$B$1:$R$3858,3,0),"")</f>
        <v>DIV 2</v>
      </c>
      <c r="G1460" s="4">
        <v>4</v>
      </c>
      <c r="H1460" s="35">
        <f>IFERROR(VLOOKUP(E1460,'DATA MASTER'!$B$1:$R$3858,6,0),"")</f>
        <v>4</v>
      </c>
      <c r="I1460" s="40">
        <f>IFERROR(VLOOKUP(E1460,'DATA MASTER'!$B$1:$R$3858,5,0),"")</f>
        <v>4.74</v>
      </c>
      <c r="J1460" s="35">
        <f>IFERROR(VLOOKUP(E1460,'DATA MASTER'!$B$1:$R$3858,17,0),"")</f>
        <v>99000</v>
      </c>
      <c r="K1460" s="35">
        <f>IFERROR(VLOOKUP(E1460,'DATA MASTER'!$B$1:$R$3858,16,0),"")</f>
        <v>84000</v>
      </c>
      <c r="L1460" s="34">
        <f t="shared" si="403"/>
        <v>7425</v>
      </c>
      <c r="M1460" s="34">
        <f t="shared" si="408"/>
        <v>12169.92</v>
      </c>
      <c r="N1460" s="35">
        <v>0</v>
      </c>
      <c r="O1460" s="35">
        <v>0</v>
      </c>
      <c r="P1460" s="35"/>
      <c r="Q1460" s="4"/>
      <c r="R1460" s="35">
        <f t="shared" si="409"/>
        <v>330000</v>
      </c>
      <c r="S1460" s="35">
        <f t="shared" si="404"/>
        <v>258847.13513513512</v>
      </c>
      <c r="T1460" s="35">
        <f t="shared" si="405"/>
        <v>71152.864864864881</v>
      </c>
      <c r="U1460" s="35">
        <f t="shared" si="410"/>
        <v>13272</v>
      </c>
      <c r="V1460" s="35">
        <f t="shared" si="411"/>
        <v>1236.5217391304348</v>
      </c>
      <c r="W1460" s="35">
        <f t="shared" si="406"/>
        <v>7326.0000000000009</v>
      </c>
      <c r="X1460" s="35">
        <f t="shared" si="412"/>
        <v>44318.343125734449</v>
      </c>
      <c r="Y1460" s="35">
        <v>1</v>
      </c>
      <c r="Z1460" s="35">
        <v>0</v>
      </c>
      <c r="AA1460" s="35">
        <f t="shared" si="413"/>
        <v>0</v>
      </c>
      <c r="AB1460" s="37">
        <f t="shared" si="407"/>
        <v>0</v>
      </c>
      <c r="AC1460" s="35">
        <v>0</v>
      </c>
      <c r="AD1460" s="35">
        <v>5000</v>
      </c>
      <c r="AE1460" s="44"/>
    </row>
    <row r="1461" spans="1:31">
      <c r="A1461" s="34">
        <v>1457</v>
      </c>
      <c r="B1461" s="58">
        <v>46256</v>
      </c>
      <c r="C1461" s="4" t="s">
        <v>7440</v>
      </c>
      <c r="D1461" s="4" t="s">
        <v>6175</v>
      </c>
      <c r="E1461" s="4" t="s">
        <v>6173</v>
      </c>
      <c r="F1461" s="35" t="str">
        <f>IFERROR(VLOOKUP(E1461,'DATA MASTER'!$B$1:$R$3858,3,0),"")</f>
        <v>DIV 2</v>
      </c>
      <c r="G1461" s="4">
        <v>24</v>
      </c>
      <c r="H1461" s="35">
        <f>IFERROR(VLOOKUP(E1461,'DATA MASTER'!$B$1:$R$3858,6,0),"")</f>
        <v>72</v>
      </c>
      <c r="I1461" s="40">
        <f>IFERROR(VLOOKUP(E1461,'DATA MASTER'!$B$1:$R$3858,5,0),"")</f>
        <v>0.222</v>
      </c>
      <c r="J1461" s="35">
        <f>IFERROR(VLOOKUP(E1461,'DATA MASTER'!$B$1:$R$3858,17,0),"")</f>
        <v>24483.333333333332</v>
      </c>
      <c r="K1461" s="35">
        <f>IFERROR(VLOOKUP(E1461,'DATA MASTER'!$B$1:$R$3858,16,0),"")</f>
        <v>22658.333333333332</v>
      </c>
      <c r="L1461" s="34">
        <f t="shared" si="403"/>
        <v>1836.2499999999998</v>
      </c>
      <c r="M1461" s="34">
        <f t="shared" si="408"/>
        <v>3282.7393333333334</v>
      </c>
      <c r="N1461" s="35">
        <v>0</v>
      </c>
      <c r="O1461" s="35">
        <v>10</v>
      </c>
      <c r="P1461" s="35"/>
      <c r="Q1461" s="4"/>
      <c r="R1461" s="35">
        <f t="shared" si="409"/>
        <v>440699.99999999988</v>
      </c>
      <c r="S1461" s="35">
        <f t="shared" si="404"/>
        <v>377038.58594594587</v>
      </c>
      <c r="T1461" s="35">
        <f t="shared" si="405"/>
        <v>63661.41405405401</v>
      </c>
      <c r="U1461" s="35">
        <f t="shared" si="410"/>
        <v>3729.6000000000004</v>
      </c>
      <c r="V1461" s="35">
        <f t="shared" si="411"/>
        <v>347.47826086956525</v>
      </c>
      <c r="W1461" s="35">
        <f t="shared" si="406"/>
        <v>9783.5399999999991</v>
      </c>
      <c r="X1461" s="35">
        <f t="shared" si="412"/>
        <v>43918.442852007975</v>
      </c>
      <c r="Y1461" s="35">
        <v>1</v>
      </c>
      <c r="Z1461" s="35">
        <v>0</v>
      </c>
      <c r="AA1461" s="35">
        <f t="shared" si="413"/>
        <v>0</v>
      </c>
      <c r="AB1461" s="37">
        <f t="shared" si="407"/>
        <v>0</v>
      </c>
      <c r="AC1461" s="35">
        <v>0</v>
      </c>
      <c r="AD1461" s="35">
        <v>5882.3529411764703</v>
      </c>
      <c r="AE1461" s="44"/>
    </row>
    <row r="1462" spans="1:31">
      <c r="A1462" s="34">
        <v>1458</v>
      </c>
      <c r="B1462" s="58">
        <v>46256</v>
      </c>
      <c r="C1462" s="4" t="s">
        <v>7441</v>
      </c>
      <c r="D1462" s="4" t="s">
        <v>6251</v>
      </c>
      <c r="E1462" s="4" t="s">
        <v>6170</v>
      </c>
      <c r="F1462" s="35" t="str">
        <f>IFERROR(VLOOKUP(E1462,'DATA MASTER'!$B$1:$R$3858,3,0),"")</f>
        <v>DIV 2</v>
      </c>
      <c r="G1462" s="4">
        <v>2</v>
      </c>
      <c r="H1462" s="35">
        <f>IFERROR(VLOOKUP(E1462,'DATA MASTER'!$B$1:$R$3858,6,0),"")</f>
        <v>1</v>
      </c>
      <c r="I1462" s="40">
        <f>IFERROR(VLOOKUP(E1462,'DATA MASTER'!$B$1:$R$3858,5,0),"")</f>
        <v>21.11</v>
      </c>
      <c r="J1462" s="35">
        <f>IFERROR(VLOOKUP(E1462,'DATA MASTER'!$B$1:$R$3858,17,0),"")</f>
        <v>1428200</v>
      </c>
      <c r="K1462" s="35">
        <f>IFERROR(VLOOKUP(E1462,'DATA MASTER'!$B$1:$R$3858,16,0),"")</f>
        <v>1291700</v>
      </c>
      <c r="L1462" s="34">
        <f t="shared" si="403"/>
        <v>107115</v>
      </c>
      <c r="M1462" s="34">
        <f t="shared" si="408"/>
        <v>187141.49600000001</v>
      </c>
      <c r="N1462" s="35">
        <v>0</v>
      </c>
      <c r="O1462" s="35">
        <v>0</v>
      </c>
      <c r="P1462" s="35"/>
      <c r="Q1462" s="4"/>
      <c r="R1462" s="35">
        <f t="shared" si="409"/>
        <v>2380333.333333333</v>
      </c>
      <c r="S1462" s="35">
        <f t="shared" si="404"/>
        <v>1990195.5027027025</v>
      </c>
      <c r="T1462" s="35">
        <f t="shared" si="405"/>
        <v>390137.83063063049</v>
      </c>
      <c r="U1462" s="35">
        <f t="shared" si="410"/>
        <v>29554</v>
      </c>
      <c r="V1462" s="35">
        <f t="shared" si="411"/>
        <v>2753.478260869565</v>
      </c>
      <c r="W1462" s="35">
        <f t="shared" si="406"/>
        <v>52843.4</v>
      </c>
      <c r="X1462" s="35">
        <f t="shared" si="412"/>
        <v>304986.9523697609</v>
      </c>
      <c r="Y1462" s="35">
        <v>1</v>
      </c>
      <c r="Z1462" s="35">
        <v>0</v>
      </c>
      <c r="AA1462" s="35">
        <f t="shared" si="413"/>
        <v>0</v>
      </c>
      <c r="AB1462" s="37">
        <f t="shared" si="407"/>
        <v>0</v>
      </c>
      <c r="AC1462" s="35">
        <v>0</v>
      </c>
      <c r="AD1462" s="35">
        <v>0</v>
      </c>
      <c r="AE1462" s="44"/>
    </row>
    <row r="1463" spans="1:31">
      <c r="A1463" s="34">
        <v>1459</v>
      </c>
      <c r="B1463" s="58">
        <v>46256</v>
      </c>
      <c r="C1463" s="4" t="s">
        <v>7442</v>
      </c>
      <c r="D1463" s="4" t="s">
        <v>6188</v>
      </c>
      <c r="E1463" s="4" t="s">
        <v>6135</v>
      </c>
      <c r="F1463" s="35" t="str">
        <f>IFERROR(VLOOKUP(E1463,'DATA MASTER'!$B$1:$R$3858,3,0),"")</f>
        <v>DIV 1</v>
      </c>
      <c r="G1463" s="4">
        <v>24</v>
      </c>
      <c r="H1463" s="35">
        <f>IFERROR(VLOOKUP(E1463,'DATA MASTER'!$B$1:$R$3858,6,0),"")</f>
        <v>24</v>
      </c>
      <c r="I1463" s="40">
        <f>IFERROR(VLOOKUP(E1463,'DATA MASTER'!$B$1:$R$3858,5,0),"")</f>
        <v>1.23</v>
      </c>
      <c r="J1463" s="35">
        <f>IFERROR(VLOOKUP(E1463,'DATA MASTER'!$B$1:$R$3858,17,0),"")</f>
        <v>99800</v>
      </c>
      <c r="K1463" s="35">
        <f>IFERROR(VLOOKUP(E1463,'DATA MASTER'!$B$1:$R$3858,16,0),"")</f>
        <v>92100</v>
      </c>
      <c r="L1463" s="34">
        <f t="shared" si="403"/>
        <v>7485</v>
      </c>
      <c r="M1463" s="34">
        <f t="shared" si="408"/>
        <v>13343.448</v>
      </c>
      <c r="N1463" s="35">
        <v>0</v>
      </c>
      <c r="O1463" s="35">
        <v>0</v>
      </c>
      <c r="P1463" s="35"/>
      <c r="Q1463" s="4"/>
      <c r="R1463" s="35">
        <f t="shared" si="409"/>
        <v>1995999.9999999998</v>
      </c>
      <c r="S1463" s="35">
        <f t="shared" si="404"/>
        <v>1702844.3675675672</v>
      </c>
      <c r="T1463" s="35">
        <f t="shared" si="405"/>
        <v>293155.63243243261</v>
      </c>
      <c r="U1463" s="35">
        <f t="shared" si="410"/>
        <v>20664</v>
      </c>
      <c r="V1463" s="35">
        <f t="shared" si="411"/>
        <v>1925.2173913043478</v>
      </c>
      <c r="W1463" s="35">
        <f t="shared" si="406"/>
        <v>44311.199999999997</v>
      </c>
      <c r="X1463" s="35">
        <f t="shared" si="412"/>
        <v>206255.21504112828</v>
      </c>
      <c r="Y1463" s="35">
        <v>1</v>
      </c>
      <c r="Z1463" s="35">
        <v>0</v>
      </c>
      <c r="AA1463" s="35">
        <f t="shared" si="413"/>
        <v>0</v>
      </c>
      <c r="AB1463" s="37">
        <f t="shared" si="407"/>
        <v>0</v>
      </c>
      <c r="AC1463" s="35">
        <v>0</v>
      </c>
      <c r="AD1463" s="35">
        <v>20000</v>
      </c>
      <c r="AE1463" s="44"/>
    </row>
    <row r="1464" spans="1:31">
      <c r="A1464" s="34">
        <v>1460</v>
      </c>
      <c r="B1464" s="58">
        <v>46256</v>
      </c>
      <c r="C1464" s="4" t="s">
        <v>7443</v>
      </c>
      <c r="D1464" s="4" t="s">
        <v>6175</v>
      </c>
      <c r="E1464" s="4" t="s">
        <v>6135</v>
      </c>
      <c r="F1464" s="35" t="str">
        <f>IFERROR(VLOOKUP(E1464,'DATA MASTER'!$B$1:$R$3858,3,0),"")</f>
        <v>DIV 1</v>
      </c>
      <c r="G1464" s="4">
        <v>4</v>
      </c>
      <c r="H1464" s="35">
        <f>IFERROR(VLOOKUP(E1464,'DATA MASTER'!$B$1:$R$3858,6,0),"")</f>
        <v>24</v>
      </c>
      <c r="I1464" s="40">
        <f>IFERROR(VLOOKUP(E1464,'DATA MASTER'!$B$1:$R$3858,5,0),"")</f>
        <v>1.23</v>
      </c>
      <c r="J1464" s="35">
        <f>IFERROR(VLOOKUP(E1464,'DATA MASTER'!$B$1:$R$3858,17,0),"")</f>
        <v>99800</v>
      </c>
      <c r="K1464" s="35">
        <f>IFERROR(VLOOKUP(E1464,'DATA MASTER'!$B$1:$R$3858,16,0),"")</f>
        <v>92100</v>
      </c>
      <c r="L1464" s="34">
        <f t="shared" si="403"/>
        <v>7485</v>
      </c>
      <c r="M1464" s="34">
        <f t="shared" si="408"/>
        <v>13343.448</v>
      </c>
      <c r="N1464" s="35">
        <v>0</v>
      </c>
      <c r="O1464" s="35">
        <v>0</v>
      </c>
      <c r="P1464" s="35"/>
      <c r="Q1464" s="4"/>
      <c r="R1464" s="35">
        <f t="shared" si="409"/>
        <v>332666.66666666663</v>
      </c>
      <c r="S1464" s="35">
        <f t="shared" si="404"/>
        <v>283807.39459459455</v>
      </c>
      <c r="T1464" s="35">
        <f t="shared" si="405"/>
        <v>48859.272072072083</v>
      </c>
      <c r="U1464" s="35">
        <f t="shared" si="410"/>
        <v>3444</v>
      </c>
      <c r="V1464" s="35">
        <f t="shared" si="411"/>
        <v>320.86956521739131</v>
      </c>
      <c r="W1464" s="35">
        <f t="shared" si="406"/>
        <v>7385.2000000000007</v>
      </c>
      <c r="X1464" s="35">
        <f t="shared" si="412"/>
        <v>31826.849565678225</v>
      </c>
      <c r="Y1464" s="35">
        <v>1</v>
      </c>
      <c r="Z1464" s="35">
        <v>0</v>
      </c>
      <c r="AA1464" s="35">
        <f t="shared" si="413"/>
        <v>0</v>
      </c>
      <c r="AB1464" s="37">
        <f t="shared" si="407"/>
        <v>0</v>
      </c>
      <c r="AC1464" s="35">
        <v>0</v>
      </c>
      <c r="AD1464" s="35">
        <v>5882.3529411764703</v>
      </c>
      <c r="AE1464" s="44"/>
    </row>
    <row r="1465" spans="1:31">
      <c r="A1465" s="34">
        <v>1461</v>
      </c>
      <c r="B1465" s="58">
        <v>46256</v>
      </c>
      <c r="C1465" s="4" t="s">
        <v>7444</v>
      </c>
      <c r="D1465" s="4" t="s">
        <v>6134</v>
      </c>
      <c r="E1465" s="4" t="s">
        <v>5486</v>
      </c>
      <c r="F1465" s="35" t="str">
        <f>IFERROR(VLOOKUP(E1465,'DATA MASTER'!$B$1:$R$3858,3,0),"")</f>
        <v>HCARE</v>
      </c>
      <c r="G1465" s="4">
        <v>12</v>
      </c>
      <c r="H1465" s="35">
        <f>IFERROR(VLOOKUP(E1465,'DATA MASTER'!$B$1:$R$3858,6,0),"")</f>
        <v>960</v>
      </c>
      <c r="I1465" s="40">
        <f>IFERROR(VLOOKUP(E1465,'DATA MASTER'!$B$1:$R$3858,5,0),"")</f>
        <v>2.2916667000000002E-2</v>
      </c>
      <c r="J1465" s="35">
        <f>IFERROR(VLOOKUP(E1465,'DATA MASTER'!$B$1:$R$3858,17,0),"")</f>
        <v>9720</v>
      </c>
      <c r="K1465" s="35">
        <f>IFERROR(VLOOKUP(E1465,'DATA MASTER'!$B$1:$R$3858,16,0),"")</f>
        <v>9720</v>
      </c>
      <c r="L1465" s="34">
        <f t="shared" si="403"/>
        <v>729</v>
      </c>
      <c r="M1465" s="34">
        <f t="shared" si="408"/>
        <v>1408.2336</v>
      </c>
      <c r="N1465" s="35">
        <v>0</v>
      </c>
      <c r="O1465" s="35">
        <v>0</v>
      </c>
      <c r="P1465" s="35"/>
      <c r="Q1465" s="4"/>
      <c r="R1465" s="35">
        <f t="shared" si="409"/>
        <v>97199.999999999985</v>
      </c>
      <c r="S1465" s="35">
        <f t="shared" si="404"/>
        <v>89856.934054054043</v>
      </c>
      <c r="T1465" s="35">
        <f t="shared" si="405"/>
        <v>7343.0659459459421</v>
      </c>
      <c r="U1465" s="35">
        <f t="shared" si="410"/>
        <v>192.5000028</v>
      </c>
      <c r="V1465" s="35">
        <f t="shared" si="411"/>
        <v>17.934782869565218</v>
      </c>
      <c r="W1465" s="35">
        <v>0</v>
      </c>
      <c r="X1465" s="35">
        <f t="shared" si="412"/>
        <v>7132.6311602763762</v>
      </c>
      <c r="Y1465" s="35">
        <v>1</v>
      </c>
      <c r="Z1465" s="35">
        <v>0</v>
      </c>
      <c r="AA1465" s="35">
        <f t="shared" si="413"/>
        <v>0</v>
      </c>
      <c r="AB1465" s="37">
        <f t="shared" si="407"/>
        <v>0</v>
      </c>
      <c r="AC1465" s="35">
        <v>0</v>
      </c>
      <c r="AD1465" s="35">
        <v>0</v>
      </c>
      <c r="AE1465" s="44"/>
    </row>
    <row r="1466" spans="1:31">
      <c r="A1466" s="34">
        <v>1462</v>
      </c>
      <c r="B1466" s="58">
        <v>46256</v>
      </c>
      <c r="C1466" s="4" t="s">
        <v>7444</v>
      </c>
      <c r="D1466" s="4" t="s">
        <v>6134</v>
      </c>
      <c r="E1466" s="4" t="s">
        <v>5505</v>
      </c>
      <c r="F1466" s="35" t="str">
        <f>IFERROR(VLOOKUP(E1466,'DATA MASTER'!$B$1:$R$3858,3,0),"")</f>
        <v>HCARE</v>
      </c>
      <c r="G1466" s="4">
        <v>12</v>
      </c>
      <c r="H1466" s="35">
        <f>IFERROR(VLOOKUP(E1466,'DATA MASTER'!$B$1:$R$3858,6,0),"")</f>
        <v>960</v>
      </c>
      <c r="I1466" s="40">
        <f>IFERROR(VLOOKUP(E1466,'DATA MASTER'!$B$1:$R$3858,5,0),"")</f>
        <v>2.0833333333333332E-2</v>
      </c>
      <c r="J1466" s="35">
        <f>IFERROR(VLOOKUP(E1466,'DATA MASTER'!$B$1:$R$3858,17,0),"")</f>
        <v>9210</v>
      </c>
      <c r="K1466" s="35">
        <f>IFERROR(VLOOKUP(E1466,'DATA MASTER'!$B$1:$R$3858,16,0),"")</f>
        <v>9210</v>
      </c>
      <c r="L1466" s="34">
        <f t="shared" si="403"/>
        <v>690.75</v>
      </c>
      <c r="M1466" s="34">
        <f t="shared" si="408"/>
        <v>1334.3448000000001</v>
      </c>
      <c r="N1466" s="35">
        <v>0</v>
      </c>
      <c r="O1466" s="35">
        <v>0</v>
      </c>
      <c r="P1466" s="35"/>
      <c r="Q1466" s="4"/>
      <c r="R1466" s="35">
        <f t="shared" si="409"/>
        <v>92099.999999999985</v>
      </c>
      <c r="S1466" s="35">
        <f t="shared" si="404"/>
        <v>85142.218378378369</v>
      </c>
      <c r="T1466" s="35">
        <f t="shared" si="405"/>
        <v>6957.7816216216161</v>
      </c>
      <c r="U1466" s="35">
        <f t="shared" si="410"/>
        <v>175</v>
      </c>
      <c r="V1466" s="35">
        <f t="shared" si="411"/>
        <v>16.304347826086957</v>
      </c>
      <c r="W1466" s="35">
        <v>0</v>
      </c>
      <c r="X1466" s="35">
        <f t="shared" si="412"/>
        <v>6766.4772737955291</v>
      </c>
      <c r="Y1466" s="35">
        <v>1</v>
      </c>
      <c r="Z1466" s="35">
        <v>0</v>
      </c>
      <c r="AA1466" s="35">
        <f t="shared" si="413"/>
        <v>0</v>
      </c>
      <c r="AB1466" s="37">
        <f t="shared" si="407"/>
        <v>0</v>
      </c>
      <c r="AC1466" s="35">
        <v>0</v>
      </c>
      <c r="AD1466" s="35">
        <v>0</v>
      </c>
      <c r="AE1466" s="44"/>
    </row>
    <row r="1467" spans="1:31">
      <c r="A1467" s="34">
        <v>1463</v>
      </c>
      <c r="B1467" s="58">
        <v>46256</v>
      </c>
      <c r="C1467" s="4" t="s">
        <v>7445</v>
      </c>
      <c r="D1467" s="4" t="s">
        <v>6183</v>
      </c>
      <c r="E1467" s="4" t="s">
        <v>726</v>
      </c>
      <c r="F1467" s="35" t="str">
        <f>IFERROR(VLOOKUP(E1467,'DATA MASTER'!$B$1:$R$3858,3,0),"")</f>
        <v>DIV 1-AREM</v>
      </c>
      <c r="G1467" s="4">
        <v>8</v>
      </c>
      <c r="H1467" s="35">
        <f>IFERROR(VLOOKUP(E1467,'DATA MASTER'!$B$1:$R$3858,6,0),"")</f>
        <v>4</v>
      </c>
      <c r="I1467" s="40">
        <f>IFERROR(VLOOKUP(E1467,'DATA MASTER'!$B$1:$R$3858,5,0),"")</f>
        <v>5.35</v>
      </c>
      <c r="J1467" s="35">
        <f>IFERROR(VLOOKUP(E1467,'DATA MASTER'!$B$1:$R$3858,17,0),"")</f>
        <v>76700</v>
      </c>
      <c r="K1467" s="35">
        <f>IFERROR(VLOOKUP(E1467,'DATA MASTER'!$B$1:$R$3858,16,0),"")</f>
        <v>61100</v>
      </c>
      <c r="L1467" s="34">
        <f t="shared" si="403"/>
        <v>5752.5</v>
      </c>
      <c r="M1467" s="34">
        <f t="shared" si="408"/>
        <v>8852.1679999999997</v>
      </c>
      <c r="N1467" s="35">
        <v>0</v>
      </c>
      <c r="O1467" s="35">
        <v>10</v>
      </c>
      <c r="P1467" s="35"/>
      <c r="Q1467" s="4"/>
      <c r="R1467" s="35">
        <f t="shared" si="409"/>
        <v>460200</v>
      </c>
      <c r="S1467" s="35">
        <f t="shared" si="404"/>
        <v>338904.85621621623</v>
      </c>
      <c r="T1467" s="35">
        <f t="shared" si="405"/>
        <v>121295.14378378377</v>
      </c>
      <c r="U1467" s="35">
        <f t="shared" si="410"/>
        <v>29959.999999999996</v>
      </c>
      <c r="V1467" s="35">
        <f t="shared" si="411"/>
        <v>2791.3043478260865</v>
      </c>
      <c r="W1467" s="35">
        <f t="shared" si="406"/>
        <v>10216.44</v>
      </c>
      <c r="X1467" s="35">
        <f t="shared" si="412"/>
        <v>58327.39943595769</v>
      </c>
      <c r="Y1467" s="35">
        <v>1</v>
      </c>
      <c r="Z1467" s="35">
        <v>0</v>
      </c>
      <c r="AA1467" s="35">
        <f t="shared" si="413"/>
        <v>0</v>
      </c>
      <c r="AB1467" s="37">
        <f t="shared" si="407"/>
        <v>20000</v>
      </c>
      <c r="AC1467" s="35">
        <v>0</v>
      </c>
      <c r="AD1467" s="35">
        <v>0</v>
      </c>
      <c r="AE1467" s="44"/>
    </row>
    <row r="1468" spans="1:31">
      <c r="A1468" s="34">
        <v>1464</v>
      </c>
      <c r="B1468" s="58">
        <v>46256</v>
      </c>
      <c r="C1468" s="4" t="s">
        <v>7446</v>
      </c>
      <c r="D1468" s="4" t="s">
        <v>6134</v>
      </c>
      <c r="E1468" s="4" t="s">
        <v>765</v>
      </c>
      <c r="F1468" s="35" t="str">
        <f>IFERROR(VLOOKUP(E1468,'DATA MASTER'!$B$1:$R$3858,3,0),"")</f>
        <v>DIV 1-AREM</v>
      </c>
      <c r="G1468" s="4">
        <v>3</v>
      </c>
      <c r="H1468" s="35">
        <f>IFERROR(VLOOKUP(E1468,'DATA MASTER'!$B$1:$R$3858,6,0),"")</f>
        <v>1</v>
      </c>
      <c r="I1468" s="40">
        <f>IFERROR(VLOOKUP(E1468,'DATA MASTER'!$B$1:$R$3858,5,0),"")</f>
        <v>21.05</v>
      </c>
      <c r="J1468" s="35">
        <f>IFERROR(VLOOKUP(E1468,'DATA MASTER'!$B$1:$R$3858,17,0),"")</f>
        <v>285500</v>
      </c>
      <c r="K1468" s="35">
        <f>IFERROR(VLOOKUP(E1468,'DATA MASTER'!$B$1:$R$3858,16,0),"")</f>
        <v>224700</v>
      </c>
      <c r="L1468" s="34">
        <f t="shared" si="403"/>
        <v>21412.5</v>
      </c>
      <c r="M1468" s="34">
        <f t="shared" si="408"/>
        <v>32554.536000000004</v>
      </c>
      <c r="N1468" s="35">
        <v>0</v>
      </c>
      <c r="O1468" s="35">
        <v>10</v>
      </c>
      <c r="P1468" s="35"/>
      <c r="Q1468" s="4"/>
      <c r="R1468" s="35">
        <f t="shared" si="409"/>
        <v>642375</v>
      </c>
      <c r="S1468" s="35">
        <f t="shared" si="404"/>
        <v>467380.85837837844</v>
      </c>
      <c r="T1468" s="35">
        <f t="shared" si="405"/>
        <v>174994.14162162156</v>
      </c>
      <c r="U1468" s="35">
        <f t="shared" si="410"/>
        <v>44205.000000000007</v>
      </c>
      <c r="V1468" s="35">
        <f t="shared" si="411"/>
        <v>4118.478260869565</v>
      </c>
      <c r="W1468" s="35">
        <f t="shared" si="406"/>
        <v>14260.725</v>
      </c>
      <c r="X1468" s="35">
        <f t="shared" si="412"/>
        <v>108838.50978932342</v>
      </c>
      <c r="Y1468" s="35">
        <v>1</v>
      </c>
      <c r="Z1468" s="35">
        <v>0</v>
      </c>
      <c r="AA1468" s="35">
        <f t="shared" si="413"/>
        <v>0</v>
      </c>
      <c r="AB1468" s="37">
        <f t="shared" si="407"/>
        <v>0</v>
      </c>
      <c r="AC1468" s="35">
        <v>0</v>
      </c>
      <c r="AD1468" s="35">
        <v>3571.4285714285716</v>
      </c>
      <c r="AE1468" s="44"/>
    </row>
    <row r="1469" spans="1:31">
      <c r="A1469" s="34">
        <v>1465</v>
      </c>
      <c r="B1469" s="58">
        <v>46256</v>
      </c>
      <c r="C1469" s="4" t="s">
        <v>7447</v>
      </c>
      <c r="D1469" s="4" t="s">
        <v>6196</v>
      </c>
      <c r="E1469" s="4" t="s">
        <v>765</v>
      </c>
      <c r="F1469" s="35" t="str">
        <f>IFERROR(VLOOKUP(E1469,'DATA MASTER'!$B$1:$R$3858,3,0),"")</f>
        <v>DIV 1-AREM</v>
      </c>
      <c r="G1469" s="4">
        <v>4</v>
      </c>
      <c r="H1469" s="35">
        <f>IFERROR(VLOOKUP(E1469,'DATA MASTER'!$B$1:$R$3858,6,0),"")</f>
        <v>1</v>
      </c>
      <c r="I1469" s="40">
        <f>IFERROR(VLOOKUP(E1469,'DATA MASTER'!$B$1:$R$3858,5,0),"")</f>
        <v>21.05</v>
      </c>
      <c r="J1469" s="35">
        <f>IFERROR(VLOOKUP(E1469,'DATA MASTER'!$B$1:$R$3858,17,0),"")</f>
        <v>285500</v>
      </c>
      <c r="K1469" s="35">
        <f>IFERROR(VLOOKUP(E1469,'DATA MASTER'!$B$1:$R$3858,16,0),"")</f>
        <v>224700</v>
      </c>
      <c r="L1469" s="34">
        <f t="shared" si="403"/>
        <v>21412.5</v>
      </c>
      <c r="M1469" s="34">
        <f t="shared" si="408"/>
        <v>32554.536000000004</v>
      </c>
      <c r="N1469" s="35">
        <v>0</v>
      </c>
      <c r="O1469" s="35">
        <v>10</v>
      </c>
      <c r="P1469" s="35"/>
      <c r="Q1469" s="4"/>
      <c r="R1469" s="35">
        <f t="shared" si="409"/>
        <v>856500</v>
      </c>
      <c r="S1469" s="35">
        <f t="shared" si="404"/>
        <v>623174.47783783788</v>
      </c>
      <c r="T1469" s="35">
        <f t="shared" si="405"/>
        <v>233325.52216216212</v>
      </c>
      <c r="U1469" s="35">
        <f t="shared" si="410"/>
        <v>58940</v>
      </c>
      <c r="V1469" s="35">
        <f t="shared" si="411"/>
        <v>5491.304347826087</v>
      </c>
      <c r="W1469" s="35">
        <f t="shared" si="406"/>
        <v>19014.300000000003</v>
      </c>
      <c r="X1469" s="35">
        <f t="shared" si="412"/>
        <v>143213.25114766936</v>
      </c>
      <c r="Y1469" s="35">
        <v>1</v>
      </c>
      <c r="Z1469" s="35">
        <v>0</v>
      </c>
      <c r="AA1469" s="35">
        <f t="shared" si="413"/>
        <v>0</v>
      </c>
      <c r="AB1469" s="37">
        <f t="shared" si="407"/>
        <v>0</v>
      </c>
      <c r="AC1469" s="35">
        <v>0</v>
      </c>
      <c r="AD1469" s="35">
        <v>6666.666666666667</v>
      </c>
      <c r="AE1469" s="44"/>
    </row>
    <row r="1470" spans="1:31">
      <c r="A1470" s="34">
        <v>1466</v>
      </c>
      <c r="B1470" s="58">
        <v>46256</v>
      </c>
      <c r="C1470" s="4" t="s">
        <v>7448</v>
      </c>
      <c r="D1470" s="4" t="s">
        <v>6287</v>
      </c>
      <c r="E1470" s="4" t="s">
        <v>2791</v>
      </c>
      <c r="F1470" s="35" t="str">
        <f>IFERROR(VLOOKUP(E1470,'DATA MASTER'!$B$1:$R$3858,3,0),"")</f>
        <v>BB</v>
      </c>
      <c r="G1470" s="4">
        <v>10</v>
      </c>
      <c r="H1470" s="35">
        <f>IFERROR(VLOOKUP(E1470,'DATA MASTER'!$B$1:$R$3858,6,0),"")</f>
        <v>1</v>
      </c>
      <c r="I1470" s="40">
        <f>IFERROR(VLOOKUP(E1470,'DATA MASTER'!$B$1:$R$3858,5,0),"")</f>
        <v>20.096</v>
      </c>
      <c r="J1470" s="35">
        <f>IFERROR(VLOOKUP(E1470,'DATA MASTER'!$B$1:$R$3858,17,0),"")</f>
        <v>111100</v>
      </c>
      <c r="K1470" s="35">
        <f>IFERROR(VLOOKUP(E1470,'DATA MASTER'!$B$1:$R$3858,16,0),"")</f>
        <v>92000</v>
      </c>
      <c r="L1470" s="34">
        <f t="shared" si="403"/>
        <v>8332.5</v>
      </c>
      <c r="M1470" s="34">
        <f t="shared" si="408"/>
        <v>13328.960000000001</v>
      </c>
      <c r="N1470" s="35">
        <v>0</v>
      </c>
      <c r="O1470" s="35">
        <v>0</v>
      </c>
      <c r="P1470" s="35"/>
      <c r="Q1470" s="4"/>
      <c r="R1470" s="35">
        <f t="shared" si="409"/>
        <v>925833.33333333326</v>
      </c>
      <c r="S1470" s="35">
        <f t="shared" si="404"/>
        <v>708748.10810810793</v>
      </c>
      <c r="T1470" s="35">
        <f t="shared" si="405"/>
        <v>217085.22522522532</v>
      </c>
      <c r="U1470" s="35">
        <f t="shared" si="410"/>
        <v>140672</v>
      </c>
      <c r="V1470" s="35">
        <f t="shared" si="411"/>
        <v>13106.08695652174</v>
      </c>
      <c r="W1470" s="35">
        <v>0</v>
      </c>
      <c r="X1470" s="35">
        <f t="shared" si="412"/>
        <v>63307.13826870358</v>
      </c>
      <c r="Y1470" s="35">
        <v>1</v>
      </c>
      <c r="Z1470" s="35">
        <v>0</v>
      </c>
      <c r="AA1470" s="35">
        <f t="shared" si="413"/>
        <v>0</v>
      </c>
      <c r="AB1470" s="37">
        <f t="shared" si="407"/>
        <v>0</v>
      </c>
      <c r="AC1470" s="35">
        <v>0</v>
      </c>
      <c r="AD1470" s="3">
        <v>0</v>
      </c>
      <c r="AE1470" s="44"/>
    </row>
    <row r="1471" spans="1:31">
      <c r="A1471" s="34">
        <v>1467</v>
      </c>
      <c r="B1471" s="58">
        <v>46256</v>
      </c>
      <c r="C1471" s="4" t="s">
        <v>7449</v>
      </c>
      <c r="D1471" s="4" t="s">
        <v>6138</v>
      </c>
      <c r="E1471" s="4" t="s">
        <v>6205</v>
      </c>
      <c r="F1471" s="35" t="str">
        <f>IFERROR(VLOOKUP(E1471,'DATA MASTER'!$B$1:$R$3858,3,0),"")</f>
        <v>DIV 1-AREM</v>
      </c>
      <c r="G1471" s="4">
        <v>2</v>
      </c>
      <c r="H1471" s="35">
        <f>IFERROR(VLOOKUP(E1471,'DATA MASTER'!$B$1:$R$3858,6,0),"")</f>
        <v>1</v>
      </c>
      <c r="I1471" s="40">
        <f>IFERROR(VLOOKUP(E1471,'DATA MASTER'!$B$1:$R$3858,5,0),"")</f>
        <v>21.03</v>
      </c>
      <c r="J1471" s="35">
        <f>IFERROR(VLOOKUP(E1471,'DATA MASTER'!$B$1:$R$3858,17,0),"")</f>
        <v>285500</v>
      </c>
      <c r="K1471" s="35">
        <f>IFERROR(VLOOKUP(E1471,'DATA MASTER'!$B$1:$R$3858,16,0),"")</f>
        <v>224700</v>
      </c>
      <c r="L1471" s="34">
        <f t="shared" si="403"/>
        <v>21412.5</v>
      </c>
      <c r="M1471" s="34">
        <f t="shared" si="408"/>
        <v>32554.536000000004</v>
      </c>
      <c r="N1471" s="35">
        <v>0</v>
      </c>
      <c r="O1471" s="35">
        <v>0</v>
      </c>
      <c r="P1471" s="35"/>
      <c r="Q1471" s="4"/>
      <c r="R1471" s="35">
        <f t="shared" si="409"/>
        <v>475833.33333333331</v>
      </c>
      <c r="S1471" s="35">
        <f t="shared" si="404"/>
        <v>346208.04324324324</v>
      </c>
      <c r="T1471" s="35">
        <f t="shared" si="405"/>
        <v>129625.29009009007</v>
      </c>
      <c r="U1471" s="35">
        <f t="shared" si="410"/>
        <v>29442</v>
      </c>
      <c r="V1471" s="35">
        <f t="shared" si="411"/>
        <v>2743.0434782608695</v>
      </c>
      <c r="W1471" s="35">
        <f t="shared" si="406"/>
        <v>10563.5</v>
      </c>
      <c r="X1471" s="35">
        <f t="shared" si="412"/>
        <v>79733.889468972062</v>
      </c>
      <c r="Y1471" s="35">
        <v>1</v>
      </c>
      <c r="Z1471" s="35">
        <v>0</v>
      </c>
      <c r="AA1471" s="35">
        <f t="shared" si="413"/>
        <v>0</v>
      </c>
      <c r="AB1471" s="37">
        <f t="shared" si="407"/>
        <v>0</v>
      </c>
      <c r="AC1471" s="35">
        <v>0</v>
      </c>
      <c r="AD1471" s="35">
        <v>7142.8571428571431</v>
      </c>
      <c r="AE1471" s="44"/>
    </row>
    <row r="1472" spans="1:31">
      <c r="A1472" s="34">
        <v>1468</v>
      </c>
      <c r="B1472" s="58">
        <v>46258</v>
      </c>
      <c r="C1472" s="4" t="s">
        <v>7450</v>
      </c>
      <c r="D1472" s="4" t="s">
        <v>6188</v>
      </c>
      <c r="E1472" s="4" t="s">
        <v>6156</v>
      </c>
      <c r="F1472" s="35" t="str">
        <f>IFERROR(VLOOKUP(E1472,'DATA MASTER'!$B$1:$R$3858,3,0),"")</f>
        <v>DIV 1</v>
      </c>
      <c r="G1472" s="4">
        <v>8</v>
      </c>
      <c r="H1472" s="35">
        <f>IFERROR(VLOOKUP(E1472,'DATA MASTER'!$B$1:$R$3858,6,0),"")</f>
        <v>4</v>
      </c>
      <c r="I1472" s="40">
        <f>IFERROR(VLOOKUP(E1472,'DATA MASTER'!$B$1:$R$3858,5,0),"")</f>
        <v>5.3879999999999999</v>
      </c>
      <c r="J1472" s="35">
        <f>IFERROR(VLOOKUP(E1472,'DATA MASTER'!$B$1:$R$3858,17,0),"")</f>
        <v>185700</v>
      </c>
      <c r="K1472" s="35">
        <f>IFERROR(VLOOKUP(E1472,'DATA MASTER'!$B$1:$R$3858,16,0),"")</f>
        <v>165300</v>
      </c>
      <c r="L1472" s="34">
        <f t="shared" si="403"/>
        <v>13927.5</v>
      </c>
      <c r="M1472" s="34">
        <f t="shared" si="408"/>
        <v>23948.664000000001</v>
      </c>
      <c r="N1472" s="35">
        <v>0</v>
      </c>
      <c r="O1472" s="35">
        <v>0</v>
      </c>
      <c r="P1472" s="35"/>
      <c r="Q1472" s="4"/>
      <c r="R1472" s="35">
        <f t="shared" si="409"/>
        <v>1238000</v>
      </c>
      <c r="S1472" s="35">
        <f t="shared" si="404"/>
        <v>1018748.3675675675</v>
      </c>
      <c r="T1472" s="35">
        <f t="shared" si="405"/>
        <v>219251.6324324325</v>
      </c>
      <c r="U1472" s="35">
        <f t="shared" si="410"/>
        <v>30172.799999999999</v>
      </c>
      <c r="V1472" s="35">
        <f t="shared" si="411"/>
        <v>2811.1304347826085</v>
      </c>
      <c r="W1472" s="35">
        <f t="shared" si="406"/>
        <v>27483.600000000002</v>
      </c>
      <c r="X1472" s="35">
        <f t="shared" si="412"/>
        <v>158784.10199764988</v>
      </c>
      <c r="Y1472" s="35">
        <v>1</v>
      </c>
      <c r="Z1472" s="35">
        <v>0</v>
      </c>
      <c r="AA1472" s="35">
        <f t="shared" si="413"/>
        <v>0</v>
      </c>
      <c r="AB1472" s="37">
        <f t="shared" si="407"/>
        <v>0</v>
      </c>
      <c r="AC1472" s="35">
        <v>0</v>
      </c>
      <c r="AD1472" s="35">
        <v>0</v>
      </c>
      <c r="AE1472" s="44"/>
    </row>
    <row r="1473" spans="1:31">
      <c r="A1473" s="34">
        <v>1469</v>
      </c>
      <c r="B1473" s="58">
        <v>46258</v>
      </c>
      <c r="C1473" s="4" t="s">
        <v>7450</v>
      </c>
      <c r="D1473" s="4" t="s">
        <v>6188</v>
      </c>
      <c r="E1473" s="4" t="s">
        <v>6207</v>
      </c>
      <c r="F1473" s="35" t="str">
        <f>IFERROR(VLOOKUP(E1473,'DATA MASTER'!$B$1:$R$3858,3,0),"")</f>
        <v>DIV 2</v>
      </c>
      <c r="G1473" s="4">
        <v>8</v>
      </c>
      <c r="H1473" s="35">
        <f>IFERROR(VLOOKUP(E1473,'DATA MASTER'!$B$1:$R$3858,6,0),"")</f>
        <v>4</v>
      </c>
      <c r="I1473" s="40">
        <f>IFERROR(VLOOKUP(E1473,'DATA MASTER'!$B$1:$R$3858,5,0),"")</f>
        <v>4.24</v>
      </c>
      <c r="J1473" s="35">
        <f>IFERROR(VLOOKUP(E1473,'DATA MASTER'!$B$1:$R$3858,17,0),"")</f>
        <v>310600</v>
      </c>
      <c r="K1473" s="35">
        <f>IFERROR(VLOOKUP(E1473,'DATA MASTER'!$B$1:$R$3858,16,0),"")</f>
        <v>283000</v>
      </c>
      <c r="L1473" s="34">
        <f t="shared" si="403"/>
        <v>23295</v>
      </c>
      <c r="M1473" s="34">
        <f t="shared" si="408"/>
        <v>41001.040000000001</v>
      </c>
      <c r="N1473" s="35">
        <v>0</v>
      </c>
      <c r="O1473" s="35">
        <v>0</v>
      </c>
      <c r="P1473" s="35"/>
      <c r="Q1473" s="4"/>
      <c r="R1473" s="35">
        <f t="shared" si="409"/>
        <v>2070666.6666666665</v>
      </c>
      <c r="S1473" s="35">
        <f t="shared" si="404"/>
        <v>1744136.6486486485</v>
      </c>
      <c r="T1473" s="35">
        <f t="shared" si="405"/>
        <v>326530.01801801799</v>
      </c>
      <c r="U1473" s="35">
        <f t="shared" si="410"/>
        <v>23744</v>
      </c>
      <c r="V1473" s="35">
        <f t="shared" si="411"/>
        <v>2212.1739130434785</v>
      </c>
      <c r="W1473" s="35">
        <f t="shared" si="406"/>
        <v>45968.799999999996</v>
      </c>
      <c r="X1473" s="35">
        <f t="shared" si="412"/>
        <v>254605.04410497454</v>
      </c>
      <c r="Y1473" s="35">
        <v>1</v>
      </c>
      <c r="Z1473" s="35">
        <v>0</v>
      </c>
      <c r="AA1473" s="35">
        <f t="shared" si="413"/>
        <v>0</v>
      </c>
      <c r="AB1473" s="37">
        <f t="shared" si="407"/>
        <v>0</v>
      </c>
      <c r="AC1473" s="35">
        <v>0</v>
      </c>
      <c r="AD1473" s="35">
        <v>0</v>
      </c>
      <c r="AE1473" s="44"/>
    </row>
    <row r="1474" spans="1:31">
      <c r="A1474" s="34">
        <v>1470</v>
      </c>
      <c r="B1474" s="58">
        <v>46258</v>
      </c>
      <c r="C1474" s="4" t="s">
        <v>7451</v>
      </c>
      <c r="D1474" s="4" t="s">
        <v>6188</v>
      </c>
      <c r="E1474" s="4" t="s">
        <v>6160</v>
      </c>
      <c r="F1474" s="35" t="str">
        <f>IFERROR(VLOOKUP(E1474,'DATA MASTER'!$B$1:$R$3858,3,0),"")</f>
        <v>DIV 1</v>
      </c>
      <c r="G1474" s="4">
        <v>2</v>
      </c>
      <c r="H1474" s="35">
        <f>IFERROR(VLOOKUP(E1474,'DATA MASTER'!$B$1:$R$3858,6,0),"")</f>
        <v>1</v>
      </c>
      <c r="I1474" s="40">
        <f>IFERROR(VLOOKUP(E1474,'DATA MASTER'!$B$1:$R$3858,5,0),"")</f>
        <v>26.02</v>
      </c>
      <c r="J1474" s="35">
        <f>IFERROR(VLOOKUP(E1474,'DATA MASTER'!$B$1:$R$3858,17,0),"")</f>
        <v>876000</v>
      </c>
      <c r="K1474" s="35">
        <f>IFERROR(VLOOKUP(E1474,'DATA MASTER'!$B$1:$R$3858,16,0),"")</f>
        <v>777200</v>
      </c>
      <c r="L1474" s="34">
        <f t="shared" si="403"/>
        <v>65700</v>
      </c>
      <c r="M1474" s="34">
        <f t="shared" si="408"/>
        <v>112600.736</v>
      </c>
      <c r="N1474" s="35">
        <v>0</v>
      </c>
      <c r="O1474" s="35">
        <v>0</v>
      </c>
      <c r="P1474" s="35"/>
      <c r="Q1474" s="4"/>
      <c r="R1474" s="35">
        <f t="shared" si="409"/>
        <v>1459999.9999999998</v>
      </c>
      <c r="S1474" s="35">
        <f t="shared" si="404"/>
        <v>1197476.1513513513</v>
      </c>
      <c r="T1474" s="35">
        <f t="shared" si="405"/>
        <v>262523.84864864848</v>
      </c>
      <c r="U1474" s="35">
        <f t="shared" si="410"/>
        <v>36428</v>
      </c>
      <c r="V1474" s="35">
        <f t="shared" si="411"/>
        <v>3393.913043478261</v>
      </c>
      <c r="W1474" s="35">
        <f t="shared" si="406"/>
        <v>32412</v>
      </c>
      <c r="X1474" s="35">
        <f t="shared" si="412"/>
        <v>190289.93560517021</v>
      </c>
      <c r="Y1474" s="35">
        <v>1</v>
      </c>
      <c r="Z1474" s="35">
        <v>0</v>
      </c>
      <c r="AA1474" s="35">
        <f t="shared" si="413"/>
        <v>0</v>
      </c>
      <c r="AB1474" s="37">
        <f t="shared" si="407"/>
        <v>0</v>
      </c>
      <c r="AC1474" s="35">
        <v>0</v>
      </c>
      <c r="AD1474" s="35">
        <v>0</v>
      </c>
      <c r="AE1474" s="44"/>
    </row>
    <row r="1475" spans="1:31">
      <c r="A1475" s="34">
        <v>1471</v>
      </c>
      <c r="B1475" s="58">
        <v>46258</v>
      </c>
      <c r="C1475" s="4" t="s">
        <v>7452</v>
      </c>
      <c r="D1475" s="4" t="s">
        <v>6128</v>
      </c>
      <c r="E1475" s="4" t="s">
        <v>6135</v>
      </c>
      <c r="F1475" s="35" t="str">
        <f>IFERROR(VLOOKUP(E1475,'DATA MASTER'!$B$1:$R$3858,3,0),"")</f>
        <v>DIV 1</v>
      </c>
      <c r="G1475" s="4">
        <v>16</v>
      </c>
      <c r="H1475" s="35">
        <f>IFERROR(VLOOKUP(E1475,'DATA MASTER'!$B$1:$R$3858,6,0),"")</f>
        <v>24</v>
      </c>
      <c r="I1475" s="40">
        <f>IFERROR(VLOOKUP(E1475,'DATA MASTER'!$B$1:$R$3858,5,0),"")</f>
        <v>1.23</v>
      </c>
      <c r="J1475" s="35">
        <f>IFERROR(VLOOKUP(E1475,'DATA MASTER'!$B$1:$R$3858,17,0),"")</f>
        <v>99800</v>
      </c>
      <c r="K1475" s="35">
        <f>IFERROR(VLOOKUP(E1475,'DATA MASTER'!$B$1:$R$3858,16,0),"")</f>
        <v>92100</v>
      </c>
      <c r="L1475" s="34">
        <f t="shared" si="403"/>
        <v>7485</v>
      </c>
      <c r="M1475" s="34">
        <f t="shared" si="408"/>
        <v>13343.448</v>
      </c>
      <c r="N1475" s="35">
        <v>0</v>
      </c>
      <c r="O1475" s="35">
        <v>0</v>
      </c>
      <c r="P1475" s="35"/>
      <c r="Q1475" s="4"/>
      <c r="R1475" s="35">
        <f t="shared" si="409"/>
        <v>1330666.6666666665</v>
      </c>
      <c r="S1475" s="35">
        <f t="shared" si="404"/>
        <v>1135229.5783783782</v>
      </c>
      <c r="T1475" s="35">
        <f t="shared" si="405"/>
        <v>195437.08828828833</v>
      </c>
      <c r="U1475" s="35">
        <f t="shared" si="410"/>
        <v>13776</v>
      </c>
      <c r="V1475" s="35">
        <f t="shared" si="411"/>
        <v>1283.4782608695652</v>
      </c>
      <c r="W1475" s="35">
        <f t="shared" si="406"/>
        <v>29540.800000000003</v>
      </c>
      <c r="X1475" s="35">
        <f t="shared" si="412"/>
        <v>150836.81002741877</v>
      </c>
      <c r="Y1475" s="35">
        <v>1</v>
      </c>
      <c r="Z1475" s="35">
        <v>0</v>
      </c>
      <c r="AA1475" s="35">
        <f t="shared" si="413"/>
        <v>0</v>
      </c>
      <c r="AB1475" s="37">
        <f t="shared" si="407"/>
        <v>0</v>
      </c>
      <c r="AC1475" s="35">
        <v>0</v>
      </c>
      <c r="AD1475" s="35">
        <v>0</v>
      </c>
      <c r="AE1475" s="44"/>
    </row>
    <row r="1476" spans="1:31">
      <c r="A1476" s="34">
        <v>1472</v>
      </c>
      <c r="B1476" s="58">
        <v>46258</v>
      </c>
      <c r="C1476" s="4" t="s">
        <v>7453</v>
      </c>
      <c r="D1476" s="4" t="s">
        <v>6128</v>
      </c>
      <c r="E1476" s="4" t="s">
        <v>6166</v>
      </c>
      <c r="F1476" s="35" t="str">
        <f>IFERROR(VLOOKUP(E1476,'DATA MASTER'!$B$1:$R$3858,3,0),"")</f>
        <v>DIV 2</v>
      </c>
      <c r="G1476" s="4">
        <v>4</v>
      </c>
      <c r="H1476" s="35">
        <f>IFERROR(VLOOKUP(E1476,'DATA MASTER'!$B$1:$R$3858,6,0),"")</f>
        <v>4</v>
      </c>
      <c r="I1476" s="40">
        <f>IFERROR(VLOOKUP(E1476,'DATA MASTER'!$B$1:$R$3858,5,0),"")</f>
        <v>4.68</v>
      </c>
      <c r="J1476" s="35">
        <f>IFERROR(VLOOKUP(E1476,'DATA MASTER'!$B$1:$R$3858,17,0),"")</f>
        <v>112100</v>
      </c>
      <c r="K1476" s="35">
        <f>IFERROR(VLOOKUP(E1476,'DATA MASTER'!$B$1:$R$3858,16,0),"")</f>
        <v>96500</v>
      </c>
      <c r="L1476" s="34">
        <f t="shared" si="403"/>
        <v>8407.5</v>
      </c>
      <c r="M1476" s="34">
        <f t="shared" si="408"/>
        <v>13980.92</v>
      </c>
      <c r="N1476" s="35">
        <v>0</v>
      </c>
      <c r="O1476" s="35">
        <v>0</v>
      </c>
      <c r="P1476" s="35"/>
      <c r="Q1476" s="4"/>
      <c r="R1476" s="35">
        <f t="shared" si="409"/>
        <v>373666.66666666663</v>
      </c>
      <c r="S1476" s="35">
        <f t="shared" si="404"/>
        <v>297366.05405405402</v>
      </c>
      <c r="T1476" s="35">
        <f t="shared" si="405"/>
        <v>76300.612612612604</v>
      </c>
      <c r="U1476" s="35">
        <f t="shared" si="410"/>
        <v>13104</v>
      </c>
      <c r="V1476" s="35">
        <f t="shared" si="411"/>
        <v>1220.8695652173913</v>
      </c>
      <c r="W1476" s="35">
        <f t="shared" si="406"/>
        <v>8295.4</v>
      </c>
      <c r="X1476" s="35">
        <f t="shared" si="412"/>
        <v>53680.34304739521</v>
      </c>
      <c r="Y1476" s="35">
        <v>1</v>
      </c>
      <c r="Z1476" s="35">
        <v>0</v>
      </c>
      <c r="AA1476" s="35">
        <f t="shared" si="413"/>
        <v>0</v>
      </c>
      <c r="AB1476" s="37">
        <f t="shared" si="407"/>
        <v>0</v>
      </c>
      <c r="AC1476" s="35">
        <v>0</v>
      </c>
      <c r="AD1476" s="35">
        <v>0</v>
      </c>
      <c r="AE1476" s="44"/>
    </row>
    <row r="1477" spans="1:31">
      <c r="A1477" s="34">
        <v>1473</v>
      </c>
      <c r="B1477" s="58">
        <v>46258</v>
      </c>
      <c r="C1477" s="4" t="s">
        <v>7454</v>
      </c>
      <c r="D1477" s="4" t="s">
        <v>6134</v>
      </c>
      <c r="E1477" s="4" t="s">
        <v>6135</v>
      </c>
      <c r="F1477" s="35" t="str">
        <f>IFERROR(VLOOKUP(E1477,'DATA MASTER'!$B$1:$R$3858,3,0),"")</f>
        <v>DIV 1</v>
      </c>
      <c r="G1477" s="4">
        <v>10</v>
      </c>
      <c r="H1477" s="35">
        <f>IFERROR(VLOOKUP(E1477,'DATA MASTER'!$B$1:$R$3858,6,0),"")</f>
        <v>24</v>
      </c>
      <c r="I1477" s="40">
        <f>IFERROR(VLOOKUP(E1477,'DATA MASTER'!$B$1:$R$3858,5,0),"")</f>
        <v>1.23</v>
      </c>
      <c r="J1477" s="35">
        <f>IFERROR(VLOOKUP(E1477,'DATA MASTER'!$B$1:$R$3858,17,0),"")</f>
        <v>99800</v>
      </c>
      <c r="K1477" s="35">
        <f>IFERROR(VLOOKUP(E1477,'DATA MASTER'!$B$1:$R$3858,16,0),"")</f>
        <v>92100</v>
      </c>
      <c r="L1477" s="34">
        <f t="shared" si="403"/>
        <v>7485</v>
      </c>
      <c r="M1477" s="34">
        <f t="shared" si="408"/>
        <v>13343.448</v>
      </c>
      <c r="N1477" s="35">
        <v>0</v>
      </c>
      <c r="O1477" s="35">
        <v>0</v>
      </c>
      <c r="P1477" s="35"/>
      <c r="Q1477" s="4" t="e">
        <f>VLOOKUP(#REF!,#REF!,1,0)</f>
        <v>#REF!</v>
      </c>
      <c r="R1477" s="35">
        <f t="shared" si="409"/>
        <v>831666.66666666651</v>
      </c>
      <c r="S1477" s="35">
        <f t="shared" si="404"/>
        <v>709518.48648648639</v>
      </c>
      <c r="T1477" s="35">
        <f t="shared" si="405"/>
        <v>122148.18018018012</v>
      </c>
      <c r="U1477" s="35">
        <f t="shared" si="410"/>
        <v>8610</v>
      </c>
      <c r="V1477" s="35">
        <f t="shared" si="411"/>
        <v>802.17391304347825</v>
      </c>
      <c r="W1477" s="35">
        <f t="shared" si="406"/>
        <v>18463</v>
      </c>
      <c r="X1477" s="35" t="str">
        <f t="shared" si="412"/>
        <v/>
      </c>
      <c r="Y1477" s="35">
        <v>1</v>
      </c>
      <c r="Z1477" s="42" t="e">
        <f>VLOOKUP(Q1477,#REF!,4,0)</f>
        <v>#REF!</v>
      </c>
      <c r="AA1477" s="35">
        <f t="shared" si="413"/>
        <v>0</v>
      </c>
      <c r="AB1477" s="37">
        <f t="shared" si="407"/>
        <v>0</v>
      </c>
      <c r="AC1477" s="35" t="e">
        <f>Z1477*R1477*1.11</f>
        <v>#REF!</v>
      </c>
      <c r="AD1477" s="35">
        <v>0</v>
      </c>
      <c r="AE1477" s="44"/>
    </row>
    <row r="1478" spans="1:31">
      <c r="A1478" s="34">
        <v>1474</v>
      </c>
      <c r="B1478" s="58">
        <v>46258</v>
      </c>
      <c r="C1478" s="4" t="s">
        <v>7455</v>
      </c>
      <c r="D1478" s="4" t="s">
        <v>6196</v>
      </c>
      <c r="E1478" s="4" t="s">
        <v>6166</v>
      </c>
      <c r="F1478" s="35" t="str">
        <f>IFERROR(VLOOKUP(E1478,'DATA MASTER'!$B$1:$R$3858,3,0),"")</f>
        <v>DIV 2</v>
      </c>
      <c r="G1478" s="4">
        <v>2</v>
      </c>
      <c r="H1478" s="35">
        <f>IFERROR(VLOOKUP(E1478,'DATA MASTER'!$B$1:$R$3858,6,0),"")</f>
        <v>4</v>
      </c>
      <c r="I1478" s="40">
        <f>IFERROR(VLOOKUP(E1478,'DATA MASTER'!$B$1:$R$3858,5,0),"")</f>
        <v>4.68</v>
      </c>
      <c r="J1478" s="35">
        <f>IFERROR(VLOOKUP(E1478,'DATA MASTER'!$B$1:$R$3858,17,0),"")</f>
        <v>112100</v>
      </c>
      <c r="K1478" s="35">
        <f>IFERROR(VLOOKUP(E1478,'DATA MASTER'!$B$1:$R$3858,16,0),"")</f>
        <v>96500</v>
      </c>
      <c r="L1478" s="34">
        <f t="shared" si="403"/>
        <v>8407.5</v>
      </c>
      <c r="M1478" s="34">
        <f t="shared" si="408"/>
        <v>13980.92</v>
      </c>
      <c r="N1478" s="35">
        <v>0</v>
      </c>
      <c r="O1478" s="35">
        <v>0</v>
      </c>
      <c r="P1478" s="35"/>
      <c r="Q1478" s="4"/>
      <c r="R1478" s="35">
        <f t="shared" si="409"/>
        <v>186833.33333333331</v>
      </c>
      <c r="S1478" s="35">
        <f t="shared" si="404"/>
        <v>148683.02702702701</v>
      </c>
      <c r="T1478" s="35">
        <f t="shared" si="405"/>
        <v>38150.306306306302</v>
      </c>
      <c r="U1478" s="35">
        <f t="shared" si="410"/>
        <v>6552</v>
      </c>
      <c r="V1478" s="35">
        <f t="shared" si="411"/>
        <v>610.43478260869563</v>
      </c>
      <c r="W1478" s="35">
        <f t="shared" si="406"/>
        <v>4147.7</v>
      </c>
      <c r="X1478" s="35">
        <f t="shared" si="412"/>
        <v>26840.171523697605</v>
      </c>
      <c r="Y1478" s="35">
        <v>1</v>
      </c>
      <c r="Z1478" s="35">
        <v>0</v>
      </c>
      <c r="AA1478" s="35">
        <f t="shared" si="413"/>
        <v>0</v>
      </c>
      <c r="AB1478" s="37">
        <f t="shared" si="407"/>
        <v>0</v>
      </c>
      <c r="AC1478" s="35">
        <v>0</v>
      </c>
      <c r="AD1478" s="35">
        <v>0</v>
      </c>
      <c r="AE1478" s="44"/>
    </row>
    <row r="1479" spans="1:31">
      <c r="A1479" s="34">
        <v>1475</v>
      </c>
      <c r="B1479" s="58">
        <v>46258</v>
      </c>
      <c r="C1479" s="4" t="s">
        <v>7456</v>
      </c>
      <c r="D1479" s="4" t="s">
        <v>6134</v>
      </c>
      <c r="E1479" s="4" t="s">
        <v>6156</v>
      </c>
      <c r="F1479" s="35" t="str">
        <f>IFERROR(VLOOKUP(E1479,'DATA MASTER'!$B$1:$R$3858,3,0),"")</f>
        <v>DIV 1</v>
      </c>
      <c r="G1479" s="4">
        <v>2</v>
      </c>
      <c r="H1479" s="35">
        <f>IFERROR(VLOOKUP(E1479,'DATA MASTER'!$B$1:$R$3858,6,0),"")</f>
        <v>4</v>
      </c>
      <c r="I1479" s="40">
        <f>IFERROR(VLOOKUP(E1479,'DATA MASTER'!$B$1:$R$3858,5,0),"")</f>
        <v>5.3879999999999999</v>
      </c>
      <c r="J1479" s="35">
        <f>IFERROR(VLOOKUP(E1479,'DATA MASTER'!$B$1:$R$3858,17,0),"")</f>
        <v>185700</v>
      </c>
      <c r="K1479" s="35">
        <f>IFERROR(VLOOKUP(E1479,'DATA MASTER'!$B$1:$R$3858,16,0),"")</f>
        <v>165300</v>
      </c>
      <c r="L1479" s="34">
        <f t="shared" si="403"/>
        <v>13927.5</v>
      </c>
      <c r="M1479" s="34">
        <f t="shared" si="408"/>
        <v>23948.664000000001</v>
      </c>
      <c r="N1479" s="35">
        <v>0</v>
      </c>
      <c r="O1479" s="35">
        <v>0</v>
      </c>
      <c r="P1479" s="35"/>
      <c r="Q1479" s="4"/>
      <c r="R1479" s="35">
        <f t="shared" si="409"/>
        <v>309500</v>
      </c>
      <c r="S1479" s="35">
        <f t="shared" si="404"/>
        <v>254687.09189189188</v>
      </c>
      <c r="T1479" s="35">
        <f t="shared" si="405"/>
        <v>54812.908108108124</v>
      </c>
      <c r="U1479" s="35">
        <f t="shared" si="410"/>
        <v>7543.2</v>
      </c>
      <c r="V1479" s="35">
        <f t="shared" si="411"/>
        <v>702.78260869565213</v>
      </c>
      <c r="W1479" s="35">
        <f t="shared" si="406"/>
        <v>6870.9000000000005</v>
      </c>
      <c r="X1479" s="35">
        <f t="shared" si="412"/>
        <v>39696.02549941247</v>
      </c>
      <c r="Y1479" s="35">
        <v>1</v>
      </c>
      <c r="Z1479" s="35">
        <v>0</v>
      </c>
      <c r="AA1479" s="35">
        <f t="shared" si="413"/>
        <v>0</v>
      </c>
      <c r="AB1479" s="37">
        <f t="shared" si="407"/>
        <v>0</v>
      </c>
      <c r="AC1479" s="35">
        <v>0</v>
      </c>
      <c r="AD1479" s="35">
        <v>0</v>
      </c>
      <c r="AE1479" s="44"/>
    </row>
    <row r="1480" spans="1:31">
      <c r="A1480" s="34">
        <v>1476</v>
      </c>
      <c r="B1480" s="58">
        <v>46258</v>
      </c>
      <c r="C1480" s="4" t="s">
        <v>7457</v>
      </c>
      <c r="D1480" s="4" t="s">
        <v>6134</v>
      </c>
      <c r="E1480" s="4" t="s">
        <v>6135</v>
      </c>
      <c r="F1480" s="35" t="str">
        <f>IFERROR(VLOOKUP(E1480,'DATA MASTER'!$B$1:$R$3858,3,0),"")</f>
        <v>DIV 1</v>
      </c>
      <c r="G1480" s="4">
        <v>12</v>
      </c>
      <c r="H1480" s="35">
        <f>IFERROR(VLOOKUP(E1480,'DATA MASTER'!$B$1:$R$3858,6,0),"")</f>
        <v>24</v>
      </c>
      <c r="I1480" s="40">
        <f>IFERROR(VLOOKUP(E1480,'DATA MASTER'!$B$1:$R$3858,5,0),"")</f>
        <v>1.23</v>
      </c>
      <c r="J1480" s="35">
        <f>IFERROR(VLOOKUP(E1480,'DATA MASTER'!$B$1:$R$3858,17,0),"")</f>
        <v>99800</v>
      </c>
      <c r="K1480" s="35">
        <f>IFERROR(VLOOKUP(E1480,'DATA MASTER'!$B$1:$R$3858,16,0),"")</f>
        <v>92100</v>
      </c>
      <c r="L1480" s="34">
        <f t="shared" ref="L1480:L1543" si="414">IFERROR(IF(F1480="MTAB",12.5%*J1480,7.5%*J1480),"")</f>
        <v>7485</v>
      </c>
      <c r="M1480" s="34">
        <f t="shared" si="408"/>
        <v>13343.448</v>
      </c>
      <c r="N1480" s="35">
        <v>0</v>
      </c>
      <c r="O1480" s="35">
        <v>0</v>
      </c>
      <c r="P1480" s="35"/>
      <c r="Q1480" s="4" t="e">
        <f>VLOOKUP(#REF!,#REF!,1,0)</f>
        <v>#REF!</v>
      </c>
      <c r="R1480" s="35">
        <f t="shared" si="409"/>
        <v>997999.99999999988</v>
      </c>
      <c r="S1480" s="35">
        <f t="shared" ref="S1480:S1543" si="415">IFERROR((K1480-M1480)/1.11*(100-O1480)%*G1480,"")</f>
        <v>851422.18378378358</v>
      </c>
      <c r="T1480" s="35">
        <f t="shared" ref="T1480:T1543" si="416">IFERROR(R1480-S1480,"")</f>
        <v>146577.81621621631</v>
      </c>
      <c r="U1480" s="35">
        <f t="shared" si="410"/>
        <v>10332</v>
      </c>
      <c r="V1480" s="35">
        <f t="shared" si="411"/>
        <v>962.60869565217388</v>
      </c>
      <c r="W1480" s="35">
        <v>0</v>
      </c>
      <c r="X1480" s="35" t="str">
        <f t="shared" si="412"/>
        <v/>
      </c>
      <c r="Y1480" s="35">
        <v>1</v>
      </c>
      <c r="Z1480" s="42" t="e">
        <f>VLOOKUP(Q1480,#REF!,4,0)</f>
        <v>#REF!</v>
      </c>
      <c r="AA1480" s="35">
        <f t="shared" si="413"/>
        <v>0</v>
      </c>
      <c r="AB1480" s="37">
        <f t="shared" ref="AB1480:AB1543" si="417">IFERROR(IF(OR(D1480="SALES008",D1480="SALES010"),IF(MOD(G1480,H1480)=0,10000*G1480/H1480,10000*(ROUNDUP(G1480/H1480,0))),0),"")</f>
        <v>0</v>
      </c>
      <c r="AC1480" s="35" t="e">
        <f>Z1480*R1480*1.11</f>
        <v>#REF!</v>
      </c>
      <c r="AD1480" s="35">
        <v>0</v>
      </c>
      <c r="AE1480" s="44"/>
    </row>
    <row r="1481" spans="1:31">
      <c r="A1481" s="34">
        <v>1477</v>
      </c>
      <c r="B1481" s="58">
        <v>46258</v>
      </c>
      <c r="C1481" s="4" t="s">
        <v>7458</v>
      </c>
      <c r="D1481" s="4" t="s">
        <v>6134</v>
      </c>
      <c r="E1481" s="4" t="s">
        <v>6167</v>
      </c>
      <c r="F1481" s="35" t="str">
        <f>IFERROR(VLOOKUP(E1481,'DATA MASTER'!$B$1:$R$3858,3,0),"")</f>
        <v>DIV 2</v>
      </c>
      <c r="G1481" s="4">
        <v>3</v>
      </c>
      <c r="H1481" s="35">
        <f>IFERROR(VLOOKUP(E1481,'DATA MASTER'!$B$1:$R$3858,6,0),"")</f>
        <v>24</v>
      </c>
      <c r="I1481" s="40">
        <f>IFERROR(VLOOKUP(E1481,'DATA MASTER'!$B$1:$R$3858,5,0),"")</f>
        <v>0.90200000000000002</v>
      </c>
      <c r="J1481" s="35">
        <f>IFERROR(VLOOKUP(E1481,'DATA MASTER'!$B$1:$R$3858,17,0),"")</f>
        <v>81000</v>
      </c>
      <c r="K1481" s="35">
        <f>IFERROR(VLOOKUP(E1481,'DATA MASTER'!$B$1:$R$3858,16,0),"")</f>
        <v>74300</v>
      </c>
      <c r="L1481" s="34">
        <f t="shared" si="414"/>
        <v>6075</v>
      </c>
      <c r="M1481" s="34">
        <f t="shared" ref="M1481:M1544" si="418">IFERROR(IF(F1481="MTAB",19.011%*K1481,14.488%*K1481),"")</f>
        <v>10764.584000000001</v>
      </c>
      <c r="N1481" s="35">
        <v>0</v>
      </c>
      <c r="O1481" s="35">
        <v>10</v>
      </c>
      <c r="P1481" s="35"/>
      <c r="Q1481" s="4"/>
      <c r="R1481" s="35">
        <f t="shared" ref="R1481:R1544" si="419">IFERROR((((J1481-L1481)/1.11*(100-O1481)%*G1481)-(ROUNDDOWN(G1481/Y1481,0)*N1481)),"")</f>
        <v>182250</v>
      </c>
      <c r="S1481" s="35">
        <f t="shared" si="415"/>
        <v>154545.60648648645</v>
      </c>
      <c r="T1481" s="35">
        <f t="shared" si="416"/>
        <v>27704.393513513554</v>
      </c>
      <c r="U1481" s="35">
        <f t="shared" ref="U1481:U1544" si="420">IFERROR(I1481*G1481*700,"")</f>
        <v>1894.2</v>
      </c>
      <c r="V1481" s="35">
        <f t="shared" ref="V1481:V1544" si="421">IFERROR(G1481*I1481/23000*1500000,"")</f>
        <v>176.47826086956522</v>
      </c>
      <c r="W1481" s="35">
        <f t="shared" ref="W1481:W1483" si="422">IFERROR(2%*R1481*1.11,"")</f>
        <v>4045.9500000000003</v>
      </c>
      <c r="X1481" s="35">
        <f t="shared" ref="X1481:X1544" si="423">IFERROR(T1481-U1481-V1481-W1481-Z1481-AC1481-AB1481-AA1481-AD1481,"")</f>
        <v>18254.431919310657</v>
      </c>
      <c r="Y1481" s="35">
        <v>1</v>
      </c>
      <c r="Z1481" s="35">
        <v>0</v>
      </c>
      <c r="AA1481" s="35">
        <f t="shared" ref="AA1481:AA1544" si="424">IFERROR(ROUNDDOWN(G1481/Y1481,0)*P1481,"")</f>
        <v>0</v>
      </c>
      <c r="AB1481" s="37">
        <f t="shared" si="417"/>
        <v>0</v>
      </c>
      <c r="AC1481" s="35">
        <v>0</v>
      </c>
      <c r="AD1481" s="35">
        <v>3333.3333333333335</v>
      </c>
      <c r="AE1481" s="44"/>
    </row>
    <row r="1482" spans="1:31">
      <c r="A1482" s="34">
        <v>1478</v>
      </c>
      <c r="B1482" s="58">
        <v>46258</v>
      </c>
      <c r="C1482" s="4" t="s">
        <v>7459</v>
      </c>
      <c r="D1482" s="4" t="s">
        <v>6134</v>
      </c>
      <c r="E1482" s="4" t="s">
        <v>6135</v>
      </c>
      <c r="F1482" s="35" t="str">
        <f>IFERROR(VLOOKUP(E1482,'DATA MASTER'!$B$1:$R$3858,3,0),"")</f>
        <v>DIV 1</v>
      </c>
      <c r="G1482" s="4">
        <v>4</v>
      </c>
      <c r="H1482" s="35">
        <f>IFERROR(VLOOKUP(E1482,'DATA MASTER'!$B$1:$R$3858,6,0),"")</f>
        <v>24</v>
      </c>
      <c r="I1482" s="40">
        <f>IFERROR(VLOOKUP(E1482,'DATA MASTER'!$B$1:$R$3858,5,0),"")</f>
        <v>1.23</v>
      </c>
      <c r="J1482" s="35">
        <f>IFERROR(VLOOKUP(E1482,'DATA MASTER'!$B$1:$R$3858,17,0),"")</f>
        <v>99800</v>
      </c>
      <c r="K1482" s="35">
        <f>IFERROR(VLOOKUP(E1482,'DATA MASTER'!$B$1:$R$3858,16,0),"")</f>
        <v>92100</v>
      </c>
      <c r="L1482" s="34">
        <f t="shared" si="414"/>
        <v>7485</v>
      </c>
      <c r="M1482" s="34">
        <f t="shared" si="418"/>
        <v>13343.448</v>
      </c>
      <c r="N1482" s="35">
        <v>0</v>
      </c>
      <c r="O1482" s="35">
        <v>0</v>
      </c>
      <c r="P1482" s="35"/>
      <c r="Q1482" s="4" t="e">
        <f>VLOOKUP(#REF!,#REF!,1,0)</f>
        <v>#REF!</v>
      </c>
      <c r="R1482" s="35">
        <f t="shared" si="419"/>
        <v>332666.66666666663</v>
      </c>
      <c r="S1482" s="35">
        <f t="shared" si="415"/>
        <v>283807.39459459455</v>
      </c>
      <c r="T1482" s="35">
        <f t="shared" si="416"/>
        <v>48859.272072072083</v>
      </c>
      <c r="U1482" s="35">
        <f t="shared" si="420"/>
        <v>3444</v>
      </c>
      <c r="V1482" s="35">
        <f t="shared" si="421"/>
        <v>320.86956521739131</v>
      </c>
      <c r="W1482" s="35">
        <v>0</v>
      </c>
      <c r="X1482" s="35" t="str">
        <f t="shared" si="423"/>
        <v/>
      </c>
      <c r="Y1482" s="35">
        <v>1</v>
      </c>
      <c r="Z1482" s="42" t="e">
        <f>VLOOKUP(Q1482,#REF!,4,0)</f>
        <v>#REF!</v>
      </c>
      <c r="AA1482" s="35">
        <f t="shared" si="424"/>
        <v>0</v>
      </c>
      <c r="AB1482" s="37">
        <f t="shared" si="417"/>
        <v>0</v>
      </c>
      <c r="AC1482" s="35" t="e">
        <f>Z1482*R1482*1.11</f>
        <v>#REF!</v>
      </c>
      <c r="AD1482" s="35">
        <v>0</v>
      </c>
      <c r="AE1482" s="44"/>
    </row>
    <row r="1483" spans="1:31">
      <c r="A1483" s="34">
        <v>1479</v>
      </c>
      <c r="B1483" s="58">
        <v>46258</v>
      </c>
      <c r="C1483" s="4" t="s">
        <v>7460</v>
      </c>
      <c r="D1483" s="4" t="s">
        <v>6196</v>
      </c>
      <c r="E1483" s="4" t="s">
        <v>6148</v>
      </c>
      <c r="F1483" s="35" t="str">
        <f>IFERROR(VLOOKUP(E1483,'DATA MASTER'!$B$1:$R$3858,3,0),"")</f>
        <v>DIV 2</v>
      </c>
      <c r="G1483" s="4">
        <v>4</v>
      </c>
      <c r="H1483" s="35">
        <f>IFERROR(VLOOKUP(E1483,'DATA MASTER'!$B$1:$R$3858,6,0),"")</f>
        <v>24</v>
      </c>
      <c r="I1483" s="40">
        <f>IFERROR(VLOOKUP(E1483,'DATA MASTER'!$B$1:$R$3858,5,0),"")</f>
        <v>1.0900000000000001</v>
      </c>
      <c r="J1483" s="35">
        <f>IFERROR(VLOOKUP(E1483,'DATA MASTER'!$B$1:$R$3858,17,0),"")</f>
        <v>82200</v>
      </c>
      <c r="K1483" s="35">
        <f>IFERROR(VLOOKUP(E1483,'DATA MASTER'!$B$1:$R$3858,16,0),"")</f>
        <v>74900</v>
      </c>
      <c r="L1483" s="34">
        <f t="shared" si="414"/>
        <v>6165</v>
      </c>
      <c r="M1483" s="34">
        <f t="shared" si="418"/>
        <v>10851.512000000001</v>
      </c>
      <c r="N1483" s="35">
        <v>0</v>
      </c>
      <c r="O1483" s="35">
        <v>0</v>
      </c>
      <c r="P1483" s="35"/>
      <c r="Q1483" s="4"/>
      <c r="R1483" s="35">
        <f t="shared" si="419"/>
        <v>274000</v>
      </c>
      <c r="S1483" s="35">
        <f t="shared" si="415"/>
        <v>230805.36216216214</v>
      </c>
      <c r="T1483" s="35">
        <f t="shared" si="416"/>
        <v>43194.637837837858</v>
      </c>
      <c r="U1483" s="35">
        <f t="shared" si="420"/>
        <v>3052</v>
      </c>
      <c r="V1483" s="35">
        <f t="shared" si="421"/>
        <v>284.34782608695656</v>
      </c>
      <c r="W1483" s="35">
        <f t="shared" si="422"/>
        <v>6082.8</v>
      </c>
      <c r="X1483" s="35">
        <f t="shared" si="423"/>
        <v>30997.712233973118</v>
      </c>
      <c r="Y1483" s="35">
        <v>1</v>
      </c>
      <c r="Z1483" s="35">
        <v>0</v>
      </c>
      <c r="AA1483" s="35">
        <f t="shared" si="424"/>
        <v>0</v>
      </c>
      <c r="AB1483" s="37">
        <f t="shared" si="417"/>
        <v>0</v>
      </c>
      <c r="AC1483" s="35">
        <v>0</v>
      </c>
      <c r="AD1483" s="35">
        <v>2777.7777777777778</v>
      </c>
      <c r="AE1483" s="44"/>
    </row>
    <row r="1484" spans="1:31">
      <c r="A1484" s="34">
        <v>1480</v>
      </c>
      <c r="B1484" s="58">
        <v>46258</v>
      </c>
      <c r="C1484" s="4" t="s">
        <v>7460</v>
      </c>
      <c r="D1484" s="4" t="s">
        <v>6196</v>
      </c>
      <c r="E1484" s="4" t="s">
        <v>6151</v>
      </c>
      <c r="F1484" s="35" t="str">
        <f>IFERROR(VLOOKUP(E1484,'DATA MASTER'!$B$1:$R$3858,3,0),"")</f>
        <v>DIV 2</v>
      </c>
      <c r="G1484" s="4">
        <v>2</v>
      </c>
      <c r="H1484" s="35">
        <f>IFERROR(VLOOKUP(E1484,'DATA MASTER'!$B$1:$R$3858,6,0),"")</f>
        <v>24</v>
      </c>
      <c r="I1484" s="40">
        <f>IFERROR(VLOOKUP(E1484,'DATA MASTER'!$B$1:$R$3858,5,0),"")</f>
        <v>0.85</v>
      </c>
      <c r="J1484" s="35">
        <f>IFERROR(VLOOKUP(E1484,'DATA MASTER'!$B$1:$R$3858,17,0),"")</f>
        <v>74700</v>
      </c>
      <c r="K1484" s="35">
        <f>IFERROR(VLOOKUP(E1484,'DATA MASTER'!$B$1:$R$3858,16,0),"")</f>
        <v>67900</v>
      </c>
      <c r="L1484" s="34">
        <f t="shared" si="414"/>
        <v>5602.5</v>
      </c>
      <c r="M1484" s="34">
        <f t="shared" si="418"/>
        <v>9837.3520000000008</v>
      </c>
      <c r="N1484" s="35">
        <v>0</v>
      </c>
      <c r="O1484" s="35">
        <v>0</v>
      </c>
      <c r="P1484" s="35"/>
      <c r="Q1484" s="4"/>
      <c r="R1484" s="35">
        <f t="shared" si="419"/>
        <v>124499.99999999999</v>
      </c>
      <c r="S1484" s="35">
        <f t="shared" si="415"/>
        <v>104617.38378378378</v>
      </c>
      <c r="T1484" s="35">
        <f t="shared" si="416"/>
        <v>19882.616216216207</v>
      </c>
      <c r="U1484" s="35">
        <f t="shared" si="420"/>
        <v>1190</v>
      </c>
      <c r="V1484" s="35">
        <f t="shared" si="421"/>
        <v>110.8695652173913</v>
      </c>
      <c r="W1484" s="35">
        <f t="shared" ref="W1484:W1543" si="425">IFERROR(2%*R1484*1.11,"")</f>
        <v>2763.8999999999996</v>
      </c>
      <c r="X1484" s="35">
        <f t="shared" si="423"/>
        <v>13040.068873221038</v>
      </c>
      <c r="Y1484" s="35">
        <v>1</v>
      </c>
      <c r="Z1484" s="35">
        <v>0</v>
      </c>
      <c r="AA1484" s="35">
        <f t="shared" si="424"/>
        <v>0</v>
      </c>
      <c r="AB1484" s="37">
        <f t="shared" si="417"/>
        <v>0</v>
      </c>
      <c r="AC1484" s="35">
        <v>0</v>
      </c>
      <c r="AD1484" s="35">
        <v>2777.7777777777778</v>
      </c>
      <c r="AE1484" s="44"/>
    </row>
    <row r="1485" spans="1:31">
      <c r="A1485" s="34">
        <v>1481</v>
      </c>
      <c r="B1485" s="58">
        <v>46258</v>
      </c>
      <c r="C1485" s="4" t="s">
        <v>7461</v>
      </c>
      <c r="D1485" s="4" t="s">
        <v>6134</v>
      </c>
      <c r="E1485" s="4" t="s">
        <v>6167</v>
      </c>
      <c r="F1485" s="35" t="str">
        <f>IFERROR(VLOOKUP(E1485,'DATA MASTER'!$B$1:$R$3858,3,0),"")</f>
        <v>DIV 2</v>
      </c>
      <c r="G1485" s="4">
        <v>2</v>
      </c>
      <c r="H1485" s="35">
        <f>IFERROR(VLOOKUP(E1485,'DATA MASTER'!$B$1:$R$3858,6,0),"")</f>
        <v>24</v>
      </c>
      <c r="I1485" s="40">
        <f>IFERROR(VLOOKUP(E1485,'DATA MASTER'!$B$1:$R$3858,5,0),"")</f>
        <v>0.90200000000000002</v>
      </c>
      <c r="J1485" s="35">
        <f>IFERROR(VLOOKUP(E1485,'DATA MASTER'!$B$1:$R$3858,17,0),"")</f>
        <v>81000</v>
      </c>
      <c r="K1485" s="35">
        <f>IFERROR(VLOOKUP(E1485,'DATA MASTER'!$B$1:$R$3858,16,0),"")</f>
        <v>74300</v>
      </c>
      <c r="L1485" s="34">
        <f t="shared" si="414"/>
        <v>6075</v>
      </c>
      <c r="M1485" s="34">
        <f t="shared" si="418"/>
        <v>10764.584000000001</v>
      </c>
      <c r="N1485" s="35">
        <v>0</v>
      </c>
      <c r="O1485" s="35">
        <v>10</v>
      </c>
      <c r="P1485" s="35"/>
      <c r="Q1485" s="4"/>
      <c r="R1485" s="35">
        <f t="shared" si="419"/>
        <v>121500</v>
      </c>
      <c r="S1485" s="35">
        <f t="shared" si="415"/>
        <v>103030.40432432431</v>
      </c>
      <c r="T1485" s="35">
        <f t="shared" si="416"/>
        <v>18469.595675675693</v>
      </c>
      <c r="U1485" s="35">
        <f t="shared" si="420"/>
        <v>1262.8</v>
      </c>
      <c r="V1485" s="35">
        <f t="shared" si="421"/>
        <v>117.65217391304347</v>
      </c>
      <c r="W1485" s="35">
        <f t="shared" si="425"/>
        <v>2697.3</v>
      </c>
      <c r="X1485" s="35">
        <f t="shared" si="423"/>
        <v>11058.510168429317</v>
      </c>
      <c r="Y1485" s="35">
        <v>1</v>
      </c>
      <c r="Z1485" s="35">
        <v>0</v>
      </c>
      <c r="AA1485" s="35">
        <f t="shared" si="424"/>
        <v>0</v>
      </c>
      <c r="AB1485" s="37">
        <f t="shared" si="417"/>
        <v>0</v>
      </c>
      <c r="AC1485" s="35">
        <v>0</v>
      </c>
      <c r="AD1485" s="35">
        <v>3333.3333333333335</v>
      </c>
      <c r="AE1485" s="44"/>
    </row>
    <row r="1486" spans="1:31">
      <c r="A1486" s="34">
        <v>1482</v>
      </c>
      <c r="B1486" s="58">
        <v>46258</v>
      </c>
      <c r="C1486" s="4" t="s">
        <v>7462</v>
      </c>
      <c r="D1486" s="4" t="s">
        <v>6138</v>
      </c>
      <c r="E1486" s="4" t="s">
        <v>6198</v>
      </c>
      <c r="F1486" s="35" t="str">
        <f>IFERROR(VLOOKUP(E1486,'DATA MASTER'!$B$1:$R$3858,3,0),"")</f>
        <v>DIV 1</v>
      </c>
      <c r="G1486" s="4">
        <v>2</v>
      </c>
      <c r="H1486" s="35">
        <f>IFERROR(VLOOKUP(E1486,'DATA MASTER'!$B$1:$R$3858,6,0),"")</f>
        <v>4</v>
      </c>
      <c r="I1486" s="40">
        <f>IFERROR(VLOOKUP(E1486,'DATA MASTER'!$B$1:$R$3858,5,0),"")</f>
        <v>4.2380000000000004</v>
      </c>
      <c r="J1486" s="35">
        <f>IFERROR(VLOOKUP(E1486,'DATA MASTER'!$B$1:$R$3858,17,0),"")</f>
        <v>392400</v>
      </c>
      <c r="K1486" s="35">
        <f>IFERROR(VLOOKUP(E1486,'DATA MASTER'!$B$1:$R$3858,16,0),"")</f>
        <v>362700</v>
      </c>
      <c r="L1486" s="34">
        <f t="shared" si="414"/>
        <v>29430</v>
      </c>
      <c r="M1486" s="34">
        <f t="shared" si="418"/>
        <v>52547.976000000002</v>
      </c>
      <c r="N1486" s="35">
        <v>0</v>
      </c>
      <c r="O1486" s="35">
        <v>0</v>
      </c>
      <c r="P1486" s="35"/>
      <c r="Q1486" s="4"/>
      <c r="R1486" s="35">
        <f t="shared" si="419"/>
        <v>654000</v>
      </c>
      <c r="S1486" s="35">
        <f t="shared" si="415"/>
        <v>558832.47567567555</v>
      </c>
      <c r="T1486" s="35">
        <f t="shared" si="416"/>
        <v>95167.524324324448</v>
      </c>
      <c r="U1486" s="35">
        <f t="shared" si="420"/>
        <v>5933.2000000000007</v>
      </c>
      <c r="V1486" s="35">
        <f t="shared" si="421"/>
        <v>552.78260869565224</v>
      </c>
      <c r="W1486" s="35">
        <f t="shared" si="425"/>
        <v>14518.800000000001</v>
      </c>
      <c r="X1486" s="35">
        <f t="shared" si="423"/>
        <v>67019.884572771654</v>
      </c>
      <c r="Y1486" s="35">
        <v>1</v>
      </c>
      <c r="Z1486" s="35">
        <v>0</v>
      </c>
      <c r="AA1486" s="35">
        <f t="shared" si="424"/>
        <v>0</v>
      </c>
      <c r="AB1486" s="37">
        <f t="shared" si="417"/>
        <v>0</v>
      </c>
      <c r="AC1486" s="35">
        <v>0</v>
      </c>
      <c r="AD1486" s="35">
        <v>7142.8571428571431</v>
      </c>
      <c r="AE1486" s="44"/>
    </row>
    <row r="1487" spans="1:31">
      <c r="A1487" s="34">
        <v>1483</v>
      </c>
      <c r="B1487" s="58">
        <v>46258</v>
      </c>
      <c r="C1487" s="4" t="s">
        <v>7463</v>
      </c>
      <c r="D1487" s="4" t="s">
        <v>6124</v>
      </c>
      <c r="E1487" s="4" t="s">
        <v>6141</v>
      </c>
      <c r="F1487" s="35" t="str">
        <f>IFERROR(VLOOKUP(E1487,'DATA MASTER'!$B$1:$R$3858,3,0),"")</f>
        <v>DIV 1</v>
      </c>
      <c r="G1487" s="4">
        <v>6</v>
      </c>
      <c r="H1487" s="35">
        <f>IFERROR(VLOOKUP(E1487,'DATA MASTER'!$B$1:$R$3858,6,0),"")</f>
        <v>36</v>
      </c>
      <c r="I1487" s="40">
        <f>IFERROR(VLOOKUP(E1487,'DATA MASTER'!$B$1:$R$3858,5,0),"")</f>
        <v>0.621</v>
      </c>
      <c r="J1487" s="35">
        <f>IFERROR(VLOOKUP(E1487,'DATA MASTER'!$B$1:$R$3858,17,0),"")</f>
        <v>56900</v>
      </c>
      <c r="K1487" s="35">
        <f>IFERROR(VLOOKUP(E1487,'DATA MASTER'!$B$1:$R$3858,16,0),"")</f>
        <v>52000</v>
      </c>
      <c r="L1487" s="34">
        <f t="shared" si="414"/>
        <v>4267.5</v>
      </c>
      <c r="M1487" s="34">
        <f t="shared" si="418"/>
        <v>7533.76</v>
      </c>
      <c r="N1487" s="35">
        <v>0</v>
      </c>
      <c r="O1487" s="35">
        <v>0</v>
      </c>
      <c r="P1487" s="35"/>
      <c r="Q1487" s="4"/>
      <c r="R1487" s="35">
        <f t="shared" si="419"/>
        <v>284500</v>
      </c>
      <c r="S1487" s="35">
        <f t="shared" si="415"/>
        <v>240358.05405405402</v>
      </c>
      <c r="T1487" s="35">
        <f t="shared" si="416"/>
        <v>44141.945945945976</v>
      </c>
      <c r="U1487" s="35">
        <f t="shared" si="420"/>
        <v>2608.1999999999998</v>
      </c>
      <c r="V1487" s="35">
        <f t="shared" si="421"/>
        <v>243</v>
      </c>
      <c r="W1487" s="35">
        <f t="shared" si="425"/>
        <v>6315.9000000000005</v>
      </c>
      <c r="X1487" s="35">
        <f t="shared" si="423"/>
        <v>30429.391400491433</v>
      </c>
      <c r="Y1487" s="35">
        <v>1</v>
      </c>
      <c r="Z1487" s="35">
        <v>0</v>
      </c>
      <c r="AA1487" s="35">
        <f t="shared" si="424"/>
        <v>0</v>
      </c>
      <c r="AB1487" s="37">
        <f t="shared" si="417"/>
        <v>0</v>
      </c>
      <c r="AC1487" s="35">
        <v>0</v>
      </c>
      <c r="AD1487" s="35">
        <v>4545.454545454545</v>
      </c>
      <c r="AE1487" s="44"/>
    </row>
    <row r="1488" spans="1:31">
      <c r="A1488" s="34">
        <v>1484</v>
      </c>
      <c r="B1488" s="58">
        <v>46258</v>
      </c>
      <c r="C1488" s="4" t="s">
        <v>7463</v>
      </c>
      <c r="D1488" s="4" t="s">
        <v>6124</v>
      </c>
      <c r="E1488" s="4" t="s">
        <v>6167</v>
      </c>
      <c r="F1488" s="35" t="str">
        <f>IFERROR(VLOOKUP(E1488,'DATA MASTER'!$B$1:$R$3858,3,0),"")</f>
        <v>DIV 2</v>
      </c>
      <c r="G1488" s="4">
        <v>10</v>
      </c>
      <c r="H1488" s="35">
        <f>IFERROR(VLOOKUP(E1488,'DATA MASTER'!$B$1:$R$3858,6,0),"")</f>
        <v>24</v>
      </c>
      <c r="I1488" s="40">
        <f>IFERROR(VLOOKUP(E1488,'DATA MASTER'!$B$1:$R$3858,5,0),"")</f>
        <v>0.90200000000000002</v>
      </c>
      <c r="J1488" s="35">
        <f>IFERROR(VLOOKUP(E1488,'DATA MASTER'!$B$1:$R$3858,17,0),"")</f>
        <v>81000</v>
      </c>
      <c r="K1488" s="35">
        <f>IFERROR(VLOOKUP(E1488,'DATA MASTER'!$B$1:$R$3858,16,0),"")</f>
        <v>74300</v>
      </c>
      <c r="L1488" s="34">
        <f t="shared" si="414"/>
        <v>6075</v>
      </c>
      <c r="M1488" s="34">
        <f t="shared" si="418"/>
        <v>10764.584000000001</v>
      </c>
      <c r="N1488" s="35">
        <v>0</v>
      </c>
      <c r="O1488" s="35">
        <v>10</v>
      </c>
      <c r="P1488" s="35"/>
      <c r="Q1488" s="4"/>
      <c r="R1488" s="35">
        <f t="shared" si="419"/>
        <v>607500</v>
      </c>
      <c r="S1488" s="35">
        <f t="shared" si="415"/>
        <v>515152.02162162156</v>
      </c>
      <c r="T1488" s="35">
        <f t="shared" si="416"/>
        <v>92347.978378378437</v>
      </c>
      <c r="U1488" s="35">
        <f t="shared" si="420"/>
        <v>6314</v>
      </c>
      <c r="V1488" s="35">
        <f t="shared" si="421"/>
        <v>588.26086956521738</v>
      </c>
      <c r="W1488" s="35">
        <f t="shared" si="425"/>
        <v>13486.500000000002</v>
      </c>
      <c r="X1488" s="35">
        <f t="shared" si="423"/>
        <v>67413.762963358677</v>
      </c>
      <c r="Y1488" s="35">
        <v>1</v>
      </c>
      <c r="Z1488" s="35">
        <v>0</v>
      </c>
      <c r="AA1488" s="35">
        <f t="shared" si="424"/>
        <v>0</v>
      </c>
      <c r="AB1488" s="37">
        <f t="shared" si="417"/>
        <v>0</v>
      </c>
      <c r="AC1488" s="35">
        <v>0</v>
      </c>
      <c r="AD1488" s="35">
        <v>4545.454545454545</v>
      </c>
      <c r="AE1488" s="44"/>
    </row>
    <row r="1489" spans="1:35">
      <c r="A1489" s="34">
        <v>1485</v>
      </c>
      <c r="B1489" s="58">
        <v>46258</v>
      </c>
      <c r="C1489" s="4" t="s">
        <v>7463</v>
      </c>
      <c r="D1489" s="4" t="s">
        <v>6124</v>
      </c>
      <c r="E1489" s="4" t="s">
        <v>6148</v>
      </c>
      <c r="F1489" s="35" t="str">
        <f>IFERROR(VLOOKUP(E1489,'DATA MASTER'!$B$1:$R$3858,3,0),"")</f>
        <v>DIV 2</v>
      </c>
      <c r="G1489" s="4">
        <v>4</v>
      </c>
      <c r="H1489" s="35">
        <f>IFERROR(VLOOKUP(E1489,'DATA MASTER'!$B$1:$R$3858,6,0),"")</f>
        <v>24</v>
      </c>
      <c r="I1489" s="40">
        <f>IFERROR(VLOOKUP(E1489,'DATA MASTER'!$B$1:$R$3858,5,0),"")</f>
        <v>1.0900000000000001</v>
      </c>
      <c r="J1489" s="35">
        <f>IFERROR(VLOOKUP(E1489,'DATA MASTER'!$B$1:$R$3858,17,0),"")</f>
        <v>82200</v>
      </c>
      <c r="K1489" s="35">
        <f>IFERROR(VLOOKUP(E1489,'DATA MASTER'!$B$1:$R$3858,16,0),"")</f>
        <v>74900</v>
      </c>
      <c r="L1489" s="34">
        <f t="shared" si="414"/>
        <v>6165</v>
      </c>
      <c r="M1489" s="34">
        <f t="shared" si="418"/>
        <v>10851.512000000001</v>
      </c>
      <c r="N1489" s="35">
        <v>0</v>
      </c>
      <c r="O1489" s="35">
        <v>0</v>
      </c>
      <c r="P1489" s="35"/>
      <c r="Q1489" s="4"/>
      <c r="R1489" s="35">
        <f t="shared" si="419"/>
        <v>274000</v>
      </c>
      <c r="S1489" s="35">
        <f t="shared" si="415"/>
        <v>230805.36216216214</v>
      </c>
      <c r="T1489" s="35">
        <f t="shared" si="416"/>
        <v>43194.637837837858</v>
      </c>
      <c r="U1489" s="35">
        <f t="shared" si="420"/>
        <v>3052</v>
      </c>
      <c r="V1489" s="35">
        <f t="shared" si="421"/>
        <v>284.34782608695656</v>
      </c>
      <c r="W1489" s="35">
        <f t="shared" si="425"/>
        <v>6082.8</v>
      </c>
      <c r="X1489" s="35">
        <f t="shared" si="423"/>
        <v>29230.035466296351</v>
      </c>
      <c r="Y1489" s="35">
        <v>1</v>
      </c>
      <c r="Z1489" s="35">
        <v>0</v>
      </c>
      <c r="AA1489" s="35">
        <f t="shared" si="424"/>
        <v>0</v>
      </c>
      <c r="AB1489" s="37">
        <f t="shared" si="417"/>
        <v>0</v>
      </c>
      <c r="AC1489" s="35">
        <v>0</v>
      </c>
      <c r="AD1489" s="35">
        <v>4545.454545454545</v>
      </c>
      <c r="AE1489" s="44"/>
    </row>
    <row r="1490" spans="1:35">
      <c r="A1490" s="34">
        <v>1486</v>
      </c>
      <c r="B1490" s="58">
        <v>46258</v>
      </c>
      <c r="C1490" s="4" t="s">
        <v>7463</v>
      </c>
      <c r="D1490" s="4" t="s">
        <v>6124</v>
      </c>
      <c r="E1490" s="4" t="s">
        <v>6151</v>
      </c>
      <c r="F1490" s="35" t="str">
        <f>IFERROR(VLOOKUP(E1490,'DATA MASTER'!$B$1:$R$3858,3,0),"")</f>
        <v>DIV 2</v>
      </c>
      <c r="G1490" s="4">
        <v>6</v>
      </c>
      <c r="H1490" s="35">
        <f>IFERROR(VLOOKUP(E1490,'DATA MASTER'!$B$1:$R$3858,6,0),"")</f>
        <v>24</v>
      </c>
      <c r="I1490" s="40">
        <f>IFERROR(VLOOKUP(E1490,'DATA MASTER'!$B$1:$R$3858,5,0),"")</f>
        <v>0.85</v>
      </c>
      <c r="J1490" s="35">
        <f>IFERROR(VLOOKUP(E1490,'DATA MASTER'!$B$1:$R$3858,17,0),"")</f>
        <v>74700</v>
      </c>
      <c r="K1490" s="35">
        <f>IFERROR(VLOOKUP(E1490,'DATA MASTER'!$B$1:$R$3858,16,0),"")</f>
        <v>67900</v>
      </c>
      <c r="L1490" s="34">
        <f t="shared" si="414"/>
        <v>5602.5</v>
      </c>
      <c r="M1490" s="34">
        <f t="shared" si="418"/>
        <v>9837.3520000000008</v>
      </c>
      <c r="N1490" s="35">
        <v>0</v>
      </c>
      <c r="O1490" s="35">
        <v>0</v>
      </c>
      <c r="P1490" s="35"/>
      <c r="Q1490" s="4"/>
      <c r="R1490" s="35">
        <f t="shared" si="419"/>
        <v>373499.99999999994</v>
      </c>
      <c r="S1490" s="35">
        <f t="shared" si="415"/>
        <v>313852.15135135135</v>
      </c>
      <c r="T1490" s="35">
        <f t="shared" si="416"/>
        <v>59647.848648648593</v>
      </c>
      <c r="U1490" s="35">
        <f t="shared" si="420"/>
        <v>3569.9999999999995</v>
      </c>
      <c r="V1490" s="35">
        <f t="shared" si="421"/>
        <v>332.60869565217388</v>
      </c>
      <c r="W1490" s="35">
        <f t="shared" si="425"/>
        <v>8291.6999999999989</v>
      </c>
      <c r="X1490" s="35">
        <f t="shared" si="423"/>
        <v>42908.085407541876</v>
      </c>
      <c r="Y1490" s="35">
        <v>1</v>
      </c>
      <c r="Z1490" s="35">
        <v>0</v>
      </c>
      <c r="AA1490" s="35">
        <f t="shared" si="424"/>
        <v>0</v>
      </c>
      <c r="AB1490" s="37">
        <f t="shared" si="417"/>
        <v>0</v>
      </c>
      <c r="AC1490" s="35">
        <v>0</v>
      </c>
      <c r="AD1490" s="35">
        <v>4545.454545454545</v>
      </c>
      <c r="AE1490" s="44"/>
    </row>
    <row r="1491" spans="1:35">
      <c r="A1491" s="34">
        <v>1487</v>
      </c>
      <c r="B1491" s="58">
        <v>46258</v>
      </c>
      <c r="C1491" s="4" t="s">
        <v>7464</v>
      </c>
      <c r="D1491" s="4" t="s">
        <v>6138</v>
      </c>
      <c r="E1491" s="4" t="s">
        <v>6135</v>
      </c>
      <c r="F1491" s="35" t="str">
        <f>IFERROR(VLOOKUP(E1491,'DATA MASTER'!$B$1:$R$3858,3,0),"")</f>
        <v>DIV 1</v>
      </c>
      <c r="G1491" s="4">
        <v>6</v>
      </c>
      <c r="H1491" s="35">
        <f>IFERROR(VLOOKUP(E1491,'DATA MASTER'!$B$1:$R$3858,6,0),"")</f>
        <v>24</v>
      </c>
      <c r="I1491" s="40">
        <f>IFERROR(VLOOKUP(E1491,'DATA MASTER'!$B$1:$R$3858,5,0),"")</f>
        <v>1.23</v>
      </c>
      <c r="J1491" s="35">
        <f>IFERROR(VLOOKUP(E1491,'DATA MASTER'!$B$1:$R$3858,17,0),"")</f>
        <v>99800</v>
      </c>
      <c r="K1491" s="35">
        <f>IFERROR(VLOOKUP(E1491,'DATA MASTER'!$B$1:$R$3858,16,0),"")</f>
        <v>92100</v>
      </c>
      <c r="L1491" s="34">
        <f t="shared" si="414"/>
        <v>7485</v>
      </c>
      <c r="M1491" s="34">
        <f t="shared" si="418"/>
        <v>13343.448</v>
      </c>
      <c r="N1491" s="35">
        <v>0</v>
      </c>
      <c r="O1491" s="35">
        <v>0</v>
      </c>
      <c r="P1491" s="35"/>
      <c r="Q1491" s="4"/>
      <c r="R1491" s="35">
        <f t="shared" si="419"/>
        <v>498999.99999999994</v>
      </c>
      <c r="S1491" s="35">
        <f t="shared" si="415"/>
        <v>425711.09189189179</v>
      </c>
      <c r="T1491" s="35">
        <f t="shared" si="416"/>
        <v>73288.908108108153</v>
      </c>
      <c r="U1491" s="35">
        <f t="shared" si="420"/>
        <v>5166</v>
      </c>
      <c r="V1491" s="35">
        <f t="shared" si="421"/>
        <v>481.30434782608694</v>
      </c>
      <c r="W1491" s="35">
        <f t="shared" si="425"/>
        <v>11077.8</v>
      </c>
      <c r="X1491" s="35">
        <f t="shared" si="423"/>
        <v>49420.946617424925</v>
      </c>
      <c r="Y1491" s="35">
        <v>1</v>
      </c>
      <c r="Z1491" s="35">
        <v>0</v>
      </c>
      <c r="AA1491" s="35">
        <f t="shared" si="424"/>
        <v>0</v>
      </c>
      <c r="AB1491" s="37">
        <f t="shared" si="417"/>
        <v>0</v>
      </c>
      <c r="AC1491" s="35">
        <v>0</v>
      </c>
      <c r="AD1491" s="35">
        <v>7142.8571428571431</v>
      </c>
      <c r="AE1491" s="44"/>
    </row>
    <row r="1492" spans="1:35">
      <c r="A1492" s="34">
        <v>1488</v>
      </c>
      <c r="B1492" s="58">
        <v>46258</v>
      </c>
      <c r="C1492" s="4" t="s">
        <v>7465</v>
      </c>
      <c r="D1492" s="4" t="s">
        <v>6124</v>
      </c>
      <c r="E1492" s="4" t="s">
        <v>6167</v>
      </c>
      <c r="F1492" s="35" t="str">
        <f>IFERROR(VLOOKUP(E1492,'DATA MASTER'!$B$1:$R$3858,3,0),"")</f>
        <v>DIV 2</v>
      </c>
      <c r="G1492" s="4">
        <v>12</v>
      </c>
      <c r="H1492" s="35">
        <f>IFERROR(VLOOKUP(E1492,'DATA MASTER'!$B$1:$R$3858,6,0),"")</f>
        <v>24</v>
      </c>
      <c r="I1492" s="40">
        <f>IFERROR(VLOOKUP(E1492,'DATA MASTER'!$B$1:$R$3858,5,0),"")</f>
        <v>0.90200000000000002</v>
      </c>
      <c r="J1492" s="35">
        <f>IFERROR(VLOOKUP(E1492,'DATA MASTER'!$B$1:$R$3858,17,0),"")</f>
        <v>81000</v>
      </c>
      <c r="K1492" s="35">
        <f>IFERROR(VLOOKUP(E1492,'DATA MASTER'!$B$1:$R$3858,16,0),"")</f>
        <v>74300</v>
      </c>
      <c r="L1492" s="34">
        <f t="shared" si="414"/>
        <v>6075</v>
      </c>
      <c r="M1492" s="34">
        <f t="shared" si="418"/>
        <v>10764.584000000001</v>
      </c>
      <c r="N1492" s="35">
        <v>0</v>
      </c>
      <c r="O1492" s="35">
        <v>10</v>
      </c>
      <c r="P1492" s="35"/>
      <c r="Q1492" s="4"/>
      <c r="R1492" s="35">
        <f t="shared" si="419"/>
        <v>729000</v>
      </c>
      <c r="S1492" s="35">
        <f t="shared" si="415"/>
        <v>618182.42594594578</v>
      </c>
      <c r="T1492" s="35">
        <f t="shared" si="416"/>
        <v>110817.57405405422</v>
      </c>
      <c r="U1492" s="35">
        <f t="shared" si="420"/>
        <v>7576.8</v>
      </c>
      <c r="V1492" s="35">
        <f t="shared" si="421"/>
        <v>705.91304347826087</v>
      </c>
      <c r="W1492" s="35">
        <f t="shared" si="425"/>
        <v>16183.800000000001</v>
      </c>
      <c r="X1492" s="35">
        <f t="shared" si="423"/>
        <v>86351.061010575955</v>
      </c>
      <c r="Y1492" s="35">
        <v>1</v>
      </c>
      <c r="Z1492" s="35">
        <v>0</v>
      </c>
      <c r="AA1492" s="35">
        <f t="shared" si="424"/>
        <v>0</v>
      </c>
      <c r="AB1492" s="37">
        <f t="shared" si="417"/>
        <v>0</v>
      </c>
      <c r="AC1492" s="35">
        <v>0</v>
      </c>
      <c r="AD1492" s="35">
        <v>0</v>
      </c>
      <c r="AE1492" s="44"/>
    </row>
    <row r="1493" spans="1:35">
      <c r="A1493" s="34">
        <v>1489</v>
      </c>
      <c r="B1493" s="58">
        <v>46258</v>
      </c>
      <c r="C1493" s="4" t="s">
        <v>7466</v>
      </c>
      <c r="D1493" s="4" t="s">
        <v>6138</v>
      </c>
      <c r="E1493" s="4" t="s">
        <v>6166</v>
      </c>
      <c r="F1493" s="35" t="str">
        <f>IFERROR(VLOOKUP(E1493,'DATA MASTER'!$B$1:$R$3858,3,0),"")</f>
        <v>DIV 2</v>
      </c>
      <c r="G1493" s="4">
        <v>2</v>
      </c>
      <c r="H1493" s="35">
        <f>IFERROR(VLOOKUP(E1493,'DATA MASTER'!$B$1:$R$3858,6,0),"")</f>
        <v>4</v>
      </c>
      <c r="I1493" s="40">
        <f>IFERROR(VLOOKUP(E1493,'DATA MASTER'!$B$1:$R$3858,5,0),"")</f>
        <v>4.68</v>
      </c>
      <c r="J1493" s="35">
        <f>IFERROR(VLOOKUP(E1493,'DATA MASTER'!$B$1:$R$3858,17,0),"")</f>
        <v>112100</v>
      </c>
      <c r="K1493" s="35">
        <f>IFERROR(VLOOKUP(E1493,'DATA MASTER'!$B$1:$R$3858,16,0),"")</f>
        <v>96500</v>
      </c>
      <c r="L1493" s="34">
        <f t="shared" si="414"/>
        <v>8407.5</v>
      </c>
      <c r="M1493" s="34">
        <f t="shared" si="418"/>
        <v>13980.92</v>
      </c>
      <c r="N1493" s="35">
        <v>0</v>
      </c>
      <c r="O1493" s="35">
        <v>0</v>
      </c>
      <c r="P1493" s="35"/>
      <c r="Q1493" s="4"/>
      <c r="R1493" s="35">
        <f t="shared" si="419"/>
        <v>186833.33333333331</v>
      </c>
      <c r="S1493" s="35">
        <f t="shared" si="415"/>
        <v>148683.02702702701</v>
      </c>
      <c r="T1493" s="35">
        <f t="shared" si="416"/>
        <v>38150.306306306302</v>
      </c>
      <c r="U1493" s="35">
        <f t="shared" si="420"/>
        <v>6552</v>
      </c>
      <c r="V1493" s="35">
        <f t="shared" si="421"/>
        <v>610.43478260869563</v>
      </c>
      <c r="W1493" s="35">
        <f t="shared" si="425"/>
        <v>4147.7</v>
      </c>
      <c r="X1493" s="35">
        <f t="shared" si="423"/>
        <v>21840.171523697605</v>
      </c>
      <c r="Y1493" s="35">
        <v>1</v>
      </c>
      <c r="Z1493" s="35">
        <v>0</v>
      </c>
      <c r="AA1493" s="35">
        <f t="shared" si="424"/>
        <v>0</v>
      </c>
      <c r="AB1493" s="37">
        <f t="shared" si="417"/>
        <v>0</v>
      </c>
      <c r="AC1493" s="35">
        <v>0</v>
      </c>
      <c r="AD1493" s="35">
        <v>5000</v>
      </c>
      <c r="AE1493" s="44"/>
    </row>
    <row r="1494" spans="1:35">
      <c r="A1494" s="34">
        <v>1490</v>
      </c>
      <c r="B1494" s="58">
        <v>46258</v>
      </c>
      <c r="C1494" s="4" t="s">
        <v>7467</v>
      </c>
      <c r="D1494" s="4" t="s">
        <v>6134</v>
      </c>
      <c r="E1494" s="4" t="s">
        <v>6129</v>
      </c>
      <c r="F1494" s="35" t="str">
        <f>IFERROR(VLOOKUP(E1494,'DATA MASTER'!$B$1:$R$3858,3,0),"")</f>
        <v>DIV 1</v>
      </c>
      <c r="G1494" s="4">
        <v>12</v>
      </c>
      <c r="H1494" s="35">
        <f>IFERROR(VLOOKUP(E1494,'DATA MASTER'!$B$1:$R$3858,6,0),"")</f>
        <v>120</v>
      </c>
      <c r="I1494" s="40">
        <f>IFERROR(VLOOKUP(E1494,'DATA MASTER'!$B$1:$R$3858,5,0),"")</f>
        <v>0.14499999999999999</v>
      </c>
      <c r="J1494" s="35">
        <f>IFERROR(VLOOKUP(E1494,'DATA MASTER'!$B$1:$R$3858,17,0),"")</f>
        <v>15108.333333333334</v>
      </c>
      <c r="K1494" s="35">
        <f>IFERROR(VLOOKUP(E1494,'DATA MASTER'!$B$1:$R$3858,16,0),"")</f>
        <v>14025</v>
      </c>
      <c r="L1494" s="34">
        <f t="shared" si="414"/>
        <v>1133.125</v>
      </c>
      <c r="M1494" s="34">
        <f t="shared" si="418"/>
        <v>2031.9420000000002</v>
      </c>
      <c r="N1494" s="35">
        <v>0</v>
      </c>
      <c r="O1494" s="35">
        <v>0</v>
      </c>
      <c r="P1494" s="35"/>
      <c r="Q1494" s="4"/>
      <c r="R1494" s="35">
        <f t="shared" si="419"/>
        <v>151083.33333333331</v>
      </c>
      <c r="S1494" s="35">
        <f t="shared" si="415"/>
        <v>129654.68108108104</v>
      </c>
      <c r="T1494" s="35">
        <f t="shared" si="416"/>
        <v>21428.652252252272</v>
      </c>
      <c r="U1494" s="35">
        <f t="shared" si="420"/>
        <v>1217.9999999999998</v>
      </c>
      <c r="V1494" s="35">
        <f t="shared" si="421"/>
        <v>113.4782608695652</v>
      </c>
      <c r="W1494" s="35">
        <f t="shared" si="425"/>
        <v>3354.05</v>
      </c>
      <c r="X1494" s="35">
        <f t="shared" si="423"/>
        <v>6743.1239913827085</v>
      </c>
      <c r="Y1494" s="35">
        <v>1</v>
      </c>
      <c r="Z1494" s="35">
        <v>0</v>
      </c>
      <c r="AA1494" s="35">
        <f t="shared" si="424"/>
        <v>0</v>
      </c>
      <c r="AB1494" s="37">
        <f t="shared" si="417"/>
        <v>0</v>
      </c>
      <c r="AC1494" s="35">
        <v>0</v>
      </c>
      <c r="AD1494" s="35">
        <v>10000</v>
      </c>
      <c r="AE1494" s="44"/>
    </row>
    <row r="1495" spans="1:35">
      <c r="A1495" s="34">
        <v>1491</v>
      </c>
      <c r="B1495" s="58">
        <v>46258</v>
      </c>
      <c r="C1495" s="4" t="s">
        <v>7467</v>
      </c>
      <c r="D1495" s="4" t="s">
        <v>6134</v>
      </c>
      <c r="E1495" s="4" t="s">
        <v>6131</v>
      </c>
      <c r="F1495" s="35" t="str">
        <f>IFERROR(VLOOKUP(E1495,'DATA MASTER'!$B$1:$R$3858,3,0),"")</f>
        <v>DIV 1</v>
      </c>
      <c r="G1495" s="4">
        <v>12</v>
      </c>
      <c r="H1495" s="35">
        <f>IFERROR(VLOOKUP(E1495,'DATA MASTER'!$B$1:$R$3858,6,0),"")</f>
        <v>72</v>
      </c>
      <c r="I1495" s="40">
        <f>IFERROR(VLOOKUP(E1495,'DATA MASTER'!$B$1:$R$3858,5,0),"")</f>
        <v>0.245333</v>
      </c>
      <c r="J1495" s="35">
        <f>IFERROR(VLOOKUP(E1495,'DATA MASTER'!$B$1:$R$3858,17,0),"")</f>
        <v>27908.333333333332</v>
      </c>
      <c r="K1495" s="35">
        <f>IFERROR(VLOOKUP(E1495,'DATA MASTER'!$B$1:$R$3858,16,0),"")</f>
        <v>25850</v>
      </c>
      <c r="L1495" s="34">
        <f t="shared" si="414"/>
        <v>2093.125</v>
      </c>
      <c r="M1495" s="34">
        <f t="shared" si="418"/>
        <v>3745.1480000000001</v>
      </c>
      <c r="N1495" s="35">
        <v>0</v>
      </c>
      <c r="O1495" s="35">
        <v>0</v>
      </c>
      <c r="P1495" s="35"/>
      <c r="Q1495" s="4"/>
      <c r="R1495" s="35">
        <f t="shared" si="419"/>
        <v>279083.33333333331</v>
      </c>
      <c r="S1495" s="35">
        <f t="shared" si="415"/>
        <v>238971.37297297292</v>
      </c>
      <c r="T1495" s="35">
        <f t="shared" si="416"/>
        <v>40111.96036036039</v>
      </c>
      <c r="U1495" s="35">
        <f t="shared" si="420"/>
        <v>2060.7972</v>
      </c>
      <c r="V1495" s="35">
        <f t="shared" si="421"/>
        <v>191.99973913043479</v>
      </c>
      <c r="W1495" s="35">
        <f t="shared" si="425"/>
        <v>6195.65</v>
      </c>
      <c r="X1495" s="35">
        <f t="shared" si="423"/>
        <v>21663.513421229953</v>
      </c>
      <c r="Y1495" s="35">
        <v>1</v>
      </c>
      <c r="Z1495" s="35">
        <v>0</v>
      </c>
      <c r="AA1495" s="35">
        <f t="shared" si="424"/>
        <v>0</v>
      </c>
      <c r="AB1495" s="37">
        <f t="shared" si="417"/>
        <v>0</v>
      </c>
      <c r="AC1495" s="35">
        <v>0</v>
      </c>
      <c r="AD1495" s="35">
        <v>10000</v>
      </c>
      <c r="AE1495" s="44"/>
    </row>
    <row r="1496" spans="1:35">
      <c r="A1496" s="34">
        <v>1492</v>
      </c>
      <c r="B1496" s="58">
        <v>46258</v>
      </c>
      <c r="C1496" s="4" t="s">
        <v>7468</v>
      </c>
      <c r="D1496" s="4" t="s">
        <v>6134</v>
      </c>
      <c r="E1496" s="4" t="s">
        <v>6160</v>
      </c>
      <c r="F1496" s="35" t="str">
        <f>IFERROR(VLOOKUP(E1496,'DATA MASTER'!$B$1:$R$3858,3,0),"")</f>
        <v>DIV 1</v>
      </c>
      <c r="G1496" s="4">
        <v>1</v>
      </c>
      <c r="H1496" s="35">
        <f>IFERROR(VLOOKUP(E1496,'DATA MASTER'!$B$1:$R$3858,6,0),"")</f>
        <v>1</v>
      </c>
      <c r="I1496" s="40">
        <f>IFERROR(VLOOKUP(E1496,'DATA MASTER'!$B$1:$R$3858,5,0),"")</f>
        <v>26.02</v>
      </c>
      <c r="J1496" s="35">
        <f>IFERROR(VLOOKUP(E1496,'DATA MASTER'!$B$1:$R$3858,17,0),"")</f>
        <v>876000</v>
      </c>
      <c r="K1496" s="35">
        <f>IFERROR(VLOOKUP(E1496,'DATA MASTER'!$B$1:$R$3858,16,0),"")</f>
        <v>777200</v>
      </c>
      <c r="L1496" s="34">
        <f t="shared" si="414"/>
        <v>65700</v>
      </c>
      <c r="M1496" s="34">
        <f t="shared" si="418"/>
        <v>112600.736</v>
      </c>
      <c r="N1496" s="35">
        <v>0</v>
      </c>
      <c r="O1496" s="35">
        <v>0</v>
      </c>
      <c r="P1496" s="35"/>
      <c r="Q1496" s="4" t="e">
        <f>VLOOKUP(#REF!,#REF!,1,0)</f>
        <v>#REF!</v>
      </c>
      <c r="R1496" s="35">
        <f t="shared" si="419"/>
        <v>729999.99999999988</v>
      </c>
      <c r="S1496" s="35">
        <f t="shared" si="415"/>
        <v>598738.07567567565</v>
      </c>
      <c r="T1496" s="35">
        <f t="shared" si="416"/>
        <v>131261.92432432424</v>
      </c>
      <c r="U1496" s="35">
        <f t="shared" si="420"/>
        <v>18214</v>
      </c>
      <c r="V1496" s="35">
        <f t="shared" si="421"/>
        <v>1696.9565217391305</v>
      </c>
      <c r="W1496" s="35">
        <v>0</v>
      </c>
      <c r="X1496" s="35" t="str">
        <f t="shared" si="423"/>
        <v/>
      </c>
      <c r="Y1496" s="35">
        <v>1</v>
      </c>
      <c r="Z1496" s="42" t="e">
        <f>VLOOKUP(Q1496,#REF!,4,0)</f>
        <v>#REF!</v>
      </c>
      <c r="AA1496" s="35">
        <f t="shared" si="424"/>
        <v>0</v>
      </c>
      <c r="AB1496" s="37">
        <f t="shared" si="417"/>
        <v>0</v>
      </c>
      <c r="AC1496" s="35" t="e">
        <f>Z1496*R1496*1.11</f>
        <v>#REF!</v>
      </c>
      <c r="AD1496" s="35">
        <v>0</v>
      </c>
      <c r="AE1496" s="44"/>
    </row>
    <row r="1497" spans="1:35">
      <c r="A1497" s="34">
        <v>1493</v>
      </c>
      <c r="B1497" s="58">
        <v>46258</v>
      </c>
      <c r="C1497" s="4" t="s">
        <v>7469</v>
      </c>
      <c r="D1497" s="4" t="s">
        <v>6138</v>
      </c>
      <c r="E1497" s="4" t="s">
        <v>6207</v>
      </c>
      <c r="F1497" s="35" t="str">
        <f>IFERROR(VLOOKUP(E1497,'DATA MASTER'!$B$1:$R$3858,3,0),"")</f>
        <v>DIV 2</v>
      </c>
      <c r="G1497" s="4">
        <v>8</v>
      </c>
      <c r="H1497" s="35">
        <f>IFERROR(VLOOKUP(E1497,'DATA MASTER'!$B$1:$R$3858,6,0),"")</f>
        <v>4</v>
      </c>
      <c r="I1497" s="40">
        <f>IFERROR(VLOOKUP(E1497,'DATA MASTER'!$B$1:$R$3858,5,0),"")</f>
        <v>4.24</v>
      </c>
      <c r="J1497" s="35">
        <f>IFERROR(VLOOKUP(E1497,'DATA MASTER'!$B$1:$R$3858,17,0),"")</f>
        <v>310600</v>
      </c>
      <c r="K1497" s="35">
        <f>IFERROR(VLOOKUP(E1497,'DATA MASTER'!$B$1:$R$3858,16,0),"")</f>
        <v>283000</v>
      </c>
      <c r="L1497" s="34">
        <f t="shared" si="414"/>
        <v>23295</v>
      </c>
      <c r="M1497" s="34">
        <f t="shared" si="418"/>
        <v>41001.040000000001</v>
      </c>
      <c r="N1497" s="35">
        <v>0</v>
      </c>
      <c r="O1497" s="35">
        <v>0</v>
      </c>
      <c r="P1497" s="35"/>
      <c r="Q1497" s="4"/>
      <c r="R1497" s="35">
        <f t="shared" si="419"/>
        <v>2070666.6666666665</v>
      </c>
      <c r="S1497" s="35">
        <f t="shared" si="415"/>
        <v>1744136.6486486485</v>
      </c>
      <c r="T1497" s="35">
        <f t="shared" si="416"/>
        <v>326530.01801801799</v>
      </c>
      <c r="U1497" s="35">
        <f t="shared" si="420"/>
        <v>23744</v>
      </c>
      <c r="V1497" s="35">
        <f t="shared" si="421"/>
        <v>2212.1739130434785</v>
      </c>
      <c r="W1497" s="35">
        <f t="shared" si="425"/>
        <v>45968.799999999996</v>
      </c>
      <c r="X1497" s="35">
        <f t="shared" si="423"/>
        <v>240968.6804686109</v>
      </c>
      <c r="Y1497" s="35">
        <v>1</v>
      </c>
      <c r="Z1497" s="35">
        <v>0</v>
      </c>
      <c r="AA1497" s="35">
        <f t="shared" si="424"/>
        <v>0</v>
      </c>
      <c r="AB1497" s="37">
        <f t="shared" si="417"/>
        <v>0</v>
      </c>
      <c r="AC1497" s="35">
        <v>0</v>
      </c>
      <c r="AD1497" s="35">
        <v>13636.363636363636</v>
      </c>
      <c r="AE1497" s="44"/>
    </row>
    <row r="1498" spans="1:35">
      <c r="A1498" s="34">
        <v>1494</v>
      </c>
      <c r="B1498" s="58">
        <v>46258</v>
      </c>
      <c r="C1498" s="4" t="s">
        <v>7470</v>
      </c>
      <c r="D1498" s="4" t="s">
        <v>6134</v>
      </c>
      <c r="E1498" s="4" t="s">
        <v>6135</v>
      </c>
      <c r="F1498" s="35" t="str">
        <f>IFERROR(VLOOKUP(E1498,'DATA MASTER'!$B$1:$R$3858,3,0),"")</f>
        <v>DIV 1</v>
      </c>
      <c r="G1498" s="4">
        <v>5</v>
      </c>
      <c r="H1498" s="35">
        <f>IFERROR(VLOOKUP(E1498,'DATA MASTER'!$B$1:$R$3858,6,0),"")</f>
        <v>24</v>
      </c>
      <c r="I1498" s="40">
        <f>IFERROR(VLOOKUP(E1498,'DATA MASTER'!$B$1:$R$3858,5,0),"")</f>
        <v>1.23</v>
      </c>
      <c r="J1498" s="35">
        <f>IFERROR(VLOOKUP(E1498,'DATA MASTER'!$B$1:$R$3858,17,0),"")</f>
        <v>99800</v>
      </c>
      <c r="K1498" s="35">
        <f>IFERROR(VLOOKUP(E1498,'DATA MASTER'!$B$1:$R$3858,16,0),"")</f>
        <v>92100</v>
      </c>
      <c r="L1498" s="34">
        <f t="shared" si="414"/>
        <v>7485</v>
      </c>
      <c r="M1498" s="34">
        <f t="shared" si="418"/>
        <v>13343.448</v>
      </c>
      <c r="N1498" s="35">
        <v>0</v>
      </c>
      <c r="O1498" s="35">
        <v>0</v>
      </c>
      <c r="P1498" s="35"/>
      <c r="Q1498" s="4"/>
      <c r="R1498" s="35">
        <f t="shared" si="419"/>
        <v>415833.33333333326</v>
      </c>
      <c r="S1498" s="35">
        <f t="shared" si="415"/>
        <v>354759.2432432432</v>
      </c>
      <c r="T1498" s="35">
        <f t="shared" si="416"/>
        <v>61074.09009009006</v>
      </c>
      <c r="U1498" s="35">
        <f t="shared" si="420"/>
        <v>4305</v>
      </c>
      <c r="V1498" s="35">
        <f t="shared" si="421"/>
        <v>401.08695652173913</v>
      </c>
      <c r="W1498" s="35">
        <f t="shared" si="425"/>
        <v>9231.5</v>
      </c>
      <c r="X1498" s="35">
        <f t="shared" si="423"/>
        <v>37136.503133568323</v>
      </c>
      <c r="Y1498" s="35">
        <v>1</v>
      </c>
      <c r="Z1498" s="35">
        <v>0</v>
      </c>
      <c r="AA1498" s="35">
        <f t="shared" si="424"/>
        <v>0</v>
      </c>
      <c r="AB1498" s="37">
        <f t="shared" si="417"/>
        <v>0</v>
      </c>
      <c r="AC1498" s="35">
        <v>0</v>
      </c>
      <c r="AD1498" s="35">
        <v>10000</v>
      </c>
      <c r="AE1498" s="44"/>
    </row>
    <row r="1499" spans="1:35">
      <c r="A1499" s="34">
        <v>1495</v>
      </c>
      <c r="B1499" s="58">
        <v>46258</v>
      </c>
      <c r="C1499" s="4" t="s">
        <v>7471</v>
      </c>
      <c r="D1499" s="4" t="s">
        <v>6175</v>
      </c>
      <c r="E1499" s="4" t="s">
        <v>6135</v>
      </c>
      <c r="F1499" s="35" t="str">
        <f>IFERROR(VLOOKUP(E1499,'DATA MASTER'!$B$1:$R$3858,3,0),"")</f>
        <v>DIV 1</v>
      </c>
      <c r="G1499" s="4">
        <v>12</v>
      </c>
      <c r="H1499" s="35">
        <f>IFERROR(VLOOKUP(E1499,'DATA MASTER'!$B$1:$R$3858,6,0),"")</f>
        <v>24</v>
      </c>
      <c r="I1499" s="40">
        <f>IFERROR(VLOOKUP(E1499,'DATA MASTER'!$B$1:$R$3858,5,0),"")</f>
        <v>1.23</v>
      </c>
      <c r="J1499" s="35">
        <f>IFERROR(VLOOKUP(E1499,'DATA MASTER'!$B$1:$R$3858,17,0),"")</f>
        <v>99800</v>
      </c>
      <c r="K1499" s="35">
        <f>IFERROR(VLOOKUP(E1499,'DATA MASTER'!$B$1:$R$3858,16,0),"")</f>
        <v>92100</v>
      </c>
      <c r="L1499" s="34">
        <f t="shared" si="414"/>
        <v>7485</v>
      </c>
      <c r="M1499" s="34">
        <f t="shared" si="418"/>
        <v>13343.448</v>
      </c>
      <c r="N1499" s="35">
        <v>0</v>
      </c>
      <c r="O1499" s="35">
        <v>0</v>
      </c>
      <c r="P1499" s="35"/>
      <c r="Q1499" s="4"/>
      <c r="R1499" s="35">
        <f t="shared" si="419"/>
        <v>997999.99999999988</v>
      </c>
      <c r="S1499" s="35">
        <f t="shared" si="415"/>
        <v>851422.18378378358</v>
      </c>
      <c r="T1499" s="35">
        <f t="shared" si="416"/>
        <v>146577.81621621631</v>
      </c>
      <c r="U1499" s="35">
        <f t="shared" si="420"/>
        <v>10332</v>
      </c>
      <c r="V1499" s="35">
        <f t="shared" si="421"/>
        <v>962.60869565217388</v>
      </c>
      <c r="W1499" s="35">
        <f t="shared" si="425"/>
        <v>22155.599999999999</v>
      </c>
      <c r="X1499" s="35">
        <f t="shared" si="423"/>
        <v>113127.60752056414</v>
      </c>
      <c r="Y1499" s="35">
        <v>1</v>
      </c>
      <c r="Z1499" s="35">
        <v>0</v>
      </c>
      <c r="AA1499" s="35">
        <f t="shared" si="424"/>
        <v>0</v>
      </c>
      <c r="AB1499" s="37">
        <f t="shared" si="417"/>
        <v>0</v>
      </c>
      <c r="AC1499" s="35">
        <v>0</v>
      </c>
      <c r="AD1499" s="35">
        <v>0</v>
      </c>
      <c r="AE1499" s="44"/>
    </row>
    <row r="1500" spans="1:35">
      <c r="A1500" s="34">
        <v>1496</v>
      </c>
      <c r="B1500" s="58">
        <v>46258</v>
      </c>
      <c r="C1500" s="4" t="s">
        <v>7472</v>
      </c>
      <c r="D1500" s="4" t="s">
        <v>6138</v>
      </c>
      <c r="E1500" s="4" t="s">
        <v>6170</v>
      </c>
      <c r="F1500" s="35" t="str">
        <f>IFERROR(VLOOKUP(E1500,'DATA MASTER'!$B$1:$R$3858,3,0),"")</f>
        <v>DIV 2</v>
      </c>
      <c r="G1500" s="4">
        <v>1</v>
      </c>
      <c r="H1500" s="35">
        <f>IFERROR(VLOOKUP(E1500,'DATA MASTER'!$B$1:$R$3858,6,0),"")</f>
        <v>1</v>
      </c>
      <c r="I1500" s="40">
        <f>IFERROR(VLOOKUP(E1500,'DATA MASTER'!$B$1:$R$3858,5,0),"")</f>
        <v>21.11</v>
      </c>
      <c r="J1500" s="35">
        <f>IFERROR(VLOOKUP(E1500,'DATA MASTER'!$B$1:$R$3858,17,0),"")</f>
        <v>1428200</v>
      </c>
      <c r="K1500" s="35">
        <f>IFERROR(VLOOKUP(E1500,'DATA MASTER'!$B$1:$R$3858,16,0),"")</f>
        <v>1291700</v>
      </c>
      <c r="L1500" s="34">
        <f t="shared" si="414"/>
        <v>107115</v>
      </c>
      <c r="M1500" s="34">
        <f t="shared" si="418"/>
        <v>187141.49600000001</v>
      </c>
      <c r="N1500" s="35">
        <v>0</v>
      </c>
      <c r="O1500" s="35">
        <v>0</v>
      </c>
      <c r="P1500" s="35"/>
      <c r="Q1500" s="4"/>
      <c r="R1500" s="35">
        <f t="shared" si="419"/>
        <v>1190166.6666666665</v>
      </c>
      <c r="S1500" s="35">
        <f t="shared" si="415"/>
        <v>995097.75135135127</v>
      </c>
      <c r="T1500" s="35">
        <f t="shared" si="416"/>
        <v>195068.91531531524</v>
      </c>
      <c r="U1500" s="35">
        <f t="shared" si="420"/>
        <v>14777</v>
      </c>
      <c r="V1500" s="35">
        <f t="shared" si="421"/>
        <v>1376.7391304347825</v>
      </c>
      <c r="W1500" s="35">
        <f t="shared" si="425"/>
        <v>26421.7</v>
      </c>
      <c r="X1500" s="35">
        <f t="shared" si="423"/>
        <v>143402.56709397136</v>
      </c>
      <c r="Y1500" s="35">
        <v>1</v>
      </c>
      <c r="Z1500" s="35">
        <v>0</v>
      </c>
      <c r="AA1500" s="35">
        <f t="shared" si="424"/>
        <v>0</v>
      </c>
      <c r="AB1500" s="37">
        <f t="shared" si="417"/>
        <v>0</v>
      </c>
      <c r="AC1500" s="35">
        <v>0</v>
      </c>
      <c r="AD1500" s="35">
        <v>9090.9090909090901</v>
      </c>
      <c r="AE1500" s="44"/>
    </row>
    <row r="1501" spans="1:35">
      <c r="A1501" s="34">
        <v>1497</v>
      </c>
      <c r="B1501" s="58">
        <v>46258</v>
      </c>
      <c r="C1501" s="4" t="s">
        <v>7473</v>
      </c>
      <c r="D1501" s="4" t="s">
        <v>6138</v>
      </c>
      <c r="E1501" s="4" t="s">
        <v>6135</v>
      </c>
      <c r="F1501" s="35" t="str">
        <f>IFERROR(VLOOKUP(E1501,'DATA MASTER'!$B$1:$R$3858,3,0),"")</f>
        <v>DIV 1</v>
      </c>
      <c r="G1501" s="4">
        <v>6</v>
      </c>
      <c r="H1501" s="35">
        <f>IFERROR(VLOOKUP(E1501,'DATA MASTER'!$B$1:$R$3858,6,0),"")</f>
        <v>24</v>
      </c>
      <c r="I1501" s="40">
        <f>IFERROR(VLOOKUP(E1501,'DATA MASTER'!$B$1:$R$3858,5,0),"")</f>
        <v>1.23</v>
      </c>
      <c r="J1501" s="35">
        <f>IFERROR(VLOOKUP(E1501,'DATA MASTER'!$B$1:$R$3858,17,0),"")</f>
        <v>99800</v>
      </c>
      <c r="K1501" s="35">
        <f>IFERROR(VLOOKUP(E1501,'DATA MASTER'!$B$1:$R$3858,16,0),"")</f>
        <v>92100</v>
      </c>
      <c r="L1501" s="34">
        <f t="shared" si="414"/>
        <v>7485</v>
      </c>
      <c r="M1501" s="34">
        <f t="shared" si="418"/>
        <v>13343.448</v>
      </c>
      <c r="N1501" s="35">
        <v>0</v>
      </c>
      <c r="O1501" s="35">
        <v>0</v>
      </c>
      <c r="P1501" s="35"/>
      <c r="Q1501" s="4"/>
      <c r="R1501" s="35">
        <f t="shared" si="419"/>
        <v>498999.99999999994</v>
      </c>
      <c r="S1501" s="35">
        <f t="shared" si="415"/>
        <v>425711.09189189179</v>
      </c>
      <c r="T1501" s="35">
        <f t="shared" si="416"/>
        <v>73288.908108108153</v>
      </c>
      <c r="U1501" s="35">
        <f t="shared" si="420"/>
        <v>5166</v>
      </c>
      <c r="V1501" s="35">
        <f t="shared" si="421"/>
        <v>481.30434782608694</v>
      </c>
      <c r="W1501" s="35">
        <f t="shared" si="425"/>
        <v>11077.8</v>
      </c>
      <c r="X1501" s="35">
        <f t="shared" si="423"/>
        <v>48230.470426948734</v>
      </c>
      <c r="Y1501" s="35">
        <v>1</v>
      </c>
      <c r="Z1501" s="35">
        <v>0</v>
      </c>
      <c r="AA1501" s="35">
        <f t="shared" si="424"/>
        <v>0</v>
      </c>
      <c r="AB1501" s="37">
        <f t="shared" si="417"/>
        <v>0</v>
      </c>
      <c r="AC1501" s="35">
        <v>0</v>
      </c>
      <c r="AD1501" s="35">
        <v>8333.3333333333339</v>
      </c>
      <c r="AE1501" s="44"/>
    </row>
    <row r="1502" spans="1:35">
      <c r="A1502" s="34">
        <v>1498</v>
      </c>
      <c r="B1502" s="58">
        <v>46258</v>
      </c>
      <c r="C1502" s="4" t="s">
        <v>7473</v>
      </c>
      <c r="D1502" s="4" t="s">
        <v>6138</v>
      </c>
      <c r="E1502" s="4" t="s">
        <v>6170</v>
      </c>
      <c r="F1502" s="35" t="str">
        <f>IFERROR(VLOOKUP(E1502,'DATA MASTER'!$B$1:$R$3858,3,0),"")</f>
        <v>DIV 2</v>
      </c>
      <c r="G1502" s="4">
        <v>1</v>
      </c>
      <c r="H1502" s="35">
        <f>IFERROR(VLOOKUP(E1502,'DATA MASTER'!$B$1:$R$3858,6,0),"")</f>
        <v>1</v>
      </c>
      <c r="I1502" s="40">
        <f>IFERROR(VLOOKUP(E1502,'DATA MASTER'!$B$1:$R$3858,5,0),"")</f>
        <v>21.11</v>
      </c>
      <c r="J1502" s="35">
        <f>IFERROR(VLOOKUP(E1502,'DATA MASTER'!$B$1:$R$3858,17,0),"")</f>
        <v>1428200</v>
      </c>
      <c r="K1502" s="35">
        <f>IFERROR(VLOOKUP(E1502,'DATA MASTER'!$B$1:$R$3858,16,0),"")</f>
        <v>1291700</v>
      </c>
      <c r="L1502" s="34">
        <f t="shared" si="414"/>
        <v>107115</v>
      </c>
      <c r="M1502" s="34">
        <f t="shared" si="418"/>
        <v>187141.49600000001</v>
      </c>
      <c r="N1502" s="35">
        <v>0</v>
      </c>
      <c r="O1502" s="35">
        <v>0</v>
      </c>
      <c r="P1502" s="35"/>
      <c r="Q1502" s="4"/>
      <c r="R1502" s="35">
        <f t="shared" si="419"/>
        <v>1190166.6666666665</v>
      </c>
      <c r="S1502" s="35">
        <f t="shared" si="415"/>
        <v>995097.75135135127</v>
      </c>
      <c r="T1502" s="35">
        <f t="shared" si="416"/>
        <v>195068.91531531524</v>
      </c>
      <c r="U1502" s="35">
        <f t="shared" si="420"/>
        <v>14777</v>
      </c>
      <c r="V1502" s="35">
        <f t="shared" si="421"/>
        <v>1376.7391304347825</v>
      </c>
      <c r="W1502" s="35">
        <f t="shared" si="425"/>
        <v>26421.7</v>
      </c>
      <c r="X1502" s="35">
        <f t="shared" si="423"/>
        <v>144160.14285154711</v>
      </c>
      <c r="Y1502" s="35">
        <v>1</v>
      </c>
      <c r="Z1502" s="35">
        <v>0</v>
      </c>
      <c r="AA1502" s="35">
        <f t="shared" si="424"/>
        <v>0</v>
      </c>
      <c r="AB1502" s="37">
        <f t="shared" si="417"/>
        <v>0</v>
      </c>
      <c r="AC1502" s="35">
        <v>0</v>
      </c>
      <c r="AD1502" s="35">
        <v>8333.3333333333339</v>
      </c>
      <c r="AE1502" s="44"/>
    </row>
    <row r="1503" spans="1:35">
      <c r="A1503" s="34">
        <v>1499</v>
      </c>
      <c r="B1503" s="58">
        <v>46258</v>
      </c>
      <c r="C1503" s="4" t="s">
        <v>7474</v>
      </c>
      <c r="D1503" s="4" t="s">
        <v>6183</v>
      </c>
      <c r="E1503" s="4" t="s">
        <v>6135</v>
      </c>
      <c r="F1503" s="35" t="str">
        <f>IFERROR(VLOOKUP(E1503,'DATA MASTER'!$B$1:$R$3858,3,0),"")</f>
        <v>DIV 1</v>
      </c>
      <c r="G1503" s="4">
        <v>24</v>
      </c>
      <c r="H1503" s="35">
        <f>IFERROR(VLOOKUP(E1503,'DATA MASTER'!$B$1:$R$3858,6,0),"")</f>
        <v>24</v>
      </c>
      <c r="I1503" s="40">
        <f>IFERROR(VLOOKUP(E1503,'DATA MASTER'!$B$1:$R$3858,5,0),"")</f>
        <v>1.23</v>
      </c>
      <c r="J1503" s="35">
        <f>IFERROR(VLOOKUP(E1503,'DATA MASTER'!$B$1:$R$3858,17,0),"")</f>
        <v>99800</v>
      </c>
      <c r="K1503" s="35">
        <f>IFERROR(VLOOKUP(E1503,'DATA MASTER'!$B$1:$R$3858,16,0),"")</f>
        <v>92100</v>
      </c>
      <c r="L1503" s="34">
        <f t="shared" si="414"/>
        <v>7485</v>
      </c>
      <c r="M1503" s="34">
        <f t="shared" si="418"/>
        <v>13343.448</v>
      </c>
      <c r="N1503" s="35">
        <v>0</v>
      </c>
      <c r="O1503" s="35">
        <v>0</v>
      </c>
      <c r="P1503" s="35"/>
      <c r="Q1503" s="4"/>
      <c r="R1503" s="35">
        <f t="shared" si="419"/>
        <v>1995999.9999999998</v>
      </c>
      <c r="S1503" s="35">
        <f t="shared" si="415"/>
        <v>1702844.3675675672</v>
      </c>
      <c r="T1503" s="35">
        <f t="shared" si="416"/>
        <v>293155.63243243261</v>
      </c>
      <c r="U1503" s="35">
        <f t="shared" si="420"/>
        <v>20664</v>
      </c>
      <c r="V1503" s="35">
        <f t="shared" si="421"/>
        <v>1925.2173913043478</v>
      </c>
      <c r="W1503" s="35">
        <f t="shared" si="425"/>
        <v>44311.199999999997</v>
      </c>
      <c r="X1503" s="35">
        <f t="shared" si="423"/>
        <v>216255.21504112828</v>
      </c>
      <c r="Y1503" s="35">
        <v>1</v>
      </c>
      <c r="Z1503" s="35">
        <v>0</v>
      </c>
      <c r="AA1503" s="35">
        <f t="shared" si="424"/>
        <v>0</v>
      </c>
      <c r="AB1503" s="37">
        <f t="shared" si="417"/>
        <v>10000</v>
      </c>
      <c r="AC1503" s="35">
        <v>0</v>
      </c>
      <c r="AD1503" s="35">
        <v>0</v>
      </c>
      <c r="AE1503" s="44"/>
    </row>
    <row r="1504" spans="1:35" s="43" customFormat="1">
      <c r="A1504" s="46">
        <v>1500</v>
      </c>
      <c r="B1504" s="58">
        <v>46258</v>
      </c>
      <c r="C1504" s="4" t="s">
        <v>7475</v>
      </c>
      <c r="D1504" s="4" t="s">
        <v>6124</v>
      </c>
      <c r="E1504" s="4" t="s">
        <v>6135</v>
      </c>
      <c r="F1504" s="52" t="str">
        <f>IFERROR(VLOOKUP(E1504,'DATA MASTER'!$B$1:$R$3858,3,0),"")</f>
        <v>DIV 1</v>
      </c>
      <c r="G1504" s="4">
        <v>2</v>
      </c>
      <c r="H1504" s="52">
        <f>IFERROR(VLOOKUP(E1504,'DATA MASTER'!$B$1:$R$3858,6,0),"")</f>
        <v>24</v>
      </c>
      <c r="I1504" s="53">
        <f>IFERROR(VLOOKUP(E1504,'DATA MASTER'!$B$1:$R$3858,5,0),"")</f>
        <v>1.23</v>
      </c>
      <c r="J1504" s="52">
        <f>IFERROR(VLOOKUP(E1504,'DATA MASTER'!$B$1:$R$3858,17,0),"")</f>
        <v>99800</v>
      </c>
      <c r="K1504" s="52">
        <f>IFERROR(VLOOKUP(E1504,'DATA MASTER'!$B$1:$R$3858,16,0),"")</f>
        <v>92100</v>
      </c>
      <c r="L1504" s="46">
        <f t="shared" si="414"/>
        <v>7485</v>
      </c>
      <c r="M1504" s="46">
        <f t="shared" si="418"/>
        <v>13343.448</v>
      </c>
      <c r="N1504" s="52">
        <v>0</v>
      </c>
      <c r="O1504" s="35">
        <v>0</v>
      </c>
      <c r="P1504" s="52"/>
      <c r="Q1504" s="4"/>
      <c r="R1504" s="52">
        <f t="shared" si="419"/>
        <v>166333.33333333331</v>
      </c>
      <c r="S1504" s="52">
        <f t="shared" si="415"/>
        <v>141903.69729729727</v>
      </c>
      <c r="T1504" s="52">
        <f t="shared" si="416"/>
        <v>24429.636036036041</v>
      </c>
      <c r="U1504" s="52">
        <f t="shared" si="420"/>
        <v>1722</v>
      </c>
      <c r="V1504" s="35">
        <f t="shared" si="421"/>
        <v>160.43478260869566</v>
      </c>
      <c r="W1504" s="35">
        <f t="shared" si="425"/>
        <v>3692.6000000000004</v>
      </c>
      <c r="X1504" s="35">
        <f t="shared" si="423"/>
        <v>18854.601253427347</v>
      </c>
      <c r="Y1504" s="52">
        <v>1</v>
      </c>
      <c r="Z1504" s="35">
        <v>0</v>
      </c>
      <c r="AA1504" s="35">
        <f t="shared" si="424"/>
        <v>0</v>
      </c>
      <c r="AB1504" s="54">
        <f t="shared" si="417"/>
        <v>0</v>
      </c>
      <c r="AC1504" s="35">
        <v>0</v>
      </c>
      <c r="AD1504" s="35">
        <v>0</v>
      </c>
      <c r="AE1504" s="55"/>
      <c r="AF1504"/>
      <c r="AG1504"/>
      <c r="AH1504"/>
      <c r="AI1504"/>
    </row>
    <row r="1505" spans="1:35" s="43" customFormat="1">
      <c r="A1505" s="46">
        <v>1501</v>
      </c>
      <c r="B1505" s="58">
        <v>46258</v>
      </c>
      <c r="C1505" s="4" t="s">
        <v>7475</v>
      </c>
      <c r="D1505" s="4" t="s">
        <v>6124</v>
      </c>
      <c r="E1505" s="4" t="s">
        <v>6167</v>
      </c>
      <c r="F1505" s="52" t="str">
        <f>IFERROR(VLOOKUP(E1505,'DATA MASTER'!$B$1:$R$3858,3,0),"")</f>
        <v>DIV 2</v>
      </c>
      <c r="G1505" s="4">
        <v>2</v>
      </c>
      <c r="H1505" s="52">
        <f>IFERROR(VLOOKUP(E1505,'DATA MASTER'!$B$1:$R$3858,6,0),"")</f>
        <v>24</v>
      </c>
      <c r="I1505" s="53">
        <f>IFERROR(VLOOKUP(E1505,'DATA MASTER'!$B$1:$R$3858,5,0),"")</f>
        <v>0.90200000000000002</v>
      </c>
      <c r="J1505" s="52">
        <f>IFERROR(VLOOKUP(E1505,'DATA MASTER'!$B$1:$R$3858,17,0),"")</f>
        <v>81000</v>
      </c>
      <c r="K1505" s="52">
        <f>IFERROR(VLOOKUP(E1505,'DATA MASTER'!$B$1:$R$3858,16,0),"")</f>
        <v>74300</v>
      </c>
      <c r="L1505" s="46">
        <f t="shared" si="414"/>
        <v>6075</v>
      </c>
      <c r="M1505" s="46">
        <f t="shared" si="418"/>
        <v>10764.584000000001</v>
      </c>
      <c r="N1505" s="52">
        <v>0</v>
      </c>
      <c r="O1505" s="35">
        <v>10</v>
      </c>
      <c r="P1505" s="52"/>
      <c r="Q1505" s="4"/>
      <c r="R1505" s="52">
        <f t="shared" si="419"/>
        <v>121500</v>
      </c>
      <c r="S1505" s="52">
        <f t="shared" si="415"/>
        <v>103030.40432432431</v>
      </c>
      <c r="T1505" s="52">
        <f t="shared" si="416"/>
        <v>18469.595675675693</v>
      </c>
      <c r="U1505" s="52">
        <f t="shared" si="420"/>
        <v>1262.8</v>
      </c>
      <c r="V1505" s="35">
        <f t="shared" si="421"/>
        <v>117.65217391304347</v>
      </c>
      <c r="W1505" s="35">
        <f t="shared" si="425"/>
        <v>2697.3</v>
      </c>
      <c r="X1505" s="35">
        <f t="shared" si="423"/>
        <v>14391.843501762651</v>
      </c>
      <c r="Y1505" s="52">
        <v>1</v>
      </c>
      <c r="Z1505" s="35">
        <v>0</v>
      </c>
      <c r="AA1505" s="35">
        <f t="shared" si="424"/>
        <v>0</v>
      </c>
      <c r="AB1505" s="54">
        <f t="shared" si="417"/>
        <v>0</v>
      </c>
      <c r="AC1505" s="35">
        <v>0</v>
      </c>
      <c r="AD1505" s="35">
        <v>0</v>
      </c>
      <c r="AE1505" s="55"/>
      <c r="AF1505"/>
      <c r="AG1505"/>
      <c r="AH1505"/>
      <c r="AI1505"/>
    </row>
    <row r="1506" spans="1:35">
      <c r="A1506" s="34">
        <v>1502</v>
      </c>
      <c r="B1506" s="58">
        <v>46258</v>
      </c>
      <c r="C1506" s="4" t="s">
        <v>7476</v>
      </c>
      <c r="D1506" s="4" t="s">
        <v>6128</v>
      </c>
      <c r="E1506" s="4" t="s">
        <v>174</v>
      </c>
      <c r="F1506" s="35" t="str">
        <f>IFERROR(VLOOKUP(E1506,'DATA MASTER'!$B$1:$R$3858,3,0),"")</f>
        <v>DIV 2</v>
      </c>
      <c r="G1506" s="4">
        <v>1</v>
      </c>
      <c r="H1506" s="35">
        <f>IFERROR(VLOOKUP(E1506,'DATA MASTER'!$B$1:$R$3858,6,0),"")</f>
        <v>1</v>
      </c>
      <c r="I1506" s="40">
        <f>IFERROR(VLOOKUP(E1506,'DATA MASTER'!$B$1:$R$3858,5,0),"")</f>
        <v>19.010000000000002</v>
      </c>
      <c r="J1506" s="35">
        <f>IFERROR(VLOOKUP(E1506,'DATA MASTER'!$B$1:$R$3858,17,0),"")</f>
        <v>381600</v>
      </c>
      <c r="K1506" s="35">
        <f>IFERROR(VLOOKUP(E1506,'DATA MASTER'!$B$1:$R$3858,16,0),"")</f>
        <v>322800</v>
      </c>
      <c r="L1506" s="34">
        <f t="shared" si="414"/>
        <v>28620</v>
      </c>
      <c r="M1506" s="34">
        <f t="shared" si="418"/>
        <v>46767.264000000003</v>
      </c>
      <c r="N1506" s="35">
        <v>0</v>
      </c>
      <c r="O1506" s="35">
        <v>10</v>
      </c>
      <c r="P1506" s="35"/>
      <c r="Q1506" s="4"/>
      <c r="R1506" s="35">
        <f t="shared" si="419"/>
        <v>286200</v>
      </c>
      <c r="S1506" s="35">
        <f t="shared" si="415"/>
        <v>223810.32648648648</v>
      </c>
      <c r="T1506" s="35">
        <f t="shared" si="416"/>
        <v>62389.673513513524</v>
      </c>
      <c r="U1506" s="35">
        <f t="shared" si="420"/>
        <v>13307.000000000002</v>
      </c>
      <c r="V1506" s="35">
        <f t="shared" si="421"/>
        <v>1239.7826086956522</v>
      </c>
      <c r="W1506" s="35">
        <f t="shared" si="425"/>
        <v>6353.64</v>
      </c>
      <c r="X1506" s="35">
        <f t="shared" si="423"/>
        <v>38548.074434229631</v>
      </c>
      <c r="Y1506" s="35">
        <f>IF(E1506="nodr004",4,1)</f>
        <v>1</v>
      </c>
      <c r="Z1506" s="35">
        <v>0</v>
      </c>
      <c r="AA1506" s="35">
        <f t="shared" si="424"/>
        <v>0</v>
      </c>
      <c r="AB1506" s="37">
        <f t="shared" si="417"/>
        <v>0</v>
      </c>
      <c r="AC1506" s="35">
        <v>0</v>
      </c>
      <c r="AD1506" s="35">
        <v>2941.1764705882351</v>
      </c>
      <c r="AE1506" s="44"/>
    </row>
    <row r="1507" spans="1:35">
      <c r="A1507" s="34">
        <v>1503</v>
      </c>
      <c r="B1507" s="58">
        <v>46258</v>
      </c>
      <c r="C1507" s="4" t="s">
        <v>7477</v>
      </c>
      <c r="D1507" s="4" t="s">
        <v>6138</v>
      </c>
      <c r="E1507" s="4" t="s">
        <v>6135</v>
      </c>
      <c r="F1507" s="35" t="str">
        <f>IFERROR(VLOOKUP(E1507,'DATA MASTER'!$B$1:$R$3858,3,0),"")</f>
        <v>DIV 1</v>
      </c>
      <c r="G1507" s="4">
        <v>6</v>
      </c>
      <c r="H1507" s="35">
        <f>IFERROR(VLOOKUP(E1507,'DATA MASTER'!$B$1:$R$3858,6,0),"")</f>
        <v>24</v>
      </c>
      <c r="I1507" s="40">
        <f>IFERROR(VLOOKUP(E1507,'DATA MASTER'!$B$1:$R$3858,5,0),"")</f>
        <v>1.23</v>
      </c>
      <c r="J1507" s="35">
        <f>IFERROR(VLOOKUP(E1507,'DATA MASTER'!$B$1:$R$3858,17,0),"")</f>
        <v>99800</v>
      </c>
      <c r="K1507" s="35">
        <f>IFERROR(VLOOKUP(E1507,'DATA MASTER'!$B$1:$R$3858,16,0),"")</f>
        <v>92100</v>
      </c>
      <c r="L1507" s="34">
        <f t="shared" si="414"/>
        <v>7485</v>
      </c>
      <c r="M1507" s="34">
        <f t="shared" si="418"/>
        <v>13343.448</v>
      </c>
      <c r="N1507" s="35">
        <v>0</v>
      </c>
      <c r="O1507" s="35">
        <v>0</v>
      </c>
      <c r="P1507" s="35"/>
      <c r="Q1507" s="4"/>
      <c r="R1507" s="35">
        <f t="shared" si="419"/>
        <v>498999.99999999994</v>
      </c>
      <c r="S1507" s="35">
        <f t="shared" si="415"/>
        <v>425711.09189189179</v>
      </c>
      <c r="T1507" s="35">
        <f t="shared" si="416"/>
        <v>73288.908108108153</v>
      </c>
      <c r="U1507" s="35">
        <f t="shared" si="420"/>
        <v>5166</v>
      </c>
      <c r="V1507" s="35">
        <f t="shared" si="421"/>
        <v>481.30434782608694</v>
      </c>
      <c r="W1507" s="35">
        <f t="shared" si="425"/>
        <v>11077.8</v>
      </c>
      <c r="X1507" s="35">
        <f t="shared" si="423"/>
        <v>49420.946617424925</v>
      </c>
      <c r="Y1507" s="35">
        <f>IF(E1507="arem005",20,IF(E1507="arem020",5,1))</f>
        <v>1</v>
      </c>
      <c r="Z1507" s="35">
        <v>0</v>
      </c>
      <c r="AA1507" s="35">
        <f t="shared" si="424"/>
        <v>0</v>
      </c>
      <c r="AB1507" s="37">
        <f t="shared" si="417"/>
        <v>0</v>
      </c>
      <c r="AC1507" s="35">
        <v>0</v>
      </c>
      <c r="AD1507" s="35">
        <v>7142.8571428571431</v>
      </c>
      <c r="AE1507" s="44"/>
    </row>
    <row r="1508" spans="1:35">
      <c r="A1508" s="34">
        <v>1504</v>
      </c>
      <c r="B1508" s="58">
        <v>46258</v>
      </c>
      <c r="C1508" s="4" t="s">
        <v>7478</v>
      </c>
      <c r="D1508" s="4" t="s">
        <v>6134</v>
      </c>
      <c r="E1508" s="4" t="s">
        <v>6156</v>
      </c>
      <c r="F1508" s="35" t="str">
        <f>IFERROR(VLOOKUP(E1508,'DATA MASTER'!$B$1:$R$3858,3,0),"")</f>
        <v>DIV 1</v>
      </c>
      <c r="G1508" s="4">
        <v>8</v>
      </c>
      <c r="H1508" s="35">
        <f>IFERROR(VLOOKUP(E1508,'DATA MASTER'!$B$1:$R$3858,6,0),"")</f>
        <v>4</v>
      </c>
      <c r="I1508" s="40">
        <f>IFERROR(VLOOKUP(E1508,'DATA MASTER'!$B$1:$R$3858,5,0),"")</f>
        <v>5.3879999999999999</v>
      </c>
      <c r="J1508" s="35">
        <f>IFERROR(VLOOKUP(E1508,'DATA MASTER'!$B$1:$R$3858,17,0),"")</f>
        <v>185700</v>
      </c>
      <c r="K1508" s="35">
        <f>IFERROR(VLOOKUP(E1508,'DATA MASTER'!$B$1:$R$3858,16,0),"")</f>
        <v>165300</v>
      </c>
      <c r="L1508" s="34">
        <f t="shared" si="414"/>
        <v>13927.5</v>
      </c>
      <c r="M1508" s="34">
        <f t="shared" si="418"/>
        <v>23948.664000000001</v>
      </c>
      <c r="N1508" s="35">
        <v>0</v>
      </c>
      <c r="O1508" s="35">
        <v>0</v>
      </c>
      <c r="P1508" s="35"/>
      <c r="Q1508" s="4"/>
      <c r="R1508" s="35">
        <f t="shared" si="419"/>
        <v>1238000</v>
      </c>
      <c r="S1508" s="35">
        <f t="shared" si="415"/>
        <v>1018748.3675675675</v>
      </c>
      <c r="T1508" s="35">
        <f t="shared" si="416"/>
        <v>219251.6324324325</v>
      </c>
      <c r="U1508" s="35">
        <f t="shared" si="420"/>
        <v>30172.799999999999</v>
      </c>
      <c r="V1508" s="35">
        <f t="shared" si="421"/>
        <v>2811.1304347826085</v>
      </c>
      <c r="W1508" s="35">
        <f t="shared" si="425"/>
        <v>27483.600000000002</v>
      </c>
      <c r="X1508" s="35">
        <f t="shared" si="423"/>
        <v>158784.10199764988</v>
      </c>
      <c r="Y1508" s="35">
        <v>1</v>
      </c>
      <c r="Z1508" s="35">
        <v>0</v>
      </c>
      <c r="AA1508" s="35">
        <f t="shared" si="424"/>
        <v>0</v>
      </c>
      <c r="AB1508" s="37">
        <f t="shared" si="417"/>
        <v>0</v>
      </c>
      <c r="AC1508" s="35">
        <v>0</v>
      </c>
      <c r="AD1508" s="35">
        <v>0</v>
      </c>
      <c r="AE1508" s="44"/>
    </row>
    <row r="1509" spans="1:35">
      <c r="A1509" s="34">
        <v>1505</v>
      </c>
      <c r="B1509" s="58">
        <v>46258</v>
      </c>
      <c r="C1509" s="4" t="s">
        <v>7478</v>
      </c>
      <c r="D1509" s="4" t="s">
        <v>6134</v>
      </c>
      <c r="E1509" s="4" t="s">
        <v>6218</v>
      </c>
      <c r="F1509" s="35" t="str">
        <f>IFERROR(VLOOKUP(E1509,'DATA MASTER'!$B$1:$R$3858,3,0),"")</f>
        <v>DIV 1</v>
      </c>
      <c r="G1509" s="4">
        <v>8</v>
      </c>
      <c r="H1509" s="35">
        <f>IFERROR(VLOOKUP(E1509,'DATA MASTER'!$B$1:$R$3858,6,0),"")</f>
        <v>24</v>
      </c>
      <c r="I1509" s="40">
        <f>IFERROR(VLOOKUP(E1509,'DATA MASTER'!$B$1:$R$3858,5,0),"")</f>
        <v>1.079</v>
      </c>
      <c r="J1509" s="35">
        <f>IFERROR(VLOOKUP(E1509,'DATA MASTER'!$B$1:$R$3858,17,0),"")</f>
        <v>102900</v>
      </c>
      <c r="K1509" s="35">
        <f>IFERROR(VLOOKUP(E1509,'DATA MASTER'!$B$1:$R$3858,16,0),"")</f>
        <v>94200</v>
      </c>
      <c r="L1509" s="34">
        <f t="shared" si="414"/>
        <v>7717.5</v>
      </c>
      <c r="M1509" s="34">
        <f t="shared" si="418"/>
        <v>13647.696000000002</v>
      </c>
      <c r="N1509" s="35">
        <v>0</v>
      </c>
      <c r="O1509" s="35">
        <v>0</v>
      </c>
      <c r="P1509" s="35"/>
      <c r="Q1509" s="4"/>
      <c r="R1509" s="35">
        <f t="shared" si="419"/>
        <v>685999.99999999988</v>
      </c>
      <c r="S1509" s="35">
        <f t="shared" si="415"/>
        <v>580557.14594594587</v>
      </c>
      <c r="T1509" s="35">
        <f t="shared" si="416"/>
        <v>105442.85405405401</v>
      </c>
      <c r="U1509" s="35">
        <f t="shared" si="420"/>
        <v>6042.4</v>
      </c>
      <c r="V1509" s="35">
        <f t="shared" si="421"/>
        <v>562.95652173913049</v>
      </c>
      <c r="W1509" s="35">
        <f t="shared" si="425"/>
        <v>15229.199999999999</v>
      </c>
      <c r="X1509" s="35">
        <f t="shared" si="423"/>
        <v>83608.297532314886</v>
      </c>
      <c r="Y1509" s="35">
        <v>1</v>
      </c>
      <c r="Z1509" s="35">
        <v>0</v>
      </c>
      <c r="AA1509" s="35">
        <f t="shared" si="424"/>
        <v>0</v>
      </c>
      <c r="AB1509" s="37">
        <f t="shared" si="417"/>
        <v>0</v>
      </c>
      <c r="AC1509" s="35">
        <v>0</v>
      </c>
      <c r="AD1509" s="35">
        <v>0</v>
      </c>
      <c r="AE1509" s="44"/>
    </row>
    <row r="1510" spans="1:35">
      <c r="A1510" s="34">
        <v>1506</v>
      </c>
      <c r="B1510" s="58">
        <v>46258</v>
      </c>
      <c r="C1510" s="4" t="s">
        <v>7479</v>
      </c>
      <c r="D1510" s="4" t="s">
        <v>6124</v>
      </c>
      <c r="E1510" s="4" t="s">
        <v>6148</v>
      </c>
      <c r="F1510" s="35" t="str">
        <f>IFERROR(VLOOKUP(E1510,'DATA MASTER'!$B$1:$R$3858,3,0),"")</f>
        <v>DIV 2</v>
      </c>
      <c r="G1510" s="4">
        <v>12</v>
      </c>
      <c r="H1510" s="35">
        <f>IFERROR(VLOOKUP(E1510,'DATA MASTER'!$B$1:$R$3858,6,0),"")</f>
        <v>24</v>
      </c>
      <c r="I1510" s="40">
        <f>IFERROR(VLOOKUP(E1510,'DATA MASTER'!$B$1:$R$3858,5,0),"")</f>
        <v>1.0900000000000001</v>
      </c>
      <c r="J1510" s="35">
        <f>IFERROR(VLOOKUP(E1510,'DATA MASTER'!$B$1:$R$3858,17,0),"")</f>
        <v>82200</v>
      </c>
      <c r="K1510" s="35">
        <f>IFERROR(VLOOKUP(E1510,'DATA MASTER'!$B$1:$R$3858,16,0),"")</f>
        <v>74900</v>
      </c>
      <c r="L1510" s="34">
        <f t="shared" si="414"/>
        <v>6165</v>
      </c>
      <c r="M1510" s="34">
        <f t="shared" si="418"/>
        <v>10851.512000000001</v>
      </c>
      <c r="N1510" s="35">
        <v>0</v>
      </c>
      <c r="O1510" s="35">
        <v>0</v>
      </c>
      <c r="P1510" s="35"/>
      <c r="Q1510" s="4"/>
      <c r="R1510" s="35">
        <f t="shared" si="419"/>
        <v>822000</v>
      </c>
      <c r="S1510" s="35">
        <f t="shared" si="415"/>
        <v>692416.08648648649</v>
      </c>
      <c r="T1510" s="35">
        <f t="shared" si="416"/>
        <v>129583.91351351351</v>
      </c>
      <c r="U1510" s="35">
        <f t="shared" si="420"/>
        <v>9156.0000000000018</v>
      </c>
      <c r="V1510" s="35">
        <f t="shared" si="421"/>
        <v>853.04347826086962</v>
      </c>
      <c r="W1510" s="35">
        <f t="shared" si="425"/>
        <v>18248.400000000001</v>
      </c>
      <c r="X1510" s="35">
        <f t="shared" si="423"/>
        <v>101326.47003525266</v>
      </c>
      <c r="Y1510" s="35">
        <v>1</v>
      </c>
      <c r="Z1510" s="35">
        <v>0</v>
      </c>
      <c r="AA1510" s="35">
        <f t="shared" si="424"/>
        <v>0</v>
      </c>
      <c r="AB1510" s="37">
        <f t="shared" si="417"/>
        <v>0</v>
      </c>
      <c r="AC1510" s="35">
        <v>0</v>
      </c>
      <c r="AD1510" s="35">
        <v>0</v>
      </c>
      <c r="AE1510" s="44"/>
    </row>
    <row r="1511" spans="1:35">
      <c r="A1511" s="34">
        <v>1507</v>
      </c>
      <c r="B1511" s="58">
        <v>46258</v>
      </c>
      <c r="C1511" s="4" t="s">
        <v>7479</v>
      </c>
      <c r="D1511" s="4" t="s">
        <v>6124</v>
      </c>
      <c r="E1511" s="4" t="s">
        <v>6207</v>
      </c>
      <c r="F1511" s="35" t="str">
        <f>IFERROR(VLOOKUP(E1511,'DATA MASTER'!$B$1:$R$3858,3,0),"")</f>
        <v>DIV 2</v>
      </c>
      <c r="G1511" s="4">
        <v>4</v>
      </c>
      <c r="H1511" s="35">
        <f>IFERROR(VLOOKUP(E1511,'DATA MASTER'!$B$1:$R$3858,6,0),"")</f>
        <v>4</v>
      </c>
      <c r="I1511" s="40">
        <f>IFERROR(VLOOKUP(E1511,'DATA MASTER'!$B$1:$R$3858,5,0),"")</f>
        <v>4.24</v>
      </c>
      <c r="J1511" s="35">
        <f>IFERROR(VLOOKUP(E1511,'DATA MASTER'!$B$1:$R$3858,17,0),"")</f>
        <v>310600</v>
      </c>
      <c r="K1511" s="35">
        <f>IFERROR(VLOOKUP(E1511,'DATA MASTER'!$B$1:$R$3858,16,0),"")</f>
        <v>283000</v>
      </c>
      <c r="L1511" s="34">
        <f t="shared" si="414"/>
        <v>23295</v>
      </c>
      <c r="M1511" s="34">
        <f t="shared" si="418"/>
        <v>41001.040000000001</v>
      </c>
      <c r="N1511" s="35">
        <v>0</v>
      </c>
      <c r="O1511" s="35">
        <v>0</v>
      </c>
      <c r="P1511" s="35"/>
      <c r="Q1511" s="4"/>
      <c r="R1511" s="35">
        <f t="shared" si="419"/>
        <v>1035333.3333333333</v>
      </c>
      <c r="S1511" s="35">
        <f t="shared" si="415"/>
        <v>872068.32432432426</v>
      </c>
      <c r="T1511" s="35">
        <f t="shared" si="416"/>
        <v>163265.00900900899</v>
      </c>
      <c r="U1511" s="35">
        <f t="shared" si="420"/>
        <v>11872</v>
      </c>
      <c r="V1511" s="35">
        <f t="shared" si="421"/>
        <v>1106.0869565217392</v>
      </c>
      <c r="W1511" s="35">
        <f t="shared" si="425"/>
        <v>22984.399999999998</v>
      </c>
      <c r="X1511" s="35">
        <f t="shared" si="423"/>
        <v>127302.52205248727</v>
      </c>
      <c r="Y1511" s="35">
        <v>1</v>
      </c>
      <c r="Z1511" s="35">
        <v>0</v>
      </c>
      <c r="AA1511" s="35">
        <f t="shared" si="424"/>
        <v>0</v>
      </c>
      <c r="AB1511" s="37">
        <f t="shared" si="417"/>
        <v>0</v>
      </c>
      <c r="AC1511" s="35">
        <v>0</v>
      </c>
      <c r="AD1511" s="35">
        <v>0</v>
      </c>
      <c r="AE1511" s="44"/>
    </row>
    <row r="1512" spans="1:35">
      <c r="A1512" s="34">
        <v>1508</v>
      </c>
      <c r="B1512" s="58">
        <v>46258</v>
      </c>
      <c r="C1512" s="4" t="s">
        <v>7480</v>
      </c>
      <c r="D1512" s="4" t="s">
        <v>6124</v>
      </c>
      <c r="E1512" s="4" t="s">
        <v>6218</v>
      </c>
      <c r="F1512" s="35" t="str">
        <f>IFERROR(VLOOKUP(E1512,'DATA MASTER'!$B$1:$R$3858,3,0),"")</f>
        <v>DIV 1</v>
      </c>
      <c r="G1512" s="4">
        <v>12</v>
      </c>
      <c r="H1512" s="35">
        <f>IFERROR(VLOOKUP(E1512,'DATA MASTER'!$B$1:$R$3858,6,0),"")</f>
        <v>24</v>
      </c>
      <c r="I1512" s="40">
        <f>IFERROR(VLOOKUP(E1512,'DATA MASTER'!$B$1:$R$3858,5,0),"")</f>
        <v>1.079</v>
      </c>
      <c r="J1512" s="35">
        <f>IFERROR(VLOOKUP(E1512,'DATA MASTER'!$B$1:$R$3858,17,0),"")</f>
        <v>102900</v>
      </c>
      <c r="K1512" s="35">
        <f>IFERROR(VLOOKUP(E1512,'DATA MASTER'!$B$1:$R$3858,16,0),"")</f>
        <v>94200</v>
      </c>
      <c r="L1512" s="34">
        <f t="shared" si="414"/>
        <v>7717.5</v>
      </c>
      <c r="M1512" s="34">
        <f t="shared" si="418"/>
        <v>13647.696000000002</v>
      </c>
      <c r="N1512" s="35">
        <v>0</v>
      </c>
      <c r="O1512" s="35">
        <v>0</v>
      </c>
      <c r="P1512" s="35"/>
      <c r="Q1512" s="4"/>
      <c r="R1512" s="35">
        <f t="shared" si="419"/>
        <v>1028999.9999999998</v>
      </c>
      <c r="S1512" s="35">
        <f t="shared" si="415"/>
        <v>870835.71891891886</v>
      </c>
      <c r="T1512" s="35">
        <f t="shared" si="416"/>
        <v>158164.2810810809</v>
      </c>
      <c r="U1512" s="35">
        <f t="shared" si="420"/>
        <v>9063.6</v>
      </c>
      <c r="V1512" s="35">
        <f t="shared" si="421"/>
        <v>844.43478260869574</v>
      </c>
      <c r="W1512" s="35">
        <f t="shared" si="425"/>
        <v>22843.8</v>
      </c>
      <c r="X1512" s="35">
        <f t="shared" si="423"/>
        <v>125412.44629847219</v>
      </c>
      <c r="Y1512" s="35">
        <v>1</v>
      </c>
      <c r="Z1512" s="35">
        <v>0</v>
      </c>
      <c r="AA1512" s="35">
        <f t="shared" si="424"/>
        <v>0</v>
      </c>
      <c r="AB1512" s="37">
        <f t="shared" si="417"/>
        <v>0</v>
      </c>
      <c r="AC1512" s="35">
        <v>0</v>
      </c>
      <c r="AD1512" s="35">
        <v>0</v>
      </c>
      <c r="AE1512" s="44"/>
    </row>
    <row r="1513" spans="1:35">
      <c r="A1513" s="34">
        <v>1509</v>
      </c>
      <c r="B1513" s="58">
        <v>46258</v>
      </c>
      <c r="C1513" s="4" t="s">
        <v>7480</v>
      </c>
      <c r="D1513" s="4" t="s">
        <v>6124</v>
      </c>
      <c r="E1513" s="4" t="s">
        <v>2687</v>
      </c>
      <c r="F1513" s="35" t="str">
        <f>IFERROR(VLOOKUP(E1513,'DATA MASTER'!$B$1:$R$3858,3,0),"")</f>
        <v>DIV 1</v>
      </c>
      <c r="G1513" s="4">
        <v>3</v>
      </c>
      <c r="H1513" s="35">
        <f>IFERROR(VLOOKUP(E1513,'DATA MASTER'!$B$1:$R$3858,6,0),"")</f>
        <v>24</v>
      </c>
      <c r="I1513" s="40">
        <f>IFERROR(VLOOKUP(E1513,'DATA MASTER'!$B$1:$R$3858,5,0),"")</f>
        <v>1.052</v>
      </c>
      <c r="J1513" s="35">
        <f>IFERROR(VLOOKUP(E1513,'DATA MASTER'!$B$1:$R$3858,17,0),"")</f>
        <v>90100</v>
      </c>
      <c r="K1513" s="35">
        <f>IFERROR(VLOOKUP(E1513,'DATA MASTER'!$B$1:$R$3858,16,0),"")</f>
        <v>82300</v>
      </c>
      <c r="L1513" s="34">
        <f t="shared" si="414"/>
        <v>6757.5</v>
      </c>
      <c r="M1513" s="34">
        <f t="shared" si="418"/>
        <v>11923.624000000002</v>
      </c>
      <c r="N1513" s="35">
        <v>0</v>
      </c>
      <c r="O1513" s="35">
        <v>0</v>
      </c>
      <c r="P1513" s="35"/>
      <c r="Q1513" s="4"/>
      <c r="R1513" s="35">
        <f t="shared" si="419"/>
        <v>225250</v>
      </c>
      <c r="S1513" s="35">
        <f t="shared" si="415"/>
        <v>190206.42162162162</v>
      </c>
      <c r="T1513" s="35">
        <f t="shared" si="416"/>
        <v>35043.578378378385</v>
      </c>
      <c r="U1513" s="35">
        <f t="shared" si="420"/>
        <v>2209.2000000000003</v>
      </c>
      <c r="V1513" s="35">
        <f t="shared" si="421"/>
        <v>205.82608695652175</v>
      </c>
      <c r="W1513" s="35">
        <f t="shared" si="425"/>
        <v>5000.55</v>
      </c>
      <c r="X1513" s="35">
        <f t="shared" si="423"/>
        <v>27628.002291421868</v>
      </c>
      <c r="Y1513" s="35">
        <v>1</v>
      </c>
      <c r="Z1513" s="35">
        <v>0</v>
      </c>
      <c r="AA1513" s="35">
        <f t="shared" si="424"/>
        <v>0</v>
      </c>
      <c r="AB1513" s="37">
        <f t="shared" si="417"/>
        <v>0</v>
      </c>
      <c r="AC1513" s="35">
        <v>0</v>
      </c>
      <c r="AD1513" s="35">
        <v>0</v>
      </c>
      <c r="AE1513" s="44"/>
    </row>
    <row r="1514" spans="1:35">
      <c r="A1514" s="34">
        <v>1510</v>
      </c>
      <c r="B1514" s="58">
        <v>46258</v>
      </c>
      <c r="C1514" s="4" t="s">
        <v>7481</v>
      </c>
      <c r="D1514" s="4" t="s">
        <v>6124</v>
      </c>
      <c r="E1514" s="4" t="s">
        <v>6125</v>
      </c>
      <c r="F1514" s="35" t="str">
        <f>IFERROR(VLOOKUP(E1514,'DATA MASTER'!$B$1:$R$3858,3,0),"")</f>
        <v>DIV 2</v>
      </c>
      <c r="G1514" s="4">
        <v>2</v>
      </c>
      <c r="H1514" s="35">
        <f>IFERROR(VLOOKUP(E1514,'DATA MASTER'!$B$1:$R$3858,6,0),"")</f>
        <v>4</v>
      </c>
      <c r="I1514" s="40">
        <f>IFERROR(VLOOKUP(E1514,'DATA MASTER'!$B$1:$R$3858,5,0),"")</f>
        <v>4.74</v>
      </c>
      <c r="J1514" s="35">
        <f>IFERROR(VLOOKUP(E1514,'DATA MASTER'!$B$1:$R$3858,17,0),"")</f>
        <v>99000</v>
      </c>
      <c r="K1514" s="35">
        <f>IFERROR(VLOOKUP(E1514,'DATA MASTER'!$B$1:$R$3858,16,0),"")</f>
        <v>84000</v>
      </c>
      <c r="L1514" s="34">
        <f t="shared" si="414"/>
        <v>7425</v>
      </c>
      <c r="M1514" s="34">
        <f t="shared" si="418"/>
        <v>12169.92</v>
      </c>
      <c r="N1514" s="35">
        <v>0</v>
      </c>
      <c r="O1514" s="35">
        <v>0</v>
      </c>
      <c r="P1514" s="35"/>
      <c r="Q1514" s="4"/>
      <c r="R1514" s="35">
        <f t="shared" si="419"/>
        <v>165000</v>
      </c>
      <c r="S1514" s="35">
        <f t="shared" si="415"/>
        <v>129423.56756756756</v>
      </c>
      <c r="T1514" s="35">
        <f t="shared" si="416"/>
        <v>35576.432432432441</v>
      </c>
      <c r="U1514" s="35">
        <f t="shared" si="420"/>
        <v>6636</v>
      </c>
      <c r="V1514" s="35">
        <f t="shared" si="421"/>
        <v>618.26086956521738</v>
      </c>
      <c r="W1514" s="35">
        <f t="shared" si="425"/>
        <v>3663.0000000000005</v>
      </c>
      <c r="X1514" s="35">
        <f t="shared" si="423"/>
        <v>21534.171562867225</v>
      </c>
      <c r="Y1514" s="35">
        <v>1</v>
      </c>
      <c r="Z1514" s="35">
        <v>0</v>
      </c>
      <c r="AA1514" s="35">
        <f t="shared" si="424"/>
        <v>0</v>
      </c>
      <c r="AB1514" s="37">
        <f t="shared" si="417"/>
        <v>0</v>
      </c>
      <c r="AC1514" s="35">
        <v>0</v>
      </c>
      <c r="AD1514" s="35">
        <v>3125</v>
      </c>
      <c r="AE1514" s="44"/>
    </row>
    <row r="1515" spans="1:35">
      <c r="A1515" s="34">
        <v>1511</v>
      </c>
      <c r="B1515" s="58">
        <v>46258</v>
      </c>
      <c r="C1515" s="4" t="s">
        <v>7481</v>
      </c>
      <c r="D1515" s="4" t="s">
        <v>6124</v>
      </c>
      <c r="E1515" s="4" t="s">
        <v>6167</v>
      </c>
      <c r="F1515" s="35" t="str">
        <f>IFERROR(VLOOKUP(E1515,'DATA MASTER'!$B$1:$R$3858,3,0),"")</f>
        <v>DIV 2</v>
      </c>
      <c r="G1515" s="4">
        <v>4</v>
      </c>
      <c r="H1515" s="35">
        <f>IFERROR(VLOOKUP(E1515,'DATA MASTER'!$B$1:$R$3858,6,0),"")</f>
        <v>24</v>
      </c>
      <c r="I1515" s="40">
        <f>IFERROR(VLOOKUP(E1515,'DATA MASTER'!$B$1:$R$3858,5,0),"")</f>
        <v>0.90200000000000002</v>
      </c>
      <c r="J1515" s="35">
        <f>IFERROR(VLOOKUP(E1515,'DATA MASTER'!$B$1:$R$3858,17,0),"")</f>
        <v>81000</v>
      </c>
      <c r="K1515" s="35">
        <f>IFERROR(VLOOKUP(E1515,'DATA MASTER'!$B$1:$R$3858,16,0),"")</f>
        <v>74300</v>
      </c>
      <c r="L1515" s="34">
        <f t="shared" si="414"/>
        <v>6075</v>
      </c>
      <c r="M1515" s="34">
        <f t="shared" si="418"/>
        <v>10764.584000000001</v>
      </c>
      <c r="N1515" s="35">
        <v>0</v>
      </c>
      <c r="O1515" s="35">
        <v>10</v>
      </c>
      <c r="P1515" s="35"/>
      <c r="Q1515" s="4"/>
      <c r="R1515" s="35">
        <f t="shared" si="419"/>
        <v>243000</v>
      </c>
      <c r="S1515" s="35">
        <f t="shared" si="415"/>
        <v>206060.80864864861</v>
      </c>
      <c r="T1515" s="35">
        <f t="shared" si="416"/>
        <v>36939.191351351386</v>
      </c>
      <c r="U1515" s="35">
        <f t="shared" si="420"/>
        <v>2525.6</v>
      </c>
      <c r="V1515" s="35">
        <f t="shared" si="421"/>
        <v>235.30434782608694</v>
      </c>
      <c r="W1515" s="35">
        <f t="shared" si="425"/>
        <v>5394.6</v>
      </c>
      <c r="X1515" s="35">
        <f t="shared" si="423"/>
        <v>25658.687003525301</v>
      </c>
      <c r="Y1515" s="35">
        <v>1</v>
      </c>
      <c r="Z1515" s="35">
        <v>0</v>
      </c>
      <c r="AA1515" s="35">
        <f t="shared" si="424"/>
        <v>0</v>
      </c>
      <c r="AB1515" s="37">
        <f t="shared" si="417"/>
        <v>0</v>
      </c>
      <c r="AC1515" s="35">
        <v>0</v>
      </c>
      <c r="AD1515" s="35">
        <v>3125</v>
      </c>
      <c r="AE1515" s="44"/>
    </row>
    <row r="1516" spans="1:35">
      <c r="A1516" s="34">
        <v>1512</v>
      </c>
      <c r="B1516" s="58">
        <v>46258</v>
      </c>
      <c r="C1516" s="4" t="s">
        <v>7482</v>
      </c>
      <c r="D1516" s="4" t="s">
        <v>6124</v>
      </c>
      <c r="E1516" s="4" t="s">
        <v>2471</v>
      </c>
      <c r="F1516" s="35" t="str">
        <f>IFERROR(VLOOKUP(E1516,'DATA MASTER'!$B$1:$R$3859,3,0),"")</f>
        <v>DIV 2</v>
      </c>
      <c r="G1516" s="4">
        <v>2</v>
      </c>
      <c r="H1516" s="35">
        <f>IFERROR(VLOOKUP(E1516,'DATA MASTER'!$B$1:$R$3859,6,0),"")</f>
        <v>4</v>
      </c>
      <c r="I1516" s="40">
        <f>IFERROR(VLOOKUP(E1516,'DATA MASTER'!$B$1:$R$3859,5,0),"")</f>
        <v>5.23</v>
      </c>
      <c r="J1516" s="35">
        <f>IFERROR(VLOOKUP(E1516,'DATA MASTER'!$B$1:$R$3859,17,0),"")</f>
        <v>148700</v>
      </c>
      <c r="K1516" s="35">
        <f>IFERROR(VLOOKUP(E1516,'DATA MASTER'!$B$1:$R$3859,16,0),"")</f>
        <v>138400</v>
      </c>
      <c r="L1516" s="34">
        <f t="shared" si="414"/>
        <v>11152.5</v>
      </c>
      <c r="M1516" s="34">
        <f t="shared" si="418"/>
        <v>20051.392</v>
      </c>
      <c r="N1516" s="35">
        <v>0</v>
      </c>
      <c r="O1516" s="35">
        <v>0</v>
      </c>
      <c r="P1516" s="35"/>
      <c r="Q1516" s="4"/>
      <c r="R1516" s="35">
        <f t="shared" si="419"/>
        <v>247833.33333333331</v>
      </c>
      <c r="S1516" s="35">
        <f t="shared" si="415"/>
        <v>213240.73513513512</v>
      </c>
      <c r="T1516" s="35">
        <f t="shared" si="416"/>
        <v>34592.598198198189</v>
      </c>
      <c r="U1516" s="35">
        <f t="shared" si="420"/>
        <v>7322.0000000000009</v>
      </c>
      <c r="V1516" s="35">
        <f t="shared" si="421"/>
        <v>682.17391304347825</v>
      </c>
      <c r="W1516" s="35">
        <f t="shared" si="425"/>
        <v>5501.9</v>
      </c>
      <c r="X1516" s="35">
        <f t="shared" si="423"/>
        <v>17961.524285154708</v>
      </c>
      <c r="Y1516" s="35">
        <v>1</v>
      </c>
      <c r="Z1516" s="35">
        <v>0</v>
      </c>
      <c r="AA1516" s="35">
        <f t="shared" si="424"/>
        <v>0</v>
      </c>
      <c r="AB1516" s="37">
        <f t="shared" si="417"/>
        <v>0</v>
      </c>
      <c r="AC1516" s="35">
        <v>0</v>
      </c>
      <c r="AD1516" s="35">
        <v>3125</v>
      </c>
      <c r="AE1516" s="44"/>
    </row>
    <row r="1517" spans="1:35">
      <c r="A1517" s="34">
        <v>1513</v>
      </c>
      <c r="B1517" s="58">
        <v>46258</v>
      </c>
      <c r="C1517" s="4" t="s">
        <v>7482</v>
      </c>
      <c r="D1517" s="4" t="s">
        <v>6124</v>
      </c>
      <c r="E1517" s="4" t="s">
        <v>2473</v>
      </c>
      <c r="F1517" s="35" t="str">
        <f>IFERROR(VLOOKUP(E1517,'DATA MASTER'!$B$1:$R$3859,3,0),"")</f>
        <v>DIV 2</v>
      </c>
      <c r="G1517" s="4">
        <v>2</v>
      </c>
      <c r="H1517" s="35">
        <f>IFERROR(VLOOKUP(E1517,'DATA MASTER'!$B$1:$R$3859,6,0),"")</f>
        <v>4</v>
      </c>
      <c r="I1517" s="40">
        <f>IFERROR(VLOOKUP(E1517,'DATA MASTER'!$B$1:$R$3859,5,0),"")</f>
        <v>5.23</v>
      </c>
      <c r="J1517" s="35">
        <f>IFERROR(VLOOKUP(E1517,'DATA MASTER'!$B$1:$R$3859,17,0),"")</f>
        <v>143100</v>
      </c>
      <c r="K1517" s="35">
        <f>IFERROR(VLOOKUP(E1517,'DATA MASTER'!$B$1:$R$3859,16,0),"")</f>
        <v>132700</v>
      </c>
      <c r="L1517" s="34">
        <f t="shared" si="414"/>
        <v>10732.5</v>
      </c>
      <c r="M1517" s="34">
        <f t="shared" si="418"/>
        <v>19225.576000000001</v>
      </c>
      <c r="N1517" s="35">
        <v>0</v>
      </c>
      <c r="O1517" s="35">
        <v>0</v>
      </c>
      <c r="P1517" s="35"/>
      <c r="Q1517" s="4"/>
      <c r="R1517" s="35">
        <f t="shared" si="419"/>
        <v>238499.99999999997</v>
      </c>
      <c r="S1517" s="35">
        <f t="shared" si="415"/>
        <v>204458.42162162162</v>
      </c>
      <c r="T1517" s="35">
        <f t="shared" si="416"/>
        <v>34041.578378378355</v>
      </c>
      <c r="U1517" s="35">
        <f t="shared" si="420"/>
        <v>7322.0000000000009</v>
      </c>
      <c r="V1517" s="35">
        <f t="shared" si="421"/>
        <v>682.17391304347825</v>
      </c>
      <c r="W1517" s="35">
        <f t="shared" si="425"/>
        <v>5294.7</v>
      </c>
      <c r="X1517" s="35">
        <f t="shared" si="423"/>
        <v>17617.704465334875</v>
      </c>
      <c r="Y1517" s="35">
        <v>1</v>
      </c>
      <c r="Z1517" s="35">
        <v>0</v>
      </c>
      <c r="AA1517" s="35">
        <f t="shared" si="424"/>
        <v>0</v>
      </c>
      <c r="AB1517" s="37">
        <f t="shared" si="417"/>
        <v>0</v>
      </c>
      <c r="AC1517" s="35">
        <v>0</v>
      </c>
      <c r="AD1517" s="35">
        <v>3125</v>
      </c>
      <c r="AE1517" s="44"/>
    </row>
    <row r="1518" spans="1:35">
      <c r="A1518" s="34">
        <v>1514</v>
      </c>
      <c r="B1518" s="58">
        <v>46258</v>
      </c>
      <c r="C1518" s="4" t="s">
        <v>7483</v>
      </c>
      <c r="D1518" s="4" t="s">
        <v>6124</v>
      </c>
      <c r="E1518" s="4" t="s">
        <v>6156</v>
      </c>
      <c r="F1518" s="35" t="str">
        <f>IFERROR(VLOOKUP(E1518,'DATA MASTER'!$B$1:$R$3858,3,0),"")</f>
        <v>DIV 1</v>
      </c>
      <c r="G1518" s="4">
        <v>2</v>
      </c>
      <c r="H1518" s="35">
        <f>IFERROR(VLOOKUP(E1518,'DATA MASTER'!$B$1:$R$3858,6,0),"")</f>
        <v>4</v>
      </c>
      <c r="I1518" s="40">
        <f>IFERROR(VLOOKUP(E1518,'DATA MASTER'!$B$1:$R$3858,5,0),"")</f>
        <v>5.3879999999999999</v>
      </c>
      <c r="J1518" s="35">
        <f>IFERROR(VLOOKUP(E1518,'DATA MASTER'!$B$1:$R$3858,17,0),"")</f>
        <v>185700</v>
      </c>
      <c r="K1518" s="35">
        <f>IFERROR(VLOOKUP(E1518,'DATA MASTER'!$B$1:$R$3858,16,0),"")</f>
        <v>165300</v>
      </c>
      <c r="L1518" s="34">
        <f t="shared" si="414"/>
        <v>13927.5</v>
      </c>
      <c r="M1518" s="34">
        <f t="shared" si="418"/>
        <v>23948.664000000001</v>
      </c>
      <c r="N1518" s="35">
        <v>0</v>
      </c>
      <c r="O1518" s="35">
        <v>0</v>
      </c>
      <c r="P1518" s="35"/>
      <c r="Q1518" s="4"/>
      <c r="R1518" s="35">
        <f t="shared" si="419"/>
        <v>309500</v>
      </c>
      <c r="S1518" s="35">
        <f t="shared" si="415"/>
        <v>254687.09189189188</v>
      </c>
      <c r="T1518" s="35">
        <f t="shared" si="416"/>
        <v>54812.908108108124</v>
      </c>
      <c r="U1518" s="35">
        <f t="shared" si="420"/>
        <v>7543.2</v>
      </c>
      <c r="V1518" s="35">
        <f t="shared" si="421"/>
        <v>702.78260869565213</v>
      </c>
      <c r="W1518" s="35">
        <f t="shared" si="425"/>
        <v>6870.9000000000005</v>
      </c>
      <c r="X1518" s="35">
        <f t="shared" si="423"/>
        <v>26059.661863048834</v>
      </c>
      <c r="Y1518" s="35">
        <f>IF(E1518="avem005",4,IF(E1518="avem025",1,1))</f>
        <v>4</v>
      </c>
      <c r="Z1518" s="35">
        <v>0</v>
      </c>
      <c r="AA1518" s="35">
        <f t="shared" si="424"/>
        <v>0</v>
      </c>
      <c r="AB1518" s="37">
        <f t="shared" si="417"/>
        <v>0</v>
      </c>
      <c r="AC1518" s="35">
        <v>0</v>
      </c>
      <c r="AD1518" s="35">
        <v>13636.363636363636</v>
      </c>
      <c r="AE1518" s="44"/>
    </row>
    <row r="1519" spans="1:35">
      <c r="A1519" s="34">
        <v>1515</v>
      </c>
      <c r="B1519" s="58">
        <v>46258</v>
      </c>
      <c r="C1519" s="4" t="s">
        <v>7483</v>
      </c>
      <c r="D1519" s="4" t="s">
        <v>6124</v>
      </c>
      <c r="E1519" s="4" t="s">
        <v>6160</v>
      </c>
      <c r="F1519" s="35" t="str">
        <f>IFERROR(VLOOKUP(E1519,'DATA MASTER'!$B$1:$R$3858,3,0),"")</f>
        <v>DIV 1</v>
      </c>
      <c r="G1519" s="4">
        <v>1</v>
      </c>
      <c r="H1519" s="35">
        <f>IFERROR(VLOOKUP(E1519,'DATA MASTER'!$B$1:$R$3858,6,0),"")</f>
        <v>1</v>
      </c>
      <c r="I1519" s="40">
        <f>IFERROR(VLOOKUP(E1519,'DATA MASTER'!$B$1:$R$3858,5,0),"")</f>
        <v>26.02</v>
      </c>
      <c r="J1519" s="35">
        <f>IFERROR(VLOOKUP(E1519,'DATA MASTER'!$B$1:$R$3858,17,0),"")</f>
        <v>876000</v>
      </c>
      <c r="K1519" s="35">
        <f>IFERROR(VLOOKUP(E1519,'DATA MASTER'!$B$1:$R$3858,16,0),"")</f>
        <v>777200</v>
      </c>
      <c r="L1519" s="34">
        <f t="shared" si="414"/>
        <v>65700</v>
      </c>
      <c r="M1519" s="34">
        <f t="shared" si="418"/>
        <v>112600.736</v>
      </c>
      <c r="N1519" s="35">
        <v>0</v>
      </c>
      <c r="O1519" s="35">
        <v>0</v>
      </c>
      <c r="P1519" s="35"/>
      <c r="Q1519" s="4"/>
      <c r="R1519" s="35">
        <f t="shared" si="419"/>
        <v>729999.99999999988</v>
      </c>
      <c r="S1519" s="35">
        <f t="shared" si="415"/>
        <v>598738.07567567565</v>
      </c>
      <c r="T1519" s="35">
        <f t="shared" si="416"/>
        <v>131261.92432432424</v>
      </c>
      <c r="U1519" s="35">
        <f t="shared" si="420"/>
        <v>18214</v>
      </c>
      <c r="V1519" s="35">
        <f t="shared" si="421"/>
        <v>1696.9565217391305</v>
      </c>
      <c r="W1519" s="35">
        <f t="shared" si="425"/>
        <v>16206</v>
      </c>
      <c r="X1519" s="35">
        <f t="shared" si="423"/>
        <v>81508.60416622147</v>
      </c>
      <c r="Y1519" s="35">
        <v>1</v>
      </c>
      <c r="Z1519" s="35">
        <v>0</v>
      </c>
      <c r="AA1519" s="35">
        <f t="shared" si="424"/>
        <v>0</v>
      </c>
      <c r="AB1519" s="37">
        <f t="shared" si="417"/>
        <v>0</v>
      </c>
      <c r="AC1519" s="35">
        <v>0</v>
      </c>
      <c r="AD1519" s="35">
        <v>13636.363636363636</v>
      </c>
      <c r="AE1519" s="44"/>
    </row>
    <row r="1520" spans="1:35">
      <c r="A1520" s="34">
        <v>1516</v>
      </c>
      <c r="B1520" s="58">
        <v>46258</v>
      </c>
      <c r="C1520" s="4" t="s">
        <v>7483</v>
      </c>
      <c r="D1520" s="4" t="s">
        <v>6124</v>
      </c>
      <c r="E1520" s="4" t="s">
        <v>6207</v>
      </c>
      <c r="F1520" s="35" t="str">
        <f>IFERROR(VLOOKUP(E1520,'DATA MASTER'!$B$1:$R$3858,3,0),"")</f>
        <v>DIV 2</v>
      </c>
      <c r="G1520" s="4">
        <v>2</v>
      </c>
      <c r="H1520" s="35">
        <f>IFERROR(VLOOKUP(E1520,'DATA MASTER'!$B$1:$R$3858,6,0),"")</f>
        <v>4</v>
      </c>
      <c r="I1520" s="40">
        <f>IFERROR(VLOOKUP(E1520,'DATA MASTER'!$B$1:$R$3858,5,0),"")</f>
        <v>4.24</v>
      </c>
      <c r="J1520" s="35">
        <f>IFERROR(VLOOKUP(E1520,'DATA MASTER'!$B$1:$R$3858,17,0),"")</f>
        <v>310600</v>
      </c>
      <c r="K1520" s="35">
        <f>IFERROR(VLOOKUP(E1520,'DATA MASTER'!$B$1:$R$3858,16,0),"")</f>
        <v>283000</v>
      </c>
      <c r="L1520" s="34">
        <f t="shared" si="414"/>
        <v>23295</v>
      </c>
      <c r="M1520" s="34">
        <f t="shared" si="418"/>
        <v>41001.040000000001</v>
      </c>
      <c r="N1520" s="35">
        <v>0</v>
      </c>
      <c r="O1520" s="35">
        <v>0</v>
      </c>
      <c r="P1520" s="35"/>
      <c r="Q1520" s="4"/>
      <c r="R1520" s="35">
        <f t="shared" si="419"/>
        <v>517666.66666666663</v>
      </c>
      <c r="S1520" s="35">
        <f t="shared" si="415"/>
        <v>436034.16216216213</v>
      </c>
      <c r="T1520" s="35">
        <f t="shared" si="416"/>
        <v>81632.504504504497</v>
      </c>
      <c r="U1520" s="35">
        <f t="shared" si="420"/>
        <v>5936</v>
      </c>
      <c r="V1520" s="35">
        <f t="shared" si="421"/>
        <v>553.04347826086962</v>
      </c>
      <c r="W1520" s="35">
        <f t="shared" si="425"/>
        <v>11492.199999999999</v>
      </c>
      <c r="X1520" s="35">
        <f t="shared" si="423"/>
        <v>50014.897389880003</v>
      </c>
      <c r="Y1520" s="35">
        <f>IF(E1520="nodr004",4,1)</f>
        <v>4</v>
      </c>
      <c r="Z1520" s="35">
        <v>0</v>
      </c>
      <c r="AA1520" s="35">
        <f t="shared" si="424"/>
        <v>0</v>
      </c>
      <c r="AB1520" s="37">
        <f t="shared" si="417"/>
        <v>0</v>
      </c>
      <c r="AC1520" s="35">
        <v>0</v>
      </c>
      <c r="AD1520" s="35">
        <v>13636.363636363636</v>
      </c>
      <c r="AE1520" s="44"/>
    </row>
    <row r="1521" spans="1:31">
      <c r="A1521" s="34">
        <v>1517</v>
      </c>
      <c r="B1521" s="58">
        <v>46258</v>
      </c>
      <c r="C1521" s="4" t="s">
        <v>7484</v>
      </c>
      <c r="D1521" s="4" t="s">
        <v>6134</v>
      </c>
      <c r="E1521" s="4" t="s">
        <v>6342</v>
      </c>
      <c r="F1521" s="35" t="str">
        <f>IFERROR(VLOOKUP(E1521,'DATA MASTER'!$B$1:$R$3858,3,0),"")</f>
        <v>DIV 2</v>
      </c>
      <c r="G1521" s="4">
        <v>4</v>
      </c>
      <c r="H1521" s="35">
        <f>IFERROR(VLOOKUP(E1521,'DATA MASTER'!$B$1:$R$3858,6,0),"")</f>
        <v>4</v>
      </c>
      <c r="I1521" s="40">
        <f>IFERROR(VLOOKUP(E1521,'DATA MASTER'!$B$1:$R$3858,5,0),"")</f>
        <v>4.2430000000000003</v>
      </c>
      <c r="J1521" s="35">
        <f>IFERROR(VLOOKUP(E1521,'DATA MASTER'!$B$1:$R$3858,17,0),"")</f>
        <v>202900</v>
      </c>
      <c r="K1521" s="35">
        <f>IFERROR(VLOOKUP(E1521,'DATA MASTER'!$B$1:$R$3858,16,0),"")</f>
        <v>183900</v>
      </c>
      <c r="L1521" s="34">
        <f t="shared" si="414"/>
        <v>15217.5</v>
      </c>
      <c r="M1521" s="34">
        <f t="shared" si="418"/>
        <v>26643.432000000001</v>
      </c>
      <c r="N1521" s="35">
        <v>0</v>
      </c>
      <c r="O1521" s="35">
        <v>0</v>
      </c>
      <c r="P1521" s="35"/>
      <c r="Q1521" s="4" t="e">
        <f>VLOOKUP(#REF!,#REF!,1,0)</f>
        <v>#REF!</v>
      </c>
      <c r="R1521" s="35">
        <f t="shared" si="419"/>
        <v>676333.33333333326</v>
      </c>
      <c r="S1521" s="35">
        <f t="shared" si="415"/>
        <v>566690.3351351351</v>
      </c>
      <c r="T1521" s="35">
        <f t="shared" si="416"/>
        <v>109642.99819819815</v>
      </c>
      <c r="U1521" s="35">
        <f t="shared" si="420"/>
        <v>11880.400000000001</v>
      </c>
      <c r="V1521" s="35">
        <f t="shared" si="421"/>
        <v>1106.8695652173913</v>
      </c>
      <c r="W1521" s="35">
        <f t="shared" si="425"/>
        <v>15014.6</v>
      </c>
      <c r="X1521" s="35" t="str">
        <f t="shared" si="423"/>
        <v/>
      </c>
      <c r="Y1521" s="35">
        <v>1</v>
      </c>
      <c r="Z1521" s="42" t="e">
        <f>VLOOKUP(Q1521,#REF!,4,0)</f>
        <v>#REF!</v>
      </c>
      <c r="AA1521" s="35">
        <f t="shared" si="424"/>
        <v>0</v>
      </c>
      <c r="AB1521" s="37">
        <f t="shared" si="417"/>
        <v>0</v>
      </c>
      <c r="AC1521" s="35" t="e">
        <f>Z1521*R1521*1.11</f>
        <v>#REF!</v>
      </c>
      <c r="AD1521" s="35">
        <v>0</v>
      </c>
      <c r="AE1521" s="44"/>
    </row>
    <row r="1522" spans="1:31">
      <c r="A1522" s="34">
        <v>1518</v>
      </c>
      <c r="B1522" s="58">
        <v>46258</v>
      </c>
      <c r="C1522" s="4" t="s">
        <v>7485</v>
      </c>
      <c r="D1522" s="4" t="s">
        <v>6124</v>
      </c>
      <c r="E1522" s="4" t="s">
        <v>6353</v>
      </c>
      <c r="F1522" s="35" t="str">
        <f>IFERROR(VLOOKUP(E1522,'DATA MASTER'!$B$1:$R$3858,3,0),"")</f>
        <v>DIV 2</v>
      </c>
      <c r="G1522" s="4">
        <v>4</v>
      </c>
      <c r="H1522" s="35">
        <f>IFERROR(VLOOKUP(E1522,'DATA MASTER'!$B$1:$R$3858,6,0),"")</f>
        <v>24</v>
      </c>
      <c r="I1522" s="40">
        <f>IFERROR(VLOOKUP(E1522,'DATA MASTER'!$B$1:$R$3858,5,0),"")</f>
        <v>1.0900000000000001</v>
      </c>
      <c r="J1522" s="35">
        <f>IFERROR(VLOOKUP(E1522,'DATA MASTER'!$B$1:$R$3858,17,0),"")</f>
        <v>75900</v>
      </c>
      <c r="K1522" s="35">
        <f>IFERROR(VLOOKUP(E1522,'DATA MASTER'!$B$1:$R$3858,16,0),"")</f>
        <v>68000</v>
      </c>
      <c r="L1522" s="34">
        <f t="shared" si="414"/>
        <v>5692.5</v>
      </c>
      <c r="M1522" s="34">
        <f t="shared" si="418"/>
        <v>9851.84</v>
      </c>
      <c r="N1522" s="35">
        <v>0</v>
      </c>
      <c r="O1522" s="35">
        <v>0</v>
      </c>
      <c r="P1522" s="35"/>
      <c r="Q1522" s="4"/>
      <c r="R1522" s="35">
        <f t="shared" si="419"/>
        <v>252999.99999999997</v>
      </c>
      <c r="S1522" s="35">
        <f t="shared" si="415"/>
        <v>209542.91891891891</v>
      </c>
      <c r="T1522" s="35">
        <f t="shared" si="416"/>
        <v>43457.081081081065</v>
      </c>
      <c r="U1522" s="35">
        <f t="shared" si="420"/>
        <v>3052</v>
      </c>
      <c r="V1522" s="35">
        <f t="shared" si="421"/>
        <v>284.34782608695656</v>
      </c>
      <c r="W1522" s="35">
        <f t="shared" si="425"/>
        <v>5616.5999999999995</v>
      </c>
      <c r="X1522" s="35">
        <f t="shared" si="423"/>
        <v>26170.799921660771</v>
      </c>
      <c r="Y1522" s="35">
        <v>1</v>
      </c>
      <c r="Z1522" s="35">
        <v>0</v>
      </c>
      <c r="AA1522" s="35">
        <f t="shared" si="424"/>
        <v>0</v>
      </c>
      <c r="AB1522" s="37">
        <f t="shared" si="417"/>
        <v>0</v>
      </c>
      <c r="AC1522" s="35">
        <v>0</v>
      </c>
      <c r="AD1522" s="35">
        <v>8333.3333333333339</v>
      </c>
      <c r="AE1522" s="44"/>
    </row>
    <row r="1523" spans="1:31">
      <c r="A1523" s="34">
        <v>1519</v>
      </c>
      <c r="B1523" s="58">
        <v>46258</v>
      </c>
      <c r="C1523" s="4" t="s">
        <v>7486</v>
      </c>
      <c r="D1523" s="4" t="s">
        <v>6158</v>
      </c>
      <c r="E1523" s="4" t="s">
        <v>6170</v>
      </c>
      <c r="F1523" s="35" t="str">
        <f>IFERROR(VLOOKUP(E1523,'DATA MASTER'!$B$1:$R$3858,3,0),"")</f>
        <v>DIV 2</v>
      </c>
      <c r="G1523" s="4">
        <v>5</v>
      </c>
      <c r="H1523" s="35">
        <f>IFERROR(VLOOKUP(E1523,'DATA MASTER'!$B$1:$R$3858,6,0),"")</f>
        <v>1</v>
      </c>
      <c r="I1523" s="40">
        <f>IFERROR(VLOOKUP(E1523,'DATA MASTER'!$B$1:$R$3858,5,0),"")</f>
        <v>21.11</v>
      </c>
      <c r="J1523" s="35">
        <f>IFERROR(VLOOKUP(E1523,'DATA MASTER'!$B$1:$R$3858,17,0),"")</f>
        <v>1428200</v>
      </c>
      <c r="K1523" s="35">
        <f>IFERROR(VLOOKUP(E1523,'DATA MASTER'!$B$1:$R$3858,16,0),"")</f>
        <v>1291700</v>
      </c>
      <c r="L1523" s="34">
        <f t="shared" si="414"/>
        <v>107115</v>
      </c>
      <c r="M1523" s="34">
        <f t="shared" si="418"/>
        <v>187141.49600000001</v>
      </c>
      <c r="N1523" s="35">
        <v>0</v>
      </c>
      <c r="O1523" s="35">
        <v>0</v>
      </c>
      <c r="P1523" s="35"/>
      <c r="Q1523" s="4" t="e">
        <f>VLOOKUP(#REF!,#REF!,1,0)</f>
        <v>#REF!</v>
      </c>
      <c r="R1523" s="35">
        <f t="shared" si="419"/>
        <v>5950833.3333333321</v>
      </c>
      <c r="S1523" s="35">
        <f t="shared" si="415"/>
        <v>4975488.7567567565</v>
      </c>
      <c r="T1523" s="35">
        <f t="shared" si="416"/>
        <v>975344.57657657564</v>
      </c>
      <c r="U1523" s="35">
        <f t="shared" si="420"/>
        <v>73885</v>
      </c>
      <c r="V1523" s="35">
        <f t="shared" si="421"/>
        <v>6883.695652173913</v>
      </c>
      <c r="W1523" s="35">
        <f t="shared" si="425"/>
        <v>132108.49999999997</v>
      </c>
      <c r="X1523" s="35" t="str">
        <f t="shared" si="423"/>
        <v/>
      </c>
      <c r="Y1523" s="35">
        <v>1</v>
      </c>
      <c r="Z1523" s="42" t="e">
        <f>VLOOKUP(Q1523,#REF!,4,0)</f>
        <v>#REF!</v>
      </c>
      <c r="AA1523" s="35">
        <f t="shared" si="424"/>
        <v>0</v>
      </c>
      <c r="AB1523" s="37">
        <f t="shared" si="417"/>
        <v>0</v>
      </c>
      <c r="AC1523" s="35" t="e">
        <f>Z1523*R1523*1.11</f>
        <v>#REF!</v>
      </c>
      <c r="AD1523" s="35">
        <v>0</v>
      </c>
      <c r="AE1523" s="44"/>
    </row>
    <row r="1524" spans="1:31">
      <c r="A1524" s="34">
        <v>1520</v>
      </c>
      <c r="B1524" s="58">
        <v>46258</v>
      </c>
      <c r="C1524" s="4" t="s">
        <v>7487</v>
      </c>
      <c r="D1524" s="4" t="s">
        <v>6201</v>
      </c>
      <c r="E1524" s="4" t="s">
        <v>6135</v>
      </c>
      <c r="F1524" s="35" t="str">
        <f>IFERROR(VLOOKUP(E1524,'DATA MASTER'!$B$1:$R$3858,3,0),"")</f>
        <v>DIV 1</v>
      </c>
      <c r="G1524" s="4">
        <v>36</v>
      </c>
      <c r="H1524" s="35">
        <f>IFERROR(VLOOKUP(E1524,'DATA MASTER'!$B$1:$R$3858,6,0),"")</f>
        <v>24</v>
      </c>
      <c r="I1524" s="40">
        <f>IFERROR(VLOOKUP(E1524,'DATA MASTER'!$B$1:$R$3858,5,0),"")</f>
        <v>1.23</v>
      </c>
      <c r="J1524" s="35">
        <f>IFERROR(VLOOKUP(E1524,'DATA MASTER'!$B$1:$R$3858,17,0),"")</f>
        <v>99800</v>
      </c>
      <c r="K1524" s="35">
        <f>IFERROR(VLOOKUP(E1524,'DATA MASTER'!$B$1:$R$3858,16,0),"")</f>
        <v>92100</v>
      </c>
      <c r="L1524" s="34">
        <f t="shared" si="414"/>
        <v>7485</v>
      </c>
      <c r="M1524" s="34">
        <f t="shared" si="418"/>
        <v>13343.448</v>
      </c>
      <c r="N1524" s="35">
        <v>0</v>
      </c>
      <c r="O1524" s="35">
        <v>0</v>
      </c>
      <c r="P1524" s="35"/>
      <c r="Q1524" s="4"/>
      <c r="R1524" s="35">
        <f t="shared" si="419"/>
        <v>2993999.9999999995</v>
      </c>
      <c r="S1524" s="35">
        <f t="shared" si="415"/>
        <v>2554266.5513513507</v>
      </c>
      <c r="T1524" s="35">
        <f t="shared" si="416"/>
        <v>439733.4486486488</v>
      </c>
      <c r="U1524" s="35">
        <f t="shared" si="420"/>
        <v>30996</v>
      </c>
      <c r="V1524" s="35">
        <f t="shared" si="421"/>
        <v>2887.826086956522</v>
      </c>
      <c r="W1524" s="35">
        <f t="shared" si="425"/>
        <v>66466.8</v>
      </c>
      <c r="X1524" s="35">
        <f t="shared" si="423"/>
        <v>302716.15589502559</v>
      </c>
      <c r="Y1524" s="35">
        <v>1</v>
      </c>
      <c r="Z1524" s="35">
        <v>0</v>
      </c>
      <c r="AA1524" s="35">
        <f t="shared" si="424"/>
        <v>0</v>
      </c>
      <c r="AB1524" s="37">
        <f t="shared" si="417"/>
        <v>20000</v>
      </c>
      <c r="AC1524" s="35">
        <v>0</v>
      </c>
      <c r="AD1524" s="35">
        <v>16666.666666666668</v>
      </c>
      <c r="AE1524" s="44"/>
    </row>
    <row r="1525" spans="1:31">
      <c r="A1525" s="34">
        <v>1521</v>
      </c>
      <c r="B1525" s="58">
        <v>46258</v>
      </c>
      <c r="C1525" s="4" t="s">
        <v>7487</v>
      </c>
      <c r="D1525" s="4" t="s">
        <v>6201</v>
      </c>
      <c r="E1525" s="4" t="s">
        <v>6207</v>
      </c>
      <c r="F1525" s="35" t="str">
        <f>IFERROR(VLOOKUP(E1525,'DATA MASTER'!$B$1:$R$3858,3,0),"")</f>
        <v>DIV 2</v>
      </c>
      <c r="G1525" s="4">
        <v>8</v>
      </c>
      <c r="H1525" s="35">
        <f>IFERROR(VLOOKUP(E1525,'DATA MASTER'!$B$1:$R$3858,6,0),"")</f>
        <v>4</v>
      </c>
      <c r="I1525" s="40">
        <f>IFERROR(VLOOKUP(E1525,'DATA MASTER'!$B$1:$R$3858,5,0),"")</f>
        <v>4.24</v>
      </c>
      <c r="J1525" s="35">
        <f>IFERROR(VLOOKUP(E1525,'DATA MASTER'!$B$1:$R$3858,17,0),"")</f>
        <v>310600</v>
      </c>
      <c r="K1525" s="35">
        <f>IFERROR(VLOOKUP(E1525,'DATA MASTER'!$B$1:$R$3858,16,0),"")</f>
        <v>283000</v>
      </c>
      <c r="L1525" s="34">
        <f t="shared" si="414"/>
        <v>23295</v>
      </c>
      <c r="M1525" s="34">
        <f t="shared" si="418"/>
        <v>41001.040000000001</v>
      </c>
      <c r="N1525" s="35">
        <v>0</v>
      </c>
      <c r="O1525" s="35">
        <v>0</v>
      </c>
      <c r="P1525" s="35"/>
      <c r="Q1525" s="4"/>
      <c r="R1525" s="35">
        <f t="shared" si="419"/>
        <v>2070666.6666666665</v>
      </c>
      <c r="S1525" s="35">
        <f t="shared" si="415"/>
        <v>1744136.6486486485</v>
      </c>
      <c r="T1525" s="35">
        <f t="shared" si="416"/>
        <v>326530.01801801799</v>
      </c>
      <c r="U1525" s="35">
        <f t="shared" si="420"/>
        <v>23744</v>
      </c>
      <c r="V1525" s="35">
        <f t="shared" si="421"/>
        <v>2212.1739130434785</v>
      </c>
      <c r="W1525" s="35">
        <f t="shared" si="425"/>
        <v>45968.799999999996</v>
      </c>
      <c r="X1525" s="35">
        <f t="shared" si="423"/>
        <v>217938.37743830789</v>
      </c>
      <c r="Y1525" s="35">
        <v>1</v>
      </c>
      <c r="Z1525" s="35">
        <v>0</v>
      </c>
      <c r="AA1525" s="35">
        <f t="shared" si="424"/>
        <v>0</v>
      </c>
      <c r="AB1525" s="37">
        <f t="shared" si="417"/>
        <v>20000</v>
      </c>
      <c r="AC1525" s="35">
        <v>0</v>
      </c>
      <c r="AD1525" s="35">
        <v>16666.666666666668</v>
      </c>
      <c r="AE1525" s="44"/>
    </row>
    <row r="1526" spans="1:31">
      <c r="A1526" s="34">
        <v>1522</v>
      </c>
      <c r="B1526" s="58">
        <v>46258</v>
      </c>
      <c r="C1526" s="4" t="s">
        <v>7488</v>
      </c>
      <c r="D1526" s="4" t="s">
        <v>6287</v>
      </c>
      <c r="E1526" s="4" t="s">
        <v>6135</v>
      </c>
      <c r="F1526" s="35" t="str">
        <f>IFERROR(VLOOKUP(E1526,'DATA MASTER'!$B$1:$R$3858,3,0),"")</f>
        <v>DIV 1</v>
      </c>
      <c r="G1526" s="4">
        <v>24</v>
      </c>
      <c r="H1526" s="35">
        <f>IFERROR(VLOOKUP(E1526,'DATA MASTER'!$B$1:$R$3858,6,0),"")</f>
        <v>24</v>
      </c>
      <c r="I1526" s="40">
        <f>IFERROR(VLOOKUP(E1526,'DATA MASTER'!$B$1:$R$3858,5,0),"")</f>
        <v>1.23</v>
      </c>
      <c r="J1526" s="35">
        <f>IFERROR(VLOOKUP(E1526,'DATA MASTER'!$B$1:$R$3858,17,0),"")</f>
        <v>99800</v>
      </c>
      <c r="K1526" s="35">
        <f>IFERROR(VLOOKUP(E1526,'DATA MASTER'!$B$1:$R$3858,16,0),"")</f>
        <v>92100</v>
      </c>
      <c r="L1526" s="34">
        <f t="shared" si="414"/>
        <v>7485</v>
      </c>
      <c r="M1526" s="34">
        <f t="shared" si="418"/>
        <v>13343.448</v>
      </c>
      <c r="N1526" s="35">
        <v>0</v>
      </c>
      <c r="O1526" s="35">
        <v>0</v>
      </c>
      <c r="P1526" s="35"/>
      <c r="Q1526" s="4"/>
      <c r="R1526" s="35">
        <f t="shared" si="419"/>
        <v>1995999.9999999998</v>
      </c>
      <c r="S1526" s="35">
        <f t="shared" si="415"/>
        <v>1702844.3675675672</v>
      </c>
      <c r="T1526" s="35">
        <f t="shared" si="416"/>
        <v>293155.63243243261</v>
      </c>
      <c r="U1526" s="35">
        <f t="shared" si="420"/>
        <v>20664</v>
      </c>
      <c r="V1526" s="35">
        <f t="shared" si="421"/>
        <v>1925.2173913043478</v>
      </c>
      <c r="W1526" s="35">
        <f t="shared" si="425"/>
        <v>44311.199999999997</v>
      </c>
      <c r="X1526" s="35">
        <f t="shared" si="423"/>
        <v>209588.54837446162</v>
      </c>
      <c r="Y1526" s="35">
        <v>1</v>
      </c>
      <c r="Z1526" s="35">
        <v>0</v>
      </c>
      <c r="AA1526" s="35">
        <f t="shared" si="424"/>
        <v>0</v>
      </c>
      <c r="AB1526" s="37">
        <f t="shared" si="417"/>
        <v>0</v>
      </c>
      <c r="AC1526" s="35">
        <v>0</v>
      </c>
      <c r="AD1526" s="35">
        <v>16666.666666666668</v>
      </c>
      <c r="AE1526" s="44"/>
    </row>
    <row r="1527" spans="1:31">
      <c r="A1527" s="34">
        <v>1523</v>
      </c>
      <c r="B1527" s="58">
        <v>46258</v>
      </c>
      <c r="C1527" s="4" t="s">
        <v>7489</v>
      </c>
      <c r="D1527" s="4" t="s">
        <v>6175</v>
      </c>
      <c r="E1527" s="4" t="s">
        <v>6148</v>
      </c>
      <c r="F1527" s="35" t="str">
        <f>IFERROR(VLOOKUP(E1527,'DATA MASTER'!$B$1:$R$3858,3,0),"")</f>
        <v>DIV 2</v>
      </c>
      <c r="G1527" s="4">
        <v>3</v>
      </c>
      <c r="H1527" s="35">
        <f>IFERROR(VLOOKUP(E1527,'DATA MASTER'!$B$1:$R$3858,6,0),"")</f>
        <v>24</v>
      </c>
      <c r="I1527" s="40">
        <f>IFERROR(VLOOKUP(E1527,'DATA MASTER'!$B$1:$R$3858,5,0),"")</f>
        <v>1.0900000000000001</v>
      </c>
      <c r="J1527" s="35">
        <f>IFERROR(VLOOKUP(E1527,'DATA MASTER'!$B$1:$R$3858,17,0),"")</f>
        <v>82200</v>
      </c>
      <c r="K1527" s="35">
        <f>IFERROR(VLOOKUP(E1527,'DATA MASTER'!$B$1:$R$3858,16,0),"")</f>
        <v>74900</v>
      </c>
      <c r="L1527" s="34">
        <f t="shared" si="414"/>
        <v>6165</v>
      </c>
      <c r="M1527" s="34">
        <f t="shared" si="418"/>
        <v>10851.512000000001</v>
      </c>
      <c r="N1527" s="35">
        <v>0</v>
      </c>
      <c r="O1527" s="35">
        <v>0</v>
      </c>
      <c r="P1527" s="35"/>
      <c r="Q1527" s="4"/>
      <c r="R1527" s="35">
        <f t="shared" si="419"/>
        <v>205500</v>
      </c>
      <c r="S1527" s="35">
        <f t="shared" si="415"/>
        <v>173104.02162162162</v>
      </c>
      <c r="T1527" s="35">
        <f t="shared" si="416"/>
        <v>32395.978378378379</v>
      </c>
      <c r="U1527" s="35">
        <f t="shared" si="420"/>
        <v>2289.0000000000005</v>
      </c>
      <c r="V1527" s="35">
        <f t="shared" si="421"/>
        <v>213.2608695652174</v>
      </c>
      <c r="W1527" s="35">
        <f t="shared" si="425"/>
        <v>4562.1000000000004</v>
      </c>
      <c r="X1527" s="35">
        <f t="shared" si="423"/>
        <v>25331.617508813164</v>
      </c>
      <c r="Y1527" s="35">
        <v>1</v>
      </c>
      <c r="Z1527" s="35">
        <v>0</v>
      </c>
      <c r="AA1527" s="35">
        <f t="shared" si="424"/>
        <v>0</v>
      </c>
      <c r="AB1527" s="37">
        <f t="shared" si="417"/>
        <v>0</v>
      </c>
      <c r="AC1527" s="35">
        <v>0</v>
      </c>
      <c r="AD1527" s="35">
        <v>0</v>
      </c>
      <c r="AE1527" s="44"/>
    </row>
    <row r="1528" spans="1:31">
      <c r="A1528" s="34">
        <v>1524</v>
      </c>
      <c r="B1528" s="58">
        <v>46258</v>
      </c>
      <c r="C1528" s="4" t="s">
        <v>7490</v>
      </c>
      <c r="D1528" s="4" t="s">
        <v>6239</v>
      </c>
      <c r="E1528" s="4" t="s">
        <v>6273</v>
      </c>
      <c r="F1528" s="35" t="str">
        <f>IFERROR(VLOOKUP(E1528,'DATA MASTER'!$B$1:$R$3858,3,0),"")</f>
        <v>DIV 1</v>
      </c>
      <c r="G1528" s="4">
        <v>12</v>
      </c>
      <c r="H1528" s="35">
        <f>IFERROR(VLOOKUP(E1528,'DATA MASTER'!$B$1:$R$3858,6,0),"")</f>
        <v>24</v>
      </c>
      <c r="I1528" s="40">
        <f>IFERROR(VLOOKUP(E1528,'DATA MASTER'!$B$1:$R$3858,5,0),"")</f>
        <v>0.57499999999999996</v>
      </c>
      <c r="J1528" s="35">
        <f>IFERROR(VLOOKUP(E1528,'DATA MASTER'!$B$1:$R$3858,17,0),"")</f>
        <v>57800</v>
      </c>
      <c r="K1528" s="35">
        <f>IFERROR(VLOOKUP(E1528,'DATA MASTER'!$B$1:$R$3858,16,0),"")</f>
        <v>53100</v>
      </c>
      <c r="L1528" s="34">
        <f t="shared" si="414"/>
        <v>4335</v>
      </c>
      <c r="M1528" s="34">
        <f t="shared" si="418"/>
        <v>7693.1280000000006</v>
      </c>
      <c r="N1528" s="35">
        <v>0</v>
      </c>
      <c r="O1528" s="35">
        <v>0</v>
      </c>
      <c r="P1528" s="35"/>
      <c r="Q1528" s="4"/>
      <c r="R1528" s="35">
        <f t="shared" si="419"/>
        <v>578000</v>
      </c>
      <c r="S1528" s="35">
        <f t="shared" si="415"/>
        <v>490885.10270270269</v>
      </c>
      <c r="T1528" s="35">
        <f t="shared" si="416"/>
        <v>87114.897297297313</v>
      </c>
      <c r="U1528" s="35">
        <f t="shared" si="420"/>
        <v>4830</v>
      </c>
      <c r="V1528" s="35">
        <f t="shared" si="421"/>
        <v>449.99999999999994</v>
      </c>
      <c r="W1528" s="35">
        <f t="shared" si="425"/>
        <v>12831.6</v>
      </c>
      <c r="X1528" s="35">
        <f t="shared" si="423"/>
        <v>69003.297297297308</v>
      </c>
      <c r="Y1528" s="35">
        <v>1</v>
      </c>
      <c r="Z1528" s="35">
        <v>0</v>
      </c>
      <c r="AA1528" s="35">
        <f t="shared" si="424"/>
        <v>0</v>
      </c>
      <c r="AB1528" s="37">
        <f t="shared" si="417"/>
        <v>0</v>
      </c>
      <c r="AC1528" s="35">
        <v>0</v>
      </c>
      <c r="AD1528" s="35">
        <v>0</v>
      </c>
      <c r="AE1528" s="44"/>
    </row>
    <row r="1529" spans="1:31">
      <c r="A1529" s="34">
        <v>1525</v>
      </c>
      <c r="B1529" s="58">
        <v>46258</v>
      </c>
      <c r="C1529" s="4" t="s">
        <v>7490</v>
      </c>
      <c r="D1529" s="4" t="s">
        <v>6239</v>
      </c>
      <c r="E1529" s="4" t="s">
        <v>6248</v>
      </c>
      <c r="F1529" s="35" t="str">
        <f>IFERROR(VLOOKUP(E1529,'DATA MASTER'!$B$1:$R$3858,3,0),"")</f>
        <v>DIV 2</v>
      </c>
      <c r="G1529" s="4">
        <v>4</v>
      </c>
      <c r="H1529" s="35">
        <f>IFERROR(VLOOKUP(E1529,'DATA MASTER'!$B$1:$R$3858,6,0),"")</f>
        <v>4</v>
      </c>
      <c r="I1529" s="40">
        <f>IFERROR(VLOOKUP(E1529,'DATA MASTER'!$B$1:$R$3858,5,0),"")</f>
        <v>5.23</v>
      </c>
      <c r="J1529" s="35">
        <f>IFERROR(VLOOKUP(E1529,'DATA MASTER'!$B$1:$R$3858,17,0),"")</f>
        <v>163600</v>
      </c>
      <c r="K1529" s="35">
        <f>IFERROR(VLOOKUP(E1529,'DATA MASTER'!$B$1:$R$3858,16,0),"")</f>
        <v>144200</v>
      </c>
      <c r="L1529" s="34">
        <f t="shared" si="414"/>
        <v>12270</v>
      </c>
      <c r="M1529" s="34">
        <f t="shared" si="418"/>
        <v>20891.696</v>
      </c>
      <c r="N1529" s="35">
        <v>0</v>
      </c>
      <c r="O1529" s="35">
        <v>0</v>
      </c>
      <c r="P1529" s="35"/>
      <c r="Q1529" s="4"/>
      <c r="R1529" s="35">
        <f t="shared" si="419"/>
        <v>545333.33333333326</v>
      </c>
      <c r="S1529" s="35">
        <f t="shared" si="415"/>
        <v>444354.24864864862</v>
      </c>
      <c r="T1529" s="35">
        <f t="shared" si="416"/>
        <v>100979.08468468464</v>
      </c>
      <c r="U1529" s="35">
        <f t="shared" si="420"/>
        <v>14644.000000000002</v>
      </c>
      <c r="V1529" s="35">
        <f t="shared" si="421"/>
        <v>1364.3478260869565</v>
      </c>
      <c r="W1529" s="35">
        <f t="shared" si="425"/>
        <v>12106.4</v>
      </c>
      <c r="X1529" s="35">
        <f t="shared" si="423"/>
        <v>72864.336858597686</v>
      </c>
      <c r="Y1529" s="35">
        <f>IF(E1529="avem005",4,IF(E1529="avem025",1,1))</f>
        <v>1</v>
      </c>
      <c r="Z1529" s="35">
        <v>0</v>
      </c>
      <c r="AA1529" s="35">
        <f t="shared" si="424"/>
        <v>0</v>
      </c>
      <c r="AB1529" s="37">
        <f t="shared" si="417"/>
        <v>0</v>
      </c>
      <c r="AC1529" s="35">
        <v>0</v>
      </c>
      <c r="AD1529" s="35">
        <v>0</v>
      </c>
      <c r="AE1529" s="44"/>
    </row>
    <row r="1530" spans="1:31">
      <c r="A1530" s="34">
        <v>1526</v>
      </c>
      <c r="B1530" s="58">
        <v>46258</v>
      </c>
      <c r="C1530" s="4" t="s">
        <v>7491</v>
      </c>
      <c r="D1530" s="4" t="s">
        <v>6138</v>
      </c>
      <c r="E1530" s="4" t="s">
        <v>6198</v>
      </c>
      <c r="F1530" s="35" t="str">
        <f>IFERROR(VLOOKUP(E1530,'DATA MASTER'!$B$1:$R$3858,3,0),"")</f>
        <v>DIV 1</v>
      </c>
      <c r="G1530" s="4">
        <v>1</v>
      </c>
      <c r="H1530" s="35">
        <f>IFERROR(VLOOKUP(E1530,'DATA MASTER'!$B$1:$R$3858,6,0),"")</f>
        <v>4</v>
      </c>
      <c r="I1530" s="40">
        <f>IFERROR(VLOOKUP(E1530,'DATA MASTER'!$B$1:$R$3858,5,0),"")</f>
        <v>4.2380000000000004</v>
      </c>
      <c r="J1530" s="35">
        <f>IFERROR(VLOOKUP(E1530,'DATA MASTER'!$B$1:$R$3858,17,0),"")</f>
        <v>392400</v>
      </c>
      <c r="K1530" s="35">
        <f>IFERROR(VLOOKUP(E1530,'DATA MASTER'!$B$1:$R$3858,16,0),"")</f>
        <v>362700</v>
      </c>
      <c r="L1530" s="34">
        <f t="shared" si="414"/>
        <v>29430</v>
      </c>
      <c r="M1530" s="34">
        <f t="shared" si="418"/>
        <v>52547.976000000002</v>
      </c>
      <c r="N1530" s="35">
        <v>0</v>
      </c>
      <c r="O1530" s="35">
        <v>0</v>
      </c>
      <c r="P1530" s="35"/>
      <c r="Q1530" s="4"/>
      <c r="R1530" s="35">
        <f t="shared" si="419"/>
        <v>327000</v>
      </c>
      <c r="S1530" s="35">
        <f t="shared" si="415"/>
        <v>279416.23783783778</v>
      </c>
      <c r="T1530" s="35">
        <f t="shared" si="416"/>
        <v>47583.762162162224</v>
      </c>
      <c r="U1530" s="35">
        <f t="shared" si="420"/>
        <v>2966.6000000000004</v>
      </c>
      <c r="V1530" s="35">
        <f t="shared" si="421"/>
        <v>276.39130434782612</v>
      </c>
      <c r="W1530" s="35">
        <f t="shared" si="425"/>
        <v>7259.4000000000005</v>
      </c>
      <c r="X1530" s="35">
        <f t="shared" si="423"/>
        <v>29938.513714957255</v>
      </c>
      <c r="Y1530" s="35">
        <f t="shared" ref="Y1530:Y1532" si="426">IF(E1530="nodr004",4,1)</f>
        <v>1</v>
      </c>
      <c r="Z1530" s="35">
        <v>0</v>
      </c>
      <c r="AA1530" s="35">
        <f t="shared" si="424"/>
        <v>0</v>
      </c>
      <c r="AB1530" s="37">
        <f t="shared" si="417"/>
        <v>0</v>
      </c>
      <c r="AC1530" s="35">
        <v>0</v>
      </c>
      <c r="AD1530" s="35">
        <v>7142.8571428571431</v>
      </c>
      <c r="AE1530" s="44"/>
    </row>
    <row r="1531" spans="1:31">
      <c r="A1531" s="34">
        <v>1527</v>
      </c>
      <c r="B1531" s="58">
        <v>46258</v>
      </c>
      <c r="C1531" s="4" t="s">
        <v>7492</v>
      </c>
      <c r="D1531" s="4" t="s">
        <v>6287</v>
      </c>
      <c r="E1531" s="4" t="s">
        <v>6166</v>
      </c>
      <c r="F1531" s="35" t="str">
        <f>IFERROR(VLOOKUP(E1531,'DATA MASTER'!$B$1:$R$3858,3,0),"")</f>
        <v>DIV 2</v>
      </c>
      <c r="G1531" s="4">
        <v>4</v>
      </c>
      <c r="H1531" s="35">
        <f>IFERROR(VLOOKUP(E1531,'DATA MASTER'!$B$1:$R$3858,6,0),"")</f>
        <v>4</v>
      </c>
      <c r="I1531" s="40">
        <f>IFERROR(VLOOKUP(E1531,'DATA MASTER'!$B$1:$R$3858,5,0),"")</f>
        <v>4.68</v>
      </c>
      <c r="J1531" s="35">
        <f>IFERROR(VLOOKUP(E1531,'DATA MASTER'!$B$1:$R$3858,17,0),"")</f>
        <v>112100</v>
      </c>
      <c r="K1531" s="35">
        <f>IFERROR(VLOOKUP(E1531,'DATA MASTER'!$B$1:$R$3858,16,0),"")</f>
        <v>96500</v>
      </c>
      <c r="L1531" s="34">
        <f t="shared" si="414"/>
        <v>8407.5</v>
      </c>
      <c r="M1531" s="34">
        <f t="shared" si="418"/>
        <v>13980.92</v>
      </c>
      <c r="N1531" s="35">
        <v>0</v>
      </c>
      <c r="O1531" s="35">
        <v>0</v>
      </c>
      <c r="P1531" s="35"/>
      <c r="Q1531" s="4"/>
      <c r="R1531" s="35">
        <f t="shared" si="419"/>
        <v>373666.66666666663</v>
      </c>
      <c r="S1531" s="35">
        <f t="shared" si="415"/>
        <v>297366.05405405402</v>
      </c>
      <c r="T1531" s="35">
        <f t="shared" si="416"/>
        <v>76300.612612612604</v>
      </c>
      <c r="U1531" s="35">
        <f t="shared" si="420"/>
        <v>13104</v>
      </c>
      <c r="V1531" s="35">
        <f t="shared" si="421"/>
        <v>1220.8695652173913</v>
      </c>
      <c r="W1531" s="35">
        <f t="shared" si="425"/>
        <v>8295.4</v>
      </c>
      <c r="X1531" s="35">
        <f t="shared" si="423"/>
        <v>35498.524865577027</v>
      </c>
      <c r="Y1531" s="35">
        <f t="shared" si="426"/>
        <v>1</v>
      </c>
      <c r="Z1531" s="35">
        <v>0</v>
      </c>
      <c r="AA1531" s="35">
        <f t="shared" si="424"/>
        <v>0</v>
      </c>
      <c r="AB1531" s="37">
        <f t="shared" si="417"/>
        <v>0</v>
      </c>
      <c r="AC1531" s="35">
        <v>0</v>
      </c>
      <c r="AD1531" s="35">
        <v>18181.81818181818</v>
      </c>
      <c r="AE1531" s="44"/>
    </row>
    <row r="1532" spans="1:31">
      <c r="A1532" s="34">
        <v>1528</v>
      </c>
      <c r="B1532" s="58">
        <v>46258</v>
      </c>
      <c r="C1532" s="4" t="s">
        <v>7493</v>
      </c>
      <c r="D1532" s="4" t="s">
        <v>6175</v>
      </c>
      <c r="E1532" s="4" t="s">
        <v>6135</v>
      </c>
      <c r="F1532" s="35" t="str">
        <f>IFERROR(VLOOKUP(E1532,'DATA MASTER'!$B$1:$R$3858,3,0),"")</f>
        <v>DIV 1</v>
      </c>
      <c r="G1532" s="4">
        <v>14</v>
      </c>
      <c r="H1532" s="35">
        <f>IFERROR(VLOOKUP(E1532,'DATA MASTER'!$B$1:$R$3858,6,0),"")</f>
        <v>24</v>
      </c>
      <c r="I1532" s="40">
        <f>IFERROR(VLOOKUP(E1532,'DATA MASTER'!$B$1:$R$3858,5,0),"")</f>
        <v>1.23</v>
      </c>
      <c r="J1532" s="35">
        <f>IFERROR(VLOOKUP(E1532,'DATA MASTER'!$B$1:$R$3858,17,0),"")</f>
        <v>99800</v>
      </c>
      <c r="K1532" s="35">
        <f>IFERROR(VLOOKUP(E1532,'DATA MASTER'!$B$1:$R$3858,16,0),"")</f>
        <v>92100</v>
      </c>
      <c r="L1532" s="34">
        <f t="shared" si="414"/>
        <v>7485</v>
      </c>
      <c r="M1532" s="34">
        <f t="shared" si="418"/>
        <v>13343.448</v>
      </c>
      <c r="N1532" s="35">
        <v>0</v>
      </c>
      <c r="O1532" s="35">
        <v>0</v>
      </c>
      <c r="P1532" s="35"/>
      <c r="Q1532" s="4"/>
      <c r="R1532" s="35">
        <f t="shared" si="419"/>
        <v>1164333.3333333333</v>
      </c>
      <c r="S1532" s="35">
        <f t="shared" si="415"/>
        <v>993325.88108108088</v>
      </c>
      <c r="T1532" s="35">
        <f t="shared" si="416"/>
        <v>171007.45225225238</v>
      </c>
      <c r="U1532" s="35">
        <f t="shared" si="420"/>
        <v>12054</v>
      </c>
      <c r="V1532" s="35">
        <f t="shared" si="421"/>
        <v>1123.0434782608695</v>
      </c>
      <c r="W1532" s="35">
        <f t="shared" si="425"/>
        <v>25848.2</v>
      </c>
      <c r="X1532" s="35">
        <f t="shared" si="423"/>
        <v>119482.2087739915</v>
      </c>
      <c r="Y1532" s="35">
        <f t="shared" si="426"/>
        <v>1</v>
      </c>
      <c r="Z1532" s="35">
        <v>0</v>
      </c>
      <c r="AA1532" s="35">
        <f t="shared" si="424"/>
        <v>0</v>
      </c>
      <c r="AB1532" s="37">
        <f t="shared" si="417"/>
        <v>0</v>
      </c>
      <c r="AC1532" s="35">
        <v>0</v>
      </c>
      <c r="AD1532" s="35">
        <v>12500</v>
      </c>
      <c r="AE1532" s="44"/>
    </row>
    <row r="1533" spans="1:31">
      <c r="A1533" s="34">
        <v>1529</v>
      </c>
      <c r="B1533" s="58">
        <v>46258</v>
      </c>
      <c r="C1533" s="4" t="s">
        <v>7494</v>
      </c>
      <c r="D1533" s="4" t="s">
        <v>6239</v>
      </c>
      <c r="E1533" s="4" t="s">
        <v>2499</v>
      </c>
      <c r="F1533" s="35" t="str">
        <f>IFERROR(VLOOKUP(E1533,'DATA MASTER'!$B$1:$R$3858,3,0),"")</f>
        <v>MTAB</v>
      </c>
      <c r="G1533" s="4">
        <v>1</v>
      </c>
      <c r="H1533" s="35">
        <f>IFERROR(VLOOKUP(E1533,'DATA MASTER'!$B$1:$R$3858,6,0),"")</f>
        <v>1</v>
      </c>
      <c r="I1533" s="40">
        <f>IFERROR(VLOOKUP(E1533,'DATA MASTER'!$B$1:$R$3858,5,0),"")</f>
        <v>21.4</v>
      </c>
      <c r="J1533" s="35">
        <f>IFERROR(VLOOKUP(E1533,'DATA MASTER'!$B$1:$R$3858,17,0),"")</f>
        <v>608600</v>
      </c>
      <c r="K1533" s="35">
        <f>IFERROR(VLOOKUP(E1533,'DATA MASTER'!$B$1:$R$3858,16,0),"")</f>
        <v>552400</v>
      </c>
      <c r="L1533" s="34">
        <f t="shared" si="414"/>
        <v>76075</v>
      </c>
      <c r="M1533" s="34">
        <f t="shared" si="418"/>
        <v>105016.764</v>
      </c>
      <c r="N1533" s="35">
        <v>0</v>
      </c>
      <c r="O1533" s="35">
        <v>0</v>
      </c>
      <c r="P1533" s="35"/>
      <c r="Q1533" s="4"/>
      <c r="R1533" s="35">
        <f t="shared" si="419"/>
        <v>479752.25225225219</v>
      </c>
      <c r="S1533" s="35">
        <f t="shared" si="415"/>
        <v>403047.96036036033</v>
      </c>
      <c r="T1533" s="35">
        <f t="shared" si="416"/>
        <v>76704.291891891859</v>
      </c>
      <c r="U1533" s="35">
        <f t="shared" si="420"/>
        <v>14979.999999999998</v>
      </c>
      <c r="V1533" s="35">
        <f t="shared" si="421"/>
        <v>1395.6521739130433</v>
      </c>
      <c r="W1533" s="35">
        <f t="shared" si="425"/>
        <v>10650.5</v>
      </c>
      <c r="X1533" s="35">
        <f t="shared" si="423"/>
        <v>43428.139717978818</v>
      </c>
      <c r="Y1533" s="35">
        <v>1</v>
      </c>
      <c r="Z1533" s="35">
        <v>0</v>
      </c>
      <c r="AA1533" s="35">
        <f t="shared" si="424"/>
        <v>0</v>
      </c>
      <c r="AB1533" s="37">
        <f t="shared" si="417"/>
        <v>0</v>
      </c>
      <c r="AC1533" s="35">
        <v>0</v>
      </c>
      <c r="AD1533" s="3">
        <v>6250</v>
      </c>
      <c r="AE1533" s="44"/>
    </row>
    <row r="1534" spans="1:31">
      <c r="A1534" s="34">
        <v>1530</v>
      </c>
      <c r="B1534" s="58">
        <v>46258</v>
      </c>
      <c r="C1534" s="4" t="s">
        <v>7494</v>
      </c>
      <c r="D1534" s="4" t="s">
        <v>6239</v>
      </c>
      <c r="E1534" s="4" t="s">
        <v>2532</v>
      </c>
      <c r="F1534" s="35" t="str">
        <f>IFERROR(VLOOKUP(E1534,'DATA MASTER'!$B$1:$R$3858,3,0),"")</f>
        <v>MTAB</v>
      </c>
      <c r="G1534" s="4">
        <v>1</v>
      </c>
      <c r="H1534" s="35">
        <f>IFERROR(VLOOKUP(E1534,'DATA MASTER'!$B$1:$R$3858,6,0),"")</f>
        <v>1</v>
      </c>
      <c r="I1534" s="40">
        <f>IFERROR(VLOOKUP(E1534,'DATA MASTER'!$B$1:$R$3858,5,0),"")</f>
        <v>26.01</v>
      </c>
      <c r="J1534" s="35">
        <f>IFERROR(VLOOKUP(E1534,'DATA MASTER'!$B$1:$R$3858,17,0),"")</f>
        <v>752900</v>
      </c>
      <c r="K1534" s="35">
        <f>IFERROR(VLOOKUP(E1534,'DATA MASTER'!$B$1:$R$3858,16,0),"")</f>
        <v>670700</v>
      </c>
      <c r="L1534" s="34">
        <f t="shared" si="414"/>
        <v>94112.5</v>
      </c>
      <c r="M1534" s="34">
        <f t="shared" si="418"/>
        <v>127506.777</v>
      </c>
      <c r="N1534" s="35">
        <v>0</v>
      </c>
      <c r="O1534" s="35">
        <v>0</v>
      </c>
      <c r="P1534" s="35"/>
      <c r="Q1534" s="4"/>
      <c r="R1534" s="35">
        <f t="shared" si="419"/>
        <v>593502.25225225219</v>
      </c>
      <c r="S1534" s="35">
        <f t="shared" si="415"/>
        <v>489363.26396396389</v>
      </c>
      <c r="T1534" s="35">
        <f t="shared" si="416"/>
        <v>104138.9882882883</v>
      </c>
      <c r="U1534" s="35">
        <f t="shared" si="420"/>
        <v>18207</v>
      </c>
      <c r="V1534" s="35">
        <f t="shared" si="421"/>
        <v>1696.304347826087</v>
      </c>
      <c r="W1534" s="35">
        <f t="shared" si="425"/>
        <v>13175.75</v>
      </c>
      <c r="X1534" s="35">
        <f t="shared" si="423"/>
        <v>64809.933940462215</v>
      </c>
      <c r="Y1534" s="35">
        <v>1</v>
      </c>
      <c r="Z1534" s="35">
        <v>0</v>
      </c>
      <c r="AA1534" s="35">
        <f t="shared" si="424"/>
        <v>0</v>
      </c>
      <c r="AB1534" s="37">
        <f t="shared" si="417"/>
        <v>0</v>
      </c>
      <c r="AC1534" s="35">
        <v>0</v>
      </c>
      <c r="AD1534" s="3">
        <v>6250</v>
      </c>
      <c r="AE1534" s="44"/>
    </row>
    <row r="1535" spans="1:31">
      <c r="A1535" s="34">
        <v>1531</v>
      </c>
      <c r="B1535" s="58">
        <v>46258</v>
      </c>
      <c r="C1535" s="4" t="s">
        <v>7495</v>
      </c>
      <c r="D1535" s="4" t="s">
        <v>6143</v>
      </c>
      <c r="E1535" s="4" t="s">
        <v>6207</v>
      </c>
      <c r="F1535" s="35" t="str">
        <f>IFERROR(VLOOKUP(E1535,'DATA MASTER'!$B$1:$R$3858,3,0),"")</f>
        <v>DIV 2</v>
      </c>
      <c r="G1535" s="4">
        <v>4</v>
      </c>
      <c r="H1535" s="35">
        <f>IFERROR(VLOOKUP(E1535,'DATA MASTER'!$B$1:$R$3858,6,0),"")</f>
        <v>4</v>
      </c>
      <c r="I1535" s="40">
        <f>IFERROR(VLOOKUP(E1535,'DATA MASTER'!$B$1:$R$3858,5,0),"")</f>
        <v>4.24</v>
      </c>
      <c r="J1535" s="35">
        <f>IFERROR(VLOOKUP(E1535,'DATA MASTER'!$B$1:$R$3858,17,0),"")</f>
        <v>310600</v>
      </c>
      <c r="K1535" s="35">
        <f>IFERROR(VLOOKUP(E1535,'DATA MASTER'!$B$1:$R$3858,16,0),"")</f>
        <v>283000</v>
      </c>
      <c r="L1535" s="34">
        <f t="shared" si="414"/>
        <v>23295</v>
      </c>
      <c r="M1535" s="34">
        <f t="shared" si="418"/>
        <v>41001.040000000001</v>
      </c>
      <c r="N1535" s="35">
        <v>0</v>
      </c>
      <c r="O1535" s="35">
        <v>0</v>
      </c>
      <c r="P1535" s="35"/>
      <c r="Q1535" s="4"/>
      <c r="R1535" s="35">
        <f t="shared" si="419"/>
        <v>1035333.3333333333</v>
      </c>
      <c r="S1535" s="35">
        <f t="shared" si="415"/>
        <v>872068.32432432426</v>
      </c>
      <c r="T1535" s="35">
        <f t="shared" si="416"/>
        <v>163265.00900900899</v>
      </c>
      <c r="U1535" s="35">
        <f t="shared" si="420"/>
        <v>11872</v>
      </c>
      <c r="V1535" s="35">
        <f t="shared" si="421"/>
        <v>1106.0869565217392</v>
      </c>
      <c r="W1535" s="35">
        <f t="shared" si="425"/>
        <v>22984.399999999998</v>
      </c>
      <c r="X1535" s="35">
        <f t="shared" si="423"/>
        <v>123456.36820633343</v>
      </c>
      <c r="Y1535" s="35">
        <v>1</v>
      </c>
      <c r="Z1535" s="35">
        <v>0</v>
      </c>
      <c r="AA1535" s="35">
        <f t="shared" si="424"/>
        <v>0</v>
      </c>
      <c r="AB1535" s="37">
        <f t="shared" si="417"/>
        <v>0</v>
      </c>
      <c r="AC1535" s="35">
        <v>0</v>
      </c>
      <c r="AD1535" s="35">
        <v>3846.1538461538462</v>
      </c>
      <c r="AE1535" s="44"/>
    </row>
    <row r="1536" spans="1:31">
      <c r="A1536" s="34">
        <v>1532</v>
      </c>
      <c r="B1536" s="58">
        <v>46258</v>
      </c>
      <c r="C1536" s="4" t="s">
        <v>7496</v>
      </c>
      <c r="D1536" s="4" t="s">
        <v>6138</v>
      </c>
      <c r="E1536" s="4" t="s">
        <v>6148</v>
      </c>
      <c r="F1536" s="35" t="str">
        <f>IFERROR(VLOOKUP(E1536,'DATA MASTER'!$B$1:$R$3858,3,0),"")</f>
        <v>DIV 2</v>
      </c>
      <c r="G1536" s="4">
        <v>12</v>
      </c>
      <c r="H1536" s="35">
        <f>IFERROR(VLOOKUP(E1536,'DATA MASTER'!$B$1:$R$3858,6,0),"")</f>
        <v>24</v>
      </c>
      <c r="I1536" s="40">
        <f>IFERROR(VLOOKUP(E1536,'DATA MASTER'!$B$1:$R$3858,5,0),"")</f>
        <v>1.0900000000000001</v>
      </c>
      <c r="J1536" s="35">
        <f>IFERROR(VLOOKUP(E1536,'DATA MASTER'!$B$1:$R$3858,17,0),"")</f>
        <v>82200</v>
      </c>
      <c r="K1536" s="35">
        <f>IFERROR(VLOOKUP(E1536,'DATA MASTER'!$B$1:$R$3858,16,0),"")</f>
        <v>74900</v>
      </c>
      <c r="L1536" s="34">
        <f t="shared" si="414"/>
        <v>6165</v>
      </c>
      <c r="M1536" s="34">
        <f t="shared" si="418"/>
        <v>10851.512000000001</v>
      </c>
      <c r="N1536" s="35">
        <v>0</v>
      </c>
      <c r="O1536" s="35">
        <v>0</v>
      </c>
      <c r="P1536" s="35"/>
      <c r="Q1536" s="4"/>
      <c r="R1536" s="35">
        <f t="shared" si="419"/>
        <v>822000</v>
      </c>
      <c r="S1536" s="35">
        <f t="shared" si="415"/>
        <v>692416.08648648649</v>
      </c>
      <c r="T1536" s="35">
        <f t="shared" si="416"/>
        <v>129583.91351351351</v>
      </c>
      <c r="U1536" s="35">
        <f t="shared" si="420"/>
        <v>9156.0000000000018</v>
      </c>
      <c r="V1536" s="35">
        <f t="shared" si="421"/>
        <v>853.04347826086962</v>
      </c>
      <c r="W1536" s="35">
        <f t="shared" si="425"/>
        <v>18248.400000000001</v>
      </c>
      <c r="X1536" s="35">
        <f t="shared" si="423"/>
        <v>101326.47003525266</v>
      </c>
      <c r="Y1536" s="35">
        <v>1</v>
      </c>
      <c r="Z1536" s="35">
        <v>0</v>
      </c>
      <c r="AA1536" s="35">
        <f t="shared" si="424"/>
        <v>0</v>
      </c>
      <c r="AB1536" s="37">
        <f t="shared" si="417"/>
        <v>0</v>
      </c>
      <c r="AC1536" s="35">
        <v>0</v>
      </c>
      <c r="AD1536" s="35">
        <v>0</v>
      </c>
      <c r="AE1536" s="44"/>
    </row>
    <row r="1537" spans="1:31">
      <c r="A1537" s="34">
        <v>1533</v>
      </c>
      <c r="B1537" s="58">
        <v>46258</v>
      </c>
      <c r="C1537" s="4" t="s">
        <v>7497</v>
      </c>
      <c r="D1537" s="4" t="s">
        <v>6239</v>
      </c>
      <c r="E1537" s="4" t="s">
        <v>6156</v>
      </c>
      <c r="F1537" s="35" t="str">
        <f>IFERROR(VLOOKUP(E1537,'DATA MASTER'!$B$1:$R$3858,3,0),"")</f>
        <v>DIV 1</v>
      </c>
      <c r="G1537" s="4">
        <v>4</v>
      </c>
      <c r="H1537" s="35">
        <f>IFERROR(VLOOKUP(E1537,'DATA MASTER'!$B$1:$R$3858,6,0),"")</f>
        <v>4</v>
      </c>
      <c r="I1537" s="40">
        <f>IFERROR(VLOOKUP(E1537,'DATA MASTER'!$B$1:$R$3858,5,0),"")</f>
        <v>5.3879999999999999</v>
      </c>
      <c r="J1537" s="35">
        <f>IFERROR(VLOOKUP(E1537,'DATA MASTER'!$B$1:$R$3858,17,0),"")</f>
        <v>185700</v>
      </c>
      <c r="K1537" s="35">
        <f>IFERROR(VLOOKUP(E1537,'DATA MASTER'!$B$1:$R$3858,16,0),"")</f>
        <v>165300</v>
      </c>
      <c r="L1537" s="34">
        <f t="shared" si="414"/>
        <v>13927.5</v>
      </c>
      <c r="M1537" s="34">
        <f t="shared" si="418"/>
        <v>23948.664000000001</v>
      </c>
      <c r="N1537" s="35">
        <v>0</v>
      </c>
      <c r="O1537" s="35">
        <v>0</v>
      </c>
      <c r="P1537" s="35"/>
      <c r="Q1537" s="4"/>
      <c r="R1537" s="35">
        <f t="shared" si="419"/>
        <v>619000</v>
      </c>
      <c r="S1537" s="35">
        <f t="shared" si="415"/>
        <v>509374.18378378375</v>
      </c>
      <c r="T1537" s="35">
        <f t="shared" si="416"/>
        <v>109625.81621621625</v>
      </c>
      <c r="U1537" s="35">
        <f t="shared" si="420"/>
        <v>15086.4</v>
      </c>
      <c r="V1537" s="35">
        <f t="shared" si="421"/>
        <v>1405.5652173913043</v>
      </c>
      <c r="W1537" s="35">
        <f t="shared" si="425"/>
        <v>13741.800000000001</v>
      </c>
      <c r="X1537" s="35">
        <f t="shared" si="423"/>
        <v>71058.717665491611</v>
      </c>
      <c r="Y1537" s="35">
        <v>1</v>
      </c>
      <c r="Z1537" s="35">
        <v>0</v>
      </c>
      <c r="AA1537" s="35">
        <f t="shared" si="424"/>
        <v>0</v>
      </c>
      <c r="AB1537" s="37">
        <f t="shared" si="417"/>
        <v>0</v>
      </c>
      <c r="AC1537" s="35">
        <v>0</v>
      </c>
      <c r="AD1537" s="35">
        <v>8333.3333333333339</v>
      </c>
      <c r="AE1537" s="44"/>
    </row>
    <row r="1538" spans="1:31">
      <c r="A1538" s="34">
        <v>1534</v>
      </c>
      <c r="B1538" s="58">
        <v>46258</v>
      </c>
      <c r="C1538" s="4" t="s">
        <v>7497</v>
      </c>
      <c r="D1538" s="4" t="s">
        <v>6239</v>
      </c>
      <c r="E1538" s="4" t="s">
        <v>6135</v>
      </c>
      <c r="F1538" s="35" t="str">
        <f>IFERROR(VLOOKUP(E1538,'DATA MASTER'!$B$1:$R$3858,3,0),"")</f>
        <v>DIV 1</v>
      </c>
      <c r="G1538" s="4">
        <v>18</v>
      </c>
      <c r="H1538" s="35">
        <f>IFERROR(VLOOKUP(E1538,'DATA MASTER'!$B$1:$R$3858,6,0),"")</f>
        <v>24</v>
      </c>
      <c r="I1538" s="40">
        <f>IFERROR(VLOOKUP(E1538,'DATA MASTER'!$B$1:$R$3858,5,0),"")</f>
        <v>1.23</v>
      </c>
      <c r="J1538" s="35">
        <f>IFERROR(VLOOKUP(E1538,'DATA MASTER'!$B$1:$R$3858,17,0),"")</f>
        <v>99800</v>
      </c>
      <c r="K1538" s="35">
        <f>IFERROR(VLOOKUP(E1538,'DATA MASTER'!$B$1:$R$3858,16,0),"")</f>
        <v>92100</v>
      </c>
      <c r="L1538" s="34">
        <f t="shared" si="414"/>
        <v>7485</v>
      </c>
      <c r="M1538" s="34">
        <f t="shared" si="418"/>
        <v>13343.448</v>
      </c>
      <c r="N1538" s="35">
        <v>0</v>
      </c>
      <c r="O1538" s="35">
        <v>0</v>
      </c>
      <c r="P1538" s="35"/>
      <c r="Q1538" s="4"/>
      <c r="R1538" s="35">
        <f t="shared" si="419"/>
        <v>1496999.9999999998</v>
      </c>
      <c r="S1538" s="35">
        <f t="shared" si="415"/>
        <v>1277133.2756756754</v>
      </c>
      <c r="T1538" s="35">
        <f t="shared" si="416"/>
        <v>219866.7243243244</v>
      </c>
      <c r="U1538" s="35">
        <f t="shared" si="420"/>
        <v>15498</v>
      </c>
      <c r="V1538" s="35">
        <f t="shared" si="421"/>
        <v>1443.913043478261</v>
      </c>
      <c r="W1538" s="35">
        <f t="shared" si="425"/>
        <v>33233.4</v>
      </c>
      <c r="X1538" s="35">
        <f t="shared" si="423"/>
        <v>161358.07794751279</v>
      </c>
      <c r="Y1538" s="35">
        <v>1</v>
      </c>
      <c r="Z1538" s="35">
        <v>0</v>
      </c>
      <c r="AA1538" s="35">
        <f t="shared" si="424"/>
        <v>0</v>
      </c>
      <c r="AB1538" s="37">
        <f t="shared" si="417"/>
        <v>0</v>
      </c>
      <c r="AC1538" s="35">
        <v>0</v>
      </c>
      <c r="AD1538" s="35">
        <v>8333.3333333333339</v>
      </c>
      <c r="AE1538" s="44"/>
    </row>
    <row r="1539" spans="1:31">
      <c r="A1539" s="34">
        <v>1535</v>
      </c>
      <c r="B1539" s="58">
        <v>46258</v>
      </c>
      <c r="C1539" s="4" t="s">
        <v>7498</v>
      </c>
      <c r="D1539" s="4" t="s">
        <v>6188</v>
      </c>
      <c r="E1539" s="4" t="s">
        <v>6156</v>
      </c>
      <c r="F1539" s="35" t="str">
        <f>IFERROR(VLOOKUP(E1539,'DATA MASTER'!$B$1:$R$3858,3,0),"")</f>
        <v>DIV 1</v>
      </c>
      <c r="G1539" s="4">
        <v>16</v>
      </c>
      <c r="H1539" s="35">
        <f>IFERROR(VLOOKUP(E1539,'DATA MASTER'!$B$1:$R$3858,6,0),"")</f>
        <v>4</v>
      </c>
      <c r="I1539" s="40">
        <f>IFERROR(VLOOKUP(E1539,'DATA MASTER'!$B$1:$R$3858,5,0),"")</f>
        <v>5.3879999999999999</v>
      </c>
      <c r="J1539" s="35">
        <f>IFERROR(VLOOKUP(E1539,'DATA MASTER'!$B$1:$R$3858,17,0),"")</f>
        <v>185700</v>
      </c>
      <c r="K1539" s="35">
        <f>IFERROR(VLOOKUP(E1539,'DATA MASTER'!$B$1:$R$3858,16,0),"")</f>
        <v>165300</v>
      </c>
      <c r="L1539" s="34">
        <f t="shared" si="414"/>
        <v>13927.5</v>
      </c>
      <c r="M1539" s="34">
        <f t="shared" si="418"/>
        <v>23948.664000000001</v>
      </c>
      <c r="N1539" s="35">
        <v>0</v>
      </c>
      <c r="O1539" s="35">
        <v>0</v>
      </c>
      <c r="P1539" s="35"/>
      <c r="Q1539" s="4" t="e">
        <f>VLOOKUP(#REF!,#REF!,1,0)</f>
        <v>#REF!</v>
      </c>
      <c r="R1539" s="35">
        <f t="shared" si="419"/>
        <v>2476000</v>
      </c>
      <c r="S1539" s="35">
        <f t="shared" si="415"/>
        <v>2037496.735135135</v>
      </c>
      <c r="T1539" s="35">
        <f t="shared" si="416"/>
        <v>438503.26486486499</v>
      </c>
      <c r="U1539" s="35">
        <f t="shared" si="420"/>
        <v>60345.599999999999</v>
      </c>
      <c r="V1539" s="35">
        <f t="shared" si="421"/>
        <v>5622.260869565217</v>
      </c>
      <c r="W1539" s="35">
        <f t="shared" si="425"/>
        <v>54967.200000000004</v>
      </c>
      <c r="X1539" s="35" t="str">
        <f t="shared" si="423"/>
        <v/>
      </c>
      <c r="Y1539" s="35">
        <v>1</v>
      </c>
      <c r="Z1539" s="42" t="e">
        <f>VLOOKUP(Q1539,#REF!,4,0)</f>
        <v>#REF!</v>
      </c>
      <c r="AA1539" s="35">
        <f t="shared" si="424"/>
        <v>0</v>
      </c>
      <c r="AB1539" s="37">
        <f t="shared" si="417"/>
        <v>0</v>
      </c>
      <c r="AC1539" s="35" t="e">
        <f t="shared" ref="AC1539:AC1540" si="427">Z1539*R1539*1.11</f>
        <v>#REF!</v>
      </c>
      <c r="AD1539" s="35">
        <v>0</v>
      </c>
      <c r="AE1539" s="44"/>
    </row>
    <row r="1540" spans="1:31">
      <c r="A1540" s="34">
        <v>1536</v>
      </c>
      <c r="B1540" s="58">
        <v>46258</v>
      </c>
      <c r="C1540" s="4" t="s">
        <v>7498</v>
      </c>
      <c r="D1540" s="4" t="s">
        <v>6188</v>
      </c>
      <c r="E1540" s="4" t="s">
        <v>6135</v>
      </c>
      <c r="F1540" s="35" t="str">
        <f>IFERROR(VLOOKUP(E1540,'DATA MASTER'!$B$1:$R$3858,3,0),"")</f>
        <v>DIV 1</v>
      </c>
      <c r="G1540" s="4">
        <v>144</v>
      </c>
      <c r="H1540" s="35">
        <f>IFERROR(VLOOKUP(E1540,'DATA MASTER'!$B$1:$R$3858,6,0),"")</f>
        <v>24</v>
      </c>
      <c r="I1540" s="40">
        <f>IFERROR(VLOOKUP(E1540,'DATA MASTER'!$B$1:$R$3858,5,0),"")</f>
        <v>1.23</v>
      </c>
      <c r="J1540" s="35">
        <f>IFERROR(VLOOKUP(E1540,'DATA MASTER'!$B$1:$R$3858,17,0),"")</f>
        <v>99800</v>
      </c>
      <c r="K1540" s="35">
        <f>IFERROR(VLOOKUP(E1540,'DATA MASTER'!$B$1:$R$3858,16,0),"")</f>
        <v>92100</v>
      </c>
      <c r="L1540" s="34">
        <f t="shared" si="414"/>
        <v>7485</v>
      </c>
      <c r="M1540" s="34">
        <f t="shared" si="418"/>
        <v>13343.448</v>
      </c>
      <c r="N1540" s="35">
        <v>0</v>
      </c>
      <c r="O1540" s="35">
        <v>0</v>
      </c>
      <c r="P1540" s="35"/>
      <c r="Q1540" s="4" t="e">
        <f>VLOOKUP(#REF!,#REF!,1,0)</f>
        <v>#REF!</v>
      </c>
      <c r="R1540" s="35">
        <f t="shared" si="419"/>
        <v>11975999.999999998</v>
      </c>
      <c r="S1540" s="35">
        <f t="shared" si="415"/>
        <v>10217066.205405403</v>
      </c>
      <c r="T1540" s="35">
        <f t="shared" si="416"/>
        <v>1758933.7945945952</v>
      </c>
      <c r="U1540" s="35">
        <f t="shared" si="420"/>
        <v>123984</v>
      </c>
      <c r="V1540" s="35">
        <f t="shared" si="421"/>
        <v>11551.304347826088</v>
      </c>
      <c r="W1540" s="35">
        <f t="shared" si="425"/>
        <v>265867.2</v>
      </c>
      <c r="X1540" s="35" t="str">
        <f t="shared" si="423"/>
        <v/>
      </c>
      <c r="Y1540" s="35">
        <v>1</v>
      </c>
      <c r="Z1540" s="42" t="e">
        <f>VLOOKUP(Q1540,#REF!,4,0)</f>
        <v>#REF!</v>
      </c>
      <c r="AA1540" s="35">
        <f t="shared" si="424"/>
        <v>0</v>
      </c>
      <c r="AB1540" s="37">
        <f t="shared" si="417"/>
        <v>0</v>
      </c>
      <c r="AC1540" s="35" t="e">
        <f t="shared" si="427"/>
        <v>#REF!</v>
      </c>
      <c r="AD1540" s="35">
        <v>0</v>
      </c>
      <c r="AE1540" s="44"/>
    </row>
    <row r="1541" spans="1:31">
      <c r="A1541" s="34">
        <v>1537</v>
      </c>
      <c r="B1541" s="58">
        <v>46258</v>
      </c>
      <c r="C1541" s="4" t="s">
        <v>7499</v>
      </c>
      <c r="D1541" s="4" t="s">
        <v>6175</v>
      </c>
      <c r="E1541" s="4" t="s">
        <v>6135</v>
      </c>
      <c r="F1541" s="35" t="str">
        <f>IFERROR(VLOOKUP(E1541,'DATA MASTER'!$B$1:$R$3858,3,0),"")</f>
        <v>DIV 1</v>
      </c>
      <c r="G1541" s="4">
        <v>6</v>
      </c>
      <c r="H1541" s="35">
        <f>IFERROR(VLOOKUP(E1541,'DATA MASTER'!$B$1:$R$3858,6,0),"")</f>
        <v>24</v>
      </c>
      <c r="I1541" s="40">
        <f>IFERROR(VLOOKUP(E1541,'DATA MASTER'!$B$1:$R$3858,5,0),"")</f>
        <v>1.23</v>
      </c>
      <c r="J1541" s="35">
        <f>IFERROR(VLOOKUP(E1541,'DATA MASTER'!$B$1:$R$3858,17,0),"")</f>
        <v>99800</v>
      </c>
      <c r="K1541" s="35">
        <f>IFERROR(VLOOKUP(E1541,'DATA MASTER'!$B$1:$R$3858,16,0),"")</f>
        <v>92100</v>
      </c>
      <c r="L1541" s="34">
        <f t="shared" si="414"/>
        <v>7485</v>
      </c>
      <c r="M1541" s="34">
        <f t="shared" si="418"/>
        <v>13343.448</v>
      </c>
      <c r="N1541" s="35">
        <v>0</v>
      </c>
      <c r="O1541" s="35">
        <v>0</v>
      </c>
      <c r="P1541" s="35"/>
      <c r="Q1541" s="4"/>
      <c r="R1541" s="35">
        <f t="shared" si="419"/>
        <v>498999.99999999994</v>
      </c>
      <c r="S1541" s="35">
        <f t="shared" si="415"/>
        <v>425711.09189189179</v>
      </c>
      <c r="T1541" s="35">
        <f t="shared" si="416"/>
        <v>73288.908108108153</v>
      </c>
      <c r="U1541" s="35">
        <f t="shared" si="420"/>
        <v>5166</v>
      </c>
      <c r="V1541" s="35">
        <f t="shared" si="421"/>
        <v>481.30434782608694</v>
      </c>
      <c r="W1541" s="35">
        <f t="shared" si="425"/>
        <v>11077.8</v>
      </c>
      <c r="X1541" s="35">
        <f t="shared" si="423"/>
        <v>48871.496067974374</v>
      </c>
      <c r="Y1541" s="35">
        <v>1</v>
      </c>
      <c r="Z1541" s="35">
        <v>0</v>
      </c>
      <c r="AA1541" s="35">
        <f t="shared" si="424"/>
        <v>0</v>
      </c>
      <c r="AB1541" s="37">
        <f t="shared" si="417"/>
        <v>0</v>
      </c>
      <c r="AC1541" s="35">
        <v>0</v>
      </c>
      <c r="AD1541" s="35">
        <v>7692.3076923076924</v>
      </c>
      <c r="AE1541" s="44"/>
    </row>
    <row r="1542" spans="1:31">
      <c r="A1542" s="34">
        <v>1538</v>
      </c>
      <c r="B1542" s="58">
        <v>46258</v>
      </c>
      <c r="C1542" s="4" t="s">
        <v>7499</v>
      </c>
      <c r="D1542" s="4" t="s">
        <v>6175</v>
      </c>
      <c r="E1542" s="4" t="s">
        <v>6207</v>
      </c>
      <c r="F1542" s="35" t="str">
        <f>IFERROR(VLOOKUP(E1542,'DATA MASTER'!$B$1:$R$3858,3,0),"")</f>
        <v>DIV 2</v>
      </c>
      <c r="G1542" s="4">
        <v>4</v>
      </c>
      <c r="H1542" s="35">
        <f>IFERROR(VLOOKUP(E1542,'DATA MASTER'!$B$1:$R$3858,6,0),"")</f>
        <v>4</v>
      </c>
      <c r="I1542" s="40">
        <f>IFERROR(VLOOKUP(E1542,'DATA MASTER'!$B$1:$R$3858,5,0),"")</f>
        <v>4.24</v>
      </c>
      <c r="J1542" s="35">
        <f>IFERROR(VLOOKUP(E1542,'DATA MASTER'!$B$1:$R$3858,17,0),"")</f>
        <v>310600</v>
      </c>
      <c r="K1542" s="35">
        <f>IFERROR(VLOOKUP(E1542,'DATA MASTER'!$B$1:$R$3858,16,0),"")</f>
        <v>283000</v>
      </c>
      <c r="L1542" s="34">
        <f t="shared" si="414"/>
        <v>23295</v>
      </c>
      <c r="M1542" s="34">
        <f t="shared" si="418"/>
        <v>41001.040000000001</v>
      </c>
      <c r="N1542" s="35">
        <v>0</v>
      </c>
      <c r="O1542" s="35">
        <v>0</v>
      </c>
      <c r="P1542" s="35"/>
      <c r="Q1542" s="4"/>
      <c r="R1542" s="35">
        <f t="shared" si="419"/>
        <v>1035333.3333333333</v>
      </c>
      <c r="S1542" s="35">
        <f t="shared" si="415"/>
        <v>872068.32432432426</v>
      </c>
      <c r="T1542" s="35">
        <f t="shared" si="416"/>
        <v>163265.00900900899</v>
      </c>
      <c r="U1542" s="35">
        <f t="shared" si="420"/>
        <v>11872</v>
      </c>
      <c r="V1542" s="35">
        <f t="shared" si="421"/>
        <v>1106.0869565217392</v>
      </c>
      <c r="W1542" s="35">
        <f t="shared" si="425"/>
        <v>22984.399999999998</v>
      </c>
      <c r="X1542" s="35">
        <f t="shared" si="423"/>
        <v>119610.21436017958</v>
      </c>
      <c r="Y1542" s="35">
        <v>1</v>
      </c>
      <c r="Z1542" s="35">
        <v>0</v>
      </c>
      <c r="AA1542" s="35">
        <f t="shared" si="424"/>
        <v>0</v>
      </c>
      <c r="AB1542" s="37">
        <f t="shared" si="417"/>
        <v>0</v>
      </c>
      <c r="AC1542" s="35">
        <v>0</v>
      </c>
      <c r="AD1542" s="35">
        <v>7692.3076923076924</v>
      </c>
      <c r="AE1542" s="44"/>
    </row>
    <row r="1543" spans="1:31">
      <c r="A1543" s="34">
        <v>1539</v>
      </c>
      <c r="B1543" s="58">
        <v>46258</v>
      </c>
      <c r="C1543" s="4" t="s">
        <v>7500</v>
      </c>
      <c r="D1543" s="4" t="s">
        <v>6196</v>
      </c>
      <c r="E1543" s="4" t="s">
        <v>6135</v>
      </c>
      <c r="F1543" s="35" t="str">
        <f>IFERROR(VLOOKUP(E1543,'DATA MASTER'!$B$1:$R$3858,3,0),"")</f>
        <v>DIV 1</v>
      </c>
      <c r="G1543" s="4">
        <v>5</v>
      </c>
      <c r="H1543" s="35">
        <f>IFERROR(VLOOKUP(E1543,'DATA MASTER'!$B$1:$R$3858,6,0),"")</f>
        <v>24</v>
      </c>
      <c r="I1543" s="40">
        <f>IFERROR(VLOOKUP(E1543,'DATA MASTER'!$B$1:$R$3858,5,0),"")</f>
        <v>1.23</v>
      </c>
      <c r="J1543" s="35">
        <f>IFERROR(VLOOKUP(E1543,'DATA MASTER'!$B$1:$R$3858,17,0),"")</f>
        <v>99800</v>
      </c>
      <c r="K1543" s="35">
        <f>IFERROR(VLOOKUP(E1543,'DATA MASTER'!$B$1:$R$3858,16,0),"")</f>
        <v>92100</v>
      </c>
      <c r="L1543" s="34">
        <f t="shared" si="414"/>
        <v>7485</v>
      </c>
      <c r="M1543" s="34">
        <f t="shared" si="418"/>
        <v>13343.448</v>
      </c>
      <c r="N1543" s="35">
        <v>0</v>
      </c>
      <c r="O1543" s="35">
        <v>0</v>
      </c>
      <c r="P1543" s="35"/>
      <c r="Q1543" s="4"/>
      <c r="R1543" s="35">
        <f t="shared" si="419"/>
        <v>415833.33333333326</v>
      </c>
      <c r="S1543" s="35">
        <f t="shared" si="415"/>
        <v>354759.2432432432</v>
      </c>
      <c r="T1543" s="35">
        <f t="shared" si="416"/>
        <v>61074.09009009006</v>
      </c>
      <c r="U1543" s="35">
        <f t="shared" si="420"/>
        <v>4305</v>
      </c>
      <c r="V1543" s="35">
        <f t="shared" si="421"/>
        <v>401.08695652173913</v>
      </c>
      <c r="W1543" s="35">
        <f t="shared" si="425"/>
        <v>9231.5</v>
      </c>
      <c r="X1543" s="35">
        <f t="shared" si="423"/>
        <v>47136.503133568323</v>
      </c>
      <c r="Y1543" s="35">
        <v>1</v>
      </c>
      <c r="Z1543" s="35">
        <v>0</v>
      </c>
      <c r="AA1543" s="35">
        <f t="shared" si="424"/>
        <v>0</v>
      </c>
      <c r="AB1543" s="37">
        <f t="shared" si="417"/>
        <v>0</v>
      </c>
      <c r="AC1543" s="35">
        <v>0</v>
      </c>
      <c r="AD1543" s="35">
        <v>0</v>
      </c>
      <c r="AE1543" s="44"/>
    </row>
    <row r="1544" spans="1:31">
      <c r="A1544" s="34">
        <v>1540</v>
      </c>
      <c r="B1544" s="58">
        <v>46258</v>
      </c>
      <c r="C1544" s="4" t="s">
        <v>7501</v>
      </c>
      <c r="D1544" s="4" t="s">
        <v>6239</v>
      </c>
      <c r="E1544" s="4" t="s">
        <v>6156</v>
      </c>
      <c r="F1544" s="35" t="str">
        <f>IFERROR(VLOOKUP(E1544,'DATA MASTER'!$B$1:$R$3858,3,0),"")</f>
        <v>DIV 1</v>
      </c>
      <c r="G1544" s="4">
        <v>4</v>
      </c>
      <c r="H1544" s="35">
        <f>IFERROR(VLOOKUP(E1544,'DATA MASTER'!$B$1:$R$3858,6,0),"")</f>
        <v>4</v>
      </c>
      <c r="I1544" s="40">
        <f>IFERROR(VLOOKUP(E1544,'DATA MASTER'!$B$1:$R$3858,5,0),"")</f>
        <v>5.3879999999999999</v>
      </c>
      <c r="J1544" s="35">
        <f>IFERROR(VLOOKUP(E1544,'DATA MASTER'!$B$1:$R$3858,17,0),"")</f>
        <v>185700</v>
      </c>
      <c r="K1544" s="35">
        <f>IFERROR(VLOOKUP(E1544,'DATA MASTER'!$B$1:$R$3858,16,0),"")</f>
        <v>165300</v>
      </c>
      <c r="L1544" s="34">
        <f t="shared" ref="L1544:L1607" si="428">IFERROR(IF(F1544="MTAB",12.5%*J1544,7.5%*J1544),"")</f>
        <v>13927.5</v>
      </c>
      <c r="M1544" s="34">
        <f t="shared" si="418"/>
        <v>23948.664000000001</v>
      </c>
      <c r="N1544" s="35">
        <v>0</v>
      </c>
      <c r="O1544" s="35">
        <v>0</v>
      </c>
      <c r="P1544" s="35"/>
      <c r="Q1544" s="4"/>
      <c r="R1544" s="35">
        <f t="shared" si="419"/>
        <v>619000</v>
      </c>
      <c r="S1544" s="35">
        <f t="shared" ref="S1544:S1607" si="429">IFERROR((K1544-M1544)/1.11*(100-O1544)%*G1544,"")</f>
        <v>509374.18378378375</v>
      </c>
      <c r="T1544" s="35">
        <f t="shared" ref="T1544:T1607" si="430">IFERROR(R1544-S1544,"")</f>
        <v>109625.81621621625</v>
      </c>
      <c r="U1544" s="35">
        <f t="shared" si="420"/>
        <v>15086.4</v>
      </c>
      <c r="V1544" s="35">
        <f t="shared" si="421"/>
        <v>1405.5652173913043</v>
      </c>
      <c r="W1544" s="35">
        <f t="shared" ref="W1544:W1605" si="431">IFERROR(2%*R1544*1.11,"")</f>
        <v>13741.800000000001</v>
      </c>
      <c r="X1544" s="35">
        <f t="shared" si="423"/>
        <v>62725.384332158268</v>
      </c>
      <c r="Y1544" s="35">
        <v>1</v>
      </c>
      <c r="Z1544" s="35">
        <v>0</v>
      </c>
      <c r="AA1544" s="35">
        <f t="shared" si="424"/>
        <v>0</v>
      </c>
      <c r="AB1544" s="37">
        <f t="shared" ref="AB1544:AB1607" si="432">IFERROR(IF(OR(D1544="SALES008",D1544="SALES010"),IF(MOD(G1544,H1544)=0,10000*G1544/H1544,10000*(ROUNDUP(G1544/H1544,0))),0),"")</f>
        <v>0</v>
      </c>
      <c r="AC1544" s="35">
        <v>0</v>
      </c>
      <c r="AD1544" s="35">
        <v>16666.666666666668</v>
      </c>
      <c r="AE1544" s="44"/>
    </row>
    <row r="1545" spans="1:31">
      <c r="A1545" s="34">
        <v>1541</v>
      </c>
      <c r="B1545" s="58">
        <v>46258</v>
      </c>
      <c r="C1545" s="4" t="s">
        <v>7502</v>
      </c>
      <c r="D1545" s="4" t="s">
        <v>6239</v>
      </c>
      <c r="E1545" s="4" t="s">
        <v>6135</v>
      </c>
      <c r="F1545" s="35" t="str">
        <f>IFERROR(VLOOKUP(E1545,'DATA MASTER'!$B$1:$R$3858,3,0),"")</f>
        <v>DIV 1</v>
      </c>
      <c r="G1545" s="4">
        <v>24</v>
      </c>
      <c r="H1545" s="35">
        <f>IFERROR(VLOOKUP(E1545,'DATA MASTER'!$B$1:$R$3858,6,0),"")</f>
        <v>24</v>
      </c>
      <c r="I1545" s="40">
        <f>IFERROR(VLOOKUP(E1545,'DATA MASTER'!$B$1:$R$3858,5,0),"")</f>
        <v>1.23</v>
      </c>
      <c r="J1545" s="35">
        <f>IFERROR(VLOOKUP(E1545,'DATA MASTER'!$B$1:$R$3858,17,0),"")</f>
        <v>99800</v>
      </c>
      <c r="K1545" s="35">
        <f>IFERROR(VLOOKUP(E1545,'DATA MASTER'!$B$1:$R$3858,16,0),"")</f>
        <v>92100</v>
      </c>
      <c r="L1545" s="34">
        <f t="shared" si="428"/>
        <v>7485</v>
      </c>
      <c r="M1545" s="34">
        <f t="shared" ref="M1545:M1608" si="433">IFERROR(IF(F1545="MTAB",19.011%*K1545,14.488%*K1545),"")</f>
        <v>13343.448</v>
      </c>
      <c r="N1545" s="35">
        <v>0</v>
      </c>
      <c r="O1545" s="35">
        <v>0</v>
      </c>
      <c r="P1545" s="35">
        <v>25000</v>
      </c>
      <c r="Q1545" s="4" t="s">
        <v>7503</v>
      </c>
      <c r="R1545" s="35">
        <f t="shared" ref="R1545:R1608" si="434">IFERROR((((J1545-L1545)/1.11*(100-O1545)%*G1545)-(ROUNDDOWN(G1545/Y1545,0)*N1545)),"")</f>
        <v>1995999.9999999998</v>
      </c>
      <c r="S1545" s="35">
        <f t="shared" si="429"/>
        <v>1702844.3675675672</v>
      </c>
      <c r="T1545" s="35">
        <f t="shared" si="430"/>
        <v>293155.63243243261</v>
      </c>
      <c r="U1545" s="35">
        <f t="shared" ref="U1545:U1608" si="435">IFERROR(I1545*G1545*700,"")</f>
        <v>20664</v>
      </c>
      <c r="V1545" s="35">
        <f t="shared" ref="V1545:V1608" si="436">IFERROR(G1545*I1545/23000*1500000,"")</f>
        <v>1925.2173913043478</v>
      </c>
      <c r="W1545" s="35">
        <f t="shared" si="431"/>
        <v>44311.199999999997</v>
      </c>
      <c r="X1545" s="35">
        <f t="shared" ref="X1545:X1608" si="437">IFERROR(T1545-U1545-V1545-W1545-Z1545-AC1545-AB1545-AA1545-AD1545,"")</f>
        <v>184588.54837446162</v>
      </c>
      <c r="Y1545" s="35">
        <f>H1545</f>
        <v>24</v>
      </c>
      <c r="Z1545" s="35">
        <v>0</v>
      </c>
      <c r="AA1545" s="35">
        <f t="shared" ref="AA1545:AA1608" si="438">IFERROR(ROUNDDOWN(G1545/Y1545,0)*P1545,"")</f>
        <v>25000</v>
      </c>
      <c r="AB1545" s="37">
        <f t="shared" si="432"/>
        <v>0</v>
      </c>
      <c r="AC1545" s="35">
        <v>0</v>
      </c>
      <c r="AD1545" s="35">
        <v>16666.666666666668</v>
      </c>
      <c r="AE1545" s="44"/>
    </row>
    <row r="1546" spans="1:31">
      <c r="A1546" s="34">
        <v>1542</v>
      </c>
      <c r="B1546" s="58">
        <v>46258</v>
      </c>
      <c r="C1546" s="4" t="s">
        <v>7504</v>
      </c>
      <c r="D1546" s="4" t="s">
        <v>6124</v>
      </c>
      <c r="E1546" s="4" t="s">
        <v>6156</v>
      </c>
      <c r="F1546" s="35" t="str">
        <f>IFERROR(VLOOKUP(E1546,'DATA MASTER'!$B$1:$R$3858,3,0),"")</f>
        <v>DIV 1</v>
      </c>
      <c r="G1546" s="4">
        <v>4</v>
      </c>
      <c r="H1546" s="35">
        <f>IFERROR(VLOOKUP(E1546,'DATA MASTER'!$B$1:$R$3858,6,0),"")</f>
        <v>4</v>
      </c>
      <c r="I1546" s="40">
        <f>IFERROR(VLOOKUP(E1546,'DATA MASTER'!$B$1:$R$3858,5,0),"")</f>
        <v>5.3879999999999999</v>
      </c>
      <c r="J1546" s="35">
        <f>IFERROR(VLOOKUP(E1546,'DATA MASTER'!$B$1:$R$3858,17,0),"")</f>
        <v>185700</v>
      </c>
      <c r="K1546" s="35">
        <f>IFERROR(VLOOKUP(E1546,'DATA MASTER'!$B$1:$R$3858,16,0),"")</f>
        <v>165300</v>
      </c>
      <c r="L1546" s="34">
        <f t="shared" si="428"/>
        <v>13927.5</v>
      </c>
      <c r="M1546" s="34">
        <f t="shared" si="433"/>
        <v>23948.664000000001</v>
      </c>
      <c r="N1546" s="35">
        <v>0</v>
      </c>
      <c r="O1546" s="35">
        <v>0</v>
      </c>
      <c r="P1546" s="35"/>
      <c r="Q1546" s="4"/>
      <c r="R1546" s="35">
        <f t="shared" si="434"/>
        <v>619000</v>
      </c>
      <c r="S1546" s="35">
        <f t="shared" si="429"/>
        <v>509374.18378378375</v>
      </c>
      <c r="T1546" s="35">
        <f t="shared" si="430"/>
        <v>109625.81621621625</v>
      </c>
      <c r="U1546" s="35">
        <f t="shared" si="435"/>
        <v>15086.4</v>
      </c>
      <c r="V1546" s="35">
        <f t="shared" si="436"/>
        <v>1405.5652173913043</v>
      </c>
      <c r="W1546" s="35">
        <f t="shared" si="431"/>
        <v>13741.800000000001</v>
      </c>
      <c r="X1546" s="35">
        <f t="shared" si="437"/>
        <v>73622.820229594174</v>
      </c>
      <c r="Y1546" s="35">
        <v>1</v>
      </c>
      <c r="Z1546" s="35">
        <v>0</v>
      </c>
      <c r="AA1546" s="35">
        <f t="shared" si="438"/>
        <v>0</v>
      </c>
      <c r="AB1546" s="37">
        <f t="shared" si="432"/>
        <v>0</v>
      </c>
      <c r="AC1546" s="35">
        <v>0</v>
      </c>
      <c r="AD1546" s="35">
        <v>5769.2307692307695</v>
      </c>
      <c r="AE1546" s="44"/>
    </row>
    <row r="1547" spans="1:31">
      <c r="A1547" s="34">
        <v>1543</v>
      </c>
      <c r="B1547" s="58">
        <v>46258</v>
      </c>
      <c r="C1547" s="4" t="s">
        <v>7505</v>
      </c>
      <c r="D1547" s="4" t="s">
        <v>6183</v>
      </c>
      <c r="E1547" s="4" t="s">
        <v>6166</v>
      </c>
      <c r="F1547" s="35" t="str">
        <f>IFERROR(VLOOKUP(E1547,'DATA MASTER'!$B$1:$R$3858,3,0),"")</f>
        <v>DIV 2</v>
      </c>
      <c r="G1547" s="4">
        <v>8</v>
      </c>
      <c r="H1547" s="35">
        <f>IFERROR(VLOOKUP(E1547,'DATA MASTER'!$B$1:$R$3858,6,0),"")</f>
        <v>4</v>
      </c>
      <c r="I1547" s="40">
        <f>IFERROR(VLOOKUP(E1547,'DATA MASTER'!$B$1:$R$3858,5,0),"")</f>
        <v>4.68</v>
      </c>
      <c r="J1547" s="35">
        <f>IFERROR(VLOOKUP(E1547,'DATA MASTER'!$B$1:$R$3858,17,0),"")</f>
        <v>112100</v>
      </c>
      <c r="K1547" s="35">
        <f>IFERROR(VLOOKUP(E1547,'DATA MASTER'!$B$1:$R$3858,16,0),"")</f>
        <v>96500</v>
      </c>
      <c r="L1547" s="34">
        <f t="shared" si="428"/>
        <v>8407.5</v>
      </c>
      <c r="M1547" s="34">
        <f t="shared" si="433"/>
        <v>13980.92</v>
      </c>
      <c r="N1547" s="35">
        <v>0</v>
      </c>
      <c r="O1547" s="35">
        <v>0</v>
      </c>
      <c r="P1547" s="35"/>
      <c r="Q1547" s="4"/>
      <c r="R1547" s="35">
        <f t="shared" si="434"/>
        <v>747333.33333333326</v>
      </c>
      <c r="S1547" s="35">
        <f t="shared" si="429"/>
        <v>594732.10810810805</v>
      </c>
      <c r="T1547" s="35">
        <f t="shared" si="430"/>
        <v>152601.22522522521</v>
      </c>
      <c r="U1547" s="35">
        <f t="shared" si="435"/>
        <v>26208</v>
      </c>
      <c r="V1547" s="35">
        <f t="shared" si="436"/>
        <v>2441.7391304347825</v>
      </c>
      <c r="W1547" s="35">
        <f t="shared" si="431"/>
        <v>16590.8</v>
      </c>
      <c r="X1547" s="35">
        <f t="shared" si="437"/>
        <v>87360.686094790421</v>
      </c>
      <c r="Y1547" s="35">
        <v>1</v>
      </c>
      <c r="Z1547" s="35">
        <v>0</v>
      </c>
      <c r="AA1547" s="35">
        <f t="shared" si="438"/>
        <v>0</v>
      </c>
      <c r="AB1547" s="37">
        <f t="shared" si="432"/>
        <v>20000</v>
      </c>
      <c r="AC1547" s="35">
        <v>0</v>
      </c>
      <c r="AD1547" s="35">
        <v>0</v>
      </c>
      <c r="AE1547" s="44"/>
    </row>
    <row r="1548" spans="1:31">
      <c r="A1548" s="34">
        <v>1544</v>
      </c>
      <c r="B1548" s="58">
        <v>46258</v>
      </c>
      <c r="C1548" s="4" t="s">
        <v>7506</v>
      </c>
      <c r="D1548" s="4" t="s">
        <v>6143</v>
      </c>
      <c r="E1548" s="4" t="s">
        <v>6135</v>
      </c>
      <c r="F1548" s="35" t="str">
        <f>IFERROR(VLOOKUP(E1548,'DATA MASTER'!$B$1:$R$3858,3,0),"")</f>
        <v>DIV 1</v>
      </c>
      <c r="G1548" s="4">
        <v>24</v>
      </c>
      <c r="H1548" s="35">
        <f>IFERROR(VLOOKUP(E1548,'DATA MASTER'!$B$1:$R$3858,6,0),"")</f>
        <v>24</v>
      </c>
      <c r="I1548" s="40">
        <f>IFERROR(VLOOKUP(E1548,'DATA MASTER'!$B$1:$R$3858,5,0),"")</f>
        <v>1.23</v>
      </c>
      <c r="J1548" s="35">
        <f>IFERROR(VLOOKUP(E1548,'DATA MASTER'!$B$1:$R$3858,17,0),"")</f>
        <v>99800</v>
      </c>
      <c r="K1548" s="35">
        <f>IFERROR(VLOOKUP(E1548,'DATA MASTER'!$B$1:$R$3858,16,0),"")</f>
        <v>92100</v>
      </c>
      <c r="L1548" s="34">
        <f t="shared" si="428"/>
        <v>7485</v>
      </c>
      <c r="M1548" s="34">
        <f t="shared" si="433"/>
        <v>13343.448</v>
      </c>
      <c r="N1548" s="35">
        <v>0</v>
      </c>
      <c r="O1548" s="35">
        <v>0</v>
      </c>
      <c r="P1548" s="35">
        <v>25000</v>
      </c>
      <c r="Q1548" s="4" t="s">
        <v>7503</v>
      </c>
      <c r="R1548" s="35">
        <f t="shared" si="434"/>
        <v>1995999.9999999998</v>
      </c>
      <c r="S1548" s="35">
        <f t="shared" si="429"/>
        <v>1702844.3675675672</v>
      </c>
      <c r="T1548" s="35">
        <f t="shared" si="430"/>
        <v>293155.63243243261</v>
      </c>
      <c r="U1548" s="35">
        <f t="shared" si="435"/>
        <v>20664</v>
      </c>
      <c r="V1548" s="35">
        <f t="shared" si="436"/>
        <v>1925.2173913043478</v>
      </c>
      <c r="W1548" s="35">
        <f t="shared" si="431"/>
        <v>44311.199999999997</v>
      </c>
      <c r="X1548" s="35">
        <f t="shared" si="437"/>
        <v>187618.85140476463</v>
      </c>
      <c r="Y1548" s="35">
        <f>H1548</f>
        <v>24</v>
      </c>
      <c r="Z1548" s="35">
        <v>0</v>
      </c>
      <c r="AA1548" s="35">
        <f t="shared" si="438"/>
        <v>25000</v>
      </c>
      <c r="AB1548" s="37">
        <f t="shared" si="432"/>
        <v>0</v>
      </c>
      <c r="AC1548" s="35">
        <v>0</v>
      </c>
      <c r="AD1548" s="35">
        <v>13636.363636363636</v>
      </c>
      <c r="AE1548" s="44"/>
    </row>
    <row r="1549" spans="1:31">
      <c r="A1549" s="34">
        <v>1545</v>
      </c>
      <c r="B1549" s="58">
        <v>46258</v>
      </c>
      <c r="C1549" s="4" t="s">
        <v>7507</v>
      </c>
      <c r="D1549" s="4" t="s">
        <v>6143</v>
      </c>
      <c r="E1549" s="4" t="s">
        <v>6135</v>
      </c>
      <c r="F1549" s="35" t="str">
        <f>IFERROR(VLOOKUP(E1549,'DATA MASTER'!$B$1:$R$3858,3,0),"")</f>
        <v>DIV 1</v>
      </c>
      <c r="G1549" s="4">
        <v>4</v>
      </c>
      <c r="H1549" s="35">
        <f>IFERROR(VLOOKUP(E1549,'DATA MASTER'!$B$1:$R$3858,6,0),"")</f>
        <v>24</v>
      </c>
      <c r="I1549" s="40">
        <f>IFERROR(VLOOKUP(E1549,'DATA MASTER'!$B$1:$R$3858,5,0),"")</f>
        <v>1.23</v>
      </c>
      <c r="J1549" s="35">
        <f>IFERROR(VLOOKUP(E1549,'DATA MASTER'!$B$1:$R$3858,17,0),"")</f>
        <v>99800</v>
      </c>
      <c r="K1549" s="35">
        <f>IFERROR(VLOOKUP(E1549,'DATA MASTER'!$B$1:$R$3858,16,0),"")</f>
        <v>92100</v>
      </c>
      <c r="L1549" s="34">
        <f t="shared" si="428"/>
        <v>7485</v>
      </c>
      <c r="M1549" s="34">
        <f t="shared" si="433"/>
        <v>13343.448</v>
      </c>
      <c r="N1549" s="35">
        <v>0</v>
      </c>
      <c r="O1549" s="35">
        <v>0</v>
      </c>
      <c r="P1549" s="35"/>
      <c r="Q1549" s="4" t="e">
        <f>VLOOKUP(#REF!,#REF!,1,0)</f>
        <v>#REF!</v>
      </c>
      <c r="R1549" s="35">
        <f t="shared" si="434"/>
        <v>332666.66666666663</v>
      </c>
      <c r="S1549" s="35">
        <f t="shared" si="429"/>
        <v>283807.39459459455</v>
      </c>
      <c r="T1549" s="35">
        <f t="shared" si="430"/>
        <v>48859.272072072083</v>
      </c>
      <c r="U1549" s="35">
        <f t="shared" si="435"/>
        <v>3444</v>
      </c>
      <c r="V1549" s="35">
        <f t="shared" si="436"/>
        <v>320.86956521739131</v>
      </c>
      <c r="W1549" s="35">
        <f t="shared" si="431"/>
        <v>7385.2000000000007</v>
      </c>
      <c r="X1549" s="35" t="str">
        <f t="shared" si="437"/>
        <v/>
      </c>
      <c r="Y1549" s="35">
        <v>1</v>
      </c>
      <c r="Z1549" s="42" t="e">
        <f>VLOOKUP(Q1549,#REF!,4,0)</f>
        <v>#REF!</v>
      </c>
      <c r="AA1549" s="35">
        <f t="shared" si="438"/>
        <v>0</v>
      </c>
      <c r="AB1549" s="37">
        <f t="shared" si="432"/>
        <v>0</v>
      </c>
      <c r="AC1549" s="35" t="e">
        <f t="shared" ref="AC1549:AC1552" si="439">Z1549*R1549*1.11</f>
        <v>#REF!</v>
      </c>
      <c r="AD1549" s="35">
        <v>0</v>
      </c>
      <c r="AE1549" s="44"/>
    </row>
    <row r="1550" spans="1:31">
      <c r="A1550" s="34">
        <v>1546</v>
      </c>
      <c r="B1550" s="58">
        <v>46258</v>
      </c>
      <c r="C1550" s="4" t="s">
        <v>7508</v>
      </c>
      <c r="D1550" s="4" t="s">
        <v>6188</v>
      </c>
      <c r="E1550" s="4" t="s">
        <v>6218</v>
      </c>
      <c r="F1550" s="35" t="str">
        <f>IFERROR(VLOOKUP(E1550,'DATA MASTER'!$B$1:$R$3858,3,0),"")</f>
        <v>DIV 1</v>
      </c>
      <c r="G1550" s="4">
        <v>22</v>
      </c>
      <c r="H1550" s="35">
        <f>IFERROR(VLOOKUP(E1550,'DATA MASTER'!$B$1:$R$3858,6,0),"")</f>
        <v>24</v>
      </c>
      <c r="I1550" s="40">
        <f>IFERROR(VLOOKUP(E1550,'DATA MASTER'!$B$1:$R$3858,5,0),"")</f>
        <v>1.079</v>
      </c>
      <c r="J1550" s="35">
        <f>IFERROR(VLOOKUP(E1550,'DATA MASTER'!$B$1:$R$3858,17,0),"")</f>
        <v>102900</v>
      </c>
      <c r="K1550" s="35">
        <f>IFERROR(VLOOKUP(E1550,'DATA MASTER'!$B$1:$R$3858,16,0),"")</f>
        <v>94200</v>
      </c>
      <c r="L1550" s="34">
        <f t="shared" si="428"/>
        <v>7717.5</v>
      </c>
      <c r="M1550" s="34">
        <f t="shared" si="433"/>
        <v>13647.696000000002</v>
      </c>
      <c r="N1550" s="35">
        <v>0</v>
      </c>
      <c r="O1550" s="35">
        <v>0</v>
      </c>
      <c r="P1550" s="35"/>
      <c r="Q1550" s="4" t="e">
        <f>VLOOKUP(#REF!,#REF!,1,0)</f>
        <v>#REF!</v>
      </c>
      <c r="R1550" s="35">
        <f t="shared" si="434"/>
        <v>1886499.9999999998</v>
      </c>
      <c r="S1550" s="35">
        <f t="shared" si="429"/>
        <v>1596532.1513513511</v>
      </c>
      <c r="T1550" s="35">
        <f t="shared" si="430"/>
        <v>289967.84864864871</v>
      </c>
      <c r="U1550" s="35">
        <f t="shared" si="435"/>
        <v>16616.599999999999</v>
      </c>
      <c r="V1550" s="35">
        <f t="shared" si="436"/>
        <v>1548.1304347826087</v>
      </c>
      <c r="W1550" s="35">
        <f t="shared" si="431"/>
        <v>41880.299999999996</v>
      </c>
      <c r="X1550" s="35" t="str">
        <f t="shared" si="437"/>
        <v/>
      </c>
      <c r="Y1550" s="35">
        <v>1</v>
      </c>
      <c r="Z1550" s="42" t="e">
        <f>VLOOKUP(Q1550,#REF!,4,0)</f>
        <v>#REF!</v>
      </c>
      <c r="AA1550" s="35">
        <f t="shared" si="438"/>
        <v>0</v>
      </c>
      <c r="AB1550" s="37">
        <f t="shared" si="432"/>
        <v>0</v>
      </c>
      <c r="AC1550" s="35" t="e">
        <f t="shared" si="439"/>
        <v>#REF!</v>
      </c>
      <c r="AD1550" s="35">
        <v>0</v>
      </c>
      <c r="AE1550" s="44"/>
    </row>
    <row r="1551" spans="1:31">
      <c r="A1551" s="34">
        <v>1547</v>
      </c>
      <c r="B1551" s="58">
        <v>46258</v>
      </c>
      <c r="C1551" s="4" t="s">
        <v>7508</v>
      </c>
      <c r="D1551" s="4" t="s">
        <v>6188</v>
      </c>
      <c r="E1551" s="4" t="s">
        <v>6170</v>
      </c>
      <c r="F1551" s="35" t="str">
        <f>IFERROR(VLOOKUP(E1551,'DATA MASTER'!$B$1:$R$3858,3,0),"")</f>
        <v>DIV 2</v>
      </c>
      <c r="G1551" s="4">
        <v>2</v>
      </c>
      <c r="H1551" s="35">
        <f>IFERROR(VLOOKUP(E1551,'DATA MASTER'!$B$1:$R$3858,6,0),"")</f>
        <v>1</v>
      </c>
      <c r="I1551" s="40">
        <f>IFERROR(VLOOKUP(E1551,'DATA MASTER'!$B$1:$R$3858,5,0),"")</f>
        <v>21.11</v>
      </c>
      <c r="J1551" s="35">
        <f>IFERROR(VLOOKUP(E1551,'DATA MASTER'!$B$1:$R$3858,17,0),"")</f>
        <v>1428200</v>
      </c>
      <c r="K1551" s="35">
        <f>IFERROR(VLOOKUP(E1551,'DATA MASTER'!$B$1:$R$3858,16,0),"")</f>
        <v>1291700</v>
      </c>
      <c r="L1551" s="34">
        <f t="shared" si="428"/>
        <v>107115</v>
      </c>
      <c r="M1551" s="34">
        <f t="shared" si="433"/>
        <v>187141.49600000001</v>
      </c>
      <c r="N1551" s="35">
        <v>0</v>
      </c>
      <c r="O1551" s="35">
        <v>0</v>
      </c>
      <c r="P1551" s="35"/>
      <c r="Q1551" s="4" t="e">
        <f>VLOOKUP(#REF!,#REF!,1,0)</f>
        <v>#REF!</v>
      </c>
      <c r="R1551" s="35">
        <f t="shared" si="434"/>
        <v>2380333.333333333</v>
      </c>
      <c r="S1551" s="35">
        <f t="shared" si="429"/>
        <v>1990195.5027027025</v>
      </c>
      <c r="T1551" s="35">
        <f t="shared" si="430"/>
        <v>390137.83063063049</v>
      </c>
      <c r="U1551" s="35">
        <f t="shared" si="435"/>
        <v>29554</v>
      </c>
      <c r="V1551" s="35">
        <f t="shared" si="436"/>
        <v>2753.478260869565</v>
      </c>
      <c r="W1551" s="35">
        <f t="shared" si="431"/>
        <v>52843.4</v>
      </c>
      <c r="X1551" s="35" t="str">
        <f t="shared" si="437"/>
        <v/>
      </c>
      <c r="Y1551" s="35">
        <v>1</v>
      </c>
      <c r="Z1551" s="42" t="e">
        <f>VLOOKUP(Q1551,#REF!,4,0)</f>
        <v>#REF!</v>
      </c>
      <c r="AA1551" s="35">
        <f t="shared" si="438"/>
        <v>0</v>
      </c>
      <c r="AB1551" s="37">
        <f t="shared" si="432"/>
        <v>0</v>
      </c>
      <c r="AC1551" s="35" t="e">
        <f t="shared" si="439"/>
        <v>#REF!</v>
      </c>
      <c r="AD1551" s="35">
        <v>0</v>
      </c>
      <c r="AE1551" s="44"/>
    </row>
    <row r="1552" spans="1:31">
      <c r="A1552" s="34">
        <v>1548</v>
      </c>
      <c r="B1552" s="58">
        <v>46258</v>
      </c>
      <c r="C1552" s="4" t="s">
        <v>7509</v>
      </c>
      <c r="D1552" s="4" t="s">
        <v>6158</v>
      </c>
      <c r="E1552" s="4" t="s">
        <v>6173</v>
      </c>
      <c r="F1552" s="35" t="str">
        <f>IFERROR(VLOOKUP(E1552,'DATA MASTER'!$B$1:$R$3858,3,0),"")</f>
        <v>DIV 2</v>
      </c>
      <c r="G1552" s="4">
        <v>12</v>
      </c>
      <c r="H1552" s="35">
        <f>IFERROR(VLOOKUP(E1552,'DATA MASTER'!$B$1:$R$3858,6,0),"")</f>
        <v>72</v>
      </c>
      <c r="I1552" s="40">
        <f>IFERROR(VLOOKUP(E1552,'DATA MASTER'!$B$1:$R$3858,5,0),"")</f>
        <v>0.222</v>
      </c>
      <c r="J1552" s="35">
        <f>IFERROR(VLOOKUP(E1552,'DATA MASTER'!$B$1:$R$3858,17,0),"")</f>
        <v>24483.333333333332</v>
      </c>
      <c r="K1552" s="35">
        <f>IFERROR(VLOOKUP(E1552,'DATA MASTER'!$B$1:$R$3858,16,0),"")</f>
        <v>22658.333333333332</v>
      </c>
      <c r="L1552" s="34">
        <f t="shared" si="428"/>
        <v>1836.2499999999998</v>
      </c>
      <c r="M1552" s="34">
        <f t="shared" si="433"/>
        <v>3282.7393333333334</v>
      </c>
      <c r="N1552" s="35">
        <v>0</v>
      </c>
      <c r="O1552" s="35">
        <v>10</v>
      </c>
      <c r="P1552" s="35"/>
      <c r="Q1552" s="4" t="e">
        <f>VLOOKUP(#REF!,#REF!,1,0)</f>
        <v>#REF!</v>
      </c>
      <c r="R1552" s="35">
        <f t="shared" si="434"/>
        <v>220349.99999999994</v>
      </c>
      <c r="S1552" s="35">
        <f t="shared" si="429"/>
        <v>188519.29297297294</v>
      </c>
      <c r="T1552" s="35">
        <f t="shared" si="430"/>
        <v>31830.707027027005</v>
      </c>
      <c r="U1552" s="35">
        <f t="shared" si="435"/>
        <v>1864.8000000000002</v>
      </c>
      <c r="V1552" s="35">
        <f t="shared" si="436"/>
        <v>173.73913043478262</v>
      </c>
      <c r="W1552" s="35">
        <f t="shared" si="431"/>
        <v>4891.7699999999995</v>
      </c>
      <c r="X1552" s="35" t="str">
        <f t="shared" si="437"/>
        <v/>
      </c>
      <c r="Y1552" s="35">
        <v>1</v>
      </c>
      <c r="Z1552" s="42" t="e">
        <f>VLOOKUP(Q1552,#REF!,4,0)</f>
        <v>#REF!</v>
      </c>
      <c r="AA1552" s="35">
        <f t="shared" si="438"/>
        <v>0</v>
      </c>
      <c r="AB1552" s="37">
        <f t="shared" si="432"/>
        <v>0</v>
      </c>
      <c r="AC1552" s="35" t="e">
        <f t="shared" si="439"/>
        <v>#REF!</v>
      </c>
      <c r="AD1552" s="35">
        <v>0</v>
      </c>
      <c r="AE1552" s="44"/>
    </row>
    <row r="1553" spans="1:31">
      <c r="A1553" s="34">
        <v>1549</v>
      </c>
      <c r="B1553" s="58">
        <v>46258</v>
      </c>
      <c r="C1553" s="4" t="s">
        <v>7510</v>
      </c>
      <c r="D1553" s="4" t="s">
        <v>6143</v>
      </c>
      <c r="E1553" s="4" t="s">
        <v>6160</v>
      </c>
      <c r="F1553" s="35" t="str">
        <f>IFERROR(VLOOKUP(E1553,'DATA MASTER'!$B$1:$R$3858,3,0),"")</f>
        <v>DIV 1</v>
      </c>
      <c r="G1553" s="4">
        <v>2</v>
      </c>
      <c r="H1553" s="35">
        <f>IFERROR(VLOOKUP(E1553,'DATA MASTER'!$B$1:$R$3858,6,0),"")</f>
        <v>1</v>
      </c>
      <c r="I1553" s="40">
        <f>IFERROR(VLOOKUP(E1553,'DATA MASTER'!$B$1:$R$3858,5,0),"")</f>
        <v>26.02</v>
      </c>
      <c r="J1553" s="35">
        <f>IFERROR(VLOOKUP(E1553,'DATA MASTER'!$B$1:$R$3858,17,0),"")</f>
        <v>876000</v>
      </c>
      <c r="K1553" s="35">
        <f>IFERROR(VLOOKUP(E1553,'DATA MASTER'!$B$1:$R$3858,16,0),"")</f>
        <v>777200</v>
      </c>
      <c r="L1553" s="34">
        <f t="shared" si="428"/>
        <v>65700</v>
      </c>
      <c r="M1553" s="34">
        <f t="shared" si="433"/>
        <v>112600.736</v>
      </c>
      <c r="N1553" s="35">
        <v>0</v>
      </c>
      <c r="O1553" s="35">
        <v>0</v>
      </c>
      <c r="P1553" s="35"/>
      <c r="Q1553" s="4"/>
      <c r="R1553" s="35">
        <f t="shared" si="434"/>
        <v>1459999.9999999998</v>
      </c>
      <c r="S1553" s="35">
        <f t="shared" si="429"/>
        <v>1197476.1513513513</v>
      </c>
      <c r="T1553" s="35">
        <f t="shared" si="430"/>
        <v>262523.84864864848</v>
      </c>
      <c r="U1553" s="35">
        <f t="shared" si="435"/>
        <v>36428</v>
      </c>
      <c r="V1553" s="35">
        <f t="shared" si="436"/>
        <v>3393.913043478261</v>
      </c>
      <c r="W1553" s="35">
        <f t="shared" si="431"/>
        <v>32412</v>
      </c>
      <c r="X1553" s="35">
        <f t="shared" si="437"/>
        <v>166956.60227183686</v>
      </c>
      <c r="Y1553" s="35">
        <v>1</v>
      </c>
      <c r="Z1553" s="35">
        <v>0</v>
      </c>
      <c r="AA1553" s="35">
        <f t="shared" si="438"/>
        <v>0</v>
      </c>
      <c r="AB1553" s="37">
        <f t="shared" si="432"/>
        <v>0</v>
      </c>
      <c r="AC1553" s="35">
        <v>0</v>
      </c>
      <c r="AD1553" s="35">
        <v>23333.333333333332</v>
      </c>
      <c r="AE1553" s="44"/>
    </row>
    <row r="1554" spans="1:31">
      <c r="A1554" s="34">
        <v>1550</v>
      </c>
      <c r="B1554" s="58">
        <v>46258</v>
      </c>
      <c r="C1554" s="4" t="s">
        <v>7511</v>
      </c>
      <c r="D1554" s="4" t="s">
        <v>6287</v>
      </c>
      <c r="E1554" s="4" t="s">
        <v>6156</v>
      </c>
      <c r="F1554" s="35" t="str">
        <f>IFERROR(VLOOKUP(E1554,'DATA MASTER'!$B$1:$R$3858,3,0),"")</f>
        <v>DIV 1</v>
      </c>
      <c r="G1554" s="4">
        <v>20</v>
      </c>
      <c r="H1554" s="35">
        <f>IFERROR(VLOOKUP(E1554,'DATA MASTER'!$B$1:$R$3858,6,0),"")</f>
        <v>4</v>
      </c>
      <c r="I1554" s="40">
        <f>IFERROR(VLOOKUP(E1554,'DATA MASTER'!$B$1:$R$3858,5,0),"")</f>
        <v>5.3879999999999999</v>
      </c>
      <c r="J1554" s="35">
        <f>IFERROR(VLOOKUP(E1554,'DATA MASTER'!$B$1:$R$3858,17,0),"")</f>
        <v>185700</v>
      </c>
      <c r="K1554" s="35">
        <f>IFERROR(VLOOKUP(E1554,'DATA MASTER'!$B$1:$R$3858,16,0),"")</f>
        <v>165300</v>
      </c>
      <c r="L1554" s="34">
        <f t="shared" si="428"/>
        <v>13927.5</v>
      </c>
      <c r="M1554" s="34">
        <f t="shared" si="433"/>
        <v>23948.664000000001</v>
      </c>
      <c r="N1554" s="35">
        <v>0</v>
      </c>
      <c r="O1554" s="35">
        <v>0</v>
      </c>
      <c r="P1554" s="35"/>
      <c r="Q1554" s="4"/>
      <c r="R1554" s="35">
        <f t="shared" si="434"/>
        <v>3095000</v>
      </c>
      <c r="S1554" s="35">
        <f t="shared" si="429"/>
        <v>2546870.9189189188</v>
      </c>
      <c r="T1554" s="35">
        <f t="shared" si="430"/>
        <v>548129.08108108118</v>
      </c>
      <c r="U1554" s="35">
        <f t="shared" si="435"/>
        <v>75432</v>
      </c>
      <c r="V1554" s="35">
        <f t="shared" si="436"/>
        <v>7027.8260869565211</v>
      </c>
      <c r="W1554" s="35">
        <f t="shared" si="431"/>
        <v>68709</v>
      </c>
      <c r="X1554" s="35">
        <f t="shared" si="437"/>
        <v>378778.43681230646</v>
      </c>
      <c r="Y1554" s="35">
        <v>1</v>
      </c>
      <c r="Z1554" s="35">
        <v>0</v>
      </c>
      <c r="AA1554" s="35">
        <f t="shared" si="438"/>
        <v>0</v>
      </c>
      <c r="AB1554" s="37">
        <f t="shared" si="432"/>
        <v>0</v>
      </c>
      <c r="AC1554" s="35">
        <v>0</v>
      </c>
      <c r="AD1554" s="35">
        <v>18181.81818181818</v>
      </c>
      <c r="AE1554" s="44"/>
    </row>
    <row r="1555" spans="1:31">
      <c r="A1555" s="34">
        <v>1551</v>
      </c>
      <c r="B1555" s="58">
        <v>46258</v>
      </c>
      <c r="C1555" s="4" t="s">
        <v>7512</v>
      </c>
      <c r="D1555" s="4" t="s">
        <v>6143</v>
      </c>
      <c r="E1555" s="4" t="s">
        <v>6160</v>
      </c>
      <c r="F1555" s="35" t="str">
        <f>IFERROR(VLOOKUP(E1555,'DATA MASTER'!$B$1:$R$3858,3,0),"")</f>
        <v>DIV 1</v>
      </c>
      <c r="G1555" s="4">
        <v>5</v>
      </c>
      <c r="H1555" s="35">
        <f>IFERROR(VLOOKUP(E1555,'DATA MASTER'!$B$1:$R$3858,6,0),"")</f>
        <v>1</v>
      </c>
      <c r="I1555" s="40">
        <f>IFERROR(VLOOKUP(E1555,'DATA MASTER'!$B$1:$R$3858,5,0),"")</f>
        <v>26.02</v>
      </c>
      <c r="J1555" s="35">
        <f>IFERROR(VLOOKUP(E1555,'DATA MASTER'!$B$1:$R$3858,17,0),"")</f>
        <v>876000</v>
      </c>
      <c r="K1555" s="35">
        <f>IFERROR(VLOOKUP(E1555,'DATA MASTER'!$B$1:$R$3858,16,0),"")</f>
        <v>777200</v>
      </c>
      <c r="L1555" s="34">
        <f t="shared" si="428"/>
        <v>65700</v>
      </c>
      <c r="M1555" s="34">
        <f t="shared" si="433"/>
        <v>112600.736</v>
      </c>
      <c r="N1555" s="35">
        <v>0</v>
      </c>
      <c r="O1555" s="35">
        <v>0</v>
      </c>
      <c r="P1555" s="35"/>
      <c r="Q1555" s="4" t="e">
        <f>VLOOKUP(#REF!,#REF!,1,0)</f>
        <v>#REF!</v>
      </c>
      <c r="R1555" s="35">
        <f t="shared" si="434"/>
        <v>3649999.9999999995</v>
      </c>
      <c r="S1555" s="35">
        <f t="shared" si="429"/>
        <v>2993690.3783783782</v>
      </c>
      <c r="T1555" s="35">
        <f t="shared" si="430"/>
        <v>656309.62162162131</v>
      </c>
      <c r="U1555" s="35">
        <f t="shared" si="435"/>
        <v>91070</v>
      </c>
      <c r="V1555" s="35">
        <f t="shared" si="436"/>
        <v>8484.782608695652</v>
      </c>
      <c r="W1555" s="35">
        <f t="shared" si="431"/>
        <v>81029.999999999985</v>
      </c>
      <c r="X1555" s="35" t="str">
        <f t="shared" si="437"/>
        <v/>
      </c>
      <c r="Y1555" s="35">
        <v>1</v>
      </c>
      <c r="Z1555" s="42" t="e">
        <f>VLOOKUP(Q1555,#REF!,4,0)</f>
        <v>#REF!</v>
      </c>
      <c r="AA1555" s="35">
        <f t="shared" si="438"/>
        <v>0</v>
      </c>
      <c r="AB1555" s="37">
        <f t="shared" si="432"/>
        <v>0</v>
      </c>
      <c r="AC1555" s="35" t="e">
        <f>Z1555*R1555*1.11</f>
        <v>#REF!</v>
      </c>
      <c r="AD1555" s="35">
        <v>0</v>
      </c>
      <c r="AE1555" s="44"/>
    </row>
    <row r="1556" spans="1:31">
      <c r="A1556" s="34">
        <v>1552</v>
      </c>
      <c r="B1556" s="58">
        <v>46258</v>
      </c>
      <c r="C1556" s="4" t="s">
        <v>7513</v>
      </c>
      <c r="D1556" s="4" t="s">
        <v>6188</v>
      </c>
      <c r="E1556" s="4" t="s">
        <v>6156</v>
      </c>
      <c r="F1556" s="35" t="str">
        <f>IFERROR(VLOOKUP(E1556,'DATA MASTER'!$B$1:$R$3858,3,0),"")</f>
        <v>DIV 1</v>
      </c>
      <c r="G1556" s="4">
        <v>4</v>
      </c>
      <c r="H1556" s="35">
        <f>IFERROR(VLOOKUP(E1556,'DATA MASTER'!$B$1:$R$3858,6,0),"")</f>
        <v>4</v>
      </c>
      <c r="I1556" s="40">
        <f>IFERROR(VLOOKUP(E1556,'DATA MASTER'!$B$1:$R$3858,5,0),"")</f>
        <v>5.3879999999999999</v>
      </c>
      <c r="J1556" s="35">
        <f>IFERROR(VLOOKUP(E1556,'DATA MASTER'!$B$1:$R$3858,17,0),"")</f>
        <v>185700</v>
      </c>
      <c r="K1556" s="35">
        <f>IFERROR(VLOOKUP(E1556,'DATA MASTER'!$B$1:$R$3858,16,0),"")</f>
        <v>165300</v>
      </c>
      <c r="L1556" s="34">
        <f t="shared" si="428"/>
        <v>13927.5</v>
      </c>
      <c r="M1556" s="34">
        <f t="shared" si="433"/>
        <v>23948.664000000001</v>
      </c>
      <c r="N1556" s="35">
        <v>0</v>
      </c>
      <c r="O1556" s="35">
        <v>0</v>
      </c>
      <c r="P1556" s="35"/>
      <c r="Q1556" s="4"/>
      <c r="R1556" s="35">
        <f t="shared" si="434"/>
        <v>619000</v>
      </c>
      <c r="S1556" s="35">
        <f t="shared" si="429"/>
        <v>509374.18378378375</v>
      </c>
      <c r="T1556" s="35">
        <f t="shared" si="430"/>
        <v>109625.81621621625</v>
      </c>
      <c r="U1556" s="35">
        <f t="shared" si="435"/>
        <v>15086.4</v>
      </c>
      <c r="V1556" s="35">
        <f t="shared" si="436"/>
        <v>1405.5652173913043</v>
      </c>
      <c r="W1556" s="35">
        <f t="shared" si="431"/>
        <v>13741.800000000001</v>
      </c>
      <c r="X1556" s="35">
        <f t="shared" si="437"/>
        <v>66892.05099882494</v>
      </c>
      <c r="Y1556" s="35">
        <v>1</v>
      </c>
      <c r="Z1556" s="35">
        <v>0</v>
      </c>
      <c r="AA1556" s="35">
        <f t="shared" si="438"/>
        <v>0</v>
      </c>
      <c r="AB1556" s="37">
        <f t="shared" si="432"/>
        <v>0</v>
      </c>
      <c r="AC1556" s="35">
        <v>0</v>
      </c>
      <c r="AD1556" s="35">
        <v>12500</v>
      </c>
      <c r="AE1556" s="44"/>
    </row>
    <row r="1557" spans="1:31">
      <c r="A1557" s="34">
        <v>1553</v>
      </c>
      <c r="B1557" s="58">
        <v>46258</v>
      </c>
      <c r="C1557" s="4" t="s">
        <v>7513</v>
      </c>
      <c r="D1557" s="4" t="s">
        <v>6188</v>
      </c>
      <c r="E1557" s="4" t="s">
        <v>6166</v>
      </c>
      <c r="F1557" s="35" t="str">
        <f>IFERROR(VLOOKUP(E1557,'DATA MASTER'!$B$1:$R$3858,3,0),"")</f>
        <v>DIV 2</v>
      </c>
      <c r="G1557" s="4">
        <v>12</v>
      </c>
      <c r="H1557" s="35">
        <f>IFERROR(VLOOKUP(E1557,'DATA MASTER'!$B$1:$R$3858,6,0),"")</f>
        <v>4</v>
      </c>
      <c r="I1557" s="40">
        <f>IFERROR(VLOOKUP(E1557,'DATA MASTER'!$B$1:$R$3858,5,0),"")</f>
        <v>4.68</v>
      </c>
      <c r="J1557" s="35">
        <f>IFERROR(VLOOKUP(E1557,'DATA MASTER'!$B$1:$R$3858,17,0),"")</f>
        <v>112100</v>
      </c>
      <c r="K1557" s="35">
        <f>IFERROR(VLOOKUP(E1557,'DATA MASTER'!$B$1:$R$3858,16,0),"")</f>
        <v>96500</v>
      </c>
      <c r="L1557" s="34">
        <f t="shared" si="428"/>
        <v>8407.5</v>
      </c>
      <c r="M1557" s="34">
        <f t="shared" si="433"/>
        <v>13980.92</v>
      </c>
      <c r="N1557" s="35">
        <v>0</v>
      </c>
      <c r="O1557" s="35">
        <v>0</v>
      </c>
      <c r="P1557" s="35"/>
      <c r="Q1557" s="4"/>
      <c r="R1557" s="35">
        <f t="shared" si="434"/>
        <v>1121000</v>
      </c>
      <c r="S1557" s="35">
        <f t="shared" si="429"/>
        <v>892098.16216216213</v>
      </c>
      <c r="T1557" s="35">
        <f t="shared" si="430"/>
        <v>228901.83783783787</v>
      </c>
      <c r="U1557" s="35">
        <f t="shared" si="435"/>
        <v>39312</v>
      </c>
      <c r="V1557" s="35">
        <f t="shared" si="436"/>
        <v>3662.6086956521735</v>
      </c>
      <c r="W1557" s="35">
        <f t="shared" si="431"/>
        <v>24886.2</v>
      </c>
      <c r="X1557" s="35">
        <f t="shared" si="437"/>
        <v>148541.0291421857</v>
      </c>
      <c r="Y1557" s="35">
        <v>1</v>
      </c>
      <c r="Z1557" s="35">
        <v>0</v>
      </c>
      <c r="AA1557" s="35">
        <f t="shared" si="438"/>
        <v>0</v>
      </c>
      <c r="AB1557" s="37">
        <f t="shared" si="432"/>
        <v>0</v>
      </c>
      <c r="AC1557" s="35">
        <v>0</v>
      </c>
      <c r="AD1557" s="35">
        <v>12500</v>
      </c>
      <c r="AE1557" s="44"/>
    </row>
    <row r="1558" spans="1:31">
      <c r="A1558" s="34">
        <v>1554</v>
      </c>
      <c r="B1558" s="58">
        <v>46258</v>
      </c>
      <c r="C1558" s="4" t="s">
        <v>7513</v>
      </c>
      <c r="D1558" s="4" t="s">
        <v>6188</v>
      </c>
      <c r="E1558" s="4" t="s">
        <v>6189</v>
      </c>
      <c r="F1558" s="35" t="str">
        <f>IFERROR(VLOOKUP(E1558,'DATA MASTER'!$B$1:$R$3858,3,0),"")</f>
        <v>DIV 2</v>
      </c>
      <c r="G1558" s="4">
        <v>2</v>
      </c>
      <c r="H1558" s="35">
        <f>IFERROR(VLOOKUP(E1558,'DATA MASTER'!$B$1:$R$3858,6,0),"")</f>
        <v>1</v>
      </c>
      <c r="I1558" s="40">
        <f>IFERROR(VLOOKUP(E1558,'DATA MASTER'!$B$1:$R$3858,5,0),"")</f>
        <v>18.84</v>
      </c>
      <c r="J1558" s="35">
        <f>IFERROR(VLOOKUP(E1558,'DATA MASTER'!$B$1:$R$3858,17,0),"")</f>
        <v>432400</v>
      </c>
      <c r="K1558" s="35">
        <f>IFERROR(VLOOKUP(E1558,'DATA MASTER'!$B$1:$R$3858,16,0),"")</f>
        <v>376500</v>
      </c>
      <c r="L1558" s="34">
        <f t="shared" si="428"/>
        <v>32430</v>
      </c>
      <c r="M1558" s="34">
        <f t="shared" si="433"/>
        <v>54547.32</v>
      </c>
      <c r="N1558" s="35">
        <v>0</v>
      </c>
      <c r="O1558" s="35">
        <v>0</v>
      </c>
      <c r="P1558" s="35"/>
      <c r="Q1558" s="4"/>
      <c r="R1558" s="35">
        <f t="shared" si="434"/>
        <v>720666.66666666663</v>
      </c>
      <c r="S1558" s="35">
        <f t="shared" si="429"/>
        <v>580094.91891891882</v>
      </c>
      <c r="T1558" s="35">
        <f t="shared" si="430"/>
        <v>140571.74774774781</v>
      </c>
      <c r="U1558" s="35">
        <f t="shared" si="435"/>
        <v>26376</v>
      </c>
      <c r="V1558" s="35">
        <f t="shared" si="436"/>
        <v>2457.391304347826</v>
      </c>
      <c r="W1558" s="35">
        <f t="shared" si="431"/>
        <v>15998.8</v>
      </c>
      <c r="X1558" s="35">
        <f t="shared" si="437"/>
        <v>83239.556443399983</v>
      </c>
      <c r="Y1558" s="35">
        <f t="shared" ref="Y1558:Y1559" si="440">IF(E1558="avem005",4,1)</f>
        <v>1</v>
      </c>
      <c r="Z1558" s="35">
        <v>0</v>
      </c>
      <c r="AA1558" s="35">
        <f t="shared" si="438"/>
        <v>0</v>
      </c>
      <c r="AB1558" s="37">
        <f t="shared" si="432"/>
        <v>0</v>
      </c>
      <c r="AC1558" s="35">
        <v>0</v>
      </c>
      <c r="AD1558" s="35">
        <v>12500</v>
      </c>
      <c r="AE1558" s="44"/>
    </row>
    <row r="1559" spans="1:31">
      <c r="A1559" s="34">
        <v>1555</v>
      </c>
      <c r="B1559" s="58">
        <v>46258</v>
      </c>
      <c r="C1559" s="4" t="s">
        <v>7513</v>
      </c>
      <c r="D1559" s="4" t="s">
        <v>6188</v>
      </c>
      <c r="E1559" s="4" t="s">
        <v>6294</v>
      </c>
      <c r="F1559" s="35" t="str">
        <f>IFERROR(VLOOKUP(E1559,'DATA MASTER'!$B$1:$R$3858,3,0),"")</f>
        <v>DIV 2</v>
      </c>
      <c r="G1559" s="4">
        <v>1</v>
      </c>
      <c r="H1559" s="35">
        <f>IFERROR(VLOOKUP(E1559,'DATA MASTER'!$B$1:$R$3858,6,0),"")</f>
        <v>1</v>
      </c>
      <c r="I1559" s="40">
        <f>IFERROR(VLOOKUP(E1559,'DATA MASTER'!$B$1:$R$3858,5,0),"")</f>
        <v>26.01</v>
      </c>
      <c r="J1559" s="35">
        <f>IFERROR(VLOOKUP(E1559,'DATA MASTER'!$B$1:$R$3858,17,0),"")</f>
        <v>764700</v>
      </c>
      <c r="K1559" s="35">
        <f>IFERROR(VLOOKUP(E1559,'DATA MASTER'!$B$1:$R$3858,16,0),"")</f>
        <v>670700</v>
      </c>
      <c r="L1559" s="34">
        <f t="shared" si="428"/>
        <v>57352.5</v>
      </c>
      <c r="M1559" s="34">
        <f t="shared" si="433"/>
        <v>97171.016000000003</v>
      </c>
      <c r="N1559" s="35">
        <v>0</v>
      </c>
      <c r="O1559" s="35">
        <v>0</v>
      </c>
      <c r="P1559" s="35"/>
      <c r="Q1559" s="4"/>
      <c r="R1559" s="35">
        <f t="shared" si="434"/>
        <v>637250</v>
      </c>
      <c r="S1559" s="35">
        <f t="shared" si="429"/>
        <v>516692.77837837825</v>
      </c>
      <c r="T1559" s="35">
        <f t="shared" si="430"/>
        <v>120557.22162162175</v>
      </c>
      <c r="U1559" s="35">
        <f t="shared" si="435"/>
        <v>18207</v>
      </c>
      <c r="V1559" s="35">
        <f t="shared" si="436"/>
        <v>1696.304347826087</v>
      </c>
      <c r="W1559" s="35">
        <f t="shared" si="431"/>
        <v>14146.95</v>
      </c>
      <c r="X1559" s="35">
        <f t="shared" si="437"/>
        <v>74006.967273795672</v>
      </c>
      <c r="Y1559" s="35">
        <f t="shared" si="440"/>
        <v>1</v>
      </c>
      <c r="Z1559" s="35">
        <v>0</v>
      </c>
      <c r="AA1559" s="35">
        <f t="shared" si="438"/>
        <v>0</v>
      </c>
      <c r="AB1559" s="37">
        <f t="shared" si="432"/>
        <v>0</v>
      </c>
      <c r="AC1559" s="35">
        <v>0</v>
      </c>
      <c r="AD1559" s="35">
        <v>12500</v>
      </c>
      <c r="AE1559" s="44"/>
    </row>
    <row r="1560" spans="1:31">
      <c r="A1560" s="34">
        <v>1556</v>
      </c>
      <c r="B1560" s="58">
        <v>46258</v>
      </c>
      <c r="C1560" s="4" t="s">
        <v>7513</v>
      </c>
      <c r="D1560" s="4" t="s">
        <v>6188</v>
      </c>
      <c r="E1560" s="4" t="s">
        <v>6207</v>
      </c>
      <c r="F1560" s="35" t="str">
        <f>IFERROR(VLOOKUP(E1560,'DATA MASTER'!$B$1:$R$3858,3,0),"")</f>
        <v>DIV 2</v>
      </c>
      <c r="G1560" s="4">
        <v>8</v>
      </c>
      <c r="H1560" s="35">
        <f>IFERROR(VLOOKUP(E1560,'DATA MASTER'!$B$1:$R$3858,6,0),"")</f>
        <v>4</v>
      </c>
      <c r="I1560" s="40">
        <f>IFERROR(VLOOKUP(E1560,'DATA MASTER'!$B$1:$R$3858,5,0),"")</f>
        <v>4.24</v>
      </c>
      <c r="J1560" s="35">
        <f>IFERROR(VLOOKUP(E1560,'DATA MASTER'!$B$1:$R$3858,17,0),"")</f>
        <v>310600</v>
      </c>
      <c r="K1560" s="35">
        <f>IFERROR(VLOOKUP(E1560,'DATA MASTER'!$B$1:$R$3858,16,0),"")</f>
        <v>283000</v>
      </c>
      <c r="L1560" s="34">
        <f t="shared" si="428"/>
        <v>23295</v>
      </c>
      <c r="M1560" s="34">
        <f t="shared" si="433"/>
        <v>41001.040000000001</v>
      </c>
      <c r="N1560" s="35">
        <v>0</v>
      </c>
      <c r="O1560" s="35">
        <v>0</v>
      </c>
      <c r="P1560" s="35"/>
      <c r="Q1560" s="4"/>
      <c r="R1560" s="35">
        <f t="shared" si="434"/>
        <v>2070666.6666666665</v>
      </c>
      <c r="S1560" s="35">
        <f t="shared" si="429"/>
        <v>1744136.6486486485</v>
      </c>
      <c r="T1560" s="35">
        <f t="shared" si="430"/>
        <v>326530.01801801799</v>
      </c>
      <c r="U1560" s="35">
        <f t="shared" si="435"/>
        <v>23744</v>
      </c>
      <c r="V1560" s="35">
        <f t="shared" si="436"/>
        <v>2212.1739130434785</v>
      </c>
      <c r="W1560" s="35">
        <f t="shared" si="431"/>
        <v>45968.799999999996</v>
      </c>
      <c r="X1560" s="35">
        <f t="shared" si="437"/>
        <v>242105.04410497454</v>
      </c>
      <c r="Y1560" s="35">
        <v>1</v>
      </c>
      <c r="Z1560" s="35">
        <v>0</v>
      </c>
      <c r="AA1560" s="35">
        <f t="shared" si="438"/>
        <v>0</v>
      </c>
      <c r="AB1560" s="37">
        <f t="shared" si="432"/>
        <v>0</v>
      </c>
      <c r="AC1560" s="35">
        <v>0</v>
      </c>
      <c r="AD1560" s="35">
        <v>12500</v>
      </c>
      <c r="AE1560" s="44"/>
    </row>
    <row r="1561" spans="1:31">
      <c r="A1561" s="34">
        <v>1557</v>
      </c>
      <c r="B1561" s="58">
        <v>46258</v>
      </c>
      <c r="C1561" s="4" t="s">
        <v>7514</v>
      </c>
      <c r="D1561" s="4" t="s">
        <v>6251</v>
      </c>
      <c r="E1561" s="4" t="s">
        <v>6283</v>
      </c>
      <c r="F1561" s="35" t="str">
        <f>IFERROR(VLOOKUP(E1561,'DATA MASTER'!$B$1:$R$3858,3,0),"")</f>
        <v>DIV 2</v>
      </c>
      <c r="G1561" s="4">
        <v>1</v>
      </c>
      <c r="H1561" s="35">
        <f>IFERROR(VLOOKUP(E1561,'DATA MASTER'!$B$1:$R$3858,6,0),"")</f>
        <v>1</v>
      </c>
      <c r="I1561" s="40">
        <f>IFERROR(VLOOKUP(E1561,'DATA MASTER'!$B$1:$R$3858,5,0),"")</f>
        <v>21.4</v>
      </c>
      <c r="J1561" s="35">
        <f>IFERROR(VLOOKUP(E1561,'DATA MASTER'!$B$1:$R$3858,17,0),"")</f>
        <v>448600</v>
      </c>
      <c r="K1561" s="35">
        <f>IFERROR(VLOOKUP(E1561,'DATA MASTER'!$B$1:$R$3858,16,0),"")</f>
        <v>388100</v>
      </c>
      <c r="L1561" s="34">
        <f t="shared" si="428"/>
        <v>33645</v>
      </c>
      <c r="M1561" s="34">
        <f t="shared" si="433"/>
        <v>56227.928</v>
      </c>
      <c r="N1561" s="35">
        <v>0</v>
      </c>
      <c r="O1561" s="35">
        <v>0</v>
      </c>
      <c r="P1561" s="35"/>
      <c r="Q1561" s="4"/>
      <c r="R1561" s="35">
        <f t="shared" si="434"/>
        <v>373833.33333333331</v>
      </c>
      <c r="S1561" s="35">
        <f t="shared" si="429"/>
        <v>298983.84864864859</v>
      </c>
      <c r="T1561" s="35">
        <f t="shared" si="430"/>
        <v>74849.484684684721</v>
      </c>
      <c r="U1561" s="35">
        <f t="shared" si="435"/>
        <v>14979.999999999998</v>
      </c>
      <c r="V1561" s="35">
        <f t="shared" si="436"/>
        <v>1395.6521739130433</v>
      </c>
      <c r="W1561" s="35">
        <f t="shared" si="431"/>
        <v>8299.1</v>
      </c>
      <c r="X1561" s="35">
        <f t="shared" si="437"/>
        <v>50174.732510771682</v>
      </c>
      <c r="Y1561" s="35">
        <v>1</v>
      </c>
      <c r="Z1561" s="35">
        <v>0</v>
      </c>
      <c r="AA1561" s="35">
        <f t="shared" si="438"/>
        <v>0</v>
      </c>
      <c r="AB1561" s="37">
        <f t="shared" si="432"/>
        <v>0</v>
      </c>
      <c r="AC1561" s="35">
        <v>0</v>
      </c>
      <c r="AD1561" s="35">
        <v>0</v>
      </c>
      <c r="AE1561" s="44"/>
    </row>
    <row r="1562" spans="1:31">
      <c r="A1562" s="34">
        <v>1558</v>
      </c>
      <c r="B1562" s="58">
        <v>46258</v>
      </c>
      <c r="C1562" s="4" t="s">
        <v>7515</v>
      </c>
      <c r="D1562" s="4" t="s">
        <v>6239</v>
      </c>
      <c r="E1562" s="4" t="s">
        <v>6166</v>
      </c>
      <c r="F1562" s="35" t="str">
        <f>IFERROR(VLOOKUP(E1562,'DATA MASTER'!$B$1:$R$3858,3,0),"")</f>
        <v>DIV 2</v>
      </c>
      <c r="G1562" s="4">
        <v>8</v>
      </c>
      <c r="H1562" s="35">
        <f>IFERROR(VLOOKUP(E1562,'DATA MASTER'!$B$1:$R$3858,6,0),"")</f>
        <v>4</v>
      </c>
      <c r="I1562" s="40">
        <f>IFERROR(VLOOKUP(E1562,'DATA MASTER'!$B$1:$R$3858,5,0),"")</f>
        <v>4.68</v>
      </c>
      <c r="J1562" s="35">
        <f>IFERROR(VLOOKUP(E1562,'DATA MASTER'!$B$1:$R$3858,17,0),"")</f>
        <v>112100</v>
      </c>
      <c r="K1562" s="35">
        <f>IFERROR(VLOOKUP(E1562,'DATA MASTER'!$B$1:$R$3858,16,0),"")</f>
        <v>96500</v>
      </c>
      <c r="L1562" s="34">
        <f t="shared" si="428"/>
        <v>8407.5</v>
      </c>
      <c r="M1562" s="34">
        <f t="shared" si="433"/>
        <v>13980.92</v>
      </c>
      <c r="N1562" s="35">
        <v>0</v>
      </c>
      <c r="O1562" s="35">
        <v>0</v>
      </c>
      <c r="P1562" s="35"/>
      <c r="Q1562" s="4"/>
      <c r="R1562" s="35">
        <f t="shared" si="434"/>
        <v>747333.33333333326</v>
      </c>
      <c r="S1562" s="35">
        <f t="shared" si="429"/>
        <v>594732.10810810805</v>
      </c>
      <c r="T1562" s="35">
        <f t="shared" si="430"/>
        <v>152601.22522522521</v>
      </c>
      <c r="U1562" s="35">
        <f t="shared" si="435"/>
        <v>26208</v>
      </c>
      <c r="V1562" s="35">
        <f t="shared" si="436"/>
        <v>2441.7391304347825</v>
      </c>
      <c r="W1562" s="35">
        <f t="shared" si="431"/>
        <v>16590.8</v>
      </c>
      <c r="X1562" s="35">
        <f t="shared" si="437"/>
        <v>107360.68609479042</v>
      </c>
      <c r="Y1562" s="35">
        <f t="shared" ref="Y1562:Y1564" si="441">IF(E1562="nodr004",4,1)</f>
        <v>1</v>
      </c>
      <c r="Z1562" s="35">
        <v>0</v>
      </c>
      <c r="AA1562" s="35">
        <f t="shared" si="438"/>
        <v>0</v>
      </c>
      <c r="AB1562" s="37">
        <f t="shared" si="432"/>
        <v>0</v>
      </c>
      <c r="AC1562" s="35">
        <v>0</v>
      </c>
      <c r="AD1562" s="35">
        <v>0</v>
      </c>
      <c r="AE1562" s="44"/>
    </row>
    <row r="1563" spans="1:31">
      <c r="A1563" s="34">
        <v>1559</v>
      </c>
      <c r="B1563" s="58">
        <v>46258</v>
      </c>
      <c r="C1563" s="4" t="s">
        <v>7516</v>
      </c>
      <c r="D1563" s="4" t="s">
        <v>6239</v>
      </c>
      <c r="E1563" s="4" t="s">
        <v>6156</v>
      </c>
      <c r="F1563" s="35" t="str">
        <f>IFERROR(VLOOKUP(E1563,'DATA MASTER'!$B$1:$R$3858,3,0),"")</f>
        <v>DIV 1</v>
      </c>
      <c r="G1563" s="4">
        <v>4</v>
      </c>
      <c r="H1563" s="35">
        <f>IFERROR(VLOOKUP(E1563,'DATA MASTER'!$B$1:$R$3858,6,0),"")</f>
        <v>4</v>
      </c>
      <c r="I1563" s="40">
        <f>IFERROR(VLOOKUP(E1563,'DATA MASTER'!$B$1:$R$3858,5,0),"")</f>
        <v>5.3879999999999999</v>
      </c>
      <c r="J1563" s="35">
        <f>IFERROR(VLOOKUP(E1563,'DATA MASTER'!$B$1:$R$3858,17,0),"")</f>
        <v>185700</v>
      </c>
      <c r="K1563" s="35">
        <f>IFERROR(VLOOKUP(E1563,'DATA MASTER'!$B$1:$R$3858,16,0),"")</f>
        <v>165300</v>
      </c>
      <c r="L1563" s="34">
        <f t="shared" si="428"/>
        <v>13927.5</v>
      </c>
      <c r="M1563" s="34">
        <f t="shared" si="433"/>
        <v>23948.664000000001</v>
      </c>
      <c r="N1563" s="35">
        <v>0</v>
      </c>
      <c r="O1563" s="35">
        <v>0</v>
      </c>
      <c r="P1563" s="35"/>
      <c r="Q1563" s="4"/>
      <c r="R1563" s="35">
        <f t="shared" si="434"/>
        <v>619000</v>
      </c>
      <c r="S1563" s="35">
        <f t="shared" si="429"/>
        <v>509374.18378378375</v>
      </c>
      <c r="T1563" s="35">
        <f t="shared" si="430"/>
        <v>109625.81621621625</v>
      </c>
      <c r="U1563" s="35">
        <f t="shared" si="435"/>
        <v>15086.4</v>
      </c>
      <c r="V1563" s="35">
        <f t="shared" si="436"/>
        <v>1405.5652173913043</v>
      </c>
      <c r="W1563" s="35">
        <f t="shared" si="431"/>
        <v>13741.800000000001</v>
      </c>
      <c r="X1563" s="35">
        <f t="shared" si="437"/>
        <v>79392.05099882494</v>
      </c>
      <c r="Y1563" s="35">
        <f t="shared" si="441"/>
        <v>1</v>
      </c>
      <c r="Z1563" s="35">
        <v>0</v>
      </c>
      <c r="AA1563" s="35">
        <f t="shared" si="438"/>
        <v>0</v>
      </c>
      <c r="AB1563" s="37">
        <f t="shared" si="432"/>
        <v>0</v>
      </c>
      <c r="AC1563" s="35">
        <v>0</v>
      </c>
      <c r="AD1563" s="35">
        <v>0</v>
      </c>
      <c r="AE1563" s="44"/>
    </row>
    <row r="1564" spans="1:31">
      <c r="A1564" s="34">
        <v>1560</v>
      </c>
      <c r="B1564" s="58">
        <v>46258</v>
      </c>
      <c r="C1564" s="4" t="s">
        <v>7516</v>
      </c>
      <c r="D1564" s="4" t="s">
        <v>6239</v>
      </c>
      <c r="E1564" s="4" t="s">
        <v>6129</v>
      </c>
      <c r="F1564" s="35" t="str">
        <f>IFERROR(VLOOKUP(E1564,'DATA MASTER'!$B$1:$R$3858,3,0),"")</f>
        <v>DIV 1</v>
      </c>
      <c r="G1564" s="4">
        <v>48</v>
      </c>
      <c r="H1564" s="35">
        <f>IFERROR(VLOOKUP(E1564,'DATA MASTER'!$B$1:$R$3858,6,0),"")</f>
        <v>120</v>
      </c>
      <c r="I1564" s="40">
        <f>IFERROR(VLOOKUP(E1564,'DATA MASTER'!$B$1:$R$3858,5,0),"")</f>
        <v>0.14499999999999999</v>
      </c>
      <c r="J1564" s="35">
        <f>IFERROR(VLOOKUP(E1564,'DATA MASTER'!$B$1:$R$3858,17,0),"")</f>
        <v>15108.333333333334</v>
      </c>
      <c r="K1564" s="35">
        <f>IFERROR(VLOOKUP(E1564,'DATA MASTER'!$B$1:$R$3858,16,0),"")</f>
        <v>14025</v>
      </c>
      <c r="L1564" s="34">
        <f t="shared" si="428"/>
        <v>1133.125</v>
      </c>
      <c r="M1564" s="34">
        <f t="shared" si="433"/>
        <v>2031.9420000000002</v>
      </c>
      <c r="N1564" s="35">
        <v>0</v>
      </c>
      <c r="O1564" s="35">
        <v>0</v>
      </c>
      <c r="P1564" s="35"/>
      <c r="Q1564" s="4"/>
      <c r="R1564" s="35">
        <f t="shared" si="434"/>
        <v>604333.33333333326</v>
      </c>
      <c r="S1564" s="35">
        <f t="shared" si="429"/>
        <v>518618.72432432417</v>
      </c>
      <c r="T1564" s="35">
        <f t="shared" si="430"/>
        <v>85714.609009009087</v>
      </c>
      <c r="U1564" s="35">
        <f t="shared" si="435"/>
        <v>4871.9999999999991</v>
      </c>
      <c r="V1564" s="35">
        <f t="shared" si="436"/>
        <v>453.91304347826082</v>
      </c>
      <c r="W1564" s="35">
        <f t="shared" si="431"/>
        <v>13416.2</v>
      </c>
      <c r="X1564" s="35">
        <f t="shared" si="437"/>
        <v>66972.495965530834</v>
      </c>
      <c r="Y1564" s="35">
        <f t="shared" si="441"/>
        <v>1</v>
      </c>
      <c r="Z1564" s="35">
        <v>0</v>
      </c>
      <c r="AA1564" s="35">
        <f t="shared" si="438"/>
        <v>0</v>
      </c>
      <c r="AB1564" s="37">
        <f t="shared" si="432"/>
        <v>0</v>
      </c>
      <c r="AC1564" s="35">
        <v>0</v>
      </c>
      <c r="AD1564" s="35">
        <v>0</v>
      </c>
      <c r="AE1564" s="44"/>
    </row>
    <row r="1565" spans="1:31">
      <c r="A1565" s="34">
        <v>1561</v>
      </c>
      <c r="B1565" s="58">
        <v>46258</v>
      </c>
      <c r="C1565" s="4" t="s">
        <v>7517</v>
      </c>
      <c r="D1565" s="4" t="s">
        <v>6239</v>
      </c>
      <c r="E1565" s="4" t="s">
        <v>6129</v>
      </c>
      <c r="F1565" s="35" t="str">
        <f>IFERROR(VLOOKUP(E1565,'DATA MASTER'!$B$1:$R$3858,3,0),"")</f>
        <v>DIV 1</v>
      </c>
      <c r="G1565" s="4">
        <v>36</v>
      </c>
      <c r="H1565" s="35">
        <f>IFERROR(VLOOKUP(E1565,'DATA MASTER'!$B$1:$R$3858,6,0),"")</f>
        <v>120</v>
      </c>
      <c r="I1565" s="40">
        <f>IFERROR(VLOOKUP(E1565,'DATA MASTER'!$B$1:$R$3858,5,0),"")</f>
        <v>0.14499999999999999</v>
      </c>
      <c r="J1565" s="35">
        <f>IFERROR(VLOOKUP(E1565,'DATA MASTER'!$B$1:$R$3858,17,0),"")</f>
        <v>15108.333333333334</v>
      </c>
      <c r="K1565" s="35">
        <f>IFERROR(VLOOKUP(E1565,'DATA MASTER'!$B$1:$R$3858,16,0),"")</f>
        <v>14025</v>
      </c>
      <c r="L1565" s="34">
        <f t="shared" si="428"/>
        <v>1133.125</v>
      </c>
      <c r="M1565" s="34">
        <f t="shared" si="433"/>
        <v>2031.9420000000002</v>
      </c>
      <c r="N1565" s="35">
        <v>0</v>
      </c>
      <c r="O1565" s="35">
        <v>0</v>
      </c>
      <c r="P1565" s="35"/>
      <c r="Q1565" s="4"/>
      <c r="R1565" s="35">
        <f t="shared" si="434"/>
        <v>453250</v>
      </c>
      <c r="S1565" s="35">
        <f t="shared" si="429"/>
        <v>388964.04324324313</v>
      </c>
      <c r="T1565" s="35">
        <f t="shared" si="430"/>
        <v>64285.956756756874</v>
      </c>
      <c r="U1565" s="35">
        <f t="shared" si="435"/>
        <v>3654</v>
      </c>
      <c r="V1565" s="35">
        <f t="shared" si="436"/>
        <v>340.43478260869563</v>
      </c>
      <c r="W1565" s="35">
        <f t="shared" si="431"/>
        <v>10062.150000000001</v>
      </c>
      <c r="X1565" s="35">
        <f t="shared" si="437"/>
        <v>50229.371974148176</v>
      </c>
      <c r="Y1565" s="35">
        <v>1</v>
      </c>
      <c r="Z1565" s="35">
        <v>0</v>
      </c>
      <c r="AA1565" s="35">
        <f t="shared" si="438"/>
        <v>0</v>
      </c>
      <c r="AB1565" s="37">
        <f t="shared" si="432"/>
        <v>0</v>
      </c>
      <c r="AC1565" s="35">
        <v>0</v>
      </c>
      <c r="AD1565" s="35">
        <v>0</v>
      </c>
      <c r="AE1565" s="44"/>
    </row>
    <row r="1566" spans="1:31">
      <c r="A1566" s="34">
        <v>1562</v>
      </c>
      <c r="B1566" s="58">
        <v>46258</v>
      </c>
      <c r="C1566" s="4" t="s">
        <v>7518</v>
      </c>
      <c r="D1566" s="4" t="s">
        <v>6134</v>
      </c>
      <c r="E1566" s="4" t="s">
        <v>5575</v>
      </c>
      <c r="F1566" s="35" t="str">
        <f>IFERROR(VLOOKUP(E1566,'DATA MASTER'!$B$1:$R$3858,3,0),"")</f>
        <v>HCARE</v>
      </c>
      <c r="G1566" s="4">
        <v>25</v>
      </c>
      <c r="H1566" s="35">
        <f>IFERROR(VLOOKUP(E1566,'DATA MASTER'!$B$1:$R$3858,6,0),"")</f>
        <v>1000</v>
      </c>
      <c r="I1566" s="40">
        <f>IFERROR(VLOOKUP(E1566,'DATA MASTER'!$B$1:$R$3858,5,0),"")</f>
        <v>2.8999999999999998E-3</v>
      </c>
      <c r="J1566" s="35">
        <f>IFERROR(VLOOKUP(E1566,'DATA MASTER'!$B$1:$R$3858,17,0),"")</f>
        <v>3810</v>
      </c>
      <c r="K1566" s="35">
        <f>IFERROR(VLOOKUP(E1566,'DATA MASTER'!$B$1:$R$3858,16,0),"")</f>
        <v>3810</v>
      </c>
      <c r="L1566" s="34">
        <f t="shared" si="428"/>
        <v>285.75</v>
      </c>
      <c r="M1566" s="34">
        <f t="shared" si="433"/>
        <v>551.99279999999999</v>
      </c>
      <c r="N1566" s="35">
        <v>0</v>
      </c>
      <c r="O1566" s="35">
        <v>0</v>
      </c>
      <c r="P1566" s="35"/>
      <c r="Q1566" s="4"/>
      <c r="R1566" s="35">
        <f t="shared" si="434"/>
        <v>79374.999999999985</v>
      </c>
      <c r="S1566" s="35">
        <f t="shared" si="429"/>
        <v>73378.540540540533</v>
      </c>
      <c r="T1566" s="35">
        <f t="shared" si="430"/>
        <v>5996.4594594594528</v>
      </c>
      <c r="U1566" s="35">
        <f t="shared" si="435"/>
        <v>50.75</v>
      </c>
      <c r="V1566" s="35">
        <f t="shared" si="436"/>
        <v>4.7282608695652169</v>
      </c>
      <c r="W1566" s="35">
        <v>0</v>
      </c>
      <c r="X1566" s="35">
        <f t="shared" si="437"/>
        <v>5940.9811985898878</v>
      </c>
      <c r="Y1566" s="35">
        <f t="shared" ref="Y1566:Y1569" si="442">IF(E1566="nodr004",4,1)</f>
        <v>1</v>
      </c>
      <c r="Z1566" s="35">
        <v>0</v>
      </c>
      <c r="AA1566" s="35">
        <f t="shared" si="438"/>
        <v>0</v>
      </c>
      <c r="AB1566" s="37">
        <f t="shared" si="432"/>
        <v>0</v>
      </c>
      <c r="AC1566" s="35">
        <v>0</v>
      </c>
      <c r="AD1566" s="35">
        <v>0</v>
      </c>
      <c r="AE1566" s="44"/>
    </row>
    <row r="1567" spans="1:31">
      <c r="A1567" s="34">
        <v>1563</v>
      </c>
      <c r="B1567" s="58">
        <v>46258</v>
      </c>
      <c r="C1567" s="4" t="s">
        <v>7518</v>
      </c>
      <c r="D1567" s="4" t="s">
        <v>6134</v>
      </c>
      <c r="E1567" s="4" t="s">
        <v>5578</v>
      </c>
      <c r="F1567" s="35" t="str">
        <f>IFERROR(VLOOKUP(E1567,'DATA MASTER'!$B$1:$R$3858,3,0),"")</f>
        <v>HCARE</v>
      </c>
      <c r="G1567" s="4">
        <v>25</v>
      </c>
      <c r="H1567" s="35">
        <f>IFERROR(VLOOKUP(E1567,'DATA MASTER'!$B$1:$R$3858,6,0),"")</f>
        <v>1000</v>
      </c>
      <c r="I1567" s="40">
        <f>IFERROR(VLOOKUP(E1567,'DATA MASTER'!$B$1:$R$3858,5,0),"")</f>
        <v>2.8E-3</v>
      </c>
      <c r="J1567" s="35">
        <f>IFERROR(VLOOKUP(E1567,'DATA MASTER'!$B$1:$R$3858,17,0),"")</f>
        <v>3810</v>
      </c>
      <c r="K1567" s="35">
        <f>IFERROR(VLOOKUP(E1567,'DATA MASTER'!$B$1:$R$3858,16,0),"")</f>
        <v>3810</v>
      </c>
      <c r="L1567" s="34">
        <f t="shared" si="428"/>
        <v>285.75</v>
      </c>
      <c r="M1567" s="34">
        <f t="shared" si="433"/>
        <v>551.99279999999999</v>
      </c>
      <c r="N1567" s="35">
        <v>0</v>
      </c>
      <c r="O1567" s="35">
        <v>0</v>
      </c>
      <c r="P1567" s="35"/>
      <c r="Q1567" s="4"/>
      <c r="R1567" s="35">
        <f t="shared" si="434"/>
        <v>79374.999999999985</v>
      </c>
      <c r="S1567" s="35">
        <f t="shared" si="429"/>
        <v>73378.540540540533</v>
      </c>
      <c r="T1567" s="35">
        <f t="shared" si="430"/>
        <v>5996.4594594594528</v>
      </c>
      <c r="U1567" s="35">
        <f t="shared" si="435"/>
        <v>48.999999999999993</v>
      </c>
      <c r="V1567" s="35">
        <f t="shared" si="436"/>
        <v>4.5652173913043477</v>
      </c>
      <c r="W1567" s="35">
        <v>0</v>
      </c>
      <c r="X1567" s="35">
        <f t="shared" si="437"/>
        <v>5942.8942420681487</v>
      </c>
      <c r="Y1567" s="35">
        <f t="shared" si="442"/>
        <v>1</v>
      </c>
      <c r="Z1567" s="35">
        <v>0</v>
      </c>
      <c r="AA1567" s="35">
        <f t="shared" si="438"/>
        <v>0</v>
      </c>
      <c r="AB1567" s="37">
        <f t="shared" si="432"/>
        <v>0</v>
      </c>
      <c r="AC1567" s="35">
        <v>0</v>
      </c>
      <c r="AD1567" s="35">
        <v>0</v>
      </c>
      <c r="AE1567" s="44"/>
    </row>
    <row r="1568" spans="1:31">
      <c r="A1568" s="34">
        <v>1564</v>
      </c>
      <c r="B1568" s="58">
        <v>46258</v>
      </c>
      <c r="C1568" s="4" t="s">
        <v>7519</v>
      </c>
      <c r="D1568" s="4" t="s">
        <v>6134</v>
      </c>
      <c r="E1568" s="4" t="s">
        <v>6205</v>
      </c>
      <c r="F1568" s="35" t="str">
        <f>IFERROR(VLOOKUP(E1568,'DATA MASTER'!$B$1:$R$3858,3,0),"")</f>
        <v>DIV 1-AREM</v>
      </c>
      <c r="G1568" s="4">
        <v>2</v>
      </c>
      <c r="H1568" s="35">
        <f>IFERROR(VLOOKUP(E1568,'DATA MASTER'!$B$1:$R$3858,6,0),"")</f>
        <v>1</v>
      </c>
      <c r="I1568" s="40">
        <f>IFERROR(VLOOKUP(E1568,'DATA MASTER'!$B$1:$R$3858,5,0),"")</f>
        <v>21.03</v>
      </c>
      <c r="J1568" s="35">
        <f>IFERROR(VLOOKUP(E1568,'DATA MASTER'!$B$1:$R$3858,17,0),"")</f>
        <v>285500</v>
      </c>
      <c r="K1568" s="35">
        <f>IFERROR(VLOOKUP(E1568,'DATA MASTER'!$B$1:$R$3858,16,0),"")</f>
        <v>224700</v>
      </c>
      <c r="L1568" s="34">
        <f t="shared" si="428"/>
        <v>21412.5</v>
      </c>
      <c r="M1568" s="34">
        <f t="shared" si="433"/>
        <v>32554.536000000004</v>
      </c>
      <c r="N1568" s="35">
        <v>0</v>
      </c>
      <c r="O1568" s="35">
        <v>0</v>
      </c>
      <c r="P1568" s="35"/>
      <c r="Q1568" s="4"/>
      <c r="R1568" s="35">
        <f t="shared" si="434"/>
        <v>475833.33333333331</v>
      </c>
      <c r="S1568" s="35">
        <f t="shared" si="429"/>
        <v>346208.04324324324</v>
      </c>
      <c r="T1568" s="35">
        <f t="shared" si="430"/>
        <v>129625.29009009007</v>
      </c>
      <c r="U1568" s="35">
        <f t="shared" si="435"/>
        <v>29442</v>
      </c>
      <c r="V1568" s="35">
        <f t="shared" si="436"/>
        <v>2743.0434782608695</v>
      </c>
      <c r="W1568" s="35">
        <f t="shared" si="431"/>
        <v>10563.5</v>
      </c>
      <c r="X1568" s="35">
        <f t="shared" si="437"/>
        <v>86876.746611829207</v>
      </c>
      <c r="Y1568" s="35">
        <f t="shared" si="442"/>
        <v>1</v>
      </c>
      <c r="Z1568" s="35">
        <v>0</v>
      </c>
      <c r="AA1568" s="35">
        <f t="shared" si="438"/>
        <v>0</v>
      </c>
      <c r="AB1568" s="37">
        <f t="shared" si="432"/>
        <v>0</v>
      </c>
      <c r="AC1568" s="35">
        <v>0</v>
      </c>
      <c r="AD1568" s="35">
        <v>0</v>
      </c>
      <c r="AE1568" s="44"/>
    </row>
    <row r="1569" spans="1:31">
      <c r="A1569" s="34">
        <v>1565</v>
      </c>
      <c r="B1569" s="58">
        <v>46258</v>
      </c>
      <c r="C1569" s="4" t="s">
        <v>7520</v>
      </c>
      <c r="D1569" s="4" t="s">
        <v>6158</v>
      </c>
      <c r="E1569" s="4" t="s">
        <v>6205</v>
      </c>
      <c r="F1569" s="35" t="str">
        <f>IFERROR(VLOOKUP(E1569,'DATA MASTER'!$B$1:$R$3858,3,0),"")</f>
        <v>DIV 1-AREM</v>
      </c>
      <c r="G1569" s="4">
        <v>1</v>
      </c>
      <c r="H1569" s="35">
        <f>IFERROR(VLOOKUP(E1569,'DATA MASTER'!$B$1:$R$3858,6,0),"")</f>
        <v>1</v>
      </c>
      <c r="I1569" s="40">
        <f>IFERROR(VLOOKUP(E1569,'DATA MASTER'!$B$1:$R$3858,5,0),"")</f>
        <v>21.03</v>
      </c>
      <c r="J1569" s="35">
        <f>IFERROR(VLOOKUP(E1569,'DATA MASTER'!$B$1:$R$3858,17,0),"")</f>
        <v>285500</v>
      </c>
      <c r="K1569" s="35">
        <f>IFERROR(VLOOKUP(E1569,'DATA MASTER'!$B$1:$R$3858,16,0),"")</f>
        <v>224700</v>
      </c>
      <c r="L1569" s="34">
        <f t="shared" si="428"/>
        <v>21412.5</v>
      </c>
      <c r="M1569" s="34">
        <f t="shared" si="433"/>
        <v>32554.536000000004</v>
      </c>
      <c r="N1569" s="35">
        <v>0</v>
      </c>
      <c r="O1569" s="35">
        <v>0</v>
      </c>
      <c r="P1569" s="35"/>
      <c r="Q1569" s="4"/>
      <c r="R1569" s="35">
        <f t="shared" si="434"/>
        <v>237916.66666666666</v>
      </c>
      <c r="S1569" s="35">
        <f t="shared" si="429"/>
        <v>173104.02162162162</v>
      </c>
      <c r="T1569" s="35">
        <f t="shared" si="430"/>
        <v>64812.645045045036</v>
      </c>
      <c r="U1569" s="35">
        <f t="shared" si="435"/>
        <v>14721</v>
      </c>
      <c r="V1569" s="35">
        <f t="shared" si="436"/>
        <v>1371.5217391304348</v>
      </c>
      <c r="W1569" s="35">
        <f t="shared" si="431"/>
        <v>5281.75</v>
      </c>
      <c r="X1569" s="35">
        <f t="shared" si="437"/>
        <v>43438.373305914603</v>
      </c>
      <c r="Y1569" s="35">
        <f t="shared" si="442"/>
        <v>1</v>
      </c>
      <c r="Z1569" s="35">
        <v>0</v>
      </c>
      <c r="AA1569" s="35">
        <f t="shared" si="438"/>
        <v>0</v>
      </c>
      <c r="AB1569" s="37">
        <f t="shared" si="432"/>
        <v>0</v>
      </c>
      <c r="AC1569" s="35">
        <v>0</v>
      </c>
      <c r="AD1569" s="35">
        <v>0</v>
      </c>
      <c r="AE1569" s="44"/>
    </row>
    <row r="1570" spans="1:31">
      <c r="A1570" s="34">
        <v>1566</v>
      </c>
      <c r="B1570" s="58">
        <v>46258</v>
      </c>
      <c r="C1570" s="4" t="s">
        <v>7521</v>
      </c>
      <c r="D1570" s="4" t="s">
        <v>6239</v>
      </c>
      <c r="E1570" s="4" t="s">
        <v>726</v>
      </c>
      <c r="F1570" s="35" t="str">
        <f>IFERROR(VLOOKUP(E1570,'DATA MASTER'!$B$1:$R$3858,3,0),"")</f>
        <v>DIV 1-AREM</v>
      </c>
      <c r="G1570" s="4">
        <v>8</v>
      </c>
      <c r="H1570" s="35">
        <f>IFERROR(VLOOKUP(E1570,'DATA MASTER'!$B$1:$R$3858,6,0),"")</f>
        <v>4</v>
      </c>
      <c r="I1570" s="40">
        <f>IFERROR(VLOOKUP(E1570,'DATA MASTER'!$B$1:$R$3858,5,0),"")</f>
        <v>5.35</v>
      </c>
      <c r="J1570" s="35">
        <f>IFERROR(VLOOKUP(E1570,'DATA MASTER'!$B$1:$R$3858,17,0),"")</f>
        <v>76700</v>
      </c>
      <c r="K1570" s="35">
        <f>IFERROR(VLOOKUP(E1570,'DATA MASTER'!$B$1:$R$3858,16,0),"")</f>
        <v>61100</v>
      </c>
      <c r="L1570" s="34">
        <f t="shared" si="428"/>
        <v>5752.5</v>
      </c>
      <c r="M1570" s="34">
        <f t="shared" si="433"/>
        <v>8852.1679999999997</v>
      </c>
      <c r="N1570" s="35">
        <v>0</v>
      </c>
      <c r="O1570" s="35">
        <v>10</v>
      </c>
      <c r="P1570" s="35"/>
      <c r="Q1570" s="4"/>
      <c r="R1570" s="35">
        <f t="shared" si="434"/>
        <v>460200</v>
      </c>
      <c r="S1570" s="35">
        <f t="shared" si="429"/>
        <v>338904.85621621623</v>
      </c>
      <c r="T1570" s="35">
        <f t="shared" si="430"/>
        <v>121295.14378378377</v>
      </c>
      <c r="U1570" s="35">
        <f t="shared" si="435"/>
        <v>29959.999999999996</v>
      </c>
      <c r="V1570" s="35">
        <f t="shared" si="436"/>
        <v>2791.3043478260865</v>
      </c>
      <c r="W1570" s="35">
        <f t="shared" si="431"/>
        <v>10216.44</v>
      </c>
      <c r="X1570" s="35">
        <f t="shared" si="437"/>
        <v>78327.39943595769</v>
      </c>
      <c r="Y1570" s="35">
        <v>1</v>
      </c>
      <c r="Z1570" s="35">
        <v>0</v>
      </c>
      <c r="AA1570" s="35">
        <f t="shared" si="438"/>
        <v>0</v>
      </c>
      <c r="AB1570" s="37">
        <f t="shared" si="432"/>
        <v>0</v>
      </c>
      <c r="AC1570" s="35">
        <v>0</v>
      </c>
      <c r="AD1570" s="35">
        <v>0</v>
      </c>
      <c r="AE1570" s="44"/>
    </row>
    <row r="1571" spans="1:31">
      <c r="A1571" s="34">
        <v>1567</v>
      </c>
      <c r="B1571" s="58">
        <v>46258</v>
      </c>
      <c r="C1571" s="4" t="s">
        <v>7522</v>
      </c>
      <c r="D1571" s="4" t="s">
        <v>6143</v>
      </c>
      <c r="E1571" s="4" t="s">
        <v>2791</v>
      </c>
      <c r="F1571" s="35" t="str">
        <f>IFERROR(VLOOKUP(E1571,'DATA MASTER'!$B$1:$R$3858,3,0),"")</f>
        <v>BB</v>
      </c>
      <c r="G1571" s="4">
        <v>2</v>
      </c>
      <c r="H1571" s="35">
        <f>IFERROR(VLOOKUP(E1571,'DATA MASTER'!$B$1:$R$3858,6,0),"")</f>
        <v>1</v>
      </c>
      <c r="I1571" s="40">
        <f>IFERROR(VLOOKUP(E1571,'DATA MASTER'!$B$1:$R$3858,5,0),"")</f>
        <v>20.096</v>
      </c>
      <c r="J1571" s="35">
        <f>IFERROR(VLOOKUP(E1571,'DATA MASTER'!$B$1:$R$3858,17,0),"")</f>
        <v>111100</v>
      </c>
      <c r="K1571" s="35">
        <f>IFERROR(VLOOKUP(E1571,'DATA MASTER'!$B$1:$R$3858,16,0),"")</f>
        <v>92000</v>
      </c>
      <c r="L1571" s="34">
        <f t="shared" si="428"/>
        <v>8332.5</v>
      </c>
      <c r="M1571" s="34">
        <f t="shared" si="433"/>
        <v>13328.960000000001</v>
      </c>
      <c r="N1571" s="35">
        <v>0</v>
      </c>
      <c r="O1571" s="35">
        <v>0</v>
      </c>
      <c r="P1571" s="35"/>
      <c r="Q1571" s="4"/>
      <c r="R1571" s="35">
        <f t="shared" si="434"/>
        <v>185166.66666666666</v>
      </c>
      <c r="S1571" s="35">
        <f t="shared" si="429"/>
        <v>141749.6216216216</v>
      </c>
      <c r="T1571" s="35">
        <f t="shared" si="430"/>
        <v>43417.045045045059</v>
      </c>
      <c r="U1571" s="35">
        <f t="shared" si="435"/>
        <v>28134.400000000001</v>
      </c>
      <c r="V1571" s="35">
        <f t="shared" si="436"/>
        <v>2621.217391304348</v>
      </c>
      <c r="W1571" s="35">
        <v>0</v>
      </c>
      <c r="X1571" s="35">
        <f t="shared" si="437"/>
        <v>12661.42765374071</v>
      </c>
      <c r="Y1571" s="35">
        <v>1</v>
      </c>
      <c r="Z1571" s="35">
        <v>0</v>
      </c>
      <c r="AA1571" s="35">
        <f t="shared" si="438"/>
        <v>0</v>
      </c>
      <c r="AB1571" s="37">
        <f t="shared" si="432"/>
        <v>0</v>
      </c>
      <c r="AC1571" s="35">
        <v>0</v>
      </c>
      <c r="AD1571" s="3">
        <v>0</v>
      </c>
      <c r="AE1571" s="44"/>
    </row>
    <row r="1572" spans="1:31">
      <c r="A1572" s="34">
        <v>1568</v>
      </c>
      <c r="B1572" s="58">
        <v>46258</v>
      </c>
      <c r="C1572" s="4" t="s">
        <v>7523</v>
      </c>
      <c r="D1572" s="4" t="s">
        <v>6188</v>
      </c>
      <c r="E1572" s="4" t="s">
        <v>2785</v>
      </c>
      <c r="F1572" s="35" t="str">
        <f>IFERROR(VLOOKUP(E1572,'DATA MASTER'!$B$1:$R$3858,3,0),"")</f>
        <v>BB</v>
      </c>
      <c r="G1572" s="4">
        <v>12</v>
      </c>
      <c r="H1572" s="35">
        <f>IFERROR(VLOOKUP(E1572,'DATA MASTER'!$B$1:$R$3858,6,0),"")</f>
        <v>6</v>
      </c>
      <c r="I1572" s="40">
        <f>IFERROR(VLOOKUP(E1572,'DATA MASTER'!$B$1:$R$3858,5,0),"")</f>
        <v>5.0309999999999997</v>
      </c>
      <c r="J1572" s="35">
        <f>IFERROR(VLOOKUP(E1572,'DATA MASTER'!$B$1:$R$3858,17,0),"")</f>
        <v>32600</v>
      </c>
      <c r="K1572" s="35">
        <f>IFERROR(VLOOKUP(E1572,'DATA MASTER'!$B$1:$R$3858,16,0),"")</f>
        <v>28500</v>
      </c>
      <c r="L1572" s="34">
        <f t="shared" si="428"/>
        <v>2445</v>
      </c>
      <c r="M1572" s="34">
        <f t="shared" si="433"/>
        <v>4129.08</v>
      </c>
      <c r="N1572" s="35">
        <v>0</v>
      </c>
      <c r="O1572" s="35">
        <v>0</v>
      </c>
      <c r="P1572" s="35"/>
      <c r="Q1572" s="4"/>
      <c r="R1572" s="35">
        <f t="shared" si="434"/>
        <v>326000</v>
      </c>
      <c r="S1572" s="35">
        <f t="shared" si="429"/>
        <v>263469.40540540533</v>
      </c>
      <c r="T1572" s="35">
        <f t="shared" si="430"/>
        <v>62530.594594594673</v>
      </c>
      <c r="U1572" s="35">
        <f t="shared" si="435"/>
        <v>42260.4</v>
      </c>
      <c r="V1572" s="35">
        <f t="shared" si="436"/>
        <v>3937.304347826087</v>
      </c>
      <c r="W1572" s="35">
        <v>0</v>
      </c>
      <c r="X1572" s="35">
        <f t="shared" si="437"/>
        <v>16332.890246768584</v>
      </c>
      <c r="Y1572" s="35">
        <v>1</v>
      </c>
      <c r="Z1572" s="35">
        <v>0</v>
      </c>
      <c r="AA1572" s="35">
        <f t="shared" si="438"/>
        <v>0</v>
      </c>
      <c r="AB1572" s="37">
        <f t="shared" si="432"/>
        <v>0</v>
      </c>
      <c r="AC1572" s="35">
        <v>0</v>
      </c>
      <c r="AD1572" s="3">
        <v>0</v>
      </c>
      <c r="AE1572" s="44"/>
    </row>
    <row r="1573" spans="1:31">
      <c r="A1573" s="34">
        <v>1569</v>
      </c>
      <c r="B1573" s="58">
        <v>46258</v>
      </c>
      <c r="C1573" s="4" t="s">
        <v>7523</v>
      </c>
      <c r="D1573" s="4" t="s">
        <v>6188</v>
      </c>
      <c r="E1573" s="4" t="s">
        <v>2791</v>
      </c>
      <c r="F1573" s="35" t="str">
        <f>IFERROR(VLOOKUP(E1573,'DATA MASTER'!$B$1:$R$3858,3,0),"")</f>
        <v>BB</v>
      </c>
      <c r="G1573" s="4">
        <v>5</v>
      </c>
      <c r="H1573" s="35">
        <f>IFERROR(VLOOKUP(E1573,'DATA MASTER'!$B$1:$R$3858,6,0),"")</f>
        <v>1</v>
      </c>
      <c r="I1573" s="40">
        <f>IFERROR(VLOOKUP(E1573,'DATA MASTER'!$B$1:$R$3858,5,0),"")</f>
        <v>20.096</v>
      </c>
      <c r="J1573" s="35">
        <f>IFERROR(VLOOKUP(E1573,'DATA MASTER'!$B$1:$R$3858,17,0),"")</f>
        <v>111100</v>
      </c>
      <c r="K1573" s="35">
        <f>IFERROR(VLOOKUP(E1573,'DATA MASTER'!$B$1:$R$3858,16,0),"")</f>
        <v>92000</v>
      </c>
      <c r="L1573" s="34">
        <f t="shared" si="428"/>
        <v>8332.5</v>
      </c>
      <c r="M1573" s="34">
        <f t="shared" si="433"/>
        <v>13328.960000000001</v>
      </c>
      <c r="N1573" s="35">
        <v>0</v>
      </c>
      <c r="O1573" s="35">
        <v>0</v>
      </c>
      <c r="P1573" s="35"/>
      <c r="Q1573" s="4"/>
      <c r="R1573" s="35">
        <f t="shared" si="434"/>
        <v>462916.66666666663</v>
      </c>
      <c r="S1573" s="35">
        <f t="shared" si="429"/>
        <v>354374.05405405397</v>
      </c>
      <c r="T1573" s="35">
        <f t="shared" si="430"/>
        <v>108542.61261261266</v>
      </c>
      <c r="U1573" s="35">
        <f t="shared" si="435"/>
        <v>70336</v>
      </c>
      <c r="V1573" s="35">
        <f t="shared" si="436"/>
        <v>6553.04347826087</v>
      </c>
      <c r="W1573" s="35">
        <v>0</v>
      </c>
      <c r="X1573" s="35">
        <f t="shared" si="437"/>
        <v>31653.56913435179</v>
      </c>
      <c r="Y1573" s="35">
        <v>1</v>
      </c>
      <c r="Z1573" s="35">
        <v>0</v>
      </c>
      <c r="AA1573" s="35">
        <f t="shared" si="438"/>
        <v>0</v>
      </c>
      <c r="AB1573" s="37">
        <f t="shared" si="432"/>
        <v>0</v>
      </c>
      <c r="AC1573" s="35">
        <v>0</v>
      </c>
      <c r="AD1573" s="3">
        <v>0</v>
      </c>
      <c r="AE1573" s="44"/>
    </row>
    <row r="1574" spans="1:31">
      <c r="A1574" s="34">
        <v>1570</v>
      </c>
      <c r="B1574" s="58">
        <v>46258</v>
      </c>
      <c r="C1574" s="4" t="s">
        <v>7524</v>
      </c>
      <c r="D1574" s="4" t="s">
        <v>6239</v>
      </c>
      <c r="E1574" s="4" t="s">
        <v>726</v>
      </c>
      <c r="F1574" s="35" t="str">
        <f>IFERROR(VLOOKUP(E1574,'DATA MASTER'!$B$1:$R$3858,3,0),"")</f>
        <v>DIV 1-AREM</v>
      </c>
      <c r="G1574" s="4">
        <v>8</v>
      </c>
      <c r="H1574" s="35">
        <f>IFERROR(VLOOKUP(E1574,'DATA MASTER'!$B$1:$R$3858,6,0),"")</f>
        <v>4</v>
      </c>
      <c r="I1574" s="40">
        <f>IFERROR(VLOOKUP(E1574,'DATA MASTER'!$B$1:$R$3858,5,0),"")</f>
        <v>5.35</v>
      </c>
      <c r="J1574" s="35">
        <f>IFERROR(VLOOKUP(E1574,'DATA MASTER'!$B$1:$R$3858,17,0),"")</f>
        <v>76700</v>
      </c>
      <c r="K1574" s="35">
        <f>IFERROR(VLOOKUP(E1574,'DATA MASTER'!$B$1:$R$3858,16,0),"")</f>
        <v>61100</v>
      </c>
      <c r="L1574" s="34">
        <f t="shared" si="428"/>
        <v>5752.5</v>
      </c>
      <c r="M1574" s="34">
        <f t="shared" si="433"/>
        <v>8852.1679999999997</v>
      </c>
      <c r="N1574" s="35">
        <v>0</v>
      </c>
      <c r="O1574" s="35">
        <v>10</v>
      </c>
      <c r="P1574" s="35"/>
      <c r="Q1574" s="4"/>
      <c r="R1574" s="35">
        <f t="shared" si="434"/>
        <v>460200</v>
      </c>
      <c r="S1574" s="35">
        <f t="shared" si="429"/>
        <v>338904.85621621623</v>
      </c>
      <c r="T1574" s="35">
        <f t="shared" si="430"/>
        <v>121295.14378378377</v>
      </c>
      <c r="U1574" s="35">
        <f t="shared" si="435"/>
        <v>29959.999999999996</v>
      </c>
      <c r="V1574" s="35">
        <f t="shared" si="436"/>
        <v>2791.3043478260865</v>
      </c>
      <c r="W1574" s="35">
        <f t="shared" si="431"/>
        <v>10216.44</v>
      </c>
      <c r="X1574" s="35">
        <f t="shared" si="437"/>
        <v>78327.39943595769</v>
      </c>
      <c r="Y1574" s="35">
        <v>1</v>
      </c>
      <c r="Z1574" s="35">
        <v>0</v>
      </c>
      <c r="AA1574" s="35">
        <f t="shared" si="438"/>
        <v>0</v>
      </c>
      <c r="AB1574" s="37">
        <f t="shared" si="432"/>
        <v>0</v>
      </c>
      <c r="AC1574" s="35">
        <v>0</v>
      </c>
      <c r="AD1574" s="35">
        <v>0</v>
      </c>
      <c r="AE1574" s="44"/>
    </row>
    <row r="1575" spans="1:31">
      <c r="A1575" s="34">
        <v>1571</v>
      </c>
      <c r="B1575" s="58">
        <v>46259</v>
      </c>
      <c r="C1575" s="4" t="s">
        <v>7525</v>
      </c>
      <c r="D1575" s="4" t="s">
        <v>6134</v>
      </c>
      <c r="E1575" s="4" t="s">
        <v>6160</v>
      </c>
      <c r="F1575" s="35" t="str">
        <f>IFERROR(VLOOKUP(E1575,'DATA MASTER'!$B$1:$R$3858,3,0),"")</f>
        <v>DIV 1</v>
      </c>
      <c r="G1575" s="4">
        <v>1</v>
      </c>
      <c r="H1575" s="35">
        <f>IFERROR(VLOOKUP(E1575,'DATA MASTER'!$B$1:$R$3858,6,0),"")</f>
        <v>1</v>
      </c>
      <c r="I1575" s="40">
        <f>IFERROR(VLOOKUP(E1575,'DATA MASTER'!$B$1:$R$3858,5,0),"")</f>
        <v>26.02</v>
      </c>
      <c r="J1575" s="35">
        <f>IFERROR(VLOOKUP(E1575,'DATA MASTER'!$B$1:$R$3858,17,0),"")</f>
        <v>876000</v>
      </c>
      <c r="K1575" s="35">
        <f>IFERROR(VLOOKUP(E1575,'DATA MASTER'!$B$1:$R$3858,16,0),"")</f>
        <v>777200</v>
      </c>
      <c r="L1575" s="34">
        <f t="shared" si="428"/>
        <v>65700</v>
      </c>
      <c r="M1575" s="34">
        <f t="shared" si="433"/>
        <v>112600.736</v>
      </c>
      <c r="N1575" s="35">
        <v>0</v>
      </c>
      <c r="O1575" s="35">
        <v>0</v>
      </c>
      <c r="P1575" s="35"/>
      <c r="Q1575" s="4"/>
      <c r="R1575" s="35">
        <f t="shared" si="434"/>
        <v>729999.99999999988</v>
      </c>
      <c r="S1575" s="35">
        <f t="shared" si="429"/>
        <v>598738.07567567565</v>
      </c>
      <c r="T1575" s="35">
        <f t="shared" si="430"/>
        <v>131261.92432432424</v>
      </c>
      <c r="U1575" s="35">
        <f t="shared" si="435"/>
        <v>18214</v>
      </c>
      <c r="V1575" s="35">
        <f t="shared" si="436"/>
        <v>1696.9565217391305</v>
      </c>
      <c r="W1575" s="35">
        <f t="shared" si="431"/>
        <v>16206</v>
      </c>
      <c r="X1575" s="35">
        <f t="shared" si="437"/>
        <v>89262.614861408627</v>
      </c>
      <c r="Y1575" s="35">
        <v>1</v>
      </c>
      <c r="Z1575" s="35">
        <v>0</v>
      </c>
      <c r="AA1575" s="35">
        <f t="shared" si="438"/>
        <v>0</v>
      </c>
      <c r="AB1575" s="37">
        <f t="shared" si="432"/>
        <v>0</v>
      </c>
      <c r="AC1575" s="35">
        <v>0</v>
      </c>
      <c r="AD1575" s="35">
        <v>5882.3529411764703</v>
      </c>
      <c r="AE1575" s="44"/>
    </row>
    <row r="1576" spans="1:31">
      <c r="A1576" s="34">
        <v>1572</v>
      </c>
      <c r="B1576" s="58">
        <v>46259</v>
      </c>
      <c r="C1576" s="4" t="s">
        <v>7525</v>
      </c>
      <c r="D1576" s="4" t="s">
        <v>6134</v>
      </c>
      <c r="E1576" s="4" t="s">
        <v>6166</v>
      </c>
      <c r="F1576" s="35" t="str">
        <f>IFERROR(VLOOKUP(E1576,'DATA MASTER'!$B$1:$R$3858,3,0),"")</f>
        <v>DIV 2</v>
      </c>
      <c r="G1576" s="4">
        <v>4</v>
      </c>
      <c r="H1576" s="35">
        <f>IFERROR(VLOOKUP(E1576,'DATA MASTER'!$B$1:$R$3858,6,0),"")</f>
        <v>4</v>
      </c>
      <c r="I1576" s="40">
        <f>IFERROR(VLOOKUP(E1576,'DATA MASTER'!$B$1:$R$3858,5,0),"")</f>
        <v>4.68</v>
      </c>
      <c r="J1576" s="35">
        <f>IFERROR(VLOOKUP(E1576,'DATA MASTER'!$B$1:$R$3858,17,0),"")</f>
        <v>112100</v>
      </c>
      <c r="K1576" s="35">
        <f>IFERROR(VLOOKUP(E1576,'DATA MASTER'!$B$1:$R$3858,16,0),"")</f>
        <v>96500</v>
      </c>
      <c r="L1576" s="34">
        <f t="shared" si="428"/>
        <v>8407.5</v>
      </c>
      <c r="M1576" s="34">
        <f t="shared" si="433"/>
        <v>13980.92</v>
      </c>
      <c r="N1576" s="35">
        <v>0</v>
      </c>
      <c r="O1576" s="35">
        <v>0</v>
      </c>
      <c r="P1576" s="35"/>
      <c r="Q1576" s="4"/>
      <c r="R1576" s="35">
        <f t="shared" si="434"/>
        <v>373666.66666666663</v>
      </c>
      <c r="S1576" s="35">
        <f t="shared" si="429"/>
        <v>297366.05405405402</v>
      </c>
      <c r="T1576" s="35">
        <f t="shared" si="430"/>
        <v>76300.612612612604</v>
      </c>
      <c r="U1576" s="35">
        <f t="shared" si="435"/>
        <v>13104</v>
      </c>
      <c r="V1576" s="35">
        <f t="shared" si="436"/>
        <v>1220.8695652173913</v>
      </c>
      <c r="W1576" s="35">
        <f t="shared" si="431"/>
        <v>8295.4</v>
      </c>
      <c r="X1576" s="35">
        <f t="shared" si="437"/>
        <v>47797.990106218742</v>
      </c>
      <c r="Y1576" s="35">
        <v>1</v>
      </c>
      <c r="Z1576" s="35">
        <v>0</v>
      </c>
      <c r="AA1576" s="35">
        <f t="shared" si="438"/>
        <v>0</v>
      </c>
      <c r="AB1576" s="37">
        <f t="shared" si="432"/>
        <v>0</v>
      </c>
      <c r="AC1576" s="35">
        <v>0</v>
      </c>
      <c r="AD1576" s="35">
        <v>5882.3529411764703</v>
      </c>
      <c r="AE1576" s="44"/>
    </row>
    <row r="1577" spans="1:31">
      <c r="A1577" s="34">
        <v>1573</v>
      </c>
      <c r="B1577" s="58">
        <v>46259</v>
      </c>
      <c r="C1577" s="4" t="s">
        <v>7526</v>
      </c>
      <c r="D1577" s="4" t="s">
        <v>6175</v>
      </c>
      <c r="E1577" s="4" t="s">
        <v>6135</v>
      </c>
      <c r="F1577" s="35" t="str">
        <f>IFERROR(VLOOKUP(E1577,'DATA MASTER'!$B$1:$R$3858,3,0),"")</f>
        <v>DIV 1</v>
      </c>
      <c r="G1577" s="4">
        <v>24</v>
      </c>
      <c r="H1577" s="35">
        <f>IFERROR(VLOOKUP(E1577,'DATA MASTER'!$B$1:$R$3858,6,0),"")</f>
        <v>24</v>
      </c>
      <c r="I1577" s="40">
        <f>IFERROR(VLOOKUP(E1577,'DATA MASTER'!$B$1:$R$3858,5,0),"")</f>
        <v>1.23</v>
      </c>
      <c r="J1577" s="35">
        <f>IFERROR(VLOOKUP(E1577,'DATA MASTER'!$B$1:$R$3858,17,0),"")</f>
        <v>99800</v>
      </c>
      <c r="K1577" s="35">
        <f>IFERROR(VLOOKUP(E1577,'DATA MASTER'!$B$1:$R$3858,16,0),"")</f>
        <v>92100</v>
      </c>
      <c r="L1577" s="34">
        <f t="shared" si="428"/>
        <v>7485</v>
      </c>
      <c r="M1577" s="34">
        <f t="shared" si="433"/>
        <v>13343.448</v>
      </c>
      <c r="N1577" s="35">
        <v>0</v>
      </c>
      <c r="O1577" s="35">
        <v>0</v>
      </c>
      <c r="P1577" s="35">
        <v>25000</v>
      </c>
      <c r="Q1577" s="4" t="s">
        <v>7503</v>
      </c>
      <c r="R1577" s="35">
        <f t="shared" si="434"/>
        <v>1995999.9999999998</v>
      </c>
      <c r="S1577" s="35">
        <f t="shared" si="429"/>
        <v>1702844.3675675672</v>
      </c>
      <c r="T1577" s="35">
        <f t="shared" si="430"/>
        <v>293155.63243243261</v>
      </c>
      <c r="U1577" s="35">
        <f t="shared" si="435"/>
        <v>20664</v>
      </c>
      <c r="V1577" s="35">
        <f t="shared" si="436"/>
        <v>1925.2173913043478</v>
      </c>
      <c r="W1577" s="35">
        <f t="shared" si="431"/>
        <v>44311.199999999997</v>
      </c>
      <c r="X1577" s="35">
        <f t="shared" si="437"/>
        <v>188755.21504112828</v>
      </c>
      <c r="Y1577" s="35">
        <f t="shared" ref="Y1577:Y1578" si="443">H1577</f>
        <v>24</v>
      </c>
      <c r="Z1577" s="35">
        <v>0</v>
      </c>
      <c r="AA1577" s="35">
        <f t="shared" si="438"/>
        <v>25000</v>
      </c>
      <c r="AB1577" s="37">
        <f t="shared" si="432"/>
        <v>0</v>
      </c>
      <c r="AC1577" s="35">
        <v>0</v>
      </c>
      <c r="AD1577" s="35">
        <v>12500</v>
      </c>
      <c r="AE1577" s="44"/>
    </row>
    <row r="1578" spans="1:31">
      <c r="A1578" s="34">
        <v>1574</v>
      </c>
      <c r="B1578" s="58">
        <v>46259</v>
      </c>
      <c r="C1578" s="4" t="s">
        <v>7527</v>
      </c>
      <c r="D1578" s="4" t="s">
        <v>6287</v>
      </c>
      <c r="E1578" s="4" t="s">
        <v>6135</v>
      </c>
      <c r="F1578" s="35" t="str">
        <f>IFERROR(VLOOKUP(E1578,'DATA MASTER'!$B$1:$R$3858,3,0),"")</f>
        <v>DIV 1</v>
      </c>
      <c r="G1578" s="4">
        <v>24</v>
      </c>
      <c r="H1578" s="35">
        <f>IFERROR(VLOOKUP(E1578,'DATA MASTER'!$B$1:$R$3858,6,0),"")</f>
        <v>24</v>
      </c>
      <c r="I1578" s="40">
        <f>IFERROR(VLOOKUP(E1578,'DATA MASTER'!$B$1:$R$3858,5,0),"")</f>
        <v>1.23</v>
      </c>
      <c r="J1578" s="35">
        <f>IFERROR(VLOOKUP(E1578,'DATA MASTER'!$B$1:$R$3858,17,0),"")</f>
        <v>99800</v>
      </c>
      <c r="K1578" s="35">
        <f>IFERROR(VLOOKUP(E1578,'DATA MASTER'!$B$1:$R$3858,16,0),"")</f>
        <v>92100</v>
      </c>
      <c r="L1578" s="34">
        <f t="shared" si="428"/>
        <v>7485</v>
      </c>
      <c r="M1578" s="34">
        <f t="shared" si="433"/>
        <v>13343.448</v>
      </c>
      <c r="N1578" s="35">
        <v>0</v>
      </c>
      <c r="O1578" s="35">
        <v>0</v>
      </c>
      <c r="P1578" s="35">
        <v>25000</v>
      </c>
      <c r="Q1578" s="4" t="s">
        <v>7503</v>
      </c>
      <c r="R1578" s="35">
        <f t="shared" si="434"/>
        <v>1995999.9999999998</v>
      </c>
      <c r="S1578" s="35">
        <f t="shared" si="429"/>
        <v>1702844.3675675672</v>
      </c>
      <c r="T1578" s="35">
        <f t="shared" si="430"/>
        <v>293155.63243243261</v>
      </c>
      <c r="U1578" s="35">
        <f t="shared" si="435"/>
        <v>20664</v>
      </c>
      <c r="V1578" s="35">
        <f t="shared" si="436"/>
        <v>1925.2173913043478</v>
      </c>
      <c r="W1578" s="35">
        <f t="shared" si="431"/>
        <v>44311.199999999997</v>
      </c>
      <c r="X1578" s="35">
        <f t="shared" si="437"/>
        <v>187618.85140476463</v>
      </c>
      <c r="Y1578" s="35">
        <f t="shared" si="443"/>
        <v>24</v>
      </c>
      <c r="Z1578" s="35">
        <v>0</v>
      </c>
      <c r="AA1578" s="35">
        <f t="shared" si="438"/>
        <v>25000</v>
      </c>
      <c r="AB1578" s="37">
        <f t="shared" si="432"/>
        <v>0</v>
      </c>
      <c r="AC1578" s="35">
        <v>0</v>
      </c>
      <c r="AD1578" s="35">
        <v>13636.363636363636</v>
      </c>
      <c r="AE1578" s="44"/>
    </row>
    <row r="1579" spans="1:31">
      <c r="A1579" s="34">
        <v>1575</v>
      </c>
      <c r="B1579" s="58">
        <v>46259</v>
      </c>
      <c r="C1579" s="4" t="s">
        <v>7528</v>
      </c>
      <c r="D1579" s="4" t="s">
        <v>6287</v>
      </c>
      <c r="E1579" s="4" t="s">
        <v>6156</v>
      </c>
      <c r="F1579" s="35" t="str">
        <f>IFERROR(VLOOKUP(E1579,'DATA MASTER'!$B$1:$R$3858,3,0),"")</f>
        <v>DIV 1</v>
      </c>
      <c r="G1579" s="4">
        <v>4</v>
      </c>
      <c r="H1579" s="35">
        <f>IFERROR(VLOOKUP(E1579,'DATA MASTER'!$B$1:$R$3858,6,0),"")</f>
        <v>4</v>
      </c>
      <c r="I1579" s="40">
        <f>IFERROR(VLOOKUP(E1579,'DATA MASTER'!$B$1:$R$3858,5,0),"")</f>
        <v>5.3879999999999999</v>
      </c>
      <c r="J1579" s="35">
        <f>IFERROR(VLOOKUP(E1579,'DATA MASTER'!$B$1:$R$3858,17,0),"")</f>
        <v>185700</v>
      </c>
      <c r="K1579" s="35">
        <f>IFERROR(VLOOKUP(E1579,'DATA MASTER'!$B$1:$R$3858,16,0),"")</f>
        <v>165300</v>
      </c>
      <c r="L1579" s="34">
        <f t="shared" si="428"/>
        <v>13927.5</v>
      </c>
      <c r="M1579" s="34">
        <f t="shared" si="433"/>
        <v>23948.664000000001</v>
      </c>
      <c r="N1579" s="35">
        <v>0</v>
      </c>
      <c r="O1579" s="35">
        <v>0</v>
      </c>
      <c r="P1579" s="35"/>
      <c r="Q1579" s="4"/>
      <c r="R1579" s="35">
        <f t="shared" si="434"/>
        <v>619000</v>
      </c>
      <c r="S1579" s="35">
        <f t="shared" si="429"/>
        <v>509374.18378378375</v>
      </c>
      <c r="T1579" s="35">
        <f t="shared" si="430"/>
        <v>109625.81621621625</v>
      </c>
      <c r="U1579" s="35">
        <f t="shared" si="435"/>
        <v>15086.4</v>
      </c>
      <c r="V1579" s="35">
        <f t="shared" si="436"/>
        <v>1405.5652173913043</v>
      </c>
      <c r="W1579" s="35">
        <f t="shared" si="431"/>
        <v>13741.800000000001</v>
      </c>
      <c r="X1579" s="35">
        <f t="shared" si="437"/>
        <v>65755.687362461307</v>
      </c>
      <c r="Y1579" s="35">
        <v>1</v>
      </c>
      <c r="Z1579" s="35">
        <v>0</v>
      </c>
      <c r="AA1579" s="35">
        <f t="shared" si="438"/>
        <v>0</v>
      </c>
      <c r="AB1579" s="37">
        <f t="shared" si="432"/>
        <v>0</v>
      </c>
      <c r="AC1579" s="35">
        <v>0</v>
      </c>
      <c r="AD1579" s="35">
        <v>13636.363636363636</v>
      </c>
      <c r="AE1579" s="44"/>
    </row>
    <row r="1580" spans="1:31">
      <c r="A1580" s="34">
        <v>1576</v>
      </c>
      <c r="B1580" s="58">
        <v>46259</v>
      </c>
      <c r="C1580" s="4" t="s">
        <v>7528</v>
      </c>
      <c r="D1580" s="4" t="s">
        <v>6287</v>
      </c>
      <c r="E1580" s="4" t="s">
        <v>6160</v>
      </c>
      <c r="F1580" s="35" t="str">
        <f>IFERROR(VLOOKUP(E1580,'DATA MASTER'!$B$1:$R$3858,3,0),"")</f>
        <v>DIV 1</v>
      </c>
      <c r="G1580" s="4">
        <v>2</v>
      </c>
      <c r="H1580" s="35">
        <f>IFERROR(VLOOKUP(E1580,'DATA MASTER'!$B$1:$R$3858,6,0),"")</f>
        <v>1</v>
      </c>
      <c r="I1580" s="40">
        <f>IFERROR(VLOOKUP(E1580,'DATA MASTER'!$B$1:$R$3858,5,0),"")</f>
        <v>26.02</v>
      </c>
      <c r="J1580" s="35">
        <f>IFERROR(VLOOKUP(E1580,'DATA MASTER'!$B$1:$R$3858,17,0),"")</f>
        <v>876000</v>
      </c>
      <c r="K1580" s="35">
        <f>IFERROR(VLOOKUP(E1580,'DATA MASTER'!$B$1:$R$3858,16,0),"")</f>
        <v>777200</v>
      </c>
      <c r="L1580" s="34">
        <f t="shared" si="428"/>
        <v>65700</v>
      </c>
      <c r="M1580" s="34">
        <f t="shared" si="433"/>
        <v>112600.736</v>
      </c>
      <c r="N1580" s="35">
        <v>0</v>
      </c>
      <c r="O1580" s="35">
        <v>0</v>
      </c>
      <c r="P1580" s="35"/>
      <c r="Q1580" s="4"/>
      <c r="R1580" s="35">
        <f t="shared" si="434"/>
        <v>1459999.9999999998</v>
      </c>
      <c r="S1580" s="35">
        <f t="shared" si="429"/>
        <v>1197476.1513513513</v>
      </c>
      <c r="T1580" s="35">
        <f t="shared" si="430"/>
        <v>262523.84864864848</v>
      </c>
      <c r="U1580" s="35">
        <f t="shared" si="435"/>
        <v>36428</v>
      </c>
      <c r="V1580" s="35">
        <f t="shared" si="436"/>
        <v>3393.913043478261</v>
      </c>
      <c r="W1580" s="35">
        <f t="shared" si="431"/>
        <v>32412</v>
      </c>
      <c r="X1580" s="35">
        <f t="shared" si="437"/>
        <v>176653.57196880656</v>
      </c>
      <c r="Y1580" s="35">
        <v>1</v>
      </c>
      <c r="Z1580" s="35">
        <v>0</v>
      </c>
      <c r="AA1580" s="35">
        <f t="shared" si="438"/>
        <v>0</v>
      </c>
      <c r="AB1580" s="37">
        <f t="shared" si="432"/>
        <v>0</v>
      </c>
      <c r="AC1580" s="35">
        <v>0</v>
      </c>
      <c r="AD1580" s="35">
        <v>13636.363636363636</v>
      </c>
      <c r="AE1580" s="44"/>
    </row>
    <row r="1581" spans="1:31">
      <c r="A1581" s="34">
        <v>1577</v>
      </c>
      <c r="B1581" s="58">
        <v>46259</v>
      </c>
      <c r="C1581" s="4" t="s">
        <v>7528</v>
      </c>
      <c r="D1581" s="4" t="s">
        <v>6287</v>
      </c>
      <c r="E1581" s="4" t="s">
        <v>6129</v>
      </c>
      <c r="F1581" s="35" t="str">
        <f>IFERROR(VLOOKUP(E1581,'DATA MASTER'!$B$1:$R$3858,3,0),"")</f>
        <v>DIV 1</v>
      </c>
      <c r="G1581" s="4">
        <v>24</v>
      </c>
      <c r="H1581" s="35">
        <f>IFERROR(VLOOKUP(E1581,'DATA MASTER'!$B$1:$R$3858,6,0),"")</f>
        <v>120</v>
      </c>
      <c r="I1581" s="40">
        <f>IFERROR(VLOOKUP(E1581,'DATA MASTER'!$B$1:$R$3858,5,0),"")</f>
        <v>0.14499999999999999</v>
      </c>
      <c r="J1581" s="35">
        <f>IFERROR(VLOOKUP(E1581,'DATA MASTER'!$B$1:$R$3858,17,0),"")</f>
        <v>15108.333333333334</v>
      </c>
      <c r="K1581" s="35">
        <f>IFERROR(VLOOKUP(E1581,'DATA MASTER'!$B$1:$R$3858,16,0),"")</f>
        <v>14025</v>
      </c>
      <c r="L1581" s="34">
        <f t="shared" si="428"/>
        <v>1133.125</v>
      </c>
      <c r="M1581" s="34">
        <f t="shared" si="433"/>
        <v>2031.9420000000002</v>
      </c>
      <c r="N1581" s="35">
        <v>0</v>
      </c>
      <c r="O1581" s="35">
        <v>0</v>
      </c>
      <c r="P1581" s="35"/>
      <c r="Q1581" s="4"/>
      <c r="R1581" s="35">
        <f t="shared" si="434"/>
        <v>302166.66666666663</v>
      </c>
      <c r="S1581" s="35">
        <f t="shared" si="429"/>
        <v>259309.36216216208</v>
      </c>
      <c r="T1581" s="35">
        <f t="shared" si="430"/>
        <v>42857.304504504544</v>
      </c>
      <c r="U1581" s="35">
        <f t="shared" si="435"/>
        <v>2435.9999999999995</v>
      </c>
      <c r="V1581" s="35">
        <f t="shared" si="436"/>
        <v>226.95652173913041</v>
      </c>
      <c r="W1581" s="35">
        <f t="shared" si="431"/>
        <v>6708.1</v>
      </c>
      <c r="X1581" s="35">
        <f t="shared" si="437"/>
        <v>19849.884346401781</v>
      </c>
      <c r="Y1581" s="35">
        <v>1</v>
      </c>
      <c r="Z1581" s="35">
        <v>0</v>
      </c>
      <c r="AA1581" s="35">
        <f t="shared" si="438"/>
        <v>0</v>
      </c>
      <c r="AB1581" s="37">
        <f t="shared" si="432"/>
        <v>0</v>
      </c>
      <c r="AC1581" s="35">
        <v>0</v>
      </c>
      <c r="AD1581" s="35">
        <v>13636.363636363636</v>
      </c>
      <c r="AE1581" s="44"/>
    </row>
    <row r="1582" spans="1:31">
      <c r="A1582" s="34">
        <v>1578</v>
      </c>
      <c r="B1582" s="58">
        <v>46259</v>
      </c>
      <c r="C1582" s="4" t="s">
        <v>7529</v>
      </c>
      <c r="D1582" s="4" t="s">
        <v>6196</v>
      </c>
      <c r="E1582" s="4" t="s">
        <v>6216</v>
      </c>
      <c r="F1582" s="35" t="str">
        <f>IFERROR(VLOOKUP(E1582,'DATA MASTER'!$B$1:$R$3858,3,0),"")</f>
        <v>DIV 1</v>
      </c>
      <c r="G1582" s="4">
        <v>4</v>
      </c>
      <c r="H1582" s="35">
        <f>IFERROR(VLOOKUP(E1582,'DATA MASTER'!$B$1:$R$3858,6,0),"")</f>
        <v>24</v>
      </c>
      <c r="I1582" s="40">
        <f>IFERROR(VLOOKUP(E1582,'DATA MASTER'!$B$1:$R$3858,5,0),"")</f>
        <v>1.0900000000000001</v>
      </c>
      <c r="J1582" s="35">
        <f>IFERROR(VLOOKUP(E1582,'DATA MASTER'!$B$1:$R$3858,17,0),"")</f>
        <v>49500</v>
      </c>
      <c r="K1582" s="35">
        <f>IFERROR(VLOOKUP(E1582,'DATA MASTER'!$B$1:$R$3858,16,0),"")</f>
        <v>44600</v>
      </c>
      <c r="L1582" s="34">
        <f t="shared" si="428"/>
        <v>3712.5</v>
      </c>
      <c r="M1582" s="34">
        <f t="shared" si="433"/>
        <v>6461.6480000000001</v>
      </c>
      <c r="N1582" s="35">
        <v>0</v>
      </c>
      <c r="O1582" s="35">
        <v>0</v>
      </c>
      <c r="P1582" s="35"/>
      <c r="Q1582" s="4"/>
      <c r="R1582" s="35">
        <f t="shared" si="434"/>
        <v>165000</v>
      </c>
      <c r="S1582" s="35">
        <f t="shared" si="429"/>
        <v>137435.50270270268</v>
      </c>
      <c r="T1582" s="35">
        <f t="shared" si="430"/>
        <v>27564.497297297319</v>
      </c>
      <c r="U1582" s="35">
        <f t="shared" si="435"/>
        <v>3052</v>
      </c>
      <c r="V1582" s="35">
        <f t="shared" si="436"/>
        <v>284.34782608695656</v>
      </c>
      <c r="W1582" s="35">
        <f t="shared" si="431"/>
        <v>3663.0000000000005</v>
      </c>
      <c r="X1582" s="35">
        <f t="shared" si="437"/>
        <v>14315.149471210363</v>
      </c>
      <c r="Y1582" s="35">
        <v>1</v>
      </c>
      <c r="Z1582" s="35">
        <v>0</v>
      </c>
      <c r="AA1582" s="35">
        <f t="shared" si="438"/>
        <v>0</v>
      </c>
      <c r="AB1582" s="37">
        <f t="shared" si="432"/>
        <v>0</v>
      </c>
      <c r="AC1582" s="35">
        <v>0</v>
      </c>
      <c r="AD1582" s="35">
        <v>6250</v>
      </c>
      <c r="AE1582" s="44"/>
    </row>
    <row r="1583" spans="1:31">
      <c r="A1583" s="34">
        <v>1579</v>
      </c>
      <c r="B1583" s="58">
        <v>46259</v>
      </c>
      <c r="C1583" s="4" t="s">
        <v>7529</v>
      </c>
      <c r="D1583" s="4" t="s">
        <v>6196</v>
      </c>
      <c r="E1583" s="4" t="s">
        <v>6156</v>
      </c>
      <c r="F1583" s="35" t="str">
        <f>IFERROR(VLOOKUP(E1583,'DATA MASTER'!$B$1:$R$3858,3,0),"")</f>
        <v>DIV 1</v>
      </c>
      <c r="G1583" s="4">
        <v>4</v>
      </c>
      <c r="H1583" s="35">
        <f>IFERROR(VLOOKUP(E1583,'DATA MASTER'!$B$1:$R$3858,6,0),"")</f>
        <v>4</v>
      </c>
      <c r="I1583" s="40">
        <f>IFERROR(VLOOKUP(E1583,'DATA MASTER'!$B$1:$R$3858,5,0),"")</f>
        <v>5.3879999999999999</v>
      </c>
      <c r="J1583" s="35">
        <f>IFERROR(VLOOKUP(E1583,'DATA MASTER'!$B$1:$R$3858,17,0),"")</f>
        <v>185700</v>
      </c>
      <c r="K1583" s="35">
        <f>IFERROR(VLOOKUP(E1583,'DATA MASTER'!$B$1:$R$3858,16,0),"")</f>
        <v>165300</v>
      </c>
      <c r="L1583" s="34">
        <f t="shared" si="428"/>
        <v>13927.5</v>
      </c>
      <c r="M1583" s="34">
        <f t="shared" si="433"/>
        <v>23948.664000000001</v>
      </c>
      <c r="N1583" s="35">
        <v>0</v>
      </c>
      <c r="O1583" s="35">
        <v>0</v>
      </c>
      <c r="P1583" s="35"/>
      <c r="Q1583" s="4"/>
      <c r="R1583" s="35">
        <f t="shared" si="434"/>
        <v>619000</v>
      </c>
      <c r="S1583" s="35">
        <f t="shared" si="429"/>
        <v>509374.18378378375</v>
      </c>
      <c r="T1583" s="35">
        <f t="shared" si="430"/>
        <v>109625.81621621625</v>
      </c>
      <c r="U1583" s="35">
        <f t="shared" si="435"/>
        <v>15086.4</v>
      </c>
      <c r="V1583" s="35">
        <f t="shared" si="436"/>
        <v>1405.5652173913043</v>
      </c>
      <c r="W1583" s="35">
        <f t="shared" si="431"/>
        <v>13741.800000000001</v>
      </c>
      <c r="X1583" s="35">
        <f t="shared" si="437"/>
        <v>73142.05099882494</v>
      </c>
      <c r="Y1583" s="35">
        <v>1</v>
      </c>
      <c r="Z1583" s="35">
        <v>0</v>
      </c>
      <c r="AA1583" s="35">
        <f t="shared" si="438"/>
        <v>0</v>
      </c>
      <c r="AB1583" s="37">
        <f t="shared" si="432"/>
        <v>0</v>
      </c>
      <c r="AC1583" s="35">
        <v>0</v>
      </c>
      <c r="AD1583" s="35">
        <v>6250</v>
      </c>
      <c r="AE1583" s="44"/>
    </row>
    <row r="1584" spans="1:31">
      <c r="A1584" s="34">
        <v>1580</v>
      </c>
      <c r="B1584" s="58">
        <v>46259</v>
      </c>
      <c r="C1584" s="4" t="s">
        <v>7530</v>
      </c>
      <c r="D1584" s="4" t="s">
        <v>6251</v>
      </c>
      <c r="E1584" s="4" t="s">
        <v>6148</v>
      </c>
      <c r="F1584" s="35" t="str">
        <f>IFERROR(VLOOKUP(E1584,'DATA MASTER'!$B$1:$R$3858,3,0),"")</f>
        <v>DIV 2</v>
      </c>
      <c r="G1584" s="4">
        <v>2</v>
      </c>
      <c r="H1584" s="35">
        <f>IFERROR(VLOOKUP(E1584,'DATA MASTER'!$B$1:$R$3858,6,0),"")</f>
        <v>24</v>
      </c>
      <c r="I1584" s="40">
        <f>IFERROR(VLOOKUP(E1584,'DATA MASTER'!$B$1:$R$3858,5,0),"")</f>
        <v>1.0900000000000001</v>
      </c>
      <c r="J1584" s="35">
        <f>IFERROR(VLOOKUP(E1584,'DATA MASTER'!$B$1:$R$3858,17,0),"")</f>
        <v>82200</v>
      </c>
      <c r="K1584" s="35">
        <f>IFERROR(VLOOKUP(E1584,'DATA MASTER'!$B$1:$R$3858,16,0),"")</f>
        <v>74900</v>
      </c>
      <c r="L1584" s="34">
        <f t="shared" si="428"/>
        <v>6165</v>
      </c>
      <c r="M1584" s="34">
        <f t="shared" si="433"/>
        <v>10851.512000000001</v>
      </c>
      <c r="N1584" s="35">
        <v>0</v>
      </c>
      <c r="O1584" s="35">
        <v>0</v>
      </c>
      <c r="P1584" s="35"/>
      <c r="Q1584" s="4"/>
      <c r="R1584" s="35">
        <f t="shared" si="434"/>
        <v>137000</v>
      </c>
      <c r="S1584" s="35">
        <f t="shared" si="429"/>
        <v>115402.68108108107</v>
      </c>
      <c r="T1584" s="35">
        <f t="shared" si="430"/>
        <v>21597.318918918929</v>
      </c>
      <c r="U1584" s="35">
        <f t="shared" si="435"/>
        <v>1526</v>
      </c>
      <c r="V1584" s="35">
        <f t="shared" si="436"/>
        <v>142.17391304347828</v>
      </c>
      <c r="W1584" s="35">
        <f t="shared" si="431"/>
        <v>3041.4</v>
      </c>
      <c r="X1584" s="35">
        <f t="shared" si="437"/>
        <v>16887.745005875448</v>
      </c>
      <c r="Y1584" s="35">
        <v>1</v>
      </c>
      <c r="Z1584" s="35">
        <v>0</v>
      </c>
      <c r="AA1584" s="35">
        <f t="shared" si="438"/>
        <v>0</v>
      </c>
      <c r="AB1584" s="37">
        <f t="shared" si="432"/>
        <v>0</v>
      </c>
      <c r="AC1584" s="35">
        <v>0</v>
      </c>
      <c r="AD1584" s="35">
        <v>0</v>
      </c>
      <c r="AE1584" s="44"/>
    </row>
    <row r="1585" spans="1:31">
      <c r="A1585" s="34">
        <v>1581</v>
      </c>
      <c r="B1585" s="58">
        <v>46259</v>
      </c>
      <c r="C1585" s="4" t="s">
        <v>7531</v>
      </c>
      <c r="D1585" s="4" t="s">
        <v>6138</v>
      </c>
      <c r="E1585" s="4" t="s">
        <v>6166</v>
      </c>
      <c r="F1585" s="35" t="str">
        <f>IFERROR(VLOOKUP(E1585,'DATA MASTER'!$B$1:$R$3858,3,0),"")</f>
        <v>DIV 2</v>
      </c>
      <c r="G1585" s="4">
        <v>2</v>
      </c>
      <c r="H1585" s="35">
        <f>IFERROR(VLOOKUP(E1585,'DATA MASTER'!$B$1:$R$3858,6,0),"")</f>
        <v>4</v>
      </c>
      <c r="I1585" s="40">
        <f>IFERROR(VLOOKUP(E1585,'DATA MASTER'!$B$1:$R$3858,5,0),"")</f>
        <v>4.68</v>
      </c>
      <c r="J1585" s="35">
        <f>IFERROR(VLOOKUP(E1585,'DATA MASTER'!$B$1:$R$3858,17,0),"")</f>
        <v>112100</v>
      </c>
      <c r="K1585" s="35">
        <f>IFERROR(VLOOKUP(E1585,'DATA MASTER'!$B$1:$R$3858,16,0),"")</f>
        <v>96500</v>
      </c>
      <c r="L1585" s="34">
        <f t="shared" si="428"/>
        <v>8407.5</v>
      </c>
      <c r="M1585" s="34">
        <f t="shared" si="433"/>
        <v>13980.92</v>
      </c>
      <c r="N1585" s="35">
        <v>0</v>
      </c>
      <c r="O1585" s="35">
        <v>0</v>
      </c>
      <c r="P1585" s="35"/>
      <c r="Q1585" s="4"/>
      <c r="R1585" s="35">
        <f t="shared" si="434"/>
        <v>186833.33333333331</v>
      </c>
      <c r="S1585" s="35">
        <f t="shared" si="429"/>
        <v>148683.02702702701</v>
      </c>
      <c r="T1585" s="35">
        <f t="shared" si="430"/>
        <v>38150.306306306302</v>
      </c>
      <c r="U1585" s="35">
        <f t="shared" si="435"/>
        <v>6552</v>
      </c>
      <c r="V1585" s="35">
        <f t="shared" si="436"/>
        <v>610.43478260869563</v>
      </c>
      <c r="W1585" s="35">
        <f t="shared" si="431"/>
        <v>4147.7</v>
      </c>
      <c r="X1585" s="35">
        <f t="shared" si="437"/>
        <v>21840.171523697605</v>
      </c>
      <c r="Y1585" s="35">
        <v>1</v>
      </c>
      <c r="Z1585" s="35">
        <v>0</v>
      </c>
      <c r="AA1585" s="35">
        <f t="shared" si="438"/>
        <v>0</v>
      </c>
      <c r="AB1585" s="37">
        <f t="shared" si="432"/>
        <v>0</v>
      </c>
      <c r="AC1585" s="35">
        <v>0</v>
      </c>
      <c r="AD1585" s="35">
        <v>5000</v>
      </c>
      <c r="AE1585" s="44"/>
    </row>
    <row r="1586" spans="1:31">
      <c r="A1586" s="34">
        <v>1582</v>
      </c>
      <c r="B1586" s="58">
        <v>46259</v>
      </c>
      <c r="C1586" s="4" t="s">
        <v>7532</v>
      </c>
      <c r="D1586" s="4" t="s">
        <v>6138</v>
      </c>
      <c r="E1586" s="4" t="s">
        <v>6156</v>
      </c>
      <c r="F1586" s="35" t="str">
        <f>IFERROR(VLOOKUP(E1586,'DATA MASTER'!$B$1:$R$3858,3,0),"")</f>
        <v>DIV 1</v>
      </c>
      <c r="G1586" s="4">
        <v>4</v>
      </c>
      <c r="H1586" s="35">
        <f>IFERROR(VLOOKUP(E1586,'DATA MASTER'!$B$1:$R$3858,6,0),"")</f>
        <v>4</v>
      </c>
      <c r="I1586" s="40">
        <f>IFERROR(VLOOKUP(E1586,'DATA MASTER'!$B$1:$R$3858,5,0),"")</f>
        <v>5.3879999999999999</v>
      </c>
      <c r="J1586" s="35">
        <f>IFERROR(VLOOKUP(E1586,'DATA MASTER'!$B$1:$R$3858,17,0),"")</f>
        <v>185700</v>
      </c>
      <c r="K1586" s="35">
        <f>IFERROR(VLOOKUP(E1586,'DATA MASTER'!$B$1:$R$3858,16,0),"")</f>
        <v>165300</v>
      </c>
      <c r="L1586" s="34">
        <f t="shared" si="428"/>
        <v>13927.5</v>
      </c>
      <c r="M1586" s="34">
        <f t="shared" si="433"/>
        <v>23948.664000000001</v>
      </c>
      <c r="N1586" s="35">
        <v>0</v>
      </c>
      <c r="O1586" s="35">
        <v>0</v>
      </c>
      <c r="P1586" s="35"/>
      <c r="Q1586" s="4"/>
      <c r="R1586" s="35">
        <f t="shared" si="434"/>
        <v>619000</v>
      </c>
      <c r="S1586" s="35">
        <f t="shared" si="429"/>
        <v>509374.18378378375</v>
      </c>
      <c r="T1586" s="35">
        <f t="shared" si="430"/>
        <v>109625.81621621625</v>
      </c>
      <c r="U1586" s="35">
        <f t="shared" si="435"/>
        <v>15086.4</v>
      </c>
      <c r="V1586" s="35">
        <f t="shared" si="436"/>
        <v>1405.5652173913043</v>
      </c>
      <c r="W1586" s="35">
        <f t="shared" si="431"/>
        <v>13741.800000000001</v>
      </c>
      <c r="X1586" s="35">
        <f t="shared" si="437"/>
        <v>70301.141907915851</v>
      </c>
      <c r="Y1586" s="35">
        <v>1</v>
      </c>
      <c r="Z1586" s="35">
        <v>0</v>
      </c>
      <c r="AA1586" s="35">
        <f t="shared" si="438"/>
        <v>0</v>
      </c>
      <c r="AB1586" s="37">
        <f t="shared" si="432"/>
        <v>0</v>
      </c>
      <c r="AC1586" s="35">
        <v>0</v>
      </c>
      <c r="AD1586" s="35">
        <v>9090.9090909090901</v>
      </c>
      <c r="AE1586" s="44"/>
    </row>
    <row r="1587" spans="1:31">
      <c r="A1587" s="34">
        <v>1583</v>
      </c>
      <c r="B1587" s="58">
        <v>46259</v>
      </c>
      <c r="C1587" s="4" t="s">
        <v>7532</v>
      </c>
      <c r="D1587" s="4" t="s">
        <v>6138</v>
      </c>
      <c r="E1587" s="4" t="s">
        <v>6160</v>
      </c>
      <c r="F1587" s="35" t="str">
        <f>IFERROR(VLOOKUP(E1587,'DATA MASTER'!$B$1:$R$3858,3,0),"")</f>
        <v>DIV 1</v>
      </c>
      <c r="G1587" s="4">
        <v>1</v>
      </c>
      <c r="H1587" s="35">
        <f>IFERROR(VLOOKUP(E1587,'DATA MASTER'!$B$1:$R$3858,6,0),"")</f>
        <v>1</v>
      </c>
      <c r="I1587" s="40">
        <f>IFERROR(VLOOKUP(E1587,'DATA MASTER'!$B$1:$R$3858,5,0),"")</f>
        <v>26.02</v>
      </c>
      <c r="J1587" s="35">
        <f>IFERROR(VLOOKUP(E1587,'DATA MASTER'!$B$1:$R$3858,17,0),"")</f>
        <v>876000</v>
      </c>
      <c r="K1587" s="35">
        <f>IFERROR(VLOOKUP(E1587,'DATA MASTER'!$B$1:$R$3858,16,0),"")</f>
        <v>777200</v>
      </c>
      <c r="L1587" s="34">
        <f t="shared" si="428"/>
        <v>65700</v>
      </c>
      <c r="M1587" s="34">
        <f t="shared" si="433"/>
        <v>112600.736</v>
      </c>
      <c r="N1587" s="35">
        <v>0</v>
      </c>
      <c r="O1587" s="35">
        <v>0</v>
      </c>
      <c r="P1587" s="35"/>
      <c r="Q1587" s="4"/>
      <c r="R1587" s="35">
        <f t="shared" si="434"/>
        <v>729999.99999999988</v>
      </c>
      <c r="S1587" s="35">
        <f t="shared" si="429"/>
        <v>598738.07567567565</v>
      </c>
      <c r="T1587" s="35">
        <f t="shared" si="430"/>
        <v>131261.92432432424</v>
      </c>
      <c r="U1587" s="35">
        <f t="shared" si="435"/>
        <v>18214</v>
      </c>
      <c r="V1587" s="35">
        <f t="shared" si="436"/>
        <v>1696.9565217391305</v>
      </c>
      <c r="W1587" s="35">
        <f t="shared" si="431"/>
        <v>16206</v>
      </c>
      <c r="X1587" s="35">
        <f t="shared" si="437"/>
        <v>86054.058711676014</v>
      </c>
      <c r="Y1587" s="35">
        <v>1</v>
      </c>
      <c r="Z1587" s="35">
        <v>0</v>
      </c>
      <c r="AA1587" s="35">
        <f t="shared" si="438"/>
        <v>0</v>
      </c>
      <c r="AB1587" s="37">
        <f t="shared" si="432"/>
        <v>0</v>
      </c>
      <c r="AC1587" s="35">
        <v>0</v>
      </c>
      <c r="AD1587" s="35">
        <v>9090.9090909090901</v>
      </c>
      <c r="AE1587" s="44"/>
    </row>
    <row r="1588" spans="1:31">
      <c r="A1588" s="34">
        <v>1584</v>
      </c>
      <c r="B1588" s="58">
        <v>46259</v>
      </c>
      <c r="C1588" s="4" t="s">
        <v>7533</v>
      </c>
      <c r="D1588" s="4" t="s">
        <v>6196</v>
      </c>
      <c r="E1588" s="4" t="s">
        <v>6156</v>
      </c>
      <c r="F1588" s="35" t="str">
        <f>IFERROR(VLOOKUP(E1588,'DATA MASTER'!$B$1:$R$3858,3,0),"")</f>
        <v>DIV 1</v>
      </c>
      <c r="G1588" s="4">
        <v>4</v>
      </c>
      <c r="H1588" s="35">
        <f>IFERROR(VLOOKUP(E1588,'DATA MASTER'!$B$1:$R$3858,6,0),"")</f>
        <v>4</v>
      </c>
      <c r="I1588" s="40">
        <f>IFERROR(VLOOKUP(E1588,'DATA MASTER'!$B$1:$R$3858,5,0),"")</f>
        <v>5.3879999999999999</v>
      </c>
      <c r="J1588" s="35">
        <f>IFERROR(VLOOKUP(E1588,'DATA MASTER'!$B$1:$R$3858,17,0),"")</f>
        <v>185700</v>
      </c>
      <c r="K1588" s="35">
        <f>IFERROR(VLOOKUP(E1588,'DATA MASTER'!$B$1:$R$3858,16,0),"")</f>
        <v>165300</v>
      </c>
      <c r="L1588" s="34">
        <f t="shared" si="428"/>
        <v>13927.5</v>
      </c>
      <c r="M1588" s="34">
        <f t="shared" si="433"/>
        <v>23948.664000000001</v>
      </c>
      <c r="N1588" s="35">
        <v>0</v>
      </c>
      <c r="O1588" s="35">
        <v>0</v>
      </c>
      <c r="P1588" s="35"/>
      <c r="Q1588" s="4"/>
      <c r="R1588" s="35">
        <f t="shared" si="434"/>
        <v>619000</v>
      </c>
      <c r="S1588" s="35">
        <f t="shared" si="429"/>
        <v>509374.18378378375</v>
      </c>
      <c r="T1588" s="35">
        <f t="shared" si="430"/>
        <v>109625.81621621625</v>
      </c>
      <c r="U1588" s="35">
        <f t="shared" si="435"/>
        <v>15086.4</v>
      </c>
      <c r="V1588" s="35">
        <f t="shared" si="436"/>
        <v>1405.5652173913043</v>
      </c>
      <c r="W1588" s="35">
        <f t="shared" si="431"/>
        <v>13741.800000000001</v>
      </c>
      <c r="X1588" s="35">
        <f t="shared" si="437"/>
        <v>71327.534869792682</v>
      </c>
      <c r="Y1588" s="35">
        <v>1</v>
      </c>
      <c r="Z1588" s="35">
        <v>0</v>
      </c>
      <c r="AA1588" s="35">
        <f t="shared" si="438"/>
        <v>0</v>
      </c>
      <c r="AB1588" s="37">
        <f t="shared" si="432"/>
        <v>0</v>
      </c>
      <c r="AC1588" s="35">
        <v>0</v>
      </c>
      <c r="AD1588" s="35">
        <v>8064.5161290322585</v>
      </c>
      <c r="AE1588" s="44"/>
    </row>
    <row r="1589" spans="1:31">
      <c r="A1589" s="34">
        <v>1585</v>
      </c>
      <c r="B1589" s="58">
        <v>46259</v>
      </c>
      <c r="C1589" s="4" t="s">
        <v>7534</v>
      </c>
      <c r="D1589" s="4" t="s">
        <v>6138</v>
      </c>
      <c r="E1589" s="4" t="s">
        <v>6167</v>
      </c>
      <c r="F1589" s="35" t="str">
        <f>IFERROR(VLOOKUP(E1589,'DATA MASTER'!$B$1:$R$3858,3,0),"")</f>
        <v>DIV 2</v>
      </c>
      <c r="G1589" s="4">
        <v>6</v>
      </c>
      <c r="H1589" s="35">
        <f>IFERROR(VLOOKUP(E1589,'DATA MASTER'!$B$1:$R$3858,6,0),"")</f>
        <v>24</v>
      </c>
      <c r="I1589" s="40">
        <f>IFERROR(VLOOKUP(E1589,'DATA MASTER'!$B$1:$R$3858,5,0),"")</f>
        <v>0.90200000000000002</v>
      </c>
      <c r="J1589" s="35">
        <f>IFERROR(VLOOKUP(E1589,'DATA MASTER'!$B$1:$R$3858,17,0),"")</f>
        <v>81000</v>
      </c>
      <c r="K1589" s="35">
        <f>IFERROR(VLOOKUP(E1589,'DATA MASTER'!$B$1:$R$3858,16,0),"")</f>
        <v>74300</v>
      </c>
      <c r="L1589" s="34">
        <f t="shared" si="428"/>
        <v>6075</v>
      </c>
      <c r="M1589" s="34">
        <f t="shared" si="433"/>
        <v>10764.584000000001</v>
      </c>
      <c r="N1589" s="35">
        <v>0</v>
      </c>
      <c r="O1589" s="35">
        <v>10</v>
      </c>
      <c r="P1589" s="35"/>
      <c r="Q1589" s="4"/>
      <c r="R1589" s="35">
        <f t="shared" si="434"/>
        <v>364500</v>
      </c>
      <c r="S1589" s="35">
        <f t="shared" si="429"/>
        <v>309091.21297297289</v>
      </c>
      <c r="T1589" s="35">
        <f t="shared" si="430"/>
        <v>55408.787027027109</v>
      </c>
      <c r="U1589" s="35">
        <f t="shared" si="435"/>
        <v>3788.4</v>
      </c>
      <c r="V1589" s="35">
        <f t="shared" si="436"/>
        <v>352.95652173913044</v>
      </c>
      <c r="W1589" s="35">
        <f t="shared" si="431"/>
        <v>8091.9000000000005</v>
      </c>
      <c r="X1589" s="35">
        <f t="shared" si="437"/>
        <v>37619.974949732423</v>
      </c>
      <c r="Y1589" s="35">
        <v>1</v>
      </c>
      <c r="Z1589" s="35">
        <v>0</v>
      </c>
      <c r="AA1589" s="35">
        <f t="shared" si="438"/>
        <v>0</v>
      </c>
      <c r="AB1589" s="37">
        <f t="shared" si="432"/>
        <v>0</v>
      </c>
      <c r="AC1589" s="35">
        <v>0</v>
      </c>
      <c r="AD1589" s="35">
        <v>5555.5555555555557</v>
      </c>
      <c r="AE1589" s="44"/>
    </row>
    <row r="1590" spans="1:31">
      <c r="A1590" s="34">
        <v>1586</v>
      </c>
      <c r="B1590" s="58">
        <v>46259</v>
      </c>
      <c r="C1590" s="4" t="s">
        <v>7535</v>
      </c>
      <c r="D1590" s="4" t="s">
        <v>6196</v>
      </c>
      <c r="E1590" s="4" t="s">
        <v>6135</v>
      </c>
      <c r="F1590" s="35" t="str">
        <f>IFERROR(VLOOKUP(E1590,'DATA MASTER'!$B$1:$R$3858,3,0),"")</f>
        <v>DIV 1</v>
      </c>
      <c r="G1590" s="4">
        <v>6</v>
      </c>
      <c r="H1590" s="35">
        <f>IFERROR(VLOOKUP(E1590,'DATA MASTER'!$B$1:$R$3858,6,0),"")</f>
        <v>24</v>
      </c>
      <c r="I1590" s="40">
        <f>IFERROR(VLOOKUP(E1590,'DATA MASTER'!$B$1:$R$3858,5,0),"")</f>
        <v>1.23</v>
      </c>
      <c r="J1590" s="35">
        <f>IFERROR(VLOOKUP(E1590,'DATA MASTER'!$B$1:$R$3858,17,0),"")</f>
        <v>99800</v>
      </c>
      <c r="K1590" s="35">
        <f>IFERROR(VLOOKUP(E1590,'DATA MASTER'!$B$1:$R$3858,16,0),"")</f>
        <v>92100</v>
      </c>
      <c r="L1590" s="34">
        <f t="shared" si="428"/>
        <v>7485</v>
      </c>
      <c r="M1590" s="34">
        <f t="shared" si="433"/>
        <v>13343.448</v>
      </c>
      <c r="N1590" s="35">
        <v>0</v>
      </c>
      <c r="O1590" s="35">
        <v>0</v>
      </c>
      <c r="P1590" s="35"/>
      <c r="Q1590" s="4"/>
      <c r="R1590" s="35">
        <f t="shared" si="434"/>
        <v>498999.99999999994</v>
      </c>
      <c r="S1590" s="35">
        <f t="shared" si="429"/>
        <v>425711.09189189179</v>
      </c>
      <c r="T1590" s="35">
        <f t="shared" si="430"/>
        <v>73288.908108108153</v>
      </c>
      <c r="U1590" s="35">
        <f t="shared" si="435"/>
        <v>5166</v>
      </c>
      <c r="V1590" s="35">
        <f t="shared" si="436"/>
        <v>481.30434782608694</v>
      </c>
      <c r="W1590" s="35">
        <f t="shared" si="431"/>
        <v>11077.8</v>
      </c>
      <c r="X1590" s="35">
        <f t="shared" si="437"/>
        <v>49897.137093615405</v>
      </c>
      <c r="Y1590" s="35">
        <v>1</v>
      </c>
      <c r="Z1590" s="35">
        <v>0</v>
      </c>
      <c r="AA1590" s="35">
        <f t="shared" si="438"/>
        <v>0</v>
      </c>
      <c r="AB1590" s="37">
        <f t="shared" si="432"/>
        <v>0</v>
      </c>
      <c r="AC1590" s="35">
        <v>0</v>
      </c>
      <c r="AD1590" s="35">
        <v>6666.666666666667</v>
      </c>
      <c r="AE1590" s="44"/>
    </row>
    <row r="1591" spans="1:31">
      <c r="A1591" s="34">
        <v>1587</v>
      </c>
      <c r="B1591" s="58">
        <v>46259</v>
      </c>
      <c r="C1591" s="4" t="s">
        <v>7536</v>
      </c>
      <c r="D1591" s="4" t="s">
        <v>6134</v>
      </c>
      <c r="E1591" s="4" t="s">
        <v>6178</v>
      </c>
      <c r="F1591" s="35" t="str">
        <f>IFERROR(VLOOKUP(E1591,'DATA MASTER'!$B$1:$R$3858,3,0),"")</f>
        <v>DIV 2</v>
      </c>
      <c r="G1591" s="4">
        <v>6</v>
      </c>
      <c r="H1591" s="35">
        <f>IFERROR(VLOOKUP(E1591,'DATA MASTER'!$B$1:$R$3858,6,0),"")</f>
        <v>24</v>
      </c>
      <c r="I1591" s="40">
        <f>IFERROR(VLOOKUP(E1591,'DATA MASTER'!$B$1:$R$3858,5,0),"")</f>
        <v>1.0840000000000001</v>
      </c>
      <c r="J1591" s="35">
        <f>IFERROR(VLOOKUP(E1591,'DATA MASTER'!$B$1:$R$3858,17,0),"")</f>
        <v>54000</v>
      </c>
      <c r="K1591" s="35">
        <f>IFERROR(VLOOKUP(E1591,'DATA MASTER'!$B$1:$R$3858,16,0),"")</f>
        <v>48900</v>
      </c>
      <c r="L1591" s="34">
        <f t="shared" si="428"/>
        <v>4050</v>
      </c>
      <c r="M1591" s="34">
        <f t="shared" si="433"/>
        <v>7084.6320000000005</v>
      </c>
      <c r="N1591" s="35">
        <v>0</v>
      </c>
      <c r="O1591" s="35">
        <v>0</v>
      </c>
      <c r="P1591" s="35"/>
      <c r="Q1591" s="4" t="e">
        <f>VLOOKUP(#REF!,#REF!,1,0)</f>
        <v>#REF!</v>
      </c>
      <c r="R1591" s="35">
        <f t="shared" si="434"/>
        <v>269999.99999999994</v>
      </c>
      <c r="S1591" s="35">
        <f t="shared" si="429"/>
        <v>226029.0162162162</v>
      </c>
      <c r="T1591" s="35">
        <f t="shared" si="430"/>
        <v>43970.98378378374</v>
      </c>
      <c r="U1591" s="35">
        <f t="shared" si="435"/>
        <v>4552.8</v>
      </c>
      <c r="V1591" s="35">
        <f t="shared" si="436"/>
        <v>424.17391304347825</v>
      </c>
      <c r="W1591" s="35">
        <f t="shared" si="431"/>
        <v>5993.9999999999991</v>
      </c>
      <c r="X1591" s="35" t="str">
        <f t="shared" si="437"/>
        <v/>
      </c>
      <c r="Y1591" s="35">
        <v>1</v>
      </c>
      <c r="Z1591" s="42" t="e">
        <f>VLOOKUP(Q1591,#REF!,4,0)</f>
        <v>#REF!</v>
      </c>
      <c r="AA1591" s="35">
        <f t="shared" si="438"/>
        <v>0</v>
      </c>
      <c r="AB1591" s="37">
        <f t="shared" si="432"/>
        <v>0</v>
      </c>
      <c r="AC1591" s="35" t="e">
        <f t="shared" ref="AC1591:AC1592" si="444">Z1591*R1591*1.11</f>
        <v>#REF!</v>
      </c>
      <c r="AD1591" s="35">
        <v>0</v>
      </c>
      <c r="AE1591" s="44"/>
    </row>
    <row r="1592" spans="1:31">
      <c r="A1592" s="34">
        <v>1588</v>
      </c>
      <c r="B1592" s="58">
        <v>46259</v>
      </c>
      <c r="C1592" s="4" t="s">
        <v>7536</v>
      </c>
      <c r="D1592" s="4" t="s">
        <v>6134</v>
      </c>
      <c r="E1592" s="4" t="s">
        <v>6151</v>
      </c>
      <c r="F1592" s="35" t="str">
        <f>IFERROR(VLOOKUP(E1592,'DATA MASTER'!$B$1:$R$3858,3,0),"")</f>
        <v>DIV 2</v>
      </c>
      <c r="G1592" s="4">
        <v>10</v>
      </c>
      <c r="H1592" s="35">
        <f>IFERROR(VLOOKUP(E1592,'DATA MASTER'!$B$1:$R$3858,6,0),"")</f>
        <v>24</v>
      </c>
      <c r="I1592" s="40">
        <f>IFERROR(VLOOKUP(E1592,'DATA MASTER'!$B$1:$R$3858,5,0),"")</f>
        <v>0.85</v>
      </c>
      <c r="J1592" s="35">
        <f>IFERROR(VLOOKUP(E1592,'DATA MASTER'!$B$1:$R$3858,17,0),"")</f>
        <v>74700</v>
      </c>
      <c r="K1592" s="35">
        <f>IFERROR(VLOOKUP(E1592,'DATA MASTER'!$B$1:$R$3858,16,0),"")</f>
        <v>67900</v>
      </c>
      <c r="L1592" s="34">
        <f t="shared" si="428"/>
        <v>5602.5</v>
      </c>
      <c r="M1592" s="34">
        <f t="shared" si="433"/>
        <v>9837.3520000000008</v>
      </c>
      <c r="N1592" s="35">
        <v>0</v>
      </c>
      <c r="O1592" s="35">
        <v>0</v>
      </c>
      <c r="P1592" s="35"/>
      <c r="Q1592" s="4" t="e">
        <f>VLOOKUP(#REF!,#REF!,1,0)</f>
        <v>#REF!</v>
      </c>
      <c r="R1592" s="35">
        <f t="shared" si="434"/>
        <v>622499.99999999988</v>
      </c>
      <c r="S1592" s="35">
        <f t="shared" si="429"/>
        <v>523086.91891891888</v>
      </c>
      <c r="T1592" s="35">
        <f t="shared" si="430"/>
        <v>99413.081081081007</v>
      </c>
      <c r="U1592" s="35">
        <f t="shared" si="435"/>
        <v>5950</v>
      </c>
      <c r="V1592" s="35">
        <f t="shared" si="436"/>
        <v>554.3478260869565</v>
      </c>
      <c r="W1592" s="35">
        <f t="shared" si="431"/>
        <v>13819.5</v>
      </c>
      <c r="X1592" s="35" t="str">
        <f t="shared" si="437"/>
        <v/>
      </c>
      <c r="Y1592" s="35">
        <v>1</v>
      </c>
      <c r="Z1592" s="42" t="e">
        <f>VLOOKUP(Q1592,#REF!,4,0)</f>
        <v>#REF!</v>
      </c>
      <c r="AA1592" s="35">
        <f t="shared" si="438"/>
        <v>0</v>
      </c>
      <c r="AB1592" s="37">
        <f t="shared" si="432"/>
        <v>0</v>
      </c>
      <c r="AC1592" s="35" t="e">
        <f t="shared" si="444"/>
        <v>#REF!</v>
      </c>
      <c r="AD1592" s="35">
        <v>0</v>
      </c>
      <c r="AE1592" s="44"/>
    </row>
    <row r="1593" spans="1:31">
      <c r="A1593" s="34">
        <v>1589</v>
      </c>
      <c r="B1593" s="58">
        <v>46259</v>
      </c>
      <c r="C1593" s="4" t="s">
        <v>7537</v>
      </c>
      <c r="D1593" s="4" t="s">
        <v>6183</v>
      </c>
      <c r="E1593" s="4" t="s">
        <v>6160</v>
      </c>
      <c r="F1593" s="35" t="str">
        <f>IFERROR(VLOOKUP(E1593,'DATA MASTER'!$B$1:$R$3858,3,0),"")</f>
        <v>DIV 1</v>
      </c>
      <c r="G1593" s="4">
        <v>2</v>
      </c>
      <c r="H1593" s="35">
        <f>IFERROR(VLOOKUP(E1593,'DATA MASTER'!$B$1:$R$3858,6,0),"")</f>
        <v>1</v>
      </c>
      <c r="I1593" s="40">
        <f>IFERROR(VLOOKUP(E1593,'DATA MASTER'!$B$1:$R$3858,5,0),"")</f>
        <v>26.02</v>
      </c>
      <c r="J1593" s="35">
        <f>IFERROR(VLOOKUP(E1593,'DATA MASTER'!$B$1:$R$3858,17,0),"")</f>
        <v>876000</v>
      </c>
      <c r="K1593" s="35">
        <f>IFERROR(VLOOKUP(E1593,'DATA MASTER'!$B$1:$R$3858,16,0),"")</f>
        <v>777200</v>
      </c>
      <c r="L1593" s="34">
        <f t="shared" si="428"/>
        <v>65700</v>
      </c>
      <c r="M1593" s="34">
        <f t="shared" si="433"/>
        <v>112600.736</v>
      </c>
      <c r="N1593" s="35">
        <v>0</v>
      </c>
      <c r="O1593" s="35">
        <v>0</v>
      </c>
      <c r="P1593" s="35"/>
      <c r="Q1593" s="4"/>
      <c r="R1593" s="35">
        <f t="shared" si="434"/>
        <v>1459999.9999999998</v>
      </c>
      <c r="S1593" s="35">
        <f t="shared" si="429"/>
        <v>1197476.1513513513</v>
      </c>
      <c r="T1593" s="35">
        <f t="shared" si="430"/>
        <v>262523.84864864848</v>
      </c>
      <c r="U1593" s="35">
        <f t="shared" si="435"/>
        <v>36428</v>
      </c>
      <c r="V1593" s="35">
        <f t="shared" si="436"/>
        <v>3393.913043478261</v>
      </c>
      <c r="W1593" s="35">
        <f t="shared" si="431"/>
        <v>32412</v>
      </c>
      <c r="X1593" s="35">
        <f t="shared" si="437"/>
        <v>170289.93560517021</v>
      </c>
      <c r="Y1593" s="35">
        <v>1</v>
      </c>
      <c r="Z1593" s="35">
        <v>0</v>
      </c>
      <c r="AA1593" s="35">
        <f t="shared" si="438"/>
        <v>0</v>
      </c>
      <c r="AB1593" s="37">
        <f t="shared" si="432"/>
        <v>20000</v>
      </c>
      <c r="AC1593" s="35">
        <v>0</v>
      </c>
      <c r="AD1593" s="35">
        <v>0</v>
      </c>
      <c r="AE1593" s="44"/>
    </row>
    <row r="1594" spans="1:31">
      <c r="A1594" s="34">
        <v>1590</v>
      </c>
      <c r="B1594" s="58">
        <v>46259</v>
      </c>
      <c r="C1594" s="4" t="s">
        <v>7538</v>
      </c>
      <c r="D1594" s="4" t="s">
        <v>6175</v>
      </c>
      <c r="E1594" s="4" t="s">
        <v>6135</v>
      </c>
      <c r="F1594" s="35" t="str">
        <f>IFERROR(VLOOKUP(E1594,'DATA MASTER'!$B$1:$R$3858,3,0),"")</f>
        <v>DIV 1</v>
      </c>
      <c r="G1594" s="4">
        <v>12</v>
      </c>
      <c r="H1594" s="35">
        <f>IFERROR(VLOOKUP(E1594,'DATA MASTER'!$B$1:$R$3858,6,0),"")</f>
        <v>24</v>
      </c>
      <c r="I1594" s="40">
        <f>IFERROR(VLOOKUP(E1594,'DATA MASTER'!$B$1:$R$3858,5,0),"")</f>
        <v>1.23</v>
      </c>
      <c r="J1594" s="35">
        <f>IFERROR(VLOOKUP(E1594,'DATA MASTER'!$B$1:$R$3858,17,0),"")</f>
        <v>99800</v>
      </c>
      <c r="K1594" s="35">
        <f>IFERROR(VLOOKUP(E1594,'DATA MASTER'!$B$1:$R$3858,16,0),"")</f>
        <v>92100</v>
      </c>
      <c r="L1594" s="34">
        <f t="shared" si="428"/>
        <v>7485</v>
      </c>
      <c r="M1594" s="34">
        <f t="shared" si="433"/>
        <v>13343.448</v>
      </c>
      <c r="N1594" s="35">
        <v>0</v>
      </c>
      <c r="O1594" s="35">
        <v>0</v>
      </c>
      <c r="P1594" s="35"/>
      <c r="Q1594" s="4"/>
      <c r="R1594" s="35">
        <f t="shared" si="434"/>
        <v>997999.99999999988</v>
      </c>
      <c r="S1594" s="35">
        <f t="shared" si="429"/>
        <v>851422.18378378358</v>
      </c>
      <c r="T1594" s="35">
        <f t="shared" si="430"/>
        <v>146577.81621621631</v>
      </c>
      <c r="U1594" s="35">
        <f t="shared" si="435"/>
        <v>10332</v>
      </c>
      <c r="V1594" s="35">
        <f t="shared" si="436"/>
        <v>962.60869565217388</v>
      </c>
      <c r="W1594" s="35">
        <f t="shared" si="431"/>
        <v>22155.599999999999</v>
      </c>
      <c r="X1594" s="35">
        <f t="shared" si="437"/>
        <v>105435.29982825645</v>
      </c>
      <c r="Y1594" s="35">
        <v>1</v>
      </c>
      <c r="Z1594" s="35">
        <v>0</v>
      </c>
      <c r="AA1594" s="35">
        <f t="shared" si="438"/>
        <v>0</v>
      </c>
      <c r="AB1594" s="37">
        <f t="shared" si="432"/>
        <v>0</v>
      </c>
      <c r="AC1594" s="35">
        <v>0</v>
      </c>
      <c r="AD1594" s="35">
        <v>7692.3076923076924</v>
      </c>
      <c r="AE1594" s="44"/>
    </row>
    <row r="1595" spans="1:31">
      <c r="A1595" s="34">
        <v>1591</v>
      </c>
      <c r="B1595" s="58">
        <v>46259</v>
      </c>
      <c r="C1595" s="4" t="s">
        <v>7539</v>
      </c>
      <c r="D1595" s="4" t="s">
        <v>6183</v>
      </c>
      <c r="E1595" s="4" t="s">
        <v>6135</v>
      </c>
      <c r="F1595" s="35" t="str">
        <f>IFERROR(VLOOKUP(E1595,'DATA MASTER'!$B$1:$R$3858,3,0),"")</f>
        <v>DIV 1</v>
      </c>
      <c r="G1595" s="4">
        <v>24</v>
      </c>
      <c r="H1595" s="35">
        <f>IFERROR(VLOOKUP(E1595,'DATA MASTER'!$B$1:$R$3858,6,0),"")</f>
        <v>24</v>
      </c>
      <c r="I1595" s="40">
        <f>IFERROR(VLOOKUP(E1595,'DATA MASTER'!$B$1:$R$3858,5,0),"")</f>
        <v>1.23</v>
      </c>
      <c r="J1595" s="35">
        <f>IFERROR(VLOOKUP(E1595,'DATA MASTER'!$B$1:$R$3858,17,0),"")</f>
        <v>99800</v>
      </c>
      <c r="K1595" s="35">
        <f>IFERROR(VLOOKUP(E1595,'DATA MASTER'!$B$1:$R$3858,16,0),"")</f>
        <v>92100</v>
      </c>
      <c r="L1595" s="34">
        <f t="shared" si="428"/>
        <v>7485</v>
      </c>
      <c r="M1595" s="34">
        <f t="shared" si="433"/>
        <v>13343.448</v>
      </c>
      <c r="N1595" s="35">
        <v>0</v>
      </c>
      <c r="O1595" s="35">
        <v>0</v>
      </c>
      <c r="P1595" s="35">
        <v>25000</v>
      </c>
      <c r="Q1595" s="4" t="s">
        <v>7503</v>
      </c>
      <c r="R1595" s="35">
        <f t="shared" si="434"/>
        <v>1995999.9999999998</v>
      </c>
      <c r="S1595" s="35">
        <f t="shared" si="429"/>
        <v>1702844.3675675672</v>
      </c>
      <c r="T1595" s="35">
        <f t="shared" si="430"/>
        <v>293155.63243243261</v>
      </c>
      <c r="U1595" s="35">
        <f t="shared" si="435"/>
        <v>20664</v>
      </c>
      <c r="V1595" s="35">
        <f t="shared" si="436"/>
        <v>1925.2173913043478</v>
      </c>
      <c r="W1595" s="35">
        <f t="shared" si="431"/>
        <v>44311.199999999997</v>
      </c>
      <c r="X1595" s="35">
        <f t="shared" si="437"/>
        <v>174588.54837446162</v>
      </c>
      <c r="Y1595" s="35">
        <f>H1595</f>
        <v>24</v>
      </c>
      <c r="Z1595" s="35">
        <v>0</v>
      </c>
      <c r="AA1595" s="35">
        <f t="shared" si="438"/>
        <v>25000</v>
      </c>
      <c r="AB1595" s="37">
        <f t="shared" si="432"/>
        <v>10000</v>
      </c>
      <c r="AC1595" s="35">
        <v>0</v>
      </c>
      <c r="AD1595" s="35">
        <v>16666.666666666668</v>
      </c>
      <c r="AE1595" s="44"/>
    </row>
    <row r="1596" spans="1:31">
      <c r="A1596" s="34">
        <v>1592</v>
      </c>
      <c r="B1596" s="58">
        <v>46259</v>
      </c>
      <c r="C1596" s="4" t="s">
        <v>7540</v>
      </c>
      <c r="D1596" s="4" t="s">
        <v>6124</v>
      </c>
      <c r="E1596" s="4" t="s">
        <v>511</v>
      </c>
      <c r="F1596" s="35" t="str">
        <f>IFERROR(VLOOKUP(E1596,'DATA MASTER'!$B$1:$R$3858,3,0),"")</f>
        <v>MTAB</v>
      </c>
      <c r="G1596" s="4">
        <v>2</v>
      </c>
      <c r="H1596" s="35">
        <f>IFERROR(VLOOKUP(E1596,'DATA MASTER'!$B$1:$R$3858,6,0),"")</f>
        <v>24</v>
      </c>
      <c r="I1596" s="40">
        <f>IFERROR(VLOOKUP(E1596,'DATA MASTER'!$B$1:$R$3858,5,0),"")</f>
        <v>1.07</v>
      </c>
      <c r="J1596" s="35">
        <f>IFERROR(VLOOKUP(E1596,'DATA MASTER'!$B$1:$R$3858,17,0),"")</f>
        <v>36200</v>
      </c>
      <c r="K1596" s="35">
        <f>IFERROR(VLOOKUP(E1596,'DATA MASTER'!$B$1:$R$3858,16,0),"")</f>
        <v>32100</v>
      </c>
      <c r="L1596" s="34">
        <f t="shared" si="428"/>
        <v>4525</v>
      </c>
      <c r="M1596" s="34">
        <f t="shared" si="433"/>
        <v>6102.5309999999999</v>
      </c>
      <c r="N1596" s="35">
        <v>0</v>
      </c>
      <c r="O1596" s="35">
        <v>0</v>
      </c>
      <c r="P1596" s="35"/>
      <c r="Q1596" s="4"/>
      <c r="R1596" s="35">
        <f t="shared" si="434"/>
        <v>57072.072072072064</v>
      </c>
      <c r="S1596" s="35">
        <f t="shared" si="429"/>
        <v>46842.286486486482</v>
      </c>
      <c r="T1596" s="35">
        <f t="shared" si="430"/>
        <v>10229.785585585581</v>
      </c>
      <c r="U1596" s="35">
        <f t="shared" si="435"/>
        <v>1498</v>
      </c>
      <c r="V1596" s="35">
        <f t="shared" si="436"/>
        <v>139.56521739130434</v>
      </c>
      <c r="W1596" s="35">
        <f t="shared" si="431"/>
        <v>1267</v>
      </c>
      <c r="X1596" s="35">
        <f t="shared" si="437"/>
        <v>4200.2203681942774</v>
      </c>
      <c r="Y1596" s="35">
        <v>1</v>
      </c>
      <c r="Z1596" s="35">
        <v>0</v>
      </c>
      <c r="AA1596" s="35">
        <f t="shared" si="438"/>
        <v>0</v>
      </c>
      <c r="AB1596" s="37">
        <f t="shared" si="432"/>
        <v>0</v>
      </c>
      <c r="AC1596" s="35">
        <v>0</v>
      </c>
      <c r="AD1596" s="3">
        <v>3125</v>
      </c>
      <c r="AE1596" s="44"/>
    </row>
    <row r="1597" spans="1:31">
      <c r="A1597" s="34">
        <v>1593</v>
      </c>
      <c r="B1597" s="58">
        <v>46259</v>
      </c>
      <c r="C1597" s="4" t="s">
        <v>7541</v>
      </c>
      <c r="D1597" s="4" t="s">
        <v>6124</v>
      </c>
      <c r="E1597" s="4" t="s">
        <v>6135</v>
      </c>
      <c r="F1597" s="35" t="str">
        <f>IFERROR(VLOOKUP(E1597,'DATA MASTER'!$B$1:$R$3858,3,0),"")</f>
        <v>DIV 1</v>
      </c>
      <c r="G1597" s="4">
        <v>24</v>
      </c>
      <c r="H1597" s="35">
        <f>IFERROR(VLOOKUP(E1597,'DATA MASTER'!$B$1:$R$3858,6,0),"")</f>
        <v>24</v>
      </c>
      <c r="I1597" s="40">
        <f>IFERROR(VLOOKUP(E1597,'DATA MASTER'!$B$1:$R$3858,5,0),"")</f>
        <v>1.23</v>
      </c>
      <c r="J1597" s="35">
        <f>IFERROR(VLOOKUP(E1597,'DATA MASTER'!$B$1:$R$3858,17,0),"")</f>
        <v>99800</v>
      </c>
      <c r="K1597" s="35">
        <f>IFERROR(VLOOKUP(E1597,'DATA MASTER'!$B$1:$R$3858,16,0),"")</f>
        <v>92100</v>
      </c>
      <c r="L1597" s="34">
        <f t="shared" si="428"/>
        <v>7485</v>
      </c>
      <c r="M1597" s="34">
        <f t="shared" si="433"/>
        <v>13343.448</v>
      </c>
      <c r="N1597" s="35">
        <v>0</v>
      </c>
      <c r="O1597" s="35">
        <v>0</v>
      </c>
      <c r="P1597" s="35">
        <v>25000</v>
      </c>
      <c r="Q1597" s="4" t="s">
        <v>7503</v>
      </c>
      <c r="R1597" s="35">
        <f t="shared" si="434"/>
        <v>1995999.9999999998</v>
      </c>
      <c r="S1597" s="35">
        <f t="shared" si="429"/>
        <v>1702844.3675675672</v>
      </c>
      <c r="T1597" s="35">
        <f t="shared" si="430"/>
        <v>293155.63243243261</v>
      </c>
      <c r="U1597" s="35">
        <f t="shared" si="435"/>
        <v>20664</v>
      </c>
      <c r="V1597" s="35">
        <f t="shared" si="436"/>
        <v>1925.2173913043478</v>
      </c>
      <c r="W1597" s="35">
        <f t="shared" si="431"/>
        <v>44311.199999999997</v>
      </c>
      <c r="X1597" s="35">
        <f t="shared" si="437"/>
        <v>195485.9842718975</v>
      </c>
      <c r="Y1597" s="35">
        <f>H1597</f>
        <v>24</v>
      </c>
      <c r="Z1597" s="35">
        <v>0</v>
      </c>
      <c r="AA1597" s="35">
        <f t="shared" si="438"/>
        <v>25000</v>
      </c>
      <c r="AB1597" s="37">
        <f t="shared" si="432"/>
        <v>0</v>
      </c>
      <c r="AC1597" s="35">
        <v>0</v>
      </c>
      <c r="AD1597" s="35">
        <v>5769.2307692307695</v>
      </c>
      <c r="AE1597" s="44"/>
    </row>
    <row r="1598" spans="1:31">
      <c r="A1598" s="34">
        <v>1594</v>
      </c>
      <c r="B1598" s="58">
        <v>46259</v>
      </c>
      <c r="C1598" s="4" t="s">
        <v>7542</v>
      </c>
      <c r="D1598" s="4" t="s">
        <v>6124</v>
      </c>
      <c r="E1598" s="4" t="s">
        <v>6129</v>
      </c>
      <c r="F1598" s="35" t="str">
        <f>IFERROR(VLOOKUP(E1598,'DATA MASTER'!$B$1:$R$3858,3,0),"")</f>
        <v>DIV 1</v>
      </c>
      <c r="G1598" s="4">
        <v>24</v>
      </c>
      <c r="H1598" s="35">
        <f>IFERROR(VLOOKUP(E1598,'DATA MASTER'!$B$1:$R$3858,6,0),"")</f>
        <v>120</v>
      </c>
      <c r="I1598" s="40">
        <f>IFERROR(VLOOKUP(E1598,'DATA MASTER'!$B$1:$R$3858,5,0),"")</f>
        <v>0.14499999999999999</v>
      </c>
      <c r="J1598" s="35">
        <f>IFERROR(VLOOKUP(E1598,'DATA MASTER'!$B$1:$R$3858,17,0),"")</f>
        <v>15108.333333333334</v>
      </c>
      <c r="K1598" s="35">
        <f>IFERROR(VLOOKUP(E1598,'DATA MASTER'!$B$1:$R$3858,16,0),"")</f>
        <v>14025</v>
      </c>
      <c r="L1598" s="34">
        <f t="shared" si="428"/>
        <v>1133.125</v>
      </c>
      <c r="M1598" s="34">
        <f t="shared" si="433"/>
        <v>2031.9420000000002</v>
      </c>
      <c r="N1598" s="35">
        <v>0</v>
      </c>
      <c r="O1598" s="35">
        <v>0</v>
      </c>
      <c r="P1598" s="35"/>
      <c r="Q1598" s="4"/>
      <c r="R1598" s="35">
        <f t="shared" si="434"/>
        <v>302166.66666666663</v>
      </c>
      <c r="S1598" s="35">
        <f t="shared" si="429"/>
        <v>259309.36216216208</v>
      </c>
      <c r="T1598" s="35">
        <f t="shared" si="430"/>
        <v>42857.304504504544</v>
      </c>
      <c r="U1598" s="35">
        <f t="shared" si="435"/>
        <v>2435.9999999999995</v>
      </c>
      <c r="V1598" s="35">
        <f t="shared" si="436"/>
        <v>226.95652173913041</v>
      </c>
      <c r="W1598" s="35">
        <f t="shared" si="431"/>
        <v>6708.1</v>
      </c>
      <c r="X1598" s="35">
        <f t="shared" si="437"/>
        <v>20986.247982765417</v>
      </c>
      <c r="Y1598" s="35">
        <v>1</v>
      </c>
      <c r="Z1598" s="35">
        <v>0</v>
      </c>
      <c r="AA1598" s="35">
        <f t="shared" si="438"/>
        <v>0</v>
      </c>
      <c r="AB1598" s="37">
        <f t="shared" si="432"/>
        <v>0</v>
      </c>
      <c r="AC1598" s="35">
        <v>0</v>
      </c>
      <c r="AD1598" s="35">
        <v>12500</v>
      </c>
      <c r="AE1598" s="44"/>
    </row>
    <row r="1599" spans="1:31">
      <c r="A1599" s="34">
        <v>1595</v>
      </c>
      <c r="B1599" s="58">
        <v>46259</v>
      </c>
      <c r="C1599" s="4" t="s">
        <v>7543</v>
      </c>
      <c r="D1599" s="4" t="s">
        <v>6143</v>
      </c>
      <c r="E1599" s="4" t="s">
        <v>6170</v>
      </c>
      <c r="F1599" s="35" t="str">
        <f>IFERROR(VLOOKUP(E1599,'DATA MASTER'!$B$1:$R$3858,3,0),"")</f>
        <v>DIV 2</v>
      </c>
      <c r="G1599" s="4">
        <v>2</v>
      </c>
      <c r="H1599" s="35">
        <f>IFERROR(VLOOKUP(E1599,'DATA MASTER'!$B$1:$R$3858,6,0),"")</f>
        <v>1</v>
      </c>
      <c r="I1599" s="40">
        <f>IFERROR(VLOOKUP(E1599,'DATA MASTER'!$B$1:$R$3858,5,0),"")</f>
        <v>21.11</v>
      </c>
      <c r="J1599" s="35">
        <f>IFERROR(VLOOKUP(E1599,'DATA MASTER'!$B$1:$R$3858,17,0),"")</f>
        <v>1428200</v>
      </c>
      <c r="K1599" s="35">
        <f>IFERROR(VLOOKUP(E1599,'DATA MASTER'!$B$1:$R$3858,16,0),"")</f>
        <v>1291700</v>
      </c>
      <c r="L1599" s="34">
        <f t="shared" si="428"/>
        <v>107115</v>
      </c>
      <c r="M1599" s="34">
        <f t="shared" si="433"/>
        <v>187141.49600000001</v>
      </c>
      <c r="N1599" s="35">
        <v>0</v>
      </c>
      <c r="O1599" s="35">
        <v>0</v>
      </c>
      <c r="P1599" s="35"/>
      <c r="Q1599" s="4"/>
      <c r="R1599" s="35">
        <f t="shared" si="434"/>
        <v>2380333.333333333</v>
      </c>
      <c r="S1599" s="35">
        <f t="shared" si="429"/>
        <v>1990195.5027027025</v>
      </c>
      <c r="T1599" s="35">
        <f t="shared" si="430"/>
        <v>390137.83063063049</v>
      </c>
      <c r="U1599" s="35">
        <f t="shared" si="435"/>
        <v>29554</v>
      </c>
      <c r="V1599" s="35">
        <f t="shared" si="436"/>
        <v>2753.478260869565</v>
      </c>
      <c r="W1599" s="35">
        <f t="shared" si="431"/>
        <v>52843.4</v>
      </c>
      <c r="X1599" s="35">
        <f t="shared" si="437"/>
        <v>291350.58873339725</v>
      </c>
      <c r="Y1599" s="35">
        <f>IF(E1599="avem005",4,1)</f>
        <v>1</v>
      </c>
      <c r="Z1599" s="35">
        <v>0</v>
      </c>
      <c r="AA1599" s="35">
        <f t="shared" si="438"/>
        <v>0</v>
      </c>
      <c r="AB1599" s="37">
        <f t="shared" si="432"/>
        <v>0</v>
      </c>
      <c r="AC1599" s="35">
        <v>0</v>
      </c>
      <c r="AD1599" s="35">
        <v>13636.363636363636</v>
      </c>
      <c r="AE1599" s="44"/>
    </row>
    <row r="1600" spans="1:31">
      <c r="A1600" s="34">
        <v>1596</v>
      </c>
      <c r="B1600" s="58">
        <v>46259</v>
      </c>
      <c r="C1600" s="4" t="s">
        <v>7544</v>
      </c>
      <c r="D1600" s="4" t="s">
        <v>6143</v>
      </c>
      <c r="E1600" s="4" t="s">
        <v>6135</v>
      </c>
      <c r="F1600" s="35" t="str">
        <f>IFERROR(VLOOKUP(E1600,'DATA MASTER'!$B$1:$R$3858,3,0),"")</f>
        <v>DIV 1</v>
      </c>
      <c r="G1600" s="4">
        <v>56</v>
      </c>
      <c r="H1600" s="35">
        <f>IFERROR(VLOOKUP(E1600,'DATA MASTER'!$B$1:$R$3858,6,0),"")</f>
        <v>24</v>
      </c>
      <c r="I1600" s="40">
        <f>IFERROR(VLOOKUP(E1600,'DATA MASTER'!$B$1:$R$3858,5,0),"")</f>
        <v>1.23</v>
      </c>
      <c r="J1600" s="35">
        <f>IFERROR(VLOOKUP(E1600,'DATA MASTER'!$B$1:$R$3858,17,0),"")</f>
        <v>99800</v>
      </c>
      <c r="K1600" s="35">
        <f>IFERROR(VLOOKUP(E1600,'DATA MASTER'!$B$1:$R$3858,16,0),"")</f>
        <v>92100</v>
      </c>
      <c r="L1600" s="34">
        <f t="shared" si="428"/>
        <v>7485</v>
      </c>
      <c r="M1600" s="34">
        <f t="shared" si="433"/>
        <v>13343.448</v>
      </c>
      <c r="N1600" s="35">
        <v>0</v>
      </c>
      <c r="O1600" s="35">
        <v>0</v>
      </c>
      <c r="P1600" s="35">
        <v>25000</v>
      </c>
      <c r="Q1600" s="4" t="s">
        <v>7503</v>
      </c>
      <c r="R1600" s="35">
        <f t="shared" si="434"/>
        <v>4657333.333333333</v>
      </c>
      <c r="S1600" s="35">
        <f t="shared" si="429"/>
        <v>3973303.5243243235</v>
      </c>
      <c r="T1600" s="35">
        <f t="shared" si="430"/>
        <v>684029.80900900951</v>
      </c>
      <c r="U1600" s="35">
        <f t="shared" si="435"/>
        <v>48216</v>
      </c>
      <c r="V1600" s="35">
        <f t="shared" si="436"/>
        <v>4492.173913043478</v>
      </c>
      <c r="W1600" s="35">
        <f t="shared" si="431"/>
        <v>103392.8</v>
      </c>
      <c r="X1600" s="35">
        <f t="shared" si="437"/>
        <v>459178.835095966</v>
      </c>
      <c r="Y1600" s="35">
        <f>H1600</f>
        <v>24</v>
      </c>
      <c r="Z1600" s="35">
        <v>0</v>
      </c>
      <c r="AA1600" s="35">
        <f t="shared" si="438"/>
        <v>50000</v>
      </c>
      <c r="AB1600" s="37">
        <f t="shared" si="432"/>
        <v>0</v>
      </c>
      <c r="AC1600" s="35">
        <v>0</v>
      </c>
      <c r="AD1600" s="35">
        <v>18750</v>
      </c>
      <c r="AE1600" s="44"/>
    </row>
    <row r="1601" spans="1:31">
      <c r="A1601" s="34">
        <v>1597</v>
      </c>
      <c r="B1601" s="58">
        <v>46259</v>
      </c>
      <c r="C1601" s="4" t="s">
        <v>7545</v>
      </c>
      <c r="D1601" s="4" t="s">
        <v>6196</v>
      </c>
      <c r="E1601" s="4" t="s">
        <v>6160</v>
      </c>
      <c r="F1601" s="35" t="str">
        <f>IFERROR(VLOOKUP(E1601,'DATA MASTER'!$B$1:$R$3858,3,0),"")</f>
        <v>DIV 1</v>
      </c>
      <c r="G1601" s="4">
        <v>1</v>
      </c>
      <c r="H1601" s="35">
        <f>IFERROR(VLOOKUP(E1601,'DATA MASTER'!$B$1:$R$3858,6,0),"")</f>
        <v>1</v>
      </c>
      <c r="I1601" s="40">
        <f>IFERROR(VLOOKUP(E1601,'DATA MASTER'!$B$1:$R$3858,5,0),"")</f>
        <v>26.02</v>
      </c>
      <c r="J1601" s="35">
        <f>IFERROR(VLOOKUP(E1601,'DATA MASTER'!$B$1:$R$3858,17,0),"")</f>
        <v>876000</v>
      </c>
      <c r="K1601" s="35">
        <f>IFERROR(VLOOKUP(E1601,'DATA MASTER'!$B$1:$R$3858,16,0),"")</f>
        <v>777200</v>
      </c>
      <c r="L1601" s="34">
        <f t="shared" si="428"/>
        <v>65700</v>
      </c>
      <c r="M1601" s="34">
        <f t="shared" si="433"/>
        <v>112600.736</v>
      </c>
      <c r="N1601" s="35">
        <v>0</v>
      </c>
      <c r="O1601" s="35">
        <v>0</v>
      </c>
      <c r="P1601" s="35"/>
      <c r="Q1601" s="4"/>
      <c r="R1601" s="35">
        <f t="shared" si="434"/>
        <v>729999.99999999988</v>
      </c>
      <c r="S1601" s="35">
        <f t="shared" si="429"/>
        <v>598738.07567567565</v>
      </c>
      <c r="T1601" s="35">
        <f t="shared" si="430"/>
        <v>131261.92432432424</v>
      </c>
      <c r="U1601" s="35">
        <f t="shared" si="435"/>
        <v>18214</v>
      </c>
      <c r="V1601" s="35">
        <f t="shared" si="436"/>
        <v>1696.9565217391305</v>
      </c>
      <c r="W1601" s="35">
        <f t="shared" si="431"/>
        <v>16206</v>
      </c>
      <c r="X1601" s="35">
        <f t="shared" si="437"/>
        <v>87080.451673552845</v>
      </c>
      <c r="Y1601" s="35">
        <v>1</v>
      </c>
      <c r="Z1601" s="35">
        <v>0</v>
      </c>
      <c r="AA1601" s="35">
        <f t="shared" si="438"/>
        <v>0</v>
      </c>
      <c r="AB1601" s="37">
        <f t="shared" si="432"/>
        <v>0</v>
      </c>
      <c r="AC1601" s="35">
        <v>0</v>
      </c>
      <c r="AD1601" s="35">
        <v>8064.5161290322585</v>
      </c>
      <c r="AE1601" s="44"/>
    </row>
    <row r="1602" spans="1:31">
      <c r="A1602" s="34">
        <v>1598</v>
      </c>
      <c r="B1602" s="58">
        <v>46259</v>
      </c>
      <c r="C1602" s="4" t="s">
        <v>7546</v>
      </c>
      <c r="D1602" s="4" t="s">
        <v>6158</v>
      </c>
      <c r="E1602" s="4" t="s">
        <v>6167</v>
      </c>
      <c r="F1602" s="35" t="str">
        <f>IFERROR(VLOOKUP(E1602,'DATA MASTER'!$B$1:$R$3858,3,0),"")</f>
        <v>DIV 2</v>
      </c>
      <c r="G1602" s="4">
        <v>24</v>
      </c>
      <c r="H1602" s="35">
        <f>IFERROR(VLOOKUP(E1602,'DATA MASTER'!$B$1:$R$3858,6,0),"")</f>
        <v>24</v>
      </c>
      <c r="I1602" s="40">
        <f>IFERROR(VLOOKUP(E1602,'DATA MASTER'!$B$1:$R$3858,5,0),"")</f>
        <v>0.90200000000000002</v>
      </c>
      <c r="J1602" s="35">
        <f>IFERROR(VLOOKUP(E1602,'DATA MASTER'!$B$1:$R$3858,17,0),"")</f>
        <v>81000</v>
      </c>
      <c r="K1602" s="35">
        <f>IFERROR(VLOOKUP(E1602,'DATA MASTER'!$B$1:$R$3858,16,0),"")</f>
        <v>74300</v>
      </c>
      <c r="L1602" s="34">
        <f t="shared" si="428"/>
        <v>6075</v>
      </c>
      <c r="M1602" s="34">
        <f t="shared" si="433"/>
        <v>10764.584000000001</v>
      </c>
      <c r="N1602" s="35">
        <v>0</v>
      </c>
      <c r="O1602" s="35">
        <v>10</v>
      </c>
      <c r="P1602" s="35"/>
      <c r="Q1602" s="4" t="e">
        <f>VLOOKUP(#REF!,#REF!,1,0)</f>
        <v>#REF!</v>
      </c>
      <c r="R1602" s="35">
        <f t="shared" si="434"/>
        <v>1458000</v>
      </c>
      <c r="S1602" s="35">
        <f t="shared" si="429"/>
        <v>1236364.8518918916</v>
      </c>
      <c r="T1602" s="35">
        <f t="shared" si="430"/>
        <v>221635.14810810843</v>
      </c>
      <c r="U1602" s="35">
        <f t="shared" si="435"/>
        <v>15153.6</v>
      </c>
      <c r="V1602" s="35">
        <f t="shared" si="436"/>
        <v>1411.8260869565217</v>
      </c>
      <c r="W1602" s="35">
        <f t="shared" si="431"/>
        <v>32367.600000000002</v>
      </c>
      <c r="X1602" s="35" t="str">
        <f t="shared" si="437"/>
        <v/>
      </c>
      <c r="Y1602" s="35">
        <v>1</v>
      </c>
      <c r="Z1602" s="42" t="e">
        <f>VLOOKUP(Q1602,#REF!,4,0)</f>
        <v>#REF!</v>
      </c>
      <c r="AA1602" s="35">
        <f t="shared" si="438"/>
        <v>0</v>
      </c>
      <c r="AB1602" s="37">
        <f t="shared" si="432"/>
        <v>0</v>
      </c>
      <c r="AC1602" s="35" t="e">
        <f>Z1602*R1602*1.11</f>
        <v>#REF!</v>
      </c>
      <c r="AD1602" s="35">
        <v>0</v>
      </c>
      <c r="AE1602" s="44"/>
    </row>
    <row r="1603" spans="1:31">
      <c r="A1603" s="34">
        <v>1599</v>
      </c>
      <c r="B1603" s="58">
        <v>46259</v>
      </c>
      <c r="C1603" s="4" t="s">
        <v>7547</v>
      </c>
      <c r="D1603" s="4" t="s">
        <v>6138</v>
      </c>
      <c r="E1603" s="4" t="s">
        <v>6218</v>
      </c>
      <c r="F1603" s="35" t="str">
        <f>IFERROR(VLOOKUP(E1603,'DATA MASTER'!$B$1:$R$3858,3,0),"")</f>
        <v>DIV 1</v>
      </c>
      <c r="G1603" s="4">
        <v>1</v>
      </c>
      <c r="H1603" s="35">
        <f>IFERROR(VLOOKUP(E1603,'DATA MASTER'!$B$1:$R$3858,6,0),"")</f>
        <v>24</v>
      </c>
      <c r="I1603" s="40">
        <f>IFERROR(VLOOKUP(E1603,'DATA MASTER'!$B$1:$R$3858,5,0),"")</f>
        <v>1.079</v>
      </c>
      <c r="J1603" s="35">
        <f>IFERROR(VLOOKUP(E1603,'DATA MASTER'!$B$1:$R$3858,17,0),"")</f>
        <v>102900</v>
      </c>
      <c r="K1603" s="35">
        <f>IFERROR(VLOOKUP(E1603,'DATA MASTER'!$B$1:$R$3858,16,0),"")</f>
        <v>94200</v>
      </c>
      <c r="L1603" s="34">
        <f t="shared" si="428"/>
        <v>7717.5</v>
      </c>
      <c r="M1603" s="34">
        <f t="shared" si="433"/>
        <v>13647.696000000002</v>
      </c>
      <c r="N1603" s="35">
        <v>0</v>
      </c>
      <c r="O1603" s="35">
        <v>0</v>
      </c>
      <c r="P1603" s="35"/>
      <c r="Q1603" s="4"/>
      <c r="R1603" s="35">
        <f t="shared" si="434"/>
        <v>85749.999999999985</v>
      </c>
      <c r="S1603" s="35">
        <f t="shared" si="429"/>
        <v>72569.643243243234</v>
      </c>
      <c r="T1603" s="35">
        <f t="shared" si="430"/>
        <v>13180.356756756752</v>
      </c>
      <c r="U1603" s="35">
        <f t="shared" si="435"/>
        <v>755.3</v>
      </c>
      <c r="V1603" s="35">
        <f t="shared" si="436"/>
        <v>70.369565217391312</v>
      </c>
      <c r="W1603" s="35">
        <f t="shared" si="431"/>
        <v>1903.6499999999999</v>
      </c>
      <c r="X1603" s="35">
        <f t="shared" si="437"/>
        <v>1360.1281006302706</v>
      </c>
      <c r="Y1603" s="35">
        <v>1</v>
      </c>
      <c r="Z1603" s="35">
        <v>0</v>
      </c>
      <c r="AA1603" s="35">
        <f t="shared" si="438"/>
        <v>0</v>
      </c>
      <c r="AB1603" s="37">
        <f t="shared" si="432"/>
        <v>0</v>
      </c>
      <c r="AC1603" s="35">
        <v>0</v>
      </c>
      <c r="AD1603" s="35">
        <v>9090.9090909090901</v>
      </c>
      <c r="AE1603" s="44"/>
    </row>
    <row r="1604" spans="1:31">
      <c r="A1604" s="34">
        <v>1600</v>
      </c>
      <c r="B1604" s="58">
        <v>46259</v>
      </c>
      <c r="C1604" s="4" t="s">
        <v>7547</v>
      </c>
      <c r="D1604" s="4" t="s">
        <v>6138</v>
      </c>
      <c r="E1604" s="4" t="s">
        <v>2687</v>
      </c>
      <c r="F1604" s="35" t="str">
        <f>IFERROR(VLOOKUP(E1604,'DATA MASTER'!$B$1:$R$3858,3,0),"")</f>
        <v>DIV 1</v>
      </c>
      <c r="G1604" s="4">
        <v>3</v>
      </c>
      <c r="H1604" s="35">
        <f>IFERROR(VLOOKUP(E1604,'DATA MASTER'!$B$1:$R$3858,6,0),"")</f>
        <v>24</v>
      </c>
      <c r="I1604" s="40">
        <f>IFERROR(VLOOKUP(E1604,'DATA MASTER'!$B$1:$R$3858,5,0),"")</f>
        <v>1.052</v>
      </c>
      <c r="J1604" s="35">
        <f>IFERROR(VLOOKUP(E1604,'DATA MASTER'!$B$1:$R$3858,17,0),"")</f>
        <v>90100</v>
      </c>
      <c r="K1604" s="35">
        <f>IFERROR(VLOOKUP(E1604,'DATA MASTER'!$B$1:$R$3858,16,0),"")</f>
        <v>82300</v>
      </c>
      <c r="L1604" s="34">
        <f t="shared" si="428"/>
        <v>6757.5</v>
      </c>
      <c r="M1604" s="34">
        <f t="shared" si="433"/>
        <v>11923.624000000002</v>
      </c>
      <c r="N1604" s="35">
        <v>0</v>
      </c>
      <c r="O1604" s="35">
        <v>0</v>
      </c>
      <c r="P1604" s="35"/>
      <c r="Q1604" s="4"/>
      <c r="R1604" s="35">
        <f t="shared" si="434"/>
        <v>225250</v>
      </c>
      <c r="S1604" s="35">
        <f t="shared" si="429"/>
        <v>190206.42162162162</v>
      </c>
      <c r="T1604" s="35">
        <f t="shared" si="430"/>
        <v>35043.578378378385</v>
      </c>
      <c r="U1604" s="35">
        <f t="shared" si="435"/>
        <v>2209.2000000000003</v>
      </c>
      <c r="V1604" s="35">
        <f t="shared" si="436"/>
        <v>205.82608695652175</v>
      </c>
      <c r="W1604" s="35">
        <f t="shared" si="431"/>
        <v>5000.55</v>
      </c>
      <c r="X1604" s="35">
        <f t="shared" si="437"/>
        <v>18537.093200512776</v>
      </c>
      <c r="Y1604" s="35">
        <f>IF(E1604="avem005",4,1)</f>
        <v>1</v>
      </c>
      <c r="Z1604" s="35">
        <v>0</v>
      </c>
      <c r="AA1604" s="35">
        <f t="shared" si="438"/>
        <v>0</v>
      </c>
      <c r="AB1604" s="37">
        <f t="shared" si="432"/>
        <v>0</v>
      </c>
      <c r="AC1604" s="35">
        <v>0</v>
      </c>
      <c r="AD1604" s="35">
        <v>9090.9090909090901</v>
      </c>
      <c r="AE1604" s="44"/>
    </row>
    <row r="1605" spans="1:31">
      <c r="A1605" s="34">
        <v>1601</v>
      </c>
      <c r="B1605" s="58">
        <v>46259</v>
      </c>
      <c r="C1605" s="4" t="s">
        <v>7547</v>
      </c>
      <c r="D1605" s="4" t="s">
        <v>6138</v>
      </c>
      <c r="E1605" s="4" t="s">
        <v>6273</v>
      </c>
      <c r="F1605" s="35" t="str">
        <f>IFERROR(VLOOKUP(E1605,'DATA MASTER'!$B$1:$R$3858,3,0),"")</f>
        <v>DIV 1</v>
      </c>
      <c r="G1605" s="4">
        <v>9</v>
      </c>
      <c r="H1605" s="35">
        <f>IFERROR(VLOOKUP(E1605,'DATA MASTER'!$B$1:$R$3858,6,0),"")</f>
        <v>24</v>
      </c>
      <c r="I1605" s="40">
        <f>IFERROR(VLOOKUP(E1605,'DATA MASTER'!$B$1:$R$3858,5,0),"")</f>
        <v>0.57499999999999996</v>
      </c>
      <c r="J1605" s="35">
        <f>IFERROR(VLOOKUP(E1605,'DATA MASTER'!$B$1:$R$3858,17,0),"")</f>
        <v>57800</v>
      </c>
      <c r="K1605" s="35">
        <f>IFERROR(VLOOKUP(E1605,'DATA MASTER'!$B$1:$R$3858,16,0),"")</f>
        <v>53100</v>
      </c>
      <c r="L1605" s="34">
        <f t="shared" si="428"/>
        <v>4335</v>
      </c>
      <c r="M1605" s="34">
        <f t="shared" si="433"/>
        <v>7693.1280000000006</v>
      </c>
      <c r="N1605" s="35">
        <v>0</v>
      </c>
      <c r="O1605" s="35">
        <v>0</v>
      </c>
      <c r="P1605" s="35"/>
      <c r="Q1605" s="4"/>
      <c r="R1605" s="35">
        <f t="shared" si="434"/>
        <v>433500</v>
      </c>
      <c r="S1605" s="35">
        <f t="shared" si="429"/>
        <v>368163.82702702703</v>
      </c>
      <c r="T1605" s="35">
        <f t="shared" si="430"/>
        <v>65336.17297297297</v>
      </c>
      <c r="U1605" s="35">
        <f t="shared" si="435"/>
        <v>3622.5</v>
      </c>
      <c r="V1605" s="35">
        <f t="shared" si="436"/>
        <v>337.5</v>
      </c>
      <c r="W1605" s="35">
        <f t="shared" si="431"/>
        <v>9623.7000000000007</v>
      </c>
      <c r="X1605" s="35">
        <f t="shared" si="437"/>
        <v>42661.563882063885</v>
      </c>
      <c r="Y1605" s="35">
        <v>1</v>
      </c>
      <c r="Z1605" s="35">
        <v>0</v>
      </c>
      <c r="AA1605" s="35">
        <f t="shared" si="438"/>
        <v>0</v>
      </c>
      <c r="AB1605" s="37">
        <f t="shared" si="432"/>
        <v>0</v>
      </c>
      <c r="AC1605" s="35">
        <v>0</v>
      </c>
      <c r="AD1605" s="35">
        <v>9090.9090909090901</v>
      </c>
      <c r="AE1605" s="44"/>
    </row>
    <row r="1606" spans="1:31">
      <c r="A1606" s="34">
        <v>1602</v>
      </c>
      <c r="B1606" s="58">
        <v>46259</v>
      </c>
      <c r="C1606" s="4" t="s">
        <v>7548</v>
      </c>
      <c r="D1606" s="4" t="s">
        <v>6175</v>
      </c>
      <c r="E1606" s="4" t="s">
        <v>3983</v>
      </c>
      <c r="F1606" s="35" t="str">
        <f>IFERROR(VLOOKUP(E1606,'DATA MASTER'!$B$1:$R$3858,3,0),"")</f>
        <v>BB</v>
      </c>
      <c r="G1606" s="4">
        <v>6</v>
      </c>
      <c r="H1606" s="35">
        <f>IFERROR(VLOOKUP(E1606,'DATA MASTER'!$B$1:$R$3858,6,0),"")</f>
        <v>72</v>
      </c>
      <c r="I1606" s="40">
        <f>IFERROR(VLOOKUP(E1606,'DATA MASTER'!$B$1:$R$3858,5,0),"")</f>
        <v>0.14799999999999999</v>
      </c>
      <c r="J1606" s="35">
        <f>IFERROR(VLOOKUP(E1606,'DATA MASTER'!$B$1:$R$3858,17,0),"")</f>
        <v>24500</v>
      </c>
      <c r="K1606" s="35">
        <f>IFERROR(VLOOKUP(E1606,'DATA MASTER'!$B$1:$R$3858,16,0),"")</f>
        <v>22300</v>
      </c>
      <c r="L1606" s="34">
        <f t="shared" si="428"/>
        <v>1837.5</v>
      </c>
      <c r="M1606" s="34">
        <f t="shared" si="433"/>
        <v>3230.8240000000001</v>
      </c>
      <c r="N1606" s="35">
        <v>15</v>
      </c>
      <c r="O1606" s="35">
        <v>0</v>
      </c>
      <c r="P1606" s="35"/>
      <c r="Q1606" s="4"/>
      <c r="R1606" s="35">
        <f t="shared" si="434"/>
        <v>122409.99999999999</v>
      </c>
      <c r="S1606" s="35">
        <f t="shared" si="429"/>
        <v>103076.62702702702</v>
      </c>
      <c r="T1606" s="35">
        <f t="shared" si="430"/>
        <v>19333.372972972968</v>
      </c>
      <c r="U1606" s="35">
        <f t="shared" si="435"/>
        <v>621.59999999999991</v>
      </c>
      <c r="V1606" s="35">
        <f t="shared" si="436"/>
        <v>57.91304347826086</v>
      </c>
      <c r="W1606" s="35">
        <v>0</v>
      </c>
      <c r="X1606" s="35">
        <f t="shared" si="437"/>
        <v>18653.859929494709</v>
      </c>
      <c r="Y1606" s="35">
        <v>1</v>
      </c>
      <c r="Z1606" s="35">
        <v>0</v>
      </c>
      <c r="AA1606" s="35">
        <f t="shared" si="438"/>
        <v>0</v>
      </c>
      <c r="AB1606" s="37">
        <f t="shared" si="432"/>
        <v>0</v>
      </c>
      <c r="AC1606" s="35">
        <v>0</v>
      </c>
      <c r="AD1606" s="3">
        <v>0</v>
      </c>
      <c r="AE1606" s="44"/>
    </row>
    <row r="1607" spans="1:31">
      <c r="A1607" s="34">
        <v>1603</v>
      </c>
      <c r="B1607" s="58">
        <v>46259</v>
      </c>
      <c r="C1607" s="4" t="s">
        <v>7548</v>
      </c>
      <c r="D1607" s="4" t="s">
        <v>6175</v>
      </c>
      <c r="E1607" s="4" t="s">
        <v>3979</v>
      </c>
      <c r="F1607" s="35" t="str">
        <f>IFERROR(VLOOKUP(E1607,'DATA MASTER'!$B$1:$R$3858,3,0),"")</f>
        <v>BB</v>
      </c>
      <c r="G1607" s="4">
        <v>10</v>
      </c>
      <c r="H1607" s="35">
        <f>IFERROR(VLOOKUP(E1607,'DATA MASTER'!$B$1:$R$3858,6,0),"")</f>
        <v>100</v>
      </c>
      <c r="I1607" s="40">
        <f>IFERROR(VLOOKUP(E1607,'DATA MASTER'!$B$1:$R$3858,5,0),"")</f>
        <v>6.9000000000000006E-2</v>
      </c>
      <c r="J1607" s="35">
        <f>IFERROR(VLOOKUP(E1607,'DATA MASTER'!$B$1:$R$3858,17,0),"")</f>
        <v>13200</v>
      </c>
      <c r="K1607" s="35">
        <f>IFERROR(VLOOKUP(E1607,'DATA MASTER'!$B$1:$R$3858,16,0),"")</f>
        <v>11800</v>
      </c>
      <c r="L1607" s="34">
        <f t="shared" si="428"/>
        <v>990</v>
      </c>
      <c r="M1607" s="34">
        <f t="shared" si="433"/>
        <v>1709.5840000000001</v>
      </c>
      <c r="N1607" s="35">
        <v>15</v>
      </c>
      <c r="O1607" s="35">
        <v>0</v>
      </c>
      <c r="P1607" s="35"/>
      <c r="Q1607" s="4"/>
      <c r="R1607" s="35">
        <f t="shared" si="434"/>
        <v>109849.99999999999</v>
      </c>
      <c r="S1607" s="35">
        <f t="shared" si="429"/>
        <v>90904.648648648639</v>
      </c>
      <c r="T1607" s="35">
        <f t="shared" si="430"/>
        <v>18945.351351351346</v>
      </c>
      <c r="U1607" s="35">
        <f t="shared" si="435"/>
        <v>483.00000000000006</v>
      </c>
      <c r="V1607" s="35">
        <f t="shared" si="436"/>
        <v>45.000000000000007</v>
      </c>
      <c r="W1607" s="35">
        <v>0</v>
      </c>
      <c r="X1607" s="35">
        <f t="shared" si="437"/>
        <v>18417.351351351346</v>
      </c>
      <c r="Y1607" s="35">
        <f t="shared" ref="Y1607:Y1608" si="445">IF(E1607="avem005",4,1)</f>
        <v>1</v>
      </c>
      <c r="Z1607" s="35">
        <v>0</v>
      </c>
      <c r="AA1607" s="35">
        <f t="shared" si="438"/>
        <v>0</v>
      </c>
      <c r="AB1607" s="37">
        <f t="shared" si="432"/>
        <v>0</v>
      </c>
      <c r="AC1607" s="35">
        <v>0</v>
      </c>
      <c r="AD1607" s="3">
        <v>0</v>
      </c>
      <c r="AE1607" s="44"/>
    </row>
    <row r="1608" spans="1:31">
      <c r="A1608" s="34">
        <v>1604</v>
      </c>
      <c r="B1608" s="58">
        <v>46259</v>
      </c>
      <c r="C1608" s="4" t="s">
        <v>7549</v>
      </c>
      <c r="D1608" s="4" t="s">
        <v>6175</v>
      </c>
      <c r="E1608" s="4" t="s">
        <v>6363</v>
      </c>
      <c r="F1608" s="35" t="str">
        <f>IFERROR(VLOOKUP(E1608,'DATA MASTER'!$B$1:$R$3858,3,0),"")</f>
        <v>DIV 2</v>
      </c>
      <c r="G1608" s="4">
        <v>30</v>
      </c>
      <c r="H1608" s="35">
        <f>IFERROR(VLOOKUP(E1608,'DATA MASTER'!$B$1:$R$3858,6,0),"")</f>
        <v>24</v>
      </c>
      <c r="I1608" s="40">
        <f>IFERROR(VLOOKUP(E1608,'DATA MASTER'!$B$1:$R$3858,5,0),"")</f>
        <v>4.1000000000000002E-2</v>
      </c>
      <c r="J1608" s="35">
        <f>IFERROR(VLOOKUP(E1608,'DATA MASTER'!$B$1:$R$3858,17,0),"")</f>
        <v>18200</v>
      </c>
      <c r="K1608" s="35">
        <f>IFERROR(VLOOKUP(E1608,'DATA MASTER'!$B$1:$R$3858,16,0),"")</f>
        <v>15800</v>
      </c>
      <c r="L1608" s="34">
        <f t="shared" ref="L1608:L1671" si="446">IFERROR(IF(F1608="MTAB",12.5%*J1608,7.5%*J1608),"")</f>
        <v>1365</v>
      </c>
      <c r="M1608" s="34">
        <f t="shared" si="433"/>
        <v>2289.1040000000003</v>
      </c>
      <c r="N1608" s="35">
        <v>0</v>
      </c>
      <c r="O1608" s="35">
        <v>0</v>
      </c>
      <c r="P1608" s="35"/>
      <c r="Q1608" s="4"/>
      <c r="R1608" s="35">
        <f t="shared" si="434"/>
        <v>455000</v>
      </c>
      <c r="S1608" s="35">
        <f t="shared" ref="S1608:S1671" si="447">IFERROR((K1608-M1608)/1.11*(100-O1608)%*G1608,"")</f>
        <v>365159.35135135136</v>
      </c>
      <c r="T1608" s="35">
        <f t="shared" ref="T1608:T1671" si="448">IFERROR(R1608-S1608,"")</f>
        <v>89840.648648648639</v>
      </c>
      <c r="U1608" s="35">
        <f t="shared" si="435"/>
        <v>861</v>
      </c>
      <c r="V1608" s="35">
        <f t="shared" si="436"/>
        <v>80.217391304347828</v>
      </c>
      <c r="W1608" s="35">
        <f t="shared" ref="W1608:W1671" si="449">IFERROR(2%*R1608*1.11,"")</f>
        <v>10101</v>
      </c>
      <c r="X1608" s="35">
        <f t="shared" si="437"/>
        <v>66298.431257344288</v>
      </c>
      <c r="Y1608" s="35">
        <f t="shared" si="445"/>
        <v>1</v>
      </c>
      <c r="Z1608" s="35">
        <v>0</v>
      </c>
      <c r="AA1608" s="35">
        <f t="shared" si="438"/>
        <v>0</v>
      </c>
      <c r="AB1608" s="37">
        <f t="shared" ref="AB1608:AB1671" si="450">IFERROR(IF(OR(D1608="SALES008",D1608="SALES010"),IF(MOD(G1608,H1608)=0,10000*G1608/H1608,10000*(ROUNDUP(G1608/H1608,0))),0),"")</f>
        <v>0</v>
      </c>
      <c r="AC1608" s="35">
        <v>0</v>
      </c>
      <c r="AD1608" s="35">
        <v>12500</v>
      </c>
      <c r="AE1608" s="44"/>
    </row>
    <row r="1609" spans="1:31">
      <c r="A1609" s="34">
        <v>1605</v>
      </c>
      <c r="B1609" s="58">
        <v>46259</v>
      </c>
      <c r="C1609" s="4" t="s">
        <v>7550</v>
      </c>
      <c r="D1609" s="4" t="s">
        <v>6158</v>
      </c>
      <c r="E1609" s="4" t="s">
        <v>3979</v>
      </c>
      <c r="F1609" s="35" t="str">
        <f>IFERROR(VLOOKUP(E1609,'DATA MASTER'!$B$1:$R$3858,3,0),"")</f>
        <v>BB</v>
      </c>
      <c r="G1609" s="4">
        <v>40</v>
      </c>
      <c r="H1609" s="35">
        <f>IFERROR(VLOOKUP(E1609,'DATA MASTER'!$B$1:$R$3858,6,0),"")</f>
        <v>100</v>
      </c>
      <c r="I1609" s="40">
        <f>IFERROR(VLOOKUP(E1609,'DATA MASTER'!$B$1:$R$3858,5,0),"")</f>
        <v>6.9000000000000006E-2</v>
      </c>
      <c r="J1609" s="35">
        <f>IFERROR(VLOOKUP(E1609,'DATA MASTER'!$B$1:$R$3858,17,0),"")</f>
        <v>13200</v>
      </c>
      <c r="K1609" s="35">
        <f>IFERROR(VLOOKUP(E1609,'DATA MASTER'!$B$1:$R$3858,16,0),"")</f>
        <v>11800</v>
      </c>
      <c r="L1609" s="34">
        <f t="shared" si="446"/>
        <v>990</v>
      </c>
      <c r="M1609" s="34">
        <f t="shared" ref="M1609:M1672" si="451">IFERROR(IF(F1609="MTAB",19.011%*K1609,14.488%*K1609),"")</f>
        <v>1709.5840000000001</v>
      </c>
      <c r="N1609" s="35">
        <v>15</v>
      </c>
      <c r="O1609" s="35">
        <v>0</v>
      </c>
      <c r="P1609" s="35"/>
      <c r="Q1609" s="4"/>
      <c r="R1609" s="35">
        <f t="shared" ref="R1609:R1672" si="452">IFERROR((((J1609-L1609)/1.11*(100-O1609)%*G1609)-(ROUNDDOWN(G1609/Y1609,0)*N1609)),"")</f>
        <v>439399.99999999994</v>
      </c>
      <c r="S1609" s="35">
        <f t="shared" si="447"/>
        <v>363618.59459459456</v>
      </c>
      <c r="T1609" s="35">
        <f t="shared" si="448"/>
        <v>75781.405405405385</v>
      </c>
      <c r="U1609" s="35">
        <f t="shared" ref="U1609:U1672" si="453">IFERROR(I1609*G1609*700,"")</f>
        <v>1932.0000000000002</v>
      </c>
      <c r="V1609" s="35">
        <f t="shared" ref="V1609:V1672" si="454">IFERROR(G1609*I1609/23000*1500000,"")</f>
        <v>180.00000000000003</v>
      </c>
      <c r="W1609" s="35">
        <v>0</v>
      </c>
      <c r="X1609" s="35">
        <f t="shared" ref="X1609:X1672" si="455">IFERROR(T1609-U1609-V1609-W1609-Z1609-AC1609-AB1609-AA1609-AD1609,"")</f>
        <v>73669.405405405385</v>
      </c>
      <c r="Y1609" s="35">
        <f t="shared" ref="Y1609:Y1610" si="456">IF(E1609="avgo005",4,1)</f>
        <v>1</v>
      </c>
      <c r="Z1609" s="35">
        <v>0</v>
      </c>
      <c r="AA1609" s="35">
        <f t="shared" ref="AA1609:AA1672" si="457">IFERROR(ROUNDDOWN(G1609/Y1609,0)*P1609,"")</f>
        <v>0</v>
      </c>
      <c r="AB1609" s="37">
        <f t="shared" si="450"/>
        <v>0</v>
      </c>
      <c r="AC1609" s="35">
        <v>0</v>
      </c>
      <c r="AD1609" s="3">
        <v>0</v>
      </c>
      <c r="AE1609" s="44"/>
    </row>
    <row r="1610" spans="1:31">
      <c r="A1610" s="34">
        <v>1606</v>
      </c>
      <c r="B1610" s="58">
        <v>46259</v>
      </c>
      <c r="C1610" s="4" t="s">
        <v>7551</v>
      </c>
      <c r="D1610" s="4" t="s">
        <v>6239</v>
      </c>
      <c r="E1610" s="4" t="s">
        <v>6156</v>
      </c>
      <c r="F1610" s="35" t="str">
        <f>IFERROR(VLOOKUP(E1610,'DATA MASTER'!$B$1:$R$3858,3,0),"")</f>
        <v>DIV 1</v>
      </c>
      <c r="G1610" s="4">
        <v>8</v>
      </c>
      <c r="H1610" s="35">
        <f>IFERROR(VLOOKUP(E1610,'DATA MASTER'!$B$1:$R$3858,6,0),"")</f>
        <v>4</v>
      </c>
      <c r="I1610" s="40">
        <f>IFERROR(VLOOKUP(E1610,'DATA MASTER'!$B$1:$R$3858,5,0),"")</f>
        <v>5.3879999999999999</v>
      </c>
      <c r="J1610" s="35">
        <f>IFERROR(VLOOKUP(E1610,'DATA MASTER'!$B$1:$R$3858,17,0),"")</f>
        <v>185700</v>
      </c>
      <c r="K1610" s="35">
        <f>IFERROR(VLOOKUP(E1610,'DATA MASTER'!$B$1:$R$3858,16,0),"")</f>
        <v>165300</v>
      </c>
      <c r="L1610" s="34">
        <f t="shared" si="446"/>
        <v>13927.5</v>
      </c>
      <c r="M1610" s="34">
        <f t="shared" si="451"/>
        <v>23948.664000000001</v>
      </c>
      <c r="N1610" s="35">
        <v>0</v>
      </c>
      <c r="O1610" s="35">
        <v>0</v>
      </c>
      <c r="P1610" s="35"/>
      <c r="Q1610" s="4"/>
      <c r="R1610" s="35">
        <f t="shared" si="452"/>
        <v>1238000</v>
      </c>
      <c r="S1610" s="35">
        <f t="shared" si="447"/>
        <v>1018748.3675675675</v>
      </c>
      <c r="T1610" s="35">
        <f t="shared" si="448"/>
        <v>219251.6324324325</v>
      </c>
      <c r="U1610" s="35">
        <f t="shared" si="453"/>
        <v>30172.799999999999</v>
      </c>
      <c r="V1610" s="35">
        <f t="shared" si="454"/>
        <v>2811.1304347826085</v>
      </c>
      <c r="W1610" s="35">
        <f t="shared" si="449"/>
        <v>27483.600000000002</v>
      </c>
      <c r="X1610" s="35">
        <f t="shared" si="455"/>
        <v>148257.7862081762</v>
      </c>
      <c r="Y1610" s="35">
        <f t="shared" si="456"/>
        <v>1</v>
      </c>
      <c r="Z1610" s="35">
        <v>0</v>
      </c>
      <c r="AA1610" s="35">
        <f t="shared" si="457"/>
        <v>0</v>
      </c>
      <c r="AB1610" s="37">
        <f t="shared" si="450"/>
        <v>0</v>
      </c>
      <c r="AC1610" s="35">
        <v>0</v>
      </c>
      <c r="AD1610" s="35">
        <v>10526.315789473685</v>
      </c>
      <c r="AE1610" s="44"/>
    </row>
    <row r="1611" spans="1:31">
      <c r="A1611" s="34">
        <v>1607</v>
      </c>
      <c r="B1611" s="58">
        <v>46259</v>
      </c>
      <c r="C1611" s="4" t="s">
        <v>7551</v>
      </c>
      <c r="D1611" s="4" t="s">
        <v>6239</v>
      </c>
      <c r="E1611" s="4" t="s">
        <v>6160</v>
      </c>
      <c r="F1611" s="35" t="str">
        <f>IFERROR(VLOOKUP(E1611,'DATA MASTER'!$B$1:$R$3858,3,0),"")</f>
        <v>DIV 1</v>
      </c>
      <c r="G1611" s="4">
        <v>1</v>
      </c>
      <c r="H1611" s="35">
        <f>IFERROR(VLOOKUP(E1611,'DATA MASTER'!$B$1:$R$3858,6,0),"")</f>
        <v>1</v>
      </c>
      <c r="I1611" s="40">
        <f>IFERROR(VLOOKUP(E1611,'DATA MASTER'!$B$1:$R$3858,5,0),"")</f>
        <v>26.02</v>
      </c>
      <c r="J1611" s="35">
        <f>IFERROR(VLOOKUP(E1611,'DATA MASTER'!$B$1:$R$3858,17,0),"")</f>
        <v>876000</v>
      </c>
      <c r="K1611" s="35">
        <f>IFERROR(VLOOKUP(E1611,'DATA MASTER'!$B$1:$R$3858,16,0),"")</f>
        <v>777200</v>
      </c>
      <c r="L1611" s="34">
        <f t="shared" si="446"/>
        <v>65700</v>
      </c>
      <c r="M1611" s="34">
        <f t="shared" si="451"/>
        <v>112600.736</v>
      </c>
      <c r="N1611" s="35">
        <v>0</v>
      </c>
      <c r="O1611" s="35">
        <v>0</v>
      </c>
      <c r="P1611" s="35"/>
      <c r="Q1611" s="4"/>
      <c r="R1611" s="35">
        <f t="shared" si="452"/>
        <v>729999.99999999988</v>
      </c>
      <c r="S1611" s="35">
        <f t="shared" si="447"/>
        <v>598738.07567567565</v>
      </c>
      <c r="T1611" s="35">
        <f t="shared" si="448"/>
        <v>131261.92432432424</v>
      </c>
      <c r="U1611" s="35">
        <f t="shared" si="453"/>
        <v>18214</v>
      </c>
      <c r="V1611" s="35">
        <f t="shared" si="454"/>
        <v>1696.9565217391305</v>
      </c>
      <c r="W1611" s="35">
        <f t="shared" si="449"/>
        <v>16206</v>
      </c>
      <c r="X1611" s="35">
        <f t="shared" si="455"/>
        <v>84618.652013111423</v>
      </c>
      <c r="Y1611" s="35">
        <v>1</v>
      </c>
      <c r="Z1611" s="35">
        <v>0</v>
      </c>
      <c r="AA1611" s="35">
        <f t="shared" si="457"/>
        <v>0</v>
      </c>
      <c r="AB1611" s="37">
        <f t="shared" si="450"/>
        <v>0</v>
      </c>
      <c r="AC1611" s="35">
        <v>0</v>
      </c>
      <c r="AD1611" s="35">
        <v>10526.315789473685</v>
      </c>
      <c r="AE1611" s="44"/>
    </row>
    <row r="1612" spans="1:31">
      <c r="A1612" s="34">
        <v>1608</v>
      </c>
      <c r="B1612" s="58">
        <v>46259</v>
      </c>
      <c r="C1612" s="4" t="s">
        <v>7552</v>
      </c>
      <c r="D1612" s="4" t="s">
        <v>6134</v>
      </c>
      <c r="E1612" s="4" t="s">
        <v>6166</v>
      </c>
      <c r="F1612" s="35" t="str">
        <f>IFERROR(VLOOKUP(E1612,'DATA MASTER'!$B$1:$R$3858,3,0),"")</f>
        <v>DIV 2</v>
      </c>
      <c r="G1612" s="4">
        <v>12</v>
      </c>
      <c r="H1612" s="35">
        <f>IFERROR(VLOOKUP(E1612,'DATA MASTER'!$B$1:$R$3858,6,0),"")</f>
        <v>4</v>
      </c>
      <c r="I1612" s="40">
        <f>IFERROR(VLOOKUP(E1612,'DATA MASTER'!$B$1:$R$3858,5,0),"")</f>
        <v>4.68</v>
      </c>
      <c r="J1612" s="35">
        <f>IFERROR(VLOOKUP(E1612,'DATA MASTER'!$B$1:$R$3858,17,0),"")</f>
        <v>112100</v>
      </c>
      <c r="K1612" s="35">
        <f>IFERROR(VLOOKUP(E1612,'DATA MASTER'!$B$1:$R$3858,16,0),"")</f>
        <v>96500</v>
      </c>
      <c r="L1612" s="34">
        <f t="shared" si="446"/>
        <v>8407.5</v>
      </c>
      <c r="M1612" s="34">
        <f t="shared" si="451"/>
        <v>13980.92</v>
      </c>
      <c r="N1612" s="35">
        <v>0</v>
      </c>
      <c r="O1612" s="35">
        <v>0</v>
      </c>
      <c r="P1612" s="35"/>
      <c r="Q1612" s="4" t="e">
        <f>VLOOKUP(#REF!,#REF!,1,0)</f>
        <v>#REF!</v>
      </c>
      <c r="R1612" s="35">
        <f t="shared" si="452"/>
        <v>1121000</v>
      </c>
      <c r="S1612" s="35">
        <f t="shared" si="447"/>
        <v>892098.16216216213</v>
      </c>
      <c r="T1612" s="35">
        <f t="shared" si="448"/>
        <v>228901.83783783787</v>
      </c>
      <c r="U1612" s="35">
        <f t="shared" si="453"/>
        <v>39312</v>
      </c>
      <c r="V1612" s="35">
        <f t="shared" si="454"/>
        <v>3662.6086956521735</v>
      </c>
      <c r="W1612" s="35">
        <f t="shared" si="449"/>
        <v>24886.2</v>
      </c>
      <c r="X1612" s="35" t="str">
        <f t="shared" si="455"/>
        <v/>
      </c>
      <c r="Y1612" s="35">
        <v>1</v>
      </c>
      <c r="Z1612" s="42" t="e">
        <f>VLOOKUP(Q1612,#REF!,4,0)</f>
        <v>#REF!</v>
      </c>
      <c r="AA1612" s="35">
        <f t="shared" si="457"/>
        <v>0</v>
      </c>
      <c r="AB1612" s="37">
        <f t="shared" si="450"/>
        <v>0</v>
      </c>
      <c r="AC1612" s="35" t="e">
        <f t="shared" ref="AC1612:AC1614" si="458">Z1612*R1612*1.11</f>
        <v>#REF!</v>
      </c>
      <c r="AD1612" s="35">
        <v>0</v>
      </c>
      <c r="AE1612" s="44"/>
    </row>
    <row r="1613" spans="1:31">
      <c r="A1613" s="34">
        <v>1609</v>
      </c>
      <c r="B1613" s="58">
        <v>46259</v>
      </c>
      <c r="C1613" s="4" t="s">
        <v>7553</v>
      </c>
      <c r="D1613" s="4" t="s">
        <v>6143</v>
      </c>
      <c r="E1613" s="4" t="s">
        <v>6216</v>
      </c>
      <c r="F1613" s="35" t="str">
        <f>IFERROR(VLOOKUP(E1613,'DATA MASTER'!$B$1:$R$3858,3,0),"")</f>
        <v>DIV 1</v>
      </c>
      <c r="G1613" s="4">
        <v>2</v>
      </c>
      <c r="H1613" s="35">
        <f>IFERROR(VLOOKUP(E1613,'DATA MASTER'!$B$1:$R$3858,6,0),"")</f>
        <v>24</v>
      </c>
      <c r="I1613" s="40">
        <f>IFERROR(VLOOKUP(E1613,'DATA MASTER'!$B$1:$R$3858,5,0),"")</f>
        <v>1.0900000000000001</v>
      </c>
      <c r="J1613" s="35">
        <f>IFERROR(VLOOKUP(E1613,'DATA MASTER'!$B$1:$R$3858,17,0),"")</f>
        <v>49500</v>
      </c>
      <c r="K1613" s="35">
        <f>IFERROR(VLOOKUP(E1613,'DATA MASTER'!$B$1:$R$3858,16,0),"")</f>
        <v>44600</v>
      </c>
      <c r="L1613" s="34">
        <f t="shared" si="446"/>
        <v>3712.5</v>
      </c>
      <c r="M1613" s="34">
        <f t="shared" si="451"/>
        <v>6461.6480000000001</v>
      </c>
      <c r="N1613" s="35">
        <v>0</v>
      </c>
      <c r="O1613" s="35">
        <v>0</v>
      </c>
      <c r="P1613" s="35"/>
      <c r="Q1613" s="4" t="e">
        <f>VLOOKUP(#REF!,#REF!,1,0)</f>
        <v>#REF!</v>
      </c>
      <c r="R1613" s="35">
        <f t="shared" si="452"/>
        <v>82500</v>
      </c>
      <c r="S1613" s="35">
        <f t="shared" si="447"/>
        <v>68717.75135135134</v>
      </c>
      <c r="T1613" s="35">
        <f t="shared" si="448"/>
        <v>13782.24864864866</v>
      </c>
      <c r="U1613" s="35">
        <f t="shared" si="453"/>
        <v>1526</v>
      </c>
      <c r="V1613" s="35">
        <f t="shared" si="454"/>
        <v>142.17391304347828</v>
      </c>
      <c r="W1613" s="35">
        <f t="shared" si="449"/>
        <v>1831.5000000000002</v>
      </c>
      <c r="X1613" s="35" t="str">
        <f t="shared" si="455"/>
        <v/>
      </c>
      <c r="Y1613" s="35">
        <f t="shared" ref="Y1613:Y1614" si="459">IF(E1613="avem005",4,1)</f>
        <v>1</v>
      </c>
      <c r="Z1613" s="42" t="e">
        <f>VLOOKUP(Q1613,#REF!,4,0)</f>
        <v>#REF!</v>
      </c>
      <c r="AA1613" s="35">
        <f t="shared" si="457"/>
        <v>0</v>
      </c>
      <c r="AB1613" s="37">
        <f t="shared" si="450"/>
        <v>0</v>
      </c>
      <c r="AC1613" s="35" t="e">
        <f t="shared" si="458"/>
        <v>#REF!</v>
      </c>
      <c r="AD1613" s="35">
        <v>0</v>
      </c>
      <c r="AE1613" s="44"/>
    </row>
    <row r="1614" spans="1:31">
      <c r="A1614" s="34">
        <v>1610</v>
      </c>
      <c r="B1614" s="58">
        <v>46259</v>
      </c>
      <c r="C1614" s="4" t="s">
        <v>7553</v>
      </c>
      <c r="D1614" s="4" t="s">
        <v>6143</v>
      </c>
      <c r="E1614" s="4" t="s">
        <v>6135</v>
      </c>
      <c r="F1614" s="35" t="str">
        <f>IFERROR(VLOOKUP(E1614,'DATA MASTER'!$B$1:$R$3858,3,0),"")</f>
        <v>DIV 1</v>
      </c>
      <c r="G1614" s="4">
        <v>6</v>
      </c>
      <c r="H1614" s="35">
        <f>IFERROR(VLOOKUP(E1614,'DATA MASTER'!$B$1:$R$3858,6,0),"")</f>
        <v>24</v>
      </c>
      <c r="I1614" s="40">
        <f>IFERROR(VLOOKUP(E1614,'DATA MASTER'!$B$1:$R$3858,5,0),"")</f>
        <v>1.23</v>
      </c>
      <c r="J1614" s="35">
        <f>IFERROR(VLOOKUP(E1614,'DATA MASTER'!$B$1:$R$3858,17,0),"")</f>
        <v>99800</v>
      </c>
      <c r="K1614" s="35">
        <f>IFERROR(VLOOKUP(E1614,'DATA MASTER'!$B$1:$R$3858,16,0),"")</f>
        <v>92100</v>
      </c>
      <c r="L1614" s="34">
        <f t="shared" si="446"/>
        <v>7485</v>
      </c>
      <c r="M1614" s="34">
        <f t="shared" si="451"/>
        <v>13343.448</v>
      </c>
      <c r="N1614" s="35">
        <v>0</v>
      </c>
      <c r="O1614" s="35">
        <v>0</v>
      </c>
      <c r="P1614" s="35"/>
      <c r="Q1614" s="4" t="e">
        <f>VLOOKUP(#REF!,#REF!,1,0)</f>
        <v>#REF!</v>
      </c>
      <c r="R1614" s="35">
        <f t="shared" si="452"/>
        <v>498999.99999999994</v>
      </c>
      <c r="S1614" s="35">
        <f t="shared" si="447"/>
        <v>425711.09189189179</v>
      </c>
      <c r="T1614" s="35">
        <f t="shared" si="448"/>
        <v>73288.908108108153</v>
      </c>
      <c r="U1614" s="35">
        <f t="shared" si="453"/>
        <v>5166</v>
      </c>
      <c r="V1614" s="35">
        <f t="shared" si="454"/>
        <v>481.30434782608694</v>
      </c>
      <c r="W1614" s="35">
        <f t="shared" si="449"/>
        <v>11077.8</v>
      </c>
      <c r="X1614" s="35" t="str">
        <f t="shared" si="455"/>
        <v/>
      </c>
      <c r="Y1614" s="35">
        <f t="shared" si="459"/>
        <v>1</v>
      </c>
      <c r="Z1614" s="42" t="e">
        <f>VLOOKUP(Q1614,#REF!,4,0)</f>
        <v>#REF!</v>
      </c>
      <c r="AA1614" s="35">
        <f t="shared" si="457"/>
        <v>0</v>
      </c>
      <c r="AB1614" s="37">
        <f t="shared" si="450"/>
        <v>0</v>
      </c>
      <c r="AC1614" s="35" t="e">
        <f t="shared" si="458"/>
        <v>#REF!</v>
      </c>
      <c r="AD1614" s="35">
        <v>0</v>
      </c>
      <c r="AE1614" s="44"/>
    </row>
    <row r="1615" spans="1:31">
      <c r="A1615" s="34">
        <v>1611</v>
      </c>
      <c r="B1615" s="58">
        <v>46259</v>
      </c>
      <c r="C1615" s="4" t="s">
        <v>7554</v>
      </c>
      <c r="D1615" s="4" t="s">
        <v>6196</v>
      </c>
      <c r="E1615" s="4" t="s">
        <v>6135</v>
      </c>
      <c r="F1615" s="35" t="str">
        <f>IFERROR(VLOOKUP(E1615,'DATA MASTER'!$B$1:$R$3858,3,0),"")</f>
        <v>DIV 1</v>
      </c>
      <c r="G1615" s="4">
        <v>24</v>
      </c>
      <c r="H1615" s="35">
        <f>IFERROR(VLOOKUP(E1615,'DATA MASTER'!$B$1:$R$3858,6,0),"")</f>
        <v>24</v>
      </c>
      <c r="I1615" s="40">
        <f>IFERROR(VLOOKUP(E1615,'DATA MASTER'!$B$1:$R$3858,5,0),"")</f>
        <v>1.23</v>
      </c>
      <c r="J1615" s="35">
        <f>IFERROR(VLOOKUP(E1615,'DATA MASTER'!$B$1:$R$3858,17,0),"")</f>
        <v>99800</v>
      </c>
      <c r="K1615" s="35">
        <f>IFERROR(VLOOKUP(E1615,'DATA MASTER'!$B$1:$R$3858,16,0),"")</f>
        <v>92100</v>
      </c>
      <c r="L1615" s="34">
        <f t="shared" si="446"/>
        <v>7485</v>
      </c>
      <c r="M1615" s="34">
        <f t="shared" si="451"/>
        <v>13343.448</v>
      </c>
      <c r="N1615" s="35">
        <v>0</v>
      </c>
      <c r="O1615" s="35">
        <v>0</v>
      </c>
      <c r="P1615" s="35">
        <v>25000</v>
      </c>
      <c r="Q1615" s="4" t="s">
        <v>7503</v>
      </c>
      <c r="R1615" s="35">
        <f t="shared" si="452"/>
        <v>1995999.9999999998</v>
      </c>
      <c r="S1615" s="35">
        <f t="shared" si="447"/>
        <v>1702844.3675675672</v>
      </c>
      <c r="T1615" s="35">
        <f t="shared" si="448"/>
        <v>293155.63243243261</v>
      </c>
      <c r="U1615" s="35">
        <f t="shared" si="453"/>
        <v>20664</v>
      </c>
      <c r="V1615" s="35">
        <f t="shared" si="454"/>
        <v>1925.2173913043478</v>
      </c>
      <c r="W1615" s="35">
        <f t="shared" si="449"/>
        <v>44311.199999999997</v>
      </c>
      <c r="X1615" s="35">
        <f t="shared" si="455"/>
        <v>201255.21504112828</v>
      </c>
      <c r="Y1615" s="35">
        <f>H1615</f>
        <v>24</v>
      </c>
      <c r="Z1615" s="35">
        <v>0</v>
      </c>
      <c r="AA1615" s="35">
        <f t="shared" si="457"/>
        <v>25000</v>
      </c>
      <c r="AB1615" s="37">
        <f t="shared" si="450"/>
        <v>0</v>
      </c>
      <c r="AC1615" s="35">
        <v>0</v>
      </c>
      <c r="AD1615" s="35">
        <v>0</v>
      </c>
      <c r="AE1615" s="44"/>
    </row>
    <row r="1616" spans="1:31">
      <c r="A1616" s="34">
        <v>1612</v>
      </c>
      <c r="B1616" s="58">
        <v>46259</v>
      </c>
      <c r="C1616" s="4" t="s">
        <v>7555</v>
      </c>
      <c r="D1616" s="4" t="s">
        <v>6196</v>
      </c>
      <c r="E1616" s="4" t="s">
        <v>6170</v>
      </c>
      <c r="F1616" s="35" t="str">
        <f>IFERROR(VLOOKUP(E1616,'DATA MASTER'!$B$1:$R$3858,3,0),"")</f>
        <v>DIV 2</v>
      </c>
      <c r="G1616" s="4">
        <v>1</v>
      </c>
      <c r="H1616" s="35">
        <f>IFERROR(VLOOKUP(E1616,'DATA MASTER'!$B$1:$R$3858,6,0),"")</f>
        <v>1</v>
      </c>
      <c r="I1616" s="40">
        <f>IFERROR(VLOOKUP(E1616,'DATA MASTER'!$B$1:$R$3858,5,0),"")</f>
        <v>21.11</v>
      </c>
      <c r="J1616" s="35">
        <f>IFERROR(VLOOKUP(E1616,'DATA MASTER'!$B$1:$R$3858,17,0),"")</f>
        <v>1428200</v>
      </c>
      <c r="K1616" s="35">
        <f>IFERROR(VLOOKUP(E1616,'DATA MASTER'!$B$1:$R$3858,16,0),"")</f>
        <v>1291700</v>
      </c>
      <c r="L1616" s="34">
        <f t="shared" si="446"/>
        <v>107115</v>
      </c>
      <c r="M1616" s="34">
        <f t="shared" si="451"/>
        <v>187141.49600000001</v>
      </c>
      <c r="N1616" s="35">
        <v>0</v>
      </c>
      <c r="O1616" s="35">
        <v>0</v>
      </c>
      <c r="P1616" s="35"/>
      <c r="Q1616" s="4"/>
      <c r="R1616" s="35">
        <f t="shared" si="452"/>
        <v>1190166.6666666665</v>
      </c>
      <c r="S1616" s="35">
        <f t="shared" si="447"/>
        <v>995097.75135135127</v>
      </c>
      <c r="T1616" s="35">
        <f t="shared" si="448"/>
        <v>195068.91531531524</v>
      </c>
      <c r="U1616" s="35">
        <f t="shared" si="453"/>
        <v>14777</v>
      </c>
      <c r="V1616" s="35">
        <f t="shared" si="454"/>
        <v>1376.7391304347825</v>
      </c>
      <c r="W1616" s="35">
        <f t="shared" si="449"/>
        <v>26421.7</v>
      </c>
      <c r="X1616" s="35">
        <f t="shared" si="455"/>
        <v>144428.96005584818</v>
      </c>
      <c r="Y1616" s="35">
        <v>1</v>
      </c>
      <c r="Z1616" s="35">
        <v>0</v>
      </c>
      <c r="AA1616" s="35">
        <f t="shared" si="457"/>
        <v>0</v>
      </c>
      <c r="AB1616" s="37">
        <f t="shared" si="450"/>
        <v>0</v>
      </c>
      <c r="AC1616" s="35">
        <v>0</v>
      </c>
      <c r="AD1616" s="35">
        <v>8064.5161290322585</v>
      </c>
      <c r="AE1616" s="44"/>
    </row>
    <row r="1617" spans="1:31">
      <c r="A1617" s="34">
        <v>1613</v>
      </c>
      <c r="B1617" s="58">
        <v>46259</v>
      </c>
      <c r="C1617" s="4" t="s">
        <v>7556</v>
      </c>
      <c r="D1617" s="4" t="s">
        <v>6183</v>
      </c>
      <c r="E1617" s="4" t="s">
        <v>6166</v>
      </c>
      <c r="F1617" s="35" t="str">
        <f>IFERROR(VLOOKUP(E1617,'DATA MASTER'!$B$1:$R$3858,3,0),"")</f>
        <v>DIV 2</v>
      </c>
      <c r="G1617" s="4">
        <v>8</v>
      </c>
      <c r="H1617" s="35">
        <f>IFERROR(VLOOKUP(E1617,'DATA MASTER'!$B$1:$R$3858,6,0),"")</f>
        <v>4</v>
      </c>
      <c r="I1617" s="40">
        <f>IFERROR(VLOOKUP(E1617,'DATA MASTER'!$B$1:$R$3858,5,0),"")</f>
        <v>4.68</v>
      </c>
      <c r="J1617" s="35">
        <f>IFERROR(VLOOKUP(E1617,'DATA MASTER'!$B$1:$R$3858,17,0),"")</f>
        <v>112100</v>
      </c>
      <c r="K1617" s="35">
        <f>IFERROR(VLOOKUP(E1617,'DATA MASTER'!$B$1:$R$3858,16,0),"")</f>
        <v>96500</v>
      </c>
      <c r="L1617" s="34">
        <f t="shared" si="446"/>
        <v>8407.5</v>
      </c>
      <c r="M1617" s="34">
        <f t="shared" si="451"/>
        <v>13980.92</v>
      </c>
      <c r="N1617" s="35">
        <v>0</v>
      </c>
      <c r="O1617" s="35">
        <v>0</v>
      </c>
      <c r="P1617" s="35"/>
      <c r="Q1617" s="4"/>
      <c r="R1617" s="35">
        <f t="shared" si="452"/>
        <v>747333.33333333326</v>
      </c>
      <c r="S1617" s="35">
        <f t="shared" si="447"/>
        <v>594732.10810810805</v>
      </c>
      <c r="T1617" s="35">
        <f t="shared" si="448"/>
        <v>152601.22522522521</v>
      </c>
      <c r="U1617" s="35">
        <f t="shared" si="453"/>
        <v>26208</v>
      </c>
      <c r="V1617" s="35">
        <f t="shared" si="454"/>
        <v>2441.7391304347825</v>
      </c>
      <c r="W1617" s="35">
        <f t="shared" si="449"/>
        <v>16590.8</v>
      </c>
      <c r="X1617" s="35">
        <f t="shared" si="455"/>
        <v>73074.971809076131</v>
      </c>
      <c r="Y1617" s="35">
        <v>1</v>
      </c>
      <c r="Z1617" s="35">
        <v>0</v>
      </c>
      <c r="AA1617" s="35">
        <f t="shared" si="457"/>
        <v>0</v>
      </c>
      <c r="AB1617" s="37">
        <f t="shared" si="450"/>
        <v>20000</v>
      </c>
      <c r="AC1617" s="35">
        <v>0</v>
      </c>
      <c r="AD1617" s="35">
        <v>14285.714285714286</v>
      </c>
      <c r="AE1617" s="44"/>
    </row>
    <row r="1618" spans="1:31">
      <c r="A1618" s="34">
        <v>1614</v>
      </c>
      <c r="B1618" s="58">
        <v>46259</v>
      </c>
      <c r="C1618" s="4" t="s">
        <v>7557</v>
      </c>
      <c r="D1618" s="4" t="s">
        <v>6239</v>
      </c>
      <c r="E1618" s="4" t="s">
        <v>6233</v>
      </c>
      <c r="F1618" s="35" t="str">
        <f>IFERROR(VLOOKUP(E1618,'DATA MASTER'!$B$1:$R$3858,3,0),"")</f>
        <v>DIV 1</v>
      </c>
      <c r="G1618" s="4">
        <v>4</v>
      </c>
      <c r="H1618" s="35">
        <f>IFERROR(VLOOKUP(E1618,'DATA MASTER'!$B$1:$R$3858,6,0),"")</f>
        <v>4</v>
      </c>
      <c r="I1618" s="40">
        <f>IFERROR(VLOOKUP(E1618,'DATA MASTER'!$B$1:$R$3858,5,0),"")</f>
        <v>5.39</v>
      </c>
      <c r="J1618" s="35">
        <f>IFERROR(VLOOKUP(E1618,'DATA MASTER'!$B$1:$R$3858,17,0),"")</f>
        <v>553900</v>
      </c>
      <c r="K1618" s="35">
        <f>IFERROR(VLOOKUP(E1618,'DATA MASTER'!$B$1:$R$3858,16,0),"")</f>
        <v>510800</v>
      </c>
      <c r="L1618" s="34">
        <f t="shared" si="446"/>
        <v>41542.5</v>
      </c>
      <c r="M1618" s="34">
        <f t="shared" si="451"/>
        <v>74004.703999999998</v>
      </c>
      <c r="N1618" s="35">
        <v>0</v>
      </c>
      <c r="O1618" s="35">
        <v>0</v>
      </c>
      <c r="P1618" s="35"/>
      <c r="Q1618" s="4"/>
      <c r="R1618" s="35">
        <f t="shared" si="452"/>
        <v>1846333.3333333333</v>
      </c>
      <c r="S1618" s="35">
        <f t="shared" si="447"/>
        <v>1574037.1027027024</v>
      </c>
      <c r="T1618" s="35">
        <f t="shared" si="448"/>
        <v>272296.23063063086</v>
      </c>
      <c r="U1618" s="35">
        <f t="shared" si="453"/>
        <v>15092</v>
      </c>
      <c r="V1618" s="35">
        <f t="shared" si="454"/>
        <v>1406.086956521739</v>
      </c>
      <c r="W1618" s="35">
        <f t="shared" si="449"/>
        <v>40988.6</v>
      </c>
      <c r="X1618" s="35">
        <f t="shared" si="455"/>
        <v>214809.54367410913</v>
      </c>
      <c r="Y1618" s="35">
        <v>1</v>
      </c>
      <c r="Z1618" s="35">
        <v>0</v>
      </c>
      <c r="AA1618" s="35">
        <f t="shared" si="457"/>
        <v>0</v>
      </c>
      <c r="AB1618" s="37">
        <f t="shared" si="450"/>
        <v>0</v>
      </c>
      <c r="AC1618" s="35">
        <v>0</v>
      </c>
      <c r="AD1618" s="35">
        <v>0</v>
      </c>
      <c r="AE1618" s="44"/>
    </row>
    <row r="1619" spans="1:31">
      <c r="A1619" s="34">
        <v>1615</v>
      </c>
      <c r="B1619" s="58">
        <v>46259</v>
      </c>
      <c r="C1619" s="4" t="s">
        <v>7557</v>
      </c>
      <c r="D1619" s="4" t="s">
        <v>6239</v>
      </c>
      <c r="E1619" s="4" t="s">
        <v>6179</v>
      </c>
      <c r="F1619" s="35" t="str">
        <f>IFERROR(VLOOKUP(E1619,'DATA MASTER'!$B$1:$R$3858,3,0),"")</f>
        <v>DIV 2</v>
      </c>
      <c r="G1619" s="4">
        <v>4</v>
      </c>
      <c r="H1619" s="35">
        <f>IFERROR(VLOOKUP(E1619,'DATA MASTER'!$B$1:$R$3858,6,0),"")</f>
        <v>4</v>
      </c>
      <c r="I1619" s="40">
        <f>IFERROR(VLOOKUP(E1619,'DATA MASTER'!$B$1:$R$3858,5,0),"")</f>
        <v>6.95</v>
      </c>
      <c r="J1619" s="35">
        <f>IFERROR(VLOOKUP(E1619,'DATA MASTER'!$B$1:$R$3858,17,0),"")</f>
        <v>450500</v>
      </c>
      <c r="K1619" s="35">
        <f>IFERROR(VLOOKUP(E1619,'DATA MASTER'!$B$1:$R$3858,16,0),"")</f>
        <v>405000</v>
      </c>
      <c r="L1619" s="34">
        <f t="shared" si="446"/>
        <v>33787.5</v>
      </c>
      <c r="M1619" s="34">
        <f t="shared" si="451"/>
        <v>58676.4</v>
      </c>
      <c r="N1619" s="35">
        <v>0</v>
      </c>
      <c r="O1619" s="35">
        <v>0</v>
      </c>
      <c r="P1619" s="35"/>
      <c r="Q1619" s="4"/>
      <c r="R1619" s="35">
        <f t="shared" si="452"/>
        <v>1501666.6666666665</v>
      </c>
      <c r="S1619" s="35">
        <f t="shared" si="447"/>
        <v>1248012.9729729728</v>
      </c>
      <c r="T1619" s="35">
        <f t="shared" si="448"/>
        <v>253653.69369369373</v>
      </c>
      <c r="U1619" s="35">
        <f t="shared" si="453"/>
        <v>19460</v>
      </c>
      <c r="V1619" s="35">
        <f t="shared" si="454"/>
        <v>1813.0434782608695</v>
      </c>
      <c r="W1619" s="35">
        <f t="shared" si="449"/>
        <v>33337</v>
      </c>
      <c r="X1619" s="35">
        <f t="shared" si="455"/>
        <v>199043.65021543286</v>
      </c>
      <c r="Y1619" s="35">
        <f t="shared" ref="Y1619:Y1620" si="460">IF(E1619="avem005",4,IF(E1619="avem025",1,1))</f>
        <v>1</v>
      </c>
      <c r="Z1619" s="35">
        <v>0</v>
      </c>
      <c r="AA1619" s="35">
        <f t="shared" si="457"/>
        <v>0</v>
      </c>
      <c r="AB1619" s="37">
        <f t="shared" si="450"/>
        <v>0</v>
      </c>
      <c r="AC1619" s="35">
        <v>0</v>
      </c>
      <c r="AD1619" s="35">
        <v>0</v>
      </c>
      <c r="AE1619" s="44"/>
    </row>
    <row r="1620" spans="1:31">
      <c r="A1620" s="34">
        <v>1616</v>
      </c>
      <c r="B1620" s="58">
        <v>46259</v>
      </c>
      <c r="C1620" s="4" t="s">
        <v>7558</v>
      </c>
      <c r="D1620" s="4" t="s">
        <v>6138</v>
      </c>
      <c r="E1620" s="4" t="s">
        <v>6131</v>
      </c>
      <c r="F1620" s="35" t="str">
        <f>IFERROR(VLOOKUP(E1620,'DATA MASTER'!$B$1:$R$3858,3,0),"")</f>
        <v>DIV 1</v>
      </c>
      <c r="G1620" s="4">
        <v>12</v>
      </c>
      <c r="H1620" s="35">
        <f>IFERROR(VLOOKUP(E1620,'DATA MASTER'!$B$1:$R$3858,6,0),"")</f>
        <v>72</v>
      </c>
      <c r="I1620" s="40">
        <f>IFERROR(VLOOKUP(E1620,'DATA MASTER'!$B$1:$R$3858,5,0),"")</f>
        <v>0.245333</v>
      </c>
      <c r="J1620" s="35">
        <f>IFERROR(VLOOKUP(E1620,'DATA MASTER'!$B$1:$R$3858,17,0),"")</f>
        <v>27908.333333333332</v>
      </c>
      <c r="K1620" s="35">
        <f>IFERROR(VLOOKUP(E1620,'DATA MASTER'!$B$1:$R$3858,16,0),"")</f>
        <v>25850</v>
      </c>
      <c r="L1620" s="34">
        <f t="shared" si="446"/>
        <v>2093.125</v>
      </c>
      <c r="M1620" s="34">
        <f t="shared" si="451"/>
        <v>3745.1480000000001</v>
      </c>
      <c r="N1620" s="35">
        <v>0</v>
      </c>
      <c r="O1620" s="35">
        <v>0</v>
      </c>
      <c r="P1620" s="35"/>
      <c r="Q1620" s="4"/>
      <c r="R1620" s="35">
        <f t="shared" si="452"/>
        <v>279083.33333333331</v>
      </c>
      <c r="S1620" s="35">
        <f t="shared" si="447"/>
        <v>238971.37297297292</v>
      </c>
      <c r="T1620" s="35">
        <f t="shared" si="448"/>
        <v>40111.96036036039</v>
      </c>
      <c r="U1620" s="35">
        <f t="shared" si="453"/>
        <v>2060.7972</v>
      </c>
      <c r="V1620" s="35">
        <f t="shared" si="454"/>
        <v>191.99973913043479</v>
      </c>
      <c r="W1620" s="35">
        <f t="shared" si="449"/>
        <v>6195.65</v>
      </c>
      <c r="X1620" s="35">
        <f t="shared" si="455"/>
        <v>28885.735643452175</v>
      </c>
      <c r="Y1620" s="35">
        <f t="shared" si="460"/>
        <v>1</v>
      </c>
      <c r="Z1620" s="35">
        <v>0</v>
      </c>
      <c r="AA1620" s="35">
        <f t="shared" si="457"/>
        <v>0</v>
      </c>
      <c r="AB1620" s="37">
        <f t="shared" si="450"/>
        <v>0</v>
      </c>
      <c r="AC1620" s="35">
        <v>0</v>
      </c>
      <c r="AD1620" s="35">
        <v>2777.7777777777778</v>
      </c>
      <c r="AE1620" s="44"/>
    </row>
    <row r="1621" spans="1:31">
      <c r="A1621" s="34">
        <v>1617</v>
      </c>
      <c r="B1621" s="58">
        <v>46259</v>
      </c>
      <c r="C1621" s="4" t="s">
        <v>7559</v>
      </c>
      <c r="D1621" s="4" t="s">
        <v>6134</v>
      </c>
      <c r="E1621" s="4" t="s">
        <v>6162</v>
      </c>
      <c r="F1621" s="35" t="str">
        <f>IFERROR(VLOOKUP(E1621,'DATA MASTER'!$B$1:$R$3858,3,0),"")</f>
        <v>DIV 1</v>
      </c>
      <c r="G1621" s="4">
        <v>2</v>
      </c>
      <c r="H1621" s="35">
        <f>IFERROR(VLOOKUP(E1621,'DATA MASTER'!$B$1:$R$3858,6,0),"")</f>
        <v>1</v>
      </c>
      <c r="I1621" s="40">
        <f>IFERROR(VLOOKUP(E1621,'DATA MASTER'!$B$1:$R$3858,5,0),"")</f>
        <v>26.01</v>
      </c>
      <c r="J1621" s="35">
        <f>IFERROR(VLOOKUP(E1621,'DATA MASTER'!$B$1:$R$3858,17,0),"")</f>
        <v>1103500</v>
      </c>
      <c r="K1621" s="35">
        <f>IFERROR(VLOOKUP(E1621,'DATA MASTER'!$B$1:$R$3858,16,0),"")</f>
        <v>991800</v>
      </c>
      <c r="L1621" s="34">
        <f t="shared" si="446"/>
        <v>82762.5</v>
      </c>
      <c r="M1621" s="34">
        <f t="shared" si="451"/>
        <v>143691.984</v>
      </c>
      <c r="N1621" s="35">
        <v>0</v>
      </c>
      <c r="O1621" s="35">
        <v>0</v>
      </c>
      <c r="P1621" s="35"/>
      <c r="Q1621" s="4" t="e">
        <f>VLOOKUP(#REF!,#REF!,1,0)</f>
        <v>#REF!</v>
      </c>
      <c r="R1621" s="35">
        <f t="shared" si="452"/>
        <v>1839166.6666666665</v>
      </c>
      <c r="S1621" s="35">
        <f t="shared" si="447"/>
        <v>1528122.5513513514</v>
      </c>
      <c r="T1621" s="35">
        <f t="shared" si="448"/>
        <v>311044.11531531508</v>
      </c>
      <c r="U1621" s="35">
        <f t="shared" si="453"/>
        <v>36414</v>
      </c>
      <c r="V1621" s="35">
        <f t="shared" si="454"/>
        <v>3392.608695652174</v>
      </c>
      <c r="W1621" s="35">
        <v>0</v>
      </c>
      <c r="X1621" s="35" t="str">
        <f t="shared" si="455"/>
        <v/>
      </c>
      <c r="Y1621" s="35">
        <f t="shared" ref="Y1621" si="461">IF(E1621="arem005",20,IF(E1621="arem020",5,1))</f>
        <v>1</v>
      </c>
      <c r="Z1621" s="42" t="e">
        <f>VLOOKUP(Q1621,#REF!,4,0)</f>
        <v>#REF!</v>
      </c>
      <c r="AA1621" s="35">
        <f t="shared" si="457"/>
        <v>0</v>
      </c>
      <c r="AB1621" s="37">
        <f t="shared" si="450"/>
        <v>0</v>
      </c>
      <c r="AC1621" s="35" t="e">
        <f>Z1621*R1621*1.11</f>
        <v>#REF!</v>
      </c>
      <c r="AD1621" s="35">
        <v>0</v>
      </c>
      <c r="AE1621" s="44"/>
    </row>
    <row r="1622" spans="1:31">
      <c r="A1622" s="34">
        <v>1618</v>
      </c>
      <c r="B1622" s="58">
        <v>46259</v>
      </c>
      <c r="C1622" s="4" t="s">
        <v>7560</v>
      </c>
      <c r="D1622" s="4" t="s">
        <v>6287</v>
      </c>
      <c r="E1622" s="4" t="s">
        <v>6135</v>
      </c>
      <c r="F1622" s="35" t="str">
        <f>IFERROR(VLOOKUP(E1622,'DATA MASTER'!$B$1:$R$3858,3,0),"")</f>
        <v>DIV 1</v>
      </c>
      <c r="G1622" s="4">
        <v>24</v>
      </c>
      <c r="H1622" s="35">
        <f>IFERROR(VLOOKUP(E1622,'DATA MASTER'!$B$1:$R$3858,6,0),"")</f>
        <v>24</v>
      </c>
      <c r="I1622" s="40">
        <f>IFERROR(VLOOKUP(E1622,'DATA MASTER'!$B$1:$R$3858,5,0),"")</f>
        <v>1.23</v>
      </c>
      <c r="J1622" s="35">
        <f>IFERROR(VLOOKUP(E1622,'DATA MASTER'!$B$1:$R$3858,17,0),"")</f>
        <v>99800</v>
      </c>
      <c r="K1622" s="35">
        <f>IFERROR(VLOOKUP(E1622,'DATA MASTER'!$B$1:$R$3858,16,0),"")</f>
        <v>92100</v>
      </c>
      <c r="L1622" s="34">
        <f t="shared" si="446"/>
        <v>7485</v>
      </c>
      <c r="M1622" s="34">
        <f t="shared" si="451"/>
        <v>13343.448</v>
      </c>
      <c r="N1622" s="35">
        <v>0</v>
      </c>
      <c r="O1622" s="35">
        <v>0</v>
      </c>
      <c r="P1622" s="35">
        <v>25000</v>
      </c>
      <c r="Q1622" s="4" t="s">
        <v>7503</v>
      </c>
      <c r="R1622" s="35">
        <f t="shared" si="452"/>
        <v>1995999.9999999998</v>
      </c>
      <c r="S1622" s="35">
        <f t="shared" si="447"/>
        <v>1702844.3675675672</v>
      </c>
      <c r="T1622" s="35">
        <f t="shared" si="448"/>
        <v>293155.63243243261</v>
      </c>
      <c r="U1622" s="35">
        <f t="shared" si="453"/>
        <v>20664</v>
      </c>
      <c r="V1622" s="35">
        <f t="shared" si="454"/>
        <v>1925.2173913043478</v>
      </c>
      <c r="W1622" s="35">
        <f t="shared" si="449"/>
        <v>44311.199999999997</v>
      </c>
      <c r="X1622" s="35">
        <f t="shared" si="455"/>
        <v>184588.54837446162</v>
      </c>
      <c r="Y1622" s="35">
        <f t="shared" ref="Y1622:Y1623" si="462">H1622</f>
        <v>24</v>
      </c>
      <c r="Z1622" s="35">
        <v>0</v>
      </c>
      <c r="AA1622" s="35">
        <f t="shared" si="457"/>
        <v>25000</v>
      </c>
      <c r="AB1622" s="37">
        <f t="shared" si="450"/>
        <v>0</v>
      </c>
      <c r="AC1622" s="35">
        <v>0</v>
      </c>
      <c r="AD1622" s="35">
        <v>16666.666666666668</v>
      </c>
      <c r="AE1622" s="44"/>
    </row>
    <row r="1623" spans="1:31">
      <c r="A1623" s="34">
        <v>1619</v>
      </c>
      <c r="B1623" s="58">
        <v>46259</v>
      </c>
      <c r="C1623" s="4" t="s">
        <v>7561</v>
      </c>
      <c r="D1623" s="4" t="s">
        <v>6124</v>
      </c>
      <c r="E1623" s="4" t="s">
        <v>6135</v>
      </c>
      <c r="F1623" s="35" t="str">
        <f>IFERROR(VLOOKUP(E1623,'DATA MASTER'!$B$1:$R$3858,3,0),"")</f>
        <v>DIV 1</v>
      </c>
      <c r="G1623" s="4">
        <v>48</v>
      </c>
      <c r="H1623" s="35">
        <f>IFERROR(VLOOKUP(E1623,'DATA MASTER'!$B$1:$R$3858,6,0),"")</f>
        <v>24</v>
      </c>
      <c r="I1623" s="40">
        <f>IFERROR(VLOOKUP(E1623,'DATA MASTER'!$B$1:$R$3858,5,0),"")</f>
        <v>1.23</v>
      </c>
      <c r="J1623" s="35">
        <f>IFERROR(VLOOKUP(E1623,'DATA MASTER'!$B$1:$R$3858,17,0),"")</f>
        <v>99800</v>
      </c>
      <c r="K1623" s="35">
        <f>IFERROR(VLOOKUP(E1623,'DATA MASTER'!$B$1:$R$3858,16,0),"")</f>
        <v>92100</v>
      </c>
      <c r="L1623" s="34">
        <f t="shared" si="446"/>
        <v>7485</v>
      </c>
      <c r="M1623" s="34">
        <f t="shared" si="451"/>
        <v>13343.448</v>
      </c>
      <c r="N1623" s="35">
        <v>0</v>
      </c>
      <c r="O1623" s="35">
        <v>0</v>
      </c>
      <c r="P1623" s="35">
        <v>25000</v>
      </c>
      <c r="Q1623" s="4" t="s">
        <v>7503</v>
      </c>
      <c r="R1623" s="35">
        <f t="shared" si="452"/>
        <v>3991999.9999999995</v>
      </c>
      <c r="S1623" s="35">
        <f t="shared" si="447"/>
        <v>3405688.7351351343</v>
      </c>
      <c r="T1623" s="35">
        <f t="shared" si="448"/>
        <v>586311.26486486522</v>
      </c>
      <c r="U1623" s="35">
        <f t="shared" si="453"/>
        <v>41328</v>
      </c>
      <c r="V1623" s="35">
        <f t="shared" si="454"/>
        <v>3850.4347826086955</v>
      </c>
      <c r="W1623" s="35">
        <f t="shared" si="449"/>
        <v>88622.399999999994</v>
      </c>
      <c r="X1623" s="35">
        <f t="shared" si="455"/>
        <v>388874.06644589291</v>
      </c>
      <c r="Y1623" s="35">
        <f t="shared" si="462"/>
        <v>24</v>
      </c>
      <c r="Z1623" s="35">
        <v>0</v>
      </c>
      <c r="AA1623" s="35">
        <f t="shared" si="457"/>
        <v>50000</v>
      </c>
      <c r="AB1623" s="37">
        <f t="shared" si="450"/>
        <v>0</v>
      </c>
      <c r="AC1623" s="35">
        <v>0</v>
      </c>
      <c r="AD1623" s="35">
        <v>13636.363636363636</v>
      </c>
      <c r="AE1623" s="44"/>
    </row>
    <row r="1624" spans="1:31">
      <c r="A1624" s="34">
        <v>1620</v>
      </c>
      <c r="B1624" s="58">
        <v>46259</v>
      </c>
      <c r="C1624" s="4" t="s">
        <v>7562</v>
      </c>
      <c r="D1624" s="4" t="s">
        <v>6201</v>
      </c>
      <c r="E1624" s="4" t="s">
        <v>6248</v>
      </c>
      <c r="F1624" s="35" t="str">
        <f>IFERROR(VLOOKUP(E1624,'DATA MASTER'!$B$1:$R$3858,3,0),"")</f>
        <v>DIV 2</v>
      </c>
      <c r="G1624" s="4">
        <v>8</v>
      </c>
      <c r="H1624" s="35">
        <f>IFERROR(VLOOKUP(E1624,'DATA MASTER'!$B$1:$R$3858,6,0),"")</f>
        <v>4</v>
      </c>
      <c r="I1624" s="40">
        <f>IFERROR(VLOOKUP(E1624,'DATA MASTER'!$B$1:$R$3858,5,0),"")</f>
        <v>5.23</v>
      </c>
      <c r="J1624" s="35">
        <f>IFERROR(VLOOKUP(E1624,'DATA MASTER'!$B$1:$R$3858,17,0),"")</f>
        <v>163600</v>
      </c>
      <c r="K1624" s="35">
        <f>IFERROR(VLOOKUP(E1624,'DATA MASTER'!$B$1:$R$3858,16,0),"")</f>
        <v>144200</v>
      </c>
      <c r="L1624" s="34">
        <f t="shared" si="446"/>
        <v>12270</v>
      </c>
      <c r="M1624" s="34">
        <f t="shared" si="451"/>
        <v>20891.696</v>
      </c>
      <c r="N1624" s="35">
        <v>0</v>
      </c>
      <c r="O1624" s="35">
        <v>0</v>
      </c>
      <c r="P1624" s="35"/>
      <c r="Q1624" s="4"/>
      <c r="R1624" s="35">
        <f t="shared" si="452"/>
        <v>1090666.6666666665</v>
      </c>
      <c r="S1624" s="35">
        <f t="shared" si="447"/>
        <v>888708.49729729723</v>
      </c>
      <c r="T1624" s="35">
        <f t="shared" si="448"/>
        <v>201958.16936936928</v>
      </c>
      <c r="U1624" s="35">
        <f t="shared" si="453"/>
        <v>29288.000000000004</v>
      </c>
      <c r="V1624" s="35">
        <f t="shared" si="454"/>
        <v>2728.695652173913</v>
      </c>
      <c r="W1624" s="35">
        <f t="shared" si="449"/>
        <v>24212.799999999999</v>
      </c>
      <c r="X1624" s="35">
        <f t="shared" si="455"/>
        <v>113228.67371719537</v>
      </c>
      <c r="Y1624" s="35">
        <f>IF(E1624="avem005",4,IF(E1624="avem025",1,1))</f>
        <v>1</v>
      </c>
      <c r="Z1624" s="35">
        <v>0</v>
      </c>
      <c r="AA1624" s="35">
        <f t="shared" si="457"/>
        <v>0</v>
      </c>
      <c r="AB1624" s="37">
        <f t="shared" si="450"/>
        <v>20000</v>
      </c>
      <c r="AC1624" s="35">
        <v>0</v>
      </c>
      <c r="AD1624" s="35">
        <v>12500</v>
      </c>
      <c r="AE1624" s="44"/>
    </row>
    <row r="1625" spans="1:31">
      <c r="A1625" s="34">
        <v>1621</v>
      </c>
      <c r="B1625" s="58">
        <v>46259</v>
      </c>
      <c r="C1625" s="4" t="s">
        <v>7562</v>
      </c>
      <c r="D1625" s="4" t="s">
        <v>6201</v>
      </c>
      <c r="E1625" s="4" t="s">
        <v>6290</v>
      </c>
      <c r="F1625" s="35" t="str">
        <f>IFERROR(VLOOKUP(E1625,'DATA MASTER'!$B$1:$R$3858,3,0),"")</f>
        <v>DIV 2</v>
      </c>
      <c r="G1625" s="4">
        <v>2</v>
      </c>
      <c r="H1625" s="35">
        <f>IFERROR(VLOOKUP(E1625,'DATA MASTER'!$B$1:$R$3858,6,0),"")</f>
        <v>1</v>
      </c>
      <c r="I1625" s="40">
        <f>IFERROR(VLOOKUP(E1625,'DATA MASTER'!$B$1:$R$3858,5,0),"")</f>
        <v>21.4</v>
      </c>
      <c r="J1625" s="35">
        <f>IFERROR(VLOOKUP(E1625,'DATA MASTER'!$B$1:$R$3858,17,0),"")</f>
        <v>628600</v>
      </c>
      <c r="K1625" s="35">
        <f>IFERROR(VLOOKUP(E1625,'DATA MASTER'!$B$1:$R$3858,16,0),"")</f>
        <v>552400</v>
      </c>
      <c r="L1625" s="34">
        <f t="shared" si="446"/>
        <v>47145</v>
      </c>
      <c r="M1625" s="34">
        <f t="shared" si="451"/>
        <v>80031.712</v>
      </c>
      <c r="N1625" s="35">
        <v>0</v>
      </c>
      <c r="O1625" s="35">
        <v>0</v>
      </c>
      <c r="P1625" s="35"/>
      <c r="Q1625" s="4"/>
      <c r="R1625" s="35">
        <f t="shared" si="452"/>
        <v>1047666.6666666666</v>
      </c>
      <c r="S1625" s="35">
        <f t="shared" si="447"/>
        <v>851114.0324324324</v>
      </c>
      <c r="T1625" s="35">
        <f t="shared" si="448"/>
        <v>196552.63423423423</v>
      </c>
      <c r="U1625" s="35">
        <f t="shared" si="453"/>
        <v>29959.999999999996</v>
      </c>
      <c r="V1625" s="35">
        <f t="shared" si="454"/>
        <v>2791.3043478260865</v>
      </c>
      <c r="W1625" s="35">
        <f t="shared" si="449"/>
        <v>23258.2</v>
      </c>
      <c r="X1625" s="35">
        <f t="shared" si="455"/>
        <v>108043.12988640813</v>
      </c>
      <c r="Y1625" s="35">
        <f>IF(E1625="avwi005",4,1)</f>
        <v>1</v>
      </c>
      <c r="Z1625" s="35">
        <v>0</v>
      </c>
      <c r="AA1625" s="35">
        <f t="shared" si="457"/>
        <v>0</v>
      </c>
      <c r="AB1625" s="37">
        <f t="shared" si="450"/>
        <v>20000</v>
      </c>
      <c r="AC1625" s="35">
        <v>0</v>
      </c>
      <c r="AD1625" s="35">
        <v>12500</v>
      </c>
      <c r="AE1625" s="44"/>
    </row>
    <row r="1626" spans="1:31">
      <c r="A1626" s="34">
        <v>1622</v>
      </c>
      <c r="B1626" s="58">
        <v>46259</v>
      </c>
      <c r="C1626" s="4" t="s">
        <v>7563</v>
      </c>
      <c r="D1626" s="4" t="s">
        <v>6128</v>
      </c>
      <c r="E1626" s="4" t="s">
        <v>6135</v>
      </c>
      <c r="F1626" s="35" t="str">
        <f>IFERROR(VLOOKUP(E1626,'DATA MASTER'!$B$1:$R$3858,3,0),"")</f>
        <v>DIV 1</v>
      </c>
      <c r="G1626" s="4">
        <v>24</v>
      </c>
      <c r="H1626" s="35">
        <f>IFERROR(VLOOKUP(E1626,'DATA MASTER'!$B$1:$R$3858,6,0),"")</f>
        <v>24</v>
      </c>
      <c r="I1626" s="40">
        <f>IFERROR(VLOOKUP(E1626,'DATA MASTER'!$B$1:$R$3858,5,0),"")</f>
        <v>1.23</v>
      </c>
      <c r="J1626" s="35">
        <f>IFERROR(VLOOKUP(E1626,'DATA MASTER'!$B$1:$R$3858,17,0),"")</f>
        <v>99800</v>
      </c>
      <c r="K1626" s="35">
        <f>IFERROR(VLOOKUP(E1626,'DATA MASTER'!$B$1:$R$3858,16,0),"")</f>
        <v>92100</v>
      </c>
      <c r="L1626" s="34">
        <f t="shared" si="446"/>
        <v>7485</v>
      </c>
      <c r="M1626" s="34">
        <f t="shared" si="451"/>
        <v>13343.448</v>
      </c>
      <c r="N1626" s="35">
        <v>0</v>
      </c>
      <c r="O1626" s="35">
        <v>0</v>
      </c>
      <c r="P1626" s="35">
        <v>25000</v>
      </c>
      <c r="Q1626" s="4" t="s">
        <v>7503</v>
      </c>
      <c r="R1626" s="35">
        <f t="shared" si="452"/>
        <v>1995999.9999999998</v>
      </c>
      <c r="S1626" s="35">
        <f t="shared" si="447"/>
        <v>1702844.3675675672</v>
      </c>
      <c r="T1626" s="35">
        <f t="shared" si="448"/>
        <v>293155.63243243261</v>
      </c>
      <c r="U1626" s="35">
        <f t="shared" si="453"/>
        <v>20664</v>
      </c>
      <c r="V1626" s="35">
        <f t="shared" si="454"/>
        <v>1925.2173913043478</v>
      </c>
      <c r="W1626" s="35">
        <f t="shared" si="449"/>
        <v>44311.199999999997</v>
      </c>
      <c r="X1626" s="35">
        <f t="shared" si="455"/>
        <v>192921.88170779494</v>
      </c>
      <c r="Y1626" s="35">
        <f>H1626</f>
        <v>24</v>
      </c>
      <c r="Z1626" s="35">
        <v>0</v>
      </c>
      <c r="AA1626" s="35">
        <f t="shared" si="457"/>
        <v>25000</v>
      </c>
      <c r="AB1626" s="37">
        <f t="shared" si="450"/>
        <v>0</v>
      </c>
      <c r="AC1626" s="35">
        <v>0</v>
      </c>
      <c r="AD1626" s="35">
        <v>8333.3333333333339</v>
      </c>
      <c r="AE1626" s="44"/>
    </row>
    <row r="1627" spans="1:31">
      <c r="A1627" s="34">
        <v>1623</v>
      </c>
      <c r="B1627" s="58">
        <v>46259</v>
      </c>
      <c r="C1627" s="4" t="s">
        <v>7564</v>
      </c>
      <c r="D1627" s="4" t="s">
        <v>6128</v>
      </c>
      <c r="E1627" s="4" t="s">
        <v>6166</v>
      </c>
      <c r="F1627" s="35" t="str">
        <f>IFERROR(VLOOKUP(E1627,'DATA MASTER'!$B$1:$R$3858,3,0),"")</f>
        <v>DIV 2</v>
      </c>
      <c r="G1627" s="4">
        <v>8</v>
      </c>
      <c r="H1627" s="35">
        <f>IFERROR(VLOOKUP(E1627,'DATA MASTER'!$B$1:$R$3858,6,0),"")</f>
        <v>4</v>
      </c>
      <c r="I1627" s="40">
        <f>IFERROR(VLOOKUP(E1627,'DATA MASTER'!$B$1:$R$3858,5,0),"")</f>
        <v>4.68</v>
      </c>
      <c r="J1627" s="35">
        <f>IFERROR(VLOOKUP(E1627,'DATA MASTER'!$B$1:$R$3858,17,0),"")</f>
        <v>112100</v>
      </c>
      <c r="K1627" s="35">
        <f>IFERROR(VLOOKUP(E1627,'DATA MASTER'!$B$1:$R$3858,16,0),"")</f>
        <v>96500</v>
      </c>
      <c r="L1627" s="34">
        <f t="shared" si="446"/>
        <v>8407.5</v>
      </c>
      <c r="M1627" s="34">
        <f t="shared" si="451"/>
        <v>13980.92</v>
      </c>
      <c r="N1627" s="35">
        <v>0</v>
      </c>
      <c r="O1627" s="35">
        <v>0</v>
      </c>
      <c r="P1627" s="35"/>
      <c r="Q1627" s="4"/>
      <c r="R1627" s="35">
        <f t="shared" si="452"/>
        <v>747333.33333333326</v>
      </c>
      <c r="S1627" s="35">
        <f t="shared" si="447"/>
        <v>594732.10810810805</v>
      </c>
      <c r="T1627" s="35">
        <f t="shared" si="448"/>
        <v>152601.22522522521</v>
      </c>
      <c r="U1627" s="35">
        <f t="shared" si="453"/>
        <v>26208</v>
      </c>
      <c r="V1627" s="35">
        <f t="shared" si="454"/>
        <v>2441.7391304347825</v>
      </c>
      <c r="W1627" s="35">
        <f t="shared" si="449"/>
        <v>16590.8</v>
      </c>
      <c r="X1627" s="35">
        <f t="shared" si="455"/>
        <v>99027.352761457092</v>
      </c>
      <c r="Y1627" s="35">
        <v>1</v>
      </c>
      <c r="Z1627" s="35">
        <v>0</v>
      </c>
      <c r="AA1627" s="35">
        <f t="shared" si="457"/>
        <v>0</v>
      </c>
      <c r="AB1627" s="37">
        <f t="shared" si="450"/>
        <v>0</v>
      </c>
      <c r="AC1627" s="35">
        <v>0</v>
      </c>
      <c r="AD1627" s="35">
        <v>8333.3333333333339</v>
      </c>
      <c r="AE1627" s="44"/>
    </row>
    <row r="1628" spans="1:31">
      <c r="A1628" s="34">
        <v>1624</v>
      </c>
      <c r="B1628" s="58">
        <v>46259</v>
      </c>
      <c r="C1628" s="4" t="s">
        <v>7565</v>
      </c>
      <c r="D1628" s="4" t="s">
        <v>6188</v>
      </c>
      <c r="E1628" s="4" t="s">
        <v>6135</v>
      </c>
      <c r="F1628" s="35" t="str">
        <f>IFERROR(VLOOKUP(E1628,'DATA MASTER'!$B$1:$R$3858,3,0),"")</f>
        <v>DIV 1</v>
      </c>
      <c r="G1628" s="4">
        <v>24</v>
      </c>
      <c r="H1628" s="35">
        <f>IFERROR(VLOOKUP(E1628,'DATA MASTER'!$B$1:$R$3858,6,0),"")</f>
        <v>24</v>
      </c>
      <c r="I1628" s="40">
        <f>IFERROR(VLOOKUP(E1628,'DATA MASTER'!$B$1:$R$3858,5,0),"")</f>
        <v>1.23</v>
      </c>
      <c r="J1628" s="35">
        <f>IFERROR(VLOOKUP(E1628,'DATA MASTER'!$B$1:$R$3858,17,0),"")</f>
        <v>99800</v>
      </c>
      <c r="K1628" s="35">
        <f>IFERROR(VLOOKUP(E1628,'DATA MASTER'!$B$1:$R$3858,16,0),"")</f>
        <v>92100</v>
      </c>
      <c r="L1628" s="34">
        <f t="shared" si="446"/>
        <v>7485</v>
      </c>
      <c r="M1628" s="34">
        <f t="shared" si="451"/>
        <v>13343.448</v>
      </c>
      <c r="N1628" s="35">
        <v>0</v>
      </c>
      <c r="O1628" s="35">
        <v>0</v>
      </c>
      <c r="P1628" s="35">
        <v>25000</v>
      </c>
      <c r="Q1628" s="4" t="s">
        <v>7503</v>
      </c>
      <c r="R1628" s="35">
        <f t="shared" si="452"/>
        <v>1995999.9999999998</v>
      </c>
      <c r="S1628" s="35">
        <f t="shared" si="447"/>
        <v>1702844.3675675672</v>
      </c>
      <c r="T1628" s="35">
        <f t="shared" si="448"/>
        <v>293155.63243243261</v>
      </c>
      <c r="U1628" s="35">
        <f t="shared" si="453"/>
        <v>20664</v>
      </c>
      <c r="V1628" s="35">
        <f t="shared" si="454"/>
        <v>1925.2173913043478</v>
      </c>
      <c r="W1628" s="35">
        <f t="shared" si="449"/>
        <v>44311.199999999997</v>
      </c>
      <c r="X1628" s="35">
        <f t="shared" si="455"/>
        <v>181255.21504112828</v>
      </c>
      <c r="Y1628" s="35">
        <f>H1628</f>
        <v>24</v>
      </c>
      <c r="Z1628" s="35">
        <v>0</v>
      </c>
      <c r="AA1628" s="35">
        <f t="shared" si="457"/>
        <v>25000</v>
      </c>
      <c r="AB1628" s="37">
        <f t="shared" si="450"/>
        <v>0</v>
      </c>
      <c r="AC1628" s="35">
        <v>0</v>
      </c>
      <c r="AD1628" s="35">
        <v>20000</v>
      </c>
      <c r="AE1628" s="44"/>
    </row>
    <row r="1629" spans="1:31">
      <c r="A1629" s="34">
        <v>1625</v>
      </c>
      <c r="B1629" s="58">
        <v>46259</v>
      </c>
      <c r="C1629" s="4" t="s">
        <v>7566</v>
      </c>
      <c r="D1629" s="4" t="s">
        <v>6188</v>
      </c>
      <c r="E1629" s="4" t="s">
        <v>6131</v>
      </c>
      <c r="F1629" s="35" t="str">
        <f>IFERROR(VLOOKUP(E1629,'DATA MASTER'!$B$1:$R$3858,3,0),"")</f>
        <v>DIV 1</v>
      </c>
      <c r="G1629" s="4">
        <v>24</v>
      </c>
      <c r="H1629" s="35">
        <f>IFERROR(VLOOKUP(E1629,'DATA MASTER'!$B$1:$R$3858,6,0),"")</f>
        <v>72</v>
      </c>
      <c r="I1629" s="40">
        <f>IFERROR(VLOOKUP(E1629,'DATA MASTER'!$B$1:$R$3858,5,0),"")</f>
        <v>0.245333</v>
      </c>
      <c r="J1629" s="35">
        <f>IFERROR(VLOOKUP(E1629,'DATA MASTER'!$B$1:$R$3858,17,0),"")</f>
        <v>27908.333333333332</v>
      </c>
      <c r="K1629" s="35">
        <f>IFERROR(VLOOKUP(E1629,'DATA MASTER'!$B$1:$R$3858,16,0),"")</f>
        <v>25850</v>
      </c>
      <c r="L1629" s="34">
        <f t="shared" si="446"/>
        <v>2093.125</v>
      </c>
      <c r="M1629" s="34">
        <f t="shared" si="451"/>
        <v>3745.1480000000001</v>
      </c>
      <c r="N1629" s="35">
        <v>0</v>
      </c>
      <c r="O1629" s="35">
        <v>0</v>
      </c>
      <c r="P1629" s="35"/>
      <c r="Q1629" s="4"/>
      <c r="R1629" s="35">
        <f t="shared" si="452"/>
        <v>558166.66666666663</v>
      </c>
      <c r="S1629" s="35">
        <f t="shared" si="447"/>
        <v>477942.74594594585</v>
      </c>
      <c r="T1629" s="35">
        <f t="shared" si="448"/>
        <v>80223.92072072078</v>
      </c>
      <c r="U1629" s="35">
        <f t="shared" si="453"/>
        <v>4121.5944</v>
      </c>
      <c r="V1629" s="35">
        <f t="shared" si="454"/>
        <v>383.99947826086958</v>
      </c>
      <c r="W1629" s="35">
        <f t="shared" si="449"/>
        <v>12391.3</v>
      </c>
      <c r="X1629" s="35">
        <f t="shared" si="455"/>
        <v>43327.026842459905</v>
      </c>
      <c r="Y1629" s="35">
        <v>1</v>
      </c>
      <c r="Z1629" s="35">
        <v>0</v>
      </c>
      <c r="AA1629" s="35">
        <f t="shared" si="457"/>
        <v>0</v>
      </c>
      <c r="AB1629" s="37">
        <f t="shared" si="450"/>
        <v>0</v>
      </c>
      <c r="AC1629" s="35">
        <v>0</v>
      </c>
      <c r="AD1629" s="35">
        <v>20000</v>
      </c>
      <c r="AE1629" s="44"/>
    </row>
    <row r="1630" spans="1:31">
      <c r="A1630" s="34">
        <v>1626</v>
      </c>
      <c r="B1630" s="58">
        <v>46259</v>
      </c>
      <c r="C1630" s="4" t="s">
        <v>7567</v>
      </c>
      <c r="D1630" s="4" t="s">
        <v>6143</v>
      </c>
      <c r="E1630" s="4" t="s">
        <v>6135</v>
      </c>
      <c r="F1630" s="35" t="str">
        <f>IFERROR(VLOOKUP(E1630,'DATA MASTER'!$B$1:$R$3858,3,0),"")</f>
        <v>DIV 1</v>
      </c>
      <c r="G1630" s="4">
        <v>4</v>
      </c>
      <c r="H1630" s="35">
        <f>IFERROR(VLOOKUP(E1630,'DATA MASTER'!$B$1:$R$3858,6,0),"")</f>
        <v>24</v>
      </c>
      <c r="I1630" s="40">
        <f>IFERROR(VLOOKUP(E1630,'DATA MASTER'!$B$1:$R$3858,5,0),"")</f>
        <v>1.23</v>
      </c>
      <c r="J1630" s="35">
        <f>IFERROR(VLOOKUP(E1630,'DATA MASTER'!$B$1:$R$3858,17,0),"")</f>
        <v>99800</v>
      </c>
      <c r="K1630" s="35">
        <f>IFERROR(VLOOKUP(E1630,'DATA MASTER'!$B$1:$R$3858,16,0),"")</f>
        <v>92100</v>
      </c>
      <c r="L1630" s="34">
        <f t="shared" si="446"/>
        <v>7485</v>
      </c>
      <c r="M1630" s="34">
        <f t="shared" si="451"/>
        <v>13343.448</v>
      </c>
      <c r="N1630" s="35">
        <v>0</v>
      </c>
      <c r="O1630" s="35">
        <v>0</v>
      </c>
      <c r="P1630" s="35"/>
      <c r="Q1630" s="4" t="e">
        <f>VLOOKUP(#REF!,#REF!,1,0)</f>
        <v>#REF!</v>
      </c>
      <c r="R1630" s="35">
        <f t="shared" si="452"/>
        <v>332666.66666666663</v>
      </c>
      <c r="S1630" s="35">
        <f t="shared" si="447"/>
        <v>283807.39459459455</v>
      </c>
      <c r="T1630" s="35">
        <f t="shared" si="448"/>
        <v>48859.272072072083</v>
      </c>
      <c r="U1630" s="35">
        <f t="shared" si="453"/>
        <v>3444</v>
      </c>
      <c r="V1630" s="35">
        <f t="shared" si="454"/>
        <v>320.86956521739131</v>
      </c>
      <c r="W1630" s="35">
        <f t="shared" si="449"/>
        <v>7385.2000000000007</v>
      </c>
      <c r="X1630" s="35" t="str">
        <f t="shared" si="455"/>
        <v/>
      </c>
      <c r="Y1630" s="35">
        <v>1</v>
      </c>
      <c r="Z1630" s="42" t="e">
        <f>VLOOKUP(Q1630,#REF!,4,0)</f>
        <v>#REF!</v>
      </c>
      <c r="AA1630" s="35">
        <f t="shared" si="457"/>
        <v>0</v>
      </c>
      <c r="AB1630" s="37">
        <f t="shared" si="450"/>
        <v>0</v>
      </c>
      <c r="AC1630" s="35" t="e">
        <f>Z1630*R1630*1.11</f>
        <v>#REF!</v>
      </c>
      <c r="AD1630" s="35">
        <v>0</v>
      </c>
      <c r="AE1630" s="44"/>
    </row>
    <row r="1631" spans="1:31">
      <c r="A1631" s="34">
        <v>1627</v>
      </c>
      <c r="B1631" s="58">
        <v>46259</v>
      </c>
      <c r="C1631" s="4" t="s">
        <v>7568</v>
      </c>
      <c r="D1631" s="4" t="s">
        <v>6158</v>
      </c>
      <c r="E1631" s="4" t="s">
        <v>6156</v>
      </c>
      <c r="F1631" s="35" t="str">
        <f>IFERROR(VLOOKUP(E1631,'DATA MASTER'!$B$1:$R$3858,3,0),"")</f>
        <v>DIV 1</v>
      </c>
      <c r="G1631" s="4">
        <v>4</v>
      </c>
      <c r="H1631" s="35">
        <f>IFERROR(VLOOKUP(E1631,'DATA MASTER'!$B$1:$R$3858,6,0),"")</f>
        <v>4</v>
      </c>
      <c r="I1631" s="40">
        <f>IFERROR(VLOOKUP(E1631,'DATA MASTER'!$B$1:$R$3858,5,0),"")</f>
        <v>5.3879999999999999</v>
      </c>
      <c r="J1631" s="35">
        <f>IFERROR(VLOOKUP(E1631,'DATA MASTER'!$B$1:$R$3858,17,0),"")</f>
        <v>185700</v>
      </c>
      <c r="K1631" s="35">
        <f>IFERROR(VLOOKUP(E1631,'DATA MASTER'!$B$1:$R$3858,16,0),"")</f>
        <v>165300</v>
      </c>
      <c r="L1631" s="34">
        <f t="shared" si="446"/>
        <v>13927.5</v>
      </c>
      <c r="M1631" s="34">
        <f t="shared" si="451"/>
        <v>23948.664000000001</v>
      </c>
      <c r="N1631" s="35">
        <v>0</v>
      </c>
      <c r="O1631" s="35">
        <v>0</v>
      </c>
      <c r="P1631" s="35"/>
      <c r="Q1631" s="4"/>
      <c r="R1631" s="35">
        <f t="shared" si="452"/>
        <v>619000</v>
      </c>
      <c r="S1631" s="35">
        <f t="shared" si="447"/>
        <v>509374.18378378375</v>
      </c>
      <c r="T1631" s="35">
        <f t="shared" si="448"/>
        <v>109625.81621621625</v>
      </c>
      <c r="U1631" s="35">
        <f t="shared" si="453"/>
        <v>15086.4</v>
      </c>
      <c r="V1631" s="35">
        <f t="shared" si="454"/>
        <v>1405.5652173913043</v>
      </c>
      <c r="W1631" s="35">
        <f t="shared" si="449"/>
        <v>13741.800000000001</v>
      </c>
      <c r="X1631" s="35">
        <f t="shared" si="455"/>
        <v>62725.384332158268</v>
      </c>
      <c r="Y1631" s="35">
        <f t="shared" ref="Y1631:Y1632" si="463">IF(E1631="arem005",20,IF(E1631="arem020",5,1))</f>
        <v>1</v>
      </c>
      <c r="Z1631" s="35">
        <v>0</v>
      </c>
      <c r="AA1631" s="35">
        <f t="shared" si="457"/>
        <v>0</v>
      </c>
      <c r="AB1631" s="37">
        <f t="shared" si="450"/>
        <v>0</v>
      </c>
      <c r="AC1631" s="35">
        <v>0</v>
      </c>
      <c r="AD1631" s="35">
        <v>16666.666666666668</v>
      </c>
      <c r="AE1631" s="44"/>
    </row>
    <row r="1632" spans="1:31">
      <c r="A1632" s="34">
        <v>1628</v>
      </c>
      <c r="B1632" s="58">
        <v>46259</v>
      </c>
      <c r="C1632" s="4" t="s">
        <v>7568</v>
      </c>
      <c r="D1632" s="4" t="s">
        <v>6158</v>
      </c>
      <c r="E1632" s="4" t="s">
        <v>6160</v>
      </c>
      <c r="F1632" s="35" t="str">
        <f>IFERROR(VLOOKUP(E1632,'DATA MASTER'!$B$1:$R$3858,3,0),"")</f>
        <v>DIV 1</v>
      </c>
      <c r="G1632" s="4">
        <v>4</v>
      </c>
      <c r="H1632" s="35">
        <f>IFERROR(VLOOKUP(E1632,'DATA MASTER'!$B$1:$R$3858,6,0),"")</f>
        <v>1</v>
      </c>
      <c r="I1632" s="40">
        <f>IFERROR(VLOOKUP(E1632,'DATA MASTER'!$B$1:$R$3858,5,0),"")</f>
        <v>26.02</v>
      </c>
      <c r="J1632" s="35">
        <f>IFERROR(VLOOKUP(E1632,'DATA MASTER'!$B$1:$R$3858,17,0),"")</f>
        <v>876000</v>
      </c>
      <c r="K1632" s="35">
        <f>IFERROR(VLOOKUP(E1632,'DATA MASTER'!$B$1:$R$3858,16,0),"")</f>
        <v>777200</v>
      </c>
      <c r="L1632" s="34">
        <f t="shared" si="446"/>
        <v>65700</v>
      </c>
      <c r="M1632" s="34">
        <f t="shared" si="451"/>
        <v>112600.736</v>
      </c>
      <c r="N1632" s="35">
        <v>0</v>
      </c>
      <c r="O1632" s="35">
        <v>0</v>
      </c>
      <c r="P1632" s="35"/>
      <c r="Q1632" s="4"/>
      <c r="R1632" s="35">
        <f t="shared" si="452"/>
        <v>2919999.9999999995</v>
      </c>
      <c r="S1632" s="35">
        <f t="shared" si="447"/>
        <v>2394952.3027027026</v>
      </c>
      <c r="T1632" s="35">
        <f t="shared" si="448"/>
        <v>525047.69729729695</v>
      </c>
      <c r="U1632" s="35">
        <f t="shared" si="453"/>
        <v>72856</v>
      </c>
      <c r="V1632" s="35">
        <f t="shared" si="454"/>
        <v>6787.826086956522</v>
      </c>
      <c r="W1632" s="35">
        <f t="shared" si="449"/>
        <v>64824</v>
      </c>
      <c r="X1632" s="35">
        <f t="shared" si="455"/>
        <v>363913.20454367372</v>
      </c>
      <c r="Y1632" s="35">
        <f t="shared" si="463"/>
        <v>1</v>
      </c>
      <c r="Z1632" s="35">
        <v>0</v>
      </c>
      <c r="AA1632" s="35">
        <f t="shared" si="457"/>
        <v>0</v>
      </c>
      <c r="AB1632" s="37">
        <f t="shared" si="450"/>
        <v>0</v>
      </c>
      <c r="AC1632" s="35">
        <v>0</v>
      </c>
      <c r="AD1632" s="35">
        <v>16666.666666666668</v>
      </c>
      <c r="AE1632" s="44"/>
    </row>
    <row r="1633" spans="1:31">
      <c r="A1633" s="34">
        <v>1629</v>
      </c>
      <c r="B1633" s="58">
        <v>46259</v>
      </c>
      <c r="C1633" s="4" t="s">
        <v>7568</v>
      </c>
      <c r="D1633" s="4" t="s">
        <v>6158</v>
      </c>
      <c r="E1633" s="4" t="s">
        <v>6166</v>
      </c>
      <c r="F1633" s="35" t="str">
        <f>IFERROR(VLOOKUP(E1633,'DATA MASTER'!$B$1:$R$3858,3,0),"")</f>
        <v>DIV 2</v>
      </c>
      <c r="G1633" s="4">
        <v>4</v>
      </c>
      <c r="H1633" s="35">
        <f>IFERROR(VLOOKUP(E1633,'DATA MASTER'!$B$1:$R$3858,6,0),"")</f>
        <v>4</v>
      </c>
      <c r="I1633" s="40">
        <f>IFERROR(VLOOKUP(E1633,'DATA MASTER'!$B$1:$R$3858,5,0),"")</f>
        <v>4.68</v>
      </c>
      <c r="J1633" s="35">
        <f>IFERROR(VLOOKUP(E1633,'DATA MASTER'!$B$1:$R$3858,17,0),"")</f>
        <v>112100</v>
      </c>
      <c r="K1633" s="35">
        <f>IFERROR(VLOOKUP(E1633,'DATA MASTER'!$B$1:$R$3858,16,0),"")</f>
        <v>96500</v>
      </c>
      <c r="L1633" s="34">
        <f t="shared" si="446"/>
        <v>8407.5</v>
      </c>
      <c r="M1633" s="34">
        <f t="shared" si="451"/>
        <v>13980.92</v>
      </c>
      <c r="N1633" s="35">
        <v>0</v>
      </c>
      <c r="O1633" s="35">
        <v>0</v>
      </c>
      <c r="P1633" s="35"/>
      <c r="Q1633" s="4"/>
      <c r="R1633" s="35">
        <f t="shared" si="452"/>
        <v>373666.66666666663</v>
      </c>
      <c r="S1633" s="35">
        <f t="shared" si="447"/>
        <v>297366.05405405402</v>
      </c>
      <c r="T1633" s="35">
        <f t="shared" si="448"/>
        <v>76300.612612612604</v>
      </c>
      <c r="U1633" s="35">
        <f t="shared" si="453"/>
        <v>13104</v>
      </c>
      <c r="V1633" s="35">
        <f t="shared" si="454"/>
        <v>1220.8695652173913</v>
      </c>
      <c r="W1633" s="35">
        <f t="shared" si="449"/>
        <v>8295.4</v>
      </c>
      <c r="X1633" s="35">
        <f t="shared" si="455"/>
        <v>37013.676380728546</v>
      </c>
      <c r="Y1633" s="35">
        <f t="shared" ref="Y1633:Y1635" si="464">IF(E1633="avem005",4,IF(E1633="avem025",1,1))</f>
        <v>1</v>
      </c>
      <c r="Z1633" s="35">
        <v>0</v>
      </c>
      <c r="AA1633" s="35">
        <f t="shared" si="457"/>
        <v>0</v>
      </c>
      <c r="AB1633" s="37">
        <f t="shared" si="450"/>
        <v>0</v>
      </c>
      <c r="AC1633" s="35">
        <v>0</v>
      </c>
      <c r="AD1633" s="35">
        <v>16666.666666666668</v>
      </c>
      <c r="AE1633" s="44"/>
    </row>
    <row r="1634" spans="1:31">
      <c r="A1634" s="34">
        <v>1630</v>
      </c>
      <c r="B1634" s="58">
        <v>46259</v>
      </c>
      <c r="C1634" s="4" t="s">
        <v>7568</v>
      </c>
      <c r="D1634" s="4" t="s">
        <v>6158</v>
      </c>
      <c r="E1634" s="4" t="s">
        <v>6148</v>
      </c>
      <c r="F1634" s="35" t="str">
        <f>IFERROR(VLOOKUP(E1634,'DATA MASTER'!$B$1:$R$3858,3,0),"")</f>
        <v>DIV 2</v>
      </c>
      <c r="G1634" s="4">
        <v>24</v>
      </c>
      <c r="H1634" s="35">
        <f>IFERROR(VLOOKUP(E1634,'DATA MASTER'!$B$1:$R$3858,6,0),"")</f>
        <v>24</v>
      </c>
      <c r="I1634" s="40">
        <f>IFERROR(VLOOKUP(E1634,'DATA MASTER'!$B$1:$R$3858,5,0),"")</f>
        <v>1.0900000000000001</v>
      </c>
      <c r="J1634" s="35">
        <f>IFERROR(VLOOKUP(E1634,'DATA MASTER'!$B$1:$R$3858,17,0),"")</f>
        <v>82200</v>
      </c>
      <c r="K1634" s="35">
        <f>IFERROR(VLOOKUP(E1634,'DATA MASTER'!$B$1:$R$3858,16,0),"")</f>
        <v>74900</v>
      </c>
      <c r="L1634" s="34">
        <f t="shared" si="446"/>
        <v>6165</v>
      </c>
      <c r="M1634" s="34">
        <f t="shared" si="451"/>
        <v>10851.512000000001</v>
      </c>
      <c r="N1634" s="35">
        <v>0</v>
      </c>
      <c r="O1634" s="35">
        <v>0</v>
      </c>
      <c r="P1634" s="35"/>
      <c r="Q1634" s="4"/>
      <c r="R1634" s="35">
        <f t="shared" si="452"/>
        <v>1644000</v>
      </c>
      <c r="S1634" s="35">
        <f t="shared" si="447"/>
        <v>1384832.172972973</v>
      </c>
      <c r="T1634" s="35">
        <f t="shared" si="448"/>
        <v>259167.82702702703</v>
      </c>
      <c r="U1634" s="35">
        <f t="shared" si="453"/>
        <v>18312.000000000004</v>
      </c>
      <c r="V1634" s="35">
        <f t="shared" si="454"/>
        <v>1706.0869565217392</v>
      </c>
      <c r="W1634" s="35">
        <f t="shared" si="449"/>
        <v>36496.800000000003</v>
      </c>
      <c r="X1634" s="35">
        <f t="shared" si="455"/>
        <v>185986.27340383866</v>
      </c>
      <c r="Y1634" s="35">
        <f t="shared" si="464"/>
        <v>1</v>
      </c>
      <c r="Z1634" s="35">
        <v>0</v>
      </c>
      <c r="AA1634" s="35">
        <f t="shared" si="457"/>
        <v>0</v>
      </c>
      <c r="AB1634" s="37">
        <f t="shared" si="450"/>
        <v>0</v>
      </c>
      <c r="AC1634" s="35">
        <v>0</v>
      </c>
      <c r="AD1634" s="35">
        <v>16666.666666666668</v>
      </c>
      <c r="AE1634" s="44"/>
    </row>
    <row r="1635" spans="1:31">
      <c r="A1635" s="34">
        <v>1631</v>
      </c>
      <c r="B1635" s="58">
        <v>46259</v>
      </c>
      <c r="C1635" s="4" t="s">
        <v>7568</v>
      </c>
      <c r="D1635" s="4" t="s">
        <v>6158</v>
      </c>
      <c r="E1635" s="4" t="s">
        <v>6207</v>
      </c>
      <c r="F1635" s="35" t="str">
        <f>IFERROR(VLOOKUP(E1635,'DATA MASTER'!$B$1:$R$3858,3,0),"")</f>
        <v>DIV 2</v>
      </c>
      <c r="G1635" s="4">
        <v>12</v>
      </c>
      <c r="H1635" s="35">
        <f>IFERROR(VLOOKUP(E1635,'DATA MASTER'!$B$1:$R$3858,6,0),"")</f>
        <v>4</v>
      </c>
      <c r="I1635" s="40">
        <f>IFERROR(VLOOKUP(E1635,'DATA MASTER'!$B$1:$R$3858,5,0),"")</f>
        <v>4.24</v>
      </c>
      <c r="J1635" s="35">
        <f>IFERROR(VLOOKUP(E1635,'DATA MASTER'!$B$1:$R$3858,17,0),"")</f>
        <v>310600</v>
      </c>
      <c r="K1635" s="35">
        <f>IFERROR(VLOOKUP(E1635,'DATA MASTER'!$B$1:$R$3858,16,0),"")</f>
        <v>283000</v>
      </c>
      <c r="L1635" s="34">
        <f t="shared" si="446"/>
        <v>23295</v>
      </c>
      <c r="M1635" s="34">
        <f t="shared" si="451"/>
        <v>41001.040000000001</v>
      </c>
      <c r="N1635" s="35">
        <v>0</v>
      </c>
      <c r="O1635" s="35">
        <v>0</v>
      </c>
      <c r="P1635" s="35"/>
      <c r="Q1635" s="4"/>
      <c r="R1635" s="35">
        <f t="shared" si="452"/>
        <v>3106000</v>
      </c>
      <c r="S1635" s="35">
        <f t="shared" si="447"/>
        <v>2616204.9729729728</v>
      </c>
      <c r="T1635" s="35">
        <f t="shared" si="448"/>
        <v>489795.02702702722</v>
      </c>
      <c r="U1635" s="35">
        <f t="shared" si="453"/>
        <v>35616</v>
      </c>
      <c r="V1635" s="35">
        <f t="shared" si="454"/>
        <v>3318.2608695652179</v>
      </c>
      <c r="W1635" s="35">
        <f t="shared" si="449"/>
        <v>68953.200000000012</v>
      </c>
      <c r="X1635" s="35">
        <f t="shared" si="455"/>
        <v>365240.89949079527</v>
      </c>
      <c r="Y1635" s="35">
        <f t="shared" si="464"/>
        <v>1</v>
      </c>
      <c r="Z1635" s="35">
        <v>0</v>
      </c>
      <c r="AA1635" s="35">
        <f t="shared" si="457"/>
        <v>0</v>
      </c>
      <c r="AB1635" s="37">
        <f t="shared" si="450"/>
        <v>0</v>
      </c>
      <c r="AC1635" s="35">
        <v>0</v>
      </c>
      <c r="AD1635" s="35">
        <v>16666.666666666668</v>
      </c>
      <c r="AE1635" s="44"/>
    </row>
    <row r="1636" spans="1:31">
      <c r="A1636" s="34">
        <v>1632</v>
      </c>
      <c r="B1636" s="58">
        <v>46259</v>
      </c>
      <c r="C1636" s="4" t="s">
        <v>7568</v>
      </c>
      <c r="D1636" s="4" t="s">
        <v>6158</v>
      </c>
      <c r="E1636" s="4" t="s">
        <v>6381</v>
      </c>
      <c r="F1636" s="35" t="str">
        <f>IFERROR(VLOOKUP(E1636,'DATA MASTER'!$B$1:$R$3858,3,0),"")</f>
        <v>DIV 2</v>
      </c>
      <c r="G1636" s="4">
        <v>12</v>
      </c>
      <c r="H1636" s="35">
        <f>IFERROR(VLOOKUP(E1636,'DATA MASTER'!$B$1:$R$3858,6,0),"")</f>
        <v>24</v>
      </c>
      <c r="I1636" s="40">
        <f>IFERROR(VLOOKUP(E1636,'DATA MASTER'!$B$1:$R$3858,5,0),"")</f>
        <v>1.048</v>
      </c>
      <c r="J1636" s="35">
        <f>IFERROR(VLOOKUP(E1636,'DATA MASTER'!$B$1:$R$3858,17,0),"")</f>
        <v>90300</v>
      </c>
      <c r="K1636" s="35">
        <f>IFERROR(VLOOKUP(E1636,'DATA MASTER'!$B$1:$R$3858,16,0),"")</f>
        <v>81600</v>
      </c>
      <c r="L1636" s="34">
        <f t="shared" si="446"/>
        <v>6772.5</v>
      </c>
      <c r="M1636" s="34">
        <f t="shared" si="451"/>
        <v>11822.208000000001</v>
      </c>
      <c r="N1636" s="35">
        <v>0</v>
      </c>
      <c r="O1636" s="35">
        <v>0</v>
      </c>
      <c r="P1636" s="35"/>
      <c r="Q1636" s="4"/>
      <c r="R1636" s="35">
        <f t="shared" si="452"/>
        <v>903000</v>
      </c>
      <c r="S1636" s="35">
        <f t="shared" si="447"/>
        <v>754354.50810810807</v>
      </c>
      <c r="T1636" s="35">
        <f t="shared" si="448"/>
        <v>148645.49189189193</v>
      </c>
      <c r="U1636" s="35">
        <f t="shared" si="453"/>
        <v>8803.2000000000007</v>
      </c>
      <c r="V1636" s="35">
        <f t="shared" si="454"/>
        <v>820.17391304347825</v>
      </c>
      <c r="W1636" s="35">
        <f t="shared" si="449"/>
        <v>20046.600000000002</v>
      </c>
      <c r="X1636" s="35">
        <f t="shared" si="455"/>
        <v>102308.85131218175</v>
      </c>
      <c r="Y1636" s="35">
        <v>1</v>
      </c>
      <c r="Z1636" s="35">
        <v>0</v>
      </c>
      <c r="AA1636" s="35">
        <f t="shared" si="457"/>
        <v>0</v>
      </c>
      <c r="AB1636" s="37">
        <f t="shared" si="450"/>
        <v>0</v>
      </c>
      <c r="AC1636" s="35">
        <v>0</v>
      </c>
      <c r="AD1636" s="35">
        <v>16666.666666666668</v>
      </c>
      <c r="AE1636" s="44"/>
    </row>
    <row r="1637" spans="1:31">
      <c r="A1637" s="34">
        <v>1633</v>
      </c>
      <c r="B1637" s="58">
        <v>46259</v>
      </c>
      <c r="C1637" s="4" t="s">
        <v>7569</v>
      </c>
      <c r="D1637" s="4" t="s">
        <v>6239</v>
      </c>
      <c r="E1637" s="4" t="s">
        <v>6135</v>
      </c>
      <c r="F1637" s="35" t="str">
        <f>IFERROR(VLOOKUP(E1637,'DATA MASTER'!$B$1:$R$3858,3,0),"")</f>
        <v>DIV 1</v>
      </c>
      <c r="G1637" s="4">
        <v>24</v>
      </c>
      <c r="H1637" s="35">
        <f>IFERROR(VLOOKUP(E1637,'DATA MASTER'!$B$1:$R$3858,6,0),"")</f>
        <v>24</v>
      </c>
      <c r="I1637" s="40">
        <f>IFERROR(VLOOKUP(E1637,'DATA MASTER'!$B$1:$R$3858,5,0),"")</f>
        <v>1.23</v>
      </c>
      <c r="J1637" s="35">
        <f>IFERROR(VLOOKUP(E1637,'DATA MASTER'!$B$1:$R$3858,17,0),"")</f>
        <v>99800</v>
      </c>
      <c r="K1637" s="35">
        <f>IFERROR(VLOOKUP(E1637,'DATA MASTER'!$B$1:$R$3858,16,0),"")</f>
        <v>92100</v>
      </c>
      <c r="L1637" s="34">
        <f t="shared" si="446"/>
        <v>7485</v>
      </c>
      <c r="M1637" s="34">
        <f t="shared" si="451"/>
        <v>13343.448</v>
      </c>
      <c r="N1637" s="35">
        <v>0</v>
      </c>
      <c r="O1637" s="35">
        <v>0</v>
      </c>
      <c r="P1637" s="35">
        <v>25000</v>
      </c>
      <c r="Q1637" s="4" t="s">
        <v>7503</v>
      </c>
      <c r="R1637" s="35">
        <f t="shared" si="452"/>
        <v>1995999.9999999998</v>
      </c>
      <c r="S1637" s="35">
        <f t="shared" si="447"/>
        <v>1702844.3675675672</v>
      </c>
      <c r="T1637" s="35">
        <f t="shared" si="448"/>
        <v>293155.63243243261</v>
      </c>
      <c r="U1637" s="35">
        <f t="shared" si="453"/>
        <v>20664</v>
      </c>
      <c r="V1637" s="35">
        <f t="shared" si="454"/>
        <v>1925.2173913043478</v>
      </c>
      <c r="W1637" s="35">
        <f t="shared" si="449"/>
        <v>44311.199999999997</v>
      </c>
      <c r="X1637" s="35">
        <f t="shared" si="455"/>
        <v>195699.65948557272</v>
      </c>
      <c r="Y1637" s="35">
        <f>H1637</f>
        <v>24</v>
      </c>
      <c r="Z1637" s="35">
        <v>0</v>
      </c>
      <c r="AA1637" s="35">
        <f t="shared" si="457"/>
        <v>25000</v>
      </c>
      <c r="AB1637" s="37">
        <f t="shared" si="450"/>
        <v>0</v>
      </c>
      <c r="AC1637" s="35">
        <v>0</v>
      </c>
      <c r="AD1637" s="35">
        <v>5555.5555555555557</v>
      </c>
      <c r="AE1637" s="44"/>
    </row>
    <row r="1638" spans="1:31">
      <c r="A1638" s="34">
        <v>1634</v>
      </c>
      <c r="B1638" s="58">
        <v>46259</v>
      </c>
      <c r="C1638" s="4" t="s">
        <v>7570</v>
      </c>
      <c r="D1638" s="4" t="s">
        <v>6124</v>
      </c>
      <c r="E1638" s="4" t="s">
        <v>6290</v>
      </c>
      <c r="F1638" s="35" t="str">
        <f>IFERROR(VLOOKUP(E1638,'DATA MASTER'!$B$1:$R$3858,3,0),"")</f>
        <v>DIV 2</v>
      </c>
      <c r="G1638" s="4">
        <v>2</v>
      </c>
      <c r="H1638" s="35">
        <f>IFERROR(VLOOKUP(E1638,'DATA MASTER'!$B$1:$R$3858,6,0),"")</f>
        <v>1</v>
      </c>
      <c r="I1638" s="40">
        <f>IFERROR(VLOOKUP(E1638,'DATA MASTER'!$B$1:$R$3858,5,0),"")</f>
        <v>21.4</v>
      </c>
      <c r="J1638" s="35">
        <f>IFERROR(VLOOKUP(E1638,'DATA MASTER'!$B$1:$R$3858,17,0),"")</f>
        <v>628600</v>
      </c>
      <c r="K1638" s="35">
        <f>IFERROR(VLOOKUP(E1638,'DATA MASTER'!$B$1:$R$3858,16,0),"")</f>
        <v>552400</v>
      </c>
      <c r="L1638" s="34">
        <f t="shared" si="446"/>
        <v>47145</v>
      </c>
      <c r="M1638" s="34">
        <f t="shared" si="451"/>
        <v>80031.712</v>
      </c>
      <c r="N1638" s="35">
        <v>0</v>
      </c>
      <c r="O1638" s="35">
        <v>0</v>
      </c>
      <c r="P1638" s="35"/>
      <c r="Q1638" s="4"/>
      <c r="R1638" s="35">
        <f t="shared" si="452"/>
        <v>1047666.6666666666</v>
      </c>
      <c r="S1638" s="35">
        <f t="shared" si="447"/>
        <v>851114.0324324324</v>
      </c>
      <c r="T1638" s="35">
        <f t="shared" si="448"/>
        <v>196552.63423423423</v>
      </c>
      <c r="U1638" s="35">
        <f t="shared" si="453"/>
        <v>29959.999999999996</v>
      </c>
      <c r="V1638" s="35">
        <f t="shared" si="454"/>
        <v>2791.3043478260865</v>
      </c>
      <c r="W1638" s="35">
        <f t="shared" si="449"/>
        <v>23258.2</v>
      </c>
      <c r="X1638" s="35">
        <f t="shared" si="455"/>
        <v>137418.12988640813</v>
      </c>
      <c r="Y1638" s="35">
        <v>1</v>
      </c>
      <c r="Z1638" s="35">
        <v>0</v>
      </c>
      <c r="AA1638" s="35">
        <f t="shared" si="457"/>
        <v>0</v>
      </c>
      <c r="AB1638" s="37">
        <f t="shared" si="450"/>
        <v>0</v>
      </c>
      <c r="AC1638" s="35">
        <v>0</v>
      </c>
      <c r="AD1638" s="35">
        <v>3125</v>
      </c>
      <c r="AE1638" s="44"/>
    </row>
    <row r="1639" spans="1:31">
      <c r="A1639" s="34">
        <v>1635</v>
      </c>
      <c r="B1639" s="58">
        <v>46259</v>
      </c>
      <c r="C1639" s="4" t="s">
        <v>7571</v>
      </c>
      <c r="D1639" s="4" t="s">
        <v>6287</v>
      </c>
      <c r="E1639" s="4" t="s">
        <v>6125</v>
      </c>
      <c r="F1639" s="35" t="str">
        <f>IFERROR(VLOOKUP(E1639,'DATA MASTER'!$B$1:$R$3858,3,0),"")</f>
        <v>DIV 2</v>
      </c>
      <c r="G1639" s="4">
        <v>14</v>
      </c>
      <c r="H1639" s="35">
        <f>IFERROR(VLOOKUP(E1639,'DATA MASTER'!$B$1:$R$3858,6,0),"")</f>
        <v>4</v>
      </c>
      <c r="I1639" s="40">
        <f>IFERROR(VLOOKUP(E1639,'DATA MASTER'!$B$1:$R$3858,5,0),"")</f>
        <v>4.74</v>
      </c>
      <c r="J1639" s="35">
        <f>IFERROR(VLOOKUP(E1639,'DATA MASTER'!$B$1:$R$3858,17,0),"")</f>
        <v>99000</v>
      </c>
      <c r="K1639" s="35">
        <f>IFERROR(VLOOKUP(E1639,'DATA MASTER'!$B$1:$R$3858,16,0),"")</f>
        <v>84000</v>
      </c>
      <c r="L1639" s="34">
        <f t="shared" si="446"/>
        <v>7425</v>
      </c>
      <c r="M1639" s="34">
        <f t="shared" si="451"/>
        <v>12169.92</v>
      </c>
      <c r="N1639" s="35">
        <v>0</v>
      </c>
      <c r="O1639" s="35">
        <v>0</v>
      </c>
      <c r="P1639" s="35"/>
      <c r="Q1639" s="4"/>
      <c r="R1639" s="35">
        <f t="shared" si="452"/>
        <v>1155000</v>
      </c>
      <c r="S1639" s="35">
        <f t="shared" si="447"/>
        <v>905964.9729729729</v>
      </c>
      <c r="T1639" s="35">
        <f t="shared" si="448"/>
        <v>249035.0270270271</v>
      </c>
      <c r="U1639" s="35">
        <f t="shared" si="453"/>
        <v>46452</v>
      </c>
      <c r="V1639" s="35">
        <f t="shared" si="454"/>
        <v>4327.826086956522</v>
      </c>
      <c r="W1639" s="35">
        <f t="shared" si="449"/>
        <v>25641.000000000004</v>
      </c>
      <c r="X1639" s="35">
        <f t="shared" si="455"/>
        <v>160114.20094007059</v>
      </c>
      <c r="Y1639" s="35">
        <v>1</v>
      </c>
      <c r="Z1639" s="35">
        <v>0</v>
      </c>
      <c r="AA1639" s="35">
        <f t="shared" si="457"/>
        <v>0</v>
      </c>
      <c r="AB1639" s="37">
        <f t="shared" si="450"/>
        <v>0</v>
      </c>
      <c r="AC1639" s="35">
        <v>0</v>
      </c>
      <c r="AD1639" s="35">
        <v>12500</v>
      </c>
      <c r="AE1639" s="44"/>
    </row>
    <row r="1640" spans="1:31">
      <c r="A1640" s="34">
        <v>1636</v>
      </c>
      <c r="B1640" s="58">
        <v>46259</v>
      </c>
      <c r="C1640" s="4" t="s">
        <v>7571</v>
      </c>
      <c r="D1640" s="4" t="s">
        <v>6287</v>
      </c>
      <c r="E1640" s="4" t="s">
        <v>138</v>
      </c>
      <c r="F1640" s="35" t="str">
        <f>IFERROR(VLOOKUP(E1640,'DATA MASTER'!$B$1:$R$3858,3,0),"")</f>
        <v>DIV 2</v>
      </c>
      <c r="G1640" s="4">
        <v>3</v>
      </c>
      <c r="H1640" s="35">
        <f>IFERROR(VLOOKUP(E1640,'DATA MASTER'!$B$1:$R$3858,6,0),"")</f>
        <v>4</v>
      </c>
      <c r="I1640" s="40">
        <f>IFERROR(VLOOKUP(E1640,'DATA MASTER'!$B$1:$R$3858,5,0),"")</f>
        <v>4.74</v>
      </c>
      <c r="J1640" s="35">
        <f>IFERROR(VLOOKUP(E1640,'DATA MASTER'!$B$1:$R$3858,17,0),"")</f>
        <v>99000</v>
      </c>
      <c r="K1640" s="35">
        <f>IFERROR(VLOOKUP(E1640,'DATA MASTER'!$B$1:$R$3858,16,0),"")</f>
        <v>84000</v>
      </c>
      <c r="L1640" s="34">
        <f t="shared" si="446"/>
        <v>7425</v>
      </c>
      <c r="M1640" s="34">
        <f t="shared" si="451"/>
        <v>12169.92</v>
      </c>
      <c r="N1640" s="35">
        <v>0</v>
      </c>
      <c r="O1640" s="35">
        <v>10</v>
      </c>
      <c r="P1640" s="35"/>
      <c r="Q1640" s="4"/>
      <c r="R1640" s="35">
        <f t="shared" si="452"/>
        <v>222750</v>
      </c>
      <c r="S1640" s="35">
        <f t="shared" si="447"/>
        <v>174721.81621621622</v>
      </c>
      <c r="T1640" s="35">
        <f t="shared" si="448"/>
        <v>48028.183783783781</v>
      </c>
      <c r="U1640" s="35">
        <f t="shared" si="453"/>
        <v>9954</v>
      </c>
      <c r="V1640" s="35">
        <f t="shared" si="454"/>
        <v>927.39130434782612</v>
      </c>
      <c r="W1640" s="35">
        <f t="shared" si="449"/>
        <v>4945.05</v>
      </c>
      <c r="X1640" s="35">
        <f t="shared" si="455"/>
        <v>19701.742479435958</v>
      </c>
      <c r="Y1640" s="35">
        <v>1</v>
      </c>
      <c r="Z1640" s="35">
        <v>0</v>
      </c>
      <c r="AA1640" s="35">
        <f t="shared" si="457"/>
        <v>0</v>
      </c>
      <c r="AB1640" s="37">
        <f t="shared" si="450"/>
        <v>0</v>
      </c>
      <c r="AC1640" s="35">
        <v>0</v>
      </c>
      <c r="AD1640" s="35">
        <v>12500</v>
      </c>
      <c r="AE1640" s="44"/>
    </row>
    <row r="1641" spans="1:31">
      <c r="A1641" s="34">
        <v>1637</v>
      </c>
      <c r="B1641" s="58">
        <v>46259</v>
      </c>
      <c r="C1641" s="4" t="s">
        <v>7572</v>
      </c>
      <c r="D1641" s="4" t="s">
        <v>6287</v>
      </c>
      <c r="E1641" s="4" t="s">
        <v>6156</v>
      </c>
      <c r="F1641" s="35" t="str">
        <f>IFERROR(VLOOKUP(E1641,'DATA MASTER'!$B$1:$R$3858,3,0),"")</f>
        <v>DIV 1</v>
      </c>
      <c r="G1641" s="4">
        <v>16</v>
      </c>
      <c r="H1641" s="35">
        <f>IFERROR(VLOOKUP(E1641,'DATA MASTER'!$B$1:$R$3858,6,0),"")</f>
        <v>4</v>
      </c>
      <c r="I1641" s="40">
        <f>IFERROR(VLOOKUP(E1641,'DATA MASTER'!$B$1:$R$3858,5,0),"")</f>
        <v>5.3879999999999999</v>
      </c>
      <c r="J1641" s="35">
        <f>IFERROR(VLOOKUP(E1641,'DATA MASTER'!$B$1:$R$3858,17,0),"")</f>
        <v>185700</v>
      </c>
      <c r="K1641" s="35">
        <f>IFERROR(VLOOKUP(E1641,'DATA MASTER'!$B$1:$R$3858,16,0),"")</f>
        <v>165300</v>
      </c>
      <c r="L1641" s="34">
        <f t="shared" si="446"/>
        <v>13927.5</v>
      </c>
      <c r="M1641" s="34">
        <f t="shared" si="451"/>
        <v>23948.664000000001</v>
      </c>
      <c r="N1641" s="35">
        <v>0</v>
      </c>
      <c r="O1641" s="35">
        <v>0</v>
      </c>
      <c r="P1641" s="35"/>
      <c r="Q1641" s="4"/>
      <c r="R1641" s="35">
        <f t="shared" si="452"/>
        <v>2476000</v>
      </c>
      <c r="S1641" s="35">
        <f t="shared" si="447"/>
        <v>2037496.735135135</v>
      </c>
      <c r="T1641" s="35">
        <f t="shared" si="448"/>
        <v>438503.26486486499</v>
      </c>
      <c r="U1641" s="35">
        <f t="shared" si="453"/>
        <v>60345.599999999999</v>
      </c>
      <c r="V1641" s="35">
        <f t="shared" si="454"/>
        <v>5622.260869565217</v>
      </c>
      <c r="W1641" s="35">
        <f t="shared" si="449"/>
        <v>54967.200000000004</v>
      </c>
      <c r="X1641" s="35">
        <f t="shared" si="455"/>
        <v>305068.20399529976</v>
      </c>
      <c r="Y1641" s="35">
        <v>1</v>
      </c>
      <c r="Z1641" s="35">
        <v>0</v>
      </c>
      <c r="AA1641" s="35">
        <f t="shared" si="457"/>
        <v>0</v>
      </c>
      <c r="AB1641" s="37">
        <f t="shared" si="450"/>
        <v>0</v>
      </c>
      <c r="AC1641" s="35">
        <v>0</v>
      </c>
      <c r="AD1641" s="35">
        <v>12500</v>
      </c>
      <c r="AE1641" s="44"/>
    </row>
    <row r="1642" spans="1:31">
      <c r="A1642" s="34">
        <v>1638</v>
      </c>
      <c r="B1642" s="58">
        <v>46259</v>
      </c>
      <c r="C1642" s="4" t="s">
        <v>7573</v>
      </c>
      <c r="D1642" s="4" t="s">
        <v>6138</v>
      </c>
      <c r="E1642" s="4" t="s">
        <v>6248</v>
      </c>
      <c r="F1642" s="35" t="str">
        <f>IFERROR(VLOOKUP(E1642,'DATA MASTER'!$B$1:$R$3858,3,0),"")</f>
        <v>DIV 2</v>
      </c>
      <c r="G1642" s="4">
        <v>4</v>
      </c>
      <c r="H1642" s="35">
        <f>IFERROR(VLOOKUP(E1642,'DATA MASTER'!$B$1:$R$3858,6,0),"")</f>
        <v>4</v>
      </c>
      <c r="I1642" s="40">
        <f>IFERROR(VLOOKUP(E1642,'DATA MASTER'!$B$1:$R$3858,5,0),"")</f>
        <v>5.23</v>
      </c>
      <c r="J1642" s="35">
        <f>IFERROR(VLOOKUP(E1642,'DATA MASTER'!$B$1:$R$3858,17,0),"")</f>
        <v>163600</v>
      </c>
      <c r="K1642" s="35">
        <f>IFERROR(VLOOKUP(E1642,'DATA MASTER'!$B$1:$R$3858,16,0),"")</f>
        <v>144200</v>
      </c>
      <c r="L1642" s="34">
        <f t="shared" si="446"/>
        <v>12270</v>
      </c>
      <c r="M1642" s="34">
        <f t="shared" si="451"/>
        <v>20891.696</v>
      </c>
      <c r="N1642" s="35">
        <v>0</v>
      </c>
      <c r="O1642" s="35">
        <v>0</v>
      </c>
      <c r="P1642" s="35"/>
      <c r="Q1642" s="4"/>
      <c r="R1642" s="35">
        <f t="shared" si="452"/>
        <v>545333.33333333326</v>
      </c>
      <c r="S1642" s="35">
        <f t="shared" si="447"/>
        <v>444354.24864864862</v>
      </c>
      <c r="T1642" s="35">
        <f t="shared" si="448"/>
        <v>100979.08468468464</v>
      </c>
      <c r="U1642" s="35">
        <f t="shared" si="453"/>
        <v>14644.000000000002</v>
      </c>
      <c r="V1642" s="35">
        <f t="shared" si="454"/>
        <v>1364.3478260869565</v>
      </c>
      <c r="W1642" s="35">
        <f t="shared" si="449"/>
        <v>12106.4</v>
      </c>
      <c r="X1642" s="35">
        <f t="shared" si="455"/>
        <v>67308.781303042124</v>
      </c>
      <c r="Y1642" s="35">
        <v>1</v>
      </c>
      <c r="Z1642" s="35">
        <v>0</v>
      </c>
      <c r="AA1642" s="35">
        <f t="shared" si="457"/>
        <v>0</v>
      </c>
      <c r="AB1642" s="37">
        <f t="shared" si="450"/>
        <v>0</v>
      </c>
      <c r="AC1642" s="35">
        <v>0</v>
      </c>
      <c r="AD1642" s="35">
        <v>5555.5555555555557</v>
      </c>
      <c r="AE1642" s="44"/>
    </row>
    <row r="1643" spans="1:31">
      <c r="A1643" s="34">
        <v>1639</v>
      </c>
      <c r="B1643" s="58">
        <v>46259</v>
      </c>
      <c r="C1643" s="4" t="s">
        <v>7574</v>
      </c>
      <c r="D1643" s="4" t="s">
        <v>6239</v>
      </c>
      <c r="E1643" s="4" t="s">
        <v>6160</v>
      </c>
      <c r="F1643" s="35" t="str">
        <f>IFERROR(VLOOKUP(E1643,'DATA MASTER'!$B$1:$R$3858,3,0),"")</f>
        <v>DIV 1</v>
      </c>
      <c r="G1643" s="4">
        <v>1</v>
      </c>
      <c r="H1643" s="35">
        <f>IFERROR(VLOOKUP(E1643,'DATA MASTER'!$B$1:$R$3858,6,0),"")</f>
        <v>1</v>
      </c>
      <c r="I1643" s="40">
        <f>IFERROR(VLOOKUP(E1643,'DATA MASTER'!$B$1:$R$3858,5,0),"")</f>
        <v>26.02</v>
      </c>
      <c r="J1643" s="35">
        <f>IFERROR(VLOOKUP(E1643,'DATA MASTER'!$B$1:$R$3858,17,0),"")</f>
        <v>876000</v>
      </c>
      <c r="K1643" s="35">
        <f>IFERROR(VLOOKUP(E1643,'DATA MASTER'!$B$1:$R$3858,16,0),"")</f>
        <v>777200</v>
      </c>
      <c r="L1643" s="34">
        <f t="shared" si="446"/>
        <v>65700</v>
      </c>
      <c r="M1643" s="34">
        <f t="shared" si="451"/>
        <v>112600.736</v>
      </c>
      <c r="N1643" s="35">
        <v>0</v>
      </c>
      <c r="O1643" s="35">
        <v>0</v>
      </c>
      <c r="P1643" s="35"/>
      <c r="Q1643" s="4"/>
      <c r="R1643" s="35">
        <f t="shared" si="452"/>
        <v>729999.99999999988</v>
      </c>
      <c r="S1643" s="35">
        <f t="shared" si="447"/>
        <v>598738.07567567565</v>
      </c>
      <c r="T1643" s="35">
        <f t="shared" si="448"/>
        <v>131261.92432432424</v>
      </c>
      <c r="U1643" s="35">
        <f t="shared" si="453"/>
        <v>18214</v>
      </c>
      <c r="V1643" s="35">
        <f t="shared" si="454"/>
        <v>1696.9565217391305</v>
      </c>
      <c r="W1643" s="35">
        <f t="shared" si="449"/>
        <v>16206</v>
      </c>
      <c r="X1643" s="35">
        <f t="shared" si="455"/>
        <v>88002.110659727958</v>
      </c>
      <c r="Y1643" s="35">
        <v>1</v>
      </c>
      <c r="Z1643" s="35">
        <v>0</v>
      </c>
      <c r="AA1643" s="35">
        <f t="shared" si="457"/>
        <v>0</v>
      </c>
      <c r="AB1643" s="37">
        <f t="shared" si="450"/>
        <v>0</v>
      </c>
      <c r="AC1643" s="35">
        <v>0</v>
      </c>
      <c r="AD1643" s="35">
        <v>7142.8571428571431</v>
      </c>
      <c r="AE1643" s="44"/>
    </row>
    <row r="1644" spans="1:31">
      <c r="A1644" s="34">
        <v>1640</v>
      </c>
      <c r="B1644" s="58">
        <v>46259</v>
      </c>
      <c r="C1644" s="4" t="s">
        <v>7575</v>
      </c>
      <c r="D1644" s="4" t="s">
        <v>6134</v>
      </c>
      <c r="E1644" s="4" t="s">
        <v>6202</v>
      </c>
      <c r="F1644" s="35" t="str">
        <f>IFERROR(VLOOKUP(E1644,'DATA MASTER'!$B$1:$R$3858,3,0),"")</f>
        <v>DIV 1-AREM</v>
      </c>
      <c r="G1644" s="4">
        <v>4</v>
      </c>
      <c r="H1644" s="35">
        <f>IFERROR(VLOOKUP(E1644,'DATA MASTER'!$B$1:$R$3858,6,0),"")</f>
        <v>4</v>
      </c>
      <c r="I1644" s="40">
        <f>IFERROR(VLOOKUP(E1644,'DATA MASTER'!$B$1:$R$3858,5,0),"")</f>
        <v>5.19</v>
      </c>
      <c r="J1644" s="35">
        <f>IFERROR(VLOOKUP(E1644,'DATA MASTER'!$B$1:$R$3858,17,0),"")</f>
        <v>76700</v>
      </c>
      <c r="K1644" s="35">
        <f>IFERROR(VLOOKUP(E1644,'DATA MASTER'!$B$1:$R$3858,16,0),"")</f>
        <v>61100</v>
      </c>
      <c r="L1644" s="34">
        <f t="shared" si="446"/>
        <v>5752.5</v>
      </c>
      <c r="M1644" s="34">
        <f t="shared" si="451"/>
        <v>8852.1679999999997</v>
      </c>
      <c r="N1644" s="35">
        <v>0</v>
      </c>
      <c r="O1644" s="35">
        <v>0</v>
      </c>
      <c r="P1644" s="35"/>
      <c r="Q1644" s="4"/>
      <c r="R1644" s="35">
        <f t="shared" si="452"/>
        <v>255666.66666666666</v>
      </c>
      <c r="S1644" s="35">
        <f t="shared" si="447"/>
        <v>188280.47567567567</v>
      </c>
      <c r="T1644" s="35">
        <f t="shared" si="448"/>
        <v>67386.190990990988</v>
      </c>
      <c r="U1644" s="35">
        <f t="shared" si="453"/>
        <v>14532.000000000002</v>
      </c>
      <c r="V1644" s="35">
        <f t="shared" si="454"/>
        <v>1353.913043478261</v>
      </c>
      <c r="W1644" s="35">
        <f t="shared" si="449"/>
        <v>5675.8</v>
      </c>
      <c r="X1644" s="35">
        <f t="shared" si="455"/>
        <v>45824.477947512722</v>
      </c>
      <c r="Y1644" s="35">
        <f>IF(E1644="nodr004",4,1)</f>
        <v>1</v>
      </c>
      <c r="Z1644" s="35">
        <v>0</v>
      </c>
      <c r="AA1644" s="35">
        <f t="shared" si="457"/>
        <v>0</v>
      </c>
      <c r="AB1644" s="37">
        <f t="shared" si="450"/>
        <v>0</v>
      </c>
      <c r="AC1644" s="35">
        <v>0</v>
      </c>
      <c r="AD1644" s="35">
        <v>0</v>
      </c>
      <c r="AE1644" s="44"/>
    </row>
    <row r="1645" spans="1:31">
      <c r="A1645" s="34">
        <v>1641</v>
      </c>
      <c r="B1645" s="58">
        <v>46259</v>
      </c>
      <c r="C1645" s="4" t="s">
        <v>7575</v>
      </c>
      <c r="D1645" s="4" t="s">
        <v>6134</v>
      </c>
      <c r="E1645" s="4" t="s">
        <v>726</v>
      </c>
      <c r="F1645" s="35" t="str">
        <f>IFERROR(VLOOKUP(E1645,'DATA MASTER'!$B$1:$R$3858,3,0),"")</f>
        <v>DIV 1-AREM</v>
      </c>
      <c r="G1645" s="4">
        <v>4</v>
      </c>
      <c r="H1645" s="35">
        <f>IFERROR(VLOOKUP(E1645,'DATA MASTER'!$B$1:$R$3858,6,0),"")</f>
        <v>4</v>
      </c>
      <c r="I1645" s="40">
        <f>IFERROR(VLOOKUP(E1645,'DATA MASTER'!$B$1:$R$3858,5,0),"")</f>
        <v>5.35</v>
      </c>
      <c r="J1645" s="35">
        <f>IFERROR(VLOOKUP(E1645,'DATA MASTER'!$B$1:$R$3858,17,0),"")</f>
        <v>76700</v>
      </c>
      <c r="K1645" s="35">
        <f>IFERROR(VLOOKUP(E1645,'DATA MASTER'!$B$1:$R$3858,16,0),"")</f>
        <v>61100</v>
      </c>
      <c r="L1645" s="34">
        <f t="shared" si="446"/>
        <v>5752.5</v>
      </c>
      <c r="M1645" s="34">
        <f t="shared" si="451"/>
        <v>8852.1679999999997</v>
      </c>
      <c r="N1645" s="35">
        <v>0</v>
      </c>
      <c r="O1645" s="35">
        <v>10</v>
      </c>
      <c r="P1645" s="35"/>
      <c r="Q1645" s="4"/>
      <c r="R1645" s="35">
        <f t="shared" si="452"/>
        <v>230100</v>
      </c>
      <c r="S1645" s="35">
        <f t="shared" si="447"/>
        <v>169452.42810810811</v>
      </c>
      <c r="T1645" s="35">
        <f t="shared" si="448"/>
        <v>60647.571891891886</v>
      </c>
      <c r="U1645" s="35">
        <f t="shared" si="453"/>
        <v>14979.999999999998</v>
      </c>
      <c r="V1645" s="35">
        <f t="shared" si="454"/>
        <v>1395.6521739130433</v>
      </c>
      <c r="W1645" s="35">
        <f t="shared" si="449"/>
        <v>5108.22</v>
      </c>
      <c r="X1645" s="35">
        <f t="shared" si="455"/>
        <v>39163.699717978845</v>
      </c>
      <c r="Y1645" s="35">
        <v>1</v>
      </c>
      <c r="Z1645" s="35">
        <v>0</v>
      </c>
      <c r="AA1645" s="35">
        <f t="shared" si="457"/>
        <v>0</v>
      </c>
      <c r="AB1645" s="37">
        <f t="shared" si="450"/>
        <v>0</v>
      </c>
      <c r="AC1645" s="35">
        <v>0</v>
      </c>
      <c r="AD1645" s="35">
        <v>0</v>
      </c>
      <c r="AE1645" s="44"/>
    </row>
    <row r="1646" spans="1:31">
      <c r="A1646" s="34">
        <v>1642</v>
      </c>
      <c r="B1646" s="58">
        <v>46259</v>
      </c>
      <c r="C1646" s="4" t="s">
        <v>7576</v>
      </c>
      <c r="D1646" s="4" t="s">
        <v>6196</v>
      </c>
      <c r="E1646" s="4" t="s">
        <v>6205</v>
      </c>
      <c r="F1646" s="35" t="str">
        <f>IFERROR(VLOOKUP(E1646,'DATA MASTER'!$B$1:$R$3858,3,0),"")</f>
        <v>DIV 1-AREM</v>
      </c>
      <c r="G1646" s="4">
        <v>2</v>
      </c>
      <c r="H1646" s="35">
        <f>IFERROR(VLOOKUP(E1646,'DATA MASTER'!$B$1:$R$3858,6,0),"")</f>
        <v>1</v>
      </c>
      <c r="I1646" s="40">
        <f>IFERROR(VLOOKUP(E1646,'DATA MASTER'!$B$1:$R$3858,5,0),"")</f>
        <v>21.03</v>
      </c>
      <c r="J1646" s="35">
        <f>IFERROR(VLOOKUP(E1646,'DATA MASTER'!$B$1:$R$3858,17,0),"")</f>
        <v>285500</v>
      </c>
      <c r="K1646" s="35">
        <f>IFERROR(VLOOKUP(E1646,'DATA MASTER'!$B$1:$R$3858,16,0),"")</f>
        <v>224700</v>
      </c>
      <c r="L1646" s="34">
        <f t="shared" si="446"/>
        <v>21412.5</v>
      </c>
      <c r="M1646" s="34">
        <f t="shared" si="451"/>
        <v>32554.536000000004</v>
      </c>
      <c r="N1646" s="35">
        <v>0</v>
      </c>
      <c r="O1646" s="35">
        <v>0</v>
      </c>
      <c r="P1646" s="35"/>
      <c r="Q1646" s="4"/>
      <c r="R1646" s="35">
        <f t="shared" si="452"/>
        <v>475833.33333333331</v>
      </c>
      <c r="S1646" s="35">
        <f t="shared" si="447"/>
        <v>346208.04324324324</v>
      </c>
      <c r="T1646" s="35">
        <f t="shared" si="448"/>
        <v>129625.29009009007</v>
      </c>
      <c r="U1646" s="35">
        <f t="shared" si="453"/>
        <v>29442</v>
      </c>
      <c r="V1646" s="35">
        <f t="shared" si="454"/>
        <v>2743.0434782608695</v>
      </c>
      <c r="W1646" s="35">
        <f t="shared" si="449"/>
        <v>10563.5</v>
      </c>
      <c r="X1646" s="35">
        <f t="shared" si="455"/>
        <v>80626.746611829207</v>
      </c>
      <c r="Y1646" s="35">
        <v>1</v>
      </c>
      <c r="Z1646" s="35">
        <v>0</v>
      </c>
      <c r="AA1646" s="35">
        <f t="shared" si="457"/>
        <v>0</v>
      </c>
      <c r="AB1646" s="37">
        <f t="shared" si="450"/>
        <v>0</v>
      </c>
      <c r="AC1646" s="35">
        <v>0</v>
      </c>
      <c r="AD1646" s="35">
        <v>6250</v>
      </c>
      <c r="AE1646" s="44"/>
    </row>
    <row r="1647" spans="1:31">
      <c r="A1647" s="34">
        <v>1643</v>
      </c>
      <c r="B1647" s="58">
        <v>46259</v>
      </c>
      <c r="C1647" s="4" t="s">
        <v>7577</v>
      </c>
      <c r="D1647" s="4" t="s">
        <v>6143</v>
      </c>
      <c r="E1647" s="4" t="s">
        <v>6202</v>
      </c>
      <c r="F1647" s="35" t="str">
        <f>IFERROR(VLOOKUP(E1647,'DATA MASTER'!$B$1:$R$3858,3,0),"")</f>
        <v>DIV 1-AREM</v>
      </c>
      <c r="G1647" s="4">
        <v>4</v>
      </c>
      <c r="H1647" s="35">
        <f>IFERROR(VLOOKUP(E1647,'DATA MASTER'!$B$1:$R$3858,6,0),"")</f>
        <v>4</v>
      </c>
      <c r="I1647" s="40">
        <f>IFERROR(VLOOKUP(E1647,'DATA MASTER'!$B$1:$R$3858,5,0),"")</f>
        <v>5.19</v>
      </c>
      <c r="J1647" s="35">
        <f>IFERROR(VLOOKUP(E1647,'DATA MASTER'!$B$1:$R$3858,17,0),"")</f>
        <v>76700</v>
      </c>
      <c r="K1647" s="35">
        <f>IFERROR(VLOOKUP(E1647,'DATA MASTER'!$B$1:$R$3858,16,0),"")</f>
        <v>61100</v>
      </c>
      <c r="L1647" s="34">
        <f t="shared" si="446"/>
        <v>5752.5</v>
      </c>
      <c r="M1647" s="34">
        <f t="shared" si="451"/>
        <v>8852.1679999999997</v>
      </c>
      <c r="N1647" s="35">
        <v>0</v>
      </c>
      <c r="O1647" s="35">
        <v>0</v>
      </c>
      <c r="P1647" s="35"/>
      <c r="Q1647" s="4"/>
      <c r="R1647" s="35">
        <f t="shared" si="452"/>
        <v>255666.66666666666</v>
      </c>
      <c r="S1647" s="35">
        <f t="shared" si="447"/>
        <v>188280.47567567567</v>
      </c>
      <c r="T1647" s="35">
        <f t="shared" si="448"/>
        <v>67386.190990990988</v>
      </c>
      <c r="U1647" s="35">
        <f t="shared" si="453"/>
        <v>14532.000000000002</v>
      </c>
      <c r="V1647" s="35">
        <f t="shared" si="454"/>
        <v>1353.913043478261</v>
      </c>
      <c r="W1647" s="35">
        <f t="shared" si="449"/>
        <v>5675.8</v>
      </c>
      <c r="X1647" s="35">
        <f t="shared" si="455"/>
        <v>27074.477947512722</v>
      </c>
      <c r="Y1647" s="35">
        <f t="shared" ref="Y1647:Y1648" si="465">IF(E1647="avem005",4,IF(E1647="avem025",1,1))</f>
        <v>1</v>
      </c>
      <c r="Z1647" s="35">
        <v>0</v>
      </c>
      <c r="AA1647" s="35">
        <f t="shared" si="457"/>
        <v>0</v>
      </c>
      <c r="AB1647" s="37">
        <f t="shared" si="450"/>
        <v>0</v>
      </c>
      <c r="AC1647" s="35">
        <v>0</v>
      </c>
      <c r="AD1647" s="35">
        <v>18750</v>
      </c>
      <c r="AE1647" s="44"/>
    </row>
    <row r="1648" spans="1:31">
      <c r="A1648" s="34">
        <v>1644</v>
      </c>
      <c r="B1648" s="58">
        <v>46259</v>
      </c>
      <c r="C1648" s="4" t="s">
        <v>7577</v>
      </c>
      <c r="D1648" s="4" t="s">
        <v>6143</v>
      </c>
      <c r="E1648" s="4" t="s">
        <v>6202</v>
      </c>
      <c r="F1648" s="35" t="str">
        <f>IFERROR(VLOOKUP(E1648,'DATA MASTER'!$B$1:$R$3858,3,0),"")</f>
        <v>DIV 1-AREM</v>
      </c>
      <c r="G1648" s="4">
        <v>24</v>
      </c>
      <c r="H1648" s="35">
        <f>IFERROR(VLOOKUP(E1648,'DATA MASTER'!$B$1:$R$3858,6,0),"")</f>
        <v>4</v>
      </c>
      <c r="I1648" s="40">
        <f>IFERROR(VLOOKUP(E1648,'DATA MASTER'!$B$1:$R$3858,5,0),"")</f>
        <v>5.19</v>
      </c>
      <c r="J1648" s="35">
        <f>IFERROR(VLOOKUP(E1648,'DATA MASTER'!$B$1:$R$3858,17,0),"")</f>
        <v>76700</v>
      </c>
      <c r="K1648" s="35">
        <f>IFERROR(VLOOKUP(E1648,'DATA MASTER'!$B$1:$R$3858,16,0),"")</f>
        <v>61100</v>
      </c>
      <c r="L1648" s="34">
        <f t="shared" si="446"/>
        <v>5752.5</v>
      </c>
      <c r="M1648" s="34">
        <f t="shared" si="451"/>
        <v>8852.1679999999997</v>
      </c>
      <c r="N1648" s="35">
        <v>0</v>
      </c>
      <c r="O1648" s="35">
        <v>0</v>
      </c>
      <c r="P1648" s="35"/>
      <c r="Q1648" s="4"/>
      <c r="R1648" s="35">
        <f t="shared" si="452"/>
        <v>1534000</v>
      </c>
      <c r="S1648" s="35">
        <f t="shared" si="447"/>
        <v>1129682.854054054</v>
      </c>
      <c r="T1648" s="35">
        <f t="shared" si="448"/>
        <v>404317.14594594599</v>
      </c>
      <c r="U1648" s="35">
        <f t="shared" si="453"/>
        <v>87192</v>
      </c>
      <c r="V1648" s="35">
        <f t="shared" si="454"/>
        <v>8123.4782608695659</v>
      </c>
      <c r="W1648" s="35">
        <f t="shared" si="449"/>
        <v>34054.800000000003</v>
      </c>
      <c r="X1648" s="35">
        <f t="shared" si="455"/>
        <v>256196.86768507643</v>
      </c>
      <c r="Y1648" s="35">
        <f t="shared" si="465"/>
        <v>1</v>
      </c>
      <c r="Z1648" s="35">
        <v>0</v>
      </c>
      <c r="AA1648" s="35">
        <f t="shared" si="457"/>
        <v>0</v>
      </c>
      <c r="AB1648" s="37">
        <f t="shared" si="450"/>
        <v>0</v>
      </c>
      <c r="AC1648" s="35">
        <v>0</v>
      </c>
      <c r="AD1648" s="35">
        <v>18750</v>
      </c>
      <c r="AE1648" s="44"/>
    </row>
    <row r="1649" spans="1:31">
      <c r="A1649" s="34">
        <v>1645</v>
      </c>
      <c r="B1649" s="58">
        <v>46259</v>
      </c>
      <c r="C1649" s="4" t="s">
        <v>7578</v>
      </c>
      <c r="D1649" s="4" t="s">
        <v>6143</v>
      </c>
      <c r="E1649" s="4" t="s">
        <v>2791</v>
      </c>
      <c r="F1649" s="35" t="str">
        <f>IFERROR(VLOOKUP(E1649,'DATA MASTER'!$B$1:$R$3858,3,0),"")</f>
        <v>BB</v>
      </c>
      <c r="G1649" s="4">
        <v>15</v>
      </c>
      <c r="H1649" s="35">
        <f>IFERROR(VLOOKUP(E1649,'DATA MASTER'!$B$1:$R$3858,6,0),"")</f>
        <v>1</v>
      </c>
      <c r="I1649" s="40">
        <f>IFERROR(VLOOKUP(E1649,'DATA MASTER'!$B$1:$R$3858,5,0),"")</f>
        <v>20.096</v>
      </c>
      <c r="J1649" s="35">
        <f>IFERROR(VLOOKUP(E1649,'DATA MASTER'!$B$1:$R$3858,17,0),"")</f>
        <v>111100</v>
      </c>
      <c r="K1649" s="35">
        <f>IFERROR(VLOOKUP(E1649,'DATA MASTER'!$B$1:$R$3858,16,0),"")</f>
        <v>92000</v>
      </c>
      <c r="L1649" s="34">
        <f t="shared" si="446"/>
        <v>8332.5</v>
      </c>
      <c r="M1649" s="34">
        <f t="shared" si="451"/>
        <v>13328.960000000001</v>
      </c>
      <c r="N1649" s="35">
        <v>0</v>
      </c>
      <c r="O1649" s="35">
        <v>0</v>
      </c>
      <c r="P1649" s="35"/>
      <c r="Q1649" s="4"/>
      <c r="R1649" s="35">
        <f t="shared" si="452"/>
        <v>1388750</v>
      </c>
      <c r="S1649" s="35">
        <f t="shared" si="447"/>
        <v>1063122.1621621619</v>
      </c>
      <c r="T1649" s="35">
        <f t="shared" si="448"/>
        <v>325627.8378378381</v>
      </c>
      <c r="U1649" s="35">
        <f t="shared" si="453"/>
        <v>211008</v>
      </c>
      <c r="V1649" s="35">
        <f t="shared" si="454"/>
        <v>19659.130434782608</v>
      </c>
      <c r="W1649" s="35">
        <v>0</v>
      </c>
      <c r="X1649" s="35">
        <f t="shared" si="455"/>
        <v>94960.707403055494</v>
      </c>
      <c r="Y1649" s="35">
        <v>1</v>
      </c>
      <c r="Z1649" s="35">
        <v>0</v>
      </c>
      <c r="AA1649" s="35">
        <f t="shared" si="457"/>
        <v>0</v>
      </c>
      <c r="AB1649" s="37">
        <f t="shared" si="450"/>
        <v>0</v>
      </c>
      <c r="AC1649" s="35">
        <v>0</v>
      </c>
      <c r="AD1649" s="3">
        <v>0</v>
      </c>
      <c r="AE1649" s="44"/>
    </row>
    <row r="1650" spans="1:31">
      <c r="A1650" s="34">
        <v>1646</v>
      </c>
      <c r="B1650" s="58">
        <v>46259</v>
      </c>
      <c r="C1650" s="4" t="s">
        <v>7579</v>
      </c>
      <c r="D1650" s="4" t="s">
        <v>6143</v>
      </c>
      <c r="E1650" s="4" t="s">
        <v>2791</v>
      </c>
      <c r="F1650" s="35" t="str">
        <f>IFERROR(VLOOKUP(E1650,'DATA MASTER'!$B$1:$R$3858,3,0),"")</f>
        <v>BB</v>
      </c>
      <c r="G1650" s="4">
        <v>3</v>
      </c>
      <c r="H1650" s="35">
        <f>IFERROR(VLOOKUP(E1650,'DATA MASTER'!$B$1:$R$3858,6,0),"")</f>
        <v>1</v>
      </c>
      <c r="I1650" s="40">
        <f>IFERROR(VLOOKUP(E1650,'DATA MASTER'!$B$1:$R$3858,5,0),"")</f>
        <v>20.096</v>
      </c>
      <c r="J1650" s="35">
        <f>IFERROR(VLOOKUP(E1650,'DATA MASTER'!$B$1:$R$3858,17,0),"")</f>
        <v>111100</v>
      </c>
      <c r="K1650" s="35">
        <f>IFERROR(VLOOKUP(E1650,'DATA MASTER'!$B$1:$R$3858,16,0),"")</f>
        <v>92000</v>
      </c>
      <c r="L1650" s="34">
        <f t="shared" si="446"/>
        <v>8332.5</v>
      </c>
      <c r="M1650" s="34">
        <f t="shared" si="451"/>
        <v>13328.960000000001</v>
      </c>
      <c r="N1650" s="35">
        <v>0</v>
      </c>
      <c r="O1650" s="35">
        <v>0</v>
      </c>
      <c r="P1650" s="35"/>
      <c r="Q1650" s="4"/>
      <c r="R1650" s="35">
        <f t="shared" si="452"/>
        <v>277750</v>
      </c>
      <c r="S1650" s="35">
        <f t="shared" si="447"/>
        <v>212624.4324324324</v>
      </c>
      <c r="T1650" s="35">
        <f t="shared" si="448"/>
        <v>65125.567567567603</v>
      </c>
      <c r="U1650" s="35">
        <f t="shared" si="453"/>
        <v>42201.599999999999</v>
      </c>
      <c r="V1650" s="35">
        <f t="shared" si="454"/>
        <v>3931.8260869565215</v>
      </c>
      <c r="W1650" s="35">
        <v>0</v>
      </c>
      <c r="X1650" s="35">
        <f t="shared" si="455"/>
        <v>18992.141480611084</v>
      </c>
      <c r="Y1650" s="35">
        <f>IF(E1650="nodr004",4,1)</f>
        <v>1</v>
      </c>
      <c r="Z1650" s="35">
        <v>0</v>
      </c>
      <c r="AA1650" s="35">
        <f t="shared" si="457"/>
        <v>0</v>
      </c>
      <c r="AB1650" s="37">
        <f t="shared" si="450"/>
        <v>0</v>
      </c>
      <c r="AC1650" s="35">
        <v>0</v>
      </c>
      <c r="AD1650" s="3">
        <v>0</v>
      </c>
      <c r="AE1650" s="44"/>
    </row>
    <row r="1651" spans="1:31">
      <c r="A1651" s="34">
        <v>1647</v>
      </c>
      <c r="B1651" s="58">
        <v>46260</v>
      </c>
      <c r="C1651" s="4" t="s">
        <v>7580</v>
      </c>
      <c r="D1651" s="4" t="s">
        <v>6158</v>
      </c>
      <c r="E1651" s="4" t="s">
        <v>6135</v>
      </c>
      <c r="F1651" s="35" t="str">
        <f>IFERROR(VLOOKUP(E1651,'DATA MASTER'!$B$1:$R$3858,3,0),"")</f>
        <v>DIV 1</v>
      </c>
      <c r="G1651" s="4">
        <v>12</v>
      </c>
      <c r="H1651" s="35">
        <f>IFERROR(VLOOKUP(E1651,'DATA MASTER'!$B$1:$R$3858,6,0),"")</f>
        <v>24</v>
      </c>
      <c r="I1651" s="40">
        <f>IFERROR(VLOOKUP(E1651,'DATA MASTER'!$B$1:$R$3858,5,0),"")</f>
        <v>1.23</v>
      </c>
      <c r="J1651" s="35">
        <f>IFERROR(VLOOKUP(E1651,'DATA MASTER'!$B$1:$R$3858,17,0),"")</f>
        <v>99800</v>
      </c>
      <c r="K1651" s="35">
        <f>IFERROR(VLOOKUP(E1651,'DATA MASTER'!$B$1:$R$3858,16,0),"")</f>
        <v>92100</v>
      </c>
      <c r="L1651" s="34">
        <f t="shared" si="446"/>
        <v>7485</v>
      </c>
      <c r="M1651" s="34">
        <f t="shared" si="451"/>
        <v>13343.448</v>
      </c>
      <c r="N1651" s="35">
        <v>0</v>
      </c>
      <c r="O1651" s="35">
        <v>0</v>
      </c>
      <c r="P1651" s="35"/>
      <c r="Q1651" s="4"/>
      <c r="R1651" s="35">
        <f t="shared" si="452"/>
        <v>997999.99999999988</v>
      </c>
      <c r="S1651" s="35">
        <f t="shared" si="447"/>
        <v>851422.18378378358</v>
      </c>
      <c r="T1651" s="35">
        <f t="shared" si="448"/>
        <v>146577.81621621631</v>
      </c>
      <c r="U1651" s="35">
        <f t="shared" si="453"/>
        <v>10332</v>
      </c>
      <c r="V1651" s="35">
        <f t="shared" si="454"/>
        <v>962.60869565217388</v>
      </c>
      <c r="W1651" s="35">
        <f t="shared" si="449"/>
        <v>22155.599999999999</v>
      </c>
      <c r="X1651" s="35">
        <f t="shared" si="455"/>
        <v>113127.60752056414</v>
      </c>
      <c r="Y1651" s="35">
        <v>1</v>
      </c>
      <c r="Z1651" s="35">
        <v>0</v>
      </c>
      <c r="AA1651" s="35">
        <f t="shared" si="457"/>
        <v>0</v>
      </c>
      <c r="AB1651" s="37">
        <f t="shared" si="450"/>
        <v>0</v>
      </c>
      <c r="AC1651" s="35">
        <v>0</v>
      </c>
      <c r="AD1651" s="35">
        <v>0</v>
      </c>
      <c r="AE1651" s="44"/>
    </row>
    <row r="1652" spans="1:31">
      <c r="A1652" s="34">
        <v>1648</v>
      </c>
      <c r="B1652" s="58">
        <v>46260</v>
      </c>
      <c r="C1652" s="4" t="s">
        <v>7580</v>
      </c>
      <c r="D1652" s="4" t="s">
        <v>6158</v>
      </c>
      <c r="E1652" s="4" t="s">
        <v>6129</v>
      </c>
      <c r="F1652" s="35" t="str">
        <f>IFERROR(VLOOKUP(E1652,'DATA MASTER'!$B$1:$R$3858,3,0),"")</f>
        <v>DIV 1</v>
      </c>
      <c r="G1652" s="4">
        <v>12</v>
      </c>
      <c r="H1652" s="35">
        <f>IFERROR(VLOOKUP(E1652,'DATA MASTER'!$B$1:$R$3858,6,0),"")</f>
        <v>120</v>
      </c>
      <c r="I1652" s="40">
        <f>IFERROR(VLOOKUP(E1652,'DATA MASTER'!$B$1:$R$3858,5,0),"")</f>
        <v>0.14499999999999999</v>
      </c>
      <c r="J1652" s="35">
        <f>IFERROR(VLOOKUP(E1652,'DATA MASTER'!$B$1:$R$3858,17,0),"")</f>
        <v>15108.333333333334</v>
      </c>
      <c r="K1652" s="35">
        <f>IFERROR(VLOOKUP(E1652,'DATA MASTER'!$B$1:$R$3858,16,0),"")</f>
        <v>14025</v>
      </c>
      <c r="L1652" s="34">
        <f t="shared" si="446"/>
        <v>1133.125</v>
      </c>
      <c r="M1652" s="34">
        <f t="shared" si="451"/>
        <v>2031.9420000000002</v>
      </c>
      <c r="N1652" s="35">
        <v>0</v>
      </c>
      <c r="O1652" s="35">
        <v>0</v>
      </c>
      <c r="P1652" s="35"/>
      <c r="Q1652" s="4"/>
      <c r="R1652" s="35">
        <f t="shared" si="452"/>
        <v>151083.33333333331</v>
      </c>
      <c r="S1652" s="35">
        <f t="shared" si="447"/>
        <v>129654.68108108104</v>
      </c>
      <c r="T1652" s="35">
        <f t="shared" si="448"/>
        <v>21428.652252252272</v>
      </c>
      <c r="U1652" s="35">
        <f t="shared" si="453"/>
        <v>1217.9999999999998</v>
      </c>
      <c r="V1652" s="35">
        <f t="shared" si="454"/>
        <v>113.4782608695652</v>
      </c>
      <c r="W1652" s="35">
        <f t="shared" si="449"/>
        <v>3354.05</v>
      </c>
      <c r="X1652" s="35">
        <f t="shared" si="455"/>
        <v>16743.123991382708</v>
      </c>
      <c r="Y1652" s="35">
        <v>1</v>
      </c>
      <c r="Z1652" s="35">
        <v>0</v>
      </c>
      <c r="AA1652" s="35">
        <f t="shared" si="457"/>
        <v>0</v>
      </c>
      <c r="AB1652" s="37">
        <f t="shared" si="450"/>
        <v>0</v>
      </c>
      <c r="AC1652" s="35">
        <v>0</v>
      </c>
      <c r="AD1652" s="35">
        <v>0</v>
      </c>
      <c r="AE1652" s="44"/>
    </row>
    <row r="1653" spans="1:31">
      <c r="A1653" s="34">
        <v>1649</v>
      </c>
      <c r="B1653" s="58">
        <v>46260</v>
      </c>
      <c r="C1653" s="4" t="s">
        <v>7580</v>
      </c>
      <c r="D1653" s="4" t="s">
        <v>6158</v>
      </c>
      <c r="E1653" s="4" t="s">
        <v>6273</v>
      </c>
      <c r="F1653" s="35" t="str">
        <f>IFERROR(VLOOKUP(E1653,'DATA MASTER'!$B$1:$R$3858,3,0),"")</f>
        <v>DIV 1</v>
      </c>
      <c r="G1653" s="4">
        <v>18</v>
      </c>
      <c r="H1653" s="35">
        <f>IFERROR(VLOOKUP(E1653,'DATA MASTER'!$B$1:$R$3858,6,0),"")</f>
        <v>24</v>
      </c>
      <c r="I1653" s="40">
        <f>IFERROR(VLOOKUP(E1653,'DATA MASTER'!$B$1:$R$3858,5,0),"")</f>
        <v>0.57499999999999996</v>
      </c>
      <c r="J1653" s="35">
        <f>IFERROR(VLOOKUP(E1653,'DATA MASTER'!$B$1:$R$3858,17,0),"")</f>
        <v>57800</v>
      </c>
      <c r="K1653" s="35">
        <f>IFERROR(VLOOKUP(E1653,'DATA MASTER'!$B$1:$R$3858,16,0),"")</f>
        <v>53100</v>
      </c>
      <c r="L1653" s="34">
        <f t="shared" si="446"/>
        <v>4335</v>
      </c>
      <c r="M1653" s="34">
        <f t="shared" si="451"/>
        <v>7693.1280000000006</v>
      </c>
      <c r="N1653" s="35">
        <v>0</v>
      </c>
      <c r="O1653" s="35">
        <v>0</v>
      </c>
      <c r="P1653" s="35"/>
      <c r="Q1653" s="4"/>
      <c r="R1653" s="35">
        <f t="shared" si="452"/>
        <v>867000</v>
      </c>
      <c r="S1653" s="35">
        <f t="shared" si="447"/>
        <v>736327.65405405406</v>
      </c>
      <c r="T1653" s="35">
        <f t="shared" si="448"/>
        <v>130672.34594594594</v>
      </c>
      <c r="U1653" s="35">
        <f t="shared" si="453"/>
        <v>7245</v>
      </c>
      <c r="V1653" s="35">
        <f t="shared" si="454"/>
        <v>675</v>
      </c>
      <c r="W1653" s="35">
        <f t="shared" si="449"/>
        <v>19247.400000000001</v>
      </c>
      <c r="X1653" s="35">
        <f t="shared" si="455"/>
        <v>103504.94594594595</v>
      </c>
      <c r="Y1653" s="35">
        <v>1</v>
      </c>
      <c r="Z1653" s="35">
        <v>0</v>
      </c>
      <c r="AA1653" s="35">
        <f t="shared" si="457"/>
        <v>0</v>
      </c>
      <c r="AB1653" s="37">
        <f t="shared" si="450"/>
        <v>0</v>
      </c>
      <c r="AC1653" s="35">
        <v>0</v>
      </c>
      <c r="AD1653" s="35">
        <v>0</v>
      </c>
      <c r="AE1653" s="44"/>
    </row>
    <row r="1654" spans="1:31">
      <c r="A1654" s="34">
        <v>1650</v>
      </c>
      <c r="B1654" s="58">
        <v>46260</v>
      </c>
      <c r="C1654" s="4" t="s">
        <v>7581</v>
      </c>
      <c r="D1654" s="4" t="s">
        <v>6158</v>
      </c>
      <c r="E1654" s="4" t="s">
        <v>6216</v>
      </c>
      <c r="F1654" s="35" t="str">
        <f>IFERROR(VLOOKUP(E1654,'DATA MASTER'!$B$1:$R$3858,3,0),"")</f>
        <v>DIV 1</v>
      </c>
      <c r="G1654" s="4">
        <v>6</v>
      </c>
      <c r="H1654" s="35">
        <f>IFERROR(VLOOKUP(E1654,'DATA MASTER'!$B$1:$R$3858,6,0),"")</f>
        <v>24</v>
      </c>
      <c r="I1654" s="40">
        <f>IFERROR(VLOOKUP(E1654,'DATA MASTER'!$B$1:$R$3858,5,0),"")</f>
        <v>1.0900000000000001</v>
      </c>
      <c r="J1654" s="35">
        <f>IFERROR(VLOOKUP(E1654,'DATA MASTER'!$B$1:$R$3858,17,0),"")</f>
        <v>49500</v>
      </c>
      <c r="K1654" s="35">
        <f>IFERROR(VLOOKUP(E1654,'DATA MASTER'!$B$1:$R$3858,16,0),"")</f>
        <v>44600</v>
      </c>
      <c r="L1654" s="34">
        <f t="shared" si="446"/>
        <v>3712.5</v>
      </c>
      <c r="M1654" s="34">
        <f t="shared" si="451"/>
        <v>6461.6480000000001</v>
      </c>
      <c r="N1654" s="35">
        <v>0</v>
      </c>
      <c r="O1654" s="35">
        <v>0</v>
      </c>
      <c r="P1654" s="35"/>
      <c r="Q1654" s="4"/>
      <c r="R1654" s="35">
        <f t="shared" si="452"/>
        <v>247500</v>
      </c>
      <c r="S1654" s="35">
        <f t="shared" si="447"/>
        <v>206153.25405405404</v>
      </c>
      <c r="T1654" s="35">
        <f t="shared" si="448"/>
        <v>41346.745945945964</v>
      </c>
      <c r="U1654" s="35">
        <f t="shared" si="453"/>
        <v>4578.0000000000009</v>
      </c>
      <c r="V1654" s="35">
        <f t="shared" si="454"/>
        <v>426.52173913043481</v>
      </c>
      <c r="W1654" s="35">
        <f t="shared" si="449"/>
        <v>5494.5000000000009</v>
      </c>
      <c r="X1654" s="35">
        <f t="shared" si="455"/>
        <v>24965.371265639063</v>
      </c>
      <c r="Y1654" s="35">
        <v>1</v>
      </c>
      <c r="Z1654" s="35">
        <v>0</v>
      </c>
      <c r="AA1654" s="35">
        <f t="shared" si="457"/>
        <v>0</v>
      </c>
      <c r="AB1654" s="37">
        <f t="shared" si="450"/>
        <v>0</v>
      </c>
      <c r="AC1654" s="35">
        <v>0</v>
      </c>
      <c r="AD1654" s="35">
        <v>5882.3529411764703</v>
      </c>
      <c r="AE1654" s="44"/>
    </row>
    <row r="1655" spans="1:31">
      <c r="A1655" s="34">
        <v>1651</v>
      </c>
      <c r="B1655" s="58">
        <v>46260</v>
      </c>
      <c r="C1655" s="4" t="s">
        <v>7582</v>
      </c>
      <c r="D1655" s="4" t="s">
        <v>6134</v>
      </c>
      <c r="E1655" s="4" t="s">
        <v>6189</v>
      </c>
      <c r="F1655" s="35" t="str">
        <f>IFERROR(VLOOKUP(E1655,'DATA MASTER'!$B$1:$R$3858,3,0),"")</f>
        <v>DIV 2</v>
      </c>
      <c r="G1655" s="4">
        <v>2</v>
      </c>
      <c r="H1655" s="35">
        <f>IFERROR(VLOOKUP(E1655,'DATA MASTER'!$B$1:$R$3858,6,0),"")</f>
        <v>1</v>
      </c>
      <c r="I1655" s="40">
        <f>IFERROR(VLOOKUP(E1655,'DATA MASTER'!$B$1:$R$3858,5,0),"")</f>
        <v>18.84</v>
      </c>
      <c r="J1655" s="35">
        <f>IFERROR(VLOOKUP(E1655,'DATA MASTER'!$B$1:$R$3858,17,0),"")</f>
        <v>432400</v>
      </c>
      <c r="K1655" s="35">
        <f>IFERROR(VLOOKUP(E1655,'DATA MASTER'!$B$1:$R$3858,16,0),"")</f>
        <v>376500</v>
      </c>
      <c r="L1655" s="34">
        <f t="shared" si="446"/>
        <v>32430</v>
      </c>
      <c r="M1655" s="34">
        <f t="shared" si="451"/>
        <v>54547.32</v>
      </c>
      <c r="N1655" s="35">
        <v>0</v>
      </c>
      <c r="O1655" s="35">
        <v>0</v>
      </c>
      <c r="P1655" s="35"/>
      <c r="Q1655" s="4" t="e">
        <f>VLOOKUP(#REF!,#REF!,1,0)</f>
        <v>#REF!</v>
      </c>
      <c r="R1655" s="35">
        <f t="shared" si="452"/>
        <v>720666.66666666663</v>
      </c>
      <c r="S1655" s="35">
        <f t="shared" si="447"/>
        <v>580094.91891891882</v>
      </c>
      <c r="T1655" s="35">
        <f t="shared" si="448"/>
        <v>140571.74774774781</v>
      </c>
      <c r="U1655" s="35">
        <f t="shared" si="453"/>
        <v>26376</v>
      </c>
      <c r="V1655" s="35">
        <f t="shared" si="454"/>
        <v>2457.391304347826</v>
      </c>
      <c r="W1655" s="35">
        <f t="shared" si="449"/>
        <v>15998.8</v>
      </c>
      <c r="X1655" s="35" t="str">
        <f t="shared" si="455"/>
        <v/>
      </c>
      <c r="Y1655" s="35">
        <f t="shared" ref="Y1655:Y1656" si="466">IF(E1655="avem005",4,1)</f>
        <v>1</v>
      </c>
      <c r="Z1655" s="42" t="e">
        <f>VLOOKUP(Q1655,#REF!,4,0)</f>
        <v>#REF!</v>
      </c>
      <c r="AA1655" s="35">
        <f t="shared" si="457"/>
        <v>0</v>
      </c>
      <c r="AB1655" s="37">
        <f t="shared" si="450"/>
        <v>0</v>
      </c>
      <c r="AC1655" s="35" t="e">
        <f>Z1655*R1655*1.11</f>
        <v>#REF!</v>
      </c>
      <c r="AD1655" s="35">
        <v>0</v>
      </c>
      <c r="AE1655" s="44"/>
    </row>
    <row r="1656" spans="1:31">
      <c r="A1656" s="34">
        <v>1652</v>
      </c>
      <c r="B1656" s="58">
        <v>46260</v>
      </c>
      <c r="C1656" s="4" t="s">
        <v>7583</v>
      </c>
      <c r="D1656" s="4" t="s">
        <v>6134</v>
      </c>
      <c r="E1656" s="4" t="s">
        <v>6294</v>
      </c>
      <c r="F1656" s="35" t="str">
        <f>IFERROR(VLOOKUP(E1656,'DATA MASTER'!$B$1:$R$3858,3,0),"")</f>
        <v>DIV 2</v>
      </c>
      <c r="G1656" s="4">
        <v>3</v>
      </c>
      <c r="H1656" s="35">
        <f>IFERROR(VLOOKUP(E1656,'DATA MASTER'!$B$1:$R$3858,6,0),"")</f>
        <v>1</v>
      </c>
      <c r="I1656" s="40">
        <f>IFERROR(VLOOKUP(E1656,'DATA MASTER'!$B$1:$R$3858,5,0),"")</f>
        <v>26.01</v>
      </c>
      <c r="J1656" s="35">
        <f>IFERROR(VLOOKUP(E1656,'DATA MASTER'!$B$1:$R$3858,17,0),"")</f>
        <v>764700</v>
      </c>
      <c r="K1656" s="35">
        <f>IFERROR(VLOOKUP(E1656,'DATA MASTER'!$B$1:$R$3858,16,0),"")</f>
        <v>670700</v>
      </c>
      <c r="L1656" s="34">
        <f t="shared" si="446"/>
        <v>57352.5</v>
      </c>
      <c r="M1656" s="34">
        <f t="shared" si="451"/>
        <v>97171.016000000003</v>
      </c>
      <c r="N1656" s="35">
        <v>0</v>
      </c>
      <c r="O1656" s="35">
        <v>0</v>
      </c>
      <c r="P1656" s="35"/>
      <c r="Q1656" s="4"/>
      <c r="R1656" s="35">
        <f t="shared" si="452"/>
        <v>1911750</v>
      </c>
      <c r="S1656" s="35">
        <f t="shared" si="447"/>
        <v>1550078.3351351349</v>
      </c>
      <c r="T1656" s="35">
        <f t="shared" si="448"/>
        <v>361671.66486486513</v>
      </c>
      <c r="U1656" s="35">
        <f t="shared" si="453"/>
        <v>54621</v>
      </c>
      <c r="V1656" s="35">
        <f t="shared" si="454"/>
        <v>5088.913043478261</v>
      </c>
      <c r="W1656" s="35">
        <f t="shared" si="449"/>
        <v>42440.850000000006</v>
      </c>
      <c r="X1656" s="35">
        <f t="shared" si="455"/>
        <v>253270.90182138685</v>
      </c>
      <c r="Y1656" s="35">
        <f t="shared" si="466"/>
        <v>1</v>
      </c>
      <c r="Z1656" s="35">
        <v>0</v>
      </c>
      <c r="AA1656" s="35">
        <f t="shared" si="457"/>
        <v>0</v>
      </c>
      <c r="AB1656" s="37">
        <f t="shared" si="450"/>
        <v>0</v>
      </c>
      <c r="AC1656" s="35">
        <v>0</v>
      </c>
      <c r="AD1656" s="35">
        <v>6250</v>
      </c>
      <c r="AE1656" s="44"/>
    </row>
    <row r="1657" spans="1:31">
      <c r="A1657" s="34">
        <v>1653</v>
      </c>
      <c r="B1657" s="58">
        <v>46260</v>
      </c>
      <c r="C1657" s="4" t="s">
        <v>7584</v>
      </c>
      <c r="D1657" s="4" t="s">
        <v>6134</v>
      </c>
      <c r="E1657" s="4" t="s">
        <v>6129</v>
      </c>
      <c r="F1657" s="35" t="str">
        <f>IFERROR(VLOOKUP(E1657,'DATA MASTER'!$B$1:$R$3858,3,0),"")</f>
        <v>DIV 1</v>
      </c>
      <c r="G1657" s="4">
        <v>12</v>
      </c>
      <c r="H1657" s="35">
        <f>IFERROR(VLOOKUP(E1657,'DATA MASTER'!$B$1:$R$3858,6,0),"")</f>
        <v>120</v>
      </c>
      <c r="I1657" s="40">
        <f>IFERROR(VLOOKUP(E1657,'DATA MASTER'!$B$1:$R$3858,5,0),"")</f>
        <v>0.14499999999999999</v>
      </c>
      <c r="J1657" s="35">
        <f>IFERROR(VLOOKUP(E1657,'DATA MASTER'!$B$1:$R$3858,17,0),"")</f>
        <v>15108.333333333334</v>
      </c>
      <c r="K1657" s="35">
        <f>IFERROR(VLOOKUP(E1657,'DATA MASTER'!$B$1:$R$3858,16,0),"")</f>
        <v>14025</v>
      </c>
      <c r="L1657" s="34">
        <f t="shared" si="446"/>
        <v>1133.125</v>
      </c>
      <c r="M1657" s="34">
        <f t="shared" si="451"/>
        <v>2031.9420000000002</v>
      </c>
      <c r="N1657" s="35">
        <v>0</v>
      </c>
      <c r="O1657" s="35">
        <v>0</v>
      </c>
      <c r="P1657" s="35"/>
      <c r="Q1657" s="4"/>
      <c r="R1657" s="35">
        <f t="shared" si="452"/>
        <v>151083.33333333331</v>
      </c>
      <c r="S1657" s="35">
        <f t="shared" si="447"/>
        <v>129654.68108108104</v>
      </c>
      <c r="T1657" s="35">
        <f t="shared" si="448"/>
        <v>21428.652252252272</v>
      </c>
      <c r="U1657" s="35">
        <f t="shared" si="453"/>
        <v>1217.9999999999998</v>
      </c>
      <c r="V1657" s="35">
        <f t="shared" si="454"/>
        <v>113.4782608695652</v>
      </c>
      <c r="W1657" s="35">
        <f t="shared" si="449"/>
        <v>3354.05</v>
      </c>
      <c r="X1657" s="35">
        <f t="shared" si="455"/>
        <v>6743.1239913827085</v>
      </c>
      <c r="Y1657" s="35">
        <v>1</v>
      </c>
      <c r="Z1657" s="35">
        <v>0</v>
      </c>
      <c r="AA1657" s="35">
        <f t="shared" si="457"/>
        <v>0</v>
      </c>
      <c r="AB1657" s="37">
        <f t="shared" si="450"/>
        <v>0</v>
      </c>
      <c r="AC1657" s="35">
        <v>0</v>
      </c>
      <c r="AD1657" s="35">
        <v>10000</v>
      </c>
      <c r="AE1657" s="44"/>
    </row>
    <row r="1658" spans="1:31">
      <c r="A1658" s="34">
        <v>1654</v>
      </c>
      <c r="B1658" s="58">
        <v>46260</v>
      </c>
      <c r="C1658" s="4" t="s">
        <v>7584</v>
      </c>
      <c r="D1658" s="4" t="s">
        <v>6134</v>
      </c>
      <c r="E1658" s="4" t="s">
        <v>6131</v>
      </c>
      <c r="F1658" s="35" t="str">
        <f>IFERROR(VLOOKUP(E1658,'DATA MASTER'!$B$1:$R$3858,3,0),"")</f>
        <v>DIV 1</v>
      </c>
      <c r="G1658" s="4">
        <v>12</v>
      </c>
      <c r="H1658" s="35">
        <f>IFERROR(VLOOKUP(E1658,'DATA MASTER'!$B$1:$R$3858,6,0),"")</f>
        <v>72</v>
      </c>
      <c r="I1658" s="40">
        <f>IFERROR(VLOOKUP(E1658,'DATA MASTER'!$B$1:$R$3858,5,0),"")</f>
        <v>0.245333</v>
      </c>
      <c r="J1658" s="35">
        <f>IFERROR(VLOOKUP(E1658,'DATA MASTER'!$B$1:$R$3858,17,0),"")</f>
        <v>27908.333333333332</v>
      </c>
      <c r="K1658" s="35">
        <f>IFERROR(VLOOKUP(E1658,'DATA MASTER'!$B$1:$R$3858,16,0),"")</f>
        <v>25850</v>
      </c>
      <c r="L1658" s="34">
        <f t="shared" si="446"/>
        <v>2093.125</v>
      </c>
      <c r="M1658" s="34">
        <f t="shared" si="451"/>
        <v>3745.1480000000001</v>
      </c>
      <c r="N1658" s="35">
        <v>0</v>
      </c>
      <c r="O1658" s="35">
        <v>0</v>
      </c>
      <c r="P1658" s="35"/>
      <c r="Q1658" s="4"/>
      <c r="R1658" s="35">
        <f t="shared" si="452"/>
        <v>279083.33333333331</v>
      </c>
      <c r="S1658" s="35">
        <f t="shared" si="447"/>
        <v>238971.37297297292</v>
      </c>
      <c r="T1658" s="35">
        <f t="shared" si="448"/>
        <v>40111.96036036039</v>
      </c>
      <c r="U1658" s="35">
        <f t="shared" si="453"/>
        <v>2060.7972</v>
      </c>
      <c r="V1658" s="35">
        <f t="shared" si="454"/>
        <v>191.99973913043479</v>
      </c>
      <c r="W1658" s="35">
        <f t="shared" si="449"/>
        <v>6195.65</v>
      </c>
      <c r="X1658" s="35">
        <f t="shared" si="455"/>
        <v>21663.513421229953</v>
      </c>
      <c r="Y1658" s="35">
        <v>1</v>
      </c>
      <c r="Z1658" s="35">
        <v>0</v>
      </c>
      <c r="AA1658" s="35">
        <f t="shared" si="457"/>
        <v>0</v>
      </c>
      <c r="AB1658" s="37">
        <f t="shared" si="450"/>
        <v>0</v>
      </c>
      <c r="AC1658" s="35">
        <v>0</v>
      </c>
      <c r="AD1658" s="35">
        <v>10000</v>
      </c>
      <c r="AE1658" s="44"/>
    </row>
    <row r="1659" spans="1:31">
      <c r="A1659" s="34">
        <v>1655</v>
      </c>
      <c r="B1659" s="58">
        <v>46260</v>
      </c>
      <c r="C1659" s="4" t="s">
        <v>7585</v>
      </c>
      <c r="D1659" s="4" t="s">
        <v>6138</v>
      </c>
      <c r="E1659" s="4" t="s">
        <v>6296</v>
      </c>
      <c r="F1659" s="35" t="str">
        <f>IFERROR(VLOOKUP(E1659,'DATA MASTER'!$B$1:$R$3858,3,0),"")</f>
        <v>DIV 1</v>
      </c>
      <c r="G1659" s="4">
        <v>20</v>
      </c>
      <c r="H1659" s="35">
        <f>IFERROR(VLOOKUP(E1659,'DATA MASTER'!$B$1:$R$3858,6,0),"")</f>
        <v>24</v>
      </c>
      <c r="I1659" s="40">
        <f>IFERROR(VLOOKUP(E1659,'DATA MASTER'!$B$1:$R$3858,5,0),"")</f>
        <v>1.127</v>
      </c>
      <c r="J1659" s="35">
        <f>IFERROR(VLOOKUP(E1659,'DATA MASTER'!$B$1:$R$3858,17,0),"")</f>
        <v>83500</v>
      </c>
      <c r="K1659" s="35">
        <f>IFERROR(VLOOKUP(E1659,'DATA MASTER'!$B$1:$R$3858,16,0),"")</f>
        <v>76000</v>
      </c>
      <c r="L1659" s="34">
        <f t="shared" si="446"/>
        <v>6262.5</v>
      </c>
      <c r="M1659" s="34">
        <f t="shared" si="451"/>
        <v>11010.880000000001</v>
      </c>
      <c r="N1659" s="35">
        <v>0</v>
      </c>
      <c r="O1659" s="35">
        <v>0</v>
      </c>
      <c r="P1659" s="35"/>
      <c r="Q1659" s="4"/>
      <c r="R1659" s="35">
        <f t="shared" si="452"/>
        <v>1391666.6666666665</v>
      </c>
      <c r="S1659" s="35">
        <f t="shared" si="447"/>
        <v>1170975.1351351349</v>
      </c>
      <c r="T1659" s="35">
        <f t="shared" si="448"/>
        <v>220691.5315315316</v>
      </c>
      <c r="U1659" s="35">
        <f t="shared" si="453"/>
        <v>15778</v>
      </c>
      <c r="V1659" s="35">
        <f t="shared" si="454"/>
        <v>1470</v>
      </c>
      <c r="W1659" s="35">
        <f t="shared" si="449"/>
        <v>30895</v>
      </c>
      <c r="X1659" s="35">
        <f t="shared" si="455"/>
        <v>166992.97597597603</v>
      </c>
      <c r="Y1659" s="35">
        <f>IF(E1659="avem005",4,1)</f>
        <v>1</v>
      </c>
      <c r="Z1659" s="35">
        <v>0</v>
      </c>
      <c r="AA1659" s="35">
        <f t="shared" si="457"/>
        <v>0</v>
      </c>
      <c r="AB1659" s="37">
        <f t="shared" si="450"/>
        <v>0</v>
      </c>
      <c r="AC1659" s="35">
        <v>0</v>
      </c>
      <c r="AD1659" s="35">
        <v>5555.5555555555557</v>
      </c>
      <c r="AE1659" s="44"/>
    </row>
    <row r="1660" spans="1:31">
      <c r="A1660" s="34">
        <v>1656</v>
      </c>
      <c r="B1660" s="58">
        <v>46260</v>
      </c>
      <c r="C1660" s="4" t="s">
        <v>7586</v>
      </c>
      <c r="D1660" s="4" t="s">
        <v>6138</v>
      </c>
      <c r="E1660" s="4" t="s">
        <v>6248</v>
      </c>
      <c r="F1660" s="35" t="str">
        <f>IFERROR(VLOOKUP(E1660,'DATA MASTER'!$B$1:$R$3858,3,0),"")</f>
        <v>DIV 2</v>
      </c>
      <c r="G1660" s="4">
        <v>4</v>
      </c>
      <c r="H1660" s="35">
        <f>IFERROR(VLOOKUP(E1660,'DATA MASTER'!$B$1:$R$3858,6,0),"")</f>
        <v>4</v>
      </c>
      <c r="I1660" s="40">
        <f>IFERROR(VLOOKUP(E1660,'DATA MASTER'!$B$1:$R$3858,5,0),"")</f>
        <v>5.23</v>
      </c>
      <c r="J1660" s="35">
        <f>IFERROR(VLOOKUP(E1660,'DATA MASTER'!$B$1:$R$3858,17,0),"")</f>
        <v>163600</v>
      </c>
      <c r="K1660" s="35">
        <f>IFERROR(VLOOKUP(E1660,'DATA MASTER'!$B$1:$R$3858,16,0),"")</f>
        <v>144200</v>
      </c>
      <c r="L1660" s="34">
        <f t="shared" si="446"/>
        <v>12270</v>
      </c>
      <c r="M1660" s="34">
        <f t="shared" si="451"/>
        <v>20891.696</v>
      </c>
      <c r="N1660" s="35">
        <v>0</v>
      </c>
      <c r="O1660" s="35">
        <v>0</v>
      </c>
      <c r="P1660" s="35"/>
      <c r="Q1660" s="4"/>
      <c r="R1660" s="35">
        <f t="shared" si="452"/>
        <v>545333.33333333326</v>
      </c>
      <c r="S1660" s="35">
        <f t="shared" si="447"/>
        <v>444354.24864864862</v>
      </c>
      <c r="T1660" s="35">
        <f t="shared" si="448"/>
        <v>100979.08468468464</v>
      </c>
      <c r="U1660" s="35">
        <f t="shared" si="453"/>
        <v>14644.000000000002</v>
      </c>
      <c r="V1660" s="35">
        <f t="shared" si="454"/>
        <v>1364.3478260869565</v>
      </c>
      <c r="W1660" s="35">
        <f t="shared" si="449"/>
        <v>12106.4</v>
      </c>
      <c r="X1660" s="35">
        <f t="shared" si="455"/>
        <v>65721.479715740541</v>
      </c>
      <c r="Y1660" s="35">
        <v>1</v>
      </c>
      <c r="Z1660" s="35">
        <v>0</v>
      </c>
      <c r="AA1660" s="35">
        <f t="shared" si="457"/>
        <v>0</v>
      </c>
      <c r="AB1660" s="37">
        <f t="shared" si="450"/>
        <v>0</v>
      </c>
      <c r="AC1660" s="35">
        <v>0</v>
      </c>
      <c r="AD1660" s="35">
        <v>7142.8571428571431</v>
      </c>
      <c r="AE1660" s="44"/>
    </row>
    <row r="1661" spans="1:31">
      <c r="A1661" s="34">
        <v>1657</v>
      </c>
      <c r="B1661" s="58">
        <v>46260</v>
      </c>
      <c r="C1661" s="4" t="s">
        <v>7587</v>
      </c>
      <c r="D1661" s="4" t="s">
        <v>6134</v>
      </c>
      <c r="E1661" s="4" t="s">
        <v>6156</v>
      </c>
      <c r="F1661" s="35" t="str">
        <f>IFERROR(VLOOKUP(E1661,'DATA MASTER'!$B$1:$R$3858,3,0),"")</f>
        <v>DIV 1</v>
      </c>
      <c r="G1661" s="4">
        <v>2</v>
      </c>
      <c r="H1661" s="35">
        <f>IFERROR(VLOOKUP(E1661,'DATA MASTER'!$B$1:$R$3858,6,0),"")</f>
        <v>4</v>
      </c>
      <c r="I1661" s="40">
        <f>IFERROR(VLOOKUP(E1661,'DATA MASTER'!$B$1:$R$3858,5,0),"")</f>
        <v>5.3879999999999999</v>
      </c>
      <c r="J1661" s="35">
        <f>IFERROR(VLOOKUP(E1661,'DATA MASTER'!$B$1:$R$3858,17,0),"")</f>
        <v>185700</v>
      </c>
      <c r="K1661" s="35">
        <f>IFERROR(VLOOKUP(E1661,'DATA MASTER'!$B$1:$R$3858,16,0),"")</f>
        <v>165300</v>
      </c>
      <c r="L1661" s="34">
        <f t="shared" si="446"/>
        <v>13927.5</v>
      </c>
      <c r="M1661" s="34">
        <f t="shared" si="451"/>
        <v>23948.664000000001</v>
      </c>
      <c r="N1661" s="35">
        <v>0</v>
      </c>
      <c r="O1661" s="35">
        <v>0</v>
      </c>
      <c r="P1661" s="35"/>
      <c r="Q1661" s="4"/>
      <c r="R1661" s="35">
        <f t="shared" si="452"/>
        <v>309500</v>
      </c>
      <c r="S1661" s="35">
        <f t="shared" si="447"/>
        <v>254687.09189189188</v>
      </c>
      <c r="T1661" s="35">
        <f t="shared" si="448"/>
        <v>54812.908108108124</v>
      </c>
      <c r="U1661" s="35">
        <f t="shared" si="453"/>
        <v>7543.2</v>
      </c>
      <c r="V1661" s="35">
        <f t="shared" si="454"/>
        <v>702.78260869565213</v>
      </c>
      <c r="W1661" s="35">
        <f t="shared" si="449"/>
        <v>6870.9000000000005</v>
      </c>
      <c r="X1661" s="35">
        <f t="shared" si="455"/>
        <v>33813.672558236001</v>
      </c>
      <c r="Y1661" s="35">
        <f t="shared" ref="Y1661:Y1663" si="467">IF(E1661="nodr004",4,1)</f>
        <v>1</v>
      </c>
      <c r="Z1661" s="35">
        <v>0</v>
      </c>
      <c r="AA1661" s="35">
        <f t="shared" si="457"/>
        <v>0</v>
      </c>
      <c r="AB1661" s="37">
        <f t="shared" si="450"/>
        <v>0</v>
      </c>
      <c r="AC1661" s="35">
        <v>0</v>
      </c>
      <c r="AD1661" s="35">
        <v>5882.3529411764703</v>
      </c>
      <c r="AE1661" s="44"/>
    </row>
    <row r="1662" spans="1:31">
      <c r="A1662" s="34">
        <v>1658</v>
      </c>
      <c r="B1662" s="58">
        <v>46260</v>
      </c>
      <c r="C1662" s="4" t="s">
        <v>7588</v>
      </c>
      <c r="D1662" s="4" t="s">
        <v>6134</v>
      </c>
      <c r="E1662" s="4" t="s">
        <v>6135</v>
      </c>
      <c r="F1662" s="35" t="str">
        <f>IFERROR(VLOOKUP(E1662,'DATA MASTER'!$B$1:$R$3858,3,0),"")</f>
        <v>DIV 1</v>
      </c>
      <c r="G1662" s="4">
        <v>24</v>
      </c>
      <c r="H1662" s="35">
        <f>IFERROR(VLOOKUP(E1662,'DATA MASTER'!$B$1:$R$3858,6,0),"")</f>
        <v>24</v>
      </c>
      <c r="I1662" s="40">
        <f>IFERROR(VLOOKUP(E1662,'DATA MASTER'!$B$1:$R$3858,5,0),"")</f>
        <v>1.23</v>
      </c>
      <c r="J1662" s="35">
        <f>IFERROR(VLOOKUP(E1662,'DATA MASTER'!$B$1:$R$3858,17,0),"")</f>
        <v>99800</v>
      </c>
      <c r="K1662" s="35">
        <f>IFERROR(VLOOKUP(E1662,'DATA MASTER'!$B$1:$R$3858,16,0),"")</f>
        <v>92100</v>
      </c>
      <c r="L1662" s="34">
        <f t="shared" si="446"/>
        <v>7485</v>
      </c>
      <c r="M1662" s="34">
        <f t="shared" si="451"/>
        <v>13343.448</v>
      </c>
      <c r="N1662" s="35">
        <v>0</v>
      </c>
      <c r="O1662" s="35">
        <v>0</v>
      </c>
      <c r="P1662" s="35">
        <v>25000</v>
      </c>
      <c r="Q1662" s="4" t="s">
        <v>7503</v>
      </c>
      <c r="R1662" s="35">
        <f t="shared" si="452"/>
        <v>1995999.9999999998</v>
      </c>
      <c r="S1662" s="35">
        <f t="shared" si="447"/>
        <v>1702844.3675675672</v>
      </c>
      <c r="T1662" s="35">
        <f t="shared" si="448"/>
        <v>293155.63243243261</v>
      </c>
      <c r="U1662" s="35">
        <f t="shared" si="453"/>
        <v>20664</v>
      </c>
      <c r="V1662" s="35">
        <f t="shared" si="454"/>
        <v>1925.2173913043478</v>
      </c>
      <c r="W1662" s="35">
        <f t="shared" si="449"/>
        <v>44311.199999999997</v>
      </c>
      <c r="X1662" s="35">
        <f t="shared" si="455"/>
        <v>191255.21504112828</v>
      </c>
      <c r="Y1662" s="35">
        <f>H1662</f>
        <v>24</v>
      </c>
      <c r="Z1662" s="35">
        <v>0</v>
      </c>
      <c r="AA1662" s="35">
        <f t="shared" si="457"/>
        <v>25000</v>
      </c>
      <c r="AB1662" s="37">
        <f t="shared" si="450"/>
        <v>0</v>
      </c>
      <c r="AC1662" s="35">
        <v>0</v>
      </c>
      <c r="AD1662" s="35">
        <v>10000</v>
      </c>
      <c r="AE1662" s="44"/>
    </row>
    <row r="1663" spans="1:31">
      <c r="A1663" s="34">
        <v>1659</v>
      </c>
      <c r="B1663" s="58">
        <v>46260</v>
      </c>
      <c r="C1663" s="4" t="s">
        <v>7589</v>
      </c>
      <c r="D1663" s="4" t="s">
        <v>6196</v>
      </c>
      <c r="E1663" s="4" t="s">
        <v>6160</v>
      </c>
      <c r="F1663" s="35" t="str">
        <f>IFERROR(VLOOKUP(E1663,'DATA MASTER'!$B$1:$R$3858,3,0),"")</f>
        <v>DIV 1</v>
      </c>
      <c r="G1663" s="4">
        <v>1</v>
      </c>
      <c r="H1663" s="35">
        <f>IFERROR(VLOOKUP(E1663,'DATA MASTER'!$B$1:$R$3858,6,0),"")</f>
        <v>1</v>
      </c>
      <c r="I1663" s="40">
        <f>IFERROR(VLOOKUP(E1663,'DATA MASTER'!$B$1:$R$3858,5,0),"")</f>
        <v>26.02</v>
      </c>
      <c r="J1663" s="35">
        <f>IFERROR(VLOOKUP(E1663,'DATA MASTER'!$B$1:$R$3858,17,0),"")</f>
        <v>876000</v>
      </c>
      <c r="K1663" s="35">
        <f>IFERROR(VLOOKUP(E1663,'DATA MASTER'!$B$1:$R$3858,16,0),"")</f>
        <v>777200</v>
      </c>
      <c r="L1663" s="34">
        <f t="shared" si="446"/>
        <v>65700</v>
      </c>
      <c r="M1663" s="34">
        <f t="shared" si="451"/>
        <v>112600.736</v>
      </c>
      <c r="N1663" s="35">
        <v>0</v>
      </c>
      <c r="O1663" s="35">
        <v>0</v>
      </c>
      <c r="P1663" s="35"/>
      <c r="Q1663" s="4"/>
      <c r="R1663" s="35">
        <f t="shared" si="452"/>
        <v>729999.99999999988</v>
      </c>
      <c r="S1663" s="35">
        <f t="shared" si="447"/>
        <v>598738.07567567565</v>
      </c>
      <c r="T1663" s="35">
        <f t="shared" si="448"/>
        <v>131261.92432432424</v>
      </c>
      <c r="U1663" s="35">
        <f t="shared" si="453"/>
        <v>18214</v>
      </c>
      <c r="V1663" s="35">
        <f t="shared" si="454"/>
        <v>1696.9565217391305</v>
      </c>
      <c r="W1663" s="35">
        <f t="shared" si="449"/>
        <v>16206</v>
      </c>
      <c r="X1663" s="35">
        <f t="shared" si="455"/>
        <v>88894.967802585103</v>
      </c>
      <c r="Y1663" s="35">
        <f t="shared" si="467"/>
        <v>1</v>
      </c>
      <c r="Z1663" s="35">
        <v>0</v>
      </c>
      <c r="AA1663" s="35">
        <f t="shared" si="457"/>
        <v>0</v>
      </c>
      <c r="AB1663" s="37">
        <f t="shared" si="450"/>
        <v>0</v>
      </c>
      <c r="AC1663" s="35">
        <v>0</v>
      </c>
      <c r="AD1663" s="35">
        <v>6250</v>
      </c>
      <c r="AE1663" s="44"/>
    </row>
    <row r="1664" spans="1:31">
      <c r="A1664" s="34">
        <v>1660</v>
      </c>
      <c r="B1664" s="58">
        <v>46260</v>
      </c>
      <c r="C1664" s="4" t="s">
        <v>7590</v>
      </c>
      <c r="D1664" s="4" t="s">
        <v>6158</v>
      </c>
      <c r="E1664" s="4" t="s">
        <v>6131</v>
      </c>
      <c r="F1664" s="35" t="str">
        <f>IFERROR(VLOOKUP(E1664,'DATA MASTER'!$B$1:$R$3858,3,0),"")</f>
        <v>DIV 1</v>
      </c>
      <c r="G1664" s="4">
        <v>72</v>
      </c>
      <c r="H1664" s="35">
        <f>IFERROR(VLOOKUP(E1664,'DATA MASTER'!$B$1:$R$3858,6,0),"")</f>
        <v>72</v>
      </c>
      <c r="I1664" s="40">
        <f>IFERROR(VLOOKUP(E1664,'DATA MASTER'!$B$1:$R$3858,5,0),"")</f>
        <v>0.245333</v>
      </c>
      <c r="J1664" s="35">
        <f>IFERROR(VLOOKUP(E1664,'DATA MASTER'!$B$1:$R$3858,17,0),"")</f>
        <v>27908.333333333332</v>
      </c>
      <c r="K1664" s="35">
        <f>IFERROR(VLOOKUP(E1664,'DATA MASTER'!$B$1:$R$3858,16,0),"")</f>
        <v>25850</v>
      </c>
      <c r="L1664" s="34">
        <f t="shared" si="446"/>
        <v>2093.125</v>
      </c>
      <c r="M1664" s="34">
        <f t="shared" si="451"/>
        <v>3745.1480000000001</v>
      </c>
      <c r="N1664" s="35">
        <v>0</v>
      </c>
      <c r="O1664" s="35">
        <v>0</v>
      </c>
      <c r="P1664" s="35"/>
      <c r="Q1664" s="4"/>
      <c r="R1664" s="35">
        <f t="shared" si="452"/>
        <v>1674499.9999999998</v>
      </c>
      <c r="S1664" s="35">
        <f t="shared" si="447"/>
        <v>1433828.2378378375</v>
      </c>
      <c r="T1664" s="35">
        <f t="shared" si="448"/>
        <v>240671.76216216222</v>
      </c>
      <c r="U1664" s="35">
        <f t="shared" si="453"/>
        <v>12364.783199999998</v>
      </c>
      <c r="V1664" s="35">
        <f t="shared" si="454"/>
        <v>1151.9984347826087</v>
      </c>
      <c r="W1664" s="35">
        <f t="shared" si="449"/>
        <v>37173.899999999994</v>
      </c>
      <c r="X1664" s="35">
        <f t="shared" si="455"/>
        <v>177481.08052737961</v>
      </c>
      <c r="Y1664" s="35">
        <f t="shared" ref="Y1664" si="468">IF(E1664="avem005",4,1)</f>
        <v>1</v>
      </c>
      <c r="Z1664" s="35">
        <v>0</v>
      </c>
      <c r="AA1664" s="35">
        <f t="shared" si="457"/>
        <v>0</v>
      </c>
      <c r="AB1664" s="37">
        <f t="shared" si="450"/>
        <v>0</v>
      </c>
      <c r="AC1664" s="35">
        <v>0</v>
      </c>
      <c r="AD1664" s="35">
        <v>12500</v>
      </c>
      <c r="AE1664" s="44"/>
    </row>
    <row r="1665" spans="1:31">
      <c r="A1665" s="34">
        <v>1661</v>
      </c>
      <c r="B1665" s="58">
        <v>46260</v>
      </c>
      <c r="C1665" s="4" t="s">
        <v>7591</v>
      </c>
      <c r="D1665" s="4" t="s">
        <v>6196</v>
      </c>
      <c r="E1665" s="4" t="s">
        <v>6135</v>
      </c>
      <c r="F1665" s="35" t="str">
        <f>IFERROR(VLOOKUP(E1665,'DATA MASTER'!$B$1:$R$3858,3,0),"")</f>
        <v>DIV 1</v>
      </c>
      <c r="G1665" s="4">
        <v>24</v>
      </c>
      <c r="H1665" s="35">
        <f>IFERROR(VLOOKUP(E1665,'DATA MASTER'!$B$1:$R$3858,6,0),"")</f>
        <v>24</v>
      </c>
      <c r="I1665" s="40">
        <f>IFERROR(VLOOKUP(E1665,'DATA MASTER'!$B$1:$R$3858,5,0),"")</f>
        <v>1.23</v>
      </c>
      <c r="J1665" s="35">
        <f>IFERROR(VLOOKUP(E1665,'DATA MASTER'!$B$1:$R$3858,17,0),"")</f>
        <v>99800</v>
      </c>
      <c r="K1665" s="35">
        <f>IFERROR(VLOOKUP(E1665,'DATA MASTER'!$B$1:$R$3858,16,0),"")</f>
        <v>92100</v>
      </c>
      <c r="L1665" s="34">
        <f t="shared" si="446"/>
        <v>7485</v>
      </c>
      <c r="M1665" s="34">
        <f t="shared" si="451"/>
        <v>13343.448</v>
      </c>
      <c r="N1665" s="35">
        <v>0</v>
      </c>
      <c r="O1665" s="35">
        <v>0</v>
      </c>
      <c r="P1665" s="35">
        <v>25000</v>
      </c>
      <c r="Q1665" s="4" t="s">
        <v>7503</v>
      </c>
      <c r="R1665" s="35">
        <f t="shared" si="452"/>
        <v>1995999.9999999998</v>
      </c>
      <c r="S1665" s="35">
        <f t="shared" si="447"/>
        <v>1702844.3675675672</v>
      </c>
      <c r="T1665" s="35">
        <f t="shared" si="448"/>
        <v>293155.63243243261</v>
      </c>
      <c r="U1665" s="35">
        <f t="shared" si="453"/>
        <v>20664</v>
      </c>
      <c r="V1665" s="35">
        <f t="shared" si="454"/>
        <v>1925.2173913043478</v>
      </c>
      <c r="W1665" s="35">
        <f t="shared" si="449"/>
        <v>44311.199999999997</v>
      </c>
      <c r="X1665" s="35">
        <f t="shared" si="455"/>
        <v>195005.21504112828</v>
      </c>
      <c r="Y1665" s="35">
        <f t="shared" ref="Y1665:Y1666" si="469">H1665</f>
        <v>24</v>
      </c>
      <c r="Z1665" s="35">
        <v>0</v>
      </c>
      <c r="AA1665" s="35">
        <f t="shared" si="457"/>
        <v>25000</v>
      </c>
      <c r="AB1665" s="37">
        <f t="shared" si="450"/>
        <v>0</v>
      </c>
      <c r="AC1665" s="35">
        <v>0</v>
      </c>
      <c r="AD1665" s="35">
        <v>6250</v>
      </c>
      <c r="AE1665" s="44"/>
    </row>
    <row r="1666" spans="1:31">
      <c r="A1666" s="34">
        <v>1662</v>
      </c>
      <c r="B1666" s="58">
        <v>46260</v>
      </c>
      <c r="C1666" s="4" t="s">
        <v>7592</v>
      </c>
      <c r="D1666" s="4" t="s">
        <v>6143</v>
      </c>
      <c r="E1666" s="4" t="s">
        <v>6135</v>
      </c>
      <c r="F1666" s="35" t="str">
        <f>IFERROR(VLOOKUP(E1666,'DATA MASTER'!$B$1:$R$3858,3,0),"")</f>
        <v>DIV 1</v>
      </c>
      <c r="G1666" s="4">
        <v>48</v>
      </c>
      <c r="H1666" s="35">
        <f>IFERROR(VLOOKUP(E1666,'DATA MASTER'!$B$1:$R$3858,6,0),"")</f>
        <v>24</v>
      </c>
      <c r="I1666" s="40">
        <f>IFERROR(VLOOKUP(E1666,'DATA MASTER'!$B$1:$R$3858,5,0),"")</f>
        <v>1.23</v>
      </c>
      <c r="J1666" s="35">
        <f>IFERROR(VLOOKUP(E1666,'DATA MASTER'!$B$1:$R$3858,17,0),"")</f>
        <v>99800</v>
      </c>
      <c r="K1666" s="35">
        <f>IFERROR(VLOOKUP(E1666,'DATA MASTER'!$B$1:$R$3858,16,0),"")</f>
        <v>92100</v>
      </c>
      <c r="L1666" s="34">
        <f t="shared" si="446"/>
        <v>7485</v>
      </c>
      <c r="M1666" s="34">
        <f t="shared" si="451"/>
        <v>13343.448</v>
      </c>
      <c r="N1666" s="35">
        <v>0</v>
      </c>
      <c r="O1666" s="35">
        <v>0</v>
      </c>
      <c r="P1666" s="35">
        <v>25000</v>
      </c>
      <c r="Q1666" s="4" t="s">
        <v>7503</v>
      </c>
      <c r="R1666" s="35">
        <f t="shared" si="452"/>
        <v>3991999.9999999995</v>
      </c>
      <c r="S1666" s="35">
        <f t="shared" si="447"/>
        <v>3405688.7351351343</v>
      </c>
      <c r="T1666" s="35">
        <f t="shared" si="448"/>
        <v>586311.26486486522</v>
      </c>
      <c r="U1666" s="35">
        <f t="shared" si="453"/>
        <v>41328</v>
      </c>
      <c r="V1666" s="35">
        <f t="shared" si="454"/>
        <v>3850.4347826086955</v>
      </c>
      <c r="W1666" s="35">
        <f t="shared" si="449"/>
        <v>88622.399999999994</v>
      </c>
      <c r="X1666" s="35">
        <f t="shared" si="455"/>
        <v>383760.43008225656</v>
      </c>
      <c r="Y1666" s="35">
        <f t="shared" si="469"/>
        <v>24</v>
      </c>
      <c r="Z1666" s="35">
        <v>0</v>
      </c>
      <c r="AA1666" s="35">
        <f t="shared" si="457"/>
        <v>50000</v>
      </c>
      <c r="AB1666" s="37">
        <f t="shared" si="450"/>
        <v>0</v>
      </c>
      <c r="AC1666" s="35">
        <v>0</v>
      </c>
      <c r="AD1666" s="35">
        <v>18750</v>
      </c>
      <c r="AE1666" s="44"/>
    </row>
    <row r="1667" spans="1:31">
      <c r="A1667" s="34">
        <v>1663</v>
      </c>
      <c r="B1667" s="58">
        <v>46260</v>
      </c>
      <c r="C1667" s="4" t="s">
        <v>7593</v>
      </c>
      <c r="D1667" s="4" t="s">
        <v>6175</v>
      </c>
      <c r="E1667" s="4" t="s">
        <v>6156</v>
      </c>
      <c r="F1667" s="35" t="str">
        <f>IFERROR(VLOOKUP(E1667,'DATA MASTER'!$B$1:$R$3858,3,0),"")</f>
        <v>DIV 1</v>
      </c>
      <c r="G1667" s="4">
        <v>2</v>
      </c>
      <c r="H1667" s="35">
        <f>IFERROR(VLOOKUP(E1667,'DATA MASTER'!$B$1:$R$3858,6,0),"")</f>
        <v>4</v>
      </c>
      <c r="I1667" s="40">
        <f>IFERROR(VLOOKUP(E1667,'DATA MASTER'!$B$1:$R$3858,5,0),"")</f>
        <v>5.3879999999999999</v>
      </c>
      <c r="J1667" s="35">
        <f>IFERROR(VLOOKUP(E1667,'DATA MASTER'!$B$1:$R$3858,17,0),"")</f>
        <v>185700</v>
      </c>
      <c r="K1667" s="35">
        <f>IFERROR(VLOOKUP(E1667,'DATA MASTER'!$B$1:$R$3858,16,0),"")</f>
        <v>165300</v>
      </c>
      <c r="L1667" s="34">
        <f t="shared" si="446"/>
        <v>13927.5</v>
      </c>
      <c r="M1667" s="34">
        <f t="shared" si="451"/>
        <v>23948.664000000001</v>
      </c>
      <c r="N1667" s="35">
        <v>0</v>
      </c>
      <c r="O1667" s="35">
        <v>0</v>
      </c>
      <c r="P1667" s="35"/>
      <c r="Q1667" s="4"/>
      <c r="R1667" s="35">
        <f t="shared" si="452"/>
        <v>309500</v>
      </c>
      <c r="S1667" s="35">
        <f t="shared" si="447"/>
        <v>254687.09189189188</v>
      </c>
      <c r="T1667" s="35">
        <f t="shared" si="448"/>
        <v>54812.908108108124</v>
      </c>
      <c r="U1667" s="35">
        <f t="shared" si="453"/>
        <v>7543.2</v>
      </c>
      <c r="V1667" s="35">
        <f t="shared" si="454"/>
        <v>702.78260869565213</v>
      </c>
      <c r="W1667" s="35">
        <f t="shared" si="449"/>
        <v>6870.9000000000005</v>
      </c>
      <c r="X1667" s="35">
        <f t="shared" si="455"/>
        <v>33813.672558236001</v>
      </c>
      <c r="Y1667" s="35">
        <v>1</v>
      </c>
      <c r="Z1667" s="35">
        <v>0</v>
      </c>
      <c r="AA1667" s="35">
        <f t="shared" si="457"/>
        <v>0</v>
      </c>
      <c r="AB1667" s="37">
        <f t="shared" si="450"/>
        <v>0</v>
      </c>
      <c r="AC1667" s="35">
        <v>0</v>
      </c>
      <c r="AD1667" s="35">
        <v>5882.3529411764703</v>
      </c>
      <c r="AE1667" s="44"/>
    </row>
    <row r="1668" spans="1:31">
      <c r="A1668" s="34">
        <v>1664</v>
      </c>
      <c r="B1668" s="58">
        <v>46260</v>
      </c>
      <c r="C1668" s="4" t="s">
        <v>7594</v>
      </c>
      <c r="D1668" s="4" t="s">
        <v>6124</v>
      </c>
      <c r="E1668" s="4" t="s">
        <v>6160</v>
      </c>
      <c r="F1668" s="35" t="str">
        <f>IFERROR(VLOOKUP(E1668,'DATA MASTER'!$B$1:$R$3858,3,0),"")</f>
        <v>DIV 1</v>
      </c>
      <c r="G1668" s="4">
        <v>2</v>
      </c>
      <c r="H1668" s="35">
        <f>IFERROR(VLOOKUP(E1668,'DATA MASTER'!$B$1:$R$3858,6,0),"")</f>
        <v>1</v>
      </c>
      <c r="I1668" s="40">
        <f>IFERROR(VLOOKUP(E1668,'DATA MASTER'!$B$1:$R$3858,5,0),"")</f>
        <v>26.02</v>
      </c>
      <c r="J1668" s="35">
        <f>IFERROR(VLOOKUP(E1668,'DATA MASTER'!$B$1:$R$3858,17,0),"")</f>
        <v>876000</v>
      </c>
      <c r="K1668" s="35">
        <f>IFERROR(VLOOKUP(E1668,'DATA MASTER'!$B$1:$R$3858,16,0),"")</f>
        <v>777200</v>
      </c>
      <c r="L1668" s="34">
        <f t="shared" si="446"/>
        <v>65700</v>
      </c>
      <c r="M1668" s="34">
        <f t="shared" si="451"/>
        <v>112600.736</v>
      </c>
      <c r="N1668" s="35">
        <v>0</v>
      </c>
      <c r="O1668" s="35">
        <v>0</v>
      </c>
      <c r="P1668" s="35"/>
      <c r="Q1668" s="4"/>
      <c r="R1668" s="35">
        <f t="shared" si="452"/>
        <v>1459999.9999999998</v>
      </c>
      <c r="S1668" s="35">
        <f t="shared" si="447"/>
        <v>1197476.1513513513</v>
      </c>
      <c r="T1668" s="35">
        <f t="shared" si="448"/>
        <v>262523.84864864848</v>
      </c>
      <c r="U1668" s="35">
        <f t="shared" si="453"/>
        <v>36428</v>
      </c>
      <c r="V1668" s="35">
        <f t="shared" si="454"/>
        <v>3393.913043478261</v>
      </c>
      <c r="W1668" s="35">
        <f t="shared" si="449"/>
        <v>32412</v>
      </c>
      <c r="X1668" s="35">
        <f t="shared" si="455"/>
        <v>176653.57196880656</v>
      </c>
      <c r="Y1668" s="35">
        <v>1</v>
      </c>
      <c r="Z1668" s="35">
        <v>0</v>
      </c>
      <c r="AA1668" s="35">
        <f t="shared" si="457"/>
        <v>0</v>
      </c>
      <c r="AB1668" s="37">
        <f t="shared" si="450"/>
        <v>0</v>
      </c>
      <c r="AC1668" s="35">
        <v>0</v>
      </c>
      <c r="AD1668" s="35">
        <v>13636.363636363636</v>
      </c>
      <c r="AE1668" s="44"/>
    </row>
    <row r="1669" spans="1:31">
      <c r="A1669" s="34">
        <v>1665</v>
      </c>
      <c r="B1669" s="58">
        <v>46260</v>
      </c>
      <c r="C1669" s="4" t="s">
        <v>7595</v>
      </c>
      <c r="D1669" s="4" t="s">
        <v>6143</v>
      </c>
      <c r="E1669" s="4" t="s">
        <v>6131</v>
      </c>
      <c r="F1669" s="35" t="str">
        <f>IFERROR(VLOOKUP(E1669,'DATA MASTER'!$B$1:$R$3858,3,0),"")</f>
        <v>DIV 1</v>
      </c>
      <c r="G1669" s="4">
        <v>72</v>
      </c>
      <c r="H1669" s="35">
        <f>IFERROR(VLOOKUP(E1669,'DATA MASTER'!$B$1:$R$3858,6,0),"")</f>
        <v>72</v>
      </c>
      <c r="I1669" s="40">
        <f>IFERROR(VLOOKUP(E1669,'DATA MASTER'!$B$1:$R$3858,5,0),"")</f>
        <v>0.245333</v>
      </c>
      <c r="J1669" s="35">
        <f>IFERROR(VLOOKUP(E1669,'DATA MASTER'!$B$1:$R$3858,17,0),"")</f>
        <v>27908.333333333332</v>
      </c>
      <c r="K1669" s="35">
        <f>IFERROR(VLOOKUP(E1669,'DATA MASTER'!$B$1:$R$3858,16,0),"")</f>
        <v>25850</v>
      </c>
      <c r="L1669" s="34">
        <f t="shared" si="446"/>
        <v>2093.125</v>
      </c>
      <c r="M1669" s="34">
        <f t="shared" si="451"/>
        <v>3745.1480000000001</v>
      </c>
      <c r="N1669" s="35">
        <v>0</v>
      </c>
      <c r="O1669" s="35">
        <v>0</v>
      </c>
      <c r="P1669" s="35"/>
      <c r="Q1669" s="4"/>
      <c r="R1669" s="35">
        <f t="shared" si="452"/>
        <v>1674499.9999999998</v>
      </c>
      <c r="S1669" s="35">
        <f t="shared" si="447"/>
        <v>1433828.2378378375</v>
      </c>
      <c r="T1669" s="35">
        <f t="shared" si="448"/>
        <v>240671.76216216222</v>
      </c>
      <c r="U1669" s="35">
        <f t="shared" si="453"/>
        <v>12364.783199999998</v>
      </c>
      <c r="V1669" s="35">
        <f t="shared" si="454"/>
        <v>1151.9984347826087</v>
      </c>
      <c r="W1669" s="35">
        <f t="shared" si="449"/>
        <v>37173.899999999994</v>
      </c>
      <c r="X1669" s="35">
        <f t="shared" si="455"/>
        <v>171231.08052737961</v>
      </c>
      <c r="Y1669" s="35">
        <v>1</v>
      </c>
      <c r="Z1669" s="35">
        <v>0</v>
      </c>
      <c r="AA1669" s="35">
        <f t="shared" si="457"/>
        <v>0</v>
      </c>
      <c r="AB1669" s="37">
        <f t="shared" si="450"/>
        <v>0</v>
      </c>
      <c r="AC1669" s="35">
        <v>0</v>
      </c>
      <c r="AD1669" s="35">
        <v>18750</v>
      </c>
      <c r="AE1669" s="44"/>
    </row>
    <row r="1670" spans="1:31">
      <c r="A1670" s="34">
        <v>1666</v>
      </c>
      <c r="B1670" s="58">
        <v>46260</v>
      </c>
      <c r="C1670" s="4" t="s">
        <v>7595</v>
      </c>
      <c r="D1670" s="4" t="s">
        <v>6143</v>
      </c>
      <c r="E1670" s="4" t="s">
        <v>6296</v>
      </c>
      <c r="F1670" s="35" t="str">
        <f>IFERROR(VLOOKUP(E1670,'DATA MASTER'!$B$1:$R$3858,3,0),"")</f>
        <v>DIV 1</v>
      </c>
      <c r="G1670" s="4">
        <v>12</v>
      </c>
      <c r="H1670" s="35">
        <f>IFERROR(VLOOKUP(E1670,'DATA MASTER'!$B$1:$R$3858,6,0),"")</f>
        <v>24</v>
      </c>
      <c r="I1670" s="40">
        <f>IFERROR(VLOOKUP(E1670,'DATA MASTER'!$B$1:$R$3858,5,0),"")</f>
        <v>1.127</v>
      </c>
      <c r="J1670" s="35">
        <f>IFERROR(VLOOKUP(E1670,'DATA MASTER'!$B$1:$R$3858,17,0),"")</f>
        <v>83500</v>
      </c>
      <c r="K1670" s="35">
        <f>IFERROR(VLOOKUP(E1670,'DATA MASTER'!$B$1:$R$3858,16,0),"")</f>
        <v>76000</v>
      </c>
      <c r="L1670" s="34">
        <f t="shared" si="446"/>
        <v>6262.5</v>
      </c>
      <c r="M1670" s="34">
        <f t="shared" si="451"/>
        <v>11010.880000000001</v>
      </c>
      <c r="N1670" s="35">
        <v>0</v>
      </c>
      <c r="O1670" s="35">
        <v>0</v>
      </c>
      <c r="P1670" s="35"/>
      <c r="Q1670" s="4"/>
      <c r="R1670" s="35">
        <f t="shared" si="452"/>
        <v>835000</v>
      </c>
      <c r="S1670" s="35">
        <f t="shared" si="447"/>
        <v>702585.08108108095</v>
      </c>
      <c r="T1670" s="35">
        <f t="shared" si="448"/>
        <v>132414.91891891905</v>
      </c>
      <c r="U1670" s="35">
        <f t="shared" si="453"/>
        <v>9466.8000000000011</v>
      </c>
      <c r="V1670" s="35">
        <f t="shared" si="454"/>
        <v>882.00000000000011</v>
      </c>
      <c r="W1670" s="35">
        <f t="shared" si="449"/>
        <v>18537</v>
      </c>
      <c r="X1670" s="35">
        <f t="shared" si="455"/>
        <v>84779.118918919048</v>
      </c>
      <c r="Y1670" s="35">
        <f t="shared" ref="Y1670:Y1671" si="470">IF(E1670="avem005",4,1)</f>
        <v>1</v>
      </c>
      <c r="Z1670" s="35">
        <v>0</v>
      </c>
      <c r="AA1670" s="35">
        <f t="shared" si="457"/>
        <v>0</v>
      </c>
      <c r="AB1670" s="37">
        <f t="shared" si="450"/>
        <v>0</v>
      </c>
      <c r="AC1670" s="35">
        <v>0</v>
      </c>
      <c r="AD1670" s="35">
        <v>18750</v>
      </c>
      <c r="AE1670" s="44"/>
    </row>
    <row r="1671" spans="1:31">
      <c r="A1671" s="34">
        <v>1667</v>
      </c>
      <c r="B1671" s="58">
        <v>46260</v>
      </c>
      <c r="C1671" s="4" t="s">
        <v>7596</v>
      </c>
      <c r="D1671" s="4" t="s">
        <v>6143</v>
      </c>
      <c r="E1671" s="4" t="s">
        <v>6166</v>
      </c>
      <c r="F1671" s="35" t="str">
        <f>IFERROR(VLOOKUP(E1671,'DATA MASTER'!$B$1:$R$3858,3,0),"")</f>
        <v>DIV 2</v>
      </c>
      <c r="G1671" s="4">
        <v>16</v>
      </c>
      <c r="H1671" s="35">
        <f>IFERROR(VLOOKUP(E1671,'DATA MASTER'!$B$1:$R$3858,6,0),"")</f>
        <v>4</v>
      </c>
      <c r="I1671" s="40">
        <f>IFERROR(VLOOKUP(E1671,'DATA MASTER'!$B$1:$R$3858,5,0),"")</f>
        <v>4.68</v>
      </c>
      <c r="J1671" s="35">
        <f>IFERROR(VLOOKUP(E1671,'DATA MASTER'!$B$1:$R$3858,17,0),"")</f>
        <v>112100</v>
      </c>
      <c r="K1671" s="35">
        <f>IFERROR(VLOOKUP(E1671,'DATA MASTER'!$B$1:$R$3858,16,0),"")</f>
        <v>96500</v>
      </c>
      <c r="L1671" s="34">
        <f t="shared" si="446"/>
        <v>8407.5</v>
      </c>
      <c r="M1671" s="34">
        <f t="shared" si="451"/>
        <v>13980.92</v>
      </c>
      <c r="N1671" s="35">
        <v>0</v>
      </c>
      <c r="O1671" s="35">
        <v>0</v>
      </c>
      <c r="P1671" s="35"/>
      <c r="Q1671" s="4"/>
      <c r="R1671" s="35">
        <f t="shared" si="452"/>
        <v>1494666.6666666665</v>
      </c>
      <c r="S1671" s="35">
        <f t="shared" si="447"/>
        <v>1189464.2162162161</v>
      </c>
      <c r="T1671" s="35">
        <f t="shared" si="448"/>
        <v>305202.45045045041</v>
      </c>
      <c r="U1671" s="35">
        <f t="shared" si="453"/>
        <v>52416</v>
      </c>
      <c r="V1671" s="35">
        <f t="shared" si="454"/>
        <v>4883.478260869565</v>
      </c>
      <c r="W1671" s="35">
        <f t="shared" si="449"/>
        <v>33181.599999999999</v>
      </c>
      <c r="X1671" s="35">
        <f t="shared" si="455"/>
        <v>195971.37218958084</v>
      </c>
      <c r="Y1671" s="35">
        <f t="shared" si="470"/>
        <v>1</v>
      </c>
      <c r="Z1671" s="35">
        <v>0</v>
      </c>
      <c r="AA1671" s="35">
        <f t="shared" si="457"/>
        <v>0</v>
      </c>
      <c r="AB1671" s="37">
        <f t="shared" si="450"/>
        <v>0</v>
      </c>
      <c r="AC1671" s="35">
        <v>0</v>
      </c>
      <c r="AD1671" s="35">
        <v>18750</v>
      </c>
      <c r="AE1671" s="44"/>
    </row>
    <row r="1672" spans="1:31">
      <c r="A1672" s="34">
        <v>1668</v>
      </c>
      <c r="B1672" s="58">
        <v>46260</v>
      </c>
      <c r="C1672" s="4" t="s">
        <v>7597</v>
      </c>
      <c r="D1672" s="4" t="s">
        <v>6183</v>
      </c>
      <c r="E1672" s="4" t="s">
        <v>6189</v>
      </c>
      <c r="F1672" s="35" t="str">
        <f>IFERROR(VLOOKUP(E1672,'DATA MASTER'!$B$1:$R$3858,3,0),"")</f>
        <v>DIV 2</v>
      </c>
      <c r="G1672" s="4">
        <v>4</v>
      </c>
      <c r="H1672" s="35">
        <f>IFERROR(VLOOKUP(E1672,'DATA MASTER'!$B$1:$R$3858,6,0),"")</f>
        <v>1</v>
      </c>
      <c r="I1672" s="40">
        <f>IFERROR(VLOOKUP(E1672,'DATA MASTER'!$B$1:$R$3858,5,0),"")</f>
        <v>18.84</v>
      </c>
      <c r="J1672" s="35">
        <f>IFERROR(VLOOKUP(E1672,'DATA MASTER'!$B$1:$R$3858,17,0),"")</f>
        <v>432400</v>
      </c>
      <c r="K1672" s="35">
        <f>IFERROR(VLOOKUP(E1672,'DATA MASTER'!$B$1:$R$3858,16,0),"")</f>
        <v>376500</v>
      </c>
      <c r="L1672" s="34">
        <f t="shared" ref="L1672:L1735" si="471">IFERROR(IF(F1672="MTAB",12.5%*J1672,7.5%*J1672),"")</f>
        <v>32430</v>
      </c>
      <c r="M1672" s="34">
        <f t="shared" si="451"/>
        <v>54547.32</v>
      </c>
      <c r="N1672" s="35">
        <v>0</v>
      </c>
      <c r="O1672" s="35">
        <v>0</v>
      </c>
      <c r="P1672" s="35"/>
      <c r="Q1672" s="4"/>
      <c r="R1672" s="35">
        <f t="shared" si="452"/>
        <v>1441333.3333333333</v>
      </c>
      <c r="S1672" s="35">
        <f t="shared" ref="S1672:S1735" si="472">IFERROR((K1672-M1672)/1.11*(100-O1672)%*G1672,"")</f>
        <v>1160189.8378378376</v>
      </c>
      <c r="T1672" s="35">
        <f t="shared" ref="T1672:T1735" si="473">IFERROR(R1672-S1672,"")</f>
        <v>281143.49549549562</v>
      </c>
      <c r="U1672" s="35">
        <f t="shared" si="453"/>
        <v>52752</v>
      </c>
      <c r="V1672" s="35">
        <f t="shared" si="454"/>
        <v>4914.782608695652</v>
      </c>
      <c r="W1672" s="35">
        <f t="shared" ref="W1672:W1732" si="474">IFERROR(2%*R1672*1.11,"")</f>
        <v>31997.599999999999</v>
      </c>
      <c r="X1672" s="35">
        <f t="shared" si="455"/>
        <v>143145.77955346662</v>
      </c>
      <c r="Y1672" s="35">
        <f t="shared" ref="Y1672:Y1673" si="475">IF(E1672="nodr004",4,1)</f>
        <v>1</v>
      </c>
      <c r="Z1672" s="35">
        <v>0</v>
      </c>
      <c r="AA1672" s="35">
        <f t="shared" si="457"/>
        <v>0</v>
      </c>
      <c r="AB1672" s="37">
        <f t="shared" ref="AB1672:AB1735" si="476">IFERROR(IF(OR(D1672="SALES008",D1672="SALES010"),IF(MOD(G1672,H1672)=0,10000*G1672/H1672,10000*(ROUNDUP(G1672/H1672,0))),0),"")</f>
        <v>40000</v>
      </c>
      <c r="AC1672" s="35">
        <v>0</v>
      </c>
      <c r="AD1672" s="35">
        <v>8333.3333333333339</v>
      </c>
      <c r="AE1672" s="44"/>
    </row>
    <row r="1673" spans="1:31">
      <c r="A1673" s="34">
        <v>1669</v>
      </c>
      <c r="B1673" s="58">
        <v>46260</v>
      </c>
      <c r="C1673" s="4" t="s">
        <v>7598</v>
      </c>
      <c r="D1673" s="4" t="s">
        <v>6143</v>
      </c>
      <c r="E1673" s="4" t="s">
        <v>6166</v>
      </c>
      <c r="F1673" s="35" t="str">
        <f>IFERROR(VLOOKUP(E1673,'DATA MASTER'!$B$1:$R$3858,3,0),"")</f>
        <v>DIV 2</v>
      </c>
      <c r="G1673" s="4">
        <v>5</v>
      </c>
      <c r="H1673" s="35">
        <f>IFERROR(VLOOKUP(E1673,'DATA MASTER'!$B$1:$R$3858,6,0),"")</f>
        <v>4</v>
      </c>
      <c r="I1673" s="40">
        <f>IFERROR(VLOOKUP(E1673,'DATA MASTER'!$B$1:$R$3858,5,0),"")</f>
        <v>4.68</v>
      </c>
      <c r="J1673" s="35">
        <f>IFERROR(VLOOKUP(E1673,'DATA MASTER'!$B$1:$R$3858,17,0),"")</f>
        <v>112100</v>
      </c>
      <c r="K1673" s="35">
        <f>IFERROR(VLOOKUP(E1673,'DATA MASTER'!$B$1:$R$3858,16,0),"")</f>
        <v>96500</v>
      </c>
      <c r="L1673" s="34">
        <f t="shared" si="471"/>
        <v>8407.5</v>
      </c>
      <c r="M1673" s="34">
        <f t="shared" ref="M1673:M1736" si="477">IFERROR(IF(F1673="MTAB",19.011%*K1673,14.488%*K1673),"")</f>
        <v>13980.92</v>
      </c>
      <c r="N1673" s="35">
        <v>0</v>
      </c>
      <c r="O1673" s="35">
        <v>0</v>
      </c>
      <c r="P1673" s="35"/>
      <c r="Q1673" s="4"/>
      <c r="R1673" s="35">
        <f t="shared" ref="R1673:R1736" si="478">IFERROR((((J1673-L1673)/1.11*(100-O1673)%*G1673)-(ROUNDDOWN(G1673/Y1673,0)*N1673)),"")</f>
        <v>467083.33333333326</v>
      </c>
      <c r="S1673" s="35">
        <f t="shared" si="472"/>
        <v>371707.56756756752</v>
      </c>
      <c r="T1673" s="35">
        <f t="shared" si="473"/>
        <v>95375.76576576574</v>
      </c>
      <c r="U1673" s="35">
        <f t="shared" ref="U1673:U1736" si="479">IFERROR(I1673*G1673*700,"")</f>
        <v>16379.999999999998</v>
      </c>
      <c r="V1673" s="35">
        <f t="shared" ref="V1673:V1736" si="480">IFERROR(G1673*I1673/23000*1500000,"")</f>
        <v>1526.0869565217392</v>
      </c>
      <c r="W1673" s="35">
        <f t="shared" si="474"/>
        <v>10369.25</v>
      </c>
      <c r="X1673" s="35">
        <f t="shared" ref="X1673:X1736" si="481">IFERROR(T1673-U1673-V1673-W1673-Z1673-AC1673-AB1673-AA1673-AD1673,"")</f>
        <v>48350.428809243997</v>
      </c>
      <c r="Y1673" s="35">
        <f t="shared" si="475"/>
        <v>1</v>
      </c>
      <c r="Z1673" s="35">
        <v>0</v>
      </c>
      <c r="AA1673" s="35">
        <f t="shared" ref="AA1673:AA1736" si="482">IFERROR(ROUNDDOWN(G1673/Y1673,0)*P1673,"")</f>
        <v>0</v>
      </c>
      <c r="AB1673" s="37">
        <f t="shared" si="476"/>
        <v>0</v>
      </c>
      <c r="AC1673" s="35">
        <v>0</v>
      </c>
      <c r="AD1673" s="35">
        <v>18750</v>
      </c>
      <c r="AE1673" s="44"/>
    </row>
    <row r="1674" spans="1:31">
      <c r="A1674" s="34">
        <v>1670</v>
      </c>
      <c r="B1674" s="58">
        <v>46260</v>
      </c>
      <c r="C1674" s="4" t="s">
        <v>7599</v>
      </c>
      <c r="D1674" s="4" t="s">
        <v>6138</v>
      </c>
      <c r="E1674" s="4" t="s">
        <v>6135</v>
      </c>
      <c r="F1674" s="35" t="str">
        <f>IFERROR(VLOOKUP(E1674,'DATA MASTER'!$B$1:$R$3858,3,0),"")</f>
        <v>DIV 1</v>
      </c>
      <c r="G1674" s="4">
        <v>6</v>
      </c>
      <c r="H1674" s="35">
        <f>IFERROR(VLOOKUP(E1674,'DATA MASTER'!$B$1:$R$3858,6,0),"")</f>
        <v>24</v>
      </c>
      <c r="I1674" s="40">
        <f>IFERROR(VLOOKUP(E1674,'DATA MASTER'!$B$1:$R$3858,5,0),"")</f>
        <v>1.23</v>
      </c>
      <c r="J1674" s="35">
        <f>IFERROR(VLOOKUP(E1674,'DATA MASTER'!$B$1:$R$3858,17,0),"")</f>
        <v>99800</v>
      </c>
      <c r="K1674" s="35">
        <f>IFERROR(VLOOKUP(E1674,'DATA MASTER'!$B$1:$R$3858,16,0),"")</f>
        <v>92100</v>
      </c>
      <c r="L1674" s="34">
        <f t="shared" si="471"/>
        <v>7485</v>
      </c>
      <c r="M1674" s="34">
        <f t="shared" si="477"/>
        <v>13343.448</v>
      </c>
      <c r="N1674" s="35">
        <v>0</v>
      </c>
      <c r="O1674" s="35">
        <v>0</v>
      </c>
      <c r="P1674" s="35"/>
      <c r="Q1674" s="4"/>
      <c r="R1674" s="35">
        <f t="shared" si="478"/>
        <v>498999.99999999994</v>
      </c>
      <c r="S1674" s="35">
        <f t="shared" si="472"/>
        <v>425711.09189189179</v>
      </c>
      <c r="T1674" s="35">
        <f t="shared" si="473"/>
        <v>73288.908108108153</v>
      </c>
      <c r="U1674" s="35">
        <f t="shared" si="479"/>
        <v>5166</v>
      </c>
      <c r="V1674" s="35">
        <f t="shared" si="480"/>
        <v>481.30434782608694</v>
      </c>
      <c r="W1674" s="35">
        <f t="shared" si="474"/>
        <v>11077.8</v>
      </c>
      <c r="X1674" s="35">
        <f t="shared" si="481"/>
        <v>53786.025982504289</v>
      </c>
      <c r="Y1674" s="35">
        <f t="shared" ref="Y1674:Y1676" si="483">IF(E1674="avwi005",4,1)</f>
        <v>1</v>
      </c>
      <c r="Z1674" s="35">
        <v>0</v>
      </c>
      <c r="AA1674" s="35">
        <f t="shared" si="482"/>
        <v>0</v>
      </c>
      <c r="AB1674" s="37">
        <f t="shared" si="476"/>
        <v>0</v>
      </c>
      <c r="AC1674" s="35">
        <v>0</v>
      </c>
      <c r="AD1674" s="35">
        <v>2777.7777777777778</v>
      </c>
      <c r="AE1674" s="44"/>
    </row>
    <row r="1675" spans="1:31">
      <c r="A1675" s="34">
        <v>1671</v>
      </c>
      <c r="B1675" s="58">
        <v>46260</v>
      </c>
      <c r="C1675" s="4" t="s">
        <v>7599</v>
      </c>
      <c r="D1675" s="4" t="s">
        <v>6138</v>
      </c>
      <c r="E1675" s="4" t="s">
        <v>6141</v>
      </c>
      <c r="F1675" s="35" t="str">
        <f>IFERROR(VLOOKUP(E1675,'DATA MASTER'!$B$1:$R$3858,3,0),"")</f>
        <v>DIV 1</v>
      </c>
      <c r="G1675" s="4">
        <v>3</v>
      </c>
      <c r="H1675" s="35">
        <f>IFERROR(VLOOKUP(E1675,'DATA MASTER'!$B$1:$R$3858,6,0),"")</f>
        <v>36</v>
      </c>
      <c r="I1675" s="40">
        <f>IFERROR(VLOOKUP(E1675,'DATA MASTER'!$B$1:$R$3858,5,0),"")</f>
        <v>0.621</v>
      </c>
      <c r="J1675" s="35">
        <f>IFERROR(VLOOKUP(E1675,'DATA MASTER'!$B$1:$R$3858,17,0),"")</f>
        <v>56900</v>
      </c>
      <c r="K1675" s="35">
        <f>IFERROR(VLOOKUP(E1675,'DATA MASTER'!$B$1:$R$3858,16,0),"")</f>
        <v>52000</v>
      </c>
      <c r="L1675" s="34">
        <f t="shared" si="471"/>
        <v>4267.5</v>
      </c>
      <c r="M1675" s="34">
        <f t="shared" si="477"/>
        <v>7533.76</v>
      </c>
      <c r="N1675" s="35">
        <v>0</v>
      </c>
      <c r="O1675" s="35">
        <v>0</v>
      </c>
      <c r="P1675" s="35"/>
      <c r="Q1675" s="4"/>
      <c r="R1675" s="35">
        <f t="shared" si="478"/>
        <v>142250</v>
      </c>
      <c r="S1675" s="35">
        <f t="shared" si="472"/>
        <v>120179.02702702701</v>
      </c>
      <c r="T1675" s="35">
        <f t="shared" si="473"/>
        <v>22070.972972972988</v>
      </c>
      <c r="U1675" s="35">
        <f t="shared" si="479"/>
        <v>1304.0999999999999</v>
      </c>
      <c r="V1675" s="35">
        <f t="shared" si="480"/>
        <v>121.5</v>
      </c>
      <c r="W1675" s="35">
        <f t="shared" si="474"/>
        <v>3157.9500000000003</v>
      </c>
      <c r="X1675" s="35">
        <f t="shared" si="481"/>
        <v>14709.645195195211</v>
      </c>
      <c r="Y1675" s="35">
        <f t="shared" si="483"/>
        <v>1</v>
      </c>
      <c r="Z1675" s="35">
        <v>0</v>
      </c>
      <c r="AA1675" s="35">
        <f t="shared" si="482"/>
        <v>0</v>
      </c>
      <c r="AB1675" s="37">
        <f t="shared" si="476"/>
        <v>0</v>
      </c>
      <c r="AC1675" s="35">
        <v>0</v>
      </c>
      <c r="AD1675" s="35">
        <v>2777.7777777777778</v>
      </c>
      <c r="AE1675" s="44"/>
    </row>
    <row r="1676" spans="1:31">
      <c r="A1676" s="34">
        <v>1672</v>
      </c>
      <c r="B1676" s="58">
        <v>46260</v>
      </c>
      <c r="C1676" s="4" t="s">
        <v>7600</v>
      </c>
      <c r="D1676" s="4" t="s">
        <v>6143</v>
      </c>
      <c r="E1676" s="4" t="s">
        <v>6181</v>
      </c>
      <c r="F1676" s="35" t="str">
        <f>IFERROR(VLOOKUP(E1676,'DATA MASTER'!$B$1:$R$3858,3,0),"")</f>
        <v>DIV 2</v>
      </c>
      <c r="G1676" s="4">
        <v>1</v>
      </c>
      <c r="H1676" s="35">
        <f>IFERROR(VLOOKUP(E1676,'DATA MASTER'!$B$1:$R$3858,6,0),"")</f>
        <v>24</v>
      </c>
      <c r="I1676" s="40">
        <f>IFERROR(VLOOKUP(E1676,'DATA MASTER'!$B$1:$R$3858,5,0),"")</f>
        <v>1.0900000000000001</v>
      </c>
      <c r="J1676" s="35">
        <f>IFERROR(VLOOKUP(E1676,'DATA MASTER'!$B$1:$R$3858,17,0),"")</f>
        <v>36200</v>
      </c>
      <c r="K1676" s="35">
        <f>IFERROR(VLOOKUP(E1676,'DATA MASTER'!$B$1:$R$3858,16,0),"")</f>
        <v>32100</v>
      </c>
      <c r="L1676" s="34">
        <f t="shared" si="471"/>
        <v>2715</v>
      </c>
      <c r="M1676" s="34">
        <f t="shared" si="477"/>
        <v>4650.6480000000001</v>
      </c>
      <c r="N1676" s="35">
        <v>0</v>
      </c>
      <c r="O1676" s="35">
        <v>0</v>
      </c>
      <c r="P1676" s="35"/>
      <c r="Q1676" s="4" t="e">
        <f>VLOOKUP(#REF!,#REF!,1,0)</f>
        <v>#REF!</v>
      </c>
      <c r="R1676" s="35">
        <f t="shared" si="478"/>
        <v>30166.666666666664</v>
      </c>
      <c r="S1676" s="35">
        <f t="shared" si="472"/>
        <v>24729.145945945944</v>
      </c>
      <c r="T1676" s="35">
        <f t="shared" si="473"/>
        <v>5437.5207207207204</v>
      </c>
      <c r="U1676" s="35">
        <f t="shared" si="479"/>
        <v>763</v>
      </c>
      <c r="V1676" s="35">
        <f t="shared" si="480"/>
        <v>71.08695652173914</v>
      </c>
      <c r="W1676" s="35">
        <f t="shared" si="474"/>
        <v>669.69999999999993</v>
      </c>
      <c r="X1676" s="35" t="str">
        <f t="shared" si="481"/>
        <v/>
      </c>
      <c r="Y1676" s="35">
        <f t="shared" si="483"/>
        <v>1</v>
      </c>
      <c r="Z1676" s="42" t="e">
        <f>VLOOKUP(Q1676,#REF!,4,0)</f>
        <v>#REF!</v>
      </c>
      <c r="AA1676" s="35">
        <f t="shared" si="482"/>
        <v>0</v>
      </c>
      <c r="AB1676" s="37">
        <f t="shared" si="476"/>
        <v>0</v>
      </c>
      <c r="AC1676" s="35" t="e">
        <f t="shared" ref="AC1676:AC1679" si="484">Z1676*R1676*1.11</f>
        <v>#REF!</v>
      </c>
      <c r="AD1676" s="35">
        <v>0</v>
      </c>
      <c r="AE1676" s="44"/>
    </row>
    <row r="1677" spans="1:31">
      <c r="A1677" s="34">
        <v>1673</v>
      </c>
      <c r="B1677" s="58">
        <v>46260</v>
      </c>
      <c r="C1677" s="4" t="s">
        <v>7600</v>
      </c>
      <c r="D1677" s="4" t="s">
        <v>6143</v>
      </c>
      <c r="E1677" s="4" t="s">
        <v>6166</v>
      </c>
      <c r="F1677" s="35" t="str">
        <f>IFERROR(VLOOKUP(E1677,'DATA MASTER'!$B$1:$R$3858,3,0),"")</f>
        <v>DIV 2</v>
      </c>
      <c r="G1677" s="4">
        <v>1</v>
      </c>
      <c r="H1677" s="35">
        <f>IFERROR(VLOOKUP(E1677,'DATA MASTER'!$B$1:$R$3858,6,0),"")</f>
        <v>4</v>
      </c>
      <c r="I1677" s="40">
        <f>IFERROR(VLOOKUP(E1677,'DATA MASTER'!$B$1:$R$3858,5,0),"")</f>
        <v>4.68</v>
      </c>
      <c r="J1677" s="35">
        <f>IFERROR(VLOOKUP(E1677,'DATA MASTER'!$B$1:$R$3858,17,0),"")</f>
        <v>112100</v>
      </c>
      <c r="K1677" s="35">
        <f>IFERROR(VLOOKUP(E1677,'DATA MASTER'!$B$1:$R$3858,16,0),"")</f>
        <v>96500</v>
      </c>
      <c r="L1677" s="34">
        <f t="shared" si="471"/>
        <v>8407.5</v>
      </c>
      <c r="M1677" s="34">
        <f t="shared" si="477"/>
        <v>13980.92</v>
      </c>
      <c r="N1677" s="35">
        <v>0</v>
      </c>
      <c r="O1677" s="35">
        <v>0</v>
      </c>
      <c r="P1677" s="35"/>
      <c r="Q1677" s="4" t="e">
        <f>VLOOKUP(#REF!,#REF!,1,0)</f>
        <v>#REF!</v>
      </c>
      <c r="R1677" s="35">
        <f t="shared" si="478"/>
        <v>93416.666666666657</v>
      </c>
      <c r="S1677" s="35">
        <f t="shared" si="472"/>
        <v>74341.513513513506</v>
      </c>
      <c r="T1677" s="35">
        <f t="shared" si="473"/>
        <v>19075.153153153151</v>
      </c>
      <c r="U1677" s="35">
        <f t="shared" si="479"/>
        <v>3276</v>
      </c>
      <c r="V1677" s="35">
        <f t="shared" si="480"/>
        <v>305.21739130434781</v>
      </c>
      <c r="W1677" s="35">
        <f t="shared" si="474"/>
        <v>2073.85</v>
      </c>
      <c r="X1677" s="35" t="str">
        <f t="shared" si="481"/>
        <v/>
      </c>
      <c r="Y1677" s="35">
        <v>1</v>
      </c>
      <c r="Z1677" s="42" t="e">
        <f>VLOOKUP(Q1677,#REF!,4,0)</f>
        <v>#REF!</v>
      </c>
      <c r="AA1677" s="35">
        <f t="shared" si="482"/>
        <v>0</v>
      </c>
      <c r="AB1677" s="37">
        <f t="shared" si="476"/>
        <v>0</v>
      </c>
      <c r="AC1677" s="35" t="e">
        <f t="shared" si="484"/>
        <v>#REF!</v>
      </c>
      <c r="AD1677" s="35">
        <v>0</v>
      </c>
      <c r="AE1677" s="44"/>
    </row>
    <row r="1678" spans="1:31">
      <c r="A1678" s="34">
        <v>1674</v>
      </c>
      <c r="B1678" s="58">
        <v>46260</v>
      </c>
      <c r="C1678" s="4" t="s">
        <v>7600</v>
      </c>
      <c r="D1678" s="4" t="s">
        <v>6143</v>
      </c>
      <c r="E1678" s="4" t="s">
        <v>6148</v>
      </c>
      <c r="F1678" s="35" t="str">
        <f>IFERROR(VLOOKUP(E1678,'DATA MASTER'!$B$1:$R$3858,3,0),"")</f>
        <v>DIV 2</v>
      </c>
      <c r="G1678" s="4">
        <v>10</v>
      </c>
      <c r="H1678" s="35">
        <f>IFERROR(VLOOKUP(E1678,'DATA MASTER'!$B$1:$R$3858,6,0),"")</f>
        <v>24</v>
      </c>
      <c r="I1678" s="40">
        <f>IFERROR(VLOOKUP(E1678,'DATA MASTER'!$B$1:$R$3858,5,0),"")</f>
        <v>1.0900000000000001</v>
      </c>
      <c r="J1678" s="35">
        <f>IFERROR(VLOOKUP(E1678,'DATA MASTER'!$B$1:$R$3858,17,0),"")</f>
        <v>82200</v>
      </c>
      <c r="K1678" s="35">
        <f>IFERROR(VLOOKUP(E1678,'DATA MASTER'!$B$1:$R$3858,16,0),"")</f>
        <v>74900</v>
      </c>
      <c r="L1678" s="34">
        <f t="shared" si="471"/>
        <v>6165</v>
      </c>
      <c r="M1678" s="34">
        <f t="shared" si="477"/>
        <v>10851.512000000001</v>
      </c>
      <c r="N1678" s="35">
        <v>0</v>
      </c>
      <c r="O1678" s="35">
        <v>0</v>
      </c>
      <c r="P1678" s="35"/>
      <c r="Q1678" s="4" t="e">
        <f>VLOOKUP(#REF!,#REF!,1,0)</f>
        <v>#REF!</v>
      </c>
      <c r="R1678" s="35">
        <f t="shared" si="478"/>
        <v>685000</v>
      </c>
      <c r="S1678" s="35">
        <f t="shared" si="472"/>
        <v>577013.40540540533</v>
      </c>
      <c r="T1678" s="35">
        <f t="shared" si="473"/>
        <v>107986.59459459467</v>
      </c>
      <c r="U1678" s="35">
        <f t="shared" si="479"/>
        <v>7630</v>
      </c>
      <c r="V1678" s="35">
        <f t="shared" si="480"/>
        <v>710.86956521739137</v>
      </c>
      <c r="W1678" s="35">
        <f t="shared" si="474"/>
        <v>15207.000000000002</v>
      </c>
      <c r="X1678" s="35" t="str">
        <f t="shared" si="481"/>
        <v/>
      </c>
      <c r="Y1678" s="35">
        <v>1</v>
      </c>
      <c r="Z1678" s="42" t="e">
        <f>VLOOKUP(Q1678,#REF!,4,0)</f>
        <v>#REF!</v>
      </c>
      <c r="AA1678" s="35">
        <f t="shared" si="482"/>
        <v>0</v>
      </c>
      <c r="AB1678" s="37">
        <f t="shared" si="476"/>
        <v>0</v>
      </c>
      <c r="AC1678" s="35" t="e">
        <f t="shared" si="484"/>
        <v>#REF!</v>
      </c>
      <c r="AD1678" s="35">
        <v>0</v>
      </c>
      <c r="AE1678" s="44"/>
    </row>
    <row r="1679" spans="1:31">
      <c r="A1679" s="34">
        <v>1675</v>
      </c>
      <c r="B1679" s="58">
        <v>46260</v>
      </c>
      <c r="C1679" s="4" t="s">
        <v>7600</v>
      </c>
      <c r="D1679" s="4" t="s">
        <v>6143</v>
      </c>
      <c r="E1679" s="4" t="s">
        <v>6207</v>
      </c>
      <c r="F1679" s="35" t="str">
        <f>IFERROR(VLOOKUP(E1679,'DATA MASTER'!$B$1:$R$3858,3,0),"")</f>
        <v>DIV 2</v>
      </c>
      <c r="G1679" s="4">
        <v>1</v>
      </c>
      <c r="H1679" s="35">
        <f>IFERROR(VLOOKUP(E1679,'DATA MASTER'!$B$1:$R$3858,6,0),"")</f>
        <v>4</v>
      </c>
      <c r="I1679" s="40">
        <f>IFERROR(VLOOKUP(E1679,'DATA MASTER'!$B$1:$R$3858,5,0),"")</f>
        <v>4.24</v>
      </c>
      <c r="J1679" s="35">
        <f>IFERROR(VLOOKUP(E1679,'DATA MASTER'!$B$1:$R$3858,17,0),"")</f>
        <v>310600</v>
      </c>
      <c r="K1679" s="35">
        <f>IFERROR(VLOOKUP(E1679,'DATA MASTER'!$B$1:$R$3858,16,0),"")</f>
        <v>283000</v>
      </c>
      <c r="L1679" s="34">
        <f t="shared" si="471"/>
        <v>23295</v>
      </c>
      <c r="M1679" s="34">
        <f t="shared" si="477"/>
        <v>41001.040000000001</v>
      </c>
      <c r="N1679" s="35">
        <v>0</v>
      </c>
      <c r="O1679" s="35">
        <v>0</v>
      </c>
      <c r="P1679" s="35"/>
      <c r="Q1679" s="4" t="e">
        <f>VLOOKUP(#REF!,#REF!,1,0)</f>
        <v>#REF!</v>
      </c>
      <c r="R1679" s="35">
        <f t="shared" si="478"/>
        <v>258833.33333333331</v>
      </c>
      <c r="S1679" s="35">
        <f t="shared" si="472"/>
        <v>218017.08108108107</v>
      </c>
      <c r="T1679" s="35">
        <f t="shared" si="473"/>
        <v>40816.252252252249</v>
      </c>
      <c r="U1679" s="35">
        <f t="shared" si="479"/>
        <v>2968</v>
      </c>
      <c r="V1679" s="35">
        <f t="shared" si="480"/>
        <v>276.52173913043481</v>
      </c>
      <c r="W1679" s="35">
        <f t="shared" si="474"/>
        <v>5746.0999999999995</v>
      </c>
      <c r="X1679" s="35" t="str">
        <f t="shared" si="481"/>
        <v/>
      </c>
      <c r="Y1679" s="35">
        <v>1</v>
      </c>
      <c r="Z1679" s="42" t="e">
        <f>VLOOKUP(Q1679,#REF!,4,0)</f>
        <v>#REF!</v>
      </c>
      <c r="AA1679" s="35">
        <f t="shared" si="482"/>
        <v>0</v>
      </c>
      <c r="AB1679" s="37">
        <f t="shared" si="476"/>
        <v>0</v>
      </c>
      <c r="AC1679" s="35" t="e">
        <f t="shared" si="484"/>
        <v>#REF!</v>
      </c>
      <c r="AD1679" s="35">
        <v>0</v>
      </c>
      <c r="AE1679" s="44"/>
    </row>
    <row r="1680" spans="1:31">
      <c r="A1680" s="34">
        <v>1676</v>
      </c>
      <c r="B1680" s="58">
        <v>46260</v>
      </c>
      <c r="C1680" s="4" t="s">
        <v>7601</v>
      </c>
      <c r="D1680" s="4" t="s">
        <v>6196</v>
      </c>
      <c r="E1680" s="4" t="s">
        <v>6189</v>
      </c>
      <c r="F1680" s="35" t="str">
        <f>IFERROR(VLOOKUP(E1680,'DATA MASTER'!$B$1:$R$3858,3,0),"")</f>
        <v>DIV 2</v>
      </c>
      <c r="G1680" s="4">
        <v>2</v>
      </c>
      <c r="H1680" s="35">
        <f>IFERROR(VLOOKUP(E1680,'DATA MASTER'!$B$1:$R$3858,6,0),"")</f>
        <v>1</v>
      </c>
      <c r="I1680" s="40">
        <f>IFERROR(VLOOKUP(E1680,'DATA MASTER'!$B$1:$R$3858,5,0),"")</f>
        <v>18.84</v>
      </c>
      <c r="J1680" s="35">
        <f>IFERROR(VLOOKUP(E1680,'DATA MASTER'!$B$1:$R$3858,17,0),"")</f>
        <v>432400</v>
      </c>
      <c r="K1680" s="35">
        <f>IFERROR(VLOOKUP(E1680,'DATA MASTER'!$B$1:$R$3858,16,0),"")</f>
        <v>376500</v>
      </c>
      <c r="L1680" s="34">
        <f t="shared" si="471"/>
        <v>32430</v>
      </c>
      <c r="M1680" s="34">
        <f t="shared" si="477"/>
        <v>54547.32</v>
      </c>
      <c r="N1680" s="35">
        <v>0</v>
      </c>
      <c r="O1680" s="35">
        <v>0</v>
      </c>
      <c r="P1680" s="35"/>
      <c r="Q1680" s="4"/>
      <c r="R1680" s="35">
        <f t="shared" si="478"/>
        <v>720666.66666666663</v>
      </c>
      <c r="S1680" s="35">
        <f t="shared" si="472"/>
        <v>580094.91891891882</v>
      </c>
      <c r="T1680" s="35">
        <f t="shared" si="473"/>
        <v>140571.74774774781</v>
      </c>
      <c r="U1680" s="35">
        <f t="shared" si="479"/>
        <v>26376</v>
      </c>
      <c r="V1680" s="35">
        <f t="shared" si="480"/>
        <v>2457.391304347826</v>
      </c>
      <c r="W1680" s="35">
        <f t="shared" si="474"/>
        <v>15998.8</v>
      </c>
      <c r="X1680" s="35">
        <f t="shared" si="481"/>
        <v>89489.556443399983</v>
      </c>
      <c r="Y1680" s="35">
        <v>1</v>
      </c>
      <c r="Z1680" s="35">
        <v>0</v>
      </c>
      <c r="AA1680" s="35">
        <f t="shared" si="482"/>
        <v>0</v>
      </c>
      <c r="AB1680" s="37">
        <f t="shared" si="476"/>
        <v>0</v>
      </c>
      <c r="AC1680" s="35">
        <v>0</v>
      </c>
      <c r="AD1680" s="35">
        <v>6250</v>
      </c>
      <c r="AE1680" s="44"/>
    </row>
    <row r="1681" spans="1:31">
      <c r="A1681" s="34">
        <v>1677</v>
      </c>
      <c r="B1681" s="58">
        <v>46260</v>
      </c>
      <c r="C1681" s="4" t="s">
        <v>7602</v>
      </c>
      <c r="D1681" s="4" t="s">
        <v>6124</v>
      </c>
      <c r="E1681" s="4" t="s">
        <v>6273</v>
      </c>
      <c r="F1681" s="35" t="str">
        <f>IFERROR(VLOOKUP(E1681,'DATA MASTER'!$B$1:$R$3858,3,0),"")</f>
        <v>DIV 1</v>
      </c>
      <c r="G1681" s="4">
        <v>2</v>
      </c>
      <c r="H1681" s="35">
        <f>IFERROR(VLOOKUP(E1681,'DATA MASTER'!$B$1:$R$3858,6,0),"")</f>
        <v>24</v>
      </c>
      <c r="I1681" s="40">
        <f>IFERROR(VLOOKUP(E1681,'DATA MASTER'!$B$1:$R$3858,5,0),"")</f>
        <v>0.57499999999999996</v>
      </c>
      <c r="J1681" s="35">
        <f>IFERROR(VLOOKUP(E1681,'DATA MASTER'!$B$1:$R$3858,17,0),"")</f>
        <v>57800</v>
      </c>
      <c r="K1681" s="35">
        <f>IFERROR(VLOOKUP(E1681,'DATA MASTER'!$B$1:$R$3858,16,0),"")</f>
        <v>53100</v>
      </c>
      <c r="L1681" s="34">
        <f t="shared" si="471"/>
        <v>4335</v>
      </c>
      <c r="M1681" s="34">
        <f t="shared" si="477"/>
        <v>7693.1280000000006</v>
      </c>
      <c r="N1681" s="35">
        <v>0</v>
      </c>
      <c r="O1681" s="35">
        <v>0</v>
      </c>
      <c r="P1681" s="35"/>
      <c r="Q1681" s="4"/>
      <c r="R1681" s="35">
        <f t="shared" si="478"/>
        <v>96333.333333333328</v>
      </c>
      <c r="S1681" s="35">
        <f t="shared" si="472"/>
        <v>81814.183783783781</v>
      </c>
      <c r="T1681" s="35">
        <f t="shared" si="473"/>
        <v>14519.149549549547</v>
      </c>
      <c r="U1681" s="35">
        <f t="shared" si="479"/>
        <v>804.99999999999989</v>
      </c>
      <c r="V1681" s="35">
        <f t="shared" si="480"/>
        <v>75</v>
      </c>
      <c r="W1681" s="35">
        <f t="shared" si="474"/>
        <v>2138.6</v>
      </c>
      <c r="X1681" s="35">
        <f t="shared" si="481"/>
        <v>8375.549549549547</v>
      </c>
      <c r="Y1681" s="35">
        <v>1</v>
      </c>
      <c r="Z1681" s="35">
        <v>0</v>
      </c>
      <c r="AA1681" s="35">
        <f t="shared" si="482"/>
        <v>0</v>
      </c>
      <c r="AB1681" s="37">
        <f t="shared" si="476"/>
        <v>0</v>
      </c>
      <c r="AC1681" s="35">
        <v>0</v>
      </c>
      <c r="AD1681" s="35">
        <v>3125</v>
      </c>
      <c r="AE1681" s="44"/>
    </row>
    <row r="1682" spans="1:31">
      <c r="A1682" s="34">
        <v>1678</v>
      </c>
      <c r="B1682" s="58">
        <v>46260</v>
      </c>
      <c r="C1682" s="4" t="s">
        <v>7603</v>
      </c>
      <c r="D1682" s="4" t="s">
        <v>6196</v>
      </c>
      <c r="E1682" s="4" t="s">
        <v>6129</v>
      </c>
      <c r="F1682" s="35" t="str">
        <f>IFERROR(VLOOKUP(E1682,'DATA MASTER'!$B$1:$R$3858,3,0),"")</f>
        <v>DIV 1</v>
      </c>
      <c r="G1682" s="4">
        <v>12</v>
      </c>
      <c r="H1682" s="35">
        <f>IFERROR(VLOOKUP(E1682,'DATA MASTER'!$B$1:$R$3858,6,0),"")</f>
        <v>120</v>
      </c>
      <c r="I1682" s="40">
        <f>IFERROR(VLOOKUP(E1682,'DATA MASTER'!$B$1:$R$3858,5,0),"")</f>
        <v>0.14499999999999999</v>
      </c>
      <c r="J1682" s="35">
        <f>IFERROR(VLOOKUP(E1682,'DATA MASTER'!$B$1:$R$3858,17,0),"")</f>
        <v>15108.333333333334</v>
      </c>
      <c r="K1682" s="35">
        <f>IFERROR(VLOOKUP(E1682,'DATA MASTER'!$B$1:$R$3858,16,0),"")</f>
        <v>14025</v>
      </c>
      <c r="L1682" s="34">
        <f t="shared" si="471"/>
        <v>1133.125</v>
      </c>
      <c r="M1682" s="34">
        <f t="shared" si="477"/>
        <v>2031.9420000000002</v>
      </c>
      <c r="N1682" s="35">
        <v>0</v>
      </c>
      <c r="O1682" s="35">
        <v>0</v>
      </c>
      <c r="P1682" s="35"/>
      <c r="Q1682" s="4"/>
      <c r="R1682" s="35">
        <f t="shared" si="478"/>
        <v>151083.33333333331</v>
      </c>
      <c r="S1682" s="35">
        <f t="shared" si="472"/>
        <v>129654.68108108104</v>
      </c>
      <c r="T1682" s="35">
        <f t="shared" si="473"/>
        <v>21428.652252252272</v>
      </c>
      <c r="U1682" s="35">
        <f t="shared" si="479"/>
        <v>1217.9999999999998</v>
      </c>
      <c r="V1682" s="35">
        <f t="shared" si="480"/>
        <v>113.4782608695652</v>
      </c>
      <c r="W1682" s="35">
        <f t="shared" si="474"/>
        <v>3354.05</v>
      </c>
      <c r="X1682" s="35">
        <f t="shared" si="481"/>
        <v>11743.123991382708</v>
      </c>
      <c r="Y1682" s="35">
        <v>1</v>
      </c>
      <c r="Z1682" s="35">
        <v>0</v>
      </c>
      <c r="AA1682" s="35">
        <f t="shared" si="482"/>
        <v>0</v>
      </c>
      <c r="AB1682" s="37">
        <f t="shared" si="476"/>
        <v>0</v>
      </c>
      <c r="AC1682" s="35">
        <v>0</v>
      </c>
      <c r="AD1682" s="35">
        <v>5000</v>
      </c>
      <c r="AE1682" s="44"/>
    </row>
    <row r="1683" spans="1:31">
      <c r="A1683" s="34">
        <v>1679</v>
      </c>
      <c r="B1683" s="58">
        <v>46260</v>
      </c>
      <c r="C1683" s="4" t="s">
        <v>7603</v>
      </c>
      <c r="D1683" s="4" t="s">
        <v>6196</v>
      </c>
      <c r="E1683" s="4" t="s">
        <v>6131</v>
      </c>
      <c r="F1683" s="35" t="str">
        <f>IFERROR(VLOOKUP(E1683,'DATA MASTER'!$B$1:$R$3858,3,0),"")</f>
        <v>DIV 1</v>
      </c>
      <c r="G1683" s="4">
        <v>12</v>
      </c>
      <c r="H1683" s="35">
        <f>IFERROR(VLOOKUP(E1683,'DATA MASTER'!$B$1:$R$3858,6,0),"")</f>
        <v>72</v>
      </c>
      <c r="I1683" s="40">
        <f>IFERROR(VLOOKUP(E1683,'DATA MASTER'!$B$1:$R$3858,5,0),"")</f>
        <v>0.245333</v>
      </c>
      <c r="J1683" s="35">
        <f>IFERROR(VLOOKUP(E1683,'DATA MASTER'!$B$1:$R$3858,17,0),"")</f>
        <v>27908.333333333332</v>
      </c>
      <c r="K1683" s="35">
        <f>IFERROR(VLOOKUP(E1683,'DATA MASTER'!$B$1:$R$3858,16,0),"")</f>
        <v>25850</v>
      </c>
      <c r="L1683" s="34">
        <f t="shared" si="471"/>
        <v>2093.125</v>
      </c>
      <c r="M1683" s="34">
        <f t="shared" si="477"/>
        <v>3745.1480000000001</v>
      </c>
      <c r="N1683" s="35">
        <v>0</v>
      </c>
      <c r="O1683" s="35">
        <v>0</v>
      </c>
      <c r="P1683" s="35"/>
      <c r="Q1683" s="4"/>
      <c r="R1683" s="35">
        <f t="shared" si="478"/>
        <v>279083.33333333331</v>
      </c>
      <c r="S1683" s="35">
        <f t="shared" si="472"/>
        <v>238971.37297297292</v>
      </c>
      <c r="T1683" s="35">
        <f t="shared" si="473"/>
        <v>40111.96036036039</v>
      </c>
      <c r="U1683" s="35">
        <f t="shared" si="479"/>
        <v>2060.7972</v>
      </c>
      <c r="V1683" s="35">
        <f t="shared" si="480"/>
        <v>191.99973913043479</v>
      </c>
      <c r="W1683" s="35">
        <f t="shared" si="474"/>
        <v>6195.65</v>
      </c>
      <c r="X1683" s="35">
        <f t="shared" si="481"/>
        <v>26663.513421229953</v>
      </c>
      <c r="Y1683" s="35">
        <v>1</v>
      </c>
      <c r="Z1683" s="35">
        <v>0</v>
      </c>
      <c r="AA1683" s="35">
        <f t="shared" si="482"/>
        <v>0</v>
      </c>
      <c r="AB1683" s="37">
        <f t="shared" si="476"/>
        <v>0</v>
      </c>
      <c r="AC1683" s="35">
        <v>0</v>
      </c>
      <c r="AD1683" s="35">
        <v>5000</v>
      </c>
      <c r="AE1683" s="44"/>
    </row>
    <row r="1684" spans="1:31">
      <c r="A1684" s="34">
        <v>1680</v>
      </c>
      <c r="B1684" s="58">
        <v>46260</v>
      </c>
      <c r="C1684" s="4" t="s">
        <v>7603</v>
      </c>
      <c r="D1684" s="4" t="s">
        <v>6196</v>
      </c>
      <c r="E1684" s="4" t="s">
        <v>6207</v>
      </c>
      <c r="F1684" s="35" t="str">
        <f>IFERROR(VLOOKUP(E1684,'DATA MASTER'!$B$1:$R$3858,3,0),"")</f>
        <v>DIV 2</v>
      </c>
      <c r="G1684" s="4">
        <v>2</v>
      </c>
      <c r="H1684" s="35">
        <f>IFERROR(VLOOKUP(E1684,'DATA MASTER'!$B$1:$R$3858,6,0),"")</f>
        <v>4</v>
      </c>
      <c r="I1684" s="40">
        <f>IFERROR(VLOOKUP(E1684,'DATA MASTER'!$B$1:$R$3858,5,0),"")</f>
        <v>4.24</v>
      </c>
      <c r="J1684" s="35">
        <f>IFERROR(VLOOKUP(E1684,'DATA MASTER'!$B$1:$R$3858,17,0),"")</f>
        <v>310600</v>
      </c>
      <c r="K1684" s="35">
        <f>IFERROR(VLOOKUP(E1684,'DATA MASTER'!$B$1:$R$3858,16,0),"")</f>
        <v>283000</v>
      </c>
      <c r="L1684" s="34">
        <f t="shared" si="471"/>
        <v>23295</v>
      </c>
      <c r="M1684" s="34">
        <f t="shared" si="477"/>
        <v>41001.040000000001</v>
      </c>
      <c r="N1684" s="35">
        <v>0</v>
      </c>
      <c r="O1684" s="35">
        <v>0</v>
      </c>
      <c r="P1684" s="35"/>
      <c r="Q1684" s="4"/>
      <c r="R1684" s="35">
        <f t="shared" si="478"/>
        <v>517666.66666666663</v>
      </c>
      <c r="S1684" s="35">
        <f t="shared" si="472"/>
        <v>436034.16216216213</v>
      </c>
      <c r="T1684" s="35">
        <f t="shared" si="473"/>
        <v>81632.504504504497</v>
      </c>
      <c r="U1684" s="35">
        <f t="shared" si="479"/>
        <v>5936</v>
      </c>
      <c r="V1684" s="35">
        <f t="shared" si="480"/>
        <v>553.04347826086962</v>
      </c>
      <c r="W1684" s="35">
        <f t="shared" si="474"/>
        <v>11492.199999999999</v>
      </c>
      <c r="X1684" s="35">
        <f t="shared" si="481"/>
        <v>58651.261026243636</v>
      </c>
      <c r="Y1684" s="35">
        <v>1</v>
      </c>
      <c r="Z1684" s="35">
        <v>0</v>
      </c>
      <c r="AA1684" s="35">
        <f t="shared" si="482"/>
        <v>0</v>
      </c>
      <c r="AB1684" s="37">
        <f t="shared" si="476"/>
        <v>0</v>
      </c>
      <c r="AC1684" s="35">
        <v>0</v>
      </c>
      <c r="AD1684" s="35">
        <v>5000</v>
      </c>
      <c r="AE1684" s="44"/>
    </row>
    <row r="1685" spans="1:31">
      <c r="A1685" s="34">
        <v>1681</v>
      </c>
      <c r="B1685" s="58">
        <v>46260</v>
      </c>
      <c r="C1685" s="4" t="s">
        <v>7604</v>
      </c>
      <c r="D1685" s="4" t="s">
        <v>6158</v>
      </c>
      <c r="E1685" s="4" t="s">
        <v>6335</v>
      </c>
      <c r="F1685" s="35" t="str">
        <f>IFERROR(VLOOKUP(E1685,'DATA MASTER'!$B$1:$R$3858,3,0),"")</f>
        <v>DIV 2</v>
      </c>
      <c r="G1685" s="4">
        <v>2</v>
      </c>
      <c r="H1685" s="35">
        <f>IFERROR(VLOOKUP(E1685,'DATA MASTER'!$B$1:$R$3858,6,0),"")</f>
        <v>1</v>
      </c>
      <c r="I1685" s="40">
        <f>IFERROR(VLOOKUP(E1685,'DATA MASTER'!$B$1:$R$3858,5,0),"")</f>
        <v>15.81</v>
      </c>
      <c r="J1685" s="35">
        <f>IFERROR(VLOOKUP(E1685,'DATA MASTER'!$B$1:$R$3858,17,0),"")</f>
        <v>1923800</v>
      </c>
      <c r="K1685" s="35">
        <f>IFERROR(VLOOKUP(E1685,'DATA MASTER'!$B$1:$R$3858,16,0),"")</f>
        <v>1778400</v>
      </c>
      <c r="L1685" s="34">
        <f t="shared" si="471"/>
        <v>144285</v>
      </c>
      <c r="M1685" s="34">
        <f t="shared" si="477"/>
        <v>257654.592</v>
      </c>
      <c r="N1685" s="35">
        <v>0</v>
      </c>
      <c r="O1685" s="35">
        <v>0</v>
      </c>
      <c r="P1685" s="35"/>
      <c r="Q1685" s="4"/>
      <c r="R1685" s="35">
        <f t="shared" si="478"/>
        <v>3206333.333333333</v>
      </c>
      <c r="S1685" s="35">
        <f t="shared" si="472"/>
        <v>2740081.816216216</v>
      </c>
      <c r="T1685" s="35">
        <f t="shared" si="473"/>
        <v>466251.51711711707</v>
      </c>
      <c r="U1685" s="35">
        <f t="shared" si="479"/>
        <v>22134</v>
      </c>
      <c r="V1685" s="35">
        <f t="shared" si="480"/>
        <v>2062.1739130434785</v>
      </c>
      <c r="W1685" s="35">
        <f t="shared" si="474"/>
        <v>71180.600000000006</v>
      </c>
      <c r="X1685" s="35">
        <f t="shared" si="481"/>
        <v>370874.74320407363</v>
      </c>
      <c r="Y1685" s="35">
        <v>1</v>
      </c>
      <c r="Z1685" s="35">
        <v>0</v>
      </c>
      <c r="AA1685" s="35">
        <f t="shared" si="482"/>
        <v>0</v>
      </c>
      <c r="AB1685" s="37">
        <f t="shared" si="476"/>
        <v>0</v>
      </c>
      <c r="AC1685" s="35">
        <v>0</v>
      </c>
      <c r="AD1685" s="35">
        <v>0</v>
      </c>
      <c r="AE1685" s="44"/>
    </row>
    <row r="1686" spans="1:31">
      <c r="A1686" s="34">
        <v>1682</v>
      </c>
      <c r="B1686" s="58">
        <v>46260</v>
      </c>
      <c r="C1686" s="4" t="s">
        <v>7605</v>
      </c>
      <c r="D1686" s="4" t="s">
        <v>6143</v>
      </c>
      <c r="E1686" s="4" t="s">
        <v>952</v>
      </c>
      <c r="F1686" s="35" t="str">
        <f>IFERROR(VLOOKUP(E1686,'DATA MASTER'!$B$1:$R$3858,3,0),"")</f>
        <v>MTAB</v>
      </c>
      <c r="G1686" s="4">
        <v>2</v>
      </c>
      <c r="H1686" s="35">
        <f>IFERROR(VLOOKUP(E1686,'DATA MASTER'!$B$1:$R$3858,6,0),"")</f>
        <v>24</v>
      </c>
      <c r="I1686" s="40">
        <f>IFERROR(VLOOKUP(E1686,'DATA MASTER'!$B$1:$R$3858,5,0),"")</f>
        <v>1.23</v>
      </c>
      <c r="J1686" s="35">
        <f>IFERROR(VLOOKUP(E1686,'DATA MASTER'!$B$1:$R$3858,17,0),"")</f>
        <v>43600</v>
      </c>
      <c r="K1686" s="35">
        <f>IFERROR(VLOOKUP(E1686,'DATA MASTER'!$B$1:$R$3858,16,0),"")</f>
        <v>41000</v>
      </c>
      <c r="L1686" s="34">
        <f t="shared" si="471"/>
        <v>5450</v>
      </c>
      <c r="M1686" s="34">
        <f t="shared" si="477"/>
        <v>7794.51</v>
      </c>
      <c r="N1686" s="35">
        <v>0</v>
      </c>
      <c r="O1686" s="35">
        <v>0</v>
      </c>
      <c r="P1686" s="35"/>
      <c r="Q1686" s="4"/>
      <c r="R1686" s="35">
        <f t="shared" si="478"/>
        <v>68738.738738738728</v>
      </c>
      <c r="S1686" s="35">
        <f t="shared" si="472"/>
        <v>59829.711711711701</v>
      </c>
      <c r="T1686" s="35">
        <f t="shared" si="473"/>
        <v>8909.0270270270266</v>
      </c>
      <c r="U1686" s="35">
        <f t="shared" si="479"/>
        <v>1722</v>
      </c>
      <c r="V1686" s="35">
        <f t="shared" si="480"/>
        <v>160.43478260869566</v>
      </c>
      <c r="W1686" s="35">
        <f t="shared" si="474"/>
        <v>1526</v>
      </c>
      <c r="X1686" s="35">
        <f t="shared" si="481"/>
        <v>5500.5922444183307</v>
      </c>
      <c r="Y1686" s="35">
        <v>1</v>
      </c>
      <c r="Z1686" s="35">
        <v>0</v>
      </c>
      <c r="AA1686" s="35">
        <f t="shared" si="482"/>
        <v>0</v>
      </c>
      <c r="AB1686" s="37">
        <f t="shared" si="476"/>
        <v>0</v>
      </c>
      <c r="AC1686" s="35">
        <v>0</v>
      </c>
      <c r="AD1686" s="3">
        <v>0</v>
      </c>
      <c r="AE1686" s="44"/>
    </row>
    <row r="1687" spans="1:31">
      <c r="A1687" s="34">
        <v>1683</v>
      </c>
      <c r="B1687" s="58">
        <v>46260</v>
      </c>
      <c r="C1687" s="4" t="s">
        <v>7606</v>
      </c>
      <c r="D1687" s="4" t="s">
        <v>6138</v>
      </c>
      <c r="E1687" s="4" t="s">
        <v>6135</v>
      </c>
      <c r="F1687" s="35" t="str">
        <f>IFERROR(VLOOKUP(E1687,'DATA MASTER'!$B$1:$R$3858,3,0),"")</f>
        <v>DIV 1</v>
      </c>
      <c r="G1687" s="4">
        <v>6</v>
      </c>
      <c r="H1687" s="35">
        <f>IFERROR(VLOOKUP(E1687,'DATA MASTER'!$B$1:$R$3858,6,0),"")</f>
        <v>24</v>
      </c>
      <c r="I1687" s="40">
        <f>IFERROR(VLOOKUP(E1687,'DATA MASTER'!$B$1:$R$3858,5,0),"")</f>
        <v>1.23</v>
      </c>
      <c r="J1687" s="35">
        <f>IFERROR(VLOOKUP(E1687,'DATA MASTER'!$B$1:$R$3858,17,0),"")</f>
        <v>99800</v>
      </c>
      <c r="K1687" s="35">
        <f>IFERROR(VLOOKUP(E1687,'DATA MASTER'!$B$1:$R$3858,16,0),"")</f>
        <v>92100</v>
      </c>
      <c r="L1687" s="34">
        <f t="shared" si="471"/>
        <v>7485</v>
      </c>
      <c r="M1687" s="34">
        <f t="shared" si="477"/>
        <v>13343.448</v>
      </c>
      <c r="N1687" s="35">
        <v>0</v>
      </c>
      <c r="O1687" s="35">
        <v>0</v>
      </c>
      <c r="P1687" s="35"/>
      <c r="Q1687" s="4"/>
      <c r="R1687" s="35">
        <f t="shared" si="478"/>
        <v>498999.99999999994</v>
      </c>
      <c r="S1687" s="35">
        <f t="shared" si="472"/>
        <v>425711.09189189179</v>
      </c>
      <c r="T1687" s="35">
        <f t="shared" si="473"/>
        <v>73288.908108108153</v>
      </c>
      <c r="U1687" s="35">
        <f t="shared" si="479"/>
        <v>5166</v>
      </c>
      <c r="V1687" s="35">
        <f t="shared" si="480"/>
        <v>481.30434782608694</v>
      </c>
      <c r="W1687" s="35">
        <f t="shared" si="474"/>
        <v>11077.8</v>
      </c>
      <c r="X1687" s="35">
        <f t="shared" si="481"/>
        <v>53786.025982504289</v>
      </c>
      <c r="Y1687" s="35">
        <v>1</v>
      </c>
      <c r="Z1687" s="35">
        <v>0</v>
      </c>
      <c r="AA1687" s="35">
        <f t="shared" si="482"/>
        <v>0</v>
      </c>
      <c r="AB1687" s="37">
        <f t="shared" si="476"/>
        <v>0</v>
      </c>
      <c r="AC1687" s="35">
        <v>0</v>
      </c>
      <c r="AD1687" s="35">
        <v>2777.7777777777778</v>
      </c>
      <c r="AE1687" s="44"/>
    </row>
    <row r="1688" spans="1:31">
      <c r="A1688" s="34">
        <v>1684</v>
      </c>
      <c r="B1688" s="58">
        <v>46260</v>
      </c>
      <c r="C1688" s="4" t="s">
        <v>7607</v>
      </c>
      <c r="D1688" s="4" t="s">
        <v>6239</v>
      </c>
      <c r="E1688" s="4" t="s">
        <v>6131</v>
      </c>
      <c r="F1688" s="35" t="str">
        <f>IFERROR(VLOOKUP(E1688,'DATA MASTER'!$B$1:$R$3858,3,0),"")</f>
        <v>DIV 1</v>
      </c>
      <c r="G1688" s="4">
        <v>72</v>
      </c>
      <c r="H1688" s="35">
        <f>IFERROR(VLOOKUP(E1688,'DATA MASTER'!$B$1:$R$3858,6,0),"")</f>
        <v>72</v>
      </c>
      <c r="I1688" s="40">
        <f>IFERROR(VLOOKUP(E1688,'DATA MASTER'!$B$1:$R$3858,5,0),"")</f>
        <v>0.245333</v>
      </c>
      <c r="J1688" s="35">
        <f>IFERROR(VLOOKUP(E1688,'DATA MASTER'!$B$1:$R$3858,17,0),"")</f>
        <v>27908.333333333332</v>
      </c>
      <c r="K1688" s="35">
        <f>IFERROR(VLOOKUP(E1688,'DATA MASTER'!$B$1:$R$3858,16,0),"")</f>
        <v>25850</v>
      </c>
      <c r="L1688" s="34">
        <f t="shared" si="471"/>
        <v>2093.125</v>
      </c>
      <c r="M1688" s="34">
        <f t="shared" si="477"/>
        <v>3745.1480000000001</v>
      </c>
      <c r="N1688" s="35">
        <v>0</v>
      </c>
      <c r="O1688" s="35">
        <v>0</v>
      </c>
      <c r="P1688" s="35"/>
      <c r="Q1688" s="4"/>
      <c r="R1688" s="35">
        <f t="shared" si="478"/>
        <v>1674499.9999999998</v>
      </c>
      <c r="S1688" s="35">
        <f t="shared" si="472"/>
        <v>1433828.2378378375</v>
      </c>
      <c r="T1688" s="35">
        <f t="shared" si="473"/>
        <v>240671.76216216222</v>
      </c>
      <c r="U1688" s="35">
        <f t="shared" si="479"/>
        <v>12364.783199999998</v>
      </c>
      <c r="V1688" s="35">
        <f t="shared" si="480"/>
        <v>1151.9984347826087</v>
      </c>
      <c r="W1688" s="35">
        <f t="shared" si="474"/>
        <v>37173.899999999994</v>
      </c>
      <c r="X1688" s="35">
        <f t="shared" si="481"/>
        <v>189981.08052737961</v>
      </c>
      <c r="Y1688" s="35">
        <f t="shared" ref="Y1688:Y1690" si="485">IF(E1688="avem005",4,1)</f>
        <v>1</v>
      </c>
      <c r="Z1688" s="35">
        <v>0</v>
      </c>
      <c r="AA1688" s="35">
        <f t="shared" si="482"/>
        <v>0</v>
      </c>
      <c r="AB1688" s="37">
        <f t="shared" si="476"/>
        <v>0</v>
      </c>
      <c r="AC1688" s="35">
        <v>0</v>
      </c>
      <c r="AD1688" s="35">
        <v>0</v>
      </c>
      <c r="AE1688" s="44"/>
    </row>
    <row r="1689" spans="1:31">
      <c r="A1689" s="34">
        <v>1685</v>
      </c>
      <c r="B1689" s="58">
        <v>46260</v>
      </c>
      <c r="C1689" s="4" t="s">
        <v>7608</v>
      </c>
      <c r="D1689" s="4" t="s">
        <v>6287</v>
      </c>
      <c r="E1689" s="4" t="s">
        <v>6160</v>
      </c>
      <c r="F1689" s="35" t="str">
        <f>IFERROR(VLOOKUP(E1689,'DATA MASTER'!$B$1:$R$3858,3,0),"")</f>
        <v>DIV 1</v>
      </c>
      <c r="G1689" s="4">
        <v>2</v>
      </c>
      <c r="H1689" s="35">
        <f>IFERROR(VLOOKUP(E1689,'DATA MASTER'!$B$1:$R$3858,6,0),"")</f>
        <v>1</v>
      </c>
      <c r="I1689" s="40">
        <f>IFERROR(VLOOKUP(E1689,'DATA MASTER'!$B$1:$R$3858,5,0),"")</f>
        <v>26.02</v>
      </c>
      <c r="J1689" s="35">
        <f>IFERROR(VLOOKUP(E1689,'DATA MASTER'!$B$1:$R$3858,17,0),"")</f>
        <v>876000</v>
      </c>
      <c r="K1689" s="35">
        <f>IFERROR(VLOOKUP(E1689,'DATA MASTER'!$B$1:$R$3858,16,0),"")</f>
        <v>777200</v>
      </c>
      <c r="L1689" s="34">
        <f t="shared" si="471"/>
        <v>65700</v>
      </c>
      <c r="M1689" s="34">
        <f t="shared" si="477"/>
        <v>112600.736</v>
      </c>
      <c r="N1689" s="35">
        <v>0</v>
      </c>
      <c r="O1689" s="35">
        <v>0</v>
      </c>
      <c r="P1689" s="35"/>
      <c r="Q1689" s="4"/>
      <c r="R1689" s="35">
        <f t="shared" si="478"/>
        <v>1459999.9999999998</v>
      </c>
      <c r="S1689" s="35">
        <f t="shared" si="472"/>
        <v>1197476.1513513513</v>
      </c>
      <c r="T1689" s="35">
        <f t="shared" si="473"/>
        <v>262523.84864864848</v>
      </c>
      <c r="U1689" s="35">
        <f t="shared" si="479"/>
        <v>36428</v>
      </c>
      <c r="V1689" s="35">
        <f t="shared" si="480"/>
        <v>3393.913043478261</v>
      </c>
      <c r="W1689" s="35">
        <f t="shared" si="474"/>
        <v>32412</v>
      </c>
      <c r="X1689" s="35">
        <f t="shared" si="481"/>
        <v>174664.93560517021</v>
      </c>
      <c r="Y1689" s="35">
        <f t="shared" si="485"/>
        <v>1</v>
      </c>
      <c r="Z1689" s="35">
        <v>0</v>
      </c>
      <c r="AA1689" s="35">
        <f t="shared" si="482"/>
        <v>0</v>
      </c>
      <c r="AB1689" s="37">
        <f t="shared" si="476"/>
        <v>0</v>
      </c>
      <c r="AC1689" s="35">
        <v>0</v>
      </c>
      <c r="AD1689" s="35">
        <v>15625</v>
      </c>
      <c r="AE1689" s="44"/>
    </row>
    <row r="1690" spans="1:31">
      <c r="A1690" s="34">
        <v>1686</v>
      </c>
      <c r="B1690" s="58">
        <v>46260</v>
      </c>
      <c r="C1690" s="4" t="s">
        <v>7609</v>
      </c>
      <c r="D1690" s="4" t="s">
        <v>6239</v>
      </c>
      <c r="E1690" s="4" t="s">
        <v>6216</v>
      </c>
      <c r="F1690" s="35" t="str">
        <f>IFERROR(VLOOKUP(E1690,'DATA MASTER'!$B$1:$R$3858,3,0),"")</f>
        <v>DIV 1</v>
      </c>
      <c r="G1690" s="4">
        <v>12</v>
      </c>
      <c r="H1690" s="35">
        <f>IFERROR(VLOOKUP(E1690,'DATA MASTER'!$B$1:$R$3858,6,0),"")</f>
        <v>24</v>
      </c>
      <c r="I1690" s="40">
        <f>IFERROR(VLOOKUP(E1690,'DATA MASTER'!$B$1:$R$3858,5,0),"")</f>
        <v>1.0900000000000001</v>
      </c>
      <c r="J1690" s="35">
        <f>IFERROR(VLOOKUP(E1690,'DATA MASTER'!$B$1:$R$3858,17,0),"")</f>
        <v>49500</v>
      </c>
      <c r="K1690" s="35">
        <f>IFERROR(VLOOKUP(E1690,'DATA MASTER'!$B$1:$R$3858,16,0),"")</f>
        <v>44600</v>
      </c>
      <c r="L1690" s="34">
        <f t="shared" si="471"/>
        <v>3712.5</v>
      </c>
      <c r="M1690" s="34">
        <f t="shared" si="477"/>
        <v>6461.6480000000001</v>
      </c>
      <c r="N1690" s="35">
        <v>0</v>
      </c>
      <c r="O1690" s="35">
        <v>0</v>
      </c>
      <c r="P1690" s="35"/>
      <c r="Q1690" s="4"/>
      <c r="R1690" s="35">
        <f t="shared" si="478"/>
        <v>495000</v>
      </c>
      <c r="S1690" s="35">
        <f t="shared" si="472"/>
        <v>412306.50810810807</v>
      </c>
      <c r="T1690" s="35">
        <f t="shared" si="473"/>
        <v>82693.491891891928</v>
      </c>
      <c r="U1690" s="35">
        <f t="shared" si="479"/>
        <v>9156.0000000000018</v>
      </c>
      <c r="V1690" s="35">
        <f t="shared" si="480"/>
        <v>853.04347826086962</v>
      </c>
      <c r="W1690" s="35">
        <f t="shared" si="474"/>
        <v>10989.000000000002</v>
      </c>
      <c r="X1690" s="35">
        <f t="shared" si="481"/>
        <v>45028.781746964392</v>
      </c>
      <c r="Y1690" s="35">
        <f t="shared" si="485"/>
        <v>1</v>
      </c>
      <c r="Z1690" s="35">
        <v>0</v>
      </c>
      <c r="AA1690" s="35">
        <f t="shared" si="482"/>
        <v>0</v>
      </c>
      <c r="AB1690" s="37">
        <f t="shared" si="476"/>
        <v>0</v>
      </c>
      <c r="AC1690" s="35">
        <v>0</v>
      </c>
      <c r="AD1690" s="35">
        <v>16666.666666666668</v>
      </c>
      <c r="AE1690" s="44"/>
    </row>
    <row r="1691" spans="1:31">
      <c r="A1691" s="34">
        <v>1687</v>
      </c>
      <c r="B1691" s="58">
        <v>46260</v>
      </c>
      <c r="C1691" s="4" t="s">
        <v>7609</v>
      </c>
      <c r="D1691" s="4" t="s">
        <v>6239</v>
      </c>
      <c r="E1691" s="4" t="s">
        <v>6156</v>
      </c>
      <c r="F1691" s="35" t="str">
        <f>IFERROR(VLOOKUP(E1691,'DATA MASTER'!$B$1:$R$3858,3,0),"")</f>
        <v>DIV 1</v>
      </c>
      <c r="G1691" s="4">
        <v>8</v>
      </c>
      <c r="H1691" s="35">
        <f>IFERROR(VLOOKUP(E1691,'DATA MASTER'!$B$1:$R$3858,6,0),"")</f>
        <v>4</v>
      </c>
      <c r="I1691" s="40">
        <f>IFERROR(VLOOKUP(E1691,'DATA MASTER'!$B$1:$R$3858,5,0),"")</f>
        <v>5.3879999999999999</v>
      </c>
      <c r="J1691" s="35">
        <f>IFERROR(VLOOKUP(E1691,'DATA MASTER'!$B$1:$R$3858,17,0),"")</f>
        <v>185700</v>
      </c>
      <c r="K1691" s="35">
        <f>IFERROR(VLOOKUP(E1691,'DATA MASTER'!$B$1:$R$3858,16,0),"")</f>
        <v>165300</v>
      </c>
      <c r="L1691" s="34">
        <f t="shared" si="471"/>
        <v>13927.5</v>
      </c>
      <c r="M1691" s="34">
        <f t="shared" si="477"/>
        <v>23948.664000000001</v>
      </c>
      <c r="N1691" s="35">
        <v>0</v>
      </c>
      <c r="O1691" s="35">
        <v>0</v>
      </c>
      <c r="P1691" s="35"/>
      <c r="Q1691" s="4"/>
      <c r="R1691" s="35">
        <f t="shared" si="478"/>
        <v>1238000</v>
      </c>
      <c r="S1691" s="35">
        <f t="shared" si="472"/>
        <v>1018748.3675675675</v>
      </c>
      <c r="T1691" s="35">
        <f t="shared" si="473"/>
        <v>219251.6324324325</v>
      </c>
      <c r="U1691" s="35">
        <f t="shared" si="479"/>
        <v>30172.799999999999</v>
      </c>
      <c r="V1691" s="35">
        <f t="shared" si="480"/>
        <v>2811.1304347826085</v>
      </c>
      <c r="W1691" s="35">
        <f t="shared" si="474"/>
        <v>27483.600000000002</v>
      </c>
      <c r="X1691" s="35">
        <f t="shared" si="481"/>
        <v>142117.43533098322</v>
      </c>
      <c r="Y1691" s="35">
        <v>1</v>
      </c>
      <c r="Z1691" s="35">
        <v>0</v>
      </c>
      <c r="AA1691" s="35">
        <f t="shared" si="482"/>
        <v>0</v>
      </c>
      <c r="AB1691" s="37">
        <f t="shared" si="476"/>
        <v>0</v>
      </c>
      <c r="AC1691" s="35">
        <v>0</v>
      </c>
      <c r="AD1691" s="35">
        <v>16666.666666666668</v>
      </c>
      <c r="AE1691" s="44"/>
    </row>
    <row r="1692" spans="1:31">
      <c r="A1692" s="34">
        <v>1688</v>
      </c>
      <c r="B1692" s="58">
        <v>46260</v>
      </c>
      <c r="C1692" s="4" t="s">
        <v>7610</v>
      </c>
      <c r="D1692" s="4" t="s">
        <v>6128</v>
      </c>
      <c r="E1692" s="4" t="s">
        <v>6135</v>
      </c>
      <c r="F1692" s="35" t="str">
        <f>IFERROR(VLOOKUP(E1692,'DATA MASTER'!$B$1:$R$3858,3,0),"")</f>
        <v>DIV 1</v>
      </c>
      <c r="G1692" s="4">
        <v>24</v>
      </c>
      <c r="H1692" s="35">
        <f>IFERROR(VLOOKUP(E1692,'DATA MASTER'!$B$1:$R$3858,6,0),"")</f>
        <v>24</v>
      </c>
      <c r="I1692" s="40">
        <f>IFERROR(VLOOKUP(E1692,'DATA MASTER'!$B$1:$R$3858,5,0),"")</f>
        <v>1.23</v>
      </c>
      <c r="J1692" s="35">
        <f>IFERROR(VLOOKUP(E1692,'DATA MASTER'!$B$1:$R$3858,17,0),"")</f>
        <v>99800</v>
      </c>
      <c r="K1692" s="35">
        <f>IFERROR(VLOOKUP(E1692,'DATA MASTER'!$B$1:$R$3858,16,0),"")</f>
        <v>92100</v>
      </c>
      <c r="L1692" s="34">
        <f t="shared" si="471"/>
        <v>7485</v>
      </c>
      <c r="M1692" s="34">
        <f t="shared" si="477"/>
        <v>13343.448</v>
      </c>
      <c r="N1692" s="35">
        <v>0</v>
      </c>
      <c r="O1692" s="35">
        <v>0</v>
      </c>
      <c r="P1692" s="35">
        <v>25000</v>
      </c>
      <c r="Q1692" s="4" t="s">
        <v>7503</v>
      </c>
      <c r="R1692" s="35">
        <f t="shared" si="478"/>
        <v>1995999.9999999998</v>
      </c>
      <c r="S1692" s="35">
        <f t="shared" si="472"/>
        <v>1702844.3675675672</v>
      </c>
      <c r="T1692" s="35">
        <f t="shared" si="473"/>
        <v>293155.63243243261</v>
      </c>
      <c r="U1692" s="35">
        <f t="shared" si="479"/>
        <v>20664</v>
      </c>
      <c r="V1692" s="35">
        <f t="shared" si="480"/>
        <v>1925.2173913043478</v>
      </c>
      <c r="W1692" s="35">
        <f t="shared" si="474"/>
        <v>44311.199999999997</v>
      </c>
      <c r="X1692" s="35">
        <f t="shared" si="481"/>
        <v>184588.54837446162</v>
      </c>
      <c r="Y1692" s="35">
        <f>H1692</f>
        <v>24</v>
      </c>
      <c r="Z1692" s="35">
        <v>0</v>
      </c>
      <c r="AA1692" s="35">
        <f t="shared" si="482"/>
        <v>25000</v>
      </c>
      <c r="AB1692" s="37">
        <f t="shared" si="476"/>
        <v>0</v>
      </c>
      <c r="AC1692" s="35">
        <v>0</v>
      </c>
      <c r="AD1692" s="35">
        <v>16666.666666666668</v>
      </c>
      <c r="AE1692" s="44"/>
    </row>
    <row r="1693" spans="1:31">
      <c r="A1693" s="34">
        <v>1689</v>
      </c>
      <c r="B1693" s="58">
        <v>46260</v>
      </c>
      <c r="C1693" s="4" t="s">
        <v>7611</v>
      </c>
      <c r="D1693" s="4" t="s">
        <v>6143</v>
      </c>
      <c r="E1693" s="4" t="s">
        <v>6135</v>
      </c>
      <c r="F1693" s="35" t="str">
        <f>IFERROR(VLOOKUP(E1693,'DATA MASTER'!$B$1:$R$3858,3,0),"")</f>
        <v>DIV 1</v>
      </c>
      <c r="G1693" s="4">
        <v>6</v>
      </c>
      <c r="H1693" s="35">
        <f>IFERROR(VLOOKUP(E1693,'DATA MASTER'!$B$1:$R$3858,6,0),"")</f>
        <v>24</v>
      </c>
      <c r="I1693" s="40">
        <f>IFERROR(VLOOKUP(E1693,'DATA MASTER'!$B$1:$R$3858,5,0),"")</f>
        <v>1.23</v>
      </c>
      <c r="J1693" s="35">
        <f>IFERROR(VLOOKUP(E1693,'DATA MASTER'!$B$1:$R$3858,17,0),"")</f>
        <v>99800</v>
      </c>
      <c r="K1693" s="35">
        <f>IFERROR(VLOOKUP(E1693,'DATA MASTER'!$B$1:$R$3858,16,0),"")</f>
        <v>92100</v>
      </c>
      <c r="L1693" s="34">
        <f t="shared" si="471"/>
        <v>7485</v>
      </c>
      <c r="M1693" s="34">
        <f t="shared" si="477"/>
        <v>13343.448</v>
      </c>
      <c r="N1693" s="35">
        <v>0</v>
      </c>
      <c r="O1693" s="35">
        <v>0</v>
      </c>
      <c r="P1693" s="35"/>
      <c r="Q1693" s="4"/>
      <c r="R1693" s="35">
        <f t="shared" si="478"/>
        <v>498999.99999999994</v>
      </c>
      <c r="S1693" s="35">
        <f t="shared" si="472"/>
        <v>425711.09189189179</v>
      </c>
      <c r="T1693" s="35">
        <f t="shared" si="473"/>
        <v>73288.908108108153</v>
      </c>
      <c r="U1693" s="35">
        <f t="shared" si="479"/>
        <v>5166</v>
      </c>
      <c r="V1693" s="35">
        <f t="shared" si="480"/>
        <v>481.30434782608694</v>
      </c>
      <c r="W1693" s="35">
        <f t="shared" si="474"/>
        <v>11077.8</v>
      </c>
      <c r="X1693" s="35">
        <f t="shared" si="481"/>
        <v>50313.80376028207</v>
      </c>
      <c r="Y1693" s="35">
        <v>1</v>
      </c>
      <c r="Z1693" s="35">
        <v>0</v>
      </c>
      <c r="AA1693" s="35">
        <f t="shared" si="482"/>
        <v>0</v>
      </c>
      <c r="AB1693" s="37">
        <f t="shared" si="476"/>
        <v>0</v>
      </c>
      <c r="AC1693" s="35">
        <v>0</v>
      </c>
      <c r="AD1693" s="35">
        <v>6250</v>
      </c>
      <c r="AE1693" s="44"/>
    </row>
    <row r="1694" spans="1:31">
      <c r="A1694" s="34">
        <v>1690</v>
      </c>
      <c r="B1694" s="58">
        <v>46260</v>
      </c>
      <c r="C1694" s="4" t="s">
        <v>7612</v>
      </c>
      <c r="D1694" s="4" t="s">
        <v>6134</v>
      </c>
      <c r="E1694" s="4" t="s">
        <v>6156</v>
      </c>
      <c r="F1694" s="35" t="str">
        <f>IFERROR(VLOOKUP(E1694,'DATA MASTER'!$B$1:$R$3858,3,0),"")</f>
        <v>DIV 1</v>
      </c>
      <c r="G1694" s="4">
        <v>1</v>
      </c>
      <c r="H1694" s="35">
        <f>IFERROR(VLOOKUP(E1694,'DATA MASTER'!$B$1:$R$3858,6,0),"")</f>
        <v>4</v>
      </c>
      <c r="I1694" s="40">
        <f>IFERROR(VLOOKUP(E1694,'DATA MASTER'!$B$1:$R$3858,5,0),"")</f>
        <v>5.3879999999999999</v>
      </c>
      <c r="J1694" s="35">
        <f>IFERROR(VLOOKUP(E1694,'DATA MASTER'!$B$1:$R$3858,17,0),"")</f>
        <v>185700</v>
      </c>
      <c r="K1694" s="35">
        <f>IFERROR(VLOOKUP(E1694,'DATA MASTER'!$B$1:$R$3858,16,0),"")</f>
        <v>165300</v>
      </c>
      <c r="L1694" s="34">
        <f t="shared" si="471"/>
        <v>13927.5</v>
      </c>
      <c r="M1694" s="34">
        <f t="shared" si="477"/>
        <v>23948.664000000001</v>
      </c>
      <c r="N1694" s="35">
        <v>0</v>
      </c>
      <c r="O1694" s="35">
        <v>0</v>
      </c>
      <c r="P1694" s="35"/>
      <c r="Q1694" s="4"/>
      <c r="R1694" s="35">
        <f t="shared" si="478"/>
        <v>154750</v>
      </c>
      <c r="S1694" s="35">
        <f t="shared" si="472"/>
        <v>127343.54594594594</v>
      </c>
      <c r="T1694" s="35">
        <f t="shared" si="473"/>
        <v>27406.454054054062</v>
      </c>
      <c r="U1694" s="35">
        <f t="shared" si="479"/>
        <v>3771.6</v>
      </c>
      <c r="V1694" s="35">
        <f t="shared" si="480"/>
        <v>351.39130434782606</v>
      </c>
      <c r="W1694" s="35">
        <f t="shared" si="474"/>
        <v>3435.4500000000003</v>
      </c>
      <c r="X1694" s="35">
        <f t="shared" si="481"/>
        <v>12705.155606849092</v>
      </c>
      <c r="Y1694" s="35">
        <v>1</v>
      </c>
      <c r="Z1694" s="35">
        <v>0</v>
      </c>
      <c r="AA1694" s="35">
        <f t="shared" si="482"/>
        <v>0</v>
      </c>
      <c r="AB1694" s="37">
        <f t="shared" si="476"/>
        <v>0</v>
      </c>
      <c r="AC1694" s="35">
        <v>0</v>
      </c>
      <c r="AD1694" s="35">
        <v>7142.8571428571431</v>
      </c>
      <c r="AE1694" s="44"/>
    </row>
    <row r="1695" spans="1:31">
      <c r="A1695" s="34">
        <v>1691</v>
      </c>
      <c r="B1695" s="58">
        <v>46260</v>
      </c>
      <c r="C1695" s="4" t="s">
        <v>7612</v>
      </c>
      <c r="D1695" s="4" t="s">
        <v>6134</v>
      </c>
      <c r="E1695" s="4" t="s">
        <v>6160</v>
      </c>
      <c r="F1695" s="35" t="str">
        <f>IFERROR(VLOOKUP(E1695,'DATA MASTER'!$B$1:$R$3858,3,0),"")</f>
        <v>DIV 1</v>
      </c>
      <c r="G1695" s="4">
        <v>1</v>
      </c>
      <c r="H1695" s="35">
        <f>IFERROR(VLOOKUP(E1695,'DATA MASTER'!$B$1:$R$3858,6,0),"")</f>
        <v>1</v>
      </c>
      <c r="I1695" s="40">
        <f>IFERROR(VLOOKUP(E1695,'DATA MASTER'!$B$1:$R$3858,5,0),"")</f>
        <v>26.02</v>
      </c>
      <c r="J1695" s="35">
        <f>IFERROR(VLOOKUP(E1695,'DATA MASTER'!$B$1:$R$3858,17,0),"")</f>
        <v>876000</v>
      </c>
      <c r="K1695" s="35">
        <f>IFERROR(VLOOKUP(E1695,'DATA MASTER'!$B$1:$R$3858,16,0),"")</f>
        <v>777200</v>
      </c>
      <c r="L1695" s="34">
        <f t="shared" si="471"/>
        <v>65700</v>
      </c>
      <c r="M1695" s="34">
        <f t="shared" si="477"/>
        <v>112600.736</v>
      </c>
      <c r="N1695" s="35">
        <v>0</v>
      </c>
      <c r="O1695" s="35">
        <v>0</v>
      </c>
      <c r="P1695" s="35"/>
      <c r="Q1695" s="4"/>
      <c r="R1695" s="35">
        <f t="shared" si="478"/>
        <v>729999.99999999988</v>
      </c>
      <c r="S1695" s="35">
        <f t="shared" si="472"/>
        <v>598738.07567567565</v>
      </c>
      <c r="T1695" s="35">
        <f t="shared" si="473"/>
        <v>131261.92432432424</v>
      </c>
      <c r="U1695" s="35">
        <f t="shared" si="479"/>
        <v>18214</v>
      </c>
      <c r="V1695" s="35">
        <f t="shared" si="480"/>
        <v>1696.9565217391305</v>
      </c>
      <c r="W1695" s="35">
        <f t="shared" si="474"/>
        <v>16206</v>
      </c>
      <c r="X1695" s="35">
        <f t="shared" si="481"/>
        <v>88002.110659727958</v>
      </c>
      <c r="Y1695" s="35">
        <v>1</v>
      </c>
      <c r="Z1695" s="35">
        <v>0</v>
      </c>
      <c r="AA1695" s="35">
        <f t="shared" si="482"/>
        <v>0</v>
      </c>
      <c r="AB1695" s="37">
        <f t="shared" si="476"/>
        <v>0</v>
      </c>
      <c r="AC1695" s="35">
        <v>0</v>
      </c>
      <c r="AD1695" s="35">
        <v>7142.8571428571431</v>
      </c>
      <c r="AE1695" s="44"/>
    </row>
    <row r="1696" spans="1:31">
      <c r="A1696" s="34">
        <v>1692</v>
      </c>
      <c r="B1696" s="58">
        <v>46260</v>
      </c>
      <c r="C1696" s="4" t="s">
        <v>7613</v>
      </c>
      <c r="D1696" s="4" t="s">
        <v>6158</v>
      </c>
      <c r="E1696" s="4" t="s">
        <v>6189</v>
      </c>
      <c r="F1696" s="35" t="str">
        <f>IFERROR(VLOOKUP(E1696,'DATA MASTER'!$B$1:$R$3858,3,0),"")</f>
        <v>DIV 2</v>
      </c>
      <c r="G1696" s="4">
        <v>2</v>
      </c>
      <c r="H1696" s="35">
        <f>IFERROR(VLOOKUP(E1696,'DATA MASTER'!$B$1:$R$3858,6,0),"")</f>
        <v>1</v>
      </c>
      <c r="I1696" s="40">
        <f>IFERROR(VLOOKUP(E1696,'DATA MASTER'!$B$1:$R$3858,5,0),"")</f>
        <v>18.84</v>
      </c>
      <c r="J1696" s="35">
        <f>IFERROR(VLOOKUP(E1696,'DATA MASTER'!$B$1:$R$3858,17,0),"")</f>
        <v>432400</v>
      </c>
      <c r="K1696" s="35">
        <f>IFERROR(VLOOKUP(E1696,'DATA MASTER'!$B$1:$R$3858,16,0),"")</f>
        <v>376500</v>
      </c>
      <c r="L1696" s="34">
        <f t="shared" si="471"/>
        <v>32430</v>
      </c>
      <c r="M1696" s="34">
        <f t="shared" si="477"/>
        <v>54547.32</v>
      </c>
      <c r="N1696" s="35">
        <v>0</v>
      </c>
      <c r="O1696" s="35">
        <v>0</v>
      </c>
      <c r="P1696" s="35"/>
      <c r="Q1696" s="4"/>
      <c r="R1696" s="35">
        <f t="shared" si="478"/>
        <v>720666.66666666663</v>
      </c>
      <c r="S1696" s="35">
        <f t="shared" si="472"/>
        <v>580094.91891891882</v>
      </c>
      <c r="T1696" s="35">
        <f t="shared" si="473"/>
        <v>140571.74774774781</v>
      </c>
      <c r="U1696" s="35">
        <f t="shared" si="479"/>
        <v>26376</v>
      </c>
      <c r="V1696" s="35">
        <f t="shared" si="480"/>
        <v>2457.391304347826</v>
      </c>
      <c r="W1696" s="35">
        <f t="shared" si="474"/>
        <v>15998.8</v>
      </c>
      <c r="X1696" s="35">
        <f t="shared" si="481"/>
        <v>95739.556443399983</v>
      </c>
      <c r="Y1696" s="35">
        <v>1</v>
      </c>
      <c r="Z1696" s="35">
        <v>0</v>
      </c>
      <c r="AA1696" s="35">
        <f t="shared" si="482"/>
        <v>0</v>
      </c>
      <c r="AB1696" s="37">
        <f t="shared" si="476"/>
        <v>0</v>
      </c>
      <c r="AC1696" s="35">
        <v>0</v>
      </c>
      <c r="AD1696" s="35">
        <v>0</v>
      </c>
      <c r="AE1696" s="44"/>
    </row>
    <row r="1697" spans="1:31">
      <c r="A1697" s="34">
        <v>1693</v>
      </c>
      <c r="B1697" s="58">
        <v>46260</v>
      </c>
      <c r="C1697" s="4" t="s">
        <v>7614</v>
      </c>
      <c r="D1697" s="4" t="s">
        <v>6196</v>
      </c>
      <c r="E1697" s="4" t="s">
        <v>6166</v>
      </c>
      <c r="F1697" s="35" t="str">
        <f>IFERROR(VLOOKUP(E1697,'DATA MASTER'!$B$1:$R$3858,3,0),"")</f>
        <v>DIV 2</v>
      </c>
      <c r="G1697" s="4">
        <v>4</v>
      </c>
      <c r="H1697" s="35">
        <f>IFERROR(VLOOKUP(E1697,'DATA MASTER'!$B$1:$R$3858,6,0),"")</f>
        <v>4</v>
      </c>
      <c r="I1697" s="40">
        <f>IFERROR(VLOOKUP(E1697,'DATA MASTER'!$B$1:$R$3858,5,0),"")</f>
        <v>4.68</v>
      </c>
      <c r="J1697" s="35">
        <f>IFERROR(VLOOKUP(E1697,'DATA MASTER'!$B$1:$R$3858,17,0),"")</f>
        <v>112100</v>
      </c>
      <c r="K1697" s="35">
        <f>IFERROR(VLOOKUP(E1697,'DATA MASTER'!$B$1:$R$3858,16,0),"")</f>
        <v>96500</v>
      </c>
      <c r="L1697" s="34">
        <f t="shared" si="471"/>
        <v>8407.5</v>
      </c>
      <c r="M1697" s="34">
        <f t="shared" si="477"/>
        <v>13980.92</v>
      </c>
      <c r="N1697" s="35">
        <v>0</v>
      </c>
      <c r="O1697" s="35">
        <v>0</v>
      </c>
      <c r="P1697" s="35"/>
      <c r="Q1697" s="4"/>
      <c r="R1697" s="35">
        <f t="shared" si="478"/>
        <v>373666.66666666663</v>
      </c>
      <c r="S1697" s="35">
        <f t="shared" si="472"/>
        <v>297366.05405405402</v>
      </c>
      <c r="T1697" s="35">
        <f t="shared" si="473"/>
        <v>76300.612612612604</v>
      </c>
      <c r="U1697" s="35">
        <f t="shared" si="479"/>
        <v>13104</v>
      </c>
      <c r="V1697" s="35">
        <f t="shared" si="480"/>
        <v>1220.8695652173913</v>
      </c>
      <c r="W1697" s="35">
        <f t="shared" si="474"/>
        <v>8295.4</v>
      </c>
      <c r="X1697" s="35">
        <f t="shared" si="481"/>
        <v>47430.34304739521</v>
      </c>
      <c r="Y1697" s="35">
        <v>1</v>
      </c>
      <c r="Z1697" s="35">
        <v>0</v>
      </c>
      <c r="AA1697" s="35">
        <f t="shared" si="482"/>
        <v>0</v>
      </c>
      <c r="AB1697" s="37">
        <f t="shared" si="476"/>
        <v>0</v>
      </c>
      <c r="AC1697" s="35">
        <v>0</v>
      </c>
      <c r="AD1697" s="35">
        <v>6250</v>
      </c>
      <c r="AE1697" s="44"/>
    </row>
    <row r="1698" spans="1:31">
      <c r="A1698" s="34">
        <v>1694</v>
      </c>
      <c r="B1698" s="58">
        <v>46260</v>
      </c>
      <c r="C1698" s="4" t="s">
        <v>7615</v>
      </c>
      <c r="D1698" s="4" t="s">
        <v>6188</v>
      </c>
      <c r="E1698" s="4" t="s">
        <v>6156</v>
      </c>
      <c r="F1698" s="35" t="str">
        <f>IFERROR(VLOOKUP(E1698,'DATA MASTER'!$B$1:$R$3858,3,0),"")</f>
        <v>DIV 1</v>
      </c>
      <c r="G1698" s="4">
        <v>20</v>
      </c>
      <c r="H1698" s="35">
        <f>IFERROR(VLOOKUP(E1698,'DATA MASTER'!$B$1:$R$3858,6,0),"")</f>
        <v>4</v>
      </c>
      <c r="I1698" s="40">
        <f>IFERROR(VLOOKUP(E1698,'DATA MASTER'!$B$1:$R$3858,5,0),"")</f>
        <v>5.3879999999999999</v>
      </c>
      <c r="J1698" s="35">
        <f>IFERROR(VLOOKUP(E1698,'DATA MASTER'!$B$1:$R$3858,17,0),"")</f>
        <v>185700</v>
      </c>
      <c r="K1698" s="35">
        <f>IFERROR(VLOOKUP(E1698,'DATA MASTER'!$B$1:$R$3858,16,0),"")</f>
        <v>165300</v>
      </c>
      <c r="L1698" s="34">
        <f t="shared" si="471"/>
        <v>13927.5</v>
      </c>
      <c r="M1698" s="34">
        <f t="shared" si="477"/>
        <v>23948.664000000001</v>
      </c>
      <c r="N1698" s="35">
        <v>0</v>
      </c>
      <c r="O1698" s="35">
        <v>0</v>
      </c>
      <c r="P1698" s="35"/>
      <c r="Q1698" s="4"/>
      <c r="R1698" s="35">
        <f t="shared" si="478"/>
        <v>3095000</v>
      </c>
      <c r="S1698" s="35">
        <f t="shared" si="472"/>
        <v>2546870.9189189188</v>
      </c>
      <c r="T1698" s="35">
        <f t="shared" si="473"/>
        <v>548129.08108108118</v>
      </c>
      <c r="U1698" s="35">
        <f t="shared" si="479"/>
        <v>75432</v>
      </c>
      <c r="V1698" s="35">
        <f t="shared" si="480"/>
        <v>7027.8260869565211</v>
      </c>
      <c r="W1698" s="35">
        <f t="shared" si="474"/>
        <v>68709</v>
      </c>
      <c r="X1698" s="35">
        <f t="shared" si="481"/>
        <v>366960.25499412464</v>
      </c>
      <c r="Y1698" s="35">
        <v>1</v>
      </c>
      <c r="Z1698" s="35">
        <v>0</v>
      </c>
      <c r="AA1698" s="35">
        <f t="shared" si="482"/>
        <v>0</v>
      </c>
      <c r="AB1698" s="37">
        <f t="shared" si="476"/>
        <v>0</v>
      </c>
      <c r="AC1698" s="35">
        <v>0</v>
      </c>
      <c r="AD1698" s="35">
        <v>30000</v>
      </c>
      <c r="AE1698" s="44"/>
    </row>
    <row r="1699" spans="1:31">
      <c r="A1699" s="34">
        <v>1695</v>
      </c>
      <c r="B1699" s="58">
        <v>46260</v>
      </c>
      <c r="C1699" s="4" t="s">
        <v>7616</v>
      </c>
      <c r="D1699" s="4" t="s">
        <v>6188</v>
      </c>
      <c r="E1699" s="4" t="s">
        <v>6135</v>
      </c>
      <c r="F1699" s="35" t="str">
        <f>IFERROR(VLOOKUP(E1699,'DATA MASTER'!$B$1:$R$3858,3,0),"")</f>
        <v>DIV 1</v>
      </c>
      <c r="G1699" s="4">
        <v>24</v>
      </c>
      <c r="H1699" s="35">
        <f>IFERROR(VLOOKUP(E1699,'DATA MASTER'!$B$1:$R$3858,6,0),"")</f>
        <v>24</v>
      </c>
      <c r="I1699" s="40">
        <f>IFERROR(VLOOKUP(E1699,'DATA MASTER'!$B$1:$R$3858,5,0),"")</f>
        <v>1.23</v>
      </c>
      <c r="J1699" s="35">
        <f>IFERROR(VLOOKUP(E1699,'DATA MASTER'!$B$1:$R$3858,17,0),"")</f>
        <v>99800</v>
      </c>
      <c r="K1699" s="35">
        <f>IFERROR(VLOOKUP(E1699,'DATA MASTER'!$B$1:$R$3858,16,0),"")</f>
        <v>92100</v>
      </c>
      <c r="L1699" s="34">
        <f t="shared" si="471"/>
        <v>7485</v>
      </c>
      <c r="M1699" s="34">
        <f t="shared" si="477"/>
        <v>13343.448</v>
      </c>
      <c r="N1699" s="35">
        <v>0</v>
      </c>
      <c r="O1699" s="35">
        <v>0</v>
      </c>
      <c r="P1699" s="35">
        <v>25000</v>
      </c>
      <c r="Q1699" s="4" t="s">
        <v>7503</v>
      </c>
      <c r="R1699" s="35">
        <f t="shared" si="478"/>
        <v>1995999.9999999998</v>
      </c>
      <c r="S1699" s="35">
        <f t="shared" si="472"/>
        <v>1702844.3675675672</v>
      </c>
      <c r="T1699" s="35">
        <f t="shared" si="473"/>
        <v>293155.63243243261</v>
      </c>
      <c r="U1699" s="35">
        <f t="shared" si="479"/>
        <v>20664</v>
      </c>
      <c r="V1699" s="35">
        <f t="shared" si="480"/>
        <v>1925.2173913043478</v>
      </c>
      <c r="W1699" s="35">
        <f t="shared" si="474"/>
        <v>44311.199999999997</v>
      </c>
      <c r="X1699" s="35">
        <f t="shared" si="481"/>
        <v>171255.21504112828</v>
      </c>
      <c r="Y1699" s="35">
        <f>H1699</f>
        <v>24</v>
      </c>
      <c r="Z1699" s="35">
        <v>0</v>
      </c>
      <c r="AA1699" s="35">
        <f t="shared" si="482"/>
        <v>25000</v>
      </c>
      <c r="AB1699" s="37">
        <f t="shared" si="476"/>
        <v>0</v>
      </c>
      <c r="AC1699" s="35">
        <v>0</v>
      </c>
      <c r="AD1699" s="35">
        <v>30000</v>
      </c>
      <c r="AE1699" s="44"/>
    </row>
    <row r="1700" spans="1:31">
      <c r="A1700" s="34">
        <v>1696</v>
      </c>
      <c r="B1700" s="58">
        <v>46260</v>
      </c>
      <c r="C1700" s="4" t="s">
        <v>7617</v>
      </c>
      <c r="D1700" s="4" t="s">
        <v>6201</v>
      </c>
      <c r="E1700" s="4" t="s">
        <v>6135</v>
      </c>
      <c r="F1700" s="35" t="str">
        <f>IFERROR(VLOOKUP(E1700,'DATA MASTER'!$B$1:$R$3858,3,0),"")</f>
        <v>DIV 1</v>
      </c>
      <c r="G1700" s="4">
        <v>19</v>
      </c>
      <c r="H1700" s="35">
        <f>IFERROR(VLOOKUP(E1700,'DATA MASTER'!$B$1:$R$3858,6,0),"")</f>
        <v>24</v>
      </c>
      <c r="I1700" s="40">
        <f>IFERROR(VLOOKUP(E1700,'DATA MASTER'!$B$1:$R$3858,5,0),"")</f>
        <v>1.23</v>
      </c>
      <c r="J1700" s="35">
        <f>IFERROR(VLOOKUP(E1700,'DATA MASTER'!$B$1:$R$3858,17,0),"")</f>
        <v>99800</v>
      </c>
      <c r="K1700" s="35">
        <f>IFERROR(VLOOKUP(E1700,'DATA MASTER'!$B$1:$R$3858,16,0),"")</f>
        <v>92100</v>
      </c>
      <c r="L1700" s="34">
        <f t="shared" si="471"/>
        <v>7485</v>
      </c>
      <c r="M1700" s="34">
        <f t="shared" si="477"/>
        <v>13343.448</v>
      </c>
      <c r="N1700" s="35">
        <v>0</v>
      </c>
      <c r="O1700" s="35">
        <v>0</v>
      </c>
      <c r="P1700" s="35"/>
      <c r="Q1700" s="4"/>
      <c r="R1700" s="35">
        <f t="shared" si="478"/>
        <v>1580166.6666666665</v>
      </c>
      <c r="S1700" s="35">
        <f t="shared" si="472"/>
        <v>1348085.1243243241</v>
      </c>
      <c r="T1700" s="35">
        <f t="shared" si="473"/>
        <v>232081.54234234244</v>
      </c>
      <c r="U1700" s="35">
        <f t="shared" si="479"/>
        <v>16359</v>
      </c>
      <c r="V1700" s="35">
        <f t="shared" si="480"/>
        <v>1524.1304347826087</v>
      </c>
      <c r="W1700" s="35">
        <f t="shared" si="474"/>
        <v>35079.700000000004</v>
      </c>
      <c r="X1700" s="35">
        <f t="shared" si="481"/>
        <v>169118.7119075598</v>
      </c>
      <c r="Y1700" s="35">
        <v>1</v>
      </c>
      <c r="Z1700" s="35">
        <v>0</v>
      </c>
      <c r="AA1700" s="35">
        <f t="shared" si="482"/>
        <v>0</v>
      </c>
      <c r="AB1700" s="37">
        <f t="shared" si="476"/>
        <v>10000</v>
      </c>
      <c r="AC1700" s="35">
        <v>0</v>
      </c>
      <c r="AD1700" s="35">
        <v>0</v>
      </c>
      <c r="AE1700" s="44"/>
    </row>
    <row r="1701" spans="1:31">
      <c r="A1701" s="34">
        <v>1697</v>
      </c>
      <c r="B1701" s="58">
        <v>46260</v>
      </c>
      <c r="C1701" s="4" t="s">
        <v>7617</v>
      </c>
      <c r="D1701" s="4" t="s">
        <v>6201</v>
      </c>
      <c r="E1701" s="4" t="s">
        <v>6296</v>
      </c>
      <c r="F1701" s="35" t="str">
        <f>IFERROR(VLOOKUP(E1701,'DATA MASTER'!$B$1:$R$3858,3,0),"")</f>
        <v>DIV 1</v>
      </c>
      <c r="G1701" s="4">
        <v>28</v>
      </c>
      <c r="H1701" s="35">
        <f>IFERROR(VLOOKUP(E1701,'DATA MASTER'!$B$1:$R$3858,6,0),"")</f>
        <v>24</v>
      </c>
      <c r="I1701" s="40">
        <f>IFERROR(VLOOKUP(E1701,'DATA MASTER'!$B$1:$R$3858,5,0),"")</f>
        <v>1.127</v>
      </c>
      <c r="J1701" s="35">
        <f>IFERROR(VLOOKUP(E1701,'DATA MASTER'!$B$1:$R$3858,17,0),"")</f>
        <v>83500</v>
      </c>
      <c r="K1701" s="35">
        <f>IFERROR(VLOOKUP(E1701,'DATA MASTER'!$B$1:$R$3858,16,0),"")</f>
        <v>76000</v>
      </c>
      <c r="L1701" s="34">
        <f t="shared" si="471"/>
        <v>6262.5</v>
      </c>
      <c r="M1701" s="34">
        <f t="shared" si="477"/>
        <v>11010.880000000001</v>
      </c>
      <c r="N1701" s="35">
        <v>0</v>
      </c>
      <c r="O1701" s="35">
        <v>0</v>
      </c>
      <c r="P1701" s="35"/>
      <c r="Q1701" s="4"/>
      <c r="R1701" s="35">
        <f t="shared" si="478"/>
        <v>1948333.3333333333</v>
      </c>
      <c r="S1701" s="35">
        <f t="shared" si="472"/>
        <v>1639365.1891891889</v>
      </c>
      <c r="T1701" s="35">
        <f t="shared" si="473"/>
        <v>308968.14414414437</v>
      </c>
      <c r="U1701" s="35">
        <f t="shared" si="479"/>
        <v>22089.200000000001</v>
      </c>
      <c r="V1701" s="35">
        <f t="shared" si="480"/>
        <v>2058</v>
      </c>
      <c r="W1701" s="35">
        <f t="shared" si="474"/>
        <v>43253</v>
      </c>
      <c r="X1701" s="35">
        <f t="shared" si="481"/>
        <v>221567.94414414436</v>
      </c>
      <c r="Y1701" s="35">
        <v>1</v>
      </c>
      <c r="Z1701" s="35">
        <v>0</v>
      </c>
      <c r="AA1701" s="35">
        <f t="shared" si="482"/>
        <v>0</v>
      </c>
      <c r="AB1701" s="37">
        <f t="shared" si="476"/>
        <v>20000</v>
      </c>
      <c r="AC1701" s="35">
        <v>0</v>
      </c>
      <c r="AD1701" s="35">
        <v>0</v>
      </c>
      <c r="AE1701" s="44"/>
    </row>
    <row r="1702" spans="1:31">
      <c r="A1702" s="34">
        <v>1698</v>
      </c>
      <c r="B1702" s="58">
        <v>46260</v>
      </c>
      <c r="C1702" s="4" t="s">
        <v>7618</v>
      </c>
      <c r="D1702" s="4" t="s">
        <v>6287</v>
      </c>
      <c r="E1702" s="4" t="s">
        <v>6156</v>
      </c>
      <c r="F1702" s="35" t="str">
        <f>IFERROR(VLOOKUP(E1702,'DATA MASTER'!$B$1:$R$3858,3,0),"")</f>
        <v>DIV 1</v>
      </c>
      <c r="G1702" s="4">
        <v>8</v>
      </c>
      <c r="H1702" s="35">
        <f>IFERROR(VLOOKUP(E1702,'DATA MASTER'!$B$1:$R$3858,6,0),"")</f>
        <v>4</v>
      </c>
      <c r="I1702" s="40">
        <f>IFERROR(VLOOKUP(E1702,'DATA MASTER'!$B$1:$R$3858,5,0),"")</f>
        <v>5.3879999999999999</v>
      </c>
      <c r="J1702" s="35">
        <f>IFERROR(VLOOKUP(E1702,'DATA MASTER'!$B$1:$R$3858,17,0),"")</f>
        <v>185700</v>
      </c>
      <c r="K1702" s="35">
        <f>IFERROR(VLOOKUP(E1702,'DATA MASTER'!$B$1:$R$3858,16,0),"")</f>
        <v>165300</v>
      </c>
      <c r="L1702" s="34">
        <f t="shared" si="471"/>
        <v>13927.5</v>
      </c>
      <c r="M1702" s="34">
        <f t="shared" si="477"/>
        <v>23948.664000000001</v>
      </c>
      <c r="N1702" s="35">
        <v>0</v>
      </c>
      <c r="O1702" s="35">
        <v>0</v>
      </c>
      <c r="P1702" s="35"/>
      <c r="Q1702" s="4"/>
      <c r="R1702" s="35">
        <f t="shared" si="478"/>
        <v>1238000</v>
      </c>
      <c r="S1702" s="35">
        <f t="shared" si="472"/>
        <v>1018748.3675675675</v>
      </c>
      <c r="T1702" s="35">
        <f t="shared" si="473"/>
        <v>219251.6324324325</v>
      </c>
      <c r="U1702" s="35">
        <f t="shared" si="479"/>
        <v>30172.799999999999</v>
      </c>
      <c r="V1702" s="35">
        <f t="shared" si="480"/>
        <v>2811.1304347826085</v>
      </c>
      <c r="W1702" s="35">
        <f t="shared" si="474"/>
        <v>27483.600000000002</v>
      </c>
      <c r="X1702" s="35">
        <f t="shared" si="481"/>
        <v>142117.43533098322</v>
      </c>
      <c r="Y1702" s="35">
        <v>1</v>
      </c>
      <c r="Z1702" s="35">
        <v>0</v>
      </c>
      <c r="AA1702" s="35">
        <f t="shared" si="482"/>
        <v>0</v>
      </c>
      <c r="AB1702" s="37">
        <f t="shared" si="476"/>
        <v>0</v>
      </c>
      <c r="AC1702" s="35">
        <v>0</v>
      </c>
      <c r="AD1702" s="35">
        <v>16666.666666666668</v>
      </c>
      <c r="AE1702" s="44"/>
    </row>
    <row r="1703" spans="1:31">
      <c r="A1703" s="34">
        <v>1699</v>
      </c>
      <c r="B1703" s="58">
        <v>46260</v>
      </c>
      <c r="C1703" s="4" t="s">
        <v>7619</v>
      </c>
      <c r="D1703" s="4" t="s">
        <v>6287</v>
      </c>
      <c r="E1703" s="4" t="s">
        <v>6135</v>
      </c>
      <c r="F1703" s="35" t="str">
        <f>IFERROR(VLOOKUP(E1703,'DATA MASTER'!$B$1:$R$3858,3,0),"")</f>
        <v>DIV 1</v>
      </c>
      <c r="G1703" s="4">
        <v>24</v>
      </c>
      <c r="H1703" s="35">
        <f>IFERROR(VLOOKUP(E1703,'DATA MASTER'!$B$1:$R$3858,6,0),"")</f>
        <v>24</v>
      </c>
      <c r="I1703" s="40">
        <f>IFERROR(VLOOKUP(E1703,'DATA MASTER'!$B$1:$R$3858,5,0),"")</f>
        <v>1.23</v>
      </c>
      <c r="J1703" s="35">
        <f>IFERROR(VLOOKUP(E1703,'DATA MASTER'!$B$1:$R$3858,17,0),"")</f>
        <v>99800</v>
      </c>
      <c r="K1703" s="35">
        <f>IFERROR(VLOOKUP(E1703,'DATA MASTER'!$B$1:$R$3858,16,0),"")</f>
        <v>92100</v>
      </c>
      <c r="L1703" s="34">
        <f t="shared" si="471"/>
        <v>7485</v>
      </c>
      <c r="M1703" s="34">
        <f t="shared" si="477"/>
        <v>13343.448</v>
      </c>
      <c r="N1703" s="35">
        <v>0</v>
      </c>
      <c r="O1703" s="35">
        <v>0</v>
      </c>
      <c r="P1703" s="35">
        <v>25000</v>
      </c>
      <c r="Q1703" s="4" t="s">
        <v>7503</v>
      </c>
      <c r="R1703" s="35">
        <f t="shared" si="478"/>
        <v>1995999.9999999998</v>
      </c>
      <c r="S1703" s="35">
        <f t="shared" si="472"/>
        <v>1702844.3675675672</v>
      </c>
      <c r="T1703" s="35">
        <f t="shared" si="473"/>
        <v>293155.63243243261</v>
      </c>
      <c r="U1703" s="35">
        <f t="shared" si="479"/>
        <v>20664</v>
      </c>
      <c r="V1703" s="35">
        <f t="shared" si="480"/>
        <v>1925.2173913043478</v>
      </c>
      <c r="W1703" s="35">
        <f t="shared" si="474"/>
        <v>44311.199999999997</v>
      </c>
      <c r="X1703" s="35">
        <f t="shared" si="481"/>
        <v>184588.54837446162</v>
      </c>
      <c r="Y1703" s="35">
        <f>H1703</f>
        <v>24</v>
      </c>
      <c r="Z1703" s="35">
        <v>0</v>
      </c>
      <c r="AA1703" s="35">
        <f t="shared" si="482"/>
        <v>25000</v>
      </c>
      <c r="AB1703" s="37">
        <f t="shared" si="476"/>
        <v>0</v>
      </c>
      <c r="AC1703" s="35">
        <v>0</v>
      </c>
      <c r="AD1703" s="35">
        <v>16666.666666666668</v>
      </c>
      <c r="AE1703" s="44"/>
    </row>
    <row r="1704" spans="1:31">
      <c r="A1704" s="34">
        <v>1700</v>
      </c>
      <c r="B1704" s="58">
        <v>46260</v>
      </c>
      <c r="C1704" s="4" t="s">
        <v>7620</v>
      </c>
      <c r="D1704" s="4" t="s">
        <v>6183</v>
      </c>
      <c r="E1704" s="4" t="s">
        <v>6207</v>
      </c>
      <c r="F1704" s="35" t="str">
        <f>IFERROR(VLOOKUP(E1704,'DATA MASTER'!$B$1:$R$3858,3,0),"")</f>
        <v>DIV 2</v>
      </c>
      <c r="G1704" s="4">
        <v>4</v>
      </c>
      <c r="H1704" s="35">
        <f>IFERROR(VLOOKUP(E1704,'DATA MASTER'!$B$1:$R$3858,6,0),"")</f>
        <v>4</v>
      </c>
      <c r="I1704" s="40">
        <f>IFERROR(VLOOKUP(E1704,'DATA MASTER'!$B$1:$R$3858,5,0),"")</f>
        <v>4.24</v>
      </c>
      <c r="J1704" s="35">
        <f>IFERROR(VLOOKUP(E1704,'DATA MASTER'!$B$1:$R$3858,17,0),"")</f>
        <v>310600</v>
      </c>
      <c r="K1704" s="35">
        <f>IFERROR(VLOOKUP(E1704,'DATA MASTER'!$B$1:$R$3858,16,0),"")</f>
        <v>283000</v>
      </c>
      <c r="L1704" s="34">
        <f t="shared" si="471"/>
        <v>23295</v>
      </c>
      <c r="M1704" s="34">
        <f t="shared" si="477"/>
        <v>41001.040000000001</v>
      </c>
      <c r="N1704" s="35">
        <v>0</v>
      </c>
      <c r="O1704" s="35">
        <v>0</v>
      </c>
      <c r="P1704" s="35"/>
      <c r="Q1704" s="4"/>
      <c r="R1704" s="35">
        <f t="shared" si="478"/>
        <v>1035333.3333333333</v>
      </c>
      <c r="S1704" s="35">
        <f t="shared" si="472"/>
        <v>872068.32432432426</v>
      </c>
      <c r="T1704" s="35">
        <f t="shared" si="473"/>
        <v>163265.00900900899</v>
      </c>
      <c r="U1704" s="35">
        <f t="shared" si="479"/>
        <v>11872</v>
      </c>
      <c r="V1704" s="35">
        <f t="shared" si="480"/>
        <v>1106.0869565217392</v>
      </c>
      <c r="W1704" s="35">
        <f t="shared" si="474"/>
        <v>22984.399999999998</v>
      </c>
      <c r="X1704" s="35">
        <f t="shared" si="481"/>
        <v>103016.80776677298</v>
      </c>
      <c r="Y1704" s="35">
        <v>1</v>
      </c>
      <c r="Z1704" s="35">
        <v>0</v>
      </c>
      <c r="AA1704" s="35">
        <f t="shared" si="482"/>
        <v>0</v>
      </c>
      <c r="AB1704" s="37">
        <f t="shared" si="476"/>
        <v>10000</v>
      </c>
      <c r="AC1704" s="35">
        <v>0</v>
      </c>
      <c r="AD1704" s="35">
        <v>14285.714285714286</v>
      </c>
      <c r="AE1704" s="44"/>
    </row>
    <row r="1705" spans="1:31">
      <c r="A1705" s="34">
        <v>1701</v>
      </c>
      <c r="B1705" s="58">
        <v>46260</v>
      </c>
      <c r="C1705" s="4" t="s">
        <v>7621</v>
      </c>
      <c r="D1705" s="4" t="s">
        <v>6287</v>
      </c>
      <c r="E1705" s="4" t="s">
        <v>6218</v>
      </c>
      <c r="F1705" s="35" t="str">
        <f>IFERROR(VLOOKUP(E1705,'DATA MASTER'!$B$1:$R$3858,3,0),"")</f>
        <v>DIV 1</v>
      </c>
      <c r="G1705" s="4">
        <v>24</v>
      </c>
      <c r="H1705" s="35">
        <f>IFERROR(VLOOKUP(E1705,'DATA MASTER'!$B$1:$R$3858,6,0),"")</f>
        <v>24</v>
      </c>
      <c r="I1705" s="40">
        <f>IFERROR(VLOOKUP(E1705,'DATA MASTER'!$B$1:$R$3858,5,0),"")</f>
        <v>1.079</v>
      </c>
      <c r="J1705" s="35">
        <f>IFERROR(VLOOKUP(E1705,'DATA MASTER'!$B$1:$R$3858,17,0),"")</f>
        <v>102900</v>
      </c>
      <c r="K1705" s="35">
        <f>IFERROR(VLOOKUP(E1705,'DATA MASTER'!$B$1:$R$3858,16,0),"")</f>
        <v>94200</v>
      </c>
      <c r="L1705" s="34">
        <f t="shared" si="471"/>
        <v>7717.5</v>
      </c>
      <c r="M1705" s="34">
        <f t="shared" si="477"/>
        <v>13647.696000000002</v>
      </c>
      <c r="N1705" s="35">
        <v>0</v>
      </c>
      <c r="O1705" s="35">
        <v>0</v>
      </c>
      <c r="P1705" s="35">
        <v>50000</v>
      </c>
      <c r="Q1705" s="4" t="s">
        <v>7137</v>
      </c>
      <c r="R1705" s="35">
        <f t="shared" si="478"/>
        <v>2057999.9999999995</v>
      </c>
      <c r="S1705" s="35">
        <f t="shared" si="472"/>
        <v>1741671.4378378377</v>
      </c>
      <c r="T1705" s="35">
        <f t="shared" si="473"/>
        <v>316328.5621621618</v>
      </c>
      <c r="U1705" s="35">
        <f t="shared" si="479"/>
        <v>18127.2</v>
      </c>
      <c r="V1705" s="35">
        <f t="shared" si="480"/>
        <v>1688.8695652173915</v>
      </c>
      <c r="W1705" s="35">
        <f t="shared" si="474"/>
        <v>45687.6</v>
      </c>
      <c r="X1705" s="35">
        <f t="shared" si="481"/>
        <v>184158.22593027772</v>
      </c>
      <c r="Y1705" s="35">
        <f>H1705</f>
        <v>24</v>
      </c>
      <c r="Z1705" s="35">
        <v>0</v>
      </c>
      <c r="AA1705" s="35">
        <f t="shared" si="482"/>
        <v>50000</v>
      </c>
      <c r="AB1705" s="37">
        <f t="shared" si="476"/>
        <v>0</v>
      </c>
      <c r="AC1705" s="35">
        <v>0</v>
      </c>
      <c r="AD1705" s="35">
        <v>16666.666666666668</v>
      </c>
      <c r="AE1705" s="44"/>
    </row>
    <row r="1706" spans="1:31">
      <c r="A1706" s="34">
        <v>1702</v>
      </c>
      <c r="B1706" s="58">
        <v>46260</v>
      </c>
      <c r="C1706" s="4" t="s">
        <v>7622</v>
      </c>
      <c r="D1706" s="4" t="s">
        <v>6201</v>
      </c>
      <c r="E1706" s="4" t="s">
        <v>6129</v>
      </c>
      <c r="F1706" s="35" t="str">
        <f>IFERROR(VLOOKUP(E1706,'DATA MASTER'!$B$1:$R$3858,3,0),"")</f>
        <v>DIV 1</v>
      </c>
      <c r="G1706" s="4">
        <v>120</v>
      </c>
      <c r="H1706" s="35">
        <f>IFERROR(VLOOKUP(E1706,'DATA MASTER'!$B$1:$R$3858,6,0),"")</f>
        <v>120</v>
      </c>
      <c r="I1706" s="40">
        <f>IFERROR(VLOOKUP(E1706,'DATA MASTER'!$B$1:$R$3858,5,0),"")</f>
        <v>0.14499999999999999</v>
      </c>
      <c r="J1706" s="35">
        <f>IFERROR(VLOOKUP(E1706,'DATA MASTER'!$B$1:$R$3858,17,0),"")</f>
        <v>15108.333333333334</v>
      </c>
      <c r="K1706" s="35">
        <f>IFERROR(VLOOKUP(E1706,'DATA MASTER'!$B$1:$R$3858,16,0),"")</f>
        <v>14025</v>
      </c>
      <c r="L1706" s="34">
        <f t="shared" si="471"/>
        <v>1133.125</v>
      </c>
      <c r="M1706" s="34">
        <f t="shared" si="477"/>
        <v>2031.9420000000002</v>
      </c>
      <c r="N1706" s="35">
        <v>0</v>
      </c>
      <c r="O1706" s="35">
        <v>0</v>
      </c>
      <c r="P1706" s="35"/>
      <c r="Q1706" s="4"/>
      <c r="R1706" s="35">
        <f t="shared" si="478"/>
        <v>1510833.3333333333</v>
      </c>
      <c r="S1706" s="35">
        <f t="shared" si="472"/>
        <v>1296546.8108108104</v>
      </c>
      <c r="T1706" s="35">
        <f t="shared" si="473"/>
        <v>214286.52252252284</v>
      </c>
      <c r="U1706" s="35">
        <f t="shared" si="479"/>
        <v>12179.999999999998</v>
      </c>
      <c r="V1706" s="35">
        <f t="shared" si="480"/>
        <v>1134.782608695652</v>
      </c>
      <c r="W1706" s="35">
        <f t="shared" si="474"/>
        <v>33540.5</v>
      </c>
      <c r="X1706" s="35">
        <f t="shared" si="481"/>
        <v>111976.69445928173</v>
      </c>
      <c r="Y1706" s="35">
        <v>1</v>
      </c>
      <c r="Z1706" s="35">
        <v>0</v>
      </c>
      <c r="AA1706" s="35">
        <f t="shared" si="482"/>
        <v>0</v>
      </c>
      <c r="AB1706" s="37">
        <f t="shared" si="476"/>
        <v>10000</v>
      </c>
      <c r="AC1706" s="35">
        <v>0</v>
      </c>
      <c r="AD1706" s="35">
        <v>45454.545454545456</v>
      </c>
      <c r="AE1706" s="44"/>
    </row>
    <row r="1707" spans="1:31">
      <c r="A1707" s="34">
        <v>1703</v>
      </c>
      <c r="B1707" s="58">
        <v>46260</v>
      </c>
      <c r="C1707" s="4" t="s">
        <v>7623</v>
      </c>
      <c r="D1707" s="4" t="s">
        <v>6239</v>
      </c>
      <c r="E1707" s="4" t="s">
        <v>6167</v>
      </c>
      <c r="F1707" s="35" t="str">
        <f>IFERROR(VLOOKUP(E1707,'DATA MASTER'!$B$1:$R$3858,3,0),"")</f>
        <v>DIV 2</v>
      </c>
      <c r="G1707" s="4">
        <v>12</v>
      </c>
      <c r="H1707" s="35">
        <f>IFERROR(VLOOKUP(E1707,'DATA MASTER'!$B$1:$R$3858,6,0),"")</f>
        <v>24</v>
      </c>
      <c r="I1707" s="40">
        <f>IFERROR(VLOOKUP(E1707,'DATA MASTER'!$B$1:$R$3858,5,0),"")</f>
        <v>0.90200000000000002</v>
      </c>
      <c r="J1707" s="35">
        <f>IFERROR(VLOOKUP(E1707,'DATA MASTER'!$B$1:$R$3858,17,0),"")</f>
        <v>81000</v>
      </c>
      <c r="K1707" s="35">
        <f>IFERROR(VLOOKUP(E1707,'DATA MASTER'!$B$1:$R$3858,16,0),"")</f>
        <v>74300</v>
      </c>
      <c r="L1707" s="34">
        <f t="shared" si="471"/>
        <v>6075</v>
      </c>
      <c r="M1707" s="34">
        <f t="shared" si="477"/>
        <v>10764.584000000001</v>
      </c>
      <c r="N1707" s="35">
        <v>0</v>
      </c>
      <c r="O1707" s="35">
        <v>10</v>
      </c>
      <c r="P1707" s="35"/>
      <c r="Q1707" s="4"/>
      <c r="R1707" s="35">
        <f t="shared" si="478"/>
        <v>729000</v>
      </c>
      <c r="S1707" s="35">
        <f t="shared" si="472"/>
        <v>618182.42594594578</v>
      </c>
      <c r="T1707" s="35">
        <f t="shared" si="473"/>
        <v>110817.57405405422</v>
      </c>
      <c r="U1707" s="35">
        <f t="shared" si="479"/>
        <v>7576.8</v>
      </c>
      <c r="V1707" s="35">
        <f t="shared" si="480"/>
        <v>705.91304347826087</v>
      </c>
      <c r="W1707" s="35">
        <f t="shared" si="474"/>
        <v>16183.800000000001</v>
      </c>
      <c r="X1707" s="35">
        <f t="shared" si="481"/>
        <v>86351.061010575955</v>
      </c>
      <c r="Y1707" s="35">
        <v>1</v>
      </c>
      <c r="Z1707" s="35">
        <v>0</v>
      </c>
      <c r="AA1707" s="35">
        <f t="shared" si="482"/>
        <v>0</v>
      </c>
      <c r="AB1707" s="37">
        <f t="shared" si="476"/>
        <v>0</v>
      </c>
      <c r="AC1707" s="35">
        <v>0</v>
      </c>
      <c r="AD1707" s="35">
        <v>0</v>
      </c>
      <c r="AE1707" s="44"/>
    </row>
    <row r="1708" spans="1:31">
      <c r="A1708" s="34">
        <v>1704</v>
      </c>
      <c r="B1708" s="58">
        <v>46260</v>
      </c>
      <c r="C1708" s="4" t="s">
        <v>7624</v>
      </c>
      <c r="D1708" s="4" t="s">
        <v>6188</v>
      </c>
      <c r="E1708" s="4" t="s">
        <v>6135</v>
      </c>
      <c r="F1708" s="35" t="str">
        <f>IFERROR(VLOOKUP(E1708,'DATA MASTER'!$B$1:$R$3858,3,0),"")</f>
        <v>DIV 1</v>
      </c>
      <c r="G1708" s="4">
        <v>48</v>
      </c>
      <c r="H1708" s="35">
        <f>IFERROR(VLOOKUP(E1708,'DATA MASTER'!$B$1:$R$3858,6,0),"")</f>
        <v>24</v>
      </c>
      <c r="I1708" s="40">
        <f>IFERROR(VLOOKUP(E1708,'DATA MASTER'!$B$1:$R$3858,5,0),"")</f>
        <v>1.23</v>
      </c>
      <c r="J1708" s="35">
        <f>IFERROR(VLOOKUP(E1708,'DATA MASTER'!$B$1:$R$3858,17,0),"")</f>
        <v>99800</v>
      </c>
      <c r="K1708" s="35">
        <f>IFERROR(VLOOKUP(E1708,'DATA MASTER'!$B$1:$R$3858,16,0),"")</f>
        <v>92100</v>
      </c>
      <c r="L1708" s="34">
        <f t="shared" si="471"/>
        <v>7485</v>
      </c>
      <c r="M1708" s="34">
        <f t="shared" si="477"/>
        <v>13343.448</v>
      </c>
      <c r="N1708" s="35">
        <v>0</v>
      </c>
      <c r="O1708" s="35">
        <v>0</v>
      </c>
      <c r="P1708" s="35"/>
      <c r="Q1708" s="4" t="e">
        <f>VLOOKUP(#REF!,#REF!,1,0)</f>
        <v>#REF!</v>
      </c>
      <c r="R1708" s="35">
        <f t="shared" si="478"/>
        <v>3991999.9999999995</v>
      </c>
      <c r="S1708" s="35">
        <f t="shared" si="472"/>
        <v>3405688.7351351343</v>
      </c>
      <c r="T1708" s="35">
        <f t="shared" si="473"/>
        <v>586311.26486486522</v>
      </c>
      <c r="U1708" s="35">
        <f t="shared" si="479"/>
        <v>41328</v>
      </c>
      <c r="V1708" s="35">
        <f t="shared" si="480"/>
        <v>3850.4347826086955</v>
      </c>
      <c r="W1708" s="35">
        <f t="shared" si="474"/>
        <v>88622.399999999994</v>
      </c>
      <c r="X1708" s="35" t="str">
        <f t="shared" si="481"/>
        <v/>
      </c>
      <c r="Y1708" s="35">
        <v>1</v>
      </c>
      <c r="Z1708" s="42" t="e">
        <f>VLOOKUP(Q1708,#REF!,4,0)</f>
        <v>#REF!</v>
      </c>
      <c r="AA1708" s="35">
        <f t="shared" si="482"/>
        <v>0</v>
      </c>
      <c r="AB1708" s="37">
        <f t="shared" si="476"/>
        <v>0</v>
      </c>
      <c r="AC1708" s="35" t="e">
        <f>Z1708*R1708*1.11</f>
        <v>#REF!</v>
      </c>
      <c r="AD1708" s="35">
        <v>0</v>
      </c>
      <c r="AE1708" s="44"/>
    </row>
    <row r="1709" spans="1:31">
      <c r="A1709" s="34">
        <v>1705</v>
      </c>
      <c r="B1709" s="58">
        <v>46260</v>
      </c>
      <c r="C1709" s="4" t="s">
        <v>7625</v>
      </c>
      <c r="D1709" s="4" t="s">
        <v>6183</v>
      </c>
      <c r="E1709" s="4" t="s">
        <v>3206</v>
      </c>
      <c r="F1709" s="35" t="str">
        <f>IFERROR(VLOOKUP(E1709,'DATA MASTER'!$B$1:$R$3858,3,0),"")</f>
        <v>MTAB</v>
      </c>
      <c r="G1709" s="4">
        <v>1</v>
      </c>
      <c r="H1709" s="35">
        <f>IFERROR(VLOOKUP(E1709,'DATA MASTER'!$B$1:$R$3858,6,0),"")</f>
        <v>1</v>
      </c>
      <c r="I1709" s="40">
        <f>IFERROR(VLOOKUP(E1709,'DATA MASTER'!$B$1:$R$3858,5,0),"")</f>
        <v>20.46</v>
      </c>
      <c r="J1709" s="35">
        <f>IFERROR(VLOOKUP(E1709,'DATA MASTER'!$B$1:$R$3858,17,0),"")</f>
        <v>1415100</v>
      </c>
      <c r="K1709" s="35">
        <f>IFERROR(VLOOKUP(E1709,'DATA MASTER'!$B$1:$R$3858,16,0),"")</f>
        <v>1291700</v>
      </c>
      <c r="L1709" s="34">
        <f t="shared" si="471"/>
        <v>176887.5</v>
      </c>
      <c r="M1709" s="34">
        <f t="shared" si="477"/>
        <v>245565.087</v>
      </c>
      <c r="N1709" s="35">
        <v>0</v>
      </c>
      <c r="O1709" s="35">
        <v>0</v>
      </c>
      <c r="P1709" s="35"/>
      <c r="Q1709" s="4"/>
      <c r="R1709" s="35">
        <f t="shared" si="478"/>
        <v>1115506.7567567567</v>
      </c>
      <c r="S1709" s="35">
        <f t="shared" si="472"/>
        <v>942463.88558558549</v>
      </c>
      <c r="T1709" s="35">
        <f t="shared" si="473"/>
        <v>173042.87117117119</v>
      </c>
      <c r="U1709" s="35">
        <f t="shared" si="479"/>
        <v>14322</v>
      </c>
      <c r="V1709" s="35">
        <f t="shared" si="480"/>
        <v>1334.3478260869567</v>
      </c>
      <c r="W1709" s="35">
        <f t="shared" si="474"/>
        <v>24764.25</v>
      </c>
      <c r="X1709" s="35">
        <f t="shared" si="481"/>
        <v>108336.55905936996</v>
      </c>
      <c r="Y1709" s="35">
        <v>1</v>
      </c>
      <c r="Z1709" s="35">
        <v>0</v>
      </c>
      <c r="AA1709" s="35">
        <f t="shared" si="482"/>
        <v>0</v>
      </c>
      <c r="AB1709" s="37">
        <f t="shared" si="476"/>
        <v>10000</v>
      </c>
      <c r="AC1709" s="35">
        <v>0</v>
      </c>
      <c r="AD1709" s="3">
        <v>14285.714285714286</v>
      </c>
      <c r="AE1709" s="44"/>
    </row>
    <row r="1710" spans="1:31">
      <c r="A1710" s="34">
        <v>1706</v>
      </c>
      <c r="B1710" s="58">
        <v>46260</v>
      </c>
      <c r="C1710" s="4" t="s">
        <v>7626</v>
      </c>
      <c r="D1710" s="4" t="s">
        <v>6239</v>
      </c>
      <c r="E1710" s="4" t="s">
        <v>174</v>
      </c>
      <c r="F1710" s="35" t="str">
        <f>IFERROR(VLOOKUP(E1710,'DATA MASTER'!$B$1:$R$3858,3,0),"")</f>
        <v>DIV 2</v>
      </c>
      <c r="G1710" s="4">
        <v>3</v>
      </c>
      <c r="H1710" s="35">
        <f>IFERROR(VLOOKUP(E1710,'DATA MASTER'!$B$1:$R$3858,6,0),"")</f>
        <v>1</v>
      </c>
      <c r="I1710" s="40">
        <f>IFERROR(VLOOKUP(E1710,'DATA MASTER'!$B$1:$R$3858,5,0),"")</f>
        <v>19.010000000000002</v>
      </c>
      <c r="J1710" s="35">
        <f>IFERROR(VLOOKUP(E1710,'DATA MASTER'!$B$1:$R$3858,17,0),"")</f>
        <v>381600</v>
      </c>
      <c r="K1710" s="35">
        <f>IFERROR(VLOOKUP(E1710,'DATA MASTER'!$B$1:$R$3858,16,0),"")</f>
        <v>322800</v>
      </c>
      <c r="L1710" s="34">
        <f t="shared" si="471"/>
        <v>28620</v>
      </c>
      <c r="M1710" s="34">
        <f t="shared" si="477"/>
        <v>46767.264000000003</v>
      </c>
      <c r="N1710" s="35">
        <v>0</v>
      </c>
      <c r="O1710" s="35">
        <v>10</v>
      </c>
      <c r="P1710" s="35"/>
      <c r="Q1710" s="4"/>
      <c r="R1710" s="35">
        <f t="shared" si="478"/>
        <v>858600</v>
      </c>
      <c r="S1710" s="35">
        <f t="shared" si="472"/>
        <v>671430.97945945943</v>
      </c>
      <c r="T1710" s="35">
        <f t="shared" si="473"/>
        <v>187169.02054054057</v>
      </c>
      <c r="U1710" s="35">
        <f t="shared" si="479"/>
        <v>39921</v>
      </c>
      <c r="V1710" s="35">
        <f t="shared" si="480"/>
        <v>3719.347826086957</v>
      </c>
      <c r="W1710" s="35">
        <f t="shared" si="474"/>
        <v>19060.920000000002</v>
      </c>
      <c r="X1710" s="35">
        <f t="shared" si="481"/>
        <v>124467.75271445363</v>
      </c>
      <c r="Y1710" s="35">
        <f t="shared" ref="Y1710:Y1718" si="486">IF(E1710="arem005",20,IF(E1710="arem020",5,1))</f>
        <v>1</v>
      </c>
      <c r="Z1710" s="35">
        <v>0</v>
      </c>
      <c r="AA1710" s="35">
        <f t="shared" si="482"/>
        <v>0</v>
      </c>
      <c r="AB1710" s="37">
        <f t="shared" si="476"/>
        <v>0</v>
      </c>
      <c r="AC1710" s="35">
        <v>0</v>
      </c>
      <c r="AD1710" s="35">
        <v>0</v>
      </c>
      <c r="AE1710" s="44"/>
    </row>
    <row r="1711" spans="1:31">
      <c r="A1711" s="34">
        <v>1707</v>
      </c>
      <c r="B1711" s="58">
        <v>46260</v>
      </c>
      <c r="C1711" s="4" t="s">
        <v>7627</v>
      </c>
      <c r="D1711" s="4" t="s">
        <v>6124</v>
      </c>
      <c r="E1711" s="4" t="s">
        <v>2809</v>
      </c>
      <c r="F1711" s="35" t="str">
        <f>IFERROR(VLOOKUP(E1711,'DATA MASTER'!$B$1:$R$3858,3,0),"")</f>
        <v>DIV 2-LECO</v>
      </c>
      <c r="G1711" s="4">
        <v>1</v>
      </c>
      <c r="H1711" s="35">
        <f>IFERROR(VLOOKUP(E1711,'DATA MASTER'!$B$1:$R$3858,6,0),"")</f>
        <v>3</v>
      </c>
      <c r="I1711" s="40">
        <f>IFERROR(VLOOKUP(E1711,'DATA MASTER'!$B$1:$R$3858,5,0),"")</f>
        <v>1.466</v>
      </c>
      <c r="J1711" s="35">
        <f>IFERROR(VLOOKUP(E1711,'DATA MASTER'!$B$1:$R$3858,17,0),"")</f>
        <v>185500</v>
      </c>
      <c r="K1711" s="35">
        <f>IFERROR(VLOOKUP(E1711,'DATA MASTER'!$B$1:$R$3858,16,0),"")</f>
        <v>169300</v>
      </c>
      <c r="L1711" s="34">
        <f t="shared" si="471"/>
        <v>13912.5</v>
      </c>
      <c r="M1711" s="34">
        <f t="shared" si="477"/>
        <v>24528.184000000001</v>
      </c>
      <c r="N1711" s="35">
        <v>0</v>
      </c>
      <c r="O1711" s="35">
        <v>0</v>
      </c>
      <c r="P1711" s="35"/>
      <c r="Q1711" s="4"/>
      <c r="R1711" s="35">
        <f t="shared" si="478"/>
        <v>154583.33333333331</v>
      </c>
      <c r="S1711" s="35">
        <f t="shared" si="472"/>
        <v>130425.05945945944</v>
      </c>
      <c r="T1711" s="35">
        <f t="shared" si="473"/>
        <v>24158.27387387387</v>
      </c>
      <c r="U1711" s="35">
        <f t="shared" si="479"/>
        <v>1026.2</v>
      </c>
      <c r="V1711" s="35">
        <f t="shared" si="480"/>
        <v>95.608695652173921</v>
      </c>
      <c r="W1711" s="35">
        <f t="shared" si="474"/>
        <v>3431.75</v>
      </c>
      <c r="X1711" s="35">
        <f t="shared" si="481"/>
        <v>16479.715178221697</v>
      </c>
      <c r="Y1711" s="35">
        <f t="shared" si="486"/>
        <v>1</v>
      </c>
      <c r="Z1711" s="35">
        <v>0</v>
      </c>
      <c r="AA1711" s="35">
        <f t="shared" si="482"/>
        <v>0</v>
      </c>
      <c r="AB1711" s="37">
        <f t="shared" si="476"/>
        <v>0</v>
      </c>
      <c r="AC1711" s="35">
        <v>0</v>
      </c>
      <c r="AD1711" s="35">
        <v>3125</v>
      </c>
      <c r="AE1711" s="44"/>
    </row>
    <row r="1712" spans="1:31">
      <c r="A1712" s="34">
        <v>1708</v>
      </c>
      <c r="B1712" s="58">
        <v>46260</v>
      </c>
      <c r="C1712" s="4" t="s">
        <v>7628</v>
      </c>
      <c r="D1712" s="4" t="s">
        <v>6175</v>
      </c>
      <c r="E1712" s="4" t="s">
        <v>6167</v>
      </c>
      <c r="F1712" s="35" t="str">
        <f>IFERROR(VLOOKUP(E1712,'DATA MASTER'!$B$1:$R$3858,3,0),"")</f>
        <v>DIV 2</v>
      </c>
      <c r="G1712" s="4">
        <v>5</v>
      </c>
      <c r="H1712" s="35">
        <f>IFERROR(VLOOKUP(E1712,'DATA MASTER'!$B$1:$R$3858,6,0),"")</f>
        <v>24</v>
      </c>
      <c r="I1712" s="40">
        <f>IFERROR(VLOOKUP(E1712,'DATA MASTER'!$B$1:$R$3858,5,0),"")</f>
        <v>0.90200000000000002</v>
      </c>
      <c r="J1712" s="35">
        <f>IFERROR(VLOOKUP(E1712,'DATA MASTER'!$B$1:$R$3858,17,0),"")</f>
        <v>81000</v>
      </c>
      <c r="K1712" s="35">
        <f>IFERROR(VLOOKUP(E1712,'DATA MASTER'!$B$1:$R$3858,16,0),"")</f>
        <v>74300</v>
      </c>
      <c r="L1712" s="34">
        <f t="shared" si="471"/>
        <v>6075</v>
      </c>
      <c r="M1712" s="34">
        <f t="shared" si="477"/>
        <v>10764.584000000001</v>
      </c>
      <c r="N1712" s="35">
        <v>0</v>
      </c>
      <c r="O1712" s="35">
        <v>10</v>
      </c>
      <c r="P1712" s="35"/>
      <c r="Q1712" s="4"/>
      <c r="R1712" s="35">
        <f t="shared" si="478"/>
        <v>303750</v>
      </c>
      <c r="S1712" s="35">
        <f t="shared" si="472"/>
        <v>257576.01081081078</v>
      </c>
      <c r="T1712" s="35">
        <f t="shared" si="473"/>
        <v>46173.989189189218</v>
      </c>
      <c r="U1712" s="35">
        <f t="shared" si="479"/>
        <v>3157</v>
      </c>
      <c r="V1712" s="35">
        <f t="shared" si="480"/>
        <v>294.13043478260869</v>
      </c>
      <c r="W1712" s="35">
        <f t="shared" si="474"/>
        <v>6743.2500000000009</v>
      </c>
      <c r="X1712" s="35">
        <f t="shared" si="481"/>
        <v>35979.60875440661</v>
      </c>
      <c r="Y1712" s="35">
        <f t="shared" si="486"/>
        <v>1</v>
      </c>
      <c r="Z1712" s="35">
        <v>0</v>
      </c>
      <c r="AA1712" s="35">
        <f t="shared" si="482"/>
        <v>0</v>
      </c>
      <c r="AB1712" s="37">
        <f t="shared" si="476"/>
        <v>0</v>
      </c>
      <c r="AC1712" s="35">
        <v>0</v>
      </c>
      <c r="AD1712" s="35">
        <v>0</v>
      </c>
      <c r="AE1712" s="44"/>
    </row>
    <row r="1713" spans="1:31">
      <c r="A1713" s="34">
        <v>1709</v>
      </c>
      <c r="B1713" s="58">
        <v>46260</v>
      </c>
      <c r="C1713" s="4" t="s">
        <v>7629</v>
      </c>
      <c r="D1713" s="4" t="s">
        <v>6138</v>
      </c>
      <c r="E1713" s="4" t="s">
        <v>6135</v>
      </c>
      <c r="F1713" s="35" t="str">
        <f>IFERROR(VLOOKUP(E1713,'DATA MASTER'!$B$1:$R$3858,3,0),"")</f>
        <v>DIV 1</v>
      </c>
      <c r="G1713" s="4">
        <v>12</v>
      </c>
      <c r="H1713" s="35">
        <f>IFERROR(VLOOKUP(E1713,'DATA MASTER'!$B$1:$R$3858,6,0),"")</f>
        <v>24</v>
      </c>
      <c r="I1713" s="40">
        <f>IFERROR(VLOOKUP(E1713,'DATA MASTER'!$B$1:$R$3858,5,0),"")</f>
        <v>1.23</v>
      </c>
      <c r="J1713" s="35">
        <f>IFERROR(VLOOKUP(E1713,'DATA MASTER'!$B$1:$R$3858,17,0),"")</f>
        <v>99800</v>
      </c>
      <c r="K1713" s="35">
        <f>IFERROR(VLOOKUP(E1713,'DATA MASTER'!$B$1:$R$3858,16,0),"")</f>
        <v>92100</v>
      </c>
      <c r="L1713" s="34">
        <f t="shared" si="471"/>
        <v>7485</v>
      </c>
      <c r="M1713" s="34">
        <f t="shared" si="477"/>
        <v>13343.448</v>
      </c>
      <c r="N1713" s="35">
        <v>0</v>
      </c>
      <c r="O1713" s="35">
        <v>0</v>
      </c>
      <c r="P1713" s="35"/>
      <c r="Q1713" s="4"/>
      <c r="R1713" s="35">
        <f t="shared" si="478"/>
        <v>997999.99999999988</v>
      </c>
      <c r="S1713" s="35">
        <f t="shared" si="472"/>
        <v>851422.18378378358</v>
      </c>
      <c r="T1713" s="35">
        <f t="shared" si="473"/>
        <v>146577.81621621631</v>
      </c>
      <c r="U1713" s="35">
        <f t="shared" si="479"/>
        <v>10332</v>
      </c>
      <c r="V1713" s="35">
        <f t="shared" si="480"/>
        <v>962.60869565217388</v>
      </c>
      <c r="W1713" s="35">
        <f t="shared" si="474"/>
        <v>22155.599999999999</v>
      </c>
      <c r="X1713" s="35">
        <f t="shared" si="481"/>
        <v>105984.75037770699</v>
      </c>
      <c r="Y1713" s="35">
        <f t="shared" si="486"/>
        <v>1</v>
      </c>
      <c r="Z1713" s="35">
        <v>0</v>
      </c>
      <c r="AA1713" s="35">
        <f t="shared" si="482"/>
        <v>0</v>
      </c>
      <c r="AB1713" s="37">
        <f t="shared" si="476"/>
        <v>0</v>
      </c>
      <c r="AC1713" s="35">
        <v>0</v>
      </c>
      <c r="AD1713" s="35">
        <v>7142.8571428571431</v>
      </c>
      <c r="AE1713" s="44"/>
    </row>
    <row r="1714" spans="1:31">
      <c r="A1714" s="34">
        <v>1710</v>
      </c>
      <c r="B1714" s="58">
        <v>46260</v>
      </c>
      <c r="C1714" s="4" t="s">
        <v>7630</v>
      </c>
      <c r="D1714" s="4" t="s">
        <v>6124</v>
      </c>
      <c r="E1714" s="4" t="s">
        <v>6156</v>
      </c>
      <c r="F1714" s="35" t="str">
        <f>IFERROR(VLOOKUP(E1714,'DATA MASTER'!$B$1:$R$3858,3,0),"")</f>
        <v>DIV 1</v>
      </c>
      <c r="G1714" s="4">
        <v>4</v>
      </c>
      <c r="H1714" s="35">
        <f>IFERROR(VLOOKUP(E1714,'DATA MASTER'!$B$1:$R$3858,6,0),"")</f>
        <v>4</v>
      </c>
      <c r="I1714" s="40">
        <f>IFERROR(VLOOKUP(E1714,'DATA MASTER'!$B$1:$R$3858,5,0),"")</f>
        <v>5.3879999999999999</v>
      </c>
      <c r="J1714" s="35">
        <f>IFERROR(VLOOKUP(E1714,'DATA MASTER'!$B$1:$R$3858,17,0),"")</f>
        <v>185700</v>
      </c>
      <c r="K1714" s="35">
        <f>IFERROR(VLOOKUP(E1714,'DATA MASTER'!$B$1:$R$3858,16,0),"")</f>
        <v>165300</v>
      </c>
      <c r="L1714" s="34">
        <f t="shared" si="471"/>
        <v>13927.5</v>
      </c>
      <c r="M1714" s="34">
        <f t="shared" si="477"/>
        <v>23948.664000000001</v>
      </c>
      <c r="N1714" s="35">
        <v>0</v>
      </c>
      <c r="O1714" s="35">
        <v>0</v>
      </c>
      <c r="P1714" s="35"/>
      <c r="Q1714" s="4"/>
      <c r="R1714" s="35">
        <f t="shared" si="478"/>
        <v>619000</v>
      </c>
      <c r="S1714" s="35">
        <f t="shared" si="472"/>
        <v>509374.18378378375</v>
      </c>
      <c r="T1714" s="35">
        <f t="shared" si="473"/>
        <v>109625.81621621625</v>
      </c>
      <c r="U1714" s="35">
        <f t="shared" si="479"/>
        <v>15086.4</v>
      </c>
      <c r="V1714" s="35">
        <f t="shared" si="480"/>
        <v>1405.5652173913043</v>
      </c>
      <c r="W1714" s="35">
        <f t="shared" si="474"/>
        <v>13741.800000000001</v>
      </c>
      <c r="X1714" s="35">
        <f t="shared" si="481"/>
        <v>69392.05099882494</v>
      </c>
      <c r="Y1714" s="35">
        <f t="shared" si="486"/>
        <v>1</v>
      </c>
      <c r="Z1714" s="35">
        <v>0</v>
      </c>
      <c r="AA1714" s="35">
        <f t="shared" si="482"/>
        <v>0</v>
      </c>
      <c r="AB1714" s="37">
        <f t="shared" si="476"/>
        <v>0</v>
      </c>
      <c r="AC1714" s="35">
        <v>0</v>
      </c>
      <c r="AD1714" s="35">
        <v>10000</v>
      </c>
      <c r="AE1714" s="44"/>
    </row>
    <row r="1715" spans="1:31">
      <c r="A1715" s="34">
        <v>1711</v>
      </c>
      <c r="B1715" s="58">
        <v>46260</v>
      </c>
      <c r="C1715" s="4" t="s">
        <v>7631</v>
      </c>
      <c r="D1715" s="4" t="s">
        <v>6124</v>
      </c>
      <c r="E1715" s="4" t="s">
        <v>2832</v>
      </c>
      <c r="F1715" s="35" t="str">
        <f>IFERROR(VLOOKUP(E1715,'DATA MASTER'!$B$1:$R$3858,3,0),"")</f>
        <v>DIV 2-LECO</v>
      </c>
      <c r="G1715" s="4">
        <v>1</v>
      </c>
      <c r="H1715" s="35">
        <f>IFERROR(VLOOKUP(E1715,'DATA MASTER'!$B$1:$R$3858,6,0),"")</f>
        <v>3</v>
      </c>
      <c r="I1715" s="40">
        <f>IFERROR(VLOOKUP(E1715,'DATA MASTER'!$B$1:$R$3858,5,0),"")</f>
        <v>2.1709999999999998</v>
      </c>
      <c r="J1715" s="35">
        <f>IFERROR(VLOOKUP(E1715,'DATA MASTER'!$B$1:$R$3858,17,0),"")</f>
        <v>356300</v>
      </c>
      <c r="K1715" s="35">
        <f>IFERROR(VLOOKUP(E1715,'DATA MASTER'!$B$1:$R$3858,16,0),"")</f>
        <v>335400</v>
      </c>
      <c r="L1715" s="34">
        <f t="shared" si="471"/>
        <v>26722.5</v>
      </c>
      <c r="M1715" s="34">
        <f t="shared" si="477"/>
        <v>48592.752</v>
      </c>
      <c r="N1715" s="35">
        <v>0</v>
      </c>
      <c r="O1715" s="35">
        <v>0</v>
      </c>
      <c r="P1715" s="35"/>
      <c r="Q1715" s="4"/>
      <c r="R1715" s="35">
        <f t="shared" si="478"/>
        <v>296916.66666666663</v>
      </c>
      <c r="S1715" s="35">
        <f t="shared" si="472"/>
        <v>258384.90810810809</v>
      </c>
      <c r="T1715" s="35">
        <f t="shared" si="473"/>
        <v>38531.758558558533</v>
      </c>
      <c r="U1715" s="35">
        <f t="shared" si="479"/>
        <v>1519.6999999999998</v>
      </c>
      <c r="V1715" s="35">
        <f t="shared" si="480"/>
        <v>141.5869565217391</v>
      </c>
      <c r="W1715" s="35">
        <f t="shared" si="474"/>
        <v>6591.55</v>
      </c>
      <c r="X1715" s="35">
        <f t="shared" si="481"/>
        <v>27153.9216020368</v>
      </c>
      <c r="Y1715" s="35">
        <f t="shared" si="486"/>
        <v>1</v>
      </c>
      <c r="Z1715" s="35">
        <v>0</v>
      </c>
      <c r="AA1715" s="35">
        <f t="shared" si="482"/>
        <v>0</v>
      </c>
      <c r="AB1715" s="37">
        <f t="shared" si="476"/>
        <v>0</v>
      </c>
      <c r="AC1715" s="35">
        <v>0</v>
      </c>
      <c r="AD1715" s="35">
        <v>3125</v>
      </c>
      <c r="AE1715" s="44"/>
    </row>
    <row r="1716" spans="1:31">
      <c r="A1716" s="34">
        <v>1712</v>
      </c>
      <c r="B1716" s="58">
        <v>46260</v>
      </c>
      <c r="C1716" s="4" t="s">
        <v>7632</v>
      </c>
      <c r="D1716" s="4" t="s">
        <v>6134</v>
      </c>
      <c r="E1716" s="4" t="s">
        <v>6178</v>
      </c>
      <c r="F1716" s="35" t="str">
        <f>IFERROR(VLOOKUP(E1716,'DATA MASTER'!$B$1:$R$3858,3,0),"")</f>
        <v>DIV 2</v>
      </c>
      <c r="G1716" s="4">
        <v>4</v>
      </c>
      <c r="H1716" s="35">
        <f>IFERROR(VLOOKUP(E1716,'DATA MASTER'!$B$1:$R$3858,6,0),"")</f>
        <v>24</v>
      </c>
      <c r="I1716" s="40">
        <f>IFERROR(VLOOKUP(E1716,'DATA MASTER'!$B$1:$R$3858,5,0),"")</f>
        <v>1.0840000000000001</v>
      </c>
      <c r="J1716" s="35">
        <f>IFERROR(VLOOKUP(E1716,'DATA MASTER'!$B$1:$R$3858,17,0),"")</f>
        <v>54000</v>
      </c>
      <c r="K1716" s="35">
        <f>IFERROR(VLOOKUP(E1716,'DATA MASTER'!$B$1:$R$3858,16,0),"")</f>
        <v>48900</v>
      </c>
      <c r="L1716" s="34">
        <f t="shared" si="471"/>
        <v>4050</v>
      </c>
      <c r="M1716" s="34">
        <f t="shared" si="477"/>
        <v>7084.6320000000005</v>
      </c>
      <c r="N1716" s="35">
        <v>0</v>
      </c>
      <c r="O1716" s="35">
        <v>0</v>
      </c>
      <c r="P1716" s="35"/>
      <c r="Q1716" s="4"/>
      <c r="R1716" s="35">
        <f t="shared" si="478"/>
        <v>179999.99999999997</v>
      </c>
      <c r="S1716" s="35">
        <f t="shared" si="472"/>
        <v>150686.01081081081</v>
      </c>
      <c r="T1716" s="35">
        <f t="shared" si="473"/>
        <v>29313.98918918916</v>
      </c>
      <c r="U1716" s="35">
        <f t="shared" si="479"/>
        <v>3035.2000000000003</v>
      </c>
      <c r="V1716" s="35">
        <f t="shared" si="480"/>
        <v>282.78260869565219</v>
      </c>
      <c r="W1716" s="35">
        <f t="shared" si="474"/>
        <v>3996</v>
      </c>
      <c r="X1716" s="35">
        <f t="shared" si="481"/>
        <v>22000.006580493507</v>
      </c>
      <c r="Y1716" s="35">
        <f t="shared" si="486"/>
        <v>1</v>
      </c>
      <c r="Z1716" s="35">
        <v>0</v>
      </c>
      <c r="AA1716" s="35">
        <f t="shared" si="482"/>
        <v>0</v>
      </c>
      <c r="AB1716" s="37">
        <f t="shared" si="476"/>
        <v>0</v>
      </c>
      <c r="AC1716" s="35">
        <v>0</v>
      </c>
      <c r="AD1716" s="35">
        <v>0</v>
      </c>
      <c r="AE1716" s="44"/>
    </row>
    <row r="1717" spans="1:31">
      <c r="A1717" s="34">
        <v>1713</v>
      </c>
      <c r="B1717" s="58">
        <v>46260</v>
      </c>
      <c r="C1717" s="4" t="s">
        <v>7633</v>
      </c>
      <c r="D1717" s="4" t="s">
        <v>6128</v>
      </c>
      <c r="E1717" s="4" t="s">
        <v>6135</v>
      </c>
      <c r="F1717" s="35" t="str">
        <f>IFERROR(VLOOKUP(E1717,'DATA MASTER'!$B$1:$R$3858,3,0),"")</f>
        <v>DIV 1</v>
      </c>
      <c r="G1717" s="4">
        <v>24</v>
      </c>
      <c r="H1717" s="35">
        <f>IFERROR(VLOOKUP(E1717,'DATA MASTER'!$B$1:$R$3858,6,0),"")</f>
        <v>24</v>
      </c>
      <c r="I1717" s="40">
        <f>IFERROR(VLOOKUP(E1717,'DATA MASTER'!$B$1:$R$3858,5,0),"")</f>
        <v>1.23</v>
      </c>
      <c r="J1717" s="35">
        <f>IFERROR(VLOOKUP(E1717,'DATA MASTER'!$B$1:$R$3858,17,0),"")</f>
        <v>99800</v>
      </c>
      <c r="K1717" s="35">
        <f>IFERROR(VLOOKUP(E1717,'DATA MASTER'!$B$1:$R$3858,16,0),"")</f>
        <v>92100</v>
      </c>
      <c r="L1717" s="34">
        <f t="shared" si="471"/>
        <v>7485</v>
      </c>
      <c r="M1717" s="34">
        <f t="shared" si="477"/>
        <v>13343.448</v>
      </c>
      <c r="N1717" s="35">
        <v>0</v>
      </c>
      <c r="O1717" s="35">
        <v>0</v>
      </c>
      <c r="P1717" s="35">
        <v>25000</v>
      </c>
      <c r="Q1717" s="4" t="s">
        <v>7503</v>
      </c>
      <c r="R1717" s="35">
        <f t="shared" si="478"/>
        <v>1995999.9999999998</v>
      </c>
      <c r="S1717" s="35">
        <f t="shared" si="472"/>
        <v>1702844.3675675672</v>
      </c>
      <c r="T1717" s="35">
        <f t="shared" si="473"/>
        <v>293155.63243243261</v>
      </c>
      <c r="U1717" s="35">
        <f t="shared" si="479"/>
        <v>20664</v>
      </c>
      <c r="V1717" s="35">
        <f t="shared" si="480"/>
        <v>1925.2173913043478</v>
      </c>
      <c r="W1717" s="35">
        <f t="shared" si="474"/>
        <v>44311.199999999997</v>
      </c>
      <c r="X1717" s="35">
        <f t="shared" si="481"/>
        <v>194112.35789827115</v>
      </c>
      <c r="Y1717" s="35">
        <f>H1717</f>
        <v>24</v>
      </c>
      <c r="Z1717" s="35">
        <v>0</v>
      </c>
      <c r="AA1717" s="35">
        <f t="shared" si="482"/>
        <v>25000</v>
      </c>
      <c r="AB1717" s="37">
        <f t="shared" si="476"/>
        <v>0</v>
      </c>
      <c r="AC1717" s="35">
        <v>0</v>
      </c>
      <c r="AD1717" s="35">
        <v>7142.8571428571431</v>
      </c>
      <c r="AE1717" s="44"/>
    </row>
    <row r="1718" spans="1:31">
      <c r="A1718" s="34">
        <v>1714</v>
      </c>
      <c r="B1718" s="58">
        <v>46260</v>
      </c>
      <c r="C1718" s="4" t="s">
        <v>7634</v>
      </c>
      <c r="D1718" s="4" t="s">
        <v>6143</v>
      </c>
      <c r="E1718" s="4" t="s">
        <v>6135</v>
      </c>
      <c r="F1718" s="35" t="str">
        <f>IFERROR(VLOOKUP(E1718,'DATA MASTER'!$B$1:$R$3858,3,0),"")</f>
        <v>DIV 1</v>
      </c>
      <c r="G1718" s="4">
        <v>12</v>
      </c>
      <c r="H1718" s="35">
        <f>IFERROR(VLOOKUP(E1718,'DATA MASTER'!$B$1:$R$3858,6,0),"")</f>
        <v>24</v>
      </c>
      <c r="I1718" s="40">
        <f>IFERROR(VLOOKUP(E1718,'DATA MASTER'!$B$1:$R$3858,5,0),"")</f>
        <v>1.23</v>
      </c>
      <c r="J1718" s="35">
        <f>IFERROR(VLOOKUP(E1718,'DATA MASTER'!$B$1:$R$3858,17,0),"")</f>
        <v>99800</v>
      </c>
      <c r="K1718" s="35">
        <f>IFERROR(VLOOKUP(E1718,'DATA MASTER'!$B$1:$R$3858,16,0),"")</f>
        <v>92100</v>
      </c>
      <c r="L1718" s="34">
        <f t="shared" si="471"/>
        <v>7485</v>
      </c>
      <c r="M1718" s="34">
        <f t="shared" si="477"/>
        <v>13343.448</v>
      </c>
      <c r="N1718" s="35">
        <v>0</v>
      </c>
      <c r="O1718" s="35">
        <v>0</v>
      </c>
      <c r="P1718" s="35"/>
      <c r="Q1718" s="4"/>
      <c r="R1718" s="35">
        <f t="shared" si="478"/>
        <v>997999.99999999988</v>
      </c>
      <c r="S1718" s="35">
        <f t="shared" si="472"/>
        <v>851422.18378378358</v>
      </c>
      <c r="T1718" s="35">
        <f t="shared" si="473"/>
        <v>146577.81621621631</v>
      </c>
      <c r="U1718" s="35">
        <f t="shared" si="479"/>
        <v>10332</v>
      </c>
      <c r="V1718" s="35">
        <f t="shared" si="480"/>
        <v>962.60869565217388</v>
      </c>
      <c r="W1718" s="35">
        <f t="shared" si="474"/>
        <v>22155.599999999999</v>
      </c>
      <c r="X1718" s="35">
        <f t="shared" si="481"/>
        <v>99491.243884200507</v>
      </c>
      <c r="Y1718" s="35">
        <f t="shared" si="486"/>
        <v>1</v>
      </c>
      <c r="Z1718" s="35">
        <v>0</v>
      </c>
      <c r="AA1718" s="35">
        <f t="shared" si="482"/>
        <v>0</v>
      </c>
      <c r="AB1718" s="37">
        <f t="shared" si="476"/>
        <v>0</v>
      </c>
      <c r="AC1718" s="35">
        <v>0</v>
      </c>
      <c r="AD1718" s="35">
        <v>13636.363636363636</v>
      </c>
      <c r="AE1718" s="44"/>
    </row>
    <row r="1719" spans="1:31">
      <c r="A1719" s="34">
        <v>1715</v>
      </c>
      <c r="B1719" s="58">
        <v>46260</v>
      </c>
      <c r="C1719" s="4" t="s">
        <v>7635</v>
      </c>
      <c r="D1719" s="4" t="s">
        <v>6158</v>
      </c>
      <c r="E1719" s="4" t="s">
        <v>6135</v>
      </c>
      <c r="F1719" s="35" t="str">
        <f>IFERROR(VLOOKUP(E1719,'DATA MASTER'!$B$1:$R$3858,3,0),"")</f>
        <v>DIV 1</v>
      </c>
      <c r="G1719" s="4">
        <v>12</v>
      </c>
      <c r="H1719" s="35">
        <f>IFERROR(VLOOKUP(E1719,'DATA MASTER'!$B$1:$R$3858,6,0),"")</f>
        <v>24</v>
      </c>
      <c r="I1719" s="40">
        <f>IFERROR(VLOOKUP(E1719,'DATA MASTER'!$B$1:$R$3858,5,0),"")</f>
        <v>1.23</v>
      </c>
      <c r="J1719" s="35">
        <f>IFERROR(VLOOKUP(E1719,'DATA MASTER'!$B$1:$R$3858,17,0),"")</f>
        <v>99800</v>
      </c>
      <c r="K1719" s="35">
        <f>IFERROR(VLOOKUP(E1719,'DATA MASTER'!$B$1:$R$3858,16,0),"")</f>
        <v>92100</v>
      </c>
      <c r="L1719" s="34">
        <f t="shared" si="471"/>
        <v>7485</v>
      </c>
      <c r="M1719" s="34">
        <f t="shared" si="477"/>
        <v>13343.448</v>
      </c>
      <c r="N1719" s="35">
        <v>0</v>
      </c>
      <c r="O1719" s="35">
        <v>0</v>
      </c>
      <c r="P1719" s="35"/>
      <c r="Q1719" s="4" t="e">
        <f>VLOOKUP(#REF!,#REF!,1,0)</f>
        <v>#REF!</v>
      </c>
      <c r="R1719" s="35">
        <f t="shared" si="478"/>
        <v>997999.99999999988</v>
      </c>
      <c r="S1719" s="35">
        <f t="shared" si="472"/>
        <v>851422.18378378358</v>
      </c>
      <c r="T1719" s="35">
        <f t="shared" si="473"/>
        <v>146577.81621621631</v>
      </c>
      <c r="U1719" s="35">
        <f t="shared" si="479"/>
        <v>10332</v>
      </c>
      <c r="V1719" s="35">
        <f t="shared" si="480"/>
        <v>962.60869565217388</v>
      </c>
      <c r="W1719" s="35">
        <f t="shared" si="474"/>
        <v>22155.599999999999</v>
      </c>
      <c r="X1719" s="35" t="str">
        <f t="shared" si="481"/>
        <v/>
      </c>
      <c r="Y1719" s="35">
        <v>1</v>
      </c>
      <c r="Z1719" s="42" t="e">
        <f>VLOOKUP(Q1719,#REF!,4,0)</f>
        <v>#REF!</v>
      </c>
      <c r="AA1719" s="35">
        <f t="shared" si="482"/>
        <v>0</v>
      </c>
      <c r="AB1719" s="37">
        <f t="shared" si="476"/>
        <v>0</v>
      </c>
      <c r="AC1719" s="35" t="e">
        <f t="shared" ref="AC1719:AC1724" si="487">Z1719*R1719*1.11</f>
        <v>#REF!</v>
      </c>
      <c r="AD1719" s="35">
        <v>0</v>
      </c>
      <c r="AE1719" s="44"/>
    </row>
    <row r="1720" spans="1:31">
      <c r="A1720" s="34">
        <v>1716</v>
      </c>
      <c r="B1720" s="58">
        <v>46260</v>
      </c>
      <c r="C1720" s="4" t="s">
        <v>7635</v>
      </c>
      <c r="D1720" s="4" t="s">
        <v>6158</v>
      </c>
      <c r="E1720" s="4" t="s">
        <v>6131</v>
      </c>
      <c r="F1720" s="35" t="str">
        <f>IFERROR(VLOOKUP(E1720,'DATA MASTER'!$B$1:$R$3858,3,0),"")</f>
        <v>DIV 1</v>
      </c>
      <c r="G1720" s="4">
        <v>36</v>
      </c>
      <c r="H1720" s="35">
        <f>IFERROR(VLOOKUP(E1720,'DATA MASTER'!$B$1:$R$3858,6,0),"")</f>
        <v>72</v>
      </c>
      <c r="I1720" s="40">
        <f>IFERROR(VLOOKUP(E1720,'DATA MASTER'!$B$1:$R$3858,5,0),"")</f>
        <v>0.245333</v>
      </c>
      <c r="J1720" s="35">
        <f>IFERROR(VLOOKUP(E1720,'DATA MASTER'!$B$1:$R$3858,17,0),"")</f>
        <v>27908.333333333332</v>
      </c>
      <c r="K1720" s="35">
        <f>IFERROR(VLOOKUP(E1720,'DATA MASTER'!$B$1:$R$3858,16,0),"")</f>
        <v>25850</v>
      </c>
      <c r="L1720" s="34">
        <f t="shared" si="471"/>
        <v>2093.125</v>
      </c>
      <c r="M1720" s="34">
        <f t="shared" si="477"/>
        <v>3745.1480000000001</v>
      </c>
      <c r="N1720" s="35">
        <v>0</v>
      </c>
      <c r="O1720" s="35">
        <v>0</v>
      </c>
      <c r="P1720" s="35"/>
      <c r="Q1720" s="4" t="e">
        <f>VLOOKUP(#REF!,#REF!,1,0)</f>
        <v>#REF!</v>
      </c>
      <c r="R1720" s="35">
        <f t="shared" si="478"/>
        <v>837249.99999999988</v>
      </c>
      <c r="S1720" s="35">
        <f t="shared" si="472"/>
        <v>716914.11891891877</v>
      </c>
      <c r="T1720" s="35">
        <f t="shared" si="473"/>
        <v>120335.88108108111</v>
      </c>
      <c r="U1720" s="35">
        <f t="shared" si="479"/>
        <v>6182.391599999999</v>
      </c>
      <c r="V1720" s="35">
        <f t="shared" si="480"/>
        <v>575.99921739130434</v>
      </c>
      <c r="W1720" s="35">
        <f t="shared" si="474"/>
        <v>18586.949999999997</v>
      </c>
      <c r="X1720" s="35" t="str">
        <f t="shared" si="481"/>
        <v/>
      </c>
      <c r="Y1720" s="35">
        <v>1</v>
      </c>
      <c r="Z1720" s="42" t="e">
        <f>VLOOKUP(Q1720,#REF!,4,0)</f>
        <v>#REF!</v>
      </c>
      <c r="AA1720" s="35">
        <f t="shared" si="482"/>
        <v>0</v>
      </c>
      <c r="AB1720" s="37">
        <f t="shared" si="476"/>
        <v>0</v>
      </c>
      <c r="AC1720" s="35" t="e">
        <f t="shared" si="487"/>
        <v>#REF!</v>
      </c>
      <c r="AD1720" s="35">
        <v>0</v>
      </c>
      <c r="AE1720" s="44"/>
    </row>
    <row r="1721" spans="1:31">
      <c r="A1721" s="34">
        <v>1717</v>
      </c>
      <c r="B1721" s="58">
        <v>46260</v>
      </c>
      <c r="C1721" s="4" t="s">
        <v>7635</v>
      </c>
      <c r="D1721" s="4" t="s">
        <v>6158</v>
      </c>
      <c r="E1721" s="4" t="s">
        <v>6218</v>
      </c>
      <c r="F1721" s="35" t="str">
        <f>IFERROR(VLOOKUP(E1721,'DATA MASTER'!$B$1:$R$3858,3,0),"")</f>
        <v>DIV 1</v>
      </c>
      <c r="G1721" s="4">
        <v>2</v>
      </c>
      <c r="H1721" s="35">
        <f>IFERROR(VLOOKUP(E1721,'DATA MASTER'!$B$1:$R$3858,6,0),"")</f>
        <v>24</v>
      </c>
      <c r="I1721" s="40">
        <f>IFERROR(VLOOKUP(E1721,'DATA MASTER'!$B$1:$R$3858,5,0),"")</f>
        <v>1.079</v>
      </c>
      <c r="J1721" s="35">
        <f>IFERROR(VLOOKUP(E1721,'DATA MASTER'!$B$1:$R$3858,17,0),"")</f>
        <v>102900</v>
      </c>
      <c r="K1721" s="35">
        <f>IFERROR(VLOOKUP(E1721,'DATA MASTER'!$B$1:$R$3858,16,0),"")</f>
        <v>94200</v>
      </c>
      <c r="L1721" s="34">
        <f t="shared" si="471"/>
        <v>7717.5</v>
      </c>
      <c r="M1721" s="34">
        <f t="shared" si="477"/>
        <v>13647.696000000002</v>
      </c>
      <c r="N1721" s="35">
        <v>0</v>
      </c>
      <c r="O1721" s="35">
        <v>0</v>
      </c>
      <c r="P1721" s="35"/>
      <c r="Q1721" s="4" t="e">
        <f>VLOOKUP(#REF!,#REF!,1,0)</f>
        <v>#REF!</v>
      </c>
      <c r="R1721" s="35">
        <f t="shared" si="478"/>
        <v>171499.99999999997</v>
      </c>
      <c r="S1721" s="35">
        <f t="shared" si="472"/>
        <v>145139.28648648647</v>
      </c>
      <c r="T1721" s="35">
        <f t="shared" si="473"/>
        <v>26360.713513513503</v>
      </c>
      <c r="U1721" s="35">
        <f t="shared" si="479"/>
        <v>1510.6</v>
      </c>
      <c r="V1721" s="35">
        <f t="shared" si="480"/>
        <v>140.73913043478262</v>
      </c>
      <c r="W1721" s="35">
        <f t="shared" si="474"/>
        <v>3807.2999999999997</v>
      </c>
      <c r="X1721" s="35" t="str">
        <f t="shared" si="481"/>
        <v/>
      </c>
      <c r="Y1721" s="35">
        <v>1</v>
      </c>
      <c r="Z1721" s="42" t="e">
        <f>VLOOKUP(Q1721,#REF!,4,0)</f>
        <v>#REF!</v>
      </c>
      <c r="AA1721" s="35">
        <f t="shared" si="482"/>
        <v>0</v>
      </c>
      <c r="AB1721" s="37">
        <f t="shared" si="476"/>
        <v>0</v>
      </c>
      <c r="AC1721" s="35" t="e">
        <f t="shared" si="487"/>
        <v>#REF!</v>
      </c>
      <c r="AD1721" s="35">
        <v>0</v>
      </c>
      <c r="AE1721" s="44"/>
    </row>
    <row r="1722" spans="1:31">
      <c r="A1722" s="34">
        <v>1718</v>
      </c>
      <c r="B1722" s="58">
        <v>46260</v>
      </c>
      <c r="C1722" s="4" t="s">
        <v>7635</v>
      </c>
      <c r="D1722" s="4" t="s">
        <v>6158</v>
      </c>
      <c r="E1722" s="4" t="s">
        <v>2687</v>
      </c>
      <c r="F1722" s="35" t="str">
        <f>IFERROR(VLOOKUP(E1722,'DATA MASTER'!$B$1:$R$3858,3,0),"")</f>
        <v>DIV 1</v>
      </c>
      <c r="G1722" s="4">
        <v>2</v>
      </c>
      <c r="H1722" s="35">
        <f>IFERROR(VLOOKUP(E1722,'DATA MASTER'!$B$1:$R$3858,6,0),"")</f>
        <v>24</v>
      </c>
      <c r="I1722" s="40">
        <f>IFERROR(VLOOKUP(E1722,'DATA MASTER'!$B$1:$R$3858,5,0),"")</f>
        <v>1.052</v>
      </c>
      <c r="J1722" s="35">
        <f>IFERROR(VLOOKUP(E1722,'DATA MASTER'!$B$1:$R$3858,17,0),"")</f>
        <v>90100</v>
      </c>
      <c r="K1722" s="35">
        <f>IFERROR(VLOOKUP(E1722,'DATA MASTER'!$B$1:$R$3858,16,0),"")</f>
        <v>82300</v>
      </c>
      <c r="L1722" s="34">
        <f t="shared" si="471"/>
        <v>6757.5</v>
      </c>
      <c r="M1722" s="34">
        <f t="shared" si="477"/>
        <v>11923.624000000002</v>
      </c>
      <c r="N1722" s="35">
        <v>0</v>
      </c>
      <c r="O1722" s="35">
        <v>0</v>
      </c>
      <c r="P1722" s="35"/>
      <c r="Q1722" s="4" t="e">
        <f>VLOOKUP(#REF!,#REF!,1,0)</f>
        <v>#REF!</v>
      </c>
      <c r="R1722" s="35">
        <f t="shared" si="478"/>
        <v>150166.66666666666</v>
      </c>
      <c r="S1722" s="35">
        <f t="shared" si="472"/>
        <v>126804.28108108108</v>
      </c>
      <c r="T1722" s="35">
        <f t="shared" si="473"/>
        <v>23362.38558558558</v>
      </c>
      <c r="U1722" s="35">
        <f t="shared" si="479"/>
        <v>1472.8</v>
      </c>
      <c r="V1722" s="35">
        <f t="shared" si="480"/>
        <v>137.21739130434781</v>
      </c>
      <c r="W1722" s="35">
        <f t="shared" si="474"/>
        <v>3333.7</v>
      </c>
      <c r="X1722" s="35" t="str">
        <f t="shared" si="481"/>
        <v/>
      </c>
      <c r="Y1722" s="35">
        <v>1</v>
      </c>
      <c r="Z1722" s="42" t="e">
        <f>VLOOKUP(Q1722,#REF!,4,0)</f>
        <v>#REF!</v>
      </c>
      <c r="AA1722" s="35">
        <f t="shared" si="482"/>
        <v>0</v>
      </c>
      <c r="AB1722" s="37">
        <f t="shared" si="476"/>
        <v>0</v>
      </c>
      <c r="AC1722" s="35" t="e">
        <f t="shared" si="487"/>
        <v>#REF!</v>
      </c>
      <c r="AD1722" s="35">
        <v>0</v>
      </c>
      <c r="AE1722" s="44"/>
    </row>
    <row r="1723" spans="1:31">
      <c r="A1723" s="34">
        <v>1719</v>
      </c>
      <c r="B1723" s="58">
        <v>46260</v>
      </c>
      <c r="C1723" s="4" t="s">
        <v>7636</v>
      </c>
      <c r="D1723" s="4" t="s">
        <v>6158</v>
      </c>
      <c r="E1723" s="4" t="s">
        <v>6166</v>
      </c>
      <c r="F1723" s="35" t="str">
        <f>IFERROR(VLOOKUP(E1723,'DATA MASTER'!$B$1:$R$3858,3,0),"")</f>
        <v>DIV 2</v>
      </c>
      <c r="G1723" s="4">
        <v>4</v>
      </c>
      <c r="H1723" s="35">
        <f>IFERROR(VLOOKUP(E1723,'DATA MASTER'!$B$1:$R$3858,6,0),"")</f>
        <v>4</v>
      </c>
      <c r="I1723" s="40">
        <f>IFERROR(VLOOKUP(E1723,'DATA MASTER'!$B$1:$R$3858,5,0),"")</f>
        <v>4.68</v>
      </c>
      <c r="J1723" s="35">
        <f>IFERROR(VLOOKUP(E1723,'DATA MASTER'!$B$1:$R$3858,17,0),"")</f>
        <v>112100</v>
      </c>
      <c r="K1723" s="35">
        <f>IFERROR(VLOOKUP(E1723,'DATA MASTER'!$B$1:$R$3858,16,0),"")</f>
        <v>96500</v>
      </c>
      <c r="L1723" s="34">
        <f t="shared" si="471"/>
        <v>8407.5</v>
      </c>
      <c r="M1723" s="34">
        <f t="shared" si="477"/>
        <v>13980.92</v>
      </c>
      <c r="N1723" s="35">
        <v>0</v>
      </c>
      <c r="O1723" s="35">
        <v>0</v>
      </c>
      <c r="P1723" s="35"/>
      <c r="Q1723" s="4" t="e">
        <f>VLOOKUP(#REF!,#REF!,1,0)</f>
        <v>#REF!</v>
      </c>
      <c r="R1723" s="35">
        <f t="shared" si="478"/>
        <v>373666.66666666663</v>
      </c>
      <c r="S1723" s="35">
        <f t="shared" si="472"/>
        <v>297366.05405405402</v>
      </c>
      <c r="T1723" s="35">
        <f t="shared" si="473"/>
        <v>76300.612612612604</v>
      </c>
      <c r="U1723" s="35">
        <f t="shared" si="479"/>
        <v>13104</v>
      </c>
      <c r="V1723" s="35">
        <f t="shared" si="480"/>
        <v>1220.8695652173913</v>
      </c>
      <c r="W1723" s="35">
        <f t="shared" si="474"/>
        <v>8295.4</v>
      </c>
      <c r="X1723" s="35" t="str">
        <f t="shared" si="481"/>
        <v/>
      </c>
      <c r="Y1723" s="35">
        <v>1</v>
      </c>
      <c r="Z1723" s="42" t="e">
        <f>VLOOKUP(Q1723,#REF!,4,0)</f>
        <v>#REF!</v>
      </c>
      <c r="AA1723" s="35">
        <f t="shared" si="482"/>
        <v>0</v>
      </c>
      <c r="AB1723" s="37">
        <f t="shared" si="476"/>
        <v>0</v>
      </c>
      <c r="AC1723" s="35" t="e">
        <f t="shared" si="487"/>
        <v>#REF!</v>
      </c>
      <c r="AD1723" s="35">
        <v>0</v>
      </c>
      <c r="AE1723" s="44"/>
    </row>
    <row r="1724" spans="1:31">
      <c r="A1724" s="34">
        <v>1720</v>
      </c>
      <c r="B1724" s="58">
        <v>46260</v>
      </c>
      <c r="C1724" s="4" t="s">
        <v>7636</v>
      </c>
      <c r="D1724" s="4" t="s">
        <v>6158</v>
      </c>
      <c r="E1724" s="4" t="s">
        <v>6207</v>
      </c>
      <c r="F1724" s="35" t="str">
        <f>IFERROR(VLOOKUP(E1724,'DATA MASTER'!$B$1:$R$3858,3,0),"")</f>
        <v>DIV 2</v>
      </c>
      <c r="G1724" s="4">
        <v>10</v>
      </c>
      <c r="H1724" s="35">
        <f>IFERROR(VLOOKUP(E1724,'DATA MASTER'!$B$1:$R$3858,6,0),"")</f>
        <v>4</v>
      </c>
      <c r="I1724" s="40">
        <f>IFERROR(VLOOKUP(E1724,'DATA MASTER'!$B$1:$R$3858,5,0),"")</f>
        <v>4.24</v>
      </c>
      <c r="J1724" s="35">
        <f>IFERROR(VLOOKUP(E1724,'DATA MASTER'!$B$1:$R$3858,17,0),"")</f>
        <v>310600</v>
      </c>
      <c r="K1724" s="35">
        <f>IFERROR(VLOOKUP(E1724,'DATA MASTER'!$B$1:$R$3858,16,0),"")</f>
        <v>283000</v>
      </c>
      <c r="L1724" s="34">
        <f t="shared" si="471"/>
        <v>23295</v>
      </c>
      <c r="M1724" s="34">
        <f t="shared" si="477"/>
        <v>41001.040000000001</v>
      </c>
      <c r="N1724" s="35">
        <v>0</v>
      </c>
      <c r="O1724" s="35">
        <v>0</v>
      </c>
      <c r="P1724" s="35"/>
      <c r="Q1724" s="4" t="e">
        <f>VLOOKUP(#REF!,#REF!,1,0)</f>
        <v>#REF!</v>
      </c>
      <c r="R1724" s="35">
        <f t="shared" si="478"/>
        <v>2588333.333333333</v>
      </c>
      <c r="S1724" s="35">
        <f t="shared" si="472"/>
        <v>2180170.8108108109</v>
      </c>
      <c r="T1724" s="35">
        <f t="shared" si="473"/>
        <v>408162.52252252214</v>
      </c>
      <c r="U1724" s="35">
        <f t="shared" si="479"/>
        <v>29680.000000000004</v>
      </c>
      <c r="V1724" s="35">
        <f t="shared" si="480"/>
        <v>2765.2173913043484</v>
      </c>
      <c r="W1724" s="35">
        <f t="shared" si="474"/>
        <v>57461</v>
      </c>
      <c r="X1724" s="35" t="str">
        <f t="shared" si="481"/>
        <v/>
      </c>
      <c r="Y1724" s="35">
        <f>IF(E1724="avem005",4,IF(E1724="avem025",1,1))</f>
        <v>1</v>
      </c>
      <c r="Z1724" s="42" t="e">
        <f>VLOOKUP(Q1724,#REF!,4,0)</f>
        <v>#REF!</v>
      </c>
      <c r="AA1724" s="35">
        <f t="shared" si="482"/>
        <v>0</v>
      </c>
      <c r="AB1724" s="37">
        <f t="shared" si="476"/>
        <v>0</v>
      </c>
      <c r="AC1724" s="35" t="e">
        <f t="shared" si="487"/>
        <v>#REF!</v>
      </c>
      <c r="AD1724" s="35">
        <v>0</v>
      </c>
      <c r="AE1724" s="44"/>
    </row>
    <row r="1725" spans="1:31">
      <c r="A1725" s="34">
        <v>1721</v>
      </c>
      <c r="B1725" s="58">
        <v>46260</v>
      </c>
      <c r="C1725" s="4" t="s">
        <v>7637</v>
      </c>
      <c r="D1725" s="4" t="s">
        <v>6124</v>
      </c>
      <c r="E1725" s="4" t="s">
        <v>6167</v>
      </c>
      <c r="F1725" s="35" t="str">
        <f>IFERROR(VLOOKUP(E1725,'DATA MASTER'!$B$1:$R$3858,3,0),"")</f>
        <v>DIV 2</v>
      </c>
      <c r="G1725" s="4">
        <v>10</v>
      </c>
      <c r="H1725" s="35">
        <f>IFERROR(VLOOKUP(E1725,'DATA MASTER'!$B$1:$R$3858,6,0),"")</f>
        <v>24</v>
      </c>
      <c r="I1725" s="40">
        <f>IFERROR(VLOOKUP(E1725,'DATA MASTER'!$B$1:$R$3858,5,0),"")</f>
        <v>0.90200000000000002</v>
      </c>
      <c r="J1725" s="35">
        <f>IFERROR(VLOOKUP(E1725,'DATA MASTER'!$B$1:$R$3858,17,0),"")</f>
        <v>81000</v>
      </c>
      <c r="K1725" s="35">
        <f>IFERROR(VLOOKUP(E1725,'DATA MASTER'!$B$1:$R$3858,16,0),"")</f>
        <v>74300</v>
      </c>
      <c r="L1725" s="34">
        <f t="shared" si="471"/>
        <v>6075</v>
      </c>
      <c r="M1725" s="34">
        <f t="shared" si="477"/>
        <v>10764.584000000001</v>
      </c>
      <c r="N1725" s="35">
        <v>0</v>
      </c>
      <c r="O1725" s="35">
        <v>10</v>
      </c>
      <c r="P1725" s="35"/>
      <c r="Q1725" s="4"/>
      <c r="R1725" s="35">
        <f t="shared" si="478"/>
        <v>607500</v>
      </c>
      <c r="S1725" s="35">
        <f t="shared" si="472"/>
        <v>515152.02162162156</v>
      </c>
      <c r="T1725" s="35">
        <f t="shared" si="473"/>
        <v>92347.978378378437</v>
      </c>
      <c r="U1725" s="35">
        <f t="shared" si="479"/>
        <v>6314</v>
      </c>
      <c r="V1725" s="35">
        <f t="shared" si="480"/>
        <v>588.26086956521738</v>
      </c>
      <c r="W1725" s="35">
        <f t="shared" si="474"/>
        <v>13486.500000000002</v>
      </c>
      <c r="X1725" s="35">
        <f t="shared" si="481"/>
        <v>66189.986739582455</v>
      </c>
      <c r="Y1725" s="35">
        <v>1</v>
      </c>
      <c r="Z1725" s="35">
        <v>0</v>
      </c>
      <c r="AA1725" s="35">
        <f t="shared" si="482"/>
        <v>0</v>
      </c>
      <c r="AB1725" s="37">
        <f t="shared" si="476"/>
        <v>0</v>
      </c>
      <c r="AC1725" s="35">
        <v>0</v>
      </c>
      <c r="AD1725" s="35">
        <v>5769.2307692307695</v>
      </c>
      <c r="AE1725" s="44"/>
    </row>
    <row r="1726" spans="1:31">
      <c r="A1726" s="34">
        <v>1722</v>
      </c>
      <c r="B1726" s="58">
        <v>46260</v>
      </c>
      <c r="C1726" s="4" t="s">
        <v>7638</v>
      </c>
      <c r="D1726" s="4" t="s">
        <v>6287</v>
      </c>
      <c r="E1726" s="4" t="s">
        <v>6135</v>
      </c>
      <c r="F1726" s="35" t="str">
        <f>IFERROR(VLOOKUP(E1726,'DATA MASTER'!$B$1:$R$3858,3,0),"")</f>
        <v>DIV 1</v>
      </c>
      <c r="G1726" s="4">
        <v>24</v>
      </c>
      <c r="H1726" s="35">
        <f>IFERROR(VLOOKUP(E1726,'DATA MASTER'!$B$1:$R$3858,6,0),"")</f>
        <v>24</v>
      </c>
      <c r="I1726" s="40">
        <f>IFERROR(VLOOKUP(E1726,'DATA MASTER'!$B$1:$R$3858,5,0),"")</f>
        <v>1.23</v>
      </c>
      <c r="J1726" s="35">
        <f>IFERROR(VLOOKUP(E1726,'DATA MASTER'!$B$1:$R$3858,17,0),"")</f>
        <v>99800</v>
      </c>
      <c r="K1726" s="35">
        <f>IFERROR(VLOOKUP(E1726,'DATA MASTER'!$B$1:$R$3858,16,0),"")</f>
        <v>92100</v>
      </c>
      <c r="L1726" s="34">
        <f t="shared" si="471"/>
        <v>7485</v>
      </c>
      <c r="M1726" s="34">
        <f t="shared" si="477"/>
        <v>13343.448</v>
      </c>
      <c r="N1726" s="35">
        <v>0</v>
      </c>
      <c r="O1726" s="35">
        <v>0</v>
      </c>
      <c r="P1726" s="35">
        <v>25000</v>
      </c>
      <c r="Q1726" s="4" t="s">
        <v>7503</v>
      </c>
      <c r="R1726" s="35">
        <f t="shared" si="478"/>
        <v>1995999.9999999998</v>
      </c>
      <c r="S1726" s="35">
        <f t="shared" si="472"/>
        <v>1702844.3675675672</v>
      </c>
      <c r="T1726" s="35">
        <f t="shared" si="473"/>
        <v>293155.63243243261</v>
      </c>
      <c r="U1726" s="35">
        <f t="shared" si="479"/>
        <v>20664</v>
      </c>
      <c r="V1726" s="35">
        <f t="shared" si="480"/>
        <v>1925.2173913043478</v>
      </c>
      <c r="W1726" s="35">
        <f t="shared" si="474"/>
        <v>44311.199999999997</v>
      </c>
      <c r="X1726" s="35">
        <f t="shared" si="481"/>
        <v>185630.21504112828</v>
      </c>
      <c r="Y1726" s="35">
        <f>H1726</f>
        <v>24</v>
      </c>
      <c r="Z1726" s="35">
        <v>0</v>
      </c>
      <c r="AA1726" s="35">
        <f t="shared" si="482"/>
        <v>25000</v>
      </c>
      <c r="AB1726" s="37">
        <f t="shared" si="476"/>
        <v>0</v>
      </c>
      <c r="AC1726" s="35">
        <v>0</v>
      </c>
      <c r="AD1726" s="35">
        <v>15625</v>
      </c>
      <c r="AE1726" s="44"/>
    </row>
    <row r="1727" spans="1:31">
      <c r="A1727" s="34">
        <v>1723</v>
      </c>
      <c r="B1727" s="58">
        <v>46260</v>
      </c>
      <c r="C1727" s="4" t="s">
        <v>7639</v>
      </c>
      <c r="D1727" s="4" t="s">
        <v>6287</v>
      </c>
      <c r="E1727" s="4" t="s">
        <v>6151</v>
      </c>
      <c r="F1727" s="35" t="str">
        <f>IFERROR(VLOOKUP(E1727,'DATA MASTER'!$B$1:$R$3858,3,0),"")</f>
        <v>DIV 2</v>
      </c>
      <c r="G1727" s="4">
        <v>12</v>
      </c>
      <c r="H1727" s="35">
        <f>IFERROR(VLOOKUP(E1727,'DATA MASTER'!$B$1:$R$3858,6,0),"")</f>
        <v>24</v>
      </c>
      <c r="I1727" s="40">
        <f>IFERROR(VLOOKUP(E1727,'DATA MASTER'!$B$1:$R$3858,5,0),"")</f>
        <v>0.85</v>
      </c>
      <c r="J1727" s="35">
        <f>IFERROR(VLOOKUP(E1727,'DATA MASTER'!$B$1:$R$3858,17,0),"")</f>
        <v>74700</v>
      </c>
      <c r="K1727" s="35">
        <f>IFERROR(VLOOKUP(E1727,'DATA MASTER'!$B$1:$R$3858,16,0),"")</f>
        <v>67900</v>
      </c>
      <c r="L1727" s="34">
        <f t="shared" si="471"/>
        <v>5602.5</v>
      </c>
      <c r="M1727" s="34">
        <f t="shared" si="477"/>
        <v>9837.3520000000008</v>
      </c>
      <c r="N1727" s="35">
        <v>0</v>
      </c>
      <c r="O1727" s="35">
        <v>0</v>
      </c>
      <c r="P1727" s="35"/>
      <c r="Q1727" s="4"/>
      <c r="R1727" s="35">
        <f t="shared" si="478"/>
        <v>746999.99999999988</v>
      </c>
      <c r="S1727" s="35">
        <f t="shared" si="472"/>
        <v>627704.3027027027</v>
      </c>
      <c r="T1727" s="35">
        <f t="shared" si="473"/>
        <v>119295.69729729719</v>
      </c>
      <c r="U1727" s="35">
        <f t="shared" si="479"/>
        <v>7139.9999999999991</v>
      </c>
      <c r="V1727" s="35">
        <f t="shared" si="480"/>
        <v>665.21739130434776</v>
      </c>
      <c r="W1727" s="35">
        <f t="shared" si="474"/>
        <v>16583.399999999998</v>
      </c>
      <c r="X1727" s="35">
        <f t="shared" si="481"/>
        <v>79282.079905992839</v>
      </c>
      <c r="Y1727" s="35">
        <f t="shared" ref="Y1727:Y1728" si="488">IF(E1727="avwi005",4,1)</f>
        <v>1</v>
      </c>
      <c r="Z1727" s="35">
        <v>0</v>
      </c>
      <c r="AA1727" s="35">
        <f t="shared" si="482"/>
        <v>0</v>
      </c>
      <c r="AB1727" s="37">
        <f t="shared" si="476"/>
        <v>0</v>
      </c>
      <c r="AC1727" s="35">
        <v>0</v>
      </c>
      <c r="AD1727" s="35">
        <v>15625</v>
      </c>
      <c r="AE1727" s="44"/>
    </row>
    <row r="1728" spans="1:31">
      <c r="A1728" s="34">
        <v>1724</v>
      </c>
      <c r="B1728" s="58">
        <v>46260</v>
      </c>
      <c r="C1728" s="4" t="s">
        <v>7640</v>
      </c>
      <c r="D1728" s="4" t="s">
        <v>6175</v>
      </c>
      <c r="E1728" s="4" t="s">
        <v>6135</v>
      </c>
      <c r="F1728" s="35" t="str">
        <f>IFERROR(VLOOKUP(E1728,'DATA MASTER'!$B$1:$R$3858,3,0),"")</f>
        <v>DIV 1</v>
      </c>
      <c r="G1728" s="4">
        <v>6</v>
      </c>
      <c r="H1728" s="35">
        <f>IFERROR(VLOOKUP(E1728,'DATA MASTER'!$B$1:$R$3858,6,0),"")</f>
        <v>24</v>
      </c>
      <c r="I1728" s="40">
        <f>IFERROR(VLOOKUP(E1728,'DATA MASTER'!$B$1:$R$3858,5,0),"")</f>
        <v>1.23</v>
      </c>
      <c r="J1728" s="35">
        <f>IFERROR(VLOOKUP(E1728,'DATA MASTER'!$B$1:$R$3858,17,0),"")</f>
        <v>99800</v>
      </c>
      <c r="K1728" s="35">
        <f>IFERROR(VLOOKUP(E1728,'DATA MASTER'!$B$1:$R$3858,16,0),"")</f>
        <v>92100</v>
      </c>
      <c r="L1728" s="34">
        <f t="shared" si="471"/>
        <v>7485</v>
      </c>
      <c r="M1728" s="34">
        <f t="shared" si="477"/>
        <v>13343.448</v>
      </c>
      <c r="N1728" s="35">
        <v>0</v>
      </c>
      <c r="O1728" s="35">
        <v>0</v>
      </c>
      <c r="P1728" s="35"/>
      <c r="Q1728" s="4"/>
      <c r="R1728" s="35">
        <f t="shared" si="478"/>
        <v>498999.99999999994</v>
      </c>
      <c r="S1728" s="35">
        <f t="shared" si="472"/>
        <v>425711.09189189179</v>
      </c>
      <c r="T1728" s="35">
        <f t="shared" si="473"/>
        <v>73288.908108108153</v>
      </c>
      <c r="U1728" s="35">
        <f t="shared" si="479"/>
        <v>5166</v>
      </c>
      <c r="V1728" s="35">
        <f t="shared" si="480"/>
        <v>481.30434782608694</v>
      </c>
      <c r="W1728" s="35">
        <f t="shared" si="474"/>
        <v>11077.8</v>
      </c>
      <c r="X1728" s="35">
        <f t="shared" si="481"/>
        <v>56563.80376028207</v>
      </c>
      <c r="Y1728" s="35">
        <f t="shared" si="488"/>
        <v>1</v>
      </c>
      <c r="Z1728" s="35">
        <v>0</v>
      </c>
      <c r="AA1728" s="35">
        <f t="shared" si="482"/>
        <v>0</v>
      </c>
      <c r="AB1728" s="37">
        <f t="shared" si="476"/>
        <v>0</v>
      </c>
      <c r="AC1728" s="35">
        <v>0</v>
      </c>
      <c r="AD1728" s="35">
        <v>0</v>
      </c>
      <c r="AE1728" s="44"/>
    </row>
    <row r="1729" spans="1:31">
      <c r="A1729" s="34">
        <v>1725</v>
      </c>
      <c r="B1729" s="58">
        <v>46260</v>
      </c>
      <c r="C1729" s="4" t="s">
        <v>7641</v>
      </c>
      <c r="D1729" s="4" t="s">
        <v>6239</v>
      </c>
      <c r="E1729" s="4" t="s">
        <v>6173</v>
      </c>
      <c r="F1729" s="35" t="str">
        <f>IFERROR(VLOOKUP(E1729,'DATA MASTER'!$B$1:$R$3858,3,0),"")</f>
        <v>DIV 2</v>
      </c>
      <c r="G1729" s="4">
        <v>24</v>
      </c>
      <c r="H1729" s="35">
        <f>IFERROR(VLOOKUP(E1729,'DATA MASTER'!$B$1:$R$3858,6,0),"")</f>
        <v>72</v>
      </c>
      <c r="I1729" s="40">
        <f>IFERROR(VLOOKUP(E1729,'DATA MASTER'!$B$1:$R$3858,5,0),"")</f>
        <v>0.222</v>
      </c>
      <c r="J1729" s="35">
        <f>IFERROR(VLOOKUP(E1729,'DATA MASTER'!$B$1:$R$3858,17,0),"")</f>
        <v>24483.333333333332</v>
      </c>
      <c r="K1729" s="35">
        <f>IFERROR(VLOOKUP(E1729,'DATA MASTER'!$B$1:$R$3858,16,0),"")</f>
        <v>22658.333333333332</v>
      </c>
      <c r="L1729" s="34">
        <f t="shared" si="471"/>
        <v>1836.2499999999998</v>
      </c>
      <c r="M1729" s="34">
        <f t="shared" si="477"/>
        <v>3282.7393333333334</v>
      </c>
      <c r="N1729" s="35">
        <v>0</v>
      </c>
      <c r="O1729" s="35">
        <v>10</v>
      </c>
      <c r="P1729" s="35"/>
      <c r="Q1729" s="4"/>
      <c r="R1729" s="35">
        <f t="shared" si="478"/>
        <v>440699.99999999988</v>
      </c>
      <c r="S1729" s="35">
        <f t="shared" si="472"/>
        <v>377038.58594594587</v>
      </c>
      <c r="T1729" s="35">
        <f t="shared" si="473"/>
        <v>63661.41405405401</v>
      </c>
      <c r="U1729" s="35">
        <f t="shared" si="479"/>
        <v>3729.6000000000004</v>
      </c>
      <c r="V1729" s="35">
        <f t="shared" si="480"/>
        <v>347.47826086956525</v>
      </c>
      <c r="W1729" s="35">
        <f t="shared" si="474"/>
        <v>9783.5399999999991</v>
      </c>
      <c r="X1729" s="35">
        <f t="shared" si="481"/>
        <v>49800.795793184443</v>
      </c>
      <c r="Y1729" s="35">
        <v>1</v>
      </c>
      <c r="Z1729" s="35">
        <v>0</v>
      </c>
      <c r="AA1729" s="35">
        <f t="shared" si="482"/>
        <v>0</v>
      </c>
      <c r="AB1729" s="37">
        <f t="shared" si="476"/>
        <v>0</v>
      </c>
      <c r="AC1729" s="35">
        <v>0</v>
      </c>
      <c r="AD1729" s="35">
        <v>0</v>
      </c>
      <c r="AE1729" s="44"/>
    </row>
    <row r="1730" spans="1:31">
      <c r="A1730" s="34">
        <v>1726</v>
      </c>
      <c r="B1730" s="58">
        <v>46260</v>
      </c>
      <c r="C1730" s="4" t="s">
        <v>7642</v>
      </c>
      <c r="D1730" s="4" t="s">
        <v>6143</v>
      </c>
      <c r="E1730" s="4" t="s">
        <v>6135</v>
      </c>
      <c r="F1730" s="35" t="str">
        <f>IFERROR(VLOOKUP(E1730,'DATA MASTER'!$B$1:$R$3858,3,0),"")</f>
        <v>DIV 1</v>
      </c>
      <c r="G1730" s="4">
        <v>24</v>
      </c>
      <c r="H1730" s="35">
        <f>IFERROR(VLOOKUP(E1730,'DATA MASTER'!$B$1:$R$3858,6,0),"")</f>
        <v>24</v>
      </c>
      <c r="I1730" s="40">
        <f>IFERROR(VLOOKUP(E1730,'DATA MASTER'!$B$1:$R$3858,5,0),"")</f>
        <v>1.23</v>
      </c>
      <c r="J1730" s="35">
        <f>IFERROR(VLOOKUP(E1730,'DATA MASTER'!$B$1:$R$3858,17,0),"")</f>
        <v>99800</v>
      </c>
      <c r="K1730" s="35">
        <f>IFERROR(VLOOKUP(E1730,'DATA MASTER'!$B$1:$R$3858,16,0),"")</f>
        <v>92100</v>
      </c>
      <c r="L1730" s="34">
        <f t="shared" si="471"/>
        <v>7485</v>
      </c>
      <c r="M1730" s="34">
        <f t="shared" si="477"/>
        <v>13343.448</v>
      </c>
      <c r="N1730" s="35">
        <v>0</v>
      </c>
      <c r="O1730" s="35">
        <v>0</v>
      </c>
      <c r="P1730" s="35">
        <v>25000</v>
      </c>
      <c r="Q1730" s="4" t="s">
        <v>7503</v>
      </c>
      <c r="R1730" s="35">
        <f t="shared" si="478"/>
        <v>1995999.9999999998</v>
      </c>
      <c r="S1730" s="35">
        <f t="shared" si="472"/>
        <v>1702844.3675675672</v>
      </c>
      <c r="T1730" s="35">
        <f t="shared" si="473"/>
        <v>293155.63243243261</v>
      </c>
      <c r="U1730" s="35">
        <f t="shared" si="479"/>
        <v>20664</v>
      </c>
      <c r="V1730" s="35">
        <f t="shared" si="480"/>
        <v>1925.2173913043478</v>
      </c>
      <c r="W1730" s="35">
        <f t="shared" si="474"/>
        <v>44311.199999999997</v>
      </c>
      <c r="X1730" s="35">
        <f t="shared" si="481"/>
        <v>190144.10393001715</v>
      </c>
      <c r="Y1730" s="35">
        <f>H1730</f>
        <v>24</v>
      </c>
      <c r="Z1730" s="35">
        <v>0</v>
      </c>
      <c r="AA1730" s="35">
        <f t="shared" si="482"/>
        <v>25000</v>
      </c>
      <c r="AB1730" s="37">
        <f t="shared" si="476"/>
        <v>0</v>
      </c>
      <c r="AC1730" s="35">
        <v>0</v>
      </c>
      <c r="AD1730" s="35">
        <v>11111.111111111111</v>
      </c>
      <c r="AE1730" s="44"/>
    </row>
    <row r="1731" spans="1:31">
      <c r="A1731" s="34">
        <v>1727</v>
      </c>
      <c r="B1731" s="58">
        <v>46260</v>
      </c>
      <c r="C1731" s="4" t="s">
        <v>7643</v>
      </c>
      <c r="D1731" s="4" t="s">
        <v>6128</v>
      </c>
      <c r="E1731" s="4" t="s">
        <v>6129</v>
      </c>
      <c r="F1731" s="35" t="str">
        <f>IFERROR(VLOOKUP(E1731,'DATA MASTER'!$B$1:$R$3858,3,0),"")</f>
        <v>DIV 1</v>
      </c>
      <c r="G1731" s="4">
        <v>24</v>
      </c>
      <c r="H1731" s="35">
        <f>IFERROR(VLOOKUP(E1731,'DATA MASTER'!$B$1:$R$3858,6,0),"")</f>
        <v>120</v>
      </c>
      <c r="I1731" s="40">
        <f>IFERROR(VLOOKUP(E1731,'DATA MASTER'!$B$1:$R$3858,5,0),"")</f>
        <v>0.14499999999999999</v>
      </c>
      <c r="J1731" s="35">
        <f>IFERROR(VLOOKUP(E1731,'DATA MASTER'!$B$1:$R$3858,17,0),"")</f>
        <v>15108.333333333334</v>
      </c>
      <c r="K1731" s="35">
        <f>IFERROR(VLOOKUP(E1731,'DATA MASTER'!$B$1:$R$3858,16,0),"")</f>
        <v>14025</v>
      </c>
      <c r="L1731" s="34">
        <f t="shared" si="471"/>
        <v>1133.125</v>
      </c>
      <c r="M1731" s="34">
        <f t="shared" si="477"/>
        <v>2031.9420000000002</v>
      </c>
      <c r="N1731" s="35">
        <v>0</v>
      </c>
      <c r="O1731" s="35">
        <v>0</v>
      </c>
      <c r="P1731" s="35"/>
      <c r="Q1731" s="4"/>
      <c r="R1731" s="35">
        <f t="shared" si="478"/>
        <v>302166.66666666663</v>
      </c>
      <c r="S1731" s="35">
        <f t="shared" si="472"/>
        <v>259309.36216216208</v>
      </c>
      <c r="T1731" s="35">
        <f t="shared" si="473"/>
        <v>42857.304504504544</v>
      </c>
      <c r="U1731" s="35">
        <f t="shared" si="479"/>
        <v>2435.9999999999995</v>
      </c>
      <c r="V1731" s="35">
        <f t="shared" si="480"/>
        <v>226.95652173913041</v>
      </c>
      <c r="W1731" s="35">
        <f t="shared" si="474"/>
        <v>6708.1</v>
      </c>
      <c r="X1731" s="35">
        <f t="shared" si="481"/>
        <v>25152.914649432081</v>
      </c>
      <c r="Y1731" s="35">
        <v>1</v>
      </c>
      <c r="Z1731" s="35">
        <v>0</v>
      </c>
      <c r="AA1731" s="35">
        <f t="shared" si="482"/>
        <v>0</v>
      </c>
      <c r="AB1731" s="37">
        <f t="shared" si="476"/>
        <v>0</v>
      </c>
      <c r="AC1731" s="35">
        <v>0</v>
      </c>
      <c r="AD1731" s="35">
        <v>8333.3333333333339</v>
      </c>
      <c r="AE1731" s="44"/>
    </row>
    <row r="1732" spans="1:31">
      <c r="A1732" s="34">
        <v>1728</v>
      </c>
      <c r="B1732" s="58">
        <v>46260</v>
      </c>
      <c r="C1732" s="4" t="s">
        <v>7643</v>
      </c>
      <c r="D1732" s="4" t="s">
        <v>6128</v>
      </c>
      <c r="E1732" s="4" t="s">
        <v>5623</v>
      </c>
      <c r="F1732" s="35" t="str">
        <f>IFERROR(VLOOKUP(E1732,'DATA MASTER'!$B$1:$R$3858,3,0),"")</f>
        <v>DIV 2</v>
      </c>
      <c r="G1732" s="4">
        <v>6</v>
      </c>
      <c r="H1732" s="35">
        <f>IFERROR(VLOOKUP(E1732,'DATA MASTER'!$B$1:$R$3858,6,0),"")</f>
        <v>24</v>
      </c>
      <c r="I1732" s="40">
        <f>IFERROR(VLOOKUP(E1732,'DATA MASTER'!$B$1:$R$3858,5,0),"")</f>
        <v>0.98</v>
      </c>
      <c r="J1732" s="35">
        <f>IFERROR(VLOOKUP(E1732,'DATA MASTER'!$B$1:$R$3858,17,0),"")</f>
        <v>143700</v>
      </c>
      <c r="K1732" s="35">
        <f>IFERROR(VLOOKUP(E1732,'DATA MASTER'!$B$1:$R$3858,16,0),"")</f>
        <v>131700</v>
      </c>
      <c r="L1732" s="34">
        <f t="shared" si="471"/>
        <v>10777.5</v>
      </c>
      <c r="M1732" s="34">
        <f t="shared" si="477"/>
        <v>19080.696</v>
      </c>
      <c r="N1732" s="35">
        <v>0</v>
      </c>
      <c r="O1732" s="35">
        <v>0</v>
      </c>
      <c r="P1732" s="35"/>
      <c r="Q1732" s="4"/>
      <c r="R1732" s="35">
        <f t="shared" si="478"/>
        <v>718499.99999999988</v>
      </c>
      <c r="S1732" s="35">
        <f t="shared" si="472"/>
        <v>608752.99459459446</v>
      </c>
      <c r="T1732" s="35">
        <f t="shared" si="473"/>
        <v>109747.00540540542</v>
      </c>
      <c r="U1732" s="35">
        <f t="shared" si="479"/>
        <v>4116</v>
      </c>
      <c r="V1732" s="35">
        <f t="shared" si="480"/>
        <v>383.47826086956519</v>
      </c>
      <c r="W1732" s="35">
        <f t="shared" si="474"/>
        <v>15950.699999999999</v>
      </c>
      <c r="X1732" s="35">
        <f t="shared" si="481"/>
        <v>80963.493811202527</v>
      </c>
      <c r="Y1732" s="35">
        <v>1</v>
      </c>
      <c r="Z1732" s="35">
        <v>0</v>
      </c>
      <c r="AA1732" s="35">
        <f t="shared" si="482"/>
        <v>0</v>
      </c>
      <c r="AB1732" s="37">
        <f t="shared" si="476"/>
        <v>0</v>
      </c>
      <c r="AC1732" s="35">
        <v>0</v>
      </c>
      <c r="AD1732" s="35">
        <v>8333.3333333333339</v>
      </c>
      <c r="AE1732" s="44"/>
    </row>
    <row r="1733" spans="1:31">
      <c r="A1733" s="34">
        <v>1729</v>
      </c>
      <c r="B1733" s="58">
        <v>46260</v>
      </c>
      <c r="C1733" s="4" t="s">
        <v>7644</v>
      </c>
      <c r="D1733" s="4" t="s">
        <v>6175</v>
      </c>
      <c r="E1733" s="4" t="s">
        <v>5573</v>
      </c>
      <c r="F1733" s="35" t="str">
        <f>IFERROR(VLOOKUP(E1733,'DATA MASTER'!$B$1:$R$3858,3,0),"")</f>
        <v>HCARE</v>
      </c>
      <c r="G1733" s="4">
        <v>25</v>
      </c>
      <c r="H1733" s="35">
        <f>IFERROR(VLOOKUP(E1733,'DATA MASTER'!$B$1:$R$3858,6,0),"")</f>
        <v>500</v>
      </c>
      <c r="I1733" s="40">
        <f>IFERROR(VLOOKUP(E1733,'DATA MASTER'!$B$1:$R$3858,5,0),"")</f>
        <v>1.8E-3</v>
      </c>
      <c r="J1733" s="35">
        <f>IFERROR(VLOOKUP(E1733,'DATA MASTER'!$B$1:$R$3858,17,0),"")</f>
        <v>3810</v>
      </c>
      <c r="K1733" s="35">
        <f>IFERROR(VLOOKUP(E1733,'DATA MASTER'!$B$1:$R$3858,16,0),"")</f>
        <v>3810</v>
      </c>
      <c r="L1733" s="34">
        <f t="shared" si="471"/>
        <v>285.75</v>
      </c>
      <c r="M1733" s="34">
        <f t="shared" si="477"/>
        <v>551.99279999999999</v>
      </c>
      <c r="N1733" s="35">
        <v>0</v>
      </c>
      <c r="O1733" s="35">
        <v>0</v>
      </c>
      <c r="P1733" s="35"/>
      <c r="Q1733" s="4"/>
      <c r="R1733" s="35">
        <f t="shared" si="478"/>
        <v>79374.999999999985</v>
      </c>
      <c r="S1733" s="35">
        <f t="shared" si="472"/>
        <v>73378.540540540533</v>
      </c>
      <c r="T1733" s="35">
        <f t="shared" si="473"/>
        <v>5996.4594594594528</v>
      </c>
      <c r="U1733" s="35">
        <f t="shared" si="479"/>
        <v>31.5</v>
      </c>
      <c r="V1733" s="35">
        <f t="shared" si="480"/>
        <v>2.9347826086956519</v>
      </c>
      <c r="W1733" s="35">
        <v>0</v>
      </c>
      <c r="X1733" s="35">
        <f t="shared" si="481"/>
        <v>5962.0246768507568</v>
      </c>
      <c r="Y1733" s="35">
        <f>IF(E1733="avem005",4,IF(E1733="avem025",1,1))</f>
        <v>1</v>
      </c>
      <c r="Z1733" s="35">
        <v>0</v>
      </c>
      <c r="AA1733" s="35">
        <f t="shared" si="482"/>
        <v>0</v>
      </c>
      <c r="AB1733" s="37">
        <f t="shared" si="476"/>
        <v>0</v>
      </c>
      <c r="AC1733" s="35">
        <v>0</v>
      </c>
      <c r="AD1733" s="35">
        <v>0</v>
      </c>
      <c r="AE1733" s="44"/>
    </row>
    <row r="1734" spans="1:31">
      <c r="A1734" s="34">
        <v>1730</v>
      </c>
      <c r="B1734" s="58">
        <v>46260</v>
      </c>
      <c r="C1734" s="4" t="s">
        <v>7644</v>
      </c>
      <c r="D1734" s="4" t="s">
        <v>6175</v>
      </c>
      <c r="E1734" s="4" t="s">
        <v>5596</v>
      </c>
      <c r="F1734" s="35" t="str">
        <f>IFERROR(VLOOKUP(E1734,'DATA MASTER'!$B$1:$R$3858,3,0),"")</f>
        <v>HCARE</v>
      </c>
      <c r="G1734" s="4">
        <v>25</v>
      </c>
      <c r="H1734" s="35">
        <f>IFERROR(VLOOKUP(E1734,'DATA MASTER'!$B$1:$R$3858,6,0),"")</f>
        <v>1000</v>
      </c>
      <c r="I1734" s="40">
        <f>IFERROR(VLOOKUP(E1734,'DATA MASTER'!$B$1:$R$3858,5,0),"")</f>
        <v>1.5E-3</v>
      </c>
      <c r="J1734" s="35">
        <f>IFERROR(VLOOKUP(E1734,'DATA MASTER'!$B$1:$R$3858,17,0),"")</f>
        <v>3810</v>
      </c>
      <c r="K1734" s="35">
        <f>IFERROR(VLOOKUP(E1734,'DATA MASTER'!$B$1:$R$3858,16,0),"")</f>
        <v>3810</v>
      </c>
      <c r="L1734" s="34">
        <f t="shared" si="471"/>
        <v>285.75</v>
      </c>
      <c r="M1734" s="34">
        <f t="shared" si="477"/>
        <v>551.99279999999999</v>
      </c>
      <c r="N1734" s="35">
        <v>0</v>
      </c>
      <c r="O1734" s="35">
        <v>0</v>
      </c>
      <c r="P1734" s="35"/>
      <c r="Q1734" s="4"/>
      <c r="R1734" s="35">
        <f t="shared" si="478"/>
        <v>79374.999999999985</v>
      </c>
      <c r="S1734" s="35">
        <f t="shared" si="472"/>
        <v>73378.540540540533</v>
      </c>
      <c r="T1734" s="35">
        <f t="shared" si="473"/>
        <v>5996.4594594594528</v>
      </c>
      <c r="U1734" s="35">
        <f t="shared" si="479"/>
        <v>26.25</v>
      </c>
      <c r="V1734" s="35">
        <f t="shared" si="480"/>
        <v>2.4456521739130435</v>
      </c>
      <c r="W1734" s="35">
        <v>0</v>
      </c>
      <c r="X1734" s="35">
        <f t="shared" si="481"/>
        <v>5967.7638072855398</v>
      </c>
      <c r="Y1734" s="35">
        <f t="shared" ref="Y1734:Y1735" si="489">IF(E1734="nodr004",4,1)</f>
        <v>1</v>
      </c>
      <c r="Z1734" s="35">
        <v>0</v>
      </c>
      <c r="AA1734" s="35">
        <f t="shared" si="482"/>
        <v>0</v>
      </c>
      <c r="AB1734" s="37">
        <f t="shared" si="476"/>
        <v>0</v>
      </c>
      <c r="AC1734" s="35">
        <v>0</v>
      </c>
      <c r="AD1734" s="35">
        <v>0</v>
      </c>
      <c r="AE1734" s="44"/>
    </row>
    <row r="1735" spans="1:31">
      <c r="A1735" s="34">
        <v>1731</v>
      </c>
      <c r="B1735" s="58">
        <v>46260</v>
      </c>
      <c r="C1735" s="4" t="s">
        <v>7644</v>
      </c>
      <c r="D1735" s="4" t="s">
        <v>6175</v>
      </c>
      <c r="E1735" s="4" t="s">
        <v>5606</v>
      </c>
      <c r="F1735" s="35" t="str">
        <f>IFERROR(VLOOKUP(E1735,'DATA MASTER'!$B$1:$R$3858,3,0),"")</f>
        <v>HCARE</v>
      </c>
      <c r="G1735" s="4">
        <v>25</v>
      </c>
      <c r="H1735" s="35">
        <f>IFERROR(VLOOKUP(E1735,'DATA MASTER'!$B$1:$R$3858,6,0),"")</f>
        <v>1000</v>
      </c>
      <c r="I1735" s="40">
        <f>IFERROR(VLOOKUP(E1735,'DATA MASTER'!$B$1:$R$3858,5,0),"")</f>
        <v>1.2999999999999999E-3</v>
      </c>
      <c r="J1735" s="35">
        <f>IFERROR(VLOOKUP(E1735,'DATA MASTER'!$B$1:$R$3858,17,0),"")</f>
        <v>3810</v>
      </c>
      <c r="K1735" s="35">
        <f>IFERROR(VLOOKUP(E1735,'DATA MASTER'!$B$1:$R$3858,16,0),"")</f>
        <v>3810</v>
      </c>
      <c r="L1735" s="34">
        <f t="shared" si="471"/>
        <v>285.75</v>
      </c>
      <c r="M1735" s="34">
        <f t="shared" si="477"/>
        <v>551.99279999999999</v>
      </c>
      <c r="N1735" s="35">
        <v>0</v>
      </c>
      <c r="O1735" s="35">
        <v>0</v>
      </c>
      <c r="P1735" s="35"/>
      <c r="Q1735" s="4"/>
      <c r="R1735" s="35">
        <f t="shared" si="478"/>
        <v>79374.999999999985</v>
      </c>
      <c r="S1735" s="35">
        <f t="shared" si="472"/>
        <v>73378.540540540533</v>
      </c>
      <c r="T1735" s="35">
        <f t="shared" si="473"/>
        <v>5996.4594594594528</v>
      </c>
      <c r="U1735" s="35">
        <f t="shared" si="479"/>
        <v>22.75</v>
      </c>
      <c r="V1735" s="35">
        <f t="shared" si="480"/>
        <v>2.1195652173913047</v>
      </c>
      <c r="W1735" s="35">
        <v>0</v>
      </c>
      <c r="X1735" s="35">
        <f t="shared" si="481"/>
        <v>5971.5898942420617</v>
      </c>
      <c r="Y1735" s="35">
        <f t="shared" si="489"/>
        <v>1</v>
      </c>
      <c r="Z1735" s="35">
        <v>0</v>
      </c>
      <c r="AA1735" s="35">
        <f t="shared" si="482"/>
        <v>0</v>
      </c>
      <c r="AB1735" s="37">
        <f t="shared" si="476"/>
        <v>0</v>
      </c>
      <c r="AC1735" s="35">
        <v>0</v>
      </c>
      <c r="AD1735" s="35">
        <v>0</v>
      </c>
      <c r="AE1735" s="44"/>
    </row>
    <row r="1736" spans="1:31">
      <c r="A1736" s="34">
        <v>1732</v>
      </c>
      <c r="B1736" s="58">
        <v>46260</v>
      </c>
      <c r="C1736" s="4" t="s">
        <v>7645</v>
      </c>
      <c r="D1736" s="4" t="s">
        <v>6128</v>
      </c>
      <c r="E1736" s="4" t="s">
        <v>6202</v>
      </c>
      <c r="F1736" s="35" t="str">
        <f>IFERROR(VLOOKUP(E1736,'DATA MASTER'!$B$1:$R$3858,3,0),"")</f>
        <v>DIV 1-AREM</v>
      </c>
      <c r="G1736" s="4">
        <v>4</v>
      </c>
      <c r="H1736" s="35">
        <f>IFERROR(VLOOKUP(E1736,'DATA MASTER'!$B$1:$R$3858,6,0),"")</f>
        <v>4</v>
      </c>
      <c r="I1736" s="40">
        <f>IFERROR(VLOOKUP(E1736,'DATA MASTER'!$B$1:$R$3858,5,0),"")</f>
        <v>5.19</v>
      </c>
      <c r="J1736" s="35">
        <f>IFERROR(VLOOKUP(E1736,'DATA MASTER'!$B$1:$R$3858,17,0),"")</f>
        <v>76700</v>
      </c>
      <c r="K1736" s="35">
        <f>IFERROR(VLOOKUP(E1736,'DATA MASTER'!$B$1:$R$3858,16,0),"")</f>
        <v>61100</v>
      </c>
      <c r="L1736" s="34">
        <f t="shared" ref="L1736:L1799" si="490">IFERROR(IF(F1736="MTAB",12.5%*J1736,7.5%*J1736),"")</f>
        <v>5752.5</v>
      </c>
      <c r="M1736" s="34">
        <f t="shared" si="477"/>
        <v>8852.1679999999997</v>
      </c>
      <c r="N1736" s="35">
        <v>0</v>
      </c>
      <c r="O1736" s="35">
        <v>0</v>
      </c>
      <c r="P1736" s="35"/>
      <c r="Q1736" s="4"/>
      <c r="R1736" s="35">
        <f t="shared" si="478"/>
        <v>255666.66666666666</v>
      </c>
      <c r="S1736" s="35">
        <f t="shared" ref="S1736:S1799" si="491">IFERROR((K1736-M1736)/1.11*(100-O1736)%*G1736,"")</f>
        <v>188280.47567567567</v>
      </c>
      <c r="T1736" s="35">
        <f t="shared" ref="T1736:T1799" si="492">IFERROR(R1736-S1736,"")</f>
        <v>67386.190990990988</v>
      </c>
      <c r="U1736" s="35">
        <f t="shared" si="479"/>
        <v>14532.000000000002</v>
      </c>
      <c r="V1736" s="35">
        <f t="shared" si="480"/>
        <v>1353.913043478261</v>
      </c>
      <c r="W1736" s="35">
        <f t="shared" ref="W1736:W1799" si="493">IFERROR(2%*R1736*1.11,"")</f>
        <v>5675.8</v>
      </c>
      <c r="X1736" s="35">
        <f t="shared" si="481"/>
        <v>45824.477947512722</v>
      </c>
      <c r="Y1736" s="35">
        <f t="shared" ref="Y1736:Y1738" si="494">IF(E1736="avem005",4,IF(E1736="avem025",1,1))</f>
        <v>1</v>
      </c>
      <c r="Z1736" s="35">
        <v>0</v>
      </c>
      <c r="AA1736" s="35">
        <f t="shared" si="482"/>
        <v>0</v>
      </c>
      <c r="AB1736" s="37">
        <f t="shared" ref="AB1736:AB1799" si="495">IFERROR(IF(OR(D1736="SALES008",D1736="SALES010"),IF(MOD(G1736,H1736)=0,10000*G1736/H1736,10000*(ROUNDUP(G1736/H1736,0))),0),"")</f>
        <v>0</v>
      </c>
      <c r="AC1736" s="35">
        <v>0</v>
      </c>
      <c r="AD1736" s="35">
        <v>0</v>
      </c>
      <c r="AE1736" s="44"/>
    </row>
    <row r="1737" spans="1:31">
      <c r="A1737" s="34">
        <v>1733</v>
      </c>
      <c r="B1737" s="58">
        <v>46260</v>
      </c>
      <c r="C1737" s="4" t="s">
        <v>7646</v>
      </c>
      <c r="D1737" s="4" t="s">
        <v>6158</v>
      </c>
      <c r="E1737" s="4" t="s">
        <v>2791</v>
      </c>
      <c r="F1737" s="35" t="str">
        <f>IFERROR(VLOOKUP(E1737,'DATA MASTER'!$B$1:$R$3858,3,0),"")</f>
        <v>BB</v>
      </c>
      <c r="G1737" s="4">
        <v>10</v>
      </c>
      <c r="H1737" s="35">
        <f>IFERROR(VLOOKUP(E1737,'DATA MASTER'!$B$1:$R$3858,6,0),"")</f>
        <v>1</v>
      </c>
      <c r="I1737" s="40">
        <f>IFERROR(VLOOKUP(E1737,'DATA MASTER'!$B$1:$R$3858,5,0),"")</f>
        <v>20.096</v>
      </c>
      <c r="J1737" s="35">
        <f>IFERROR(VLOOKUP(E1737,'DATA MASTER'!$B$1:$R$3858,17,0),"")</f>
        <v>111100</v>
      </c>
      <c r="K1737" s="35">
        <f>IFERROR(VLOOKUP(E1737,'DATA MASTER'!$B$1:$R$3858,16,0),"")</f>
        <v>92000</v>
      </c>
      <c r="L1737" s="34">
        <f t="shared" si="490"/>
        <v>8332.5</v>
      </c>
      <c r="M1737" s="34">
        <f t="shared" ref="M1737:M1800" si="496">IFERROR(IF(F1737="MTAB",19.011%*K1737,14.488%*K1737),"")</f>
        <v>13328.960000000001</v>
      </c>
      <c r="N1737" s="35">
        <v>0</v>
      </c>
      <c r="O1737" s="35">
        <v>0</v>
      </c>
      <c r="P1737" s="35"/>
      <c r="Q1737" s="4"/>
      <c r="R1737" s="35">
        <f t="shared" ref="R1737:R1800" si="497">IFERROR((((J1737-L1737)/1.11*(100-O1737)%*G1737)-(ROUNDDOWN(G1737/Y1737,0)*N1737)),"")</f>
        <v>925833.33333333326</v>
      </c>
      <c r="S1737" s="35">
        <f t="shared" si="491"/>
        <v>708748.10810810793</v>
      </c>
      <c r="T1737" s="35">
        <f t="shared" si="492"/>
        <v>217085.22522522532</v>
      </c>
      <c r="U1737" s="35">
        <f t="shared" ref="U1737:U1800" si="498">IFERROR(I1737*G1737*700,"")</f>
        <v>140672</v>
      </c>
      <c r="V1737" s="35">
        <f t="shared" ref="V1737:V1800" si="499">IFERROR(G1737*I1737/23000*1500000,"")</f>
        <v>13106.08695652174</v>
      </c>
      <c r="W1737" s="35">
        <v>0</v>
      </c>
      <c r="X1737" s="35">
        <f t="shared" ref="X1737:X1800" si="500">IFERROR(T1737-U1737-V1737-W1737-Z1737-AC1737-AB1737-AA1737-AD1737,"")</f>
        <v>63307.13826870358</v>
      </c>
      <c r="Y1737" s="35">
        <f t="shared" si="494"/>
        <v>1</v>
      </c>
      <c r="Z1737" s="35">
        <v>0</v>
      </c>
      <c r="AA1737" s="35">
        <f t="shared" ref="AA1737:AA1800" si="501">IFERROR(ROUNDDOWN(G1737/Y1737,0)*P1737,"")</f>
        <v>0</v>
      </c>
      <c r="AB1737" s="37">
        <f t="shared" si="495"/>
        <v>0</v>
      </c>
      <c r="AC1737" s="35">
        <v>0</v>
      </c>
      <c r="AD1737" s="3">
        <v>0</v>
      </c>
      <c r="AE1737" s="44"/>
    </row>
    <row r="1738" spans="1:31">
      <c r="A1738" s="34">
        <v>1734</v>
      </c>
      <c r="B1738" s="58">
        <v>46261</v>
      </c>
      <c r="C1738" s="4" t="s">
        <v>7647</v>
      </c>
      <c r="D1738" s="4" t="s">
        <v>6239</v>
      </c>
      <c r="E1738" s="4" t="s">
        <v>6135</v>
      </c>
      <c r="F1738" s="35" t="str">
        <f>IFERROR(VLOOKUP(E1738,'DATA MASTER'!$B$1:$R$3858,3,0),"")</f>
        <v>DIV 1</v>
      </c>
      <c r="G1738" s="4">
        <v>6</v>
      </c>
      <c r="H1738" s="35">
        <f>IFERROR(VLOOKUP(E1738,'DATA MASTER'!$B$1:$R$3858,6,0),"")</f>
        <v>24</v>
      </c>
      <c r="I1738" s="40">
        <f>IFERROR(VLOOKUP(E1738,'DATA MASTER'!$B$1:$R$3858,5,0),"")</f>
        <v>1.23</v>
      </c>
      <c r="J1738" s="35">
        <f>IFERROR(VLOOKUP(E1738,'DATA MASTER'!$B$1:$R$3858,17,0),"")</f>
        <v>99800</v>
      </c>
      <c r="K1738" s="35">
        <f>IFERROR(VLOOKUP(E1738,'DATA MASTER'!$B$1:$R$3858,16,0),"")</f>
        <v>92100</v>
      </c>
      <c r="L1738" s="34">
        <f t="shared" si="490"/>
        <v>7485</v>
      </c>
      <c r="M1738" s="34">
        <f t="shared" si="496"/>
        <v>13343.448</v>
      </c>
      <c r="N1738" s="35">
        <v>0</v>
      </c>
      <c r="O1738" s="35">
        <v>0</v>
      </c>
      <c r="P1738" s="35"/>
      <c r="Q1738" s="4"/>
      <c r="R1738" s="35">
        <f t="shared" si="497"/>
        <v>498999.99999999994</v>
      </c>
      <c r="S1738" s="35">
        <f t="shared" si="491"/>
        <v>425711.09189189179</v>
      </c>
      <c r="T1738" s="35">
        <f t="shared" si="492"/>
        <v>73288.908108108153</v>
      </c>
      <c r="U1738" s="35">
        <f t="shared" si="498"/>
        <v>5166</v>
      </c>
      <c r="V1738" s="35">
        <f t="shared" si="499"/>
        <v>481.30434782608694</v>
      </c>
      <c r="W1738" s="35">
        <f t="shared" si="493"/>
        <v>11077.8</v>
      </c>
      <c r="X1738" s="35">
        <f t="shared" si="500"/>
        <v>56563.80376028207</v>
      </c>
      <c r="Y1738" s="35">
        <f t="shared" si="494"/>
        <v>1</v>
      </c>
      <c r="Z1738" s="35">
        <v>0</v>
      </c>
      <c r="AA1738" s="35">
        <f t="shared" si="501"/>
        <v>0</v>
      </c>
      <c r="AB1738" s="37">
        <f t="shared" si="495"/>
        <v>0</v>
      </c>
      <c r="AC1738" s="35">
        <v>0</v>
      </c>
      <c r="AD1738" s="35">
        <v>0</v>
      </c>
      <c r="AE1738" s="44"/>
    </row>
    <row r="1739" spans="1:31">
      <c r="A1739" s="34">
        <v>1735</v>
      </c>
      <c r="B1739" s="58">
        <v>46261</v>
      </c>
      <c r="C1739" s="4" t="s">
        <v>7647</v>
      </c>
      <c r="D1739" s="4" t="s">
        <v>6239</v>
      </c>
      <c r="E1739" s="4" t="s">
        <v>6198</v>
      </c>
      <c r="F1739" s="35" t="str">
        <f>IFERROR(VLOOKUP(E1739,'DATA MASTER'!$B$1:$R$3858,3,0),"")</f>
        <v>DIV 1</v>
      </c>
      <c r="G1739" s="4">
        <v>2</v>
      </c>
      <c r="H1739" s="35">
        <f>IFERROR(VLOOKUP(E1739,'DATA MASTER'!$B$1:$R$3858,6,0),"")</f>
        <v>4</v>
      </c>
      <c r="I1739" s="40">
        <f>IFERROR(VLOOKUP(E1739,'DATA MASTER'!$B$1:$R$3858,5,0),"")</f>
        <v>4.2380000000000004</v>
      </c>
      <c r="J1739" s="35">
        <f>IFERROR(VLOOKUP(E1739,'DATA MASTER'!$B$1:$R$3858,17,0),"")</f>
        <v>392400</v>
      </c>
      <c r="K1739" s="35">
        <f>IFERROR(VLOOKUP(E1739,'DATA MASTER'!$B$1:$R$3858,16,0),"")</f>
        <v>362700</v>
      </c>
      <c r="L1739" s="34">
        <f t="shared" si="490"/>
        <v>29430</v>
      </c>
      <c r="M1739" s="34">
        <f t="shared" si="496"/>
        <v>52547.976000000002</v>
      </c>
      <c r="N1739" s="35">
        <v>0</v>
      </c>
      <c r="O1739" s="35">
        <v>0</v>
      </c>
      <c r="P1739" s="35"/>
      <c r="Q1739" s="4"/>
      <c r="R1739" s="35">
        <f t="shared" si="497"/>
        <v>654000</v>
      </c>
      <c r="S1739" s="35">
        <f t="shared" si="491"/>
        <v>558832.47567567555</v>
      </c>
      <c r="T1739" s="35">
        <f t="shared" si="492"/>
        <v>95167.524324324448</v>
      </c>
      <c r="U1739" s="35">
        <f t="shared" si="498"/>
        <v>5933.2000000000007</v>
      </c>
      <c r="V1739" s="35">
        <f t="shared" si="499"/>
        <v>552.78260869565224</v>
      </c>
      <c r="W1739" s="35">
        <f t="shared" si="493"/>
        <v>14518.800000000001</v>
      </c>
      <c r="X1739" s="35">
        <f t="shared" si="500"/>
        <v>74162.741715628799</v>
      </c>
      <c r="Y1739" s="35">
        <v>1</v>
      </c>
      <c r="Z1739" s="35">
        <v>0</v>
      </c>
      <c r="AA1739" s="35">
        <f t="shared" si="501"/>
        <v>0</v>
      </c>
      <c r="AB1739" s="37">
        <f t="shared" si="495"/>
        <v>0</v>
      </c>
      <c r="AC1739" s="35">
        <v>0</v>
      </c>
      <c r="AD1739" s="35">
        <v>0</v>
      </c>
      <c r="AE1739" s="44"/>
    </row>
    <row r="1740" spans="1:31">
      <c r="A1740" s="34">
        <v>1736</v>
      </c>
      <c r="B1740" s="58">
        <v>46261</v>
      </c>
      <c r="C1740" s="4" t="s">
        <v>7648</v>
      </c>
      <c r="D1740" s="4" t="s">
        <v>6128</v>
      </c>
      <c r="E1740" s="4" t="s">
        <v>6273</v>
      </c>
      <c r="F1740" s="35" t="str">
        <f>IFERROR(VLOOKUP(E1740,'DATA MASTER'!$B$1:$R$3858,3,0),"")</f>
        <v>DIV 1</v>
      </c>
      <c r="G1740" s="4">
        <v>2</v>
      </c>
      <c r="H1740" s="35">
        <f>IFERROR(VLOOKUP(E1740,'DATA MASTER'!$B$1:$R$3858,6,0),"")</f>
        <v>24</v>
      </c>
      <c r="I1740" s="40">
        <f>IFERROR(VLOOKUP(E1740,'DATA MASTER'!$B$1:$R$3858,5,0),"")</f>
        <v>0.57499999999999996</v>
      </c>
      <c r="J1740" s="35">
        <f>IFERROR(VLOOKUP(E1740,'DATA MASTER'!$B$1:$R$3858,17,0),"")</f>
        <v>57800</v>
      </c>
      <c r="K1740" s="35">
        <f>IFERROR(VLOOKUP(E1740,'DATA MASTER'!$B$1:$R$3858,16,0),"")</f>
        <v>53100</v>
      </c>
      <c r="L1740" s="34">
        <f t="shared" si="490"/>
        <v>4335</v>
      </c>
      <c r="M1740" s="34">
        <f t="shared" si="496"/>
        <v>7693.1280000000006</v>
      </c>
      <c r="N1740" s="35">
        <v>0</v>
      </c>
      <c r="O1740" s="35">
        <v>0</v>
      </c>
      <c r="P1740" s="35"/>
      <c r="Q1740" s="4"/>
      <c r="R1740" s="35">
        <f t="shared" si="497"/>
        <v>96333.333333333328</v>
      </c>
      <c r="S1740" s="35">
        <f t="shared" si="491"/>
        <v>81814.183783783781</v>
      </c>
      <c r="T1740" s="35">
        <f t="shared" si="492"/>
        <v>14519.149549549547</v>
      </c>
      <c r="U1740" s="35">
        <f t="shared" si="498"/>
        <v>804.99999999999989</v>
      </c>
      <c r="V1740" s="35">
        <f t="shared" si="499"/>
        <v>75</v>
      </c>
      <c r="W1740" s="35">
        <f t="shared" si="493"/>
        <v>2138.6</v>
      </c>
      <c r="X1740" s="35">
        <f t="shared" si="500"/>
        <v>8559.373078961311</v>
      </c>
      <c r="Y1740" s="35">
        <v>1</v>
      </c>
      <c r="Z1740" s="35">
        <v>0</v>
      </c>
      <c r="AA1740" s="35">
        <f t="shared" si="501"/>
        <v>0</v>
      </c>
      <c r="AB1740" s="37">
        <f t="shared" si="495"/>
        <v>0</v>
      </c>
      <c r="AC1740" s="35">
        <v>0</v>
      </c>
      <c r="AD1740" s="35">
        <v>2941.1764705882351</v>
      </c>
      <c r="AE1740" s="44"/>
    </row>
    <row r="1741" spans="1:31">
      <c r="A1741" s="34">
        <v>1737</v>
      </c>
      <c r="B1741" s="58">
        <v>46261</v>
      </c>
      <c r="C1741" s="4" t="s">
        <v>7648</v>
      </c>
      <c r="D1741" s="4" t="s">
        <v>6128</v>
      </c>
      <c r="E1741" s="4" t="s">
        <v>6151</v>
      </c>
      <c r="F1741" s="35" t="str">
        <f>IFERROR(VLOOKUP(E1741,'DATA MASTER'!$B$1:$R$3858,3,0),"")</f>
        <v>DIV 2</v>
      </c>
      <c r="G1741" s="4">
        <v>33</v>
      </c>
      <c r="H1741" s="35">
        <f>IFERROR(VLOOKUP(E1741,'DATA MASTER'!$B$1:$R$3858,6,0),"")</f>
        <v>24</v>
      </c>
      <c r="I1741" s="40">
        <f>IFERROR(VLOOKUP(E1741,'DATA MASTER'!$B$1:$R$3858,5,0),"")</f>
        <v>0.85</v>
      </c>
      <c r="J1741" s="35">
        <f>IFERROR(VLOOKUP(E1741,'DATA MASTER'!$B$1:$R$3858,17,0),"")</f>
        <v>74700</v>
      </c>
      <c r="K1741" s="35">
        <f>IFERROR(VLOOKUP(E1741,'DATA MASTER'!$B$1:$R$3858,16,0),"")</f>
        <v>67900</v>
      </c>
      <c r="L1741" s="34">
        <f t="shared" si="490"/>
        <v>5602.5</v>
      </c>
      <c r="M1741" s="34">
        <f t="shared" si="496"/>
        <v>9837.3520000000008</v>
      </c>
      <c r="N1741" s="35">
        <v>0</v>
      </c>
      <c r="O1741" s="35">
        <v>0</v>
      </c>
      <c r="P1741" s="35"/>
      <c r="Q1741" s="4"/>
      <c r="R1741" s="35">
        <f t="shared" si="497"/>
        <v>2054249.9999999998</v>
      </c>
      <c r="S1741" s="35">
        <f t="shared" si="491"/>
        <v>1726186.8324324323</v>
      </c>
      <c r="T1741" s="35">
        <f t="shared" si="492"/>
        <v>328063.16756756743</v>
      </c>
      <c r="U1741" s="35">
        <f t="shared" si="498"/>
        <v>19635</v>
      </c>
      <c r="V1741" s="35">
        <f t="shared" si="499"/>
        <v>1829.3478260869565</v>
      </c>
      <c r="W1741" s="35">
        <f t="shared" si="493"/>
        <v>45604.35</v>
      </c>
      <c r="X1741" s="35">
        <f t="shared" si="500"/>
        <v>258053.29327089223</v>
      </c>
      <c r="Y1741" s="35">
        <v>1</v>
      </c>
      <c r="Z1741" s="35">
        <v>0</v>
      </c>
      <c r="AA1741" s="35">
        <f t="shared" si="501"/>
        <v>0</v>
      </c>
      <c r="AB1741" s="37">
        <f t="shared" si="495"/>
        <v>0</v>
      </c>
      <c r="AC1741" s="35">
        <v>0</v>
      </c>
      <c r="AD1741" s="35">
        <v>2941.1764705882351</v>
      </c>
      <c r="AE1741" s="44"/>
    </row>
    <row r="1742" spans="1:31">
      <c r="A1742" s="34">
        <v>1738</v>
      </c>
      <c r="B1742" s="58">
        <v>46261</v>
      </c>
      <c r="C1742" s="4" t="s">
        <v>7649</v>
      </c>
      <c r="D1742" s="4" t="s">
        <v>6196</v>
      </c>
      <c r="E1742" s="4" t="s">
        <v>6135</v>
      </c>
      <c r="F1742" s="35" t="str">
        <f>IFERROR(VLOOKUP(E1742,'DATA MASTER'!$B$1:$R$3858,3,0),"")</f>
        <v>DIV 1</v>
      </c>
      <c r="G1742" s="4">
        <v>2</v>
      </c>
      <c r="H1742" s="35">
        <f>IFERROR(VLOOKUP(E1742,'DATA MASTER'!$B$1:$R$3858,6,0),"")</f>
        <v>24</v>
      </c>
      <c r="I1742" s="40">
        <f>IFERROR(VLOOKUP(E1742,'DATA MASTER'!$B$1:$R$3858,5,0),"")</f>
        <v>1.23</v>
      </c>
      <c r="J1742" s="35">
        <f>IFERROR(VLOOKUP(E1742,'DATA MASTER'!$B$1:$R$3858,17,0),"")</f>
        <v>99800</v>
      </c>
      <c r="K1742" s="35">
        <f>IFERROR(VLOOKUP(E1742,'DATA MASTER'!$B$1:$R$3858,16,0),"")</f>
        <v>92100</v>
      </c>
      <c r="L1742" s="34">
        <f t="shared" si="490"/>
        <v>7485</v>
      </c>
      <c r="M1742" s="34">
        <f t="shared" si="496"/>
        <v>13343.448</v>
      </c>
      <c r="N1742" s="35">
        <v>0</v>
      </c>
      <c r="O1742" s="35">
        <v>0</v>
      </c>
      <c r="P1742" s="35"/>
      <c r="Q1742" s="4"/>
      <c r="R1742" s="35">
        <f t="shared" si="497"/>
        <v>166333.33333333331</v>
      </c>
      <c r="S1742" s="35">
        <f t="shared" si="491"/>
        <v>141903.69729729727</v>
      </c>
      <c r="T1742" s="35">
        <f t="shared" si="492"/>
        <v>24429.636036036041</v>
      </c>
      <c r="U1742" s="35">
        <f t="shared" si="498"/>
        <v>1722</v>
      </c>
      <c r="V1742" s="35">
        <f t="shared" si="499"/>
        <v>160.43478260869566</v>
      </c>
      <c r="W1742" s="35">
        <f t="shared" si="493"/>
        <v>3692.6000000000004</v>
      </c>
      <c r="X1742" s="35">
        <f t="shared" si="500"/>
        <v>16076.823475649569</v>
      </c>
      <c r="Y1742" s="35">
        <v>1</v>
      </c>
      <c r="Z1742" s="35">
        <v>0</v>
      </c>
      <c r="AA1742" s="35">
        <f t="shared" si="501"/>
        <v>0</v>
      </c>
      <c r="AB1742" s="37">
        <f t="shared" si="495"/>
        <v>0</v>
      </c>
      <c r="AC1742" s="35">
        <v>0</v>
      </c>
      <c r="AD1742" s="35">
        <v>2777.7777777777778</v>
      </c>
      <c r="AE1742" s="44"/>
    </row>
    <row r="1743" spans="1:31">
      <c r="A1743" s="34">
        <v>1739</v>
      </c>
      <c r="B1743" s="58">
        <v>46261</v>
      </c>
      <c r="C1743" s="4" t="s">
        <v>7649</v>
      </c>
      <c r="D1743" s="4" t="s">
        <v>6196</v>
      </c>
      <c r="E1743" s="4" t="s">
        <v>6167</v>
      </c>
      <c r="F1743" s="35" t="str">
        <f>IFERROR(VLOOKUP(E1743,'DATA MASTER'!$B$1:$R$3858,3,0),"")</f>
        <v>DIV 2</v>
      </c>
      <c r="G1743" s="4">
        <v>2</v>
      </c>
      <c r="H1743" s="35">
        <f>IFERROR(VLOOKUP(E1743,'DATA MASTER'!$B$1:$R$3858,6,0),"")</f>
        <v>24</v>
      </c>
      <c r="I1743" s="40">
        <f>IFERROR(VLOOKUP(E1743,'DATA MASTER'!$B$1:$R$3858,5,0),"")</f>
        <v>0.90200000000000002</v>
      </c>
      <c r="J1743" s="35">
        <f>IFERROR(VLOOKUP(E1743,'DATA MASTER'!$B$1:$R$3858,17,0),"")</f>
        <v>81000</v>
      </c>
      <c r="K1743" s="35">
        <f>IFERROR(VLOOKUP(E1743,'DATA MASTER'!$B$1:$R$3858,16,0),"")</f>
        <v>74300</v>
      </c>
      <c r="L1743" s="34">
        <f t="shared" si="490"/>
        <v>6075</v>
      </c>
      <c r="M1743" s="34">
        <f t="shared" si="496"/>
        <v>10764.584000000001</v>
      </c>
      <c r="N1743" s="35">
        <v>0</v>
      </c>
      <c r="O1743" s="35">
        <v>10</v>
      </c>
      <c r="P1743" s="35"/>
      <c r="Q1743" s="4"/>
      <c r="R1743" s="35">
        <f t="shared" si="497"/>
        <v>121500</v>
      </c>
      <c r="S1743" s="35">
        <f t="shared" si="491"/>
        <v>103030.40432432431</v>
      </c>
      <c r="T1743" s="35">
        <f t="shared" si="492"/>
        <v>18469.595675675693</v>
      </c>
      <c r="U1743" s="35">
        <f t="shared" si="498"/>
        <v>1262.8</v>
      </c>
      <c r="V1743" s="35">
        <f t="shared" si="499"/>
        <v>117.65217391304347</v>
      </c>
      <c r="W1743" s="35">
        <f t="shared" si="493"/>
        <v>2697.3</v>
      </c>
      <c r="X1743" s="35">
        <f t="shared" si="500"/>
        <v>11614.065723984873</v>
      </c>
      <c r="Y1743" s="35">
        <v>1</v>
      </c>
      <c r="Z1743" s="35">
        <v>0</v>
      </c>
      <c r="AA1743" s="35">
        <f t="shared" si="501"/>
        <v>0</v>
      </c>
      <c r="AB1743" s="37">
        <f t="shared" si="495"/>
        <v>0</v>
      </c>
      <c r="AC1743" s="35">
        <v>0</v>
      </c>
      <c r="AD1743" s="35">
        <v>2777.7777777777778</v>
      </c>
      <c r="AE1743" s="44"/>
    </row>
    <row r="1744" spans="1:31">
      <c r="A1744" s="34">
        <v>1740</v>
      </c>
      <c r="B1744" s="58">
        <v>46261</v>
      </c>
      <c r="C1744" s="4" t="s">
        <v>7650</v>
      </c>
      <c r="D1744" s="4" t="s">
        <v>6134</v>
      </c>
      <c r="E1744" s="4" t="s">
        <v>6156</v>
      </c>
      <c r="F1744" s="35" t="str">
        <f>IFERROR(VLOOKUP(E1744,'DATA MASTER'!$B$1:$R$3858,3,0),"")</f>
        <v>DIV 1</v>
      </c>
      <c r="G1744" s="4">
        <v>12</v>
      </c>
      <c r="H1744" s="35">
        <f>IFERROR(VLOOKUP(E1744,'DATA MASTER'!$B$1:$R$3858,6,0),"")</f>
        <v>4</v>
      </c>
      <c r="I1744" s="40">
        <f>IFERROR(VLOOKUP(E1744,'DATA MASTER'!$B$1:$R$3858,5,0),"")</f>
        <v>5.3879999999999999</v>
      </c>
      <c r="J1744" s="35">
        <f>IFERROR(VLOOKUP(E1744,'DATA MASTER'!$B$1:$R$3858,17,0),"")</f>
        <v>185700</v>
      </c>
      <c r="K1744" s="35">
        <f>IFERROR(VLOOKUP(E1744,'DATA MASTER'!$B$1:$R$3858,16,0),"")</f>
        <v>165300</v>
      </c>
      <c r="L1744" s="34">
        <f t="shared" si="490"/>
        <v>13927.5</v>
      </c>
      <c r="M1744" s="34">
        <f t="shared" si="496"/>
        <v>23948.664000000001</v>
      </c>
      <c r="N1744" s="35">
        <v>0</v>
      </c>
      <c r="O1744" s="35">
        <v>0</v>
      </c>
      <c r="P1744" s="35"/>
      <c r="Q1744" s="4" t="e">
        <f>VLOOKUP(#REF!,#REF!,1,0)</f>
        <v>#REF!</v>
      </c>
      <c r="R1744" s="35">
        <f t="shared" si="497"/>
        <v>1857000</v>
      </c>
      <c r="S1744" s="35">
        <f t="shared" si="491"/>
        <v>1528122.5513513512</v>
      </c>
      <c r="T1744" s="35">
        <f t="shared" si="492"/>
        <v>328877.4486486488</v>
      </c>
      <c r="U1744" s="35">
        <f t="shared" si="498"/>
        <v>45259.200000000004</v>
      </c>
      <c r="V1744" s="35">
        <f t="shared" si="499"/>
        <v>4216.6956521739139</v>
      </c>
      <c r="W1744" s="35">
        <v>0</v>
      </c>
      <c r="X1744" s="35" t="str">
        <f t="shared" si="500"/>
        <v/>
      </c>
      <c r="Y1744" s="35">
        <v>1</v>
      </c>
      <c r="Z1744" s="42" t="e">
        <f>VLOOKUP(Q1744,#REF!,4,0)</f>
        <v>#REF!</v>
      </c>
      <c r="AA1744" s="35">
        <f t="shared" si="501"/>
        <v>0</v>
      </c>
      <c r="AB1744" s="37">
        <f t="shared" si="495"/>
        <v>0</v>
      </c>
      <c r="AC1744" s="35" t="e">
        <f>Z1744*R1744*1.11</f>
        <v>#REF!</v>
      </c>
      <c r="AD1744" s="35">
        <v>0</v>
      </c>
      <c r="AE1744" s="44"/>
    </row>
    <row r="1745" spans="1:31">
      <c r="A1745" s="34">
        <v>1741</v>
      </c>
      <c r="B1745" s="58">
        <v>46261</v>
      </c>
      <c r="C1745" s="4" t="s">
        <v>7651</v>
      </c>
      <c r="D1745" s="4" t="s">
        <v>6158</v>
      </c>
      <c r="E1745" s="4" t="s">
        <v>6167</v>
      </c>
      <c r="F1745" s="35" t="str">
        <f>IFERROR(VLOOKUP(E1745,'DATA MASTER'!$B$1:$R$3858,3,0),"")</f>
        <v>DIV 2</v>
      </c>
      <c r="G1745" s="4">
        <v>30</v>
      </c>
      <c r="H1745" s="35">
        <f>IFERROR(VLOOKUP(E1745,'DATA MASTER'!$B$1:$R$3858,6,0),"")</f>
        <v>24</v>
      </c>
      <c r="I1745" s="40">
        <f>IFERROR(VLOOKUP(E1745,'DATA MASTER'!$B$1:$R$3858,5,0),"")</f>
        <v>0.90200000000000002</v>
      </c>
      <c r="J1745" s="35">
        <f>IFERROR(VLOOKUP(E1745,'DATA MASTER'!$B$1:$R$3858,17,0),"")</f>
        <v>81000</v>
      </c>
      <c r="K1745" s="35">
        <f>IFERROR(VLOOKUP(E1745,'DATA MASTER'!$B$1:$R$3858,16,0),"")</f>
        <v>74300</v>
      </c>
      <c r="L1745" s="34">
        <f t="shared" si="490"/>
        <v>6075</v>
      </c>
      <c r="M1745" s="34">
        <f t="shared" si="496"/>
        <v>10764.584000000001</v>
      </c>
      <c r="N1745" s="35">
        <v>0</v>
      </c>
      <c r="O1745" s="35">
        <v>10</v>
      </c>
      <c r="P1745" s="35"/>
      <c r="Q1745" s="4"/>
      <c r="R1745" s="35">
        <f t="shared" si="497"/>
        <v>1822500</v>
      </c>
      <c r="S1745" s="35">
        <f t="shared" si="491"/>
        <v>1545456.0648648646</v>
      </c>
      <c r="T1745" s="35">
        <f t="shared" si="492"/>
        <v>277043.93513513543</v>
      </c>
      <c r="U1745" s="35">
        <f t="shared" si="498"/>
        <v>18942</v>
      </c>
      <c r="V1745" s="35">
        <f t="shared" si="499"/>
        <v>1764.7826086956522</v>
      </c>
      <c r="W1745" s="35">
        <f t="shared" si="493"/>
        <v>40459.5</v>
      </c>
      <c r="X1745" s="35">
        <f t="shared" si="500"/>
        <v>215877.65252643978</v>
      </c>
      <c r="Y1745" s="35">
        <v>1</v>
      </c>
      <c r="Z1745" s="35">
        <v>0</v>
      </c>
      <c r="AA1745" s="35">
        <f t="shared" si="501"/>
        <v>0</v>
      </c>
      <c r="AB1745" s="37">
        <f t="shared" si="495"/>
        <v>0</v>
      </c>
      <c r="AC1745" s="35">
        <v>0</v>
      </c>
      <c r="AD1745" s="35">
        <v>0</v>
      </c>
      <c r="AE1745" s="44"/>
    </row>
    <row r="1746" spans="1:31">
      <c r="A1746" s="34">
        <v>1742</v>
      </c>
      <c r="B1746" s="58">
        <v>46261</v>
      </c>
      <c r="C1746" s="4" t="s">
        <v>7651</v>
      </c>
      <c r="D1746" s="4" t="s">
        <v>6158</v>
      </c>
      <c r="E1746" s="4" t="s">
        <v>6166</v>
      </c>
      <c r="F1746" s="35" t="str">
        <f>IFERROR(VLOOKUP(E1746,'DATA MASTER'!$B$1:$R$3858,3,0),"")</f>
        <v>DIV 2</v>
      </c>
      <c r="G1746" s="4">
        <v>8</v>
      </c>
      <c r="H1746" s="35">
        <f>IFERROR(VLOOKUP(E1746,'DATA MASTER'!$B$1:$R$3858,6,0),"")</f>
        <v>4</v>
      </c>
      <c r="I1746" s="40">
        <f>IFERROR(VLOOKUP(E1746,'DATA MASTER'!$B$1:$R$3858,5,0),"")</f>
        <v>4.68</v>
      </c>
      <c r="J1746" s="35">
        <f>IFERROR(VLOOKUP(E1746,'DATA MASTER'!$B$1:$R$3858,17,0),"")</f>
        <v>112100</v>
      </c>
      <c r="K1746" s="35">
        <f>IFERROR(VLOOKUP(E1746,'DATA MASTER'!$B$1:$R$3858,16,0),"")</f>
        <v>96500</v>
      </c>
      <c r="L1746" s="34">
        <f t="shared" si="490"/>
        <v>8407.5</v>
      </c>
      <c r="M1746" s="34">
        <f t="shared" si="496"/>
        <v>13980.92</v>
      </c>
      <c r="N1746" s="35">
        <v>0</v>
      </c>
      <c r="O1746" s="35">
        <v>0</v>
      </c>
      <c r="P1746" s="35"/>
      <c r="Q1746" s="4"/>
      <c r="R1746" s="35">
        <f t="shared" si="497"/>
        <v>747333.33333333326</v>
      </c>
      <c r="S1746" s="35">
        <f t="shared" si="491"/>
        <v>594732.10810810805</v>
      </c>
      <c r="T1746" s="35">
        <f t="shared" si="492"/>
        <v>152601.22522522521</v>
      </c>
      <c r="U1746" s="35">
        <f t="shared" si="498"/>
        <v>26208</v>
      </c>
      <c r="V1746" s="35">
        <f t="shared" si="499"/>
        <v>2441.7391304347825</v>
      </c>
      <c r="W1746" s="35">
        <f t="shared" si="493"/>
        <v>16590.8</v>
      </c>
      <c r="X1746" s="35">
        <f t="shared" si="500"/>
        <v>107360.68609479042</v>
      </c>
      <c r="Y1746" s="35">
        <v>1</v>
      </c>
      <c r="Z1746" s="35">
        <v>0</v>
      </c>
      <c r="AA1746" s="35">
        <f t="shared" si="501"/>
        <v>0</v>
      </c>
      <c r="AB1746" s="37">
        <f t="shared" si="495"/>
        <v>0</v>
      </c>
      <c r="AC1746" s="35">
        <v>0</v>
      </c>
      <c r="AD1746" s="35">
        <v>0</v>
      </c>
      <c r="AE1746" s="44"/>
    </row>
    <row r="1747" spans="1:31">
      <c r="A1747" s="34">
        <v>1743</v>
      </c>
      <c r="B1747" s="58">
        <v>46261</v>
      </c>
      <c r="C1747" s="4" t="s">
        <v>7652</v>
      </c>
      <c r="D1747" s="4" t="s">
        <v>6143</v>
      </c>
      <c r="E1747" s="4" t="s">
        <v>6189</v>
      </c>
      <c r="F1747" s="35" t="str">
        <f>IFERROR(VLOOKUP(E1747,'DATA MASTER'!$B$1:$R$3858,3,0),"")</f>
        <v>DIV 2</v>
      </c>
      <c r="G1747" s="4">
        <v>1</v>
      </c>
      <c r="H1747" s="35">
        <f>IFERROR(VLOOKUP(E1747,'DATA MASTER'!$B$1:$R$3858,6,0),"")</f>
        <v>1</v>
      </c>
      <c r="I1747" s="40">
        <f>IFERROR(VLOOKUP(E1747,'DATA MASTER'!$B$1:$R$3858,5,0),"")</f>
        <v>18.84</v>
      </c>
      <c r="J1747" s="35">
        <f>IFERROR(VLOOKUP(E1747,'DATA MASTER'!$B$1:$R$3858,17,0),"")</f>
        <v>432400</v>
      </c>
      <c r="K1747" s="35">
        <f>IFERROR(VLOOKUP(E1747,'DATA MASTER'!$B$1:$R$3858,16,0),"")</f>
        <v>376500</v>
      </c>
      <c r="L1747" s="34">
        <f t="shared" si="490"/>
        <v>32430</v>
      </c>
      <c r="M1747" s="34">
        <f t="shared" si="496"/>
        <v>54547.32</v>
      </c>
      <c r="N1747" s="35">
        <v>0</v>
      </c>
      <c r="O1747" s="35">
        <v>0</v>
      </c>
      <c r="P1747" s="35"/>
      <c r="Q1747" s="4"/>
      <c r="R1747" s="35">
        <f t="shared" si="497"/>
        <v>360333.33333333331</v>
      </c>
      <c r="S1747" s="35">
        <f t="shared" si="491"/>
        <v>290047.45945945941</v>
      </c>
      <c r="T1747" s="35">
        <f t="shared" si="492"/>
        <v>70285.873873873905</v>
      </c>
      <c r="U1747" s="35">
        <f t="shared" si="498"/>
        <v>13188</v>
      </c>
      <c r="V1747" s="35">
        <f t="shared" si="499"/>
        <v>1228.695652173913</v>
      </c>
      <c r="W1747" s="35">
        <f t="shared" si="493"/>
        <v>7999.4</v>
      </c>
      <c r="X1747" s="35">
        <f t="shared" si="500"/>
        <v>42314.222666144437</v>
      </c>
      <c r="Y1747" s="35">
        <v>1</v>
      </c>
      <c r="Z1747" s="35">
        <v>0</v>
      </c>
      <c r="AA1747" s="35">
        <f t="shared" si="501"/>
        <v>0</v>
      </c>
      <c r="AB1747" s="37">
        <f t="shared" si="495"/>
        <v>0</v>
      </c>
      <c r="AC1747" s="35">
        <v>0</v>
      </c>
      <c r="AD1747" s="35">
        <v>5555.5555555555557</v>
      </c>
      <c r="AE1747" s="44"/>
    </row>
    <row r="1748" spans="1:31">
      <c r="A1748" s="34">
        <v>1744</v>
      </c>
      <c r="B1748" s="58">
        <v>46261</v>
      </c>
      <c r="C1748" s="4" t="s">
        <v>7653</v>
      </c>
      <c r="D1748" s="4" t="s">
        <v>6143</v>
      </c>
      <c r="E1748" s="4" t="s">
        <v>2532</v>
      </c>
      <c r="F1748" s="35" t="str">
        <f>IFERROR(VLOOKUP(E1748,'DATA MASTER'!$B$1:$R$3858,3,0),"")</f>
        <v>MTAB</v>
      </c>
      <c r="G1748" s="4">
        <v>1</v>
      </c>
      <c r="H1748" s="35">
        <f>IFERROR(VLOOKUP(E1748,'DATA MASTER'!$B$1:$R$3858,6,0),"")</f>
        <v>1</v>
      </c>
      <c r="I1748" s="40">
        <f>IFERROR(VLOOKUP(E1748,'DATA MASTER'!$B$1:$R$3858,5,0),"")</f>
        <v>26.01</v>
      </c>
      <c r="J1748" s="35">
        <f>IFERROR(VLOOKUP(E1748,'DATA MASTER'!$B$1:$R$3858,17,0),"")</f>
        <v>752900</v>
      </c>
      <c r="K1748" s="35">
        <f>IFERROR(VLOOKUP(E1748,'DATA MASTER'!$B$1:$R$3858,16,0),"")</f>
        <v>670700</v>
      </c>
      <c r="L1748" s="34">
        <f t="shared" si="490"/>
        <v>94112.5</v>
      </c>
      <c r="M1748" s="34">
        <f t="shared" si="496"/>
        <v>127506.777</v>
      </c>
      <c r="N1748" s="35">
        <v>0</v>
      </c>
      <c r="O1748" s="35">
        <v>0</v>
      </c>
      <c r="P1748" s="35"/>
      <c r="Q1748" s="4"/>
      <c r="R1748" s="35">
        <f t="shared" si="497"/>
        <v>593502.25225225219</v>
      </c>
      <c r="S1748" s="35">
        <f t="shared" si="491"/>
        <v>489363.26396396389</v>
      </c>
      <c r="T1748" s="35">
        <f t="shared" si="492"/>
        <v>104138.9882882883</v>
      </c>
      <c r="U1748" s="35">
        <f t="shared" si="498"/>
        <v>18207</v>
      </c>
      <c r="V1748" s="35">
        <f t="shared" si="499"/>
        <v>1696.304347826087</v>
      </c>
      <c r="W1748" s="35">
        <f t="shared" si="493"/>
        <v>13175.75</v>
      </c>
      <c r="X1748" s="35">
        <f t="shared" si="500"/>
        <v>65504.37838490666</v>
      </c>
      <c r="Y1748" s="35">
        <v>1</v>
      </c>
      <c r="Z1748" s="35">
        <v>0</v>
      </c>
      <c r="AA1748" s="35">
        <f t="shared" si="501"/>
        <v>0</v>
      </c>
      <c r="AB1748" s="37">
        <f t="shared" si="495"/>
        <v>0</v>
      </c>
      <c r="AC1748" s="35">
        <v>0</v>
      </c>
      <c r="AD1748" s="3">
        <v>5555.5555555555557</v>
      </c>
      <c r="AE1748" s="44"/>
    </row>
    <row r="1749" spans="1:31">
      <c r="A1749" s="34">
        <v>1745</v>
      </c>
      <c r="B1749" s="58">
        <v>46261</v>
      </c>
      <c r="C1749" s="4" t="s">
        <v>7654</v>
      </c>
      <c r="D1749" s="4" t="s">
        <v>6196</v>
      </c>
      <c r="E1749" s="4" t="s">
        <v>6290</v>
      </c>
      <c r="F1749" s="35" t="str">
        <f>IFERROR(VLOOKUP(E1749,'DATA MASTER'!$B$1:$R$3858,3,0),"")</f>
        <v>DIV 2</v>
      </c>
      <c r="G1749" s="4">
        <v>1</v>
      </c>
      <c r="H1749" s="35">
        <f>IFERROR(VLOOKUP(E1749,'DATA MASTER'!$B$1:$R$3858,6,0),"")</f>
        <v>1</v>
      </c>
      <c r="I1749" s="40">
        <f>IFERROR(VLOOKUP(E1749,'DATA MASTER'!$B$1:$R$3858,5,0),"")</f>
        <v>21.4</v>
      </c>
      <c r="J1749" s="35">
        <f>IFERROR(VLOOKUP(E1749,'DATA MASTER'!$B$1:$R$3858,17,0),"")</f>
        <v>628600</v>
      </c>
      <c r="K1749" s="35">
        <f>IFERROR(VLOOKUP(E1749,'DATA MASTER'!$B$1:$R$3858,16,0),"")</f>
        <v>552400</v>
      </c>
      <c r="L1749" s="34">
        <f t="shared" si="490"/>
        <v>47145</v>
      </c>
      <c r="M1749" s="34">
        <f t="shared" si="496"/>
        <v>80031.712</v>
      </c>
      <c r="N1749" s="35">
        <v>0</v>
      </c>
      <c r="O1749" s="35">
        <v>0</v>
      </c>
      <c r="P1749" s="35"/>
      <c r="Q1749" s="4"/>
      <c r="R1749" s="35">
        <f t="shared" si="497"/>
        <v>523833.33333333331</v>
      </c>
      <c r="S1749" s="35">
        <f t="shared" si="491"/>
        <v>425557.0162162162</v>
      </c>
      <c r="T1749" s="35">
        <f t="shared" si="492"/>
        <v>98276.317117117113</v>
      </c>
      <c r="U1749" s="35">
        <f t="shared" si="498"/>
        <v>14979.999999999998</v>
      </c>
      <c r="V1749" s="35">
        <f t="shared" si="499"/>
        <v>1395.6521739130433</v>
      </c>
      <c r="W1749" s="35">
        <f t="shared" si="493"/>
        <v>11629.1</v>
      </c>
      <c r="X1749" s="35">
        <f t="shared" si="500"/>
        <v>62207.048814171809</v>
      </c>
      <c r="Y1749" s="35">
        <v>1</v>
      </c>
      <c r="Z1749" s="35">
        <v>0</v>
      </c>
      <c r="AA1749" s="35">
        <f t="shared" si="501"/>
        <v>0</v>
      </c>
      <c r="AB1749" s="37">
        <f t="shared" si="495"/>
        <v>0</v>
      </c>
      <c r="AC1749" s="35">
        <v>0</v>
      </c>
      <c r="AD1749" s="35">
        <v>8064.5161290322585</v>
      </c>
      <c r="AE1749" s="44"/>
    </row>
    <row r="1750" spans="1:31">
      <c r="A1750" s="34">
        <v>1746</v>
      </c>
      <c r="B1750" s="58">
        <v>46261</v>
      </c>
      <c r="C1750" s="4" t="s">
        <v>7655</v>
      </c>
      <c r="D1750" s="4" t="s">
        <v>6183</v>
      </c>
      <c r="E1750" s="4" t="s">
        <v>6167</v>
      </c>
      <c r="F1750" s="35" t="str">
        <f>IFERROR(VLOOKUP(E1750,'DATA MASTER'!$B$1:$R$3858,3,0),"")</f>
        <v>DIV 2</v>
      </c>
      <c r="G1750" s="4">
        <v>48</v>
      </c>
      <c r="H1750" s="35">
        <f>IFERROR(VLOOKUP(E1750,'DATA MASTER'!$B$1:$R$3858,6,0),"")</f>
        <v>24</v>
      </c>
      <c r="I1750" s="40">
        <f>IFERROR(VLOOKUP(E1750,'DATA MASTER'!$B$1:$R$3858,5,0),"")</f>
        <v>0.90200000000000002</v>
      </c>
      <c r="J1750" s="35">
        <f>IFERROR(VLOOKUP(E1750,'DATA MASTER'!$B$1:$R$3858,17,0),"")</f>
        <v>81000</v>
      </c>
      <c r="K1750" s="35">
        <f>IFERROR(VLOOKUP(E1750,'DATA MASTER'!$B$1:$R$3858,16,0),"")</f>
        <v>74300</v>
      </c>
      <c r="L1750" s="34">
        <f t="shared" si="490"/>
        <v>6075</v>
      </c>
      <c r="M1750" s="34">
        <f t="shared" si="496"/>
        <v>10764.584000000001</v>
      </c>
      <c r="N1750" s="35">
        <v>0</v>
      </c>
      <c r="O1750" s="35">
        <v>10</v>
      </c>
      <c r="P1750" s="35"/>
      <c r="Q1750" s="4"/>
      <c r="R1750" s="35">
        <f t="shared" si="497"/>
        <v>2916000</v>
      </c>
      <c r="S1750" s="35">
        <f t="shared" si="491"/>
        <v>2472729.7037837831</v>
      </c>
      <c r="T1750" s="35">
        <f t="shared" si="492"/>
        <v>443270.29621621687</v>
      </c>
      <c r="U1750" s="35">
        <f t="shared" si="498"/>
        <v>30307.200000000001</v>
      </c>
      <c r="V1750" s="35">
        <f t="shared" si="499"/>
        <v>2823.6521739130435</v>
      </c>
      <c r="W1750" s="35">
        <f t="shared" si="493"/>
        <v>64735.200000000004</v>
      </c>
      <c r="X1750" s="35">
        <f t="shared" si="500"/>
        <v>308737.57737563713</v>
      </c>
      <c r="Y1750" s="35">
        <v>1</v>
      </c>
      <c r="Z1750" s="35">
        <v>0</v>
      </c>
      <c r="AA1750" s="35">
        <f t="shared" si="501"/>
        <v>0</v>
      </c>
      <c r="AB1750" s="37">
        <f t="shared" si="495"/>
        <v>20000</v>
      </c>
      <c r="AC1750" s="35">
        <v>0</v>
      </c>
      <c r="AD1750" s="35">
        <v>16666.666666666668</v>
      </c>
      <c r="AE1750" s="44"/>
    </row>
    <row r="1751" spans="1:31">
      <c r="A1751" s="34">
        <v>1747</v>
      </c>
      <c r="B1751" s="58">
        <v>46261</v>
      </c>
      <c r="C1751" s="4" t="s">
        <v>7656</v>
      </c>
      <c r="D1751" s="4" t="s">
        <v>6124</v>
      </c>
      <c r="E1751" s="4" t="s">
        <v>2499</v>
      </c>
      <c r="F1751" s="35" t="str">
        <f>IFERROR(VLOOKUP(E1751,'DATA MASTER'!$B$1:$R$3858,3,0),"")</f>
        <v>MTAB</v>
      </c>
      <c r="G1751" s="4">
        <v>2</v>
      </c>
      <c r="H1751" s="35">
        <f>IFERROR(VLOOKUP(E1751,'DATA MASTER'!$B$1:$R$3858,6,0),"")</f>
        <v>1</v>
      </c>
      <c r="I1751" s="40">
        <f>IFERROR(VLOOKUP(E1751,'DATA MASTER'!$B$1:$R$3858,5,0),"")</f>
        <v>21.4</v>
      </c>
      <c r="J1751" s="35">
        <f>IFERROR(VLOOKUP(E1751,'DATA MASTER'!$B$1:$R$3858,17,0),"")</f>
        <v>608600</v>
      </c>
      <c r="K1751" s="35">
        <f>IFERROR(VLOOKUP(E1751,'DATA MASTER'!$B$1:$R$3858,16,0),"")</f>
        <v>552400</v>
      </c>
      <c r="L1751" s="34">
        <f t="shared" si="490"/>
        <v>76075</v>
      </c>
      <c r="M1751" s="34">
        <f t="shared" si="496"/>
        <v>105016.764</v>
      </c>
      <c r="N1751" s="35">
        <v>0</v>
      </c>
      <c r="O1751" s="35">
        <v>0</v>
      </c>
      <c r="P1751" s="35"/>
      <c r="Q1751" s="4"/>
      <c r="R1751" s="35">
        <f t="shared" si="497"/>
        <v>959504.50450450438</v>
      </c>
      <c r="S1751" s="35">
        <f t="shared" si="491"/>
        <v>806095.92072072066</v>
      </c>
      <c r="T1751" s="35">
        <f t="shared" si="492"/>
        <v>153408.58378378372</v>
      </c>
      <c r="U1751" s="35">
        <f t="shared" si="498"/>
        <v>29959.999999999996</v>
      </c>
      <c r="V1751" s="35">
        <f t="shared" si="499"/>
        <v>2791.3043478260865</v>
      </c>
      <c r="W1751" s="35">
        <f t="shared" si="493"/>
        <v>21301</v>
      </c>
      <c r="X1751" s="35">
        <f t="shared" si="500"/>
        <v>96231.279435957636</v>
      </c>
      <c r="Y1751" s="35">
        <v>1</v>
      </c>
      <c r="Z1751" s="35">
        <v>0</v>
      </c>
      <c r="AA1751" s="35">
        <f t="shared" si="501"/>
        <v>0</v>
      </c>
      <c r="AB1751" s="37">
        <f t="shared" si="495"/>
        <v>0</v>
      </c>
      <c r="AC1751" s="35">
        <v>0</v>
      </c>
      <c r="AD1751" s="3">
        <v>3125</v>
      </c>
      <c r="AE1751" s="44"/>
    </row>
    <row r="1752" spans="1:31">
      <c r="A1752" s="34">
        <v>1748</v>
      </c>
      <c r="B1752" s="58">
        <v>46261</v>
      </c>
      <c r="C1752" s="4" t="s">
        <v>7656</v>
      </c>
      <c r="D1752" s="4" t="s">
        <v>6124</v>
      </c>
      <c r="E1752" s="4" t="s">
        <v>2500</v>
      </c>
      <c r="F1752" s="35" t="str">
        <f>IFERROR(VLOOKUP(E1752,'DATA MASTER'!$B$1:$R$3858,3,0),"")</f>
        <v>MTAB</v>
      </c>
      <c r="G1752" s="4">
        <v>1</v>
      </c>
      <c r="H1752" s="35">
        <f>IFERROR(VLOOKUP(E1752,'DATA MASTER'!$B$1:$R$3858,6,0),"")</f>
        <v>1</v>
      </c>
      <c r="I1752" s="40">
        <f>IFERROR(VLOOKUP(E1752,'DATA MASTER'!$B$1:$R$3858,5,0),"")</f>
        <v>21.4</v>
      </c>
      <c r="J1752" s="35">
        <f>IFERROR(VLOOKUP(E1752,'DATA MASTER'!$B$1:$R$3858,17,0),"")</f>
        <v>586300</v>
      </c>
      <c r="K1752" s="35">
        <f>IFERROR(VLOOKUP(E1752,'DATA MASTER'!$B$1:$R$3858,16,0),"")</f>
        <v>530300</v>
      </c>
      <c r="L1752" s="34">
        <f t="shared" si="490"/>
        <v>73287.5</v>
      </c>
      <c r="M1752" s="34">
        <f t="shared" si="496"/>
        <v>100815.333</v>
      </c>
      <c r="N1752" s="35">
        <v>0</v>
      </c>
      <c r="O1752" s="35">
        <v>0</v>
      </c>
      <c r="P1752" s="35"/>
      <c r="Q1752" s="4"/>
      <c r="R1752" s="35">
        <f t="shared" si="497"/>
        <v>462173.42342342337</v>
      </c>
      <c r="S1752" s="35">
        <f t="shared" si="491"/>
        <v>386923.12342342339</v>
      </c>
      <c r="T1752" s="35">
        <f t="shared" si="492"/>
        <v>75250.299999999988</v>
      </c>
      <c r="U1752" s="35">
        <f t="shared" si="498"/>
        <v>14979.999999999998</v>
      </c>
      <c r="V1752" s="35">
        <f t="shared" si="499"/>
        <v>1395.6521739130433</v>
      </c>
      <c r="W1752" s="35">
        <f t="shared" si="493"/>
        <v>10260.25</v>
      </c>
      <c r="X1752" s="35">
        <f t="shared" si="500"/>
        <v>45489.397826086948</v>
      </c>
      <c r="Y1752" s="35">
        <v>1</v>
      </c>
      <c r="Z1752" s="35">
        <v>0</v>
      </c>
      <c r="AA1752" s="35">
        <f t="shared" si="501"/>
        <v>0</v>
      </c>
      <c r="AB1752" s="37">
        <f t="shared" si="495"/>
        <v>0</v>
      </c>
      <c r="AC1752" s="35">
        <v>0</v>
      </c>
      <c r="AD1752" s="3">
        <v>3125</v>
      </c>
      <c r="AE1752" s="44"/>
    </row>
    <row r="1753" spans="1:31">
      <c r="A1753" s="34">
        <v>1749</v>
      </c>
      <c r="B1753" s="58">
        <v>46261</v>
      </c>
      <c r="C1753" s="4" t="s">
        <v>7657</v>
      </c>
      <c r="D1753" s="4" t="s">
        <v>6158</v>
      </c>
      <c r="E1753" s="4" t="s">
        <v>6210</v>
      </c>
      <c r="F1753" s="35" t="str">
        <f>IFERROR(VLOOKUP(E1753,'DATA MASTER'!$B$1:$R$3858,3,0),"")</f>
        <v>DIV 1</v>
      </c>
      <c r="G1753" s="4">
        <v>8</v>
      </c>
      <c r="H1753" s="35">
        <f>IFERROR(VLOOKUP(E1753,'DATA MASTER'!$B$1:$R$3858,6,0),"")</f>
        <v>4</v>
      </c>
      <c r="I1753" s="40">
        <f>IFERROR(VLOOKUP(E1753,'DATA MASTER'!$B$1:$R$3858,5,0),"")</f>
        <v>4.24</v>
      </c>
      <c r="J1753" s="35">
        <f>IFERROR(VLOOKUP(E1753,'DATA MASTER'!$B$1:$R$3858,17,0),"")</f>
        <v>173400</v>
      </c>
      <c r="K1753" s="35">
        <f>IFERROR(VLOOKUP(E1753,'DATA MASTER'!$B$1:$R$3858,16,0),"")</f>
        <v>155700</v>
      </c>
      <c r="L1753" s="34">
        <f t="shared" si="490"/>
        <v>13005</v>
      </c>
      <c r="M1753" s="34">
        <f t="shared" si="496"/>
        <v>22557.816000000003</v>
      </c>
      <c r="N1753" s="35">
        <v>0</v>
      </c>
      <c r="O1753" s="35">
        <v>0</v>
      </c>
      <c r="P1753" s="35"/>
      <c r="Q1753" s="4"/>
      <c r="R1753" s="35">
        <f t="shared" si="497"/>
        <v>1156000</v>
      </c>
      <c r="S1753" s="35">
        <f t="shared" si="491"/>
        <v>959583.30810810812</v>
      </c>
      <c r="T1753" s="35">
        <f t="shared" si="492"/>
        <v>196416.69189189188</v>
      </c>
      <c r="U1753" s="35">
        <f t="shared" si="498"/>
        <v>23744</v>
      </c>
      <c r="V1753" s="35">
        <f t="shared" si="499"/>
        <v>2212.1739130434785</v>
      </c>
      <c r="W1753" s="35">
        <f t="shared" si="493"/>
        <v>25663.200000000001</v>
      </c>
      <c r="X1753" s="35">
        <f t="shared" si="500"/>
        <v>138547.31797884838</v>
      </c>
      <c r="Y1753" s="35">
        <v>1</v>
      </c>
      <c r="Z1753" s="35">
        <v>0</v>
      </c>
      <c r="AA1753" s="35">
        <f t="shared" si="501"/>
        <v>0</v>
      </c>
      <c r="AB1753" s="37">
        <f t="shared" si="495"/>
        <v>0</v>
      </c>
      <c r="AC1753" s="35">
        <v>0</v>
      </c>
      <c r="AD1753" s="35">
        <v>6250</v>
      </c>
      <c r="AE1753" s="44"/>
    </row>
    <row r="1754" spans="1:31">
      <c r="A1754" s="34">
        <v>1750</v>
      </c>
      <c r="B1754" s="58">
        <v>46261</v>
      </c>
      <c r="C1754" s="4" t="s">
        <v>7658</v>
      </c>
      <c r="D1754" s="4" t="s">
        <v>6124</v>
      </c>
      <c r="E1754" s="4" t="s">
        <v>6173</v>
      </c>
      <c r="F1754" s="35" t="str">
        <f>IFERROR(VLOOKUP(E1754,'DATA MASTER'!$B$1:$R$3858,3,0),"")</f>
        <v>DIV 2</v>
      </c>
      <c r="G1754" s="4">
        <v>12</v>
      </c>
      <c r="H1754" s="35">
        <f>IFERROR(VLOOKUP(E1754,'DATA MASTER'!$B$1:$R$3858,6,0),"")</f>
        <v>72</v>
      </c>
      <c r="I1754" s="40">
        <f>IFERROR(VLOOKUP(E1754,'DATA MASTER'!$B$1:$R$3858,5,0),"")</f>
        <v>0.222</v>
      </c>
      <c r="J1754" s="35">
        <f>IFERROR(VLOOKUP(E1754,'DATA MASTER'!$B$1:$R$3858,17,0),"")</f>
        <v>24483.333333333332</v>
      </c>
      <c r="K1754" s="35">
        <f>IFERROR(VLOOKUP(E1754,'DATA MASTER'!$B$1:$R$3858,16,0),"")</f>
        <v>22658.333333333332</v>
      </c>
      <c r="L1754" s="34">
        <f t="shared" si="490"/>
        <v>1836.2499999999998</v>
      </c>
      <c r="M1754" s="34">
        <f t="shared" si="496"/>
        <v>3282.7393333333334</v>
      </c>
      <c r="N1754" s="35">
        <v>0</v>
      </c>
      <c r="O1754" s="35">
        <v>10</v>
      </c>
      <c r="P1754" s="35"/>
      <c r="Q1754" s="4"/>
      <c r="R1754" s="35">
        <f t="shared" si="497"/>
        <v>220349.99999999994</v>
      </c>
      <c r="S1754" s="35">
        <f t="shared" si="491"/>
        <v>188519.29297297294</v>
      </c>
      <c r="T1754" s="35">
        <f t="shared" si="492"/>
        <v>31830.707027027005</v>
      </c>
      <c r="U1754" s="35">
        <f t="shared" si="498"/>
        <v>1864.8000000000002</v>
      </c>
      <c r="V1754" s="35">
        <f t="shared" si="499"/>
        <v>173.73913043478262</v>
      </c>
      <c r="W1754" s="35">
        <f t="shared" si="493"/>
        <v>4891.7699999999995</v>
      </c>
      <c r="X1754" s="35">
        <f t="shared" si="500"/>
        <v>19131.167127361452</v>
      </c>
      <c r="Y1754" s="35">
        <v>1</v>
      </c>
      <c r="Z1754" s="35">
        <v>0</v>
      </c>
      <c r="AA1754" s="35">
        <f t="shared" si="501"/>
        <v>0</v>
      </c>
      <c r="AB1754" s="37">
        <f t="shared" si="495"/>
        <v>0</v>
      </c>
      <c r="AC1754" s="35">
        <v>0</v>
      </c>
      <c r="AD1754" s="35">
        <v>5769.2307692307695</v>
      </c>
      <c r="AE1754" s="44"/>
    </row>
    <row r="1755" spans="1:31">
      <c r="A1755" s="34">
        <v>1751</v>
      </c>
      <c r="B1755" s="58">
        <v>46261</v>
      </c>
      <c r="C1755" s="4" t="s">
        <v>7659</v>
      </c>
      <c r="D1755" s="4" t="s">
        <v>6124</v>
      </c>
      <c r="E1755" s="4" t="s">
        <v>6283</v>
      </c>
      <c r="F1755" s="35" t="str">
        <f>IFERROR(VLOOKUP(E1755,'DATA MASTER'!$B$1:$R$3858,3,0),"")</f>
        <v>DIV 2</v>
      </c>
      <c r="G1755" s="4">
        <v>1</v>
      </c>
      <c r="H1755" s="35">
        <f>IFERROR(VLOOKUP(E1755,'DATA MASTER'!$B$1:$R$3858,6,0),"")</f>
        <v>1</v>
      </c>
      <c r="I1755" s="40">
        <f>IFERROR(VLOOKUP(E1755,'DATA MASTER'!$B$1:$R$3858,5,0),"")</f>
        <v>21.4</v>
      </c>
      <c r="J1755" s="35">
        <f>IFERROR(VLOOKUP(E1755,'DATA MASTER'!$B$1:$R$3858,17,0),"")</f>
        <v>448600</v>
      </c>
      <c r="K1755" s="35">
        <f>IFERROR(VLOOKUP(E1755,'DATA MASTER'!$B$1:$R$3858,16,0),"")</f>
        <v>388100</v>
      </c>
      <c r="L1755" s="34">
        <f t="shared" si="490"/>
        <v>33645</v>
      </c>
      <c r="M1755" s="34">
        <f t="shared" si="496"/>
        <v>56227.928</v>
      </c>
      <c r="N1755" s="35">
        <v>0</v>
      </c>
      <c r="O1755" s="35">
        <v>0</v>
      </c>
      <c r="P1755" s="35"/>
      <c r="Q1755" s="4"/>
      <c r="R1755" s="35">
        <f t="shared" si="497"/>
        <v>373833.33333333331</v>
      </c>
      <c r="S1755" s="35">
        <f t="shared" si="491"/>
        <v>298983.84864864859</v>
      </c>
      <c r="T1755" s="35">
        <f t="shared" si="492"/>
        <v>74849.484684684721</v>
      </c>
      <c r="U1755" s="35">
        <f t="shared" si="498"/>
        <v>14979.999999999998</v>
      </c>
      <c r="V1755" s="35">
        <f t="shared" si="499"/>
        <v>1395.6521739130433</v>
      </c>
      <c r="W1755" s="35">
        <f t="shared" si="493"/>
        <v>8299.1</v>
      </c>
      <c r="X1755" s="35">
        <f t="shared" si="500"/>
        <v>47049.732510771682</v>
      </c>
      <c r="Y1755" s="35">
        <v>1</v>
      </c>
      <c r="Z1755" s="35">
        <v>0</v>
      </c>
      <c r="AA1755" s="35">
        <f t="shared" si="501"/>
        <v>0</v>
      </c>
      <c r="AB1755" s="37">
        <f t="shared" si="495"/>
        <v>0</v>
      </c>
      <c r="AC1755" s="35">
        <v>0</v>
      </c>
      <c r="AD1755" s="35">
        <v>3125</v>
      </c>
      <c r="AE1755" s="44"/>
    </row>
    <row r="1756" spans="1:31">
      <c r="A1756" s="34">
        <v>1752</v>
      </c>
      <c r="B1756" s="58">
        <v>46261</v>
      </c>
      <c r="C1756" s="4" t="s">
        <v>7660</v>
      </c>
      <c r="D1756" s="4" t="s">
        <v>6287</v>
      </c>
      <c r="E1756" s="4" t="s">
        <v>6125</v>
      </c>
      <c r="F1756" s="35" t="str">
        <f>IFERROR(VLOOKUP(E1756,'DATA MASTER'!$B$1:$R$3858,3,0),"")</f>
        <v>DIV 2</v>
      </c>
      <c r="G1756" s="4">
        <v>4</v>
      </c>
      <c r="H1756" s="35">
        <f>IFERROR(VLOOKUP(E1756,'DATA MASTER'!$B$1:$R$3858,6,0),"")</f>
        <v>4</v>
      </c>
      <c r="I1756" s="40">
        <f>IFERROR(VLOOKUP(E1756,'DATA MASTER'!$B$1:$R$3858,5,0),"")</f>
        <v>4.74</v>
      </c>
      <c r="J1756" s="35">
        <f>IFERROR(VLOOKUP(E1756,'DATA MASTER'!$B$1:$R$3858,17,0),"")</f>
        <v>99000</v>
      </c>
      <c r="K1756" s="35">
        <f>IFERROR(VLOOKUP(E1756,'DATA MASTER'!$B$1:$R$3858,16,0),"")</f>
        <v>84000</v>
      </c>
      <c r="L1756" s="34">
        <f t="shared" si="490"/>
        <v>7425</v>
      </c>
      <c r="M1756" s="34">
        <f t="shared" si="496"/>
        <v>12169.92</v>
      </c>
      <c r="N1756" s="35">
        <v>0</v>
      </c>
      <c r="O1756" s="35">
        <v>0</v>
      </c>
      <c r="P1756" s="35"/>
      <c r="Q1756" s="4"/>
      <c r="R1756" s="35">
        <f t="shared" si="497"/>
        <v>330000</v>
      </c>
      <c r="S1756" s="35">
        <f t="shared" si="491"/>
        <v>258847.13513513512</v>
      </c>
      <c r="T1756" s="35">
        <f t="shared" si="492"/>
        <v>71152.864864864881</v>
      </c>
      <c r="U1756" s="35">
        <f t="shared" si="498"/>
        <v>13272</v>
      </c>
      <c r="V1756" s="35">
        <f t="shared" si="499"/>
        <v>1236.5217391304348</v>
      </c>
      <c r="W1756" s="35">
        <f t="shared" si="493"/>
        <v>7326.0000000000009</v>
      </c>
      <c r="X1756" s="35">
        <f t="shared" si="500"/>
        <v>36818.343125734449</v>
      </c>
      <c r="Y1756" s="35">
        <v>1</v>
      </c>
      <c r="Z1756" s="35">
        <v>0</v>
      </c>
      <c r="AA1756" s="35">
        <f t="shared" si="501"/>
        <v>0</v>
      </c>
      <c r="AB1756" s="37">
        <f t="shared" si="495"/>
        <v>0</v>
      </c>
      <c r="AC1756" s="35">
        <v>0</v>
      </c>
      <c r="AD1756" s="35">
        <v>12500</v>
      </c>
      <c r="AE1756" s="44"/>
    </row>
    <row r="1757" spans="1:31">
      <c r="A1757" s="34">
        <v>1753</v>
      </c>
      <c r="B1757" s="58">
        <v>46261</v>
      </c>
      <c r="C1757" s="4" t="s">
        <v>7661</v>
      </c>
      <c r="D1757" s="4" t="s">
        <v>6143</v>
      </c>
      <c r="E1757" s="4" t="s">
        <v>6290</v>
      </c>
      <c r="F1757" s="35" t="str">
        <f>IFERROR(VLOOKUP(E1757,'DATA MASTER'!$B$1:$R$3858,3,0),"")</f>
        <v>DIV 2</v>
      </c>
      <c r="G1757" s="4">
        <v>1</v>
      </c>
      <c r="H1757" s="35">
        <f>IFERROR(VLOOKUP(E1757,'DATA MASTER'!$B$1:$R$3858,6,0),"")</f>
        <v>1</v>
      </c>
      <c r="I1757" s="40">
        <f>IFERROR(VLOOKUP(E1757,'DATA MASTER'!$B$1:$R$3858,5,0),"")</f>
        <v>21.4</v>
      </c>
      <c r="J1757" s="35">
        <f>IFERROR(VLOOKUP(E1757,'DATA MASTER'!$B$1:$R$3858,17,0),"")</f>
        <v>628600</v>
      </c>
      <c r="K1757" s="35">
        <f>IFERROR(VLOOKUP(E1757,'DATA MASTER'!$B$1:$R$3858,16,0),"")</f>
        <v>552400</v>
      </c>
      <c r="L1757" s="34">
        <f t="shared" si="490"/>
        <v>47145</v>
      </c>
      <c r="M1757" s="34">
        <f t="shared" si="496"/>
        <v>80031.712</v>
      </c>
      <c r="N1757" s="35">
        <v>0</v>
      </c>
      <c r="O1757" s="35">
        <v>0</v>
      </c>
      <c r="P1757" s="35"/>
      <c r="Q1757" s="4" t="e">
        <f>VLOOKUP(#REF!,#REF!,1,0)</f>
        <v>#REF!</v>
      </c>
      <c r="R1757" s="35">
        <f t="shared" si="497"/>
        <v>523833.33333333331</v>
      </c>
      <c r="S1757" s="35">
        <f t="shared" si="491"/>
        <v>425557.0162162162</v>
      </c>
      <c r="T1757" s="35">
        <f t="shared" si="492"/>
        <v>98276.317117117113</v>
      </c>
      <c r="U1757" s="35">
        <f t="shared" si="498"/>
        <v>14979.999999999998</v>
      </c>
      <c r="V1757" s="35">
        <f t="shared" si="499"/>
        <v>1395.6521739130433</v>
      </c>
      <c r="W1757" s="35">
        <f t="shared" si="493"/>
        <v>11629.1</v>
      </c>
      <c r="X1757" s="35" t="str">
        <f t="shared" si="500"/>
        <v/>
      </c>
      <c r="Y1757" s="35">
        <v>1</v>
      </c>
      <c r="Z1757" s="42" t="e">
        <f>VLOOKUP(Q1757,#REF!,4,0)</f>
        <v>#REF!</v>
      </c>
      <c r="AA1757" s="35">
        <f t="shared" si="501"/>
        <v>0</v>
      </c>
      <c r="AB1757" s="37">
        <f t="shared" si="495"/>
        <v>0</v>
      </c>
      <c r="AC1757" s="35" t="e">
        <f t="shared" ref="AC1757:AC1760" si="502">Z1757*R1757*1.11</f>
        <v>#REF!</v>
      </c>
      <c r="AD1757" s="35">
        <v>0</v>
      </c>
      <c r="AE1757" s="44"/>
    </row>
    <row r="1758" spans="1:31">
      <c r="A1758" s="34">
        <v>1754</v>
      </c>
      <c r="B1758" s="58">
        <v>46261</v>
      </c>
      <c r="C1758" s="4" t="s">
        <v>7661</v>
      </c>
      <c r="D1758" s="4" t="s">
        <v>6143</v>
      </c>
      <c r="E1758" s="4" t="s">
        <v>6294</v>
      </c>
      <c r="F1758" s="35" t="str">
        <f>IFERROR(VLOOKUP(E1758,'DATA MASTER'!$B$1:$R$3858,3,0),"")</f>
        <v>DIV 2</v>
      </c>
      <c r="G1758" s="4">
        <v>1</v>
      </c>
      <c r="H1758" s="35">
        <f>IFERROR(VLOOKUP(E1758,'DATA MASTER'!$B$1:$R$3858,6,0),"")</f>
        <v>1</v>
      </c>
      <c r="I1758" s="40">
        <f>IFERROR(VLOOKUP(E1758,'DATA MASTER'!$B$1:$R$3858,5,0),"")</f>
        <v>26.01</v>
      </c>
      <c r="J1758" s="35">
        <f>IFERROR(VLOOKUP(E1758,'DATA MASTER'!$B$1:$R$3858,17,0),"")</f>
        <v>764700</v>
      </c>
      <c r="K1758" s="35">
        <f>IFERROR(VLOOKUP(E1758,'DATA MASTER'!$B$1:$R$3858,16,0),"")</f>
        <v>670700</v>
      </c>
      <c r="L1758" s="34">
        <f t="shared" si="490"/>
        <v>57352.5</v>
      </c>
      <c r="M1758" s="34">
        <f t="shared" si="496"/>
        <v>97171.016000000003</v>
      </c>
      <c r="N1758" s="35">
        <v>0</v>
      </c>
      <c r="O1758" s="35">
        <v>0</v>
      </c>
      <c r="P1758" s="35"/>
      <c r="Q1758" s="4" t="e">
        <f>VLOOKUP(#REF!,#REF!,1,0)</f>
        <v>#REF!</v>
      </c>
      <c r="R1758" s="35">
        <f t="shared" si="497"/>
        <v>637250</v>
      </c>
      <c r="S1758" s="35">
        <f t="shared" si="491"/>
        <v>516692.77837837825</v>
      </c>
      <c r="T1758" s="35">
        <f t="shared" si="492"/>
        <v>120557.22162162175</v>
      </c>
      <c r="U1758" s="35">
        <f t="shared" si="498"/>
        <v>18207</v>
      </c>
      <c r="V1758" s="35">
        <f t="shared" si="499"/>
        <v>1696.304347826087</v>
      </c>
      <c r="W1758" s="35">
        <f t="shared" si="493"/>
        <v>14146.95</v>
      </c>
      <c r="X1758" s="35" t="str">
        <f t="shared" si="500"/>
        <v/>
      </c>
      <c r="Y1758" s="35">
        <f>IF(E1758="avem005",4,1)</f>
        <v>1</v>
      </c>
      <c r="Z1758" s="42" t="e">
        <f>VLOOKUP(Q1758,#REF!,4,0)</f>
        <v>#REF!</v>
      </c>
      <c r="AA1758" s="35">
        <f t="shared" si="501"/>
        <v>0</v>
      </c>
      <c r="AB1758" s="37">
        <f t="shared" si="495"/>
        <v>0</v>
      </c>
      <c r="AC1758" s="35" t="e">
        <f t="shared" si="502"/>
        <v>#REF!</v>
      </c>
      <c r="AD1758" s="35">
        <v>0</v>
      </c>
      <c r="AE1758" s="44"/>
    </row>
    <row r="1759" spans="1:31">
      <c r="A1759" s="34">
        <v>1755</v>
      </c>
      <c r="B1759" s="58">
        <v>46261</v>
      </c>
      <c r="C1759" s="4" t="s">
        <v>7662</v>
      </c>
      <c r="D1759" s="4" t="s">
        <v>6134</v>
      </c>
      <c r="E1759" s="4" t="s">
        <v>6355</v>
      </c>
      <c r="F1759" s="35" t="str">
        <f>IFERROR(VLOOKUP(E1759,'DATA MASTER'!$B$1:$R$3858,3,0),"")</f>
        <v>DIV 2</v>
      </c>
      <c r="G1759" s="4">
        <v>1</v>
      </c>
      <c r="H1759" s="35">
        <f>IFERROR(VLOOKUP(E1759,'DATA MASTER'!$B$1:$R$3858,6,0),"")</f>
        <v>4</v>
      </c>
      <c r="I1759" s="40">
        <f>IFERROR(VLOOKUP(E1759,'DATA MASTER'!$B$1:$R$3858,5,0),"")</f>
        <v>4.2149999999999999</v>
      </c>
      <c r="J1759" s="35">
        <f>IFERROR(VLOOKUP(E1759,'DATA MASTER'!$B$1:$R$3858,17,0),"")</f>
        <v>288900</v>
      </c>
      <c r="K1759" s="35">
        <f>IFERROR(VLOOKUP(E1759,'DATA MASTER'!$B$1:$R$3858,16,0),"")</f>
        <v>258400</v>
      </c>
      <c r="L1759" s="34">
        <f t="shared" si="490"/>
        <v>21667.5</v>
      </c>
      <c r="M1759" s="34">
        <f t="shared" si="496"/>
        <v>37436.992000000006</v>
      </c>
      <c r="N1759" s="35">
        <v>0</v>
      </c>
      <c r="O1759" s="35">
        <v>0</v>
      </c>
      <c r="P1759" s="35"/>
      <c r="Q1759" s="4" t="e">
        <f>VLOOKUP(#REF!,#REF!,1,0)</f>
        <v>#REF!</v>
      </c>
      <c r="R1759" s="35">
        <f t="shared" si="497"/>
        <v>240749.99999999997</v>
      </c>
      <c r="S1759" s="35">
        <f t="shared" si="491"/>
        <v>199065.77297297295</v>
      </c>
      <c r="T1759" s="35">
        <f t="shared" si="492"/>
        <v>41684.227027027024</v>
      </c>
      <c r="U1759" s="35">
        <f t="shared" si="498"/>
        <v>2950.5</v>
      </c>
      <c r="V1759" s="35">
        <f t="shared" si="499"/>
        <v>274.89130434782606</v>
      </c>
      <c r="W1759" s="35">
        <f t="shared" si="493"/>
        <v>5344.65</v>
      </c>
      <c r="X1759" s="35" t="str">
        <f t="shared" si="500"/>
        <v/>
      </c>
      <c r="Y1759" s="35">
        <v>1</v>
      </c>
      <c r="Z1759" s="42" t="e">
        <f>VLOOKUP(Q1759,#REF!,4,0)</f>
        <v>#REF!</v>
      </c>
      <c r="AA1759" s="35">
        <f t="shared" si="501"/>
        <v>0</v>
      </c>
      <c r="AB1759" s="37">
        <f t="shared" si="495"/>
        <v>0</v>
      </c>
      <c r="AC1759" s="35" t="e">
        <f t="shared" si="502"/>
        <v>#REF!</v>
      </c>
      <c r="AD1759" s="35">
        <v>0</v>
      </c>
      <c r="AE1759" s="44"/>
    </row>
    <row r="1760" spans="1:31">
      <c r="A1760" s="34">
        <v>1756</v>
      </c>
      <c r="B1760" s="58">
        <v>46261</v>
      </c>
      <c r="C1760" s="4" t="s">
        <v>7662</v>
      </c>
      <c r="D1760" s="4" t="s">
        <v>6134</v>
      </c>
      <c r="E1760" s="4" t="s">
        <v>6357</v>
      </c>
      <c r="F1760" s="35" t="str">
        <f>IFERROR(VLOOKUP(E1760,'DATA MASTER'!$B$1:$R$3858,3,0),"")</f>
        <v>DIV 2</v>
      </c>
      <c r="G1760" s="4">
        <v>1</v>
      </c>
      <c r="H1760" s="35">
        <f>IFERROR(VLOOKUP(E1760,'DATA MASTER'!$B$1:$R$3858,6,0),"")</f>
        <v>1</v>
      </c>
      <c r="I1760" s="40">
        <f>IFERROR(VLOOKUP(E1760,'DATA MASTER'!$B$1:$R$3858,5,0),"")</f>
        <v>21.01</v>
      </c>
      <c r="J1760" s="35">
        <f>IFERROR(VLOOKUP(E1760,'DATA MASTER'!$B$1:$R$3858,17,0),"")</f>
        <v>1328100</v>
      </c>
      <c r="K1760" s="35">
        <f>IFERROR(VLOOKUP(E1760,'DATA MASTER'!$B$1:$R$3858,16,0),"")</f>
        <v>1185300</v>
      </c>
      <c r="L1760" s="34">
        <f t="shared" si="490"/>
        <v>99607.5</v>
      </c>
      <c r="M1760" s="34">
        <f t="shared" si="496"/>
        <v>171726.26400000002</v>
      </c>
      <c r="N1760" s="35">
        <v>0</v>
      </c>
      <c r="O1760" s="35">
        <v>0</v>
      </c>
      <c r="P1760" s="35"/>
      <c r="Q1760" s="4" t="e">
        <f>VLOOKUP(#REF!,#REF!,1,0)</f>
        <v>#REF!</v>
      </c>
      <c r="R1760" s="35">
        <f t="shared" si="497"/>
        <v>1106750</v>
      </c>
      <c r="S1760" s="35">
        <f t="shared" si="491"/>
        <v>913129.49189189181</v>
      </c>
      <c r="T1760" s="35">
        <f t="shared" si="492"/>
        <v>193620.50810810819</v>
      </c>
      <c r="U1760" s="35">
        <f t="shared" si="498"/>
        <v>14707.000000000002</v>
      </c>
      <c r="V1760" s="35">
        <f t="shared" si="499"/>
        <v>1370.217391304348</v>
      </c>
      <c r="W1760" s="35">
        <f t="shared" si="493"/>
        <v>24569.850000000002</v>
      </c>
      <c r="X1760" s="35" t="str">
        <f t="shared" si="500"/>
        <v/>
      </c>
      <c r="Y1760" s="35">
        <v>1</v>
      </c>
      <c r="Z1760" s="42" t="e">
        <f>VLOOKUP(Q1760,#REF!,4,0)</f>
        <v>#REF!</v>
      </c>
      <c r="AA1760" s="35">
        <f t="shared" si="501"/>
        <v>0</v>
      </c>
      <c r="AB1760" s="37">
        <f t="shared" si="495"/>
        <v>0</v>
      </c>
      <c r="AC1760" s="35" t="e">
        <f t="shared" si="502"/>
        <v>#REF!</v>
      </c>
      <c r="AD1760" s="35">
        <v>0</v>
      </c>
      <c r="AE1760" s="44"/>
    </row>
    <row r="1761" spans="1:31">
      <c r="A1761" s="34">
        <v>1757</v>
      </c>
      <c r="B1761" s="58">
        <v>46261</v>
      </c>
      <c r="C1761" s="4" t="s">
        <v>7663</v>
      </c>
      <c r="D1761" s="4" t="s">
        <v>6138</v>
      </c>
      <c r="E1761" s="4" t="s">
        <v>6198</v>
      </c>
      <c r="F1761" s="35" t="str">
        <f>IFERROR(VLOOKUP(E1761,'DATA MASTER'!$B$1:$R$3858,3,0),"")</f>
        <v>DIV 1</v>
      </c>
      <c r="G1761" s="4">
        <v>2</v>
      </c>
      <c r="H1761" s="35">
        <f>IFERROR(VLOOKUP(E1761,'DATA MASTER'!$B$1:$R$3858,6,0),"")</f>
        <v>4</v>
      </c>
      <c r="I1761" s="40">
        <f>IFERROR(VLOOKUP(E1761,'DATA MASTER'!$B$1:$R$3858,5,0),"")</f>
        <v>4.2380000000000004</v>
      </c>
      <c r="J1761" s="35">
        <f>IFERROR(VLOOKUP(E1761,'DATA MASTER'!$B$1:$R$3858,17,0),"")</f>
        <v>392400</v>
      </c>
      <c r="K1761" s="35">
        <f>IFERROR(VLOOKUP(E1761,'DATA MASTER'!$B$1:$R$3858,16,0),"")</f>
        <v>362700</v>
      </c>
      <c r="L1761" s="34">
        <f t="shared" si="490"/>
        <v>29430</v>
      </c>
      <c r="M1761" s="34">
        <f t="shared" si="496"/>
        <v>52547.976000000002</v>
      </c>
      <c r="N1761" s="35">
        <v>0</v>
      </c>
      <c r="O1761" s="35">
        <v>0</v>
      </c>
      <c r="P1761" s="35"/>
      <c r="Q1761" s="4"/>
      <c r="R1761" s="35">
        <f t="shared" si="497"/>
        <v>654000</v>
      </c>
      <c r="S1761" s="35">
        <f t="shared" si="491"/>
        <v>558832.47567567555</v>
      </c>
      <c r="T1761" s="35">
        <f t="shared" si="492"/>
        <v>95167.524324324448</v>
      </c>
      <c r="U1761" s="35">
        <f t="shared" si="498"/>
        <v>5933.2000000000007</v>
      </c>
      <c r="V1761" s="35">
        <f t="shared" si="499"/>
        <v>552.78260869565224</v>
      </c>
      <c r="W1761" s="35">
        <f t="shared" si="493"/>
        <v>14518.800000000001</v>
      </c>
      <c r="X1761" s="35">
        <f t="shared" si="500"/>
        <v>67019.884572771654</v>
      </c>
      <c r="Y1761" s="35">
        <f t="shared" ref="Y1761:Y1765" si="503">IF(E1761="avem005",4,1)</f>
        <v>1</v>
      </c>
      <c r="Z1761" s="35">
        <v>0</v>
      </c>
      <c r="AA1761" s="35">
        <f t="shared" si="501"/>
        <v>0</v>
      </c>
      <c r="AB1761" s="37">
        <f t="shared" si="495"/>
        <v>0</v>
      </c>
      <c r="AC1761" s="35">
        <v>0</v>
      </c>
      <c r="AD1761" s="35">
        <v>7142.8571428571431</v>
      </c>
      <c r="AE1761" s="44"/>
    </row>
    <row r="1762" spans="1:31">
      <c r="A1762" s="34">
        <v>1758</v>
      </c>
      <c r="B1762" s="58">
        <v>46261</v>
      </c>
      <c r="C1762" s="4" t="s">
        <v>7664</v>
      </c>
      <c r="D1762" s="4" t="s">
        <v>6239</v>
      </c>
      <c r="E1762" s="4" t="s">
        <v>6216</v>
      </c>
      <c r="F1762" s="35" t="str">
        <f>IFERROR(VLOOKUP(E1762,'DATA MASTER'!$B$1:$R$3858,3,0),"")</f>
        <v>DIV 1</v>
      </c>
      <c r="G1762" s="4">
        <v>2</v>
      </c>
      <c r="H1762" s="35">
        <f>IFERROR(VLOOKUP(E1762,'DATA MASTER'!$B$1:$R$3858,6,0),"")</f>
        <v>24</v>
      </c>
      <c r="I1762" s="40">
        <f>IFERROR(VLOOKUP(E1762,'DATA MASTER'!$B$1:$R$3858,5,0),"")</f>
        <v>1.0900000000000001</v>
      </c>
      <c r="J1762" s="35">
        <f>IFERROR(VLOOKUP(E1762,'DATA MASTER'!$B$1:$R$3858,17,0),"")</f>
        <v>49500</v>
      </c>
      <c r="K1762" s="35">
        <f>IFERROR(VLOOKUP(E1762,'DATA MASTER'!$B$1:$R$3858,16,0),"")</f>
        <v>44600</v>
      </c>
      <c r="L1762" s="34">
        <f t="shared" si="490"/>
        <v>3712.5</v>
      </c>
      <c r="M1762" s="34">
        <f t="shared" si="496"/>
        <v>6461.6480000000001</v>
      </c>
      <c r="N1762" s="35">
        <v>0</v>
      </c>
      <c r="O1762" s="35">
        <v>0</v>
      </c>
      <c r="P1762" s="35"/>
      <c r="Q1762" s="4"/>
      <c r="R1762" s="35">
        <f t="shared" si="497"/>
        <v>82500</v>
      </c>
      <c r="S1762" s="35">
        <f t="shared" si="491"/>
        <v>68717.75135135134</v>
      </c>
      <c r="T1762" s="35">
        <f t="shared" si="492"/>
        <v>13782.24864864866</v>
      </c>
      <c r="U1762" s="35">
        <f t="shared" si="498"/>
        <v>1526</v>
      </c>
      <c r="V1762" s="35">
        <f t="shared" si="499"/>
        <v>142.17391304347828</v>
      </c>
      <c r="W1762" s="35">
        <f t="shared" si="493"/>
        <v>1831.5000000000002</v>
      </c>
      <c r="X1762" s="35">
        <f t="shared" si="500"/>
        <v>10282.574735605182</v>
      </c>
      <c r="Y1762" s="35">
        <f t="shared" si="503"/>
        <v>1</v>
      </c>
      <c r="Z1762" s="35">
        <v>0</v>
      </c>
      <c r="AA1762" s="35">
        <f t="shared" si="501"/>
        <v>0</v>
      </c>
      <c r="AB1762" s="37">
        <f t="shared" si="495"/>
        <v>0</v>
      </c>
      <c r="AC1762" s="35">
        <v>0</v>
      </c>
      <c r="AD1762" s="35">
        <v>0</v>
      </c>
      <c r="AE1762" s="44"/>
    </row>
    <row r="1763" spans="1:31">
      <c r="A1763" s="34">
        <v>1759</v>
      </c>
      <c r="B1763" s="58">
        <v>46261</v>
      </c>
      <c r="C1763" s="4" t="s">
        <v>7664</v>
      </c>
      <c r="D1763" s="4" t="s">
        <v>6239</v>
      </c>
      <c r="E1763" s="4" t="s">
        <v>6135</v>
      </c>
      <c r="F1763" s="35" t="str">
        <f>IFERROR(VLOOKUP(E1763,'DATA MASTER'!$B$1:$R$3858,3,0),"")</f>
        <v>DIV 1</v>
      </c>
      <c r="G1763" s="4">
        <v>4</v>
      </c>
      <c r="H1763" s="35">
        <f>IFERROR(VLOOKUP(E1763,'DATA MASTER'!$B$1:$R$3858,6,0),"")</f>
        <v>24</v>
      </c>
      <c r="I1763" s="40">
        <f>IFERROR(VLOOKUP(E1763,'DATA MASTER'!$B$1:$R$3858,5,0),"")</f>
        <v>1.23</v>
      </c>
      <c r="J1763" s="35">
        <f>IFERROR(VLOOKUP(E1763,'DATA MASTER'!$B$1:$R$3858,17,0),"")</f>
        <v>99800</v>
      </c>
      <c r="K1763" s="35">
        <f>IFERROR(VLOOKUP(E1763,'DATA MASTER'!$B$1:$R$3858,16,0),"")</f>
        <v>92100</v>
      </c>
      <c r="L1763" s="34">
        <f t="shared" si="490"/>
        <v>7485</v>
      </c>
      <c r="M1763" s="34">
        <f t="shared" si="496"/>
        <v>13343.448</v>
      </c>
      <c r="N1763" s="35">
        <v>0</v>
      </c>
      <c r="O1763" s="35">
        <v>0</v>
      </c>
      <c r="P1763" s="35"/>
      <c r="Q1763" s="4"/>
      <c r="R1763" s="35">
        <f t="shared" si="497"/>
        <v>332666.66666666663</v>
      </c>
      <c r="S1763" s="35">
        <f t="shared" si="491"/>
        <v>283807.39459459455</v>
      </c>
      <c r="T1763" s="35">
        <f t="shared" si="492"/>
        <v>48859.272072072083</v>
      </c>
      <c r="U1763" s="35">
        <f t="shared" si="498"/>
        <v>3444</v>
      </c>
      <c r="V1763" s="35">
        <f t="shared" si="499"/>
        <v>320.86956521739131</v>
      </c>
      <c r="W1763" s="35">
        <f t="shared" si="493"/>
        <v>7385.2000000000007</v>
      </c>
      <c r="X1763" s="35">
        <f t="shared" si="500"/>
        <v>37709.202506854694</v>
      </c>
      <c r="Y1763" s="35">
        <f t="shared" si="503"/>
        <v>1</v>
      </c>
      <c r="Z1763" s="35">
        <v>0</v>
      </c>
      <c r="AA1763" s="35">
        <f t="shared" si="501"/>
        <v>0</v>
      </c>
      <c r="AB1763" s="37">
        <f t="shared" si="495"/>
        <v>0</v>
      </c>
      <c r="AC1763" s="35">
        <v>0</v>
      </c>
      <c r="AD1763" s="35">
        <v>0</v>
      </c>
      <c r="AE1763" s="44"/>
    </row>
    <row r="1764" spans="1:31">
      <c r="A1764" s="34">
        <v>1760</v>
      </c>
      <c r="B1764" s="58">
        <v>46261</v>
      </c>
      <c r="C1764" s="4" t="s">
        <v>7664</v>
      </c>
      <c r="D1764" s="4" t="s">
        <v>6239</v>
      </c>
      <c r="E1764" s="4" t="s">
        <v>4529</v>
      </c>
      <c r="F1764" s="35" t="str">
        <f>IFERROR(VLOOKUP(E1764,'DATA MASTER'!$B$1:$R$3858,3,0),"")</f>
        <v>DIV 2</v>
      </c>
      <c r="G1764" s="4">
        <v>2</v>
      </c>
      <c r="H1764" s="35">
        <f>IFERROR(VLOOKUP(E1764,'DATA MASTER'!$B$1:$R$3858,6,0),"")</f>
        <v>12</v>
      </c>
      <c r="I1764" s="40">
        <f>IFERROR(VLOOKUP(E1764,'DATA MASTER'!$B$1:$R$3858,5,0),"")</f>
        <v>1.7350000000000001</v>
      </c>
      <c r="J1764" s="35">
        <f>IFERROR(VLOOKUP(E1764,'DATA MASTER'!$B$1:$R$3858,17,0),"")</f>
        <v>0</v>
      </c>
      <c r="K1764" s="35">
        <f>IFERROR(VLOOKUP(E1764,'DATA MASTER'!$B$1:$R$3858,16,0),"")</f>
        <v>0</v>
      </c>
      <c r="L1764" s="34">
        <f t="shared" si="490"/>
        <v>0</v>
      </c>
      <c r="M1764" s="34">
        <f t="shared" si="496"/>
        <v>0</v>
      </c>
      <c r="N1764" s="35">
        <v>0</v>
      </c>
      <c r="O1764" s="35">
        <v>0</v>
      </c>
      <c r="P1764" s="35"/>
      <c r="Q1764" s="4"/>
      <c r="R1764" s="35">
        <f t="shared" si="497"/>
        <v>0</v>
      </c>
      <c r="S1764" s="35">
        <f t="shared" si="491"/>
        <v>0</v>
      </c>
      <c r="T1764" s="35">
        <f t="shared" si="492"/>
        <v>0</v>
      </c>
      <c r="U1764" s="35">
        <f t="shared" si="498"/>
        <v>2429</v>
      </c>
      <c r="V1764" s="35">
        <f t="shared" si="499"/>
        <v>226.30434782608697</v>
      </c>
      <c r="W1764" s="35">
        <f t="shared" si="493"/>
        <v>0</v>
      </c>
      <c r="X1764" s="35">
        <f t="shared" si="500"/>
        <v>-2655.304347826087</v>
      </c>
      <c r="Y1764" s="35">
        <f t="shared" si="503"/>
        <v>1</v>
      </c>
      <c r="Z1764" s="35">
        <v>0</v>
      </c>
      <c r="AA1764" s="35">
        <f t="shared" si="501"/>
        <v>0</v>
      </c>
      <c r="AB1764" s="37">
        <f t="shared" si="495"/>
        <v>0</v>
      </c>
      <c r="AC1764" s="35">
        <v>0</v>
      </c>
      <c r="AD1764" s="35">
        <v>0</v>
      </c>
      <c r="AE1764" s="44"/>
    </row>
    <row r="1765" spans="1:31">
      <c r="A1765" s="34">
        <v>1761</v>
      </c>
      <c r="B1765" s="58">
        <v>46261</v>
      </c>
      <c r="C1765" s="4" t="s">
        <v>7664</v>
      </c>
      <c r="D1765" s="4" t="s">
        <v>6239</v>
      </c>
      <c r="E1765" s="4" t="s">
        <v>1554</v>
      </c>
      <c r="F1765" s="35" t="str">
        <f>IFERROR(VLOOKUP(E1765,'DATA MASTER'!$B$1:$R$3858,3,0),"")</f>
        <v>DIV 2</v>
      </c>
      <c r="G1765" s="4">
        <v>2</v>
      </c>
      <c r="H1765" s="35">
        <f>IFERROR(VLOOKUP(E1765,'DATA MASTER'!$B$1:$R$3858,6,0),"")</f>
        <v>12</v>
      </c>
      <c r="I1765" s="40">
        <f>IFERROR(VLOOKUP(E1765,'DATA MASTER'!$B$1:$R$3858,5,0),"")</f>
        <v>1.7350000000000001</v>
      </c>
      <c r="J1765" s="35">
        <f>IFERROR(VLOOKUP(E1765,'DATA MASTER'!$B$1:$R$3858,17,0),"")</f>
        <v>325300</v>
      </c>
      <c r="K1765" s="35">
        <f>IFERROR(VLOOKUP(E1765,'DATA MASTER'!$B$1:$R$3858,16,0),"")</f>
        <v>300100</v>
      </c>
      <c r="L1765" s="34">
        <f t="shared" si="490"/>
        <v>24397.5</v>
      </c>
      <c r="M1765" s="34">
        <f t="shared" si="496"/>
        <v>43478.488000000005</v>
      </c>
      <c r="N1765" s="35">
        <v>0</v>
      </c>
      <c r="O1765" s="35">
        <v>0</v>
      </c>
      <c r="P1765" s="35"/>
      <c r="Q1765" s="4"/>
      <c r="R1765" s="35">
        <f t="shared" si="497"/>
        <v>542166.66666666663</v>
      </c>
      <c r="S1765" s="35">
        <f t="shared" si="491"/>
        <v>462381.10270270263</v>
      </c>
      <c r="T1765" s="35">
        <f t="shared" si="492"/>
        <v>79785.563963963999</v>
      </c>
      <c r="U1765" s="35">
        <f t="shared" si="498"/>
        <v>2429</v>
      </c>
      <c r="V1765" s="35">
        <f t="shared" si="499"/>
        <v>226.30434782608697</v>
      </c>
      <c r="W1765" s="35">
        <f t="shared" si="493"/>
        <v>12036.1</v>
      </c>
      <c r="X1765" s="35">
        <f t="shared" si="500"/>
        <v>65094.15961613792</v>
      </c>
      <c r="Y1765" s="35">
        <f t="shared" si="503"/>
        <v>1</v>
      </c>
      <c r="Z1765" s="35">
        <v>0</v>
      </c>
      <c r="AA1765" s="35">
        <f t="shared" si="501"/>
        <v>0</v>
      </c>
      <c r="AB1765" s="37">
        <f t="shared" si="495"/>
        <v>0</v>
      </c>
      <c r="AC1765" s="35">
        <v>0</v>
      </c>
      <c r="AD1765" s="35">
        <v>0</v>
      </c>
      <c r="AE1765" s="44"/>
    </row>
    <row r="1766" spans="1:31">
      <c r="A1766" s="34">
        <v>1762</v>
      </c>
      <c r="B1766" s="58">
        <v>46261</v>
      </c>
      <c r="C1766" s="4" t="s">
        <v>7665</v>
      </c>
      <c r="D1766" s="4" t="s">
        <v>6239</v>
      </c>
      <c r="E1766" s="4" t="s">
        <v>6156</v>
      </c>
      <c r="F1766" s="35" t="str">
        <f>IFERROR(VLOOKUP(E1766,'DATA MASTER'!$B$1:$R$3858,3,0),"")</f>
        <v>DIV 1</v>
      </c>
      <c r="G1766" s="4">
        <v>8</v>
      </c>
      <c r="H1766" s="35">
        <f>IFERROR(VLOOKUP(E1766,'DATA MASTER'!$B$1:$R$3858,6,0),"")</f>
        <v>4</v>
      </c>
      <c r="I1766" s="40">
        <f>IFERROR(VLOOKUP(E1766,'DATA MASTER'!$B$1:$R$3858,5,0),"")</f>
        <v>5.3879999999999999</v>
      </c>
      <c r="J1766" s="35">
        <f>IFERROR(VLOOKUP(E1766,'DATA MASTER'!$B$1:$R$3858,17,0),"")</f>
        <v>185700</v>
      </c>
      <c r="K1766" s="35">
        <f>IFERROR(VLOOKUP(E1766,'DATA MASTER'!$B$1:$R$3858,16,0),"")</f>
        <v>165300</v>
      </c>
      <c r="L1766" s="34">
        <f t="shared" si="490"/>
        <v>13927.5</v>
      </c>
      <c r="M1766" s="34">
        <f t="shared" si="496"/>
        <v>23948.664000000001</v>
      </c>
      <c r="N1766" s="35">
        <v>0</v>
      </c>
      <c r="O1766" s="35">
        <v>0</v>
      </c>
      <c r="P1766" s="35"/>
      <c r="Q1766" s="4"/>
      <c r="R1766" s="35">
        <f t="shared" si="497"/>
        <v>1238000</v>
      </c>
      <c r="S1766" s="35">
        <f t="shared" si="491"/>
        <v>1018748.3675675675</v>
      </c>
      <c r="T1766" s="35">
        <f t="shared" si="492"/>
        <v>219251.6324324325</v>
      </c>
      <c r="U1766" s="35">
        <f t="shared" si="498"/>
        <v>30172.799999999999</v>
      </c>
      <c r="V1766" s="35">
        <f t="shared" si="499"/>
        <v>2811.1304347826085</v>
      </c>
      <c r="W1766" s="35">
        <f t="shared" si="493"/>
        <v>27483.600000000002</v>
      </c>
      <c r="X1766" s="35">
        <f t="shared" si="500"/>
        <v>158784.10199764988</v>
      </c>
      <c r="Y1766" s="35">
        <v>1</v>
      </c>
      <c r="Z1766" s="35">
        <v>0</v>
      </c>
      <c r="AA1766" s="35">
        <f t="shared" si="501"/>
        <v>0</v>
      </c>
      <c r="AB1766" s="37">
        <f t="shared" si="495"/>
        <v>0</v>
      </c>
      <c r="AC1766" s="35">
        <v>0</v>
      </c>
      <c r="AD1766" s="35">
        <v>0</v>
      </c>
      <c r="AE1766" s="44"/>
    </row>
    <row r="1767" spans="1:31">
      <c r="A1767" s="34">
        <v>1763</v>
      </c>
      <c r="B1767" s="58">
        <v>46261</v>
      </c>
      <c r="C1767" s="4" t="s">
        <v>7666</v>
      </c>
      <c r="D1767" s="4" t="s">
        <v>6124</v>
      </c>
      <c r="E1767" s="4" t="s">
        <v>6135</v>
      </c>
      <c r="F1767" s="35" t="str">
        <f>IFERROR(VLOOKUP(E1767,'DATA MASTER'!$B$1:$R$3858,3,0),"")</f>
        <v>DIV 1</v>
      </c>
      <c r="G1767" s="4">
        <v>24</v>
      </c>
      <c r="H1767" s="35">
        <f>IFERROR(VLOOKUP(E1767,'DATA MASTER'!$B$1:$R$3858,6,0),"")</f>
        <v>24</v>
      </c>
      <c r="I1767" s="40">
        <f>IFERROR(VLOOKUP(E1767,'DATA MASTER'!$B$1:$R$3858,5,0),"")</f>
        <v>1.23</v>
      </c>
      <c r="J1767" s="35">
        <f>IFERROR(VLOOKUP(E1767,'DATA MASTER'!$B$1:$R$3858,17,0),"")</f>
        <v>99800</v>
      </c>
      <c r="K1767" s="35">
        <f>IFERROR(VLOOKUP(E1767,'DATA MASTER'!$B$1:$R$3858,16,0),"")</f>
        <v>92100</v>
      </c>
      <c r="L1767" s="34">
        <f t="shared" si="490"/>
        <v>7485</v>
      </c>
      <c r="M1767" s="34">
        <f t="shared" si="496"/>
        <v>13343.448</v>
      </c>
      <c r="N1767" s="35">
        <v>0</v>
      </c>
      <c r="O1767" s="35">
        <v>0</v>
      </c>
      <c r="P1767" s="35">
        <v>25000</v>
      </c>
      <c r="Q1767" s="4" t="s">
        <v>7503</v>
      </c>
      <c r="R1767" s="35">
        <f t="shared" si="497"/>
        <v>1995999.9999999998</v>
      </c>
      <c r="S1767" s="35">
        <f t="shared" si="491"/>
        <v>1702844.3675675672</v>
      </c>
      <c r="T1767" s="35">
        <f t="shared" si="492"/>
        <v>293155.63243243261</v>
      </c>
      <c r="U1767" s="35">
        <f t="shared" si="498"/>
        <v>20664</v>
      </c>
      <c r="V1767" s="35">
        <f t="shared" si="499"/>
        <v>1925.2173913043478</v>
      </c>
      <c r="W1767" s="35">
        <f t="shared" si="493"/>
        <v>44311.199999999997</v>
      </c>
      <c r="X1767" s="35">
        <f t="shared" si="500"/>
        <v>195005.21504112828</v>
      </c>
      <c r="Y1767" s="35">
        <f>H1767</f>
        <v>24</v>
      </c>
      <c r="Z1767" s="35">
        <v>0</v>
      </c>
      <c r="AA1767" s="35">
        <f t="shared" si="501"/>
        <v>25000</v>
      </c>
      <c r="AB1767" s="37">
        <f t="shared" si="495"/>
        <v>0</v>
      </c>
      <c r="AC1767" s="35">
        <v>0</v>
      </c>
      <c r="AD1767" s="35">
        <v>6250</v>
      </c>
      <c r="AE1767" s="44"/>
    </row>
    <row r="1768" spans="1:31">
      <c r="A1768" s="34">
        <v>1764</v>
      </c>
      <c r="B1768" s="58">
        <v>46261</v>
      </c>
      <c r="C1768" s="4" t="s">
        <v>7667</v>
      </c>
      <c r="D1768" s="4" t="s">
        <v>6158</v>
      </c>
      <c r="E1768" s="4" t="s">
        <v>6218</v>
      </c>
      <c r="F1768" s="35" t="str">
        <f>IFERROR(VLOOKUP(E1768,'DATA MASTER'!$B$1:$R$3858,3,0),"")</f>
        <v>DIV 1</v>
      </c>
      <c r="G1768" s="4">
        <v>10</v>
      </c>
      <c r="H1768" s="35">
        <f>IFERROR(VLOOKUP(E1768,'DATA MASTER'!$B$1:$R$3858,6,0),"")</f>
        <v>24</v>
      </c>
      <c r="I1768" s="40">
        <f>IFERROR(VLOOKUP(E1768,'DATA MASTER'!$B$1:$R$3858,5,0),"")</f>
        <v>1.079</v>
      </c>
      <c r="J1768" s="35">
        <f>IFERROR(VLOOKUP(E1768,'DATA MASTER'!$B$1:$R$3858,17,0),"")</f>
        <v>102900</v>
      </c>
      <c r="K1768" s="35">
        <f>IFERROR(VLOOKUP(E1768,'DATA MASTER'!$B$1:$R$3858,16,0),"")</f>
        <v>94200</v>
      </c>
      <c r="L1768" s="34">
        <f t="shared" si="490"/>
        <v>7717.5</v>
      </c>
      <c r="M1768" s="34">
        <f t="shared" si="496"/>
        <v>13647.696000000002</v>
      </c>
      <c r="N1768" s="35">
        <v>0</v>
      </c>
      <c r="O1768" s="35">
        <v>0</v>
      </c>
      <c r="P1768" s="35"/>
      <c r="Q1768" s="4"/>
      <c r="R1768" s="35">
        <f t="shared" si="497"/>
        <v>857499.99999999988</v>
      </c>
      <c r="S1768" s="35">
        <f t="shared" si="491"/>
        <v>725696.43243243231</v>
      </c>
      <c r="T1768" s="35">
        <f t="shared" si="492"/>
        <v>131803.56756756757</v>
      </c>
      <c r="U1768" s="35">
        <f t="shared" si="498"/>
        <v>7552.9999999999991</v>
      </c>
      <c r="V1768" s="35">
        <f t="shared" si="499"/>
        <v>703.695652173913</v>
      </c>
      <c r="W1768" s="35">
        <f t="shared" si="493"/>
        <v>19036.499999999996</v>
      </c>
      <c r="X1768" s="35">
        <f t="shared" si="500"/>
        <v>104510.37191539365</v>
      </c>
      <c r="Y1768" s="35">
        <v>1</v>
      </c>
      <c r="Z1768" s="35">
        <v>0</v>
      </c>
      <c r="AA1768" s="35">
        <f t="shared" si="501"/>
        <v>0</v>
      </c>
      <c r="AB1768" s="37">
        <f t="shared" si="495"/>
        <v>0</v>
      </c>
      <c r="AC1768" s="35">
        <v>0</v>
      </c>
      <c r="AD1768" s="35">
        <v>0</v>
      </c>
      <c r="AE1768" s="44"/>
    </row>
    <row r="1769" spans="1:31">
      <c r="A1769" s="34">
        <v>1765</v>
      </c>
      <c r="B1769" s="58">
        <v>46261</v>
      </c>
      <c r="C1769" s="4" t="s">
        <v>7668</v>
      </c>
      <c r="D1769" s="4" t="s">
        <v>6158</v>
      </c>
      <c r="E1769" s="4" t="s">
        <v>6131</v>
      </c>
      <c r="F1769" s="35" t="str">
        <f>IFERROR(VLOOKUP(E1769,'DATA MASTER'!$B$1:$R$3858,3,0),"")</f>
        <v>DIV 1</v>
      </c>
      <c r="G1769" s="4">
        <v>24</v>
      </c>
      <c r="H1769" s="35">
        <f>IFERROR(VLOOKUP(E1769,'DATA MASTER'!$B$1:$R$3858,6,0),"")</f>
        <v>72</v>
      </c>
      <c r="I1769" s="40">
        <f>IFERROR(VLOOKUP(E1769,'DATA MASTER'!$B$1:$R$3858,5,0),"")</f>
        <v>0.245333</v>
      </c>
      <c r="J1769" s="35">
        <f>IFERROR(VLOOKUP(E1769,'DATA MASTER'!$B$1:$R$3858,17,0),"")</f>
        <v>27908.333333333332</v>
      </c>
      <c r="K1769" s="35">
        <f>IFERROR(VLOOKUP(E1769,'DATA MASTER'!$B$1:$R$3858,16,0),"")</f>
        <v>25850</v>
      </c>
      <c r="L1769" s="34">
        <f t="shared" si="490"/>
        <v>2093.125</v>
      </c>
      <c r="M1769" s="34">
        <f t="shared" si="496"/>
        <v>3745.1480000000001</v>
      </c>
      <c r="N1769" s="35">
        <v>0</v>
      </c>
      <c r="O1769" s="35">
        <v>0</v>
      </c>
      <c r="P1769" s="35"/>
      <c r="Q1769" s="4"/>
      <c r="R1769" s="35">
        <f t="shared" si="497"/>
        <v>558166.66666666663</v>
      </c>
      <c r="S1769" s="35">
        <f t="shared" si="491"/>
        <v>477942.74594594585</v>
      </c>
      <c r="T1769" s="35">
        <f t="shared" si="492"/>
        <v>80223.92072072078</v>
      </c>
      <c r="U1769" s="35">
        <f t="shared" si="498"/>
        <v>4121.5944</v>
      </c>
      <c r="V1769" s="35">
        <f t="shared" si="499"/>
        <v>383.99947826086958</v>
      </c>
      <c r="W1769" s="35">
        <f t="shared" si="493"/>
        <v>12391.3</v>
      </c>
      <c r="X1769" s="35">
        <f t="shared" si="500"/>
        <v>50827.026842459905</v>
      </c>
      <c r="Y1769" s="35">
        <v>1</v>
      </c>
      <c r="Z1769" s="35">
        <v>0</v>
      </c>
      <c r="AA1769" s="35">
        <f t="shared" si="501"/>
        <v>0</v>
      </c>
      <c r="AB1769" s="37">
        <f t="shared" si="495"/>
        <v>0</v>
      </c>
      <c r="AC1769" s="35">
        <v>0</v>
      </c>
      <c r="AD1769" s="35">
        <v>12500</v>
      </c>
      <c r="AE1769" s="44"/>
    </row>
    <row r="1770" spans="1:31">
      <c r="A1770" s="34">
        <v>1766</v>
      </c>
      <c r="B1770" s="58">
        <v>46261</v>
      </c>
      <c r="C1770" s="4" t="s">
        <v>7669</v>
      </c>
      <c r="D1770" s="4" t="s">
        <v>6124</v>
      </c>
      <c r="E1770" s="4" t="s">
        <v>6178</v>
      </c>
      <c r="F1770" s="35" t="str">
        <f>IFERROR(VLOOKUP(E1770,'DATA MASTER'!$B$1:$R$3858,3,0),"")</f>
        <v>DIV 2</v>
      </c>
      <c r="G1770" s="4">
        <v>4</v>
      </c>
      <c r="H1770" s="35">
        <f>IFERROR(VLOOKUP(E1770,'DATA MASTER'!$B$1:$R$3858,6,0),"")</f>
        <v>24</v>
      </c>
      <c r="I1770" s="40">
        <f>IFERROR(VLOOKUP(E1770,'DATA MASTER'!$B$1:$R$3858,5,0),"")</f>
        <v>1.0840000000000001</v>
      </c>
      <c r="J1770" s="35">
        <f>IFERROR(VLOOKUP(E1770,'DATA MASTER'!$B$1:$R$3858,17,0),"")</f>
        <v>54000</v>
      </c>
      <c r="K1770" s="35">
        <f>IFERROR(VLOOKUP(E1770,'DATA MASTER'!$B$1:$R$3858,16,0),"")</f>
        <v>48900</v>
      </c>
      <c r="L1770" s="34">
        <f t="shared" si="490"/>
        <v>4050</v>
      </c>
      <c r="M1770" s="34">
        <f t="shared" si="496"/>
        <v>7084.6320000000005</v>
      </c>
      <c r="N1770" s="35">
        <v>0</v>
      </c>
      <c r="O1770" s="35">
        <v>0</v>
      </c>
      <c r="P1770" s="35"/>
      <c r="Q1770" s="4"/>
      <c r="R1770" s="35">
        <f t="shared" si="497"/>
        <v>179999.99999999997</v>
      </c>
      <c r="S1770" s="35">
        <f t="shared" si="491"/>
        <v>150686.01081081081</v>
      </c>
      <c r="T1770" s="35">
        <f t="shared" si="492"/>
        <v>29313.98918918916</v>
      </c>
      <c r="U1770" s="35">
        <f t="shared" si="498"/>
        <v>3035.2000000000003</v>
      </c>
      <c r="V1770" s="35">
        <f t="shared" si="499"/>
        <v>282.78260869565219</v>
      </c>
      <c r="W1770" s="35">
        <f t="shared" si="493"/>
        <v>3996</v>
      </c>
      <c r="X1770" s="35">
        <f t="shared" si="500"/>
        <v>15750.006580493507</v>
      </c>
      <c r="Y1770" s="35">
        <v>1</v>
      </c>
      <c r="Z1770" s="35">
        <v>0</v>
      </c>
      <c r="AA1770" s="35">
        <f t="shared" si="501"/>
        <v>0</v>
      </c>
      <c r="AB1770" s="37">
        <f t="shared" si="495"/>
        <v>0</v>
      </c>
      <c r="AC1770" s="35">
        <v>0</v>
      </c>
      <c r="AD1770" s="35">
        <v>6250</v>
      </c>
      <c r="AE1770" s="44"/>
    </row>
    <row r="1771" spans="1:31">
      <c r="A1771" s="34">
        <v>1767</v>
      </c>
      <c r="B1771" s="58">
        <v>46261</v>
      </c>
      <c r="C1771" s="4" t="s">
        <v>7669</v>
      </c>
      <c r="D1771" s="4" t="s">
        <v>6124</v>
      </c>
      <c r="E1771" s="4" t="s">
        <v>6148</v>
      </c>
      <c r="F1771" s="35" t="str">
        <f>IFERROR(VLOOKUP(E1771,'DATA MASTER'!$B$1:$R$3858,3,0),"")</f>
        <v>DIV 2</v>
      </c>
      <c r="G1771" s="4">
        <v>14</v>
      </c>
      <c r="H1771" s="35">
        <f>IFERROR(VLOOKUP(E1771,'DATA MASTER'!$B$1:$R$3858,6,0),"")</f>
        <v>24</v>
      </c>
      <c r="I1771" s="40">
        <f>IFERROR(VLOOKUP(E1771,'DATA MASTER'!$B$1:$R$3858,5,0),"")</f>
        <v>1.0900000000000001</v>
      </c>
      <c r="J1771" s="35">
        <f>IFERROR(VLOOKUP(E1771,'DATA MASTER'!$B$1:$R$3858,17,0),"")</f>
        <v>82200</v>
      </c>
      <c r="K1771" s="35">
        <f>IFERROR(VLOOKUP(E1771,'DATA MASTER'!$B$1:$R$3858,16,0),"")</f>
        <v>74900</v>
      </c>
      <c r="L1771" s="34">
        <f t="shared" si="490"/>
        <v>6165</v>
      </c>
      <c r="M1771" s="34">
        <f t="shared" si="496"/>
        <v>10851.512000000001</v>
      </c>
      <c r="N1771" s="35">
        <v>0</v>
      </c>
      <c r="O1771" s="35">
        <v>0</v>
      </c>
      <c r="P1771" s="35"/>
      <c r="Q1771" s="4"/>
      <c r="R1771" s="35">
        <f t="shared" si="497"/>
        <v>959000</v>
      </c>
      <c r="S1771" s="35">
        <f t="shared" si="491"/>
        <v>807818.76756756753</v>
      </c>
      <c r="T1771" s="35">
        <f t="shared" si="492"/>
        <v>151181.23243243247</v>
      </c>
      <c r="U1771" s="35">
        <f t="shared" si="498"/>
        <v>10682.000000000002</v>
      </c>
      <c r="V1771" s="35">
        <f t="shared" si="499"/>
        <v>995.21739130434798</v>
      </c>
      <c r="W1771" s="35">
        <f t="shared" si="493"/>
        <v>21289.800000000003</v>
      </c>
      <c r="X1771" s="35">
        <f t="shared" si="500"/>
        <v>111964.21504112812</v>
      </c>
      <c r="Y1771" s="35">
        <v>1</v>
      </c>
      <c r="Z1771" s="35">
        <v>0</v>
      </c>
      <c r="AA1771" s="35">
        <f t="shared" si="501"/>
        <v>0</v>
      </c>
      <c r="AB1771" s="37">
        <f t="shared" si="495"/>
        <v>0</v>
      </c>
      <c r="AC1771" s="35">
        <v>0</v>
      </c>
      <c r="AD1771" s="35">
        <v>6250</v>
      </c>
      <c r="AE1771" s="44"/>
    </row>
    <row r="1772" spans="1:31">
      <c r="A1772" s="34">
        <v>1768</v>
      </c>
      <c r="B1772" s="58">
        <v>46261</v>
      </c>
      <c r="C1772" s="4" t="s">
        <v>7670</v>
      </c>
      <c r="D1772" s="4" t="s">
        <v>6138</v>
      </c>
      <c r="E1772" s="4" t="s">
        <v>6156</v>
      </c>
      <c r="F1772" s="35" t="str">
        <f>IFERROR(VLOOKUP(E1772,'DATA MASTER'!$B$1:$R$3858,3,0),"")</f>
        <v>DIV 1</v>
      </c>
      <c r="G1772" s="4">
        <v>2</v>
      </c>
      <c r="H1772" s="35">
        <f>IFERROR(VLOOKUP(E1772,'DATA MASTER'!$B$1:$R$3858,6,0),"")</f>
        <v>4</v>
      </c>
      <c r="I1772" s="40">
        <f>IFERROR(VLOOKUP(E1772,'DATA MASTER'!$B$1:$R$3858,5,0),"")</f>
        <v>5.3879999999999999</v>
      </c>
      <c r="J1772" s="35">
        <f>IFERROR(VLOOKUP(E1772,'DATA MASTER'!$B$1:$R$3858,17,0),"")</f>
        <v>185700</v>
      </c>
      <c r="K1772" s="35">
        <f>IFERROR(VLOOKUP(E1772,'DATA MASTER'!$B$1:$R$3858,16,0),"")</f>
        <v>165300</v>
      </c>
      <c r="L1772" s="34">
        <f t="shared" si="490"/>
        <v>13927.5</v>
      </c>
      <c r="M1772" s="34">
        <f t="shared" si="496"/>
        <v>23948.664000000001</v>
      </c>
      <c r="N1772" s="35">
        <v>0</v>
      </c>
      <c r="O1772" s="35">
        <v>0</v>
      </c>
      <c r="P1772" s="35"/>
      <c r="Q1772" s="4"/>
      <c r="R1772" s="35">
        <f t="shared" si="497"/>
        <v>309500</v>
      </c>
      <c r="S1772" s="35">
        <f t="shared" si="491"/>
        <v>254687.09189189188</v>
      </c>
      <c r="T1772" s="35">
        <f t="shared" si="492"/>
        <v>54812.908108108124</v>
      </c>
      <c r="U1772" s="35">
        <f t="shared" si="498"/>
        <v>7543.2</v>
      </c>
      <c r="V1772" s="35">
        <f t="shared" si="499"/>
        <v>702.78260869565213</v>
      </c>
      <c r="W1772" s="35">
        <f t="shared" si="493"/>
        <v>6870.9000000000005</v>
      </c>
      <c r="X1772" s="35">
        <f t="shared" si="500"/>
        <v>34696.02549941247</v>
      </c>
      <c r="Y1772" s="35">
        <v>1</v>
      </c>
      <c r="Z1772" s="35">
        <v>0</v>
      </c>
      <c r="AA1772" s="35">
        <f t="shared" si="501"/>
        <v>0</v>
      </c>
      <c r="AB1772" s="37">
        <f t="shared" si="495"/>
        <v>0</v>
      </c>
      <c r="AC1772" s="35">
        <v>0</v>
      </c>
      <c r="AD1772" s="35">
        <v>5000</v>
      </c>
      <c r="AE1772" s="44"/>
    </row>
    <row r="1773" spans="1:31">
      <c r="A1773" s="34">
        <v>1769</v>
      </c>
      <c r="B1773" s="58">
        <v>46261</v>
      </c>
      <c r="C1773" s="4" t="s">
        <v>7671</v>
      </c>
      <c r="D1773" s="4" t="s">
        <v>6188</v>
      </c>
      <c r="E1773" s="4" t="s">
        <v>6160</v>
      </c>
      <c r="F1773" s="35" t="str">
        <f>IFERROR(VLOOKUP(E1773,'DATA MASTER'!$B$1:$R$3858,3,0),"")</f>
        <v>DIV 1</v>
      </c>
      <c r="G1773" s="4">
        <v>8</v>
      </c>
      <c r="H1773" s="35">
        <f>IFERROR(VLOOKUP(E1773,'DATA MASTER'!$B$1:$R$3858,6,0),"")</f>
        <v>1</v>
      </c>
      <c r="I1773" s="40">
        <f>IFERROR(VLOOKUP(E1773,'DATA MASTER'!$B$1:$R$3858,5,0),"")</f>
        <v>26.02</v>
      </c>
      <c r="J1773" s="35">
        <f>IFERROR(VLOOKUP(E1773,'DATA MASTER'!$B$1:$R$3858,17,0),"")</f>
        <v>876000</v>
      </c>
      <c r="K1773" s="35">
        <f>IFERROR(VLOOKUP(E1773,'DATA MASTER'!$B$1:$R$3858,16,0),"")</f>
        <v>777200</v>
      </c>
      <c r="L1773" s="34">
        <f t="shared" si="490"/>
        <v>65700</v>
      </c>
      <c r="M1773" s="34">
        <f t="shared" si="496"/>
        <v>112600.736</v>
      </c>
      <c r="N1773" s="35">
        <v>0</v>
      </c>
      <c r="O1773" s="35">
        <v>0</v>
      </c>
      <c r="P1773" s="35"/>
      <c r="Q1773" s="4"/>
      <c r="R1773" s="35">
        <f t="shared" si="497"/>
        <v>5839999.9999999991</v>
      </c>
      <c r="S1773" s="35">
        <f t="shared" si="491"/>
        <v>4789904.6054054052</v>
      </c>
      <c r="T1773" s="35">
        <f t="shared" si="492"/>
        <v>1050095.3945945939</v>
      </c>
      <c r="U1773" s="35">
        <f t="shared" si="498"/>
        <v>145712</v>
      </c>
      <c r="V1773" s="35">
        <f t="shared" si="499"/>
        <v>13575.652173913044</v>
      </c>
      <c r="W1773" s="35">
        <f t="shared" si="493"/>
        <v>129648</v>
      </c>
      <c r="X1773" s="35">
        <f t="shared" si="500"/>
        <v>761159.74242068082</v>
      </c>
      <c r="Y1773" s="35">
        <v>1</v>
      </c>
      <c r="Z1773" s="35">
        <v>0</v>
      </c>
      <c r="AA1773" s="35">
        <f t="shared" si="501"/>
        <v>0</v>
      </c>
      <c r="AB1773" s="37">
        <f t="shared" si="495"/>
        <v>0</v>
      </c>
      <c r="AC1773" s="35">
        <v>0</v>
      </c>
      <c r="AD1773" s="35">
        <v>0</v>
      </c>
      <c r="AE1773" s="44"/>
    </row>
    <row r="1774" spans="1:31">
      <c r="A1774" s="34">
        <v>1770</v>
      </c>
      <c r="B1774" s="58">
        <v>46261</v>
      </c>
      <c r="C1774" s="4" t="s">
        <v>7671</v>
      </c>
      <c r="D1774" s="4" t="s">
        <v>6188</v>
      </c>
      <c r="E1774" s="4" t="s">
        <v>6207</v>
      </c>
      <c r="F1774" s="35" t="str">
        <f>IFERROR(VLOOKUP(E1774,'DATA MASTER'!$B$1:$R$3858,3,0),"")</f>
        <v>DIV 2</v>
      </c>
      <c r="G1774" s="4">
        <v>8</v>
      </c>
      <c r="H1774" s="35">
        <f>IFERROR(VLOOKUP(E1774,'DATA MASTER'!$B$1:$R$3858,6,0),"")</f>
        <v>4</v>
      </c>
      <c r="I1774" s="40">
        <f>IFERROR(VLOOKUP(E1774,'DATA MASTER'!$B$1:$R$3858,5,0),"")</f>
        <v>4.24</v>
      </c>
      <c r="J1774" s="35">
        <f>IFERROR(VLOOKUP(E1774,'DATA MASTER'!$B$1:$R$3858,17,0),"")</f>
        <v>310600</v>
      </c>
      <c r="K1774" s="35">
        <f>IFERROR(VLOOKUP(E1774,'DATA MASTER'!$B$1:$R$3858,16,0),"")</f>
        <v>283000</v>
      </c>
      <c r="L1774" s="34">
        <f t="shared" si="490"/>
        <v>23295</v>
      </c>
      <c r="M1774" s="34">
        <f t="shared" si="496"/>
        <v>41001.040000000001</v>
      </c>
      <c r="N1774" s="35">
        <v>0</v>
      </c>
      <c r="O1774" s="35">
        <v>0</v>
      </c>
      <c r="P1774" s="35"/>
      <c r="Q1774" s="4"/>
      <c r="R1774" s="35">
        <f t="shared" si="497"/>
        <v>2070666.6666666665</v>
      </c>
      <c r="S1774" s="35">
        <f t="shared" si="491"/>
        <v>1744136.6486486485</v>
      </c>
      <c r="T1774" s="35">
        <f t="shared" si="492"/>
        <v>326530.01801801799</v>
      </c>
      <c r="U1774" s="35">
        <f t="shared" si="498"/>
        <v>23744</v>
      </c>
      <c r="V1774" s="35">
        <f t="shared" si="499"/>
        <v>2212.1739130434785</v>
      </c>
      <c r="W1774" s="35">
        <f t="shared" si="493"/>
        <v>45968.799999999996</v>
      </c>
      <c r="X1774" s="35">
        <f t="shared" si="500"/>
        <v>254605.04410497454</v>
      </c>
      <c r="Y1774" s="35">
        <v>1</v>
      </c>
      <c r="Z1774" s="35">
        <v>0</v>
      </c>
      <c r="AA1774" s="35">
        <f t="shared" si="501"/>
        <v>0</v>
      </c>
      <c r="AB1774" s="37">
        <f t="shared" si="495"/>
        <v>0</v>
      </c>
      <c r="AC1774" s="35">
        <v>0</v>
      </c>
      <c r="AD1774" s="35">
        <v>0</v>
      </c>
      <c r="AE1774" s="44"/>
    </row>
    <row r="1775" spans="1:31">
      <c r="A1775" s="34">
        <v>1771</v>
      </c>
      <c r="B1775" s="58">
        <v>46261</v>
      </c>
      <c r="C1775" s="4" t="s">
        <v>7672</v>
      </c>
      <c r="D1775" s="4" t="s">
        <v>6124</v>
      </c>
      <c r="E1775" s="4" t="s">
        <v>6135</v>
      </c>
      <c r="F1775" s="35" t="str">
        <f>IFERROR(VLOOKUP(E1775,'DATA MASTER'!$B$1:$R$3858,3,0),"")</f>
        <v>DIV 1</v>
      </c>
      <c r="G1775" s="4">
        <v>2</v>
      </c>
      <c r="H1775" s="35">
        <f>IFERROR(VLOOKUP(E1775,'DATA MASTER'!$B$1:$R$3858,6,0),"")</f>
        <v>24</v>
      </c>
      <c r="I1775" s="40">
        <f>IFERROR(VLOOKUP(E1775,'DATA MASTER'!$B$1:$R$3858,5,0),"")</f>
        <v>1.23</v>
      </c>
      <c r="J1775" s="35">
        <f>IFERROR(VLOOKUP(E1775,'DATA MASTER'!$B$1:$R$3858,17,0),"")</f>
        <v>99800</v>
      </c>
      <c r="K1775" s="35">
        <f>IFERROR(VLOOKUP(E1775,'DATA MASTER'!$B$1:$R$3858,16,0),"")</f>
        <v>92100</v>
      </c>
      <c r="L1775" s="34">
        <f t="shared" si="490"/>
        <v>7485</v>
      </c>
      <c r="M1775" s="34">
        <f t="shared" si="496"/>
        <v>13343.448</v>
      </c>
      <c r="N1775" s="35">
        <v>0</v>
      </c>
      <c r="O1775" s="35">
        <v>0</v>
      </c>
      <c r="P1775" s="35"/>
      <c r="Q1775" s="4"/>
      <c r="R1775" s="35">
        <f t="shared" si="497"/>
        <v>166333.33333333331</v>
      </c>
      <c r="S1775" s="35">
        <f t="shared" si="491"/>
        <v>141903.69729729727</v>
      </c>
      <c r="T1775" s="35">
        <f t="shared" si="492"/>
        <v>24429.636036036041</v>
      </c>
      <c r="U1775" s="35">
        <f t="shared" si="498"/>
        <v>1722</v>
      </c>
      <c r="V1775" s="35">
        <f t="shared" si="499"/>
        <v>160.43478260869566</v>
      </c>
      <c r="W1775" s="35">
        <f t="shared" si="493"/>
        <v>3692.6000000000004</v>
      </c>
      <c r="X1775" s="35">
        <f t="shared" si="500"/>
        <v>18854.601253427347</v>
      </c>
      <c r="Y1775" s="35">
        <v>1</v>
      </c>
      <c r="Z1775" s="35">
        <v>0</v>
      </c>
      <c r="AA1775" s="35">
        <f t="shared" si="501"/>
        <v>0</v>
      </c>
      <c r="AB1775" s="37">
        <f t="shared" si="495"/>
        <v>0</v>
      </c>
      <c r="AC1775" s="35">
        <v>0</v>
      </c>
      <c r="AD1775" s="35">
        <v>0</v>
      </c>
      <c r="AE1775" s="44"/>
    </row>
    <row r="1776" spans="1:31">
      <c r="A1776" s="34">
        <v>1772</v>
      </c>
      <c r="B1776" s="58">
        <v>46261</v>
      </c>
      <c r="C1776" s="4" t="s">
        <v>7673</v>
      </c>
      <c r="D1776" s="4" t="s">
        <v>6143</v>
      </c>
      <c r="E1776" s="4" t="s">
        <v>6135</v>
      </c>
      <c r="F1776" s="35" t="str">
        <f>IFERROR(VLOOKUP(E1776,'DATA MASTER'!$B$1:$R$3858,3,0),"")</f>
        <v>DIV 1</v>
      </c>
      <c r="G1776" s="4">
        <v>6</v>
      </c>
      <c r="H1776" s="35">
        <f>IFERROR(VLOOKUP(E1776,'DATA MASTER'!$B$1:$R$3858,6,0),"")</f>
        <v>24</v>
      </c>
      <c r="I1776" s="40">
        <f>IFERROR(VLOOKUP(E1776,'DATA MASTER'!$B$1:$R$3858,5,0),"")</f>
        <v>1.23</v>
      </c>
      <c r="J1776" s="35">
        <f>IFERROR(VLOOKUP(E1776,'DATA MASTER'!$B$1:$R$3858,17,0),"")</f>
        <v>99800</v>
      </c>
      <c r="K1776" s="35">
        <f>IFERROR(VLOOKUP(E1776,'DATA MASTER'!$B$1:$R$3858,16,0),"")</f>
        <v>92100</v>
      </c>
      <c r="L1776" s="34">
        <f t="shared" si="490"/>
        <v>7485</v>
      </c>
      <c r="M1776" s="34">
        <f t="shared" si="496"/>
        <v>13343.448</v>
      </c>
      <c r="N1776" s="35">
        <v>0</v>
      </c>
      <c r="O1776" s="35">
        <v>0</v>
      </c>
      <c r="P1776" s="35"/>
      <c r="Q1776" s="4"/>
      <c r="R1776" s="35">
        <f t="shared" si="497"/>
        <v>498999.99999999994</v>
      </c>
      <c r="S1776" s="35">
        <f t="shared" si="491"/>
        <v>425711.09189189179</v>
      </c>
      <c r="T1776" s="35">
        <f t="shared" si="492"/>
        <v>73288.908108108153</v>
      </c>
      <c r="U1776" s="35">
        <f t="shared" si="498"/>
        <v>5166</v>
      </c>
      <c r="V1776" s="35">
        <f t="shared" si="499"/>
        <v>481.30434782608694</v>
      </c>
      <c r="W1776" s="35">
        <f t="shared" si="493"/>
        <v>11077.8</v>
      </c>
      <c r="X1776" s="35">
        <f t="shared" si="500"/>
        <v>56563.80376028207</v>
      </c>
      <c r="Y1776" s="35">
        <v>1</v>
      </c>
      <c r="Z1776" s="35">
        <v>0</v>
      </c>
      <c r="AA1776" s="35">
        <f t="shared" si="501"/>
        <v>0</v>
      </c>
      <c r="AB1776" s="37">
        <f t="shared" si="495"/>
        <v>0</v>
      </c>
      <c r="AC1776" s="35">
        <v>0</v>
      </c>
      <c r="AD1776" s="35">
        <v>0</v>
      </c>
      <c r="AE1776" s="44"/>
    </row>
    <row r="1777" spans="1:31">
      <c r="A1777" s="34">
        <v>1773</v>
      </c>
      <c r="B1777" s="58">
        <v>46261</v>
      </c>
      <c r="C1777" s="4" t="s">
        <v>7674</v>
      </c>
      <c r="D1777" s="4" t="s">
        <v>6239</v>
      </c>
      <c r="E1777" s="4" t="s">
        <v>6156</v>
      </c>
      <c r="F1777" s="35" t="str">
        <f>IFERROR(VLOOKUP(E1777,'DATA MASTER'!$B$1:$R$3858,3,0),"")</f>
        <v>DIV 1</v>
      </c>
      <c r="G1777" s="4">
        <v>4</v>
      </c>
      <c r="H1777" s="35">
        <f>IFERROR(VLOOKUP(E1777,'DATA MASTER'!$B$1:$R$3858,6,0),"")</f>
        <v>4</v>
      </c>
      <c r="I1777" s="40">
        <f>IFERROR(VLOOKUP(E1777,'DATA MASTER'!$B$1:$R$3858,5,0),"")</f>
        <v>5.3879999999999999</v>
      </c>
      <c r="J1777" s="35">
        <f>IFERROR(VLOOKUP(E1777,'DATA MASTER'!$B$1:$R$3858,17,0),"")</f>
        <v>185700</v>
      </c>
      <c r="K1777" s="35">
        <f>IFERROR(VLOOKUP(E1777,'DATA MASTER'!$B$1:$R$3858,16,0),"")</f>
        <v>165300</v>
      </c>
      <c r="L1777" s="34">
        <f t="shared" si="490"/>
        <v>13927.5</v>
      </c>
      <c r="M1777" s="34">
        <f t="shared" si="496"/>
        <v>23948.664000000001</v>
      </c>
      <c r="N1777" s="35">
        <v>0</v>
      </c>
      <c r="O1777" s="35">
        <v>0</v>
      </c>
      <c r="P1777" s="35"/>
      <c r="Q1777" s="4"/>
      <c r="R1777" s="35">
        <f t="shared" si="497"/>
        <v>619000</v>
      </c>
      <c r="S1777" s="35">
        <f t="shared" si="491"/>
        <v>509374.18378378375</v>
      </c>
      <c r="T1777" s="35">
        <f t="shared" si="492"/>
        <v>109625.81621621625</v>
      </c>
      <c r="U1777" s="35">
        <f t="shared" si="498"/>
        <v>15086.4</v>
      </c>
      <c r="V1777" s="35">
        <f t="shared" si="499"/>
        <v>1405.5652173913043</v>
      </c>
      <c r="W1777" s="35">
        <f t="shared" si="493"/>
        <v>13741.800000000001</v>
      </c>
      <c r="X1777" s="35">
        <f t="shared" si="500"/>
        <v>79392.05099882494</v>
      </c>
      <c r="Y1777" s="35">
        <v>1</v>
      </c>
      <c r="Z1777" s="35">
        <v>0</v>
      </c>
      <c r="AA1777" s="35">
        <f t="shared" si="501"/>
        <v>0</v>
      </c>
      <c r="AB1777" s="37">
        <f t="shared" si="495"/>
        <v>0</v>
      </c>
      <c r="AC1777" s="35">
        <v>0</v>
      </c>
      <c r="AD1777" s="35">
        <v>0</v>
      </c>
      <c r="AE1777" s="44"/>
    </row>
    <row r="1778" spans="1:31">
      <c r="A1778" s="34">
        <v>1774</v>
      </c>
      <c r="B1778" s="58">
        <v>46261</v>
      </c>
      <c r="C1778" s="4" t="s">
        <v>7674</v>
      </c>
      <c r="D1778" s="4" t="s">
        <v>6239</v>
      </c>
      <c r="E1778" s="4" t="s">
        <v>6160</v>
      </c>
      <c r="F1778" s="35" t="str">
        <f>IFERROR(VLOOKUP(E1778,'DATA MASTER'!$B$1:$R$3858,3,0),"")</f>
        <v>DIV 1</v>
      </c>
      <c r="G1778" s="4">
        <v>1</v>
      </c>
      <c r="H1778" s="35">
        <f>IFERROR(VLOOKUP(E1778,'DATA MASTER'!$B$1:$R$3858,6,0),"")</f>
        <v>1</v>
      </c>
      <c r="I1778" s="40">
        <f>IFERROR(VLOOKUP(E1778,'DATA MASTER'!$B$1:$R$3858,5,0),"")</f>
        <v>26.02</v>
      </c>
      <c r="J1778" s="35">
        <f>IFERROR(VLOOKUP(E1778,'DATA MASTER'!$B$1:$R$3858,17,0),"")</f>
        <v>876000</v>
      </c>
      <c r="K1778" s="35">
        <f>IFERROR(VLOOKUP(E1778,'DATA MASTER'!$B$1:$R$3858,16,0),"")</f>
        <v>777200</v>
      </c>
      <c r="L1778" s="34">
        <f t="shared" si="490"/>
        <v>65700</v>
      </c>
      <c r="M1778" s="34">
        <f t="shared" si="496"/>
        <v>112600.736</v>
      </c>
      <c r="N1778" s="35">
        <v>0</v>
      </c>
      <c r="O1778" s="35">
        <v>0</v>
      </c>
      <c r="P1778" s="35"/>
      <c r="Q1778" s="4"/>
      <c r="R1778" s="35">
        <f t="shared" si="497"/>
        <v>729999.99999999988</v>
      </c>
      <c r="S1778" s="35">
        <f t="shared" si="491"/>
        <v>598738.07567567565</v>
      </c>
      <c r="T1778" s="35">
        <f t="shared" si="492"/>
        <v>131261.92432432424</v>
      </c>
      <c r="U1778" s="35">
        <f t="shared" si="498"/>
        <v>18214</v>
      </c>
      <c r="V1778" s="35">
        <f t="shared" si="499"/>
        <v>1696.9565217391305</v>
      </c>
      <c r="W1778" s="35">
        <f t="shared" si="493"/>
        <v>16206</v>
      </c>
      <c r="X1778" s="35">
        <f t="shared" si="500"/>
        <v>95144.967802585103</v>
      </c>
      <c r="Y1778" s="35">
        <v>1</v>
      </c>
      <c r="Z1778" s="35">
        <v>0</v>
      </c>
      <c r="AA1778" s="35">
        <f t="shared" si="501"/>
        <v>0</v>
      </c>
      <c r="AB1778" s="37">
        <f t="shared" si="495"/>
        <v>0</v>
      </c>
      <c r="AC1778" s="35">
        <v>0</v>
      </c>
      <c r="AD1778" s="35">
        <v>0</v>
      </c>
      <c r="AE1778" s="44"/>
    </row>
    <row r="1779" spans="1:31">
      <c r="A1779" s="34">
        <v>1775</v>
      </c>
      <c r="B1779" s="58">
        <v>46261</v>
      </c>
      <c r="C1779" s="4" t="s">
        <v>7675</v>
      </c>
      <c r="D1779" s="4" t="s">
        <v>6175</v>
      </c>
      <c r="E1779" s="4" t="s">
        <v>6156</v>
      </c>
      <c r="F1779" s="35" t="str">
        <f>IFERROR(VLOOKUP(E1779,'DATA MASTER'!$B$1:$R$3858,3,0),"")</f>
        <v>DIV 1</v>
      </c>
      <c r="G1779" s="4">
        <v>4</v>
      </c>
      <c r="H1779" s="35">
        <f>IFERROR(VLOOKUP(E1779,'DATA MASTER'!$B$1:$R$3858,6,0),"")</f>
        <v>4</v>
      </c>
      <c r="I1779" s="40">
        <f>IFERROR(VLOOKUP(E1779,'DATA MASTER'!$B$1:$R$3858,5,0),"")</f>
        <v>5.3879999999999999</v>
      </c>
      <c r="J1779" s="35">
        <f>IFERROR(VLOOKUP(E1779,'DATA MASTER'!$B$1:$R$3858,17,0),"")</f>
        <v>185700</v>
      </c>
      <c r="K1779" s="35">
        <f>IFERROR(VLOOKUP(E1779,'DATA MASTER'!$B$1:$R$3858,16,0),"")</f>
        <v>165300</v>
      </c>
      <c r="L1779" s="34">
        <f t="shared" si="490"/>
        <v>13927.5</v>
      </c>
      <c r="M1779" s="34">
        <f t="shared" si="496"/>
        <v>23948.664000000001</v>
      </c>
      <c r="N1779" s="35">
        <v>0</v>
      </c>
      <c r="O1779" s="35">
        <v>0</v>
      </c>
      <c r="P1779" s="35"/>
      <c r="Q1779" s="4"/>
      <c r="R1779" s="35">
        <f t="shared" si="497"/>
        <v>619000</v>
      </c>
      <c r="S1779" s="35">
        <f t="shared" si="491"/>
        <v>509374.18378378375</v>
      </c>
      <c r="T1779" s="35">
        <f t="shared" si="492"/>
        <v>109625.81621621625</v>
      </c>
      <c r="U1779" s="35">
        <f t="shared" si="498"/>
        <v>15086.4</v>
      </c>
      <c r="V1779" s="35">
        <f t="shared" si="499"/>
        <v>1405.5652173913043</v>
      </c>
      <c r="W1779" s="35">
        <f t="shared" si="493"/>
        <v>13741.800000000001</v>
      </c>
      <c r="X1779" s="35">
        <f t="shared" si="500"/>
        <v>66892.05099882494</v>
      </c>
      <c r="Y1779" s="35">
        <v>1</v>
      </c>
      <c r="Z1779" s="35">
        <v>0</v>
      </c>
      <c r="AA1779" s="35">
        <f t="shared" si="501"/>
        <v>0</v>
      </c>
      <c r="AB1779" s="37">
        <f t="shared" si="495"/>
        <v>0</v>
      </c>
      <c r="AC1779" s="35">
        <v>0</v>
      </c>
      <c r="AD1779" s="35">
        <v>12500</v>
      </c>
      <c r="AE1779" s="44"/>
    </row>
    <row r="1780" spans="1:31">
      <c r="A1780" s="34">
        <v>1776</v>
      </c>
      <c r="B1780" s="58">
        <v>46261</v>
      </c>
      <c r="C1780" s="4" t="s">
        <v>7675</v>
      </c>
      <c r="D1780" s="4" t="s">
        <v>6175</v>
      </c>
      <c r="E1780" s="4" t="s">
        <v>6160</v>
      </c>
      <c r="F1780" s="35" t="str">
        <f>IFERROR(VLOOKUP(E1780,'DATA MASTER'!$B$1:$R$3858,3,0),"")</f>
        <v>DIV 1</v>
      </c>
      <c r="G1780" s="4">
        <v>2</v>
      </c>
      <c r="H1780" s="35">
        <f>IFERROR(VLOOKUP(E1780,'DATA MASTER'!$B$1:$R$3858,6,0),"")</f>
        <v>1</v>
      </c>
      <c r="I1780" s="40">
        <f>IFERROR(VLOOKUP(E1780,'DATA MASTER'!$B$1:$R$3858,5,0),"")</f>
        <v>26.02</v>
      </c>
      <c r="J1780" s="35">
        <f>IFERROR(VLOOKUP(E1780,'DATA MASTER'!$B$1:$R$3858,17,0),"")</f>
        <v>876000</v>
      </c>
      <c r="K1780" s="35">
        <f>IFERROR(VLOOKUP(E1780,'DATA MASTER'!$B$1:$R$3858,16,0),"")</f>
        <v>777200</v>
      </c>
      <c r="L1780" s="34">
        <f t="shared" si="490"/>
        <v>65700</v>
      </c>
      <c r="M1780" s="34">
        <f t="shared" si="496"/>
        <v>112600.736</v>
      </c>
      <c r="N1780" s="35">
        <v>0</v>
      </c>
      <c r="O1780" s="35">
        <v>0</v>
      </c>
      <c r="P1780" s="35"/>
      <c r="Q1780" s="4"/>
      <c r="R1780" s="35">
        <f t="shared" si="497"/>
        <v>1459999.9999999998</v>
      </c>
      <c r="S1780" s="35">
        <f t="shared" si="491"/>
        <v>1197476.1513513513</v>
      </c>
      <c r="T1780" s="35">
        <f t="shared" si="492"/>
        <v>262523.84864864848</v>
      </c>
      <c r="U1780" s="35">
        <f t="shared" si="498"/>
        <v>36428</v>
      </c>
      <c r="V1780" s="35">
        <f t="shared" si="499"/>
        <v>3393.913043478261</v>
      </c>
      <c r="W1780" s="35">
        <f t="shared" si="493"/>
        <v>32412</v>
      </c>
      <c r="X1780" s="35">
        <f t="shared" si="500"/>
        <v>177789.93560517021</v>
      </c>
      <c r="Y1780" s="35">
        <f t="shared" ref="Y1780:Y1781" si="504">IF(E1780="avem005",4,IF(E1780="avem025",1,1))</f>
        <v>1</v>
      </c>
      <c r="Z1780" s="35">
        <v>0</v>
      </c>
      <c r="AA1780" s="35">
        <f t="shared" si="501"/>
        <v>0</v>
      </c>
      <c r="AB1780" s="37">
        <f t="shared" si="495"/>
        <v>0</v>
      </c>
      <c r="AC1780" s="35">
        <v>0</v>
      </c>
      <c r="AD1780" s="35">
        <v>12500</v>
      </c>
      <c r="AE1780" s="44"/>
    </row>
    <row r="1781" spans="1:31">
      <c r="A1781" s="34">
        <v>1777</v>
      </c>
      <c r="B1781" s="58">
        <v>46261</v>
      </c>
      <c r="C1781" s="4" t="s">
        <v>7676</v>
      </c>
      <c r="D1781" s="4" t="s">
        <v>6158</v>
      </c>
      <c r="E1781" s="4" t="s">
        <v>6248</v>
      </c>
      <c r="F1781" s="35" t="str">
        <f>IFERROR(VLOOKUP(E1781,'DATA MASTER'!$B$1:$R$3858,3,0),"")</f>
        <v>DIV 2</v>
      </c>
      <c r="G1781" s="4">
        <v>8</v>
      </c>
      <c r="H1781" s="35">
        <f>IFERROR(VLOOKUP(E1781,'DATA MASTER'!$B$1:$R$3858,6,0),"")</f>
        <v>4</v>
      </c>
      <c r="I1781" s="40">
        <f>IFERROR(VLOOKUP(E1781,'DATA MASTER'!$B$1:$R$3858,5,0),"")</f>
        <v>5.23</v>
      </c>
      <c r="J1781" s="35">
        <f>IFERROR(VLOOKUP(E1781,'DATA MASTER'!$B$1:$R$3858,17,0),"")</f>
        <v>163600</v>
      </c>
      <c r="K1781" s="35">
        <f>IFERROR(VLOOKUP(E1781,'DATA MASTER'!$B$1:$R$3858,16,0),"")</f>
        <v>144200</v>
      </c>
      <c r="L1781" s="34">
        <f t="shared" si="490"/>
        <v>12270</v>
      </c>
      <c r="M1781" s="34">
        <f t="shared" si="496"/>
        <v>20891.696</v>
      </c>
      <c r="N1781" s="35">
        <v>0</v>
      </c>
      <c r="O1781" s="35">
        <v>0</v>
      </c>
      <c r="P1781" s="35"/>
      <c r="Q1781" s="4"/>
      <c r="R1781" s="35">
        <f t="shared" si="497"/>
        <v>1090666.6666666665</v>
      </c>
      <c r="S1781" s="35">
        <f t="shared" si="491"/>
        <v>888708.49729729723</v>
      </c>
      <c r="T1781" s="35">
        <f t="shared" si="492"/>
        <v>201958.16936936928</v>
      </c>
      <c r="U1781" s="35">
        <f t="shared" si="498"/>
        <v>29288.000000000004</v>
      </c>
      <c r="V1781" s="35">
        <f t="shared" si="499"/>
        <v>2728.695652173913</v>
      </c>
      <c r="W1781" s="35">
        <f t="shared" si="493"/>
        <v>24212.799999999999</v>
      </c>
      <c r="X1781" s="35">
        <f t="shared" si="500"/>
        <v>145728.67371719537</v>
      </c>
      <c r="Y1781" s="35">
        <f t="shared" si="504"/>
        <v>1</v>
      </c>
      <c r="Z1781" s="35">
        <v>0</v>
      </c>
      <c r="AA1781" s="35">
        <f t="shared" si="501"/>
        <v>0</v>
      </c>
      <c r="AB1781" s="37">
        <f t="shared" si="495"/>
        <v>0</v>
      </c>
      <c r="AC1781" s="35">
        <v>0</v>
      </c>
      <c r="AD1781" s="35">
        <v>0</v>
      </c>
      <c r="AE1781" s="44"/>
    </row>
    <row r="1782" spans="1:31">
      <c r="A1782" s="34">
        <v>1778</v>
      </c>
      <c r="B1782" s="58">
        <v>46261</v>
      </c>
      <c r="C1782" s="4" t="s">
        <v>7677</v>
      </c>
      <c r="D1782" s="4" t="s">
        <v>6183</v>
      </c>
      <c r="E1782" s="4" t="s">
        <v>6218</v>
      </c>
      <c r="F1782" s="35" t="str">
        <f>IFERROR(VLOOKUP(E1782,'DATA MASTER'!$B$1:$R$3858,3,0),"")</f>
        <v>DIV 1</v>
      </c>
      <c r="G1782" s="4">
        <v>24</v>
      </c>
      <c r="H1782" s="35">
        <f>IFERROR(VLOOKUP(E1782,'DATA MASTER'!$B$1:$R$3858,6,0),"")</f>
        <v>24</v>
      </c>
      <c r="I1782" s="40">
        <f>IFERROR(VLOOKUP(E1782,'DATA MASTER'!$B$1:$R$3858,5,0),"")</f>
        <v>1.079</v>
      </c>
      <c r="J1782" s="35">
        <f>IFERROR(VLOOKUP(E1782,'DATA MASTER'!$B$1:$R$3858,17,0),"")</f>
        <v>102900</v>
      </c>
      <c r="K1782" s="35">
        <f>IFERROR(VLOOKUP(E1782,'DATA MASTER'!$B$1:$R$3858,16,0),"")</f>
        <v>94200</v>
      </c>
      <c r="L1782" s="34">
        <f t="shared" si="490"/>
        <v>7717.5</v>
      </c>
      <c r="M1782" s="34">
        <f t="shared" si="496"/>
        <v>13647.696000000002</v>
      </c>
      <c r="N1782" s="35">
        <v>0</v>
      </c>
      <c r="O1782" s="35">
        <v>0</v>
      </c>
      <c r="P1782" s="35">
        <v>50000</v>
      </c>
      <c r="Q1782" s="4" t="s">
        <v>7137</v>
      </c>
      <c r="R1782" s="35">
        <f t="shared" si="497"/>
        <v>2057999.9999999995</v>
      </c>
      <c r="S1782" s="35">
        <f t="shared" si="491"/>
        <v>1741671.4378378377</v>
      </c>
      <c r="T1782" s="35">
        <f t="shared" si="492"/>
        <v>316328.5621621618</v>
      </c>
      <c r="U1782" s="35">
        <f t="shared" si="498"/>
        <v>18127.2</v>
      </c>
      <c r="V1782" s="35">
        <f t="shared" si="499"/>
        <v>1688.8695652173915</v>
      </c>
      <c r="W1782" s="35">
        <f t="shared" si="493"/>
        <v>45687.6</v>
      </c>
      <c r="X1782" s="35">
        <f t="shared" si="500"/>
        <v>190824.89259694438</v>
      </c>
      <c r="Y1782" s="35">
        <f>H1782</f>
        <v>24</v>
      </c>
      <c r="Z1782" s="35">
        <v>0</v>
      </c>
      <c r="AA1782" s="35">
        <f t="shared" si="501"/>
        <v>50000</v>
      </c>
      <c r="AB1782" s="37">
        <f t="shared" si="495"/>
        <v>10000</v>
      </c>
      <c r="AC1782" s="35">
        <v>0</v>
      </c>
      <c r="AD1782" s="35">
        <v>0</v>
      </c>
      <c r="AE1782" s="44"/>
    </row>
    <row r="1783" spans="1:31">
      <c r="A1783" s="34">
        <v>1779</v>
      </c>
      <c r="B1783" s="58">
        <v>46261</v>
      </c>
      <c r="C1783" s="4" t="s">
        <v>7678</v>
      </c>
      <c r="D1783" s="4" t="s">
        <v>6124</v>
      </c>
      <c r="E1783" s="4" t="s">
        <v>6189</v>
      </c>
      <c r="F1783" s="35" t="str">
        <f>IFERROR(VLOOKUP(E1783,'DATA MASTER'!$B$1:$R$3858,3,0),"")</f>
        <v>DIV 2</v>
      </c>
      <c r="G1783" s="4">
        <v>3</v>
      </c>
      <c r="H1783" s="35">
        <f>IFERROR(VLOOKUP(E1783,'DATA MASTER'!$B$1:$R$3858,6,0),"")</f>
        <v>1</v>
      </c>
      <c r="I1783" s="40">
        <f>IFERROR(VLOOKUP(E1783,'DATA MASTER'!$B$1:$R$3858,5,0),"")</f>
        <v>18.84</v>
      </c>
      <c r="J1783" s="35">
        <f>IFERROR(VLOOKUP(E1783,'DATA MASTER'!$B$1:$R$3858,17,0),"")</f>
        <v>432400</v>
      </c>
      <c r="K1783" s="35">
        <f>IFERROR(VLOOKUP(E1783,'DATA MASTER'!$B$1:$R$3858,16,0),"")</f>
        <v>376500</v>
      </c>
      <c r="L1783" s="34">
        <f t="shared" si="490"/>
        <v>32430</v>
      </c>
      <c r="M1783" s="34">
        <f t="shared" si="496"/>
        <v>54547.32</v>
      </c>
      <c r="N1783" s="35">
        <v>0</v>
      </c>
      <c r="O1783" s="35">
        <v>0</v>
      </c>
      <c r="P1783" s="35"/>
      <c r="Q1783" s="4"/>
      <c r="R1783" s="35">
        <f t="shared" si="497"/>
        <v>1081000</v>
      </c>
      <c r="S1783" s="35">
        <f t="shared" si="491"/>
        <v>870142.37837837823</v>
      </c>
      <c r="T1783" s="35">
        <f t="shared" si="492"/>
        <v>210857.62162162177</v>
      </c>
      <c r="U1783" s="35">
        <f t="shared" si="498"/>
        <v>39564</v>
      </c>
      <c r="V1783" s="35">
        <f t="shared" si="499"/>
        <v>3686.0869565217386</v>
      </c>
      <c r="W1783" s="35">
        <f t="shared" si="493"/>
        <v>23998.2</v>
      </c>
      <c r="X1783" s="35">
        <f t="shared" si="500"/>
        <v>140484.33466510003</v>
      </c>
      <c r="Y1783" s="35">
        <v>1</v>
      </c>
      <c r="Z1783" s="35">
        <v>0</v>
      </c>
      <c r="AA1783" s="35">
        <f t="shared" si="501"/>
        <v>0</v>
      </c>
      <c r="AB1783" s="37">
        <f t="shared" si="495"/>
        <v>0</v>
      </c>
      <c r="AC1783" s="35">
        <v>0</v>
      </c>
      <c r="AD1783" s="35">
        <v>3125</v>
      </c>
      <c r="AE1783" s="44"/>
    </row>
    <row r="1784" spans="1:31">
      <c r="A1784" s="34">
        <v>1780</v>
      </c>
      <c r="B1784" s="58">
        <v>46261</v>
      </c>
      <c r="C1784" s="4" t="s">
        <v>7679</v>
      </c>
      <c r="D1784" s="4" t="s">
        <v>6287</v>
      </c>
      <c r="E1784" s="4" t="s">
        <v>6135</v>
      </c>
      <c r="F1784" s="35" t="str">
        <f>IFERROR(VLOOKUP(E1784,'DATA MASTER'!$B$1:$R$3858,3,0),"")</f>
        <v>DIV 1</v>
      </c>
      <c r="G1784" s="4">
        <v>7</v>
      </c>
      <c r="H1784" s="35">
        <f>IFERROR(VLOOKUP(E1784,'DATA MASTER'!$B$1:$R$3858,6,0),"")</f>
        <v>24</v>
      </c>
      <c r="I1784" s="40">
        <f>IFERROR(VLOOKUP(E1784,'DATA MASTER'!$B$1:$R$3858,5,0),"")</f>
        <v>1.23</v>
      </c>
      <c r="J1784" s="35">
        <f>IFERROR(VLOOKUP(E1784,'DATA MASTER'!$B$1:$R$3858,17,0),"")</f>
        <v>99800</v>
      </c>
      <c r="K1784" s="35">
        <f>IFERROR(VLOOKUP(E1784,'DATA MASTER'!$B$1:$R$3858,16,0),"")</f>
        <v>92100</v>
      </c>
      <c r="L1784" s="34">
        <f t="shared" si="490"/>
        <v>7485</v>
      </c>
      <c r="M1784" s="34">
        <f t="shared" si="496"/>
        <v>13343.448</v>
      </c>
      <c r="N1784" s="35">
        <v>0</v>
      </c>
      <c r="O1784" s="35">
        <v>0</v>
      </c>
      <c r="P1784" s="35"/>
      <c r="Q1784" s="4"/>
      <c r="R1784" s="35">
        <f t="shared" si="497"/>
        <v>582166.66666666663</v>
      </c>
      <c r="S1784" s="35">
        <f t="shared" si="491"/>
        <v>496662.94054054044</v>
      </c>
      <c r="T1784" s="35">
        <f t="shared" si="492"/>
        <v>85503.726126126188</v>
      </c>
      <c r="U1784" s="35">
        <f t="shared" si="498"/>
        <v>6027</v>
      </c>
      <c r="V1784" s="35">
        <f t="shared" si="499"/>
        <v>561.52173913043475</v>
      </c>
      <c r="W1784" s="35">
        <f t="shared" si="493"/>
        <v>12924.1</v>
      </c>
      <c r="X1784" s="35">
        <f t="shared" si="500"/>
        <v>49324.437720329079</v>
      </c>
      <c r="Y1784" s="35">
        <v>1</v>
      </c>
      <c r="Z1784" s="35">
        <v>0</v>
      </c>
      <c r="AA1784" s="35">
        <f t="shared" si="501"/>
        <v>0</v>
      </c>
      <c r="AB1784" s="37">
        <f t="shared" si="495"/>
        <v>0</v>
      </c>
      <c r="AC1784" s="35">
        <v>0</v>
      </c>
      <c r="AD1784" s="35">
        <v>16666.666666666668</v>
      </c>
      <c r="AE1784" s="44"/>
    </row>
    <row r="1785" spans="1:31">
      <c r="A1785" s="34">
        <v>1781</v>
      </c>
      <c r="B1785" s="58">
        <v>46261</v>
      </c>
      <c r="C1785" s="4" t="s">
        <v>7680</v>
      </c>
      <c r="D1785" s="4" t="s">
        <v>6128</v>
      </c>
      <c r="E1785" s="4" t="s">
        <v>6167</v>
      </c>
      <c r="F1785" s="35" t="str">
        <f>IFERROR(VLOOKUP(E1785,'DATA MASTER'!$B$1:$R$3858,3,0),"")</f>
        <v>DIV 2</v>
      </c>
      <c r="G1785" s="4">
        <v>24</v>
      </c>
      <c r="H1785" s="35">
        <f>IFERROR(VLOOKUP(E1785,'DATA MASTER'!$B$1:$R$3858,6,0),"")</f>
        <v>24</v>
      </c>
      <c r="I1785" s="40">
        <f>IFERROR(VLOOKUP(E1785,'DATA MASTER'!$B$1:$R$3858,5,0),"")</f>
        <v>0.90200000000000002</v>
      </c>
      <c r="J1785" s="35">
        <f>IFERROR(VLOOKUP(E1785,'DATA MASTER'!$B$1:$R$3858,17,0),"")</f>
        <v>81000</v>
      </c>
      <c r="K1785" s="35">
        <f>IFERROR(VLOOKUP(E1785,'DATA MASTER'!$B$1:$R$3858,16,0),"")</f>
        <v>74300</v>
      </c>
      <c r="L1785" s="34">
        <f t="shared" si="490"/>
        <v>6075</v>
      </c>
      <c r="M1785" s="34">
        <f t="shared" si="496"/>
        <v>10764.584000000001</v>
      </c>
      <c r="N1785" s="35">
        <v>0</v>
      </c>
      <c r="O1785" s="35">
        <v>10</v>
      </c>
      <c r="P1785" s="35"/>
      <c r="Q1785" s="4"/>
      <c r="R1785" s="35">
        <f t="shared" si="497"/>
        <v>1458000</v>
      </c>
      <c r="S1785" s="35">
        <f t="shared" si="491"/>
        <v>1236364.8518918916</v>
      </c>
      <c r="T1785" s="35">
        <f t="shared" si="492"/>
        <v>221635.14810810843</v>
      </c>
      <c r="U1785" s="35">
        <f t="shared" si="498"/>
        <v>15153.6</v>
      </c>
      <c r="V1785" s="35">
        <f t="shared" si="499"/>
        <v>1411.8260869565217</v>
      </c>
      <c r="W1785" s="35">
        <f t="shared" si="493"/>
        <v>32367.600000000002</v>
      </c>
      <c r="X1785" s="35">
        <f t="shared" si="500"/>
        <v>156035.45535448525</v>
      </c>
      <c r="Y1785" s="35">
        <f t="shared" ref="Y1785:Y1787" si="505">IF(E1785="avem005",4,IF(E1785="avem025",1,1))</f>
        <v>1</v>
      </c>
      <c r="Z1785" s="35">
        <v>0</v>
      </c>
      <c r="AA1785" s="35">
        <f t="shared" si="501"/>
        <v>0</v>
      </c>
      <c r="AB1785" s="37">
        <f t="shared" si="495"/>
        <v>0</v>
      </c>
      <c r="AC1785" s="35">
        <v>0</v>
      </c>
      <c r="AD1785" s="35">
        <v>16666.666666666668</v>
      </c>
      <c r="AE1785" s="44"/>
    </row>
    <row r="1786" spans="1:31">
      <c r="A1786" s="34">
        <v>1782</v>
      </c>
      <c r="B1786" s="58">
        <v>46261</v>
      </c>
      <c r="C1786" s="4" t="s">
        <v>7681</v>
      </c>
      <c r="D1786" s="4" t="s">
        <v>6196</v>
      </c>
      <c r="E1786" s="4" t="s">
        <v>6166</v>
      </c>
      <c r="F1786" s="35" t="str">
        <f>IFERROR(VLOOKUP(E1786,'DATA MASTER'!$B$1:$R$3858,3,0),"")</f>
        <v>DIV 2</v>
      </c>
      <c r="G1786" s="4">
        <v>4</v>
      </c>
      <c r="H1786" s="35">
        <f>IFERROR(VLOOKUP(E1786,'DATA MASTER'!$B$1:$R$3858,6,0),"")</f>
        <v>4</v>
      </c>
      <c r="I1786" s="40">
        <f>IFERROR(VLOOKUP(E1786,'DATA MASTER'!$B$1:$R$3858,5,0),"")</f>
        <v>4.68</v>
      </c>
      <c r="J1786" s="35">
        <f>IFERROR(VLOOKUP(E1786,'DATA MASTER'!$B$1:$R$3858,17,0),"")</f>
        <v>112100</v>
      </c>
      <c r="K1786" s="35">
        <f>IFERROR(VLOOKUP(E1786,'DATA MASTER'!$B$1:$R$3858,16,0),"")</f>
        <v>96500</v>
      </c>
      <c r="L1786" s="34">
        <f t="shared" si="490"/>
        <v>8407.5</v>
      </c>
      <c r="M1786" s="34">
        <f t="shared" si="496"/>
        <v>13980.92</v>
      </c>
      <c r="N1786" s="35">
        <v>0</v>
      </c>
      <c r="O1786" s="35">
        <v>0</v>
      </c>
      <c r="P1786" s="35"/>
      <c r="Q1786" s="4"/>
      <c r="R1786" s="35">
        <f t="shared" si="497"/>
        <v>373666.66666666663</v>
      </c>
      <c r="S1786" s="35">
        <f t="shared" si="491"/>
        <v>297366.05405405402</v>
      </c>
      <c r="T1786" s="35">
        <f t="shared" si="492"/>
        <v>76300.612612612604</v>
      </c>
      <c r="U1786" s="35">
        <f t="shared" si="498"/>
        <v>13104</v>
      </c>
      <c r="V1786" s="35">
        <f t="shared" si="499"/>
        <v>1220.8695652173913</v>
      </c>
      <c r="W1786" s="35">
        <f t="shared" si="493"/>
        <v>8295.4</v>
      </c>
      <c r="X1786" s="35">
        <f t="shared" si="500"/>
        <v>47430.34304739521</v>
      </c>
      <c r="Y1786" s="35">
        <f t="shared" si="505"/>
        <v>1</v>
      </c>
      <c r="Z1786" s="35">
        <v>0</v>
      </c>
      <c r="AA1786" s="35">
        <f t="shared" si="501"/>
        <v>0</v>
      </c>
      <c r="AB1786" s="37">
        <f t="shared" si="495"/>
        <v>0</v>
      </c>
      <c r="AC1786" s="35">
        <v>0</v>
      </c>
      <c r="AD1786" s="35">
        <v>6250</v>
      </c>
      <c r="AE1786" s="44"/>
    </row>
    <row r="1787" spans="1:31">
      <c r="A1787" s="34">
        <v>1783</v>
      </c>
      <c r="B1787" s="58">
        <v>46261</v>
      </c>
      <c r="C1787" s="4" t="s">
        <v>7682</v>
      </c>
      <c r="D1787" s="4" t="s">
        <v>6201</v>
      </c>
      <c r="E1787" s="4" t="s">
        <v>6135</v>
      </c>
      <c r="F1787" s="35" t="str">
        <f>IFERROR(VLOOKUP(E1787,'DATA MASTER'!$B$1:$R$3858,3,0),"")</f>
        <v>DIV 1</v>
      </c>
      <c r="G1787" s="4">
        <v>24</v>
      </c>
      <c r="H1787" s="35">
        <f>IFERROR(VLOOKUP(E1787,'DATA MASTER'!$B$1:$R$3858,6,0),"")</f>
        <v>24</v>
      </c>
      <c r="I1787" s="40">
        <f>IFERROR(VLOOKUP(E1787,'DATA MASTER'!$B$1:$R$3858,5,0),"")</f>
        <v>1.23</v>
      </c>
      <c r="J1787" s="35">
        <f>IFERROR(VLOOKUP(E1787,'DATA MASTER'!$B$1:$R$3858,17,0),"")</f>
        <v>99800</v>
      </c>
      <c r="K1787" s="35">
        <f>IFERROR(VLOOKUP(E1787,'DATA MASTER'!$B$1:$R$3858,16,0),"")</f>
        <v>92100</v>
      </c>
      <c r="L1787" s="34">
        <f t="shared" si="490"/>
        <v>7485</v>
      </c>
      <c r="M1787" s="34">
        <f t="shared" si="496"/>
        <v>13343.448</v>
      </c>
      <c r="N1787" s="35">
        <v>0</v>
      </c>
      <c r="O1787" s="35">
        <v>0</v>
      </c>
      <c r="P1787" s="35"/>
      <c r="Q1787" s="4"/>
      <c r="R1787" s="35">
        <f t="shared" si="497"/>
        <v>1995999.9999999998</v>
      </c>
      <c r="S1787" s="35">
        <f t="shared" si="491"/>
        <v>1702844.3675675672</v>
      </c>
      <c r="T1787" s="35">
        <f t="shared" si="492"/>
        <v>293155.63243243261</v>
      </c>
      <c r="U1787" s="35">
        <f t="shared" si="498"/>
        <v>20664</v>
      </c>
      <c r="V1787" s="35">
        <f t="shared" si="499"/>
        <v>1925.2173913043478</v>
      </c>
      <c r="W1787" s="35">
        <f t="shared" si="493"/>
        <v>44311.199999999997</v>
      </c>
      <c r="X1787" s="35">
        <f t="shared" si="500"/>
        <v>216255.21504112828</v>
      </c>
      <c r="Y1787" s="35">
        <f t="shared" si="505"/>
        <v>1</v>
      </c>
      <c r="Z1787" s="35">
        <v>0</v>
      </c>
      <c r="AA1787" s="35">
        <f t="shared" si="501"/>
        <v>0</v>
      </c>
      <c r="AB1787" s="37">
        <f t="shared" si="495"/>
        <v>10000</v>
      </c>
      <c r="AC1787" s="35">
        <v>0</v>
      </c>
      <c r="AD1787" s="35">
        <v>0</v>
      </c>
      <c r="AE1787" s="44"/>
    </row>
    <row r="1788" spans="1:31">
      <c r="A1788" s="34">
        <v>1784</v>
      </c>
      <c r="B1788" s="58">
        <v>46261</v>
      </c>
      <c r="C1788" s="4" t="s">
        <v>7683</v>
      </c>
      <c r="D1788" s="4" t="s">
        <v>6175</v>
      </c>
      <c r="E1788" s="4" t="s">
        <v>6167</v>
      </c>
      <c r="F1788" s="35" t="str">
        <f>IFERROR(VLOOKUP(E1788,'DATA MASTER'!$B$1:$R$3858,3,0),"")</f>
        <v>DIV 2</v>
      </c>
      <c r="G1788" s="4">
        <v>4</v>
      </c>
      <c r="H1788" s="35">
        <f>IFERROR(VLOOKUP(E1788,'DATA MASTER'!$B$1:$R$3858,6,0),"")</f>
        <v>24</v>
      </c>
      <c r="I1788" s="40">
        <f>IFERROR(VLOOKUP(E1788,'DATA MASTER'!$B$1:$R$3858,5,0),"")</f>
        <v>0.90200000000000002</v>
      </c>
      <c r="J1788" s="35">
        <f>IFERROR(VLOOKUP(E1788,'DATA MASTER'!$B$1:$R$3858,17,0),"")</f>
        <v>81000</v>
      </c>
      <c r="K1788" s="35">
        <f>IFERROR(VLOOKUP(E1788,'DATA MASTER'!$B$1:$R$3858,16,0),"")</f>
        <v>74300</v>
      </c>
      <c r="L1788" s="34">
        <f t="shared" si="490"/>
        <v>6075</v>
      </c>
      <c r="M1788" s="34">
        <f t="shared" si="496"/>
        <v>10764.584000000001</v>
      </c>
      <c r="N1788" s="35">
        <v>0</v>
      </c>
      <c r="O1788" s="35">
        <v>10</v>
      </c>
      <c r="P1788" s="35"/>
      <c r="Q1788" s="4"/>
      <c r="R1788" s="35">
        <f t="shared" si="497"/>
        <v>243000</v>
      </c>
      <c r="S1788" s="35">
        <f t="shared" si="491"/>
        <v>206060.80864864861</v>
      </c>
      <c r="T1788" s="35">
        <f t="shared" si="492"/>
        <v>36939.191351351386</v>
      </c>
      <c r="U1788" s="35">
        <f t="shared" si="498"/>
        <v>2525.6</v>
      </c>
      <c r="V1788" s="35">
        <f t="shared" si="499"/>
        <v>235.30434782608694</v>
      </c>
      <c r="W1788" s="35">
        <f t="shared" si="493"/>
        <v>5394.6</v>
      </c>
      <c r="X1788" s="35">
        <f t="shared" si="500"/>
        <v>28783.687003525301</v>
      </c>
      <c r="Y1788" s="35">
        <v>1</v>
      </c>
      <c r="Z1788" s="35">
        <v>0</v>
      </c>
      <c r="AA1788" s="35">
        <f t="shared" si="501"/>
        <v>0</v>
      </c>
      <c r="AB1788" s="37">
        <f t="shared" si="495"/>
        <v>0</v>
      </c>
      <c r="AC1788" s="35">
        <v>0</v>
      </c>
      <c r="AD1788" s="35">
        <v>0</v>
      </c>
      <c r="AE1788" s="44"/>
    </row>
    <row r="1789" spans="1:31">
      <c r="A1789" s="34">
        <v>1785</v>
      </c>
      <c r="B1789" s="58">
        <v>46261</v>
      </c>
      <c r="C1789" s="4" t="s">
        <v>7684</v>
      </c>
      <c r="D1789" s="4" t="s">
        <v>6196</v>
      </c>
      <c r="E1789" s="4" t="s">
        <v>6248</v>
      </c>
      <c r="F1789" s="35" t="str">
        <f>IFERROR(VLOOKUP(E1789,'DATA MASTER'!$B$1:$R$3858,3,0),"")</f>
        <v>DIV 2</v>
      </c>
      <c r="G1789" s="4">
        <v>2</v>
      </c>
      <c r="H1789" s="35">
        <f>IFERROR(VLOOKUP(E1789,'DATA MASTER'!$B$1:$R$3858,6,0),"")</f>
        <v>4</v>
      </c>
      <c r="I1789" s="40">
        <f>IFERROR(VLOOKUP(E1789,'DATA MASTER'!$B$1:$R$3858,5,0),"")</f>
        <v>5.23</v>
      </c>
      <c r="J1789" s="35">
        <f>IFERROR(VLOOKUP(E1789,'DATA MASTER'!$B$1:$R$3858,17,0),"")</f>
        <v>163600</v>
      </c>
      <c r="K1789" s="35">
        <f>IFERROR(VLOOKUP(E1789,'DATA MASTER'!$B$1:$R$3858,16,0),"")</f>
        <v>144200</v>
      </c>
      <c r="L1789" s="34">
        <f t="shared" si="490"/>
        <v>12270</v>
      </c>
      <c r="M1789" s="34">
        <f t="shared" si="496"/>
        <v>20891.696</v>
      </c>
      <c r="N1789" s="35">
        <v>0</v>
      </c>
      <c r="O1789" s="35">
        <v>0</v>
      </c>
      <c r="P1789" s="35"/>
      <c r="Q1789" s="4"/>
      <c r="R1789" s="35">
        <f t="shared" si="497"/>
        <v>272666.66666666663</v>
      </c>
      <c r="S1789" s="35">
        <f t="shared" si="491"/>
        <v>222177.12432432431</v>
      </c>
      <c r="T1789" s="35">
        <f t="shared" si="492"/>
        <v>50489.54234234232</v>
      </c>
      <c r="U1789" s="35">
        <f t="shared" si="498"/>
        <v>7322.0000000000009</v>
      </c>
      <c r="V1789" s="35">
        <f t="shared" si="499"/>
        <v>682.17391304347825</v>
      </c>
      <c r="W1789" s="35">
        <f t="shared" si="493"/>
        <v>6053.2</v>
      </c>
      <c r="X1789" s="35">
        <f t="shared" si="500"/>
        <v>36432.168429298843</v>
      </c>
      <c r="Y1789" s="35">
        <v>1</v>
      </c>
      <c r="Z1789" s="35">
        <v>0</v>
      </c>
      <c r="AA1789" s="35">
        <f t="shared" si="501"/>
        <v>0</v>
      </c>
      <c r="AB1789" s="37">
        <f t="shared" si="495"/>
        <v>0</v>
      </c>
      <c r="AC1789" s="35">
        <v>0</v>
      </c>
      <c r="AD1789" s="35">
        <v>0</v>
      </c>
      <c r="AE1789" s="44"/>
    </row>
    <row r="1790" spans="1:31">
      <c r="A1790" s="34">
        <v>1786</v>
      </c>
      <c r="B1790" s="58">
        <v>46261</v>
      </c>
      <c r="C1790" s="4" t="s">
        <v>7685</v>
      </c>
      <c r="D1790" s="4" t="s">
        <v>6138</v>
      </c>
      <c r="E1790" s="4" t="s">
        <v>6167</v>
      </c>
      <c r="F1790" s="35" t="str">
        <f>IFERROR(VLOOKUP(E1790,'DATA MASTER'!$B$1:$R$3858,3,0),"")</f>
        <v>DIV 2</v>
      </c>
      <c r="G1790" s="4">
        <v>6</v>
      </c>
      <c r="H1790" s="35">
        <f>IFERROR(VLOOKUP(E1790,'DATA MASTER'!$B$1:$R$3858,6,0),"")</f>
        <v>24</v>
      </c>
      <c r="I1790" s="40">
        <f>IFERROR(VLOOKUP(E1790,'DATA MASTER'!$B$1:$R$3858,5,0),"")</f>
        <v>0.90200000000000002</v>
      </c>
      <c r="J1790" s="35">
        <f>IFERROR(VLOOKUP(E1790,'DATA MASTER'!$B$1:$R$3858,17,0),"")</f>
        <v>81000</v>
      </c>
      <c r="K1790" s="35">
        <f>IFERROR(VLOOKUP(E1790,'DATA MASTER'!$B$1:$R$3858,16,0),"")</f>
        <v>74300</v>
      </c>
      <c r="L1790" s="34">
        <f t="shared" si="490"/>
        <v>6075</v>
      </c>
      <c r="M1790" s="34">
        <f t="shared" si="496"/>
        <v>10764.584000000001</v>
      </c>
      <c r="N1790" s="35">
        <v>0</v>
      </c>
      <c r="O1790" s="35">
        <v>10</v>
      </c>
      <c r="P1790" s="35"/>
      <c r="Q1790" s="4"/>
      <c r="R1790" s="35">
        <f t="shared" si="497"/>
        <v>364500</v>
      </c>
      <c r="S1790" s="35">
        <f t="shared" si="491"/>
        <v>309091.21297297289</v>
      </c>
      <c r="T1790" s="35">
        <f t="shared" si="492"/>
        <v>55408.787027027109</v>
      </c>
      <c r="U1790" s="35">
        <f t="shared" si="498"/>
        <v>3788.4</v>
      </c>
      <c r="V1790" s="35">
        <f t="shared" si="499"/>
        <v>352.95652173913044</v>
      </c>
      <c r="W1790" s="35">
        <f t="shared" si="493"/>
        <v>8091.9000000000005</v>
      </c>
      <c r="X1790" s="35">
        <f t="shared" si="500"/>
        <v>43175.530505287978</v>
      </c>
      <c r="Y1790" s="35">
        <f>IF(E1790="avem005",4,IF(E1790="avem025",1,1))</f>
        <v>1</v>
      </c>
      <c r="Z1790" s="35">
        <v>0</v>
      </c>
      <c r="AA1790" s="35">
        <f t="shared" si="501"/>
        <v>0</v>
      </c>
      <c r="AB1790" s="37">
        <f t="shared" si="495"/>
        <v>0</v>
      </c>
      <c r="AC1790" s="35">
        <v>0</v>
      </c>
      <c r="AD1790" s="35">
        <v>0</v>
      </c>
      <c r="AE1790" s="44"/>
    </row>
    <row r="1791" spans="1:31">
      <c r="A1791" s="34">
        <v>1787</v>
      </c>
      <c r="B1791" s="58">
        <v>46261</v>
      </c>
      <c r="C1791" s="4" t="s">
        <v>7686</v>
      </c>
      <c r="D1791" s="4" t="s">
        <v>6134</v>
      </c>
      <c r="E1791" s="4" t="s">
        <v>6160</v>
      </c>
      <c r="F1791" s="35" t="str">
        <f>IFERROR(VLOOKUP(E1791,'DATA MASTER'!$B$1:$R$3858,3,0),"")</f>
        <v>DIV 1</v>
      </c>
      <c r="G1791" s="4">
        <v>1</v>
      </c>
      <c r="H1791" s="35">
        <f>IFERROR(VLOOKUP(E1791,'DATA MASTER'!$B$1:$R$3858,6,0),"")</f>
        <v>1</v>
      </c>
      <c r="I1791" s="40">
        <f>IFERROR(VLOOKUP(E1791,'DATA MASTER'!$B$1:$R$3858,5,0),"")</f>
        <v>26.02</v>
      </c>
      <c r="J1791" s="35">
        <f>IFERROR(VLOOKUP(E1791,'DATA MASTER'!$B$1:$R$3858,17,0),"")</f>
        <v>876000</v>
      </c>
      <c r="K1791" s="35">
        <f>IFERROR(VLOOKUP(E1791,'DATA MASTER'!$B$1:$R$3858,16,0),"")</f>
        <v>777200</v>
      </c>
      <c r="L1791" s="34">
        <f t="shared" si="490"/>
        <v>65700</v>
      </c>
      <c r="M1791" s="34">
        <f t="shared" si="496"/>
        <v>112600.736</v>
      </c>
      <c r="N1791" s="35">
        <v>0</v>
      </c>
      <c r="O1791" s="35">
        <v>0</v>
      </c>
      <c r="P1791" s="35"/>
      <c r="Q1791" s="4"/>
      <c r="R1791" s="35">
        <f t="shared" si="497"/>
        <v>729999.99999999988</v>
      </c>
      <c r="S1791" s="35">
        <f t="shared" si="491"/>
        <v>598738.07567567565</v>
      </c>
      <c r="T1791" s="35">
        <f t="shared" si="492"/>
        <v>131261.92432432424</v>
      </c>
      <c r="U1791" s="35">
        <f t="shared" si="498"/>
        <v>18214</v>
      </c>
      <c r="V1791" s="35">
        <f t="shared" si="499"/>
        <v>1696.9565217391305</v>
      </c>
      <c r="W1791" s="35">
        <f t="shared" si="493"/>
        <v>16206</v>
      </c>
      <c r="X1791" s="35">
        <f t="shared" si="500"/>
        <v>89262.614861408627</v>
      </c>
      <c r="Y1791" s="35">
        <v>1</v>
      </c>
      <c r="Z1791" s="35">
        <v>0</v>
      </c>
      <c r="AA1791" s="35">
        <f t="shared" si="501"/>
        <v>0</v>
      </c>
      <c r="AB1791" s="37">
        <f t="shared" si="495"/>
        <v>0</v>
      </c>
      <c r="AC1791" s="35">
        <v>0</v>
      </c>
      <c r="AD1791" s="35">
        <v>5882.3529411764703</v>
      </c>
      <c r="AE1791" s="44"/>
    </row>
    <row r="1792" spans="1:31">
      <c r="A1792" s="34">
        <v>1788</v>
      </c>
      <c r="B1792" s="58">
        <v>46261</v>
      </c>
      <c r="C1792" s="4" t="s">
        <v>7686</v>
      </c>
      <c r="D1792" s="4" t="s">
        <v>6134</v>
      </c>
      <c r="E1792" s="4" t="s">
        <v>6189</v>
      </c>
      <c r="F1792" s="35" t="str">
        <f>IFERROR(VLOOKUP(E1792,'DATA MASTER'!$B$1:$R$3858,3,0),"")</f>
        <v>DIV 2</v>
      </c>
      <c r="G1792" s="4">
        <v>1</v>
      </c>
      <c r="H1792" s="35">
        <f>IFERROR(VLOOKUP(E1792,'DATA MASTER'!$B$1:$R$3858,6,0),"")</f>
        <v>1</v>
      </c>
      <c r="I1792" s="40">
        <f>IFERROR(VLOOKUP(E1792,'DATA MASTER'!$B$1:$R$3858,5,0),"")</f>
        <v>18.84</v>
      </c>
      <c r="J1792" s="35">
        <f>IFERROR(VLOOKUP(E1792,'DATA MASTER'!$B$1:$R$3858,17,0),"")</f>
        <v>432400</v>
      </c>
      <c r="K1792" s="35">
        <f>IFERROR(VLOOKUP(E1792,'DATA MASTER'!$B$1:$R$3858,16,0),"")</f>
        <v>376500</v>
      </c>
      <c r="L1792" s="34">
        <f t="shared" si="490"/>
        <v>32430</v>
      </c>
      <c r="M1792" s="34">
        <f t="shared" si="496"/>
        <v>54547.32</v>
      </c>
      <c r="N1792" s="35">
        <v>0</v>
      </c>
      <c r="O1792" s="35">
        <v>0</v>
      </c>
      <c r="P1792" s="35"/>
      <c r="Q1792" s="4"/>
      <c r="R1792" s="35">
        <f t="shared" si="497"/>
        <v>360333.33333333331</v>
      </c>
      <c r="S1792" s="35">
        <f t="shared" si="491"/>
        <v>290047.45945945941</v>
      </c>
      <c r="T1792" s="35">
        <f t="shared" si="492"/>
        <v>70285.873873873905</v>
      </c>
      <c r="U1792" s="35">
        <f t="shared" si="498"/>
        <v>13188</v>
      </c>
      <c r="V1792" s="35">
        <f t="shared" si="499"/>
        <v>1228.695652173913</v>
      </c>
      <c r="W1792" s="35">
        <f t="shared" si="493"/>
        <v>7999.4</v>
      </c>
      <c r="X1792" s="35">
        <f t="shared" si="500"/>
        <v>41987.425280523523</v>
      </c>
      <c r="Y1792" s="35">
        <v>1</v>
      </c>
      <c r="Z1792" s="35">
        <v>0</v>
      </c>
      <c r="AA1792" s="35">
        <f t="shared" si="501"/>
        <v>0</v>
      </c>
      <c r="AB1792" s="37">
        <f t="shared" si="495"/>
        <v>0</v>
      </c>
      <c r="AC1792" s="35">
        <v>0</v>
      </c>
      <c r="AD1792" s="35">
        <v>5882.3529411764703</v>
      </c>
      <c r="AE1792" s="44"/>
    </row>
    <row r="1793" spans="1:31">
      <c r="A1793" s="34">
        <v>1789</v>
      </c>
      <c r="B1793" s="58">
        <v>46261</v>
      </c>
      <c r="C1793" s="4" t="s">
        <v>7687</v>
      </c>
      <c r="D1793" s="4" t="s">
        <v>6138</v>
      </c>
      <c r="E1793" s="4" t="s">
        <v>6160</v>
      </c>
      <c r="F1793" s="35" t="str">
        <f>IFERROR(VLOOKUP(E1793,'DATA MASTER'!$B$1:$R$3858,3,0),"")</f>
        <v>DIV 1</v>
      </c>
      <c r="G1793" s="4">
        <v>2</v>
      </c>
      <c r="H1793" s="35">
        <f>IFERROR(VLOOKUP(E1793,'DATA MASTER'!$B$1:$R$3858,6,0),"")</f>
        <v>1</v>
      </c>
      <c r="I1793" s="40">
        <f>IFERROR(VLOOKUP(E1793,'DATA MASTER'!$B$1:$R$3858,5,0),"")</f>
        <v>26.02</v>
      </c>
      <c r="J1793" s="35">
        <f>IFERROR(VLOOKUP(E1793,'DATA MASTER'!$B$1:$R$3858,17,0),"")</f>
        <v>876000</v>
      </c>
      <c r="K1793" s="35">
        <f>IFERROR(VLOOKUP(E1793,'DATA MASTER'!$B$1:$R$3858,16,0),"")</f>
        <v>777200</v>
      </c>
      <c r="L1793" s="34">
        <f t="shared" si="490"/>
        <v>65700</v>
      </c>
      <c r="M1793" s="34">
        <f t="shared" si="496"/>
        <v>112600.736</v>
      </c>
      <c r="N1793" s="35">
        <v>0</v>
      </c>
      <c r="O1793" s="35">
        <v>0</v>
      </c>
      <c r="P1793" s="35"/>
      <c r="Q1793" s="4"/>
      <c r="R1793" s="35">
        <f t="shared" si="497"/>
        <v>1459999.9999999998</v>
      </c>
      <c r="S1793" s="35">
        <f t="shared" si="491"/>
        <v>1197476.1513513513</v>
      </c>
      <c r="T1793" s="35">
        <f t="shared" si="492"/>
        <v>262523.84864864848</v>
      </c>
      <c r="U1793" s="35">
        <f t="shared" si="498"/>
        <v>36428</v>
      </c>
      <c r="V1793" s="35">
        <f t="shared" si="499"/>
        <v>3393.913043478261</v>
      </c>
      <c r="W1793" s="35">
        <f t="shared" si="493"/>
        <v>32412</v>
      </c>
      <c r="X1793" s="35">
        <f t="shared" si="500"/>
        <v>176653.57196880656</v>
      </c>
      <c r="Y1793" s="35">
        <f>IF(E1793="nodr004",4,1)</f>
        <v>1</v>
      </c>
      <c r="Z1793" s="35">
        <v>0</v>
      </c>
      <c r="AA1793" s="35">
        <f t="shared" si="501"/>
        <v>0</v>
      </c>
      <c r="AB1793" s="37">
        <f t="shared" si="495"/>
        <v>0</v>
      </c>
      <c r="AC1793" s="35">
        <v>0</v>
      </c>
      <c r="AD1793" s="35">
        <v>13636.363636363636</v>
      </c>
      <c r="AE1793" s="44"/>
    </row>
    <row r="1794" spans="1:31">
      <c r="A1794" s="34">
        <v>1790</v>
      </c>
      <c r="B1794" s="58">
        <v>46261</v>
      </c>
      <c r="C1794" s="4" t="s">
        <v>7688</v>
      </c>
      <c r="D1794" s="4" t="s">
        <v>6188</v>
      </c>
      <c r="E1794" s="4" t="s">
        <v>6294</v>
      </c>
      <c r="F1794" s="35" t="str">
        <f>IFERROR(VLOOKUP(E1794,'DATA MASTER'!$B$1:$R$3858,3,0),"")</f>
        <v>DIV 2</v>
      </c>
      <c r="G1794" s="4">
        <v>1</v>
      </c>
      <c r="H1794" s="35">
        <f>IFERROR(VLOOKUP(E1794,'DATA MASTER'!$B$1:$R$3858,6,0),"")</f>
        <v>1</v>
      </c>
      <c r="I1794" s="40">
        <f>IFERROR(VLOOKUP(E1794,'DATA MASTER'!$B$1:$R$3858,5,0),"")</f>
        <v>26.01</v>
      </c>
      <c r="J1794" s="35">
        <f>IFERROR(VLOOKUP(E1794,'DATA MASTER'!$B$1:$R$3858,17,0),"")</f>
        <v>764700</v>
      </c>
      <c r="K1794" s="35">
        <f>IFERROR(VLOOKUP(E1794,'DATA MASTER'!$B$1:$R$3858,16,0),"")</f>
        <v>670700</v>
      </c>
      <c r="L1794" s="34">
        <f t="shared" si="490"/>
        <v>57352.5</v>
      </c>
      <c r="M1794" s="34">
        <f t="shared" si="496"/>
        <v>97171.016000000003</v>
      </c>
      <c r="N1794" s="35">
        <v>0</v>
      </c>
      <c r="O1794" s="35">
        <v>0</v>
      </c>
      <c r="P1794" s="35"/>
      <c r="Q1794" s="4"/>
      <c r="R1794" s="35">
        <f t="shared" si="497"/>
        <v>637250</v>
      </c>
      <c r="S1794" s="35">
        <f t="shared" si="491"/>
        <v>516692.77837837825</v>
      </c>
      <c r="T1794" s="35">
        <f t="shared" si="492"/>
        <v>120557.22162162175</v>
      </c>
      <c r="U1794" s="35">
        <f t="shared" si="498"/>
        <v>18207</v>
      </c>
      <c r="V1794" s="35">
        <f t="shared" si="499"/>
        <v>1696.304347826087</v>
      </c>
      <c r="W1794" s="35">
        <f t="shared" si="493"/>
        <v>14146.95</v>
      </c>
      <c r="X1794" s="35">
        <f t="shared" si="500"/>
        <v>86506.967273795672</v>
      </c>
      <c r="Y1794" s="35">
        <v>1</v>
      </c>
      <c r="Z1794" s="35">
        <v>0</v>
      </c>
      <c r="AA1794" s="35">
        <f t="shared" si="501"/>
        <v>0</v>
      </c>
      <c r="AB1794" s="37">
        <f t="shared" si="495"/>
        <v>0</v>
      </c>
      <c r="AC1794" s="35">
        <v>0</v>
      </c>
      <c r="AD1794" s="35">
        <v>0</v>
      </c>
      <c r="AE1794" s="44"/>
    </row>
    <row r="1795" spans="1:31">
      <c r="A1795" s="34">
        <v>1791</v>
      </c>
      <c r="B1795" s="58">
        <v>46261</v>
      </c>
      <c r="C1795" s="4" t="s">
        <v>7689</v>
      </c>
      <c r="D1795" s="4" t="s">
        <v>6138</v>
      </c>
      <c r="E1795" s="4" t="s">
        <v>6189</v>
      </c>
      <c r="F1795" s="35" t="str">
        <f>IFERROR(VLOOKUP(E1795,'DATA MASTER'!$B$1:$R$3858,3,0),"")</f>
        <v>DIV 2</v>
      </c>
      <c r="G1795" s="4">
        <v>2</v>
      </c>
      <c r="H1795" s="35">
        <f>IFERROR(VLOOKUP(E1795,'DATA MASTER'!$B$1:$R$3858,6,0),"")</f>
        <v>1</v>
      </c>
      <c r="I1795" s="40">
        <f>IFERROR(VLOOKUP(E1795,'DATA MASTER'!$B$1:$R$3858,5,0),"")</f>
        <v>18.84</v>
      </c>
      <c r="J1795" s="35">
        <f>IFERROR(VLOOKUP(E1795,'DATA MASTER'!$B$1:$R$3858,17,0),"")</f>
        <v>432400</v>
      </c>
      <c r="K1795" s="35">
        <f>IFERROR(VLOOKUP(E1795,'DATA MASTER'!$B$1:$R$3858,16,0),"")</f>
        <v>376500</v>
      </c>
      <c r="L1795" s="34">
        <f t="shared" si="490"/>
        <v>32430</v>
      </c>
      <c r="M1795" s="34">
        <f t="shared" si="496"/>
        <v>54547.32</v>
      </c>
      <c r="N1795" s="35">
        <v>0</v>
      </c>
      <c r="O1795" s="35">
        <v>0</v>
      </c>
      <c r="P1795" s="35"/>
      <c r="Q1795" s="4"/>
      <c r="R1795" s="35">
        <f t="shared" si="497"/>
        <v>720666.66666666663</v>
      </c>
      <c r="S1795" s="35">
        <f t="shared" si="491"/>
        <v>580094.91891891882</v>
      </c>
      <c r="T1795" s="35">
        <f t="shared" si="492"/>
        <v>140571.74774774781</v>
      </c>
      <c r="U1795" s="35">
        <f t="shared" si="498"/>
        <v>26376</v>
      </c>
      <c r="V1795" s="35">
        <f t="shared" si="499"/>
        <v>2457.391304347826</v>
      </c>
      <c r="W1795" s="35">
        <f t="shared" si="493"/>
        <v>15998.8</v>
      </c>
      <c r="X1795" s="35">
        <f t="shared" si="500"/>
        <v>92961.778665622202</v>
      </c>
      <c r="Y1795" s="35">
        <f t="shared" ref="Y1795:Y1796" si="506">IF(E1795="avem005",4,IF(E1795="avem025",1,1))</f>
        <v>1</v>
      </c>
      <c r="Z1795" s="35">
        <v>0</v>
      </c>
      <c r="AA1795" s="35">
        <f t="shared" si="501"/>
        <v>0</v>
      </c>
      <c r="AB1795" s="37">
        <f t="shared" si="495"/>
        <v>0</v>
      </c>
      <c r="AC1795" s="35">
        <v>0</v>
      </c>
      <c r="AD1795" s="35">
        <v>2777.7777777777778</v>
      </c>
      <c r="AE1795" s="44"/>
    </row>
    <row r="1796" spans="1:31">
      <c r="A1796" s="34">
        <v>1792</v>
      </c>
      <c r="B1796" s="58">
        <v>46261</v>
      </c>
      <c r="C1796" s="4" t="s">
        <v>7690</v>
      </c>
      <c r="D1796" s="4" t="s">
        <v>6239</v>
      </c>
      <c r="E1796" s="4" t="s">
        <v>6160</v>
      </c>
      <c r="F1796" s="35" t="str">
        <f>IFERROR(VLOOKUP(E1796,'DATA MASTER'!$B$1:$R$3858,3,0),"")</f>
        <v>DIV 1</v>
      </c>
      <c r="G1796" s="4">
        <v>2</v>
      </c>
      <c r="H1796" s="35">
        <f>IFERROR(VLOOKUP(E1796,'DATA MASTER'!$B$1:$R$3858,6,0),"")</f>
        <v>1</v>
      </c>
      <c r="I1796" s="40">
        <f>IFERROR(VLOOKUP(E1796,'DATA MASTER'!$B$1:$R$3858,5,0),"")</f>
        <v>26.02</v>
      </c>
      <c r="J1796" s="35">
        <f>IFERROR(VLOOKUP(E1796,'DATA MASTER'!$B$1:$R$3858,17,0),"")</f>
        <v>876000</v>
      </c>
      <c r="K1796" s="35">
        <f>IFERROR(VLOOKUP(E1796,'DATA MASTER'!$B$1:$R$3858,16,0),"")</f>
        <v>777200</v>
      </c>
      <c r="L1796" s="34">
        <f t="shared" si="490"/>
        <v>65700</v>
      </c>
      <c r="M1796" s="34">
        <f t="shared" si="496"/>
        <v>112600.736</v>
      </c>
      <c r="N1796" s="35">
        <v>0</v>
      </c>
      <c r="O1796" s="35">
        <v>0</v>
      </c>
      <c r="P1796" s="35"/>
      <c r="Q1796" s="4"/>
      <c r="R1796" s="35">
        <f t="shared" si="497"/>
        <v>1459999.9999999998</v>
      </c>
      <c r="S1796" s="35">
        <f t="shared" si="491"/>
        <v>1197476.1513513513</v>
      </c>
      <c r="T1796" s="35">
        <f t="shared" si="492"/>
        <v>262523.84864864848</v>
      </c>
      <c r="U1796" s="35">
        <f t="shared" si="498"/>
        <v>36428</v>
      </c>
      <c r="V1796" s="35">
        <f t="shared" si="499"/>
        <v>3393.913043478261</v>
      </c>
      <c r="W1796" s="35">
        <f t="shared" si="493"/>
        <v>32412</v>
      </c>
      <c r="X1796" s="35">
        <f t="shared" si="500"/>
        <v>190289.93560517021</v>
      </c>
      <c r="Y1796" s="35">
        <f t="shared" si="506"/>
        <v>1</v>
      </c>
      <c r="Z1796" s="35">
        <v>0</v>
      </c>
      <c r="AA1796" s="35">
        <f t="shared" si="501"/>
        <v>0</v>
      </c>
      <c r="AB1796" s="37">
        <f t="shared" si="495"/>
        <v>0</v>
      </c>
      <c r="AC1796" s="35">
        <v>0</v>
      </c>
      <c r="AD1796" s="35">
        <v>0</v>
      </c>
      <c r="AE1796" s="44"/>
    </row>
    <row r="1797" spans="1:31">
      <c r="A1797" s="34">
        <v>1793</v>
      </c>
      <c r="B1797" s="58">
        <v>46261</v>
      </c>
      <c r="C1797" s="4" t="s">
        <v>7691</v>
      </c>
      <c r="D1797" s="4" t="s">
        <v>6239</v>
      </c>
      <c r="E1797" s="4" t="s">
        <v>4537</v>
      </c>
      <c r="F1797" s="35" t="str">
        <f>IFERROR(VLOOKUP(E1797,'DATA MASTER'!$B$1:$R$3858,3,0),"")</f>
        <v>DIV 1</v>
      </c>
      <c r="G1797" s="4">
        <v>30</v>
      </c>
      <c r="H1797" s="35">
        <f>IFERROR(VLOOKUP(E1797,'DATA MASTER'!$B$1:$R$3858,6,0),"")</f>
        <v>30</v>
      </c>
      <c r="I1797" s="40">
        <f>IFERROR(VLOOKUP(E1797,'DATA MASTER'!$B$1:$R$3858,5,0),"")</f>
        <v>0.44600000000000001</v>
      </c>
      <c r="J1797" s="35">
        <f>IFERROR(VLOOKUP(E1797,'DATA MASTER'!$B$1:$R$3858,17,0),"")</f>
        <v>0</v>
      </c>
      <c r="K1797" s="35">
        <f>IFERROR(VLOOKUP(E1797,'DATA MASTER'!$B$1:$R$3858,16,0),"")</f>
        <v>0</v>
      </c>
      <c r="L1797" s="34">
        <f t="shared" si="490"/>
        <v>0</v>
      </c>
      <c r="M1797" s="34">
        <f t="shared" si="496"/>
        <v>0</v>
      </c>
      <c r="N1797" s="35">
        <v>0</v>
      </c>
      <c r="O1797" s="35">
        <v>0</v>
      </c>
      <c r="P1797" s="35"/>
      <c r="Q1797" s="4"/>
      <c r="R1797" s="35">
        <f t="shared" si="497"/>
        <v>0</v>
      </c>
      <c r="S1797" s="35">
        <f t="shared" si="491"/>
        <v>0</v>
      </c>
      <c r="T1797" s="35">
        <f t="shared" si="492"/>
        <v>0</v>
      </c>
      <c r="U1797" s="35">
        <f t="shared" si="498"/>
        <v>9366</v>
      </c>
      <c r="V1797" s="35">
        <f t="shared" si="499"/>
        <v>872.60869565217388</v>
      </c>
      <c r="W1797" s="35">
        <f t="shared" si="493"/>
        <v>0</v>
      </c>
      <c r="X1797" s="35">
        <f t="shared" si="500"/>
        <v>-26905.27536231884</v>
      </c>
      <c r="Y1797" s="35">
        <f>IF(E1797="nodr004",4,1)</f>
        <v>1</v>
      </c>
      <c r="Z1797" s="35">
        <v>0</v>
      </c>
      <c r="AA1797" s="35">
        <f t="shared" si="501"/>
        <v>0</v>
      </c>
      <c r="AB1797" s="37">
        <f t="shared" si="495"/>
        <v>0</v>
      </c>
      <c r="AC1797" s="35">
        <v>0</v>
      </c>
      <c r="AD1797" s="35">
        <v>16666.666666666668</v>
      </c>
      <c r="AE1797" s="44"/>
    </row>
    <row r="1798" spans="1:31">
      <c r="A1798" s="34">
        <v>1794</v>
      </c>
      <c r="B1798" s="58">
        <v>46261</v>
      </c>
      <c r="C1798" s="4" t="s">
        <v>7691</v>
      </c>
      <c r="D1798" s="4" t="s">
        <v>6239</v>
      </c>
      <c r="E1798" s="4" t="s">
        <v>1565</v>
      </c>
      <c r="F1798" s="35" t="str">
        <f>IFERROR(VLOOKUP(E1798,'DATA MASTER'!$B$1:$R$3858,3,0),"")</f>
        <v>DIV 1</v>
      </c>
      <c r="G1798" s="4">
        <v>30</v>
      </c>
      <c r="H1798" s="35">
        <f>IFERROR(VLOOKUP(E1798,'DATA MASTER'!$B$1:$R$3858,6,0),"")</f>
        <v>30</v>
      </c>
      <c r="I1798" s="40">
        <f>IFERROR(VLOOKUP(E1798,'DATA MASTER'!$B$1:$R$3858,5,0),"")</f>
        <v>0.44600000000000001</v>
      </c>
      <c r="J1798" s="35">
        <f>IFERROR(VLOOKUP(E1798,'DATA MASTER'!$B$1:$R$3858,17,0),"")</f>
        <v>79000</v>
      </c>
      <c r="K1798" s="35">
        <f>IFERROR(VLOOKUP(E1798,'DATA MASTER'!$B$1:$R$3858,16,0),"")</f>
        <v>72600</v>
      </c>
      <c r="L1798" s="34">
        <f t="shared" si="490"/>
        <v>5925</v>
      </c>
      <c r="M1798" s="34">
        <f t="shared" si="496"/>
        <v>10518.288</v>
      </c>
      <c r="N1798" s="35">
        <v>0</v>
      </c>
      <c r="O1798" s="35">
        <v>0</v>
      </c>
      <c r="P1798" s="35"/>
      <c r="Q1798" s="4"/>
      <c r="R1798" s="35">
        <f t="shared" si="497"/>
        <v>1974999.9999999998</v>
      </c>
      <c r="S1798" s="35">
        <f t="shared" si="491"/>
        <v>1677884.1081081079</v>
      </c>
      <c r="T1798" s="35">
        <f t="shared" si="492"/>
        <v>297115.89189189184</v>
      </c>
      <c r="U1798" s="35">
        <f t="shared" si="498"/>
        <v>9366</v>
      </c>
      <c r="V1798" s="35">
        <f t="shared" si="499"/>
        <v>872.60869565217388</v>
      </c>
      <c r="W1798" s="35">
        <f t="shared" si="493"/>
        <v>43844.999999999993</v>
      </c>
      <c r="X1798" s="35">
        <f t="shared" si="500"/>
        <v>226365.61652957302</v>
      </c>
      <c r="Y1798" s="35">
        <v>1</v>
      </c>
      <c r="Z1798" s="35">
        <v>0</v>
      </c>
      <c r="AA1798" s="35">
        <f t="shared" si="501"/>
        <v>0</v>
      </c>
      <c r="AB1798" s="37">
        <f t="shared" si="495"/>
        <v>0</v>
      </c>
      <c r="AC1798" s="35">
        <v>0</v>
      </c>
      <c r="AD1798" s="35">
        <v>16666.666666666668</v>
      </c>
      <c r="AE1798" s="44"/>
    </row>
    <row r="1799" spans="1:31">
      <c r="A1799" s="34">
        <v>1795</v>
      </c>
      <c r="B1799" s="58">
        <v>46261</v>
      </c>
      <c r="C1799" s="4" t="s">
        <v>7692</v>
      </c>
      <c r="D1799" s="4" t="s">
        <v>6287</v>
      </c>
      <c r="E1799" s="4" t="s">
        <v>6248</v>
      </c>
      <c r="F1799" s="35" t="str">
        <f>IFERROR(VLOOKUP(E1799,'DATA MASTER'!$B$1:$R$3858,3,0),"")</f>
        <v>DIV 2</v>
      </c>
      <c r="G1799" s="4">
        <v>4</v>
      </c>
      <c r="H1799" s="35">
        <f>IFERROR(VLOOKUP(E1799,'DATA MASTER'!$B$1:$R$3858,6,0),"")</f>
        <v>4</v>
      </c>
      <c r="I1799" s="40">
        <f>IFERROR(VLOOKUP(E1799,'DATA MASTER'!$B$1:$R$3858,5,0),"")</f>
        <v>5.23</v>
      </c>
      <c r="J1799" s="35">
        <f>IFERROR(VLOOKUP(E1799,'DATA MASTER'!$B$1:$R$3858,17,0),"")</f>
        <v>163600</v>
      </c>
      <c r="K1799" s="35">
        <f>IFERROR(VLOOKUP(E1799,'DATA MASTER'!$B$1:$R$3858,16,0),"")</f>
        <v>144200</v>
      </c>
      <c r="L1799" s="34">
        <f t="shared" si="490"/>
        <v>12270</v>
      </c>
      <c r="M1799" s="34">
        <f t="shared" si="496"/>
        <v>20891.696</v>
      </c>
      <c r="N1799" s="35">
        <v>0</v>
      </c>
      <c r="O1799" s="35">
        <v>0</v>
      </c>
      <c r="P1799" s="35"/>
      <c r="Q1799" s="4"/>
      <c r="R1799" s="35">
        <f t="shared" si="497"/>
        <v>545333.33333333326</v>
      </c>
      <c r="S1799" s="35">
        <f t="shared" si="491"/>
        <v>444354.24864864862</v>
      </c>
      <c r="T1799" s="35">
        <f t="shared" si="492"/>
        <v>100979.08468468464</v>
      </c>
      <c r="U1799" s="35">
        <f t="shared" si="498"/>
        <v>14644.000000000002</v>
      </c>
      <c r="V1799" s="35">
        <f t="shared" si="499"/>
        <v>1364.3478260869565</v>
      </c>
      <c r="W1799" s="35">
        <f t="shared" si="493"/>
        <v>12106.4</v>
      </c>
      <c r="X1799" s="35">
        <f t="shared" si="500"/>
        <v>72864.336858597686</v>
      </c>
      <c r="Y1799" s="35">
        <v>1</v>
      </c>
      <c r="Z1799" s="35">
        <v>0</v>
      </c>
      <c r="AA1799" s="35">
        <f t="shared" si="501"/>
        <v>0</v>
      </c>
      <c r="AB1799" s="37">
        <f t="shared" si="495"/>
        <v>0</v>
      </c>
      <c r="AC1799" s="35">
        <v>0</v>
      </c>
      <c r="AD1799" s="35">
        <v>0</v>
      </c>
      <c r="AE1799" s="44"/>
    </row>
    <row r="1800" spans="1:31">
      <c r="A1800" s="34">
        <v>1796</v>
      </c>
      <c r="B1800" s="58">
        <v>46261</v>
      </c>
      <c r="C1800" s="4" t="s">
        <v>7692</v>
      </c>
      <c r="D1800" s="4" t="s">
        <v>6287</v>
      </c>
      <c r="E1800" s="4" t="s">
        <v>6148</v>
      </c>
      <c r="F1800" s="35" t="str">
        <f>IFERROR(VLOOKUP(E1800,'DATA MASTER'!$B$1:$R$3858,3,0),"")</f>
        <v>DIV 2</v>
      </c>
      <c r="G1800" s="4">
        <v>6</v>
      </c>
      <c r="H1800" s="35">
        <f>IFERROR(VLOOKUP(E1800,'DATA MASTER'!$B$1:$R$3858,6,0),"")</f>
        <v>24</v>
      </c>
      <c r="I1800" s="40">
        <f>IFERROR(VLOOKUP(E1800,'DATA MASTER'!$B$1:$R$3858,5,0),"")</f>
        <v>1.0900000000000001</v>
      </c>
      <c r="J1800" s="35">
        <f>IFERROR(VLOOKUP(E1800,'DATA MASTER'!$B$1:$R$3858,17,0),"")</f>
        <v>82200</v>
      </c>
      <c r="K1800" s="35">
        <f>IFERROR(VLOOKUP(E1800,'DATA MASTER'!$B$1:$R$3858,16,0),"")</f>
        <v>74900</v>
      </c>
      <c r="L1800" s="34">
        <f t="shared" ref="L1800:L1863" si="507">IFERROR(IF(F1800="MTAB",12.5%*J1800,7.5%*J1800),"")</f>
        <v>6165</v>
      </c>
      <c r="M1800" s="34">
        <f t="shared" si="496"/>
        <v>10851.512000000001</v>
      </c>
      <c r="N1800" s="35">
        <v>0</v>
      </c>
      <c r="O1800" s="35">
        <v>0</v>
      </c>
      <c r="P1800" s="35"/>
      <c r="Q1800" s="4"/>
      <c r="R1800" s="35">
        <f t="shared" si="497"/>
        <v>411000</v>
      </c>
      <c r="S1800" s="35">
        <f t="shared" ref="S1800:S1863" si="508">IFERROR((K1800-M1800)/1.11*(100-O1800)%*G1800,"")</f>
        <v>346208.04324324324</v>
      </c>
      <c r="T1800" s="35">
        <f t="shared" ref="T1800:T1863" si="509">IFERROR(R1800-S1800,"")</f>
        <v>64791.956756756757</v>
      </c>
      <c r="U1800" s="35">
        <f t="shared" si="498"/>
        <v>4578.0000000000009</v>
      </c>
      <c r="V1800" s="35">
        <f t="shared" si="499"/>
        <v>426.52173913043481</v>
      </c>
      <c r="W1800" s="35">
        <f t="shared" ref="W1800:W1863" si="510">IFERROR(2%*R1800*1.11,"")</f>
        <v>9124.2000000000007</v>
      </c>
      <c r="X1800" s="35">
        <f t="shared" si="500"/>
        <v>50663.235017626328</v>
      </c>
      <c r="Y1800" s="35">
        <v>1</v>
      </c>
      <c r="Z1800" s="35">
        <v>0</v>
      </c>
      <c r="AA1800" s="35">
        <f t="shared" si="501"/>
        <v>0</v>
      </c>
      <c r="AB1800" s="37">
        <f t="shared" ref="AB1800:AB1863" si="511">IFERROR(IF(OR(D1800="SALES008",D1800="SALES010"),IF(MOD(G1800,H1800)=0,10000*G1800/H1800,10000*(ROUNDUP(G1800/H1800,0))),0),"")</f>
        <v>0</v>
      </c>
      <c r="AC1800" s="35">
        <v>0</v>
      </c>
      <c r="AD1800" s="35">
        <v>0</v>
      </c>
      <c r="AE1800" s="44"/>
    </row>
    <row r="1801" spans="1:31">
      <c r="A1801" s="34">
        <v>1797</v>
      </c>
      <c r="B1801" s="58">
        <v>46261</v>
      </c>
      <c r="C1801" s="4" t="s">
        <v>7693</v>
      </c>
      <c r="D1801" s="4" t="s">
        <v>6239</v>
      </c>
      <c r="E1801" s="4" t="s">
        <v>6340</v>
      </c>
      <c r="F1801" s="35" t="str">
        <f>IFERROR(VLOOKUP(E1801,'DATA MASTER'!$B$1:$R$3858,3,0),"")</f>
        <v>DIV 1</v>
      </c>
      <c r="G1801" s="4">
        <v>1</v>
      </c>
      <c r="H1801" s="35">
        <f>IFERROR(VLOOKUP(E1801,'DATA MASTER'!$B$1:$R$3858,6,0),"")</f>
        <v>1</v>
      </c>
      <c r="I1801" s="40">
        <f>IFERROR(VLOOKUP(E1801,'DATA MASTER'!$B$1:$R$3858,5,0),"")</f>
        <v>21.01</v>
      </c>
      <c r="J1801" s="35">
        <f>IFERROR(VLOOKUP(E1801,'DATA MASTER'!$B$1:$R$3858,17,0),"")</f>
        <v>1188500</v>
      </c>
      <c r="K1801" s="35">
        <f>IFERROR(VLOOKUP(E1801,'DATA MASTER'!$B$1:$R$3858,16,0),"")</f>
        <v>1062400</v>
      </c>
      <c r="L1801" s="34">
        <f t="shared" si="507"/>
        <v>89137.5</v>
      </c>
      <c r="M1801" s="34">
        <f t="shared" ref="M1801:M1864" si="512">IFERROR(IF(F1801="MTAB",19.011%*K1801,14.488%*K1801),"")</f>
        <v>153920.51200000002</v>
      </c>
      <c r="N1801" s="35">
        <v>0</v>
      </c>
      <c r="O1801" s="35">
        <v>0</v>
      </c>
      <c r="P1801" s="35"/>
      <c r="Q1801" s="4"/>
      <c r="R1801" s="35">
        <f t="shared" ref="R1801:R1864" si="513">IFERROR((((J1801-L1801)/1.11*(100-O1801)%*G1801)-(ROUNDDOWN(G1801/Y1801,0)*N1801)),"")</f>
        <v>990416.66666666663</v>
      </c>
      <c r="S1801" s="35">
        <f t="shared" si="508"/>
        <v>818449.98918918916</v>
      </c>
      <c r="T1801" s="35">
        <f t="shared" si="509"/>
        <v>171966.67747747747</v>
      </c>
      <c r="U1801" s="35">
        <f t="shared" ref="U1801:U1864" si="514">IFERROR(I1801*G1801*700,"")</f>
        <v>14707.000000000002</v>
      </c>
      <c r="V1801" s="35">
        <f t="shared" ref="V1801:V1864" si="515">IFERROR(G1801*I1801/23000*1500000,"")</f>
        <v>1370.217391304348</v>
      </c>
      <c r="W1801" s="35">
        <f t="shared" si="510"/>
        <v>21987.25</v>
      </c>
      <c r="X1801" s="35">
        <f t="shared" ref="X1801:X1864" si="516">IFERROR(T1801-U1801-V1801-W1801-Z1801-AC1801-AB1801-AA1801-AD1801,"")</f>
        <v>133902.21008617312</v>
      </c>
      <c r="Y1801" s="35">
        <v>1</v>
      </c>
      <c r="Z1801" s="35">
        <v>0</v>
      </c>
      <c r="AA1801" s="35">
        <f t="shared" ref="AA1801:AA1864" si="517">IFERROR(ROUNDDOWN(G1801/Y1801,0)*P1801,"")</f>
        <v>0</v>
      </c>
      <c r="AB1801" s="37">
        <f t="shared" si="511"/>
        <v>0</v>
      </c>
      <c r="AC1801" s="35">
        <v>0</v>
      </c>
      <c r="AD1801" s="35">
        <v>0</v>
      </c>
      <c r="AE1801" s="44"/>
    </row>
    <row r="1802" spans="1:31">
      <c r="A1802" s="34">
        <v>1798</v>
      </c>
      <c r="B1802" s="58">
        <v>46261</v>
      </c>
      <c r="C1802" s="4" t="s">
        <v>7694</v>
      </c>
      <c r="D1802" s="4" t="s">
        <v>6239</v>
      </c>
      <c r="E1802" s="4" t="s">
        <v>6156</v>
      </c>
      <c r="F1802" s="35" t="str">
        <f>IFERROR(VLOOKUP(E1802,'DATA MASTER'!$B$1:$R$3858,3,0),"")</f>
        <v>DIV 1</v>
      </c>
      <c r="G1802" s="4">
        <v>8</v>
      </c>
      <c r="H1802" s="35">
        <f>IFERROR(VLOOKUP(E1802,'DATA MASTER'!$B$1:$R$3858,6,0),"")</f>
        <v>4</v>
      </c>
      <c r="I1802" s="40">
        <f>IFERROR(VLOOKUP(E1802,'DATA MASTER'!$B$1:$R$3858,5,0),"")</f>
        <v>5.3879999999999999</v>
      </c>
      <c r="J1802" s="35">
        <f>IFERROR(VLOOKUP(E1802,'DATA MASTER'!$B$1:$R$3858,17,0),"")</f>
        <v>185700</v>
      </c>
      <c r="K1802" s="35">
        <f>IFERROR(VLOOKUP(E1802,'DATA MASTER'!$B$1:$R$3858,16,0),"")</f>
        <v>165300</v>
      </c>
      <c r="L1802" s="34">
        <f t="shared" si="507"/>
        <v>13927.5</v>
      </c>
      <c r="M1802" s="34">
        <f t="shared" si="512"/>
        <v>23948.664000000001</v>
      </c>
      <c r="N1802" s="35">
        <v>0</v>
      </c>
      <c r="O1802" s="35">
        <v>0</v>
      </c>
      <c r="P1802" s="35"/>
      <c r="Q1802" s="4"/>
      <c r="R1802" s="35">
        <f t="shared" si="513"/>
        <v>1238000</v>
      </c>
      <c r="S1802" s="35">
        <f t="shared" si="508"/>
        <v>1018748.3675675675</v>
      </c>
      <c r="T1802" s="35">
        <f t="shared" si="509"/>
        <v>219251.6324324325</v>
      </c>
      <c r="U1802" s="35">
        <f t="shared" si="514"/>
        <v>30172.799999999999</v>
      </c>
      <c r="V1802" s="35">
        <f t="shared" si="515"/>
        <v>2811.1304347826085</v>
      </c>
      <c r="W1802" s="35">
        <f t="shared" si="510"/>
        <v>27483.600000000002</v>
      </c>
      <c r="X1802" s="35">
        <f t="shared" si="516"/>
        <v>148257.7862081762</v>
      </c>
      <c r="Y1802" s="35">
        <v>1</v>
      </c>
      <c r="Z1802" s="35">
        <v>0</v>
      </c>
      <c r="AA1802" s="35">
        <f t="shared" si="517"/>
        <v>0</v>
      </c>
      <c r="AB1802" s="37">
        <f t="shared" si="511"/>
        <v>0</v>
      </c>
      <c r="AC1802" s="35">
        <v>0</v>
      </c>
      <c r="AD1802" s="35">
        <v>10526.315789473685</v>
      </c>
      <c r="AE1802" s="44"/>
    </row>
    <row r="1803" spans="1:31">
      <c r="A1803" s="34">
        <v>1799</v>
      </c>
      <c r="B1803" s="58">
        <v>46261</v>
      </c>
      <c r="C1803" s="4" t="s">
        <v>7695</v>
      </c>
      <c r="D1803" s="4" t="s">
        <v>6188</v>
      </c>
      <c r="E1803" s="4" t="s">
        <v>6248</v>
      </c>
      <c r="F1803" s="35" t="str">
        <f>IFERROR(VLOOKUP(E1803,'DATA MASTER'!$B$1:$R$3858,3,0),"")</f>
        <v>DIV 2</v>
      </c>
      <c r="G1803" s="4">
        <v>4</v>
      </c>
      <c r="H1803" s="35">
        <f>IFERROR(VLOOKUP(E1803,'DATA MASTER'!$B$1:$R$3858,6,0),"")</f>
        <v>4</v>
      </c>
      <c r="I1803" s="40">
        <f>IFERROR(VLOOKUP(E1803,'DATA MASTER'!$B$1:$R$3858,5,0),"")</f>
        <v>5.23</v>
      </c>
      <c r="J1803" s="35">
        <f>IFERROR(VLOOKUP(E1803,'DATA MASTER'!$B$1:$R$3858,17,0),"")</f>
        <v>163600</v>
      </c>
      <c r="K1803" s="35">
        <f>IFERROR(VLOOKUP(E1803,'DATA MASTER'!$B$1:$R$3858,16,0),"")</f>
        <v>144200</v>
      </c>
      <c r="L1803" s="34">
        <f t="shared" si="507"/>
        <v>12270</v>
      </c>
      <c r="M1803" s="34">
        <f t="shared" si="512"/>
        <v>20891.696</v>
      </c>
      <c r="N1803" s="35">
        <v>0</v>
      </c>
      <c r="O1803" s="35">
        <v>0</v>
      </c>
      <c r="P1803" s="35"/>
      <c r="Q1803" s="4"/>
      <c r="R1803" s="35">
        <f t="shared" si="513"/>
        <v>545333.33333333326</v>
      </c>
      <c r="S1803" s="35">
        <f t="shared" si="508"/>
        <v>444354.24864864862</v>
      </c>
      <c r="T1803" s="35">
        <f t="shared" si="509"/>
        <v>100979.08468468464</v>
      </c>
      <c r="U1803" s="35">
        <f t="shared" si="514"/>
        <v>14644.000000000002</v>
      </c>
      <c r="V1803" s="35">
        <f t="shared" si="515"/>
        <v>1364.3478260869565</v>
      </c>
      <c r="W1803" s="35">
        <f t="shared" si="510"/>
        <v>12106.4</v>
      </c>
      <c r="X1803" s="35">
        <f t="shared" si="516"/>
        <v>72864.336858597686</v>
      </c>
      <c r="Y1803" s="35">
        <v>1</v>
      </c>
      <c r="Z1803" s="35">
        <v>0</v>
      </c>
      <c r="AA1803" s="35">
        <f t="shared" si="517"/>
        <v>0</v>
      </c>
      <c r="AB1803" s="37">
        <f t="shared" si="511"/>
        <v>0</v>
      </c>
      <c r="AC1803" s="35">
        <v>0</v>
      </c>
      <c r="AD1803" s="35">
        <v>0</v>
      </c>
      <c r="AE1803" s="44"/>
    </row>
    <row r="1804" spans="1:31">
      <c r="A1804" s="34">
        <v>1800</v>
      </c>
      <c r="B1804" s="58">
        <v>46261</v>
      </c>
      <c r="C1804" s="4" t="s">
        <v>7696</v>
      </c>
      <c r="D1804" s="4" t="s">
        <v>6196</v>
      </c>
      <c r="E1804" s="4" t="s">
        <v>6167</v>
      </c>
      <c r="F1804" s="35" t="str">
        <f>IFERROR(VLOOKUP(E1804,'DATA MASTER'!$B$1:$R$3858,3,0),"")</f>
        <v>DIV 2</v>
      </c>
      <c r="G1804" s="4">
        <v>3</v>
      </c>
      <c r="H1804" s="35">
        <f>IFERROR(VLOOKUP(E1804,'DATA MASTER'!$B$1:$R$3858,6,0),"")</f>
        <v>24</v>
      </c>
      <c r="I1804" s="40">
        <f>IFERROR(VLOOKUP(E1804,'DATA MASTER'!$B$1:$R$3858,5,0),"")</f>
        <v>0.90200000000000002</v>
      </c>
      <c r="J1804" s="35">
        <f>IFERROR(VLOOKUP(E1804,'DATA MASTER'!$B$1:$R$3858,17,0),"")</f>
        <v>81000</v>
      </c>
      <c r="K1804" s="35">
        <f>IFERROR(VLOOKUP(E1804,'DATA MASTER'!$B$1:$R$3858,16,0),"")</f>
        <v>74300</v>
      </c>
      <c r="L1804" s="34">
        <f t="shared" si="507"/>
        <v>6075</v>
      </c>
      <c r="M1804" s="34">
        <f t="shared" si="512"/>
        <v>10764.584000000001</v>
      </c>
      <c r="N1804" s="35">
        <v>0</v>
      </c>
      <c r="O1804" s="35">
        <v>10</v>
      </c>
      <c r="P1804" s="35"/>
      <c r="Q1804" s="4"/>
      <c r="R1804" s="35">
        <f t="shared" si="513"/>
        <v>182250</v>
      </c>
      <c r="S1804" s="35">
        <f t="shared" si="508"/>
        <v>154545.60648648645</v>
      </c>
      <c r="T1804" s="35">
        <f t="shared" si="509"/>
        <v>27704.393513513554</v>
      </c>
      <c r="U1804" s="35">
        <f t="shared" si="514"/>
        <v>1894.2</v>
      </c>
      <c r="V1804" s="35">
        <f t="shared" si="515"/>
        <v>176.47826086956522</v>
      </c>
      <c r="W1804" s="35">
        <f t="shared" si="510"/>
        <v>4045.9500000000003</v>
      </c>
      <c r="X1804" s="35">
        <f t="shared" si="516"/>
        <v>21587.765252643989</v>
      </c>
      <c r="Y1804" s="35">
        <f>IF(E1804="avwi005",4,1)</f>
        <v>1</v>
      </c>
      <c r="Z1804" s="35">
        <v>0</v>
      </c>
      <c r="AA1804" s="35">
        <f t="shared" si="517"/>
        <v>0</v>
      </c>
      <c r="AB1804" s="37">
        <f t="shared" si="511"/>
        <v>0</v>
      </c>
      <c r="AC1804" s="35">
        <v>0</v>
      </c>
      <c r="AD1804" s="35">
        <v>0</v>
      </c>
      <c r="AE1804" s="44"/>
    </row>
    <row r="1805" spans="1:31">
      <c r="A1805" s="34">
        <v>1801</v>
      </c>
      <c r="B1805" s="58">
        <v>46261</v>
      </c>
      <c r="C1805" s="4" t="s">
        <v>7696</v>
      </c>
      <c r="D1805" s="4" t="s">
        <v>6196</v>
      </c>
      <c r="E1805" s="4" t="s">
        <v>6148</v>
      </c>
      <c r="F1805" s="35" t="str">
        <f>IFERROR(VLOOKUP(E1805,'DATA MASTER'!$B$1:$R$3858,3,0),"")</f>
        <v>DIV 2</v>
      </c>
      <c r="G1805" s="4">
        <v>2</v>
      </c>
      <c r="H1805" s="35">
        <f>IFERROR(VLOOKUP(E1805,'DATA MASTER'!$B$1:$R$3858,6,0),"")</f>
        <v>24</v>
      </c>
      <c r="I1805" s="40">
        <f>IFERROR(VLOOKUP(E1805,'DATA MASTER'!$B$1:$R$3858,5,0),"")</f>
        <v>1.0900000000000001</v>
      </c>
      <c r="J1805" s="35">
        <f>IFERROR(VLOOKUP(E1805,'DATA MASTER'!$B$1:$R$3858,17,0),"")</f>
        <v>82200</v>
      </c>
      <c r="K1805" s="35">
        <f>IFERROR(VLOOKUP(E1805,'DATA MASTER'!$B$1:$R$3858,16,0),"")</f>
        <v>74900</v>
      </c>
      <c r="L1805" s="34">
        <f t="shared" si="507"/>
        <v>6165</v>
      </c>
      <c r="M1805" s="34">
        <f t="shared" si="512"/>
        <v>10851.512000000001</v>
      </c>
      <c r="N1805" s="35">
        <v>0</v>
      </c>
      <c r="O1805" s="35">
        <v>0</v>
      </c>
      <c r="P1805" s="35"/>
      <c r="Q1805" s="4"/>
      <c r="R1805" s="35">
        <f t="shared" si="513"/>
        <v>137000</v>
      </c>
      <c r="S1805" s="35">
        <f t="shared" si="508"/>
        <v>115402.68108108107</v>
      </c>
      <c r="T1805" s="35">
        <f t="shared" si="509"/>
        <v>21597.318918918929</v>
      </c>
      <c r="U1805" s="35">
        <f t="shared" si="514"/>
        <v>1526</v>
      </c>
      <c r="V1805" s="35">
        <f t="shared" si="515"/>
        <v>142.17391304347828</v>
      </c>
      <c r="W1805" s="35">
        <f t="shared" si="510"/>
        <v>3041.4</v>
      </c>
      <c r="X1805" s="35">
        <f t="shared" si="516"/>
        <v>16887.745005875448</v>
      </c>
      <c r="Y1805" s="35">
        <v>1</v>
      </c>
      <c r="Z1805" s="35">
        <v>0</v>
      </c>
      <c r="AA1805" s="35">
        <f t="shared" si="517"/>
        <v>0</v>
      </c>
      <c r="AB1805" s="37">
        <f t="shared" si="511"/>
        <v>0</v>
      </c>
      <c r="AC1805" s="35">
        <v>0</v>
      </c>
      <c r="AD1805" s="35">
        <v>0</v>
      </c>
      <c r="AE1805" s="44"/>
    </row>
    <row r="1806" spans="1:31">
      <c r="A1806" s="34">
        <v>1802</v>
      </c>
      <c r="B1806" s="58">
        <v>46261</v>
      </c>
      <c r="C1806" s="4" t="s">
        <v>7697</v>
      </c>
      <c r="D1806" s="4" t="s">
        <v>6175</v>
      </c>
      <c r="E1806" s="4" t="s">
        <v>6135</v>
      </c>
      <c r="F1806" s="35" t="str">
        <f>IFERROR(VLOOKUP(E1806,'DATA MASTER'!$B$1:$R$3858,3,0),"")</f>
        <v>DIV 1</v>
      </c>
      <c r="G1806" s="4">
        <v>6</v>
      </c>
      <c r="H1806" s="35">
        <f>IFERROR(VLOOKUP(E1806,'DATA MASTER'!$B$1:$R$3858,6,0),"")</f>
        <v>24</v>
      </c>
      <c r="I1806" s="40">
        <f>IFERROR(VLOOKUP(E1806,'DATA MASTER'!$B$1:$R$3858,5,0),"")</f>
        <v>1.23</v>
      </c>
      <c r="J1806" s="35">
        <f>IFERROR(VLOOKUP(E1806,'DATA MASTER'!$B$1:$R$3858,17,0),"")</f>
        <v>99800</v>
      </c>
      <c r="K1806" s="35">
        <f>IFERROR(VLOOKUP(E1806,'DATA MASTER'!$B$1:$R$3858,16,0),"")</f>
        <v>92100</v>
      </c>
      <c r="L1806" s="34">
        <f t="shared" si="507"/>
        <v>7485</v>
      </c>
      <c r="M1806" s="34">
        <f t="shared" si="512"/>
        <v>13343.448</v>
      </c>
      <c r="N1806" s="35">
        <v>0</v>
      </c>
      <c r="O1806" s="35">
        <v>0</v>
      </c>
      <c r="P1806" s="35"/>
      <c r="Q1806" s="4"/>
      <c r="R1806" s="35">
        <f t="shared" si="513"/>
        <v>498999.99999999994</v>
      </c>
      <c r="S1806" s="35">
        <f t="shared" si="508"/>
        <v>425711.09189189179</v>
      </c>
      <c r="T1806" s="35">
        <f t="shared" si="509"/>
        <v>73288.908108108153</v>
      </c>
      <c r="U1806" s="35">
        <f t="shared" si="514"/>
        <v>5166</v>
      </c>
      <c r="V1806" s="35">
        <f t="shared" si="515"/>
        <v>481.30434782608694</v>
      </c>
      <c r="W1806" s="35">
        <f t="shared" si="510"/>
        <v>11077.8</v>
      </c>
      <c r="X1806" s="35">
        <f t="shared" si="516"/>
        <v>46563.80376028207</v>
      </c>
      <c r="Y1806" s="35">
        <f>IF(E1806="avem005",4,IF(E1806="avem025",1,1))</f>
        <v>1</v>
      </c>
      <c r="Z1806" s="35">
        <v>0</v>
      </c>
      <c r="AA1806" s="35">
        <f t="shared" si="517"/>
        <v>0</v>
      </c>
      <c r="AB1806" s="37">
        <f t="shared" si="511"/>
        <v>0</v>
      </c>
      <c r="AC1806" s="35">
        <v>0</v>
      </c>
      <c r="AD1806" s="35">
        <v>10000</v>
      </c>
      <c r="AE1806" s="44"/>
    </row>
    <row r="1807" spans="1:31">
      <c r="A1807" s="34">
        <v>1803</v>
      </c>
      <c r="B1807" s="58">
        <v>46261</v>
      </c>
      <c r="C1807" s="4" t="s">
        <v>7698</v>
      </c>
      <c r="D1807" s="4" t="s">
        <v>6196</v>
      </c>
      <c r="E1807" s="4" t="s">
        <v>6148</v>
      </c>
      <c r="F1807" s="35" t="str">
        <f>IFERROR(VLOOKUP(E1807,'DATA MASTER'!$B$1:$R$3858,3,0),"")</f>
        <v>DIV 2</v>
      </c>
      <c r="G1807" s="4">
        <v>10</v>
      </c>
      <c r="H1807" s="35">
        <f>IFERROR(VLOOKUP(E1807,'DATA MASTER'!$B$1:$R$3858,6,0),"")</f>
        <v>24</v>
      </c>
      <c r="I1807" s="40">
        <f>IFERROR(VLOOKUP(E1807,'DATA MASTER'!$B$1:$R$3858,5,0),"")</f>
        <v>1.0900000000000001</v>
      </c>
      <c r="J1807" s="35">
        <f>IFERROR(VLOOKUP(E1807,'DATA MASTER'!$B$1:$R$3858,17,0),"")</f>
        <v>82200</v>
      </c>
      <c r="K1807" s="35">
        <f>IFERROR(VLOOKUP(E1807,'DATA MASTER'!$B$1:$R$3858,16,0),"")</f>
        <v>74900</v>
      </c>
      <c r="L1807" s="34">
        <f t="shared" si="507"/>
        <v>6165</v>
      </c>
      <c r="M1807" s="34">
        <f t="shared" si="512"/>
        <v>10851.512000000001</v>
      </c>
      <c r="N1807" s="35">
        <v>0</v>
      </c>
      <c r="O1807" s="35">
        <v>0</v>
      </c>
      <c r="P1807" s="35"/>
      <c r="Q1807" s="4"/>
      <c r="R1807" s="35">
        <f t="shared" si="513"/>
        <v>685000</v>
      </c>
      <c r="S1807" s="35">
        <f t="shared" si="508"/>
        <v>577013.40540540533</v>
      </c>
      <c r="T1807" s="35">
        <f t="shared" si="509"/>
        <v>107986.59459459467</v>
      </c>
      <c r="U1807" s="35">
        <f t="shared" si="514"/>
        <v>7630</v>
      </c>
      <c r="V1807" s="35">
        <f t="shared" si="515"/>
        <v>710.86956521739137</v>
      </c>
      <c r="W1807" s="35">
        <f t="shared" si="510"/>
        <v>15207.000000000002</v>
      </c>
      <c r="X1807" s="35">
        <f t="shared" si="516"/>
        <v>76105.391696043953</v>
      </c>
      <c r="Y1807" s="35">
        <v>1</v>
      </c>
      <c r="Z1807" s="35">
        <v>0</v>
      </c>
      <c r="AA1807" s="35">
        <f t="shared" si="517"/>
        <v>0</v>
      </c>
      <c r="AB1807" s="37">
        <f t="shared" si="511"/>
        <v>0</v>
      </c>
      <c r="AC1807" s="35">
        <v>0</v>
      </c>
      <c r="AD1807" s="35">
        <v>8333.3333333333339</v>
      </c>
      <c r="AE1807" s="44"/>
    </row>
    <row r="1808" spans="1:31">
      <c r="A1808" s="34">
        <v>1804</v>
      </c>
      <c r="B1808" s="58">
        <v>46261</v>
      </c>
      <c r="C1808" s="4" t="s">
        <v>7699</v>
      </c>
      <c r="D1808" s="4" t="s">
        <v>6138</v>
      </c>
      <c r="E1808" s="4" t="s">
        <v>6189</v>
      </c>
      <c r="F1808" s="35" t="str">
        <f>IFERROR(VLOOKUP(E1808,'DATA MASTER'!$B$1:$R$3858,3,0),"")</f>
        <v>DIV 2</v>
      </c>
      <c r="G1808" s="4">
        <v>2</v>
      </c>
      <c r="H1808" s="35">
        <f>IFERROR(VLOOKUP(E1808,'DATA MASTER'!$B$1:$R$3858,6,0),"")</f>
        <v>1</v>
      </c>
      <c r="I1808" s="40">
        <f>IFERROR(VLOOKUP(E1808,'DATA MASTER'!$B$1:$R$3858,5,0),"")</f>
        <v>18.84</v>
      </c>
      <c r="J1808" s="35">
        <f>IFERROR(VLOOKUP(E1808,'DATA MASTER'!$B$1:$R$3858,17,0),"")</f>
        <v>432400</v>
      </c>
      <c r="K1808" s="35">
        <f>IFERROR(VLOOKUP(E1808,'DATA MASTER'!$B$1:$R$3858,16,0),"")</f>
        <v>376500</v>
      </c>
      <c r="L1808" s="34">
        <f t="shared" si="507"/>
        <v>32430</v>
      </c>
      <c r="M1808" s="34">
        <f t="shared" si="512"/>
        <v>54547.32</v>
      </c>
      <c r="N1808" s="35">
        <v>0</v>
      </c>
      <c r="O1808" s="35">
        <v>0</v>
      </c>
      <c r="P1808" s="35"/>
      <c r="Q1808" s="4"/>
      <c r="R1808" s="35">
        <f t="shared" si="513"/>
        <v>720666.66666666663</v>
      </c>
      <c r="S1808" s="35">
        <f t="shared" si="508"/>
        <v>580094.91891891882</v>
      </c>
      <c r="T1808" s="35">
        <f t="shared" si="509"/>
        <v>140571.74774774781</v>
      </c>
      <c r="U1808" s="35">
        <f t="shared" si="514"/>
        <v>26376</v>
      </c>
      <c r="V1808" s="35">
        <f t="shared" si="515"/>
        <v>2457.391304347826</v>
      </c>
      <c r="W1808" s="35">
        <f t="shared" si="510"/>
        <v>15998.8</v>
      </c>
      <c r="X1808" s="35">
        <f t="shared" si="516"/>
        <v>86648.647352490894</v>
      </c>
      <c r="Y1808" s="35">
        <f>IF(E1808="avem005",4,IF(E1808="avem025",1,1))</f>
        <v>1</v>
      </c>
      <c r="Z1808" s="35">
        <v>0</v>
      </c>
      <c r="AA1808" s="35">
        <f t="shared" si="517"/>
        <v>0</v>
      </c>
      <c r="AB1808" s="37">
        <f t="shared" si="511"/>
        <v>0</v>
      </c>
      <c r="AC1808" s="35">
        <v>0</v>
      </c>
      <c r="AD1808" s="35">
        <v>9090.9090909090901</v>
      </c>
      <c r="AE1808" s="44"/>
    </row>
    <row r="1809" spans="1:31">
      <c r="A1809" s="34">
        <v>1805</v>
      </c>
      <c r="B1809" s="58">
        <v>46261</v>
      </c>
      <c r="C1809" s="4" t="s">
        <v>7700</v>
      </c>
      <c r="D1809" s="4" t="s">
        <v>6158</v>
      </c>
      <c r="E1809" s="4" t="s">
        <v>6141</v>
      </c>
      <c r="F1809" s="35" t="str">
        <f>IFERROR(VLOOKUP(E1809,'DATA MASTER'!$B$1:$R$3858,3,0),"")</f>
        <v>DIV 1</v>
      </c>
      <c r="G1809" s="4">
        <v>3</v>
      </c>
      <c r="H1809" s="35">
        <f>IFERROR(VLOOKUP(E1809,'DATA MASTER'!$B$1:$R$3858,6,0),"")</f>
        <v>36</v>
      </c>
      <c r="I1809" s="40">
        <f>IFERROR(VLOOKUP(E1809,'DATA MASTER'!$B$1:$R$3858,5,0),"")</f>
        <v>0.621</v>
      </c>
      <c r="J1809" s="35">
        <f>IFERROR(VLOOKUP(E1809,'DATA MASTER'!$B$1:$R$3858,17,0),"")</f>
        <v>56900</v>
      </c>
      <c r="K1809" s="35">
        <f>IFERROR(VLOOKUP(E1809,'DATA MASTER'!$B$1:$R$3858,16,0),"")</f>
        <v>52000</v>
      </c>
      <c r="L1809" s="34">
        <f t="shared" si="507"/>
        <v>4267.5</v>
      </c>
      <c r="M1809" s="34">
        <f t="shared" si="512"/>
        <v>7533.76</v>
      </c>
      <c r="N1809" s="35">
        <v>0</v>
      </c>
      <c r="O1809" s="35">
        <v>0</v>
      </c>
      <c r="P1809" s="35"/>
      <c r="Q1809" s="4" t="e">
        <f>VLOOKUP(#REF!,#REF!,1,0)</f>
        <v>#REF!</v>
      </c>
      <c r="R1809" s="35">
        <f t="shared" si="513"/>
        <v>142250</v>
      </c>
      <c r="S1809" s="35">
        <f t="shared" si="508"/>
        <v>120179.02702702701</v>
      </c>
      <c r="T1809" s="35">
        <f t="shared" si="509"/>
        <v>22070.972972972988</v>
      </c>
      <c r="U1809" s="35">
        <f t="shared" si="514"/>
        <v>1304.0999999999999</v>
      </c>
      <c r="V1809" s="35">
        <f t="shared" si="515"/>
        <v>121.5</v>
      </c>
      <c r="W1809" s="35">
        <f t="shared" si="510"/>
        <v>3157.9500000000003</v>
      </c>
      <c r="X1809" s="35" t="str">
        <f t="shared" si="516"/>
        <v/>
      </c>
      <c r="Y1809" s="35">
        <v>1</v>
      </c>
      <c r="Z1809" s="42" t="e">
        <f>VLOOKUP(Q1809,#REF!,4,0)</f>
        <v>#REF!</v>
      </c>
      <c r="AA1809" s="35">
        <f t="shared" si="517"/>
        <v>0</v>
      </c>
      <c r="AB1809" s="37">
        <f t="shared" si="511"/>
        <v>0</v>
      </c>
      <c r="AC1809" s="35" t="e">
        <f>Z1809*R1809*1.11</f>
        <v>#REF!</v>
      </c>
      <c r="AD1809" s="35">
        <v>0</v>
      </c>
      <c r="AE1809" s="44"/>
    </row>
    <row r="1810" spans="1:31">
      <c r="A1810" s="34">
        <v>1806</v>
      </c>
      <c r="B1810" s="58">
        <v>46261</v>
      </c>
      <c r="C1810" s="4" t="s">
        <v>7701</v>
      </c>
      <c r="D1810" s="4" t="s">
        <v>6251</v>
      </c>
      <c r="E1810" s="4" t="s">
        <v>6151</v>
      </c>
      <c r="F1810" s="35" t="str">
        <f>IFERROR(VLOOKUP(E1810,'DATA MASTER'!$B$1:$R$3858,3,0),"")</f>
        <v>DIV 2</v>
      </c>
      <c r="G1810" s="4">
        <v>1</v>
      </c>
      <c r="H1810" s="35">
        <f>IFERROR(VLOOKUP(E1810,'DATA MASTER'!$B$1:$R$3858,6,0),"")</f>
        <v>24</v>
      </c>
      <c r="I1810" s="40">
        <f>IFERROR(VLOOKUP(E1810,'DATA MASTER'!$B$1:$R$3858,5,0),"")</f>
        <v>0.85</v>
      </c>
      <c r="J1810" s="35">
        <f>IFERROR(VLOOKUP(E1810,'DATA MASTER'!$B$1:$R$3858,17,0),"")</f>
        <v>74700</v>
      </c>
      <c r="K1810" s="35">
        <f>IFERROR(VLOOKUP(E1810,'DATA MASTER'!$B$1:$R$3858,16,0),"")</f>
        <v>67900</v>
      </c>
      <c r="L1810" s="34">
        <f t="shared" si="507"/>
        <v>5602.5</v>
      </c>
      <c r="M1810" s="34">
        <f t="shared" si="512"/>
        <v>9837.3520000000008</v>
      </c>
      <c r="N1810" s="35">
        <v>0</v>
      </c>
      <c r="O1810" s="35">
        <v>0</v>
      </c>
      <c r="P1810" s="35"/>
      <c r="Q1810" s="4"/>
      <c r="R1810" s="35">
        <f t="shared" si="513"/>
        <v>62249.999999999993</v>
      </c>
      <c r="S1810" s="35">
        <f t="shared" si="508"/>
        <v>52308.691891891889</v>
      </c>
      <c r="T1810" s="35">
        <f t="shared" si="509"/>
        <v>9941.3081081081036</v>
      </c>
      <c r="U1810" s="35">
        <f t="shared" si="514"/>
        <v>595</v>
      </c>
      <c r="V1810" s="35">
        <f t="shared" si="515"/>
        <v>55.434782608695649</v>
      </c>
      <c r="W1810" s="35">
        <f t="shared" si="510"/>
        <v>1381.9499999999998</v>
      </c>
      <c r="X1810" s="35">
        <f t="shared" si="516"/>
        <v>7908.9233254994078</v>
      </c>
      <c r="Y1810" s="35">
        <f>IF(E1810="avwi005",4,1)</f>
        <v>1</v>
      </c>
      <c r="Z1810" s="35">
        <v>0</v>
      </c>
      <c r="AA1810" s="35">
        <f t="shared" si="517"/>
        <v>0</v>
      </c>
      <c r="AB1810" s="37">
        <f t="shared" si="511"/>
        <v>0</v>
      </c>
      <c r="AC1810" s="35">
        <v>0</v>
      </c>
      <c r="AD1810" s="35">
        <v>0</v>
      </c>
      <c r="AE1810" s="44"/>
    </row>
    <row r="1811" spans="1:31">
      <c r="A1811" s="34">
        <v>1807</v>
      </c>
      <c r="B1811" s="58">
        <v>46261</v>
      </c>
      <c r="C1811" s="4" t="s">
        <v>7702</v>
      </c>
      <c r="D1811" s="4" t="s">
        <v>6134</v>
      </c>
      <c r="E1811" s="4" t="s">
        <v>6148</v>
      </c>
      <c r="F1811" s="35" t="str">
        <f>IFERROR(VLOOKUP(E1811,'DATA MASTER'!$B$1:$R$3858,3,0),"")</f>
        <v>DIV 2</v>
      </c>
      <c r="G1811" s="4">
        <v>4</v>
      </c>
      <c r="H1811" s="35">
        <f>IFERROR(VLOOKUP(E1811,'DATA MASTER'!$B$1:$R$3858,6,0),"")</f>
        <v>24</v>
      </c>
      <c r="I1811" s="40">
        <f>IFERROR(VLOOKUP(E1811,'DATA MASTER'!$B$1:$R$3858,5,0),"")</f>
        <v>1.0900000000000001</v>
      </c>
      <c r="J1811" s="35">
        <f>IFERROR(VLOOKUP(E1811,'DATA MASTER'!$B$1:$R$3858,17,0),"")</f>
        <v>82200</v>
      </c>
      <c r="K1811" s="35">
        <f>IFERROR(VLOOKUP(E1811,'DATA MASTER'!$B$1:$R$3858,16,0),"")</f>
        <v>74900</v>
      </c>
      <c r="L1811" s="34">
        <f t="shared" si="507"/>
        <v>6165</v>
      </c>
      <c r="M1811" s="34">
        <f t="shared" si="512"/>
        <v>10851.512000000001</v>
      </c>
      <c r="N1811" s="35">
        <v>0</v>
      </c>
      <c r="O1811" s="35">
        <v>0</v>
      </c>
      <c r="P1811" s="35"/>
      <c r="Q1811" s="4"/>
      <c r="R1811" s="35">
        <f t="shared" si="513"/>
        <v>274000</v>
      </c>
      <c r="S1811" s="35">
        <f t="shared" si="508"/>
        <v>230805.36216216214</v>
      </c>
      <c r="T1811" s="35">
        <f t="shared" si="509"/>
        <v>43194.637837837858</v>
      </c>
      <c r="U1811" s="35">
        <f t="shared" si="514"/>
        <v>3052</v>
      </c>
      <c r="V1811" s="35">
        <f t="shared" si="515"/>
        <v>284.34782608695656</v>
      </c>
      <c r="W1811" s="35">
        <f t="shared" si="510"/>
        <v>6082.8</v>
      </c>
      <c r="X1811" s="35">
        <f t="shared" si="516"/>
        <v>23775.490011750895</v>
      </c>
      <c r="Y1811" s="35">
        <f>IF(E1811="avem005",4,IF(E1811="avem025",1,1))</f>
        <v>1</v>
      </c>
      <c r="Z1811" s="35">
        <v>0</v>
      </c>
      <c r="AA1811" s="35">
        <f t="shared" si="517"/>
        <v>0</v>
      </c>
      <c r="AB1811" s="37">
        <f t="shared" si="511"/>
        <v>0</v>
      </c>
      <c r="AC1811" s="35">
        <v>0</v>
      </c>
      <c r="AD1811" s="35">
        <v>10000</v>
      </c>
      <c r="AE1811" s="44"/>
    </row>
    <row r="1812" spans="1:31">
      <c r="A1812" s="34">
        <v>1808</v>
      </c>
      <c r="B1812" s="58">
        <v>46261</v>
      </c>
      <c r="C1812" s="4" t="s">
        <v>7703</v>
      </c>
      <c r="D1812" s="4" t="s">
        <v>6128</v>
      </c>
      <c r="E1812" s="4" t="s">
        <v>6135</v>
      </c>
      <c r="F1812" s="35" t="str">
        <f>IFERROR(VLOOKUP(E1812,'DATA MASTER'!$B$1:$R$3858,3,0),"")</f>
        <v>DIV 1</v>
      </c>
      <c r="G1812" s="4">
        <v>3</v>
      </c>
      <c r="H1812" s="35">
        <f>IFERROR(VLOOKUP(E1812,'DATA MASTER'!$B$1:$R$3858,6,0),"")</f>
        <v>24</v>
      </c>
      <c r="I1812" s="40">
        <f>IFERROR(VLOOKUP(E1812,'DATA MASTER'!$B$1:$R$3858,5,0),"")</f>
        <v>1.23</v>
      </c>
      <c r="J1812" s="35">
        <f>IFERROR(VLOOKUP(E1812,'DATA MASTER'!$B$1:$R$3858,17,0),"")</f>
        <v>99800</v>
      </c>
      <c r="K1812" s="35">
        <f>IFERROR(VLOOKUP(E1812,'DATA MASTER'!$B$1:$R$3858,16,0),"")</f>
        <v>92100</v>
      </c>
      <c r="L1812" s="34">
        <f t="shared" si="507"/>
        <v>7485</v>
      </c>
      <c r="M1812" s="34">
        <f t="shared" si="512"/>
        <v>13343.448</v>
      </c>
      <c r="N1812" s="35">
        <v>0</v>
      </c>
      <c r="O1812" s="35">
        <v>0</v>
      </c>
      <c r="P1812" s="35"/>
      <c r="Q1812" s="4"/>
      <c r="R1812" s="35">
        <f t="shared" si="513"/>
        <v>249499.99999999997</v>
      </c>
      <c r="S1812" s="35">
        <f t="shared" si="508"/>
        <v>212855.54594594589</v>
      </c>
      <c r="T1812" s="35">
        <f t="shared" si="509"/>
        <v>36644.454054054077</v>
      </c>
      <c r="U1812" s="35">
        <f t="shared" si="514"/>
        <v>2583</v>
      </c>
      <c r="V1812" s="35">
        <f t="shared" si="515"/>
        <v>240.65217391304347</v>
      </c>
      <c r="W1812" s="35">
        <f t="shared" si="510"/>
        <v>5538.9</v>
      </c>
      <c r="X1812" s="35">
        <f t="shared" si="516"/>
        <v>25781.901880141035</v>
      </c>
      <c r="Y1812" s="35">
        <v>1</v>
      </c>
      <c r="Z1812" s="35">
        <v>0</v>
      </c>
      <c r="AA1812" s="35">
        <f t="shared" si="517"/>
        <v>0</v>
      </c>
      <c r="AB1812" s="37">
        <f t="shared" si="511"/>
        <v>0</v>
      </c>
      <c r="AC1812" s="35">
        <v>0</v>
      </c>
      <c r="AD1812" s="35">
        <v>2500</v>
      </c>
      <c r="AE1812" s="44"/>
    </row>
    <row r="1813" spans="1:31">
      <c r="A1813" s="34">
        <v>1809</v>
      </c>
      <c r="B1813" s="58">
        <v>46261</v>
      </c>
      <c r="C1813" s="4" t="s">
        <v>7704</v>
      </c>
      <c r="D1813" s="4" t="s">
        <v>6128</v>
      </c>
      <c r="E1813" s="4" t="s">
        <v>6202</v>
      </c>
      <c r="F1813" s="35" t="str">
        <f>IFERROR(VLOOKUP(E1813,'DATA MASTER'!$B$1:$R$3858,3,0),"")</f>
        <v>DIV 1-AREM</v>
      </c>
      <c r="G1813" s="4">
        <v>2</v>
      </c>
      <c r="H1813" s="35">
        <f>IFERROR(VLOOKUP(E1813,'DATA MASTER'!$B$1:$R$3858,6,0),"")</f>
        <v>4</v>
      </c>
      <c r="I1813" s="40">
        <f>IFERROR(VLOOKUP(E1813,'DATA MASTER'!$B$1:$R$3858,5,0),"")</f>
        <v>5.19</v>
      </c>
      <c r="J1813" s="35">
        <f>IFERROR(VLOOKUP(E1813,'DATA MASTER'!$B$1:$R$3858,17,0),"")</f>
        <v>76700</v>
      </c>
      <c r="K1813" s="35">
        <f>IFERROR(VLOOKUP(E1813,'DATA MASTER'!$B$1:$R$3858,16,0),"")</f>
        <v>61100</v>
      </c>
      <c r="L1813" s="34">
        <f t="shared" si="507"/>
        <v>5752.5</v>
      </c>
      <c r="M1813" s="34">
        <f t="shared" si="512"/>
        <v>8852.1679999999997</v>
      </c>
      <c r="N1813" s="35">
        <v>0</v>
      </c>
      <c r="O1813" s="35">
        <v>0</v>
      </c>
      <c r="P1813" s="35"/>
      <c r="Q1813" s="4"/>
      <c r="R1813" s="35">
        <f t="shared" si="513"/>
        <v>127833.33333333333</v>
      </c>
      <c r="S1813" s="35">
        <f t="shared" si="508"/>
        <v>94140.237837837834</v>
      </c>
      <c r="T1813" s="35">
        <f t="shared" si="509"/>
        <v>33693.095495495494</v>
      </c>
      <c r="U1813" s="35">
        <f t="shared" si="514"/>
        <v>7266.0000000000009</v>
      </c>
      <c r="V1813" s="35">
        <f t="shared" si="515"/>
        <v>676.95652173913049</v>
      </c>
      <c r="W1813" s="35">
        <f t="shared" si="510"/>
        <v>2837.9</v>
      </c>
      <c r="X1813" s="35">
        <f t="shared" si="516"/>
        <v>19971.062503168127</v>
      </c>
      <c r="Y1813" s="35">
        <v>1</v>
      </c>
      <c r="Z1813" s="35">
        <v>0</v>
      </c>
      <c r="AA1813" s="35">
        <f t="shared" si="517"/>
        <v>0</v>
      </c>
      <c r="AB1813" s="37">
        <f t="shared" si="511"/>
        <v>0</v>
      </c>
      <c r="AC1813" s="35">
        <v>0</v>
      </c>
      <c r="AD1813" s="35">
        <v>2941.1764705882351</v>
      </c>
      <c r="AE1813" s="44"/>
    </row>
    <row r="1814" spans="1:31">
      <c r="A1814" s="34">
        <v>1810</v>
      </c>
      <c r="B1814" s="58">
        <v>46261</v>
      </c>
      <c r="C1814" s="4" t="s">
        <v>7704</v>
      </c>
      <c r="D1814" s="4" t="s">
        <v>6128</v>
      </c>
      <c r="E1814" s="4" t="s">
        <v>6202</v>
      </c>
      <c r="F1814" s="35" t="str">
        <f>IFERROR(VLOOKUP(E1814,'DATA MASTER'!$B$1:$R$3858,3,0),"")</f>
        <v>DIV 1-AREM</v>
      </c>
      <c r="G1814" s="4">
        <v>20</v>
      </c>
      <c r="H1814" s="35">
        <f>IFERROR(VLOOKUP(E1814,'DATA MASTER'!$B$1:$R$3858,6,0),"")</f>
        <v>4</v>
      </c>
      <c r="I1814" s="40">
        <f>IFERROR(VLOOKUP(E1814,'DATA MASTER'!$B$1:$R$3858,5,0),"")</f>
        <v>5.19</v>
      </c>
      <c r="J1814" s="35">
        <f>IFERROR(VLOOKUP(E1814,'DATA MASTER'!$B$1:$R$3858,17,0),"")</f>
        <v>76700</v>
      </c>
      <c r="K1814" s="35">
        <f>IFERROR(VLOOKUP(E1814,'DATA MASTER'!$B$1:$R$3858,16,0),"")</f>
        <v>61100</v>
      </c>
      <c r="L1814" s="34">
        <f t="shared" si="507"/>
        <v>5752.5</v>
      </c>
      <c r="M1814" s="34">
        <f t="shared" si="512"/>
        <v>8852.1679999999997</v>
      </c>
      <c r="N1814" s="35">
        <v>0</v>
      </c>
      <c r="O1814" s="35">
        <v>0</v>
      </c>
      <c r="P1814" s="35"/>
      <c r="Q1814" s="4"/>
      <c r="R1814" s="35">
        <f t="shared" si="513"/>
        <v>1278333.3333333333</v>
      </c>
      <c r="S1814" s="35">
        <f t="shared" si="508"/>
        <v>941402.37837837834</v>
      </c>
      <c r="T1814" s="35">
        <f t="shared" si="509"/>
        <v>336930.95495495491</v>
      </c>
      <c r="U1814" s="35">
        <f t="shared" si="514"/>
        <v>72660.000000000015</v>
      </c>
      <c r="V1814" s="35">
        <f t="shared" si="515"/>
        <v>6769.5652173913049</v>
      </c>
      <c r="W1814" s="35">
        <f t="shared" si="510"/>
        <v>28379</v>
      </c>
      <c r="X1814" s="35">
        <f t="shared" si="516"/>
        <v>226181.21326697539</v>
      </c>
      <c r="Y1814" s="35">
        <v>1</v>
      </c>
      <c r="Z1814" s="35">
        <v>0</v>
      </c>
      <c r="AA1814" s="35">
        <f t="shared" si="517"/>
        <v>0</v>
      </c>
      <c r="AB1814" s="37">
        <f t="shared" si="511"/>
        <v>0</v>
      </c>
      <c r="AC1814" s="35">
        <v>0</v>
      </c>
      <c r="AD1814" s="35">
        <v>2941.1764705882351</v>
      </c>
      <c r="AE1814" s="44"/>
    </row>
    <row r="1815" spans="1:31">
      <c r="A1815" s="34">
        <v>1811</v>
      </c>
      <c r="B1815" s="58">
        <v>46261</v>
      </c>
      <c r="C1815" s="4" t="s">
        <v>7705</v>
      </c>
      <c r="D1815" s="4" t="s">
        <v>6134</v>
      </c>
      <c r="E1815" s="4" t="s">
        <v>6202</v>
      </c>
      <c r="F1815" s="35" t="str">
        <f>IFERROR(VLOOKUP(E1815,'DATA MASTER'!$B$1:$R$3858,3,0),"")</f>
        <v>DIV 1-AREM</v>
      </c>
      <c r="G1815" s="4">
        <v>3</v>
      </c>
      <c r="H1815" s="35">
        <f>IFERROR(VLOOKUP(E1815,'DATA MASTER'!$B$1:$R$3858,6,0),"")</f>
        <v>4</v>
      </c>
      <c r="I1815" s="40">
        <f>IFERROR(VLOOKUP(E1815,'DATA MASTER'!$B$1:$R$3858,5,0),"")</f>
        <v>5.19</v>
      </c>
      <c r="J1815" s="35">
        <f>IFERROR(VLOOKUP(E1815,'DATA MASTER'!$B$1:$R$3858,17,0),"")</f>
        <v>76700</v>
      </c>
      <c r="K1815" s="35">
        <f>IFERROR(VLOOKUP(E1815,'DATA MASTER'!$B$1:$R$3858,16,0),"")</f>
        <v>61100</v>
      </c>
      <c r="L1815" s="34">
        <f t="shared" si="507"/>
        <v>5752.5</v>
      </c>
      <c r="M1815" s="34">
        <f t="shared" si="512"/>
        <v>8852.1679999999997</v>
      </c>
      <c r="N1815" s="35">
        <v>0</v>
      </c>
      <c r="O1815" s="35">
        <v>0</v>
      </c>
      <c r="P1815" s="35"/>
      <c r="Q1815" s="4" t="e">
        <f>VLOOKUP(#REF!,#REF!,1,0)</f>
        <v>#REF!</v>
      </c>
      <c r="R1815" s="35">
        <f t="shared" si="513"/>
        <v>191750</v>
      </c>
      <c r="S1815" s="35">
        <f t="shared" si="508"/>
        <v>141210.35675675675</v>
      </c>
      <c r="T1815" s="35">
        <f t="shared" si="509"/>
        <v>50539.643243243248</v>
      </c>
      <c r="U1815" s="35">
        <f t="shared" si="514"/>
        <v>10899</v>
      </c>
      <c r="V1815" s="35">
        <f t="shared" si="515"/>
        <v>1015.4347826086957</v>
      </c>
      <c r="W1815" s="35">
        <v>0</v>
      </c>
      <c r="X1815" s="35" t="str">
        <f t="shared" si="516"/>
        <v/>
      </c>
      <c r="Y1815" s="35">
        <v>1</v>
      </c>
      <c r="Z1815" s="42" t="e">
        <f>VLOOKUP(Q1815,#REF!,4,0)</f>
        <v>#REF!</v>
      </c>
      <c r="AA1815" s="35">
        <f t="shared" si="517"/>
        <v>0</v>
      </c>
      <c r="AB1815" s="37">
        <f t="shared" si="511"/>
        <v>0</v>
      </c>
      <c r="AC1815" s="35" t="e">
        <f>Z1815*R1815*1.11</f>
        <v>#REF!</v>
      </c>
      <c r="AD1815" s="35">
        <v>0</v>
      </c>
      <c r="AE1815" s="44"/>
    </row>
    <row r="1816" spans="1:31">
      <c r="A1816" s="34">
        <v>1812</v>
      </c>
      <c r="B1816" s="58">
        <v>46261</v>
      </c>
      <c r="C1816" s="4" t="s">
        <v>7706</v>
      </c>
      <c r="D1816" s="4" t="s">
        <v>6183</v>
      </c>
      <c r="E1816" s="4" t="s">
        <v>726</v>
      </c>
      <c r="F1816" s="35" t="str">
        <f>IFERROR(VLOOKUP(E1816,'DATA MASTER'!$B$1:$R$3858,3,0),"")</f>
        <v>DIV 1-AREM</v>
      </c>
      <c r="G1816" s="4">
        <v>20</v>
      </c>
      <c r="H1816" s="35">
        <f>IFERROR(VLOOKUP(E1816,'DATA MASTER'!$B$1:$R$3858,6,0),"")</f>
        <v>4</v>
      </c>
      <c r="I1816" s="40">
        <f>IFERROR(VLOOKUP(E1816,'DATA MASTER'!$B$1:$R$3858,5,0),"")</f>
        <v>5.35</v>
      </c>
      <c r="J1816" s="35">
        <f>IFERROR(VLOOKUP(E1816,'DATA MASTER'!$B$1:$R$3858,17,0),"")</f>
        <v>76700</v>
      </c>
      <c r="K1816" s="35">
        <f>IFERROR(VLOOKUP(E1816,'DATA MASTER'!$B$1:$R$3858,16,0),"")</f>
        <v>61100</v>
      </c>
      <c r="L1816" s="34">
        <f t="shared" si="507"/>
        <v>5752.5</v>
      </c>
      <c r="M1816" s="34">
        <f t="shared" si="512"/>
        <v>8852.1679999999997</v>
      </c>
      <c r="N1816" s="35">
        <v>0</v>
      </c>
      <c r="O1816" s="35">
        <v>10</v>
      </c>
      <c r="P1816" s="35"/>
      <c r="Q1816" s="4"/>
      <c r="R1816" s="35">
        <f t="shared" si="513"/>
        <v>1150500</v>
      </c>
      <c r="S1816" s="35">
        <f t="shared" si="508"/>
        <v>847262.14054054057</v>
      </c>
      <c r="T1816" s="35">
        <f t="shared" si="509"/>
        <v>303237.85945945943</v>
      </c>
      <c r="U1816" s="35">
        <f t="shared" si="514"/>
        <v>74900</v>
      </c>
      <c r="V1816" s="35">
        <f t="shared" si="515"/>
        <v>6978.2608695652179</v>
      </c>
      <c r="W1816" s="35">
        <f t="shared" si="510"/>
        <v>25541.100000000002</v>
      </c>
      <c r="X1816" s="35">
        <f t="shared" si="516"/>
        <v>129151.83192322754</v>
      </c>
      <c r="Y1816" s="35">
        <v>1</v>
      </c>
      <c r="Z1816" s="35">
        <v>0</v>
      </c>
      <c r="AA1816" s="35">
        <f t="shared" si="517"/>
        <v>0</v>
      </c>
      <c r="AB1816" s="37">
        <f t="shared" si="511"/>
        <v>50000</v>
      </c>
      <c r="AC1816" s="35">
        <v>0</v>
      </c>
      <c r="AD1816" s="35">
        <v>16666.666666666668</v>
      </c>
      <c r="AE1816" s="44"/>
    </row>
    <row r="1817" spans="1:31">
      <c r="A1817" s="34">
        <v>1813</v>
      </c>
      <c r="B1817" s="58">
        <v>46261</v>
      </c>
      <c r="C1817" s="4" t="s">
        <v>7707</v>
      </c>
      <c r="D1817" s="4" t="s">
        <v>6158</v>
      </c>
      <c r="E1817" s="4" t="s">
        <v>2791</v>
      </c>
      <c r="F1817" s="35" t="str">
        <f>IFERROR(VLOOKUP(E1817,'DATA MASTER'!$B$1:$R$3858,3,0),"")</f>
        <v>BB</v>
      </c>
      <c r="G1817" s="4">
        <v>10</v>
      </c>
      <c r="H1817" s="35">
        <f>IFERROR(VLOOKUP(E1817,'DATA MASTER'!$B$1:$R$3858,6,0),"")</f>
        <v>1</v>
      </c>
      <c r="I1817" s="40">
        <f>IFERROR(VLOOKUP(E1817,'DATA MASTER'!$B$1:$R$3858,5,0),"")</f>
        <v>20.096</v>
      </c>
      <c r="J1817" s="35">
        <f>IFERROR(VLOOKUP(E1817,'DATA MASTER'!$B$1:$R$3858,17,0),"")</f>
        <v>111100</v>
      </c>
      <c r="K1817" s="35">
        <f>IFERROR(VLOOKUP(E1817,'DATA MASTER'!$B$1:$R$3858,16,0),"")</f>
        <v>92000</v>
      </c>
      <c r="L1817" s="34">
        <f t="shared" si="507"/>
        <v>8332.5</v>
      </c>
      <c r="M1817" s="34">
        <f t="shared" si="512"/>
        <v>13328.960000000001</v>
      </c>
      <c r="N1817" s="35">
        <v>0</v>
      </c>
      <c r="O1817" s="35">
        <v>0</v>
      </c>
      <c r="P1817" s="35"/>
      <c r="Q1817" s="4"/>
      <c r="R1817" s="35">
        <f t="shared" si="513"/>
        <v>925833.33333333326</v>
      </c>
      <c r="S1817" s="35">
        <f t="shared" si="508"/>
        <v>708748.10810810793</v>
      </c>
      <c r="T1817" s="35">
        <f t="shared" si="509"/>
        <v>217085.22522522532</v>
      </c>
      <c r="U1817" s="35">
        <f t="shared" si="514"/>
        <v>140672</v>
      </c>
      <c r="V1817" s="35">
        <f t="shared" si="515"/>
        <v>13106.08695652174</v>
      </c>
      <c r="W1817" s="35">
        <v>0</v>
      </c>
      <c r="X1817" s="35">
        <f t="shared" si="516"/>
        <v>63307.13826870358</v>
      </c>
      <c r="Y1817" s="35">
        <v>1</v>
      </c>
      <c r="Z1817" s="35">
        <v>0</v>
      </c>
      <c r="AA1817" s="35">
        <f t="shared" si="517"/>
        <v>0</v>
      </c>
      <c r="AB1817" s="37">
        <f t="shared" si="511"/>
        <v>0</v>
      </c>
      <c r="AC1817" s="35">
        <v>0</v>
      </c>
      <c r="AD1817" s="3">
        <v>0</v>
      </c>
      <c r="AE1817" s="44"/>
    </row>
    <row r="1818" spans="1:31">
      <c r="A1818" s="34">
        <v>1814</v>
      </c>
      <c r="B1818" s="58">
        <v>46261</v>
      </c>
      <c r="C1818" s="4" t="s">
        <v>7708</v>
      </c>
      <c r="D1818" s="4" t="s">
        <v>6128</v>
      </c>
      <c r="E1818" s="4" t="s">
        <v>6202</v>
      </c>
      <c r="F1818" s="35" t="str">
        <f>IFERROR(VLOOKUP(E1818,'DATA MASTER'!$B$1:$R$3858,3,0),"")</f>
        <v>DIV 1-AREM</v>
      </c>
      <c r="G1818" s="4">
        <v>6</v>
      </c>
      <c r="H1818" s="35">
        <f>IFERROR(VLOOKUP(E1818,'DATA MASTER'!$B$1:$R$3858,6,0),"")</f>
        <v>4</v>
      </c>
      <c r="I1818" s="40">
        <f>IFERROR(VLOOKUP(E1818,'DATA MASTER'!$B$1:$R$3858,5,0),"")</f>
        <v>5.19</v>
      </c>
      <c r="J1818" s="35">
        <f>IFERROR(VLOOKUP(E1818,'DATA MASTER'!$B$1:$R$3858,17,0),"")</f>
        <v>76700</v>
      </c>
      <c r="K1818" s="35">
        <f>IFERROR(VLOOKUP(E1818,'DATA MASTER'!$B$1:$R$3858,16,0),"")</f>
        <v>61100</v>
      </c>
      <c r="L1818" s="34">
        <f t="shared" si="507"/>
        <v>5752.5</v>
      </c>
      <c r="M1818" s="34">
        <f t="shared" si="512"/>
        <v>8852.1679999999997</v>
      </c>
      <c r="N1818" s="35">
        <v>0</v>
      </c>
      <c r="O1818" s="35">
        <v>0</v>
      </c>
      <c r="P1818" s="35"/>
      <c r="Q1818" s="4"/>
      <c r="R1818" s="35">
        <f t="shared" si="513"/>
        <v>383500</v>
      </c>
      <c r="S1818" s="35">
        <f t="shared" si="508"/>
        <v>282420.7135135135</v>
      </c>
      <c r="T1818" s="35">
        <f t="shared" si="509"/>
        <v>101079.2864864865</v>
      </c>
      <c r="U1818" s="35">
        <f t="shared" si="514"/>
        <v>21798</v>
      </c>
      <c r="V1818" s="35">
        <f t="shared" si="515"/>
        <v>2030.8695652173915</v>
      </c>
      <c r="W1818" s="35">
        <f t="shared" si="510"/>
        <v>8513.7000000000007</v>
      </c>
      <c r="X1818" s="35">
        <f t="shared" si="516"/>
        <v>66236.716921269108</v>
      </c>
      <c r="Y1818" s="35">
        <v>1</v>
      </c>
      <c r="Z1818" s="35">
        <v>0</v>
      </c>
      <c r="AA1818" s="35">
        <f t="shared" si="517"/>
        <v>0</v>
      </c>
      <c r="AB1818" s="37">
        <f t="shared" si="511"/>
        <v>0</v>
      </c>
      <c r="AC1818" s="35">
        <v>0</v>
      </c>
      <c r="AD1818" s="35">
        <v>2500</v>
      </c>
      <c r="AE1818" s="44"/>
    </row>
    <row r="1819" spans="1:31">
      <c r="A1819" s="34">
        <v>1815</v>
      </c>
      <c r="B1819" s="58">
        <v>46261</v>
      </c>
      <c r="C1819" s="4" t="s">
        <v>7708</v>
      </c>
      <c r="D1819" s="4" t="s">
        <v>6128</v>
      </c>
      <c r="E1819" s="4" t="s">
        <v>6205</v>
      </c>
      <c r="F1819" s="35" t="str">
        <f>IFERROR(VLOOKUP(E1819,'DATA MASTER'!$B$1:$R$3858,3,0),"")</f>
        <v>DIV 1-AREM</v>
      </c>
      <c r="G1819" s="4">
        <v>3</v>
      </c>
      <c r="H1819" s="35">
        <f>IFERROR(VLOOKUP(E1819,'DATA MASTER'!$B$1:$R$3858,6,0),"")</f>
        <v>1</v>
      </c>
      <c r="I1819" s="40">
        <f>IFERROR(VLOOKUP(E1819,'DATA MASTER'!$B$1:$R$3858,5,0),"")</f>
        <v>21.03</v>
      </c>
      <c r="J1819" s="35">
        <f>IFERROR(VLOOKUP(E1819,'DATA MASTER'!$B$1:$R$3858,17,0),"")</f>
        <v>285500</v>
      </c>
      <c r="K1819" s="35">
        <f>IFERROR(VLOOKUP(E1819,'DATA MASTER'!$B$1:$R$3858,16,0),"")</f>
        <v>224700</v>
      </c>
      <c r="L1819" s="34">
        <f t="shared" si="507"/>
        <v>21412.5</v>
      </c>
      <c r="M1819" s="34">
        <f t="shared" si="512"/>
        <v>32554.536000000004</v>
      </c>
      <c r="N1819" s="35">
        <v>0</v>
      </c>
      <c r="O1819" s="35">
        <v>0</v>
      </c>
      <c r="P1819" s="35"/>
      <c r="Q1819" s="4"/>
      <c r="R1819" s="35">
        <f t="shared" si="513"/>
        <v>713750</v>
      </c>
      <c r="S1819" s="35">
        <f t="shared" si="508"/>
        <v>519312.06486486486</v>
      </c>
      <c r="T1819" s="35">
        <f t="shared" si="509"/>
        <v>194437.93513513514</v>
      </c>
      <c r="U1819" s="35">
        <f t="shared" si="514"/>
        <v>44163</v>
      </c>
      <c r="V1819" s="35">
        <f t="shared" si="515"/>
        <v>4114.5652173913049</v>
      </c>
      <c r="W1819" s="35">
        <f t="shared" si="510"/>
        <v>15845.250000000002</v>
      </c>
      <c r="X1819" s="35">
        <f t="shared" si="516"/>
        <v>127815.11991774384</v>
      </c>
      <c r="Y1819" s="35">
        <v>1</v>
      </c>
      <c r="Z1819" s="35">
        <v>0</v>
      </c>
      <c r="AA1819" s="35">
        <f t="shared" si="517"/>
        <v>0</v>
      </c>
      <c r="AB1819" s="37">
        <f t="shared" si="511"/>
        <v>0</v>
      </c>
      <c r="AC1819" s="35">
        <v>0</v>
      </c>
      <c r="AD1819" s="35">
        <v>2500</v>
      </c>
      <c r="AE1819" s="44"/>
    </row>
    <row r="1820" spans="1:31">
      <c r="A1820" s="34">
        <v>1816</v>
      </c>
      <c r="B1820" s="58">
        <v>46261</v>
      </c>
      <c r="C1820" s="4" t="s">
        <v>7709</v>
      </c>
      <c r="D1820" s="4" t="s">
        <v>6128</v>
      </c>
      <c r="E1820" s="4" t="s">
        <v>2791</v>
      </c>
      <c r="F1820" s="35" t="str">
        <f>IFERROR(VLOOKUP(E1820,'DATA MASTER'!$B$1:$R$3858,3,0),"")</f>
        <v>BB</v>
      </c>
      <c r="G1820" s="4">
        <v>10</v>
      </c>
      <c r="H1820" s="35">
        <f>IFERROR(VLOOKUP(E1820,'DATA MASTER'!$B$1:$R$3858,6,0),"")</f>
        <v>1</v>
      </c>
      <c r="I1820" s="40">
        <f>IFERROR(VLOOKUP(E1820,'DATA MASTER'!$B$1:$R$3858,5,0),"")</f>
        <v>20.096</v>
      </c>
      <c r="J1820" s="35">
        <f>IFERROR(VLOOKUP(E1820,'DATA MASTER'!$B$1:$R$3858,17,0),"")</f>
        <v>111100</v>
      </c>
      <c r="K1820" s="35">
        <f>IFERROR(VLOOKUP(E1820,'DATA MASTER'!$B$1:$R$3858,16,0),"")</f>
        <v>92000</v>
      </c>
      <c r="L1820" s="34">
        <f t="shared" si="507"/>
        <v>8332.5</v>
      </c>
      <c r="M1820" s="34">
        <f t="shared" si="512"/>
        <v>13328.960000000001</v>
      </c>
      <c r="N1820" s="35">
        <v>0</v>
      </c>
      <c r="O1820" s="35">
        <v>0</v>
      </c>
      <c r="P1820" s="35"/>
      <c r="Q1820" s="4"/>
      <c r="R1820" s="35">
        <f t="shared" si="513"/>
        <v>925833.33333333326</v>
      </c>
      <c r="S1820" s="35">
        <f t="shared" si="508"/>
        <v>708748.10810810793</v>
      </c>
      <c r="T1820" s="35">
        <f t="shared" si="509"/>
        <v>217085.22522522532</v>
      </c>
      <c r="U1820" s="35">
        <f t="shared" si="514"/>
        <v>140672</v>
      </c>
      <c r="V1820" s="35">
        <f t="shared" si="515"/>
        <v>13106.08695652174</v>
      </c>
      <c r="W1820" s="35">
        <v>0</v>
      </c>
      <c r="X1820" s="35">
        <f t="shared" si="516"/>
        <v>63307.13826870358</v>
      </c>
      <c r="Y1820" s="35">
        <v>1</v>
      </c>
      <c r="Z1820" s="35">
        <v>0</v>
      </c>
      <c r="AA1820" s="35">
        <f t="shared" si="517"/>
        <v>0</v>
      </c>
      <c r="AB1820" s="37">
        <f t="shared" si="511"/>
        <v>0</v>
      </c>
      <c r="AC1820" s="35">
        <v>0</v>
      </c>
      <c r="AD1820" s="3">
        <v>0</v>
      </c>
      <c r="AE1820" s="44"/>
    </row>
    <row r="1821" spans="1:31">
      <c r="A1821" s="34">
        <v>1817</v>
      </c>
      <c r="B1821" s="58">
        <v>46262</v>
      </c>
      <c r="C1821" s="4" t="s">
        <v>7710</v>
      </c>
      <c r="D1821" s="4" t="s">
        <v>6134</v>
      </c>
      <c r="E1821" s="4" t="s">
        <v>6170</v>
      </c>
      <c r="F1821" s="35" t="str">
        <f>IFERROR(VLOOKUP(E1821,'DATA MASTER'!$B$1:$R$3858,3,0),"")</f>
        <v>DIV 2</v>
      </c>
      <c r="G1821" s="4">
        <v>1</v>
      </c>
      <c r="H1821" s="35">
        <f>IFERROR(VLOOKUP(E1821,'DATA MASTER'!$B$1:$R$3858,6,0),"")</f>
        <v>1</v>
      </c>
      <c r="I1821" s="40">
        <f>IFERROR(VLOOKUP(E1821,'DATA MASTER'!$B$1:$R$3858,5,0),"")</f>
        <v>21.11</v>
      </c>
      <c r="J1821" s="35">
        <f>IFERROR(VLOOKUP(E1821,'DATA MASTER'!$B$1:$R$3858,17,0),"")</f>
        <v>1428200</v>
      </c>
      <c r="K1821" s="35">
        <f>IFERROR(VLOOKUP(E1821,'DATA MASTER'!$B$1:$R$3858,16,0),"")</f>
        <v>1291700</v>
      </c>
      <c r="L1821" s="34">
        <f t="shared" si="507"/>
        <v>107115</v>
      </c>
      <c r="M1821" s="34">
        <f t="shared" si="512"/>
        <v>187141.49600000001</v>
      </c>
      <c r="N1821" s="35">
        <v>0</v>
      </c>
      <c r="O1821" s="35">
        <v>0</v>
      </c>
      <c r="P1821" s="35"/>
      <c r="Q1821" s="4" t="e">
        <f>VLOOKUP(#REF!,#REF!,1,0)</f>
        <v>#REF!</v>
      </c>
      <c r="R1821" s="35">
        <f t="shared" si="513"/>
        <v>1190166.6666666665</v>
      </c>
      <c r="S1821" s="35">
        <f t="shared" si="508"/>
        <v>995097.75135135127</v>
      </c>
      <c r="T1821" s="35">
        <f t="shared" si="509"/>
        <v>195068.91531531524</v>
      </c>
      <c r="U1821" s="35">
        <f t="shared" si="514"/>
        <v>14777</v>
      </c>
      <c r="V1821" s="35">
        <f t="shared" si="515"/>
        <v>1376.7391304347825</v>
      </c>
      <c r="W1821" s="35">
        <f t="shared" si="510"/>
        <v>26421.7</v>
      </c>
      <c r="X1821" s="35" t="str">
        <f t="shared" si="516"/>
        <v/>
      </c>
      <c r="Y1821" s="35">
        <v>1</v>
      </c>
      <c r="Z1821" s="42" t="e">
        <f>VLOOKUP(Q1821,#REF!,4,0)</f>
        <v>#REF!</v>
      </c>
      <c r="AA1821" s="35">
        <f t="shared" si="517"/>
        <v>0</v>
      </c>
      <c r="AB1821" s="37">
        <f t="shared" si="511"/>
        <v>0</v>
      </c>
      <c r="AC1821" s="35" t="e">
        <f t="shared" ref="AC1821:AC1823" si="518">Z1821*R1821*1.11</f>
        <v>#REF!</v>
      </c>
      <c r="AD1821" s="35">
        <v>0</v>
      </c>
      <c r="AE1821" s="44"/>
    </row>
    <row r="1822" spans="1:31">
      <c r="A1822" s="34">
        <v>1818</v>
      </c>
      <c r="B1822" s="58">
        <v>46262</v>
      </c>
      <c r="C1822" s="4" t="s">
        <v>7711</v>
      </c>
      <c r="D1822" s="4" t="s">
        <v>6134</v>
      </c>
      <c r="E1822" s="4" t="s">
        <v>6148</v>
      </c>
      <c r="F1822" s="35" t="str">
        <f>IFERROR(VLOOKUP(E1822,'DATA MASTER'!$B$1:$R$3858,3,0),"")</f>
        <v>DIV 2</v>
      </c>
      <c r="G1822" s="4">
        <v>14</v>
      </c>
      <c r="H1822" s="35">
        <f>IFERROR(VLOOKUP(E1822,'DATA MASTER'!$B$1:$R$3858,6,0),"")</f>
        <v>24</v>
      </c>
      <c r="I1822" s="40">
        <f>IFERROR(VLOOKUP(E1822,'DATA MASTER'!$B$1:$R$3858,5,0),"")</f>
        <v>1.0900000000000001</v>
      </c>
      <c r="J1822" s="35">
        <f>IFERROR(VLOOKUP(E1822,'DATA MASTER'!$B$1:$R$3858,17,0),"")</f>
        <v>82200</v>
      </c>
      <c r="K1822" s="35">
        <f>IFERROR(VLOOKUP(E1822,'DATA MASTER'!$B$1:$R$3858,16,0),"")</f>
        <v>74900</v>
      </c>
      <c r="L1822" s="34">
        <f t="shared" si="507"/>
        <v>6165</v>
      </c>
      <c r="M1822" s="34">
        <f t="shared" si="512"/>
        <v>10851.512000000001</v>
      </c>
      <c r="N1822" s="35">
        <v>0</v>
      </c>
      <c r="O1822" s="35">
        <v>0</v>
      </c>
      <c r="P1822" s="35"/>
      <c r="Q1822" s="4" t="e">
        <f>VLOOKUP(#REF!,#REF!,1,0)</f>
        <v>#REF!</v>
      </c>
      <c r="R1822" s="35">
        <f t="shared" si="513"/>
        <v>959000</v>
      </c>
      <c r="S1822" s="35">
        <f t="shared" si="508"/>
        <v>807818.76756756753</v>
      </c>
      <c r="T1822" s="35">
        <f t="shared" si="509"/>
        <v>151181.23243243247</v>
      </c>
      <c r="U1822" s="35">
        <f t="shared" si="514"/>
        <v>10682.000000000002</v>
      </c>
      <c r="V1822" s="35">
        <f t="shared" si="515"/>
        <v>995.21739130434798</v>
      </c>
      <c r="W1822" s="35">
        <f t="shared" si="510"/>
        <v>21289.800000000003</v>
      </c>
      <c r="X1822" s="35" t="str">
        <f t="shared" si="516"/>
        <v/>
      </c>
      <c r="Y1822" s="35">
        <f>IF(E1822="nodr004",4,1)</f>
        <v>1</v>
      </c>
      <c r="Z1822" s="42" t="e">
        <f>VLOOKUP(Q1822,#REF!,4,0)</f>
        <v>#REF!</v>
      </c>
      <c r="AA1822" s="35">
        <f t="shared" si="517"/>
        <v>0</v>
      </c>
      <c r="AB1822" s="37">
        <f t="shared" si="511"/>
        <v>0</v>
      </c>
      <c r="AC1822" s="35" t="e">
        <f t="shared" si="518"/>
        <v>#REF!</v>
      </c>
      <c r="AD1822" s="35">
        <v>0</v>
      </c>
      <c r="AE1822" s="44"/>
    </row>
    <row r="1823" spans="1:31">
      <c r="A1823" s="34">
        <v>1819</v>
      </c>
      <c r="B1823" s="58">
        <v>46262</v>
      </c>
      <c r="C1823" s="4" t="s">
        <v>7711</v>
      </c>
      <c r="D1823" s="4" t="s">
        <v>6134</v>
      </c>
      <c r="E1823" s="4" t="s">
        <v>6207</v>
      </c>
      <c r="F1823" s="35" t="str">
        <f>IFERROR(VLOOKUP(E1823,'DATA MASTER'!$B$1:$R$3858,3,0),"")</f>
        <v>DIV 2</v>
      </c>
      <c r="G1823" s="4">
        <v>4</v>
      </c>
      <c r="H1823" s="35">
        <f>IFERROR(VLOOKUP(E1823,'DATA MASTER'!$B$1:$R$3858,6,0),"")</f>
        <v>4</v>
      </c>
      <c r="I1823" s="40">
        <f>IFERROR(VLOOKUP(E1823,'DATA MASTER'!$B$1:$R$3858,5,0),"")</f>
        <v>4.24</v>
      </c>
      <c r="J1823" s="35">
        <f>IFERROR(VLOOKUP(E1823,'DATA MASTER'!$B$1:$R$3858,17,0),"")</f>
        <v>310600</v>
      </c>
      <c r="K1823" s="35">
        <f>IFERROR(VLOOKUP(E1823,'DATA MASTER'!$B$1:$R$3858,16,0),"")</f>
        <v>283000</v>
      </c>
      <c r="L1823" s="34">
        <f t="shared" si="507"/>
        <v>23295</v>
      </c>
      <c r="M1823" s="34">
        <f t="shared" si="512"/>
        <v>41001.040000000001</v>
      </c>
      <c r="N1823" s="35">
        <v>0</v>
      </c>
      <c r="O1823" s="35">
        <v>0</v>
      </c>
      <c r="P1823" s="35"/>
      <c r="Q1823" s="4" t="e">
        <f>VLOOKUP(#REF!,#REF!,1,0)</f>
        <v>#REF!</v>
      </c>
      <c r="R1823" s="35">
        <f t="shared" si="513"/>
        <v>1035333.3333333333</v>
      </c>
      <c r="S1823" s="35">
        <f t="shared" si="508"/>
        <v>872068.32432432426</v>
      </c>
      <c r="T1823" s="35">
        <f t="shared" si="509"/>
        <v>163265.00900900899</v>
      </c>
      <c r="U1823" s="35">
        <f t="shared" si="514"/>
        <v>11872</v>
      </c>
      <c r="V1823" s="35">
        <f t="shared" si="515"/>
        <v>1106.0869565217392</v>
      </c>
      <c r="W1823" s="35">
        <f t="shared" si="510"/>
        <v>22984.399999999998</v>
      </c>
      <c r="X1823" s="35" t="str">
        <f t="shared" si="516"/>
        <v/>
      </c>
      <c r="Y1823" s="35">
        <v>1</v>
      </c>
      <c r="Z1823" s="42" t="e">
        <f>VLOOKUP(Q1823,#REF!,4,0)</f>
        <v>#REF!</v>
      </c>
      <c r="AA1823" s="35">
        <f t="shared" si="517"/>
        <v>0</v>
      </c>
      <c r="AB1823" s="37">
        <f t="shared" si="511"/>
        <v>0</v>
      </c>
      <c r="AC1823" s="35" t="e">
        <f t="shared" si="518"/>
        <v>#REF!</v>
      </c>
      <c r="AD1823" s="35">
        <v>0</v>
      </c>
      <c r="AE1823" s="44"/>
    </row>
    <row r="1824" spans="1:31">
      <c r="A1824" s="34">
        <v>1820</v>
      </c>
      <c r="B1824" s="58">
        <v>46262</v>
      </c>
      <c r="C1824" s="4" t="s">
        <v>7712</v>
      </c>
      <c r="D1824" s="4" t="s">
        <v>6134</v>
      </c>
      <c r="E1824" s="4" t="s">
        <v>6148</v>
      </c>
      <c r="F1824" s="35" t="str">
        <f>IFERROR(VLOOKUP(E1824,'DATA MASTER'!$B$1:$R$3858,3,0),"")</f>
        <v>DIV 2</v>
      </c>
      <c r="G1824" s="4">
        <v>10</v>
      </c>
      <c r="H1824" s="35">
        <f>IFERROR(VLOOKUP(E1824,'DATA MASTER'!$B$1:$R$3858,6,0),"")</f>
        <v>24</v>
      </c>
      <c r="I1824" s="40">
        <f>IFERROR(VLOOKUP(E1824,'DATA MASTER'!$B$1:$R$3858,5,0),"")</f>
        <v>1.0900000000000001</v>
      </c>
      <c r="J1824" s="35">
        <f>IFERROR(VLOOKUP(E1824,'DATA MASTER'!$B$1:$R$3858,17,0),"")</f>
        <v>82200</v>
      </c>
      <c r="K1824" s="35">
        <f>IFERROR(VLOOKUP(E1824,'DATA MASTER'!$B$1:$R$3858,16,0),"")</f>
        <v>74900</v>
      </c>
      <c r="L1824" s="34">
        <f t="shared" si="507"/>
        <v>6165</v>
      </c>
      <c r="M1824" s="34">
        <f t="shared" si="512"/>
        <v>10851.512000000001</v>
      </c>
      <c r="N1824" s="35">
        <v>0</v>
      </c>
      <c r="O1824" s="35">
        <v>0</v>
      </c>
      <c r="P1824" s="35"/>
      <c r="Q1824" s="4"/>
      <c r="R1824" s="35">
        <f t="shared" si="513"/>
        <v>685000</v>
      </c>
      <c r="S1824" s="35">
        <f t="shared" si="508"/>
        <v>577013.40540540533</v>
      </c>
      <c r="T1824" s="35">
        <f t="shared" si="509"/>
        <v>107986.59459459467</v>
      </c>
      <c r="U1824" s="35">
        <f t="shared" si="514"/>
        <v>7630</v>
      </c>
      <c r="V1824" s="35">
        <f t="shared" si="515"/>
        <v>710.86956521739137</v>
      </c>
      <c r="W1824" s="35">
        <f t="shared" si="510"/>
        <v>15207.000000000002</v>
      </c>
      <c r="X1824" s="35">
        <f t="shared" si="516"/>
        <v>76105.391696043953</v>
      </c>
      <c r="Y1824" s="35">
        <f t="shared" ref="Y1824:Y1826" si="519">IF(E1824="avem005",4,IF(E1824="avem025",1,1))</f>
        <v>1</v>
      </c>
      <c r="Z1824" s="35">
        <v>0</v>
      </c>
      <c r="AA1824" s="35">
        <f t="shared" si="517"/>
        <v>0</v>
      </c>
      <c r="AB1824" s="37">
        <f t="shared" si="511"/>
        <v>0</v>
      </c>
      <c r="AC1824" s="35">
        <v>0</v>
      </c>
      <c r="AD1824" s="35">
        <v>8333.3333333333339</v>
      </c>
      <c r="AE1824" s="44"/>
    </row>
    <row r="1825" spans="1:31">
      <c r="A1825" s="34">
        <v>1821</v>
      </c>
      <c r="B1825" s="58">
        <v>46262</v>
      </c>
      <c r="C1825" s="4" t="s">
        <v>7712</v>
      </c>
      <c r="D1825" s="4" t="s">
        <v>6134</v>
      </c>
      <c r="E1825" s="4" t="s">
        <v>6207</v>
      </c>
      <c r="F1825" s="35" t="str">
        <f>IFERROR(VLOOKUP(E1825,'DATA MASTER'!$B$1:$R$3858,3,0),"")</f>
        <v>DIV 2</v>
      </c>
      <c r="G1825" s="4">
        <v>4</v>
      </c>
      <c r="H1825" s="35">
        <f>IFERROR(VLOOKUP(E1825,'DATA MASTER'!$B$1:$R$3858,6,0),"")</f>
        <v>4</v>
      </c>
      <c r="I1825" s="40">
        <f>IFERROR(VLOOKUP(E1825,'DATA MASTER'!$B$1:$R$3858,5,0),"")</f>
        <v>4.24</v>
      </c>
      <c r="J1825" s="35">
        <f>IFERROR(VLOOKUP(E1825,'DATA MASTER'!$B$1:$R$3858,17,0),"")</f>
        <v>310600</v>
      </c>
      <c r="K1825" s="35">
        <f>IFERROR(VLOOKUP(E1825,'DATA MASTER'!$B$1:$R$3858,16,0),"")</f>
        <v>283000</v>
      </c>
      <c r="L1825" s="34">
        <f t="shared" si="507"/>
        <v>23295</v>
      </c>
      <c r="M1825" s="34">
        <f t="shared" si="512"/>
        <v>41001.040000000001</v>
      </c>
      <c r="N1825" s="35">
        <v>0</v>
      </c>
      <c r="O1825" s="35">
        <v>0</v>
      </c>
      <c r="P1825" s="35"/>
      <c r="Q1825" s="4"/>
      <c r="R1825" s="35">
        <f t="shared" si="513"/>
        <v>1035333.3333333333</v>
      </c>
      <c r="S1825" s="35">
        <f t="shared" si="508"/>
        <v>872068.32432432426</v>
      </c>
      <c r="T1825" s="35">
        <f t="shared" si="509"/>
        <v>163265.00900900899</v>
      </c>
      <c r="U1825" s="35">
        <f t="shared" si="514"/>
        <v>11872</v>
      </c>
      <c r="V1825" s="35">
        <f t="shared" si="515"/>
        <v>1106.0869565217392</v>
      </c>
      <c r="W1825" s="35">
        <f t="shared" si="510"/>
        <v>22984.399999999998</v>
      </c>
      <c r="X1825" s="35">
        <f t="shared" si="516"/>
        <v>118969.18871915394</v>
      </c>
      <c r="Y1825" s="35">
        <f t="shared" si="519"/>
        <v>1</v>
      </c>
      <c r="Z1825" s="35">
        <v>0</v>
      </c>
      <c r="AA1825" s="35">
        <f t="shared" si="517"/>
        <v>0</v>
      </c>
      <c r="AB1825" s="37">
        <f t="shared" si="511"/>
        <v>0</v>
      </c>
      <c r="AC1825" s="35">
        <v>0</v>
      </c>
      <c r="AD1825" s="35">
        <v>8333.3333333333339</v>
      </c>
      <c r="AE1825" s="44"/>
    </row>
    <row r="1826" spans="1:31">
      <c r="A1826" s="34">
        <v>1822</v>
      </c>
      <c r="B1826" s="58">
        <v>46262</v>
      </c>
      <c r="C1826" s="4" t="s">
        <v>7713</v>
      </c>
      <c r="D1826" s="4" t="s">
        <v>6143</v>
      </c>
      <c r="E1826" s="4" t="s">
        <v>6342</v>
      </c>
      <c r="F1826" s="35" t="str">
        <f>IFERROR(VLOOKUP(E1826,'DATA MASTER'!$B$1:$R$3858,3,0),"")</f>
        <v>DIV 2</v>
      </c>
      <c r="G1826" s="4">
        <v>2</v>
      </c>
      <c r="H1826" s="35">
        <f>IFERROR(VLOOKUP(E1826,'DATA MASTER'!$B$1:$R$3858,6,0),"")</f>
        <v>4</v>
      </c>
      <c r="I1826" s="40">
        <f>IFERROR(VLOOKUP(E1826,'DATA MASTER'!$B$1:$R$3858,5,0),"")</f>
        <v>4.2430000000000003</v>
      </c>
      <c r="J1826" s="35">
        <f>IFERROR(VLOOKUP(E1826,'DATA MASTER'!$B$1:$R$3858,17,0),"")</f>
        <v>202900</v>
      </c>
      <c r="K1826" s="35">
        <f>IFERROR(VLOOKUP(E1826,'DATA MASTER'!$B$1:$R$3858,16,0),"")</f>
        <v>183900</v>
      </c>
      <c r="L1826" s="34">
        <f t="shared" si="507"/>
        <v>15217.5</v>
      </c>
      <c r="M1826" s="34">
        <f t="shared" si="512"/>
        <v>26643.432000000001</v>
      </c>
      <c r="N1826" s="35">
        <v>0</v>
      </c>
      <c r="O1826" s="35">
        <v>0</v>
      </c>
      <c r="P1826" s="35"/>
      <c r="Q1826" s="4"/>
      <c r="R1826" s="35">
        <f t="shared" si="513"/>
        <v>338166.66666666663</v>
      </c>
      <c r="S1826" s="35">
        <f t="shared" si="508"/>
        <v>283345.16756756755</v>
      </c>
      <c r="T1826" s="35">
        <f t="shared" si="509"/>
        <v>54821.499099099077</v>
      </c>
      <c r="U1826" s="35">
        <f t="shared" si="514"/>
        <v>5940.2000000000007</v>
      </c>
      <c r="V1826" s="35">
        <f t="shared" si="515"/>
        <v>553.43478260869563</v>
      </c>
      <c r="W1826" s="35">
        <f t="shared" si="510"/>
        <v>7507.3</v>
      </c>
      <c r="X1826" s="35">
        <f t="shared" si="516"/>
        <v>34570.564316490381</v>
      </c>
      <c r="Y1826" s="35">
        <f t="shared" si="519"/>
        <v>1</v>
      </c>
      <c r="Z1826" s="35">
        <v>0</v>
      </c>
      <c r="AA1826" s="35">
        <f t="shared" si="517"/>
        <v>0</v>
      </c>
      <c r="AB1826" s="37">
        <f t="shared" si="511"/>
        <v>0</v>
      </c>
      <c r="AC1826" s="35">
        <v>0</v>
      </c>
      <c r="AD1826" s="35">
        <v>6250</v>
      </c>
      <c r="AE1826" s="44"/>
    </row>
    <row r="1827" spans="1:31">
      <c r="A1827" s="34">
        <v>1823</v>
      </c>
      <c r="B1827" s="58">
        <v>46262</v>
      </c>
      <c r="C1827" s="4" t="s">
        <v>7713</v>
      </c>
      <c r="D1827" s="4" t="s">
        <v>6143</v>
      </c>
      <c r="E1827" s="4" t="s">
        <v>6207</v>
      </c>
      <c r="F1827" s="35" t="str">
        <f>IFERROR(VLOOKUP(E1827,'DATA MASTER'!$B$1:$R$3858,3,0),"")</f>
        <v>DIV 2</v>
      </c>
      <c r="G1827" s="4">
        <v>2</v>
      </c>
      <c r="H1827" s="35">
        <f>IFERROR(VLOOKUP(E1827,'DATA MASTER'!$B$1:$R$3858,6,0),"")</f>
        <v>4</v>
      </c>
      <c r="I1827" s="40">
        <f>IFERROR(VLOOKUP(E1827,'DATA MASTER'!$B$1:$R$3858,5,0),"")</f>
        <v>4.24</v>
      </c>
      <c r="J1827" s="35">
        <f>IFERROR(VLOOKUP(E1827,'DATA MASTER'!$B$1:$R$3858,17,0),"")</f>
        <v>310600</v>
      </c>
      <c r="K1827" s="35">
        <f>IFERROR(VLOOKUP(E1827,'DATA MASTER'!$B$1:$R$3858,16,0),"")</f>
        <v>283000</v>
      </c>
      <c r="L1827" s="34">
        <f t="shared" si="507"/>
        <v>23295</v>
      </c>
      <c r="M1827" s="34">
        <f t="shared" si="512"/>
        <v>41001.040000000001</v>
      </c>
      <c r="N1827" s="35">
        <v>0</v>
      </c>
      <c r="O1827" s="35">
        <v>0</v>
      </c>
      <c r="P1827" s="35"/>
      <c r="Q1827" s="4"/>
      <c r="R1827" s="35">
        <f t="shared" si="513"/>
        <v>517666.66666666663</v>
      </c>
      <c r="S1827" s="35">
        <f t="shared" si="508"/>
        <v>436034.16216216213</v>
      </c>
      <c r="T1827" s="35">
        <f t="shared" si="509"/>
        <v>81632.504504504497</v>
      </c>
      <c r="U1827" s="35">
        <f t="shared" si="514"/>
        <v>5936</v>
      </c>
      <c r="V1827" s="35">
        <f t="shared" si="515"/>
        <v>553.04347826086962</v>
      </c>
      <c r="W1827" s="35">
        <f t="shared" si="510"/>
        <v>11492.199999999999</v>
      </c>
      <c r="X1827" s="35">
        <f t="shared" si="516"/>
        <v>57401.261026243636</v>
      </c>
      <c r="Y1827" s="35">
        <v>1</v>
      </c>
      <c r="Z1827" s="35">
        <v>0</v>
      </c>
      <c r="AA1827" s="35">
        <f t="shared" si="517"/>
        <v>0</v>
      </c>
      <c r="AB1827" s="37">
        <f t="shared" si="511"/>
        <v>0</v>
      </c>
      <c r="AC1827" s="35">
        <v>0</v>
      </c>
      <c r="AD1827" s="35">
        <v>6250</v>
      </c>
      <c r="AE1827" s="44"/>
    </row>
    <row r="1828" spans="1:31">
      <c r="A1828" s="34">
        <v>1824</v>
      </c>
      <c r="B1828" s="58">
        <v>46262</v>
      </c>
      <c r="C1828" s="4" t="s">
        <v>7714</v>
      </c>
      <c r="D1828" s="4" t="s">
        <v>6134</v>
      </c>
      <c r="E1828" s="4" t="s">
        <v>6167</v>
      </c>
      <c r="F1828" s="35" t="str">
        <f>IFERROR(VLOOKUP(E1828,'DATA MASTER'!$B$1:$R$3858,3,0),"")</f>
        <v>DIV 2</v>
      </c>
      <c r="G1828" s="4">
        <v>4</v>
      </c>
      <c r="H1828" s="35">
        <f>IFERROR(VLOOKUP(E1828,'DATA MASTER'!$B$1:$R$3858,6,0),"")</f>
        <v>24</v>
      </c>
      <c r="I1828" s="40">
        <f>IFERROR(VLOOKUP(E1828,'DATA MASTER'!$B$1:$R$3858,5,0),"")</f>
        <v>0.90200000000000002</v>
      </c>
      <c r="J1828" s="35">
        <f>IFERROR(VLOOKUP(E1828,'DATA MASTER'!$B$1:$R$3858,17,0),"")</f>
        <v>81000</v>
      </c>
      <c r="K1828" s="35">
        <f>IFERROR(VLOOKUP(E1828,'DATA MASTER'!$B$1:$R$3858,16,0),"")</f>
        <v>74300</v>
      </c>
      <c r="L1828" s="34">
        <f t="shared" si="507"/>
        <v>6075</v>
      </c>
      <c r="M1828" s="34">
        <f t="shared" si="512"/>
        <v>10764.584000000001</v>
      </c>
      <c r="N1828" s="35">
        <v>0</v>
      </c>
      <c r="O1828" s="35">
        <v>10</v>
      </c>
      <c r="P1828" s="35"/>
      <c r="Q1828" s="4"/>
      <c r="R1828" s="35">
        <f t="shared" si="513"/>
        <v>243000</v>
      </c>
      <c r="S1828" s="35">
        <f t="shared" si="508"/>
        <v>206060.80864864861</v>
      </c>
      <c r="T1828" s="35">
        <f t="shared" si="509"/>
        <v>36939.191351351386</v>
      </c>
      <c r="U1828" s="35">
        <f t="shared" si="514"/>
        <v>2525.6</v>
      </c>
      <c r="V1828" s="35">
        <f t="shared" si="515"/>
        <v>235.30434782608694</v>
      </c>
      <c r="W1828" s="35">
        <f t="shared" si="510"/>
        <v>5394.6</v>
      </c>
      <c r="X1828" s="35">
        <f t="shared" si="516"/>
        <v>28783.687003525301</v>
      </c>
      <c r="Y1828" s="35">
        <f t="shared" ref="Y1828:Y1829" si="520">IF(E1828="avem005",4,IF(E1828="avem025",1,1))</f>
        <v>1</v>
      </c>
      <c r="Z1828" s="35">
        <v>0</v>
      </c>
      <c r="AA1828" s="35">
        <f t="shared" si="517"/>
        <v>0</v>
      </c>
      <c r="AB1828" s="37">
        <f t="shared" si="511"/>
        <v>0</v>
      </c>
      <c r="AC1828" s="35">
        <v>0</v>
      </c>
      <c r="AD1828" s="35">
        <v>0</v>
      </c>
      <c r="AE1828" s="44"/>
    </row>
    <row r="1829" spans="1:31">
      <c r="A1829" s="34">
        <v>1825</v>
      </c>
      <c r="B1829" s="58">
        <v>46262</v>
      </c>
      <c r="C1829" s="4" t="s">
        <v>7715</v>
      </c>
      <c r="D1829" s="4" t="s">
        <v>6251</v>
      </c>
      <c r="E1829" s="4" t="s">
        <v>6141</v>
      </c>
      <c r="F1829" s="35" t="str">
        <f>IFERROR(VLOOKUP(E1829,'DATA MASTER'!$B$1:$R$3858,3,0),"")</f>
        <v>DIV 1</v>
      </c>
      <c r="G1829" s="4">
        <v>2</v>
      </c>
      <c r="H1829" s="35">
        <f>IFERROR(VLOOKUP(E1829,'DATA MASTER'!$B$1:$R$3858,6,0),"")</f>
        <v>36</v>
      </c>
      <c r="I1829" s="40">
        <f>IFERROR(VLOOKUP(E1829,'DATA MASTER'!$B$1:$R$3858,5,0),"")</f>
        <v>0.621</v>
      </c>
      <c r="J1829" s="35">
        <f>IFERROR(VLOOKUP(E1829,'DATA MASTER'!$B$1:$R$3858,17,0),"")</f>
        <v>56900</v>
      </c>
      <c r="K1829" s="35">
        <f>IFERROR(VLOOKUP(E1829,'DATA MASTER'!$B$1:$R$3858,16,0),"")</f>
        <v>52000</v>
      </c>
      <c r="L1829" s="34">
        <f t="shared" si="507"/>
        <v>4267.5</v>
      </c>
      <c r="M1829" s="34">
        <f t="shared" si="512"/>
        <v>7533.76</v>
      </c>
      <c r="N1829" s="35">
        <v>0</v>
      </c>
      <c r="O1829" s="35">
        <v>0</v>
      </c>
      <c r="P1829" s="35"/>
      <c r="Q1829" s="4"/>
      <c r="R1829" s="35">
        <f t="shared" si="513"/>
        <v>94833.333333333328</v>
      </c>
      <c r="S1829" s="35">
        <f t="shared" si="508"/>
        <v>80119.351351351346</v>
      </c>
      <c r="T1829" s="35">
        <f t="shared" si="509"/>
        <v>14713.981981981982</v>
      </c>
      <c r="U1829" s="35">
        <f t="shared" si="514"/>
        <v>869.4</v>
      </c>
      <c r="V1829" s="35">
        <f t="shared" si="515"/>
        <v>81</v>
      </c>
      <c r="W1829" s="35">
        <f t="shared" si="510"/>
        <v>2105.3000000000002</v>
      </c>
      <c r="X1829" s="35">
        <f t="shared" si="516"/>
        <v>11658.281981981982</v>
      </c>
      <c r="Y1829" s="35">
        <f t="shared" si="520"/>
        <v>1</v>
      </c>
      <c r="Z1829" s="35">
        <v>0</v>
      </c>
      <c r="AA1829" s="35">
        <f t="shared" si="517"/>
        <v>0</v>
      </c>
      <c r="AB1829" s="37">
        <f t="shared" si="511"/>
        <v>0</v>
      </c>
      <c r="AC1829" s="35">
        <v>0</v>
      </c>
      <c r="AD1829" s="35">
        <v>0</v>
      </c>
      <c r="AE1829" s="44"/>
    </row>
    <row r="1830" spans="1:31">
      <c r="A1830" s="34">
        <v>1826</v>
      </c>
      <c r="B1830" s="58">
        <v>46262</v>
      </c>
      <c r="C1830" s="4" t="s">
        <v>7715</v>
      </c>
      <c r="D1830" s="4" t="s">
        <v>6251</v>
      </c>
      <c r="E1830" s="4" t="s">
        <v>6237</v>
      </c>
      <c r="F1830" s="35" t="str">
        <f>IFERROR(VLOOKUP(E1830,'DATA MASTER'!$B$1:$R$3858,3,0),"")</f>
        <v>DIV 2</v>
      </c>
      <c r="G1830" s="4">
        <v>1</v>
      </c>
      <c r="H1830" s="35">
        <f>IFERROR(VLOOKUP(E1830,'DATA MASTER'!$B$1:$R$3858,6,0),"")</f>
        <v>1</v>
      </c>
      <c r="I1830" s="40">
        <f>IFERROR(VLOOKUP(E1830,'DATA MASTER'!$B$1:$R$3858,5,0),"")</f>
        <v>5.14</v>
      </c>
      <c r="J1830" s="35">
        <f>IFERROR(VLOOKUP(E1830,'DATA MASTER'!$B$1:$R$3858,17,0),"")</f>
        <v>120300</v>
      </c>
      <c r="K1830" s="35">
        <f>IFERROR(VLOOKUP(E1830,'DATA MASTER'!$B$1:$R$3858,16,0),"")</f>
        <v>104600</v>
      </c>
      <c r="L1830" s="34">
        <f t="shared" si="507"/>
        <v>9022.5</v>
      </c>
      <c r="M1830" s="34">
        <f t="shared" si="512"/>
        <v>15154.448</v>
      </c>
      <c r="N1830" s="35">
        <v>0</v>
      </c>
      <c r="O1830" s="35">
        <v>0</v>
      </c>
      <c r="P1830" s="35"/>
      <c r="Q1830" s="4"/>
      <c r="R1830" s="35">
        <f t="shared" si="513"/>
        <v>100249.99999999999</v>
      </c>
      <c r="S1830" s="35">
        <f t="shared" si="508"/>
        <v>80581.57837837837</v>
      </c>
      <c r="T1830" s="35">
        <f t="shared" si="509"/>
        <v>19668.421621621615</v>
      </c>
      <c r="U1830" s="35">
        <f t="shared" si="514"/>
        <v>3598</v>
      </c>
      <c r="V1830" s="35">
        <f t="shared" si="515"/>
        <v>335.21739130434781</v>
      </c>
      <c r="W1830" s="35">
        <f t="shared" si="510"/>
        <v>2225.5499999999997</v>
      </c>
      <c r="X1830" s="35">
        <f t="shared" si="516"/>
        <v>13509.654230317268</v>
      </c>
      <c r="Y1830" s="35">
        <f>IF(E1830="nodr004",4,1)</f>
        <v>1</v>
      </c>
      <c r="Z1830" s="35">
        <v>0</v>
      </c>
      <c r="AA1830" s="35">
        <f t="shared" si="517"/>
        <v>0</v>
      </c>
      <c r="AB1830" s="37">
        <f t="shared" si="511"/>
        <v>0</v>
      </c>
      <c r="AC1830" s="35">
        <v>0</v>
      </c>
      <c r="AD1830" s="35">
        <v>0</v>
      </c>
      <c r="AE1830" s="44"/>
    </row>
    <row r="1831" spans="1:31">
      <c r="A1831" s="34">
        <v>1827</v>
      </c>
      <c r="B1831" s="58">
        <v>46262</v>
      </c>
      <c r="C1831" s="4" t="s">
        <v>7716</v>
      </c>
      <c r="D1831" s="4" t="s">
        <v>6134</v>
      </c>
      <c r="E1831" s="4" t="s">
        <v>6156</v>
      </c>
      <c r="F1831" s="35" t="str">
        <f>IFERROR(VLOOKUP(E1831,'DATA MASTER'!$B$1:$R$3858,3,0),"")</f>
        <v>DIV 1</v>
      </c>
      <c r="G1831" s="4">
        <v>3</v>
      </c>
      <c r="H1831" s="35">
        <f>IFERROR(VLOOKUP(E1831,'DATA MASTER'!$B$1:$R$3858,6,0),"")</f>
        <v>4</v>
      </c>
      <c r="I1831" s="40">
        <f>IFERROR(VLOOKUP(E1831,'DATA MASTER'!$B$1:$R$3858,5,0),"")</f>
        <v>5.3879999999999999</v>
      </c>
      <c r="J1831" s="35">
        <f>IFERROR(VLOOKUP(E1831,'DATA MASTER'!$B$1:$R$3858,17,0),"")</f>
        <v>185700</v>
      </c>
      <c r="K1831" s="35">
        <f>IFERROR(VLOOKUP(E1831,'DATA MASTER'!$B$1:$R$3858,16,0),"")</f>
        <v>165300</v>
      </c>
      <c r="L1831" s="34">
        <f t="shared" si="507"/>
        <v>13927.5</v>
      </c>
      <c r="M1831" s="34">
        <f t="shared" si="512"/>
        <v>23948.664000000001</v>
      </c>
      <c r="N1831" s="35">
        <v>0</v>
      </c>
      <c r="O1831" s="35">
        <v>0</v>
      </c>
      <c r="P1831" s="35"/>
      <c r="Q1831" s="4" t="e">
        <f>VLOOKUP(#REF!,#REF!,1,0)</f>
        <v>#REF!</v>
      </c>
      <c r="R1831" s="35">
        <f t="shared" si="513"/>
        <v>464250</v>
      </c>
      <c r="S1831" s="35">
        <f t="shared" si="508"/>
        <v>382030.6378378378</v>
      </c>
      <c r="T1831" s="35">
        <f t="shared" si="509"/>
        <v>82219.362162162201</v>
      </c>
      <c r="U1831" s="35">
        <f t="shared" si="514"/>
        <v>11314.800000000001</v>
      </c>
      <c r="V1831" s="35">
        <f t="shared" si="515"/>
        <v>1054.1739130434785</v>
      </c>
      <c r="W1831" s="35">
        <v>0</v>
      </c>
      <c r="X1831" s="35" t="str">
        <f t="shared" si="516"/>
        <v/>
      </c>
      <c r="Y1831" s="35">
        <v>1</v>
      </c>
      <c r="Z1831" s="42" t="e">
        <f>VLOOKUP(Q1831,#REF!,4,0)</f>
        <v>#REF!</v>
      </c>
      <c r="AA1831" s="35">
        <f t="shared" si="517"/>
        <v>0</v>
      </c>
      <c r="AB1831" s="37">
        <f t="shared" si="511"/>
        <v>0</v>
      </c>
      <c r="AC1831" s="35" t="e">
        <f t="shared" ref="AC1831:AC1832" si="521">Z1831*R1831*1.11</f>
        <v>#REF!</v>
      </c>
      <c r="AD1831" s="35">
        <v>0</v>
      </c>
      <c r="AE1831" s="44"/>
    </row>
    <row r="1832" spans="1:31">
      <c r="A1832" s="34">
        <v>1828</v>
      </c>
      <c r="B1832" s="58">
        <v>46262</v>
      </c>
      <c r="C1832" s="4" t="s">
        <v>7716</v>
      </c>
      <c r="D1832" s="4" t="s">
        <v>6134</v>
      </c>
      <c r="E1832" s="4" t="s">
        <v>6166</v>
      </c>
      <c r="F1832" s="35" t="str">
        <f>IFERROR(VLOOKUP(E1832,'DATA MASTER'!$B$1:$R$3858,3,0),"")</f>
        <v>DIV 2</v>
      </c>
      <c r="G1832" s="4">
        <v>1</v>
      </c>
      <c r="H1832" s="35">
        <f>IFERROR(VLOOKUP(E1832,'DATA MASTER'!$B$1:$R$3858,6,0),"")</f>
        <v>4</v>
      </c>
      <c r="I1832" s="40">
        <f>IFERROR(VLOOKUP(E1832,'DATA MASTER'!$B$1:$R$3858,5,0),"")</f>
        <v>4.68</v>
      </c>
      <c r="J1832" s="35">
        <f>IFERROR(VLOOKUP(E1832,'DATA MASTER'!$B$1:$R$3858,17,0),"")</f>
        <v>112100</v>
      </c>
      <c r="K1832" s="35">
        <f>IFERROR(VLOOKUP(E1832,'DATA MASTER'!$B$1:$R$3858,16,0),"")</f>
        <v>96500</v>
      </c>
      <c r="L1832" s="34">
        <f t="shared" si="507"/>
        <v>8407.5</v>
      </c>
      <c r="M1832" s="34">
        <f t="shared" si="512"/>
        <v>13980.92</v>
      </c>
      <c r="N1832" s="35">
        <v>0</v>
      </c>
      <c r="O1832" s="35">
        <v>0</v>
      </c>
      <c r="P1832" s="35"/>
      <c r="Q1832" s="4" t="e">
        <f>VLOOKUP(#REF!,#REF!,1,0)</f>
        <v>#REF!</v>
      </c>
      <c r="R1832" s="35">
        <f t="shared" si="513"/>
        <v>93416.666666666657</v>
      </c>
      <c r="S1832" s="35">
        <f t="shared" si="508"/>
        <v>74341.513513513506</v>
      </c>
      <c r="T1832" s="35">
        <f t="shared" si="509"/>
        <v>19075.153153153151</v>
      </c>
      <c r="U1832" s="35">
        <f t="shared" si="514"/>
        <v>3276</v>
      </c>
      <c r="V1832" s="35">
        <f t="shared" si="515"/>
        <v>305.21739130434781</v>
      </c>
      <c r="W1832" s="35">
        <v>0</v>
      </c>
      <c r="X1832" s="35" t="str">
        <f t="shared" si="516"/>
        <v/>
      </c>
      <c r="Y1832" s="35">
        <v>1</v>
      </c>
      <c r="Z1832" s="42" t="e">
        <f>VLOOKUP(Q1832,#REF!,4,0)</f>
        <v>#REF!</v>
      </c>
      <c r="AA1832" s="35">
        <f t="shared" si="517"/>
        <v>0</v>
      </c>
      <c r="AB1832" s="37">
        <f t="shared" si="511"/>
        <v>0</v>
      </c>
      <c r="AC1832" s="35" t="e">
        <f t="shared" si="521"/>
        <v>#REF!</v>
      </c>
      <c r="AD1832" s="35">
        <v>0</v>
      </c>
      <c r="AE1832" s="44"/>
    </row>
    <row r="1833" spans="1:31">
      <c r="A1833" s="34">
        <v>1829</v>
      </c>
      <c r="B1833" s="58">
        <v>46262</v>
      </c>
      <c r="C1833" s="4" t="s">
        <v>7717</v>
      </c>
      <c r="D1833" s="4" t="s">
        <v>6124</v>
      </c>
      <c r="E1833" s="4" t="s">
        <v>6290</v>
      </c>
      <c r="F1833" s="35" t="str">
        <f>IFERROR(VLOOKUP(E1833,'DATA MASTER'!$B$1:$R$3858,3,0),"")</f>
        <v>DIV 2</v>
      </c>
      <c r="G1833" s="4">
        <v>1</v>
      </c>
      <c r="H1833" s="35">
        <f>IFERROR(VLOOKUP(E1833,'DATA MASTER'!$B$1:$R$3858,6,0),"")</f>
        <v>1</v>
      </c>
      <c r="I1833" s="40">
        <f>IFERROR(VLOOKUP(E1833,'DATA MASTER'!$B$1:$R$3858,5,0),"")</f>
        <v>21.4</v>
      </c>
      <c r="J1833" s="35">
        <f>IFERROR(VLOOKUP(E1833,'DATA MASTER'!$B$1:$R$3858,17,0),"")</f>
        <v>628600</v>
      </c>
      <c r="K1833" s="35">
        <f>IFERROR(VLOOKUP(E1833,'DATA MASTER'!$B$1:$R$3858,16,0),"")</f>
        <v>552400</v>
      </c>
      <c r="L1833" s="34">
        <f t="shared" si="507"/>
        <v>47145</v>
      </c>
      <c r="M1833" s="34">
        <f t="shared" si="512"/>
        <v>80031.712</v>
      </c>
      <c r="N1833" s="35">
        <v>0</v>
      </c>
      <c r="O1833" s="35">
        <v>0</v>
      </c>
      <c r="P1833" s="35"/>
      <c r="Q1833" s="4"/>
      <c r="R1833" s="35">
        <f t="shared" si="513"/>
        <v>523833.33333333331</v>
      </c>
      <c r="S1833" s="35">
        <f t="shared" si="508"/>
        <v>425557.0162162162</v>
      </c>
      <c r="T1833" s="35">
        <f t="shared" si="509"/>
        <v>98276.317117117113</v>
      </c>
      <c r="U1833" s="35">
        <f t="shared" si="514"/>
        <v>14979.999999999998</v>
      </c>
      <c r="V1833" s="35">
        <f t="shared" si="515"/>
        <v>1395.6521739130433</v>
      </c>
      <c r="W1833" s="35">
        <f t="shared" si="510"/>
        <v>11629.1</v>
      </c>
      <c r="X1833" s="35">
        <f t="shared" si="516"/>
        <v>67146.564943204066</v>
      </c>
      <c r="Y1833" s="35">
        <v>1</v>
      </c>
      <c r="Z1833" s="35">
        <v>0</v>
      </c>
      <c r="AA1833" s="35">
        <f t="shared" si="517"/>
        <v>0</v>
      </c>
      <c r="AB1833" s="37">
        <f t="shared" si="511"/>
        <v>0</v>
      </c>
      <c r="AC1833" s="35">
        <v>0</v>
      </c>
      <c r="AD1833" s="35">
        <v>3125</v>
      </c>
      <c r="AE1833" s="44"/>
    </row>
    <row r="1834" spans="1:31">
      <c r="A1834" s="34">
        <v>1830</v>
      </c>
      <c r="B1834" s="58">
        <v>46262</v>
      </c>
      <c r="C1834" s="4" t="s">
        <v>7718</v>
      </c>
      <c r="D1834" s="4" t="s">
        <v>6287</v>
      </c>
      <c r="E1834" s="4" t="s">
        <v>6383</v>
      </c>
      <c r="F1834" s="35" t="str">
        <f>IFERROR(VLOOKUP(E1834,'DATA MASTER'!$B$1:$R$3858,3,0),"")</f>
        <v>DIV 2</v>
      </c>
      <c r="G1834" s="4">
        <v>8</v>
      </c>
      <c r="H1834" s="35">
        <f>IFERROR(VLOOKUP(E1834,'DATA MASTER'!$B$1:$R$3858,6,0),"")</f>
        <v>4</v>
      </c>
      <c r="I1834" s="40">
        <f>IFERROR(VLOOKUP(E1834,'DATA MASTER'!$B$1:$R$3858,5,0),"")</f>
        <v>4.18</v>
      </c>
      <c r="J1834" s="35">
        <f>IFERROR(VLOOKUP(E1834,'DATA MASTER'!$B$1:$R$3858,17,0),"")</f>
        <v>185400</v>
      </c>
      <c r="K1834" s="35">
        <f>IFERROR(VLOOKUP(E1834,'DATA MASTER'!$B$1:$R$3858,16,0),"")</f>
        <v>163600</v>
      </c>
      <c r="L1834" s="34">
        <f t="shared" si="507"/>
        <v>13905</v>
      </c>
      <c r="M1834" s="34">
        <f t="shared" si="512"/>
        <v>23702.368000000002</v>
      </c>
      <c r="N1834" s="35">
        <v>0</v>
      </c>
      <c r="O1834" s="35">
        <v>0</v>
      </c>
      <c r="P1834" s="35"/>
      <c r="Q1834" s="4"/>
      <c r="R1834" s="35">
        <f t="shared" si="513"/>
        <v>1236000</v>
      </c>
      <c r="S1834" s="35">
        <f t="shared" si="508"/>
        <v>1008271.2216216214</v>
      </c>
      <c r="T1834" s="35">
        <f t="shared" si="509"/>
        <v>227728.7783783786</v>
      </c>
      <c r="U1834" s="35">
        <f t="shared" si="514"/>
        <v>23408</v>
      </c>
      <c r="V1834" s="35">
        <f t="shared" si="515"/>
        <v>2180.869565217391</v>
      </c>
      <c r="W1834" s="35">
        <f t="shared" si="510"/>
        <v>27439.200000000001</v>
      </c>
      <c r="X1834" s="35">
        <f t="shared" si="516"/>
        <v>159075.70881316121</v>
      </c>
      <c r="Y1834" s="35">
        <v>1</v>
      </c>
      <c r="Z1834" s="35">
        <v>0</v>
      </c>
      <c r="AA1834" s="35">
        <f t="shared" si="517"/>
        <v>0</v>
      </c>
      <c r="AB1834" s="37">
        <f t="shared" si="511"/>
        <v>0</v>
      </c>
      <c r="AC1834" s="35">
        <v>0</v>
      </c>
      <c r="AD1834" s="35">
        <v>15625</v>
      </c>
      <c r="AE1834" s="44"/>
    </row>
    <row r="1835" spans="1:31">
      <c r="A1835" s="34">
        <v>1831</v>
      </c>
      <c r="B1835" s="58">
        <v>46262</v>
      </c>
      <c r="C1835" s="4" t="s">
        <v>7719</v>
      </c>
      <c r="D1835" s="4" t="s">
        <v>6196</v>
      </c>
      <c r="E1835" s="4" t="s">
        <v>6216</v>
      </c>
      <c r="F1835" s="35" t="str">
        <f>IFERROR(VLOOKUP(E1835,'DATA MASTER'!$B$1:$R$3858,3,0),"")</f>
        <v>DIV 1</v>
      </c>
      <c r="G1835" s="4">
        <v>6</v>
      </c>
      <c r="H1835" s="35">
        <f>IFERROR(VLOOKUP(E1835,'DATA MASTER'!$B$1:$R$3858,6,0),"")</f>
        <v>24</v>
      </c>
      <c r="I1835" s="40">
        <f>IFERROR(VLOOKUP(E1835,'DATA MASTER'!$B$1:$R$3858,5,0),"")</f>
        <v>1.0900000000000001</v>
      </c>
      <c r="J1835" s="35">
        <f>IFERROR(VLOOKUP(E1835,'DATA MASTER'!$B$1:$R$3858,17,0),"")</f>
        <v>49500</v>
      </c>
      <c r="K1835" s="35">
        <f>IFERROR(VLOOKUP(E1835,'DATA MASTER'!$B$1:$R$3858,16,0),"")</f>
        <v>44600</v>
      </c>
      <c r="L1835" s="34">
        <f t="shared" si="507"/>
        <v>3712.5</v>
      </c>
      <c r="M1835" s="34">
        <f t="shared" si="512"/>
        <v>6461.6480000000001</v>
      </c>
      <c r="N1835" s="35">
        <v>0</v>
      </c>
      <c r="O1835" s="35">
        <v>0</v>
      </c>
      <c r="P1835" s="35"/>
      <c r="Q1835" s="4"/>
      <c r="R1835" s="35">
        <f t="shared" si="513"/>
        <v>247500</v>
      </c>
      <c r="S1835" s="35">
        <f t="shared" si="508"/>
        <v>206153.25405405404</v>
      </c>
      <c r="T1835" s="35">
        <f t="shared" si="509"/>
        <v>41346.745945945964</v>
      </c>
      <c r="U1835" s="35">
        <f t="shared" si="514"/>
        <v>4578.0000000000009</v>
      </c>
      <c r="V1835" s="35">
        <f t="shared" si="515"/>
        <v>426.52173913043481</v>
      </c>
      <c r="W1835" s="35">
        <f t="shared" si="510"/>
        <v>5494.5000000000009</v>
      </c>
      <c r="X1835" s="35">
        <f t="shared" si="516"/>
        <v>24597.724206815532</v>
      </c>
      <c r="Y1835" s="35">
        <v>1</v>
      </c>
      <c r="Z1835" s="35">
        <v>0</v>
      </c>
      <c r="AA1835" s="35">
        <f t="shared" si="517"/>
        <v>0</v>
      </c>
      <c r="AB1835" s="37">
        <f t="shared" si="511"/>
        <v>0</v>
      </c>
      <c r="AC1835" s="35">
        <v>0</v>
      </c>
      <c r="AD1835" s="35">
        <v>6250</v>
      </c>
      <c r="AE1835" s="44"/>
    </row>
    <row r="1836" spans="1:31">
      <c r="A1836" s="34">
        <v>1832</v>
      </c>
      <c r="B1836" s="58">
        <v>46262</v>
      </c>
      <c r="C1836" s="4" t="s">
        <v>7719</v>
      </c>
      <c r="D1836" s="4" t="s">
        <v>6196</v>
      </c>
      <c r="E1836" s="4" t="s">
        <v>6156</v>
      </c>
      <c r="F1836" s="35" t="str">
        <f>IFERROR(VLOOKUP(E1836,'DATA MASTER'!$B$1:$R$3858,3,0),"")</f>
        <v>DIV 1</v>
      </c>
      <c r="G1836" s="4">
        <v>2</v>
      </c>
      <c r="H1836" s="35">
        <f>IFERROR(VLOOKUP(E1836,'DATA MASTER'!$B$1:$R$3858,6,0),"")</f>
        <v>4</v>
      </c>
      <c r="I1836" s="40">
        <f>IFERROR(VLOOKUP(E1836,'DATA MASTER'!$B$1:$R$3858,5,0),"")</f>
        <v>5.3879999999999999</v>
      </c>
      <c r="J1836" s="35">
        <f>IFERROR(VLOOKUP(E1836,'DATA MASTER'!$B$1:$R$3858,17,0),"")</f>
        <v>185700</v>
      </c>
      <c r="K1836" s="35">
        <f>IFERROR(VLOOKUP(E1836,'DATA MASTER'!$B$1:$R$3858,16,0),"")</f>
        <v>165300</v>
      </c>
      <c r="L1836" s="34">
        <f t="shared" si="507"/>
        <v>13927.5</v>
      </c>
      <c r="M1836" s="34">
        <f t="shared" si="512"/>
        <v>23948.664000000001</v>
      </c>
      <c r="N1836" s="35">
        <v>0</v>
      </c>
      <c r="O1836" s="35">
        <v>0</v>
      </c>
      <c r="P1836" s="35"/>
      <c r="Q1836" s="4"/>
      <c r="R1836" s="35">
        <f t="shared" si="513"/>
        <v>309500</v>
      </c>
      <c r="S1836" s="35">
        <f t="shared" si="508"/>
        <v>254687.09189189188</v>
      </c>
      <c r="T1836" s="35">
        <f t="shared" si="509"/>
        <v>54812.908108108124</v>
      </c>
      <c r="U1836" s="35">
        <f t="shared" si="514"/>
        <v>7543.2</v>
      </c>
      <c r="V1836" s="35">
        <f t="shared" si="515"/>
        <v>702.78260869565213</v>
      </c>
      <c r="W1836" s="35">
        <f t="shared" si="510"/>
        <v>6870.9000000000005</v>
      </c>
      <c r="X1836" s="35">
        <f t="shared" si="516"/>
        <v>33446.02549941247</v>
      </c>
      <c r="Y1836" s="35">
        <v>1</v>
      </c>
      <c r="Z1836" s="35">
        <v>0</v>
      </c>
      <c r="AA1836" s="35">
        <f t="shared" si="517"/>
        <v>0</v>
      </c>
      <c r="AB1836" s="37">
        <f t="shared" si="511"/>
        <v>0</v>
      </c>
      <c r="AC1836" s="35">
        <v>0</v>
      </c>
      <c r="AD1836" s="35">
        <v>6250</v>
      </c>
      <c r="AE1836" s="44"/>
    </row>
    <row r="1837" spans="1:31">
      <c r="A1837" s="34">
        <v>1833</v>
      </c>
      <c r="B1837" s="58">
        <v>46262</v>
      </c>
      <c r="C1837" s="4" t="s">
        <v>7719</v>
      </c>
      <c r="D1837" s="4" t="s">
        <v>6196</v>
      </c>
      <c r="E1837" s="4" t="s">
        <v>6148</v>
      </c>
      <c r="F1837" s="35" t="str">
        <f>IFERROR(VLOOKUP(E1837,'DATA MASTER'!$B$1:$R$3858,3,0),"")</f>
        <v>DIV 2</v>
      </c>
      <c r="G1837" s="4">
        <v>3</v>
      </c>
      <c r="H1837" s="35">
        <f>IFERROR(VLOOKUP(E1837,'DATA MASTER'!$B$1:$R$3858,6,0),"")</f>
        <v>24</v>
      </c>
      <c r="I1837" s="40">
        <f>IFERROR(VLOOKUP(E1837,'DATA MASTER'!$B$1:$R$3858,5,0),"")</f>
        <v>1.0900000000000001</v>
      </c>
      <c r="J1837" s="35">
        <f>IFERROR(VLOOKUP(E1837,'DATA MASTER'!$B$1:$R$3858,17,0),"")</f>
        <v>82200</v>
      </c>
      <c r="K1837" s="35">
        <f>IFERROR(VLOOKUP(E1837,'DATA MASTER'!$B$1:$R$3858,16,0),"")</f>
        <v>74900</v>
      </c>
      <c r="L1837" s="34">
        <f t="shared" si="507"/>
        <v>6165</v>
      </c>
      <c r="M1837" s="34">
        <f t="shared" si="512"/>
        <v>10851.512000000001</v>
      </c>
      <c r="N1837" s="35">
        <v>0</v>
      </c>
      <c r="O1837" s="35">
        <v>0</v>
      </c>
      <c r="P1837" s="35"/>
      <c r="Q1837" s="4"/>
      <c r="R1837" s="35">
        <f t="shared" si="513"/>
        <v>205500</v>
      </c>
      <c r="S1837" s="35">
        <f t="shared" si="508"/>
        <v>173104.02162162162</v>
      </c>
      <c r="T1837" s="35">
        <f t="shared" si="509"/>
        <v>32395.978378378379</v>
      </c>
      <c r="U1837" s="35">
        <f t="shared" si="514"/>
        <v>2289.0000000000005</v>
      </c>
      <c r="V1837" s="35">
        <f t="shared" si="515"/>
        <v>213.2608695652174</v>
      </c>
      <c r="W1837" s="35">
        <f t="shared" si="510"/>
        <v>4562.1000000000004</v>
      </c>
      <c r="X1837" s="35">
        <f t="shared" si="516"/>
        <v>19081.617508813164</v>
      </c>
      <c r="Y1837" s="35">
        <v>1</v>
      </c>
      <c r="Z1837" s="35">
        <v>0</v>
      </c>
      <c r="AA1837" s="35">
        <f t="shared" si="517"/>
        <v>0</v>
      </c>
      <c r="AB1837" s="37">
        <f t="shared" si="511"/>
        <v>0</v>
      </c>
      <c r="AC1837" s="35">
        <v>0</v>
      </c>
      <c r="AD1837" s="35">
        <v>6250</v>
      </c>
      <c r="AE1837" s="44"/>
    </row>
    <row r="1838" spans="1:31">
      <c r="A1838" s="34">
        <v>1834</v>
      </c>
      <c r="B1838" s="58">
        <v>46262</v>
      </c>
      <c r="C1838" s="4" t="s">
        <v>7720</v>
      </c>
      <c r="D1838" s="4" t="s">
        <v>6239</v>
      </c>
      <c r="E1838" s="4" t="s">
        <v>6240</v>
      </c>
      <c r="F1838" s="35" t="str">
        <f>IFERROR(VLOOKUP(E1838,'DATA MASTER'!$B$1:$R$3858,3,0),"")</f>
        <v>DIV 1</v>
      </c>
      <c r="G1838" s="4">
        <v>5</v>
      </c>
      <c r="H1838" s="35">
        <f>IFERROR(VLOOKUP(E1838,'DATA MASTER'!$B$1:$R$3858,6,0),"")</f>
        <v>4</v>
      </c>
      <c r="I1838" s="40">
        <f>IFERROR(VLOOKUP(E1838,'DATA MASTER'!$B$1:$R$3858,5,0),"")</f>
        <v>5.218</v>
      </c>
      <c r="J1838" s="35">
        <f>IFERROR(VLOOKUP(E1838,'DATA MASTER'!$B$1:$R$3858,17,0),"")</f>
        <v>328200</v>
      </c>
      <c r="K1838" s="35">
        <f>IFERROR(VLOOKUP(E1838,'DATA MASTER'!$B$1:$R$3858,16,0),"")</f>
        <v>293300</v>
      </c>
      <c r="L1838" s="34">
        <f t="shared" si="507"/>
        <v>24615</v>
      </c>
      <c r="M1838" s="34">
        <f t="shared" si="512"/>
        <v>42493.304000000004</v>
      </c>
      <c r="N1838" s="35">
        <v>0</v>
      </c>
      <c r="O1838" s="35">
        <v>10</v>
      </c>
      <c r="P1838" s="35"/>
      <c r="Q1838" s="4"/>
      <c r="R1838" s="35">
        <f t="shared" si="513"/>
        <v>1230750</v>
      </c>
      <c r="S1838" s="35">
        <f t="shared" si="508"/>
        <v>1016783.9027027027</v>
      </c>
      <c r="T1838" s="35">
        <f t="shared" si="509"/>
        <v>213966.09729729732</v>
      </c>
      <c r="U1838" s="35">
        <f t="shared" si="514"/>
        <v>18263</v>
      </c>
      <c r="V1838" s="35">
        <f t="shared" si="515"/>
        <v>1701.521739130435</v>
      </c>
      <c r="W1838" s="35">
        <f t="shared" si="510"/>
        <v>27322.65</v>
      </c>
      <c r="X1838" s="35">
        <f t="shared" si="516"/>
        <v>159536.06841530977</v>
      </c>
      <c r="Y1838" s="35">
        <v>1</v>
      </c>
      <c r="Z1838" s="35">
        <v>0</v>
      </c>
      <c r="AA1838" s="35">
        <f t="shared" si="517"/>
        <v>0</v>
      </c>
      <c r="AB1838" s="37">
        <f t="shared" si="511"/>
        <v>0</v>
      </c>
      <c r="AC1838" s="35">
        <v>0</v>
      </c>
      <c r="AD1838" s="35">
        <v>7142.8571428571431</v>
      </c>
      <c r="AE1838" s="44"/>
    </row>
    <row r="1839" spans="1:31">
      <c r="A1839" s="34">
        <v>1835</v>
      </c>
      <c r="B1839" s="58">
        <v>46262</v>
      </c>
      <c r="C1839" s="4" t="s">
        <v>7720</v>
      </c>
      <c r="D1839" s="4" t="s">
        <v>6239</v>
      </c>
      <c r="E1839" s="4" t="s">
        <v>6253</v>
      </c>
      <c r="F1839" s="35" t="str">
        <f>IFERROR(VLOOKUP(E1839,'DATA MASTER'!$B$1:$R$3858,3,0),"")</f>
        <v>DIV 1</v>
      </c>
      <c r="G1839" s="4">
        <v>1</v>
      </c>
      <c r="H1839" s="35">
        <f>IFERROR(VLOOKUP(E1839,'DATA MASTER'!$B$1:$R$3858,6,0),"")</f>
        <v>1</v>
      </c>
      <c r="I1839" s="40">
        <f>IFERROR(VLOOKUP(E1839,'DATA MASTER'!$B$1:$R$3858,5,0),"")</f>
        <v>23.51</v>
      </c>
      <c r="J1839" s="35">
        <f>IFERROR(VLOOKUP(E1839,'DATA MASTER'!$B$1:$R$3858,17,0),"")</f>
        <v>1445800</v>
      </c>
      <c r="K1839" s="35">
        <f>IFERROR(VLOOKUP(E1839,'DATA MASTER'!$B$1:$R$3858,16,0),"")</f>
        <v>1286500</v>
      </c>
      <c r="L1839" s="34">
        <f t="shared" si="507"/>
        <v>108435</v>
      </c>
      <c r="M1839" s="34">
        <f t="shared" si="512"/>
        <v>186388.12000000002</v>
      </c>
      <c r="N1839" s="35">
        <v>0</v>
      </c>
      <c r="O1839" s="35">
        <v>10</v>
      </c>
      <c r="P1839" s="35"/>
      <c r="Q1839" s="4"/>
      <c r="R1839" s="35">
        <f t="shared" si="513"/>
        <v>1084350</v>
      </c>
      <c r="S1839" s="35">
        <f t="shared" si="508"/>
        <v>891982.60540540516</v>
      </c>
      <c r="T1839" s="35">
        <f t="shared" si="509"/>
        <v>192367.39459459484</v>
      </c>
      <c r="U1839" s="35">
        <f t="shared" si="514"/>
        <v>16457</v>
      </c>
      <c r="V1839" s="35">
        <f t="shared" si="515"/>
        <v>1533.2608695652177</v>
      </c>
      <c r="W1839" s="35">
        <f t="shared" si="510"/>
        <v>24072.570000000003</v>
      </c>
      <c r="X1839" s="35">
        <f t="shared" si="516"/>
        <v>143161.70658217248</v>
      </c>
      <c r="Y1839" s="35">
        <v>1</v>
      </c>
      <c r="Z1839" s="35">
        <v>0</v>
      </c>
      <c r="AA1839" s="35">
        <f t="shared" si="517"/>
        <v>0</v>
      </c>
      <c r="AB1839" s="37">
        <f t="shared" si="511"/>
        <v>0</v>
      </c>
      <c r="AC1839" s="35">
        <v>0</v>
      </c>
      <c r="AD1839" s="35">
        <v>7142.8571428571431</v>
      </c>
      <c r="AE1839" s="44"/>
    </row>
    <row r="1840" spans="1:31">
      <c r="A1840" s="34">
        <v>1836</v>
      </c>
      <c r="B1840" s="58">
        <v>46262</v>
      </c>
      <c r="C1840" s="4" t="s">
        <v>7720</v>
      </c>
      <c r="D1840" s="4" t="s">
        <v>6239</v>
      </c>
      <c r="E1840" s="4" t="s">
        <v>6255</v>
      </c>
      <c r="F1840" s="35" t="str">
        <f>IFERROR(VLOOKUP(E1840,'DATA MASTER'!$B$1:$R$3858,3,0),"")</f>
        <v>DIV 1</v>
      </c>
      <c r="G1840" s="4">
        <v>5</v>
      </c>
      <c r="H1840" s="35">
        <f>IFERROR(VLOOKUP(E1840,'DATA MASTER'!$B$1:$R$3858,6,0),"")</f>
        <v>40</v>
      </c>
      <c r="I1840" s="40">
        <f>IFERROR(VLOOKUP(E1840,'DATA MASTER'!$B$1:$R$3858,5,0),"")</f>
        <v>0.503</v>
      </c>
      <c r="J1840" s="35">
        <f>IFERROR(VLOOKUP(E1840,'DATA MASTER'!$B$1:$R$3858,17,0),"")</f>
        <v>0</v>
      </c>
      <c r="K1840" s="35">
        <f>IFERROR(VLOOKUP(E1840,'DATA MASTER'!$B$1:$R$3858,16,0),"")</f>
        <v>0</v>
      </c>
      <c r="L1840" s="34">
        <f t="shared" si="507"/>
        <v>0</v>
      </c>
      <c r="M1840" s="34">
        <f t="shared" si="512"/>
        <v>0</v>
      </c>
      <c r="N1840" s="35">
        <v>0</v>
      </c>
      <c r="O1840" s="35">
        <v>0</v>
      </c>
      <c r="P1840" s="35"/>
      <c r="Q1840" s="4"/>
      <c r="R1840" s="35">
        <f t="shared" si="513"/>
        <v>0</v>
      </c>
      <c r="S1840" s="35">
        <f t="shared" si="508"/>
        <v>0</v>
      </c>
      <c r="T1840" s="35">
        <f t="shared" si="509"/>
        <v>0</v>
      </c>
      <c r="U1840" s="35">
        <f t="shared" si="514"/>
        <v>1760.5</v>
      </c>
      <c r="V1840" s="35">
        <f t="shared" si="515"/>
        <v>164.02173913043478</v>
      </c>
      <c r="W1840" s="35">
        <f t="shared" si="510"/>
        <v>0</v>
      </c>
      <c r="X1840" s="35">
        <f t="shared" si="516"/>
        <v>-9067.3788819875772</v>
      </c>
      <c r="Y1840" s="35">
        <v>1</v>
      </c>
      <c r="Z1840" s="35">
        <v>0</v>
      </c>
      <c r="AA1840" s="35">
        <f t="shared" si="517"/>
        <v>0</v>
      </c>
      <c r="AB1840" s="37">
        <f t="shared" si="511"/>
        <v>0</v>
      </c>
      <c r="AC1840" s="35">
        <v>0</v>
      </c>
      <c r="AD1840" s="35">
        <v>7142.8571428571431</v>
      </c>
      <c r="AE1840" s="44"/>
    </row>
    <row r="1841" spans="1:31">
      <c r="A1841" s="34">
        <v>1837</v>
      </c>
      <c r="B1841" s="58">
        <v>46262</v>
      </c>
      <c r="C1841" s="4" t="s">
        <v>7721</v>
      </c>
      <c r="D1841" s="4" t="s">
        <v>6143</v>
      </c>
      <c r="E1841" s="4" t="s">
        <v>6135</v>
      </c>
      <c r="F1841" s="35" t="str">
        <f>IFERROR(VLOOKUP(E1841,'DATA MASTER'!$B$1:$R$3858,3,0),"")</f>
        <v>DIV 1</v>
      </c>
      <c r="G1841" s="4">
        <v>78</v>
      </c>
      <c r="H1841" s="35">
        <f>IFERROR(VLOOKUP(E1841,'DATA MASTER'!$B$1:$R$3858,6,0),"")</f>
        <v>24</v>
      </c>
      <c r="I1841" s="40">
        <f>IFERROR(VLOOKUP(E1841,'DATA MASTER'!$B$1:$R$3858,5,0),"")</f>
        <v>1.23</v>
      </c>
      <c r="J1841" s="35">
        <f>IFERROR(VLOOKUP(E1841,'DATA MASTER'!$B$1:$R$3858,17,0),"")</f>
        <v>99800</v>
      </c>
      <c r="K1841" s="35">
        <f>IFERROR(VLOOKUP(E1841,'DATA MASTER'!$B$1:$R$3858,16,0),"")</f>
        <v>92100</v>
      </c>
      <c r="L1841" s="34">
        <f t="shared" si="507"/>
        <v>7485</v>
      </c>
      <c r="M1841" s="34">
        <f t="shared" si="512"/>
        <v>13343.448</v>
      </c>
      <c r="N1841" s="35">
        <v>0</v>
      </c>
      <c r="O1841" s="35">
        <v>0</v>
      </c>
      <c r="P1841" s="35">
        <v>25000</v>
      </c>
      <c r="Q1841" s="4" t="s">
        <v>7503</v>
      </c>
      <c r="R1841" s="35">
        <f t="shared" si="513"/>
        <v>6486999.9999999991</v>
      </c>
      <c r="S1841" s="35">
        <f t="shared" si="508"/>
        <v>5534244.1945945937</v>
      </c>
      <c r="T1841" s="35">
        <f t="shared" si="509"/>
        <v>952755.80540540535</v>
      </c>
      <c r="U1841" s="35">
        <f t="shared" si="514"/>
        <v>67158</v>
      </c>
      <c r="V1841" s="35">
        <f t="shared" si="515"/>
        <v>6256.9565217391309</v>
      </c>
      <c r="W1841" s="35">
        <f t="shared" si="510"/>
        <v>144011.4</v>
      </c>
      <c r="X1841" s="35">
        <f t="shared" si="516"/>
        <v>636996.11555033282</v>
      </c>
      <c r="Y1841" s="35">
        <f>H1841</f>
        <v>24</v>
      </c>
      <c r="Z1841" s="35">
        <v>0</v>
      </c>
      <c r="AA1841" s="35">
        <f t="shared" si="517"/>
        <v>75000</v>
      </c>
      <c r="AB1841" s="37">
        <f t="shared" si="511"/>
        <v>0</v>
      </c>
      <c r="AC1841" s="35">
        <v>0</v>
      </c>
      <c r="AD1841" s="35">
        <v>23333.333333333332</v>
      </c>
      <c r="AE1841" s="44"/>
    </row>
    <row r="1842" spans="1:31">
      <c r="A1842" s="34">
        <v>1838</v>
      </c>
      <c r="B1842" s="58">
        <v>46262</v>
      </c>
      <c r="C1842" s="4" t="s">
        <v>7722</v>
      </c>
      <c r="D1842" s="4" t="s">
        <v>6138</v>
      </c>
      <c r="E1842" s="4" t="s">
        <v>6151</v>
      </c>
      <c r="F1842" s="35" t="str">
        <f>IFERROR(VLOOKUP(E1842,'DATA MASTER'!$B$1:$R$3858,3,0),"")</f>
        <v>DIV 2</v>
      </c>
      <c r="G1842" s="4">
        <v>24</v>
      </c>
      <c r="H1842" s="35">
        <f>IFERROR(VLOOKUP(E1842,'DATA MASTER'!$B$1:$R$3858,6,0),"")</f>
        <v>24</v>
      </c>
      <c r="I1842" s="40">
        <f>IFERROR(VLOOKUP(E1842,'DATA MASTER'!$B$1:$R$3858,5,0),"")</f>
        <v>0.85</v>
      </c>
      <c r="J1842" s="35">
        <f>IFERROR(VLOOKUP(E1842,'DATA MASTER'!$B$1:$R$3858,17,0),"")</f>
        <v>74700</v>
      </c>
      <c r="K1842" s="35">
        <f>IFERROR(VLOOKUP(E1842,'DATA MASTER'!$B$1:$R$3858,16,0),"")</f>
        <v>67900</v>
      </c>
      <c r="L1842" s="34">
        <f t="shared" si="507"/>
        <v>5602.5</v>
      </c>
      <c r="M1842" s="34">
        <f t="shared" si="512"/>
        <v>9837.3520000000008</v>
      </c>
      <c r="N1842" s="35">
        <v>0</v>
      </c>
      <c r="O1842" s="35">
        <v>0</v>
      </c>
      <c r="P1842" s="35"/>
      <c r="Q1842" s="4"/>
      <c r="R1842" s="35">
        <f t="shared" si="513"/>
        <v>1493999.9999999998</v>
      </c>
      <c r="S1842" s="35">
        <f t="shared" si="508"/>
        <v>1255408.6054054054</v>
      </c>
      <c r="T1842" s="35">
        <f t="shared" si="509"/>
        <v>238591.39459459437</v>
      </c>
      <c r="U1842" s="35">
        <f t="shared" si="514"/>
        <v>14279.999999999998</v>
      </c>
      <c r="V1842" s="35">
        <f t="shared" si="515"/>
        <v>1330.4347826086955</v>
      </c>
      <c r="W1842" s="35">
        <f t="shared" si="510"/>
        <v>33166.799999999996</v>
      </c>
      <c r="X1842" s="35">
        <f t="shared" si="516"/>
        <v>176177.79617562203</v>
      </c>
      <c r="Y1842" s="35">
        <v>1</v>
      </c>
      <c r="Z1842" s="35">
        <v>0</v>
      </c>
      <c r="AA1842" s="35">
        <f t="shared" si="517"/>
        <v>0</v>
      </c>
      <c r="AB1842" s="37">
        <f t="shared" si="511"/>
        <v>0</v>
      </c>
      <c r="AC1842" s="35">
        <v>0</v>
      </c>
      <c r="AD1842" s="35">
        <v>13636.363636363636</v>
      </c>
      <c r="AE1842" s="44"/>
    </row>
    <row r="1843" spans="1:31">
      <c r="A1843" s="34">
        <v>1839</v>
      </c>
      <c r="B1843" s="58">
        <v>46262</v>
      </c>
      <c r="C1843" s="4" t="s">
        <v>7723</v>
      </c>
      <c r="D1843" s="4" t="s">
        <v>6134</v>
      </c>
      <c r="E1843" s="4" t="s">
        <v>6148</v>
      </c>
      <c r="F1843" s="35" t="str">
        <f>IFERROR(VLOOKUP(E1843,'DATA MASTER'!$B$1:$R$3858,3,0),"")</f>
        <v>DIV 2</v>
      </c>
      <c r="G1843" s="4">
        <v>4</v>
      </c>
      <c r="H1843" s="35">
        <f>IFERROR(VLOOKUP(E1843,'DATA MASTER'!$B$1:$R$3858,6,0),"")</f>
        <v>24</v>
      </c>
      <c r="I1843" s="40">
        <f>IFERROR(VLOOKUP(E1843,'DATA MASTER'!$B$1:$R$3858,5,0),"")</f>
        <v>1.0900000000000001</v>
      </c>
      <c r="J1843" s="35">
        <f>IFERROR(VLOOKUP(E1843,'DATA MASTER'!$B$1:$R$3858,17,0),"")</f>
        <v>82200</v>
      </c>
      <c r="K1843" s="35">
        <f>IFERROR(VLOOKUP(E1843,'DATA MASTER'!$B$1:$R$3858,16,0),"")</f>
        <v>74900</v>
      </c>
      <c r="L1843" s="34">
        <f t="shared" si="507"/>
        <v>6165</v>
      </c>
      <c r="M1843" s="34">
        <f t="shared" si="512"/>
        <v>10851.512000000001</v>
      </c>
      <c r="N1843" s="35">
        <v>0</v>
      </c>
      <c r="O1843" s="35">
        <v>0</v>
      </c>
      <c r="P1843" s="35"/>
      <c r="Q1843" s="4"/>
      <c r="R1843" s="35">
        <f t="shared" si="513"/>
        <v>274000</v>
      </c>
      <c r="S1843" s="35">
        <f t="shared" si="508"/>
        <v>230805.36216216214</v>
      </c>
      <c r="T1843" s="35">
        <f t="shared" si="509"/>
        <v>43194.637837837858</v>
      </c>
      <c r="U1843" s="35">
        <f t="shared" si="514"/>
        <v>3052</v>
      </c>
      <c r="V1843" s="35">
        <f t="shared" si="515"/>
        <v>284.34782608695656</v>
      </c>
      <c r="W1843" s="35">
        <f t="shared" si="510"/>
        <v>6082.8</v>
      </c>
      <c r="X1843" s="35">
        <f t="shared" si="516"/>
        <v>-4686.0484497875659</v>
      </c>
      <c r="Y1843" s="35">
        <f>IF(E1843="avem005",4,1)</f>
        <v>1</v>
      </c>
      <c r="Z1843" s="35">
        <v>0</v>
      </c>
      <c r="AA1843" s="35">
        <f t="shared" si="517"/>
        <v>0</v>
      </c>
      <c r="AB1843" s="37">
        <f t="shared" si="511"/>
        <v>0</v>
      </c>
      <c r="AC1843" s="35">
        <v>0</v>
      </c>
      <c r="AD1843" s="35">
        <v>38461.538461538461</v>
      </c>
      <c r="AE1843" s="44"/>
    </row>
    <row r="1844" spans="1:31">
      <c r="A1844" s="34">
        <v>1840</v>
      </c>
      <c r="B1844" s="58">
        <v>46262</v>
      </c>
      <c r="C1844" s="4" t="s">
        <v>7724</v>
      </c>
      <c r="D1844" s="4" t="s">
        <v>6138</v>
      </c>
      <c r="E1844" s="4" t="s">
        <v>6135</v>
      </c>
      <c r="F1844" s="35" t="str">
        <f>IFERROR(VLOOKUP(E1844,'DATA MASTER'!$B$1:$R$3858,3,0),"")</f>
        <v>DIV 1</v>
      </c>
      <c r="G1844" s="4">
        <v>6</v>
      </c>
      <c r="H1844" s="35">
        <f>IFERROR(VLOOKUP(E1844,'DATA MASTER'!$B$1:$R$3858,6,0),"")</f>
        <v>24</v>
      </c>
      <c r="I1844" s="40">
        <f>IFERROR(VLOOKUP(E1844,'DATA MASTER'!$B$1:$R$3858,5,0),"")</f>
        <v>1.23</v>
      </c>
      <c r="J1844" s="35">
        <f>IFERROR(VLOOKUP(E1844,'DATA MASTER'!$B$1:$R$3858,17,0),"")</f>
        <v>99800</v>
      </c>
      <c r="K1844" s="35">
        <f>IFERROR(VLOOKUP(E1844,'DATA MASTER'!$B$1:$R$3858,16,0),"")</f>
        <v>92100</v>
      </c>
      <c r="L1844" s="34">
        <f t="shared" si="507"/>
        <v>7485</v>
      </c>
      <c r="M1844" s="34">
        <f t="shared" si="512"/>
        <v>13343.448</v>
      </c>
      <c r="N1844" s="35">
        <v>0</v>
      </c>
      <c r="O1844" s="35">
        <v>0</v>
      </c>
      <c r="P1844" s="35"/>
      <c r="Q1844" s="4"/>
      <c r="R1844" s="35">
        <f t="shared" si="513"/>
        <v>498999.99999999994</v>
      </c>
      <c r="S1844" s="35">
        <f t="shared" si="508"/>
        <v>425711.09189189179</v>
      </c>
      <c r="T1844" s="35">
        <f t="shared" si="509"/>
        <v>73288.908108108153</v>
      </c>
      <c r="U1844" s="35">
        <f t="shared" si="514"/>
        <v>5166</v>
      </c>
      <c r="V1844" s="35">
        <f t="shared" si="515"/>
        <v>481.30434782608694</v>
      </c>
      <c r="W1844" s="35">
        <f t="shared" si="510"/>
        <v>11077.8</v>
      </c>
      <c r="X1844" s="35">
        <f t="shared" si="516"/>
        <v>49420.946617424925</v>
      </c>
      <c r="Y1844" s="35">
        <v>1</v>
      </c>
      <c r="Z1844" s="35">
        <v>0</v>
      </c>
      <c r="AA1844" s="35">
        <f t="shared" si="517"/>
        <v>0</v>
      </c>
      <c r="AB1844" s="37">
        <f t="shared" si="511"/>
        <v>0</v>
      </c>
      <c r="AC1844" s="35">
        <v>0</v>
      </c>
      <c r="AD1844" s="35">
        <v>7142.8571428571431</v>
      </c>
      <c r="AE1844" s="44"/>
    </row>
    <row r="1845" spans="1:31">
      <c r="A1845" s="34">
        <v>1841</v>
      </c>
      <c r="B1845" s="58">
        <v>46262</v>
      </c>
      <c r="C1845" s="4" t="s">
        <v>7725</v>
      </c>
      <c r="D1845" s="4" t="s">
        <v>6138</v>
      </c>
      <c r="E1845" s="4" t="s">
        <v>6167</v>
      </c>
      <c r="F1845" s="35" t="str">
        <f>IFERROR(VLOOKUP(E1845,'DATA MASTER'!$B$1:$R$3858,3,0),"")</f>
        <v>DIV 2</v>
      </c>
      <c r="G1845" s="4">
        <v>2</v>
      </c>
      <c r="H1845" s="35">
        <f>IFERROR(VLOOKUP(E1845,'DATA MASTER'!$B$1:$R$3858,6,0),"")</f>
        <v>24</v>
      </c>
      <c r="I1845" s="40">
        <f>IFERROR(VLOOKUP(E1845,'DATA MASTER'!$B$1:$R$3858,5,0),"")</f>
        <v>0.90200000000000002</v>
      </c>
      <c r="J1845" s="35">
        <f>IFERROR(VLOOKUP(E1845,'DATA MASTER'!$B$1:$R$3858,17,0),"")</f>
        <v>81000</v>
      </c>
      <c r="K1845" s="35">
        <f>IFERROR(VLOOKUP(E1845,'DATA MASTER'!$B$1:$R$3858,16,0),"")</f>
        <v>74300</v>
      </c>
      <c r="L1845" s="34">
        <f t="shared" si="507"/>
        <v>6075</v>
      </c>
      <c r="M1845" s="34">
        <f t="shared" si="512"/>
        <v>10764.584000000001</v>
      </c>
      <c r="N1845" s="35">
        <v>0</v>
      </c>
      <c r="O1845" s="35">
        <v>10</v>
      </c>
      <c r="P1845" s="35"/>
      <c r="Q1845" s="4"/>
      <c r="R1845" s="35">
        <f t="shared" si="513"/>
        <v>121500</v>
      </c>
      <c r="S1845" s="35">
        <f t="shared" si="508"/>
        <v>103030.40432432431</v>
      </c>
      <c r="T1845" s="35">
        <f t="shared" si="509"/>
        <v>18469.595675675693</v>
      </c>
      <c r="U1845" s="35">
        <f t="shared" si="514"/>
        <v>1262.8</v>
      </c>
      <c r="V1845" s="35">
        <f t="shared" si="515"/>
        <v>117.65217391304347</v>
      </c>
      <c r="W1845" s="35">
        <f t="shared" si="510"/>
        <v>2697.3</v>
      </c>
      <c r="X1845" s="35">
        <f t="shared" si="516"/>
        <v>14391.843501762651</v>
      </c>
      <c r="Y1845" s="35">
        <f t="shared" ref="Y1845:Y1846" si="522">IF(E1845="avem005",4,1)</f>
        <v>1</v>
      </c>
      <c r="Z1845" s="35">
        <v>0</v>
      </c>
      <c r="AA1845" s="35">
        <f t="shared" si="517"/>
        <v>0</v>
      </c>
      <c r="AB1845" s="37">
        <f t="shared" si="511"/>
        <v>0</v>
      </c>
      <c r="AC1845" s="35">
        <v>0</v>
      </c>
      <c r="AD1845" s="35">
        <v>0</v>
      </c>
      <c r="AE1845" s="44"/>
    </row>
    <row r="1846" spans="1:31">
      <c r="A1846" s="34">
        <v>1842</v>
      </c>
      <c r="B1846" s="58">
        <v>46262</v>
      </c>
      <c r="C1846" s="4" t="s">
        <v>7726</v>
      </c>
      <c r="D1846" s="4" t="s">
        <v>6124</v>
      </c>
      <c r="E1846" s="4" t="s">
        <v>6148</v>
      </c>
      <c r="F1846" s="35" t="str">
        <f>IFERROR(VLOOKUP(E1846,'DATA MASTER'!$B$1:$R$3858,3,0),"")</f>
        <v>DIV 2</v>
      </c>
      <c r="G1846" s="4">
        <v>10</v>
      </c>
      <c r="H1846" s="35">
        <f>IFERROR(VLOOKUP(E1846,'DATA MASTER'!$B$1:$R$3858,6,0),"")</f>
        <v>24</v>
      </c>
      <c r="I1846" s="40">
        <f>IFERROR(VLOOKUP(E1846,'DATA MASTER'!$B$1:$R$3858,5,0),"")</f>
        <v>1.0900000000000001</v>
      </c>
      <c r="J1846" s="35">
        <f>IFERROR(VLOOKUP(E1846,'DATA MASTER'!$B$1:$R$3858,17,0),"")</f>
        <v>82200</v>
      </c>
      <c r="K1846" s="35">
        <f>IFERROR(VLOOKUP(E1846,'DATA MASTER'!$B$1:$R$3858,16,0),"")</f>
        <v>74900</v>
      </c>
      <c r="L1846" s="34">
        <f t="shared" si="507"/>
        <v>6165</v>
      </c>
      <c r="M1846" s="34">
        <f t="shared" si="512"/>
        <v>10851.512000000001</v>
      </c>
      <c r="N1846" s="35">
        <v>0</v>
      </c>
      <c r="O1846" s="35">
        <v>0</v>
      </c>
      <c r="P1846" s="35"/>
      <c r="Q1846" s="4"/>
      <c r="R1846" s="35">
        <f t="shared" si="513"/>
        <v>685000</v>
      </c>
      <c r="S1846" s="35">
        <f t="shared" si="508"/>
        <v>577013.40540540533</v>
      </c>
      <c r="T1846" s="35">
        <f t="shared" si="509"/>
        <v>107986.59459459467</v>
      </c>
      <c r="U1846" s="35">
        <f t="shared" si="514"/>
        <v>7630</v>
      </c>
      <c r="V1846" s="35">
        <f t="shared" si="515"/>
        <v>710.86956521739137</v>
      </c>
      <c r="W1846" s="35">
        <f t="shared" si="510"/>
        <v>15207.000000000002</v>
      </c>
      <c r="X1846" s="35">
        <f t="shared" si="516"/>
        <v>78669.494260146515</v>
      </c>
      <c r="Y1846" s="35">
        <f t="shared" si="522"/>
        <v>1</v>
      </c>
      <c r="Z1846" s="35">
        <v>0</v>
      </c>
      <c r="AA1846" s="35">
        <f t="shared" si="517"/>
        <v>0</v>
      </c>
      <c r="AB1846" s="37">
        <f t="shared" si="511"/>
        <v>0</v>
      </c>
      <c r="AC1846" s="35">
        <v>0</v>
      </c>
      <c r="AD1846" s="35">
        <v>5769.2307692307695</v>
      </c>
      <c r="AE1846" s="44"/>
    </row>
    <row r="1847" spans="1:31">
      <c r="A1847" s="34">
        <v>1843</v>
      </c>
      <c r="B1847" s="58">
        <v>46262</v>
      </c>
      <c r="C1847" s="4" t="s">
        <v>7727</v>
      </c>
      <c r="D1847" s="4" t="s">
        <v>6124</v>
      </c>
      <c r="E1847" s="4" t="s">
        <v>6167</v>
      </c>
      <c r="F1847" s="35" t="str">
        <f>IFERROR(VLOOKUP(E1847,'DATA MASTER'!$B$1:$R$3858,3,0),"")</f>
        <v>DIV 2</v>
      </c>
      <c r="G1847" s="4">
        <v>4</v>
      </c>
      <c r="H1847" s="35">
        <f>IFERROR(VLOOKUP(E1847,'DATA MASTER'!$B$1:$R$3858,6,0),"")</f>
        <v>24</v>
      </c>
      <c r="I1847" s="40">
        <f>IFERROR(VLOOKUP(E1847,'DATA MASTER'!$B$1:$R$3858,5,0),"")</f>
        <v>0.90200000000000002</v>
      </c>
      <c r="J1847" s="35">
        <f>IFERROR(VLOOKUP(E1847,'DATA MASTER'!$B$1:$R$3858,17,0),"")</f>
        <v>81000</v>
      </c>
      <c r="K1847" s="35">
        <f>IFERROR(VLOOKUP(E1847,'DATA MASTER'!$B$1:$R$3858,16,0),"")</f>
        <v>74300</v>
      </c>
      <c r="L1847" s="34">
        <f t="shared" si="507"/>
        <v>6075</v>
      </c>
      <c r="M1847" s="34">
        <f t="shared" si="512"/>
        <v>10764.584000000001</v>
      </c>
      <c r="N1847" s="35">
        <v>0</v>
      </c>
      <c r="O1847" s="35">
        <v>10</v>
      </c>
      <c r="P1847" s="35"/>
      <c r="Q1847" s="4"/>
      <c r="R1847" s="35">
        <f t="shared" si="513"/>
        <v>243000</v>
      </c>
      <c r="S1847" s="35">
        <f t="shared" si="508"/>
        <v>206060.80864864861</v>
      </c>
      <c r="T1847" s="35">
        <f t="shared" si="509"/>
        <v>36939.191351351386</v>
      </c>
      <c r="U1847" s="35">
        <f t="shared" si="514"/>
        <v>2525.6</v>
      </c>
      <c r="V1847" s="35">
        <f t="shared" si="515"/>
        <v>235.30434782608694</v>
      </c>
      <c r="W1847" s="35">
        <f t="shared" si="510"/>
        <v>5394.6</v>
      </c>
      <c r="X1847" s="35">
        <f t="shared" si="516"/>
        <v>23014.456234294532</v>
      </c>
      <c r="Y1847" s="35">
        <v>1</v>
      </c>
      <c r="Z1847" s="35">
        <v>0</v>
      </c>
      <c r="AA1847" s="35">
        <f t="shared" si="517"/>
        <v>0</v>
      </c>
      <c r="AB1847" s="37">
        <f t="shared" si="511"/>
        <v>0</v>
      </c>
      <c r="AC1847" s="35">
        <v>0</v>
      </c>
      <c r="AD1847" s="35">
        <v>5769.2307692307695</v>
      </c>
      <c r="AE1847" s="44"/>
    </row>
    <row r="1848" spans="1:31">
      <c r="A1848" s="34">
        <v>1844</v>
      </c>
      <c r="B1848" s="58">
        <v>46262</v>
      </c>
      <c r="C1848" s="4" t="s">
        <v>7728</v>
      </c>
      <c r="D1848" s="4" t="s">
        <v>6124</v>
      </c>
      <c r="E1848" s="4" t="s">
        <v>6207</v>
      </c>
      <c r="F1848" s="35" t="str">
        <f>IFERROR(VLOOKUP(E1848,'DATA MASTER'!$B$1:$R$3858,3,0),"")</f>
        <v>DIV 2</v>
      </c>
      <c r="G1848" s="4">
        <v>4</v>
      </c>
      <c r="H1848" s="35">
        <f>IFERROR(VLOOKUP(E1848,'DATA MASTER'!$B$1:$R$3858,6,0),"")</f>
        <v>4</v>
      </c>
      <c r="I1848" s="40">
        <f>IFERROR(VLOOKUP(E1848,'DATA MASTER'!$B$1:$R$3858,5,0),"")</f>
        <v>4.24</v>
      </c>
      <c r="J1848" s="35">
        <f>IFERROR(VLOOKUP(E1848,'DATA MASTER'!$B$1:$R$3858,17,0),"")</f>
        <v>310600</v>
      </c>
      <c r="K1848" s="35">
        <f>IFERROR(VLOOKUP(E1848,'DATA MASTER'!$B$1:$R$3858,16,0),"")</f>
        <v>283000</v>
      </c>
      <c r="L1848" s="34">
        <f t="shared" si="507"/>
        <v>23295</v>
      </c>
      <c r="M1848" s="34">
        <f t="shared" si="512"/>
        <v>41001.040000000001</v>
      </c>
      <c r="N1848" s="35">
        <v>0</v>
      </c>
      <c r="O1848" s="35">
        <v>0</v>
      </c>
      <c r="P1848" s="35"/>
      <c r="Q1848" s="4"/>
      <c r="R1848" s="35">
        <f t="shared" si="513"/>
        <v>1035333.3333333333</v>
      </c>
      <c r="S1848" s="35">
        <f t="shared" si="508"/>
        <v>872068.32432432426</v>
      </c>
      <c r="T1848" s="35">
        <f t="shared" si="509"/>
        <v>163265.00900900899</v>
      </c>
      <c r="U1848" s="35">
        <f t="shared" si="514"/>
        <v>11872</v>
      </c>
      <c r="V1848" s="35">
        <f t="shared" si="515"/>
        <v>1106.0869565217392</v>
      </c>
      <c r="W1848" s="35">
        <f t="shared" si="510"/>
        <v>22984.399999999998</v>
      </c>
      <c r="X1848" s="35">
        <f t="shared" si="516"/>
        <v>118969.18871915394</v>
      </c>
      <c r="Y1848" s="35">
        <v>1</v>
      </c>
      <c r="Z1848" s="35">
        <v>0</v>
      </c>
      <c r="AA1848" s="35">
        <f t="shared" si="517"/>
        <v>0</v>
      </c>
      <c r="AB1848" s="37">
        <f t="shared" si="511"/>
        <v>0</v>
      </c>
      <c r="AC1848" s="35">
        <v>0</v>
      </c>
      <c r="AD1848" s="35">
        <v>8333.3333333333339</v>
      </c>
      <c r="AE1848" s="44"/>
    </row>
    <row r="1849" spans="1:31">
      <c r="A1849" s="34">
        <v>1845</v>
      </c>
      <c r="B1849" s="58">
        <v>46262</v>
      </c>
      <c r="C1849" s="4" t="s">
        <v>7729</v>
      </c>
      <c r="D1849" s="4" t="s">
        <v>6134</v>
      </c>
      <c r="E1849" s="4" t="s">
        <v>6148</v>
      </c>
      <c r="F1849" s="35" t="str">
        <f>IFERROR(VLOOKUP(E1849,'DATA MASTER'!$B$1:$R$3858,3,0),"")</f>
        <v>DIV 2</v>
      </c>
      <c r="G1849" s="4">
        <v>7</v>
      </c>
      <c r="H1849" s="35">
        <f>IFERROR(VLOOKUP(E1849,'DATA MASTER'!$B$1:$R$3858,6,0),"")</f>
        <v>24</v>
      </c>
      <c r="I1849" s="40">
        <f>IFERROR(VLOOKUP(E1849,'DATA MASTER'!$B$1:$R$3858,5,0),"")</f>
        <v>1.0900000000000001</v>
      </c>
      <c r="J1849" s="35">
        <f>IFERROR(VLOOKUP(E1849,'DATA MASTER'!$B$1:$R$3858,17,0),"")</f>
        <v>82200</v>
      </c>
      <c r="K1849" s="35">
        <f>IFERROR(VLOOKUP(E1849,'DATA MASTER'!$B$1:$R$3858,16,0),"")</f>
        <v>74900</v>
      </c>
      <c r="L1849" s="34">
        <f t="shared" si="507"/>
        <v>6165</v>
      </c>
      <c r="M1849" s="34">
        <f t="shared" si="512"/>
        <v>10851.512000000001</v>
      </c>
      <c r="N1849" s="35">
        <v>0</v>
      </c>
      <c r="O1849" s="35">
        <v>0</v>
      </c>
      <c r="P1849" s="35"/>
      <c r="Q1849" s="4" t="e">
        <f>VLOOKUP(#REF!,#REF!,1,0)</f>
        <v>#REF!</v>
      </c>
      <c r="R1849" s="35">
        <f t="shared" si="513"/>
        <v>479500</v>
      </c>
      <c r="S1849" s="35">
        <f t="shared" si="508"/>
        <v>403909.38378378376</v>
      </c>
      <c r="T1849" s="35">
        <f t="shared" si="509"/>
        <v>75590.616216216236</v>
      </c>
      <c r="U1849" s="35">
        <f t="shared" si="514"/>
        <v>5341.0000000000009</v>
      </c>
      <c r="V1849" s="35">
        <f t="shared" si="515"/>
        <v>497.60869565217399</v>
      </c>
      <c r="W1849" s="35">
        <v>0</v>
      </c>
      <c r="X1849" s="35" t="str">
        <f t="shared" si="516"/>
        <v/>
      </c>
      <c r="Y1849" s="35">
        <f>IF(E1849="avem005",4,1)</f>
        <v>1</v>
      </c>
      <c r="Z1849" s="42" t="e">
        <f>VLOOKUP(Q1849,#REF!,4,0)</f>
        <v>#REF!</v>
      </c>
      <c r="AA1849" s="35">
        <f t="shared" si="517"/>
        <v>0</v>
      </c>
      <c r="AB1849" s="37">
        <f t="shared" si="511"/>
        <v>0</v>
      </c>
      <c r="AC1849" s="35" t="e">
        <f t="shared" ref="AC1849:AC1850" si="523">Z1849*R1849*1.11</f>
        <v>#REF!</v>
      </c>
      <c r="AD1849" s="35">
        <v>0</v>
      </c>
      <c r="AE1849" s="44"/>
    </row>
    <row r="1850" spans="1:31">
      <c r="A1850" s="34">
        <v>1846</v>
      </c>
      <c r="B1850" s="58">
        <v>46262</v>
      </c>
      <c r="C1850" s="4" t="s">
        <v>7729</v>
      </c>
      <c r="D1850" s="4" t="s">
        <v>6134</v>
      </c>
      <c r="E1850" s="4" t="s">
        <v>6207</v>
      </c>
      <c r="F1850" s="35" t="str">
        <f>IFERROR(VLOOKUP(E1850,'DATA MASTER'!$B$1:$R$3858,3,0),"")</f>
        <v>DIV 2</v>
      </c>
      <c r="G1850" s="4">
        <v>12</v>
      </c>
      <c r="H1850" s="35">
        <f>IFERROR(VLOOKUP(E1850,'DATA MASTER'!$B$1:$R$3858,6,0),"")</f>
        <v>4</v>
      </c>
      <c r="I1850" s="40">
        <f>IFERROR(VLOOKUP(E1850,'DATA MASTER'!$B$1:$R$3858,5,0),"")</f>
        <v>4.24</v>
      </c>
      <c r="J1850" s="35">
        <f>IFERROR(VLOOKUP(E1850,'DATA MASTER'!$B$1:$R$3858,17,0),"")</f>
        <v>310600</v>
      </c>
      <c r="K1850" s="35">
        <f>IFERROR(VLOOKUP(E1850,'DATA MASTER'!$B$1:$R$3858,16,0),"")</f>
        <v>283000</v>
      </c>
      <c r="L1850" s="34">
        <f t="shared" si="507"/>
        <v>23295</v>
      </c>
      <c r="M1850" s="34">
        <f t="shared" si="512"/>
        <v>41001.040000000001</v>
      </c>
      <c r="N1850" s="35">
        <v>0</v>
      </c>
      <c r="O1850" s="35">
        <v>0</v>
      </c>
      <c r="P1850" s="35"/>
      <c r="Q1850" s="4" t="e">
        <f>VLOOKUP(#REF!,#REF!,1,0)</f>
        <v>#REF!</v>
      </c>
      <c r="R1850" s="35">
        <f t="shared" si="513"/>
        <v>3106000</v>
      </c>
      <c r="S1850" s="35">
        <f t="shared" si="508"/>
        <v>2616204.9729729728</v>
      </c>
      <c r="T1850" s="35">
        <f t="shared" si="509"/>
        <v>489795.02702702722</v>
      </c>
      <c r="U1850" s="35">
        <f t="shared" si="514"/>
        <v>35616</v>
      </c>
      <c r="V1850" s="35">
        <f t="shared" si="515"/>
        <v>3318.2608695652179</v>
      </c>
      <c r="W1850" s="35">
        <v>0</v>
      </c>
      <c r="X1850" s="35" t="str">
        <f t="shared" si="516"/>
        <v/>
      </c>
      <c r="Y1850" s="35">
        <v>1</v>
      </c>
      <c r="Z1850" s="42" t="e">
        <f>VLOOKUP(Q1850,#REF!,4,0)</f>
        <v>#REF!</v>
      </c>
      <c r="AA1850" s="35">
        <f t="shared" si="517"/>
        <v>0</v>
      </c>
      <c r="AB1850" s="37">
        <f t="shared" si="511"/>
        <v>0</v>
      </c>
      <c r="AC1850" s="35" t="e">
        <f t="shared" si="523"/>
        <v>#REF!</v>
      </c>
      <c r="AD1850" s="35">
        <v>0</v>
      </c>
      <c r="AE1850" s="44"/>
    </row>
    <row r="1851" spans="1:31">
      <c r="A1851" s="34">
        <v>1847</v>
      </c>
      <c r="B1851" s="58">
        <v>46262</v>
      </c>
      <c r="C1851" s="4" t="s">
        <v>7730</v>
      </c>
      <c r="D1851" s="4" t="s">
        <v>6128</v>
      </c>
      <c r="E1851" s="4" t="s">
        <v>6160</v>
      </c>
      <c r="F1851" s="35" t="str">
        <f>IFERROR(VLOOKUP(E1851,'DATA MASTER'!$B$1:$R$3858,3,0),"")</f>
        <v>DIV 1</v>
      </c>
      <c r="G1851" s="4">
        <v>4</v>
      </c>
      <c r="H1851" s="35">
        <f>IFERROR(VLOOKUP(E1851,'DATA MASTER'!$B$1:$R$3858,6,0),"")</f>
        <v>1</v>
      </c>
      <c r="I1851" s="40">
        <f>IFERROR(VLOOKUP(E1851,'DATA MASTER'!$B$1:$R$3858,5,0),"")</f>
        <v>26.02</v>
      </c>
      <c r="J1851" s="35">
        <f>IFERROR(VLOOKUP(E1851,'DATA MASTER'!$B$1:$R$3858,17,0),"")</f>
        <v>876000</v>
      </c>
      <c r="K1851" s="35">
        <f>IFERROR(VLOOKUP(E1851,'DATA MASTER'!$B$1:$R$3858,16,0),"")</f>
        <v>777200</v>
      </c>
      <c r="L1851" s="34">
        <f t="shared" si="507"/>
        <v>65700</v>
      </c>
      <c r="M1851" s="34">
        <f t="shared" si="512"/>
        <v>112600.736</v>
      </c>
      <c r="N1851" s="35">
        <v>0</v>
      </c>
      <c r="O1851" s="35">
        <v>0</v>
      </c>
      <c r="P1851" s="35"/>
      <c r="Q1851" s="4"/>
      <c r="R1851" s="35">
        <f t="shared" si="513"/>
        <v>2919999.9999999995</v>
      </c>
      <c r="S1851" s="35">
        <f t="shared" si="508"/>
        <v>2394952.3027027026</v>
      </c>
      <c r="T1851" s="35">
        <f t="shared" si="509"/>
        <v>525047.69729729695</v>
      </c>
      <c r="U1851" s="35">
        <f t="shared" si="514"/>
        <v>72856</v>
      </c>
      <c r="V1851" s="35">
        <f t="shared" si="515"/>
        <v>6787.826086956522</v>
      </c>
      <c r="W1851" s="35">
        <f t="shared" si="510"/>
        <v>64824</v>
      </c>
      <c r="X1851" s="35">
        <f t="shared" si="516"/>
        <v>380579.87121034041</v>
      </c>
      <c r="Y1851" s="35">
        <f t="shared" ref="Y1851:Y1855" si="524">IF(E1851="avem005",4,1)</f>
        <v>1</v>
      </c>
      <c r="Z1851" s="35">
        <v>0</v>
      </c>
      <c r="AA1851" s="35">
        <f t="shared" si="517"/>
        <v>0</v>
      </c>
      <c r="AB1851" s="37">
        <f t="shared" si="511"/>
        <v>0</v>
      </c>
      <c r="AC1851" s="35">
        <v>0</v>
      </c>
      <c r="AD1851" s="35">
        <v>0</v>
      </c>
      <c r="AE1851" s="44"/>
    </row>
    <row r="1852" spans="1:31">
      <c r="A1852" s="34">
        <v>1848</v>
      </c>
      <c r="B1852" s="58">
        <v>46262</v>
      </c>
      <c r="C1852" s="4" t="s">
        <v>7731</v>
      </c>
      <c r="D1852" s="4" t="s">
        <v>6128</v>
      </c>
      <c r="E1852" s="4" t="s">
        <v>6129</v>
      </c>
      <c r="F1852" s="35" t="str">
        <f>IFERROR(VLOOKUP(E1852,'DATA MASTER'!$B$1:$R$3858,3,0),"")</f>
        <v>DIV 1</v>
      </c>
      <c r="G1852" s="4">
        <v>12</v>
      </c>
      <c r="H1852" s="35">
        <f>IFERROR(VLOOKUP(E1852,'DATA MASTER'!$B$1:$R$3858,6,0),"")</f>
        <v>120</v>
      </c>
      <c r="I1852" s="40">
        <f>IFERROR(VLOOKUP(E1852,'DATA MASTER'!$B$1:$R$3858,5,0),"")</f>
        <v>0.14499999999999999</v>
      </c>
      <c r="J1852" s="35">
        <f>IFERROR(VLOOKUP(E1852,'DATA MASTER'!$B$1:$R$3858,17,0),"")</f>
        <v>15108.333333333334</v>
      </c>
      <c r="K1852" s="35">
        <f>IFERROR(VLOOKUP(E1852,'DATA MASTER'!$B$1:$R$3858,16,0),"")</f>
        <v>14025</v>
      </c>
      <c r="L1852" s="34">
        <f t="shared" si="507"/>
        <v>1133.125</v>
      </c>
      <c r="M1852" s="34">
        <f t="shared" si="512"/>
        <v>2031.9420000000002</v>
      </c>
      <c r="N1852" s="35">
        <v>0</v>
      </c>
      <c r="O1852" s="35">
        <v>0</v>
      </c>
      <c r="P1852" s="35"/>
      <c r="Q1852" s="4"/>
      <c r="R1852" s="35">
        <f t="shared" si="513"/>
        <v>151083.33333333331</v>
      </c>
      <c r="S1852" s="35">
        <f t="shared" si="508"/>
        <v>129654.68108108104</v>
      </c>
      <c r="T1852" s="35">
        <f t="shared" si="509"/>
        <v>21428.652252252272</v>
      </c>
      <c r="U1852" s="35">
        <f t="shared" si="514"/>
        <v>1217.9999999999998</v>
      </c>
      <c r="V1852" s="35">
        <f t="shared" si="515"/>
        <v>113.4782608695652</v>
      </c>
      <c r="W1852" s="35">
        <f t="shared" si="510"/>
        <v>3354.05</v>
      </c>
      <c r="X1852" s="35">
        <f t="shared" si="516"/>
        <v>10493.123991382708</v>
      </c>
      <c r="Y1852" s="35">
        <f t="shared" si="524"/>
        <v>1</v>
      </c>
      <c r="Z1852" s="35">
        <v>0</v>
      </c>
      <c r="AA1852" s="35">
        <f t="shared" si="517"/>
        <v>0</v>
      </c>
      <c r="AB1852" s="37">
        <f t="shared" si="511"/>
        <v>0</v>
      </c>
      <c r="AC1852" s="35">
        <v>0</v>
      </c>
      <c r="AD1852" s="35">
        <v>6250</v>
      </c>
      <c r="AE1852" s="44"/>
    </row>
    <row r="1853" spans="1:31">
      <c r="A1853" s="34">
        <v>1849</v>
      </c>
      <c r="B1853" s="58">
        <v>46262</v>
      </c>
      <c r="C1853" s="4" t="s">
        <v>7731</v>
      </c>
      <c r="D1853" s="4" t="s">
        <v>6128</v>
      </c>
      <c r="E1853" s="4" t="s">
        <v>6167</v>
      </c>
      <c r="F1853" s="35" t="str">
        <f>IFERROR(VLOOKUP(E1853,'DATA MASTER'!$B$1:$R$3858,3,0),"")</f>
        <v>DIV 2</v>
      </c>
      <c r="G1853" s="4">
        <v>15</v>
      </c>
      <c r="H1853" s="35">
        <f>IFERROR(VLOOKUP(E1853,'DATA MASTER'!$B$1:$R$3858,6,0),"")</f>
        <v>24</v>
      </c>
      <c r="I1853" s="40">
        <f>IFERROR(VLOOKUP(E1853,'DATA MASTER'!$B$1:$R$3858,5,0),"")</f>
        <v>0.90200000000000002</v>
      </c>
      <c r="J1853" s="35">
        <f>IFERROR(VLOOKUP(E1853,'DATA MASTER'!$B$1:$R$3858,17,0),"")</f>
        <v>81000</v>
      </c>
      <c r="K1853" s="35">
        <f>IFERROR(VLOOKUP(E1853,'DATA MASTER'!$B$1:$R$3858,16,0),"")</f>
        <v>74300</v>
      </c>
      <c r="L1853" s="34">
        <f t="shared" si="507"/>
        <v>6075</v>
      </c>
      <c r="M1853" s="34">
        <f t="shared" si="512"/>
        <v>10764.584000000001</v>
      </c>
      <c r="N1853" s="35">
        <v>0</v>
      </c>
      <c r="O1853" s="35">
        <v>10</v>
      </c>
      <c r="P1853" s="35"/>
      <c r="Q1853" s="4"/>
      <c r="R1853" s="35">
        <f t="shared" si="513"/>
        <v>911250</v>
      </c>
      <c r="S1853" s="35">
        <f t="shared" si="508"/>
        <v>772728.03243243229</v>
      </c>
      <c r="T1853" s="35">
        <f t="shared" si="509"/>
        <v>138521.96756756771</v>
      </c>
      <c r="U1853" s="35">
        <f t="shared" si="514"/>
        <v>9471</v>
      </c>
      <c r="V1853" s="35">
        <f t="shared" si="515"/>
        <v>882.39130434782612</v>
      </c>
      <c r="W1853" s="35">
        <f t="shared" si="510"/>
        <v>20229.75</v>
      </c>
      <c r="X1853" s="35">
        <f t="shared" si="516"/>
        <v>101688.82626321989</v>
      </c>
      <c r="Y1853" s="35">
        <f t="shared" si="524"/>
        <v>1</v>
      </c>
      <c r="Z1853" s="35">
        <v>0</v>
      </c>
      <c r="AA1853" s="35">
        <f t="shared" si="517"/>
        <v>0</v>
      </c>
      <c r="AB1853" s="37">
        <f t="shared" si="511"/>
        <v>0</v>
      </c>
      <c r="AC1853" s="35">
        <v>0</v>
      </c>
      <c r="AD1853" s="35">
        <v>6250</v>
      </c>
      <c r="AE1853" s="44"/>
    </row>
    <row r="1854" spans="1:31">
      <c r="A1854" s="34">
        <v>1850</v>
      </c>
      <c r="B1854" s="58">
        <v>46262</v>
      </c>
      <c r="C1854" s="4" t="s">
        <v>7732</v>
      </c>
      <c r="D1854" s="4" t="s">
        <v>6134</v>
      </c>
      <c r="E1854" s="4" t="s">
        <v>6148</v>
      </c>
      <c r="F1854" s="35" t="str">
        <f>IFERROR(VLOOKUP(E1854,'DATA MASTER'!$B$1:$R$3858,3,0),"")</f>
        <v>DIV 2</v>
      </c>
      <c r="G1854" s="4">
        <v>3</v>
      </c>
      <c r="H1854" s="35">
        <f>IFERROR(VLOOKUP(E1854,'DATA MASTER'!$B$1:$R$3858,6,0),"")</f>
        <v>24</v>
      </c>
      <c r="I1854" s="40">
        <f>IFERROR(VLOOKUP(E1854,'DATA MASTER'!$B$1:$R$3858,5,0),"")</f>
        <v>1.0900000000000001</v>
      </c>
      <c r="J1854" s="35">
        <f>IFERROR(VLOOKUP(E1854,'DATA MASTER'!$B$1:$R$3858,17,0),"")</f>
        <v>82200</v>
      </c>
      <c r="K1854" s="35">
        <f>IFERROR(VLOOKUP(E1854,'DATA MASTER'!$B$1:$R$3858,16,0),"")</f>
        <v>74900</v>
      </c>
      <c r="L1854" s="34">
        <f t="shared" si="507"/>
        <v>6165</v>
      </c>
      <c r="M1854" s="34">
        <f t="shared" si="512"/>
        <v>10851.512000000001</v>
      </c>
      <c r="N1854" s="35">
        <v>0</v>
      </c>
      <c r="O1854" s="35">
        <v>0</v>
      </c>
      <c r="P1854" s="35"/>
      <c r="Q1854" s="4"/>
      <c r="R1854" s="35">
        <f t="shared" si="513"/>
        <v>205500</v>
      </c>
      <c r="S1854" s="35">
        <f t="shared" si="508"/>
        <v>173104.02162162162</v>
      </c>
      <c r="T1854" s="35">
        <f t="shared" si="509"/>
        <v>32395.978378378379</v>
      </c>
      <c r="U1854" s="35">
        <f t="shared" si="514"/>
        <v>2289.0000000000005</v>
      </c>
      <c r="V1854" s="35">
        <f t="shared" si="515"/>
        <v>213.2608695652174</v>
      </c>
      <c r="W1854" s="35">
        <f t="shared" si="510"/>
        <v>4562.1000000000004</v>
      </c>
      <c r="X1854" s="35">
        <f t="shared" si="516"/>
        <v>25331.617508813164</v>
      </c>
      <c r="Y1854" s="35">
        <f t="shared" si="524"/>
        <v>1</v>
      </c>
      <c r="Z1854" s="35">
        <v>0</v>
      </c>
      <c r="AA1854" s="35">
        <f t="shared" si="517"/>
        <v>0</v>
      </c>
      <c r="AB1854" s="37">
        <f t="shared" si="511"/>
        <v>0</v>
      </c>
      <c r="AC1854" s="35">
        <v>0</v>
      </c>
      <c r="AD1854" s="35">
        <v>0</v>
      </c>
      <c r="AE1854" s="44"/>
    </row>
    <row r="1855" spans="1:31">
      <c r="A1855" s="34">
        <v>1851</v>
      </c>
      <c r="B1855" s="58">
        <v>46262</v>
      </c>
      <c r="C1855" s="4" t="s">
        <v>7733</v>
      </c>
      <c r="D1855" s="4" t="s">
        <v>6158</v>
      </c>
      <c r="E1855" s="4" t="s">
        <v>1539</v>
      </c>
      <c r="F1855" s="35" t="str">
        <f>IFERROR(VLOOKUP(E1855,'DATA MASTER'!$B$1:$R$3858,3,0),"")</f>
        <v>DIV 1</v>
      </c>
      <c r="G1855" s="4">
        <v>300</v>
      </c>
      <c r="H1855" s="35">
        <f>IFERROR(VLOOKUP(E1855,'DATA MASTER'!$B$1:$R$3858,6,0),"")</f>
        <v>30</v>
      </c>
      <c r="I1855" s="40">
        <f>IFERROR(VLOOKUP(E1855,'DATA MASTER'!$B$1:$R$3858,5,0),"")</f>
        <v>0.215</v>
      </c>
      <c r="J1855" s="35">
        <f>IFERROR(VLOOKUP(E1855,'DATA MASTER'!$B$1:$R$3858,17,0),"")</f>
        <v>0</v>
      </c>
      <c r="K1855" s="35">
        <f>IFERROR(VLOOKUP(E1855,'DATA MASTER'!$B$1:$R$3858,16,0),"")</f>
        <v>0</v>
      </c>
      <c r="L1855" s="34">
        <f t="shared" si="507"/>
        <v>0</v>
      </c>
      <c r="M1855" s="34">
        <f t="shared" si="512"/>
        <v>0</v>
      </c>
      <c r="N1855" s="35">
        <v>0</v>
      </c>
      <c r="O1855" s="35">
        <v>0</v>
      </c>
      <c r="P1855" s="35"/>
      <c r="Q1855" s="4" t="e">
        <f>VLOOKUP(#REF!,#REF!,1,0)</f>
        <v>#REF!</v>
      </c>
      <c r="R1855" s="35">
        <f t="shared" si="513"/>
        <v>0</v>
      </c>
      <c r="S1855" s="35">
        <f t="shared" si="508"/>
        <v>0</v>
      </c>
      <c r="T1855" s="35">
        <f t="shared" si="509"/>
        <v>0</v>
      </c>
      <c r="U1855" s="35">
        <f t="shared" si="514"/>
        <v>45150</v>
      </c>
      <c r="V1855" s="35">
        <f t="shared" si="515"/>
        <v>4206.521739130435</v>
      </c>
      <c r="W1855" s="35">
        <f t="shared" si="510"/>
        <v>0</v>
      </c>
      <c r="X1855" s="35" t="str">
        <f t="shared" si="516"/>
        <v/>
      </c>
      <c r="Y1855" s="35">
        <f t="shared" si="524"/>
        <v>1</v>
      </c>
      <c r="Z1855" s="42" t="e">
        <f>VLOOKUP(Q1855,#REF!,4,0)</f>
        <v>#REF!</v>
      </c>
      <c r="AA1855" s="35">
        <f t="shared" si="517"/>
        <v>0</v>
      </c>
      <c r="AB1855" s="37">
        <f t="shared" si="511"/>
        <v>0</v>
      </c>
      <c r="AC1855" s="35" t="e">
        <f t="shared" ref="AC1855:AC1856" si="525">Z1855*R1855*1.11</f>
        <v>#REF!</v>
      </c>
      <c r="AD1855" s="35">
        <v>0</v>
      </c>
      <c r="AE1855" s="44"/>
    </row>
    <row r="1856" spans="1:31">
      <c r="A1856" s="34">
        <v>1852</v>
      </c>
      <c r="B1856" s="58">
        <v>46262</v>
      </c>
      <c r="C1856" s="4" t="s">
        <v>7733</v>
      </c>
      <c r="D1856" s="4" t="s">
        <v>6158</v>
      </c>
      <c r="E1856" s="4" t="s">
        <v>1538</v>
      </c>
      <c r="F1856" s="35" t="str">
        <f>IFERROR(VLOOKUP(E1856,'DATA MASTER'!$B$1:$R$3858,3,0),"")</f>
        <v>DIV 1</v>
      </c>
      <c r="G1856" s="4">
        <v>300</v>
      </c>
      <c r="H1856" s="35">
        <f>IFERROR(VLOOKUP(E1856,'DATA MASTER'!$B$1:$R$3858,6,0),"")</f>
        <v>30</v>
      </c>
      <c r="I1856" s="40">
        <f>IFERROR(VLOOKUP(E1856,'DATA MASTER'!$B$1:$R$3858,5,0),"")</f>
        <v>0.215</v>
      </c>
      <c r="J1856" s="35">
        <f>IFERROR(VLOOKUP(E1856,'DATA MASTER'!$B$1:$R$3858,17,0),"")</f>
        <v>83800</v>
      </c>
      <c r="K1856" s="35">
        <f>IFERROR(VLOOKUP(E1856,'DATA MASTER'!$B$1:$R$3858,16,0),"")</f>
        <v>77100</v>
      </c>
      <c r="L1856" s="34">
        <f t="shared" si="507"/>
        <v>6285</v>
      </c>
      <c r="M1856" s="34">
        <f t="shared" si="512"/>
        <v>11170.248000000001</v>
      </c>
      <c r="N1856" s="35">
        <v>0</v>
      </c>
      <c r="O1856" s="35">
        <v>0</v>
      </c>
      <c r="P1856" s="35"/>
      <c r="Q1856" s="4" t="e">
        <f>VLOOKUP(#REF!,#REF!,1,0)</f>
        <v>#REF!</v>
      </c>
      <c r="R1856" s="35">
        <f t="shared" si="513"/>
        <v>20950000</v>
      </c>
      <c r="S1856" s="35">
        <f t="shared" si="508"/>
        <v>17818851.891891889</v>
      </c>
      <c r="T1856" s="35">
        <f t="shared" si="509"/>
        <v>3131148.1081081107</v>
      </c>
      <c r="U1856" s="35">
        <f t="shared" si="514"/>
        <v>45150</v>
      </c>
      <c r="V1856" s="35">
        <f t="shared" si="515"/>
        <v>4206.521739130435</v>
      </c>
      <c r="W1856" s="35">
        <f t="shared" si="510"/>
        <v>465090.00000000006</v>
      </c>
      <c r="X1856" s="35" t="str">
        <f t="shared" si="516"/>
        <v/>
      </c>
      <c r="Y1856" s="35">
        <v>1</v>
      </c>
      <c r="Z1856" s="42" t="e">
        <f>VLOOKUP(Q1856,#REF!,4,0)</f>
        <v>#REF!</v>
      </c>
      <c r="AA1856" s="35">
        <f t="shared" si="517"/>
        <v>0</v>
      </c>
      <c r="AB1856" s="37">
        <f t="shared" si="511"/>
        <v>0</v>
      </c>
      <c r="AC1856" s="35" t="e">
        <f t="shared" si="525"/>
        <v>#REF!</v>
      </c>
      <c r="AD1856" s="35">
        <v>0</v>
      </c>
      <c r="AE1856" s="44"/>
    </row>
    <row r="1857" spans="1:31">
      <c r="A1857" s="34">
        <v>1853</v>
      </c>
      <c r="B1857" s="58">
        <v>46262</v>
      </c>
      <c r="C1857" s="4" t="s">
        <v>7734</v>
      </c>
      <c r="D1857" s="4" t="s">
        <v>6183</v>
      </c>
      <c r="E1857" s="4" t="s">
        <v>6156</v>
      </c>
      <c r="F1857" s="35" t="str">
        <f>IFERROR(VLOOKUP(E1857,'DATA MASTER'!$B$1:$R$3858,3,0),"")</f>
        <v>DIV 1</v>
      </c>
      <c r="G1857" s="4">
        <v>16</v>
      </c>
      <c r="H1857" s="35">
        <f>IFERROR(VLOOKUP(E1857,'DATA MASTER'!$B$1:$R$3858,6,0),"")</f>
        <v>4</v>
      </c>
      <c r="I1857" s="40">
        <f>IFERROR(VLOOKUP(E1857,'DATA MASTER'!$B$1:$R$3858,5,0),"")</f>
        <v>5.3879999999999999</v>
      </c>
      <c r="J1857" s="35">
        <f>IFERROR(VLOOKUP(E1857,'DATA MASTER'!$B$1:$R$3858,17,0),"")</f>
        <v>185700</v>
      </c>
      <c r="K1857" s="35">
        <f>IFERROR(VLOOKUP(E1857,'DATA MASTER'!$B$1:$R$3858,16,0),"")</f>
        <v>165300</v>
      </c>
      <c r="L1857" s="34">
        <f t="shared" si="507"/>
        <v>13927.5</v>
      </c>
      <c r="M1857" s="34">
        <f t="shared" si="512"/>
        <v>23948.664000000001</v>
      </c>
      <c r="N1857" s="35">
        <v>0</v>
      </c>
      <c r="O1857" s="35">
        <v>0</v>
      </c>
      <c r="P1857" s="35"/>
      <c r="Q1857" s="4"/>
      <c r="R1857" s="35">
        <f t="shared" si="513"/>
        <v>2476000</v>
      </c>
      <c r="S1857" s="35">
        <f t="shared" si="508"/>
        <v>2037496.735135135</v>
      </c>
      <c r="T1857" s="35">
        <f t="shared" si="509"/>
        <v>438503.26486486499</v>
      </c>
      <c r="U1857" s="35">
        <f t="shared" si="514"/>
        <v>60345.599999999999</v>
      </c>
      <c r="V1857" s="35">
        <f t="shared" si="515"/>
        <v>5622.260869565217</v>
      </c>
      <c r="W1857" s="35">
        <f t="shared" si="510"/>
        <v>54967.200000000004</v>
      </c>
      <c r="X1857" s="35">
        <f t="shared" si="516"/>
        <v>263282.4897095855</v>
      </c>
      <c r="Y1857" s="35">
        <v>1</v>
      </c>
      <c r="Z1857" s="35">
        <v>0</v>
      </c>
      <c r="AA1857" s="35">
        <f t="shared" si="517"/>
        <v>0</v>
      </c>
      <c r="AB1857" s="37">
        <f t="shared" si="511"/>
        <v>40000</v>
      </c>
      <c r="AC1857" s="35">
        <v>0</v>
      </c>
      <c r="AD1857" s="35">
        <v>14285.714285714286</v>
      </c>
      <c r="AE1857" s="44"/>
    </row>
    <row r="1858" spans="1:31">
      <c r="A1858" s="34">
        <v>1854</v>
      </c>
      <c r="B1858" s="58">
        <v>46262</v>
      </c>
      <c r="C1858" s="4" t="s">
        <v>7734</v>
      </c>
      <c r="D1858" s="4" t="s">
        <v>6183</v>
      </c>
      <c r="E1858" s="4" t="s">
        <v>6151</v>
      </c>
      <c r="F1858" s="35" t="str">
        <f>IFERROR(VLOOKUP(E1858,'DATA MASTER'!$B$1:$R$3858,3,0),"")</f>
        <v>DIV 2</v>
      </c>
      <c r="G1858" s="4">
        <v>24</v>
      </c>
      <c r="H1858" s="35">
        <f>IFERROR(VLOOKUP(E1858,'DATA MASTER'!$B$1:$R$3858,6,0),"")</f>
        <v>24</v>
      </c>
      <c r="I1858" s="40">
        <f>IFERROR(VLOOKUP(E1858,'DATA MASTER'!$B$1:$R$3858,5,0),"")</f>
        <v>0.85</v>
      </c>
      <c r="J1858" s="35">
        <f>IFERROR(VLOOKUP(E1858,'DATA MASTER'!$B$1:$R$3858,17,0),"")</f>
        <v>74700</v>
      </c>
      <c r="K1858" s="35">
        <f>IFERROR(VLOOKUP(E1858,'DATA MASTER'!$B$1:$R$3858,16,0),"")</f>
        <v>67900</v>
      </c>
      <c r="L1858" s="34">
        <f t="shared" si="507"/>
        <v>5602.5</v>
      </c>
      <c r="M1858" s="34">
        <f t="shared" si="512"/>
        <v>9837.3520000000008</v>
      </c>
      <c r="N1858" s="35">
        <v>0</v>
      </c>
      <c r="O1858" s="35">
        <v>0</v>
      </c>
      <c r="P1858" s="35"/>
      <c r="Q1858" s="4"/>
      <c r="R1858" s="35">
        <f t="shared" si="513"/>
        <v>1493999.9999999998</v>
      </c>
      <c r="S1858" s="35">
        <f t="shared" si="508"/>
        <v>1255408.6054054054</v>
      </c>
      <c r="T1858" s="35">
        <f t="shared" si="509"/>
        <v>238591.39459459437</v>
      </c>
      <c r="U1858" s="35">
        <f t="shared" si="514"/>
        <v>14279.999999999998</v>
      </c>
      <c r="V1858" s="35">
        <f t="shared" si="515"/>
        <v>1330.4347826086955</v>
      </c>
      <c r="W1858" s="35">
        <f t="shared" si="510"/>
        <v>33166.799999999996</v>
      </c>
      <c r="X1858" s="35">
        <f t="shared" si="516"/>
        <v>165528.44552627139</v>
      </c>
      <c r="Y1858" s="35">
        <f>IF(E1858="avem005",4,1)</f>
        <v>1</v>
      </c>
      <c r="Z1858" s="35">
        <v>0</v>
      </c>
      <c r="AA1858" s="35">
        <f t="shared" si="517"/>
        <v>0</v>
      </c>
      <c r="AB1858" s="37">
        <f t="shared" si="511"/>
        <v>10000</v>
      </c>
      <c r="AC1858" s="35">
        <v>0</v>
      </c>
      <c r="AD1858" s="35">
        <v>14285.714285714286</v>
      </c>
      <c r="AE1858" s="44"/>
    </row>
    <row r="1859" spans="1:31">
      <c r="A1859" s="34">
        <v>1855</v>
      </c>
      <c r="B1859" s="58">
        <v>46262</v>
      </c>
      <c r="C1859" s="4" t="s">
        <v>7735</v>
      </c>
      <c r="D1859" s="4" t="s">
        <v>6124</v>
      </c>
      <c r="E1859" s="4" t="s">
        <v>6156</v>
      </c>
      <c r="F1859" s="35" t="str">
        <f>IFERROR(VLOOKUP(E1859,'DATA MASTER'!$B$1:$R$3858,3,0),"")</f>
        <v>DIV 1</v>
      </c>
      <c r="G1859" s="4">
        <v>2</v>
      </c>
      <c r="H1859" s="35">
        <f>IFERROR(VLOOKUP(E1859,'DATA MASTER'!$B$1:$R$3858,6,0),"")</f>
        <v>4</v>
      </c>
      <c r="I1859" s="40">
        <f>IFERROR(VLOOKUP(E1859,'DATA MASTER'!$B$1:$R$3858,5,0),"")</f>
        <v>5.3879999999999999</v>
      </c>
      <c r="J1859" s="35">
        <f>IFERROR(VLOOKUP(E1859,'DATA MASTER'!$B$1:$R$3858,17,0),"")</f>
        <v>185700</v>
      </c>
      <c r="K1859" s="35">
        <f>IFERROR(VLOOKUP(E1859,'DATA MASTER'!$B$1:$R$3858,16,0),"")</f>
        <v>165300</v>
      </c>
      <c r="L1859" s="34">
        <f t="shared" si="507"/>
        <v>13927.5</v>
      </c>
      <c r="M1859" s="34">
        <f t="shared" si="512"/>
        <v>23948.664000000001</v>
      </c>
      <c r="N1859" s="35">
        <v>0</v>
      </c>
      <c r="O1859" s="35">
        <v>0</v>
      </c>
      <c r="P1859" s="35"/>
      <c r="Q1859" s="4"/>
      <c r="R1859" s="35">
        <f t="shared" si="513"/>
        <v>309500</v>
      </c>
      <c r="S1859" s="35">
        <f t="shared" si="508"/>
        <v>254687.09189189188</v>
      </c>
      <c r="T1859" s="35">
        <f t="shared" si="509"/>
        <v>54812.908108108124</v>
      </c>
      <c r="U1859" s="35">
        <f t="shared" si="514"/>
        <v>7543.2</v>
      </c>
      <c r="V1859" s="35">
        <f t="shared" si="515"/>
        <v>702.78260869565213</v>
      </c>
      <c r="W1859" s="35">
        <f t="shared" si="510"/>
        <v>6870.9000000000005</v>
      </c>
      <c r="X1859" s="35">
        <f t="shared" si="516"/>
        <v>33926.794730181704</v>
      </c>
      <c r="Y1859" s="35">
        <v>1</v>
      </c>
      <c r="Z1859" s="35">
        <v>0</v>
      </c>
      <c r="AA1859" s="35">
        <f t="shared" si="517"/>
        <v>0</v>
      </c>
      <c r="AB1859" s="37">
        <f t="shared" si="511"/>
        <v>0</v>
      </c>
      <c r="AC1859" s="35">
        <v>0</v>
      </c>
      <c r="AD1859" s="35">
        <v>5769.2307692307695</v>
      </c>
      <c r="AE1859" s="44"/>
    </row>
    <row r="1860" spans="1:31">
      <c r="A1860" s="34">
        <v>1856</v>
      </c>
      <c r="B1860" s="58">
        <v>46262</v>
      </c>
      <c r="C1860" s="4" t="s">
        <v>7736</v>
      </c>
      <c r="D1860" s="4" t="s">
        <v>6134</v>
      </c>
      <c r="E1860" s="4" t="s">
        <v>6207</v>
      </c>
      <c r="F1860" s="35" t="str">
        <f>IFERROR(VLOOKUP(E1860,'DATA MASTER'!$B$1:$R$3858,3,0),"")</f>
        <v>DIV 2</v>
      </c>
      <c r="G1860" s="4">
        <v>2</v>
      </c>
      <c r="H1860" s="35">
        <f>IFERROR(VLOOKUP(E1860,'DATA MASTER'!$B$1:$R$3858,6,0),"")</f>
        <v>4</v>
      </c>
      <c r="I1860" s="40">
        <f>IFERROR(VLOOKUP(E1860,'DATA MASTER'!$B$1:$R$3858,5,0),"")</f>
        <v>4.24</v>
      </c>
      <c r="J1860" s="35">
        <f>IFERROR(VLOOKUP(E1860,'DATA MASTER'!$B$1:$R$3858,17,0),"")</f>
        <v>310600</v>
      </c>
      <c r="K1860" s="35">
        <f>IFERROR(VLOOKUP(E1860,'DATA MASTER'!$B$1:$R$3858,16,0),"")</f>
        <v>283000</v>
      </c>
      <c r="L1860" s="34">
        <f t="shared" si="507"/>
        <v>23295</v>
      </c>
      <c r="M1860" s="34">
        <f t="shared" si="512"/>
        <v>41001.040000000001</v>
      </c>
      <c r="N1860" s="35">
        <v>0</v>
      </c>
      <c r="O1860" s="35">
        <v>0</v>
      </c>
      <c r="P1860" s="35"/>
      <c r="Q1860" s="4"/>
      <c r="R1860" s="35">
        <f t="shared" si="513"/>
        <v>517666.66666666663</v>
      </c>
      <c r="S1860" s="35">
        <f t="shared" si="508"/>
        <v>436034.16216216213</v>
      </c>
      <c r="T1860" s="35">
        <f t="shared" si="509"/>
        <v>81632.504504504497</v>
      </c>
      <c r="U1860" s="35">
        <f t="shared" si="514"/>
        <v>5936</v>
      </c>
      <c r="V1860" s="35">
        <f t="shared" si="515"/>
        <v>553.04347826086962</v>
      </c>
      <c r="W1860" s="35">
        <f t="shared" si="510"/>
        <v>11492.199999999999</v>
      </c>
      <c r="X1860" s="35">
        <f t="shared" si="516"/>
        <v>60079.832454815063</v>
      </c>
      <c r="Y1860" s="35">
        <v>1</v>
      </c>
      <c r="Z1860" s="35">
        <v>0</v>
      </c>
      <c r="AA1860" s="35">
        <f t="shared" si="517"/>
        <v>0</v>
      </c>
      <c r="AB1860" s="37">
        <f t="shared" si="511"/>
        <v>0</v>
      </c>
      <c r="AC1860" s="35">
        <v>0</v>
      </c>
      <c r="AD1860" s="35">
        <v>3571.4285714285716</v>
      </c>
      <c r="AE1860" s="44"/>
    </row>
    <row r="1861" spans="1:31">
      <c r="A1861" s="34">
        <v>1857</v>
      </c>
      <c r="B1861" s="58">
        <v>46262</v>
      </c>
      <c r="C1861" s="4" t="s">
        <v>7737</v>
      </c>
      <c r="D1861" s="4" t="s">
        <v>6196</v>
      </c>
      <c r="E1861" s="4" t="s">
        <v>6170</v>
      </c>
      <c r="F1861" s="35" t="str">
        <f>IFERROR(VLOOKUP(E1861,'DATA MASTER'!$B$1:$R$3858,3,0),"")</f>
        <v>DIV 2</v>
      </c>
      <c r="G1861" s="4">
        <v>3</v>
      </c>
      <c r="H1861" s="35">
        <f>IFERROR(VLOOKUP(E1861,'DATA MASTER'!$B$1:$R$3858,6,0),"")</f>
        <v>1</v>
      </c>
      <c r="I1861" s="40">
        <f>IFERROR(VLOOKUP(E1861,'DATA MASTER'!$B$1:$R$3858,5,0),"")</f>
        <v>21.11</v>
      </c>
      <c r="J1861" s="35">
        <f>IFERROR(VLOOKUP(E1861,'DATA MASTER'!$B$1:$R$3858,17,0),"")</f>
        <v>1428200</v>
      </c>
      <c r="K1861" s="35">
        <f>IFERROR(VLOOKUP(E1861,'DATA MASTER'!$B$1:$R$3858,16,0),"")</f>
        <v>1291700</v>
      </c>
      <c r="L1861" s="34">
        <f t="shared" si="507"/>
        <v>107115</v>
      </c>
      <c r="M1861" s="34">
        <f t="shared" si="512"/>
        <v>187141.49600000001</v>
      </c>
      <c r="N1861" s="35">
        <v>0</v>
      </c>
      <c r="O1861" s="35">
        <v>0</v>
      </c>
      <c r="P1861" s="35"/>
      <c r="Q1861" s="4"/>
      <c r="R1861" s="35">
        <f t="shared" si="513"/>
        <v>3570499.9999999995</v>
      </c>
      <c r="S1861" s="35">
        <f t="shared" si="508"/>
        <v>2985293.2540540537</v>
      </c>
      <c r="T1861" s="35">
        <f t="shared" si="509"/>
        <v>585206.74594594585</v>
      </c>
      <c r="U1861" s="35">
        <f t="shared" si="514"/>
        <v>44331</v>
      </c>
      <c r="V1861" s="35">
        <f t="shared" si="515"/>
        <v>4130.217391304348</v>
      </c>
      <c r="W1861" s="35">
        <f t="shared" si="510"/>
        <v>79265.099999999991</v>
      </c>
      <c r="X1861" s="35">
        <f t="shared" si="516"/>
        <v>449415.91242560931</v>
      </c>
      <c r="Y1861" s="35">
        <f t="shared" ref="Y1861:Y1863" si="526">IF(E1861="avem005",4,1)</f>
        <v>1</v>
      </c>
      <c r="Z1861" s="35">
        <v>0</v>
      </c>
      <c r="AA1861" s="35">
        <f t="shared" si="517"/>
        <v>0</v>
      </c>
      <c r="AB1861" s="37">
        <f t="shared" si="511"/>
        <v>0</v>
      </c>
      <c r="AC1861" s="35">
        <v>0</v>
      </c>
      <c r="AD1861" s="35">
        <v>8064.5161290322585</v>
      </c>
      <c r="AE1861" s="44"/>
    </row>
    <row r="1862" spans="1:31">
      <c r="A1862" s="34">
        <v>1858</v>
      </c>
      <c r="B1862" s="58">
        <v>46262</v>
      </c>
      <c r="C1862" s="4" t="s">
        <v>7738</v>
      </c>
      <c r="D1862" s="4" t="s">
        <v>6134</v>
      </c>
      <c r="E1862" s="4" t="s">
        <v>6166</v>
      </c>
      <c r="F1862" s="35" t="str">
        <f>IFERROR(VLOOKUP(E1862,'DATA MASTER'!$B$1:$R$3858,3,0),"")</f>
        <v>DIV 2</v>
      </c>
      <c r="G1862" s="4">
        <v>4</v>
      </c>
      <c r="H1862" s="35">
        <f>IFERROR(VLOOKUP(E1862,'DATA MASTER'!$B$1:$R$3858,6,0),"")</f>
        <v>4</v>
      </c>
      <c r="I1862" s="40">
        <f>IFERROR(VLOOKUP(E1862,'DATA MASTER'!$B$1:$R$3858,5,0),"")</f>
        <v>4.68</v>
      </c>
      <c r="J1862" s="35">
        <f>IFERROR(VLOOKUP(E1862,'DATA MASTER'!$B$1:$R$3858,17,0),"")</f>
        <v>112100</v>
      </c>
      <c r="K1862" s="35">
        <f>IFERROR(VLOOKUP(E1862,'DATA MASTER'!$B$1:$R$3858,16,0),"")</f>
        <v>96500</v>
      </c>
      <c r="L1862" s="34">
        <f t="shared" si="507"/>
        <v>8407.5</v>
      </c>
      <c r="M1862" s="34">
        <f t="shared" si="512"/>
        <v>13980.92</v>
      </c>
      <c r="N1862" s="35">
        <v>0</v>
      </c>
      <c r="O1862" s="35">
        <v>0</v>
      </c>
      <c r="P1862" s="35"/>
      <c r="Q1862" s="4"/>
      <c r="R1862" s="35">
        <f t="shared" si="513"/>
        <v>373666.66666666663</v>
      </c>
      <c r="S1862" s="35">
        <f t="shared" si="508"/>
        <v>297366.05405405402</v>
      </c>
      <c r="T1862" s="35">
        <f t="shared" si="509"/>
        <v>76300.612612612604</v>
      </c>
      <c r="U1862" s="35">
        <f t="shared" si="514"/>
        <v>13104</v>
      </c>
      <c r="V1862" s="35">
        <f t="shared" si="515"/>
        <v>1220.8695652173913</v>
      </c>
      <c r="W1862" s="35">
        <f t="shared" si="510"/>
        <v>8295.4</v>
      </c>
      <c r="X1862" s="35">
        <f t="shared" si="516"/>
        <v>46537.485904538065</v>
      </c>
      <c r="Y1862" s="35">
        <f t="shared" si="526"/>
        <v>1</v>
      </c>
      <c r="Z1862" s="35">
        <v>0</v>
      </c>
      <c r="AA1862" s="35">
        <f t="shared" si="517"/>
        <v>0</v>
      </c>
      <c r="AB1862" s="37">
        <f t="shared" si="511"/>
        <v>0</v>
      </c>
      <c r="AC1862" s="35">
        <v>0</v>
      </c>
      <c r="AD1862" s="35">
        <v>7142.8571428571431</v>
      </c>
      <c r="AE1862" s="44"/>
    </row>
    <row r="1863" spans="1:31">
      <c r="A1863" s="34">
        <v>1859</v>
      </c>
      <c r="B1863" s="58">
        <v>46262</v>
      </c>
      <c r="C1863" s="4" t="s">
        <v>7738</v>
      </c>
      <c r="D1863" s="4" t="s">
        <v>6134</v>
      </c>
      <c r="E1863" s="4" t="s">
        <v>6207</v>
      </c>
      <c r="F1863" s="35" t="str">
        <f>IFERROR(VLOOKUP(E1863,'DATA MASTER'!$B$1:$R$3858,3,0),"")</f>
        <v>DIV 2</v>
      </c>
      <c r="G1863" s="4">
        <v>1</v>
      </c>
      <c r="H1863" s="35">
        <f>IFERROR(VLOOKUP(E1863,'DATA MASTER'!$B$1:$R$3858,6,0),"")</f>
        <v>4</v>
      </c>
      <c r="I1863" s="40">
        <f>IFERROR(VLOOKUP(E1863,'DATA MASTER'!$B$1:$R$3858,5,0),"")</f>
        <v>4.24</v>
      </c>
      <c r="J1863" s="35">
        <f>IFERROR(VLOOKUP(E1863,'DATA MASTER'!$B$1:$R$3858,17,0),"")</f>
        <v>310600</v>
      </c>
      <c r="K1863" s="35">
        <f>IFERROR(VLOOKUP(E1863,'DATA MASTER'!$B$1:$R$3858,16,0),"")</f>
        <v>283000</v>
      </c>
      <c r="L1863" s="34">
        <f t="shared" si="507"/>
        <v>23295</v>
      </c>
      <c r="M1863" s="34">
        <f t="shared" si="512"/>
        <v>41001.040000000001</v>
      </c>
      <c r="N1863" s="35">
        <v>0</v>
      </c>
      <c r="O1863" s="35">
        <v>0</v>
      </c>
      <c r="P1863" s="35"/>
      <c r="Q1863" s="4"/>
      <c r="R1863" s="35">
        <f t="shared" si="513"/>
        <v>258833.33333333331</v>
      </c>
      <c r="S1863" s="35">
        <f t="shared" si="508"/>
        <v>218017.08108108107</v>
      </c>
      <c r="T1863" s="35">
        <f t="shared" si="509"/>
        <v>40816.252252252249</v>
      </c>
      <c r="U1863" s="35">
        <f t="shared" si="514"/>
        <v>2968</v>
      </c>
      <c r="V1863" s="35">
        <f t="shared" si="515"/>
        <v>276.52173913043481</v>
      </c>
      <c r="W1863" s="35">
        <f t="shared" si="510"/>
        <v>5746.0999999999995</v>
      </c>
      <c r="X1863" s="35">
        <f t="shared" si="516"/>
        <v>24682.773370264673</v>
      </c>
      <c r="Y1863" s="35">
        <f t="shared" si="526"/>
        <v>1</v>
      </c>
      <c r="Z1863" s="35">
        <v>0</v>
      </c>
      <c r="AA1863" s="35">
        <f t="shared" si="517"/>
        <v>0</v>
      </c>
      <c r="AB1863" s="37">
        <f t="shared" si="511"/>
        <v>0</v>
      </c>
      <c r="AC1863" s="35">
        <v>0</v>
      </c>
      <c r="AD1863" s="35">
        <v>7142.8571428571431</v>
      </c>
      <c r="AE1863" s="44"/>
    </row>
    <row r="1864" spans="1:31">
      <c r="A1864" s="34">
        <v>1860</v>
      </c>
      <c r="B1864" s="58">
        <v>46262</v>
      </c>
      <c r="C1864" s="4" t="s">
        <v>7739</v>
      </c>
      <c r="D1864" s="4" t="s">
        <v>6239</v>
      </c>
      <c r="E1864" s="4" t="s">
        <v>1539</v>
      </c>
      <c r="F1864" s="35" t="str">
        <f>IFERROR(VLOOKUP(E1864,'DATA MASTER'!$B$1:$R$3858,3,0),"")</f>
        <v>DIV 1</v>
      </c>
      <c r="G1864" s="4">
        <v>75</v>
      </c>
      <c r="H1864" s="35">
        <f>IFERROR(VLOOKUP(E1864,'DATA MASTER'!$B$1:$R$3858,6,0),"")</f>
        <v>30</v>
      </c>
      <c r="I1864" s="40">
        <f>IFERROR(VLOOKUP(E1864,'DATA MASTER'!$B$1:$R$3858,5,0),"")</f>
        <v>0.215</v>
      </c>
      <c r="J1864" s="35">
        <f>IFERROR(VLOOKUP(E1864,'DATA MASTER'!$B$1:$R$3858,17,0),"")</f>
        <v>0</v>
      </c>
      <c r="K1864" s="35">
        <f>IFERROR(VLOOKUP(E1864,'DATA MASTER'!$B$1:$R$3858,16,0),"")</f>
        <v>0</v>
      </c>
      <c r="L1864" s="34">
        <f t="shared" ref="L1864:L1927" si="527">IFERROR(IF(F1864="MTAB",12.5%*J1864,7.5%*J1864),"")</f>
        <v>0</v>
      </c>
      <c r="M1864" s="34">
        <f t="shared" si="512"/>
        <v>0</v>
      </c>
      <c r="N1864" s="35">
        <v>0</v>
      </c>
      <c r="O1864" s="35">
        <v>0</v>
      </c>
      <c r="P1864" s="35"/>
      <c r="Q1864" s="4"/>
      <c r="R1864" s="35">
        <f t="shared" si="513"/>
        <v>0</v>
      </c>
      <c r="S1864" s="35">
        <f t="shared" ref="S1864:S1927" si="528">IFERROR((K1864-M1864)/1.11*(100-O1864)%*G1864,"")</f>
        <v>0</v>
      </c>
      <c r="T1864" s="35">
        <f t="shared" ref="T1864:T1927" si="529">IFERROR(R1864-S1864,"")</f>
        <v>0</v>
      </c>
      <c r="U1864" s="35">
        <f t="shared" si="514"/>
        <v>11287.5</v>
      </c>
      <c r="V1864" s="35">
        <f t="shared" si="515"/>
        <v>1051.6304347826087</v>
      </c>
      <c r="W1864" s="35">
        <f t="shared" ref="W1864:W1927" si="530">IFERROR(2%*R1864*1.11,"")</f>
        <v>0</v>
      </c>
      <c r="X1864" s="35">
        <f t="shared" si="516"/>
        <v>-24839.130434782608</v>
      </c>
      <c r="Y1864" s="35">
        <v>1</v>
      </c>
      <c r="Z1864" s="35">
        <v>0</v>
      </c>
      <c r="AA1864" s="35">
        <f t="shared" si="517"/>
        <v>0</v>
      </c>
      <c r="AB1864" s="37">
        <f t="shared" ref="AB1864:AB1927" si="531">IFERROR(IF(OR(D1864="SALES008",D1864="SALES010"),IF(MOD(G1864,H1864)=0,10000*G1864/H1864,10000*(ROUNDUP(G1864/H1864,0))),0),"")</f>
        <v>0</v>
      </c>
      <c r="AC1864" s="35">
        <v>0</v>
      </c>
      <c r="AD1864" s="35">
        <v>12500</v>
      </c>
      <c r="AE1864" s="44"/>
    </row>
    <row r="1865" spans="1:31">
      <c r="A1865" s="34">
        <v>1861</v>
      </c>
      <c r="B1865" s="58">
        <v>46262</v>
      </c>
      <c r="C1865" s="4" t="s">
        <v>7739</v>
      </c>
      <c r="D1865" s="4" t="s">
        <v>6239</v>
      </c>
      <c r="E1865" s="4" t="s">
        <v>1538</v>
      </c>
      <c r="F1865" s="35" t="str">
        <f>IFERROR(VLOOKUP(E1865,'DATA MASTER'!$B$1:$R$3858,3,0),"")</f>
        <v>DIV 1</v>
      </c>
      <c r="G1865" s="4">
        <v>75</v>
      </c>
      <c r="H1865" s="35">
        <f>IFERROR(VLOOKUP(E1865,'DATA MASTER'!$B$1:$R$3858,6,0),"")</f>
        <v>30</v>
      </c>
      <c r="I1865" s="40">
        <f>IFERROR(VLOOKUP(E1865,'DATA MASTER'!$B$1:$R$3858,5,0),"")</f>
        <v>0.215</v>
      </c>
      <c r="J1865" s="35">
        <f>IFERROR(VLOOKUP(E1865,'DATA MASTER'!$B$1:$R$3858,17,0),"")</f>
        <v>83800</v>
      </c>
      <c r="K1865" s="35">
        <f>IFERROR(VLOOKUP(E1865,'DATA MASTER'!$B$1:$R$3858,16,0),"")</f>
        <v>77100</v>
      </c>
      <c r="L1865" s="34">
        <f t="shared" si="527"/>
        <v>6285</v>
      </c>
      <c r="M1865" s="34">
        <f t="shared" ref="M1865:M1928" si="532">IFERROR(IF(F1865="MTAB",19.011%*K1865,14.488%*K1865),"")</f>
        <v>11170.248000000001</v>
      </c>
      <c r="N1865" s="35">
        <v>0</v>
      </c>
      <c r="O1865" s="35">
        <v>0</v>
      </c>
      <c r="P1865" s="35"/>
      <c r="Q1865" s="4"/>
      <c r="R1865" s="35">
        <f t="shared" ref="R1865:R1928" si="533">IFERROR((((J1865-L1865)/1.11*(100-O1865)%*G1865)-(ROUNDDOWN(G1865/Y1865,0)*N1865)),"")</f>
        <v>5237500</v>
      </c>
      <c r="S1865" s="35">
        <f t="shared" si="528"/>
        <v>4454712.9729729723</v>
      </c>
      <c r="T1865" s="35">
        <f t="shared" si="529"/>
        <v>782787.02702702768</v>
      </c>
      <c r="U1865" s="35">
        <f t="shared" ref="U1865:U1928" si="534">IFERROR(I1865*G1865*700,"")</f>
        <v>11287.5</v>
      </c>
      <c r="V1865" s="35">
        <f t="shared" ref="V1865:V1928" si="535">IFERROR(G1865*I1865/23000*1500000,"")</f>
        <v>1051.6304347826087</v>
      </c>
      <c r="W1865" s="35">
        <f t="shared" si="530"/>
        <v>116272.50000000001</v>
      </c>
      <c r="X1865" s="35">
        <f t="shared" ref="X1865:X1928" si="536">IFERROR(T1865-U1865-V1865-W1865-Z1865-AC1865-AB1865-AA1865-AD1865,"")</f>
        <v>641675.39659224509</v>
      </c>
      <c r="Y1865" s="35">
        <v>1</v>
      </c>
      <c r="Z1865" s="35">
        <v>0</v>
      </c>
      <c r="AA1865" s="35">
        <f t="shared" ref="AA1865:AA1928" si="537">IFERROR(ROUNDDOWN(G1865/Y1865,0)*P1865,"")</f>
        <v>0</v>
      </c>
      <c r="AB1865" s="37">
        <f t="shared" si="531"/>
        <v>0</v>
      </c>
      <c r="AC1865" s="35">
        <v>0</v>
      </c>
      <c r="AD1865" s="35">
        <v>12500</v>
      </c>
      <c r="AE1865" s="44"/>
    </row>
    <row r="1866" spans="1:31">
      <c r="A1866" s="34">
        <v>1862</v>
      </c>
      <c r="B1866" s="58">
        <v>46262</v>
      </c>
      <c r="C1866" s="4" t="s">
        <v>7740</v>
      </c>
      <c r="D1866" s="4" t="s">
        <v>6175</v>
      </c>
      <c r="E1866" s="4" t="s">
        <v>6294</v>
      </c>
      <c r="F1866" s="35" t="str">
        <f>IFERROR(VLOOKUP(E1866,'DATA MASTER'!$B$1:$R$3858,3,0),"")</f>
        <v>DIV 2</v>
      </c>
      <c r="G1866" s="4">
        <v>4</v>
      </c>
      <c r="H1866" s="35">
        <f>IFERROR(VLOOKUP(E1866,'DATA MASTER'!$B$1:$R$3858,6,0),"")</f>
        <v>1</v>
      </c>
      <c r="I1866" s="40">
        <f>IFERROR(VLOOKUP(E1866,'DATA MASTER'!$B$1:$R$3858,5,0),"")</f>
        <v>26.01</v>
      </c>
      <c r="J1866" s="35">
        <f>IFERROR(VLOOKUP(E1866,'DATA MASTER'!$B$1:$R$3858,17,0),"")</f>
        <v>764700</v>
      </c>
      <c r="K1866" s="35">
        <f>IFERROR(VLOOKUP(E1866,'DATA MASTER'!$B$1:$R$3858,16,0),"")</f>
        <v>670700</v>
      </c>
      <c r="L1866" s="34">
        <f t="shared" si="527"/>
        <v>57352.5</v>
      </c>
      <c r="M1866" s="34">
        <f t="shared" si="532"/>
        <v>97171.016000000003</v>
      </c>
      <c r="N1866" s="35">
        <v>0</v>
      </c>
      <c r="O1866" s="35">
        <v>0</v>
      </c>
      <c r="P1866" s="35"/>
      <c r="Q1866" s="4"/>
      <c r="R1866" s="35">
        <f t="shared" si="533"/>
        <v>2549000</v>
      </c>
      <c r="S1866" s="35">
        <f t="shared" si="528"/>
        <v>2066771.113513513</v>
      </c>
      <c r="T1866" s="35">
        <f t="shared" si="529"/>
        <v>482228.886486487</v>
      </c>
      <c r="U1866" s="35">
        <f t="shared" si="534"/>
        <v>72828</v>
      </c>
      <c r="V1866" s="35">
        <f t="shared" si="535"/>
        <v>6785.217391304348</v>
      </c>
      <c r="W1866" s="35">
        <f t="shared" si="530"/>
        <v>56587.8</v>
      </c>
      <c r="X1866" s="35">
        <f t="shared" si="536"/>
        <v>330643.25371056731</v>
      </c>
      <c r="Y1866" s="35">
        <v>1</v>
      </c>
      <c r="Z1866" s="35">
        <v>0</v>
      </c>
      <c r="AA1866" s="35">
        <f t="shared" si="537"/>
        <v>0</v>
      </c>
      <c r="AB1866" s="37">
        <f t="shared" si="531"/>
        <v>0</v>
      </c>
      <c r="AC1866" s="35">
        <v>0</v>
      </c>
      <c r="AD1866" s="35">
        <v>15384.615384615385</v>
      </c>
      <c r="AE1866" s="44"/>
    </row>
    <row r="1867" spans="1:31">
      <c r="A1867" s="34">
        <v>1863</v>
      </c>
      <c r="B1867" s="58">
        <v>46262</v>
      </c>
      <c r="C1867" s="4" t="s">
        <v>7741</v>
      </c>
      <c r="D1867" s="4" t="s">
        <v>6143</v>
      </c>
      <c r="E1867" s="4" t="s">
        <v>6342</v>
      </c>
      <c r="F1867" s="35" t="str">
        <f>IFERROR(VLOOKUP(E1867,'DATA MASTER'!$B$1:$R$3858,3,0),"")</f>
        <v>DIV 2</v>
      </c>
      <c r="G1867" s="4">
        <v>2</v>
      </c>
      <c r="H1867" s="35">
        <f>IFERROR(VLOOKUP(E1867,'DATA MASTER'!$B$1:$R$3858,6,0),"")</f>
        <v>4</v>
      </c>
      <c r="I1867" s="40">
        <f>IFERROR(VLOOKUP(E1867,'DATA MASTER'!$B$1:$R$3858,5,0),"")</f>
        <v>4.2430000000000003</v>
      </c>
      <c r="J1867" s="35">
        <f>IFERROR(VLOOKUP(E1867,'DATA MASTER'!$B$1:$R$3858,17,0),"")</f>
        <v>202900</v>
      </c>
      <c r="K1867" s="35">
        <f>IFERROR(VLOOKUP(E1867,'DATA MASTER'!$B$1:$R$3858,16,0),"")</f>
        <v>183900</v>
      </c>
      <c r="L1867" s="34">
        <f t="shared" si="527"/>
        <v>15217.5</v>
      </c>
      <c r="M1867" s="34">
        <f t="shared" si="532"/>
        <v>26643.432000000001</v>
      </c>
      <c r="N1867" s="35">
        <v>0</v>
      </c>
      <c r="O1867" s="35">
        <v>0</v>
      </c>
      <c r="P1867" s="35"/>
      <c r="Q1867" s="4"/>
      <c r="R1867" s="35">
        <f t="shared" si="533"/>
        <v>338166.66666666663</v>
      </c>
      <c r="S1867" s="35">
        <f t="shared" si="528"/>
        <v>283345.16756756755</v>
      </c>
      <c r="T1867" s="35">
        <f t="shared" si="529"/>
        <v>54821.499099099077</v>
      </c>
      <c r="U1867" s="35">
        <f t="shared" si="534"/>
        <v>5940.2000000000007</v>
      </c>
      <c r="V1867" s="35">
        <f t="shared" si="535"/>
        <v>553.43478260869563</v>
      </c>
      <c r="W1867" s="35">
        <f t="shared" si="530"/>
        <v>7507.3</v>
      </c>
      <c r="X1867" s="35">
        <f t="shared" si="536"/>
        <v>34570.564316490381</v>
      </c>
      <c r="Y1867" s="35">
        <f>IF(E1867="avem005",4,1)</f>
        <v>1</v>
      </c>
      <c r="Z1867" s="35">
        <v>0</v>
      </c>
      <c r="AA1867" s="35">
        <f t="shared" si="537"/>
        <v>0</v>
      </c>
      <c r="AB1867" s="37">
        <f t="shared" si="531"/>
        <v>0</v>
      </c>
      <c r="AC1867" s="35">
        <v>0</v>
      </c>
      <c r="AD1867" s="35">
        <v>6250</v>
      </c>
      <c r="AE1867" s="44"/>
    </row>
    <row r="1868" spans="1:31">
      <c r="A1868" s="34">
        <v>1864</v>
      </c>
      <c r="B1868" s="58">
        <v>46262</v>
      </c>
      <c r="C1868" s="4" t="s">
        <v>7742</v>
      </c>
      <c r="D1868" s="4" t="s">
        <v>6143</v>
      </c>
      <c r="E1868" s="4" t="s">
        <v>6294</v>
      </c>
      <c r="F1868" s="35" t="str">
        <f>IFERROR(VLOOKUP(E1868,'DATA MASTER'!$B$1:$R$3858,3,0),"")</f>
        <v>DIV 2</v>
      </c>
      <c r="G1868" s="4">
        <v>1</v>
      </c>
      <c r="H1868" s="35">
        <f>IFERROR(VLOOKUP(E1868,'DATA MASTER'!$B$1:$R$3858,6,0),"")</f>
        <v>1</v>
      </c>
      <c r="I1868" s="40">
        <f>IFERROR(VLOOKUP(E1868,'DATA MASTER'!$B$1:$R$3858,5,0),"")</f>
        <v>26.01</v>
      </c>
      <c r="J1868" s="35">
        <f>IFERROR(VLOOKUP(E1868,'DATA MASTER'!$B$1:$R$3858,17,0),"")</f>
        <v>764700</v>
      </c>
      <c r="K1868" s="35">
        <f>IFERROR(VLOOKUP(E1868,'DATA MASTER'!$B$1:$R$3858,16,0),"")</f>
        <v>670700</v>
      </c>
      <c r="L1868" s="34">
        <f t="shared" si="527"/>
        <v>57352.5</v>
      </c>
      <c r="M1868" s="34">
        <f t="shared" si="532"/>
        <v>97171.016000000003</v>
      </c>
      <c r="N1868" s="35">
        <v>0</v>
      </c>
      <c r="O1868" s="35">
        <v>0</v>
      </c>
      <c r="P1868" s="35"/>
      <c r="Q1868" s="4"/>
      <c r="R1868" s="35">
        <f t="shared" si="533"/>
        <v>637250</v>
      </c>
      <c r="S1868" s="35">
        <f t="shared" si="528"/>
        <v>516692.77837837825</v>
      </c>
      <c r="T1868" s="35">
        <f t="shared" si="529"/>
        <v>120557.22162162175</v>
      </c>
      <c r="U1868" s="35">
        <f t="shared" si="534"/>
        <v>18207</v>
      </c>
      <c r="V1868" s="35">
        <f t="shared" si="535"/>
        <v>1696.304347826087</v>
      </c>
      <c r="W1868" s="35">
        <f t="shared" si="530"/>
        <v>14146.95</v>
      </c>
      <c r="X1868" s="35">
        <f t="shared" si="536"/>
        <v>80256.967273795672</v>
      </c>
      <c r="Y1868" s="35">
        <f>IF(E1868="nodr004",4,1)</f>
        <v>1</v>
      </c>
      <c r="Z1868" s="35">
        <v>0</v>
      </c>
      <c r="AA1868" s="35">
        <f t="shared" si="537"/>
        <v>0</v>
      </c>
      <c r="AB1868" s="37">
        <f t="shared" si="531"/>
        <v>0</v>
      </c>
      <c r="AC1868" s="35">
        <v>0</v>
      </c>
      <c r="AD1868" s="35">
        <v>6250</v>
      </c>
      <c r="AE1868" s="44"/>
    </row>
    <row r="1869" spans="1:31">
      <c r="A1869" s="34">
        <v>1865</v>
      </c>
      <c r="B1869" s="58">
        <v>46262</v>
      </c>
      <c r="C1869" s="4" t="s">
        <v>7743</v>
      </c>
      <c r="D1869" s="4" t="s">
        <v>6188</v>
      </c>
      <c r="E1869" s="4" t="s">
        <v>6166</v>
      </c>
      <c r="F1869" s="35" t="str">
        <f>IFERROR(VLOOKUP(E1869,'DATA MASTER'!$B$1:$R$3858,3,0),"")</f>
        <v>DIV 2</v>
      </c>
      <c r="G1869" s="4">
        <v>12</v>
      </c>
      <c r="H1869" s="35">
        <f>IFERROR(VLOOKUP(E1869,'DATA MASTER'!$B$1:$R$3858,6,0),"")</f>
        <v>4</v>
      </c>
      <c r="I1869" s="40">
        <f>IFERROR(VLOOKUP(E1869,'DATA MASTER'!$B$1:$R$3858,5,0),"")</f>
        <v>4.68</v>
      </c>
      <c r="J1869" s="35">
        <f>IFERROR(VLOOKUP(E1869,'DATA MASTER'!$B$1:$R$3858,17,0),"")</f>
        <v>112100</v>
      </c>
      <c r="K1869" s="35">
        <f>IFERROR(VLOOKUP(E1869,'DATA MASTER'!$B$1:$R$3858,16,0),"")</f>
        <v>96500</v>
      </c>
      <c r="L1869" s="34">
        <f t="shared" si="527"/>
        <v>8407.5</v>
      </c>
      <c r="M1869" s="34">
        <f t="shared" si="532"/>
        <v>13980.92</v>
      </c>
      <c r="N1869" s="35">
        <v>0</v>
      </c>
      <c r="O1869" s="35">
        <v>0</v>
      </c>
      <c r="P1869" s="35"/>
      <c r="Q1869" s="4"/>
      <c r="R1869" s="35">
        <f t="shared" si="533"/>
        <v>1121000</v>
      </c>
      <c r="S1869" s="35">
        <f t="shared" si="528"/>
        <v>892098.16216216213</v>
      </c>
      <c r="T1869" s="35">
        <f t="shared" si="529"/>
        <v>228901.83783783787</v>
      </c>
      <c r="U1869" s="35">
        <f t="shared" si="534"/>
        <v>39312</v>
      </c>
      <c r="V1869" s="35">
        <f t="shared" si="535"/>
        <v>3662.6086956521735</v>
      </c>
      <c r="W1869" s="35">
        <f t="shared" si="530"/>
        <v>24886.2</v>
      </c>
      <c r="X1869" s="35">
        <f t="shared" si="536"/>
        <v>161041.0291421857</v>
      </c>
      <c r="Y1869" s="35">
        <f t="shared" ref="Y1869:Y1870" si="538">IF(E1869="avem005",4,1)</f>
        <v>1</v>
      </c>
      <c r="Z1869" s="35">
        <v>0</v>
      </c>
      <c r="AA1869" s="35">
        <f t="shared" si="537"/>
        <v>0</v>
      </c>
      <c r="AB1869" s="37">
        <f t="shared" si="531"/>
        <v>0</v>
      </c>
      <c r="AC1869" s="35">
        <v>0</v>
      </c>
      <c r="AD1869" s="35">
        <v>0</v>
      </c>
      <c r="AE1869" s="44"/>
    </row>
    <row r="1870" spans="1:31">
      <c r="A1870" s="34">
        <v>1866</v>
      </c>
      <c r="B1870" s="58">
        <v>46262</v>
      </c>
      <c r="C1870" s="4" t="s">
        <v>7744</v>
      </c>
      <c r="D1870" s="4" t="s">
        <v>6188</v>
      </c>
      <c r="E1870" s="4" t="s">
        <v>6156</v>
      </c>
      <c r="F1870" s="35" t="str">
        <f>IFERROR(VLOOKUP(E1870,'DATA MASTER'!$B$1:$R$3858,3,0),"")</f>
        <v>DIV 1</v>
      </c>
      <c r="G1870" s="4">
        <v>4</v>
      </c>
      <c r="H1870" s="35">
        <f>IFERROR(VLOOKUP(E1870,'DATA MASTER'!$B$1:$R$3858,6,0),"")</f>
        <v>4</v>
      </c>
      <c r="I1870" s="40">
        <f>IFERROR(VLOOKUP(E1870,'DATA MASTER'!$B$1:$R$3858,5,0),"")</f>
        <v>5.3879999999999999</v>
      </c>
      <c r="J1870" s="35">
        <f>IFERROR(VLOOKUP(E1870,'DATA MASTER'!$B$1:$R$3858,17,0),"")</f>
        <v>185700</v>
      </c>
      <c r="K1870" s="35">
        <f>IFERROR(VLOOKUP(E1870,'DATA MASTER'!$B$1:$R$3858,16,0),"")</f>
        <v>165300</v>
      </c>
      <c r="L1870" s="34">
        <f t="shared" si="527"/>
        <v>13927.5</v>
      </c>
      <c r="M1870" s="34">
        <f t="shared" si="532"/>
        <v>23948.664000000001</v>
      </c>
      <c r="N1870" s="35">
        <v>0</v>
      </c>
      <c r="O1870" s="35">
        <v>0</v>
      </c>
      <c r="P1870" s="35"/>
      <c r="Q1870" s="4"/>
      <c r="R1870" s="35">
        <f t="shared" si="533"/>
        <v>619000</v>
      </c>
      <c r="S1870" s="35">
        <f t="shared" si="528"/>
        <v>509374.18378378375</v>
      </c>
      <c r="T1870" s="35">
        <f t="shared" si="529"/>
        <v>109625.81621621625</v>
      </c>
      <c r="U1870" s="35">
        <f t="shared" si="534"/>
        <v>15086.4</v>
      </c>
      <c r="V1870" s="35">
        <f t="shared" si="535"/>
        <v>1405.5652173913043</v>
      </c>
      <c r="W1870" s="35">
        <f t="shared" si="530"/>
        <v>13741.800000000001</v>
      </c>
      <c r="X1870" s="35">
        <f t="shared" si="536"/>
        <v>72249.193855967795</v>
      </c>
      <c r="Y1870" s="35">
        <f t="shared" si="538"/>
        <v>4</v>
      </c>
      <c r="Z1870" s="35">
        <v>0</v>
      </c>
      <c r="AA1870" s="35">
        <f t="shared" si="537"/>
        <v>0</v>
      </c>
      <c r="AB1870" s="37">
        <f t="shared" si="531"/>
        <v>0</v>
      </c>
      <c r="AC1870" s="35">
        <v>0</v>
      </c>
      <c r="AD1870" s="35">
        <v>7142.8571428571431</v>
      </c>
      <c r="AE1870" s="44"/>
    </row>
    <row r="1871" spans="1:31">
      <c r="A1871" s="34">
        <v>1867</v>
      </c>
      <c r="B1871" s="58">
        <v>46262</v>
      </c>
      <c r="C1871" s="4" t="s">
        <v>7744</v>
      </c>
      <c r="D1871" s="4" t="s">
        <v>6188</v>
      </c>
      <c r="E1871" s="4" t="s">
        <v>6148</v>
      </c>
      <c r="F1871" s="35" t="str">
        <f>IFERROR(VLOOKUP(E1871,'DATA MASTER'!$B$1:$R$3858,3,0),"")</f>
        <v>DIV 2</v>
      </c>
      <c r="G1871" s="4">
        <v>4</v>
      </c>
      <c r="H1871" s="35">
        <f>IFERROR(VLOOKUP(E1871,'DATA MASTER'!$B$1:$R$3858,6,0),"")</f>
        <v>24</v>
      </c>
      <c r="I1871" s="40">
        <f>IFERROR(VLOOKUP(E1871,'DATA MASTER'!$B$1:$R$3858,5,0),"")</f>
        <v>1.0900000000000001</v>
      </c>
      <c r="J1871" s="35">
        <f>IFERROR(VLOOKUP(E1871,'DATA MASTER'!$B$1:$R$3858,17,0),"")</f>
        <v>82200</v>
      </c>
      <c r="K1871" s="35">
        <f>IFERROR(VLOOKUP(E1871,'DATA MASTER'!$B$1:$R$3858,16,0),"")</f>
        <v>74900</v>
      </c>
      <c r="L1871" s="34">
        <f t="shared" si="527"/>
        <v>6165</v>
      </c>
      <c r="M1871" s="34">
        <f t="shared" si="532"/>
        <v>10851.512000000001</v>
      </c>
      <c r="N1871" s="35">
        <v>0</v>
      </c>
      <c r="O1871" s="35">
        <v>0</v>
      </c>
      <c r="P1871" s="35"/>
      <c r="Q1871" s="4"/>
      <c r="R1871" s="35">
        <f t="shared" si="533"/>
        <v>274000</v>
      </c>
      <c r="S1871" s="35">
        <f t="shared" si="528"/>
        <v>230805.36216216214</v>
      </c>
      <c r="T1871" s="35">
        <f t="shared" si="529"/>
        <v>43194.637837837858</v>
      </c>
      <c r="U1871" s="35">
        <f t="shared" si="534"/>
        <v>3052</v>
      </c>
      <c r="V1871" s="35">
        <f t="shared" si="535"/>
        <v>284.34782608695656</v>
      </c>
      <c r="W1871" s="35">
        <f t="shared" si="530"/>
        <v>6082.8</v>
      </c>
      <c r="X1871" s="35">
        <f t="shared" si="536"/>
        <v>26632.63286889375</v>
      </c>
      <c r="Y1871" s="35">
        <v>1</v>
      </c>
      <c r="Z1871" s="35">
        <v>0</v>
      </c>
      <c r="AA1871" s="35">
        <f t="shared" si="537"/>
        <v>0</v>
      </c>
      <c r="AB1871" s="37">
        <f t="shared" si="531"/>
        <v>0</v>
      </c>
      <c r="AC1871" s="35">
        <v>0</v>
      </c>
      <c r="AD1871" s="35">
        <v>7142.8571428571431</v>
      </c>
      <c r="AE1871" s="44"/>
    </row>
    <row r="1872" spans="1:31">
      <c r="A1872" s="34">
        <v>1868</v>
      </c>
      <c r="B1872" s="58">
        <v>46262</v>
      </c>
      <c r="C1872" s="4" t="s">
        <v>7745</v>
      </c>
      <c r="D1872" s="4" t="s">
        <v>6124</v>
      </c>
      <c r="E1872" s="4" t="s">
        <v>1441</v>
      </c>
      <c r="F1872" s="35" t="str">
        <f>IFERROR(VLOOKUP(E1872,'DATA MASTER'!$B$1:$R$3858,3,0),"")</f>
        <v>MTAB</v>
      </c>
      <c r="G1872" s="4">
        <v>4</v>
      </c>
      <c r="H1872" s="35">
        <f>IFERROR(VLOOKUP(E1872,'DATA MASTER'!$B$1:$R$3858,6,0),"")</f>
        <v>4</v>
      </c>
      <c r="I1872" s="40">
        <f>IFERROR(VLOOKUP(E1872,'DATA MASTER'!$B$1:$R$3858,5,0),"")</f>
        <v>5.03</v>
      </c>
      <c r="J1872" s="35">
        <f>IFERROR(VLOOKUP(E1872,'DATA MASTER'!$B$1:$R$3858,17,0),"")</f>
        <v>211000</v>
      </c>
      <c r="K1872" s="35">
        <f>IFERROR(VLOOKUP(E1872,'DATA MASTER'!$B$1:$R$3858,16,0),"")</f>
        <v>200400</v>
      </c>
      <c r="L1872" s="34">
        <f t="shared" si="527"/>
        <v>26375</v>
      </c>
      <c r="M1872" s="34">
        <f t="shared" si="532"/>
        <v>38098.044000000002</v>
      </c>
      <c r="N1872" s="35">
        <v>0</v>
      </c>
      <c r="O1872" s="35">
        <v>0</v>
      </c>
      <c r="P1872" s="35"/>
      <c r="Q1872" s="4"/>
      <c r="R1872" s="35">
        <f t="shared" si="533"/>
        <v>665315.31531531527</v>
      </c>
      <c r="S1872" s="35">
        <f t="shared" si="528"/>
        <v>584871.91351351351</v>
      </c>
      <c r="T1872" s="35">
        <f t="shared" si="529"/>
        <v>80443.401801801752</v>
      </c>
      <c r="U1872" s="35">
        <f t="shared" si="534"/>
        <v>14084</v>
      </c>
      <c r="V1872" s="35">
        <f t="shared" si="535"/>
        <v>1312.1739130434783</v>
      </c>
      <c r="W1872" s="35">
        <f t="shared" si="530"/>
        <v>14770</v>
      </c>
      <c r="X1872" s="35">
        <f t="shared" si="536"/>
        <v>36640.864252394633</v>
      </c>
      <c r="Y1872" s="35">
        <v>1</v>
      </c>
      <c r="Z1872" s="35">
        <v>0</v>
      </c>
      <c r="AA1872" s="35">
        <f t="shared" si="537"/>
        <v>0</v>
      </c>
      <c r="AB1872" s="37">
        <f t="shared" si="531"/>
        <v>0</v>
      </c>
      <c r="AC1872" s="35">
        <v>0</v>
      </c>
      <c r="AD1872" s="3">
        <v>13636.363636363636</v>
      </c>
      <c r="AE1872" s="44"/>
    </row>
    <row r="1873" spans="1:31">
      <c r="A1873" s="34">
        <v>1869</v>
      </c>
      <c r="B1873" s="58">
        <v>46262</v>
      </c>
      <c r="C1873" s="4" t="s">
        <v>7745</v>
      </c>
      <c r="D1873" s="4" t="s">
        <v>6124</v>
      </c>
      <c r="E1873" s="4" t="s">
        <v>1442</v>
      </c>
      <c r="F1873" s="35" t="str">
        <f>IFERROR(VLOOKUP(E1873,'DATA MASTER'!$B$1:$R$3858,3,0),"")</f>
        <v>MTAB</v>
      </c>
      <c r="G1873" s="4">
        <v>4</v>
      </c>
      <c r="H1873" s="35">
        <f>IFERROR(VLOOKUP(E1873,'DATA MASTER'!$B$1:$R$3858,6,0),"")</f>
        <v>4</v>
      </c>
      <c r="I1873" s="40">
        <f>IFERROR(VLOOKUP(E1873,'DATA MASTER'!$B$1:$R$3858,5,0),"")</f>
        <v>4.7300000000000004</v>
      </c>
      <c r="J1873" s="35">
        <f>IFERROR(VLOOKUP(E1873,'DATA MASTER'!$B$1:$R$3858,17,0),"")</f>
        <v>202600</v>
      </c>
      <c r="K1873" s="35">
        <f>IFERROR(VLOOKUP(E1873,'DATA MASTER'!$B$1:$R$3858,16,0),"")</f>
        <v>192000</v>
      </c>
      <c r="L1873" s="34">
        <f t="shared" si="527"/>
        <v>25325</v>
      </c>
      <c r="M1873" s="34">
        <f t="shared" si="532"/>
        <v>36501.120000000003</v>
      </c>
      <c r="N1873" s="35">
        <v>0</v>
      </c>
      <c r="O1873" s="35">
        <v>0</v>
      </c>
      <c r="P1873" s="35"/>
      <c r="Q1873" s="4"/>
      <c r="R1873" s="35">
        <f t="shared" si="533"/>
        <v>638828.82882882876</v>
      </c>
      <c r="S1873" s="35">
        <f t="shared" si="528"/>
        <v>560356.32432432426</v>
      </c>
      <c r="T1873" s="35">
        <f t="shared" si="529"/>
        <v>78472.504504504497</v>
      </c>
      <c r="U1873" s="35">
        <f t="shared" si="534"/>
        <v>13244.000000000002</v>
      </c>
      <c r="V1873" s="35">
        <f t="shared" si="535"/>
        <v>1233.913043478261</v>
      </c>
      <c r="W1873" s="35">
        <f t="shared" si="530"/>
        <v>14182</v>
      </c>
      <c r="X1873" s="35">
        <f t="shared" si="536"/>
        <v>36176.227824662594</v>
      </c>
      <c r="Y1873" s="35">
        <f>IF(E1873="avem005",4,1)</f>
        <v>1</v>
      </c>
      <c r="Z1873" s="35">
        <v>0</v>
      </c>
      <c r="AA1873" s="35">
        <f t="shared" si="537"/>
        <v>0</v>
      </c>
      <c r="AB1873" s="37">
        <f t="shared" si="531"/>
        <v>0</v>
      </c>
      <c r="AC1873" s="35">
        <v>0</v>
      </c>
      <c r="AD1873" s="3">
        <v>13636.363636363636</v>
      </c>
      <c r="AE1873" s="44"/>
    </row>
    <row r="1874" spans="1:31">
      <c r="A1874" s="34">
        <v>1870</v>
      </c>
      <c r="B1874" s="58">
        <v>46262</v>
      </c>
      <c r="C1874" s="4" t="s">
        <v>7746</v>
      </c>
      <c r="D1874" s="4" t="s">
        <v>6239</v>
      </c>
      <c r="E1874" s="4" t="s">
        <v>6135</v>
      </c>
      <c r="F1874" s="35" t="str">
        <f>IFERROR(VLOOKUP(E1874,'DATA MASTER'!$B$1:$R$3858,3,0),"")</f>
        <v>DIV 1</v>
      </c>
      <c r="G1874" s="4">
        <v>8</v>
      </c>
      <c r="H1874" s="35">
        <f>IFERROR(VLOOKUP(E1874,'DATA MASTER'!$B$1:$R$3858,6,0),"")</f>
        <v>24</v>
      </c>
      <c r="I1874" s="40">
        <f>IFERROR(VLOOKUP(E1874,'DATA MASTER'!$B$1:$R$3858,5,0),"")</f>
        <v>1.23</v>
      </c>
      <c r="J1874" s="35">
        <f>IFERROR(VLOOKUP(E1874,'DATA MASTER'!$B$1:$R$3858,17,0),"")</f>
        <v>99800</v>
      </c>
      <c r="K1874" s="35">
        <f>IFERROR(VLOOKUP(E1874,'DATA MASTER'!$B$1:$R$3858,16,0),"")</f>
        <v>92100</v>
      </c>
      <c r="L1874" s="34">
        <f t="shared" si="527"/>
        <v>7485</v>
      </c>
      <c r="M1874" s="34">
        <f t="shared" si="532"/>
        <v>13343.448</v>
      </c>
      <c r="N1874" s="35">
        <v>0</v>
      </c>
      <c r="O1874" s="35">
        <v>0</v>
      </c>
      <c r="P1874" s="35"/>
      <c r="Q1874" s="4"/>
      <c r="R1874" s="35">
        <f t="shared" si="533"/>
        <v>665333.33333333326</v>
      </c>
      <c r="S1874" s="35">
        <f t="shared" si="528"/>
        <v>567614.78918918909</v>
      </c>
      <c r="T1874" s="35">
        <f t="shared" si="529"/>
        <v>97718.544144144165</v>
      </c>
      <c r="U1874" s="35">
        <f t="shared" si="534"/>
        <v>6888</v>
      </c>
      <c r="V1874" s="35">
        <f t="shared" si="535"/>
        <v>641.73913043478262</v>
      </c>
      <c r="W1874" s="35">
        <f t="shared" si="530"/>
        <v>14770.400000000001</v>
      </c>
      <c r="X1874" s="35">
        <f t="shared" si="536"/>
        <v>75418.405013709387</v>
      </c>
      <c r="Y1874" s="35">
        <v>1</v>
      </c>
      <c r="Z1874" s="35">
        <v>0</v>
      </c>
      <c r="AA1874" s="35">
        <f t="shared" si="537"/>
        <v>0</v>
      </c>
      <c r="AB1874" s="37">
        <f t="shared" si="531"/>
        <v>0</v>
      </c>
      <c r="AC1874" s="35">
        <v>0</v>
      </c>
      <c r="AD1874" s="35">
        <v>0</v>
      </c>
      <c r="AE1874" s="44"/>
    </row>
    <row r="1875" spans="1:31">
      <c r="A1875" s="34">
        <v>1871</v>
      </c>
      <c r="B1875" s="58">
        <v>46262</v>
      </c>
      <c r="C1875" s="4" t="s">
        <v>7747</v>
      </c>
      <c r="D1875" s="4" t="s">
        <v>6158</v>
      </c>
      <c r="E1875" s="4" t="s">
        <v>6135</v>
      </c>
      <c r="F1875" s="35" t="str">
        <f>IFERROR(VLOOKUP(E1875,'DATA MASTER'!$B$1:$R$3858,3,0),"")</f>
        <v>DIV 1</v>
      </c>
      <c r="G1875" s="4">
        <v>24</v>
      </c>
      <c r="H1875" s="35">
        <f>IFERROR(VLOOKUP(E1875,'DATA MASTER'!$B$1:$R$3858,6,0),"")</f>
        <v>24</v>
      </c>
      <c r="I1875" s="40">
        <f>IFERROR(VLOOKUP(E1875,'DATA MASTER'!$B$1:$R$3858,5,0),"")</f>
        <v>1.23</v>
      </c>
      <c r="J1875" s="35">
        <f>IFERROR(VLOOKUP(E1875,'DATA MASTER'!$B$1:$R$3858,17,0),"")</f>
        <v>99800</v>
      </c>
      <c r="K1875" s="35">
        <f>IFERROR(VLOOKUP(E1875,'DATA MASTER'!$B$1:$R$3858,16,0),"")</f>
        <v>92100</v>
      </c>
      <c r="L1875" s="34">
        <f t="shared" si="527"/>
        <v>7485</v>
      </c>
      <c r="M1875" s="34">
        <f t="shared" si="532"/>
        <v>13343.448</v>
      </c>
      <c r="N1875" s="35">
        <v>0</v>
      </c>
      <c r="O1875" s="35">
        <v>0</v>
      </c>
      <c r="P1875" s="35">
        <v>25000</v>
      </c>
      <c r="Q1875" s="4" t="s">
        <v>7503</v>
      </c>
      <c r="R1875" s="35">
        <f t="shared" si="533"/>
        <v>1995999.9999999998</v>
      </c>
      <c r="S1875" s="35">
        <f t="shared" si="528"/>
        <v>1702844.3675675672</v>
      </c>
      <c r="T1875" s="35">
        <f t="shared" si="529"/>
        <v>293155.63243243261</v>
      </c>
      <c r="U1875" s="35">
        <f t="shared" si="534"/>
        <v>20664</v>
      </c>
      <c r="V1875" s="35">
        <f t="shared" si="535"/>
        <v>1925.2173913043478</v>
      </c>
      <c r="W1875" s="35">
        <f t="shared" si="530"/>
        <v>44311.199999999997</v>
      </c>
      <c r="X1875" s="35">
        <f t="shared" si="536"/>
        <v>194112.35789827115</v>
      </c>
      <c r="Y1875" s="35">
        <f t="shared" ref="Y1875:Y1876" si="539">H1875</f>
        <v>24</v>
      </c>
      <c r="Z1875" s="35">
        <v>0</v>
      </c>
      <c r="AA1875" s="35">
        <f t="shared" si="537"/>
        <v>25000</v>
      </c>
      <c r="AB1875" s="37">
        <f t="shared" si="531"/>
        <v>0</v>
      </c>
      <c r="AC1875" s="35">
        <v>0</v>
      </c>
      <c r="AD1875" s="35">
        <v>7142.8571428571431</v>
      </c>
      <c r="AE1875" s="44"/>
    </row>
    <row r="1876" spans="1:31">
      <c r="A1876" s="34">
        <v>1872</v>
      </c>
      <c r="B1876" s="58">
        <v>46262</v>
      </c>
      <c r="C1876" s="4" t="s">
        <v>7748</v>
      </c>
      <c r="D1876" s="4" t="s">
        <v>6175</v>
      </c>
      <c r="E1876" s="4" t="s">
        <v>6135</v>
      </c>
      <c r="F1876" s="35" t="str">
        <f>IFERROR(VLOOKUP(E1876,'DATA MASTER'!$B$1:$R$3858,3,0),"")</f>
        <v>DIV 1</v>
      </c>
      <c r="G1876" s="4">
        <v>24</v>
      </c>
      <c r="H1876" s="35">
        <f>IFERROR(VLOOKUP(E1876,'DATA MASTER'!$B$1:$R$3858,6,0),"")</f>
        <v>24</v>
      </c>
      <c r="I1876" s="40">
        <f>IFERROR(VLOOKUP(E1876,'DATA MASTER'!$B$1:$R$3858,5,0),"")</f>
        <v>1.23</v>
      </c>
      <c r="J1876" s="35">
        <f>IFERROR(VLOOKUP(E1876,'DATA MASTER'!$B$1:$R$3858,17,0),"")</f>
        <v>99800</v>
      </c>
      <c r="K1876" s="35">
        <f>IFERROR(VLOOKUP(E1876,'DATA MASTER'!$B$1:$R$3858,16,0),"")</f>
        <v>92100</v>
      </c>
      <c r="L1876" s="34">
        <f t="shared" si="527"/>
        <v>7485</v>
      </c>
      <c r="M1876" s="34">
        <f t="shared" si="532"/>
        <v>13343.448</v>
      </c>
      <c r="N1876" s="35">
        <v>0</v>
      </c>
      <c r="O1876" s="35">
        <v>0</v>
      </c>
      <c r="P1876" s="35">
        <v>25000</v>
      </c>
      <c r="Q1876" s="4" t="s">
        <v>7503</v>
      </c>
      <c r="R1876" s="35">
        <f t="shared" si="533"/>
        <v>1995999.9999999998</v>
      </c>
      <c r="S1876" s="35">
        <f t="shared" si="528"/>
        <v>1702844.3675675672</v>
      </c>
      <c r="T1876" s="35">
        <f t="shared" si="529"/>
        <v>293155.63243243261</v>
      </c>
      <c r="U1876" s="35">
        <f t="shared" si="534"/>
        <v>20664</v>
      </c>
      <c r="V1876" s="35">
        <f t="shared" si="535"/>
        <v>1925.2173913043478</v>
      </c>
      <c r="W1876" s="35">
        <f t="shared" si="530"/>
        <v>44311.199999999997</v>
      </c>
      <c r="X1876" s="35">
        <f t="shared" si="536"/>
        <v>194112.35789827115</v>
      </c>
      <c r="Y1876" s="35">
        <f t="shared" si="539"/>
        <v>24</v>
      </c>
      <c r="Z1876" s="35">
        <v>0</v>
      </c>
      <c r="AA1876" s="35">
        <f t="shared" si="537"/>
        <v>25000</v>
      </c>
      <c r="AB1876" s="37">
        <f t="shared" si="531"/>
        <v>0</v>
      </c>
      <c r="AC1876" s="35">
        <v>0</v>
      </c>
      <c r="AD1876" s="35">
        <v>7142.8571428571431</v>
      </c>
      <c r="AE1876" s="44"/>
    </row>
    <row r="1877" spans="1:31">
      <c r="A1877" s="34">
        <v>1873</v>
      </c>
      <c r="B1877" s="58">
        <v>46262</v>
      </c>
      <c r="C1877" s="4" t="s">
        <v>7749</v>
      </c>
      <c r="D1877" s="4" t="s">
        <v>6134</v>
      </c>
      <c r="E1877" s="4" t="s">
        <v>6202</v>
      </c>
      <c r="F1877" s="35" t="str">
        <f>IFERROR(VLOOKUP(E1877,'DATA MASTER'!$B$1:$R$3858,3,0),"")</f>
        <v>DIV 1-AREM</v>
      </c>
      <c r="G1877" s="4">
        <v>2</v>
      </c>
      <c r="H1877" s="35">
        <f>IFERROR(VLOOKUP(E1877,'DATA MASTER'!$B$1:$R$3858,6,0),"")</f>
        <v>4</v>
      </c>
      <c r="I1877" s="40">
        <f>IFERROR(VLOOKUP(E1877,'DATA MASTER'!$B$1:$R$3858,5,0),"")</f>
        <v>5.19</v>
      </c>
      <c r="J1877" s="35">
        <f>IFERROR(VLOOKUP(E1877,'DATA MASTER'!$B$1:$R$3858,17,0),"")</f>
        <v>76700</v>
      </c>
      <c r="K1877" s="35">
        <f>IFERROR(VLOOKUP(E1877,'DATA MASTER'!$B$1:$R$3858,16,0),"")</f>
        <v>61100</v>
      </c>
      <c r="L1877" s="34">
        <f t="shared" si="527"/>
        <v>5752.5</v>
      </c>
      <c r="M1877" s="34">
        <f t="shared" si="532"/>
        <v>8852.1679999999997</v>
      </c>
      <c r="N1877" s="35">
        <v>0</v>
      </c>
      <c r="O1877" s="35">
        <v>0</v>
      </c>
      <c r="P1877" s="35"/>
      <c r="Q1877" s="4"/>
      <c r="R1877" s="35">
        <f t="shared" si="533"/>
        <v>127833.33333333333</v>
      </c>
      <c r="S1877" s="35">
        <f t="shared" si="528"/>
        <v>94140.237837837834</v>
      </c>
      <c r="T1877" s="35">
        <f t="shared" si="529"/>
        <v>33693.095495495494</v>
      </c>
      <c r="U1877" s="35">
        <f t="shared" si="534"/>
        <v>7266.0000000000009</v>
      </c>
      <c r="V1877" s="35">
        <f t="shared" si="535"/>
        <v>676.95652173913049</v>
      </c>
      <c r="W1877" s="35">
        <f t="shared" si="530"/>
        <v>2837.9</v>
      </c>
      <c r="X1877" s="35">
        <f t="shared" si="536"/>
        <v>22912.238973756361</v>
      </c>
      <c r="Y1877" s="35">
        <v>1</v>
      </c>
      <c r="Z1877" s="35">
        <v>0</v>
      </c>
      <c r="AA1877" s="35">
        <f t="shared" si="537"/>
        <v>0</v>
      </c>
      <c r="AB1877" s="37">
        <f t="shared" si="531"/>
        <v>0</v>
      </c>
      <c r="AC1877" s="35">
        <v>0</v>
      </c>
      <c r="AD1877" s="35">
        <v>0</v>
      </c>
      <c r="AE1877" s="44"/>
    </row>
    <row r="1878" spans="1:31">
      <c r="A1878" s="34">
        <v>1874</v>
      </c>
      <c r="B1878" s="58">
        <v>46262</v>
      </c>
      <c r="C1878" s="4" t="s">
        <v>7750</v>
      </c>
      <c r="D1878" s="4" t="s">
        <v>6134</v>
      </c>
      <c r="E1878" s="4" t="s">
        <v>726</v>
      </c>
      <c r="F1878" s="35" t="str">
        <f>IFERROR(VLOOKUP(E1878,'DATA MASTER'!$B$1:$R$3858,3,0),"")</f>
        <v>DIV 1-AREM</v>
      </c>
      <c r="G1878" s="4">
        <v>12</v>
      </c>
      <c r="H1878" s="35">
        <f>IFERROR(VLOOKUP(E1878,'DATA MASTER'!$B$1:$R$3858,6,0),"")</f>
        <v>4</v>
      </c>
      <c r="I1878" s="40">
        <f>IFERROR(VLOOKUP(E1878,'DATA MASTER'!$B$1:$R$3858,5,0),"")</f>
        <v>5.35</v>
      </c>
      <c r="J1878" s="35">
        <f>IFERROR(VLOOKUP(E1878,'DATA MASTER'!$B$1:$R$3858,17,0),"")</f>
        <v>76700</v>
      </c>
      <c r="K1878" s="35">
        <f>IFERROR(VLOOKUP(E1878,'DATA MASTER'!$B$1:$R$3858,16,0),"")</f>
        <v>61100</v>
      </c>
      <c r="L1878" s="34">
        <f t="shared" si="527"/>
        <v>5752.5</v>
      </c>
      <c r="M1878" s="34">
        <f t="shared" si="532"/>
        <v>8852.1679999999997</v>
      </c>
      <c r="N1878" s="35">
        <v>0</v>
      </c>
      <c r="O1878" s="35">
        <v>10</v>
      </c>
      <c r="P1878" s="35"/>
      <c r="Q1878" s="4" t="e">
        <f>VLOOKUP(#REF!,#REF!,1,0)</f>
        <v>#REF!</v>
      </c>
      <c r="R1878" s="35">
        <f t="shared" si="533"/>
        <v>690300</v>
      </c>
      <c r="S1878" s="35">
        <f t="shared" si="528"/>
        <v>508357.28432432434</v>
      </c>
      <c r="T1878" s="35">
        <f t="shared" si="529"/>
        <v>181942.71567567566</v>
      </c>
      <c r="U1878" s="35">
        <f t="shared" si="534"/>
        <v>44939.999999999993</v>
      </c>
      <c r="V1878" s="35">
        <f t="shared" si="535"/>
        <v>4186.95652173913</v>
      </c>
      <c r="W1878" s="35">
        <v>0</v>
      </c>
      <c r="X1878" s="35" t="str">
        <f t="shared" si="536"/>
        <v/>
      </c>
      <c r="Y1878" s="35">
        <v>1</v>
      </c>
      <c r="Z1878" s="42" t="e">
        <f>VLOOKUP(Q1878,#REF!,4,0)</f>
        <v>#REF!</v>
      </c>
      <c r="AA1878" s="35">
        <f t="shared" si="537"/>
        <v>0</v>
      </c>
      <c r="AB1878" s="37">
        <f t="shared" si="531"/>
        <v>0</v>
      </c>
      <c r="AC1878" s="35" t="e">
        <f>Z1878*R1878*1.11</f>
        <v>#REF!</v>
      </c>
      <c r="AD1878" s="35">
        <v>0</v>
      </c>
      <c r="AE1878" s="44"/>
    </row>
    <row r="1879" spans="1:31">
      <c r="A1879" s="34">
        <v>1875</v>
      </c>
      <c r="B1879" s="58">
        <v>46262</v>
      </c>
      <c r="C1879" s="4" t="s">
        <v>7751</v>
      </c>
      <c r="D1879" s="4" t="s">
        <v>6124</v>
      </c>
      <c r="E1879" s="4" t="s">
        <v>6205</v>
      </c>
      <c r="F1879" s="35" t="str">
        <f>IFERROR(VLOOKUP(E1879,'DATA MASTER'!$B$1:$R$3858,3,0),"")</f>
        <v>DIV 1-AREM</v>
      </c>
      <c r="G1879" s="4">
        <v>3</v>
      </c>
      <c r="H1879" s="35">
        <f>IFERROR(VLOOKUP(E1879,'DATA MASTER'!$B$1:$R$3858,6,0),"")</f>
        <v>1</v>
      </c>
      <c r="I1879" s="40">
        <f>IFERROR(VLOOKUP(E1879,'DATA MASTER'!$B$1:$R$3858,5,0),"")</f>
        <v>21.03</v>
      </c>
      <c r="J1879" s="35">
        <f>IFERROR(VLOOKUP(E1879,'DATA MASTER'!$B$1:$R$3858,17,0),"")</f>
        <v>285500</v>
      </c>
      <c r="K1879" s="35">
        <f>IFERROR(VLOOKUP(E1879,'DATA MASTER'!$B$1:$R$3858,16,0),"")</f>
        <v>224700</v>
      </c>
      <c r="L1879" s="34">
        <f t="shared" si="527"/>
        <v>21412.5</v>
      </c>
      <c r="M1879" s="34">
        <f t="shared" si="532"/>
        <v>32554.536000000004</v>
      </c>
      <c r="N1879" s="35">
        <v>0</v>
      </c>
      <c r="O1879" s="35">
        <v>0</v>
      </c>
      <c r="P1879" s="35"/>
      <c r="Q1879" s="4"/>
      <c r="R1879" s="35">
        <f t="shared" si="533"/>
        <v>713750</v>
      </c>
      <c r="S1879" s="35">
        <f t="shared" si="528"/>
        <v>519312.06486486486</v>
      </c>
      <c r="T1879" s="35">
        <f t="shared" si="529"/>
        <v>194437.93513513514</v>
      </c>
      <c r="U1879" s="35">
        <f t="shared" si="534"/>
        <v>44163</v>
      </c>
      <c r="V1879" s="35">
        <f t="shared" si="535"/>
        <v>4114.5652173913049</v>
      </c>
      <c r="W1879" s="35">
        <f t="shared" si="530"/>
        <v>15845.250000000002</v>
      </c>
      <c r="X1879" s="35">
        <f t="shared" si="536"/>
        <v>130315.11991774384</v>
      </c>
      <c r="Y1879" s="35">
        <f>IF(E1879="avem005",4,1)</f>
        <v>1</v>
      </c>
      <c r="Z1879" s="35">
        <v>0</v>
      </c>
      <c r="AA1879" s="35">
        <f t="shared" si="537"/>
        <v>0</v>
      </c>
      <c r="AB1879" s="37">
        <f t="shared" si="531"/>
        <v>0</v>
      </c>
      <c r="AC1879" s="35">
        <v>0</v>
      </c>
      <c r="AD1879" s="35">
        <v>0</v>
      </c>
      <c r="AE1879" s="44"/>
    </row>
    <row r="1880" spans="1:31">
      <c r="A1880" s="34">
        <v>1876</v>
      </c>
      <c r="B1880" s="58">
        <v>46262</v>
      </c>
      <c r="C1880" s="4" t="s">
        <v>7752</v>
      </c>
      <c r="D1880" s="4" t="s">
        <v>6183</v>
      </c>
      <c r="E1880" s="4" t="s">
        <v>726</v>
      </c>
      <c r="F1880" s="35" t="str">
        <f>IFERROR(VLOOKUP(E1880,'DATA MASTER'!$B$1:$R$3858,3,0),"")</f>
        <v>DIV 1-AREM</v>
      </c>
      <c r="G1880" s="4">
        <v>4</v>
      </c>
      <c r="H1880" s="35">
        <f>IFERROR(VLOOKUP(E1880,'DATA MASTER'!$B$1:$R$3858,6,0),"")</f>
        <v>4</v>
      </c>
      <c r="I1880" s="40">
        <f>IFERROR(VLOOKUP(E1880,'DATA MASTER'!$B$1:$R$3858,5,0),"")</f>
        <v>5.35</v>
      </c>
      <c r="J1880" s="35">
        <f>IFERROR(VLOOKUP(E1880,'DATA MASTER'!$B$1:$R$3858,17,0),"")</f>
        <v>76700</v>
      </c>
      <c r="K1880" s="35">
        <f>IFERROR(VLOOKUP(E1880,'DATA MASTER'!$B$1:$R$3858,16,0),"")</f>
        <v>61100</v>
      </c>
      <c r="L1880" s="34">
        <f t="shared" si="527"/>
        <v>5752.5</v>
      </c>
      <c r="M1880" s="34">
        <f t="shared" si="532"/>
        <v>8852.1679999999997</v>
      </c>
      <c r="N1880" s="35">
        <v>0</v>
      </c>
      <c r="O1880" s="35">
        <v>10</v>
      </c>
      <c r="P1880" s="35"/>
      <c r="Q1880" s="4"/>
      <c r="R1880" s="35">
        <f t="shared" si="533"/>
        <v>230100</v>
      </c>
      <c r="S1880" s="35">
        <f t="shared" si="528"/>
        <v>169452.42810810811</v>
      </c>
      <c r="T1880" s="35">
        <f t="shared" si="529"/>
        <v>60647.571891891886</v>
      </c>
      <c r="U1880" s="35">
        <f t="shared" si="534"/>
        <v>14979.999999999998</v>
      </c>
      <c r="V1880" s="35">
        <f t="shared" si="535"/>
        <v>1395.6521739130433</v>
      </c>
      <c r="W1880" s="35">
        <f t="shared" si="530"/>
        <v>5108.22</v>
      </c>
      <c r="X1880" s="35">
        <f t="shared" si="536"/>
        <v>29163.699717978845</v>
      </c>
      <c r="Y1880" s="35">
        <v>1</v>
      </c>
      <c r="Z1880" s="35">
        <v>0</v>
      </c>
      <c r="AA1880" s="35">
        <f t="shared" si="537"/>
        <v>0</v>
      </c>
      <c r="AB1880" s="37">
        <f t="shared" si="531"/>
        <v>10000</v>
      </c>
      <c r="AC1880" s="35">
        <v>0</v>
      </c>
      <c r="AD1880" s="35">
        <v>0</v>
      </c>
      <c r="AE1880" s="44"/>
    </row>
    <row r="1881" spans="1:31">
      <c r="A1881" s="34">
        <v>1877</v>
      </c>
      <c r="B1881" s="58">
        <v>46263</v>
      </c>
      <c r="C1881" s="4" t="s">
        <v>7753</v>
      </c>
      <c r="D1881" s="4" t="s">
        <v>6158</v>
      </c>
      <c r="E1881" s="4" t="s">
        <v>1539</v>
      </c>
      <c r="F1881" s="35" t="str">
        <f>IFERROR(VLOOKUP(E1881,'DATA MASTER'!$B$1:$R$3858,3,0),"")</f>
        <v>DIV 1</v>
      </c>
      <c r="G1881" s="4">
        <v>75</v>
      </c>
      <c r="H1881" s="35">
        <f>IFERROR(VLOOKUP(E1881,'DATA MASTER'!$B$1:$R$3858,6,0),"")</f>
        <v>30</v>
      </c>
      <c r="I1881" s="40">
        <f>IFERROR(VLOOKUP(E1881,'DATA MASTER'!$B$1:$R$3858,5,0),"")</f>
        <v>0.215</v>
      </c>
      <c r="J1881" s="35">
        <f>IFERROR(VLOOKUP(E1881,'DATA MASTER'!$B$1:$R$3858,17,0),"")</f>
        <v>0</v>
      </c>
      <c r="K1881" s="35">
        <f>IFERROR(VLOOKUP(E1881,'DATA MASTER'!$B$1:$R$3858,16,0),"")</f>
        <v>0</v>
      </c>
      <c r="L1881" s="34">
        <f t="shared" si="527"/>
        <v>0</v>
      </c>
      <c r="M1881" s="34">
        <f t="shared" si="532"/>
        <v>0</v>
      </c>
      <c r="N1881" s="35">
        <v>0</v>
      </c>
      <c r="O1881" s="35">
        <v>0</v>
      </c>
      <c r="P1881" s="35"/>
      <c r="Q1881" s="4"/>
      <c r="R1881" s="35">
        <f t="shared" si="533"/>
        <v>0</v>
      </c>
      <c r="S1881" s="35">
        <f t="shared" si="528"/>
        <v>0</v>
      </c>
      <c r="T1881" s="35">
        <f t="shared" si="529"/>
        <v>0</v>
      </c>
      <c r="U1881" s="35">
        <f t="shared" si="534"/>
        <v>11287.5</v>
      </c>
      <c r="V1881" s="35">
        <f t="shared" si="535"/>
        <v>1051.6304347826087</v>
      </c>
      <c r="W1881" s="35">
        <f t="shared" si="530"/>
        <v>0</v>
      </c>
      <c r="X1881" s="35">
        <f t="shared" si="536"/>
        <v>-37339.130434782608</v>
      </c>
      <c r="Y1881" s="35">
        <f>IF(E1881="nodr004",4,1)</f>
        <v>1</v>
      </c>
      <c r="Z1881" s="35">
        <v>0</v>
      </c>
      <c r="AA1881" s="35">
        <f t="shared" si="537"/>
        <v>0</v>
      </c>
      <c r="AB1881" s="37">
        <f t="shared" si="531"/>
        <v>0</v>
      </c>
      <c r="AC1881" s="35">
        <v>0</v>
      </c>
      <c r="AD1881" s="35">
        <v>25000</v>
      </c>
      <c r="AE1881" s="44"/>
    </row>
    <row r="1882" spans="1:31">
      <c r="A1882" s="34">
        <v>1878</v>
      </c>
      <c r="B1882" s="58">
        <v>46263</v>
      </c>
      <c r="C1882" s="4" t="s">
        <v>7753</v>
      </c>
      <c r="D1882" s="4" t="s">
        <v>6158</v>
      </c>
      <c r="E1882" s="4" t="s">
        <v>1538</v>
      </c>
      <c r="F1882" s="35" t="str">
        <f>IFERROR(VLOOKUP(E1882,'DATA MASTER'!$B$1:$R$3858,3,0),"")</f>
        <v>DIV 1</v>
      </c>
      <c r="G1882" s="4">
        <v>75</v>
      </c>
      <c r="H1882" s="35">
        <f>IFERROR(VLOOKUP(E1882,'DATA MASTER'!$B$1:$R$3858,6,0),"")</f>
        <v>30</v>
      </c>
      <c r="I1882" s="40">
        <f>IFERROR(VLOOKUP(E1882,'DATA MASTER'!$B$1:$R$3858,5,0),"")</f>
        <v>0.215</v>
      </c>
      <c r="J1882" s="35">
        <f>IFERROR(VLOOKUP(E1882,'DATA MASTER'!$B$1:$R$3858,17,0),"")</f>
        <v>83800</v>
      </c>
      <c r="K1882" s="35">
        <f>IFERROR(VLOOKUP(E1882,'DATA MASTER'!$B$1:$R$3858,16,0),"")</f>
        <v>77100</v>
      </c>
      <c r="L1882" s="34">
        <f t="shared" si="527"/>
        <v>6285</v>
      </c>
      <c r="M1882" s="34">
        <f t="shared" si="532"/>
        <v>11170.248000000001</v>
      </c>
      <c r="N1882" s="35">
        <v>0</v>
      </c>
      <c r="O1882" s="35">
        <v>0</v>
      </c>
      <c r="P1882" s="35"/>
      <c r="Q1882" s="4"/>
      <c r="R1882" s="35">
        <f t="shared" si="533"/>
        <v>5237500</v>
      </c>
      <c r="S1882" s="35">
        <f t="shared" si="528"/>
        <v>4454712.9729729723</v>
      </c>
      <c r="T1882" s="35">
        <f t="shared" si="529"/>
        <v>782787.02702702768</v>
      </c>
      <c r="U1882" s="35">
        <f t="shared" si="534"/>
        <v>11287.5</v>
      </c>
      <c r="V1882" s="35">
        <f t="shared" si="535"/>
        <v>1051.6304347826087</v>
      </c>
      <c r="W1882" s="35">
        <f t="shared" si="530"/>
        <v>116272.50000000001</v>
      </c>
      <c r="X1882" s="35">
        <f t="shared" si="536"/>
        <v>629175.39659224509</v>
      </c>
      <c r="Y1882" s="35">
        <v>1</v>
      </c>
      <c r="Z1882" s="35">
        <v>0</v>
      </c>
      <c r="AA1882" s="35">
        <f t="shared" si="537"/>
        <v>0</v>
      </c>
      <c r="AB1882" s="37">
        <f t="shared" si="531"/>
        <v>0</v>
      </c>
      <c r="AC1882" s="35">
        <v>0</v>
      </c>
      <c r="AD1882" s="35">
        <v>25000</v>
      </c>
      <c r="AE1882" s="44"/>
    </row>
    <row r="1883" spans="1:31">
      <c r="A1883" s="34">
        <v>1879</v>
      </c>
      <c r="B1883" s="58">
        <v>46263</v>
      </c>
      <c r="C1883" s="4" t="s">
        <v>7754</v>
      </c>
      <c r="D1883" s="4" t="s">
        <v>6158</v>
      </c>
      <c r="E1883" s="4" t="s">
        <v>6337</v>
      </c>
      <c r="F1883" s="35" t="str">
        <f>IFERROR(VLOOKUP(E1883,'DATA MASTER'!$B$1:$R$3858,3,0),"")</f>
        <v>DIV 1</v>
      </c>
      <c r="G1883" s="4">
        <v>24</v>
      </c>
      <c r="H1883" s="35">
        <f>IFERROR(VLOOKUP(E1883,'DATA MASTER'!$B$1:$R$3858,6,0),"")</f>
        <v>24</v>
      </c>
      <c r="I1883" s="40">
        <f>IFERROR(VLOOKUP(E1883,'DATA MASTER'!$B$1:$R$3858,5,0),"")</f>
        <v>1.0900000000000001</v>
      </c>
      <c r="J1883" s="35">
        <f>IFERROR(VLOOKUP(E1883,'DATA MASTER'!$B$1:$R$3858,17,0),"")</f>
        <v>68600</v>
      </c>
      <c r="K1883" s="35">
        <f>IFERROR(VLOOKUP(E1883,'DATA MASTER'!$B$1:$R$3858,16,0),"")</f>
        <v>62400</v>
      </c>
      <c r="L1883" s="34">
        <f t="shared" si="527"/>
        <v>5145</v>
      </c>
      <c r="M1883" s="34">
        <f t="shared" si="532"/>
        <v>9040.5120000000006</v>
      </c>
      <c r="N1883" s="35">
        <v>0</v>
      </c>
      <c r="O1883" s="35">
        <v>0</v>
      </c>
      <c r="P1883" s="35"/>
      <c r="Q1883" s="4"/>
      <c r="R1883" s="35">
        <f t="shared" si="533"/>
        <v>1372000</v>
      </c>
      <c r="S1883" s="35">
        <f t="shared" si="528"/>
        <v>1153718.6594594591</v>
      </c>
      <c r="T1883" s="35">
        <f t="shared" si="529"/>
        <v>218281.34054054087</v>
      </c>
      <c r="U1883" s="35">
        <f t="shared" si="534"/>
        <v>18312.000000000004</v>
      </c>
      <c r="V1883" s="35">
        <f t="shared" si="535"/>
        <v>1706.0869565217392</v>
      </c>
      <c r="W1883" s="35">
        <f t="shared" si="530"/>
        <v>30458.400000000001</v>
      </c>
      <c r="X1883" s="35">
        <f t="shared" si="536"/>
        <v>167804.85358401915</v>
      </c>
      <c r="Y1883" s="35">
        <v>1</v>
      </c>
      <c r="Z1883" s="35">
        <v>0</v>
      </c>
      <c r="AA1883" s="35">
        <f t="shared" si="537"/>
        <v>0</v>
      </c>
      <c r="AB1883" s="37">
        <f t="shared" si="531"/>
        <v>0</v>
      </c>
      <c r="AC1883" s="35">
        <v>0</v>
      </c>
      <c r="AD1883" s="35">
        <v>0</v>
      </c>
      <c r="AE1883" s="44"/>
    </row>
    <row r="1884" spans="1:31">
      <c r="A1884" s="34">
        <v>1880</v>
      </c>
      <c r="B1884" s="58">
        <v>46263</v>
      </c>
      <c r="C1884" s="4" t="s">
        <v>7755</v>
      </c>
      <c r="D1884" s="4" t="s">
        <v>6134</v>
      </c>
      <c r="E1884" s="4" t="s">
        <v>6148</v>
      </c>
      <c r="F1884" s="35" t="str">
        <f>IFERROR(VLOOKUP(E1884,'DATA MASTER'!$B$1:$R$3858,3,0),"")</f>
        <v>DIV 2</v>
      </c>
      <c r="G1884" s="4">
        <v>4</v>
      </c>
      <c r="H1884" s="35">
        <f>IFERROR(VLOOKUP(E1884,'DATA MASTER'!$B$1:$R$3858,6,0),"")</f>
        <v>24</v>
      </c>
      <c r="I1884" s="40">
        <f>IFERROR(VLOOKUP(E1884,'DATA MASTER'!$B$1:$R$3858,5,0),"")</f>
        <v>1.0900000000000001</v>
      </c>
      <c r="J1884" s="35">
        <f>IFERROR(VLOOKUP(E1884,'DATA MASTER'!$B$1:$R$3858,17,0),"")</f>
        <v>82200</v>
      </c>
      <c r="K1884" s="35">
        <f>IFERROR(VLOOKUP(E1884,'DATA MASTER'!$B$1:$R$3858,16,0),"")</f>
        <v>74900</v>
      </c>
      <c r="L1884" s="34">
        <f t="shared" si="527"/>
        <v>6165</v>
      </c>
      <c r="M1884" s="34">
        <f t="shared" si="532"/>
        <v>10851.512000000001</v>
      </c>
      <c r="N1884" s="35">
        <v>0</v>
      </c>
      <c r="O1884" s="35">
        <v>0</v>
      </c>
      <c r="P1884" s="35"/>
      <c r="Q1884" s="4"/>
      <c r="R1884" s="35">
        <f t="shared" si="533"/>
        <v>274000</v>
      </c>
      <c r="S1884" s="35">
        <f t="shared" si="528"/>
        <v>230805.36216216214</v>
      </c>
      <c r="T1884" s="35">
        <f t="shared" si="529"/>
        <v>43194.637837837858</v>
      </c>
      <c r="U1884" s="35">
        <f t="shared" si="534"/>
        <v>3052</v>
      </c>
      <c r="V1884" s="35">
        <f t="shared" si="535"/>
        <v>284.34782608695656</v>
      </c>
      <c r="W1884" s="35">
        <f t="shared" si="530"/>
        <v>6082.8</v>
      </c>
      <c r="X1884" s="35">
        <f t="shared" si="536"/>
        <v>27525.490011750895</v>
      </c>
      <c r="Y1884" s="35">
        <v>1</v>
      </c>
      <c r="Z1884" s="35">
        <v>0</v>
      </c>
      <c r="AA1884" s="35">
        <f t="shared" si="537"/>
        <v>0</v>
      </c>
      <c r="AB1884" s="37">
        <f t="shared" si="531"/>
        <v>0</v>
      </c>
      <c r="AC1884" s="35">
        <v>0</v>
      </c>
      <c r="AD1884" s="35">
        <v>6250</v>
      </c>
      <c r="AE1884" s="44"/>
    </row>
    <row r="1885" spans="1:31">
      <c r="A1885" s="34">
        <v>1881</v>
      </c>
      <c r="B1885" s="58">
        <v>46263</v>
      </c>
      <c r="C1885" s="4" t="s">
        <v>7756</v>
      </c>
      <c r="D1885" s="4" t="s">
        <v>6134</v>
      </c>
      <c r="E1885" s="4" t="s">
        <v>6148</v>
      </c>
      <c r="F1885" s="35" t="str">
        <f>IFERROR(VLOOKUP(E1885,'DATA MASTER'!$B$1:$R$3858,3,0),"")</f>
        <v>DIV 2</v>
      </c>
      <c r="G1885" s="4">
        <v>4</v>
      </c>
      <c r="H1885" s="35">
        <f>IFERROR(VLOOKUP(E1885,'DATA MASTER'!$B$1:$R$3858,6,0),"")</f>
        <v>24</v>
      </c>
      <c r="I1885" s="40">
        <f>IFERROR(VLOOKUP(E1885,'DATA MASTER'!$B$1:$R$3858,5,0),"")</f>
        <v>1.0900000000000001</v>
      </c>
      <c r="J1885" s="35">
        <f>IFERROR(VLOOKUP(E1885,'DATA MASTER'!$B$1:$R$3858,17,0),"")</f>
        <v>82200</v>
      </c>
      <c r="K1885" s="35">
        <f>IFERROR(VLOOKUP(E1885,'DATA MASTER'!$B$1:$R$3858,16,0),"")</f>
        <v>74900</v>
      </c>
      <c r="L1885" s="34">
        <f t="shared" si="527"/>
        <v>6165</v>
      </c>
      <c r="M1885" s="34">
        <f t="shared" si="532"/>
        <v>10851.512000000001</v>
      </c>
      <c r="N1885" s="35">
        <v>0</v>
      </c>
      <c r="O1885" s="35">
        <v>0</v>
      </c>
      <c r="P1885" s="35"/>
      <c r="Q1885" s="4"/>
      <c r="R1885" s="35">
        <f t="shared" si="533"/>
        <v>274000</v>
      </c>
      <c r="S1885" s="35">
        <f t="shared" si="528"/>
        <v>230805.36216216214</v>
      </c>
      <c r="T1885" s="35">
        <f t="shared" si="529"/>
        <v>43194.637837837858</v>
      </c>
      <c r="U1885" s="35">
        <f t="shared" si="534"/>
        <v>3052</v>
      </c>
      <c r="V1885" s="35">
        <f t="shared" si="535"/>
        <v>284.34782608695656</v>
      </c>
      <c r="W1885" s="35">
        <f t="shared" si="530"/>
        <v>6082.8</v>
      </c>
      <c r="X1885" s="35">
        <f t="shared" si="536"/>
        <v>30442.156678417563</v>
      </c>
      <c r="Y1885" s="35">
        <f>IF(E1885="avem005",4,1)</f>
        <v>1</v>
      </c>
      <c r="Z1885" s="35">
        <v>0</v>
      </c>
      <c r="AA1885" s="35">
        <f t="shared" si="537"/>
        <v>0</v>
      </c>
      <c r="AB1885" s="37">
        <f t="shared" si="531"/>
        <v>0</v>
      </c>
      <c r="AC1885" s="35">
        <v>0</v>
      </c>
      <c r="AD1885" s="35">
        <v>3333.3333333333335</v>
      </c>
      <c r="AE1885" s="44"/>
    </row>
    <row r="1886" spans="1:31">
      <c r="A1886" s="34">
        <v>1882</v>
      </c>
      <c r="B1886" s="58">
        <v>46263</v>
      </c>
      <c r="C1886" s="4" t="s">
        <v>7757</v>
      </c>
      <c r="D1886" s="4" t="s">
        <v>6175</v>
      </c>
      <c r="E1886" s="4" t="s">
        <v>6131</v>
      </c>
      <c r="F1886" s="35" t="str">
        <f>IFERROR(VLOOKUP(E1886,'DATA MASTER'!$B$1:$R$3858,3,0),"")</f>
        <v>DIV 1</v>
      </c>
      <c r="G1886" s="4">
        <v>12</v>
      </c>
      <c r="H1886" s="35">
        <f>IFERROR(VLOOKUP(E1886,'DATA MASTER'!$B$1:$R$3858,6,0),"")</f>
        <v>72</v>
      </c>
      <c r="I1886" s="40">
        <f>IFERROR(VLOOKUP(E1886,'DATA MASTER'!$B$1:$R$3858,5,0),"")</f>
        <v>0.245333</v>
      </c>
      <c r="J1886" s="35">
        <f>IFERROR(VLOOKUP(E1886,'DATA MASTER'!$B$1:$R$3858,17,0),"")</f>
        <v>27908.333333333332</v>
      </c>
      <c r="K1886" s="35">
        <f>IFERROR(VLOOKUP(E1886,'DATA MASTER'!$B$1:$R$3858,16,0),"")</f>
        <v>25850</v>
      </c>
      <c r="L1886" s="34">
        <f t="shared" si="527"/>
        <v>2093.125</v>
      </c>
      <c r="M1886" s="34">
        <f t="shared" si="532"/>
        <v>3745.1480000000001</v>
      </c>
      <c r="N1886" s="35">
        <v>0</v>
      </c>
      <c r="O1886" s="35">
        <v>0</v>
      </c>
      <c r="P1886" s="35"/>
      <c r="Q1886" s="4"/>
      <c r="R1886" s="35">
        <f t="shared" si="533"/>
        <v>279083.33333333331</v>
      </c>
      <c r="S1886" s="35">
        <f t="shared" si="528"/>
        <v>238971.37297297292</v>
      </c>
      <c r="T1886" s="35">
        <f t="shared" si="529"/>
        <v>40111.96036036039</v>
      </c>
      <c r="U1886" s="35">
        <f t="shared" si="534"/>
        <v>2060.7972</v>
      </c>
      <c r="V1886" s="35">
        <f t="shared" si="535"/>
        <v>191.99973913043479</v>
      </c>
      <c r="W1886" s="35">
        <f t="shared" si="530"/>
        <v>6195.65</v>
      </c>
      <c r="X1886" s="35">
        <f t="shared" si="536"/>
        <v>31663.513421229953</v>
      </c>
      <c r="Y1886" s="35">
        <v>1</v>
      </c>
      <c r="Z1886" s="35">
        <v>0</v>
      </c>
      <c r="AA1886" s="35">
        <f t="shared" si="537"/>
        <v>0</v>
      </c>
      <c r="AB1886" s="37">
        <f t="shared" si="531"/>
        <v>0</v>
      </c>
      <c r="AC1886" s="35">
        <v>0</v>
      </c>
      <c r="AD1886" s="35">
        <v>0</v>
      </c>
      <c r="AE1886" s="44"/>
    </row>
    <row r="1887" spans="1:31">
      <c r="A1887" s="34">
        <v>1883</v>
      </c>
      <c r="B1887" s="58">
        <v>46263</v>
      </c>
      <c r="C1887" s="4" t="s">
        <v>7758</v>
      </c>
      <c r="D1887" s="4" t="s">
        <v>6128</v>
      </c>
      <c r="E1887" s="4" t="s">
        <v>6198</v>
      </c>
      <c r="F1887" s="35" t="str">
        <f>IFERROR(VLOOKUP(E1887,'DATA MASTER'!$B$1:$R$3858,3,0),"")</f>
        <v>DIV 1</v>
      </c>
      <c r="G1887" s="4">
        <v>4</v>
      </c>
      <c r="H1887" s="35">
        <f>IFERROR(VLOOKUP(E1887,'DATA MASTER'!$B$1:$R$3858,6,0),"")</f>
        <v>4</v>
      </c>
      <c r="I1887" s="40">
        <f>IFERROR(VLOOKUP(E1887,'DATA MASTER'!$B$1:$R$3858,5,0),"")</f>
        <v>4.2380000000000004</v>
      </c>
      <c r="J1887" s="35">
        <f>IFERROR(VLOOKUP(E1887,'DATA MASTER'!$B$1:$R$3858,17,0),"")</f>
        <v>392400</v>
      </c>
      <c r="K1887" s="35">
        <f>IFERROR(VLOOKUP(E1887,'DATA MASTER'!$B$1:$R$3858,16,0),"")</f>
        <v>362700</v>
      </c>
      <c r="L1887" s="34">
        <f t="shared" si="527"/>
        <v>29430</v>
      </c>
      <c r="M1887" s="34">
        <f t="shared" si="532"/>
        <v>52547.976000000002</v>
      </c>
      <c r="N1887" s="35">
        <v>0</v>
      </c>
      <c r="O1887" s="35">
        <v>0</v>
      </c>
      <c r="P1887" s="35"/>
      <c r="Q1887" s="4"/>
      <c r="R1887" s="35">
        <f t="shared" si="533"/>
        <v>1308000</v>
      </c>
      <c r="S1887" s="35">
        <f t="shared" si="528"/>
        <v>1117664.9513513511</v>
      </c>
      <c r="T1887" s="35">
        <f t="shared" si="529"/>
        <v>190335.0486486489</v>
      </c>
      <c r="U1887" s="35">
        <f t="shared" si="534"/>
        <v>11866.400000000001</v>
      </c>
      <c r="V1887" s="35">
        <f t="shared" si="535"/>
        <v>1105.5652173913045</v>
      </c>
      <c r="W1887" s="35">
        <f t="shared" si="530"/>
        <v>29037.600000000002</v>
      </c>
      <c r="X1887" s="35">
        <f t="shared" si="536"/>
        <v>148325.4834312576</v>
      </c>
      <c r="Y1887" s="35">
        <v>1</v>
      </c>
      <c r="Z1887" s="35">
        <v>0</v>
      </c>
      <c r="AA1887" s="35">
        <f t="shared" si="537"/>
        <v>0</v>
      </c>
      <c r="AB1887" s="37">
        <f t="shared" si="531"/>
        <v>0</v>
      </c>
      <c r="AC1887" s="35">
        <v>0</v>
      </c>
      <c r="AD1887" s="35">
        <v>0</v>
      </c>
      <c r="AE1887" s="44"/>
    </row>
    <row r="1888" spans="1:31">
      <c r="A1888" s="34">
        <v>1884</v>
      </c>
      <c r="B1888" s="58">
        <v>46263</v>
      </c>
      <c r="C1888" s="4" t="s">
        <v>7759</v>
      </c>
      <c r="D1888" s="4" t="s">
        <v>6196</v>
      </c>
      <c r="E1888" s="4" t="s">
        <v>6290</v>
      </c>
      <c r="F1888" s="35" t="str">
        <f>IFERROR(VLOOKUP(E1888,'DATA MASTER'!$B$1:$R$3858,3,0),"")</f>
        <v>DIV 2</v>
      </c>
      <c r="G1888" s="4">
        <v>1</v>
      </c>
      <c r="H1888" s="35">
        <f>IFERROR(VLOOKUP(E1888,'DATA MASTER'!$B$1:$R$3858,6,0),"")</f>
        <v>1</v>
      </c>
      <c r="I1888" s="40">
        <f>IFERROR(VLOOKUP(E1888,'DATA MASTER'!$B$1:$R$3858,5,0),"")</f>
        <v>21.4</v>
      </c>
      <c r="J1888" s="35">
        <f>IFERROR(VLOOKUP(E1888,'DATA MASTER'!$B$1:$R$3858,17,0),"")</f>
        <v>628600</v>
      </c>
      <c r="K1888" s="35">
        <f>IFERROR(VLOOKUP(E1888,'DATA MASTER'!$B$1:$R$3858,16,0),"")</f>
        <v>552400</v>
      </c>
      <c r="L1888" s="34">
        <f t="shared" si="527"/>
        <v>47145</v>
      </c>
      <c r="M1888" s="34">
        <f t="shared" si="532"/>
        <v>80031.712</v>
      </c>
      <c r="N1888" s="35">
        <v>0</v>
      </c>
      <c r="O1888" s="35">
        <v>0</v>
      </c>
      <c r="P1888" s="35"/>
      <c r="Q1888" s="4"/>
      <c r="R1888" s="35">
        <f t="shared" si="533"/>
        <v>523833.33333333331</v>
      </c>
      <c r="S1888" s="35">
        <f t="shared" si="528"/>
        <v>425557.0162162162</v>
      </c>
      <c r="T1888" s="35">
        <f t="shared" si="529"/>
        <v>98276.317117117113</v>
      </c>
      <c r="U1888" s="35">
        <f t="shared" si="534"/>
        <v>14979.999999999998</v>
      </c>
      <c r="V1888" s="35">
        <f t="shared" si="535"/>
        <v>1395.6521739130433</v>
      </c>
      <c r="W1888" s="35">
        <f t="shared" si="530"/>
        <v>11629.1</v>
      </c>
      <c r="X1888" s="35">
        <f t="shared" si="536"/>
        <v>62207.048814171809</v>
      </c>
      <c r="Y1888" s="35">
        <v>1</v>
      </c>
      <c r="Z1888" s="35">
        <v>0</v>
      </c>
      <c r="AA1888" s="35">
        <f t="shared" si="537"/>
        <v>0</v>
      </c>
      <c r="AB1888" s="37">
        <f t="shared" si="531"/>
        <v>0</v>
      </c>
      <c r="AC1888" s="35">
        <v>0</v>
      </c>
      <c r="AD1888" s="35">
        <v>8064.5161290322585</v>
      </c>
      <c r="AE1888" s="44"/>
    </row>
    <row r="1889" spans="1:31">
      <c r="A1889" s="34">
        <v>1885</v>
      </c>
      <c r="B1889" s="58">
        <v>46263</v>
      </c>
      <c r="C1889" s="4" t="s">
        <v>7760</v>
      </c>
      <c r="D1889" s="4" t="s">
        <v>6201</v>
      </c>
      <c r="E1889" s="4" t="s">
        <v>6135</v>
      </c>
      <c r="F1889" s="35" t="str">
        <f>IFERROR(VLOOKUP(E1889,'DATA MASTER'!$B$1:$R$3858,3,0),"")</f>
        <v>DIV 1</v>
      </c>
      <c r="G1889" s="4">
        <v>96</v>
      </c>
      <c r="H1889" s="35">
        <f>IFERROR(VLOOKUP(E1889,'DATA MASTER'!$B$1:$R$3858,6,0),"")</f>
        <v>24</v>
      </c>
      <c r="I1889" s="40">
        <f>IFERROR(VLOOKUP(E1889,'DATA MASTER'!$B$1:$R$3858,5,0),"")</f>
        <v>1.23</v>
      </c>
      <c r="J1889" s="35">
        <f>IFERROR(VLOOKUP(E1889,'DATA MASTER'!$B$1:$R$3858,17,0),"")</f>
        <v>99800</v>
      </c>
      <c r="K1889" s="35">
        <f>IFERROR(VLOOKUP(E1889,'DATA MASTER'!$B$1:$R$3858,16,0),"")</f>
        <v>92100</v>
      </c>
      <c r="L1889" s="34">
        <f t="shared" si="527"/>
        <v>7485</v>
      </c>
      <c r="M1889" s="34">
        <f t="shared" si="532"/>
        <v>13343.448</v>
      </c>
      <c r="N1889" s="35">
        <v>0</v>
      </c>
      <c r="O1889" s="35">
        <v>0</v>
      </c>
      <c r="P1889" s="35">
        <v>25000</v>
      </c>
      <c r="Q1889" s="4" t="s">
        <v>7503</v>
      </c>
      <c r="R1889" s="35">
        <f t="shared" si="533"/>
        <v>7983999.9999999991</v>
      </c>
      <c r="S1889" s="35">
        <f t="shared" si="528"/>
        <v>6811377.4702702686</v>
      </c>
      <c r="T1889" s="35">
        <f t="shared" si="529"/>
        <v>1172622.5297297304</v>
      </c>
      <c r="U1889" s="35">
        <f t="shared" si="534"/>
        <v>82656</v>
      </c>
      <c r="V1889" s="35">
        <f t="shared" si="535"/>
        <v>7700.869565217391</v>
      </c>
      <c r="W1889" s="35">
        <f t="shared" si="530"/>
        <v>177244.79999999999</v>
      </c>
      <c r="X1889" s="35">
        <f t="shared" si="536"/>
        <v>736449.43159308459</v>
      </c>
      <c r="Y1889" s="35">
        <f>H1889</f>
        <v>24</v>
      </c>
      <c r="Z1889" s="35">
        <v>0</v>
      </c>
      <c r="AA1889" s="35">
        <f t="shared" si="537"/>
        <v>100000</v>
      </c>
      <c r="AB1889" s="37">
        <f t="shared" si="531"/>
        <v>40000</v>
      </c>
      <c r="AC1889" s="35">
        <v>0</v>
      </c>
      <c r="AD1889" s="35">
        <v>28571.428571428572</v>
      </c>
      <c r="AE1889" s="44"/>
    </row>
    <row r="1890" spans="1:31">
      <c r="A1890" s="34">
        <v>1886</v>
      </c>
      <c r="B1890" s="58">
        <v>46263</v>
      </c>
      <c r="C1890" s="4" t="s">
        <v>7761</v>
      </c>
      <c r="D1890" s="4" t="s">
        <v>6201</v>
      </c>
      <c r="E1890" s="4" t="s">
        <v>6135</v>
      </c>
      <c r="F1890" s="35" t="str">
        <f>IFERROR(VLOOKUP(E1890,'DATA MASTER'!$B$1:$R$3858,3,0),"")</f>
        <v>DIV 1</v>
      </c>
      <c r="G1890" s="4">
        <v>12</v>
      </c>
      <c r="H1890" s="35">
        <f>IFERROR(VLOOKUP(E1890,'DATA MASTER'!$B$1:$R$3858,6,0),"")</f>
        <v>24</v>
      </c>
      <c r="I1890" s="40">
        <f>IFERROR(VLOOKUP(E1890,'DATA MASTER'!$B$1:$R$3858,5,0),"")</f>
        <v>1.23</v>
      </c>
      <c r="J1890" s="35">
        <f>IFERROR(VLOOKUP(E1890,'DATA MASTER'!$B$1:$R$3858,17,0),"")</f>
        <v>99800</v>
      </c>
      <c r="K1890" s="35">
        <f>IFERROR(VLOOKUP(E1890,'DATA MASTER'!$B$1:$R$3858,16,0),"")</f>
        <v>92100</v>
      </c>
      <c r="L1890" s="34">
        <f t="shared" si="527"/>
        <v>7485</v>
      </c>
      <c r="M1890" s="34">
        <f t="shared" si="532"/>
        <v>13343.448</v>
      </c>
      <c r="N1890" s="35">
        <v>0</v>
      </c>
      <c r="O1890" s="35">
        <v>0</v>
      </c>
      <c r="P1890" s="35"/>
      <c r="Q1890" s="4"/>
      <c r="R1890" s="35">
        <f t="shared" si="533"/>
        <v>997999.99999999988</v>
      </c>
      <c r="S1890" s="35">
        <f t="shared" si="528"/>
        <v>851422.18378378358</v>
      </c>
      <c r="T1890" s="35">
        <f t="shared" si="529"/>
        <v>146577.81621621631</v>
      </c>
      <c r="U1890" s="35">
        <f t="shared" si="534"/>
        <v>10332</v>
      </c>
      <c r="V1890" s="35">
        <f t="shared" si="535"/>
        <v>962.60869565217388</v>
      </c>
      <c r="W1890" s="35">
        <f t="shared" si="530"/>
        <v>22155.599999999999</v>
      </c>
      <c r="X1890" s="35">
        <f t="shared" si="536"/>
        <v>74556.178949135559</v>
      </c>
      <c r="Y1890" s="35">
        <f t="shared" ref="Y1890:Y1891" si="540">IF(E1890="avem005",4,1)</f>
        <v>1</v>
      </c>
      <c r="Z1890" s="35">
        <v>0</v>
      </c>
      <c r="AA1890" s="35">
        <f t="shared" si="537"/>
        <v>0</v>
      </c>
      <c r="AB1890" s="37">
        <f t="shared" si="531"/>
        <v>10000</v>
      </c>
      <c r="AC1890" s="35">
        <v>0</v>
      </c>
      <c r="AD1890" s="35">
        <v>28571.428571428572</v>
      </c>
      <c r="AE1890" s="44"/>
    </row>
    <row r="1891" spans="1:31">
      <c r="A1891" s="34">
        <v>1887</v>
      </c>
      <c r="B1891" s="58">
        <v>46263</v>
      </c>
      <c r="C1891" s="4" t="s">
        <v>7761</v>
      </c>
      <c r="D1891" s="4" t="s">
        <v>6201</v>
      </c>
      <c r="E1891" s="4" t="s">
        <v>6129</v>
      </c>
      <c r="F1891" s="35" t="str">
        <f>IFERROR(VLOOKUP(E1891,'DATA MASTER'!$B$1:$R$3858,3,0),"")</f>
        <v>DIV 1</v>
      </c>
      <c r="G1891" s="4">
        <v>12</v>
      </c>
      <c r="H1891" s="35">
        <f>IFERROR(VLOOKUP(E1891,'DATA MASTER'!$B$1:$R$3858,6,0),"")</f>
        <v>120</v>
      </c>
      <c r="I1891" s="40">
        <f>IFERROR(VLOOKUP(E1891,'DATA MASTER'!$B$1:$R$3858,5,0),"")</f>
        <v>0.14499999999999999</v>
      </c>
      <c r="J1891" s="35">
        <f>IFERROR(VLOOKUP(E1891,'DATA MASTER'!$B$1:$R$3858,17,0),"")</f>
        <v>15108.333333333334</v>
      </c>
      <c r="K1891" s="35">
        <f>IFERROR(VLOOKUP(E1891,'DATA MASTER'!$B$1:$R$3858,16,0),"")</f>
        <v>14025</v>
      </c>
      <c r="L1891" s="34">
        <f t="shared" si="527"/>
        <v>1133.125</v>
      </c>
      <c r="M1891" s="34">
        <f t="shared" si="532"/>
        <v>2031.9420000000002</v>
      </c>
      <c r="N1891" s="35">
        <v>0</v>
      </c>
      <c r="O1891" s="35">
        <v>0</v>
      </c>
      <c r="P1891" s="35"/>
      <c r="Q1891" s="4"/>
      <c r="R1891" s="35">
        <f t="shared" si="533"/>
        <v>151083.33333333331</v>
      </c>
      <c r="S1891" s="35">
        <f t="shared" si="528"/>
        <v>129654.68108108104</v>
      </c>
      <c r="T1891" s="35">
        <f t="shared" si="529"/>
        <v>21428.652252252272</v>
      </c>
      <c r="U1891" s="35">
        <f t="shared" si="534"/>
        <v>1217.9999999999998</v>
      </c>
      <c r="V1891" s="35">
        <f t="shared" si="535"/>
        <v>113.4782608695652</v>
      </c>
      <c r="W1891" s="35">
        <f t="shared" si="530"/>
        <v>3354.05</v>
      </c>
      <c r="X1891" s="35">
        <f t="shared" si="536"/>
        <v>-21828.304580045864</v>
      </c>
      <c r="Y1891" s="35">
        <f t="shared" si="540"/>
        <v>1</v>
      </c>
      <c r="Z1891" s="35">
        <v>0</v>
      </c>
      <c r="AA1891" s="35">
        <f t="shared" si="537"/>
        <v>0</v>
      </c>
      <c r="AB1891" s="37">
        <f t="shared" si="531"/>
        <v>10000</v>
      </c>
      <c r="AC1891" s="35">
        <v>0</v>
      </c>
      <c r="AD1891" s="35">
        <v>28571.428571428572</v>
      </c>
      <c r="AE1891" s="44"/>
    </row>
    <row r="1892" spans="1:31">
      <c r="A1892" s="34">
        <v>1888</v>
      </c>
      <c r="B1892" s="58">
        <v>46263</v>
      </c>
      <c r="C1892" s="4" t="s">
        <v>7762</v>
      </c>
      <c r="D1892" s="4" t="s">
        <v>6239</v>
      </c>
      <c r="E1892" s="4" t="s">
        <v>6135</v>
      </c>
      <c r="F1892" s="35" t="str">
        <f>IFERROR(VLOOKUP(E1892,'DATA MASTER'!$B$1:$R$3858,3,0),"")</f>
        <v>DIV 1</v>
      </c>
      <c r="G1892" s="4">
        <v>72</v>
      </c>
      <c r="H1892" s="35">
        <f>IFERROR(VLOOKUP(E1892,'DATA MASTER'!$B$1:$R$3858,6,0),"")</f>
        <v>24</v>
      </c>
      <c r="I1892" s="40">
        <f>IFERROR(VLOOKUP(E1892,'DATA MASTER'!$B$1:$R$3858,5,0),"")</f>
        <v>1.23</v>
      </c>
      <c r="J1892" s="35">
        <f>IFERROR(VLOOKUP(E1892,'DATA MASTER'!$B$1:$R$3858,17,0),"")</f>
        <v>99800</v>
      </c>
      <c r="K1892" s="35">
        <f>IFERROR(VLOOKUP(E1892,'DATA MASTER'!$B$1:$R$3858,16,0),"")</f>
        <v>92100</v>
      </c>
      <c r="L1892" s="34">
        <f t="shared" si="527"/>
        <v>7485</v>
      </c>
      <c r="M1892" s="34">
        <f t="shared" si="532"/>
        <v>13343.448</v>
      </c>
      <c r="N1892" s="35">
        <v>0</v>
      </c>
      <c r="O1892" s="35">
        <v>0</v>
      </c>
      <c r="P1892" s="35">
        <v>25000</v>
      </c>
      <c r="Q1892" s="4" t="s">
        <v>7503</v>
      </c>
      <c r="R1892" s="35">
        <f t="shared" si="533"/>
        <v>5987999.9999999991</v>
      </c>
      <c r="S1892" s="35">
        <f t="shared" si="528"/>
        <v>5108533.1027027015</v>
      </c>
      <c r="T1892" s="35">
        <f t="shared" si="529"/>
        <v>879466.8972972976</v>
      </c>
      <c r="U1892" s="35">
        <f t="shared" si="534"/>
        <v>61992</v>
      </c>
      <c r="V1892" s="35">
        <f t="shared" si="535"/>
        <v>5775.652173913044</v>
      </c>
      <c r="W1892" s="35">
        <f t="shared" si="530"/>
        <v>132933.6</v>
      </c>
      <c r="X1892" s="35">
        <f t="shared" si="536"/>
        <v>574353.88041750214</v>
      </c>
      <c r="Y1892" s="35">
        <f>H1892</f>
        <v>24</v>
      </c>
      <c r="Z1892" s="35">
        <v>0</v>
      </c>
      <c r="AA1892" s="35">
        <f t="shared" si="537"/>
        <v>75000</v>
      </c>
      <c r="AB1892" s="37">
        <f t="shared" si="531"/>
        <v>0</v>
      </c>
      <c r="AC1892" s="35">
        <v>0</v>
      </c>
      <c r="AD1892" s="35">
        <v>29411.764705882353</v>
      </c>
      <c r="AE1892" s="44"/>
    </row>
    <row r="1893" spans="1:31">
      <c r="A1893" s="34">
        <v>1889</v>
      </c>
      <c r="B1893" s="58">
        <v>46263</v>
      </c>
      <c r="C1893" s="4" t="s">
        <v>7763</v>
      </c>
      <c r="D1893" s="4" t="s">
        <v>6158</v>
      </c>
      <c r="E1893" s="4" t="s">
        <v>6156</v>
      </c>
      <c r="F1893" s="35" t="str">
        <f>IFERROR(VLOOKUP(E1893,'DATA MASTER'!$B$1:$R$3858,3,0),"")</f>
        <v>DIV 1</v>
      </c>
      <c r="G1893" s="4">
        <v>4</v>
      </c>
      <c r="H1893" s="35">
        <f>IFERROR(VLOOKUP(E1893,'DATA MASTER'!$B$1:$R$3858,6,0),"")</f>
        <v>4</v>
      </c>
      <c r="I1893" s="40">
        <f>IFERROR(VLOOKUP(E1893,'DATA MASTER'!$B$1:$R$3858,5,0),"")</f>
        <v>5.3879999999999999</v>
      </c>
      <c r="J1893" s="35">
        <f>IFERROR(VLOOKUP(E1893,'DATA MASTER'!$B$1:$R$3858,17,0),"")</f>
        <v>185700</v>
      </c>
      <c r="K1893" s="35">
        <f>IFERROR(VLOOKUP(E1893,'DATA MASTER'!$B$1:$R$3858,16,0),"")</f>
        <v>165300</v>
      </c>
      <c r="L1893" s="34">
        <f t="shared" si="527"/>
        <v>13927.5</v>
      </c>
      <c r="M1893" s="34">
        <f t="shared" si="532"/>
        <v>23948.664000000001</v>
      </c>
      <c r="N1893" s="35">
        <v>0</v>
      </c>
      <c r="O1893" s="35">
        <v>0</v>
      </c>
      <c r="P1893" s="35"/>
      <c r="Q1893" s="4"/>
      <c r="R1893" s="35">
        <f t="shared" si="533"/>
        <v>619000</v>
      </c>
      <c r="S1893" s="35">
        <f t="shared" si="528"/>
        <v>509374.18378378375</v>
      </c>
      <c r="T1893" s="35">
        <f t="shared" si="529"/>
        <v>109625.81621621625</v>
      </c>
      <c r="U1893" s="35">
        <f t="shared" si="534"/>
        <v>15086.4</v>
      </c>
      <c r="V1893" s="35">
        <f t="shared" si="535"/>
        <v>1405.5652173913043</v>
      </c>
      <c r="W1893" s="35">
        <f t="shared" si="530"/>
        <v>13741.800000000001</v>
      </c>
      <c r="X1893" s="35">
        <f t="shared" si="536"/>
        <v>73142.05099882494</v>
      </c>
      <c r="Y1893" s="35">
        <v>1</v>
      </c>
      <c r="Z1893" s="35">
        <v>0</v>
      </c>
      <c r="AA1893" s="35">
        <f t="shared" si="537"/>
        <v>0</v>
      </c>
      <c r="AB1893" s="37">
        <f t="shared" si="531"/>
        <v>0</v>
      </c>
      <c r="AC1893" s="35">
        <v>0</v>
      </c>
      <c r="AD1893" s="35">
        <v>6250</v>
      </c>
      <c r="AE1893" s="44"/>
    </row>
    <row r="1894" spans="1:31">
      <c r="A1894" s="34">
        <v>1890</v>
      </c>
      <c r="B1894" s="58">
        <v>46263</v>
      </c>
      <c r="C1894" s="4" t="s">
        <v>7764</v>
      </c>
      <c r="D1894" s="4" t="s">
        <v>6158</v>
      </c>
      <c r="E1894" s="4" t="s">
        <v>1539</v>
      </c>
      <c r="F1894" s="35" t="str">
        <f>IFERROR(VLOOKUP(E1894,'DATA MASTER'!$B$1:$R$3858,3,0),"")</f>
        <v>DIV 1</v>
      </c>
      <c r="G1894" s="4">
        <v>30</v>
      </c>
      <c r="H1894" s="35">
        <f>IFERROR(VLOOKUP(E1894,'DATA MASTER'!$B$1:$R$3858,6,0),"")</f>
        <v>30</v>
      </c>
      <c r="I1894" s="40">
        <f>IFERROR(VLOOKUP(E1894,'DATA MASTER'!$B$1:$R$3858,5,0),"")</f>
        <v>0.215</v>
      </c>
      <c r="J1894" s="35">
        <f>IFERROR(VLOOKUP(E1894,'DATA MASTER'!$B$1:$R$3858,17,0),"")</f>
        <v>0</v>
      </c>
      <c r="K1894" s="35">
        <f>IFERROR(VLOOKUP(E1894,'DATA MASTER'!$B$1:$R$3858,16,0),"")</f>
        <v>0</v>
      </c>
      <c r="L1894" s="34">
        <f t="shared" si="527"/>
        <v>0</v>
      </c>
      <c r="M1894" s="34">
        <f t="shared" si="532"/>
        <v>0</v>
      </c>
      <c r="N1894" s="35">
        <v>0</v>
      </c>
      <c r="O1894" s="35">
        <v>0</v>
      </c>
      <c r="P1894" s="35"/>
      <c r="Q1894" s="4"/>
      <c r="R1894" s="35">
        <f t="shared" si="533"/>
        <v>0</v>
      </c>
      <c r="S1894" s="35">
        <f t="shared" si="528"/>
        <v>0</v>
      </c>
      <c r="T1894" s="35">
        <f t="shared" si="529"/>
        <v>0</v>
      </c>
      <c r="U1894" s="35">
        <f t="shared" si="534"/>
        <v>4515</v>
      </c>
      <c r="V1894" s="35">
        <f t="shared" si="535"/>
        <v>420.6521739130435</v>
      </c>
      <c r="W1894" s="35">
        <f t="shared" si="530"/>
        <v>0</v>
      </c>
      <c r="X1894" s="35">
        <f t="shared" si="536"/>
        <v>-19935.652173913044</v>
      </c>
      <c r="Y1894" s="35">
        <f>IF(E1894="avwi005",4,1)</f>
        <v>1</v>
      </c>
      <c r="Z1894" s="35">
        <v>0</v>
      </c>
      <c r="AA1894" s="35">
        <f t="shared" si="537"/>
        <v>0</v>
      </c>
      <c r="AB1894" s="37">
        <f t="shared" si="531"/>
        <v>0</v>
      </c>
      <c r="AC1894" s="35">
        <v>0</v>
      </c>
      <c r="AD1894" s="35">
        <v>15000</v>
      </c>
      <c r="AE1894" s="44"/>
    </row>
    <row r="1895" spans="1:31">
      <c r="A1895" s="34">
        <v>1891</v>
      </c>
      <c r="B1895" s="58">
        <v>46263</v>
      </c>
      <c r="C1895" s="4" t="s">
        <v>7764</v>
      </c>
      <c r="D1895" s="4" t="s">
        <v>6158</v>
      </c>
      <c r="E1895" s="4" t="s">
        <v>1538</v>
      </c>
      <c r="F1895" s="35" t="str">
        <f>IFERROR(VLOOKUP(E1895,'DATA MASTER'!$B$1:$R$3858,3,0),"")</f>
        <v>DIV 1</v>
      </c>
      <c r="G1895" s="4">
        <v>30</v>
      </c>
      <c r="H1895" s="35">
        <f>IFERROR(VLOOKUP(E1895,'DATA MASTER'!$B$1:$R$3858,6,0),"")</f>
        <v>30</v>
      </c>
      <c r="I1895" s="40">
        <f>IFERROR(VLOOKUP(E1895,'DATA MASTER'!$B$1:$R$3858,5,0),"")</f>
        <v>0.215</v>
      </c>
      <c r="J1895" s="35">
        <f>IFERROR(VLOOKUP(E1895,'DATA MASTER'!$B$1:$R$3858,17,0),"")</f>
        <v>83800</v>
      </c>
      <c r="K1895" s="35">
        <f>IFERROR(VLOOKUP(E1895,'DATA MASTER'!$B$1:$R$3858,16,0),"")</f>
        <v>77100</v>
      </c>
      <c r="L1895" s="34">
        <f t="shared" si="527"/>
        <v>6285</v>
      </c>
      <c r="M1895" s="34">
        <f t="shared" si="532"/>
        <v>11170.248000000001</v>
      </c>
      <c r="N1895" s="35">
        <v>0</v>
      </c>
      <c r="O1895" s="35">
        <v>0</v>
      </c>
      <c r="P1895" s="35"/>
      <c r="Q1895" s="4"/>
      <c r="R1895" s="35">
        <f t="shared" si="533"/>
        <v>2094999.9999999998</v>
      </c>
      <c r="S1895" s="35">
        <f t="shared" si="528"/>
        <v>1781885.1891891889</v>
      </c>
      <c r="T1895" s="35">
        <f t="shared" si="529"/>
        <v>313114.81081081089</v>
      </c>
      <c r="U1895" s="35">
        <f t="shared" si="534"/>
        <v>4515</v>
      </c>
      <c r="V1895" s="35">
        <f t="shared" si="535"/>
        <v>420.6521739130435</v>
      </c>
      <c r="W1895" s="35">
        <f t="shared" si="530"/>
        <v>46508.999999999993</v>
      </c>
      <c r="X1895" s="35">
        <f t="shared" si="536"/>
        <v>246670.15863689786</v>
      </c>
      <c r="Y1895" s="35">
        <v>1</v>
      </c>
      <c r="Z1895" s="35">
        <v>0</v>
      </c>
      <c r="AA1895" s="35">
        <f t="shared" si="537"/>
        <v>0</v>
      </c>
      <c r="AB1895" s="37">
        <f t="shared" si="531"/>
        <v>0</v>
      </c>
      <c r="AC1895" s="35">
        <v>0</v>
      </c>
      <c r="AD1895" s="35">
        <v>15000</v>
      </c>
      <c r="AE1895" s="44"/>
    </row>
    <row r="1896" spans="1:31">
      <c r="A1896" s="34">
        <v>1892</v>
      </c>
      <c r="B1896" s="58">
        <v>46263</v>
      </c>
      <c r="C1896" s="4" t="s">
        <v>7765</v>
      </c>
      <c r="D1896" s="4" t="s">
        <v>6158</v>
      </c>
      <c r="E1896" s="4" t="s">
        <v>6189</v>
      </c>
      <c r="F1896" s="35" t="str">
        <f>IFERROR(VLOOKUP(E1896,'DATA MASTER'!$B$1:$R$3858,3,0),"")</f>
        <v>DIV 2</v>
      </c>
      <c r="G1896" s="4">
        <v>3</v>
      </c>
      <c r="H1896" s="35">
        <f>IFERROR(VLOOKUP(E1896,'DATA MASTER'!$B$1:$R$3858,6,0),"")</f>
        <v>1</v>
      </c>
      <c r="I1896" s="40">
        <f>IFERROR(VLOOKUP(E1896,'DATA MASTER'!$B$1:$R$3858,5,0),"")</f>
        <v>18.84</v>
      </c>
      <c r="J1896" s="35">
        <f>IFERROR(VLOOKUP(E1896,'DATA MASTER'!$B$1:$R$3858,17,0),"")</f>
        <v>432400</v>
      </c>
      <c r="K1896" s="35">
        <f>IFERROR(VLOOKUP(E1896,'DATA MASTER'!$B$1:$R$3858,16,0),"")</f>
        <v>376500</v>
      </c>
      <c r="L1896" s="34">
        <f t="shared" si="527"/>
        <v>32430</v>
      </c>
      <c r="M1896" s="34">
        <f t="shared" si="532"/>
        <v>54547.32</v>
      </c>
      <c r="N1896" s="35">
        <v>0</v>
      </c>
      <c r="O1896" s="35">
        <v>0</v>
      </c>
      <c r="P1896" s="35"/>
      <c r="Q1896" s="4"/>
      <c r="R1896" s="35">
        <f t="shared" si="533"/>
        <v>1081000</v>
      </c>
      <c r="S1896" s="35">
        <f t="shared" si="528"/>
        <v>870142.37837837823</v>
      </c>
      <c r="T1896" s="35">
        <f t="shared" si="529"/>
        <v>210857.62162162177</v>
      </c>
      <c r="U1896" s="35">
        <f t="shared" si="534"/>
        <v>39564</v>
      </c>
      <c r="V1896" s="35">
        <f t="shared" si="535"/>
        <v>3686.0869565217386</v>
      </c>
      <c r="W1896" s="35">
        <f t="shared" si="530"/>
        <v>23998.2</v>
      </c>
      <c r="X1896" s="35">
        <f t="shared" si="536"/>
        <v>133609.33466510003</v>
      </c>
      <c r="Y1896" s="35">
        <v>1</v>
      </c>
      <c r="Z1896" s="35">
        <v>0</v>
      </c>
      <c r="AA1896" s="35">
        <f t="shared" si="537"/>
        <v>0</v>
      </c>
      <c r="AB1896" s="37">
        <f t="shared" si="531"/>
        <v>0</v>
      </c>
      <c r="AC1896" s="35">
        <v>0</v>
      </c>
      <c r="AD1896" s="35">
        <v>10000</v>
      </c>
      <c r="AE1896" s="44"/>
    </row>
    <row r="1897" spans="1:31">
      <c r="A1897" s="34">
        <v>1893</v>
      </c>
      <c r="B1897" s="58">
        <v>46263</v>
      </c>
      <c r="C1897" s="4" t="s">
        <v>7766</v>
      </c>
      <c r="D1897" s="4" t="s">
        <v>6158</v>
      </c>
      <c r="E1897" s="4" t="s">
        <v>6129</v>
      </c>
      <c r="F1897" s="35" t="str">
        <f>IFERROR(VLOOKUP(E1897,'DATA MASTER'!$B$1:$R$3858,3,0),"")</f>
        <v>DIV 1</v>
      </c>
      <c r="G1897" s="4">
        <v>48</v>
      </c>
      <c r="H1897" s="35">
        <f>IFERROR(VLOOKUP(E1897,'DATA MASTER'!$B$1:$R$3858,6,0),"")</f>
        <v>120</v>
      </c>
      <c r="I1897" s="40">
        <f>IFERROR(VLOOKUP(E1897,'DATA MASTER'!$B$1:$R$3858,5,0),"")</f>
        <v>0.14499999999999999</v>
      </c>
      <c r="J1897" s="35">
        <f>IFERROR(VLOOKUP(E1897,'DATA MASTER'!$B$1:$R$3858,17,0),"")</f>
        <v>15108.333333333334</v>
      </c>
      <c r="K1897" s="35">
        <f>IFERROR(VLOOKUP(E1897,'DATA MASTER'!$B$1:$R$3858,16,0),"")</f>
        <v>14025</v>
      </c>
      <c r="L1897" s="34">
        <f t="shared" si="527"/>
        <v>1133.125</v>
      </c>
      <c r="M1897" s="34">
        <f t="shared" si="532"/>
        <v>2031.9420000000002</v>
      </c>
      <c r="N1897" s="35">
        <v>0</v>
      </c>
      <c r="O1897" s="35">
        <v>0</v>
      </c>
      <c r="P1897" s="35"/>
      <c r="Q1897" s="4"/>
      <c r="R1897" s="35">
        <f t="shared" si="533"/>
        <v>604333.33333333326</v>
      </c>
      <c r="S1897" s="35">
        <f t="shared" si="528"/>
        <v>518618.72432432417</v>
      </c>
      <c r="T1897" s="35">
        <f t="shared" si="529"/>
        <v>85714.609009009087</v>
      </c>
      <c r="U1897" s="35">
        <f t="shared" si="534"/>
        <v>4871.9999999999991</v>
      </c>
      <c r="V1897" s="35">
        <f t="shared" si="535"/>
        <v>453.91304347826082</v>
      </c>
      <c r="W1897" s="35">
        <f t="shared" si="530"/>
        <v>13416.2</v>
      </c>
      <c r="X1897" s="35">
        <f t="shared" si="536"/>
        <v>66972.495965530834</v>
      </c>
      <c r="Y1897" s="35">
        <v>1</v>
      </c>
      <c r="Z1897" s="35">
        <v>0</v>
      </c>
      <c r="AA1897" s="35">
        <f t="shared" si="537"/>
        <v>0</v>
      </c>
      <c r="AB1897" s="37">
        <f t="shared" si="531"/>
        <v>0</v>
      </c>
      <c r="AC1897" s="35">
        <v>0</v>
      </c>
      <c r="AD1897" s="35">
        <v>0</v>
      </c>
      <c r="AE1897" s="44"/>
    </row>
    <row r="1898" spans="1:31">
      <c r="A1898" s="34">
        <v>1894</v>
      </c>
      <c r="B1898" s="58">
        <v>46263</v>
      </c>
      <c r="C1898" s="4" t="s">
        <v>7766</v>
      </c>
      <c r="D1898" s="4" t="s">
        <v>6158</v>
      </c>
      <c r="E1898" s="4" t="s">
        <v>6131</v>
      </c>
      <c r="F1898" s="35" t="str">
        <f>IFERROR(VLOOKUP(E1898,'DATA MASTER'!$B$1:$R$3858,3,0),"")</f>
        <v>DIV 1</v>
      </c>
      <c r="G1898" s="4">
        <v>24</v>
      </c>
      <c r="H1898" s="35">
        <f>IFERROR(VLOOKUP(E1898,'DATA MASTER'!$B$1:$R$3858,6,0),"")</f>
        <v>72</v>
      </c>
      <c r="I1898" s="40">
        <f>IFERROR(VLOOKUP(E1898,'DATA MASTER'!$B$1:$R$3858,5,0),"")</f>
        <v>0.245333</v>
      </c>
      <c r="J1898" s="35">
        <f>IFERROR(VLOOKUP(E1898,'DATA MASTER'!$B$1:$R$3858,17,0),"")</f>
        <v>27908.333333333332</v>
      </c>
      <c r="K1898" s="35">
        <f>IFERROR(VLOOKUP(E1898,'DATA MASTER'!$B$1:$R$3858,16,0),"")</f>
        <v>25850</v>
      </c>
      <c r="L1898" s="34">
        <f t="shared" si="527"/>
        <v>2093.125</v>
      </c>
      <c r="M1898" s="34">
        <f t="shared" si="532"/>
        <v>3745.1480000000001</v>
      </c>
      <c r="N1898" s="35">
        <v>0</v>
      </c>
      <c r="O1898" s="35">
        <v>0</v>
      </c>
      <c r="P1898" s="35"/>
      <c r="Q1898" s="4"/>
      <c r="R1898" s="35">
        <f t="shared" si="533"/>
        <v>558166.66666666663</v>
      </c>
      <c r="S1898" s="35">
        <f t="shared" si="528"/>
        <v>477942.74594594585</v>
      </c>
      <c r="T1898" s="35">
        <f t="shared" si="529"/>
        <v>80223.92072072078</v>
      </c>
      <c r="U1898" s="35">
        <f t="shared" si="534"/>
        <v>4121.5944</v>
      </c>
      <c r="V1898" s="35">
        <f t="shared" si="535"/>
        <v>383.99947826086958</v>
      </c>
      <c r="W1898" s="35">
        <f t="shared" si="530"/>
        <v>12391.3</v>
      </c>
      <c r="X1898" s="35">
        <f t="shared" si="536"/>
        <v>63327.026842459905</v>
      </c>
      <c r="Y1898" s="35">
        <f t="shared" ref="Y1898:Y1899" si="541">IF(E1898="nodr004",4,1)</f>
        <v>1</v>
      </c>
      <c r="Z1898" s="35">
        <v>0</v>
      </c>
      <c r="AA1898" s="35">
        <f t="shared" si="537"/>
        <v>0</v>
      </c>
      <c r="AB1898" s="37">
        <f t="shared" si="531"/>
        <v>0</v>
      </c>
      <c r="AC1898" s="35">
        <v>0</v>
      </c>
      <c r="AD1898" s="35">
        <v>0</v>
      </c>
      <c r="AE1898" s="44"/>
    </row>
    <row r="1899" spans="1:31">
      <c r="A1899" s="34">
        <v>1895</v>
      </c>
      <c r="B1899" s="58">
        <v>46263</v>
      </c>
      <c r="C1899" s="4" t="s">
        <v>7767</v>
      </c>
      <c r="D1899" s="4" t="s">
        <v>6134</v>
      </c>
      <c r="E1899" s="4" t="s">
        <v>6159</v>
      </c>
      <c r="F1899" s="35" t="str">
        <f>IFERROR(VLOOKUP(E1899,'DATA MASTER'!$B$1:$R$3858,3,0),"")</f>
        <v>DIV 2</v>
      </c>
      <c r="G1899" s="4">
        <v>1</v>
      </c>
      <c r="H1899" s="35">
        <f>IFERROR(VLOOKUP(E1899,'DATA MASTER'!$B$1:$R$3858,6,0),"")</f>
        <v>1</v>
      </c>
      <c r="I1899" s="40">
        <f>IFERROR(VLOOKUP(E1899,'DATA MASTER'!$B$1:$R$3858,5,0),"")</f>
        <v>19.010000000000002</v>
      </c>
      <c r="J1899" s="35">
        <f>IFERROR(VLOOKUP(E1899,'DATA MASTER'!$B$1:$R$3858,17,0),"")</f>
        <v>381600</v>
      </c>
      <c r="K1899" s="35">
        <f>IFERROR(VLOOKUP(E1899,'DATA MASTER'!$B$1:$R$3858,16,0),"")</f>
        <v>322800</v>
      </c>
      <c r="L1899" s="34">
        <f t="shared" si="527"/>
        <v>28620</v>
      </c>
      <c r="M1899" s="34">
        <f t="shared" si="532"/>
        <v>46767.264000000003</v>
      </c>
      <c r="N1899" s="35">
        <v>0</v>
      </c>
      <c r="O1899" s="35">
        <v>0</v>
      </c>
      <c r="P1899" s="35"/>
      <c r="Q1899" s="4"/>
      <c r="R1899" s="35">
        <f t="shared" si="533"/>
        <v>318000</v>
      </c>
      <c r="S1899" s="35">
        <f t="shared" si="528"/>
        <v>248678.14054054051</v>
      </c>
      <c r="T1899" s="35">
        <f t="shared" si="529"/>
        <v>69321.859459459491</v>
      </c>
      <c r="U1899" s="35">
        <f t="shared" si="534"/>
        <v>13307.000000000002</v>
      </c>
      <c r="V1899" s="35">
        <f t="shared" si="535"/>
        <v>1239.7826086956522</v>
      </c>
      <c r="W1899" s="35">
        <f t="shared" si="530"/>
        <v>7059.6</v>
      </c>
      <c r="X1899" s="35">
        <f t="shared" si="536"/>
        <v>44144.048279335264</v>
      </c>
      <c r="Y1899" s="35">
        <f t="shared" si="541"/>
        <v>1</v>
      </c>
      <c r="Z1899" s="35">
        <v>0</v>
      </c>
      <c r="AA1899" s="35">
        <f t="shared" si="537"/>
        <v>0</v>
      </c>
      <c r="AB1899" s="37">
        <f t="shared" si="531"/>
        <v>0</v>
      </c>
      <c r="AC1899" s="35">
        <v>0</v>
      </c>
      <c r="AD1899" s="35">
        <v>3571.4285714285716</v>
      </c>
      <c r="AE1899" s="44"/>
    </row>
    <row r="1900" spans="1:31">
      <c r="A1900" s="34">
        <v>1896</v>
      </c>
      <c r="B1900" s="58">
        <v>46263</v>
      </c>
      <c r="C1900" s="4" t="s">
        <v>7768</v>
      </c>
      <c r="D1900" s="4" t="s">
        <v>6175</v>
      </c>
      <c r="E1900" s="4" t="s">
        <v>6160</v>
      </c>
      <c r="F1900" s="35" t="str">
        <f>IFERROR(VLOOKUP(E1900,'DATA MASTER'!$B$1:$R$3858,3,0),"")</f>
        <v>DIV 1</v>
      </c>
      <c r="G1900" s="4">
        <v>1</v>
      </c>
      <c r="H1900" s="35">
        <f>IFERROR(VLOOKUP(E1900,'DATA MASTER'!$B$1:$R$3858,6,0),"")</f>
        <v>1</v>
      </c>
      <c r="I1900" s="40">
        <f>IFERROR(VLOOKUP(E1900,'DATA MASTER'!$B$1:$R$3858,5,0),"")</f>
        <v>26.02</v>
      </c>
      <c r="J1900" s="35">
        <f>IFERROR(VLOOKUP(E1900,'DATA MASTER'!$B$1:$R$3858,17,0),"")</f>
        <v>876000</v>
      </c>
      <c r="K1900" s="35">
        <f>IFERROR(VLOOKUP(E1900,'DATA MASTER'!$B$1:$R$3858,16,0),"")</f>
        <v>777200</v>
      </c>
      <c r="L1900" s="34">
        <f t="shared" si="527"/>
        <v>65700</v>
      </c>
      <c r="M1900" s="34">
        <f t="shared" si="532"/>
        <v>112600.736</v>
      </c>
      <c r="N1900" s="35">
        <v>0</v>
      </c>
      <c r="O1900" s="35">
        <v>0</v>
      </c>
      <c r="P1900" s="35"/>
      <c r="Q1900" s="4"/>
      <c r="R1900" s="35">
        <f t="shared" si="533"/>
        <v>729999.99999999988</v>
      </c>
      <c r="S1900" s="35">
        <f t="shared" si="528"/>
        <v>598738.07567567565</v>
      </c>
      <c r="T1900" s="35">
        <f t="shared" si="529"/>
        <v>131261.92432432424</v>
      </c>
      <c r="U1900" s="35">
        <f t="shared" si="534"/>
        <v>18214</v>
      </c>
      <c r="V1900" s="35">
        <f t="shared" si="535"/>
        <v>1696.9565217391305</v>
      </c>
      <c r="W1900" s="35">
        <f t="shared" si="530"/>
        <v>16206</v>
      </c>
      <c r="X1900" s="35">
        <f t="shared" si="536"/>
        <v>95144.967802585103</v>
      </c>
      <c r="Y1900" s="35">
        <v>1</v>
      </c>
      <c r="Z1900" s="35">
        <v>0</v>
      </c>
      <c r="AA1900" s="35">
        <f t="shared" si="537"/>
        <v>0</v>
      </c>
      <c r="AB1900" s="37">
        <f t="shared" si="531"/>
        <v>0</v>
      </c>
      <c r="AC1900" s="35">
        <v>0</v>
      </c>
      <c r="AD1900" s="35">
        <v>0</v>
      </c>
      <c r="AE1900" s="44"/>
    </row>
    <row r="1901" spans="1:31">
      <c r="A1901" s="34">
        <v>1897</v>
      </c>
      <c r="B1901" s="58">
        <v>46263</v>
      </c>
      <c r="C1901" s="4" t="s">
        <v>7769</v>
      </c>
      <c r="D1901" s="4" t="s">
        <v>6143</v>
      </c>
      <c r="E1901" s="4" t="s">
        <v>6135</v>
      </c>
      <c r="F1901" s="35" t="str">
        <f>IFERROR(VLOOKUP(E1901,'DATA MASTER'!$B$1:$R$3858,3,0),"")</f>
        <v>DIV 1</v>
      </c>
      <c r="G1901" s="4">
        <v>4</v>
      </c>
      <c r="H1901" s="35">
        <f>IFERROR(VLOOKUP(E1901,'DATA MASTER'!$B$1:$R$3858,6,0),"")</f>
        <v>24</v>
      </c>
      <c r="I1901" s="40">
        <f>IFERROR(VLOOKUP(E1901,'DATA MASTER'!$B$1:$R$3858,5,0),"")</f>
        <v>1.23</v>
      </c>
      <c r="J1901" s="35">
        <f>IFERROR(VLOOKUP(E1901,'DATA MASTER'!$B$1:$R$3858,17,0),"")</f>
        <v>99800</v>
      </c>
      <c r="K1901" s="35">
        <f>IFERROR(VLOOKUP(E1901,'DATA MASTER'!$B$1:$R$3858,16,0),"")</f>
        <v>92100</v>
      </c>
      <c r="L1901" s="34">
        <f t="shared" si="527"/>
        <v>7485</v>
      </c>
      <c r="M1901" s="34">
        <f t="shared" si="532"/>
        <v>13343.448</v>
      </c>
      <c r="N1901" s="35">
        <v>0</v>
      </c>
      <c r="O1901" s="35">
        <v>0</v>
      </c>
      <c r="P1901" s="35"/>
      <c r="Q1901" s="4" t="e">
        <f>VLOOKUP(#REF!,#REF!,1,0)</f>
        <v>#REF!</v>
      </c>
      <c r="R1901" s="35">
        <f t="shared" si="533"/>
        <v>332666.66666666663</v>
      </c>
      <c r="S1901" s="35">
        <f t="shared" si="528"/>
        <v>283807.39459459455</v>
      </c>
      <c r="T1901" s="35">
        <f t="shared" si="529"/>
        <v>48859.272072072083</v>
      </c>
      <c r="U1901" s="35">
        <f t="shared" si="534"/>
        <v>3444</v>
      </c>
      <c r="V1901" s="35">
        <f t="shared" si="535"/>
        <v>320.86956521739131</v>
      </c>
      <c r="W1901" s="35">
        <f t="shared" si="530"/>
        <v>7385.2000000000007</v>
      </c>
      <c r="X1901" s="35" t="str">
        <f t="shared" si="536"/>
        <v/>
      </c>
      <c r="Y1901" s="35">
        <v>1</v>
      </c>
      <c r="Z1901" s="42" t="e">
        <f>VLOOKUP(Q1901,#REF!,4,0)</f>
        <v>#REF!</v>
      </c>
      <c r="AA1901" s="35">
        <f t="shared" si="537"/>
        <v>0</v>
      </c>
      <c r="AB1901" s="37">
        <f t="shared" si="531"/>
        <v>0</v>
      </c>
      <c r="AC1901" s="35" t="e">
        <f t="shared" ref="AC1901:AC1902" si="542">Z1901*R1901*1.11</f>
        <v>#REF!</v>
      </c>
      <c r="AD1901" s="35">
        <v>0</v>
      </c>
      <c r="AE1901" s="44"/>
    </row>
    <row r="1902" spans="1:31">
      <c r="A1902" s="34">
        <v>1898</v>
      </c>
      <c r="B1902" s="58">
        <v>46263</v>
      </c>
      <c r="C1902" s="4" t="s">
        <v>7769</v>
      </c>
      <c r="D1902" s="4" t="s">
        <v>6143</v>
      </c>
      <c r="E1902" s="4" t="s">
        <v>6151</v>
      </c>
      <c r="F1902" s="35" t="str">
        <f>IFERROR(VLOOKUP(E1902,'DATA MASTER'!$B$1:$R$3858,3,0),"")</f>
        <v>DIV 2</v>
      </c>
      <c r="G1902" s="4">
        <v>4</v>
      </c>
      <c r="H1902" s="35">
        <f>IFERROR(VLOOKUP(E1902,'DATA MASTER'!$B$1:$R$3858,6,0),"")</f>
        <v>24</v>
      </c>
      <c r="I1902" s="40">
        <f>IFERROR(VLOOKUP(E1902,'DATA MASTER'!$B$1:$R$3858,5,0),"")</f>
        <v>0.85</v>
      </c>
      <c r="J1902" s="35">
        <f>IFERROR(VLOOKUP(E1902,'DATA MASTER'!$B$1:$R$3858,17,0),"")</f>
        <v>74700</v>
      </c>
      <c r="K1902" s="35">
        <f>IFERROR(VLOOKUP(E1902,'DATA MASTER'!$B$1:$R$3858,16,0),"")</f>
        <v>67900</v>
      </c>
      <c r="L1902" s="34">
        <f t="shared" si="527"/>
        <v>5602.5</v>
      </c>
      <c r="M1902" s="34">
        <f t="shared" si="532"/>
        <v>9837.3520000000008</v>
      </c>
      <c r="N1902" s="35">
        <v>0</v>
      </c>
      <c r="O1902" s="35">
        <v>0</v>
      </c>
      <c r="P1902" s="35"/>
      <c r="Q1902" s="4" t="e">
        <f>VLOOKUP(#REF!,#REF!,1,0)</f>
        <v>#REF!</v>
      </c>
      <c r="R1902" s="35">
        <f t="shared" si="533"/>
        <v>248999.99999999997</v>
      </c>
      <c r="S1902" s="35">
        <f t="shared" si="528"/>
        <v>209234.76756756756</v>
      </c>
      <c r="T1902" s="35">
        <f t="shared" si="529"/>
        <v>39765.232432432414</v>
      </c>
      <c r="U1902" s="35">
        <f t="shared" si="534"/>
        <v>2380</v>
      </c>
      <c r="V1902" s="35">
        <f t="shared" si="535"/>
        <v>221.7391304347826</v>
      </c>
      <c r="W1902" s="35">
        <f t="shared" si="530"/>
        <v>5527.7999999999993</v>
      </c>
      <c r="X1902" s="35" t="str">
        <f t="shared" si="536"/>
        <v/>
      </c>
      <c r="Y1902" s="35">
        <v>1</v>
      </c>
      <c r="Z1902" s="42" t="e">
        <f>VLOOKUP(Q1902,#REF!,4,0)</f>
        <v>#REF!</v>
      </c>
      <c r="AA1902" s="35">
        <f t="shared" si="537"/>
        <v>0</v>
      </c>
      <c r="AB1902" s="37">
        <f t="shared" si="531"/>
        <v>0</v>
      </c>
      <c r="AC1902" s="35" t="e">
        <f t="shared" si="542"/>
        <v>#REF!</v>
      </c>
      <c r="AD1902" s="35">
        <v>0</v>
      </c>
      <c r="AE1902" s="44"/>
    </row>
    <row r="1903" spans="1:31">
      <c r="A1903" s="34">
        <v>1899</v>
      </c>
      <c r="B1903" s="58">
        <v>46263</v>
      </c>
      <c r="C1903" s="4" t="s">
        <v>7770</v>
      </c>
      <c r="D1903" s="4" t="s">
        <v>6251</v>
      </c>
      <c r="E1903" s="4" t="s">
        <v>6237</v>
      </c>
      <c r="F1903" s="35" t="str">
        <f>IFERROR(VLOOKUP(E1903,'DATA MASTER'!$B$1:$R$3858,3,0),"")</f>
        <v>DIV 2</v>
      </c>
      <c r="G1903" s="4">
        <v>1</v>
      </c>
      <c r="H1903" s="35">
        <f>IFERROR(VLOOKUP(E1903,'DATA MASTER'!$B$1:$R$3858,6,0),"")</f>
        <v>1</v>
      </c>
      <c r="I1903" s="40">
        <f>IFERROR(VLOOKUP(E1903,'DATA MASTER'!$B$1:$R$3858,5,0),"")</f>
        <v>5.14</v>
      </c>
      <c r="J1903" s="35">
        <f>IFERROR(VLOOKUP(E1903,'DATA MASTER'!$B$1:$R$3858,17,0),"")</f>
        <v>120300</v>
      </c>
      <c r="K1903" s="35">
        <f>IFERROR(VLOOKUP(E1903,'DATA MASTER'!$B$1:$R$3858,16,0),"")</f>
        <v>104600</v>
      </c>
      <c r="L1903" s="34">
        <f t="shared" si="527"/>
        <v>9022.5</v>
      </c>
      <c r="M1903" s="34">
        <f t="shared" si="532"/>
        <v>15154.448</v>
      </c>
      <c r="N1903" s="35">
        <v>0</v>
      </c>
      <c r="O1903" s="35">
        <v>0</v>
      </c>
      <c r="P1903" s="35"/>
      <c r="Q1903" s="4"/>
      <c r="R1903" s="35">
        <f t="shared" si="533"/>
        <v>100249.99999999999</v>
      </c>
      <c r="S1903" s="35">
        <f t="shared" si="528"/>
        <v>80581.57837837837</v>
      </c>
      <c r="T1903" s="35">
        <f t="shared" si="529"/>
        <v>19668.421621621615</v>
      </c>
      <c r="U1903" s="35">
        <f t="shared" si="534"/>
        <v>3598</v>
      </c>
      <c r="V1903" s="35">
        <f t="shared" si="535"/>
        <v>335.21739130434781</v>
      </c>
      <c r="W1903" s="35">
        <f t="shared" si="530"/>
        <v>2225.5499999999997</v>
      </c>
      <c r="X1903" s="35">
        <f t="shared" si="536"/>
        <v>13509.654230317268</v>
      </c>
      <c r="Y1903" s="35">
        <v>1</v>
      </c>
      <c r="Z1903" s="35">
        <v>0</v>
      </c>
      <c r="AA1903" s="35">
        <f t="shared" si="537"/>
        <v>0</v>
      </c>
      <c r="AB1903" s="37">
        <f t="shared" si="531"/>
        <v>0</v>
      </c>
      <c r="AC1903" s="35">
        <v>0</v>
      </c>
      <c r="AD1903" s="35">
        <v>0</v>
      </c>
      <c r="AE1903" s="44"/>
    </row>
    <row r="1904" spans="1:31">
      <c r="A1904" s="34">
        <v>1900</v>
      </c>
      <c r="B1904" s="58">
        <v>46263</v>
      </c>
      <c r="C1904" s="4" t="s">
        <v>7771</v>
      </c>
      <c r="D1904" s="4" t="s">
        <v>6134</v>
      </c>
      <c r="E1904" s="4" t="s">
        <v>6148</v>
      </c>
      <c r="F1904" s="35" t="str">
        <f>IFERROR(VLOOKUP(E1904,'DATA MASTER'!$B$1:$R$3858,3,0),"")</f>
        <v>DIV 2</v>
      </c>
      <c r="G1904" s="4">
        <v>6</v>
      </c>
      <c r="H1904" s="35">
        <f>IFERROR(VLOOKUP(E1904,'DATA MASTER'!$B$1:$R$3858,6,0),"")</f>
        <v>24</v>
      </c>
      <c r="I1904" s="40">
        <f>IFERROR(VLOOKUP(E1904,'DATA MASTER'!$B$1:$R$3858,5,0),"")</f>
        <v>1.0900000000000001</v>
      </c>
      <c r="J1904" s="35">
        <f>IFERROR(VLOOKUP(E1904,'DATA MASTER'!$B$1:$R$3858,17,0),"")</f>
        <v>82200</v>
      </c>
      <c r="K1904" s="35">
        <f>IFERROR(VLOOKUP(E1904,'DATA MASTER'!$B$1:$R$3858,16,0),"")</f>
        <v>74900</v>
      </c>
      <c r="L1904" s="34">
        <f t="shared" si="527"/>
        <v>6165</v>
      </c>
      <c r="M1904" s="34">
        <f t="shared" si="532"/>
        <v>10851.512000000001</v>
      </c>
      <c r="N1904" s="35">
        <v>0</v>
      </c>
      <c r="O1904" s="35">
        <v>0</v>
      </c>
      <c r="P1904" s="35"/>
      <c r="Q1904" s="4"/>
      <c r="R1904" s="35">
        <f t="shared" si="533"/>
        <v>411000</v>
      </c>
      <c r="S1904" s="35">
        <f t="shared" si="528"/>
        <v>346208.04324324324</v>
      </c>
      <c r="T1904" s="35">
        <f t="shared" si="529"/>
        <v>64791.956756756757</v>
      </c>
      <c r="U1904" s="35">
        <f t="shared" si="534"/>
        <v>4578.0000000000009</v>
      </c>
      <c r="V1904" s="35">
        <f t="shared" si="535"/>
        <v>426.52173913043481</v>
      </c>
      <c r="W1904" s="35">
        <f t="shared" si="530"/>
        <v>9124.2000000000007</v>
      </c>
      <c r="X1904" s="35">
        <f t="shared" si="536"/>
        <v>43520.377874769183</v>
      </c>
      <c r="Y1904" s="35">
        <f>IF(E1904="avwi005",4,1)</f>
        <v>1</v>
      </c>
      <c r="Z1904" s="35">
        <v>0</v>
      </c>
      <c r="AA1904" s="35">
        <f t="shared" si="537"/>
        <v>0</v>
      </c>
      <c r="AB1904" s="37">
        <f t="shared" si="531"/>
        <v>0</v>
      </c>
      <c r="AC1904" s="35">
        <v>0</v>
      </c>
      <c r="AD1904" s="35">
        <v>7142.8571428571431</v>
      </c>
      <c r="AE1904" s="44"/>
    </row>
    <row r="1905" spans="1:31">
      <c r="A1905" s="34">
        <v>1901</v>
      </c>
      <c r="B1905" s="58">
        <v>46263</v>
      </c>
      <c r="C1905" s="4" t="s">
        <v>7772</v>
      </c>
      <c r="D1905" s="4" t="s">
        <v>6196</v>
      </c>
      <c r="E1905" s="4" t="s">
        <v>6156</v>
      </c>
      <c r="F1905" s="35" t="str">
        <f>IFERROR(VLOOKUP(E1905,'DATA MASTER'!$B$1:$R$3858,3,0),"")</f>
        <v>DIV 1</v>
      </c>
      <c r="G1905" s="4">
        <v>4</v>
      </c>
      <c r="H1905" s="35">
        <f>IFERROR(VLOOKUP(E1905,'DATA MASTER'!$B$1:$R$3858,6,0),"")</f>
        <v>4</v>
      </c>
      <c r="I1905" s="40">
        <f>IFERROR(VLOOKUP(E1905,'DATA MASTER'!$B$1:$R$3858,5,0),"")</f>
        <v>5.3879999999999999</v>
      </c>
      <c r="J1905" s="35">
        <f>IFERROR(VLOOKUP(E1905,'DATA MASTER'!$B$1:$R$3858,17,0),"")</f>
        <v>185700</v>
      </c>
      <c r="K1905" s="35">
        <f>IFERROR(VLOOKUP(E1905,'DATA MASTER'!$B$1:$R$3858,16,0),"")</f>
        <v>165300</v>
      </c>
      <c r="L1905" s="34">
        <f t="shared" si="527"/>
        <v>13927.5</v>
      </c>
      <c r="M1905" s="34">
        <f t="shared" si="532"/>
        <v>23948.664000000001</v>
      </c>
      <c r="N1905" s="35">
        <v>0</v>
      </c>
      <c r="O1905" s="35">
        <v>0</v>
      </c>
      <c r="P1905" s="35"/>
      <c r="Q1905" s="4"/>
      <c r="R1905" s="35">
        <f t="shared" si="533"/>
        <v>619000</v>
      </c>
      <c r="S1905" s="35">
        <f t="shared" si="528"/>
        <v>509374.18378378375</v>
      </c>
      <c r="T1905" s="35">
        <f t="shared" si="529"/>
        <v>109625.81621621625</v>
      </c>
      <c r="U1905" s="35">
        <f t="shared" si="534"/>
        <v>15086.4</v>
      </c>
      <c r="V1905" s="35">
        <f t="shared" si="535"/>
        <v>1405.5652173913043</v>
      </c>
      <c r="W1905" s="35">
        <f t="shared" si="530"/>
        <v>13741.800000000001</v>
      </c>
      <c r="X1905" s="35">
        <f t="shared" si="536"/>
        <v>73142.05099882494</v>
      </c>
      <c r="Y1905" s="35">
        <v>1</v>
      </c>
      <c r="Z1905" s="35">
        <v>0</v>
      </c>
      <c r="AA1905" s="35">
        <f t="shared" si="537"/>
        <v>0</v>
      </c>
      <c r="AB1905" s="37">
        <f t="shared" si="531"/>
        <v>0</v>
      </c>
      <c r="AC1905" s="35">
        <v>0</v>
      </c>
      <c r="AD1905" s="35">
        <v>6250</v>
      </c>
      <c r="AE1905" s="44"/>
    </row>
    <row r="1906" spans="1:31">
      <c r="A1906" s="34">
        <v>1902</v>
      </c>
      <c r="B1906" s="58">
        <v>46263</v>
      </c>
      <c r="C1906" s="4" t="s">
        <v>7773</v>
      </c>
      <c r="D1906" s="4" t="s">
        <v>6143</v>
      </c>
      <c r="E1906" s="4" t="s">
        <v>3154</v>
      </c>
      <c r="F1906" s="35" t="str">
        <f>IFERROR(VLOOKUP(E1906,'DATA MASTER'!$B$1:$R$3858,3,0),"")</f>
        <v>MTAB</v>
      </c>
      <c r="G1906" s="4">
        <v>2</v>
      </c>
      <c r="H1906" s="35">
        <f>IFERROR(VLOOKUP(E1906,'DATA MASTER'!$B$1:$R$3858,6,0),"")</f>
        <v>4</v>
      </c>
      <c r="I1906" s="40">
        <f>IFERROR(VLOOKUP(E1906,'DATA MASTER'!$B$1:$R$3858,5,0),"")</f>
        <v>4.01</v>
      </c>
      <c r="J1906" s="35">
        <f>IFERROR(VLOOKUP(E1906,'DATA MASTER'!$B$1:$R$3858,17,0),"")</f>
        <v>297400</v>
      </c>
      <c r="K1906" s="35">
        <f>IFERROR(VLOOKUP(E1906,'DATA MASTER'!$B$1:$R$3858,16,0),"")</f>
        <v>271700</v>
      </c>
      <c r="L1906" s="34">
        <f t="shared" si="527"/>
        <v>37175</v>
      </c>
      <c r="M1906" s="34">
        <f t="shared" si="532"/>
        <v>51652.887000000002</v>
      </c>
      <c r="N1906" s="35">
        <v>0</v>
      </c>
      <c r="O1906" s="35">
        <v>0</v>
      </c>
      <c r="P1906" s="35"/>
      <c r="Q1906" s="4"/>
      <c r="R1906" s="35">
        <f t="shared" si="533"/>
        <v>468873.87387387385</v>
      </c>
      <c r="S1906" s="35">
        <f t="shared" si="528"/>
        <v>396481.28468468465</v>
      </c>
      <c r="T1906" s="35">
        <f t="shared" si="529"/>
        <v>72392.589189189195</v>
      </c>
      <c r="U1906" s="35">
        <f t="shared" si="534"/>
        <v>5614</v>
      </c>
      <c r="V1906" s="35">
        <f t="shared" si="535"/>
        <v>523.04347826086951</v>
      </c>
      <c r="W1906" s="35">
        <f t="shared" si="530"/>
        <v>10409.000000000002</v>
      </c>
      <c r="X1906" s="35">
        <f t="shared" si="536"/>
        <v>55846.545710928331</v>
      </c>
      <c r="Y1906" s="35">
        <v>1</v>
      </c>
      <c r="Z1906" s="35">
        <v>0</v>
      </c>
      <c r="AA1906" s="35">
        <f t="shared" si="537"/>
        <v>0</v>
      </c>
      <c r="AB1906" s="37">
        <f t="shared" si="531"/>
        <v>0</v>
      </c>
      <c r="AC1906" s="35">
        <v>0</v>
      </c>
      <c r="AD1906" s="3">
        <v>0</v>
      </c>
      <c r="AE1906" s="44"/>
    </row>
    <row r="1907" spans="1:31">
      <c r="A1907" s="34">
        <v>1903</v>
      </c>
      <c r="B1907" s="58">
        <v>46263</v>
      </c>
      <c r="C1907" s="4" t="s">
        <v>7774</v>
      </c>
      <c r="D1907" s="4" t="s">
        <v>6134</v>
      </c>
      <c r="E1907" s="4" t="s">
        <v>6207</v>
      </c>
      <c r="F1907" s="35" t="str">
        <f>IFERROR(VLOOKUP(E1907,'DATA MASTER'!$B$1:$R$3858,3,0),"")</f>
        <v>DIV 2</v>
      </c>
      <c r="G1907" s="4">
        <v>7</v>
      </c>
      <c r="H1907" s="35">
        <f>IFERROR(VLOOKUP(E1907,'DATA MASTER'!$B$1:$R$3858,6,0),"")</f>
        <v>4</v>
      </c>
      <c r="I1907" s="40">
        <f>IFERROR(VLOOKUP(E1907,'DATA MASTER'!$B$1:$R$3858,5,0),"")</f>
        <v>4.24</v>
      </c>
      <c r="J1907" s="35">
        <f>IFERROR(VLOOKUP(E1907,'DATA MASTER'!$B$1:$R$3858,17,0),"")</f>
        <v>310600</v>
      </c>
      <c r="K1907" s="35">
        <f>IFERROR(VLOOKUP(E1907,'DATA MASTER'!$B$1:$R$3858,16,0),"")</f>
        <v>283000</v>
      </c>
      <c r="L1907" s="34">
        <f t="shared" si="527"/>
        <v>23295</v>
      </c>
      <c r="M1907" s="34">
        <f t="shared" si="532"/>
        <v>41001.040000000001</v>
      </c>
      <c r="N1907" s="35">
        <v>0</v>
      </c>
      <c r="O1907" s="35">
        <v>0</v>
      </c>
      <c r="P1907" s="35"/>
      <c r="Q1907" s="4"/>
      <c r="R1907" s="35">
        <f t="shared" si="533"/>
        <v>1811833.3333333333</v>
      </c>
      <c r="S1907" s="35">
        <f t="shared" si="528"/>
        <v>1526119.5675675673</v>
      </c>
      <c r="T1907" s="35">
        <f t="shared" si="529"/>
        <v>285713.76576576591</v>
      </c>
      <c r="U1907" s="35">
        <f t="shared" si="534"/>
        <v>20776</v>
      </c>
      <c r="V1907" s="35">
        <f t="shared" si="535"/>
        <v>1935.6521739130433</v>
      </c>
      <c r="W1907" s="35">
        <f t="shared" si="530"/>
        <v>40222.700000000004</v>
      </c>
      <c r="X1907" s="35">
        <f t="shared" si="536"/>
        <v>215636.55644899575</v>
      </c>
      <c r="Y1907" s="35">
        <v>1</v>
      </c>
      <c r="Z1907" s="35">
        <v>0</v>
      </c>
      <c r="AA1907" s="35">
        <f t="shared" si="537"/>
        <v>0</v>
      </c>
      <c r="AB1907" s="37">
        <f t="shared" si="531"/>
        <v>0</v>
      </c>
      <c r="AC1907" s="35">
        <v>0</v>
      </c>
      <c r="AD1907" s="35">
        <v>7142.8571428571431</v>
      </c>
      <c r="AE1907" s="44"/>
    </row>
    <row r="1908" spans="1:31">
      <c r="A1908" s="34">
        <v>1904</v>
      </c>
      <c r="B1908" s="58">
        <v>46263</v>
      </c>
      <c r="C1908" s="4" t="s">
        <v>7775</v>
      </c>
      <c r="D1908" s="4" t="s">
        <v>6134</v>
      </c>
      <c r="E1908" s="4" t="s">
        <v>6170</v>
      </c>
      <c r="F1908" s="35" t="str">
        <f>IFERROR(VLOOKUP(E1908,'DATA MASTER'!$B$1:$R$3858,3,0),"")</f>
        <v>DIV 2</v>
      </c>
      <c r="G1908" s="4">
        <v>1</v>
      </c>
      <c r="H1908" s="35">
        <f>IFERROR(VLOOKUP(E1908,'DATA MASTER'!$B$1:$R$3858,6,0),"")</f>
        <v>1</v>
      </c>
      <c r="I1908" s="40">
        <f>IFERROR(VLOOKUP(E1908,'DATA MASTER'!$B$1:$R$3858,5,0),"")</f>
        <v>21.11</v>
      </c>
      <c r="J1908" s="35">
        <f>IFERROR(VLOOKUP(E1908,'DATA MASTER'!$B$1:$R$3858,17,0),"")</f>
        <v>1428200</v>
      </c>
      <c r="K1908" s="35">
        <f>IFERROR(VLOOKUP(E1908,'DATA MASTER'!$B$1:$R$3858,16,0),"")</f>
        <v>1291700</v>
      </c>
      <c r="L1908" s="34">
        <f t="shared" si="527"/>
        <v>107115</v>
      </c>
      <c r="M1908" s="34">
        <f t="shared" si="532"/>
        <v>187141.49600000001</v>
      </c>
      <c r="N1908" s="35">
        <v>0</v>
      </c>
      <c r="O1908" s="35">
        <v>0</v>
      </c>
      <c r="P1908" s="35"/>
      <c r="Q1908" s="4"/>
      <c r="R1908" s="35">
        <f t="shared" si="533"/>
        <v>1190166.6666666665</v>
      </c>
      <c r="S1908" s="35">
        <f t="shared" si="528"/>
        <v>995097.75135135127</v>
      </c>
      <c r="T1908" s="35">
        <f t="shared" si="529"/>
        <v>195068.91531531524</v>
      </c>
      <c r="U1908" s="35">
        <f t="shared" si="534"/>
        <v>14777</v>
      </c>
      <c r="V1908" s="35">
        <f t="shared" si="535"/>
        <v>1376.7391304347825</v>
      </c>
      <c r="W1908" s="35">
        <f t="shared" si="530"/>
        <v>26421.7</v>
      </c>
      <c r="X1908" s="35">
        <f t="shared" si="536"/>
        <v>145350.61904202332</v>
      </c>
      <c r="Y1908" s="35">
        <v>1</v>
      </c>
      <c r="Z1908" s="35">
        <v>0</v>
      </c>
      <c r="AA1908" s="35">
        <f t="shared" si="537"/>
        <v>0</v>
      </c>
      <c r="AB1908" s="37">
        <f t="shared" si="531"/>
        <v>0</v>
      </c>
      <c r="AC1908" s="35">
        <v>0</v>
      </c>
      <c r="AD1908" s="35">
        <v>7142.8571428571431</v>
      </c>
      <c r="AE1908" s="44"/>
    </row>
    <row r="1909" spans="1:31">
      <c r="A1909" s="34">
        <v>1905</v>
      </c>
      <c r="B1909" s="58">
        <v>46263</v>
      </c>
      <c r="C1909" s="4" t="s">
        <v>7776</v>
      </c>
      <c r="D1909" s="4" t="s">
        <v>6138</v>
      </c>
      <c r="E1909" s="4" t="s">
        <v>6207</v>
      </c>
      <c r="F1909" s="35" t="str">
        <f>IFERROR(VLOOKUP(E1909,'DATA MASTER'!$B$1:$R$3858,3,0),"")</f>
        <v>DIV 2</v>
      </c>
      <c r="G1909" s="4">
        <v>4</v>
      </c>
      <c r="H1909" s="35">
        <f>IFERROR(VLOOKUP(E1909,'DATA MASTER'!$B$1:$R$3858,6,0),"")</f>
        <v>4</v>
      </c>
      <c r="I1909" s="40">
        <f>IFERROR(VLOOKUP(E1909,'DATA MASTER'!$B$1:$R$3858,5,0),"")</f>
        <v>4.24</v>
      </c>
      <c r="J1909" s="35">
        <f>IFERROR(VLOOKUP(E1909,'DATA MASTER'!$B$1:$R$3858,17,0),"")</f>
        <v>310600</v>
      </c>
      <c r="K1909" s="35">
        <f>IFERROR(VLOOKUP(E1909,'DATA MASTER'!$B$1:$R$3858,16,0),"")</f>
        <v>283000</v>
      </c>
      <c r="L1909" s="34">
        <f t="shared" si="527"/>
        <v>23295</v>
      </c>
      <c r="M1909" s="34">
        <f t="shared" si="532"/>
        <v>41001.040000000001</v>
      </c>
      <c r="N1909" s="35">
        <v>0</v>
      </c>
      <c r="O1909" s="35">
        <v>0</v>
      </c>
      <c r="P1909" s="35"/>
      <c r="Q1909" s="4"/>
      <c r="R1909" s="35">
        <f t="shared" si="533"/>
        <v>1035333.3333333333</v>
      </c>
      <c r="S1909" s="35">
        <f t="shared" si="528"/>
        <v>872068.32432432426</v>
      </c>
      <c r="T1909" s="35">
        <f t="shared" si="529"/>
        <v>163265.00900900899</v>
      </c>
      <c r="U1909" s="35">
        <f t="shared" si="534"/>
        <v>11872</v>
      </c>
      <c r="V1909" s="35">
        <f t="shared" si="535"/>
        <v>1106.0869565217392</v>
      </c>
      <c r="W1909" s="35">
        <f t="shared" si="530"/>
        <v>22984.399999999998</v>
      </c>
      <c r="X1909" s="35">
        <f t="shared" si="536"/>
        <v>118211.61296157818</v>
      </c>
      <c r="Y1909" s="35">
        <v>1</v>
      </c>
      <c r="Z1909" s="35">
        <v>0</v>
      </c>
      <c r="AA1909" s="35">
        <f t="shared" si="537"/>
        <v>0</v>
      </c>
      <c r="AB1909" s="37">
        <f t="shared" si="531"/>
        <v>0</v>
      </c>
      <c r="AC1909" s="35">
        <v>0</v>
      </c>
      <c r="AD1909" s="35">
        <v>9090.9090909090901</v>
      </c>
      <c r="AE1909" s="44"/>
    </row>
    <row r="1910" spans="1:31">
      <c r="A1910" s="34">
        <v>1906</v>
      </c>
      <c r="B1910" s="58">
        <v>46263</v>
      </c>
      <c r="C1910" s="4" t="s">
        <v>7777</v>
      </c>
      <c r="D1910" s="4" t="s">
        <v>6188</v>
      </c>
      <c r="E1910" s="4" t="s">
        <v>6135</v>
      </c>
      <c r="F1910" s="35" t="str">
        <f>IFERROR(VLOOKUP(E1910,'DATA MASTER'!$B$1:$R$3858,3,0),"")</f>
        <v>DIV 1</v>
      </c>
      <c r="G1910" s="4">
        <v>24</v>
      </c>
      <c r="H1910" s="35">
        <f>IFERROR(VLOOKUP(E1910,'DATA MASTER'!$B$1:$R$3858,6,0),"")</f>
        <v>24</v>
      </c>
      <c r="I1910" s="40">
        <f>IFERROR(VLOOKUP(E1910,'DATA MASTER'!$B$1:$R$3858,5,0),"")</f>
        <v>1.23</v>
      </c>
      <c r="J1910" s="35">
        <f>IFERROR(VLOOKUP(E1910,'DATA MASTER'!$B$1:$R$3858,17,0),"")</f>
        <v>99800</v>
      </c>
      <c r="K1910" s="35">
        <f>IFERROR(VLOOKUP(E1910,'DATA MASTER'!$B$1:$R$3858,16,0),"")</f>
        <v>92100</v>
      </c>
      <c r="L1910" s="34">
        <f t="shared" si="527"/>
        <v>7485</v>
      </c>
      <c r="M1910" s="34">
        <f t="shared" si="532"/>
        <v>13343.448</v>
      </c>
      <c r="N1910" s="35">
        <v>0</v>
      </c>
      <c r="O1910" s="35">
        <v>0</v>
      </c>
      <c r="P1910" s="35">
        <v>25000</v>
      </c>
      <c r="Q1910" s="4" t="s">
        <v>7503</v>
      </c>
      <c r="R1910" s="35">
        <f t="shared" si="533"/>
        <v>1995999.9999999998</v>
      </c>
      <c r="S1910" s="35">
        <f t="shared" si="528"/>
        <v>1702844.3675675672</v>
      </c>
      <c r="T1910" s="35">
        <f t="shared" si="529"/>
        <v>293155.63243243261</v>
      </c>
      <c r="U1910" s="35">
        <f t="shared" si="534"/>
        <v>20664</v>
      </c>
      <c r="V1910" s="35">
        <f t="shared" si="535"/>
        <v>1925.2173913043478</v>
      </c>
      <c r="W1910" s="35">
        <f t="shared" si="530"/>
        <v>44311.199999999997</v>
      </c>
      <c r="X1910" s="35">
        <f t="shared" si="536"/>
        <v>192921.88170779494</v>
      </c>
      <c r="Y1910" s="35">
        <f>H1910</f>
        <v>24</v>
      </c>
      <c r="Z1910" s="35">
        <v>0</v>
      </c>
      <c r="AA1910" s="35">
        <f t="shared" si="537"/>
        <v>25000</v>
      </c>
      <c r="AB1910" s="37">
        <f t="shared" si="531"/>
        <v>0</v>
      </c>
      <c r="AC1910" s="35">
        <v>0</v>
      </c>
      <c r="AD1910" s="35">
        <v>8333.3333333333339</v>
      </c>
      <c r="AE1910" s="44"/>
    </row>
    <row r="1911" spans="1:31">
      <c r="A1911" s="34">
        <v>1907</v>
      </c>
      <c r="B1911" s="58">
        <v>46263</v>
      </c>
      <c r="C1911" s="4" t="s">
        <v>7778</v>
      </c>
      <c r="D1911" s="4" t="s">
        <v>6124</v>
      </c>
      <c r="E1911" s="4" t="s">
        <v>2499</v>
      </c>
      <c r="F1911" s="35" t="str">
        <f>IFERROR(VLOOKUP(E1911,'DATA MASTER'!$B$1:$R$3858,3,0),"")</f>
        <v>MTAB</v>
      </c>
      <c r="G1911" s="4">
        <v>1</v>
      </c>
      <c r="H1911" s="35">
        <f>IFERROR(VLOOKUP(E1911,'DATA MASTER'!$B$1:$R$3858,6,0),"")</f>
        <v>1</v>
      </c>
      <c r="I1911" s="40">
        <f>IFERROR(VLOOKUP(E1911,'DATA MASTER'!$B$1:$R$3858,5,0),"")</f>
        <v>21.4</v>
      </c>
      <c r="J1911" s="35">
        <f>IFERROR(VLOOKUP(E1911,'DATA MASTER'!$B$1:$R$3858,17,0),"")</f>
        <v>608600</v>
      </c>
      <c r="K1911" s="35">
        <f>IFERROR(VLOOKUP(E1911,'DATA MASTER'!$B$1:$R$3858,16,0),"")</f>
        <v>552400</v>
      </c>
      <c r="L1911" s="34">
        <f t="shared" si="527"/>
        <v>76075</v>
      </c>
      <c r="M1911" s="34">
        <f t="shared" si="532"/>
        <v>105016.764</v>
      </c>
      <c r="N1911" s="35">
        <v>0</v>
      </c>
      <c r="O1911" s="35">
        <v>0</v>
      </c>
      <c r="P1911" s="35"/>
      <c r="Q1911" s="4"/>
      <c r="R1911" s="35">
        <f t="shared" si="533"/>
        <v>479752.25225225219</v>
      </c>
      <c r="S1911" s="35">
        <f t="shared" si="528"/>
        <v>403047.96036036033</v>
      </c>
      <c r="T1911" s="35">
        <f t="shared" si="529"/>
        <v>76704.291891891859</v>
      </c>
      <c r="U1911" s="35">
        <f t="shared" si="534"/>
        <v>14979.999999999998</v>
      </c>
      <c r="V1911" s="35">
        <f t="shared" si="535"/>
        <v>1395.6521739130433</v>
      </c>
      <c r="W1911" s="35">
        <f t="shared" si="530"/>
        <v>10650.5</v>
      </c>
      <c r="X1911" s="35">
        <f t="shared" si="536"/>
        <v>46553.139717978818</v>
      </c>
      <c r="Y1911" s="35">
        <v>1</v>
      </c>
      <c r="Z1911" s="35">
        <v>0</v>
      </c>
      <c r="AA1911" s="35">
        <f t="shared" si="537"/>
        <v>0</v>
      </c>
      <c r="AB1911" s="37">
        <f t="shared" si="531"/>
        <v>0</v>
      </c>
      <c r="AC1911" s="35">
        <v>0</v>
      </c>
      <c r="AD1911" s="3">
        <v>3125</v>
      </c>
      <c r="AE1911" s="44"/>
    </row>
    <row r="1912" spans="1:31">
      <c r="A1912" s="34">
        <v>1908</v>
      </c>
      <c r="B1912" s="58">
        <v>46263</v>
      </c>
      <c r="C1912" s="4" t="s">
        <v>7779</v>
      </c>
      <c r="D1912" s="4" t="s">
        <v>6287</v>
      </c>
      <c r="E1912" s="4" t="s">
        <v>6156</v>
      </c>
      <c r="F1912" s="35" t="str">
        <f>IFERROR(VLOOKUP(E1912,'DATA MASTER'!$B$1:$R$3858,3,0),"")</f>
        <v>DIV 1</v>
      </c>
      <c r="G1912" s="4">
        <v>4</v>
      </c>
      <c r="H1912" s="35">
        <f>IFERROR(VLOOKUP(E1912,'DATA MASTER'!$B$1:$R$3858,6,0),"")</f>
        <v>4</v>
      </c>
      <c r="I1912" s="40">
        <f>IFERROR(VLOOKUP(E1912,'DATA MASTER'!$B$1:$R$3858,5,0),"")</f>
        <v>5.3879999999999999</v>
      </c>
      <c r="J1912" s="35">
        <f>IFERROR(VLOOKUP(E1912,'DATA MASTER'!$B$1:$R$3858,17,0),"")</f>
        <v>185700</v>
      </c>
      <c r="K1912" s="35">
        <f>IFERROR(VLOOKUP(E1912,'DATA MASTER'!$B$1:$R$3858,16,0),"")</f>
        <v>165300</v>
      </c>
      <c r="L1912" s="34">
        <f t="shared" si="527"/>
        <v>13927.5</v>
      </c>
      <c r="M1912" s="34">
        <f t="shared" si="532"/>
        <v>23948.664000000001</v>
      </c>
      <c r="N1912" s="35">
        <v>0</v>
      </c>
      <c r="O1912" s="35">
        <v>0</v>
      </c>
      <c r="P1912" s="35"/>
      <c r="Q1912" s="4"/>
      <c r="R1912" s="35">
        <f t="shared" si="533"/>
        <v>619000</v>
      </c>
      <c r="S1912" s="35">
        <f t="shared" si="528"/>
        <v>509374.18378378375</v>
      </c>
      <c r="T1912" s="35">
        <f t="shared" si="529"/>
        <v>109625.81621621625</v>
      </c>
      <c r="U1912" s="35">
        <f t="shared" si="534"/>
        <v>15086.4</v>
      </c>
      <c r="V1912" s="35">
        <f t="shared" si="535"/>
        <v>1405.5652173913043</v>
      </c>
      <c r="W1912" s="35">
        <f t="shared" si="530"/>
        <v>13741.800000000001</v>
      </c>
      <c r="X1912" s="35">
        <f t="shared" si="536"/>
        <v>79392.05099882494</v>
      </c>
      <c r="Y1912" s="35">
        <v>1</v>
      </c>
      <c r="Z1912" s="35">
        <v>0</v>
      </c>
      <c r="AA1912" s="35">
        <f t="shared" si="537"/>
        <v>0</v>
      </c>
      <c r="AB1912" s="37">
        <f t="shared" si="531"/>
        <v>0</v>
      </c>
      <c r="AC1912" s="35">
        <v>0</v>
      </c>
      <c r="AD1912" s="35">
        <v>0</v>
      </c>
      <c r="AE1912" s="44"/>
    </row>
    <row r="1913" spans="1:31">
      <c r="A1913" s="34">
        <v>1909</v>
      </c>
      <c r="B1913" s="58">
        <v>46263</v>
      </c>
      <c r="C1913" s="4" t="s">
        <v>7780</v>
      </c>
      <c r="D1913" s="4" t="s">
        <v>6188</v>
      </c>
      <c r="E1913" s="4" t="s">
        <v>6135</v>
      </c>
      <c r="F1913" s="35" t="str">
        <f>IFERROR(VLOOKUP(E1913,'DATA MASTER'!$B$1:$R$3858,3,0),"")</f>
        <v>DIV 1</v>
      </c>
      <c r="G1913" s="4">
        <v>24</v>
      </c>
      <c r="H1913" s="35">
        <f>IFERROR(VLOOKUP(E1913,'DATA MASTER'!$B$1:$R$3858,6,0),"")</f>
        <v>24</v>
      </c>
      <c r="I1913" s="40">
        <f>IFERROR(VLOOKUP(E1913,'DATA MASTER'!$B$1:$R$3858,5,0),"")</f>
        <v>1.23</v>
      </c>
      <c r="J1913" s="35">
        <f>IFERROR(VLOOKUP(E1913,'DATA MASTER'!$B$1:$R$3858,17,0),"")</f>
        <v>99800</v>
      </c>
      <c r="K1913" s="35">
        <f>IFERROR(VLOOKUP(E1913,'DATA MASTER'!$B$1:$R$3858,16,0),"")</f>
        <v>92100</v>
      </c>
      <c r="L1913" s="34">
        <f t="shared" si="527"/>
        <v>7485</v>
      </c>
      <c r="M1913" s="34">
        <f t="shared" si="532"/>
        <v>13343.448</v>
      </c>
      <c r="N1913" s="35">
        <v>0</v>
      </c>
      <c r="O1913" s="35">
        <v>0</v>
      </c>
      <c r="P1913" s="35">
        <v>25000</v>
      </c>
      <c r="Q1913" s="4" t="s">
        <v>7503</v>
      </c>
      <c r="R1913" s="35">
        <f t="shared" si="533"/>
        <v>1995999.9999999998</v>
      </c>
      <c r="S1913" s="35">
        <f t="shared" si="528"/>
        <v>1702844.3675675672</v>
      </c>
      <c r="T1913" s="35">
        <f t="shared" si="529"/>
        <v>293155.63243243261</v>
      </c>
      <c r="U1913" s="35">
        <f t="shared" si="534"/>
        <v>20664</v>
      </c>
      <c r="V1913" s="35">
        <f t="shared" si="535"/>
        <v>1925.2173913043478</v>
      </c>
      <c r="W1913" s="35">
        <f t="shared" si="530"/>
        <v>44311.199999999997</v>
      </c>
      <c r="X1913" s="35">
        <f t="shared" si="536"/>
        <v>186969.50075541399</v>
      </c>
      <c r="Y1913" s="35">
        <f>H1913</f>
        <v>24</v>
      </c>
      <c r="Z1913" s="35">
        <v>0</v>
      </c>
      <c r="AA1913" s="35">
        <f t="shared" si="537"/>
        <v>25000</v>
      </c>
      <c r="AB1913" s="37">
        <f t="shared" si="531"/>
        <v>0</v>
      </c>
      <c r="AC1913" s="35">
        <v>0</v>
      </c>
      <c r="AD1913" s="35">
        <v>14285.714285714286</v>
      </c>
      <c r="AE1913" s="44"/>
    </row>
    <row r="1914" spans="1:31">
      <c r="A1914" s="34">
        <v>1910</v>
      </c>
      <c r="B1914" s="58">
        <v>46263</v>
      </c>
      <c r="C1914" s="4" t="s">
        <v>7781</v>
      </c>
      <c r="D1914" s="4" t="s">
        <v>6175</v>
      </c>
      <c r="E1914" s="4" t="s">
        <v>6156</v>
      </c>
      <c r="F1914" s="35" t="str">
        <f>IFERROR(VLOOKUP(E1914,'DATA MASTER'!$B$1:$R$3858,3,0),"")</f>
        <v>DIV 1</v>
      </c>
      <c r="G1914" s="4">
        <v>2</v>
      </c>
      <c r="H1914" s="35">
        <f>IFERROR(VLOOKUP(E1914,'DATA MASTER'!$B$1:$R$3858,6,0),"")</f>
        <v>4</v>
      </c>
      <c r="I1914" s="40">
        <f>IFERROR(VLOOKUP(E1914,'DATA MASTER'!$B$1:$R$3858,5,0),"")</f>
        <v>5.3879999999999999</v>
      </c>
      <c r="J1914" s="35">
        <f>IFERROR(VLOOKUP(E1914,'DATA MASTER'!$B$1:$R$3858,17,0),"")</f>
        <v>185700</v>
      </c>
      <c r="K1914" s="35">
        <f>IFERROR(VLOOKUP(E1914,'DATA MASTER'!$B$1:$R$3858,16,0),"")</f>
        <v>165300</v>
      </c>
      <c r="L1914" s="34">
        <f t="shared" si="527"/>
        <v>13927.5</v>
      </c>
      <c r="M1914" s="34">
        <f t="shared" si="532"/>
        <v>23948.664000000001</v>
      </c>
      <c r="N1914" s="35">
        <v>0</v>
      </c>
      <c r="O1914" s="35">
        <v>0</v>
      </c>
      <c r="P1914" s="35"/>
      <c r="Q1914" s="4"/>
      <c r="R1914" s="35">
        <f t="shared" si="533"/>
        <v>309500</v>
      </c>
      <c r="S1914" s="35">
        <f t="shared" si="528"/>
        <v>254687.09189189188</v>
      </c>
      <c r="T1914" s="35">
        <f t="shared" si="529"/>
        <v>54812.908108108124</v>
      </c>
      <c r="U1914" s="35">
        <f t="shared" si="534"/>
        <v>7543.2</v>
      </c>
      <c r="V1914" s="35">
        <f t="shared" si="535"/>
        <v>702.78260869565213</v>
      </c>
      <c r="W1914" s="35">
        <f t="shared" si="530"/>
        <v>6870.9000000000005</v>
      </c>
      <c r="X1914" s="35">
        <f t="shared" si="536"/>
        <v>33813.672558236001</v>
      </c>
      <c r="Y1914" s="35">
        <v>1</v>
      </c>
      <c r="Z1914" s="35">
        <v>0</v>
      </c>
      <c r="AA1914" s="35">
        <f t="shared" si="537"/>
        <v>0</v>
      </c>
      <c r="AB1914" s="37">
        <f t="shared" si="531"/>
        <v>0</v>
      </c>
      <c r="AC1914" s="35">
        <v>0</v>
      </c>
      <c r="AD1914" s="35">
        <v>5882.3529411764703</v>
      </c>
      <c r="AE1914" s="44"/>
    </row>
    <row r="1915" spans="1:31">
      <c r="A1915" s="34">
        <v>1911</v>
      </c>
      <c r="B1915" s="58">
        <v>46263</v>
      </c>
      <c r="C1915" s="4" t="s">
        <v>7781</v>
      </c>
      <c r="D1915" s="4" t="s">
        <v>6175</v>
      </c>
      <c r="E1915" s="4" t="s">
        <v>6135</v>
      </c>
      <c r="F1915" s="35" t="str">
        <f>IFERROR(VLOOKUP(E1915,'DATA MASTER'!$B$1:$R$3858,3,0),"")</f>
        <v>DIV 1</v>
      </c>
      <c r="G1915" s="4">
        <v>4</v>
      </c>
      <c r="H1915" s="35">
        <f>IFERROR(VLOOKUP(E1915,'DATA MASTER'!$B$1:$R$3858,6,0),"")</f>
        <v>24</v>
      </c>
      <c r="I1915" s="40">
        <f>IFERROR(VLOOKUP(E1915,'DATA MASTER'!$B$1:$R$3858,5,0),"")</f>
        <v>1.23</v>
      </c>
      <c r="J1915" s="35">
        <f>IFERROR(VLOOKUP(E1915,'DATA MASTER'!$B$1:$R$3858,17,0),"")</f>
        <v>99800</v>
      </c>
      <c r="K1915" s="35">
        <f>IFERROR(VLOOKUP(E1915,'DATA MASTER'!$B$1:$R$3858,16,0),"")</f>
        <v>92100</v>
      </c>
      <c r="L1915" s="34">
        <f t="shared" si="527"/>
        <v>7485</v>
      </c>
      <c r="M1915" s="34">
        <f t="shared" si="532"/>
        <v>13343.448</v>
      </c>
      <c r="N1915" s="35">
        <v>0</v>
      </c>
      <c r="O1915" s="35">
        <v>0</v>
      </c>
      <c r="P1915" s="35"/>
      <c r="Q1915" s="4"/>
      <c r="R1915" s="35">
        <f t="shared" si="533"/>
        <v>332666.66666666663</v>
      </c>
      <c r="S1915" s="35">
        <f t="shared" si="528"/>
        <v>283807.39459459455</v>
      </c>
      <c r="T1915" s="35">
        <f t="shared" si="529"/>
        <v>48859.272072072083</v>
      </c>
      <c r="U1915" s="35">
        <f t="shared" si="534"/>
        <v>3444</v>
      </c>
      <c r="V1915" s="35">
        <f t="shared" si="535"/>
        <v>320.86956521739131</v>
      </c>
      <c r="W1915" s="35">
        <f t="shared" si="530"/>
        <v>7385.2000000000007</v>
      </c>
      <c r="X1915" s="35">
        <f t="shared" si="536"/>
        <v>31826.849565678225</v>
      </c>
      <c r="Y1915" s="35">
        <v>1</v>
      </c>
      <c r="Z1915" s="35">
        <v>0</v>
      </c>
      <c r="AA1915" s="35">
        <f t="shared" si="537"/>
        <v>0</v>
      </c>
      <c r="AB1915" s="37">
        <f t="shared" si="531"/>
        <v>0</v>
      </c>
      <c r="AC1915" s="35">
        <v>0</v>
      </c>
      <c r="AD1915" s="35">
        <v>5882.3529411764703</v>
      </c>
      <c r="AE1915" s="44"/>
    </row>
    <row r="1916" spans="1:31">
      <c r="A1916" s="34">
        <v>1912</v>
      </c>
      <c r="B1916" s="58">
        <v>46263</v>
      </c>
      <c r="C1916" s="4" t="s">
        <v>7782</v>
      </c>
      <c r="D1916" s="4" t="s">
        <v>6188</v>
      </c>
      <c r="E1916" s="4" t="s">
        <v>2687</v>
      </c>
      <c r="F1916" s="35" t="str">
        <f>IFERROR(VLOOKUP(E1916,'DATA MASTER'!$B$1:$R$3858,3,0),"")</f>
        <v>DIV 1</v>
      </c>
      <c r="G1916" s="4">
        <v>24</v>
      </c>
      <c r="H1916" s="35">
        <f>IFERROR(VLOOKUP(E1916,'DATA MASTER'!$B$1:$R$3858,6,0),"")</f>
        <v>24</v>
      </c>
      <c r="I1916" s="40">
        <f>IFERROR(VLOOKUP(E1916,'DATA MASTER'!$B$1:$R$3858,5,0),"")</f>
        <v>1.052</v>
      </c>
      <c r="J1916" s="35">
        <f>IFERROR(VLOOKUP(E1916,'DATA MASTER'!$B$1:$R$3858,17,0),"")</f>
        <v>90100</v>
      </c>
      <c r="K1916" s="35">
        <f>IFERROR(VLOOKUP(E1916,'DATA MASTER'!$B$1:$R$3858,16,0),"")</f>
        <v>82300</v>
      </c>
      <c r="L1916" s="34">
        <f t="shared" si="527"/>
        <v>6757.5</v>
      </c>
      <c r="M1916" s="34">
        <f t="shared" si="532"/>
        <v>11923.624000000002</v>
      </c>
      <c r="N1916" s="35">
        <v>0</v>
      </c>
      <c r="O1916" s="35">
        <v>0</v>
      </c>
      <c r="P1916" s="35"/>
      <c r="Q1916" s="4"/>
      <c r="R1916" s="35">
        <f t="shared" si="533"/>
        <v>1802000</v>
      </c>
      <c r="S1916" s="35">
        <f t="shared" si="528"/>
        <v>1521651.3729729729</v>
      </c>
      <c r="T1916" s="35">
        <f t="shared" si="529"/>
        <v>280348.62702702708</v>
      </c>
      <c r="U1916" s="35">
        <f t="shared" si="534"/>
        <v>17673.600000000002</v>
      </c>
      <c r="V1916" s="35">
        <f t="shared" si="535"/>
        <v>1646.608695652174</v>
      </c>
      <c r="W1916" s="35">
        <f t="shared" si="530"/>
        <v>40004.400000000001</v>
      </c>
      <c r="X1916" s="35">
        <f t="shared" si="536"/>
        <v>206738.30404566065</v>
      </c>
      <c r="Y1916" s="35">
        <v>1</v>
      </c>
      <c r="Z1916" s="35">
        <v>0</v>
      </c>
      <c r="AA1916" s="35">
        <f t="shared" si="537"/>
        <v>0</v>
      </c>
      <c r="AB1916" s="37">
        <f t="shared" si="531"/>
        <v>0</v>
      </c>
      <c r="AC1916" s="35">
        <v>0</v>
      </c>
      <c r="AD1916" s="35">
        <v>14285.714285714286</v>
      </c>
      <c r="AE1916" s="44"/>
    </row>
    <row r="1917" spans="1:31">
      <c r="A1917" s="34">
        <v>1913</v>
      </c>
      <c r="B1917" s="58">
        <v>46263</v>
      </c>
      <c r="C1917" s="4" t="s">
        <v>7782</v>
      </c>
      <c r="D1917" s="4" t="s">
        <v>6188</v>
      </c>
      <c r="E1917" s="4" t="s">
        <v>6148</v>
      </c>
      <c r="F1917" s="35" t="str">
        <f>IFERROR(VLOOKUP(E1917,'DATA MASTER'!$B$1:$R$3858,3,0),"")</f>
        <v>DIV 2</v>
      </c>
      <c r="G1917" s="4">
        <v>6</v>
      </c>
      <c r="H1917" s="35">
        <f>IFERROR(VLOOKUP(E1917,'DATA MASTER'!$B$1:$R$3858,6,0),"")</f>
        <v>24</v>
      </c>
      <c r="I1917" s="40">
        <f>IFERROR(VLOOKUP(E1917,'DATA MASTER'!$B$1:$R$3858,5,0),"")</f>
        <v>1.0900000000000001</v>
      </c>
      <c r="J1917" s="35">
        <f>IFERROR(VLOOKUP(E1917,'DATA MASTER'!$B$1:$R$3858,17,0),"")</f>
        <v>82200</v>
      </c>
      <c r="K1917" s="35">
        <f>IFERROR(VLOOKUP(E1917,'DATA MASTER'!$B$1:$R$3858,16,0),"")</f>
        <v>74900</v>
      </c>
      <c r="L1917" s="34">
        <f t="shared" si="527"/>
        <v>6165</v>
      </c>
      <c r="M1917" s="34">
        <f t="shared" si="532"/>
        <v>10851.512000000001</v>
      </c>
      <c r="N1917" s="35">
        <v>0</v>
      </c>
      <c r="O1917" s="35">
        <v>0</v>
      </c>
      <c r="P1917" s="35"/>
      <c r="Q1917" s="4"/>
      <c r="R1917" s="35">
        <f t="shared" si="533"/>
        <v>411000</v>
      </c>
      <c r="S1917" s="35">
        <f t="shared" si="528"/>
        <v>346208.04324324324</v>
      </c>
      <c r="T1917" s="35">
        <f t="shared" si="529"/>
        <v>64791.956756756757</v>
      </c>
      <c r="U1917" s="35">
        <f t="shared" si="534"/>
        <v>4578.0000000000009</v>
      </c>
      <c r="V1917" s="35">
        <f t="shared" si="535"/>
        <v>426.52173913043481</v>
      </c>
      <c r="W1917" s="35">
        <f t="shared" si="530"/>
        <v>9124.2000000000007</v>
      </c>
      <c r="X1917" s="35">
        <f t="shared" si="536"/>
        <v>36377.520731912038</v>
      </c>
      <c r="Y1917" s="35">
        <v>1</v>
      </c>
      <c r="Z1917" s="35">
        <v>0</v>
      </c>
      <c r="AA1917" s="35">
        <f t="shared" si="537"/>
        <v>0</v>
      </c>
      <c r="AB1917" s="37">
        <f t="shared" si="531"/>
        <v>0</v>
      </c>
      <c r="AC1917" s="35">
        <v>0</v>
      </c>
      <c r="AD1917" s="35">
        <v>14285.714285714286</v>
      </c>
      <c r="AE1917" s="44"/>
    </row>
    <row r="1918" spans="1:31">
      <c r="A1918" s="34">
        <v>1914</v>
      </c>
      <c r="B1918" s="58">
        <v>46263</v>
      </c>
      <c r="C1918" s="4" t="s">
        <v>7783</v>
      </c>
      <c r="D1918" s="4" t="s">
        <v>6183</v>
      </c>
      <c r="E1918" s="4" t="s">
        <v>6156</v>
      </c>
      <c r="F1918" s="35" t="str">
        <f>IFERROR(VLOOKUP(E1918,'DATA MASTER'!$B$1:$R$3858,3,0),"")</f>
        <v>DIV 1</v>
      </c>
      <c r="G1918" s="4">
        <v>16</v>
      </c>
      <c r="H1918" s="35">
        <f>IFERROR(VLOOKUP(E1918,'DATA MASTER'!$B$1:$R$3858,6,0),"")</f>
        <v>4</v>
      </c>
      <c r="I1918" s="40">
        <f>IFERROR(VLOOKUP(E1918,'DATA MASTER'!$B$1:$R$3858,5,0),"")</f>
        <v>5.3879999999999999</v>
      </c>
      <c r="J1918" s="35">
        <f>IFERROR(VLOOKUP(E1918,'DATA MASTER'!$B$1:$R$3858,17,0),"")</f>
        <v>185700</v>
      </c>
      <c r="K1918" s="35">
        <f>IFERROR(VLOOKUP(E1918,'DATA MASTER'!$B$1:$R$3858,16,0),"")</f>
        <v>165300</v>
      </c>
      <c r="L1918" s="34">
        <f t="shared" si="527"/>
        <v>13927.5</v>
      </c>
      <c r="M1918" s="34">
        <f t="shared" si="532"/>
        <v>23948.664000000001</v>
      </c>
      <c r="N1918" s="35">
        <v>0</v>
      </c>
      <c r="O1918" s="35">
        <v>0</v>
      </c>
      <c r="P1918" s="35"/>
      <c r="Q1918" s="4"/>
      <c r="R1918" s="35">
        <f t="shared" si="533"/>
        <v>2476000</v>
      </c>
      <c r="S1918" s="35">
        <f t="shared" si="528"/>
        <v>2037496.735135135</v>
      </c>
      <c r="T1918" s="35">
        <f t="shared" si="529"/>
        <v>438503.26486486499</v>
      </c>
      <c r="U1918" s="35">
        <f t="shared" si="534"/>
        <v>60345.599999999999</v>
      </c>
      <c r="V1918" s="35">
        <f t="shared" si="535"/>
        <v>5622.260869565217</v>
      </c>
      <c r="W1918" s="35">
        <f t="shared" si="530"/>
        <v>54967.200000000004</v>
      </c>
      <c r="X1918" s="35">
        <f t="shared" si="536"/>
        <v>263282.4897095855</v>
      </c>
      <c r="Y1918" s="35">
        <v>1</v>
      </c>
      <c r="Z1918" s="35">
        <v>0</v>
      </c>
      <c r="AA1918" s="35">
        <f t="shared" si="537"/>
        <v>0</v>
      </c>
      <c r="AB1918" s="37">
        <f t="shared" si="531"/>
        <v>40000</v>
      </c>
      <c r="AC1918" s="35">
        <v>0</v>
      </c>
      <c r="AD1918" s="35">
        <v>14285.714285714286</v>
      </c>
      <c r="AE1918" s="44"/>
    </row>
    <row r="1919" spans="1:31">
      <c r="A1919" s="34">
        <v>1915</v>
      </c>
      <c r="B1919" s="58">
        <v>46263</v>
      </c>
      <c r="C1919" s="4" t="s">
        <v>7784</v>
      </c>
      <c r="D1919" s="4" t="s">
        <v>6183</v>
      </c>
      <c r="E1919" s="4" t="s">
        <v>6135</v>
      </c>
      <c r="F1919" s="35" t="str">
        <f>IFERROR(VLOOKUP(E1919,'DATA MASTER'!$B$1:$R$3858,3,0),"")</f>
        <v>DIV 1</v>
      </c>
      <c r="G1919" s="4">
        <v>24</v>
      </c>
      <c r="H1919" s="35">
        <f>IFERROR(VLOOKUP(E1919,'DATA MASTER'!$B$1:$R$3858,6,0),"")</f>
        <v>24</v>
      </c>
      <c r="I1919" s="40">
        <f>IFERROR(VLOOKUP(E1919,'DATA MASTER'!$B$1:$R$3858,5,0),"")</f>
        <v>1.23</v>
      </c>
      <c r="J1919" s="35">
        <f>IFERROR(VLOOKUP(E1919,'DATA MASTER'!$B$1:$R$3858,17,0),"")</f>
        <v>99800</v>
      </c>
      <c r="K1919" s="35">
        <f>IFERROR(VLOOKUP(E1919,'DATA MASTER'!$B$1:$R$3858,16,0),"")</f>
        <v>92100</v>
      </c>
      <c r="L1919" s="34">
        <f t="shared" si="527"/>
        <v>7485</v>
      </c>
      <c r="M1919" s="34">
        <f t="shared" si="532"/>
        <v>13343.448</v>
      </c>
      <c r="N1919" s="35">
        <v>0</v>
      </c>
      <c r="O1919" s="35">
        <v>0</v>
      </c>
      <c r="P1919" s="35">
        <v>25000</v>
      </c>
      <c r="Q1919" s="4" t="s">
        <v>7503</v>
      </c>
      <c r="R1919" s="35">
        <f t="shared" si="533"/>
        <v>1995999.9999999998</v>
      </c>
      <c r="S1919" s="35">
        <f t="shared" si="528"/>
        <v>1702844.3675675672</v>
      </c>
      <c r="T1919" s="35">
        <f t="shared" si="529"/>
        <v>293155.63243243261</v>
      </c>
      <c r="U1919" s="35">
        <f t="shared" si="534"/>
        <v>20664</v>
      </c>
      <c r="V1919" s="35">
        <f t="shared" si="535"/>
        <v>1925.2173913043478</v>
      </c>
      <c r="W1919" s="35">
        <f t="shared" si="530"/>
        <v>44311.199999999997</v>
      </c>
      <c r="X1919" s="35">
        <f t="shared" si="536"/>
        <v>176969.50075541399</v>
      </c>
      <c r="Y1919" s="35">
        <f>H1919</f>
        <v>24</v>
      </c>
      <c r="Z1919" s="35">
        <v>0</v>
      </c>
      <c r="AA1919" s="35">
        <f t="shared" si="537"/>
        <v>25000</v>
      </c>
      <c r="AB1919" s="37">
        <f t="shared" si="531"/>
        <v>10000</v>
      </c>
      <c r="AC1919" s="35">
        <v>0</v>
      </c>
      <c r="AD1919" s="35">
        <v>14285.714285714286</v>
      </c>
      <c r="AE1919" s="44"/>
    </row>
    <row r="1920" spans="1:31">
      <c r="A1920" s="34">
        <v>1916</v>
      </c>
      <c r="B1920" s="58">
        <v>46263</v>
      </c>
      <c r="C1920" s="4" t="s">
        <v>7785</v>
      </c>
      <c r="D1920" s="4" t="s">
        <v>6196</v>
      </c>
      <c r="E1920" s="4" t="s">
        <v>6156</v>
      </c>
      <c r="F1920" s="35" t="str">
        <f>IFERROR(VLOOKUP(E1920,'DATA MASTER'!$B$1:$R$3858,3,0),"")</f>
        <v>DIV 1</v>
      </c>
      <c r="G1920" s="4">
        <v>2</v>
      </c>
      <c r="H1920" s="35">
        <f>IFERROR(VLOOKUP(E1920,'DATA MASTER'!$B$1:$R$3858,6,0),"")</f>
        <v>4</v>
      </c>
      <c r="I1920" s="40">
        <f>IFERROR(VLOOKUP(E1920,'DATA MASTER'!$B$1:$R$3858,5,0),"")</f>
        <v>5.3879999999999999</v>
      </c>
      <c r="J1920" s="35">
        <f>IFERROR(VLOOKUP(E1920,'DATA MASTER'!$B$1:$R$3858,17,0),"")</f>
        <v>185700</v>
      </c>
      <c r="K1920" s="35">
        <f>IFERROR(VLOOKUP(E1920,'DATA MASTER'!$B$1:$R$3858,16,0),"")</f>
        <v>165300</v>
      </c>
      <c r="L1920" s="34">
        <f t="shared" si="527"/>
        <v>13927.5</v>
      </c>
      <c r="M1920" s="34">
        <f t="shared" si="532"/>
        <v>23948.664000000001</v>
      </c>
      <c r="N1920" s="35">
        <v>0</v>
      </c>
      <c r="O1920" s="35">
        <v>0</v>
      </c>
      <c r="P1920" s="35"/>
      <c r="Q1920" s="4"/>
      <c r="R1920" s="35">
        <f t="shared" si="533"/>
        <v>309500</v>
      </c>
      <c r="S1920" s="35">
        <f t="shared" si="528"/>
        <v>254687.09189189188</v>
      </c>
      <c r="T1920" s="35">
        <f t="shared" si="529"/>
        <v>54812.908108108124</v>
      </c>
      <c r="U1920" s="35">
        <f t="shared" si="534"/>
        <v>7543.2</v>
      </c>
      <c r="V1920" s="35">
        <f t="shared" si="535"/>
        <v>702.78260869565213</v>
      </c>
      <c r="W1920" s="35">
        <f t="shared" si="530"/>
        <v>6870.9000000000005</v>
      </c>
      <c r="X1920" s="35">
        <f t="shared" si="536"/>
        <v>36918.247721634689</v>
      </c>
      <c r="Y1920" s="35">
        <v>1</v>
      </c>
      <c r="Z1920" s="35">
        <v>0</v>
      </c>
      <c r="AA1920" s="35">
        <f t="shared" si="537"/>
        <v>0</v>
      </c>
      <c r="AB1920" s="37">
        <f t="shared" si="531"/>
        <v>0</v>
      </c>
      <c r="AC1920" s="35">
        <v>0</v>
      </c>
      <c r="AD1920" s="35">
        <v>2777.7777777777778</v>
      </c>
      <c r="AE1920" s="44"/>
    </row>
    <row r="1921" spans="1:31">
      <c r="A1921" s="34">
        <v>1917</v>
      </c>
      <c r="B1921" s="58">
        <v>46263</v>
      </c>
      <c r="C1921" s="4" t="s">
        <v>7786</v>
      </c>
      <c r="D1921" s="4" t="s">
        <v>6134</v>
      </c>
      <c r="E1921" s="4" t="s">
        <v>6207</v>
      </c>
      <c r="F1921" s="35" t="str">
        <f>IFERROR(VLOOKUP(E1921,'DATA MASTER'!$B$1:$R$3858,3,0),"")</f>
        <v>DIV 2</v>
      </c>
      <c r="G1921" s="4">
        <v>4</v>
      </c>
      <c r="H1921" s="35">
        <f>IFERROR(VLOOKUP(E1921,'DATA MASTER'!$B$1:$R$3858,6,0),"")</f>
        <v>4</v>
      </c>
      <c r="I1921" s="40">
        <f>IFERROR(VLOOKUP(E1921,'DATA MASTER'!$B$1:$R$3858,5,0),"")</f>
        <v>4.24</v>
      </c>
      <c r="J1921" s="35">
        <f>IFERROR(VLOOKUP(E1921,'DATA MASTER'!$B$1:$R$3858,17,0),"")</f>
        <v>310600</v>
      </c>
      <c r="K1921" s="35">
        <f>IFERROR(VLOOKUP(E1921,'DATA MASTER'!$B$1:$R$3858,16,0),"")</f>
        <v>283000</v>
      </c>
      <c r="L1921" s="34">
        <f t="shared" si="527"/>
        <v>23295</v>
      </c>
      <c r="M1921" s="34">
        <f t="shared" si="532"/>
        <v>41001.040000000001</v>
      </c>
      <c r="N1921" s="35">
        <v>0</v>
      </c>
      <c r="O1921" s="35">
        <v>0</v>
      </c>
      <c r="P1921" s="35"/>
      <c r="Q1921" s="4"/>
      <c r="R1921" s="35">
        <f t="shared" si="533"/>
        <v>1035333.3333333333</v>
      </c>
      <c r="S1921" s="35">
        <f t="shared" si="528"/>
        <v>872068.32432432426</v>
      </c>
      <c r="T1921" s="35">
        <f t="shared" si="529"/>
        <v>163265.00900900899</v>
      </c>
      <c r="U1921" s="35">
        <f t="shared" si="534"/>
        <v>11872</v>
      </c>
      <c r="V1921" s="35">
        <f t="shared" si="535"/>
        <v>1106.0869565217392</v>
      </c>
      <c r="W1921" s="35">
        <f t="shared" si="530"/>
        <v>22984.399999999998</v>
      </c>
      <c r="X1921" s="35">
        <f t="shared" si="536"/>
        <v>113666.15841612364</v>
      </c>
      <c r="Y1921" s="35">
        <v>1</v>
      </c>
      <c r="Z1921" s="35">
        <v>0</v>
      </c>
      <c r="AA1921" s="35">
        <f t="shared" si="537"/>
        <v>0</v>
      </c>
      <c r="AB1921" s="37">
        <f t="shared" si="531"/>
        <v>0</v>
      </c>
      <c r="AC1921" s="35">
        <v>0</v>
      </c>
      <c r="AD1921" s="35">
        <v>13636.363636363636</v>
      </c>
      <c r="AE1921" s="44"/>
    </row>
    <row r="1922" spans="1:31">
      <c r="A1922" s="34">
        <v>1918</v>
      </c>
      <c r="B1922" s="58">
        <v>46263</v>
      </c>
      <c r="C1922" s="4" t="s">
        <v>7787</v>
      </c>
      <c r="D1922" s="4" t="s">
        <v>6124</v>
      </c>
      <c r="E1922" s="4" t="s">
        <v>6135</v>
      </c>
      <c r="F1922" s="35" t="str">
        <f>IFERROR(VLOOKUP(E1922,'DATA MASTER'!$B$1:$R$3858,3,0),"")</f>
        <v>DIV 1</v>
      </c>
      <c r="G1922" s="4">
        <v>24</v>
      </c>
      <c r="H1922" s="35">
        <f>IFERROR(VLOOKUP(E1922,'DATA MASTER'!$B$1:$R$3858,6,0),"")</f>
        <v>24</v>
      </c>
      <c r="I1922" s="40">
        <f>IFERROR(VLOOKUP(E1922,'DATA MASTER'!$B$1:$R$3858,5,0),"")</f>
        <v>1.23</v>
      </c>
      <c r="J1922" s="35">
        <f>IFERROR(VLOOKUP(E1922,'DATA MASTER'!$B$1:$R$3858,17,0),"")</f>
        <v>99800</v>
      </c>
      <c r="K1922" s="35">
        <f>IFERROR(VLOOKUP(E1922,'DATA MASTER'!$B$1:$R$3858,16,0),"")</f>
        <v>92100</v>
      </c>
      <c r="L1922" s="34">
        <f t="shared" si="527"/>
        <v>7485</v>
      </c>
      <c r="M1922" s="34">
        <f t="shared" si="532"/>
        <v>13343.448</v>
      </c>
      <c r="N1922" s="35">
        <v>0</v>
      </c>
      <c r="O1922" s="35">
        <v>0</v>
      </c>
      <c r="P1922" s="35">
        <v>25000</v>
      </c>
      <c r="Q1922" s="4" t="s">
        <v>7503</v>
      </c>
      <c r="R1922" s="35">
        <f t="shared" si="533"/>
        <v>1995999.9999999998</v>
      </c>
      <c r="S1922" s="35">
        <f t="shared" si="528"/>
        <v>1702844.3675675672</v>
      </c>
      <c r="T1922" s="35">
        <f t="shared" si="529"/>
        <v>293155.63243243261</v>
      </c>
      <c r="U1922" s="35">
        <f t="shared" si="534"/>
        <v>20664</v>
      </c>
      <c r="V1922" s="35">
        <f t="shared" si="535"/>
        <v>1925.2173913043478</v>
      </c>
      <c r="W1922" s="35">
        <f t="shared" si="530"/>
        <v>44311.199999999997</v>
      </c>
      <c r="X1922" s="35">
        <f t="shared" si="536"/>
        <v>201255.21504112828</v>
      </c>
      <c r="Y1922" s="35">
        <f>H1922</f>
        <v>24</v>
      </c>
      <c r="Z1922" s="35">
        <v>0</v>
      </c>
      <c r="AA1922" s="35">
        <f t="shared" si="537"/>
        <v>25000</v>
      </c>
      <c r="AB1922" s="37">
        <f t="shared" si="531"/>
        <v>0</v>
      </c>
      <c r="AC1922" s="35">
        <v>0</v>
      </c>
      <c r="AD1922" s="35">
        <v>0</v>
      </c>
      <c r="AE1922" s="44"/>
    </row>
    <row r="1923" spans="1:31">
      <c r="A1923" s="34">
        <v>1919</v>
      </c>
      <c r="B1923" s="58">
        <v>46263</v>
      </c>
      <c r="C1923" s="4" t="s">
        <v>7788</v>
      </c>
      <c r="D1923" s="4" t="s">
        <v>6143</v>
      </c>
      <c r="E1923" s="4" t="s">
        <v>6135</v>
      </c>
      <c r="F1923" s="35" t="str">
        <f>IFERROR(VLOOKUP(E1923,'DATA MASTER'!$B$1:$R$3858,3,0),"")</f>
        <v>DIV 1</v>
      </c>
      <c r="G1923" s="4">
        <v>10</v>
      </c>
      <c r="H1923" s="35">
        <f>IFERROR(VLOOKUP(E1923,'DATA MASTER'!$B$1:$R$3858,6,0),"")</f>
        <v>24</v>
      </c>
      <c r="I1923" s="40">
        <f>IFERROR(VLOOKUP(E1923,'DATA MASTER'!$B$1:$R$3858,5,0),"")</f>
        <v>1.23</v>
      </c>
      <c r="J1923" s="35">
        <f>IFERROR(VLOOKUP(E1923,'DATA MASTER'!$B$1:$R$3858,17,0),"")</f>
        <v>99800</v>
      </c>
      <c r="K1923" s="35">
        <f>IFERROR(VLOOKUP(E1923,'DATA MASTER'!$B$1:$R$3858,16,0),"")</f>
        <v>92100</v>
      </c>
      <c r="L1923" s="34">
        <f t="shared" si="527"/>
        <v>7485</v>
      </c>
      <c r="M1923" s="34">
        <f t="shared" si="532"/>
        <v>13343.448</v>
      </c>
      <c r="N1923" s="35">
        <v>0</v>
      </c>
      <c r="O1923" s="35">
        <v>0</v>
      </c>
      <c r="P1923" s="35"/>
      <c r="Q1923" s="4"/>
      <c r="R1923" s="35">
        <f t="shared" si="533"/>
        <v>831666.66666666651</v>
      </c>
      <c r="S1923" s="35">
        <f t="shared" si="528"/>
        <v>709518.48648648639</v>
      </c>
      <c r="T1923" s="35">
        <f t="shared" si="529"/>
        <v>122148.18018018012</v>
      </c>
      <c r="U1923" s="35">
        <f t="shared" si="534"/>
        <v>8610</v>
      </c>
      <c r="V1923" s="35">
        <f t="shared" si="535"/>
        <v>802.17391304347825</v>
      </c>
      <c r="W1923" s="35">
        <f t="shared" si="530"/>
        <v>18463</v>
      </c>
      <c r="X1923" s="35">
        <f t="shared" si="536"/>
        <v>90426.852420982803</v>
      </c>
      <c r="Y1923" s="35">
        <f t="shared" ref="Y1923:Y1924" si="543">IF(E1923="avem005",4,1)</f>
        <v>1</v>
      </c>
      <c r="Z1923" s="35">
        <v>0</v>
      </c>
      <c r="AA1923" s="35">
        <f t="shared" si="537"/>
        <v>0</v>
      </c>
      <c r="AB1923" s="37">
        <f t="shared" si="531"/>
        <v>0</v>
      </c>
      <c r="AC1923" s="35">
        <v>0</v>
      </c>
      <c r="AD1923" s="35">
        <v>3846.1538461538462</v>
      </c>
      <c r="AE1923" s="44"/>
    </row>
    <row r="1924" spans="1:31">
      <c r="A1924" s="34">
        <v>1920</v>
      </c>
      <c r="B1924" s="58">
        <v>46263</v>
      </c>
      <c r="C1924" s="4" t="s">
        <v>7789</v>
      </c>
      <c r="D1924" s="4" t="s">
        <v>6134</v>
      </c>
      <c r="E1924" s="4" t="s">
        <v>6160</v>
      </c>
      <c r="F1924" s="35" t="str">
        <f>IFERROR(VLOOKUP(E1924,'DATA MASTER'!$B$1:$R$3858,3,0),"")</f>
        <v>DIV 1</v>
      </c>
      <c r="G1924" s="4">
        <v>1</v>
      </c>
      <c r="H1924" s="35">
        <f>IFERROR(VLOOKUP(E1924,'DATA MASTER'!$B$1:$R$3858,6,0),"")</f>
        <v>1</v>
      </c>
      <c r="I1924" s="40">
        <f>IFERROR(VLOOKUP(E1924,'DATA MASTER'!$B$1:$R$3858,5,0),"")</f>
        <v>26.02</v>
      </c>
      <c r="J1924" s="35">
        <f>IFERROR(VLOOKUP(E1924,'DATA MASTER'!$B$1:$R$3858,17,0),"")</f>
        <v>876000</v>
      </c>
      <c r="K1924" s="35">
        <f>IFERROR(VLOOKUP(E1924,'DATA MASTER'!$B$1:$R$3858,16,0),"")</f>
        <v>777200</v>
      </c>
      <c r="L1924" s="34">
        <f t="shared" si="527"/>
        <v>65700</v>
      </c>
      <c r="M1924" s="34">
        <f t="shared" si="532"/>
        <v>112600.736</v>
      </c>
      <c r="N1924" s="35">
        <v>0</v>
      </c>
      <c r="O1924" s="35">
        <v>0</v>
      </c>
      <c r="P1924" s="35"/>
      <c r="Q1924" s="4"/>
      <c r="R1924" s="35">
        <f t="shared" si="533"/>
        <v>729999.99999999988</v>
      </c>
      <c r="S1924" s="35">
        <f t="shared" si="528"/>
        <v>598738.07567567565</v>
      </c>
      <c r="T1924" s="35">
        <f t="shared" si="529"/>
        <v>131261.92432432424</v>
      </c>
      <c r="U1924" s="35">
        <f t="shared" si="534"/>
        <v>18214</v>
      </c>
      <c r="V1924" s="35">
        <f t="shared" si="535"/>
        <v>1696.9565217391305</v>
      </c>
      <c r="W1924" s="35">
        <f t="shared" si="530"/>
        <v>16206</v>
      </c>
      <c r="X1924" s="35">
        <f t="shared" si="536"/>
        <v>91573.539231156537</v>
      </c>
      <c r="Y1924" s="35">
        <f t="shared" si="543"/>
        <v>1</v>
      </c>
      <c r="Z1924" s="35">
        <v>0</v>
      </c>
      <c r="AA1924" s="35">
        <f t="shared" si="537"/>
        <v>0</v>
      </c>
      <c r="AB1924" s="37">
        <f t="shared" si="531"/>
        <v>0</v>
      </c>
      <c r="AC1924" s="35">
        <v>0</v>
      </c>
      <c r="AD1924" s="35">
        <v>3571.4285714285716</v>
      </c>
      <c r="AE1924" s="44"/>
    </row>
    <row r="1925" spans="1:31">
      <c r="A1925" s="34">
        <v>1921</v>
      </c>
      <c r="B1925" s="58">
        <v>46263</v>
      </c>
      <c r="C1925" s="4" t="s">
        <v>7789</v>
      </c>
      <c r="D1925" s="4" t="s">
        <v>6134</v>
      </c>
      <c r="E1925" s="4" t="s">
        <v>6337</v>
      </c>
      <c r="F1925" s="35" t="str">
        <f>IFERROR(VLOOKUP(E1925,'DATA MASTER'!$B$1:$R$3858,3,0),"")</f>
        <v>DIV 1</v>
      </c>
      <c r="G1925" s="4">
        <v>2</v>
      </c>
      <c r="H1925" s="35">
        <f>IFERROR(VLOOKUP(E1925,'DATA MASTER'!$B$1:$R$3858,6,0),"")</f>
        <v>24</v>
      </c>
      <c r="I1925" s="40">
        <f>IFERROR(VLOOKUP(E1925,'DATA MASTER'!$B$1:$R$3858,5,0),"")</f>
        <v>1.0900000000000001</v>
      </c>
      <c r="J1925" s="35">
        <f>IFERROR(VLOOKUP(E1925,'DATA MASTER'!$B$1:$R$3858,17,0),"")</f>
        <v>68600</v>
      </c>
      <c r="K1925" s="35">
        <f>IFERROR(VLOOKUP(E1925,'DATA MASTER'!$B$1:$R$3858,16,0),"")</f>
        <v>62400</v>
      </c>
      <c r="L1925" s="34">
        <f t="shared" si="527"/>
        <v>5145</v>
      </c>
      <c r="M1925" s="34">
        <f t="shared" si="532"/>
        <v>9040.5120000000006</v>
      </c>
      <c r="N1925" s="35">
        <v>0</v>
      </c>
      <c r="O1925" s="35">
        <v>0</v>
      </c>
      <c r="P1925" s="35"/>
      <c r="Q1925" s="4"/>
      <c r="R1925" s="35">
        <f t="shared" si="533"/>
        <v>114333.33333333333</v>
      </c>
      <c r="S1925" s="35">
        <f t="shared" si="528"/>
        <v>96143.221621621604</v>
      </c>
      <c r="T1925" s="35">
        <f t="shared" si="529"/>
        <v>18190.111711711725</v>
      </c>
      <c r="U1925" s="35">
        <f t="shared" si="534"/>
        <v>1526</v>
      </c>
      <c r="V1925" s="35">
        <f t="shared" si="535"/>
        <v>142.17391304347828</v>
      </c>
      <c r="W1925" s="35">
        <f t="shared" si="530"/>
        <v>2538.2000000000003</v>
      </c>
      <c r="X1925" s="35">
        <f t="shared" si="536"/>
        <v>10412.309227239672</v>
      </c>
      <c r="Y1925" s="35">
        <v>1</v>
      </c>
      <c r="Z1925" s="35">
        <v>0</v>
      </c>
      <c r="AA1925" s="35">
        <f t="shared" si="537"/>
        <v>0</v>
      </c>
      <c r="AB1925" s="37">
        <f t="shared" si="531"/>
        <v>0</v>
      </c>
      <c r="AC1925" s="35">
        <v>0</v>
      </c>
      <c r="AD1925" s="35">
        <v>3571.4285714285716</v>
      </c>
      <c r="AE1925" s="44"/>
    </row>
    <row r="1926" spans="1:31">
      <c r="A1926" s="34">
        <v>1922</v>
      </c>
      <c r="B1926" s="58">
        <v>46263</v>
      </c>
      <c r="C1926" s="4" t="s">
        <v>7790</v>
      </c>
      <c r="D1926" s="4" t="s">
        <v>6134</v>
      </c>
      <c r="E1926" s="4" t="s">
        <v>6207</v>
      </c>
      <c r="F1926" s="35" t="str">
        <f>IFERROR(VLOOKUP(E1926,'DATA MASTER'!$B$1:$R$3858,3,0),"")</f>
        <v>DIV 2</v>
      </c>
      <c r="G1926" s="4">
        <v>3</v>
      </c>
      <c r="H1926" s="35">
        <f>IFERROR(VLOOKUP(E1926,'DATA MASTER'!$B$1:$R$3858,6,0),"")</f>
        <v>4</v>
      </c>
      <c r="I1926" s="40">
        <f>IFERROR(VLOOKUP(E1926,'DATA MASTER'!$B$1:$R$3858,5,0),"")</f>
        <v>4.24</v>
      </c>
      <c r="J1926" s="35">
        <f>IFERROR(VLOOKUP(E1926,'DATA MASTER'!$B$1:$R$3858,17,0),"")</f>
        <v>310600</v>
      </c>
      <c r="K1926" s="35">
        <f>IFERROR(VLOOKUP(E1926,'DATA MASTER'!$B$1:$R$3858,16,0),"")</f>
        <v>283000</v>
      </c>
      <c r="L1926" s="34">
        <f t="shared" si="527"/>
        <v>23295</v>
      </c>
      <c r="M1926" s="34">
        <f t="shared" si="532"/>
        <v>41001.040000000001</v>
      </c>
      <c r="N1926" s="35">
        <v>0</v>
      </c>
      <c r="O1926" s="35">
        <v>0</v>
      </c>
      <c r="P1926" s="35"/>
      <c r="Q1926" s="4"/>
      <c r="R1926" s="35">
        <f t="shared" si="533"/>
        <v>776500</v>
      </c>
      <c r="S1926" s="35">
        <f t="shared" si="528"/>
        <v>654051.2432432432</v>
      </c>
      <c r="T1926" s="35">
        <f t="shared" si="529"/>
        <v>122448.7567567568</v>
      </c>
      <c r="U1926" s="35">
        <f t="shared" si="534"/>
        <v>8904</v>
      </c>
      <c r="V1926" s="35">
        <f t="shared" si="535"/>
        <v>829.56521739130449</v>
      </c>
      <c r="W1926" s="35">
        <f t="shared" si="530"/>
        <v>17238.300000000003</v>
      </c>
      <c r="X1926" s="35">
        <f t="shared" si="536"/>
        <v>82976.89153936549</v>
      </c>
      <c r="Y1926" s="35">
        <v>1</v>
      </c>
      <c r="Z1926" s="35">
        <v>0</v>
      </c>
      <c r="AA1926" s="35">
        <f t="shared" si="537"/>
        <v>0</v>
      </c>
      <c r="AB1926" s="37">
        <f t="shared" si="531"/>
        <v>0</v>
      </c>
      <c r="AC1926" s="35">
        <v>0</v>
      </c>
      <c r="AD1926" s="35">
        <v>12500</v>
      </c>
      <c r="AE1926" s="44"/>
    </row>
    <row r="1927" spans="1:31">
      <c r="A1927" s="34">
        <v>1923</v>
      </c>
      <c r="B1927" s="58">
        <v>46263</v>
      </c>
      <c r="C1927" s="4" t="s">
        <v>7791</v>
      </c>
      <c r="D1927" s="4" t="s">
        <v>6124</v>
      </c>
      <c r="E1927" s="4" t="s">
        <v>1118</v>
      </c>
      <c r="F1927" s="35" t="str">
        <f>IFERROR(VLOOKUP(E1927,'DATA MASTER'!$B$1:$R$3858,3,0),"")</f>
        <v>MTAB</v>
      </c>
      <c r="G1927" s="4">
        <v>8</v>
      </c>
      <c r="H1927" s="35">
        <f>IFERROR(VLOOKUP(E1927,'DATA MASTER'!$B$1:$R$3858,6,0),"")</f>
        <v>4</v>
      </c>
      <c r="I1927" s="40">
        <f>IFERROR(VLOOKUP(E1927,'DATA MASTER'!$B$1:$R$3858,5,0),"")</f>
        <v>5.13</v>
      </c>
      <c r="J1927" s="35">
        <f>IFERROR(VLOOKUP(E1927,'DATA MASTER'!$B$1:$R$3858,17,0),"")</f>
        <v>177300</v>
      </c>
      <c r="K1927" s="35">
        <f>IFERROR(VLOOKUP(E1927,'DATA MASTER'!$B$1:$R$3858,16,0),"")</f>
        <v>165300</v>
      </c>
      <c r="L1927" s="34">
        <f t="shared" si="527"/>
        <v>22162.5</v>
      </c>
      <c r="M1927" s="34">
        <f t="shared" si="532"/>
        <v>31425.183000000001</v>
      </c>
      <c r="N1927" s="35">
        <v>0</v>
      </c>
      <c r="O1927" s="35">
        <v>0</v>
      </c>
      <c r="P1927" s="35"/>
      <c r="Q1927" s="4"/>
      <c r="R1927" s="35">
        <f t="shared" si="533"/>
        <v>1118108.1081081079</v>
      </c>
      <c r="S1927" s="35">
        <f t="shared" si="528"/>
        <v>964863.54594594589</v>
      </c>
      <c r="T1927" s="35">
        <f t="shared" si="529"/>
        <v>153244.56216216204</v>
      </c>
      <c r="U1927" s="35">
        <f t="shared" si="534"/>
        <v>28728</v>
      </c>
      <c r="V1927" s="35">
        <f t="shared" si="535"/>
        <v>2676.521739130435</v>
      </c>
      <c r="W1927" s="35">
        <f t="shared" si="530"/>
        <v>24822</v>
      </c>
      <c r="X1927" s="35">
        <f t="shared" si="536"/>
        <v>83381.676786667973</v>
      </c>
      <c r="Y1927" s="35">
        <v>1</v>
      </c>
      <c r="Z1927" s="35">
        <v>0</v>
      </c>
      <c r="AA1927" s="35">
        <f t="shared" si="537"/>
        <v>0</v>
      </c>
      <c r="AB1927" s="37">
        <f t="shared" si="531"/>
        <v>0</v>
      </c>
      <c r="AC1927" s="35">
        <v>0</v>
      </c>
      <c r="AD1927" s="3">
        <v>13636.363636363636</v>
      </c>
      <c r="AE1927" s="44"/>
    </row>
    <row r="1928" spans="1:31">
      <c r="A1928" s="34">
        <v>1924</v>
      </c>
      <c r="B1928" s="58">
        <v>46263</v>
      </c>
      <c r="C1928" s="4" t="s">
        <v>7792</v>
      </c>
      <c r="D1928" s="4" t="s">
        <v>6134</v>
      </c>
      <c r="E1928" s="4" t="s">
        <v>6148</v>
      </c>
      <c r="F1928" s="35" t="str">
        <f>IFERROR(VLOOKUP(E1928,'DATA MASTER'!$B$1:$R$3858,3,0),"")</f>
        <v>DIV 2</v>
      </c>
      <c r="G1928" s="4">
        <v>24</v>
      </c>
      <c r="H1928" s="35">
        <f>IFERROR(VLOOKUP(E1928,'DATA MASTER'!$B$1:$R$3858,6,0),"")</f>
        <v>24</v>
      </c>
      <c r="I1928" s="40">
        <f>IFERROR(VLOOKUP(E1928,'DATA MASTER'!$B$1:$R$3858,5,0),"")</f>
        <v>1.0900000000000001</v>
      </c>
      <c r="J1928" s="35">
        <f>IFERROR(VLOOKUP(E1928,'DATA MASTER'!$B$1:$R$3858,17,0),"")</f>
        <v>82200</v>
      </c>
      <c r="K1928" s="35">
        <f>IFERROR(VLOOKUP(E1928,'DATA MASTER'!$B$1:$R$3858,16,0),"")</f>
        <v>74900</v>
      </c>
      <c r="L1928" s="34">
        <f t="shared" ref="L1928:L1991" si="544">IFERROR(IF(F1928="MTAB",12.5%*J1928,7.5%*J1928),"")</f>
        <v>6165</v>
      </c>
      <c r="M1928" s="34">
        <f t="shared" si="532"/>
        <v>10851.512000000001</v>
      </c>
      <c r="N1928" s="35">
        <v>0</v>
      </c>
      <c r="O1928" s="35">
        <v>0</v>
      </c>
      <c r="P1928" s="35"/>
      <c r="Q1928" s="4"/>
      <c r="R1928" s="35">
        <f t="shared" si="533"/>
        <v>1644000</v>
      </c>
      <c r="S1928" s="35">
        <f t="shared" ref="S1928:S1991" si="545">IFERROR((K1928-M1928)/1.11*(100-O1928)%*G1928,"")</f>
        <v>1384832.172972973</v>
      </c>
      <c r="T1928" s="35">
        <f t="shared" ref="T1928:T1991" si="546">IFERROR(R1928-S1928,"")</f>
        <v>259167.82702702703</v>
      </c>
      <c r="U1928" s="35">
        <f t="shared" si="534"/>
        <v>18312.000000000004</v>
      </c>
      <c r="V1928" s="35">
        <f t="shared" si="535"/>
        <v>1706.0869565217392</v>
      </c>
      <c r="W1928" s="35">
        <f t="shared" ref="W1928:W1991" si="547">IFERROR(2%*R1928*1.11,"")</f>
        <v>36496.800000000003</v>
      </c>
      <c r="X1928" s="35">
        <f t="shared" si="536"/>
        <v>192652.94007050531</v>
      </c>
      <c r="Y1928" s="35">
        <v>1</v>
      </c>
      <c r="Z1928" s="35">
        <v>0</v>
      </c>
      <c r="AA1928" s="35">
        <f t="shared" si="537"/>
        <v>0</v>
      </c>
      <c r="AB1928" s="37">
        <f t="shared" ref="AB1928:AB1991" si="548">IFERROR(IF(OR(D1928="SALES008",D1928="SALES010"),IF(MOD(G1928,H1928)=0,10000*G1928/H1928,10000*(ROUNDUP(G1928/H1928,0))),0),"")</f>
        <v>0</v>
      </c>
      <c r="AC1928" s="35">
        <v>0</v>
      </c>
      <c r="AD1928" s="35">
        <v>10000</v>
      </c>
      <c r="AE1928" s="44"/>
    </row>
    <row r="1929" spans="1:31">
      <c r="A1929" s="34">
        <v>1925</v>
      </c>
      <c r="B1929" s="58">
        <v>46263</v>
      </c>
      <c r="C1929" s="4" t="s">
        <v>7793</v>
      </c>
      <c r="D1929" s="4" t="s">
        <v>6175</v>
      </c>
      <c r="E1929" s="4" t="s">
        <v>6135</v>
      </c>
      <c r="F1929" s="35" t="str">
        <f>IFERROR(VLOOKUP(E1929,'DATA MASTER'!$B$1:$R$3858,3,0),"")</f>
        <v>DIV 1</v>
      </c>
      <c r="G1929" s="4">
        <v>24</v>
      </c>
      <c r="H1929" s="35">
        <f>IFERROR(VLOOKUP(E1929,'DATA MASTER'!$B$1:$R$3858,6,0),"")</f>
        <v>24</v>
      </c>
      <c r="I1929" s="40">
        <f>IFERROR(VLOOKUP(E1929,'DATA MASTER'!$B$1:$R$3858,5,0),"")</f>
        <v>1.23</v>
      </c>
      <c r="J1929" s="35">
        <f>IFERROR(VLOOKUP(E1929,'DATA MASTER'!$B$1:$R$3858,17,0),"")</f>
        <v>99800</v>
      </c>
      <c r="K1929" s="35">
        <f>IFERROR(VLOOKUP(E1929,'DATA MASTER'!$B$1:$R$3858,16,0),"")</f>
        <v>92100</v>
      </c>
      <c r="L1929" s="34">
        <f t="shared" si="544"/>
        <v>7485</v>
      </c>
      <c r="M1929" s="34">
        <f t="shared" ref="M1929:M1992" si="549">IFERROR(IF(F1929="MTAB",19.011%*K1929,14.488%*K1929),"")</f>
        <v>13343.448</v>
      </c>
      <c r="N1929" s="35">
        <v>0</v>
      </c>
      <c r="O1929" s="35">
        <v>0</v>
      </c>
      <c r="P1929" s="35">
        <v>25000</v>
      </c>
      <c r="Q1929" s="4" t="s">
        <v>7503</v>
      </c>
      <c r="R1929" s="35">
        <f t="shared" ref="R1929:R1992" si="550">IFERROR((((J1929-L1929)/1.11*(100-O1929)%*G1929)-(ROUNDDOWN(G1929/Y1929,0)*N1929)),"")</f>
        <v>1995999.9999999998</v>
      </c>
      <c r="S1929" s="35">
        <f t="shared" si="545"/>
        <v>1702844.3675675672</v>
      </c>
      <c r="T1929" s="35">
        <f t="shared" si="546"/>
        <v>293155.63243243261</v>
      </c>
      <c r="U1929" s="35">
        <f t="shared" ref="U1929:U1992" si="551">IFERROR(I1929*G1929*700,"")</f>
        <v>20664</v>
      </c>
      <c r="V1929" s="35">
        <f t="shared" ref="V1929:V1992" si="552">IFERROR(G1929*I1929/23000*1500000,"")</f>
        <v>1925.2173913043478</v>
      </c>
      <c r="W1929" s="35">
        <f t="shared" si="547"/>
        <v>44311.199999999997</v>
      </c>
      <c r="X1929" s="35">
        <f t="shared" ref="X1929:X1992" si="553">IFERROR(T1929-U1929-V1929-W1929-Z1929-AC1929-AB1929-AA1929-AD1929,"")</f>
        <v>188755.21504112828</v>
      </c>
      <c r="Y1929" s="35">
        <f>H1929</f>
        <v>24</v>
      </c>
      <c r="Z1929" s="35">
        <v>0</v>
      </c>
      <c r="AA1929" s="35">
        <f t="shared" ref="AA1929:AA1992" si="554">IFERROR(ROUNDDOWN(G1929/Y1929,0)*P1929,"")</f>
        <v>25000</v>
      </c>
      <c r="AB1929" s="37">
        <f t="shared" si="548"/>
        <v>0</v>
      </c>
      <c r="AC1929" s="35">
        <v>0</v>
      </c>
      <c r="AD1929" s="35">
        <v>12500</v>
      </c>
      <c r="AE1929" s="44"/>
    </row>
    <row r="1930" spans="1:31">
      <c r="A1930" s="34">
        <v>1926</v>
      </c>
      <c r="B1930" s="58">
        <v>46263</v>
      </c>
      <c r="C1930" s="4" t="s">
        <v>7794</v>
      </c>
      <c r="D1930" s="4" t="s">
        <v>6138</v>
      </c>
      <c r="E1930" s="4" t="s">
        <v>6148</v>
      </c>
      <c r="F1930" s="35" t="str">
        <f>IFERROR(VLOOKUP(E1930,'DATA MASTER'!$B$1:$R$3858,3,0),"")</f>
        <v>DIV 2</v>
      </c>
      <c r="G1930" s="4">
        <v>6</v>
      </c>
      <c r="H1930" s="35">
        <f>IFERROR(VLOOKUP(E1930,'DATA MASTER'!$B$1:$R$3858,6,0),"")</f>
        <v>24</v>
      </c>
      <c r="I1930" s="40">
        <f>IFERROR(VLOOKUP(E1930,'DATA MASTER'!$B$1:$R$3858,5,0),"")</f>
        <v>1.0900000000000001</v>
      </c>
      <c r="J1930" s="35">
        <f>IFERROR(VLOOKUP(E1930,'DATA MASTER'!$B$1:$R$3858,17,0),"")</f>
        <v>82200</v>
      </c>
      <c r="K1930" s="35">
        <f>IFERROR(VLOOKUP(E1930,'DATA MASTER'!$B$1:$R$3858,16,0),"")</f>
        <v>74900</v>
      </c>
      <c r="L1930" s="34">
        <f t="shared" si="544"/>
        <v>6165</v>
      </c>
      <c r="M1930" s="34">
        <f t="shared" si="549"/>
        <v>10851.512000000001</v>
      </c>
      <c r="N1930" s="35">
        <v>0</v>
      </c>
      <c r="O1930" s="35">
        <v>0</v>
      </c>
      <c r="P1930" s="35"/>
      <c r="Q1930" s="4"/>
      <c r="R1930" s="35">
        <f t="shared" si="550"/>
        <v>411000</v>
      </c>
      <c r="S1930" s="35">
        <f t="shared" si="545"/>
        <v>346208.04324324324</v>
      </c>
      <c r="T1930" s="35">
        <f t="shared" si="546"/>
        <v>64791.956756756757</v>
      </c>
      <c r="U1930" s="35">
        <f t="shared" si="551"/>
        <v>4578.0000000000009</v>
      </c>
      <c r="V1930" s="35">
        <f t="shared" si="552"/>
        <v>426.52173913043481</v>
      </c>
      <c r="W1930" s="35">
        <f t="shared" si="547"/>
        <v>9124.2000000000007</v>
      </c>
      <c r="X1930" s="35">
        <f t="shared" si="553"/>
        <v>50663.235017626328</v>
      </c>
      <c r="Y1930" s="35">
        <v>1</v>
      </c>
      <c r="Z1930" s="35">
        <v>0</v>
      </c>
      <c r="AA1930" s="35">
        <f t="shared" si="554"/>
        <v>0</v>
      </c>
      <c r="AB1930" s="37">
        <f t="shared" si="548"/>
        <v>0</v>
      </c>
      <c r="AC1930" s="35">
        <v>0</v>
      </c>
      <c r="AD1930" s="35">
        <v>0</v>
      </c>
      <c r="AE1930" s="44"/>
    </row>
    <row r="1931" spans="1:31">
      <c r="A1931" s="34">
        <v>1927</v>
      </c>
      <c r="B1931" s="58">
        <v>46263</v>
      </c>
      <c r="C1931" s="4" t="s">
        <v>7795</v>
      </c>
      <c r="D1931" s="4" t="s">
        <v>6196</v>
      </c>
      <c r="E1931" s="4" t="s">
        <v>6160</v>
      </c>
      <c r="F1931" s="35" t="str">
        <f>IFERROR(VLOOKUP(E1931,'DATA MASTER'!$B$1:$R$3858,3,0),"")</f>
        <v>DIV 1</v>
      </c>
      <c r="G1931" s="4">
        <v>2</v>
      </c>
      <c r="H1931" s="35">
        <f>IFERROR(VLOOKUP(E1931,'DATA MASTER'!$B$1:$R$3858,6,0),"")</f>
        <v>1</v>
      </c>
      <c r="I1931" s="40">
        <f>IFERROR(VLOOKUP(E1931,'DATA MASTER'!$B$1:$R$3858,5,0),"")</f>
        <v>26.02</v>
      </c>
      <c r="J1931" s="35">
        <f>IFERROR(VLOOKUP(E1931,'DATA MASTER'!$B$1:$R$3858,17,0),"")</f>
        <v>876000</v>
      </c>
      <c r="K1931" s="35">
        <f>IFERROR(VLOOKUP(E1931,'DATA MASTER'!$B$1:$R$3858,16,0),"")</f>
        <v>777200</v>
      </c>
      <c r="L1931" s="34">
        <f t="shared" si="544"/>
        <v>65700</v>
      </c>
      <c r="M1931" s="34">
        <f t="shared" si="549"/>
        <v>112600.736</v>
      </c>
      <c r="N1931" s="35">
        <v>0</v>
      </c>
      <c r="O1931" s="35">
        <v>0</v>
      </c>
      <c r="P1931" s="35"/>
      <c r="Q1931" s="4"/>
      <c r="R1931" s="35">
        <f t="shared" si="550"/>
        <v>1459999.9999999998</v>
      </c>
      <c r="S1931" s="35">
        <f t="shared" si="545"/>
        <v>1197476.1513513513</v>
      </c>
      <c r="T1931" s="35">
        <f t="shared" si="546"/>
        <v>262523.84864864848</v>
      </c>
      <c r="U1931" s="35">
        <f t="shared" si="551"/>
        <v>36428</v>
      </c>
      <c r="V1931" s="35">
        <f t="shared" si="552"/>
        <v>3393.913043478261</v>
      </c>
      <c r="W1931" s="35">
        <f t="shared" si="547"/>
        <v>32412</v>
      </c>
      <c r="X1931" s="35">
        <f t="shared" si="553"/>
        <v>184039.93560517021</v>
      </c>
      <c r="Y1931" s="35">
        <v>1</v>
      </c>
      <c r="Z1931" s="35">
        <v>0</v>
      </c>
      <c r="AA1931" s="35">
        <f t="shared" si="554"/>
        <v>0</v>
      </c>
      <c r="AB1931" s="37">
        <f t="shared" si="548"/>
        <v>0</v>
      </c>
      <c r="AC1931" s="35">
        <v>0</v>
      </c>
      <c r="AD1931" s="35">
        <v>6250</v>
      </c>
      <c r="AE1931" s="44"/>
    </row>
    <row r="1932" spans="1:31">
      <c r="A1932" s="34">
        <v>1928</v>
      </c>
      <c r="B1932" s="58">
        <v>46263</v>
      </c>
      <c r="C1932" s="4" t="s">
        <v>7796</v>
      </c>
      <c r="D1932" s="4" t="s">
        <v>6196</v>
      </c>
      <c r="E1932" s="4" t="s">
        <v>6207</v>
      </c>
      <c r="F1932" s="35" t="str">
        <f>IFERROR(VLOOKUP(E1932,'DATA MASTER'!$B$1:$R$3858,3,0),"")</f>
        <v>DIV 2</v>
      </c>
      <c r="G1932" s="4">
        <v>2</v>
      </c>
      <c r="H1932" s="35">
        <f>IFERROR(VLOOKUP(E1932,'DATA MASTER'!$B$1:$R$3858,6,0),"")</f>
        <v>4</v>
      </c>
      <c r="I1932" s="40">
        <f>IFERROR(VLOOKUP(E1932,'DATA MASTER'!$B$1:$R$3858,5,0),"")</f>
        <v>4.24</v>
      </c>
      <c r="J1932" s="35">
        <f>IFERROR(VLOOKUP(E1932,'DATA MASTER'!$B$1:$R$3858,17,0),"")</f>
        <v>310600</v>
      </c>
      <c r="K1932" s="35">
        <f>IFERROR(VLOOKUP(E1932,'DATA MASTER'!$B$1:$R$3858,16,0),"")</f>
        <v>283000</v>
      </c>
      <c r="L1932" s="34">
        <f t="shared" si="544"/>
        <v>23295</v>
      </c>
      <c r="M1932" s="34">
        <f t="shared" si="549"/>
        <v>41001.040000000001</v>
      </c>
      <c r="N1932" s="35">
        <v>0</v>
      </c>
      <c r="O1932" s="35">
        <v>0</v>
      </c>
      <c r="P1932" s="35"/>
      <c r="Q1932" s="4"/>
      <c r="R1932" s="35">
        <f t="shared" si="550"/>
        <v>517666.66666666663</v>
      </c>
      <c r="S1932" s="35">
        <f t="shared" si="545"/>
        <v>436034.16216216213</v>
      </c>
      <c r="T1932" s="35">
        <f t="shared" si="546"/>
        <v>81632.504504504497</v>
      </c>
      <c r="U1932" s="35">
        <f t="shared" si="551"/>
        <v>5936</v>
      </c>
      <c r="V1932" s="35">
        <f t="shared" si="552"/>
        <v>553.04347826086962</v>
      </c>
      <c r="W1932" s="35">
        <f t="shared" si="547"/>
        <v>11492.199999999999</v>
      </c>
      <c r="X1932" s="35">
        <f t="shared" si="553"/>
        <v>57401.261026243636</v>
      </c>
      <c r="Y1932" s="35">
        <v>1</v>
      </c>
      <c r="Z1932" s="35">
        <v>0</v>
      </c>
      <c r="AA1932" s="35">
        <f t="shared" si="554"/>
        <v>0</v>
      </c>
      <c r="AB1932" s="37">
        <f t="shared" si="548"/>
        <v>0</v>
      </c>
      <c r="AC1932" s="35">
        <v>0</v>
      </c>
      <c r="AD1932" s="35">
        <v>6250</v>
      </c>
      <c r="AE1932" s="44"/>
    </row>
    <row r="1933" spans="1:31">
      <c r="A1933" s="34">
        <v>1929</v>
      </c>
      <c r="B1933" s="58">
        <v>46263</v>
      </c>
      <c r="C1933" s="4" t="s">
        <v>7797</v>
      </c>
      <c r="D1933" s="4" t="s">
        <v>6158</v>
      </c>
      <c r="E1933" s="4" t="s">
        <v>6125</v>
      </c>
      <c r="F1933" s="35" t="str">
        <f>IFERROR(VLOOKUP(E1933,'DATA MASTER'!$B$1:$R$3858,3,0),"")</f>
        <v>DIV 2</v>
      </c>
      <c r="G1933" s="4">
        <v>4</v>
      </c>
      <c r="H1933" s="35">
        <f>IFERROR(VLOOKUP(E1933,'DATA MASTER'!$B$1:$R$3858,6,0),"")</f>
        <v>4</v>
      </c>
      <c r="I1933" s="40">
        <f>IFERROR(VLOOKUP(E1933,'DATA MASTER'!$B$1:$R$3858,5,0),"")</f>
        <v>4.74</v>
      </c>
      <c r="J1933" s="35">
        <f>IFERROR(VLOOKUP(E1933,'DATA MASTER'!$B$1:$R$3858,17,0),"")</f>
        <v>99000</v>
      </c>
      <c r="K1933" s="35">
        <f>IFERROR(VLOOKUP(E1933,'DATA MASTER'!$B$1:$R$3858,16,0),"")</f>
        <v>84000</v>
      </c>
      <c r="L1933" s="34">
        <f t="shared" si="544"/>
        <v>7425</v>
      </c>
      <c r="M1933" s="34">
        <f t="shared" si="549"/>
        <v>12169.92</v>
      </c>
      <c r="N1933" s="35">
        <v>0</v>
      </c>
      <c r="O1933" s="35">
        <v>0</v>
      </c>
      <c r="P1933" s="35"/>
      <c r="Q1933" s="4"/>
      <c r="R1933" s="35">
        <f t="shared" si="550"/>
        <v>330000</v>
      </c>
      <c r="S1933" s="35">
        <f t="shared" si="545"/>
        <v>258847.13513513512</v>
      </c>
      <c r="T1933" s="35">
        <f t="shared" si="546"/>
        <v>71152.864864864881</v>
      </c>
      <c r="U1933" s="35">
        <f t="shared" si="551"/>
        <v>13272</v>
      </c>
      <c r="V1933" s="35">
        <f t="shared" si="552"/>
        <v>1236.5217391304348</v>
      </c>
      <c r="W1933" s="35">
        <f t="shared" si="547"/>
        <v>7326.0000000000009</v>
      </c>
      <c r="X1933" s="35">
        <f t="shared" si="553"/>
        <v>49318.343125734449</v>
      </c>
      <c r="Y1933" s="35">
        <v>1</v>
      </c>
      <c r="Z1933" s="35">
        <v>0</v>
      </c>
      <c r="AA1933" s="35">
        <f t="shared" si="554"/>
        <v>0</v>
      </c>
      <c r="AB1933" s="37">
        <f t="shared" si="548"/>
        <v>0</v>
      </c>
      <c r="AC1933" s="35">
        <v>0</v>
      </c>
      <c r="AD1933" s="35">
        <v>0</v>
      </c>
      <c r="AE1933" s="44"/>
    </row>
    <row r="1934" spans="1:31">
      <c r="A1934" s="34">
        <v>1930</v>
      </c>
      <c r="B1934" s="58">
        <v>46263</v>
      </c>
      <c r="C1934" s="4" t="s">
        <v>7797</v>
      </c>
      <c r="D1934" s="4" t="s">
        <v>6158</v>
      </c>
      <c r="E1934" s="4" t="s">
        <v>6148</v>
      </c>
      <c r="F1934" s="35" t="str">
        <f>IFERROR(VLOOKUP(E1934,'DATA MASTER'!$B$1:$R$3858,3,0),"")</f>
        <v>DIV 2</v>
      </c>
      <c r="G1934" s="4">
        <v>8</v>
      </c>
      <c r="H1934" s="35">
        <f>IFERROR(VLOOKUP(E1934,'DATA MASTER'!$B$1:$R$3858,6,0),"")</f>
        <v>24</v>
      </c>
      <c r="I1934" s="40">
        <f>IFERROR(VLOOKUP(E1934,'DATA MASTER'!$B$1:$R$3858,5,0),"")</f>
        <v>1.0900000000000001</v>
      </c>
      <c r="J1934" s="35">
        <f>IFERROR(VLOOKUP(E1934,'DATA MASTER'!$B$1:$R$3858,17,0),"")</f>
        <v>82200</v>
      </c>
      <c r="K1934" s="35">
        <f>IFERROR(VLOOKUP(E1934,'DATA MASTER'!$B$1:$R$3858,16,0),"")</f>
        <v>74900</v>
      </c>
      <c r="L1934" s="34">
        <f t="shared" si="544"/>
        <v>6165</v>
      </c>
      <c r="M1934" s="34">
        <f t="shared" si="549"/>
        <v>10851.512000000001</v>
      </c>
      <c r="N1934" s="35">
        <v>0</v>
      </c>
      <c r="O1934" s="35">
        <v>0</v>
      </c>
      <c r="P1934" s="35"/>
      <c r="Q1934" s="4"/>
      <c r="R1934" s="35">
        <f t="shared" si="550"/>
        <v>548000</v>
      </c>
      <c r="S1934" s="35">
        <f t="shared" si="545"/>
        <v>461610.72432432428</v>
      </c>
      <c r="T1934" s="35">
        <f t="shared" si="546"/>
        <v>86389.275675675715</v>
      </c>
      <c r="U1934" s="35">
        <f t="shared" si="551"/>
        <v>6104</v>
      </c>
      <c r="V1934" s="35">
        <f t="shared" si="552"/>
        <v>568.69565217391312</v>
      </c>
      <c r="W1934" s="35">
        <f t="shared" si="547"/>
        <v>12165.6</v>
      </c>
      <c r="X1934" s="35">
        <f t="shared" si="553"/>
        <v>67550.98002350179</v>
      </c>
      <c r="Y1934" s="35">
        <v>1</v>
      </c>
      <c r="Z1934" s="35">
        <v>0</v>
      </c>
      <c r="AA1934" s="35">
        <f t="shared" si="554"/>
        <v>0</v>
      </c>
      <c r="AB1934" s="37">
        <f t="shared" si="548"/>
        <v>0</v>
      </c>
      <c r="AC1934" s="35">
        <v>0</v>
      </c>
      <c r="AD1934" s="35">
        <v>0</v>
      </c>
      <c r="AE1934" s="44"/>
    </row>
    <row r="1935" spans="1:31">
      <c r="A1935" s="34">
        <v>1931</v>
      </c>
      <c r="B1935" s="58">
        <v>46263</v>
      </c>
      <c r="C1935" s="4" t="s">
        <v>7797</v>
      </c>
      <c r="D1935" s="4" t="s">
        <v>6158</v>
      </c>
      <c r="E1935" s="4" t="s">
        <v>3255</v>
      </c>
      <c r="F1935" s="35" t="str">
        <f>IFERROR(VLOOKUP(E1935,'DATA MASTER'!$B$1:$R$3858,3,0),"")</f>
        <v>DIV 2</v>
      </c>
      <c r="G1935" s="4">
        <v>3</v>
      </c>
      <c r="H1935" s="35">
        <f>IFERROR(VLOOKUP(E1935,'DATA MASTER'!$B$1:$R$3858,6,0),"")</f>
        <v>30</v>
      </c>
      <c r="I1935" s="40">
        <f>IFERROR(VLOOKUP(E1935,'DATA MASTER'!$B$1:$R$3858,5,0),"")</f>
        <v>0.92</v>
      </c>
      <c r="J1935" s="35">
        <f>IFERROR(VLOOKUP(E1935,'DATA MASTER'!$B$1:$R$3858,17,0),"")</f>
        <v>104600</v>
      </c>
      <c r="K1935" s="35">
        <f>IFERROR(VLOOKUP(E1935,'DATA MASTER'!$B$1:$R$3858,16,0),"")</f>
        <v>95000</v>
      </c>
      <c r="L1935" s="34">
        <f t="shared" si="544"/>
        <v>7845</v>
      </c>
      <c r="M1935" s="34">
        <f t="shared" si="549"/>
        <v>13763.6</v>
      </c>
      <c r="N1935" s="35">
        <v>0</v>
      </c>
      <c r="O1935" s="35">
        <v>0</v>
      </c>
      <c r="P1935" s="35"/>
      <c r="Q1935" s="4"/>
      <c r="R1935" s="35">
        <f t="shared" si="550"/>
        <v>261499.99999999997</v>
      </c>
      <c r="S1935" s="35">
        <f t="shared" si="545"/>
        <v>219557.83783783781</v>
      </c>
      <c r="T1935" s="35">
        <f t="shared" si="546"/>
        <v>41942.16216216216</v>
      </c>
      <c r="U1935" s="35">
        <f t="shared" si="551"/>
        <v>1932.0000000000002</v>
      </c>
      <c r="V1935" s="35">
        <f t="shared" si="552"/>
        <v>180.00000000000003</v>
      </c>
      <c r="W1935" s="35">
        <f t="shared" si="547"/>
        <v>5805.2999999999993</v>
      </c>
      <c r="X1935" s="35">
        <f t="shared" si="553"/>
        <v>34024.862162162157</v>
      </c>
      <c r="Y1935" s="35">
        <v>1</v>
      </c>
      <c r="Z1935" s="35">
        <v>0</v>
      </c>
      <c r="AA1935" s="35">
        <f t="shared" si="554"/>
        <v>0</v>
      </c>
      <c r="AB1935" s="37">
        <f t="shared" si="548"/>
        <v>0</v>
      </c>
      <c r="AC1935" s="35">
        <v>0</v>
      </c>
      <c r="AD1935" s="35">
        <v>0</v>
      </c>
      <c r="AE1935" s="44"/>
    </row>
    <row r="1936" spans="1:31">
      <c r="A1936" s="34">
        <v>1932</v>
      </c>
      <c r="B1936" s="58">
        <v>46263</v>
      </c>
      <c r="C1936" s="4" t="s">
        <v>7798</v>
      </c>
      <c r="D1936" s="4" t="s">
        <v>6134</v>
      </c>
      <c r="E1936" s="4" t="s">
        <v>6189</v>
      </c>
      <c r="F1936" s="35" t="str">
        <f>IFERROR(VLOOKUP(E1936,'DATA MASTER'!$B$1:$R$3858,3,0),"")</f>
        <v>DIV 2</v>
      </c>
      <c r="G1936" s="4">
        <v>2</v>
      </c>
      <c r="H1936" s="35">
        <f>IFERROR(VLOOKUP(E1936,'DATA MASTER'!$B$1:$R$3858,6,0),"")</f>
        <v>1</v>
      </c>
      <c r="I1936" s="40">
        <f>IFERROR(VLOOKUP(E1936,'DATA MASTER'!$B$1:$R$3858,5,0),"")</f>
        <v>18.84</v>
      </c>
      <c r="J1936" s="35">
        <f>IFERROR(VLOOKUP(E1936,'DATA MASTER'!$B$1:$R$3858,17,0),"")</f>
        <v>432400</v>
      </c>
      <c r="K1936" s="35">
        <f>IFERROR(VLOOKUP(E1936,'DATA MASTER'!$B$1:$R$3858,16,0),"")</f>
        <v>376500</v>
      </c>
      <c r="L1936" s="34">
        <f t="shared" si="544"/>
        <v>32430</v>
      </c>
      <c r="M1936" s="34">
        <f t="shared" si="549"/>
        <v>54547.32</v>
      </c>
      <c r="N1936" s="35">
        <v>0</v>
      </c>
      <c r="O1936" s="35">
        <v>0</v>
      </c>
      <c r="P1936" s="35"/>
      <c r="Q1936" s="4" t="e">
        <f>VLOOKUP(#REF!,#REF!,1,0)</f>
        <v>#REF!</v>
      </c>
      <c r="R1936" s="35">
        <f t="shared" si="550"/>
        <v>720666.66666666663</v>
      </c>
      <c r="S1936" s="35">
        <f t="shared" si="545"/>
        <v>580094.91891891882</v>
      </c>
      <c r="T1936" s="35">
        <f t="shared" si="546"/>
        <v>140571.74774774781</v>
      </c>
      <c r="U1936" s="35">
        <f t="shared" si="551"/>
        <v>26376</v>
      </c>
      <c r="V1936" s="35">
        <f t="shared" si="552"/>
        <v>2457.391304347826</v>
      </c>
      <c r="W1936" s="35">
        <v>0</v>
      </c>
      <c r="X1936" s="35" t="str">
        <f t="shared" si="553"/>
        <v/>
      </c>
      <c r="Y1936" s="35">
        <f t="shared" ref="Y1936:Y1939" si="555">IF(E1936="avem005",4,1)</f>
        <v>1</v>
      </c>
      <c r="Z1936" s="42" t="e">
        <f>VLOOKUP(Q1936,#REF!,4,0)</f>
        <v>#REF!</v>
      </c>
      <c r="AA1936" s="35">
        <f t="shared" si="554"/>
        <v>0</v>
      </c>
      <c r="AB1936" s="37">
        <f t="shared" si="548"/>
        <v>0</v>
      </c>
      <c r="AC1936" s="35" t="e">
        <f>Z1936*R1936*1.11</f>
        <v>#REF!</v>
      </c>
      <c r="AD1936" s="35">
        <v>0</v>
      </c>
      <c r="AE1936" s="44"/>
    </row>
    <row r="1937" spans="1:31">
      <c r="A1937" s="34">
        <v>1933</v>
      </c>
      <c r="B1937" s="58">
        <v>46263</v>
      </c>
      <c r="C1937" s="4" t="s">
        <v>7799</v>
      </c>
      <c r="D1937" s="4" t="s">
        <v>6124</v>
      </c>
      <c r="E1937" s="4" t="s">
        <v>6167</v>
      </c>
      <c r="F1937" s="35" t="str">
        <f>IFERROR(VLOOKUP(E1937,'DATA MASTER'!$B$1:$R$3858,3,0),"")</f>
        <v>DIV 2</v>
      </c>
      <c r="G1937" s="4">
        <v>10</v>
      </c>
      <c r="H1937" s="35">
        <f>IFERROR(VLOOKUP(E1937,'DATA MASTER'!$B$1:$R$3858,6,0),"")</f>
        <v>24</v>
      </c>
      <c r="I1937" s="40">
        <f>IFERROR(VLOOKUP(E1937,'DATA MASTER'!$B$1:$R$3858,5,0),"")</f>
        <v>0.90200000000000002</v>
      </c>
      <c r="J1937" s="35">
        <f>IFERROR(VLOOKUP(E1937,'DATA MASTER'!$B$1:$R$3858,17,0),"")</f>
        <v>81000</v>
      </c>
      <c r="K1937" s="35">
        <f>IFERROR(VLOOKUP(E1937,'DATA MASTER'!$B$1:$R$3858,16,0),"")</f>
        <v>74300</v>
      </c>
      <c r="L1937" s="34">
        <f t="shared" si="544"/>
        <v>6075</v>
      </c>
      <c r="M1937" s="34">
        <f t="shared" si="549"/>
        <v>10764.584000000001</v>
      </c>
      <c r="N1937" s="35">
        <v>0</v>
      </c>
      <c r="O1937" s="35">
        <v>10</v>
      </c>
      <c r="P1937" s="35"/>
      <c r="Q1937" s="4"/>
      <c r="R1937" s="35">
        <f t="shared" si="550"/>
        <v>607500</v>
      </c>
      <c r="S1937" s="35">
        <f t="shared" si="545"/>
        <v>515152.02162162156</v>
      </c>
      <c r="T1937" s="35">
        <f t="shared" si="546"/>
        <v>92347.978378378437</v>
      </c>
      <c r="U1937" s="35">
        <f t="shared" si="551"/>
        <v>6314</v>
      </c>
      <c r="V1937" s="35">
        <f t="shared" si="552"/>
        <v>588.26086956521738</v>
      </c>
      <c r="W1937" s="35">
        <f t="shared" si="547"/>
        <v>13486.500000000002</v>
      </c>
      <c r="X1937" s="35">
        <f t="shared" si="553"/>
        <v>68834.217508813221</v>
      </c>
      <c r="Y1937" s="35">
        <f t="shared" si="555"/>
        <v>1</v>
      </c>
      <c r="Z1937" s="35">
        <v>0</v>
      </c>
      <c r="AA1937" s="35">
        <f t="shared" si="554"/>
        <v>0</v>
      </c>
      <c r="AB1937" s="37">
        <f t="shared" si="548"/>
        <v>0</v>
      </c>
      <c r="AC1937" s="35">
        <v>0</v>
      </c>
      <c r="AD1937" s="35">
        <v>3125</v>
      </c>
      <c r="AE1937" s="44"/>
    </row>
    <row r="1938" spans="1:31">
      <c r="A1938" s="34">
        <v>1934</v>
      </c>
      <c r="B1938" s="58">
        <v>46263</v>
      </c>
      <c r="C1938" s="4" t="s">
        <v>7800</v>
      </c>
      <c r="D1938" s="4" t="s">
        <v>6134</v>
      </c>
      <c r="E1938" s="4" t="s">
        <v>6167</v>
      </c>
      <c r="F1938" s="35" t="str">
        <f>IFERROR(VLOOKUP(E1938,'DATA MASTER'!$B$1:$R$3858,3,0),"")</f>
        <v>DIV 2</v>
      </c>
      <c r="G1938" s="4">
        <v>4</v>
      </c>
      <c r="H1938" s="35">
        <f>IFERROR(VLOOKUP(E1938,'DATA MASTER'!$B$1:$R$3858,6,0),"")</f>
        <v>24</v>
      </c>
      <c r="I1938" s="40">
        <f>IFERROR(VLOOKUP(E1938,'DATA MASTER'!$B$1:$R$3858,5,0),"")</f>
        <v>0.90200000000000002</v>
      </c>
      <c r="J1938" s="35">
        <f>IFERROR(VLOOKUP(E1938,'DATA MASTER'!$B$1:$R$3858,17,0),"")</f>
        <v>81000</v>
      </c>
      <c r="K1938" s="35">
        <f>IFERROR(VLOOKUP(E1938,'DATA MASTER'!$B$1:$R$3858,16,0),"")</f>
        <v>74300</v>
      </c>
      <c r="L1938" s="34">
        <f t="shared" si="544"/>
        <v>6075</v>
      </c>
      <c r="M1938" s="34">
        <f t="shared" si="549"/>
        <v>10764.584000000001</v>
      </c>
      <c r="N1938" s="35">
        <v>0</v>
      </c>
      <c r="O1938" s="35">
        <v>10</v>
      </c>
      <c r="P1938" s="35"/>
      <c r="Q1938" s="4"/>
      <c r="R1938" s="35">
        <f t="shared" si="550"/>
        <v>243000</v>
      </c>
      <c r="S1938" s="35">
        <f t="shared" si="545"/>
        <v>206060.80864864861</v>
      </c>
      <c r="T1938" s="35">
        <f t="shared" si="546"/>
        <v>36939.191351351386</v>
      </c>
      <c r="U1938" s="35">
        <f t="shared" si="551"/>
        <v>2525.6</v>
      </c>
      <c r="V1938" s="35">
        <f t="shared" si="552"/>
        <v>235.30434782608694</v>
      </c>
      <c r="W1938" s="35">
        <f t="shared" si="547"/>
        <v>5394.6</v>
      </c>
      <c r="X1938" s="35">
        <f t="shared" si="553"/>
        <v>28783.687003525301</v>
      </c>
      <c r="Y1938" s="35">
        <f t="shared" si="555"/>
        <v>1</v>
      </c>
      <c r="Z1938" s="35">
        <v>0</v>
      </c>
      <c r="AA1938" s="35">
        <f t="shared" si="554"/>
        <v>0</v>
      </c>
      <c r="AB1938" s="37">
        <f t="shared" si="548"/>
        <v>0</v>
      </c>
      <c r="AC1938" s="35">
        <v>0</v>
      </c>
      <c r="AD1938" s="35">
        <v>0</v>
      </c>
      <c r="AE1938" s="44"/>
    </row>
    <row r="1939" spans="1:31">
      <c r="A1939" s="34">
        <v>1935</v>
      </c>
      <c r="B1939" s="58">
        <v>46263</v>
      </c>
      <c r="C1939" s="4" t="s">
        <v>7801</v>
      </c>
      <c r="D1939" s="4" t="s">
        <v>6138</v>
      </c>
      <c r="E1939" s="4" t="s">
        <v>6363</v>
      </c>
      <c r="F1939" s="35" t="str">
        <f>IFERROR(VLOOKUP(E1939,'DATA MASTER'!$B$1:$R$3858,3,0),"")</f>
        <v>DIV 2</v>
      </c>
      <c r="G1939" s="4">
        <v>15</v>
      </c>
      <c r="H1939" s="35">
        <f>IFERROR(VLOOKUP(E1939,'DATA MASTER'!$B$1:$R$3858,6,0),"")</f>
        <v>24</v>
      </c>
      <c r="I1939" s="40">
        <f>IFERROR(VLOOKUP(E1939,'DATA MASTER'!$B$1:$R$3858,5,0),"")</f>
        <v>4.1000000000000002E-2</v>
      </c>
      <c r="J1939" s="35">
        <f>IFERROR(VLOOKUP(E1939,'DATA MASTER'!$B$1:$R$3858,17,0),"")</f>
        <v>18200</v>
      </c>
      <c r="K1939" s="35">
        <f>IFERROR(VLOOKUP(E1939,'DATA MASTER'!$B$1:$R$3858,16,0),"")</f>
        <v>15800</v>
      </c>
      <c r="L1939" s="34">
        <f t="shared" si="544"/>
        <v>1365</v>
      </c>
      <c r="M1939" s="34">
        <f t="shared" si="549"/>
        <v>2289.1040000000003</v>
      </c>
      <c r="N1939" s="35">
        <v>0</v>
      </c>
      <c r="O1939" s="35">
        <v>0</v>
      </c>
      <c r="P1939" s="35"/>
      <c r="Q1939" s="4"/>
      <c r="R1939" s="35">
        <f t="shared" si="550"/>
        <v>227500</v>
      </c>
      <c r="S1939" s="35">
        <f t="shared" si="545"/>
        <v>182579.67567567568</v>
      </c>
      <c r="T1939" s="35">
        <f t="shared" si="546"/>
        <v>44920.32432432432</v>
      </c>
      <c r="U1939" s="35">
        <f t="shared" si="551"/>
        <v>430.5</v>
      </c>
      <c r="V1939" s="35">
        <f t="shared" si="552"/>
        <v>40.108695652173914</v>
      </c>
      <c r="W1939" s="35">
        <f t="shared" si="547"/>
        <v>5050.5</v>
      </c>
      <c r="X1939" s="35">
        <f t="shared" si="553"/>
        <v>32256.358485814999</v>
      </c>
      <c r="Y1939" s="35">
        <f t="shared" si="555"/>
        <v>1</v>
      </c>
      <c r="Z1939" s="35">
        <v>0</v>
      </c>
      <c r="AA1939" s="35">
        <f t="shared" si="554"/>
        <v>0</v>
      </c>
      <c r="AB1939" s="37">
        <f t="shared" si="548"/>
        <v>0</v>
      </c>
      <c r="AC1939" s="35">
        <v>0</v>
      </c>
      <c r="AD1939" s="35">
        <v>7142.8571428571431</v>
      </c>
      <c r="AE1939" s="44"/>
    </row>
    <row r="1940" spans="1:31">
      <c r="A1940" s="34">
        <v>1936</v>
      </c>
      <c r="B1940" s="58">
        <v>46263</v>
      </c>
      <c r="C1940" s="4" t="s">
        <v>7802</v>
      </c>
      <c r="D1940" s="4" t="s">
        <v>6134</v>
      </c>
      <c r="E1940" s="4" t="s">
        <v>6148</v>
      </c>
      <c r="F1940" s="35" t="str">
        <f>IFERROR(VLOOKUP(E1940,'DATA MASTER'!$B$1:$R$3858,3,0),"")</f>
        <v>DIV 2</v>
      </c>
      <c r="G1940" s="4">
        <v>6</v>
      </c>
      <c r="H1940" s="35">
        <f>IFERROR(VLOOKUP(E1940,'DATA MASTER'!$B$1:$R$3858,6,0),"")</f>
        <v>24</v>
      </c>
      <c r="I1940" s="40">
        <f>IFERROR(VLOOKUP(E1940,'DATA MASTER'!$B$1:$R$3858,5,0),"")</f>
        <v>1.0900000000000001</v>
      </c>
      <c r="J1940" s="35">
        <f>IFERROR(VLOOKUP(E1940,'DATA MASTER'!$B$1:$R$3858,17,0),"")</f>
        <v>82200</v>
      </c>
      <c r="K1940" s="35">
        <f>IFERROR(VLOOKUP(E1940,'DATA MASTER'!$B$1:$R$3858,16,0),"")</f>
        <v>74900</v>
      </c>
      <c r="L1940" s="34">
        <f t="shared" si="544"/>
        <v>6165</v>
      </c>
      <c r="M1940" s="34">
        <f t="shared" si="549"/>
        <v>10851.512000000001</v>
      </c>
      <c r="N1940" s="35">
        <v>0</v>
      </c>
      <c r="O1940" s="35">
        <v>0</v>
      </c>
      <c r="P1940" s="35"/>
      <c r="Q1940" s="4"/>
      <c r="R1940" s="35">
        <f t="shared" si="550"/>
        <v>411000</v>
      </c>
      <c r="S1940" s="35">
        <f t="shared" si="545"/>
        <v>346208.04324324324</v>
      </c>
      <c r="T1940" s="35">
        <f t="shared" si="546"/>
        <v>64791.956756756757</v>
      </c>
      <c r="U1940" s="35">
        <f t="shared" si="551"/>
        <v>4578.0000000000009</v>
      </c>
      <c r="V1940" s="35">
        <f t="shared" si="552"/>
        <v>426.52173913043481</v>
      </c>
      <c r="W1940" s="35">
        <f t="shared" si="547"/>
        <v>9124.2000000000007</v>
      </c>
      <c r="X1940" s="35">
        <f t="shared" si="553"/>
        <v>44780.88207644986</v>
      </c>
      <c r="Y1940" s="35">
        <v>1</v>
      </c>
      <c r="Z1940" s="35">
        <v>0</v>
      </c>
      <c r="AA1940" s="35">
        <f t="shared" si="554"/>
        <v>0</v>
      </c>
      <c r="AB1940" s="37">
        <f t="shared" si="548"/>
        <v>0</v>
      </c>
      <c r="AC1940" s="35">
        <v>0</v>
      </c>
      <c r="AD1940" s="35">
        <v>5882.3529411764703</v>
      </c>
      <c r="AE1940" s="44"/>
    </row>
    <row r="1941" spans="1:31">
      <c r="A1941" s="34">
        <v>1937</v>
      </c>
      <c r="B1941" s="58">
        <v>46263</v>
      </c>
      <c r="C1941" s="4" t="s">
        <v>7803</v>
      </c>
      <c r="D1941" s="4" t="s">
        <v>6138</v>
      </c>
      <c r="E1941" s="4" t="s">
        <v>6135</v>
      </c>
      <c r="F1941" s="35" t="str">
        <f>IFERROR(VLOOKUP(E1941,'DATA MASTER'!$B$1:$R$3858,3,0),"")</f>
        <v>DIV 1</v>
      </c>
      <c r="G1941" s="4">
        <v>5</v>
      </c>
      <c r="H1941" s="35">
        <f>IFERROR(VLOOKUP(E1941,'DATA MASTER'!$B$1:$R$3858,6,0),"")</f>
        <v>24</v>
      </c>
      <c r="I1941" s="40">
        <f>IFERROR(VLOOKUP(E1941,'DATA MASTER'!$B$1:$R$3858,5,0),"")</f>
        <v>1.23</v>
      </c>
      <c r="J1941" s="35">
        <f>IFERROR(VLOOKUP(E1941,'DATA MASTER'!$B$1:$R$3858,17,0),"")</f>
        <v>99800</v>
      </c>
      <c r="K1941" s="35">
        <f>IFERROR(VLOOKUP(E1941,'DATA MASTER'!$B$1:$R$3858,16,0),"")</f>
        <v>92100</v>
      </c>
      <c r="L1941" s="34">
        <f t="shared" si="544"/>
        <v>7485</v>
      </c>
      <c r="M1941" s="34">
        <f t="shared" si="549"/>
        <v>13343.448</v>
      </c>
      <c r="N1941" s="35">
        <v>0</v>
      </c>
      <c r="O1941" s="35">
        <v>0</v>
      </c>
      <c r="P1941" s="35"/>
      <c r="Q1941" s="4"/>
      <c r="R1941" s="35">
        <f t="shared" si="550"/>
        <v>415833.33333333326</v>
      </c>
      <c r="S1941" s="35">
        <f t="shared" si="545"/>
        <v>354759.2432432432</v>
      </c>
      <c r="T1941" s="35">
        <f t="shared" si="546"/>
        <v>61074.09009009006</v>
      </c>
      <c r="U1941" s="35">
        <f t="shared" si="551"/>
        <v>4305</v>
      </c>
      <c r="V1941" s="35">
        <f t="shared" si="552"/>
        <v>401.08695652173913</v>
      </c>
      <c r="W1941" s="35">
        <f t="shared" si="547"/>
        <v>9231.5</v>
      </c>
      <c r="X1941" s="35">
        <f t="shared" si="553"/>
        <v>44358.725355790542</v>
      </c>
      <c r="Y1941" s="35">
        <v>1</v>
      </c>
      <c r="Z1941" s="35">
        <v>0</v>
      </c>
      <c r="AA1941" s="35">
        <f t="shared" si="554"/>
        <v>0</v>
      </c>
      <c r="AB1941" s="37">
        <f t="shared" si="548"/>
        <v>0</v>
      </c>
      <c r="AC1941" s="35">
        <v>0</v>
      </c>
      <c r="AD1941" s="35">
        <v>2777.7777777777778</v>
      </c>
      <c r="AE1941" s="44"/>
    </row>
    <row r="1942" spans="1:31">
      <c r="A1942" s="34">
        <v>1938</v>
      </c>
      <c r="B1942" s="58">
        <v>46263</v>
      </c>
      <c r="C1942" s="4" t="s">
        <v>7804</v>
      </c>
      <c r="D1942" s="4" t="s">
        <v>6134</v>
      </c>
      <c r="E1942" s="4" t="s">
        <v>6167</v>
      </c>
      <c r="F1942" s="35" t="str">
        <f>IFERROR(VLOOKUP(E1942,'DATA MASTER'!$B$1:$R$3858,3,0),"")</f>
        <v>DIV 2</v>
      </c>
      <c r="G1942" s="4">
        <v>4</v>
      </c>
      <c r="H1942" s="35">
        <f>IFERROR(VLOOKUP(E1942,'DATA MASTER'!$B$1:$R$3858,6,0),"")</f>
        <v>24</v>
      </c>
      <c r="I1942" s="40">
        <f>IFERROR(VLOOKUP(E1942,'DATA MASTER'!$B$1:$R$3858,5,0),"")</f>
        <v>0.90200000000000002</v>
      </c>
      <c r="J1942" s="35">
        <f>IFERROR(VLOOKUP(E1942,'DATA MASTER'!$B$1:$R$3858,17,0),"")</f>
        <v>81000</v>
      </c>
      <c r="K1942" s="35">
        <f>IFERROR(VLOOKUP(E1942,'DATA MASTER'!$B$1:$R$3858,16,0),"")</f>
        <v>74300</v>
      </c>
      <c r="L1942" s="34">
        <f t="shared" si="544"/>
        <v>6075</v>
      </c>
      <c r="M1942" s="34">
        <f t="shared" si="549"/>
        <v>10764.584000000001</v>
      </c>
      <c r="N1942" s="35">
        <v>0</v>
      </c>
      <c r="O1942" s="35">
        <v>10</v>
      </c>
      <c r="P1942" s="35"/>
      <c r="Q1942" s="4"/>
      <c r="R1942" s="35">
        <f t="shared" si="550"/>
        <v>243000</v>
      </c>
      <c r="S1942" s="35">
        <f t="shared" si="545"/>
        <v>206060.80864864861</v>
      </c>
      <c r="T1942" s="35">
        <f t="shared" si="546"/>
        <v>36939.191351351386</v>
      </c>
      <c r="U1942" s="35">
        <f t="shared" si="551"/>
        <v>2525.6</v>
      </c>
      <c r="V1942" s="35">
        <f t="shared" si="552"/>
        <v>235.30434782608694</v>
      </c>
      <c r="W1942" s="35">
        <f t="shared" si="547"/>
        <v>5394.6</v>
      </c>
      <c r="X1942" s="35">
        <f t="shared" si="553"/>
        <v>28783.687003525301</v>
      </c>
      <c r="Y1942" s="35">
        <v>1</v>
      </c>
      <c r="Z1942" s="35">
        <v>0</v>
      </c>
      <c r="AA1942" s="35">
        <f t="shared" si="554"/>
        <v>0</v>
      </c>
      <c r="AB1942" s="37">
        <f t="shared" si="548"/>
        <v>0</v>
      </c>
      <c r="AC1942" s="35">
        <v>0</v>
      </c>
      <c r="AD1942" s="35">
        <v>0</v>
      </c>
      <c r="AE1942" s="44"/>
    </row>
    <row r="1943" spans="1:31">
      <c r="A1943" s="34">
        <v>1939</v>
      </c>
      <c r="B1943" s="58">
        <v>46263</v>
      </c>
      <c r="C1943" s="4" t="s">
        <v>7805</v>
      </c>
      <c r="D1943" s="4" t="s">
        <v>6134</v>
      </c>
      <c r="E1943" s="4" t="s">
        <v>6181</v>
      </c>
      <c r="F1943" s="35" t="str">
        <f>IFERROR(VLOOKUP(E1943,'DATA MASTER'!$B$1:$R$3858,3,0),"")</f>
        <v>DIV 2</v>
      </c>
      <c r="G1943" s="4">
        <v>21</v>
      </c>
      <c r="H1943" s="35">
        <f>IFERROR(VLOOKUP(E1943,'DATA MASTER'!$B$1:$R$3858,6,0),"")</f>
        <v>24</v>
      </c>
      <c r="I1943" s="40">
        <f>IFERROR(VLOOKUP(E1943,'DATA MASTER'!$B$1:$R$3858,5,0),"")</f>
        <v>1.0900000000000001</v>
      </c>
      <c r="J1943" s="35">
        <f>IFERROR(VLOOKUP(E1943,'DATA MASTER'!$B$1:$R$3858,17,0),"")</f>
        <v>36200</v>
      </c>
      <c r="K1943" s="35">
        <f>IFERROR(VLOOKUP(E1943,'DATA MASTER'!$B$1:$R$3858,16,0),"")</f>
        <v>32100</v>
      </c>
      <c r="L1943" s="34">
        <f t="shared" si="544"/>
        <v>2715</v>
      </c>
      <c r="M1943" s="34">
        <f t="shared" si="549"/>
        <v>4650.6480000000001</v>
      </c>
      <c r="N1943" s="35">
        <v>0</v>
      </c>
      <c r="O1943" s="35">
        <v>0</v>
      </c>
      <c r="P1943" s="35"/>
      <c r="Q1943" s="4" t="e">
        <f>VLOOKUP(#REF!,#REF!,1,0)</f>
        <v>#REF!</v>
      </c>
      <c r="R1943" s="35">
        <f t="shared" si="550"/>
        <v>633500</v>
      </c>
      <c r="S1943" s="35">
        <f t="shared" si="545"/>
        <v>519312.06486486481</v>
      </c>
      <c r="T1943" s="35">
        <f t="shared" si="546"/>
        <v>114187.93513513519</v>
      </c>
      <c r="U1943" s="35">
        <f t="shared" si="551"/>
        <v>16023</v>
      </c>
      <c r="V1943" s="35">
        <f t="shared" si="552"/>
        <v>1492.826086956522</v>
      </c>
      <c r="W1943" s="35">
        <f t="shared" si="547"/>
        <v>14063.7</v>
      </c>
      <c r="X1943" s="35" t="str">
        <f t="shared" si="553"/>
        <v/>
      </c>
      <c r="Y1943" s="35">
        <v>1</v>
      </c>
      <c r="Z1943" s="42" t="e">
        <f>VLOOKUP(Q1943,#REF!,4,0)</f>
        <v>#REF!</v>
      </c>
      <c r="AA1943" s="35">
        <f t="shared" si="554"/>
        <v>0</v>
      </c>
      <c r="AB1943" s="37">
        <f t="shared" si="548"/>
        <v>0</v>
      </c>
      <c r="AC1943" s="35" t="e">
        <f t="shared" ref="AC1943:AC1945" si="556">Z1943*R1943*1.11</f>
        <v>#REF!</v>
      </c>
      <c r="AD1943" s="35">
        <v>0</v>
      </c>
      <c r="AE1943" s="44"/>
    </row>
    <row r="1944" spans="1:31">
      <c r="A1944" s="34">
        <v>1940</v>
      </c>
      <c r="B1944" s="58">
        <v>46263</v>
      </c>
      <c r="C1944" s="4" t="s">
        <v>7805</v>
      </c>
      <c r="D1944" s="4" t="s">
        <v>6134</v>
      </c>
      <c r="E1944" s="4" t="s">
        <v>6166</v>
      </c>
      <c r="F1944" s="35" t="str">
        <f>IFERROR(VLOOKUP(E1944,'DATA MASTER'!$B$1:$R$3858,3,0),"")</f>
        <v>DIV 2</v>
      </c>
      <c r="G1944" s="4">
        <v>7</v>
      </c>
      <c r="H1944" s="35">
        <f>IFERROR(VLOOKUP(E1944,'DATA MASTER'!$B$1:$R$3858,6,0),"")</f>
        <v>4</v>
      </c>
      <c r="I1944" s="40">
        <f>IFERROR(VLOOKUP(E1944,'DATA MASTER'!$B$1:$R$3858,5,0),"")</f>
        <v>4.68</v>
      </c>
      <c r="J1944" s="35">
        <f>IFERROR(VLOOKUP(E1944,'DATA MASTER'!$B$1:$R$3858,17,0),"")</f>
        <v>112100</v>
      </c>
      <c r="K1944" s="35">
        <f>IFERROR(VLOOKUP(E1944,'DATA MASTER'!$B$1:$R$3858,16,0),"")</f>
        <v>96500</v>
      </c>
      <c r="L1944" s="34">
        <f t="shared" si="544"/>
        <v>8407.5</v>
      </c>
      <c r="M1944" s="34">
        <f t="shared" si="549"/>
        <v>13980.92</v>
      </c>
      <c r="N1944" s="35">
        <v>0</v>
      </c>
      <c r="O1944" s="35">
        <v>0</v>
      </c>
      <c r="P1944" s="35"/>
      <c r="Q1944" s="4" t="e">
        <f>VLOOKUP(#REF!,#REF!,1,0)</f>
        <v>#REF!</v>
      </c>
      <c r="R1944" s="35">
        <f t="shared" si="550"/>
        <v>653916.66666666663</v>
      </c>
      <c r="S1944" s="35">
        <f t="shared" si="545"/>
        <v>520390.59459459456</v>
      </c>
      <c r="T1944" s="35">
        <f t="shared" si="546"/>
        <v>133526.07207207207</v>
      </c>
      <c r="U1944" s="35">
        <f t="shared" si="551"/>
        <v>22932</v>
      </c>
      <c r="V1944" s="35">
        <f t="shared" si="552"/>
        <v>2136.521739130435</v>
      </c>
      <c r="W1944" s="35">
        <f t="shared" si="547"/>
        <v>14516.95</v>
      </c>
      <c r="X1944" s="35" t="str">
        <f t="shared" si="553"/>
        <v/>
      </c>
      <c r="Y1944" s="35">
        <v>1</v>
      </c>
      <c r="Z1944" s="42" t="e">
        <f>VLOOKUP(Q1944,#REF!,4,0)</f>
        <v>#REF!</v>
      </c>
      <c r="AA1944" s="35">
        <f t="shared" si="554"/>
        <v>0</v>
      </c>
      <c r="AB1944" s="37">
        <f t="shared" si="548"/>
        <v>0</v>
      </c>
      <c r="AC1944" s="35" t="e">
        <f t="shared" si="556"/>
        <v>#REF!</v>
      </c>
      <c r="AD1944" s="35">
        <v>0</v>
      </c>
      <c r="AE1944" s="44"/>
    </row>
    <row r="1945" spans="1:31">
      <c r="A1945" s="34">
        <v>1941</v>
      </c>
      <c r="B1945" s="58">
        <v>46263</v>
      </c>
      <c r="C1945" s="4" t="s">
        <v>7805</v>
      </c>
      <c r="D1945" s="4" t="s">
        <v>6134</v>
      </c>
      <c r="E1945" s="4" t="s">
        <v>6189</v>
      </c>
      <c r="F1945" s="35" t="str">
        <f>IFERROR(VLOOKUP(E1945,'DATA MASTER'!$B$1:$R$3858,3,0),"")</f>
        <v>DIV 2</v>
      </c>
      <c r="G1945" s="4">
        <v>2</v>
      </c>
      <c r="H1945" s="35">
        <f>IFERROR(VLOOKUP(E1945,'DATA MASTER'!$B$1:$R$3858,6,0),"")</f>
        <v>1</v>
      </c>
      <c r="I1945" s="40">
        <f>IFERROR(VLOOKUP(E1945,'DATA MASTER'!$B$1:$R$3858,5,0),"")</f>
        <v>18.84</v>
      </c>
      <c r="J1945" s="35">
        <f>IFERROR(VLOOKUP(E1945,'DATA MASTER'!$B$1:$R$3858,17,0),"")</f>
        <v>432400</v>
      </c>
      <c r="K1945" s="35">
        <f>IFERROR(VLOOKUP(E1945,'DATA MASTER'!$B$1:$R$3858,16,0),"")</f>
        <v>376500</v>
      </c>
      <c r="L1945" s="34">
        <f t="shared" si="544"/>
        <v>32430</v>
      </c>
      <c r="M1945" s="34">
        <f t="shared" si="549"/>
        <v>54547.32</v>
      </c>
      <c r="N1945" s="35">
        <v>0</v>
      </c>
      <c r="O1945" s="35">
        <v>0</v>
      </c>
      <c r="P1945" s="35"/>
      <c r="Q1945" s="4" t="e">
        <f>VLOOKUP(#REF!,#REF!,1,0)</f>
        <v>#REF!</v>
      </c>
      <c r="R1945" s="35">
        <f t="shared" si="550"/>
        <v>720666.66666666663</v>
      </c>
      <c r="S1945" s="35">
        <f t="shared" si="545"/>
        <v>580094.91891891882</v>
      </c>
      <c r="T1945" s="35">
        <f t="shared" si="546"/>
        <v>140571.74774774781</v>
      </c>
      <c r="U1945" s="35">
        <f t="shared" si="551"/>
        <v>26376</v>
      </c>
      <c r="V1945" s="35">
        <f t="shared" si="552"/>
        <v>2457.391304347826</v>
      </c>
      <c r="W1945" s="35">
        <f t="shared" si="547"/>
        <v>15998.8</v>
      </c>
      <c r="X1945" s="35" t="str">
        <f t="shared" si="553"/>
        <v/>
      </c>
      <c r="Y1945" s="35">
        <v>1</v>
      </c>
      <c r="Z1945" s="42" t="e">
        <f>VLOOKUP(Q1945,#REF!,4,0)</f>
        <v>#REF!</v>
      </c>
      <c r="AA1945" s="35">
        <f t="shared" si="554"/>
        <v>0</v>
      </c>
      <c r="AB1945" s="37">
        <f t="shared" si="548"/>
        <v>0</v>
      </c>
      <c r="AC1945" s="35" t="e">
        <f t="shared" si="556"/>
        <v>#REF!</v>
      </c>
      <c r="AD1945" s="35">
        <v>0</v>
      </c>
      <c r="AE1945" s="44"/>
    </row>
    <row r="1946" spans="1:31">
      <c r="A1946" s="34">
        <v>1942</v>
      </c>
      <c r="B1946" s="58">
        <v>46263</v>
      </c>
      <c r="C1946" s="4" t="s">
        <v>7806</v>
      </c>
      <c r="D1946" s="4" t="s">
        <v>6158</v>
      </c>
      <c r="E1946" s="4" t="s">
        <v>6156</v>
      </c>
      <c r="F1946" s="35" t="str">
        <f>IFERROR(VLOOKUP(E1946,'DATA MASTER'!$B$1:$R$3858,3,0),"")</f>
        <v>DIV 1</v>
      </c>
      <c r="G1946" s="4">
        <v>2</v>
      </c>
      <c r="H1946" s="35">
        <f>IFERROR(VLOOKUP(E1946,'DATA MASTER'!$B$1:$R$3858,6,0),"")</f>
        <v>4</v>
      </c>
      <c r="I1946" s="40">
        <f>IFERROR(VLOOKUP(E1946,'DATA MASTER'!$B$1:$R$3858,5,0),"")</f>
        <v>5.3879999999999999</v>
      </c>
      <c r="J1946" s="35">
        <f>IFERROR(VLOOKUP(E1946,'DATA MASTER'!$B$1:$R$3858,17,0),"")</f>
        <v>185700</v>
      </c>
      <c r="K1946" s="35">
        <f>IFERROR(VLOOKUP(E1946,'DATA MASTER'!$B$1:$R$3858,16,0),"")</f>
        <v>165300</v>
      </c>
      <c r="L1946" s="34">
        <f t="shared" si="544"/>
        <v>13927.5</v>
      </c>
      <c r="M1946" s="34">
        <f t="shared" si="549"/>
        <v>23948.664000000001</v>
      </c>
      <c r="N1946" s="35">
        <v>0</v>
      </c>
      <c r="O1946" s="35">
        <v>0</v>
      </c>
      <c r="P1946" s="35"/>
      <c r="Q1946" s="4"/>
      <c r="R1946" s="35">
        <f t="shared" si="550"/>
        <v>309500</v>
      </c>
      <c r="S1946" s="35">
        <f t="shared" si="545"/>
        <v>254687.09189189188</v>
      </c>
      <c r="T1946" s="35">
        <f t="shared" si="546"/>
        <v>54812.908108108124</v>
      </c>
      <c r="U1946" s="35">
        <f t="shared" si="551"/>
        <v>7543.2</v>
      </c>
      <c r="V1946" s="35">
        <f t="shared" si="552"/>
        <v>702.78260869565213</v>
      </c>
      <c r="W1946" s="35">
        <f t="shared" si="547"/>
        <v>6870.9000000000005</v>
      </c>
      <c r="X1946" s="35">
        <f t="shared" si="553"/>
        <v>32196.02549941247</v>
      </c>
      <c r="Y1946" s="35">
        <v>1</v>
      </c>
      <c r="Z1946" s="35">
        <v>0</v>
      </c>
      <c r="AA1946" s="35">
        <f t="shared" si="554"/>
        <v>0</v>
      </c>
      <c r="AB1946" s="37">
        <f t="shared" si="548"/>
        <v>0</v>
      </c>
      <c r="AC1946" s="35">
        <v>0</v>
      </c>
      <c r="AD1946" s="35">
        <v>7500</v>
      </c>
      <c r="AE1946" s="44"/>
    </row>
    <row r="1947" spans="1:31">
      <c r="A1947" s="34">
        <v>1943</v>
      </c>
      <c r="B1947" s="58">
        <v>46263</v>
      </c>
      <c r="C1947" s="4" t="s">
        <v>7806</v>
      </c>
      <c r="D1947" s="4" t="s">
        <v>6158</v>
      </c>
      <c r="E1947" s="4" t="s">
        <v>6135</v>
      </c>
      <c r="F1947" s="35" t="str">
        <f>IFERROR(VLOOKUP(E1947,'DATA MASTER'!$B$1:$R$3858,3,0),"")</f>
        <v>DIV 1</v>
      </c>
      <c r="G1947" s="4">
        <v>6</v>
      </c>
      <c r="H1947" s="35">
        <f>IFERROR(VLOOKUP(E1947,'DATA MASTER'!$B$1:$R$3858,6,0),"")</f>
        <v>24</v>
      </c>
      <c r="I1947" s="40">
        <f>IFERROR(VLOOKUP(E1947,'DATA MASTER'!$B$1:$R$3858,5,0),"")</f>
        <v>1.23</v>
      </c>
      <c r="J1947" s="35">
        <f>IFERROR(VLOOKUP(E1947,'DATA MASTER'!$B$1:$R$3858,17,0),"")</f>
        <v>99800</v>
      </c>
      <c r="K1947" s="35">
        <f>IFERROR(VLOOKUP(E1947,'DATA MASTER'!$B$1:$R$3858,16,0),"")</f>
        <v>92100</v>
      </c>
      <c r="L1947" s="34">
        <f t="shared" si="544"/>
        <v>7485</v>
      </c>
      <c r="M1947" s="34">
        <f t="shared" si="549"/>
        <v>13343.448</v>
      </c>
      <c r="N1947" s="35">
        <v>0</v>
      </c>
      <c r="O1947" s="35">
        <v>0</v>
      </c>
      <c r="P1947" s="35"/>
      <c r="Q1947" s="4"/>
      <c r="R1947" s="35">
        <f t="shared" si="550"/>
        <v>498999.99999999994</v>
      </c>
      <c r="S1947" s="35">
        <f t="shared" si="545"/>
        <v>425711.09189189179</v>
      </c>
      <c r="T1947" s="35">
        <f t="shared" si="546"/>
        <v>73288.908108108153</v>
      </c>
      <c r="U1947" s="35">
        <f t="shared" si="551"/>
        <v>5166</v>
      </c>
      <c r="V1947" s="35">
        <f t="shared" si="552"/>
        <v>481.30434782608694</v>
      </c>
      <c r="W1947" s="35">
        <f t="shared" si="547"/>
        <v>11077.8</v>
      </c>
      <c r="X1947" s="35">
        <f t="shared" si="553"/>
        <v>49063.80376028207</v>
      </c>
      <c r="Y1947" s="35">
        <f>IF(E1947="arem005",20,IF(E1947="arem020",5,1))</f>
        <v>1</v>
      </c>
      <c r="Z1947" s="35">
        <v>0</v>
      </c>
      <c r="AA1947" s="35">
        <f t="shared" si="554"/>
        <v>0</v>
      </c>
      <c r="AB1947" s="37">
        <f t="shared" si="548"/>
        <v>0</v>
      </c>
      <c r="AC1947" s="35">
        <v>0</v>
      </c>
      <c r="AD1947" s="35">
        <v>7500</v>
      </c>
      <c r="AE1947" s="44"/>
    </row>
    <row r="1948" spans="1:31">
      <c r="A1948" s="34">
        <v>1944</v>
      </c>
      <c r="B1948" s="58">
        <v>46263</v>
      </c>
      <c r="C1948" s="4" t="s">
        <v>7806</v>
      </c>
      <c r="D1948" s="4" t="s">
        <v>6158</v>
      </c>
      <c r="E1948" s="4" t="s">
        <v>6148</v>
      </c>
      <c r="F1948" s="35" t="str">
        <f>IFERROR(VLOOKUP(E1948,'DATA MASTER'!$B$1:$R$3858,3,0),"")</f>
        <v>DIV 2</v>
      </c>
      <c r="G1948" s="4">
        <v>6</v>
      </c>
      <c r="H1948" s="35">
        <f>IFERROR(VLOOKUP(E1948,'DATA MASTER'!$B$1:$R$3858,6,0),"")</f>
        <v>24</v>
      </c>
      <c r="I1948" s="40">
        <f>IFERROR(VLOOKUP(E1948,'DATA MASTER'!$B$1:$R$3858,5,0),"")</f>
        <v>1.0900000000000001</v>
      </c>
      <c r="J1948" s="35">
        <f>IFERROR(VLOOKUP(E1948,'DATA MASTER'!$B$1:$R$3858,17,0),"")</f>
        <v>82200</v>
      </c>
      <c r="K1948" s="35">
        <f>IFERROR(VLOOKUP(E1948,'DATA MASTER'!$B$1:$R$3858,16,0),"")</f>
        <v>74900</v>
      </c>
      <c r="L1948" s="34">
        <f t="shared" si="544"/>
        <v>6165</v>
      </c>
      <c r="M1948" s="34">
        <f t="shared" si="549"/>
        <v>10851.512000000001</v>
      </c>
      <c r="N1948" s="35">
        <v>0</v>
      </c>
      <c r="O1948" s="35">
        <v>0</v>
      </c>
      <c r="P1948" s="35"/>
      <c r="Q1948" s="4"/>
      <c r="R1948" s="35">
        <f t="shared" si="550"/>
        <v>411000</v>
      </c>
      <c r="S1948" s="35">
        <f t="shared" si="545"/>
        <v>346208.04324324324</v>
      </c>
      <c r="T1948" s="35">
        <f t="shared" si="546"/>
        <v>64791.956756756757</v>
      </c>
      <c r="U1948" s="35">
        <f t="shared" si="551"/>
        <v>4578.0000000000009</v>
      </c>
      <c r="V1948" s="35">
        <f t="shared" si="552"/>
        <v>426.52173913043481</v>
      </c>
      <c r="W1948" s="35">
        <f t="shared" si="547"/>
        <v>9124.2000000000007</v>
      </c>
      <c r="X1948" s="35">
        <f t="shared" si="553"/>
        <v>43163.235017626328</v>
      </c>
      <c r="Y1948" s="35">
        <f t="shared" ref="Y1948:Y1950" si="557">IF(E1948="avem005",4,IF(E1948="avem025",1,1))</f>
        <v>1</v>
      </c>
      <c r="Z1948" s="35">
        <v>0</v>
      </c>
      <c r="AA1948" s="35">
        <f t="shared" si="554"/>
        <v>0</v>
      </c>
      <c r="AB1948" s="37">
        <f t="shared" si="548"/>
        <v>0</v>
      </c>
      <c r="AC1948" s="35">
        <v>0</v>
      </c>
      <c r="AD1948" s="35">
        <v>7500</v>
      </c>
      <c r="AE1948" s="44"/>
    </row>
    <row r="1949" spans="1:31">
      <c r="A1949" s="34">
        <v>1945</v>
      </c>
      <c r="B1949" s="58">
        <v>46263</v>
      </c>
      <c r="C1949" s="4" t="s">
        <v>7807</v>
      </c>
      <c r="D1949" s="4" t="s">
        <v>6128</v>
      </c>
      <c r="E1949" s="4" t="s">
        <v>6135</v>
      </c>
      <c r="F1949" s="35" t="str">
        <f>IFERROR(VLOOKUP(E1949,'DATA MASTER'!$B$1:$R$3858,3,0),"")</f>
        <v>DIV 1</v>
      </c>
      <c r="G1949" s="4">
        <v>24</v>
      </c>
      <c r="H1949" s="35">
        <f>IFERROR(VLOOKUP(E1949,'DATA MASTER'!$B$1:$R$3858,6,0),"")</f>
        <v>24</v>
      </c>
      <c r="I1949" s="40">
        <f>IFERROR(VLOOKUP(E1949,'DATA MASTER'!$B$1:$R$3858,5,0),"")</f>
        <v>1.23</v>
      </c>
      <c r="J1949" s="35">
        <f>IFERROR(VLOOKUP(E1949,'DATA MASTER'!$B$1:$R$3858,17,0),"")</f>
        <v>99800</v>
      </c>
      <c r="K1949" s="35">
        <f>IFERROR(VLOOKUP(E1949,'DATA MASTER'!$B$1:$R$3858,16,0),"")</f>
        <v>92100</v>
      </c>
      <c r="L1949" s="34">
        <f t="shared" si="544"/>
        <v>7485</v>
      </c>
      <c r="M1949" s="34">
        <f t="shared" si="549"/>
        <v>13343.448</v>
      </c>
      <c r="N1949" s="35">
        <v>0</v>
      </c>
      <c r="O1949" s="35">
        <v>0</v>
      </c>
      <c r="P1949" s="35">
        <v>25000</v>
      </c>
      <c r="Q1949" s="4" t="s">
        <v>7503</v>
      </c>
      <c r="R1949" s="35">
        <f t="shared" si="550"/>
        <v>1995999.9999999998</v>
      </c>
      <c r="S1949" s="35">
        <f t="shared" si="545"/>
        <v>1702844.3675675672</v>
      </c>
      <c r="T1949" s="35">
        <f t="shared" si="546"/>
        <v>293155.63243243261</v>
      </c>
      <c r="U1949" s="35">
        <f t="shared" si="551"/>
        <v>20664</v>
      </c>
      <c r="V1949" s="35">
        <f t="shared" si="552"/>
        <v>1925.2173913043478</v>
      </c>
      <c r="W1949" s="35">
        <f t="shared" si="547"/>
        <v>44311.199999999997</v>
      </c>
      <c r="X1949" s="35">
        <f t="shared" si="553"/>
        <v>188755.21504112828</v>
      </c>
      <c r="Y1949" s="35">
        <f>H1949</f>
        <v>24</v>
      </c>
      <c r="Z1949" s="35">
        <v>0</v>
      </c>
      <c r="AA1949" s="35">
        <f t="shared" si="554"/>
        <v>25000</v>
      </c>
      <c r="AB1949" s="37">
        <f t="shared" si="548"/>
        <v>0</v>
      </c>
      <c r="AC1949" s="35">
        <v>0</v>
      </c>
      <c r="AD1949" s="35">
        <v>12500</v>
      </c>
      <c r="AE1949" s="44"/>
    </row>
    <row r="1950" spans="1:31">
      <c r="A1950" s="34">
        <v>1946</v>
      </c>
      <c r="B1950" s="58">
        <v>46263</v>
      </c>
      <c r="C1950" s="4" t="s">
        <v>7808</v>
      </c>
      <c r="D1950" s="4" t="s">
        <v>6138</v>
      </c>
      <c r="E1950" s="4" t="s">
        <v>6135</v>
      </c>
      <c r="F1950" s="35" t="str">
        <f>IFERROR(VLOOKUP(E1950,'DATA MASTER'!$B$1:$R$3858,3,0),"")</f>
        <v>DIV 1</v>
      </c>
      <c r="G1950" s="4">
        <v>2</v>
      </c>
      <c r="H1950" s="35">
        <f>IFERROR(VLOOKUP(E1950,'DATA MASTER'!$B$1:$R$3858,6,0),"")</f>
        <v>24</v>
      </c>
      <c r="I1950" s="40">
        <f>IFERROR(VLOOKUP(E1950,'DATA MASTER'!$B$1:$R$3858,5,0),"")</f>
        <v>1.23</v>
      </c>
      <c r="J1950" s="35">
        <f>IFERROR(VLOOKUP(E1950,'DATA MASTER'!$B$1:$R$3858,17,0),"")</f>
        <v>99800</v>
      </c>
      <c r="K1950" s="35">
        <f>IFERROR(VLOOKUP(E1950,'DATA MASTER'!$B$1:$R$3858,16,0),"")</f>
        <v>92100</v>
      </c>
      <c r="L1950" s="34">
        <f t="shared" si="544"/>
        <v>7485</v>
      </c>
      <c r="M1950" s="34">
        <f t="shared" si="549"/>
        <v>13343.448</v>
      </c>
      <c r="N1950" s="35">
        <v>0</v>
      </c>
      <c r="O1950" s="35">
        <v>0</v>
      </c>
      <c r="P1950" s="35"/>
      <c r="Q1950" s="4"/>
      <c r="R1950" s="35">
        <f t="shared" si="550"/>
        <v>166333.33333333331</v>
      </c>
      <c r="S1950" s="35">
        <f t="shared" si="545"/>
        <v>141903.69729729727</v>
      </c>
      <c r="T1950" s="35">
        <f t="shared" si="546"/>
        <v>24429.636036036041</v>
      </c>
      <c r="U1950" s="35">
        <f t="shared" si="551"/>
        <v>1722</v>
      </c>
      <c r="V1950" s="35">
        <f t="shared" si="552"/>
        <v>160.43478260869566</v>
      </c>
      <c r="W1950" s="35">
        <f t="shared" si="547"/>
        <v>3692.6000000000004</v>
      </c>
      <c r="X1950" s="35">
        <f t="shared" si="553"/>
        <v>18854.601253427347</v>
      </c>
      <c r="Y1950" s="35">
        <f t="shared" si="557"/>
        <v>1</v>
      </c>
      <c r="Z1950" s="35">
        <v>0</v>
      </c>
      <c r="AA1950" s="35">
        <f t="shared" si="554"/>
        <v>0</v>
      </c>
      <c r="AB1950" s="37">
        <f t="shared" si="548"/>
        <v>0</v>
      </c>
      <c r="AC1950" s="35">
        <v>0</v>
      </c>
      <c r="AD1950" s="35">
        <v>0</v>
      </c>
      <c r="AE1950" s="44"/>
    </row>
    <row r="1951" spans="1:31">
      <c r="A1951" s="34">
        <v>1947</v>
      </c>
      <c r="B1951" s="58">
        <v>46263</v>
      </c>
      <c r="C1951" s="4" t="s">
        <v>7809</v>
      </c>
      <c r="D1951" s="4" t="s">
        <v>6158</v>
      </c>
      <c r="E1951" s="4" t="s">
        <v>6202</v>
      </c>
      <c r="F1951" s="35" t="str">
        <f>IFERROR(VLOOKUP(E1951,'DATA MASTER'!$B$1:$R$3858,3,0),"")</f>
        <v>DIV 1-AREM</v>
      </c>
      <c r="G1951" s="4">
        <v>8</v>
      </c>
      <c r="H1951" s="35">
        <f>IFERROR(VLOOKUP(E1951,'DATA MASTER'!$B$1:$R$3858,6,0),"")</f>
        <v>4</v>
      </c>
      <c r="I1951" s="40">
        <f>IFERROR(VLOOKUP(E1951,'DATA MASTER'!$B$1:$R$3858,5,0),"")</f>
        <v>5.19</v>
      </c>
      <c r="J1951" s="35">
        <f>IFERROR(VLOOKUP(E1951,'DATA MASTER'!$B$1:$R$3858,17,0),"")</f>
        <v>76700</v>
      </c>
      <c r="K1951" s="35">
        <f>IFERROR(VLOOKUP(E1951,'DATA MASTER'!$B$1:$R$3858,16,0),"")</f>
        <v>61100</v>
      </c>
      <c r="L1951" s="34">
        <f t="shared" si="544"/>
        <v>5752.5</v>
      </c>
      <c r="M1951" s="34">
        <f t="shared" si="549"/>
        <v>8852.1679999999997</v>
      </c>
      <c r="N1951" s="35">
        <v>0</v>
      </c>
      <c r="O1951" s="35">
        <v>0</v>
      </c>
      <c r="P1951" s="35"/>
      <c r="Q1951" s="4"/>
      <c r="R1951" s="35">
        <f t="shared" si="550"/>
        <v>511333.33333333331</v>
      </c>
      <c r="S1951" s="35">
        <f t="shared" si="545"/>
        <v>376560.95135135134</v>
      </c>
      <c r="T1951" s="35">
        <f t="shared" si="546"/>
        <v>134772.38198198198</v>
      </c>
      <c r="U1951" s="35">
        <f t="shared" si="551"/>
        <v>29064.000000000004</v>
      </c>
      <c r="V1951" s="35">
        <f t="shared" si="552"/>
        <v>2707.826086956522</v>
      </c>
      <c r="W1951" s="35">
        <f t="shared" si="547"/>
        <v>11351.6</v>
      </c>
      <c r="X1951" s="35">
        <f t="shared" si="553"/>
        <v>91648.955895025443</v>
      </c>
      <c r="Y1951" s="35">
        <v>1</v>
      </c>
      <c r="Z1951" s="35">
        <v>0</v>
      </c>
      <c r="AA1951" s="35">
        <f t="shared" si="554"/>
        <v>0</v>
      </c>
      <c r="AB1951" s="37">
        <f t="shared" si="548"/>
        <v>0</v>
      </c>
      <c r="AC1951" s="35">
        <v>0</v>
      </c>
      <c r="AD1951" s="35">
        <v>0</v>
      </c>
      <c r="AE1951" s="44"/>
    </row>
    <row r="1952" spans="1:31">
      <c r="A1952" s="34">
        <v>1948</v>
      </c>
      <c r="B1952" s="58">
        <v>46263</v>
      </c>
      <c r="C1952" s="4" t="s">
        <v>7809</v>
      </c>
      <c r="D1952" s="4" t="s">
        <v>6158</v>
      </c>
      <c r="E1952" s="4" t="s">
        <v>726</v>
      </c>
      <c r="F1952" s="35" t="str">
        <f>IFERROR(VLOOKUP(E1952,'DATA MASTER'!$B$1:$R$3858,3,0),"")</f>
        <v>DIV 1-AREM</v>
      </c>
      <c r="G1952" s="4">
        <v>12</v>
      </c>
      <c r="H1952" s="35">
        <f>IFERROR(VLOOKUP(E1952,'DATA MASTER'!$B$1:$R$3858,6,0),"")</f>
        <v>4</v>
      </c>
      <c r="I1952" s="40">
        <f>IFERROR(VLOOKUP(E1952,'DATA MASTER'!$B$1:$R$3858,5,0),"")</f>
        <v>5.35</v>
      </c>
      <c r="J1952" s="35">
        <f>IFERROR(VLOOKUP(E1952,'DATA MASTER'!$B$1:$R$3858,17,0),"")</f>
        <v>76700</v>
      </c>
      <c r="K1952" s="35">
        <f>IFERROR(VLOOKUP(E1952,'DATA MASTER'!$B$1:$R$3858,16,0),"")</f>
        <v>61100</v>
      </c>
      <c r="L1952" s="34">
        <f t="shared" si="544"/>
        <v>5752.5</v>
      </c>
      <c r="M1952" s="34">
        <f t="shared" si="549"/>
        <v>8852.1679999999997</v>
      </c>
      <c r="N1952" s="35">
        <v>0</v>
      </c>
      <c r="O1952" s="35">
        <v>10</v>
      </c>
      <c r="P1952" s="35"/>
      <c r="Q1952" s="4"/>
      <c r="R1952" s="35">
        <f t="shared" si="550"/>
        <v>690300</v>
      </c>
      <c r="S1952" s="35">
        <f t="shared" si="545"/>
        <v>508357.28432432434</v>
      </c>
      <c r="T1952" s="35">
        <f t="shared" si="546"/>
        <v>181942.71567567566</v>
      </c>
      <c r="U1952" s="35">
        <f t="shared" si="551"/>
        <v>44939.999999999993</v>
      </c>
      <c r="V1952" s="35">
        <f t="shared" si="552"/>
        <v>4186.95652173913</v>
      </c>
      <c r="W1952" s="35">
        <f t="shared" si="547"/>
        <v>15324.660000000002</v>
      </c>
      <c r="X1952" s="35">
        <f t="shared" si="553"/>
        <v>117491.09915393652</v>
      </c>
      <c r="Y1952" s="35">
        <f>IF(E1952="nodr004",4,1)</f>
        <v>1</v>
      </c>
      <c r="Z1952" s="35">
        <v>0</v>
      </c>
      <c r="AA1952" s="35">
        <f t="shared" si="554"/>
        <v>0</v>
      </c>
      <c r="AB1952" s="37">
        <f t="shared" si="548"/>
        <v>0</v>
      </c>
      <c r="AC1952" s="35">
        <v>0</v>
      </c>
      <c r="AD1952" s="35">
        <v>0</v>
      </c>
      <c r="AE1952" s="44"/>
    </row>
    <row r="1953" spans="1:35">
      <c r="A1953" s="34">
        <v>1949</v>
      </c>
      <c r="B1953" s="58">
        <v>46263</v>
      </c>
      <c r="C1953" s="4" t="s">
        <v>7810</v>
      </c>
      <c r="D1953" s="4" t="s">
        <v>6134</v>
      </c>
      <c r="E1953" s="4" t="s">
        <v>6202</v>
      </c>
      <c r="F1953" s="35" t="str">
        <f>IFERROR(VLOOKUP(E1953,'DATA MASTER'!$B$1:$R$3858,3,0),"")</f>
        <v>DIV 1-AREM</v>
      </c>
      <c r="G1953" s="4">
        <v>1</v>
      </c>
      <c r="H1953" s="35">
        <f>IFERROR(VLOOKUP(E1953,'DATA MASTER'!$B$1:$R$3858,6,0),"")</f>
        <v>4</v>
      </c>
      <c r="I1953" s="40">
        <f>IFERROR(VLOOKUP(E1953,'DATA MASTER'!$B$1:$R$3858,5,0),"")</f>
        <v>5.19</v>
      </c>
      <c r="J1953" s="35">
        <f>IFERROR(VLOOKUP(E1953,'DATA MASTER'!$B$1:$R$3858,17,0),"")</f>
        <v>76700</v>
      </c>
      <c r="K1953" s="35">
        <f>IFERROR(VLOOKUP(E1953,'DATA MASTER'!$B$1:$R$3858,16,0),"")</f>
        <v>61100</v>
      </c>
      <c r="L1953" s="34">
        <f t="shared" si="544"/>
        <v>5752.5</v>
      </c>
      <c r="M1953" s="34">
        <f t="shared" si="549"/>
        <v>8852.1679999999997</v>
      </c>
      <c r="N1953" s="35">
        <v>0</v>
      </c>
      <c r="O1953" s="35">
        <v>0</v>
      </c>
      <c r="P1953" s="35"/>
      <c r="Q1953" s="4"/>
      <c r="R1953" s="35">
        <f t="shared" si="550"/>
        <v>63916.666666666664</v>
      </c>
      <c r="S1953" s="35">
        <f t="shared" si="545"/>
        <v>47070.118918918917</v>
      </c>
      <c r="T1953" s="35">
        <f t="shared" si="546"/>
        <v>16846.547747747747</v>
      </c>
      <c r="U1953" s="35">
        <f t="shared" si="551"/>
        <v>3633.0000000000005</v>
      </c>
      <c r="V1953" s="35">
        <f t="shared" si="552"/>
        <v>338.47826086956525</v>
      </c>
      <c r="W1953" s="35">
        <f t="shared" si="547"/>
        <v>1418.95</v>
      </c>
      <c r="X1953" s="35">
        <f t="shared" si="553"/>
        <v>11456.11948687818</v>
      </c>
      <c r="Y1953" s="35">
        <v>1</v>
      </c>
      <c r="Z1953" s="35">
        <v>0</v>
      </c>
      <c r="AA1953" s="35">
        <f t="shared" si="554"/>
        <v>0</v>
      </c>
      <c r="AB1953" s="37">
        <f t="shared" si="548"/>
        <v>0</v>
      </c>
      <c r="AC1953" s="35">
        <v>0</v>
      </c>
      <c r="AD1953" s="35">
        <v>0</v>
      </c>
      <c r="AE1953" s="44"/>
    </row>
    <row r="1954" spans="1:35">
      <c r="A1954" s="34">
        <v>1950</v>
      </c>
      <c r="B1954" s="58">
        <v>46263</v>
      </c>
      <c r="C1954" s="4" t="s">
        <v>7811</v>
      </c>
      <c r="D1954" s="4" t="s">
        <v>6188</v>
      </c>
      <c r="E1954" s="4" t="s">
        <v>726</v>
      </c>
      <c r="F1954" s="35" t="str">
        <f>IFERROR(VLOOKUP(E1954,'DATA MASTER'!$B$1:$R$3858,3,0),"")</f>
        <v>DIV 1-AREM</v>
      </c>
      <c r="G1954" s="4">
        <v>20</v>
      </c>
      <c r="H1954" s="35">
        <f>IFERROR(VLOOKUP(E1954,'DATA MASTER'!$B$1:$R$3858,6,0),"")</f>
        <v>4</v>
      </c>
      <c r="I1954" s="40">
        <f>IFERROR(VLOOKUP(E1954,'DATA MASTER'!$B$1:$R$3858,5,0),"")</f>
        <v>5.35</v>
      </c>
      <c r="J1954" s="35">
        <f>IFERROR(VLOOKUP(E1954,'DATA MASTER'!$B$1:$R$3858,17,0),"")</f>
        <v>76700</v>
      </c>
      <c r="K1954" s="35">
        <f>IFERROR(VLOOKUP(E1954,'DATA MASTER'!$B$1:$R$3858,16,0),"")</f>
        <v>61100</v>
      </c>
      <c r="L1954" s="34">
        <f t="shared" si="544"/>
        <v>5752.5</v>
      </c>
      <c r="M1954" s="34">
        <f t="shared" si="549"/>
        <v>8852.1679999999997</v>
      </c>
      <c r="N1954" s="35">
        <v>0</v>
      </c>
      <c r="O1954" s="35">
        <v>10</v>
      </c>
      <c r="P1954" s="35"/>
      <c r="Q1954" s="4"/>
      <c r="R1954" s="35">
        <f t="shared" si="550"/>
        <v>1150500</v>
      </c>
      <c r="S1954" s="35">
        <f t="shared" si="545"/>
        <v>847262.14054054057</v>
      </c>
      <c r="T1954" s="35">
        <f t="shared" si="546"/>
        <v>303237.85945945943</v>
      </c>
      <c r="U1954" s="35">
        <f t="shared" si="551"/>
        <v>74900</v>
      </c>
      <c r="V1954" s="35">
        <f t="shared" si="552"/>
        <v>6978.2608695652179</v>
      </c>
      <c r="W1954" s="35">
        <f t="shared" si="547"/>
        <v>25541.100000000002</v>
      </c>
      <c r="X1954" s="35">
        <f t="shared" si="553"/>
        <v>181532.78430417992</v>
      </c>
      <c r="Y1954" s="35">
        <v>1</v>
      </c>
      <c r="Z1954" s="35">
        <v>0</v>
      </c>
      <c r="AA1954" s="35">
        <f t="shared" si="554"/>
        <v>0</v>
      </c>
      <c r="AB1954" s="37">
        <f t="shared" si="548"/>
        <v>0</v>
      </c>
      <c r="AC1954" s="35">
        <v>0</v>
      </c>
      <c r="AD1954" s="35">
        <v>14285.714285714286</v>
      </c>
      <c r="AE1954" s="44"/>
    </row>
    <row r="1955" spans="1:35">
      <c r="A1955" s="34">
        <v>1951</v>
      </c>
      <c r="B1955" s="58">
        <v>46263</v>
      </c>
      <c r="C1955" s="4" t="s">
        <v>7812</v>
      </c>
      <c r="D1955" s="4" t="s">
        <v>6134</v>
      </c>
      <c r="E1955" s="4" t="s">
        <v>5439</v>
      </c>
      <c r="F1955" s="35" t="str">
        <f>IFERROR(VLOOKUP(E1955,'DATA MASTER'!$B$1:$R$3858,3,0),"")</f>
        <v>HCARE</v>
      </c>
      <c r="G1955" s="4">
        <v>12</v>
      </c>
      <c r="H1955" s="35">
        <f>IFERROR(VLOOKUP(E1955,'DATA MASTER'!$B$1:$R$3858,6,0),"")</f>
        <v>960</v>
      </c>
      <c r="I1955" s="40">
        <f>IFERROR(VLOOKUP(E1955,'DATA MASTER'!$B$1:$R$3858,5,0),"")</f>
        <v>2.0833333333333332E-2</v>
      </c>
      <c r="J1955" s="35">
        <f>IFERROR(VLOOKUP(E1955,'DATA MASTER'!$B$1:$R$3858,17,0),"")</f>
        <v>2940</v>
      </c>
      <c r="K1955" s="35">
        <f>IFERROR(VLOOKUP(E1955,'DATA MASTER'!$B$1:$R$3858,16,0),"")</f>
        <v>2940</v>
      </c>
      <c r="L1955" s="34">
        <f t="shared" si="544"/>
        <v>220.5</v>
      </c>
      <c r="M1955" s="34">
        <f t="shared" si="549"/>
        <v>425.94720000000001</v>
      </c>
      <c r="N1955" s="35">
        <v>0</v>
      </c>
      <c r="O1955" s="35">
        <v>0</v>
      </c>
      <c r="P1955" s="35"/>
      <c r="Q1955" s="4"/>
      <c r="R1955" s="35">
        <f t="shared" si="550"/>
        <v>29400</v>
      </c>
      <c r="S1955" s="35">
        <f t="shared" si="545"/>
        <v>27178.949189189185</v>
      </c>
      <c r="T1955" s="35">
        <f t="shared" si="546"/>
        <v>2221.0508108108152</v>
      </c>
      <c r="U1955" s="35">
        <f t="shared" si="551"/>
        <v>175</v>
      </c>
      <c r="V1955" s="35">
        <f t="shared" si="552"/>
        <v>16.304347826086957</v>
      </c>
      <c r="W1955" s="35">
        <v>0</v>
      </c>
      <c r="X1955" s="35">
        <f t="shared" si="553"/>
        <v>2029.7464629847282</v>
      </c>
      <c r="Y1955" s="35">
        <f>IF(E1955="nodr004",4,1)</f>
        <v>1</v>
      </c>
      <c r="Z1955" s="35">
        <v>0</v>
      </c>
      <c r="AA1955" s="35">
        <f t="shared" si="554"/>
        <v>0</v>
      </c>
      <c r="AB1955" s="37">
        <f t="shared" si="548"/>
        <v>0</v>
      </c>
      <c r="AC1955" s="35">
        <v>0</v>
      </c>
      <c r="AD1955" s="35">
        <v>0</v>
      </c>
      <c r="AE1955" s="44"/>
    </row>
    <row r="1956" spans="1:35">
      <c r="A1956" s="34">
        <v>1952</v>
      </c>
      <c r="B1956" s="58">
        <v>46263</v>
      </c>
      <c r="C1956" s="4" t="s">
        <v>7812</v>
      </c>
      <c r="D1956" s="4" t="s">
        <v>6134</v>
      </c>
      <c r="E1956" s="4" t="s">
        <v>5442</v>
      </c>
      <c r="F1956" s="35" t="str">
        <f>IFERROR(VLOOKUP(E1956,'DATA MASTER'!$B$1:$R$3858,3,0),"")</f>
        <v>HCARE</v>
      </c>
      <c r="G1956" s="4">
        <v>12</v>
      </c>
      <c r="H1956" s="35">
        <f>IFERROR(VLOOKUP(E1956,'DATA MASTER'!$B$1:$R$3858,6,0),"")</f>
        <v>720</v>
      </c>
      <c r="I1956" s="40">
        <f>IFERROR(VLOOKUP(E1956,'DATA MASTER'!$B$1:$R$3858,5,0),"")</f>
        <v>2.7777777777777776E-2</v>
      </c>
      <c r="J1956" s="35">
        <f>IFERROR(VLOOKUP(E1956,'DATA MASTER'!$B$1:$R$3858,17,0),"")</f>
        <v>4400</v>
      </c>
      <c r="K1956" s="35">
        <f>IFERROR(VLOOKUP(E1956,'DATA MASTER'!$B$1:$R$3858,16,0),"")</f>
        <v>4400</v>
      </c>
      <c r="L1956" s="34">
        <f t="shared" si="544"/>
        <v>330</v>
      </c>
      <c r="M1956" s="34">
        <f t="shared" si="549"/>
        <v>637.47200000000009</v>
      </c>
      <c r="N1956" s="35">
        <v>0</v>
      </c>
      <c r="O1956" s="35">
        <v>0</v>
      </c>
      <c r="P1956" s="35"/>
      <c r="Q1956" s="4"/>
      <c r="R1956" s="35">
        <f t="shared" si="550"/>
        <v>44000</v>
      </c>
      <c r="S1956" s="35">
        <f t="shared" si="545"/>
        <v>40675.978378378371</v>
      </c>
      <c r="T1956" s="35">
        <f t="shared" si="546"/>
        <v>3324.0216216216286</v>
      </c>
      <c r="U1956" s="35">
        <f t="shared" si="551"/>
        <v>233.33333333333331</v>
      </c>
      <c r="V1956" s="35">
        <f t="shared" si="552"/>
        <v>21.739130434782609</v>
      </c>
      <c r="W1956" s="35">
        <v>0</v>
      </c>
      <c r="X1956" s="35">
        <f t="shared" si="553"/>
        <v>3068.9491578535126</v>
      </c>
      <c r="Y1956" s="35">
        <f>IF(E1956="avem005",4,IF(E1956="avem025",1,1))</f>
        <v>1</v>
      </c>
      <c r="Z1956" s="35">
        <v>0</v>
      </c>
      <c r="AA1956" s="35">
        <f t="shared" si="554"/>
        <v>0</v>
      </c>
      <c r="AB1956" s="37">
        <f t="shared" si="548"/>
        <v>0</v>
      </c>
      <c r="AC1956" s="35">
        <v>0</v>
      </c>
      <c r="AD1956" s="35">
        <v>0</v>
      </c>
      <c r="AE1956" s="44"/>
    </row>
    <row r="1957" spans="1:35">
      <c r="A1957" s="34">
        <v>1953</v>
      </c>
      <c r="B1957" s="58">
        <v>46263</v>
      </c>
      <c r="C1957" s="4" t="s">
        <v>7813</v>
      </c>
      <c r="D1957" s="4" t="s">
        <v>6158</v>
      </c>
      <c r="E1957" s="4" t="s">
        <v>6202</v>
      </c>
      <c r="F1957" s="35" t="str">
        <f>IFERROR(VLOOKUP(E1957,'DATA MASTER'!$B$1:$R$3858,3,0),"")</f>
        <v>DIV 1-AREM</v>
      </c>
      <c r="G1957" s="4">
        <v>4</v>
      </c>
      <c r="H1957" s="35">
        <f>IFERROR(VLOOKUP(E1957,'DATA MASTER'!$B$1:$R$3858,6,0),"")</f>
        <v>4</v>
      </c>
      <c r="I1957" s="40">
        <f>IFERROR(VLOOKUP(E1957,'DATA MASTER'!$B$1:$R$3858,5,0),"")</f>
        <v>5.19</v>
      </c>
      <c r="J1957" s="35">
        <f>IFERROR(VLOOKUP(E1957,'DATA MASTER'!$B$1:$R$3858,17,0),"")</f>
        <v>76700</v>
      </c>
      <c r="K1957" s="35">
        <f>IFERROR(VLOOKUP(E1957,'DATA MASTER'!$B$1:$R$3858,16,0),"")</f>
        <v>61100</v>
      </c>
      <c r="L1957" s="34">
        <f t="shared" si="544"/>
        <v>5752.5</v>
      </c>
      <c r="M1957" s="34">
        <f t="shared" si="549"/>
        <v>8852.1679999999997</v>
      </c>
      <c r="N1957" s="35">
        <v>0</v>
      </c>
      <c r="O1957" s="35">
        <v>0</v>
      </c>
      <c r="P1957" s="35"/>
      <c r="Q1957" s="4"/>
      <c r="R1957" s="35">
        <f t="shared" si="550"/>
        <v>255666.66666666666</v>
      </c>
      <c r="S1957" s="35">
        <f t="shared" si="545"/>
        <v>188280.47567567567</v>
      </c>
      <c r="T1957" s="35">
        <f t="shared" si="546"/>
        <v>67386.190990990988</v>
      </c>
      <c r="U1957" s="35">
        <f t="shared" si="551"/>
        <v>14532.000000000002</v>
      </c>
      <c r="V1957" s="35">
        <f t="shared" si="552"/>
        <v>1353.913043478261</v>
      </c>
      <c r="W1957" s="35">
        <f t="shared" si="547"/>
        <v>5675.8</v>
      </c>
      <c r="X1957" s="35">
        <f t="shared" si="553"/>
        <v>38324.477947512722</v>
      </c>
      <c r="Y1957" s="35">
        <v>1</v>
      </c>
      <c r="Z1957" s="35">
        <v>0</v>
      </c>
      <c r="AA1957" s="35">
        <f t="shared" si="554"/>
        <v>0</v>
      </c>
      <c r="AB1957" s="37">
        <f t="shared" si="548"/>
        <v>0</v>
      </c>
      <c r="AC1957" s="35">
        <v>0</v>
      </c>
      <c r="AD1957" s="35">
        <v>7500</v>
      </c>
      <c r="AE1957" s="44"/>
    </row>
    <row r="1958" spans="1:35">
      <c r="A1958" s="34">
        <v>1954</v>
      </c>
      <c r="B1958" s="58">
        <v>46263</v>
      </c>
      <c r="C1958" s="4" t="s">
        <v>7813</v>
      </c>
      <c r="D1958" s="4" t="s">
        <v>6158</v>
      </c>
      <c r="E1958" s="4" t="s">
        <v>726</v>
      </c>
      <c r="F1958" s="35" t="str">
        <f>IFERROR(VLOOKUP(E1958,'DATA MASTER'!$B$1:$R$3858,3,0),"")</f>
        <v>DIV 1-AREM</v>
      </c>
      <c r="G1958" s="4">
        <v>8</v>
      </c>
      <c r="H1958" s="35">
        <f>IFERROR(VLOOKUP(E1958,'DATA MASTER'!$B$1:$R$3858,6,0),"")</f>
        <v>4</v>
      </c>
      <c r="I1958" s="40">
        <f>IFERROR(VLOOKUP(E1958,'DATA MASTER'!$B$1:$R$3858,5,0),"")</f>
        <v>5.35</v>
      </c>
      <c r="J1958" s="35">
        <f>IFERROR(VLOOKUP(E1958,'DATA MASTER'!$B$1:$R$3858,17,0),"")</f>
        <v>76700</v>
      </c>
      <c r="K1958" s="35">
        <f>IFERROR(VLOOKUP(E1958,'DATA MASTER'!$B$1:$R$3858,16,0),"")</f>
        <v>61100</v>
      </c>
      <c r="L1958" s="34">
        <f t="shared" si="544"/>
        <v>5752.5</v>
      </c>
      <c r="M1958" s="34">
        <f t="shared" si="549"/>
        <v>8852.1679999999997</v>
      </c>
      <c r="N1958" s="35">
        <v>0</v>
      </c>
      <c r="O1958" s="35">
        <v>10</v>
      </c>
      <c r="P1958" s="35"/>
      <c r="Q1958" s="4"/>
      <c r="R1958" s="35">
        <f t="shared" si="550"/>
        <v>460200</v>
      </c>
      <c r="S1958" s="35">
        <f t="shared" si="545"/>
        <v>338904.85621621623</v>
      </c>
      <c r="T1958" s="35">
        <f t="shared" si="546"/>
        <v>121295.14378378377</v>
      </c>
      <c r="U1958" s="35">
        <f t="shared" si="551"/>
        <v>29959.999999999996</v>
      </c>
      <c r="V1958" s="35">
        <f t="shared" si="552"/>
        <v>2791.3043478260865</v>
      </c>
      <c r="W1958" s="35">
        <f t="shared" si="547"/>
        <v>10216.44</v>
      </c>
      <c r="X1958" s="35">
        <f t="shared" si="553"/>
        <v>70827.39943595769</v>
      </c>
      <c r="Y1958" s="35">
        <v>1</v>
      </c>
      <c r="Z1958" s="35">
        <v>0</v>
      </c>
      <c r="AA1958" s="35">
        <f t="shared" si="554"/>
        <v>0</v>
      </c>
      <c r="AB1958" s="37">
        <f t="shared" si="548"/>
        <v>0</v>
      </c>
      <c r="AC1958" s="35">
        <v>0</v>
      </c>
      <c r="AD1958" s="35">
        <v>7500</v>
      </c>
      <c r="AE1958" s="44"/>
    </row>
    <row r="1959" spans="1:35" s="43" customFormat="1">
      <c r="A1959" s="46">
        <v>1955</v>
      </c>
      <c r="B1959" s="58">
        <v>46265</v>
      </c>
      <c r="C1959" s="4" t="s">
        <v>7814</v>
      </c>
      <c r="D1959" s="4" t="s">
        <v>6134</v>
      </c>
      <c r="E1959" s="4" t="s">
        <v>6148</v>
      </c>
      <c r="F1959" s="52" t="str">
        <f>IFERROR(VLOOKUP(E1959,'DATA MASTER'!$B$1:$R$3858,3,0),"")</f>
        <v>DIV 2</v>
      </c>
      <c r="G1959" s="4">
        <v>6</v>
      </c>
      <c r="H1959" s="52">
        <f>IFERROR(VLOOKUP(E1959,'DATA MASTER'!$B$1:$R$3858,6,0),"")</f>
        <v>24</v>
      </c>
      <c r="I1959" s="53">
        <f>IFERROR(VLOOKUP(E1959,'DATA MASTER'!$B$1:$R$3858,5,0),"")</f>
        <v>1.0900000000000001</v>
      </c>
      <c r="J1959" s="52">
        <f>IFERROR(VLOOKUP(E1959,'DATA MASTER'!$B$1:$R$3858,17,0),"")</f>
        <v>82200</v>
      </c>
      <c r="K1959" s="52">
        <f>IFERROR(VLOOKUP(E1959,'DATA MASTER'!$B$1:$R$3858,16,0),"")</f>
        <v>74900</v>
      </c>
      <c r="L1959" s="46">
        <f t="shared" si="544"/>
        <v>6165</v>
      </c>
      <c r="M1959" s="46">
        <f t="shared" si="549"/>
        <v>10851.512000000001</v>
      </c>
      <c r="N1959" s="52">
        <v>0</v>
      </c>
      <c r="O1959" s="35">
        <v>0</v>
      </c>
      <c r="P1959" s="52"/>
      <c r="Q1959" s="4"/>
      <c r="R1959" s="52">
        <f t="shared" si="550"/>
        <v>411000</v>
      </c>
      <c r="S1959" s="52">
        <f t="shared" si="545"/>
        <v>346208.04324324324</v>
      </c>
      <c r="T1959" s="52">
        <f t="shared" si="546"/>
        <v>64791.956756756757</v>
      </c>
      <c r="U1959" s="52">
        <f t="shared" si="551"/>
        <v>4578.0000000000009</v>
      </c>
      <c r="V1959" s="35">
        <f t="shared" si="552"/>
        <v>426.52173913043481</v>
      </c>
      <c r="W1959" s="35">
        <f t="shared" si="547"/>
        <v>9124.2000000000007</v>
      </c>
      <c r="X1959" s="35">
        <f t="shared" si="553"/>
        <v>50663.235017626328</v>
      </c>
      <c r="Y1959" s="52">
        <v>1</v>
      </c>
      <c r="Z1959" s="35">
        <v>0</v>
      </c>
      <c r="AA1959" s="35">
        <f t="shared" si="554"/>
        <v>0</v>
      </c>
      <c r="AB1959" s="54">
        <f t="shared" si="548"/>
        <v>0</v>
      </c>
      <c r="AC1959" s="35">
        <v>0</v>
      </c>
      <c r="AD1959" s="35">
        <v>0</v>
      </c>
      <c r="AE1959" s="55"/>
      <c r="AF1959"/>
      <c r="AG1959"/>
      <c r="AH1959"/>
      <c r="AI1959"/>
    </row>
    <row r="1960" spans="1:35" s="43" customFormat="1">
      <c r="A1960" s="46">
        <v>1956</v>
      </c>
      <c r="B1960" s="58">
        <v>46265</v>
      </c>
      <c r="C1960" s="4" t="s">
        <v>7815</v>
      </c>
      <c r="D1960" s="4" t="s">
        <v>6134</v>
      </c>
      <c r="E1960" s="4" t="s">
        <v>6216</v>
      </c>
      <c r="F1960" s="52" t="str">
        <f>IFERROR(VLOOKUP(E1960,'DATA MASTER'!$B$1:$R$3858,3,0),"")</f>
        <v>DIV 1</v>
      </c>
      <c r="G1960" s="4">
        <v>24</v>
      </c>
      <c r="H1960" s="52">
        <f>IFERROR(VLOOKUP(E1960,'DATA MASTER'!$B$1:$R$3858,6,0),"")</f>
        <v>24</v>
      </c>
      <c r="I1960" s="53">
        <f>IFERROR(VLOOKUP(E1960,'DATA MASTER'!$B$1:$R$3858,5,0),"")</f>
        <v>1.0900000000000001</v>
      </c>
      <c r="J1960" s="52">
        <f>IFERROR(VLOOKUP(E1960,'DATA MASTER'!$B$1:$R$3858,17,0),"")</f>
        <v>49500</v>
      </c>
      <c r="K1960" s="52">
        <f>IFERROR(VLOOKUP(E1960,'DATA MASTER'!$B$1:$R$3858,16,0),"")</f>
        <v>44600</v>
      </c>
      <c r="L1960" s="46">
        <f t="shared" si="544"/>
        <v>3712.5</v>
      </c>
      <c r="M1960" s="46">
        <f t="shared" si="549"/>
        <v>6461.6480000000001</v>
      </c>
      <c r="N1960" s="52">
        <v>0</v>
      </c>
      <c r="O1960" s="35">
        <v>0</v>
      </c>
      <c r="P1960" s="52"/>
      <c r="Q1960" s="4"/>
      <c r="R1960" s="52">
        <f t="shared" si="550"/>
        <v>990000</v>
      </c>
      <c r="S1960" s="52">
        <f t="shared" si="545"/>
        <v>824613.01621621614</v>
      </c>
      <c r="T1960" s="52">
        <f t="shared" si="546"/>
        <v>165386.98378378386</v>
      </c>
      <c r="U1960" s="52">
        <f t="shared" si="551"/>
        <v>18312.000000000004</v>
      </c>
      <c r="V1960" s="35">
        <f t="shared" si="552"/>
        <v>1706.0869565217392</v>
      </c>
      <c r="W1960" s="35">
        <f t="shared" si="547"/>
        <v>21978.000000000004</v>
      </c>
      <c r="X1960" s="35">
        <f t="shared" si="553"/>
        <v>84929.35836572366</v>
      </c>
      <c r="Y1960" s="52">
        <v>1</v>
      </c>
      <c r="Z1960" s="35">
        <v>0</v>
      </c>
      <c r="AA1960" s="35">
        <f t="shared" si="554"/>
        <v>0</v>
      </c>
      <c r="AB1960" s="54">
        <f t="shared" si="548"/>
        <v>0</v>
      </c>
      <c r="AC1960" s="35">
        <v>0</v>
      </c>
      <c r="AD1960" s="35">
        <v>38461.538461538461</v>
      </c>
      <c r="AE1960" s="55"/>
      <c r="AF1960"/>
      <c r="AG1960"/>
      <c r="AH1960"/>
      <c r="AI1960"/>
    </row>
    <row r="1961" spans="1:35">
      <c r="A1961" s="34">
        <v>1957</v>
      </c>
      <c r="B1961" s="58">
        <v>46265</v>
      </c>
      <c r="C1961" s="4" t="s">
        <v>7815</v>
      </c>
      <c r="D1961" s="4" t="s">
        <v>6134</v>
      </c>
      <c r="E1961" s="4" t="s">
        <v>6156</v>
      </c>
      <c r="F1961" s="35" t="str">
        <f>IFERROR(VLOOKUP(E1961,'DATA MASTER'!$B$1:$R$3858,3,0),"")</f>
        <v>DIV 1</v>
      </c>
      <c r="G1961" s="4">
        <v>72</v>
      </c>
      <c r="H1961" s="35">
        <f>IFERROR(VLOOKUP(E1961,'DATA MASTER'!$B$1:$R$3858,6,0),"")</f>
        <v>4</v>
      </c>
      <c r="I1961" s="40">
        <f>IFERROR(VLOOKUP(E1961,'DATA MASTER'!$B$1:$R$3858,5,0),"")</f>
        <v>5.3879999999999999</v>
      </c>
      <c r="J1961" s="35">
        <f>IFERROR(VLOOKUP(E1961,'DATA MASTER'!$B$1:$R$3858,17,0),"")</f>
        <v>185700</v>
      </c>
      <c r="K1961" s="35">
        <f>IFERROR(VLOOKUP(E1961,'DATA MASTER'!$B$1:$R$3858,16,0),"")</f>
        <v>165300</v>
      </c>
      <c r="L1961" s="34">
        <f t="shared" si="544"/>
        <v>13927.5</v>
      </c>
      <c r="M1961" s="34">
        <f t="shared" si="549"/>
        <v>23948.664000000001</v>
      </c>
      <c r="N1961" s="35">
        <v>0</v>
      </c>
      <c r="O1961" s="35">
        <v>0</v>
      </c>
      <c r="P1961" s="35"/>
      <c r="Q1961" s="4"/>
      <c r="R1961" s="35">
        <f t="shared" si="550"/>
        <v>11142000</v>
      </c>
      <c r="S1961" s="35">
        <f t="shared" si="545"/>
        <v>9168735.3081081081</v>
      </c>
      <c r="T1961" s="35">
        <f t="shared" si="546"/>
        <v>1973264.6918918919</v>
      </c>
      <c r="U1961" s="35">
        <f t="shared" si="551"/>
        <v>271555.20000000001</v>
      </c>
      <c r="V1961" s="35">
        <f t="shared" si="552"/>
        <v>25300.173913043476</v>
      </c>
      <c r="W1961" s="35">
        <f t="shared" si="547"/>
        <v>247352.40000000002</v>
      </c>
      <c r="X1961" s="35">
        <f t="shared" si="553"/>
        <v>1390595.3795173098</v>
      </c>
      <c r="Y1961" s="35">
        <f>IF(E1961="avwi005",4,1)</f>
        <v>1</v>
      </c>
      <c r="Z1961" s="35">
        <v>0</v>
      </c>
      <c r="AA1961" s="35">
        <f t="shared" si="554"/>
        <v>0</v>
      </c>
      <c r="AB1961" s="37">
        <f t="shared" si="548"/>
        <v>0</v>
      </c>
      <c r="AC1961" s="35">
        <v>0</v>
      </c>
      <c r="AD1961" s="35">
        <v>38461.538461538461</v>
      </c>
      <c r="AE1961" s="44"/>
    </row>
    <row r="1962" spans="1:35">
      <c r="A1962" s="34">
        <v>1958</v>
      </c>
      <c r="B1962" s="58">
        <v>46265</v>
      </c>
      <c r="C1962" s="4" t="s">
        <v>7815</v>
      </c>
      <c r="D1962" s="4" t="s">
        <v>6134</v>
      </c>
      <c r="E1962" s="4" t="s">
        <v>6160</v>
      </c>
      <c r="F1962" s="35" t="str">
        <f>IFERROR(VLOOKUP(E1962,'DATA MASTER'!$B$1:$R$3858,3,0),"")</f>
        <v>DIV 1</v>
      </c>
      <c r="G1962" s="4">
        <v>18</v>
      </c>
      <c r="H1962" s="35">
        <f>IFERROR(VLOOKUP(E1962,'DATA MASTER'!$B$1:$R$3858,6,0),"")</f>
        <v>1</v>
      </c>
      <c r="I1962" s="40">
        <f>IFERROR(VLOOKUP(E1962,'DATA MASTER'!$B$1:$R$3858,5,0),"")</f>
        <v>26.02</v>
      </c>
      <c r="J1962" s="35">
        <f>IFERROR(VLOOKUP(E1962,'DATA MASTER'!$B$1:$R$3858,17,0),"")</f>
        <v>876000</v>
      </c>
      <c r="K1962" s="35">
        <f>IFERROR(VLOOKUP(E1962,'DATA MASTER'!$B$1:$R$3858,16,0),"")</f>
        <v>777200</v>
      </c>
      <c r="L1962" s="34">
        <f t="shared" si="544"/>
        <v>65700</v>
      </c>
      <c r="M1962" s="34">
        <f t="shared" si="549"/>
        <v>112600.736</v>
      </c>
      <c r="N1962" s="35">
        <v>0</v>
      </c>
      <c r="O1962" s="35">
        <v>0</v>
      </c>
      <c r="P1962" s="35"/>
      <c r="Q1962" s="4"/>
      <c r="R1962" s="35">
        <f t="shared" si="550"/>
        <v>13139999.999999998</v>
      </c>
      <c r="S1962" s="35">
        <f t="shared" si="545"/>
        <v>10777285.362162162</v>
      </c>
      <c r="T1962" s="35">
        <f t="shared" si="546"/>
        <v>2362714.6378378365</v>
      </c>
      <c r="U1962" s="35">
        <f t="shared" si="551"/>
        <v>327852</v>
      </c>
      <c r="V1962" s="35">
        <f t="shared" si="552"/>
        <v>30545.217391304348</v>
      </c>
      <c r="W1962" s="35">
        <f t="shared" si="547"/>
        <v>291707.99999999994</v>
      </c>
      <c r="X1962" s="35">
        <f t="shared" si="553"/>
        <v>1674147.8819849936</v>
      </c>
      <c r="Y1962" s="35">
        <v>1</v>
      </c>
      <c r="Z1962" s="35">
        <v>0</v>
      </c>
      <c r="AA1962" s="35">
        <f t="shared" si="554"/>
        <v>0</v>
      </c>
      <c r="AB1962" s="37">
        <f t="shared" si="548"/>
        <v>0</v>
      </c>
      <c r="AC1962" s="35">
        <v>0</v>
      </c>
      <c r="AD1962" s="35">
        <v>38461.538461538461</v>
      </c>
      <c r="AE1962" s="44"/>
    </row>
    <row r="1963" spans="1:35">
      <c r="A1963" s="34">
        <v>1959</v>
      </c>
      <c r="B1963" s="58">
        <v>46265</v>
      </c>
      <c r="C1963" s="4" t="s">
        <v>7816</v>
      </c>
      <c r="D1963" s="4" t="s">
        <v>6134</v>
      </c>
      <c r="E1963" s="4" t="s">
        <v>6148</v>
      </c>
      <c r="F1963" s="35" t="str">
        <f>IFERROR(VLOOKUP(E1963,'DATA MASTER'!$B$1:$R$3858,3,0),"")</f>
        <v>DIV 2</v>
      </c>
      <c r="G1963" s="4">
        <v>30</v>
      </c>
      <c r="H1963" s="35">
        <f>IFERROR(VLOOKUP(E1963,'DATA MASTER'!$B$1:$R$3858,6,0),"")</f>
        <v>24</v>
      </c>
      <c r="I1963" s="40">
        <f>IFERROR(VLOOKUP(E1963,'DATA MASTER'!$B$1:$R$3858,5,0),"")</f>
        <v>1.0900000000000001</v>
      </c>
      <c r="J1963" s="35">
        <f>IFERROR(VLOOKUP(E1963,'DATA MASTER'!$B$1:$R$3858,17,0),"")</f>
        <v>82200</v>
      </c>
      <c r="K1963" s="35">
        <f>IFERROR(VLOOKUP(E1963,'DATA MASTER'!$B$1:$R$3858,16,0),"")</f>
        <v>74900</v>
      </c>
      <c r="L1963" s="34">
        <f t="shared" si="544"/>
        <v>6165</v>
      </c>
      <c r="M1963" s="34">
        <f t="shared" si="549"/>
        <v>10851.512000000001</v>
      </c>
      <c r="N1963" s="35">
        <v>0</v>
      </c>
      <c r="O1963" s="35">
        <v>0</v>
      </c>
      <c r="P1963" s="35"/>
      <c r="Q1963" s="4"/>
      <c r="R1963" s="35">
        <f t="shared" si="550"/>
        <v>2055000</v>
      </c>
      <c r="S1963" s="35">
        <f t="shared" si="545"/>
        <v>1731040.2162162161</v>
      </c>
      <c r="T1963" s="35">
        <f t="shared" si="546"/>
        <v>323959.7837837839</v>
      </c>
      <c r="U1963" s="35">
        <f t="shared" si="551"/>
        <v>22890.000000000004</v>
      </c>
      <c r="V1963" s="35">
        <f t="shared" si="552"/>
        <v>2132.608695652174</v>
      </c>
      <c r="W1963" s="35">
        <f t="shared" si="547"/>
        <v>45621.000000000007</v>
      </c>
      <c r="X1963" s="35">
        <f t="shared" si="553"/>
        <v>214854.63662659327</v>
      </c>
      <c r="Y1963" s="35">
        <v>1</v>
      </c>
      <c r="Z1963" s="35">
        <v>0</v>
      </c>
      <c r="AA1963" s="35">
        <f t="shared" si="554"/>
        <v>0</v>
      </c>
      <c r="AB1963" s="37">
        <f t="shared" si="548"/>
        <v>0</v>
      </c>
      <c r="AC1963" s="35">
        <v>0</v>
      </c>
      <c r="AD1963" s="35">
        <v>38461.538461538461</v>
      </c>
      <c r="AE1963" s="44"/>
    </row>
    <row r="1964" spans="1:35">
      <c r="A1964" s="34">
        <v>1960</v>
      </c>
      <c r="B1964" s="58">
        <v>46265</v>
      </c>
      <c r="C1964" s="4" t="s">
        <v>7816</v>
      </c>
      <c r="D1964" s="4" t="s">
        <v>6134</v>
      </c>
      <c r="E1964" s="4" t="s">
        <v>6170</v>
      </c>
      <c r="F1964" s="35" t="str">
        <f>IFERROR(VLOOKUP(E1964,'DATA MASTER'!$B$1:$R$3858,3,0),"")</f>
        <v>DIV 2</v>
      </c>
      <c r="G1964" s="4">
        <v>4</v>
      </c>
      <c r="H1964" s="35">
        <f>IFERROR(VLOOKUP(E1964,'DATA MASTER'!$B$1:$R$3858,6,0),"")</f>
        <v>1</v>
      </c>
      <c r="I1964" s="40">
        <f>IFERROR(VLOOKUP(E1964,'DATA MASTER'!$B$1:$R$3858,5,0),"")</f>
        <v>21.11</v>
      </c>
      <c r="J1964" s="35">
        <f>IFERROR(VLOOKUP(E1964,'DATA MASTER'!$B$1:$R$3858,17,0),"")</f>
        <v>1428200</v>
      </c>
      <c r="K1964" s="35">
        <f>IFERROR(VLOOKUP(E1964,'DATA MASTER'!$B$1:$R$3858,16,0),"")</f>
        <v>1291700</v>
      </c>
      <c r="L1964" s="34">
        <f t="shared" si="544"/>
        <v>107115</v>
      </c>
      <c r="M1964" s="34">
        <f t="shared" si="549"/>
        <v>187141.49600000001</v>
      </c>
      <c r="N1964" s="35">
        <v>0</v>
      </c>
      <c r="O1964" s="35">
        <v>0</v>
      </c>
      <c r="P1964" s="35"/>
      <c r="Q1964" s="4"/>
      <c r="R1964" s="35">
        <f t="shared" si="550"/>
        <v>4760666.666666666</v>
      </c>
      <c r="S1964" s="35">
        <f t="shared" si="545"/>
        <v>3980391.0054054051</v>
      </c>
      <c r="T1964" s="35">
        <f t="shared" si="546"/>
        <v>780275.66126126098</v>
      </c>
      <c r="U1964" s="35">
        <f t="shared" si="551"/>
        <v>59108</v>
      </c>
      <c r="V1964" s="35">
        <f t="shared" si="552"/>
        <v>5506.95652173913</v>
      </c>
      <c r="W1964" s="35">
        <f t="shared" si="547"/>
        <v>105686.8</v>
      </c>
      <c r="X1964" s="35">
        <f t="shared" si="553"/>
        <v>571512.3662779833</v>
      </c>
      <c r="Y1964" s="35">
        <v>1</v>
      </c>
      <c r="Z1964" s="35">
        <v>0</v>
      </c>
      <c r="AA1964" s="35">
        <f t="shared" si="554"/>
        <v>0</v>
      </c>
      <c r="AB1964" s="37">
        <f t="shared" si="548"/>
        <v>0</v>
      </c>
      <c r="AC1964" s="35">
        <v>0</v>
      </c>
      <c r="AD1964" s="35">
        <v>38461.538461538461</v>
      </c>
      <c r="AE1964" s="44"/>
    </row>
    <row r="1965" spans="1:35">
      <c r="A1965" s="34">
        <v>1961</v>
      </c>
      <c r="B1965" s="58">
        <v>46265</v>
      </c>
      <c r="C1965" s="4" t="s">
        <v>7817</v>
      </c>
      <c r="D1965" s="4" t="s">
        <v>7818</v>
      </c>
      <c r="E1965" s="4" t="s">
        <v>6162</v>
      </c>
      <c r="F1965" s="35" t="str">
        <f>IFERROR(VLOOKUP(E1965,'DATA MASTER'!$B$1:$R$3858,3,0),"")</f>
        <v>DIV 1</v>
      </c>
      <c r="G1965" s="4">
        <v>50</v>
      </c>
      <c r="H1965" s="35">
        <f>IFERROR(VLOOKUP(E1965,'DATA MASTER'!$B$1:$R$3858,6,0),"")</f>
        <v>1</v>
      </c>
      <c r="I1965" s="40">
        <f>IFERROR(VLOOKUP(E1965,'DATA MASTER'!$B$1:$R$3858,5,0),"")</f>
        <v>26.01</v>
      </c>
      <c r="J1965" s="35">
        <f>IFERROR(VLOOKUP(E1965,'DATA MASTER'!$B$1:$R$3858,17,0),"")</f>
        <v>1103500</v>
      </c>
      <c r="K1965" s="35">
        <f>IFERROR(VLOOKUP(E1965,'DATA MASTER'!$B$1:$R$3858,16,0),"")</f>
        <v>991800</v>
      </c>
      <c r="L1965" s="34">
        <f t="shared" si="544"/>
        <v>82762.5</v>
      </c>
      <c r="M1965" s="34">
        <f t="shared" si="549"/>
        <v>143691.984</v>
      </c>
      <c r="N1965" s="35">
        <v>0</v>
      </c>
      <c r="O1965" s="35">
        <v>0</v>
      </c>
      <c r="P1965" s="35"/>
      <c r="Q1965" s="4" t="e">
        <f>VLOOKUP(#REF!,#REF!,1,0)</f>
        <v>#REF!</v>
      </c>
      <c r="R1965" s="35">
        <f t="shared" si="550"/>
        <v>45979166.666666664</v>
      </c>
      <c r="S1965" s="35">
        <f t="shared" si="545"/>
        <v>38203063.783783786</v>
      </c>
      <c r="T1965" s="35">
        <f t="shared" si="546"/>
        <v>7776102.8828828782</v>
      </c>
      <c r="U1965" s="35">
        <f t="shared" si="551"/>
        <v>910350</v>
      </c>
      <c r="V1965" s="35">
        <f t="shared" si="552"/>
        <v>84815.217391304352</v>
      </c>
      <c r="W1965" s="35">
        <v>0</v>
      </c>
      <c r="X1965" s="35" t="str">
        <f t="shared" si="553"/>
        <v/>
      </c>
      <c r="Y1965" s="35">
        <v>1</v>
      </c>
      <c r="Z1965" s="42" t="e">
        <f>VLOOKUP(Q1965,#REF!,4,0)</f>
        <v>#REF!</v>
      </c>
      <c r="AA1965" s="35">
        <f t="shared" si="554"/>
        <v>0</v>
      </c>
      <c r="AB1965" s="37">
        <f t="shared" si="548"/>
        <v>0</v>
      </c>
      <c r="AC1965" s="35" t="e">
        <f>Z1965*R1965*1.11</f>
        <v>#REF!</v>
      </c>
      <c r="AD1965" s="35">
        <v>0</v>
      </c>
      <c r="AE1965" s="44"/>
    </row>
    <row r="1966" spans="1:35">
      <c r="A1966" s="34">
        <v>1962</v>
      </c>
      <c r="B1966" s="58">
        <v>46265</v>
      </c>
      <c r="C1966" s="4" t="s">
        <v>7819</v>
      </c>
      <c r="D1966" s="4" t="s">
        <v>6134</v>
      </c>
      <c r="E1966" s="4" t="s">
        <v>6135</v>
      </c>
      <c r="F1966" s="35" t="str">
        <f>IFERROR(VLOOKUP(E1966,'DATA MASTER'!$B$1:$R$3858,3,0),"")</f>
        <v>DIV 1</v>
      </c>
      <c r="G1966" s="4">
        <v>24</v>
      </c>
      <c r="H1966" s="35">
        <f>IFERROR(VLOOKUP(E1966,'DATA MASTER'!$B$1:$R$3858,6,0),"")</f>
        <v>24</v>
      </c>
      <c r="I1966" s="40">
        <f>IFERROR(VLOOKUP(E1966,'DATA MASTER'!$B$1:$R$3858,5,0),"")</f>
        <v>1.23</v>
      </c>
      <c r="J1966" s="35">
        <f>IFERROR(VLOOKUP(E1966,'DATA MASTER'!$B$1:$R$3858,17,0),"")</f>
        <v>99800</v>
      </c>
      <c r="K1966" s="35">
        <f>IFERROR(VLOOKUP(E1966,'DATA MASTER'!$B$1:$R$3858,16,0),"")</f>
        <v>92100</v>
      </c>
      <c r="L1966" s="34">
        <f t="shared" si="544"/>
        <v>7485</v>
      </c>
      <c r="M1966" s="34">
        <f t="shared" si="549"/>
        <v>13343.448</v>
      </c>
      <c r="N1966" s="35">
        <v>0</v>
      </c>
      <c r="O1966" s="35">
        <v>0</v>
      </c>
      <c r="P1966" s="35">
        <v>25000</v>
      </c>
      <c r="Q1966" s="4" t="s">
        <v>7503</v>
      </c>
      <c r="R1966" s="35">
        <f t="shared" si="550"/>
        <v>1995999.9999999998</v>
      </c>
      <c r="S1966" s="35">
        <f t="shared" si="545"/>
        <v>1702844.3675675672</v>
      </c>
      <c r="T1966" s="35">
        <f t="shared" si="546"/>
        <v>293155.63243243261</v>
      </c>
      <c r="U1966" s="35">
        <f t="shared" si="551"/>
        <v>20664</v>
      </c>
      <c r="V1966" s="35">
        <f t="shared" si="552"/>
        <v>1925.2173913043478</v>
      </c>
      <c r="W1966" s="35">
        <f t="shared" si="547"/>
        <v>44311.199999999997</v>
      </c>
      <c r="X1966" s="35">
        <f t="shared" si="553"/>
        <v>162793.67657958981</v>
      </c>
      <c r="Y1966" s="35">
        <f>H1966</f>
        <v>24</v>
      </c>
      <c r="Z1966" s="35">
        <v>0</v>
      </c>
      <c r="AA1966" s="35">
        <f t="shared" si="554"/>
        <v>25000</v>
      </c>
      <c r="AB1966" s="37">
        <f t="shared" si="548"/>
        <v>0</v>
      </c>
      <c r="AC1966" s="35">
        <v>0</v>
      </c>
      <c r="AD1966" s="35">
        <v>38461.538461538461</v>
      </c>
      <c r="AE1966" s="44"/>
    </row>
    <row r="1967" spans="1:35">
      <c r="A1967" s="34">
        <v>1963</v>
      </c>
      <c r="B1967" s="58">
        <v>46265</v>
      </c>
      <c r="C1967" s="4" t="s">
        <v>7820</v>
      </c>
      <c r="D1967" s="4" t="s">
        <v>6239</v>
      </c>
      <c r="E1967" s="4" t="s">
        <v>1532</v>
      </c>
      <c r="F1967" s="35" t="str">
        <f>IFERROR(VLOOKUP(E1967,'DATA MASTER'!$B$1:$R$3858,3,0),"")</f>
        <v>DIV 1</v>
      </c>
      <c r="G1967" s="4">
        <v>2</v>
      </c>
      <c r="H1967" s="35">
        <f>IFERROR(VLOOKUP(E1967,'DATA MASTER'!$B$1:$R$3858,6,0),"")</f>
        <v>24</v>
      </c>
      <c r="I1967" s="40">
        <f>IFERROR(VLOOKUP(E1967,'DATA MASTER'!$B$1:$R$3858,5,0),"")</f>
        <v>0.92700000000000005</v>
      </c>
      <c r="J1967" s="35">
        <f>IFERROR(VLOOKUP(E1967,'DATA MASTER'!$B$1:$R$3858,17,0),"")</f>
        <v>0</v>
      </c>
      <c r="K1967" s="35">
        <f>IFERROR(VLOOKUP(E1967,'DATA MASTER'!$B$1:$R$3858,16,0),"")</f>
        <v>0</v>
      </c>
      <c r="L1967" s="34">
        <f t="shared" si="544"/>
        <v>0</v>
      </c>
      <c r="M1967" s="34">
        <f t="shared" si="549"/>
        <v>0</v>
      </c>
      <c r="N1967" s="35">
        <v>0</v>
      </c>
      <c r="O1967" s="35">
        <v>0</v>
      </c>
      <c r="P1967" s="35"/>
      <c r="Q1967" s="4"/>
      <c r="R1967" s="35">
        <f t="shared" si="550"/>
        <v>0</v>
      </c>
      <c r="S1967" s="35">
        <f t="shared" si="545"/>
        <v>0</v>
      </c>
      <c r="T1967" s="35">
        <f t="shared" si="546"/>
        <v>0</v>
      </c>
      <c r="U1967" s="35">
        <f t="shared" si="551"/>
        <v>1297.8</v>
      </c>
      <c r="V1967" s="35">
        <f t="shared" si="552"/>
        <v>120.91304347826086</v>
      </c>
      <c r="W1967" s="35">
        <f t="shared" si="547"/>
        <v>0</v>
      </c>
      <c r="X1967" s="35">
        <f t="shared" si="553"/>
        <v>-13918.713043478261</v>
      </c>
      <c r="Y1967" s="35">
        <f t="shared" ref="Y1967:Y1968" si="558">IF(E1967="nodr004",4,1)</f>
        <v>1</v>
      </c>
      <c r="Z1967" s="35">
        <v>0</v>
      </c>
      <c r="AA1967" s="35">
        <f t="shared" si="554"/>
        <v>0</v>
      </c>
      <c r="AB1967" s="37">
        <f t="shared" si="548"/>
        <v>0</v>
      </c>
      <c r="AC1967" s="35">
        <v>0</v>
      </c>
      <c r="AD1967" s="35">
        <v>12500</v>
      </c>
      <c r="AE1967" s="44"/>
    </row>
    <row r="1968" spans="1:35">
      <c r="A1968" s="34">
        <v>1964</v>
      </c>
      <c r="B1968" s="58">
        <v>46265</v>
      </c>
      <c r="C1968" s="4" t="s">
        <v>7820</v>
      </c>
      <c r="D1968" s="4" t="s">
        <v>6239</v>
      </c>
      <c r="E1968" s="4" t="s">
        <v>1530</v>
      </c>
      <c r="F1968" s="35" t="str">
        <f>IFERROR(VLOOKUP(E1968,'DATA MASTER'!$B$1:$R$3858,3,0),"")</f>
        <v>DIV 1</v>
      </c>
      <c r="G1968" s="4">
        <v>2</v>
      </c>
      <c r="H1968" s="35">
        <f>IFERROR(VLOOKUP(E1968,'DATA MASTER'!$B$1:$R$3858,6,0),"")</f>
        <v>24</v>
      </c>
      <c r="I1968" s="40">
        <f>IFERROR(VLOOKUP(E1968,'DATA MASTER'!$B$1:$R$3858,5,0),"")</f>
        <v>0.92700000000000005</v>
      </c>
      <c r="J1968" s="35">
        <f>IFERROR(VLOOKUP(E1968,'DATA MASTER'!$B$1:$R$3858,17,0),"")</f>
        <v>348100</v>
      </c>
      <c r="K1968" s="35">
        <f>IFERROR(VLOOKUP(E1968,'DATA MASTER'!$B$1:$R$3858,16,0),"")</f>
        <v>320800</v>
      </c>
      <c r="L1968" s="34">
        <f t="shared" si="544"/>
        <v>26107.5</v>
      </c>
      <c r="M1968" s="34">
        <f t="shared" si="549"/>
        <v>46477.504000000001</v>
      </c>
      <c r="N1968" s="35">
        <v>0</v>
      </c>
      <c r="O1968" s="35">
        <v>0</v>
      </c>
      <c r="P1968" s="35"/>
      <c r="Q1968" s="4"/>
      <c r="R1968" s="35">
        <f t="shared" si="550"/>
        <v>580166.66666666663</v>
      </c>
      <c r="S1968" s="35">
        <f t="shared" si="545"/>
        <v>494274.76756756747</v>
      </c>
      <c r="T1968" s="35">
        <f t="shared" si="546"/>
        <v>85891.899099099159</v>
      </c>
      <c r="U1968" s="35">
        <f t="shared" si="551"/>
        <v>1297.8</v>
      </c>
      <c r="V1968" s="35">
        <f t="shared" si="552"/>
        <v>120.91304347826086</v>
      </c>
      <c r="W1968" s="35">
        <f t="shared" si="547"/>
        <v>12879.699999999999</v>
      </c>
      <c r="X1968" s="35">
        <f t="shared" si="553"/>
        <v>59093.486055620902</v>
      </c>
      <c r="Y1968" s="35">
        <f t="shared" si="558"/>
        <v>1</v>
      </c>
      <c r="Z1968" s="35">
        <v>0</v>
      </c>
      <c r="AA1968" s="35">
        <f t="shared" si="554"/>
        <v>0</v>
      </c>
      <c r="AB1968" s="37">
        <f t="shared" si="548"/>
        <v>0</v>
      </c>
      <c r="AC1968" s="35">
        <v>0</v>
      </c>
      <c r="AD1968" s="35">
        <v>12500</v>
      </c>
      <c r="AE1968" s="44"/>
    </row>
    <row r="1969" spans="1:31">
      <c r="A1969" s="34">
        <v>1965</v>
      </c>
      <c r="B1969" s="58">
        <v>46265</v>
      </c>
      <c r="C1969" s="4" t="s">
        <v>7821</v>
      </c>
      <c r="D1969" s="4" t="s">
        <v>6134</v>
      </c>
      <c r="E1969" s="4" t="s">
        <v>6135</v>
      </c>
      <c r="F1969" s="35" t="str">
        <f>IFERROR(VLOOKUP(E1969,'DATA MASTER'!$B$1:$R$3858,3,0),"")</f>
        <v>DIV 1</v>
      </c>
      <c r="G1969" s="4">
        <v>24</v>
      </c>
      <c r="H1969" s="35">
        <f>IFERROR(VLOOKUP(E1969,'DATA MASTER'!$B$1:$R$3858,6,0),"")</f>
        <v>24</v>
      </c>
      <c r="I1969" s="40">
        <f>IFERROR(VLOOKUP(E1969,'DATA MASTER'!$B$1:$R$3858,5,0),"")</f>
        <v>1.23</v>
      </c>
      <c r="J1969" s="35">
        <f>IFERROR(VLOOKUP(E1969,'DATA MASTER'!$B$1:$R$3858,17,0),"")</f>
        <v>99800</v>
      </c>
      <c r="K1969" s="35">
        <f>IFERROR(VLOOKUP(E1969,'DATA MASTER'!$B$1:$R$3858,16,0),"")</f>
        <v>92100</v>
      </c>
      <c r="L1969" s="34">
        <f t="shared" si="544"/>
        <v>7485</v>
      </c>
      <c r="M1969" s="34">
        <f t="shared" si="549"/>
        <v>13343.448</v>
      </c>
      <c r="N1969" s="35">
        <v>0</v>
      </c>
      <c r="O1969" s="35">
        <v>0</v>
      </c>
      <c r="P1969" s="35">
        <v>25000</v>
      </c>
      <c r="Q1969" s="4" t="s">
        <v>7503</v>
      </c>
      <c r="R1969" s="35">
        <f t="shared" si="550"/>
        <v>1995999.9999999998</v>
      </c>
      <c r="S1969" s="35">
        <f t="shared" si="545"/>
        <v>1702844.3675675672</v>
      </c>
      <c r="T1969" s="35">
        <f t="shared" si="546"/>
        <v>293155.63243243261</v>
      </c>
      <c r="U1969" s="35">
        <f t="shared" si="551"/>
        <v>20664</v>
      </c>
      <c r="V1969" s="35">
        <f t="shared" si="552"/>
        <v>1925.2173913043478</v>
      </c>
      <c r="W1969" s="35">
        <f t="shared" si="547"/>
        <v>44311.199999999997</v>
      </c>
      <c r="X1969" s="35">
        <f t="shared" si="553"/>
        <v>162793.67657958981</v>
      </c>
      <c r="Y1969" s="35">
        <f>H1969</f>
        <v>24</v>
      </c>
      <c r="Z1969" s="35">
        <v>0</v>
      </c>
      <c r="AA1969" s="35">
        <f t="shared" si="554"/>
        <v>25000</v>
      </c>
      <c r="AB1969" s="37">
        <f t="shared" si="548"/>
        <v>0</v>
      </c>
      <c r="AC1969" s="35">
        <v>0</v>
      </c>
      <c r="AD1969" s="35">
        <v>38461.538461538461</v>
      </c>
      <c r="AE1969" s="44"/>
    </row>
    <row r="1970" spans="1:31">
      <c r="A1970" s="34">
        <v>1966</v>
      </c>
      <c r="B1970" s="58">
        <v>46265</v>
      </c>
      <c r="C1970" s="4" t="s">
        <v>7822</v>
      </c>
      <c r="D1970" s="4" t="s">
        <v>6134</v>
      </c>
      <c r="E1970" s="4" t="s">
        <v>6135</v>
      </c>
      <c r="F1970" s="35" t="str">
        <f>IFERROR(VLOOKUP(E1970,'DATA MASTER'!$B$1:$R$3858,3,0),"")</f>
        <v>DIV 1</v>
      </c>
      <c r="G1970" s="4">
        <v>18</v>
      </c>
      <c r="H1970" s="35">
        <f>IFERROR(VLOOKUP(E1970,'DATA MASTER'!$B$1:$R$3858,6,0),"")</f>
        <v>24</v>
      </c>
      <c r="I1970" s="40">
        <f>IFERROR(VLOOKUP(E1970,'DATA MASTER'!$B$1:$R$3858,5,0),"")</f>
        <v>1.23</v>
      </c>
      <c r="J1970" s="35">
        <f>IFERROR(VLOOKUP(E1970,'DATA MASTER'!$B$1:$R$3858,17,0),"")</f>
        <v>99800</v>
      </c>
      <c r="K1970" s="35">
        <f>IFERROR(VLOOKUP(E1970,'DATA MASTER'!$B$1:$R$3858,16,0),"")</f>
        <v>92100</v>
      </c>
      <c r="L1970" s="34">
        <f t="shared" si="544"/>
        <v>7485</v>
      </c>
      <c r="M1970" s="34">
        <f t="shared" si="549"/>
        <v>13343.448</v>
      </c>
      <c r="N1970" s="35">
        <v>0</v>
      </c>
      <c r="O1970" s="35">
        <v>0</v>
      </c>
      <c r="P1970" s="35"/>
      <c r="Q1970" s="4" t="e">
        <f>VLOOKUP(#REF!,#REF!,1,0)</f>
        <v>#REF!</v>
      </c>
      <c r="R1970" s="35">
        <f t="shared" si="550"/>
        <v>1496999.9999999998</v>
      </c>
      <c r="S1970" s="35">
        <f t="shared" si="545"/>
        <v>1277133.2756756754</v>
      </c>
      <c r="T1970" s="35">
        <f t="shared" si="546"/>
        <v>219866.7243243244</v>
      </c>
      <c r="U1970" s="35">
        <f t="shared" si="551"/>
        <v>15498</v>
      </c>
      <c r="V1970" s="35">
        <f t="shared" si="552"/>
        <v>1443.913043478261</v>
      </c>
      <c r="W1970" s="35">
        <v>0</v>
      </c>
      <c r="X1970" s="35" t="str">
        <f t="shared" si="553"/>
        <v/>
      </c>
      <c r="Y1970" s="35">
        <v>1</v>
      </c>
      <c r="Z1970" s="42" t="e">
        <f>VLOOKUP(Q1970,#REF!,4,0)</f>
        <v>#REF!</v>
      </c>
      <c r="AA1970" s="35">
        <f t="shared" si="554"/>
        <v>0</v>
      </c>
      <c r="AB1970" s="37">
        <f t="shared" si="548"/>
        <v>0</v>
      </c>
      <c r="AC1970" s="35" t="e">
        <f>Z1970*R1970*1.11</f>
        <v>#REF!</v>
      </c>
      <c r="AD1970" s="35">
        <v>0</v>
      </c>
      <c r="AE1970" s="44"/>
    </row>
    <row r="1971" spans="1:31">
      <c r="A1971" s="34">
        <v>1967</v>
      </c>
      <c r="B1971" s="58">
        <v>46265</v>
      </c>
      <c r="C1971" s="4" t="s">
        <v>7823</v>
      </c>
      <c r="D1971" s="4" t="s">
        <v>6196</v>
      </c>
      <c r="E1971" s="4" t="s">
        <v>174</v>
      </c>
      <c r="F1971" s="35" t="str">
        <f>IFERROR(VLOOKUP(E1971,'DATA MASTER'!$B$1:$R$3858,3,0),"")</f>
        <v>DIV 2</v>
      </c>
      <c r="G1971" s="4">
        <v>1</v>
      </c>
      <c r="H1971" s="35">
        <f>IFERROR(VLOOKUP(E1971,'DATA MASTER'!$B$1:$R$3858,6,0),"")</f>
        <v>1</v>
      </c>
      <c r="I1971" s="40">
        <f>IFERROR(VLOOKUP(E1971,'DATA MASTER'!$B$1:$R$3858,5,0),"")</f>
        <v>19.010000000000002</v>
      </c>
      <c r="J1971" s="35">
        <f>IFERROR(VLOOKUP(E1971,'DATA MASTER'!$B$1:$R$3858,17,0),"")</f>
        <v>381600</v>
      </c>
      <c r="K1971" s="35">
        <f>IFERROR(VLOOKUP(E1971,'DATA MASTER'!$B$1:$R$3858,16,0),"")</f>
        <v>322800</v>
      </c>
      <c r="L1971" s="34">
        <f t="shared" si="544"/>
        <v>28620</v>
      </c>
      <c r="M1971" s="34">
        <f t="shared" si="549"/>
        <v>46767.264000000003</v>
      </c>
      <c r="N1971" s="35">
        <v>0</v>
      </c>
      <c r="O1971" s="35">
        <v>10</v>
      </c>
      <c r="P1971" s="35"/>
      <c r="Q1971" s="4"/>
      <c r="R1971" s="35">
        <f t="shared" si="550"/>
        <v>286200</v>
      </c>
      <c r="S1971" s="35">
        <f t="shared" si="545"/>
        <v>223810.32648648648</v>
      </c>
      <c r="T1971" s="35">
        <f t="shared" si="546"/>
        <v>62389.673513513524</v>
      </c>
      <c r="U1971" s="35">
        <f t="shared" si="551"/>
        <v>13307.000000000002</v>
      </c>
      <c r="V1971" s="35">
        <f t="shared" si="552"/>
        <v>1239.7826086956522</v>
      </c>
      <c r="W1971" s="35">
        <f t="shared" si="547"/>
        <v>6353.64</v>
      </c>
      <c r="X1971" s="35">
        <f t="shared" si="553"/>
        <v>37643.097058664025</v>
      </c>
      <c r="Y1971" s="35">
        <f>IF(E1971="avwi005",4,1)</f>
        <v>1</v>
      </c>
      <c r="Z1971" s="35">
        <v>0</v>
      </c>
      <c r="AA1971" s="35">
        <f t="shared" si="554"/>
        <v>0</v>
      </c>
      <c r="AB1971" s="37">
        <f t="shared" si="548"/>
        <v>0</v>
      </c>
      <c r="AC1971" s="35">
        <v>0</v>
      </c>
      <c r="AD1971" s="35">
        <v>3846.1538461538462</v>
      </c>
      <c r="AE1971" s="44"/>
    </row>
    <row r="1972" spans="1:31">
      <c r="A1972" s="34">
        <v>1968</v>
      </c>
      <c r="B1972" s="58">
        <v>46265</v>
      </c>
      <c r="C1972" s="4" t="s">
        <v>7823</v>
      </c>
      <c r="D1972" s="4" t="s">
        <v>6196</v>
      </c>
      <c r="E1972" s="4" t="s">
        <v>6167</v>
      </c>
      <c r="F1972" s="35" t="str">
        <f>IFERROR(VLOOKUP(E1972,'DATA MASTER'!$B$1:$R$3858,3,0),"")</f>
        <v>DIV 2</v>
      </c>
      <c r="G1972" s="4">
        <v>6</v>
      </c>
      <c r="H1972" s="35">
        <f>IFERROR(VLOOKUP(E1972,'DATA MASTER'!$B$1:$R$3858,6,0),"")</f>
        <v>24</v>
      </c>
      <c r="I1972" s="40">
        <f>IFERROR(VLOOKUP(E1972,'DATA MASTER'!$B$1:$R$3858,5,0),"")</f>
        <v>0.90200000000000002</v>
      </c>
      <c r="J1972" s="35">
        <f>IFERROR(VLOOKUP(E1972,'DATA MASTER'!$B$1:$R$3858,17,0),"")</f>
        <v>81000</v>
      </c>
      <c r="K1972" s="35">
        <f>IFERROR(VLOOKUP(E1972,'DATA MASTER'!$B$1:$R$3858,16,0),"")</f>
        <v>74300</v>
      </c>
      <c r="L1972" s="34">
        <f t="shared" si="544"/>
        <v>6075</v>
      </c>
      <c r="M1972" s="34">
        <f t="shared" si="549"/>
        <v>10764.584000000001</v>
      </c>
      <c r="N1972" s="35">
        <v>0</v>
      </c>
      <c r="O1972" s="35">
        <v>10</v>
      </c>
      <c r="P1972" s="35"/>
      <c r="Q1972" s="4"/>
      <c r="R1972" s="35">
        <f t="shared" si="550"/>
        <v>364500</v>
      </c>
      <c r="S1972" s="35">
        <f t="shared" si="545"/>
        <v>309091.21297297289</v>
      </c>
      <c r="T1972" s="35">
        <f t="shared" si="546"/>
        <v>55408.787027027109</v>
      </c>
      <c r="U1972" s="35">
        <f t="shared" si="551"/>
        <v>3788.4</v>
      </c>
      <c r="V1972" s="35">
        <f t="shared" si="552"/>
        <v>352.95652173913044</v>
      </c>
      <c r="W1972" s="35">
        <f t="shared" si="547"/>
        <v>8091.9000000000005</v>
      </c>
      <c r="X1972" s="35">
        <f t="shared" si="553"/>
        <v>39329.376659134134</v>
      </c>
      <c r="Y1972" s="35">
        <v>1</v>
      </c>
      <c r="Z1972" s="35">
        <v>0</v>
      </c>
      <c r="AA1972" s="35">
        <f t="shared" si="554"/>
        <v>0</v>
      </c>
      <c r="AB1972" s="37">
        <f t="shared" si="548"/>
        <v>0</v>
      </c>
      <c r="AC1972" s="35">
        <v>0</v>
      </c>
      <c r="AD1972" s="35">
        <v>3846.1538461538462</v>
      </c>
      <c r="AE1972" s="44"/>
    </row>
    <row r="1973" spans="1:31">
      <c r="A1973" s="34">
        <v>1969</v>
      </c>
      <c r="B1973" s="58">
        <v>46265</v>
      </c>
      <c r="C1973" s="4" t="s">
        <v>7824</v>
      </c>
      <c r="D1973" s="4" t="s">
        <v>6188</v>
      </c>
      <c r="E1973" s="4" t="s">
        <v>6135</v>
      </c>
      <c r="F1973" s="35" t="str">
        <f>IFERROR(VLOOKUP(E1973,'DATA MASTER'!$B$1:$R$3858,3,0),"")</f>
        <v>DIV 1</v>
      </c>
      <c r="G1973" s="4">
        <v>24</v>
      </c>
      <c r="H1973" s="35">
        <f>IFERROR(VLOOKUP(E1973,'DATA MASTER'!$B$1:$R$3858,6,0),"")</f>
        <v>24</v>
      </c>
      <c r="I1973" s="40">
        <f>IFERROR(VLOOKUP(E1973,'DATA MASTER'!$B$1:$R$3858,5,0),"")</f>
        <v>1.23</v>
      </c>
      <c r="J1973" s="35">
        <f>IFERROR(VLOOKUP(E1973,'DATA MASTER'!$B$1:$R$3858,17,0),"")</f>
        <v>99800</v>
      </c>
      <c r="K1973" s="35">
        <f>IFERROR(VLOOKUP(E1973,'DATA MASTER'!$B$1:$R$3858,16,0),"")</f>
        <v>92100</v>
      </c>
      <c r="L1973" s="34">
        <f t="shared" si="544"/>
        <v>7485</v>
      </c>
      <c r="M1973" s="34">
        <f t="shared" si="549"/>
        <v>13343.448</v>
      </c>
      <c r="N1973" s="35">
        <v>0</v>
      </c>
      <c r="O1973" s="35">
        <v>0</v>
      </c>
      <c r="P1973" s="35">
        <v>25000</v>
      </c>
      <c r="Q1973" s="4" t="s">
        <v>7503</v>
      </c>
      <c r="R1973" s="35">
        <f t="shared" si="550"/>
        <v>1995999.9999999998</v>
      </c>
      <c r="S1973" s="35">
        <f t="shared" si="545"/>
        <v>1702844.3675675672</v>
      </c>
      <c r="T1973" s="35">
        <f t="shared" si="546"/>
        <v>293155.63243243261</v>
      </c>
      <c r="U1973" s="35">
        <f t="shared" si="551"/>
        <v>20664</v>
      </c>
      <c r="V1973" s="35">
        <f t="shared" si="552"/>
        <v>1925.2173913043478</v>
      </c>
      <c r="W1973" s="35">
        <f t="shared" si="547"/>
        <v>44311.199999999997</v>
      </c>
      <c r="X1973" s="35">
        <f t="shared" si="553"/>
        <v>188755.21504112828</v>
      </c>
      <c r="Y1973" s="35">
        <f t="shared" ref="Y1973:Y1974" si="559">H1973</f>
        <v>24</v>
      </c>
      <c r="Z1973" s="35">
        <v>0</v>
      </c>
      <c r="AA1973" s="35">
        <f t="shared" si="554"/>
        <v>25000</v>
      </c>
      <c r="AB1973" s="37">
        <f t="shared" si="548"/>
        <v>0</v>
      </c>
      <c r="AC1973" s="35">
        <v>0</v>
      </c>
      <c r="AD1973" s="35">
        <v>12500</v>
      </c>
      <c r="AE1973" s="44"/>
    </row>
    <row r="1974" spans="1:31">
      <c r="A1974" s="34">
        <v>1970</v>
      </c>
      <c r="B1974" s="58">
        <v>46265</v>
      </c>
      <c r="C1974" s="4" t="s">
        <v>7825</v>
      </c>
      <c r="D1974" s="4" t="s">
        <v>6143</v>
      </c>
      <c r="E1974" s="4" t="s">
        <v>6135</v>
      </c>
      <c r="F1974" s="35" t="str">
        <f>IFERROR(VLOOKUP(E1974,'DATA MASTER'!$B$1:$R$3858,3,0),"")</f>
        <v>DIV 1</v>
      </c>
      <c r="G1974" s="4">
        <v>24</v>
      </c>
      <c r="H1974" s="35">
        <f>IFERROR(VLOOKUP(E1974,'DATA MASTER'!$B$1:$R$3858,6,0),"")</f>
        <v>24</v>
      </c>
      <c r="I1974" s="40">
        <f>IFERROR(VLOOKUP(E1974,'DATA MASTER'!$B$1:$R$3858,5,0),"")</f>
        <v>1.23</v>
      </c>
      <c r="J1974" s="35">
        <f>IFERROR(VLOOKUP(E1974,'DATA MASTER'!$B$1:$R$3858,17,0),"")</f>
        <v>99800</v>
      </c>
      <c r="K1974" s="35">
        <f>IFERROR(VLOOKUP(E1974,'DATA MASTER'!$B$1:$R$3858,16,0),"")</f>
        <v>92100</v>
      </c>
      <c r="L1974" s="34">
        <f t="shared" si="544"/>
        <v>7485</v>
      </c>
      <c r="M1974" s="34">
        <f t="shared" si="549"/>
        <v>13343.448</v>
      </c>
      <c r="N1974" s="35">
        <v>0</v>
      </c>
      <c r="O1974" s="35">
        <v>0</v>
      </c>
      <c r="P1974" s="35">
        <v>25000</v>
      </c>
      <c r="Q1974" s="4" t="s">
        <v>7503</v>
      </c>
      <c r="R1974" s="35">
        <f t="shared" si="550"/>
        <v>1995999.9999999998</v>
      </c>
      <c r="S1974" s="35">
        <f t="shared" si="545"/>
        <v>1702844.3675675672</v>
      </c>
      <c r="T1974" s="35">
        <f t="shared" si="546"/>
        <v>293155.63243243261</v>
      </c>
      <c r="U1974" s="35">
        <f t="shared" si="551"/>
        <v>20664</v>
      </c>
      <c r="V1974" s="35">
        <f t="shared" si="552"/>
        <v>1925.2173913043478</v>
      </c>
      <c r="W1974" s="35">
        <f t="shared" si="547"/>
        <v>44311.199999999997</v>
      </c>
      <c r="X1974" s="35">
        <f t="shared" si="553"/>
        <v>201255.21504112828</v>
      </c>
      <c r="Y1974" s="35">
        <f t="shared" si="559"/>
        <v>24</v>
      </c>
      <c r="Z1974" s="35">
        <v>0</v>
      </c>
      <c r="AA1974" s="35">
        <f t="shared" si="554"/>
        <v>25000</v>
      </c>
      <c r="AB1974" s="37">
        <f t="shared" si="548"/>
        <v>0</v>
      </c>
      <c r="AC1974" s="35">
        <v>0</v>
      </c>
      <c r="AD1974" s="35">
        <v>0</v>
      </c>
      <c r="AE1974" s="44"/>
    </row>
    <row r="1975" spans="1:31">
      <c r="A1975" s="34">
        <v>1971</v>
      </c>
      <c r="B1975" s="58">
        <v>46265</v>
      </c>
      <c r="C1975" s="4" t="s">
        <v>7826</v>
      </c>
      <c r="D1975" s="4" t="s">
        <v>6188</v>
      </c>
      <c r="E1975" s="4" t="s">
        <v>6135</v>
      </c>
      <c r="F1975" s="35" t="str">
        <f>IFERROR(VLOOKUP(E1975,'DATA MASTER'!$B$1:$R$3858,3,0),"")</f>
        <v>DIV 1</v>
      </c>
      <c r="G1975" s="4">
        <v>8</v>
      </c>
      <c r="H1975" s="35">
        <f>IFERROR(VLOOKUP(E1975,'DATA MASTER'!$B$1:$R$3858,6,0),"")</f>
        <v>24</v>
      </c>
      <c r="I1975" s="40">
        <f>IFERROR(VLOOKUP(E1975,'DATA MASTER'!$B$1:$R$3858,5,0),"")</f>
        <v>1.23</v>
      </c>
      <c r="J1975" s="35">
        <f>IFERROR(VLOOKUP(E1975,'DATA MASTER'!$B$1:$R$3858,17,0),"")</f>
        <v>99800</v>
      </c>
      <c r="K1975" s="35">
        <f>IFERROR(VLOOKUP(E1975,'DATA MASTER'!$B$1:$R$3858,16,0),"")</f>
        <v>92100</v>
      </c>
      <c r="L1975" s="34">
        <f t="shared" si="544"/>
        <v>7485</v>
      </c>
      <c r="M1975" s="34">
        <f t="shared" si="549"/>
        <v>13343.448</v>
      </c>
      <c r="N1975" s="35">
        <v>0</v>
      </c>
      <c r="O1975" s="35">
        <v>0</v>
      </c>
      <c r="P1975" s="35"/>
      <c r="Q1975" s="4"/>
      <c r="R1975" s="35">
        <f t="shared" si="550"/>
        <v>665333.33333333326</v>
      </c>
      <c r="S1975" s="35">
        <f t="shared" si="545"/>
        <v>567614.78918918909</v>
      </c>
      <c r="T1975" s="35">
        <f t="shared" si="546"/>
        <v>97718.544144144165</v>
      </c>
      <c r="U1975" s="35">
        <f t="shared" si="551"/>
        <v>6888</v>
      </c>
      <c r="V1975" s="35">
        <f t="shared" si="552"/>
        <v>641.73913043478262</v>
      </c>
      <c r="W1975" s="35">
        <f t="shared" si="547"/>
        <v>14770.400000000001</v>
      </c>
      <c r="X1975" s="35">
        <f t="shared" si="553"/>
        <v>67085.071680376059</v>
      </c>
      <c r="Y1975" s="35">
        <v>1</v>
      </c>
      <c r="Z1975" s="35">
        <v>0</v>
      </c>
      <c r="AA1975" s="35">
        <f t="shared" si="554"/>
        <v>0</v>
      </c>
      <c r="AB1975" s="37">
        <f t="shared" si="548"/>
        <v>0</v>
      </c>
      <c r="AC1975" s="35">
        <v>0</v>
      </c>
      <c r="AD1975" s="35">
        <v>8333.3333333333339</v>
      </c>
      <c r="AE1975" s="44"/>
    </row>
    <row r="1976" spans="1:31">
      <c r="A1976" s="34">
        <v>1972</v>
      </c>
      <c r="B1976" s="58">
        <v>46265</v>
      </c>
      <c r="C1976" s="4" t="s">
        <v>7826</v>
      </c>
      <c r="D1976" s="4" t="s">
        <v>6188</v>
      </c>
      <c r="E1976" s="4" t="s">
        <v>6131</v>
      </c>
      <c r="F1976" s="35" t="str">
        <f>IFERROR(VLOOKUP(E1976,'DATA MASTER'!$B$1:$R$3858,3,0),"")</f>
        <v>DIV 1</v>
      </c>
      <c r="G1976" s="4">
        <v>24</v>
      </c>
      <c r="H1976" s="35">
        <f>IFERROR(VLOOKUP(E1976,'DATA MASTER'!$B$1:$R$3858,6,0),"")</f>
        <v>72</v>
      </c>
      <c r="I1976" s="40">
        <f>IFERROR(VLOOKUP(E1976,'DATA MASTER'!$B$1:$R$3858,5,0),"")</f>
        <v>0.245333</v>
      </c>
      <c r="J1976" s="35">
        <f>IFERROR(VLOOKUP(E1976,'DATA MASTER'!$B$1:$R$3858,17,0),"")</f>
        <v>27908.333333333332</v>
      </c>
      <c r="K1976" s="35">
        <f>IFERROR(VLOOKUP(E1976,'DATA MASTER'!$B$1:$R$3858,16,0),"")</f>
        <v>25850</v>
      </c>
      <c r="L1976" s="34">
        <f t="shared" si="544"/>
        <v>2093.125</v>
      </c>
      <c r="M1976" s="34">
        <f t="shared" si="549"/>
        <v>3745.1480000000001</v>
      </c>
      <c r="N1976" s="35">
        <v>0</v>
      </c>
      <c r="O1976" s="35">
        <v>0</v>
      </c>
      <c r="P1976" s="35"/>
      <c r="Q1976" s="4"/>
      <c r="R1976" s="35">
        <f t="shared" si="550"/>
        <v>558166.66666666663</v>
      </c>
      <c r="S1976" s="35">
        <f t="shared" si="545"/>
        <v>477942.74594594585</v>
      </c>
      <c r="T1976" s="35">
        <f t="shared" si="546"/>
        <v>80223.92072072078</v>
      </c>
      <c r="U1976" s="35">
        <f t="shared" si="551"/>
        <v>4121.5944</v>
      </c>
      <c r="V1976" s="35">
        <f t="shared" si="552"/>
        <v>383.99947826086958</v>
      </c>
      <c r="W1976" s="35">
        <f t="shared" si="547"/>
        <v>12391.3</v>
      </c>
      <c r="X1976" s="35">
        <f t="shared" si="553"/>
        <v>54993.69350912657</v>
      </c>
      <c r="Y1976" s="35">
        <f>IF(E1976="avwi005",4,1)</f>
        <v>1</v>
      </c>
      <c r="Z1976" s="35">
        <v>0</v>
      </c>
      <c r="AA1976" s="35">
        <f t="shared" si="554"/>
        <v>0</v>
      </c>
      <c r="AB1976" s="37">
        <f t="shared" si="548"/>
        <v>0</v>
      </c>
      <c r="AC1976" s="35">
        <v>0</v>
      </c>
      <c r="AD1976" s="35">
        <v>8333.3333333333339</v>
      </c>
      <c r="AE1976" s="44"/>
    </row>
    <row r="1977" spans="1:31">
      <c r="A1977" s="34">
        <v>1973</v>
      </c>
      <c r="B1977" s="58">
        <v>46265</v>
      </c>
      <c r="C1977" s="4" t="s">
        <v>7826</v>
      </c>
      <c r="D1977" s="4" t="s">
        <v>6188</v>
      </c>
      <c r="E1977" s="4" t="s">
        <v>6166</v>
      </c>
      <c r="F1977" s="35" t="str">
        <f>IFERROR(VLOOKUP(E1977,'DATA MASTER'!$B$1:$R$3858,3,0),"")</f>
        <v>DIV 2</v>
      </c>
      <c r="G1977" s="4">
        <v>4</v>
      </c>
      <c r="H1977" s="35">
        <f>IFERROR(VLOOKUP(E1977,'DATA MASTER'!$B$1:$R$3858,6,0),"")</f>
        <v>4</v>
      </c>
      <c r="I1977" s="40">
        <f>IFERROR(VLOOKUP(E1977,'DATA MASTER'!$B$1:$R$3858,5,0),"")</f>
        <v>4.68</v>
      </c>
      <c r="J1977" s="35">
        <f>IFERROR(VLOOKUP(E1977,'DATA MASTER'!$B$1:$R$3858,17,0),"")</f>
        <v>112100</v>
      </c>
      <c r="K1977" s="35">
        <f>IFERROR(VLOOKUP(E1977,'DATA MASTER'!$B$1:$R$3858,16,0),"")</f>
        <v>96500</v>
      </c>
      <c r="L1977" s="34">
        <f t="shared" si="544"/>
        <v>8407.5</v>
      </c>
      <c r="M1977" s="34">
        <f t="shared" si="549"/>
        <v>13980.92</v>
      </c>
      <c r="N1977" s="35">
        <v>0</v>
      </c>
      <c r="O1977" s="35">
        <v>0</v>
      </c>
      <c r="P1977" s="35"/>
      <c r="Q1977" s="4"/>
      <c r="R1977" s="35">
        <f t="shared" si="550"/>
        <v>373666.66666666663</v>
      </c>
      <c r="S1977" s="35">
        <f t="shared" si="545"/>
        <v>297366.05405405402</v>
      </c>
      <c r="T1977" s="35">
        <f t="shared" si="546"/>
        <v>76300.612612612604</v>
      </c>
      <c r="U1977" s="35">
        <f t="shared" si="551"/>
        <v>13104</v>
      </c>
      <c r="V1977" s="35">
        <f t="shared" si="552"/>
        <v>1220.8695652173913</v>
      </c>
      <c r="W1977" s="35">
        <f t="shared" si="547"/>
        <v>8295.4</v>
      </c>
      <c r="X1977" s="35">
        <f t="shared" si="553"/>
        <v>45347.009714061875</v>
      </c>
      <c r="Y1977" s="35">
        <f>IF(E1977="avem005",4,IF(E1977="avem025",1,1))</f>
        <v>1</v>
      </c>
      <c r="Z1977" s="35">
        <v>0</v>
      </c>
      <c r="AA1977" s="35">
        <f t="shared" si="554"/>
        <v>0</v>
      </c>
      <c r="AB1977" s="37">
        <f t="shared" si="548"/>
        <v>0</v>
      </c>
      <c r="AC1977" s="35">
        <v>0</v>
      </c>
      <c r="AD1977" s="35">
        <v>8333.3333333333339</v>
      </c>
      <c r="AE1977" s="44"/>
    </row>
    <row r="1978" spans="1:31">
      <c r="A1978" s="34">
        <v>1974</v>
      </c>
      <c r="B1978" s="58">
        <v>46265</v>
      </c>
      <c r="C1978" s="4" t="s">
        <v>7827</v>
      </c>
      <c r="D1978" s="4" t="s">
        <v>6143</v>
      </c>
      <c r="E1978" s="4" t="s">
        <v>6135</v>
      </c>
      <c r="F1978" s="35" t="str">
        <f>IFERROR(VLOOKUP(E1978,'DATA MASTER'!$B$1:$R$3858,3,0),"")</f>
        <v>DIV 1</v>
      </c>
      <c r="G1978" s="4">
        <v>24</v>
      </c>
      <c r="H1978" s="35">
        <f>IFERROR(VLOOKUP(E1978,'DATA MASTER'!$B$1:$R$3858,6,0),"")</f>
        <v>24</v>
      </c>
      <c r="I1978" s="40">
        <f>IFERROR(VLOOKUP(E1978,'DATA MASTER'!$B$1:$R$3858,5,0),"")</f>
        <v>1.23</v>
      </c>
      <c r="J1978" s="35">
        <f>IFERROR(VLOOKUP(E1978,'DATA MASTER'!$B$1:$R$3858,17,0),"")</f>
        <v>99800</v>
      </c>
      <c r="K1978" s="35">
        <f>IFERROR(VLOOKUP(E1978,'DATA MASTER'!$B$1:$R$3858,16,0),"")</f>
        <v>92100</v>
      </c>
      <c r="L1978" s="34">
        <f t="shared" si="544"/>
        <v>7485</v>
      </c>
      <c r="M1978" s="34">
        <f t="shared" si="549"/>
        <v>13343.448</v>
      </c>
      <c r="N1978" s="35">
        <v>0</v>
      </c>
      <c r="O1978" s="35">
        <v>0</v>
      </c>
      <c r="P1978" s="35">
        <v>25000</v>
      </c>
      <c r="Q1978" s="4" t="s">
        <v>7503</v>
      </c>
      <c r="R1978" s="35">
        <f t="shared" si="550"/>
        <v>1995999.9999999998</v>
      </c>
      <c r="S1978" s="35">
        <f t="shared" si="545"/>
        <v>1702844.3675675672</v>
      </c>
      <c r="T1978" s="35">
        <f t="shared" si="546"/>
        <v>293155.63243243261</v>
      </c>
      <c r="U1978" s="35">
        <f t="shared" si="551"/>
        <v>20664</v>
      </c>
      <c r="V1978" s="35">
        <f t="shared" si="552"/>
        <v>1925.2173913043478</v>
      </c>
      <c r="W1978" s="35">
        <f t="shared" si="547"/>
        <v>44311.199999999997</v>
      </c>
      <c r="X1978" s="35">
        <f t="shared" si="553"/>
        <v>177921.88170779494</v>
      </c>
      <c r="Y1978" s="35">
        <f>H1978</f>
        <v>24</v>
      </c>
      <c r="Z1978" s="35">
        <v>0</v>
      </c>
      <c r="AA1978" s="35">
        <f t="shared" si="554"/>
        <v>25000</v>
      </c>
      <c r="AB1978" s="37">
        <f t="shared" si="548"/>
        <v>0</v>
      </c>
      <c r="AC1978" s="35">
        <v>0</v>
      </c>
      <c r="AD1978" s="35">
        <v>23333.333333333332</v>
      </c>
      <c r="AE1978" s="44"/>
    </row>
    <row r="1979" spans="1:31">
      <c r="A1979" s="34">
        <v>1975</v>
      </c>
      <c r="B1979" s="58">
        <v>46265</v>
      </c>
      <c r="C1979" s="4" t="s">
        <v>7828</v>
      </c>
      <c r="D1979" s="4" t="s">
        <v>6188</v>
      </c>
      <c r="E1979" s="4" t="s">
        <v>6156</v>
      </c>
      <c r="F1979" s="35" t="str">
        <f>IFERROR(VLOOKUP(E1979,'DATA MASTER'!$B$1:$R$3858,3,0),"")</f>
        <v>DIV 1</v>
      </c>
      <c r="G1979" s="4">
        <v>8</v>
      </c>
      <c r="H1979" s="35">
        <f>IFERROR(VLOOKUP(E1979,'DATA MASTER'!$B$1:$R$3858,6,0),"")</f>
        <v>4</v>
      </c>
      <c r="I1979" s="40">
        <f>IFERROR(VLOOKUP(E1979,'DATA MASTER'!$B$1:$R$3858,5,0),"")</f>
        <v>5.3879999999999999</v>
      </c>
      <c r="J1979" s="35">
        <f>IFERROR(VLOOKUP(E1979,'DATA MASTER'!$B$1:$R$3858,17,0),"")</f>
        <v>185700</v>
      </c>
      <c r="K1979" s="35">
        <f>IFERROR(VLOOKUP(E1979,'DATA MASTER'!$B$1:$R$3858,16,0),"")</f>
        <v>165300</v>
      </c>
      <c r="L1979" s="34">
        <f t="shared" si="544"/>
        <v>13927.5</v>
      </c>
      <c r="M1979" s="34">
        <f t="shared" si="549"/>
        <v>23948.664000000001</v>
      </c>
      <c r="N1979" s="35">
        <v>0</v>
      </c>
      <c r="O1979" s="35">
        <v>0</v>
      </c>
      <c r="P1979" s="35"/>
      <c r="Q1979" s="4"/>
      <c r="R1979" s="35">
        <f t="shared" si="550"/>
        <v>1238000</v>
      </c>
      <c r="S1979" s="35">
        <f t="shared" si="545"/>
        <v>1018748.3675675675</v>
      </c>
      <c r="T1979" s="35">
        <f t="shared" si="546"/>
        <v>219251.6324324325</v>
      </c>
      <c r="U1979" s="35">
        <f t="shared" si="551"/>
        <v>30172.799999999999</v>
      </c>
      <c r="V1979" s="35">
        <f t="shared" si="552"/>
        <v>2811.1304347826085</v>
      </c>
      <c r="W1979" s="35">
        <f t="shared" si="547"/>
        <v>27483.600000000002</v>
      </c>
      <c r="X1979" s="35">
        <f t="shared" si="553"/>
        <v>158784.10199764988</v>
      </c>
      <c r="Y1979" s="35">
        <f t="shared" ref="Y1979:Y1980" si="560">IF(E1979="nodr004",4,1)</f>
        <v>1</v>
      </c>
      <c r="Z1979" s="35">
        <v>0</v>
      </c>
      <c r="AA1979" s="35">
        <f t="shared" si="554"/>
        <v>0</v>
      </c>
      <c r="AB1979" s="37">
        <f t="shared" si="548"/>
        <v>0</v>
      </c>
      <c r="AC1979" s="35">
        <v>0</v>
      </c>
      <c r="AD1979" s="35">
        <v>0</v>
      </c>
      <c r="AE1979" s="44"/>
    </row>
    <row r="1980" spans="1:31">
      <c r="A1980" s="34">
        <v>1976</v>
      </c>
      <c r="B1980" s="58">
        <v>46265</v>
      </c>
      <c r="C1980" s="4" t="s">
        <v>7829</v>
      </c>
      <c r="D1980" s="4" t="s">
        <v>6138</v>
      </c>
      <c r="E1980" s="4" t="s">
        <v>6248</v>
      </c>
      <c r="F1980" s="35" t="str">
        <f>IFERROR(VLOOKUP(E1980,'DATA MASTER'!$B$1:$R$3858,3,0),"")</f>
        <v>DIV 2</v>
      </c>
      <c r="G1980" s="4">
        <v>2</v>
      </c>
      <c r="H1980" s="35">
        <f>IFERROR(VLOOKUP(E1980,'DATA MASTER'!$B$1:$R$3858,6,0),"")</f>
        <v>4</v>
      </c>
      <c r="I1980" s="40">
        <f>IFERROR(VLOOKUP(E1980,'DATA MASTER'!$B$1:$R$3858,5,0),"")</f>
        <v>5.23</v>
      </c>
      <c r="J1980" s="35">
        <f>IFERROR(VLOOKUP(E1980,'DATA MASTER'!$B$1:$R$3858,17,0),"")</f>
        <v>163600</v>
      </c>
      <c r="K1980" s="35">
        <f>IFERROR(VLOOKUP(E1980,'DATA MASTER'!$B$1:$R$3858,16,0),"")</f>
        <v>144200</v>
      </c>
      <c r="L1980" s="34">
        <f t="shared" si="544"/>
        <v>12270</v>
      </c>
      <c r="M1980" s="34">
        <f t="shared" si="549"/>
        <v>20891.696</v>
      </c>
      <c r="N1980" s="35">
        <v>0</v>
      </c>
      <c r="O1980" s="35">
        <v>0</v>
      </c>
      <c r="P1980" s="35"/>
      <c r="Q1980" s="4"/>
      <c r="R1980" s="35">
        <f t="shared" si="550"/>
        <v>272666.66666666663</v>
      </c>
      <c r="S1980" s="35">
        <f t="shared" si="545"/>
        <v>222177.12432432431</v>
      </c>
      <c r="T1980" s="35">
        <f t="shared" si="546"/>
        <v>50489.54234234232</v>
      </c>
      <c r="U1980" s="35">
        <f t="shared" si="551"/>
        <v>7322.0000000000009</v>
      </c>
      <c r="V1980" s="35">
        <f t="shared" si="552"/>
        <v>682.17391304347825</v>
      </c>
      <c r="W1980" s="35">
        <f t="shared" si="547"/>
        <v>6053.2</v>
      </c>
      <c r="X1980" s="35">
        <f t="shared" si="553"/>
        <v>31432.168429298843</v>
      </c>
      <c r="Y1980" s="35">
        <f t="shared" si="560"/>
        <v>1</v>
      </c>
      <c r="Z1980" s="35">
        <v>0</v>
      </c>
      <c r="AA1980" s="35">
        <f t="shared" si="554"/>
        <v>0</v>
      </c>
      <c r="AB1980" s="37">
        <f t="shared" si="548"/>
        <v>0</v>
      </c>
      <c r="AC1980" s="35">
        <v>0</v>
      </c>
      <c r="AD1980" s="35">
        <v>5000</v>
      </c>
      <c r="AE1980" s="44"/>
    </row>
    <row r="1981" spans="1:31">
      <c r="A1981" s="34">
        <v>1977</v>
      </c>
      <c r="B1981" s="58">
        <v>46265</v>
      </c>
      <c r="C1981" s="4" t="s">
        <v>7830</v>
      </c>
      <c r="D1981" s="4" t="s">
        <v>6134</v>
      </c>
      <c r="E1981" s="4" t="s">
        <v>6166</v>
      </c>
      <c r="F1981" s="35" t="str">
        <f>IFERROR(VLOOKUP(E1981,'DATA MASTER'!$B$1:$R$3858,3,0),"")</f>
        <v>DIV 2</v>
      </c>
      <c r="G1981" s="4">
        <v>2</v>
      </c>
      <c r="H1981" s="35">
        <f>IFERROR(VLOOKUP(E1981,'DATA MASTER'!$B$1:$R$3858,6,0),"")</f>
        <v>4</v>
      </c>
      <c r="I1981" s="40">
        <f>IFERROR(VLOOKUP(E1981,'DATA MASTER'!$B$1:$R$3858,5,0),"")</f>
        <v>4.68</v>
      </c>
      <c r="J1981" s="35">
        <f>IFERROR(VLOOKUP(E1981,'DATA MASTER'!$B$1:$R$3858,17,0),"")</f>
        <v>112100</v>
      </c>
      <c r="K1981" s="35">
        <f>IFERROR(VLOOKUP(E1981,'DATA MASTER'!$B$1:$R$3858,16,0),"")</f>
        <v>96500</v>
      </c>
      <c r="L1981" s="34">
        <f t="shared" si="544"/>
        <v>8407.5</v>
      </c>
      <c r="M1981" s="34">
        <f t="shared" si="549"/>
        <v>13980.92</v>
      </c>
      <c r="N1981" s="35">
        <v>0</v>
      </c>
      <c r="O1981" s="35">
        <v>0</v>
      </c>
      <c r="P1981" s="35"/>
      <c r="Q1981" s="4"/>
      <c r="R1981" s="35">
        <f t="shared" si="550"/>
        <v>186833.33333333331</v>
      </c>
      <c r="S1981" s="35">
        <f t="shared" si="545"/>
        <v>148683.02702702701</v>
      </c>
      <c r="T1981" s="35">
        <f t="shared" si="546"/>
        <v>38150.306306306302</v>
      </c>
      <c r="U1981" s="35">
        <f t="shared" si="551"/>
        <v>6552</v>
      </c>
      <c r="V1981" s="35">
        <f t="shared" si="552"/>
        <v>610.43478260869563</v>
      </c>
      <c r="W1981" s="35">
        <f t="shared" si="547"/>
        <v>4147.7</v>
      </c>
      <c r="X1981" s="35">
        <f t="shared" si="553"/>
        <v>23506.838190364273</v>
      </c>
      <c r="Y1981" s="35">
        <v>1</v>
      </c>
      <c r="Z1981" s="35">
        <v>0</v>
      </c>
      <c r="AA1981" s="35">
        <f t="shared" si="554"/>
        <v>0</v>
      </c>
      <c r="AB1981" s="37">
        <f t="shared" si="548"/>
        <v>0</v>
      </c>
      <c r="AC1981" s="35">
        <v>0</v>
      </c>
      <c r="AD1981" s="35">
        <v>3333.3333333333335</v>
      </c>
      <c r="AE1981" s="44"/>
    </row>
    <row r="1982" spans="1:31">
      <c r="A1982" s="34">
        <v>1978</v>
      </c>
      <c r="B1982" s="58">
        <v>46265</v>
      </c>
      <c r="C1982" s="4" t="s">
        <v>7831</v>
      </c>
      <c r="D1982" s="4" t="s">
        <v>6239</v>
      </c>
      <c r="E1982" s="4" t="s">
        <v>6135</v>
      </c>
      <c r="F1982" s="35" t="str">
        <f>IFERROR(VLOOKUP(E1982,'DATA MASTER'!$B$1:$R$3858,3,0),"")</f>
        <v>DIV 1</v>
      </c>
      <c r="G1982" s="4">
        <v>24</v>
      </c>
      <c r="H1982" s="35">
        <f>IFERROR(VLOOKUP(E1982,'DATA MASTER'!$B$1:$R$3858,6,0),"")</f>
        <v>24</v>
      </c>
      <c r="I1982" s="40">
        <f>IFERROR(VLOOKUP(E1982,'DATA MASTER'!$B$1:$R$3858,5,0),"")</f>
        <v>1.23</v>
      </c>
      <c r="J1982" s="35">
        <f>IFERROR(VLOOKUP(E1982,'DATA MASTER'!$B$1:$R$3858,17,0),"")</f>
        <v>99800</v>
      </c>
      <c r="K1982" s="35">
        <f>IFERROR(VLOOKUP(E1982,'DATA MASTER'!$B$1:$R$3858,16,0),"")</f>
        <v>92100</v>
      </c>
      <c r="L1982" s="34">
        <f t="shared" si="544"/>
        <v>7485</v>
      </c>
      <c r="M1982" s="34">
        <f t="shared" si="549"/>
        <v>13343.448</v>
      </c>
      <c r="N1982" s="35">
        <v>0</v>
      </c>
      <c r="O1982" s="35">
        <v>0</v>
      </c>
      <c r="P1982" s="35">
        <v>25000</v>
      </c>
      <c r="Q1982" s="4" t="s">
        <v>7503</v>
      </c>
      <c r="R1982" s="35">
        <f t="shared" si="550"/>
        <v>1995999.9999999998</v>
      </c>
      <c r="S1982" s="35">
        <f t="shared" si="545"/>
        <v>1702844.3675675672</v>
      </c>
      <c r="T1982" s="35">
        <f t="shared" si="546"/>
        <v>293155.63243243261</v>
      </c>
      <c r="U1982" s="35">
        <f t="shared" si="551"/>
        <v>20664</v>
      </c>
      <c r="V1982" s="35">
        <f t="shared" si="552"/>
        <v>1925.2173913043478</v>
      </c>
      <c r="W1982" s="35">
        <f t="shared" si="547"/>
        <v>44311.199999999997</v>
      </c>
      <c r="X1982" s="35">
        <f t="shared" si="553"/>
        <v>171843.45033524593</v>
      </c>
      <c r="Y1982" s="35">
        <f>H1982</f>
        <v>24</v>
      </c>
      <c r="Z1982" s="35">
        <v>0</v>
      </c>
      <c r="AA1982" s="35">
        <f t="shared" si="554"/>
        <v>25000</v>
      </c>
      <c r="AB1982" s="37">
        <f t="shared" si="548"/>
        <v>0</v>
      </c>
      <c r="AC1982" s="35">
        <v>0</v>
      </c>
      <c r="AD1982" s="35">
        <v>29411.764705882353</v>
      </c>
      <c r="AE1982" s="44"/>
    </row>
    <row r="1983" spans="1:31">
      <c r="A1983" s="34">
        <v>1979</v>
      </c>
      <c r="B1983" s="58">
        <v>46265</v>
      </c>
      <c r="C1983" s="4" t="s">
        <v>7832</v>
      </c>
      <c r="D1983" s="4" t="s">
        <v>6175</v>
      </c>
      <c r="E1983" s="4" t="s">
        <v>6207</v>
      </c>
      <c r="F1983" s="35" t="str">
        <f>IFERROR(VLOOKUP(E1983,'DATA MASTER'!$B$1:$R$3858,3,0),"")</f>
        <v>DIV 2</v>
      </c>
      <c r="G1983" s="4">
        <v>4</v>
      </c>
      <c r="H1983" s="35">
        <f>IFERROR(VLOOKUP(E1983,'DATA MASTER'!$B$1:$R$3858,6,0),"")</f>
        <v>4</v>
      </c>
      <c r="I1983" s="40">
        <f>IFERROR(VLOOKUP(E1983,'DATA MASTER'!$B$1:$R$3858,5,0),"")</f>
        <v>4.24</v>
      </c>
      <c r="J1983" s="35">
        <f>IFERROR(VLOOKUP(E1983,'DATA MASTER'!$B$1:$R$3858,17,0),"")</f>
        <v>310600</v>
      </c>
      <c r="K1983" s="35">
        <f>IFERROR(VLOOKUP(E1983,'DATA MASTER'!$B$1:$R$3858,16,0),"")</f>
        <v>283000</v>
      </c>
      <c r="L1983" s="34">
        <f t="shared" si="544"/>
        <v>23295</v>
      </c>
      <c r="M1983" s="34">
        <f t="shared" si="549"/>
        <v>41001.040000000001</v>
      </c>
      <c r="N1983" s="35">
        <v>0</v>
      </c>
      <c r="O1983" s="35">
        <v>0</v>
      </c>
      <c r="P1983" s="35"/>
      <c r="Q1983" s="4"/>
      <c r="R1983" s="35">
        <f t="shared" si="550"/>
        <v>1035333.3333333333</v>
      </c>
      <c r="S1983" s="35">
        <f t="shared" si="545"/>
        <v>872068.32432432426</v>
      </c>
      <c r="T1983" s="35">
        <f t="shared" si="546"/>
        <v>163265.00900900899</v>
      </c>
      <c r="U1983" s="35">
        <f t="shared" si="551"/>
        <v>11872</v>
      </c>
      <c r="V1983" s="35">
        <f t="shared" si="552"/>
        <v>1106.0869565217392</v>
      </c>
      <c r="W1983" s="35">
        <f t="shared" si="547"/>
        <v>22984.399999999998</v>
      </c>
      <c r="X1983" s="35">
        <f t="shared" si="553"/>
        <v>121420.1691113108</v>
      </c>
      <c r="Y1983" s="35">
        <f>IF(E1983="nodr004",4,1)</f>
        <v>4</v>
      </c>
      <c r="Z1983" s="35">
        <v>0</v>
      </c>
      <c r="AA1983" s="35">
        <f t="shared" si="554"/>
        <v>0</v>
      </c>
      <c r="AB1983" s="37">
        <f t="shared" si="548"/>
        <v>0</v>
      </c>
      <c r="AC1983" s="35">
        <v>0</v>
      </c>
      <c r="AD1983" s="35">
        <v>5882.3529411764703</v>
      </c>
      <c r="AE1983" s="44"/>
    </row>
    <row r="1984" spans="1:31">
      <c r="A1984" s="34">
        <v>1980</v>
      </c>
      <c r="B1984" s="58">
        <v>46265</v>
      </c>
      <c r="C1984" s="4" t="s">
        <v>7833</v>
      </c>
      <c r="D1984" s="4" t="s">
        <v>6143</v>
      </c>
      <c r="E1984" s="4" t="s">
        <v>6353</v>
      </c>
      <c r="F1984" s="35" t="str">
        <f>IFERROR(VLOOKUP(E1984,'DATA MASTER'!$B$1:$R$3858,3,0),"")</f>
        <v>DIV 2</v>
      </c>
      <c r="G1984" s="4">
        <v>4</v>
      </c>
      <c r="H1984" s="35">
        <f>IFERROR(VLOOKUP(E1984,'DATA MASTER'!$B$1:$R$3858,6,0),"")</f>
        <v>24</v>
      </c>
      <c r="I1984" s="40">
        <f>IFERROR(VLOOKUP(E1984,'DATA MASTER'!$B$1:$R$3858,5,0),"")</f>
        <v>1.0900000000000001</v>
      </c>
      <c r="J1984" s="35">
        <f>IFERROR(VLOOKUP(E1984,'DATA MASTER'!$B$1:$R$3858,17,0),"")</f>
        <v>75900</v>
      </c>
      <c r="K1984" s="35">
        <f>IFERROR(VLOOKUP(E1984,'DATA MASTER'!$B$1:$R$3858,16,0),"")</f>
        <v>68000</v>
      </c>
      <c r="L1984" s="34">
        <f t="shared" si="544"/>
        <v>5692.5</v>
      </c>
      <c r="M1984" s="34">
        <f t="shared" si="549"/>
        <v>9851.84</v>
      </c>
      <c r="N1984" s="35">
        <v>0</v>
      </c>
      <c r="O1984" s="35">
        <v>0</v>
      </c>
      <c r="P1984" s="35"/>
      <c r="Q1984" s="4" t="e">
        <f>VLOOKUP(#REF!,#REF!,1,0)</f>
        <v>#REF!</v>
      </c>
      <c r="R1984" s="35">
        <f t="shared" si="550"/>
        <v>252999.99999999997</v>
      </c>
      <c r="S1984" s="35">
        <f t="shared" si="545"/>
        <v>209542.91891891891</v>
      </c>
      <c r="T1984" s="35">
        <f t="shared" si="546"/>
        <v>43457.081081081065</v>
      </c>
      <c r="U1984" s="35">
        <f t="shared" si="551"/>
        <v>3052</v>
      </c>
      <c r="V1984" s="35">
        <f t="shared" si="552"/>
        <v>284.34782608695656</v>
      </c>
      <c r="W1984" s="35">
        <f t="shared" si="547"/>
        <v>5616.5999999999995</v>
      </c>
      <c r="X1984" s="35" t="str">
        <f t="shared" si="553"/>
        <v/>
      </c>
      <c r="Y1984" s="35">
        <v>1</v>
      </c>
      <c r="Z1984" s="42" t="e">
        <f>VLOOKUP(Q1984,#REF!,4,0)</f>
        <v>#REF!</v>
      </c>
      <c r="AA1984" s="35">
        <f t="shared" si="554"/>
        <v>0</v>
      </c>
      <c r="AB1984" s="37">
        <f t="shared" si="548"/>
        <v>0</v>
      </c>
      <c r="AC1984" s="35" t="e">
        <f t="shared" ref="AC1984:AC1985" si="561">Z1984*R1984*1.11</f>
        <v>#REF!</v>
      </c>
      <c r="AD1984" s="35">
        <v>0</v>
      </c>
      <c r="AE1984" s="44"/>
    </row>
    <row r="1985" spans="1:35">
      <c r="A1985" s="34">
        <v>1981</v>
      </c>
      <c r="B1985" s="58">
        <v>46265</v>
      </c>
      <c r="C1985" s="4" t="s">
        <v>7833</v>
      </c>
      <c r="D1985" s="4" t="s">
        <v>6143</v>
      </c>
      <c r="E1985" s="4" t="s">
        <v>6383</v>
      </c>
      <c r="F1985" s="35" t="str">
        <f>IFERROR(VLOOKUP(E1985,'DATA MASTER'!$B$1:$R$3858,3,0),"")</f>
        <v>DIV 2</v>
      </c>
      <c r="G1985" s="4">
        <v>4</v>
      </c>
      <c r="H1985" s="35">
        <f>IFERROR(VLOOKUP(E1985,'DATA MASTER'!$B$1:$R$3858,6,0),"")</f>
        <v>4</v>
      </c>
      <c r="I1985" s="40">
        <f>IFERROR(VLOOKUP(E1985,'DATA MASTER'!$B$1:$R$3858,5,0),"")</f>
        <v>4.18</v>
      </c>
      <c r="J1985" s="35">
        <f>IFERROR(VLOOKUP(E1985,'DATA MASTER'!$B$1:$R$3858,17,0),"")</f>
        <v>185400</v>
      </c>
      <c r="K1985" s="35">
        <f>IFERROR(VLOOKUP(E1985,'DATA MASTER'!$B$1:$R$3858,16,0),"")</f>
        <v>163600</v>
      </c>
      <c r="L1985" s="34">
        <f t="shared" si="544"/>
        <v>13905</v>
      </c>
      <c r="M1985" s="34">
        <f t="shared" si="549"/>
        <v>23702.368000000002</v>
      </c>
      <c r="N1985" s="35">
        <v>0</v>
      </c>
      <c r="O1985" s="35">
        <v>0</v>
      </c>
      <c r="P1985" s="35"/>
      <c r="Q1985" s="4" t="e">
        <f>VLOOKUP(#REF!,#REF!,1,0)</f>
        <v>#REF!</v>
      </c>
      <c r="R1985" s="35">
        <f t="shared" si="550"/>
        <v>618000</v>
      </c>
      <c r="S1985" s="35">
        <f t="shared" si="545"/>
        <v>504135.6108108107</v>
      </c>
      <c r="T1985" s="35">
        <f t="shared" si="546"/>
        <v>113864.3891891893</v>
      </c>
      <c r="U1985" s="35">
        <f t="shared" si="551"/>
        <v>11704</v>
      </c>
      <c r="V1985" s="35">
        <f t="shared" si="552"/>
        <v>1090.4347826086955</v>
      </c>
      <c r="W1985" s="35">
        <f t="shared" si="547"/>
        <v>13719.6</v>
      </c>
      <c r="X1985" s="35" t="str">
        <f t="shared" si="553"/>
        <v/>
      </c>
      <c r="Y1985" s="35">
        <v>1</v>
      </c>
      <c r="Z1985" s="42" t="e">
        <f>VLOOKUP(Q1985,#REF!,4,0)</f>
        <v>#REF!</v>
      </c>
      <c r="AA1985" s="35">
        <f t="shared" si="554"/>
        <v>0</v>
      </c>
      <c r="AB1985" s="37">
        <f t="shared" si="548"/>
        <v>0</v>
      </c>
      <c r="AC1985" s="35" t="e">
        <f t="shared" si="561"/>
        <v>#REF!</v>
      </c>
      <c r="AD1985" s="35">
        <v>0</v>
      </c>
      <c r="AE1985" s="44"/>
    </row>
    <row r="1986" spans="1:35">
      <c r="A1986" s="34">
        <v>1982</v>
      </c>
      <c r="B1986" s="58">
        <v>46265</v>
      </c>
      <c r="C1986" s="4" t="s">
        <v>7834</v>
      </c>
      <c r="D1986" s="4" t="s">
        <v>6143</v>
      </c>
      <c r="E1986" s="4" t="s">
        <v>6160</v>
      </c>
      <c r="F1986" s="35" t="str">
        <f>IFERROR(VLOOKUP(E1986,'DATA MASTER'!$B$1:$R$3858,3,0),"")</f>
        <v>DIV 1</v>
      </c>
      <c r="G1986" s="4">
        <v>1</v>
      </c>
      <c r="H1986" s="35">
        <f>IFERROR(VLOOKUP(E1986,'DATA MASTER'!$B$1:$R$3858,6,0),"")</f>
        <v>1</v>
      </c>
      <c r="I1986" s="40">
        <f>IFERROR(VLOOKUP(E1986,'DATA MASTER'!$B$1:$R$3858,5,0),"")</f>
        <v>26.02</v>
      </c>
      <c r="J1986" s="35">
        <f>IFERROR(VLOOKUP(E1986,'DATA MASTER'!$B$1:$R$3858,17,0),"")</f>
        <v>876000</v>
      </c>
      <c r="K1986" s="35">
        <f>IFERROR(VLOOKUP(E1986,'DATA MASTER'!$B$1:$R$3858,16,0),"")</f>
        <v>777200</v>
      </c>
      <c r="L1986" s="34">
        <f t="shared" si="544"/>
        <v>65700</v>
      </c>
      <c r="M1986" s="34">
        <f t="shared" si="549"/>
        <v>112600.736</v>
      </c>
      <c r="N1986" s="35">
        <v>0</v>
      </c>
      <c r="O1986" s="35">
        <v>0</v>
      </c>
      <c r="P1986" s="35"/>
      <c r="Q1986" s="4"/>
      <c r="R1986" s="35">
        <f t="shared" si="550"/>
        <v>729999.99999999988</v>
      </c>
      <c r="S1986" s="35">
        <f t="shared" si="545"/>
        <v>598738.07567567565</v>
      </c>
      <c r="T1986" s="35">
        <f t="shared" si="546"/>
        <v>131261.92432432424</v>
      </c>
      <c r="U1986" s="35">
        <f t="shared" si="551"/>
        <v>18214</v>
      </c>
      <c r="V1986" s="35">
        <f t="shared" si="552"/>
        <v>1696.9565217391305</v>
      </c>
      <c r="W1986" s="35">
        <f t="shared" si="547"/>
        <v>16206</v>
      </c>
      <c r="X1986" s="35">
        <f t="shared" si="553"/>
        <v>95144.967802585103</v>
      </c>
      <c r="Y1986" s="35">
        <v>1</v>
      </c>
      <c r="Z1986" s="35">
        <v>0</v>
      </c>
      <c r="AA1986" s="35">
        <f t="shared" si="554"/>
        <v>0</v>
      </c>
      <c r="AB1986" s="37">
        <f t="shared" si="548"/>
        <v>0</v>
      </c>
      <c r="AC1986" s="35">
        <v>0</v>
      </c>
      <c r="AD1986" s="35">
        <v>0</v>
      </c>
      <c r="AE1986" s="44"/>
    </row>
    <row r="1987" spans="1:35">
      <c r="A1987" s="34">
        <v>1983</v>
      </c>
      <c r="B1987" s="58">
        <v>46265</v>
      </c>
      <c r="C1987" s="4" t="s">
        <v>7835</v>
      </c>
      <c r="D1987" s="4" t="s">
        <v>6138</v>
      </c>
      <c r="E1987" s="4" t="s">
        <v>6156</v>
      </c>
      <c r="F1987" s="35" t="str">
        <f>IFERROR(VLOOKUP(E1987,'DATA MASTER'!$B$1:$R$3858,3,0),"")</f>
        <v>DIV 1</v>
      </c>
      <c r="G1987" s="4">
        <v>2</v>
      </c>
      <c r="H1987" s="35">
        <f>IFERROR(VLOOKUP(E1987,'DATA MASTER'!$B$1:$R$3858,6,0),"")</f>
        <v>4</v>
      </c>
      <c r="I1987" s="40">
        <f>IFERROR(VLOOKUP(E1987,'DATA MASTER'!$B$1:$R$3858,5,0),"")</f>
        <v>5.3879999999999999</v>
      </c>
      <c r="J1987" s="35">
        <f>IFERROR(VLOOKUP(E1987,'DATA MASTER'!$B$1:$R$3858,17,0),"")</f>
        <v>185700</v>
      </c>
      <c r="K1987" s="35">
        <f>IFERROR(VLOOKUP(E1987,'DATA MASTER'!$B$1:$R$3858,16,0),"")</f>
        <v>165300</v>
      </c>
      <c r="L1987" s="34">
        <f t="shared" si="544"/>
        <v>13927.5</v>
      </c>
      <c r="M1987" s="34">
        <f t="shared" si="549"/>
        <v>23948.664000000001</v>
      </c>
      <c r="N1987" s="35">
        <v>0</v>
      </c>
      <c r="O1987" s="35">
        <v>0</v>
      </c>
      <c r="P1987" s="35"/>
      <c r="Q1987" s="4"/>
      <c r="R1987" s="35">
        <f t="shared" si="550"/>
        <v>309500</v>
      </c>
      <c r="S1987" s="35">
        <f t="shared" si="545"/>
        <v>254687.09189189188</v>
      </c>
      <c r="T1987" s="35">
        <f t="shared" si="546"/>
        <v>54812.908108108124</v>
      </c>
      <c r="U1987" s="35">
        <f t="shared" si="551"/>
        <v>7543.2</v>
      </c>
      <c r="V1987" s="35">
        <f t="shared" si="552"/>
        <v>702.78260869565213</v>
      </c>
      <c r="W1987" s="35">
        <f t="shared" si="547"/>
        <v>6870.9000000000005</v>
      </c>
      <c r="X1987" s="35">
        <f t="shared" si="553"/>
        <v>35849.871653258626</v>
      </c>
      <c r="Y1987" s="35">
        <f>IF(E1987="avem005",4,IF(E1987="avem025",1,1))</f>
        <v>4</v>
      </c>
      <c r="Z1987" s="35">
        <v>0</v>
      </c>
      <c r="AA1987" s="35">
        <f t="shared" si="554"/>
        <v>0</v>
      </c>
      <c r="AB1987" s="37">
        <f t="shared" si="548"/>
        <v>0</v>
      </c>
      <c r="AC1987" s="35">
        <v>0</v>
      </c>
      <c r="AD1987" s="35">
        <v>3846.1538461538462</v>
      </c>
      <c r="AE1987" s="44"/>
    </row>
    <row r="1988" spans="1:35">
      <c r="A1988" s="34">
        <v>1984</v>
      </c>
      <c r="B1988" s="58">
        <v>46265</v>
      </c>
      <c r="C1988" s="4" t="s">
        <v>7835</v>
      </c>
      <c r="D1988" s="4" t="s">
        <v>6138</v>
      </c>
      <c r="E1988" s="4" t="s">
        <v>6135</v>
      </c>
      <c r="F1988" s="35" t="str">
        <f>IFERROR(VLOOKUP(E1988,'DATA MASTER'!$B$1:$R$3858,3,0),"")</f>
        <v>DIV 1</v>
      </c>
      <c r="G1988" s="4">
        <v>4</v>
      </c>
      <c r="H1988" s="35">
        <f>IFERROR(VLOOKUP(E1988,'DATA MASTER'!$B$1:$R$3858,6,0),"")</f>
        <v>24</v>
      </c>
      <c r="I1988" s="40">
        <f>IFERROR(VLOOKUP(E1988,'DATA MASTER'!$B$1:$R$3858,5,0),"")</f>
        <v>1.23</v>
      </c>
      <c r="J1988" s="35">
        <f>IFERROR(VLOOKUP(E1988,'DATA MASTER'!$B$1:$R$3858,17,0),"")</f>
        <v>99800</v>
      </c>
      <c r="K1988" s="35">
        <f>IFERROR(VLOOKUP(E1988,'DATA MASTER'!$B$1:$R$3858,16,0),"")</f>
        <v>92100</v>
      </c>
      <c r="L1988" s="34">
        <f t="shared" si="544"/>
        <v>7485</v>
      </c>
      <c r="M1988" s="34">
        <f t="shared" si="549"/>
        <v>13343.448</v>
      </c>
      <c r="N1988" s="35">
        <v>0</v>
      </c>
      <c r="O1988" s="35">
        <v>0</v>
      </c>
      <c r="P1988" s="35"/>
      <c r="Q1988" s="4"/>
      <c r="R1988" s="35">
        <f t="shared" si="550"/>
        <v>332666.66666666663</v>
      </c>
      <c r="S1988" s="35">
        <f t="shared" si="545"/>
        <v>283807.39459459455</v>
      </c>
      <c r="T1988" s="35">
        <f t="shared" si="546"/>
        <v>48859.272072072083</v>
      </c>
      <c r="U1988" s="35">
        <f t="shared" si="551"/>
        <v>3444</v>
      </c>
      <c r="V1988" s="35">
        <f t="shared" si="552"/>
        <v>320.86956521739131</v>
      </c>
      <c r="W1988" s="35">
        <f t="shared" si="547"/>
        <v>7385.2000000000007</v>
      </c>
      <c r="X1988" s="35">
        <f t="shared" si="553"/>
        <v>33863.04866070085</v>
      </c>
      <c r="Y1988" s="35">
        <v>1</v>
      </c>
      <c r="Z1988" s="35">
        <v>0</v>
      </c>
      <c r="AA1988" s="35">
        <f t="shared" si="554"/>
        <v>0</v>
      </c>
      <c r="AB1988" s="37">
        <f t="shared" si="548"/>
        <v>0</v>
      </c>
      <c r="AC1988" s="35">
        <v>0</v>
      </c>
      <c r="AD1988" s="35">
        <v>3846.1538461538462</v>
      </c>
      <c r="AE1988" s="44"/>
    </row>
    <row r="1989" spans="1:35">
      <c r="A1989" s="34">
        <v>1985</v>
      </c>
      <c r="B1989" s="58">
        <v>46265</v>
      </c>
      <c r="C1989" s="4" t="s">
        <v>7836</v>
      </c>
      <c r="D1989" s="4" t="s">
        <v>6201</v>
      </c>
      <c r="E1989" s="4" t="s">
        <v>6135</v>
      </c>
      <c r="F1989" s="35" t="str">
        <f>IFERROR(VLOOKUP(E1989,'DATA MASTER'!$B$1:$R$3858,3,0),"")</f>
        <v>DIV 1</v>
      </c>
      <c r="G1989" s="4">
        <v>48</v>
      </c>
      <c r="H1989" s="35">
        <f>IFERROR(VLOOKUP(E1989,'DATA MASTER'!$B$1:$R$3858,6,0),"")</f>
        <v>24</v>
      </c>
      <c r="I1989" s="40">
        <f>IFERROR(VLOOKUP(E1989,'DATA MASTER'!$B$1:$R$3858,5,0),"")</f>
        <v>1.23</v>
      </c>
      <c r="J1989" s="35">
        <f>IFERROR(VLOOKUP(E1989,'DATA MASTER'!$B$1:$R$3858,17,0),"")</f>
        <v>99800</v>
      </c>
      <c r="K1989" s="35">
        <f>IFERROR(VLOOKUP(E1989,'DATA MASTER'!$B$1:$R$3858,16,0),"")</f>
        <v>92100</v>
      </c>
      <c r="L1989" s="34">
        <f t="shared" si="544"/>
        <v>7485</v>
      </c>
      <c r="M1989" s="34">
        <f t="shared" si="549"/>
        <v>13343.448</v>
      </c>
      <c r="N1989" s="35">
        <v>0</v>
      </c>
      <c r="O1989" s="35">
        <v>0</v>
      </c>
      <c r="P1989" s="35">
        <v>25000</v>
      </c>
      <c r="Q1989" s="4" t="s">
        <v>7503</v>
      </c>
      <c r="R1989" s="35">
        <f t="shared" si="550"/>
        <v>3991999.9999999995</v>
      </c>
      <c r="S1989" s="35">
        <f t="shared" si="545"/>
        <v>3405688.7351351343</v>
      </c>
      <c r="T1989" s="35">
        <f t="shared" si="546"/>
        <v>586311.26486486522</v>
      </c>
      <c r="U1989" s="35">
        <f t="shared" si="551"/>
        <v>41328</v>
      </c>
      <c r="V1989" s="35">
        <f t="shared" si="552"/>
        <v>3850.4347826086955</v>
      </c>
      <c r="W1989" s="35">
        <f t="shared" si="547"/>
        <v>88622.399999999994</v>
      </c>
      <c r="X1989" s="35">
        <f t="shared" si="553"/>
        <v>357510.43008225656</v>
      </c>
      <c r="Y1989" s="35">
        <f>H1989</f>
        <v>24</v>
      </c>
      <c r="Z1989" s="35">
        <v>0</v>
      </c>
      <c r="AA1989" s="35">
        <f t="shared" si="554"/>
        <v>50000</v>
      </c>
      <c r="AB1989" s="37">
        <f t="shared" si="548"/>
        <v>20000</v>
      </c>
      <c r="AC1989" s="35">
        <v>0</v>
      </c>
      <c r="AD1989" s="35">
        <v>25000</v>
      </c>
      <c r="AE1989" s="44"/>
    </row>
    <row r="1990" spans="1:35">
      <c r="A1990" s="34">
        <v>1986</v>
      </c>
      <c r="B1990" s="58">
        <v>46265</v>
      </c>
      <c r="C1990" s="4" t="s">
        <v>7837</v>
      </c>
      <c r="D1990" s="4" t="s">
        <v>6239</v>
      </c>
      <c r="E1990" s="4" t="s">
        <v>6156</v>
      </c>
      <c r="F1990" s="35" t="str">
        <f>IFERROR(VLOOKUP(E1990,'DATA MASTER'!$B$1:$R$3858,3,0),"")</f>
        <v>DIV 1</v>
      </c>
      <c r="G1990" s="4">
        <v>12</v>
      </c>
      <c r="H1990" s="35">
        <f>IFERROR(VLOOKUP(E1990,'DATA MASTER'!$B$1:$R$3858,6,0),"")</f>
        <v>4</v>
      </c>
      <c r="I1990" s="40">
        <f>IFERROR(VLOOKUP(E1990,'DATA MASTER'!$B$1:$R$3858,5,0),"")</f>
        <v>5.3879999999999999</v>
      </c>
      <c r="J1990" s="35">
        <f>IFERROR(VLOOKUP(E1990,'DATA MASTER'!$B$1:$R$3858,17,0),"")</f>
        <v>185700</v>
      </c>
      <c r="K1990" s="35">
        <f>IFERROR(VLOOKUP(E1990,'DATA MASTER'!$B$1:$R$3858,16,0),"")</f>
        <v>165300</v>
      </c>
      <c r="L1990" s="34">
        <f t="shared" si="544"/>
        <v>13927.5</v>
      </c>
      <c r="M1990" s="34">
        <f t="shared" si="549"/>
        <v>23948.664000000001</v>
      </c>
      <c r="N1990" s="35">
        <v>0</v>
      </c>
      <c r="O1990" s="35">
        <v>0</v>
      </c>
      <c r="P1990" s="35"/>
      <c r="Q1990" s="4"/>
      <c r="R1990" s="35">
        <f t="shared" si="550"/>
        <v>1857000</v>
      </c>
      <c r="S1990" s="35">
        <f t="shared" si="545"/>
        <v>1528122.5513513512</v>
      </c>
      <c r="T1990" s="35">
        <f t="shared" si="546"/>
        <v>328877.4486486488</v>
      </c>
      <c r="U1990" s="35">
        <f t="shared" si="551"/>
        <v>45259.200000000004</v>
      </c>
      <c r="V1990" s="35">
        <f t="shared" si="552"/>
        <v>4216.6956521739139</v>
      </c>
      <c r="W1990" s="35">
        <f t="shared" si="547"/>
        <v>41225.4</v>
      </c>
      <c r="X1990" s="35">
        <f t="shared" si="553"/>
        <v>227649.83720700123</v>
      </c>
      <c r="Y1990" s="35">
        <v>1</v>
      </c>
      <c r="Z1990" s="35">
        <v>0</v>
      </c>
      <c r="AA1990" s="35">
        <f t="shared" si="554"/>
        <v>0</v>
      </c>
      <c r="AB1990" s="37">
        <f t="shared" si="548"/>
        <v>0</v>
      </c>
      <c r="AC1990" s="35">
        <v>0</v>
      </c>
      <c r="AD1990" s="35">
        <v>10526.315789473685</v>
      </c>
      <c r="AE1990" s="44"/>
    </row>
    <row r="1991" spans="1:35">
      <c r="A1991" s="34">
        <v>1987</v>
      </c>
      <c r="B1991" s="58">
        <v>46265</v>
      </c>
      <c r="C1991" s="4" t="s">
        <v>7837</v>
      </c>
      <c r="D1991" s="4" t="s">
        <v>6239</v>
      </c>
      <c r="E1991" s="4" t="s">
        <v>6160</v>
      </c>
      <c r="F1991" s="35" t="str">
        <f>IFERROR(VLOOKUP(E1991,'DATA MASTER'!$B$1:$R$3858,3,0),"")</f>
        <v>DIV 1</v>
      </c>
      <c r="G1991" s="4">
        <v>1</v>
      </c>
      <c r="H1991" s="35">
        <f>IFERROR(VLOOKUP(E1991,'DATA MASTER'!$B$1:$R$3858,6,0),"")</f>
        <v>1</v>
      </c>
      <c r="I1991" s="40">
        <f>IFERROR(VLOOKUP(E1991,'DATA MASTER'!$B$1:$R$3858,5,0),"")</f>
        <v>26.02</v>
      </c>
      <c r="J1991" s="35">
        <f>IFERROR(VLOOKUP(E1991,'DATA MASTER'!$B$1:$R$3858,17,0),"")</f>
        <v>876000</v>
      </c>
      <c r="K1991" s="35">
        <f>IFERROR(VLOOKUP(E1991,'DATA MASTER'!$B$1:$R$3858,16,0),"")</f>
        <v>777200</v>
      </c>
      <c r="L1991" s="34">
        <f t="shared" si="544"/>
        <v>65700</v>
      </c>
      <c r="M1991" s="34">
        <f t="shared" si="549"/>
        <v>112600.736</v>
      </c>
      <c r="N1991" s="35">
        <v>0</v>
      </c>
      <c r="O1991" s="35">
        <v>0</v>
      </c>
      <c r="P1991" s="35"/>
      <c r="Q1991" s="4"/>
      <c r="R1991" s="35">
        <f t="shared" si="550"/>
        <v>729999.99999999988</v>
      </c>
      <c r="S1991" s="35">
        <f t="shared" si="545"/>
        <v>598738.07567567565</v>
      </c>
      <c r="T1991" s="35">
        <f t="shared" si="546"/>
        <v>131261.92432432424</v>
      </c>
      <c r="U1991" s="35">
        <f t="shared" si="551"/>
        <v>18214</v>
      </c>
      <c r="V1991" s="35">
        <f t="shared" si="552"/>
        <v>1696.9565217391305</v>
      </c>
      <c r="W1991" s="35">
        <f t="shared" si="547"/>
        <v>16206</v>
      </c>
      <c r="X1991" s="35">
        <f t="shared" si="553"/>
        <v>84618.652013111423</v>
      </c>
      <c r="Y1991" s="35">
        <v>1</v>
      </c>
      <c r="Z1991" s="35">
        <v>0</v>
      </c>
      <c r="AA1991" s="35">
        <f t="shared" si="554"/>
        <v>0</v>
      </c>
      <c r="AB1991" s="37">
        <f t="shared" si="548"/>
        <v>0</v>
      </c>
      <c r="AC1991" s="35">
        <v>0</v>
      </c>
      <c r="AD1991" s="35">
        <v>10526.315789473685</v>
      </c>
      <c r="AE1991" s="44"/>
    </row>
    <row r="1992" spans="1:35">
      <c r="A1992" s="34">
        <v>1988</v>
      </c>
      <c r="B1992" s="58">
        <v>46265</v>
      </c>
      <c r="C1992" s="4" t="s">
        <v>7837</v>
      </c>
      <c r="D1992" s="4" t="s">
        <v>6239</v>
      </c>
      <c r="E1992" s="4" t="s">
        <v>6131</v>
      </c>
      <c r="F1992" s="35" t="str">
        <f>IFERROR(VLOOKUP(E1992,'DATA MASTER'!$B$1:$R$3858,3,0),"")</f>
        <v>DIV 1</v>
      </c>
      <c r="G1992" s="4">
        <v>12</v>
      </c>
      <c r="H1992" s="35">
        <f>IFERROR(VLOOKUP(E1992,'DATA MASTER'!$B$1:$R$3858,6,0),"")</f>
        <v>72</v>
      </c>
      <c r="I1992" s="40">
        <f>IFERROR(VLOOKUP(E1992,'DATA MASTER'!$B$1:$R$3858,5,0),"")</f>
        <v>0.245333</v>
      </c>
      <c r="J1992" s="35">
        <f>IFERROR(VLOOKUP(E1992,'DATA MASTER'!$B$1:$R$3858,17,0),"")</f>
        <v>27908.333333333332</v>
      </c>
      <c r="K1992" s="35">
        <f>IFERROR(VLOOKUP(E1992,'DATA MASTER'!$B$1:$R$3858,16,0),"")</f>
        <v>25850</v>
      </c>
      <c r="L1992" s="34">
        <f t="shared" ref="L1992:L2055" si="562">IFERROR(IF(F1992="MTAB",12.5%*J1992,7.5%*J1992),"")</f>
        <v>2093.125</v>
      </c>
      <c r="M1992" s="34">
        <f t="shared" si="549"/>
        <v>3745.1480000000001</v>
      </c>
      <c r="N1992" s="35">
        <v>0</v>
      </c>
      <c r="O1992" s="35">
        <v>0</v>
      </c>
      <c r="P1992" s="35"/>
      <c r="Q1992" s="4"/>
      <c r="R1992" s="35">
        <f t="shared" si="550"/>
        <v>279083.33333333331</v>
      </c>
      <c r="S1992" s="35">
        <f t="shared" ref="S1992:S2055" si="563">IFERROR((K1992-M1992)/1.11*(100-O1992)%*G1992,"")</f>
        <v>238971.37297297292</v>
      </c>
      <c r="T1992" s="35">
        <f t="shared" ref="T1992:T2055" si="564">IFERROR(R1992-S1992,"")</f>
        <v>40111.96036036039</v>
      </c>
      <c r="U1992" s="35">
        <f t="shared" si="551"/>
        <v>2060.7972</v>
      </c>
      <c r="V1992" s="35">
        <f t="shared" si="552"/>
        <v>191.99973913043479</v>
      </c>
      <c r="W1992" s="35">
        <f t="shared" ref="W1992:W2055" si="565">IFERROR(2%*R1992*1.11,"")</f>
        <v>6195.65</v>
      </c>
      <c r="X1992" s="35">
        <f t="shared" si="553"/>
        <v>21137.197631756266</v>
      </c>
      <c r="Y1992" s="35">
        <f>IF(E1992="avem005",4,IF(E1992="avem025",1,1))</f>
        <v>1</v>
      </c>
      <c r="Z1992" s="35">
        <v>0</v>
      </c>
      <c r="AA1992" s="35">
        <f t="shared" si="554"/>
        <v>0</v>
      </c>
      <c r="AB1992" s="37">
        <f t="shared" ref="AB1992:AB2055" si="566">IFERROR(IF(OR(D1992="SALES008",D1992="SALES010"),IF(MOD(G1992,H1992)=0,10000*G1992/H1992,10000*(ROUNDUP(G1992/H1992,0))),0),"")</f>
        <v>0</v>
      </c>
      <c r="AC1992" s="35">
        <v>0</v>
      </c>
      <c r="AD1992" s="35">
        <v>10526.315789473685</v>
      </c>
      <c r="AE1992" s="44"/>
    </row>
    <row r="1993" spans="1:35">
      <c r="A1993" s="34">
        <v>1989</v>
      </c>
      <c r="B1993" s="58">
        <v>46265</v>
      </c>
      <c r="C1993" s="4" t="s">
        <v>7838</v>
      </c>
      <c r="D1993" s="4" t="s">
        <v>6196</v>
      </c>
      <c r="E1993" s="4" t="s">
        <v>6167</v>
      </c>
      <c r="F1993" s="35" t="str">
        <f>IFERROR(VLOOKUP(E1993,'DATA MASTER'!$B$1:$R$3858,3,0),"")</f>
        <v>DIV 2</v>
      </c>
      <c r="G1993" s="4">
        <v>6</v>
      </c>
      <c r="H1993" s="35">
        <f>IFERROR(VLOOKUP(E1993,'DATA MASTER'!$B$1:$R$3858,6,0),"")</f>
        <v>24</v>
      </c>
      <c r="I1993" s="40">
        <f>IFERROR(VLOOKUP(E1993,'DATA MASTER'!$B$1:$R$3858,5,0),"")</f>
        <v>0.90200000000000002</v>
      </c>
      <c r="J1993" s="35">
        <f>IFERROR(VLOOKUP(E1993,'DATA MASTER'!$B$1:$R$3858,17,0),"")</f>
        <v>81000</v>
      </c>
      <c r="K1993" s="35">
        <f>IFERROR(VLOOKUP(E1993,'DATA MASTER'!$B$1:$R$3858,16,0),"")</f>
        <v>74300</v>
      </c>
      <c r="L1993" s="34">
        <f t="shared" si="562"/>
        <v>6075</v>
      </c>
      <c r="M1993" s="34">
        <f t="shared" ref="M1993:M2056" si="567">IFERROR(IF(F1993="MTAB",19.011%*K1993,14.488%*K1993),"")</f>
        <v>10764.584000000001</v>
      </c>
      <c r="N1993" s="35">
        <v>0</v>
      </c>
      <c r="O1993" s="35">
        <v>10</v>
      </c>
      <c r="P1993" s="35"/>
      <c r="Q1993" s="4"/>
      <c r="R1993" s="35">
        <f t="shared" ref="R1993:R2056" si="568">IFERROR((((J1993-L1993)/1.11*(100-O1993)%*G1993)-(ROUNDDOWN(G1993/Y1993,0)*N1993)),"")</f>
        <v>364500</v>
      </c>
      <c r="S1993" s="35">
        <f t="shared" si="563"/>
        <v>309091.21297297289</v>
      </c>
      <c r="T1993" s="35">
        <f t="shared" si="564"/>
        <v>55408.787027027109</v>
      </c>
      <c r="U1993" s="35">
        <f t="shared" ref="U1993:U2056" si="569">IFERROR(I1993*G1993*700,"")</f>
        <v>3788.4</v>
      </c>
      <c r="V1993" s="35">
        <f t="shared" ref="V1993:V2056" si="570">IFERROR(G1993*I1993/23000*1500000,"")</f>
        <v>352.95652173913044</v>
      </c>
      <c r="W1993" s="35">
        <f t="shared" si="565"/>
        <v>8091.9000000000005</v>
      </c>
      <c r="X1993" s="35">
        <f t="shared" ref="X1993:X2056" si="571">IFERROR(T1993-U1993-V1993-W1993-Z1993-AC1993-AB1993-AA1993-AD1993,"")</f>
        <v>43175.530505287978</v>
      </c>
      <c r="Y1993" s="35">
        <f>IF(E1993="avwi005",4,1)</f>
        <v>1</v>
      </c>
      <c r="Z1993" s="35">
        <v>0</v>
      </c>
      <c r="AA1993" s="35">
        <f t="shared" ref="AA1993:AA2056" si="572">IFERROR(ROUNDDOWN(G1993/Y1993,0)*P1993,"")</f>
        <v>0</v>
      </c>
      <c r="AB1993" s="37">
        <f t="shared" si="566"/>
        <v>0</v>
      </c>
      <c r="AC1993" s="35">
        <v>0</v>
      </c>
      <c r="AD1993" s="35">
        <v>0</v>
      </c>
      <c r="AE1993" s="44"/>
    </row>
    <row r="1994" spans="1:35">
      <c r="A1994" s="34">
        <v>1990</v>
      </c>
      <c r="B1994" s="58">
        <v>46265</v>
      </c>
      <c r="C1994" s="4" t="s">
        <v>7839</v>
      </c>
      <c r="D1994" s="4" t="s">
        <v>6158</v>
      </c>
      <c r="E1994" s="4" t="s">
        <v>3976</v>
      </c>
      <c r="F1994" s="35" t="str">
        <f>IFERROR(VLOOKUP(E1994,'DATA MASTER'!$B$1:$R$3858,3,0),"")</f>
        <v>BB</v>
      </c>
      <c r="G1994" s="4">
        <v>60</v>
      </c>
      <c r="H1994" s="35">
        <f>IFERROR(VLOOKUP(E1994,'DATA MASTER'!$B$1:$R$3858,6,0),"")</f>
        <v>144</v>
      </c>
      <c r="I1994" s="40">
        <f>IFERROR(VLOOKUP(E1994,'DATA MASTER'!$B$1:$R$3858,5,0),"")</f>
        <v>4.8000000000000001E-2</v>
      </c>
      <c r="J1994" s="35">
        <f>IFERROR(VLOOKUP(E1994,'DATA MASTER'!$B$1:$R$3858,17,0),"")</f>
        <v>10600</v>
      </c>
      <c r="K1994" s="35">
        <f>IFERROR(VLOOKUP(E1994,'DATA MASTER'!$B$1:$R$3858,16,0),"")</f>
        <v>9500</v>
      </c>
      <c r="L1994" s="34">
        <f t="shared" si="562"/>
        <v>795</v>
      </c>
      <c r="M1994" s="34">
        <f t="shared" si="567"/>
        <v>1376.3600000000001</v>
      </c>
      <c r="N1994" s="35">
        <v>15</v>
      </c>
      <c r="O1994" s="35">
        <v>0</v>
      </c>
      <c r="P1994" s="35"/>
      <c r="Q1994" s="4"/>
      <c r="R1994" s="35">
        <f t="shared" si="568"/>
        <v>529099.99999999988</v>
      </c>
      <c r="S1994" s="35">
        <f t="shared" si="563"/>
        <v>439115.67567567562</v>
      </c>
      <c r="T1994" s="35">
        <f t="shared" si="564"/>
        <v>89984.324324324261</v>
      </c>
      <c r="U1994" s="35">
        <f t="shared" si="569"/>
        <v>2016</v>
      </c>
      <c r="V1994" s="35">
        <f t="shared" si="570"/>
        <v>187.82608695652172</v>
      </c>
      <c r="W1994" s="35">
        <v>0</v>
      </c>
      <c r="X1994" s="35">
        <f t="shared" si="571"/>
        <v>87780.498237367734</v>
      </c>
      <c r="Y1994" s="35">
        <v>1</v>
      </c>
      <c r="Z1994" s="35">
        <v>0</v>
      </c>
      <c r="AA1994" s="35">
        <f t="shared" si="572"/>
        <v>0</v>
      </c>
      <c r="AB1994" s="37">
        <f t="shared" si="566"/>
        <v>0</v>
      </c>
      <c r="AC1994" s="35">
        <v>0</v>
      </c>
      <c r="AD1994" s="3">
        <v>0</v>
      </c>
      <c r="AE1994" s="44"/>
    </row>
    <row r="1995" spans="1:35">
      <c r="A1995" s="34">
        <v>1991</v>
      </c>
      <c r="B1995" s="58">
        <v>46265</v>
      </c>
      <c r="C1995" s="4" t="s">
        <v>7840</v>
      </c>
      <c r="D1995" s="4" t="s">
        <v>6138</v>
      </c>
      <c r="E1995" s="4" t="s">
        <v>6294</v>
      </c>
      <c r="F1995" s="35" t="str">
        <f>IFERROR(VLOOKUP(E1995,'DATA MASTER'!$B$1:$R$3858,3,0),"")</f>
        <v>DIV 2</v>
      </c>
      <c r="G1995" s="4">
        <v>1</v>
      </c>
      <c r="H1995" s="35">
        <f>IFERROR(VLOOKUP(E1995,'DATA MASTER'!$B$1:$R$3858,6,0),"")</f>
        <v>1</v>
      </c>
      <c r="I1995" s="40">
        <f>IFERROR(VLOOKUP(E1995,'DATA MASTER'!$B$1:$R$3858,5,0),"")</f>
        <v>26.01</v>
      </c>
      <c r="J1995" s="35">
        <f>IFERROR(VLOOKUP(E1995,'DATA MASTER'!$B$1:$R$3858,17,0),"")</f>
        <v>764700</v>
      </c>
      <c r="K1995" s="35">
        <f>IFERROR(VLOOKUP(E1995,'DATA MASTER'!$B$1:$R$3858,16,0),"")</f>
        <v>670700</v>
      </c>
      <c r="L1995" s="34">
        <f t="shared" si="562"/>
        <v>57352.5</v>
      </c>
      <c r="M1995" s="34">
        <f t="shared" si="567"/>
        <v>97171.016000000003</v>
      </c>
      <c r="N1995" s="35">
        <v>0</v>
      </c>
      <c r="O1995" s="35">
        <v>0</v>
      </c>
      <c r="P1995" s="35"/>
      <c r="Q1995" s="4"/>
      <c r="R1995" s="35">
        <f t="shared" si="568"/>
        <v>637250</v>
      </c>
      <c r="S1995" s="35">
        <f t="shared" si="563"/>
        <v>516692.77837837825</v>
      </c>
      <c r="T1995" s="35">
        <f t="shared" si="564"/>
        <v>120557.22162162175</v>
      </c>
      <c r="U1995" s="35">
        <f t="shared" si="569"/>
        <v>18207</v>
      </c>
      <c r="V1995" s="35">
        <f t="shared" si="570"/>
        <v>1696.304347826087</v>
      </c>
      <c r="W1995" s="35">
        <f t="shared" si="565"/>
        <v>14146.95</v>
      </c>
      <c r="X1995" s="35">
        <f t="shared" si="571"/>
        <v>79364.110130938527</v>
      </c>
      <c r="Y1995" s="35">
        <v>1</v>
      </c>
      <c r="Z1995" s="35">
        <v>0</v>
      </c>
      <c r="AA1995" s="35">
        <f t="shared" si="572"/>
        <v>0</v>
      </c>
      <c r="AB1995" s="37">
        <f t="shared" si="566"/>
        <v>0</v>
      </c>
      <c r="AC1995" s="35">
        <v>0</v>
      </c>
      <c r="AD1995" s="35">
        <v>7142.8571428571431</v>
      </c>
      <c r="AE1995" s="44"/>
    </row>
    <row r="1996" spans="1:35">
      <c r="A1996" s="34">
        <v>1992</v>
      </c>
      <c r="B1996" s="58">
        <v>46265</v>
      </c>
      <c r="C1996" s="4" t="s">
        <v>7841</v>
      </c>
      <c r="D1996" s="4" t="s">
        <v>6201</v>
      </c>
      <c r="E1996" s="4" t="s">
        <v>6135</v>
      </c>
      <c r="F1996" s="35" t="str">
        <f>IFERROR(VLOOKUP(E1996,'DATA MASTER'!$B$1:$R$3858,3,0),"")</f>
        <v>DIV 1</v>
      </c>
      <c r="G1996" s="4">
        <v>48</v>
      </c>
      <c r="H1996" s="35">
        <f>IFERROR(VLOOKUP(E1996,'DATA MASTER'!$B$1:$R$3858,6,0),"")</f>
        <v>24</v>
      </c>
      <c r="I1996" s="40">
        <f>IFERROR(VLOOKUP(E1996,'DATA MASTER'!$B$1:$R$3858,5,0),"")</f>
        <v>1.23</v>
      </c>
      <c r="J1996" s="35">
        <f>IFERROR(VLOOKUP(E1996,'DATA MASTER'!$B$1:$R$3858,17,0),"")</f>
        <v>99800</v>
      </c>
      <c r="K1996" s="35">
        <f>IFERROR(VLOOKUP(E1996,'DATA MASTER'!$B$1:$R$3858,16,0),"")</f>
        <v>92100</v>
      </c>
      <c r="L1996" s="34">
        <f t="shared" si="562"/>
        <v>7485</v>
      </c>
      <c r="M1996" s="34">
        <f t="shared" si="567"/>
        <v>13343.448</v>
      </c>
      <c r="N1996" s="35">
        <v>0</v>
      </c>
      <c r="O1996" s="35">
        <v>0</v>
      </c>
      <c r="P1996" s="35"/>
      <c r="Q1996" s="4"/>
      <c r="R1996" s="35">
        <f t="shared" si="568"/>
        <v>3991999.9999999995</v>
      </c>
      <c r="S1996" s="35">
        <f t="shared" si="563"/>
        <v>3405688.7351351343</v>
      </c>
      <c r="T1996" s="35">
        <f t="shared" si="564"/>
        <v>586311.26486486522</v>
      </c>
      <c r="U1996" s="35">
        <f t="shared" si="569"/>
        <v>41328</v>
      </c>
      <c r="V1996" s="35">
        <f t="shared" si="570"/>
        <v>3850.4347826086955</v>
      </c>
      <c r="W1996" s="35">
        <f t="shared" si="565"/>
        <v>88622.399999999994</v>
      </c>
      <c r="X1996" s="35">
        <f t="shared" si="571"/>
        <v>403939.00151082798</v>
      </c>
      <c r="Y1996" s="35">
        <f>IF(E1996="avem005",4,IF(E1996="avem025",1,1))</f>
        <v>1</v>
      </c>
      <c r="Z1996" s="35">
        <v>0</v>
      </c>
      <c r="AA1996" s="35">
        <f t="shared" si="572"/>
        <v>0</v>
      </c>
      <c r="AB1996" s="37">
        <f t="shared" si="566"/>
        <v>20000</v>
      </c>
      <c r="AC1996" s="35">
        <v>0</v>
      </c>
      <c r="AD1996" s="35">
        <v>28571.428571428572</v>
      </c>
      <c r="AE1996" s="44"/>
    </row>
    <row r="1997" spans="1:35" s="43" customFormat="1">
      <c r="A1997" s="46">
        <v>1993</v>
      </c>
      <c r="B1997" s="58">
        <v>46265</v>
      </c>
      <c r="C1997" s="4" t="s">
        <v>7842</v>
      </c>
      <c r="D1997" s="4" t="s">
        <v>6143</v>
      </c>
      <c r="E1997" s="4" t="s">
        <v>6148</v>
      </c>
      <c r="F1997" s="52" t="str">
        <f>IFERROR(VLOOKUP(E1997,'DATA MASTER'!$B$1:$R$3858,3,0),"")</f>
        <v>DIV 2</v>
      </c>
      <c r="G1997" s="4">
        <v>4</v>
      </c>
      <c r="H1997" s="52">
        <f>IFERROR(VLOOKUP(E1997,'DATA MASTER'!$B$1:$R$3858,6,0),"")</f>
        <v>24</v>
      </c>
      <c r="I1997" s="53">
        <f>IFERROR(VLOOKUP(E1997,'DATA MASTER'!$B$1:$R$3858,5,0),"")</f>
        <v>1.0900000000000001</v>
      </c>
      <c r="J1997" s="52">
        <f>IFERROR(VLOOKUP(E1997,'DATA MASTER'!$B$1:$R$3858,17,0),"")</f>
        <v>82200</v>
      </c>
      <c r="K1997" s="52">
        <f>IFERROR(VLOOKUP(E1997,'DATA MASTER'!$B$1:$R$3858,16,0),"")</f>
        <v>74900</v>
      </c>
      <c r="L1997" s="46">
        <f t="shared" si="562"/>
        <v>6165</v>
      </c>
      <c r="M1997" s="46">
        <f t="shared" si="567"/>
        <v>10851.512000000001</v>
      </c>
      <c r="N1997" s="52">
        <v>0</v>
      </c>
      <c r="O1997" s="35">
        <v>0</v>
      </c>
      <c r="P1997" s="52"/>
      <c r="Q1997" s="4" t="e">
        <f>VLOOKUP(#REF!,#REF!,1,0)</f>
        <v>#REF!</v>
      </c>
      <c r="R1997" s="52">
        <f t="shared" si="568"/>
        <v>274000</v>
      </c>
      <c r="S1997" s="52">
        <f t="shared" si="563"/>
        <v>230805.36216216214</v>
      </c>
      <c r="T1997" s="52">
        <f t="shared" si="564"/>
        <v>43194.637837837858</v>
      </c>
      <c r="U1997" s="52">
        <f t="shared" si="569"/>
        <v>3052</v>
      </c>
      <c r="V1997" s="35">
        <f t="shared" si="570"/>
        <v>284.34782608695656</v>
      </c>
      <c r="W1997" s="35">
        <f t="shared" si="565"/>
        <v>6082.8</v>
      </c>
      <c r="X1997" s="35" t="str">
        <f t="shared" si="571"/>
        <v/>
      </c>
      <c r="Y1997" s="52">
        <v>1</v>
      </c>
      <c r="Z1997" s="42" t="e">
        <f>VLOOKUP(Q1997,#REF!,4,0)</f>
        <v>#REF!</v>
      </c>
      <c r="AA1997" s="35">
        <f t="shared" si="572"/>
        <v>0</v>
      </c>
      <c r="AB1997" s="54">
        <f t="shared" si="566"/>
        <v>0</v>
      </c>
      <c r="AC1997" s="35" t="e">
        <f>Z1997*R1997*1.11</f>
        <v>#REF!</v>
      </c>
      <c r="AD1997" s="35">
        <v>0</v>
      </c>
      <c r="AE1997" s="55"/>
      <c r="AF1997"/>
      <c r="AG1997"/>
      <c r="AH1997"/>
      <c r="AI1997"/>
    </row>
    <row r="1998" spans="1:35" s="43" customFormat="1">
      <c r="A1998" s="46">
        <v>1994</v>
      </c>
      <c r="B1998" s="58">
        <v>46265</v>
      </c>
      <c r="C1998" s="4" t="s">
        <v>7843</v>
      </c>
      <c r="D1998" s="4" t="s">
        <v>6158</v>
      </c>
      <c r="E1998" s="4" t="s">
        <v>6129</v>
      </c>
      <c r="F1998" s="52" t="str">
        <f>IFERROR(VLOOKUP(E1998,'DATA MASTER'!$B$1:$R$3858,3,0),"")</f>
        <v>DIV 1</v>
      </c>
      <c r="G1998" s="4">
        <v>36</v>
      </c>
      <c r="H1998" s="52">
        <f>IFERROR(VLOOKUP(E1998,'DATA MASTER'!$B$1:$R$3858,6,0),"")</f>
        <v>120</v>
      </c>
      <c r="I1998" s="53">
        <f>IFERROR(VLOOKUP(E1998,'DATA MASTER'!$B$1:$R$3858,5,0),"")</f>
        <v>0.14499999999999999</v>
      </c>
      <c r="J1998" s="52">
        <f>IFERROR(VLOOKUP(E1998,'DATA MASTER'!$B$1:$R$3858,17,0),"")</f>
        <v>15108.333333333334</v>
      </c>
      <c r="K1998" s="52">
        <f>IFERROR(VLOOKUP(E1998,'DATA MASTER'!$B$1:$R$3858,16,0),"")</f>
        <v>14025</v>
      </c>
      <c r="L1998" s="46">
        <f t="shared" si="562"/>
        <v>1133.125</v>
      </c>
      <c r="M1998" s="46">
        <f t="shared" si="567"/>
        <v>2031.9420000000002</v>
      </c>
      <c r="N1998" s="52">
        <v>0</v>
      </c>
      <c r="O1998" s="35">
        <v>0</v>
      </c>
      <c r="P1998" s="52"/>
      <c r="Q1998" s="4"/>
      <c r="R1998" s="52">
        <f t="shared" si="568"/>
        <v>453250</v>
      </c>
      <c r="S1998" s="52">
        <f t="shared" si="563"/>
        <v>388964.04324324313</v>
      </c>
      <c r="T1998" s="52">
        <f t="shared" si="564"/>
        <v>64285.956756756874</v>
      </c>
      <c r="U1998" s="52">
        <f t="shared" si="569"/>
        <v>3654</v>
      </c>
      <c r="V1998" s="35">
        <f t="shared" si="570"/>
        <v>340.43478260869563</v>
      </c>
      <c r="W1998" s="35">
        <f t="shared" si="565"/>
        <v>10062.150000000001</v>
      </c>
      <c r="X1998" s="35">
        <f t="shared" si="571"/>
        <v>37729.371974148176</v>
      </c>
      <c r="Y1998" s="52">
        <v>1</v>
      </c>
      <c r="Z1998" s="35">
        <v>0</v>
      </c>
      <c r="AA1998" s="35">
        <f t="shared" si="572"/>
        <v>0</v>
      </c>
      <c r="AB1998" s="54">
        <f t="shared" si="566"/>
        <v>0</v>
      </c>
      <c r="AC1998" s="35">
        <v>0</v>
      </c>
      <c r="AD1998" s="35">
        <v>12500</v>
      </c>
      <c r="AE1998" s="55"/>
      <c r="AF1998"/>
      <c r="AG1998"/>
      <c r="AH1998"/>
      <c r="AI1998"/>
    </row>
    <row r="1999" spans="1:35">
      <c r="A1999" s="34">
        <v>1995</v>
      </c>
      <c r="B1999" s="58">
        <v>46265</v>
      </c>
      <c r="C1999" s="4" t="s">
        <v>7843</v>
      </c>
      <c r="D1999" s="4" t="s">
        <v>6158</v>
      </c>
      <c r="E1999" s="4" t="s">
        <v>6131</v>
      </c>
      <c r="F1999" s="35" t="str">
        <f>IFERROR(VLOOKUP(E1999,'DATA MASTER'!$B$1:$R$3858,3,0),"")</f>
        <v>DIV 1</v>
      </c>
      <c r="G1999" s="4">
        <v>48</v>
      </c>
      <c r="H1999" s="35">
        <f>IFERROR(VLOOKUP(E1999,'DATA MASTER'!$B$1:$R$3858,6,0),"")</f>
        <v>72</v>
      </c>
      <c r="I1999" s="40">
        <f>IFERROR(VLOOKUP(E1999,'DATA MASTER'!$B$1:$R$3858,5,0),"")</f>
        <v>0.245333</v>
      </c>
      <c r="J1999" s="35">
        <f>IFERROR(VLOOKUP(E1999,'DATA MASTER'!$B$1:$R$3858,17,0),"")</f>
        <v>27908.333333333332</v>
      </c>
      <c r="K1999" s="35">
        <f>IFERROR(VLOOKUP(E1999,'DATA MASTER'!$B$1:$R$3858,16,0),"")</f>
        <v>25850</v>
      </c>
      <c r="L1999" s="34">
        <f t="shared" si="562"/>
        <v>2093.125</v>
      </c>
      <c r="M1999" s="34">
        <f t="shared" si="567"/>
        <v>3745.1480000000001</v>
      </c>
      <c r="N1999" s="35">
        <v>0</v>
      </c>
      <c r="O1999" s="35">
        <v>0</v>
      </c>
      <c r="P1999" s="35"/>
      <c r="Q1999" s="4"/>
      <c r="R1999" s="35">
        <f t="shared" si="568"/>
        <v>1116333.3333333333</v>
      </c>
      <c r="S1999" s="35">
        <f t="shared" si="563"/>
        <v>955885.4918918917</v>
      </c>
      <c r="T1999" s="35">
        <f t="shared" si="564"/>
        <v>160447.84144144156</v>
      </c>
      <c r="U1999" s="35">
        <f t="shared" si="569"/>
        <v>8243.1887999999999</v>
      </c>
      <c r="V1999" s="35">
        <f t="shared" si="570"/>
        <v>767.99895652173916</v>
      </c>
      <c r="W1999" s="35">
        <f t="shared" si="565"/>
        <v>24782.6</v>
      </c>
      <c r="X1999" s="35">
        <f t="shared" si="571"/>
        <v>114154.05368491981</v>
      </c>
      <c r="Y1999" s="35">
        <f>IF(E1999="nodr004",4,1)</f>
        <v>1</v>
      </c>
      <c r="Z1999" s="35">
        <v>0</v>
      </c>
      <c r="AA1999" s="35">
        <f t="shared" si="572"/>
        <v>0</v>
      </c>
      <c r="AB1999" s="37">
        <f t="shared" si="566"/>
        <v>0</v>
      </c>
      <c r="AC1999" s="35">
        <v>0</v>
      </c>
      <c r="AD1999" s="35">
        <v>12500</v>
      </c>
      <c r="AE1999" s="44"/>
    </row>
    <row r="2000" spans="1:35">
      <c r="A2000" s="34">
        <v>1996</v>
      </c>
      <c r="B2000" s="58">
        <v>46265</v>
      </c>
      <c r="C2000" s="4" t="s">
        <v>7844</v>
      </c>
      <c r="D2000" s="4" t="s">
        <v>6188</v>
      </c>
      <c r="E2000" s="4" t="s">
        <v>6218</v>
      </c>
      <c r="F2000" s="35" t="str">
        <f>IFERROR(VLOOKUP(E2000,'DATA MASTER'!$B$1:$R$3858,3,0),"")</f>
        <v>DIV 1</v>
      </c>
      <c r="G2000" s="4">
        <v>24</v>
      </c>
      <c r="H2000" s="35">
        <f>IFERROR(VLOOKUP(E2000,'DATA MASTER'!$B$1:$R$3858,6,0),"")</f>
        <v>24</v>
      </c>
      <c r="I2000" s="40">
        <f>IFERROR(VLOOKUP(E2000,'DATA MASTER'!$B$1:$R$3858,5,0),"")</f>
        <v>1.079</v>
      </c>
      <c r="J2000" s="35">
        <f>IFERROR(VLOOKUP(E2000,'DATA MASTER'!$B$1:$R$3858,17,0),"")</f>
        <v>102900</v>
      </c>
      <c r="K2000" s="35">
        <f>IFERROR(VLOOKUP(E2000,'DATA MASTER'!$B$1:$R$3858,16,0),"")</f>
        <v>94200</v>
      </c>
      <c r="L2000" s="34">
        <f t="shared" si="562"/>
        <v>7717.5</v>
      </c>
      <c r="M2000" s="34">
        <f t="shared" si="567"/>
        <v>13647.696000000002</v>
      </c>
      <c r="N2000" s="35">
        <v>0</v>
      </c>
      <c r="O2000" s="35">
        <v>0</v>
      </c>
      <c r="P2000" s="35"/>
      <c r="Q2000" s="4"/>
      <c r="R2000" s="35">
        <f t="shared" si="568"/>
        <v>2057999.9999999995</v>
      </c>
      <c r="S2000" s="35">
        <f t="shared" si="563"/>
        <v>1741671.4378378377</v>
      </c>
      <c r="T2000" s="35">
        <f t="shared" si="564"/>
        <v>316328.5621621618</v>
      </c>
      <c r="U2000" s="35">
        <f t="shared" si="569"/>
        <v>18127.2</v>
      </c>
      <c r="V2000" s="35">
        <f t="shared" si="570"/>
        <v>1688.8695652173915</v>
      </c>
      <c r="W2000" s="35">
        <f t="shared" si="565"/>
        <v>45687.6</v>
      </c>
      <c r="X2000" s="35">
        <f t="shared" si="571"/>
        <v>236539.17831123009</v>
      </c>
      <c r="Y2000" s="35">
        <v>1</v>
      </c>
      <c r="Z2000" s="35">
        <v>0</v>
      </c>
      <c r="AA2000" s="35">
        <f t="shared" si="572"/>
        <v>0</v>
      </c>
      <c r="AB2000" s="37">
        <f t="shared" si="566"/>
        <v>0</v>
      </c>
      <c r="AC2000" s="35">
        <v>0</v>
      </c>
      <c r="AD2000" s="35">
        <v>14285.714285714286</v>
      </c>
      <c r="AE2000" s="44"/>
    </row>
    <row r="2001" spans="1:31">
      <c r="A2001" s="34">
        <v>1997</v>
      </c>
      <c r="B2001" s="58">
        <v>46265</v>
      </c>
      <c r="C2001" s="4" t="s">
        <v>7845</v>
      </c>
      <c r="D2001" s="4" t="s">
        <v>6175</v>
      </c>
      <c r="E2001" s="4" t="s">
        <v>6156</v>
      </c>
      <c r="F2001" s="35" t="str">
        <f>IFERROR(VLOOKUP(E2001,'DATA MASTER'!$B$1:$R$3858,3,0),"")</f>
        <v>DIV 1</v>
      </c>
      <c r="G2001" s="4">
        <v>2</v>
      </c>
      <c r="H2001" s="35">
        <f>IFERROR(VLOOKUP(E2001,'DATA MASTER'!$B$1:$R$3858,6,0),"")</f>
        <v>4</v>
      </c>
      <c r="I2001" s="40">
        <f>IFERROR(VLOOKUP(E2001,'DATA MASTER'!$B$1:$R$3858,5,0),"")</f>
        <v>5.3879999999999999</v>
      </c>
      <c r="J2001" s="35">
        <f>IFERROR(VLOOKUP(E2001,'DATA MASTER'!$B$1:$R$3858,17,0),"")</f>
        <v>185700</v>
      </c>
      <c r="K2001" s="35">
        <f>IFERROR(VLOOKUP(E2001,'DATA MASTER'!$B$1:$R$3858,16,0),"")</f>
        <v>165300</v>
      </c>
      <c r="L2001" s="34">
        <f t="shared" si="562"/>
        <v>13927.5</v>
      </c>
      <c r="M2001" s="34">
        <f t="shared" si="567"/>
        <v>23948.664000000001</v>
      </c>
      <c r="N2001" s="35">
        <v>0</v>
      </c>
      <c r="O2001" s="35">
        <v>0</v>
      </c>
      <c r="P2001" s="35"/>
      <c r="Q2001" s="4"/>
      <c r="R2001" s="35">
        <f t="shared" si="568"/>
        <v>309500</v>
      </c>
      <c r="S2001" s="35">
        <f t="shared" si="563"/>
        <v>254687.09189189188</v>
      </c>
      <c r="T2001" s="35">
        <f t="shared" si="564"/>
        <v>54812.908108108124</v>
      </c>
      <c r="U2001" s="35">
        <f t="shared" si="569"/>
        <v>7543.2</v>
      </c>
      <c r="V2001" s="35">
        <f t="shared" si="570"/>
        <v>702.78260869565213</v>
      </c>
      <c r="W2001" s="35">
        <f t="shared" si="565"/>
        <v>6870.9000000000005</v>
      </c>
      <c r="X2001" s="35">
        <f t="shared" si="571"/>
        <v>29696.02549941247</v>
      </c>
      <c r="Y2001" s="35">
        <f>IF(E2001="avwi005",4,1)</f>
        <v>1</v>
      </c>
      <c r="Z2001" s="35">
        <v>0</v>
      </c>
      <c r="AA2001" s="35">
        <f t="shared" si="572"/>
        <v>0</v>
      </c>
      <c r="AB2001" s="37">
        <f t="shared" si="566"/>
        <v>0</v>
      </c>
      <c r="AC2001" s="35">
        <v>0</v>
      </c>
      <c r="AD2001" s="35">
        <v>10000</v>
      </c>
      <c r="AE2001" s="44"/>
    </row>
    <row r="2002" spans="1:31">
      <c r="A2002" s="34">
        <v>1998</v>
      </c>
      <c r="B2002" s="58">
        <v>46265</v>
      </c>
      <c r="C2002" s="4" t="s">
        <v>7845</v>
      </c>
      <c r="D2002" s="4" t="s">
        <v>6175</v>
      </c>
      <c r="E2002" s="4" t="s">
        <v>6207</v>
      </c>
      <c r="F2002" s="35" t="str">
        <f>IFERROR(VLOOKUP(E2002,'DATA MASTER'!$B$1:$R$3858,3,0),"")</f>
        <v>DIV 2</v>
      </c>
      <c r="G2002" s="4">
        <v>2</v>
      </c>
      <c r="H2002" s="35">
        <f>IFERROR(VLOOKUP(E2002,'DATA MASTER'!$B$1:$R$3858,6,0),"")</f>
        <v>4</v>
      </c>
      <c r="I2002" s="40">
        <f>IFERROR(VLOOKUP(E2002,'DATA MASTER'!$B$1:$R$3858,5,0),"")</f>
        <v>4.24</v>
      </c>
      <c r="J2002" s="35">
        <f>IFERROR(VLOOKUP(E2002,'DATA MASTER'!$B$1:$R$3858,17,0),"")</f>
        <v>310600</v>
      </c>
      <c r="K2002" s="35">
        <f>IFERROR(VLOOKUP(E2002,'DATA MASTER'!$B$1:$R$3858,16,0),"")</f>
        <v>283000</v>
      </c>
      <c r="L2002" s="34">
        <f t="shared" si="562"/>
        <v>23295</v>
      </c>
      <c r="M2002" s="34">
        <f t="shared" si="567"/>
        <v>41001.040000000001</v>
      </c>
      <c r="N2002" s="35">
        <v>0</v>
      </c>
      <c r="O2002" s="35">
        <v>0</v>
      </c>
      <c r="P2002" s="35"/>
      <c r="Q2002" s="4"/>
      <c r="R2002" s="35">
        <f t="shared" si="568"/>
        <v>517666.66666666663</v>
      </c>
      <c r="S2002" s="35">
        <f t="shared" si="563"/>
        <v>436034.16216216213</v>
      </c>
      <c r="T2002" s="35">
        <f t="shared" si="564"/>
        <v>81632.504504504497</v>
      </c>
      <c r="U2002" s="35">
        <f t="shared" si="569"/>
        <v>5936</v>
      </c>
      <c r="V2002" s="35">
        <f t="shared" si="570"/>
        <v>553.04347826086962</v>
      </c>
      <c r="W2002" s="35">
        <f t="shared" si="565"/>
        <v>11492.199999999999</v>
      </c>
      <c r="X2002" s="35">
        <f t="shared" si="571"/>
        <v>53651.261026243636</v>
      </c>
      <c r="Y2002" s="35">
        <v>1</v>
      </c>
      <c r="Z2002" s="35">
        <v>0</v>
      </c>
      <c r="AA2002" s="35">
        <f t="shared" si="572"/>
        <v>0</v>
      </c>
      <c r="AB2002" s="37">
        <f t="shared" si="566"/>
        <v>0</v>
      </c>
      <c r="AC2002" s="35">
        <v>0</v>
      </c>
      <c r="AD2002" s="35">
        <v>10000</v>
      </c>
      <c r="AE2002" s="44"/>
    </row>
    <row r="2003" spans="1:31">
      <c r="A2003" s="34">
        <v>1999</v>
      </c>
      <c r="B2003" s="58">
        <v>46265</v>
      </c>
      <c r="C2003" s="4" t="s">
        <v>7846</v>
      </c>
      <c r="D2003" s="4" t="s">
        <v>6188</v>
      </c>
      <c r="E2003" s="4" t="s">
        <v>6135</v>
      </c>
      <c r="F2003" s="35" t="str">
        <f>IFERROR(VLOOKUP(E2003,'DATA MASTER'!$B$1:$R$3858,3,0),"")</f>
        <v>DIV 1</v>
      </c>
      <c r="G2003" s="4">
        <v>24</v>
      </c>
      <c r="H2003" s="35">
        <f>IFERROR(VLOOKUP(E2003,'DATA MASTER'!$B$1:$R$3858,6,0),"")</f>
        <v>24</v>
      </c>
      <c r="I2003" s="40">
        <f>IFERROR(VLOOKUP(E2003,'DATA MASTER'!$B$1:$R$3858,5,0),"")</f>
        <v>1.23</v>
      </c>
      <c r="J2003" s="35">
        <f>IFERROR(VLOOKUP(E2003,'DATA MASTER'!$B$1:$R$3858,17,0),"")</f>
        <v>99800</v>
      </c>
      <c r="K2003" s="35">
        <f>IFERROR(VLOOKUP(E2003,'DATA MASTER'!$B$1:$R$3858,16,0),"")</f>
        <v>92100</v>
      </c>
      <c r="L2003" s="34">
        <f t="shared" si="562"/>
        <v>7485</v>
      </c>
      <c r="M2003" s="34">
        <f t="shared" si="567"/>
        <v>13343.448</v>
      </c>
      <c r="N2003" s="35">
        <v>0</v>
      </c>
      <c r="O2003" s="35">
        <v>0</v>
      </c>
      <c r="P2003" s="35">
        <v>25000</v>
      </c>
      <c r="Q2003" s="4" t="s">
        <v>7503</v>
      </c>
      <c r="R2003" s="35">
        <f t="shared" si="568"/>
        <v>1995999.9999999998</v>
      </c>
      <c r="S2003" s="35">
        <f t="shared" si="563"/>
        <v>1702844.3675675672</v>
      </c>
      <c r="T2003" s="35">
        <f t="shared" si="564"/>
        <v>293155.63243243261</v>
      </c>
      <c r="U2003" s="35">
        <f t="shared" si="569"/>
        <v>20664</v>
      </c>
      <c r="V2003" s="35">
        <f t="shared" si="570"/>
        <v>1925.2173913043478</v>
      </c>
      <c r="W2003" s="35">
        <f t="shared" si="565"/>
        <v>44311.199999999997</v>
      </c>
      <c r="X2003" s="35">
        <f t="shared" si="571"/>
        <v>186969.50075541399</v>
      </c>
      <c r="Y2003" s="35">
        <f>H2003</f>
        <v>24</v>
      </c>
      <c r="Z2003" s="35">
        <v>0</v>
      </c>
      <c r="AA2003" s="35">
        <f t="shared" si="572"/>
        <v>25000</v>
      </c>
      <c r="AB2003" s="37">
        <f t="shared" si="566"/>
        <v>0</v>
      </c>
      <c r="AC2003" s="35">
        <v>0</v>
      </c>
      <c r="AD2003" s="35">
        <v>14285.714285714286</v>
      </c>
      <c r="AE2003" s="44"/>
    </row>
    <row r="2004" spans="1:31">
      <c r="A2004" s="34">
        <v>2000</v>
      </c>
      <c r="B2004" s="58">
        <v>46265</v>
      </c>
      <c r="C2004" s="4" t="s">
        <v>7847</v>
      </c>
      <c r="D2004" s="4" t="s">
        <v>6188</v>
      </c>
      <c r="E2004" s="4" t="s">
        <v>6156</v>
      </c>
      <c r="F2004" s="35" t="str">
        <f>IFERROR(VLOOKUP(E2004,'DATA MASTER'!$B$1:$R$3858,3,0),"")</f>
        <v>DIV 1</v>
      </c>
      <c r="G2004" s="4">
        <v>4</v>
      </c>
      <c r="H2004" s="35">
        <f>IFERROR(VLOOKUP(E2004,'DATA MASTER'!$B$1:$R$3858,6,0),"")</f>
        <v>4</v>
      </c>
      <c r="I2004" s="40">
        <f>IFERROR(VLOOKUP(E2004,'DATA MASTER'!$B$1:$R$3858,5,0),"")</f>
        <v>5.3879999999999999</v>
      </c>
      <c r="J2004" s="35">
        <f>IFERROR(VLOOKUP(E2004,'DATA MASTER'!$B$1:$R$3858,17,0),"")</f>
        <v>185700</v>
      </c>
      <c r="K2004" s="35">
        <f>IFERROR(VLOOKUP(E2004,'DATA MASTER'!$B$1:$R$3858,16,0),"")</f>
        <v>165300</v>
      </c>
      <c r="L2004" s="34">
        <f t="shared" si="562"/>
        <v>13927.5</v>
      </c>
      <c r="M2004" s="34">
        <f t="shared" si="567"/>
        <v>23948.664000000001</v>
      </c>
      <c r="N2004" s="35">
        <v>0</v>
      </c>
      <c r="O2004" s="35">
        <v>0</v>
      </c>
      <c r="P2004" s="35"/>
      <c r="Q2004" s="4"/>
      <c r="R2004" s="35">
        <f t="shared" si="568"/>
        <v>619000</v>
      </c>
      <c r="S2004" s="35">
        <f t="shared" si="563"/>
        <v>509374.18378378375</v>
      </c>
      <c r="T2004" s="35">
        <f t="shared" si="564"/>
        <v>109625.81621621625</v>
      </c>
      <c r="U2004" s="35">
        <f t="shared" si="569"/>
        <v>15086.4</v>
      </c>
      <c r="V2004" s="35">
        <f t="shared" si="570"/>
        <v>1405.5652173913043</v>
      </c>
      <c r="W2004" s="35">
        <f t="shared" si="565"/>
        <v>13741.800000000001</v>
      </c>
      <c r="X2004" s="35">
        <f t="shared" si="571"/>
        <v>72249.193855967795</v>
      </c>
      <c r="Y2004" s="35">
        <v>1</v>
      </c>
      <c r="Z2004" s="35">
        <v>0</v>
      </c>
      <c r="AA2004" s="35">
        <f t="shared" si="572"/>
        <v>0</v>
      </c>
      <c r="AB2004" s="37">
        <f t="shared" si="566"/>
        <v>0</v>
      </c>
      <c r="AC2004" s="35">
        <v>0</v>
      </c>
      <c r="AD2004" s="35">
        <v>7142.8571428571431</v>
      </c>
      <c r="AE2004" s="44"/>
    </row>
    <row r="2005" spans="1:31">
      <c r="A2005" s="34">
        <v>2001</v>
      </c>
      <c r="B2005" s="58">
        <v>46265</v>
      </c>
      <c r="C2005" s="4" t="s">
        <v>7847</v>
      </c>
      <c r="D2005" s="4" t="s">
        <v>6188</v>
      </c>
      <c r="E2005" s="4" t="s">
        <v>6148</v>
      </c>
      <c r="F2005" s="35" t="str">
        <f>IFERROR(VLOOKUP(E2005,'DATA MASTER'!$B$1:$R$3858,3,0),"")</f>
        <v>DIV 2</v>
      </c>
      <c r="G2005" s="4">
        <v>4</v>
      </c>
      <c r="H2005" s="35">
        <f>IFERROR(VLOOKUP(E2005,'DATA MASTER'!$B$1:$R$3858,6,0),"")</f>
        <v>24</v>
      </c>
      <c r="I2005" s="40">
        <f>IFERROR(VLOOKUP(E2005,'DATA MASTER'!$B$1:$R$3858,5,0),"")</f>
        <v>1.0900000000000001</v>
      </c>
      <c r="J2005" s="35">
        <f>IFERROR(VLOOKUP(E2005,'DATA MASTER'!$B$1:$R$3858,17,0),"")</f>
        <v>82200</v>
      </c>
      <c r="K2005" s="35">
        <f>IFERROR(VLOOKUP(E2005,'DATA MASTER'!$B$1:$R$3858,16,0),"")</f>
        <v>74900</v>
      </c>
      <c r="L2005" s="34">
        <f t="shared" si="562"/>
        <v>6165</v>
      </c>
      <c r="M2005" s="34">
        <f t="shared" si="567"/>
        <v>10851.512000000001</v>
      </c>
      <c r="N2005" s="35">
        <v>0</v>
      </c>
      <c r="O2005" s="35">
        <v>0</v>
      </c>
      <c r="P2005" s="35"/>
      <c r="Q2005" s="4"/>
      <c r="R2005" s="35">
        <f t="shared" si="568"/>
        <v>274000</v>
      </c>
      <c r="S2005" s="35">
        <f t="shared" si="563"/>
        <v>230805.36216216214</v>
      </c>
      <c r="T2005" s="35">
        <f t="shared" si="564"/>
        <v>43194.637837837858</v>
      </c>
      <c r="U2005" s="35">
        <f t="shared" si="569"/>
        <v>3052</v>
      </c>
      <c r="V2005" s="35">
        <f t="shared" si="570"/>
        <v>284.34782608695656</v>
      </c>
      <c r="W2005" s="35">
        <f t="shared" si="565"/>
        <v>6082.8</v>
      </c>
      <c r="X2005" s="35">
        <f t="shared" si="571"/>
        <v>26632.63286889375</v>
      </c>
      <c r="Y2005" s="35">
        <v>1</v>
      </c>
      <c r="Z2005" s="35">
        <v>0</v>
      </c>
      <c r="AA2005" s="35">
        <f t="shared" si="572"/>
        <v>0</v>
      </c>
      <c r="AB2005" s="37">
        <f t="shared" si="566"/>
        <v>0</v>
      </c>
      <c r="AC2005" s="35">
        <v>0</v>
      </c>
      <c r="AD2005" s="35">
        <v>7142.8571428571431</v>
      </c>
      <c r="AE2005" s="44"/>
    </row>
    <row r="2006" spans="1:31">
      <c r="A2006" s="34">
        <v>2002</v>
      </c>
      <c r="B2006" s="58">
        <v>46265</v>
      </c>
      <c r="C2006" s="4" t="s">
        <v>7848</v>
      </c>
      <c r="D2006" s="4" t="s">
        <v>6158</v>
      </c>
      <c r="E2006" s="4" t="s">
        <v>3976</v>
      </c>
      <c r="F2006" s="35" t="str">
        <f>IFERROR(VLOOKUP(E2006,'DATA MASTER'!$B$1:$R$3858,3,0),"")</f>
        <v>BB</v>
      </c>
      <c r="G2006" s="4">
        <v>60</v>
      </c>
      <c r="H2006" s="35">
        <f>IFERROR(VLOOKUP(E2006,'DATA MASTER'!$B$1:$R$3858,6,0),"")</f>
        <v>144</v>
      </c>
      <c r="I2006" s="40">
        <f>IFERROR(VLOOKUP(E2006,'DATA MASTER'!$B$1:$R$3858,5,0),"")</f>
        <v>4.8000000000000001E-2</v>
      </c>
      <c r="J2006" s="35">
        <f>IFERROR(VLOOKUP(E2006,'DATA MASTER'!$B$1:$R$3858,17,0),"")</f>
        <v>10600</v>
      </c>
      <c r="K2006" s="35">
        <f>IFERROR(VLOOKUP(E2006,'DATA MASTER'!$B$1:$R$3858,16,0),"")</f>
        <v>9500</v>
      </c>
      <c r="L2006" s="34">
        <f t="shared" si="562"/>
        <v>795</v>
      </c>
      <c r="M2006" s="34">
        <f t="shared" si="567"/>
        <v>1376.3600000000001</v>
      </c>
      <c r="N2006" s="35">
        <v>15</v>
      </c>
      <c r="O2006" s="35">
        <v>0</v>
      </c>
      <c r="P2006" s="35"/>
      <c r="Q2006" s="4"/>
      <c r="R2006" s="35">
        <f t="shared" si="568"/>
        <v>529099.99999999988</v>
      </c>
      <c r="S2006" s="35">
        <f t="shared" si="563"/>
        <v>439115.67567567562</v>
      </c>
      <c r="T2006" s="35">
        <f t="shared" si="564"/>
        <v>89984.324324324261</v>
      </c>
      <c r="U2006" s="35">
        <f t="shared" si="569"/>
        <v>2016</v>
      </c>
      <c r="V2006" s="35">
        <f t="shared" si="570"/>
        <v>187.82608695652172</v>
      </c>
      <c r="W2006" s="35">
        <v>0</v>
      </c>
      <c r="X2006" s="35">
        <f t="shared" si="571"/>
        <v>87780.498237367734</v>
      </c>
      <c r="Y2006" s="35">
        <f t="shared" ref="Y2006:Y2007" si="573">IF(E2006="avem005",4,IF(E2006="avem025",1,1))</f>
        <v>1</v>
      </c>
      <c r="Z2006" s="35">
        <v>0</v>
      </c>
      <c r="AA2006" s="35">
        <f t="shared" si="572"/>
        <v>0</v>
      </c>
      <c r="AB2006" s="37">
        <f t="shared" si="566"/>
        <v>0</v>
      </c>
      <c r="AC2006" s="35">
        <v>0</v>
      </c>
      <c r="AD2006" s="3">
        <v>0</v>
      </c>
      <c r="AE2006" s="44"/>
    </row>
    <row r="2007" spans="1:31">
      <c r="A2007" s="34">
        <v>2003</v>
      </c>
      <c r="B2007" s="58">
        <v>46265</v>
      </c>
      <c r="C2007" s="4" t="s">
        <v>7849</v>
      </c>
      <c r="D2007" s="4" t="s">
        <v>6158</v>
      </c>
      <c r="E2007" s="4" t="s">
        <v>6148</v>
      </c>
      <c r="F2007" s="35" t="str">
        <f>IFERROR(VLOOKUP(E2007,'DATA MASTER'!$B$1:$R$3858,3,0),"")</f>
        <v>DIV 2</v>
      </c>
      <c r="G2007" s="4">
        <v>8</v>
      </c>
      <c r="H2007" s="35">
        <f>IFERROR(VLOOKUP(E2007,'DATA MASTER'!$B$1:$R$3858,6,0),"")</f>
        <v>24</v>
      </c>
      <c r="I2007" s="40">
        <f>IFERROR(VLOOKUP(E2007,'DATA MASTER'!$B$1:$R$3858,5,0),"")</f>
        <v>1.0900000000000001</v>
      </c>
      <c r="J2007" s="35">
        <f>IFERROR(VLOOKUP(E2007,'DATA MASTER'!$B$1:$R$3858,17,0),"")</f>
        <v>82200</v>
      </c>
      <c r="K2007" s="35">
        <f>IFERROR(VLOOKUP(E2007,'DATA MASTER'!$B$1:$R$3858,16,0),"")</f>
        <v>74900</v>
      </c>
      <c r="L2007" s="34">
        <f t="shared" si="562"/>
        <v>6165</v>
      </c>
      <c r="M2007" s="34">
        <f t="shared" si="567"/>
        <v>10851.512000000001</v>
      </c>
      <c r="N2007" s="35">
        <v>0</v>
      </c>
      <c r="O2007" s="35">
        <v>0</v>
      </c>
      <c r="P2007" s="35"/>
      <c r="Q2007" s="4"/>
      <c r="R2007" s="35">
        <f t="shared" si="568"/>
        <v>548000</v>
      </c>
      <c r="S2007" s="35">
        <f t="shared" si="563"/>
        <v>461610.72432432428</v>
      </c>
      <c r="T2007" s="35">
        <f t="shared" si="564"/>
        <v>86389.275675675715</v>
      </c>
      <c r="U2007" s="35">
        <f t="shared" si="569"/>
        <v>6104</v>
      </c>
      <c r="V2007" s="35">
        <f t="shared" si="570"/>
        <v>568.69565217391312</v>
      </c>
      <c r="W2007" s="35">
        <f t="shared" si="565"/>
        <v>12165.6</v>
      </c>
      <c r="X2007" s="35">
        <f t="shared" si="571"/>
        <v>67550.98002350179</v>
      </c>
      <c r="Y2007" s="35">
        <f t="shared" si="573"/>
        <v>1</v>
      </c>
      <c r="Z2007" s="35">
        <v>0</v>
      </c>
      <c r="AA2007" s="35">
        <f t="shared" si="572"/>
        <v>0</v>
      </c>
      <c r="AB2007" s="37">
        <f t="shared" si="566"/>
        <v>0</v>
      </c>
      <c r="AC2007" s="35">
        <v>0</v>
      </c>
      <c r="AD2007" s="35">
        <v>0</v>
      </c>
      <c r="AE2007" s="44"/>
    </row>
    <row r="2008" spans="1:31">
      <c r="A2008" s="34">
        <v>2004</v>
      </c>
      <c r="B2008" s="58">
        <v>46265</v>
      </c>
      <c r="C2008" s="4" t="s">
        <v>7850</v>
      </c>
      <c r="D2008" s="4" t="s">
        <v>6188</v>
      </c>
      <c r="E2008" s="4" t="s">
        <v>6135</v>
      </c>
      <c r="F2008" s="35" t="str">
        <f>IFERROR(VLOOKUP(E2008,'DATA MASTER'!$B$1:$R$3858,3,0),"")</f>
        <v>DIV 1</v>
      </c>
      <c r="G2008" s="4">
        <v>24</v>
      </c>
      <c r="H2008" s="35">
        <f>IFERROR(VLOOKUP(E2008,'DATA MASTER'!$B$1:$R$3858,6,0),"")</f>
        <v>24</v>
      </c>
      <c r="I2008" s="40">
        <f>IFERROR(VLOOKUP(E2008,'DATA MASTER'!$B$1:$R$3858,5,0),"")</f>
        <v>1.23</v>
      </c>
      <c r="J2008" s="35">
        <f>IFERROR(VLOOKUP(E2008,'DATA MASTER'!$B$1:$R$3858,17,0),"")</f>
        <v>99800</v>
      </c>
      <c r="K2008" s="35">
        <f>IFERROR(VLOOKUP(E2008,'DATA MASTER'!$B$1:$R$3858,16,0),"")</f>
        <v>92100</v>
      </c>
      <c r="L2008" s="34">
        <f t="shared" si="562"/>
        <v>7485</v>
      </c>
      <c r="M2008" s="34">
        <f t="shared" si="567"/>
        <v>13343.448</v>
      </c>
      <c r="N2008" s="35">
        <v>0</v>
      </c>
      <c r="O2008" s="35">
        <v>0</v>
      </c>
      <c r="P2008" s="35">
        <v>25000</v>
      </c>
      <c r="Q2008" s="4" t="s">
        <v>7503</v>
      </c>
      <c r="R2008" s="35">
        <f t="shared" si="568"/>
        <v>1995999.9999999998</v>
      </c>
      <c r="S2008" s="35">
        <f t="shared" si="563"/>
        <v>1702844.3675675672</v>
      </c>
      <c r="T2008" s="35">
        <f t="shared" si="564"/>
        <v>293155.63243243261</v>
      </c>
      <c r="U2008" s="35">
        <f t="shared" si="569"/>
        <v>20664</v>
      </c>
      <c r="V2008" s="35">
        <f t="shared" si="570"/>
        <v>1925.2173913043478</v>
      </c>
      <c r="W2008" s="35">
        <f t="shared" si="565"/>
        <v>44311.199999999997</v>
      </c>
      <c r="X2008" s="35">
        <f t="shared" si="571"/>
        <v>184588.54837446162</v>
      </c>
      <c r="Y2008" s="35">
        <f>H2008</f>
        <v>24</v>
      </c>
      <c r="Z2008" s="35">
        <v>0</v>
      </c>
      <c r="AA2008" s="35">
        <f t="shared" si="572"/>
        <v>25000</v>
      </c>
      <c r="AB2008" s="37">
        <f t="shared" si="566"/>
        <v>0</v>
      </c>
      <c r="AC2008" s="35">
        <v>0</v>
      </c>
      <c r="AD2008" s="35">
        <v>16666.666666666668</v>
      </c>
      <c r="AE2008" s="44"/>
    </row>
    <row r="2009" spans="1:31">
      <c r="A2009" s="34">
        <v>2005</v>
      </c>
      <c r="B2009" s="58">
        <v>46265</v>
      </c>
      <c r="C2009" s="4" t="s">
        <v>7851</v>
      </c>
      <c r="D2009" s="4" t="s">
        <v>6287</v>
      </c>
      <c r="E2009" s="4" t="s">
        <v>6218</v>
      </c>
      <c r="F2009" s="35" t="str">
        <f>IFERROR(VLOOKUP(E2009,'DATA MASTER'!$B$1:$R$3858,3,0),"")</f>
        <v>DIV 1</v>
      </c>
      <c r="G2009" s="4">
        <v>12</v>
      </c>
      <c r="H2009" s="35">
        <f>IFERROR(VLOOKUP(E2009,'DATA MASTER'!$B$1:$R$3858,6,0),"")</f>
        <v>24</v>
      </c>
      <c r="I2009" s="40">
        <f>IFERROR(VLOOKUP(E2009,'DATA MASTER'!$B$1:$R$3858,5,0),"")</f>
        <v>1.079</v>
      </c>
      <c r="J2009" s="35">
        <f>IFERROR(VLOOKUP(E2009,'DATA MASTER'!$B$1:$R$3858,17,0),"")</f>
        <v>102900</v>
      </c>
      <c r="K2009" s="35">
        <f>IFERROR(VLOOKUP(E2009,'DATA MASTER'!$B$1:$R$3858,16,0),"")</f>
        <v>94200</v>
      </c>
      <c r="L2009" s="34">
        <f t="shared" si="562"/>
        <v>7717.5</v>
      </c>
      <c r="M2009" s="34">
        <f t="shared" si="567"/>
        <v>13647.696000000002</v>
      </c>
      <c r="N2009" s="35">
        <v>0</v>
      </c>
      <c r="O2009" s="35">
        <v>0</v>
      </c>
      <c r="P2009" s="35"/>
      <c r="Q2009" s="4"/>
      <c r="R2009" s="35">
        <f t="shared" si="568"/>
        <v>1028999.9999999998</v>
      </c>
      <c r="S2009" s="35">
        <f t="shared" si="563"/>
        <v>870835.71891891886</v>
      </c>
      <c r="T2009" s="35">
        <f t="shared" si="564"/>
        <v>158164.2810810809</v>
      </c>
      <c r="U2009" s="35">
        <f t="shared" si="569"/>
        <v>9063.6</v>
      </c>
      <c r="V2009" s="35">
        <f t="shared" si="570"/>
        <v>844.43478260869574</v>
      </c>
      <c r="W2009" s="35">
        <f t="shared" si="565"/>
        <v>22843.8</v>
      </c>
      <c r="X2009" s="35">
        <f t="shared" si="571"/>
        <v>125412.44629847219</v>
      </c>
      <c r="Y2009" s="35">
        <v>1</v>
      </c>
      <c r="Z2009" s="35">
        <v>0</v>
      </c>
      <c r="AA2009" s="35">
        <f t="shared" si="572"/>
        <v>0</v>
      </c>
      <c r="AB2009" s="37">
        <f t="shared" si="566"/>
        <v>0</v>
      </c>
      <c r="AC2009" s="35">
        <v>0</v>
      </c>
      <c r="AD2009" s="35">
        <v>0</v>
      </c>
      <c r="AE2009" s="44"/>
    </row>
    <row r="2010" spans="1:31">
      <c r="A2010" s="34">
        <v>2006</v>
      </c>
      <c r="B2010" s="58">
        <v>46265</v>
      </c>
      <c r="C2010" s="4" t="s">
        <v>7852</v>
      </c>
      <c r="D2010" s="4" t="s">
        <v>6239</v>
      </c>
      <c r="E2010" s="4" t="s">
        <v>6135</v>
      </c>
      <c r="F2010" s="35" t="str">
        <f>IFERROR(VLOOKUP(E2010,'DATA MASTER'!$B$1:$R$3858,3,0),"")</f>
        <v>DIV 1</v>
      </c>
      <c r="G2010" s="4">
        <v>24</v>
      </c>
      <c r="H2010" s="35">
        <f>IFERROR(VLOOKUP(E2010,'DATA MASTER'!$B$1:$R$3858,6,0),"")</f>
        <v>24</v>
      </c>
      <c r="I2010" s="40">
        <f>IFERROR(VLOOKUP(E2010,'DATA MASTER'!$B$1:$R$3858,5,0),"")</f>
        <v>1.23</v>
      </c>
      <c r="J2010" s="35">
        <f>IFERROR(VLOOKUP(E2010,'DATA MASTER'!$B$1:$R$3858,17,0),"")</f>
        <v>99800</v>
      </c>
      <c r="K2010" s="35">
        <f>IFERROR(VLOOKUP(E2010,'DATA MASTER'!$B$1:$R$3858,16,0),"")</f>
        <v>92100</v>
      </c>
      <c r="L2010" s="34">
        <f t="shared" si="562"/>
        <v>7485</v>
      </c>
      <c r="M2010" s="34">
        <f t="shared" si="567"/>
        <v>13343.448</v>
      </c>
      <c r="N2010" s="35">
        <v>0</v>
      </c>
      <c r="O2010" s="35">
        <v>0</v>
      </c>
      <c r="P2010" s="35">
        <v>25000</v>
      </c>
      <c r="Q2010" s="4" t="s">
        <v>7503</v>
      </c>
      <c r="R2010" s="35">
        <f t="shared" si="568"/>
        <v>1995999.9999999998</v>
      </c>
      <c r="S2010" s="35">
        <f t="shared" si="563"/>
        <v>1702844.3675675672</v>
      </c>
      <c r="T2010" s="35">
        <f t="shared" si="564"/>
        <v>293155.63243243261</v>
      </c>
      <c r="U2010" s="35">
        <f t="shared" si="569"/>
        <v>20664</v>
      </c>
      <c r="V2010" s="35">
        <f t="shared" si="570"/>
        <v>1925.2173913043478</v>
      </c>
      <c r="W2010" s="35">
        <f t="shared" si="565"/>
        <v>44311.199999999997</v>
      </c>
      <c r="X2010" s="35">
        <f t="shared" si="571"/>
        <v>171843.45033524593</v>
      </c>
      <c r="Y2010" s="35">
        <f>H2010</f>
        <v>24</v>
      </c>
      <c r="Z2010" s="35">
        <v>0</v>
      </c>
      <c r="AA2010" s="35">
        <f t="shared" si="572"/>
        <v>25000</v>
      </c>
      <c r="AB2010" s="37">
        <f t="shared" si="566"/>
        <v>0</v>
      </c>
      <c r="AC2010" s="35">
        <v>0</v>
      </c>
      <c r="AD2010" s="35">
        <v>29411.764705882353</v>
      </c>
      <c r="AE2010" s="44"/>
    </row>
    <row r="2011" spans="1:31">
      <c r="A2011" s="34">
        <v>2007</v>
      </c>
      <c r="B2011" s="58">
        <v>46265</v>
      </c>
      <c r="C2011" s="4" t="s">
        <v>7853</v>
      </c>
      <c r="D2011" s="4" t="s">
        <v>6175</v>
      </c>
      <c r="E2011" s="4" t="s">
        <v>6156</v>
      </c>
      <c r="F2011" s="35" t="str">
        <f>IFERROR(VLOOKUP(E2011,'DATA MASTER'!$B$1:$R$3858,3,0),"")</f>
        <v>DIV 1</v>
      </c>
      <c r="G2011" s="4">
        <v>4</v>
      </c>
      <c r="H2011" s="35">
        <f>IFERROR(VLOOKUP(E2011,'DATA MASTER'!$B$1:$R$3858,6,0),"")</f>
        <v>4</v>
      </c>
      <c r="I2011" s="40">
        <f>IFERROR(VLOOKUP(E2011,'DATA MASTER'!$B$1:$R$3858,5,0),"")</f>
        <v>5.3879999999999999</v>
      </c>
      <c r="J2011" s="35">
        <f>IFERROR(VLOOKUP(E2011,'DATA MASTER'!$B$1:$R$3858,17,0),"")</f>
        <v>185700</v>
      </c>
      <c r="K2011" s="35">
        <f>IFERROR(VLOOKUP(E2011,'DATA MASTER'!$B$1:$R$3858,16,0),"")</f>
        <v>165300</v>
      </c>
      <c r="L2011" s="34">
        <f t="shared" si="562"/>
        <v>13927.5</v>
      </c>
      <c r="M2011" s="34">
        <f t="shared" si="567"/>
        <v>23948.664000000001</v>
      </c>
      <c r="N2011" s="35">
        <v>0</v>
      </c>
      <c r="O2011" s="35">
        <v>0</v>
      </c>
      <c r="P2011" s="35"/>
      <c r="Q2011" s="4"/>
      <c r="R2011" s="35">
        <f t="shared" si="568"/>
        <v>619000</v>
      </c>
      <c r="S2011" s="35">
        <f t="shared" si="563"/>
        <v>509374.18378378375</v>
      </c>
      <c r="T2011" s="35">
        <f t="shared" si="564"/>
        <v>109625.81621621625</v>
      </c>
      <c r="U2011" s="35">
        <f t="shared" si="569"/>
        <v>15086.4</v>
      </c>
      <c r="V2011" s="35">
        <f t="shared" si="570"/>
        <v>1405.5652173913043</v>
      </c>
      <c r="W2011" s="35">
        <f t="shared" si="565"/>
        <v>13741.800000000001</v>
      </c>
      <c r="X2011" s="35">
        <f t="shared" si="571"/>
        <v>79392.05099882494</v>
      </c>
      <c r="Y2011" s="35">
        <v>1</v>
      </c>
      <c r="Z2011" s="35">
        <v>0</v>
      </c>
      <c r="AA2011" s="35">
        <f t="shared" si="572"/>
        <v>0</v>
      </c>
      <c r="AB2011" s="37">
        <f t="shared" si="566"/>
        <v>0</v>
      </c>
      <c r="AC2011" s="35">
        <v>0</v>
      </c>
      <c r="AD2011" s="35">
        <v>0</v>
      </c>
      <c r="AE2011" s="44"/>
    </row>
    <row r="2012" spans="1:31">
      <c r="A2012" s="34">
        <v>2008</v>
      </c>
      <c r="B2012" s="58">
        <v>46265</v>
      </c>
      <c r="C2012" s="4" t="s">
        <v>7854</v>
      </c>
      <c r="D2012" s="4" t="s">
        <v>6134</v>
      </c>
      <c r="E2012" s="4" t="s">
        <v>6156</v>
      </c>
      <c r="F2012" s="35" t="str">
        <f>IFERROR(VLOOKUP(E2012,'DATA MASTER'!$B$1:$R$3858,3,0),"")</f>
        <v>DIV 1</v>
      </c>
      <c r="G2012" s="4">
        <v>8</v>
      </c>
      <c r="H2012" s="35">
        <f>IFERROR(VLOOKUP(E2012,'DATA MASTER'!$B$1:$R$3858,6,0),"")</f>
        <v>4</v>
      </c>
      <c r="I2012" s="40">
        <f>IFERROR(VLOOKUP(E2012,'DATA MASTER'!$B$1:$R$3858,5,0),"")</f>
        <v>5.3879999999999999</v>
      </c>
      <c r="J2012" s="35">
        <f>IFERROR(VLOOKUP(E2012,'DATA MASTER'!$B$1:$R$3858,17,0),"")</f>
        <v>185700</v>
      </c>
      <c r="K2012" s="35">
        <f>IFERROR(VLOOKUP(E2012,'DATA MASTER'!$B$1:$R$3858,16,0),"")</f>
        <v>165300</v>
      </c>
      <c r="L2012" s="34">
        <f t="shared" si="562"/>
        <v>13927.5</v>
      </c>
      <c r="M2012" s="34">
        <f t="shared" si="567"/>
        <v>23948.664000000001</v>
      </c>
      <c r="N2012" s="35">
        <v>0</v>
      </c>
      <c r="O2012" s="35">
        <v>0</v>
      </c>
      <c r="P2012" s="35"/>
      <c r="Q2012" s="4"/>
      <c r="R2012" s="35">
        <f t="shared" si="568"/>
        <v>1238000</v>
      </c>
      <c r="S2012" s="35">
        <f t="shared" si="563"/>
        <v>1018748.3675675675</v>
      </c>
      <c r="T2012" s="35">
        <f t="shared" si="564"/>
        <v>219251.6324324325</v>
      </c>
      <c r="U2012" s="35">
        <f t="shared" si="569"/>
        <v>30172.799999999999</v>
      </c>
      <c r="V2012" s="35">
        <f t="shared" si="570"/>
        <v>2811.1304347826085</v>
      </c>
      <c r="W2012" s="35">
        <f t="shared" si="565"/>
        <v>27483.600000000002</v>
      </c>
      <c r="X2012" s="35">
        <f t="shared" si="571"/>
        <v>148784.10199764988</v>
      </c>
      <c r="Y2012" s="35">
        <v>1</v>
      </c>
      <c r="Z2012" s="35">
        <v>0</v>
      </c>
      <c r="AA2012" s="35">
        <f t="shared" si="572"/>
        <v>0</v>
      </c>
      <c r="AB2012" s="37">
        <f t="shared" si="566"/>
        <v>0</v>
      </c>
      <c r="AC2012" s="35">
        <v>0</v>
      </c>
      <c r="AD2012" s="35">
        <v>10000</v>
      </c>
      <c r="AE2012" s="44"/>
    </row>
    <row r="2013" spans="1:31">
      <c r="A2013" s="34">
        <v>2009</v>
      </c>
      <c r="B2013" s="58">
        <v>46265</v>
      </c>
      <c r="C2013" s="4" t="s">
        <v>7855</v>
      </c>
      <c r="D2013" s="4" t="s">
        <v>6124</v>
      </c>
      <c r="E2013" s="4" t="s">
        <v>6160</v>
      </c>
      <c r="F2013" s="35" t="str">
        <f>IFERROR(VLOOKUP(E2013,'DATA MASTER'!$B$1:$R$3858,3,0),"")</f>
        <v>DIV 1</v>
      </c>
      <c r="G2013" s="4">
        <v>5</v>
      </c>
      <c r="H2013" s="35">
        <f>IFERROR(VLOOKUP(E2013,'DATA MASTER'!$B$1:$R$3858,6,0),"")</f>
        <v>1</v>
      </c>
      <c r="I2013" s="40">
        <f>IFERROR(VLOOKUP(E2013,'DATA MASTER'!$B$1:$R$3858,5,0),"")</f>
        <v>26.02</v>
      </c>
      <c r="J2013" s="35">
        <f>IFERROR(VLOOKUP(E2013,'DATA MASTER'!$B$1:$R$3858,17,0),"")</f>
        <v>876000</v>
      </c>
      <c r="K2013" s="35">
        <f>IFERROR(VLOOKUP(E2013,'DATA MASTER'!$B$1:$R$3858,16,0),"")</f>
        <v>777200</v>
      </c>
      <c r="L2013" s="34">
        <f t="shared" si="562"/>
        <v>65700</v>
      </c>
      <c r="M2013" s="34">
        <f t="shared" si="567"/>
        <v>112600.736</v>
      </c>
      <c r="N2013" s="35">
        <v>0</v>
      </c>
      <c r="O2013" s="35">
        <v>0</v>
      </c>
      <c r="P2013" s="35"/>
      <c r="Q2013" s="4"/>
      <c r="R2013" s="35">
        <f t="shared" si="568"/>
        <v>3649999.9999999995</v>
      </c>
      <c r="S2013" s="35">
        <f t="shared" si="563"/>
        <v>2993690.3783783782</v>
      </c>
      <c r="T2013" s="35">
        <f t="shared" si="564"/>
        <v>656309.62162162131</v>
      </c>
      <c r="U2013" s="35">
        <f t="shared" si="569"/>
        <v>91070</v>
      </c>
      <c r="V2013" s="35">
        <f t="shared" si="570"/>
        <v>8484.782608695652</v>
      </c>
      <c r="W2013" s="35">
        <f t="shared" si="565"/>
        <v>81029.999999999985</v>
      </c>
      <c r="X2013" s="35">
        <f t="shared" si="571"/>
        <v>461439.12472721137</v>
      </c>
      <c r="Y2013" s="35">
        <v>1</v>
      </c>
      <c r="Z2013" s="35">
        <v>0</v>
      </c>
      <c r="AA2013" s="35">
        <f t="shared" si="572"/>
        <v>0</v>
      </c>
      <c r="AB2013" s="37">
        <f t="shared" si="566"/>
        <v>0</v>
      </c>
      <c r="AC2013" s="35">
        <v>0</v>
      </c>
      <c r="AD2013" s="35">
        <v>14285.714285714286</v>
      </c>
      <c r="AE2013" s="44"/>
    </row>
    <row r="2014" spans="1:31">
      <c r="A2014" s="34">
        <v>2010</v>
      </c>
      <c r="B2014" s="58">
        <v>46265</v>
      </c>
      <c r="C2014" s="4" t="s">
        <v>7856</v>
      </c>
      <c r="D2014" s="4" t="s">
        <v>6158</v>
      </c>
      <c r="E2014" s="4" t="s">
        <v>6218</v>
      </c>
      <c r="F2014" s="35" t="str">
        <f>IFERROR(VLOOKUP(E2014,'DATA MASTER'!$B$1:$R$3858,3,0),"")</f>
        <v>DIV 1</v>
      </c>
      <c r="G2014" s="4">
        <v>4</v>
      </c>
      <c r="H2014" s="35">
        <f>IFERROR(VLOOKUP(E2014,'DATA MASTER'!$B$1:$R$3858,6,0),"")</f>
        <v>24</v>
      </c>
      <c r="I2014" s="40">
        <f>IFERROR(VLOOKUP(E2014,'DATA MASTER'!$B$1:$R$3858,5,0),"")</f>
        <v>1.079</v>
      </c>
      <c r="J2014" s="35">
        <f>IFERROR(VLOOKUP(E2014,'DATA MASTER'!$B$1:$R$3858,17,0),"")</f>
        <v>102900</v>
      </c>
      <c r="K2014" s="35">
        <f>IFERROR(VLOOKUP(E2014,'DATA MASTER'!$B$1:$R$3858,16,0),"")</f>
        <v>94200</v>
      </c>
      <c r="L2014" s="34">
        <f t="shared" si="562"/>
        <v>7717.5</v>
      </c>
      <c r="M2014" s="34">
        <f t="shared" si="567"/>
        <v>13647.696000000002</v>
      </c>
      <c r="N2014" s="35">
        <v>0</v>
      </c>
      <c r="O2014" s="35">
        <v>0</v>
      </c>
      <c r="P2014" s="35"/>
      <c r="Q2014" s="4"/>
      <c r="R2014" s="35">
        <f t="shared" si="568"/>
        <v>342999.99999999994</v>
      </c>
      <c r="S2014" s="35">
        <f t="shared" si="563"/>
        <v>290278.57297297294</v>
      </c>
      <c r="T2014" s="35">
        <f t="shared" si="564"/>
        <v>52721.427027027006</v>
      </c>
      <c r="U2014" s="35">
        <f t="shared" si="569"/>
        <v>3021.2</v>
      </c>
      <c r="V2014" s="35">
        <f t="shared" si="570"/>
        <v>281.47826086956525</v>
      </c>
      <c r="W2014" s="35">
        <f t="shared" si="565"/>
        <v>7614.5999999999995</v>
      </c>
      <c r="X2014" s="35">
        <f t="shared" si="571"/>
        <v>41804.148766157443</v>
      </c>
      <c r="Y2014" s="35">
        <v>1</v>
      </c>
      <c r="Z2014" s="35">
        <v>0</v>
      </c>
      <c r="AA2014" s="35">
        <f t="shared" si="572"/>
        <v>0</v>
      </c>
      <c r="AB2014" s="37">
        <f t="shared" si="566"/>
        <v>0</v>
      </c>
      <c r="AC2014" s="35">
        <v>0</v>
      </c>
      <c r="AD2014" s="35">
        <v>0</v>
      </c>
      <c r="AE2014" s="44"/>
    </row>
    <row r="2015" spans="1:31">
      <c r="A2015" s="34">
        <v>2011</v>
      </c>
      <c r="B2015" s="58">
        <v>46265</v>
      </c>
      <c r="C2015" s="4" t="s">
        <v>7857</v>
      </c>
      <c r="D2015" s="4" t="s">
        <v>6239</v>
      </c>
      <c r="E2015" s="4" t="s">
        <v>6135</v>
      </c>
      <c r="F2015" s="35" t="str">
        <f>IFERROR(VLOOKUP(E2015,'DATA MASTER'!$B$1:$R$3858,3,0),"")</f>
        <v>DIV 1</v>
      </c>
      <c r="G2015" s="4">
        <v>6</v>
      </c>
      <c r="H2015" s="35">
        <f>IFERROR(VLOOKUP(E2015,'DATA MASTER'!$B$1:$R$3858,6,0),"")</f>
        <v>24</v>
      </c>
      <c r="I2015" s="40">
        <f>IFERROR(VLOOKUP(E2015,'DATA MASTER'!$B$1:$R$3858,5,0),"")</f>
        <v>1.23</v>
      </c>
      <c r="J2015" s="35">
        <f>IFERROR(VLOOKUP(E2015,'DATA MASTER'!$B$1:$R$3858,17,0),"")</f>
        <v>99800</v>
      </c>
      <c r="K2015" s="35">
        <f>IFERROR(VLOOKUP(E2015,'DATA MASTER'!$B$1:$R$3858,16,0),"")</f>
        <v>92100</v>
      </c>
      <c r="L2015" s="34">
        <f t="shared" si="562"/>
        <v>7485</v>
      </c>
      <c r="M2015" s="34">
        <f t="shared" si="567"/>
        <v>13343.448</v>
      </c>
      <c r="N2015" s="35">
        <v>0</v>
      </c>
      <c r="O2015" s="35">
        <v>0</v>
      </c>
      <c r="P2015" s="35"/>
      <c r="Q2015" s="4"/>
      <c r="R2015" s="35">
        <f t="shared" si="568"/>
        <v>498999.99999999994</v>
      </c>
      <c r="S2015" s="35">
        <f t="shared" si="563"/>
        <v>425711.09189189179</v>
      </c>
      <c r="T2015" s="35">
        <f t="shared" si="564"/>
        <v>73288.908108108153</v>
      </c>
      <c r="U2015" s="35">
        <f t="shared" si="569"/>
        <v>5166</v>
      </c>
      <c r="V2015" s="35">
        <f t="shared" si="570"/>
        <v>481.30434782608694</v>
      </c>
      <c r="W2015" s="35">
        <f t="shared" si="565"/>
        <v>11077.8</v>
      </c>
      <c r="X2015" s="35">
        <f t="shared" si="571"/>
        <v>56563.80376028207</v>
      </c>
      <c r="Y2015" s="35">
        <v>1</v>
      </c>
      <c r="Z2015" s="35">
        <v>0</v>
      </c>
      <c r="AA2015" s="35">
        <f t="shared" si="572"/>
        <v>0</v>
      </c>
      <c r="AB2015" s="37">
        <f t="shared" si="566"/>
        <v>0</v>
      </c>
      <c r="AC2015" s="35">
        <v>0</v>
      </c>
      <c r="AD2015" s="35">
        <v>0</v>
      </c>
      <c r="AE2015" s="44"/>
    </row>
    <row r="2016" spans="1:31">
      <c r="A2016" s="34">
        <v>2012</v>
      </c>
      <c r="B2016" s="58">
        <v>46265</v>
      </c>
      <c r="C2016" s="4" t="s">
        <v>7857</v>
      </c>
      <c r="D2016" s="4" t="s">
        <v>6239</v>
      </c>
      <c r="E2016" s="4" t="s">
        <v>6129</v>
      </c>
      <c r="F2016" s="35" t="str">
        <f>IFERROR(VLOOKUP(E2016,'DATA MASTER'!$B$1:$R$3858,3,0),"")</f>
        <v>DIV 1</v>
      </c>
      <c r="G2016" s="4">
        <v>12</v>
      </c>
      <c r="H2016" s="35">
        <f>IFERROR(VLOOKUP(E2016,'DATA MASTER'!$B$1:$R$3858,6,0),"")</f>
        <v>120</v>
      </c>
      <c r="I2016" s="40">
        <f>IFERROR(VLOOKUP(E2016,'DATA MASTER'!$B$1:$R$3858,5,0),"")</f>
        <v>0.14499999999999999</v>
      </c>
      <c r="J2016" s="35">
        <f>IFERROR(VLOOKUP(E2016,'DATA MASTER'!$B$1:$R$3858,17,0),"")</f>
        <v>15108.333333333334</v>
      </c>
      <c r="K2016" s="35">
        <f>IFERROR(VLOOKUP(E2016,'DATA MASTER'!$B$1:$R$3858,16,0),"")</f>
        <v>14025</v>
      </c>
      <c r="L2016" s="34">
        <f t="shared" si="562"/>
        <v>1133.125</v>
      </c>
      <c r="M2016" s="34">
        <f t="shared" si="567"/>
        <v>2031.9420000000002</v>
      </c>
      <c r="N2016" s="35">
        <v>0</v>
      </c>
      <c r="O2016" s="35">
        <v>0</v>
      </c>
      <c r="P2016" s="35"/>
      <c r="Q2016" s="4"/>
      <c r="R2016" s="35">
        <f t="shared" si="568"/>
        <v>151083.33333333331</v>
      </c>
      <c r="S2016" s="35">
        <f t="shared" si="563"/>
        <v>129654.68108108104</v>
      </c>
      <c r="T2016" s="35">
        <f t="shared" si="564"/>
        <v>21428.652252252272</v>
      </c>
      <c r="U2016" s="35">
        <f t="shared" si="569"/>
        <v>1217.9999999999998</v>
      </c>
      <c r="V2016" s="35">
        <f t="shared" si="570"/>
        <v>113.4782608695652</v>
      </c>
      <c r="W2016" s="35">
        <f t="shared" si="565"/>
        <v>3354.05</v>
      </c>
      <c r="X2016" s="35">
        <f t="shared" si="571"/>
        <v>16743.123991382708</v>
      </c>
      <c r="Y2016" s="35">
        <v>1</v>
      </c>
      <c r="Z2016" s="35">
        <v>0</v>
      </c>
      <c r="AA2016" s="35">
        <f t="shared" si="572"/>
        <v>0</v>
      </c>
      <c r="AB2016" s="37">
        <f t="shared" si="566"/>
        <v>0</v>
      </c>
      <c r="AC2016" s="35">
        <v>0</v>
      </c>
      <c r="AD2016" s="35">
        <v>0</v>
      </c>
      <c r="AE2016" s="44"/>
    </row>
    <row r="2017" spans="1:31">
      <c r="A2017" s="34">
        <v>2013</v>
      </c>
      <c r="B2017" s="58">
        <v>46265</v>
      </c>
      <c r="C2017" s="4" t="s">
        <v>7858</v>
      </c>
      <c r="D2017" s="4" t="s">
        <v>6138</v>
      </c>
      <c r="E2017" s="4" t="s">
        <v>1540</v>
      </c>
      <c r="F2017" s="35" t="str">
        <f>IFERROR(VLOOKUP(E2017,'DATA MASTER'!$B$1:$R$3858,3,0),"")</f>
        <v>DIV 2</v>
      </c>
      <c r="G2017" s="4">
        <v>2</v>
      </c>
      <c r="H2017" s="35">
        <f>IFERROR(VLOOKUP(E2017,'DATA MASTER'!$B$1:$R$3858,6,0),"")</f>
        <v>30</v>
      </c>
      <c r="I2017" s="40">
        <f>IFERROR(VLOOKUP(E2017,'DATA MASTER'!$B$1:$R$3858,5,0),"")</f>
        <v>0.22</v>
      </c>
      <c r="J2017" s="35">
        <f>IFERROR(VLOOKUP(E2017,'DATA MASTER'!$B$1:$R$3858,17,0),"")</f>
        <v>0</v>
      </c>
      <c r="K2017" s="35">
        <f>IFERROR(VLOOKUP(E2017,'DATA MASTER'!$B$1:$R$3858,16,0),"")</f>
        <v>0</v>
      </c>
      <c r="L2017" s="34">
        <f t="shared" si="562"/>
        <v>0</v>
      </c>
      <c r="M2017" s="34">
        <f t="shared" si="567"/>
        <v>0</v>
      </c>
      <c r="N2017" s="35">
        <v>0</v>
      </c>
      <c r="O2017" s="35">
        <v>0</v>
      </c>
      <c r="P2017" s="35"/>
      <c r="Q2017" s="4"/>
      <c r="R2017" s="35">
        <f t="shared" si="568"/>
        <v>0</v>
      </c>
      <c r="S2017" s="35">
        <f t="shared" si="563"/>
        <v>0</v>
      </c>
      <c r="T2017" s="35">
        <f t="shared" si="564"/>
        <v>0</v>
      </c>
      <c r="U2017" s="35">
        <f t="shared" si="569"/>
        <v>308</v>
      </c>
      <c r="V2017" s="35">
        <f t="shared" si="570"/>
        <v>28.695652173913047</v>
      </c>
      <c r="W2017" s="35">
        <f t="shared" si="565"/>
        <v>0</v>
      </c>
      <c r="X2017" s="35">
        <f t="shared" si="571"/>
        <v>-4182.8494983277596</v>
      </c>
      <c r="Y2017" s="35">
        <v>1</v>
      </c>
      <c r="Z2017" s="35">
        <v>0</v>
      </c>
      <c r="AA2017" s="35">
        <f t="shared" si="572"/>
        <v>0</v>
      </c>
      <c r="AB2017" s="37">
        <f t="shared" si="566"/>
        <v>0</v>
      </c>
      <c r="AC2017" s="35">
        <v>0</v>
      </c>
      <c r="AD2017" s="35">
        <v>3846.1538461538462</v>
      </c>
      <c r="AE2017" s="44"/>
    </row>
    <row r="2018" spans="1:31">
      <c r="A2018" s="34">
        <v>2014</v>
      </c>
      <c r="B2018" s="58">
        <v>46265</v>
      </c>
      <c r="C2018" s="4" t="s">
        <v>7858</v>
      </c>
      <c r="D2018" s="4" t="s">
        <v>6138</v>
      </c>
      <c r="E2018" s="4" t="s">
        <v>1541</v>
      </c>
      <c r="F2018" s="35" t="str">
        <f>IFERROR(VLOOKUP(E2018,'DATA MASTER'!$B$1:$R$3858,3,0),"")</f>
        <v>DIV 2</v>
      </c>
      <c r="G2018" s="4">
        <v>2</v>
      </c>
      <c r="H2018" s="35">
        <f>IFERROR(VLOOKUP(E2018,'DATA MASTER'!$B$1:$R$3858,6,0),"")</f>
        <v>30</v>
      </c>
      <c r="I2018" s="40">
        <f>IFERROR(VLOOKUP(E2018,'DATA MASTER'!$B$1:$R$3858,5,0),"")</f>
        <v>0.22</v>
      </c>
      <c r="J2018" s="35">
        <f>IFERROR(VLOOKUP(E2018,'DATA MASTER'!$B$1:$R$3858,17,0),"")</f>
        <v>72900</v>
      </c>
      <c r="K2018" s="35">
        <f>IFERROR(VLOOKUP(E2018,'DATA MASTER'!$B$1:$R$3858,16,0),"")</f>
        <v>67000</v>
      </c>
      <c r="L2018" s="34">
        <f t="shared" si="562"/>
        <v>5467.5</v>
      </c>
      <c r="M2018" s="34">
        <f t="shared" si="567"/>
        <v>9706.9600000000009</v>
      </c>
      <c r="N2018" s="35">
        <v>0</v>
      </c>
      <c r="O2018" s="35">
        <v>0</v>
      </c>
      <c r="P2018" s="35"/>
      <c r="Q2018" s="4"/>
      <c r="R2018" s="35">
        <f t="shared" si="568"/>
        <v>121499.99999999999</v>
      </c>
      <c r="S2018" s="35">
        <f t="shared" si="563"/>
        <v>103230.70270270269</v>
      </c>
      <c r="T2018" s="35">
        <f t="shared" si="564"/>
        <v>18269.297297297293</v>
      </c>
      <c r="U2018" s="35">
        <f t="shared" si="569"/>
        <v>308</v>
      </c>
      <c r="V2018" s="35">
        <f t="shared" si="570"/>
        <v>28.695652173913047</v>
      </c>
      <c r="W2018" s="35">
        <f t="shared" si="565"/>
        <v>2697.2999999999997</v>
      </c>
      <c r="X2018" s="35">
        <f t="shared" si="571"/>
        <v>11389.147798969536</v>
      </c>
      <c r="Y2018" s="35">
        <v>1</v>
      </c>
      <c r="Z2018" s="35">
        <v>0</v>
      </c>
      <c r="AA2018" s="35">
        <f t="shared" si="572"/>
        <v>0</v>
      </c>
      <c r="AB2018" s="37">
        <f t="shared" si="566"/>
        <v>0</v>
      </c>
      <c r="AC2018" s="35">
        <v>0</v>
      </c>
      <c r="AD2018" s="35">
        <v>3846.1538461538462</v>
      </c>
      <c r="AE2018" s="44"/>
    </row>
    <row r="2019" spans="1:31">
      <c r="A2019" s="34">
        <v>2015</v>
      </c>
      <c r="B2019" s="58">
        <v>46265</v>
      </c>
      <c r="C2019" s="4" t="s">
        <v>7859</v>
      </c>
      <c r="D2019" s="4" t="s">
        <v>6196</v>
      </c>
      <c r="E2019" s="4" t="s">
        <v>6167</v>
      </c>
      <c r="F2019" s="35" t="str">
        <f>IFERROR(VLOOKUP(E2019,'DATA MASTER'!$B$1:$R$3858,3,0),"")</f>
        <v>DIV 2</v>
      </c>
      <c r="G2019" s="4">
        <v>12</v>
      </c>
      <c r="H2019" s="35">
        <f>IFERROR(VLOOKUP(E2019,'DATA MASTER'!$B$1:$R$3858,6,0),"")</f>
        <v>24</v>
      </c>
      <c r="I2019" s="40">
        <f>IFERROR(VLOOKUP(E2019,'DATA MASTER'!$B$1:$R$3858,5,0),"")</f>
        <v>0.90200000000000002</v>
      </c>
      <c r="J2019" s="35">
        <f>IFERROR(VLOOKUP(E2019,'DATA MASTER'!$B$1:$R$3858,17,0),"")</f>
        <v>81000</v>
      </c>
      <c r="K2019" s="35">
        <f>IFERROR(VLOOKUP(E2019,'DATA MASTER'!$B$1:$R$3858,16,0),"")</f>
        <v>74300</v>
      </c>
      <c r="L2019" s="34">
        <f t="shared" si="562"/>
        <v>6075</v>
      </c>
      <c r="M2019" s="34">
        <f t="shared" si="567"/>
        <v>10764.584000000001</v>
      </c>
      <c r="N2019" s="35">
        <v>0</v>
      </c>
      <c r="O2019" s="35">
        <v>10</v>
      </c>
      <c r="P2019" s="35"/>
      <c r="Q2019" s="4"/>
      <c r="R2019" s="35">
        <f t="shared" si="568"/>
        <v>729000</v>
      </c>
      <c r="S2019" s="35">
        <f t="shared" si="563"/>
        <v>618182.42594594578</v>
      </c>
      <c r="T2019" s="35">
        <f t="shared" si="564"/>
        <v>110817.57405405422</v>
      </c>
      <c r="U2019" s="35">
        <f t="shared" si="569"/>
        <v>7576.8</v>
      </c>
      <c r="V2019" s="35">
        <f t="shared" si="570"/>
        <v>705.91304347826087</v>
      </c>
      <c r="W2019" s="35">
        <f t="shared" si="565"/>
        <v>16183.800000000001</v>
      </c>
      <c r="X2019" s="35">
        <f t="shared" si="571"/>
        <v>86351.061010575955</v>
      </c>
      <c r="Y2019" s="35">
        <v>1</v>
      </c>
      <c r="Z2019" s="35">
        <v>0</v>
      </c>
      <c r="AA2019" s="35">
        <f t="shared" si="572"/>
        <v>0</v>
      </c>
      <c r="AB2019" s="37">
        <f t="shared" si="566"/>
        <v>0</v>
      </c>
      <c r="AC2019" s="35">
        <v>0</v>
      </c>
      <c r="AD2019" s="35">
        <v>0</v>
      </c>
      <c r="AE2019" s="44"/>
    </row>
    <row r="2020" spans="1:31">
      <c r="A2020" s="34">
        <v>2016</v>
      </c>
      <c r="B2020" s="58">
        <v>46265</v>
      </c>
      <c r="C2020" s="4" t="s">
        <v>7860</v>
      </c>
      <c r="D2020" s="4" t="s">
        <v>6239</v>
      </c>
      <c r="E2020" s="4" t="s">
        <v>6160</v>
      </c>
      <c r="F2020" s="35" t="str">
        <f>IFERROR(VLOOKUP(E2020,'DATA MASTER'!$B$1:$R$3858,3,0),"")</f>
        <v>DIV 1</v>
      </c>
      <c r="G2020" s="4">
        <v>1</v>
      </c>
      <c r="H2020" s="35">
        <f>IFERROR(VLOOKUP(E2020,'DATA MASTER'!$B$1:$R$3858,6,0),"")</f>
        <v>1</v>
      </c>
      <c r="I2020" s="40">
        <f>IFERROR(VLOOKUP(E2020,'DATA MASTER'!$B$1:$R$3858,5,0),"")</f>
        <v>26.02</v>
      </c>
      <c r="J2020" s="35">
        <f>IFERROR(VLOOKUP(E2020,'DATA MASTER'!$B$1:$R$3858,17,0),"")</f>
        <v>876000</v>
      </c>
      <c r="K2020" s="35">
        <f>IFERROR(VLOOKUP(E2020,'DATA MASTER'!$B$1:$R$3858,16,0),"")</f>
        <v>777200</v>
      </c>
      <c r="L2020" s="34">
        <f t="shared" si="562"/>
        <v>65700</v>
      </c>
      <c r="M2020" s="34">
        <f t="shared" si="567"/>
        <v>112600.736</v>
      </c>
      <c r="N2020" s="35">
        <v>0</v>
      </c>
      <c r="O2020" s="35">
        <v>0</v>
      </c>
      <c r="P2020" s="35"/>
      <c r="Q2020" s="4"/>
      <c r="R2020" s="35">
        <f t="shared" si="568"/>
        <v>729999.99999999988</v>
      </c>
      <c r="S2020" s="35">
        <f t="shared" si="563"/>
        <v>598738.07567567565</v>
      </c>
      <c r="T2020" s="35">
        <f t="shared" si="564"/>
        <v>131261.92432432424</v>
      </c>
      <c r="U2020" s="35">
        <f t="shared" si="569"/>
        <v>18214</v>
      </c>
      <c r="V2020" s="35">
        <f t="shared" si="570"/>
        <v>1696.9565217391305</v>
      </c>
      <c r="W2020" s="35">
        <f t="shared" si="565"/>
        <v>16206</v>
      </c>
      <c r="X2020" s="35">
        <f t="shared" si="571"/>
        <v>86811.634469251774</v>
      </c>
      <c r="Y2020" s="35">
        <v>1</v>
      </c>
      <c r="Z2020" s="35">
        <v>0</v>
      </c>
      <c r="AA2020" s="35">
        <f t="shared" si="572"/>
        <v>0</v>
      </c>
      <c r="AB2020" s="37">
        <f t="shared" si="566"/>
        <v>0</v>
      </c>
      <c r="AC2020" s="35">
        <v>0</v>
      </c>
      <c r="AD2020" s="35">
        <v>8333.3333333333339</v>
      </c>
      <c r="AE2020" s="44"/>
    </row>
    <row r="2021" spans="1:31">
      <c r="A2021" s="34">
        <v>2017</v>
      </c>
      <c r="B2021" s="58">
        <v>46265</v>
      </c>
      <c r="C2021" s="4" t="s">
        <v>7860</v>
      </c>
      <c r="D2021" s="4" t="s">
        <v>6239</v>
      </c>
      <c r="E2021" s="4" t="s">
        <v>6135</v>
      </c>
      <c r="F2021" s="35" t="str">
        <f>IFERROR(VLOOKUP(E2021,'DATA MASTER'!$B$1:$R$3858,3,0),"")</f>
        <v>DIV 1</v>
      </c>
      <c r="G2021" s="4">
        <v>18</v>
      </c>
      <c r="H2021" s="35">
        <f>IFERROR(VLOOKUP(E2021,'DATA MASTER'!$B$1:$R$3858,6,0),"")</f>
        <v>24</v>
      </c>
      <c r="I2021" s="40">
        <f>IFERROR(VLOOKUP(E2021,'DATA MASTER'!$B$1:$R$3858,5,0),"")</f>
        <v>1.23</v>
      </c>
      <c r="J2021" s="35">
        <f>IFERROR(VLOOKUP(E2021,'DATA MASTER'!$B$1:$R$3858,17,0),"")</f>
        <v>99800</v>
      </c>
      <c r="K2021" s="35">
        <f>IFERROR(VLOOKUP(E2021,'DATA MASTER'!$B$1:$R$3858,16,0),"")</f>
        <v>92100</v>
      </c>
      <c r="L2021" s="34">
        <f t="shared" si="562"/>
        <v>7485</v>
      </c>
      <c r="M2021" s="34">
        <f t="shared" si="567"/>
        <v>13343.448</v>
      </c>
      <c r="N2021" s="35">
        <v>0</v>
      </c>
      <c r="O2021" s="35">
        <v>0</v>
      </c>
      <c r="P2021" s="35"/>
      <c r="Q2021" s="4"/>
      <c r="R2021" s="35">
        <f t="shared" si="568"/>
        <v>1496999.9999999998</v>
      </c>
      <c r="S2021" s="35">
        <f t="shared" si="563"/>
        <v>1277133.2756756754</v>
      </c>
      <c r="T2021" s="35">
        <f t="shared" si="564"/>
        <v>219866.7243243244</v>
      </c>
      <c r="U2021" s="35">
        <f t="shared" si="569"/>
        <v>15498</v>
      </c>
      <c r="V2021" s="35">
        <f t="shared" si="570"/>
        <v>1443.913043478261</v>
      </c>
      <c r="W2021" s="35">
        <f t="shared" si="565"/>
        <v>33233.4</v>
      </c>
      <c r="X2021" s="35">
        <f t="shared" si="571"/>
        <v>161358.07794751279</v>
      </c>
      <c r="Y2021" s="35">
        <f>IF(E2021="avem005",4,1)</f>
        <v>1</v>
      </c>
      <c r="Z2021" s="35">
        <v>0</v>
      </c>
      <c r="AA2021" s="35">
        <f t="shared" si="572"/>
        <v>0</v>
      </c>
      <c r="AB2021" s="37">
        <f t="shared" si="566"/>
        <v>0</v>
      </c>
      <c r="AC2021" s="35">
        <v>0</v>
      </c>
      <c r="AD2021" s="35">
        <v>8333.3333333333339</v>
      </c>
      <c r="AE2021" s="44"/>
    </row>
    <row r="2022" spans="1:31">
      <c r="A2022" s="34">
        <v>2018</v>
      </c>
      <c r="B2022" s="58">
        <v>46265</v>
      </c>
      <c r="C2022" s="4" t="s">
        <v>7861</v>
      </c>
      <c r="D2022" s="4" t="s">
        <v>6188</v>
      </c>
      <c r="E2022" s="4" t="s">
        <v>6135</v>
      </c>
      <c r="F2022" s="35" t="str">
        <f>IFERROR(VLOOKUP(E2022,'DATA MASTER'!$B$1:$R$3858,3,0),"")</f>
        <v>DIV 1</v>
      </c>
      <c r="G2022" s="4">
        <v>48</v>
      </c>
      <c r="H2022" s="35">
        <f>IFERROR(VLOOKUP(E2022,'DATA MASTER'!$B$1:$R$3858,6,0),"")</f>
        <v>24</v>
      </c>
      <c r="I2022" s="40">
        <f>IFERROR(VLOOKUP(E2022,'DATA MASTER'!$B$1:$R$3858,5,0),"")</f>
        <v>1.23</v>
      </c>
      <c r="J2022" s="35">
        <f>IFERROR(VLOOKUP(E2022,'DATA MASTER'!$B$1:$R$3858,17,0),"")</f>
        <v>99800</v>
      </c>
      <c r="K2022" s="35">
        <f>IFERROR(VLOOKUP(E2022,'DATA MASTER'!$B$1:$R$3858,16,0),"")</f>
        <v>92100</v>
      </c>
      <c r="L2022" s="34">
        <f t="shared" si="562"/>
        <v>7485</v>
      </c>
      <c r="M2022" s="34">
        <f t="shared" si="567"/>
        <v>13343.448</v>
      </c>
      <c r="N2022" s="35">
        <v>0</v>
      </c>
      <c r="O2022" s="35">
        <v>0</v>
      </c>
      <c r="P2022" s="35">
        <v>25000</v>
      </c>
      <c r="Q2022" s="4" t="s">
        <v>7503</v>
      </c>
      <c r="R2022" s="35">
        <f t="shared" si="568"/>
        <v>3991999.9999999995</v>
      </c>
      <c r="S2022" s="35">
        <f t="shared" si="563"/>
        <v>3405688.7351351343</v>
      </c>
      <c r="T2022" s="35">
        <f t="shared" si="564"/>
        <v>586311.26486486522</v>
      </c>
      <c r="U2022" s="35">
        <f t="shared" si="569"/>
        <v>41328</v>
      </c>
      <c r="V2022" s="35">
        <f t="shared" si="570"/>
        <v>3850.4347826086955</v>
      </c>
      <c r="W2022" s="35">
        <f t="shared" si="565"/>
        <v>88622.399999999994</v>
      </c>
      <c r="X2022" s="35">
        <f t="shared" si="571"/>
        <v>390010.43008225656</v>
      </c>
      <c r="Y2022" s="35">
        <f t="shared" ref="Y2022:Y2023" si="574">H2022</f>
        <v>24</v>
      </c>
      <c r="Z2022" s="35">
        <v>0</v>
      </c>
      <c r="AA2022" s="35">
        <f t="shared" si="572"/>
        <v>50000</v>
      </c>
      <c r="AB2022" s="37">
        <f t="shared" si="566"/>
        <v>0</v>
      </c>
      <c r="AC2022" s="35">
        <v>0</v>
      </c>
      <c r="AD2022" s="35">
        <v>12500</v>
      </c>
      <c r="AE2022" s="44"/>
    </row>
    <row r="2023" spans="1:31">
      <c r="A2023" s="34">
        <v>2019</v>
      </c>
      <c r="B2023" s="58">
        <v>46265</v>
      </c>
      <c r="C2023" s="4" t="s">
        <v>7862</v>
      </c>
      <c r="D2023" s="4" t="s">
        <v>6175</v>
      </c>
      <c r="E2023" s="4" t="s">
        <v>6135</v>
      </c>
      <c r="F2023" s="35" t="str">
        <f>IFERROR(VLOOKUP(E2023,'DATA MASTER'!$B$1:$R$3858,3,0),"")</f>
        <v>DIV 1</v>
      </c>
      <c r="G2023" s="4">
        <v>24</v>
      </c>
      <c r="H2023" s="35">
        <f>IFERROR(VLOOKUP(E2023,'DATA MASTER'!$B$1:$R$3858,6,0),"")</f>
        <v>24</v>
      </c>
      <c r="I2023" s="40">
        <f>IFERROR(VLOOKUP(E2023,'DATA MASTER'!$B$1:$R$3858,5,0),"")</f>
        <v>1.23</v>
      </c>
      <c r="J2023" s="35">
        <f>IFERROR(VLOOKUP(E2023,'DATA MASTER'!$B$1:$R$3858,17,0),"")</f>
        <v>99800</v>
      </c>
      <c r="K2023" s="35">
        <f>IFERROR(VLOOKUP(E2023,'DATA MASTER'!$B$1:$R$3858,16,0),"")</f>
        <v>92100</v>
      </c>
      <c r="L2023" s="34">
        <f t="shared" si="562"/>
        <v>7485</v>
      </c>
      <c r="M2023" s="34">
        <f t="shared" si="567"/>
        <v>13343.448</v>
      </c>
      <c r="N2023" s="35">
        <v>0</v>
      </c>
      <c r="O2023" s="35">
        <v>0</v>
      </c>
      <c r="P2023" s="35">
        <v>25000</v>
      </c>
      <c r="Q2023" s="4" t="s">
        <v>7503</v>
      </c>
      <c r="R2023" s="35">
        <f t="shared" si="568"/>
        <v>1995999.9999999998</v>
      </c>
      <c r="S2023" s="35">
        <f t="shared" si="563"/>
        <v>1702844.3675675672</v>
      </c>
      <c r="T2023" s="35">
        <f t="shared" si="564"/>
        <v>293155.63243243261</v>
      </c>
      <c r="U2023" s="35">
        <f t="shared" si="569"/>
        <v>20664</v>
      </c>
      <c r="V2023" s="35">
        <f t="shared" si="570"/>
        <v>1925.2173913043478</v>
      </c>
      <c r="W2023" s="35">
        <f t="shared" si="565"/>
        <v>44311.199999999997</v>
      </c>
      <c r="X2023" s="35">
        <f t="shared" si="571"/>
        <v>194112.35789827115</v>
      </c>
      <c r="Y2023" s="35">
        <f t="shared" si="574"/>
        <v>24</v>
      </c>
      <c r="Z2023" s="35">
        <v>0</v>
      </c>
      <c r="AA2023" s="35">
        <f t="shared" si="572"/>
        <v>25000</v>
      </c>
      <c r="AB2023" s="37">
        <f t="shared" si="566"/>
        <v>0</v>
      </c>
      <c r="AC2023" s="35">
        <v>0</v>
      </c>
      <c r="AD2023" s="35">
        <v>7142.8571428571431</v>
      </c>
      <c r="AE2023" s="44"/>
    </row>
    <row r="2024" spans="1:31">
      <c r="A2024" s="34">
        <v>2020</v>
      </c>
      <c r="B2024" s="58">
        <v>46265</v>
      </c>
      <c r="C2024" s="4" t="s">
        <v>7863</v>
      </c>
      <c r="D2024" s="4" t="s">
        <v>6124</v>
      </c>
      <c r="E2024" s="4" t="s">
        <v>2836</v>
      </c>
      <c r="F2024" s="35" t="str">
        <f>IFERROR(VLOOKUP(E2024,'DATA MASTER'!$B$1:$R$3858,3,0),"")</f>
        <v>DIV 2-LECO</v>
      </c>
      <c r="G2024" s="4">
        <v>1</v>
      </c>
      <c r="H2024" s="35">
        <f>IFERROR(VLOOKUP(E2024,'DATA MASTER'!$B$1:$R$3858,6,0),"")</f>
        <v>3</v>
      </c>
      <c r="I2024" s="40">
        <f>IFERROR(VLOOKUP(E2024,'DATA MASTER'!$B$1:$R$3858,5,0),"")</f>
        <v>1.306</v>
      </c>
      <c r="J2024" s="35">
        <f>IFERROR(VLOOKUP(E2024,'DATA MASTER'!$B$1:$R$3858,17,0),"")</f>
        <v>347900</v>
      </c>
      <c r="K2024" s="35">
        <f>IFERROR(VLOOKUP(E2024,'DATA MASTER'!$B$1:$R$3858,16,0),"")</f>
        <v>319200</v>
      </c>
      <c r="L2024" s="34">
        <f t="shared" si="562"/>
        <v>26092.5</v>
      </c>
      <c r="M2024" s="34">
        <f t="shared" si="567"/>
        <v>46245.696000000004</v>
      </c>
      <c r="N2024" s="35">
        <v>0</v>
      </c>
      <c r="O2024" s="35">
        <v>0</v>
      </c>
      <c r="P2024" s="35"/>
      <c r="Q2024" s="4"/>
      <c r="R2024" s="35">
        <f t="shared" si="568"/>
        <v>289916.66666666663</v>
      </c>
      <c r="S2024" s="35">
        <f t="shared" si="563"/>
        <v>245904.77837837837</v>
      </c>
      <c r="T2024" s="35">
        <f t="shared" si="564"/>
        <v>44011.888288288261</v>
      </c>
      <c r="U2024" s="35">
        <f t="shared" si="569"/>
        <v>914.2</v>
      </c>
      <c r="V2024" s="35">
        <f t="shared" si="570"/>
        <v>85.173913043478265</v>
      </c>
      <c r="W2024" s="35">
        <f t="shared" si="565"/>
        <v>6436.1500000000005</v>
      </c>
      <c r="X2024" s="35">
        <f t="shared" si="571"/>
        <v>33451.364375244782</v>
      </c>
      <c r="Y2024" s="35">
        <v>1</v>
      </c>
      <c r="Z2024" s="35">
        <v>0</v>
      </c>
      <c r="AA2024" s="35">
        <f t="shared" si="572"/>
        <v>0</v>
      </c>
      <c r="AB2024" s="37">
        <f t="shared" si="566"/>
        <v>0</v>
      </c>
      <c r="AC2024" s="35">
        <v>0</v>
      </c>
      <c r="AD2024" s="35">
        <v>3125</v>
      </c>
      <c r="AE2024" s="44"/>
    </row>
    <row r="2025" spans="1:31">
      <c r="A2025" s="34">
        <v>2021</v>
      </c>
      <c r="B2025" s="58">
        <v>46265</v>
      </c>
      <c r="C2025" s="4" t="s">
        <v>7864</v>
      </c>
      <c r="D2025" s="4" t="s">
        <v>6124</v>
      </c>
      <c r="E2025" s="4" t="s">
        <v>6135</v>
      </c>
      <c r="F2025" s="35" t="str">
        <f>IFERROR(VLOOKUP(E2025,'DATA MASTER'!$B$1:$R$3858,3,0),"")</f>
        <v>DIV 1</v>
      </c>
      <c r="G2025" s="4">
        <v>24</v>
      </c>
      <c r="H2025" s="35">
        <f>IFERROR(VLOOKUP(E2025,'DATA MASTER'!$B$1:$R$3858,6,0),"")</f>
        <v>24</v>
      </c>
      <c r="I2025" s="40">
        <f>IFERROR(VLOOKUP(E2025,'DATA MASTER'!$B$1:$R$3858,5,0),"")</f>
        <v>1.23</v>
      </c>
      <c r="J2025" s="35">
        <f>IFERROR(VLOOKUP(E2025,'DATA MASTER'!$B$1:$R$3858,17,0),"")</f>
        <v>99800</v>
      </c>
      <c r="K2025" s="35">
        <f>IFERROR(VLOOKUP(E2025,'DATA MASTER'!$B$1:$R$3858,16,0),"")</f>
        <v>92100</v>
      </c>
      <c r="L2025" s="34">
        <f t="shared" si="562"/>
        <v>7485</v>
      </c>
      <c r="M2025" s="34">
        <f t="shared" si="567"/>
        <v>13343.448</v>
      </c>
      <c r="N2025" s="35">
        <v>0</v>
      </c>
      <c r="O2025" s="35">
        <v>0</v>
      </c>
      <c r="P2025" s="35">
        <v>25000</v>
      </c>
      <c r="Q2025" s="4" t="s">
        <v>7503</v>
      </c>
      <c r="R2025" s="35">
        <f t="shared" si="568"/>
        <v>1995999.9999999998</v>
      </c>
      <c r="S2025" s="35">
        <f t="shared" si="563"/>
        <v>1702844.3675675672</v>
      </c>
      <c r="T2025" s="35">
        <f t="shared" si="564"/>
        <v>293155.63243243261</v>
      </c>
      <c r="U2025" s="35">
        <f t="shared" si="569"/>
        <v>20664</v>
      </c>
      <c r="V2025" s="35">
        <f t="shared" si="570"/>
        <v>1925.2173913043478</v>
      </c>
      <c r="W2025" s="35">
        <f t="shared" si="565"/>
        <v>44311.199999999997</v>
      </c>
      <c r="X2025" s="35">
        <f t="shared" si="571"/>
        <v>194112.35789827115</v>
      </c>
      <c r="Y2025" s="35">
        <f>H2025</f>
        <v>24</v>
      </c>
      <c r="Z2025" s="35">
        <v>0</v>
      </c>
      <c r="AA2025" s="35">
        <f t="shared" si="572"/>
        <v>25000</v>
      </c>
      <c r="AB2025" s="37">
        <f t="shared" si="566"/>
        <v>0</v>
      </c>
      <c r="AC2025" s="35">
        <v>0</v>
      </c>
      <c r="AD2025" s="35">
        <v>7142.8571428571431</v>
      </c>
      <c r="AE2025" s="44"/>
    </row>
    <row r="2026" spans="1:31">
      <c r="A2026" s="34">
        <v>2022</v>
      </c>
      <c r="B2026" s="58">
        <v>46265</v>
      </c>
      <c r="C2026" s="4" t="s">
        <v>7865</v>
      </c>
      <c r="D2026" s="4" t="s">
        <v>6183</v>
      </c>
      <c r="E2026" s="4" t="s">
        <v>1485</v>
      </c>
      <c r="F2026" s="35" t="str">
        <f>IFERROR(VLOOKUP(E2026,'DATA MASTER'!$B$1:$R$3858,3,0),"")</f>
        <v>MTAB</v>
      </c>
      <c r="G2026" s="4">
        <v>2</v>
      </c>
      <c r="H2026" s="35">
        <f>IFERROR(VLOOKUP(E2026,'DATA MASTER'!$B$1:$R$3858,6,0),"")</f>
        <v>1</v>
      </c>
      <c r="I2026" s="40">
        <f>IFERROR(VLOOKUP(E2026,'DATA MASTER'!$B$1:$R$3858,5,0),"")</f>
        <v>25.01</v>
      </c>
      <c r="J2026" s="35">
        <f>IFERROR(VLOOKUP(E2026,'DATA MASTER'!$B$1:$R$3858,17,0),"")</f>
        <v>1004100</v>
      </c>
      <c r="K2026" s="35">
        <f>IFERROR(VLOOKUP(E2026,'DATA MASTER'!$B$1:$R$3858,16,0),"")</f>
        <v>952100</v>
      </c>
      <c r="L2026" s="34">
        <f t="shared" si="562"/>
        <v>125512.5</v>
      </c>
      <c r="M2026" s="34">
        <f t="shared" si="567"/>
        <v>181003.731</v>
      </c>
      <c r="N2026" s="35">
        <v>0</v>
      </c>
      <c r="O2026" s="35">
        <v>0</v>
      </c>
      <c r="P2026" s="35"/>
      <c r="Q2026" s="4"/>
      <c r="R2026" s="35">
        <f t="shared" si="568"/>
        <v>1583040.5405405404</v>
      </c>
      <c r="S2026" s="35">
        <f t="shared" si="563"/>
        <v>1389362.6468468467</v>
      </c>
      <c r="T2026" s="35">
        <f t="shared" si="564"/>
        <v>193677.89369369368</v>
      </c>
      <c r="U2026" s="35">
        <f t="shared" si="569"/>
        <v>35014</v>
      </c>
      <c r="V2026" s="35">
        <f t="shared" si="570"/>
        <v>3262.173913043478</v>
      </c>
      <c r="W2026" s="35">
        <f t="shared" si="565"/>
        <v>35143.5</v>
      </c>
      <c r="X2026" s="35">
        <f t="shared" si="571"/>
        <v>91924.886447316865</v>
      </c>
      <c r="Y2026" s="35">
        <v>1</v>
      </c>
      <c r="Z2026" s="35">
        <v>0</v>
      </c>
      <c r="AA2026" s="35">
        <f t="shared" si="572"/>
        <v>0</v>
      </c>
      <c r="AB2026" s="37">
        <f t="shared" si="566"/>
        <v>20000</v>
      </c>
      <c r="AC2026" s="35">
        <v>0</v>
      </c>
      <c r="AD2026" s="3">
        <v>8333.3333333333339</v>
      </c>
      <c r="AE2026" s="44"/>
    </row>
    <row r="2027" spans="1:31">
      <c r="A2027" s="34">
        <v>2023</v>
      </c>
      <c r="B2027" s="58">
        <v>46265</v>
      </c>
      <c r="C2027" s="4" t="s">
        <v>7866</v>
      </c>
      <c r="D2027" s="4" t="s">
        <v>6183</v>
      </c>
      <c r="E2027" s="4" t="s">
        <v>6151</v>
      </c>
      <c r="F2027" s="35" t="str">
        <f>IFERROR(VLOOKUP(E2027,'DATA MASTER'!$B$1:$R$3858,3,0),"")</f>
        <v>DIV 2</v>
      </c>
      <c r="G2027" s="4">
        <v>24</v>
      </c>
      <c r="H2027" s="35">
        <f>IFERROR(VLOOKUP(E2027,'DATA MASTER'!$B$1:$R$3858,6,0),"")</f>
        <v>24</v>
      </c>
      <c r="I2027" s="40">
        <f>IFERROR(VLOOKUP(E2027,'DATA MASTER'!$B$1:$R$3858,5,0),"")</f>
        <v>0.85</v>
      </c>
      <c r="J2027" s="35">
        <f>IFERROR(VLOOKUP(E2027,'DATA MASTER'!$B$1:$R$3858,17,0),"")</f>
        <v>74700</v>
      </c>
      <c r="K2027" s="35">
        <f>IFERROR(VLOOKUP(E2027,'DATA MASTER'!$B$1:$R$3858,16,0),"")</f>
        <v>67900</v>
      </c>
      <c r="L2027" s="34">
        <f t="shared" si="562"/>
        <v>5602.5</v>
      </c>
      <c r="M2027" s="34">
        <f t="shared" si="567"/>
        <v>9837.3520000000008</v>
      </c>
      <c r="N2027" s="35">
        <v>0</v>
      </c>
      <c r="O2027" s="35">
        <v>0</v>
      </c>
      <c r="P2027" s="35"/>
      <c r="Q2027" s="4"/>
      <c r="R2027" s="35">
        <f t="shared" si="568"/>
        <v>1493999.9999999998</v>
      </c>
      <c r="S2027" s="35">
        <f t="shared" si="563"/>
        <v>1255408.6054054054</v>
      </c>
      <c r="T2027" s="35">
        <f t="shared" si="564"/>
        <v>238591.39459459437</v>
      </c>
      <c r="U2027" s="35">
        <f t="shared" si="569"/>
        <v>14279.999999999998</v>
      </c>
      <c r="V2027" s="35">
        <f t="shared" si="570"/>
        <v>1330.4347826086955</v>
      </c>
      <c r="W2027" s="35">
        <f t="shared" si="565"/>
        <v>33166.799999999996</v>
      </c>
      <c r="X2027" s="35">
        <f t="shared" si="571"/>
        <v>167314.15981198568</v>
      </c>
      <c r="Y2027" s="35">
        <v>1</v>
      </c>
      <c r="Z2027" s="35">
        <v>0</v>
      </c>
      <c r="AA2027" s="35">
        <f t="shared" si="572"/>
        <v>0</v>
      </c>
      <c r="AB2027" s="37">
        <f t="shared" si="566"/>
        <v>10000</v>
      </c>
      <c r="AC2027" s="35">
        <v>0</v>
      </c>
      <c r="AD2027" s="35">
        <v>12500</v>
      </c>
      <c r="AE2027" s="44"/>
    </row>
    <row r="2028" spans="1:31">
      <c r="A2028" s="34">
        <v>2024</v>
      </c>
      <c r="B2028" s="58">
        <v>46265</v>
      </c>
      <c r="C2028" s="4" t="s">
        <v>7867</v>
      </c>
      <c r="D2028" s="4" t="s">
        <v>6175</v>
      </c>
      <c r="E2028" s="4" t="s">
        <v>6135</v>
      </c>
      <c r="F2028" s="35" t="str">
        <f>IFERROR(VLOOKUP(E2028,'DATA MASTER'!$B$1:$R$3858,3,0),"")</f>
        <v>DIV 1</v>
      </c>
      <c r="G2028" s="4">
        <v>24</v>
      </c>
      <c r="H2028" s="35">
        <f>IFERROR(VLOOKUP(E2028,'DATA MASTER'!$B$1:$R$3858,6,0),"")</f>
        <v>24</v>
      </c>
      <c r="I2028" s="40">
        <f>IFERROR(VLOOKUP(E2028,'DATA MASTER'!$B$1:$R$3858,5,0),"")</f>
        <v>1.23</v>
      </c>
      <c r="J2028" s="35">
        <f>IFERROR(VLOOKUP(E2028,'DATA MASTER'!$B$1:$R$3858,17,0),"")</f>
        <v>99800</v>
      </c>
      <c r="K2028" s="35">
        <f>IFERROR(VLOOKUP(E2028,'DATA MASTER'!$B$1:$R$3858,16,0),"")</f>
        <v>92100</v>
      </c>
      <c r="L2028" s="34">
        <f t="shared" si="562"/>
        <v>7485</v>
      </c>
      <c r="M2028" s="34">
        <f t="shared" si="567"/>
        <v>13343.448</v>
      </c>
      <c r="N2028" s="35">
        <v>0</v>
      </c>
      <c r="O2028" s="35">
        <v>0</v>
      </c>
      <c r="P2028" s="35">
        <v>25000</v>
      </c>
      <c r="Q2028" s="4" t="s">
        <v>7503</v>
      </c>
      <c r="R2028" s="35">
        <f t="shared" si="568"/>
        <v>1995999.9999999998</v>
      </c>
      <c r="S2028" s="35">
        <f t="shared" si="563"/>
        <v>1702844.3675675672</v>
      </c>
      <c r="T2028" s="35">
        <f t="shared" si="564"/>
        <v>293155.63243243261</v>
      </c>
      <c r="U2028" s="35">
        <f t="shared" si="569"/>
        <v>20664</v>
      </c>
      <c r="V2028" s="35">
        <f t="shared" si="570"/>
        <v>1925.2173913043478</v>
      </c>
      <c r="W2028" s="35">
        <f t="shared" si="565"/>
        <v>44311.199999999997</v>
      </c>
      <c r="X2028" s="35">
        <f t="shared" si="571"/>
        <v>201255.21504112828</v>
      </c>
      <c r="Y2028" s="35">
        <f>H2028</f>
        <v>24</v>
      </c>
      <c r="Z2028" s="35">
        <v>0</v>
      </c>
      <c r="AA2028" s="35">
        <f t="shared" si="572"/>
        <v>25000</v>
      </c>
      <c r="AB2028" s="37">
        <f t="shared" si="566"/>
        <v>0</v>
      </c>
      <c r="AC2028" s="35">
        <v>0</v>
      </c>
      <c r="AD2028" s="35">
        <v>0</v>
      </c>
      <c r="AE2028" s="44"/>
    </row>
    <row r="2029" spans="1:31">
      <c r="A2029" s="34">
        <v>2025</v>
      </c>
      <c r="B2029" s="58">
        <v>46265</v>
      </c>
      <c r="C2029" s="4" t="s">
        <v>7868</v>
      </c>
      <c r="D2029" s="4" t="s">
        <v>6124</v>
      </c>
      <c r="E2029" s="4" t="s">
        <v>6162</v>
      </c>
      <c r="F2029" s="35" t="str">
        <f>IFERROR(VLOOKUP(E2029,'DATA MASTER'!$B$1:$R$3858,3,0),"")</f>
        <v>DIV 1</v>
      </c>
      <c r="G2029" s="4">
        <v>1</v>
      </c>
      <c r="H2029" s="35">
        <f>IFERROR(VLOOKUP(E2029,'DATA MASTER'!$B$1:$R$3858,6,0),"")</f>
        <v>1</v>
      </c>
      <c r="I2029" s="40">
        <f>IFERROR(VLOOKUP(E2029,'DATA MASTER'!$B$1:$R$3858,5,0),"")</f>
        <v>26.01</v>
      </c>
      <c r="J2029" s="35">
        <f>IFERROR(VLOOKUP(E2029,'DATA MASTER'!$B$1:$R$3858,17,0),"")</f>
        <v>1103500</v>
      </c>
      <c r="K2029" s="35">
        <f>IFERROR(VLOOKUP(E2029,'DATA MASTER'!$B$1:$R$3858,16,0),"")</f>
        <v>991800</v>
      </c>
      <c r="L2029" s="34">
        <f t="shared" si="562"/>
        <v>82762.5</v>
      </c>
      <c r="M2029" s="34">
        <f t="shared" si="567"/>
        <v>143691.984</v>
      </c>
      <c r="N2029" s="35">
        <v>0</v>
      </c>
      <c r="O2029" s="35">
        <v>0</v>
      </c>
      <c r="P2029" s="35"/>
      <c r="Q2029" s="4"/>
      <c r="R2029" s="35">
        <f t="shared" si="568"/>
        <v>919583.33333333326</v>
      </c>
      <c r="S2029" s="35">
        <f t="shared" si="563"/>
        <v>764061.27567567572</v>
      </c>
      <c r="T2029" s="35">
        <f t="shared" si="564"/>
        <v>155522.05765765754</v>
      </c>
      <c r="U2029" s="35">
        <f t="shared" si="569"/>
        <v>18207</v>
      </c>
      <c r="V2029" s="35">
        <f t="shared" si="570"/>
        <v>1696.304347826087</v>
      </c>
      <c r="W2029" s="35">
        <f t="shared" si="565"/>
        <v>20414.75</v>
      </c>
      <c r="X2029" s="35">
        <f t="shared" si="571"/>
        <v>115204.00330983146</v>
      </c>
      <c r="Y2029" s="35">
        <v>1</v>
      </c>
      <c r="Z2029" s="35">
        <v>0</v>
      </c>
      <c r="AA2029" s="35">
        <f t="shared" si="572"/>
        <v>0</v>
      </c>
      <c r="AB2029" s="37">
        <f t="shared" si="566"/>
        <v>0</v>
      </c>
      <c r="AC2029" s="35">
        <v>0</v>
      </c>
      <c r="AD2029" s="35">
        <v>0</v>
      </c>
      <c r="AE2029" s="44"/>
    </row>
    <row r="2030" spans="1:31">
      <c r="A2030" s="34">
        <v>2026</v>
      </c>
      <c r="B2030" s="58">
        <v>46265</v>
      </c>
      <c r="C2030" s="4" t="s">
        <v>7869</v>
      </c>
      <c r="D2030" s="4" t="s">
        <v>6134</v>
      </c>
      <c r="E2030" s="4" t="s">
        <v>6148</v>
      </c>
      <c r="F2030" s="35" t="str">
        <f>IFERROR(VLOOKUP(E2030,'DATA MASTER'!$B$1:$R$3858,3,0),"")</f>
        <v>DIV 2</v>
      </c>
      <c r="G2030" s="4">
        <v>6</v>
      </c>
      <c r="H2030" s="35">
        <f>IFERROR(VLOOKUP(E2030,'DATA MASTER'!$B$1:$R$3858,6,0),"")</f>
        <v>24</v>
      </c>
      <c r="I2030" s="40">
        <f>IFERROR(VLOOKUP(E2030,'DATA MASTER'!$B$1:$R$3858,5,0),"")</f>
        <v>1.0900000000000001</v>
      </c>
      <c r="J2030" s="35">
        <f>IFERROR(VLOOKUP(E2030,'DATA MASTER'!$B$1:$R$3858,17,0),"")</f>
        <v>82200</v>
      </c>
      <c r="K2030" s="35">
        <f>IFERROR(VLOOKUP(E2030,'DATA MASTER'!$B$1:$R$3858,16,0),"")</f>
        <v>74900</v>
      </c>
      <c r="L2030" s="34">
        <f t="shared" si="562"/>
        <v>6165</v>
      </c>
      <c r="M2030" s="34">
        <f t="shared" si="567"/>
        <v>10851.512000000001</v>
      </c>
      <c r="N2030" s="35">
        <v>0</v>
      </c>
      <c r="O2030" s="35">
        <v>0</v>
      </c>
      <c r="P2030" s="35"/>
      <c r="Q2030" s="4"/>
      <c r="R2030" s="35">
        <f t="shared" si="568"/>
        <v>411000</v>
      </c>
      <c r="S2030" s="35">
        <f t="shared" si="563"/>
        <v>346208.04324324324</v>
      </c>
      <c r="T2030" s="35">
        <f t="shared" si="564"/>
        <v>64791.956756756757</v>
      </c>
      <c r="U2030" s="35">
        <f t="shared" si="569"/>
        <v>4578.0000000000009</v>
      </c>
      <c r="V2030" s="35">
        <f t="shared" si="570"/>
        <v>426.52173913043481</v>
      </c>
      <c r="W2030" s="35">
        <f t="shared" si="565"/>
        <v>9124.2000000000007</v>
      </c>
      <c r="X2030" s="35">
        <f t="shared" si="571"/>
        <v>50663.235017626328</v>
      </c>
      <c r="Y2030" s="35">
        <f t="shared" ref="Y2030:Y2031" si="575">IF(E2030="avem005",4,1)</f>
        <v>1</v>
      </c>
      <c r="Z2030" s="35">
        <v>0</v>
      </c>
      <c r="AA2030" s="35">
        <f t="shared" si="572"/>
        <v>0</v>
      </c>
      <c r="AB2030" s="37">
        <f t="shared" si="566"/>
        <v>0</v>
      </c>
      <c r="AC2030" s="35">
        <v>0</v>
      </c>
      <c r="AD2030" s="35">
        <v>0</v>
      </c>
      <c r="AE2030" s="44"/>
    </row>
    <row r="2031" spans="1:31">
      <c r="A2031" s="34">
        <v>2027</v>
      </c>
      <c r="B2031" s="58">
        <v>46265</v>
      </c>
      <c r="C2031" s="4" t="s">
        <v>7870</v>
      </c>
      <c r="D2031" s="4" t="s">
        <v>6124</v>
      </c>
      <c r="E2031" s="4" t="s">
        <v>6156</v>
      </c>
      <c r="F2031" s="35" t="str">
        <f>IFERROR(VLOOKUP(E2031,'DATA MASTER'!$B$1:$R$3858,3,0),"")</f>
        <v>DIV 1</v>
      </c>
      <c r="G2031" s="4">
        <v>2</v>
      </c>
      <c r="H2031" s="35">
        <f>IFERROR(VLOOKUP(E2031,'DATA MASTER'!$B$1:$R$3858,6,0),"")</f>
        <v>4</v>
      </c>
      <c r="I2031" s="40">
        <f>IFERROR(VLOOKUP(E2031,'DATA MASTER'!$B$1:$R$3858,5,0),"")</f>
        <v>5.3879999999999999</v>
      </c>
      <c r="J2031" s="35">
        <f>IFERROR(VLOOKUP(E2031,'DATA MASTER'!$B$1:$R$3858,17,0),"")</f>
        <v>185700</v>
      </c>
      <c r="K2031" s="35">
        <f>IFERROR(VLOOKUP(E2031,'DATA MASTER'!$B$1:$R$3858,16,0),"")</f>
        <v>165300</v>
      </c>
      <c r="L2031" s="34">
        <f t="shared" si="562"/>
        <v>13927.5</v>
      </c>
      <c r="M2031" s="34">
        <f t="shared" si="567"/>
        <v>23948.664000000001</v>
      </c>
      <c r="N2031" s="35">
        <v>0</v>
      </c>
      <c r="O2031" s="35">
        <v>0</v>
      </c>
      <c r="P2031" s="35"/>
      <c r="Q2031" s="4"/>
      <c r="R2031" s="35">
        <f t="shared" si="568"/>
        <v>309500</v>
      </c>
      <c r="S2031" s="35">
        <f t="shared" si="563"/>
        <v>254687.09189189188</v>
      </c>
      <c r="T2031" s="35">
        <f t="shared" si="564"/>
        <v>54812.908108108124</v>
      </c>
      <c r="U2031" s="35">
        <f t="shared" si="569"/>
        <v>7543.2</v>
      </c>
      <c r="V2031" s="35">
        <f t="shared" si="570"/>
        <v>702.78260869565213</v>
      </c>
      <c r="W2031" s="35">
        <f t="shared" si="565"/>
        <v>6870.9000000000005</v>
      </c>
      <c r="X2031" s="35">
        <f t="shared" si="571"/>
        <v>33926.794730181704</v>
      </c>
      <c r="Y2031" s="35">
        <f t="shared" si="575"/>
        <v>4</v>
      </c>
      <c r="Z2031" s="35">
        <v>0</v>
      </c>
      <c r="AA2031" s="35">
        <f t="shared" si="572"/>
        <v>0</v>
      </c>
      <c r="AB2031" s="37">
        <f t="shared" si="566"/>
        <v>0</v>
      </c>
      <c r="AC2031" s="35">
        <v>0</v>
      </c>
      <c r="AD2031" s="35">
        <v>5769.2307692307695</v>
      </c>
      <c r="AE2031" s="44"/>
    </row>
    <row r="2032" spans="1:31">
      <c r="A2032" s="34">
        <v>2028</v>
      </c>
      <c r="B2032" s="58">
        <v>46265</v>
      </c>
      <c r="C2032" s="4" t="s">
        <v>7871</v>
      </c>
      <c r="D2032" s="4" t="s">
        <v>6196</v>
      </c>
      <c r="E2032" s="4" t="s">
        <v>6148</v>
      </c>
      <c r="F2032" s="35" t="str">
        <f>IFERROR(VLOOKUP(E2032,'DATA MASTER'!$B$1:$R$3858,3,0),"")</f>
        <v>DIV 2</v>
      </c>
      <c r="G2032" s="4">
        <v>16</v>
      </c>
      <c r="H2032" s="35">
        <f>IFERROR(VLOOKUP(E2032,'DATA MASTER'!$B$1:$R$3858,6,0),"")</f>
        <v>24</v>
      </c>
      <c r="I2032" s="40">
        <f>IFERROR(VLOOKUP(E2032,'DATA MASTER'!$B$1:$R$3858,5,0),"")</f>
        <v>1.0900000000000001</v>
      </c>
      <c r="J2032" s="35">
        <f>IFERROR(VLOOKUP(E2032,'DATA MASTER'!$B$1:$R$3858,17,0),"")</f>
        <v>82200</v>
      </c>
      <c r="K2032" s="35">
        <f>IFERROR(VLOOKUP(E2032,'DATA MASTER'!$B$1:$R$3858,16,0),"")</f>
        <v>74900</v>
      </c>
      <c r="L2032" s="34">
        <f t="shared" si="562"/>
        <v>6165</v>
      </c>
      <c r="M2032" s="34">
        <f t="shared" si="567"/>
        <v>10851.512000000001</v>
      </c>
      <c r="N2032" s="35">
        <v>0</v>
      </c>
      <c r="O2032" s="35">
        <v>0</v>
      </c>
      <c r="P2032" s="35"/>
      <c r="Q2032" s="4"/>
      <c r="R2032" s="35">
        <f t="shared" si="568"/>
        <v>1096000</v>
      </c>
      <c r="S2032" s="35">
        <f t="shared" si="563"/>
        <v>923221.44864864857</v>
      </c>
      <c r="T2032" s="35">
        <f t="shared" si="564"/>
        <v>172778.55135135143</v>
      </c>
      <c r="U2032" s="35">
        <f t="shared" si="569"/>
        <v>12208</v>
      </c>
      <c r="V2032" s="35">
        <f t="shared" si="570"/>
        <v>1137.3913043478262</v>
      </c>
      <c r="W2032" s="35">
        <f t="shared" si="565"/>
        <v>24331.200000000001</v>
      </c>
      <c r="X2032" s="35">
        <f t="shared" si="571"/>
        <v>135101.96004700358</v>
      </c>
      <c r="Y2032" s="35">
        <v>1</v>
      </c>
      <c r="Z2032" s="35">
        <v>0</v>
      </c>
      <c r="AA2032" s="35">
        <f t="shared" si="572"/>
        <v>0</v>
      </c>
      <c r="AB2032" s="37">
        <f t="shared" si="566"/>
        <v>0</v>
      </c>
      <c r="AC2032" s="35">
        <v>0</v>
      </c>
      <c r="AD2032" s="35">
        <v>0</v>
      </c>
      <c r="AE2032" s="44"/>
    </row>
    <row r="2033" spans="1:31">
      <c r="A2033" s="34">
        <v>2029</v>
      </c>
      <c r="B2033" s="58">
        <v>46265</v>
      </c>
      <c r="C2033" s="4" t="s">
        <v>7872</v>
      </c>
      <c r="D2033" s="4" t="s">
        <v>6134</v>
      </c>
      <c r="E2033" s="4" t="s">
        <v>6135</v>
      </c>
      <c r="F2033" s="35" t="str">
        <f>IFERROR(VLOOKUP(E2033,'DATA MASTER'!$B$1:$R$3858,3,0),"")</f>
        <v>DIV 1</v>
      </c>
      <c r="G2033" s="4">
        <v>24</v>
      </c>
      <c r="H2033" s="35">
        <f>IFERROR(VLOOKUP(E2033,'DATA MASTER'!$B$1:$R$3858,6,0),"")</f>
        <v>24</v>
      </c>
      <c r="I2033" s="40">
        <f>IFERROR(VLOOKUP(E2033,'DATA MASTER'!$B$1:$R$3858,5,0),"")</f>
        <v>1.23</v>
      </c>
      <c r="J2033" s="35">
        <f>IFERROR(VLOOKUP(E2033,'DATA MASTER'!$B$1:$R$3858,17,0),"")</f>
        <v>99800</v>
      </c>
      <c r="K2033" s="35">
        <f>IFERROR(VLOOKUP(E2033,'DATA MASTER'!$B$1:$R$3858,16,0),"")</f>
        <v>92100</v>
      </c>
      <c r="L2033" s="34">
        <f t="shared" si="562"/>
        <v>7485</v>
      </c>
      <c r="M2033" s="34">
        <f t="shared" si="567"/>
        <v>13343.448</v>
      </c>
      <c r="N2033" s="35">
        <v>0</v>
      </c>
      <c r="O2033" s="35">
        <v>0</v>
      </c>
      <c r="P2033" s="35">
        <v>25000</v>
      </c>
      <c r="Q2033" s="4" t="s">
        <v>7503</v>
      </c>
      <c r="R2033" s="35">
        <f t="shared" si="568"/>
        <v>1995999.9999999998</v>
      </c>
      <c r="S2033" s="35">
        <f t="shared" si="563"/>
        <v>1702844.3675675672</v>
      </c>
      <c r="T2033" s="35">
        <f t="shared" si="564"/>
        <v>293155.63243243261</v>
      </c>
      <c r="U2033" s="35">
        <f t="shared" si="569"/>
        <v>20664</v>
      </c>
      <c r="V2033" s="35">
        <f t="shared" si="570"/>
        <v>1925.2173913043478</v>
      </c>
      <c r="W2033" s="35">
        <f t="shared" si="565"/>
        <v>44311.199999999997</v>
      </c>
      <c r="X2033" s="35">
        <f t="shared" si="571"/>
        <v>184588.54837446162</v>
      </c>
      <c r="Y2033" s="35">
        <f>H2033</f>
        <v>24</v>
      </c>
      <c r="Z2033" s="35">
        <v>0</v>
      </c>
      <c r="AA2033" s="35">
        <f t="shared" si="572"/>
        <v>25000</v>
      </c>
      <c r="AB2033" s="37">
        <f t="shared" si="566"/>
        <v>0</v>
      </c>
      <c r="AC2033" s="35">
        <v>0</v>
      </c>
      <c r="AD2033" s="35">
        <v>16666.666666666668</v>
      </c>
      <c r="AE2033" s="44"/>
    </row>
    <row r="2034" spans="1:31">
      <c r="A2034" s="34">
        <v>2030</v>
      </c>
      <c r="B2034" s="58">
        <v>46265</v>
      </c>
      <c r="C2034" s="4" t="s">
        <v>7873</v>
      </c>
      <c r="D2034" s="4" t="s">
        <v>6239</v>
      </c>
      <c r="E2034" s="4" t="s">
        <v>2469</v>
      </c>
      <c r="F2034" s="35" t="str">
        <f>IFERROR(VLOOKUP(E2034,'DATA MASTER'!$B$1:$R$3859,3,0),"")</f>
        <v>DIV 2</v>
      </c>
      <c r="G2034" s="4">
        <v>4</v>
      </c>
      <c r="H2034" s="35">
        <f>IFERROR(VLOOKUP(E2034,'DATA MASTER'!$B$1:$R$3859,6,0),"")</f>
        <v>4</v>
      </c>
      <c r="I2034" s="40">
        <f>IFERROR(VLOOKUP(E2034,'DATA MASTER'!$B$1:$R$3859,5,0),"")</f>
        <v>5.23</v>
      </c>
      <c r="J2034" s="35">
        <f>IFERROR(VLOOKUP(E2034,'DATA MASTER'!$B$1:$R$3859,17,0),"")</f>
        <v>154600</v>
      </c>
      <c r="K2034" s="35">
        <f>IFERROR(VLOOKUP(E2034,'DATA MASTER'!$B$1:$R$3859,16,0),"")</f>
        <v>144200</v>
      </c>
      <c r="L2034" s="34">
        <f t="shared" si="562"/>
        <v>11595</v>
      </c>
      <c r="M2034" s="34">
        <f t="shared" si="567"/>
        <v>20891.696</v>
      </c>
      <c r="N2034" s="35">
        <v>0</v>
      </c>
      <c r="O2034" s="35">
        <v>0</v>
      </c>
      <c r="P2034" s="35"/>
      <c r="Q2034" s="4"/>
      <c r="R2034" s="35">
        <f t="shared" si="568"/>
        <v>515333.33333333331</v>
      </c>
      <c r="S2034" s="35">
        <f t="shared" si="563"/>
        <v>444354.24864864862</v>
      </c>
      <c r="T2034" s="35">
        <f t="shared" si="564"/>
        <v>70979.084684684698</v>
      </c>
      <c r="U2034" s="35">
        <f t="shared" si="569"/>
        <v>14644.000000000002</v>
      </c>
      <c r="V2034" s="35">
        <f t="shared" si="570"/>
        <v>1364.3478260869565</v>
      </c>
      <c r="W2034" s="35">
        <f t="shared" si="565"/>
        <v>11440.4</v>
      </c>
      <c r="X2034" s="35">
        <f t="shared" si="571"/>
        <v>37280.336858597737</v>
      </c>
      <c r="Y2034" s="35">
        <v>1</v>
      </c>
      <c r="Z2034" s="35">
        <v>0</v>
      </c>
      <c r="AA2034" s="35">
        <f t="shared" si="572"/>
        <v>0</v>
      </c>
      <c r="AB2034" s="37">
        <f t="shared" si="566"/>
        <v>0</v>
      </c>
      <c r="AC2034" s="35">
        <v>0</v>
      </c>
      <c r="AD2034" s="35">
        <v>6250</v>
      </c>
      <c r="AE2034" s="44"/>
    </row>
    <row r="2035" spans="1:31">
      <c r="A2035" s="34">
        <v>2031</v>
      </c>
      <c r="B2035" s="58">
        <v>46265</v>
      </c>
      <c r="C2035" s="4" t="s">
        <v>7874</v>
      </c>
      <c r="D2035" s="4" t="s">
        <v>6175</v>
      </c>
      <c r="E2035" s="4" t="s">
        <v>6148</v>
      </c>
      <c r="F2035" s="35" t="str">
        <f>IFERROR(VLOOKUP(E2035,'DATA MASTER'!$B$1:$R$3858,3,0),"")</f>
        <v>DIV 2</v>
      </c>
      <c r="G2035" s="4">
        <v>6</v>
      </c>
      <c r="H2035" s="35">
        <f>IFERROR(VLOOKUP(E2035,'DATA MASTER'!$B$1:$R$3858,6,0),"")</f>
        <v>24</v>
      </c>
      <c r="I2035" s="40">
        <f>IFERROR(VLOOKUP(E2035,'DATA MASTER'!$B$1:$R$3858,5,0),"")</f>
        <v>1.0900000000000001</v>
      </c>
      <c r="J2035" s="35">
        <f>IFERROR(VLOOKUP(E2035,'DATA MASTER'!$B$1:$R$3858,17,0),"")</f>
        <v>82200</v>
      </c>
      <c r="K2035" s="35">
        <f>IFERROR(VLOOKUP(E2035,'DATA MASTER'!$B$1:$R$3858,16,0),"")</f>
        <v>74900</v>
      </c>
      <c r="L2035" s="34">
        <f t="shared" si="562"/>
        <v>6165</v>
      </c>
      <c r="M2035" s="34">
        <f t="shared" si="567"/>
        <v>10851.512000000001</v>
      </c>
      <c r="N2035" s="35">
        <v>0</v>
      </c>
      <c r="O2035" s="35">
        <v>0</v>
      </c>
      <c r="P2035" s="35"/>
      <c r="Q2035" s="4"/>
      <c r="R2035" s="35">
        <f t="shared" si="568"/>
        <v>411000</v>
      </c>
      <c r="S2035" s="35">
        <f t="shared" si="563"/>
        <v>346208.04324324324</v>
      </c>
      <c r="T2035" s="35">
        <f t="shared" si="564"/>
        <v>64791.956756756757</v>
      </c>
      <c r="U2035" s="35">
        <f t="shared" si="569"/>
        <v>4578.0000000000009</v>
      </c>
      <c r="V2035" s="35">
        <f t="shared" si="570"/>
        <v>426.52173913043481</v>
      </c>
      <c r="W2035" s="35">
        <f t="shared" si="565"/>
        <v>9124.2000000000007</v>
      </c>
      <c r="X2035" s="35">
        <f t="shared" si="571"/>
        <v>42970.927325318633</v>
      </c>
      <c r="Y2035" s="35">
        <v>1</v>
      </c>
      <c r="Z2035" s="35">
        <v>0</v>
      </c>
      <c r="AA2035" s="35">
        <f t="shared" si="572"/>
        <v>0</v>
      </c>
      <c r="AB2035" s="37">
        <f t="shared" si="566"/>
        <v>0</v>
      </c>
      <c r="AC2035" s="35">
        <v>0</v>
      </c>
      <c r="AD2035" s="35">
        <v>7692.3076923076924</v>
      </c>
      <c r="AE2035" s="44"/>
    </row>
    <row r="2036" spans="1:31">
      <c r="A2036" s="34">
        <v>2032</v>
      </c>
      <c r="B2036" s="58">
        <v>46265</v>
      </c>
      <c r="C2036" s="4" t="s">
        <v>7874</v>
      </c>
      <c r="D2036" s="4" t="s">
        <v>6175</v>
      </c>
      <c r="E2036" s="4" t="s">
        <v>6207</v>
      </c>
      <c r="F2036" s="35" t="str">
        <f>IFERROR(VLOOKUP(E2036,'DATA MASTER'!$B$1:$R$3858,3,0),"")</f>
        <v>DIV 2</v>
      </c>
      <c r="G2036" s="4">
        <v>4</v>
      </c>
      <c r="H2036" s="35">
        <f>IFERROR(VLOOKUP(E2036,'DATA MASTER'!$B$1:$R$3858,6,0),"")</f>
        <v>4</v>
      </c>
      <c r="I2036" s="40">
        <f>IFERROR(VLOOKUP(E2036,'DATA MASTER'!$B$1:$R$3858,5,0),"")</f>
        <v>4.24</v>
      </c>
      <c r="J2036" s="35">
        <f>IFERROR(VLOOKUP(E2036,'DATA MASTER'!$B$1:$R$3858,17,0),"")</f>
        <v>310600</v>
      </c>
      <c r="K2036" s="35">
        <f>IFERROR(VLOOKUP(E2036,'DATA MASTER'!$B$1:$R$3858,16,0),"")</f>
        <v>283000</v>
      </c>
      <c r="L2036" s="34">
        <f t="shared" si="562"/>
        <v>23295</v>
      </c>
      <c r="M2036" s="34">
        <f t="shared" si="567"/>
        <v>41001.040000000001</v>
      </c>
      <c r="N2036" s="35">
        <v>0</v>
      </c>
      <c r="O2036" s="35">
        <v>0</v>
      </c>
      <c r="P2036" s="35"/>
      <c r="Q2036" s="4"/>
      <c r="R2036" s="35">
        <f t="shared" si="568"/>
        <v>1035333.3333333333</v>
      </c>
      <c r="S2036" s="35">
        <f t="shared" si="563"/>
        <v>872068.32432432426</v>
      </c>
      <c r="T2036" s="35">
        <f t="shared" si="564"/>
        <v>163265.00900900899</v>
      </c>
      <c r="U2036" s="35">
        <f t="shared" si="569"/>
        <v>11872</v>
      </c>
      <c r="V2036" s="35">
        <f t="shared" si="570"/>
        <v>1106.0869565217392</v>
      </c>
      <c r="W2036" s="35">
        <f t="shared" si="565"/>
        <v>22984.399999999998</v>
      </c>
      <c r="X2036" s="35">
        <f t="shared" si="571"/>
        <v>119610.21436017958</v>
      </c>
      <c r="Y2036" s="35">
        <v>1</v>
      </c>
      <c r="Z2036" s="35">
        <v>0</v>
      </c>
      <c r="AA2036" s="35">
        <f t="shared" si="572"/>
        <v>0</v>
      </c>
      <c r="AB2036" s="37">
        <f t="shared" si="566"/>
        <v>0</v>
      </c>
      <c r="AC2036" s="35">
        <v>0</v>
      </c>
      <c r="AD2036" s="35">
        <v>7692.3076923076924</v>
      </c>
      <c r="AE2036" s="44"/>
    </row>
    <row r="2037" spans="1:31">
      <c r="A2037" s="34">
        <v>2033</v>
      </c>
      <c r="B2037" s="58">
        <v>46265</v>
      </c>
      <c r="C2037" s="4" t="s">
        <v>7875</v>
      </c>
      <c r="D2037" s="4" t="s">
        <v>6134</v>
      </c>
      <c r="E2037" s="4" t="s">
        <v>6156</v>
      </c>
      <c r="F2037" s="35" t="str">
        <f>IFERROR(VLOOKUP(E2037,'DATA MASTER'!$B$1:$R$3858,3,0),"")</f>
        <v>DIV 1</v>
      </c>
      <c r="G2037" s="4">
        <v>4</v>
      </c>
      <c r="H2037" s="35">
        <f>IFERROR(VLOOKUP(E2037,'DATA MASTER'!$B$1:$R$3858,6,0),"")</f>
        <v>4</v>
      </c>
      <c r="I2037" s="40">
        <f>IFERROR(VLOOKUP(E2037,'DATA MASTER'!$B$1:$R$3858,5,0),"")</f>
        <v>5.3879999999999999</v>
      </c>
      <c r="J2037" s="35">
        <f>IFERROR(VLOOKUP(E2037,'DATA MASTER'!$B$1:$R$3858,17,0),"")</f>
        <v>185700</v>
      </c>
      <c r="K2037" s="35">
        <f>IFERROR(VLOOKUP(E2037,'DATA MASTER'!$B$1:$R$3858,16,0),"")</f>
        <v>165300</v>
      </c>
      <c r="L2037" s="34">
        <f t="shared" si="562"/>
        <v>13927.5</v>
      </c>
      <c r="M2037" s="34">
        <f t="shared" si="567"/>
        <v>23948.664000000001</v>
      </c>
      <c r="N2037" s="35">
        <v>0</v>
      </c>
      <c r="O2037" s="35">
        <v>0</v>
      </c>
      <c r="P2037" s="35"/>
      <c r="Q2037" s="4"/>
      <c r="R2037" s="35">
        <f t="shared" si="568"/>
        <v>619000</v>
      </c>
      <c r="S2037" s="35">
        <f t="shared" si="563"/>
        <v>509374.18378378375</v>
      </c>
      <c r="T2037" s="35">
        <f t="shared" si="564"/>
        <v>109625.81621621625</v>
      </c>
      <c r="U2037" s="35">
        <f t="shared" si="569"/>
        <v>15086.4</v>
      </c>
      <c r="V2037" s="35">
        <f t="shared" si="570"/>
        <v>1405.5652173913043</v>
      </c>
      <c r="W2037" s="35">
        <f t="shared" si="565"/>
        <v>13741.800000000001</v>
      </c>
      <c r="X2037" s="35">
        <f t="shared" si="571"/>
        <v>73142.05099882494</v>
      </c>
      <c r="Y2037" s="35">
        <f>IF(E2037="nodr004",4,1)</f>
        <v>1</v>
      </c>
      <c r="Z2037" s="35">
        <v>0</v>
      </c>
      <c r="AA2037" s="35">
        <f t="shared" si="572"/>
        <v>0</v>
      </c>
      <c r="AB2037" s="37">
        <f t="shared" si="566"/>
        <v>0</v>
      </c>
      <c r="AC2037" s="35">
        <v>0</v>
      </c>
      <c r="AD2037" s="35">
        <v>6250</v>
      </c>
      <c r="AE2037" s="44"/>
    </row>
    <row r="2038" spans="1:31">
      <c r="A2038" s="34">
        <v>2034</v>
      </c>
      <c r="B2038" s="58">
        <v>46265</v>
      </c>
      <c r="C2038" s="4" t="s">
        <v>7876</v>
      </c>
      <c r="D2038" s="4" t="s">
        <v>6188</v>
      </c>
      <c r="E2038" s="4" t="s">
        <v>6167</v>
      </c>
      <c r="F2038" s="35" t="str">
        <f>IFERROR(VLOOKUP(E2038,'DATA MASTER'!$B$1:$R$3858,3,0),"")</f>
        <v>DIV 2</v>
      </c>
      <c r="G2038" s="4">
        <v>24</v>
      </c>
      <c r="H2038" s="35">
        <f>IFERROR(VLOOKUP(E2038,'DATA MASTER'!$B$1:$R$3858,6,0),"")</f>
        <v>24</v>
      </c>
      <c r="I2038" s="40">
        <f>IFERROR(VLOOKUP(E2038,'DATA MASTER'!$B$1:$R$3858,5,0),"")</f>
        <v>0.90200000000000002</v>
      </c>
      <c r="J2038" s="35">
        <f>IFERROR(VLOOKUP(E2038,'DATA MASTER'!$B$1:$R$3858,17,0),"")</f>
        <v>81000</v>
      </c>
      <c r="K2038" s="35">
        <f>IFERROR(VLOOKUP(E2038,'DATA MASTER'!$B$1:$R$3858,16,0),"")</f>
        <v>74300</v>
      </c>
      <c r="L2038" s="34">
        <f t="shared" si="562"/>
        <v>6075</v>
      </c>
      <c r="M2038" s="34">
        <f t="shared" si="567"/>
        <v>10764.584000000001</v>
      </c>
      <c r="N2038" s="35">
        <v>0</v>
      </c>
      <c r="O2038" s="35">
        <v>10</v>
      </c>
      <c r="P2038" s="35"/>
      <c r="Q2038" s="4"/>
      <c r="R2038" s="35">
        <f t="shared" si="568"/>
        <v>1458000</v>
      </c>
      <c r="S2038" s="35">
        <f t="shared" si="563"/>
        <v>1236364.8518918916</v>
      </c>
      <c r="T2038" s="35">
        <f t="shared" si="564"/>
        <v>221635.14810810843</v>
      </c>
      <c r="U2038" s="35">
        <f t="shared" si="569"/>
        <v>15153.6</v>
      </c>
      <c r="V2038" s="35">
        <f t="shared" si="570"/>
        <v>1411.8260869565217</v>
      </c>
      <c r="W2038" s="35">
        <f t="shared" si="565"/>
        <v>32367.600000000002</v>
      </c>
      <c r="X2038" s="35">
        <f t="shared" si="571"/>
        <v>172702.12202115191</v>
      </c>
      <c r="Y2038" s="35">
        <v>1</v>
      </c>
      <c r="Z2038" s="35">
        <v>0</v>
      </c>
      <c r="AA2038" s="35">
        <f t="shared" si="572"/>
        <v>0</v>
      </c>
      <c r="AB2038" s="37">
        <f t="shared" si="566"/>
        <v>0</v>
      </c>
      <c r="AC2038" s="35">
        <v>0</v>
      </c>
      <c r="AD2038" s="35">
        <v>0</v>
      </c>
      <c r="AE2038" s="44"/>
    </row>
    <row r="2039" spans="1:31">
      <c r="A2039" s="34">
        <v>2035</v>
      </c>
      <c r="B2039" s="58">
        <v>46265</v>
      </c>
      <c r="C2039" s="4" t="s">
        <v>7877</v>
      </c>
      <c r="D2039" s="4" t="s">
        <v>6287</v>
      </c>
      <c r="E2039" s="4" t="s">
        <v>6156</v>
      </c>
      <c r="F2039" s="35" t="str">
        <f>IFERROR(VLOOKUP(E2039,'DATA MASTER'!$B$1:$R$3858,3,0),"")</f>
        <v>DIV 1</v>
      </c>
      <c r="G2039" s="4">
        <v>4</v>
      </c>
      <c r="H2039" s="35">
        <f>IFERROR(VLOOKUP(E2039,'DATA MASTER'!$B$1:$R$3858,6,0),"")</f>
        <v>4</v>
      </c>
      <c r="I2039" s="40">
        <f>IFERROR(VLOOKUP(E2039,'DATA MASTER'!$B$1:$R$3858,5,0),"")</f>
        <v>5.3879999999999999</v>
      </c>
      <c r="J2039" s="35">
        <f>IFERROR(VLOOKUP(E2039,'DATA MASTER'!$B$1:$R$3858,17,0),"")</f>
        <v>185700</v>
      </c>
      <c r="K2039" s="35">
        <f>IFERROR(VLOOKUP(E2039,'DATA MASTER'!$B$1:$R$3858,16,0),"")</f>
        <v>165300</v>
      </c>
      <c r="L2039" s="34">
        <f t="shared" si="562"/>
        <v>13927.5</v>
      </c>
      <c r="M2039" s="34">
        <f t="shared" si="567"/>
        <v>23948.664000000001</v>
      </c>
      <c r="N2039" s="35">
        <v>0</v>
      </c>
      <c r="O2039" s="35">
        <v>0</v>
      </c>
      <c r="P2039" s="35"/>
      <c r="Q2039" s="4"/>
      <c r="R2039" s="35">
        <f t="shared" si="568"/>
        <v>619000</v>
      </c>
      <c r="S2039" s="35">
        <f t="shared" si="563"/>
        <v>509374.18378378375</v>
      </c>
      <c r="T2039" s="35">
        <f t="shared" si="564"/>
        <v>109625.81621621625</v>
      </c>
      <c r="U2039" s="35">
        <f t="shared" si="569"/>
        <v>15086.4</v>
      </c>
      <c r="V2039" s="35">
        <f t="shared" si="570"/>
        <v>1405.5652173913043</v>
      </c>
      <c r="W2039" s="35">
        <f t="shared" si="565"/>
        <v>13741.800000000001</v>
      </c>
      <c r="X2039" s="35">
        <f t="shared" si="571"/>
        <v>62725.384332158268</v>
      </c>
      <c r="Y2039" s="35">
        <v>1</v>
      </c>
      <c r="Z2039" s="35">
        <v>0</v>
      </c>
      <c r="AA2039" s="35">
        <f t="shared" si="572"/>
        <v>0</v>
      </c>
      <c r="AB2039" s="37">
        <f t="shared" si="566"/>
        <v>0</v>
      </c>
      <c r="AC2039" s="35">
        <v>0</v>
      </c>
      <c r="AD2039" s="35">
        <v>16666.666666666668</v>
      </c>
      <c r="AE2039" s="44"/>
    </row>
    <row r="2040" spans="1:31">
      <c r="A2040" s="34">
        <v>2036</v>
      </c>
      <c r="B2040" s="58">
        <v>46265</v>
      </c>
      <c r="C2040" s="4" t="s">
        <v>7878</v>
      </c>
      <c r="D2040" s="4" t="s">
        <v>6196</v>
      </c>
      <c r="E2040" s="4" t="s">
        <v>6135</v>
      </c>
      <c r="F2040" s="35" t="str">
        <f>IFERROR(VLOOKUP(E2040,'DATA MASTER'!$B$1:$R$3858,3,0),"")</f>
        <v>DIV 1</v>
      </c>
      <c r="G2040" s="4">
        <v>6</v>
      </c>
      <c r="H2040" s="35">
        <f>IFERROR(VLOOKUP(E2040,'DATA MASTER'!$B$1:$R$3858,6,0),"")</f>
        <v>24</v>
      </c>
      <c r="I2040" s="40">
        <f>IFERROR(VLOOKUP(E2040,'DATA MASTER'!$B$1:$R$3858,5,0),"")</f>
        <v>1.23</v>
      </c>
      <c r="J2040" s="35">
        <f>IFERROR(VLOOKUP(E2040,'DATA MASTER'!$B$1:$R$3858,17,0),"")</f>
        <v>99800</v>
      </c>
      <c r="K2040" s="35">
        <f>IFERROR(VLOOKUP(E2040,'DATA MASTER'!$B$1:$R$3858,16,0),"")</f>
        <v>92100</v>
      </c>
      <c r="L2040" s="34">
        <f t="shared" si="562"/>
        <v>7485</v>
      </c>
      <c r="M2040" s="34">
        <f t="shared" si="567"/>
        <v>13343.448</v>
      </c>
      <c r="N2040" s="35">
        <v>0</v>
      </c>
      <c r="O2040" s="35">
        <v>0</v>
      </c>
      <c r="P2040" s="35"/>
      <c r="Q2040" s="4"/>
      <c r="R2040" s="35">
        <f t="shared" si="568"/>
        <v>498999.99999999994</v>
      </c>
      <c r="S2040" s="35">
        <f t="shared" si="563"/>
        <v>425711.09189189179</v>
      </c>
      <c r="T2040" s="35">
        <f t="shared" si="564"/>
        <v>73288.908108108153</v>
      </c>
      <c r="U2040" s="35">
        <f t="shared" si="569"/>
        <v>5166</v>
      </c>
      <c r="V2040" s="35">
        <f t="shared" si="570"/>
        <v>481.30434782608694</v>
      </c>
      <c r="W2040" s="35">
        <f t="shared" si="565"/>
        <v>11077.8</v>
      </c>
      <c r="X2040" s="35">
        <f t="shared" si="571"/>
        <v>50313.80376028207</v>
      </c>
      <c r="Y2040" s="35">
        <v>1</v>
      </c>
      <c r="Z2040" s="35">
        <v>0</v>
      </c>
      <c r="AA2040" s="35">
        <f t="shared" si="572"/>
        <v>0</v>
      </c>
      <c r="AB2040" s="37">
        <f t="shared" si="566"/>
        <v>0</v>
      </c>
      <c r="AC2040" s="35">
        <v>0</v>
      </c>
      <c r="AD2040" s="35">
        <v>6250</v>
      </c>
      <c r="AE2040" s="44"/>
    </row>
    <row r="2041" spans="1:31">
      <c r="A2041" s="34">
        <v>2037</v>
      </c>
      <c r="B2041" s="58">
        <v>46265</v>
      </c>
      <c r="C2041" s="4" t="s">
        <v>7878</v>
      </c>
      <c r="D2041" s="4" t="s">
        <v>6196</v>
      </c>
      <c r="E2041" s="4" t="s">
        <v>6218</v>
      </c>
      <c r="F2041" s="35" t="str">
        <f>IFERROR(VLOOKUP(E2041,'DATA MASTER'!$B$1:$R$3858,3,0),"")</f>
        <v>DIV 1</v>
      </c>
      <c r="G2041" s="4">
        <v>2</v>
      </c>
      <c r="H2041" s="35">
        <f>IFERROR(VLOOKUP(E2041,'DATA MASTER'!$B$1:$R$3858,6,0),"")</f>
        <v>24</v>
      </c>
      <c r="I2041" s="40">
        <f>IFERROR(VLOOKUP(E2041,'DATA MASTER'!$B$1:$R$3858,5,0),"")</f>
        <v>1.079</v>
      </c>
      <c r="J2041" s="35">
        <f>IFERROR(VLOOKUP(E2041,'DATA MASTER'!$B$1:$R$3858,17,0),"")</f>
        <v>102900</v>
      </c>
      <c r="K2041" s="35">
        <f>IFERROR(VLOOKUP(E2041,'DATA MASTER'!$B$1:$R$3858,16,0),"")</f>
        <v>94200</v>
      </c>
      <c r="L2041" s="34">
        <f t="shared" si="562"/>
        <v>7717.5</v>
      </c>
      <c r="M2041" s="34">
        <f t="shared" si="567"/>
        <v>13647.696000000002</v>
      </c>
      <c r="N2041" s="35">
        <v>0</v>
      </c>
      <c r="O2041" s="35">
        <v>0</v>
      </c>
      <c r="P2041" s="35"/>
      <c r="Q2041" s="4"/>
      <c r="R2041" s="35">
        <f t="shared" si="568"/>
        <v>171499.99999999997</v>
      </c>
      <c r="S2041" s="35">
        <f t="shared" si="563"/>
        <v>145139.28648648647</v>
      </c>
      <c r="T2041" s="35">
        <f t="shared" si="564"/>
        <v>26360.713513513503</v>
      </c>
      <c r="U2041" s="35">
        <f t="shared" si="569"/>
        <v>1510.6</v>
      </c>
      <c r="V2041" s="35">
        <f t="shared" si="570"/>
        <v>140.73913043478262</v>
      </c>
      <c r="W2041" s="35">
        <f t="shared" si="565"/>
        <v>3807.2999999999997</v>
      </c>
      <c r="X2041" s="35">
        <f t="shared" si="571"/>
        <v>14652.074383078721</v>
      </c>
      <c r="Y2041" s="35">
        <v>1</v>
      </c>
      <c r="Z2041" s="35">
        <v>0</v>
      </c>
      <c r="AA2041" s="35">
        <f t="shared" si="572"/>
        <v>0</v>
      </c>
      <c r="AB2041" s="37">
        <f t="shared" si="566"/>
        <v>0</v>
      </c>
      <c r="AC2041" s="35">
        <v>0</v>
      </c>
      <c r="AD2041" s="35">
        <v>6250</v>
      </c>
      <c r="AE2041" s="44"/>
    </row>
    <row r="2042" spans="1:31">
      <c r="A2042" s="34">
        <v>2038</v>
      </c>
      <c r="B2042" s="58">
        <v>46265</v>
      </c>
      <c r="C2042" s="4" t="s">
        <v>7878</v>
      </c>
      <c r="D2042" s="4" t="s">
        <v>6196</v>
      </c>
      <c r="E2042" s="4" t="s">
        <v>6273</v>
      </c>
      <c r="F2042" s="35" t="str">
        <f>IFERROR(VLOOKUP(E2042,'DATA MASTER'!$B$1:$R$3858,3,0),"")</f>
        <v>DIV 1</v>
      </c>
      <c r="G2042" s="4">
        <v>6</v>
      </c>
      <c r="H2042" s="35">
        <f>IFERROR(VLOOKUP(E2042,'DATA MASTER'!$B$1:$R$3858,6,0),"")</f>
        <v>24</v>
      </c>
      <c r="I2042" s="40">
        <f>IFERROR(VLOOKUP(E2042,'DATA MASTER'!$B$1:$R$3858,5,0),"")</f>
        <v>0.57499999999999996</v>
      </c>
      <c r="J2042" s="35">
        <f>IFERROR(VLOOKUP(E2042,'DATA MASTER'!$B$1:$R$3858,17,0),"")</f>
        <v>57800</v>
      </c>
      <c r="K2042" s="35">
        <f>IFERROR(VLOOKUP(E2042,'DATA MASTER'!$B$1:$R$3858,16,0),"")</f>
        <v>53100</v>
      </c>
      <c r="L2042" s="34">
        <f t="shared" si="562"/>
        <v>4335</v>
      </c>
      <c r="M2042" s="34">
        <f t="shared" si="567"/>
        <v>7693.1280000000006</v>
      </c>
      <c r="N2042" s="35">
        <v>0</v>
      </c>
      <c r="O2042" s="35">
        <v>0</v>
      </c>
      <c r="P2042" s="35"/>
      <c r="Q2042" s="4"/>
      <c r="R2042" s="35">
        <f t="shared" si="568"/>
        <v>289000</v>
      </c>
      <c r="S2042" s="35">
        <f t="shared" si="563"/>
        <v>245442.55135135134</v>
      </c>
      <c r="T2042" s="35">
        <f t="shared" si="564"/>
        <v>43557.448648648657</v>
      </c>
      <c r="U2042" s="35">
        <f t="shared" si="569"/>
        <v>2415</v>
      </c>
      <c r="V2042" s="35">
        <f t="shared" si="570"/>
        <v>224.99999999999997</v>
      </c>
      <c r="W2042" s="35">
        <f t="shared" si="565"/>
        <v>6415.8</v>
      </c>
      <c r="X2042" s="35">
        <f t="shared" si="571"/>
        <v>28251.648648648654</v>
      </c>
      <c r="Y2042" s="35">
        <v>1</v>
      </c>
      <c r="Z2042" s="35">
        <v>0</v>
      </c>
      <c r="AA2042" s="35">
        <f t="shared" si="572"/>
        <v>0</v>
      </c>
      <c r="AB2042" s="37">
        <f t="shared" si="566"/>
        <v>0</v>
      </c>
      <c r="AC2042" s="35">
        <v>0</v>
      </c>
      <c r="AD2042" s="35">
        <v>6250</v>
      </c>
      <c r="AE2042" s="44"/>
    </row>
    <row r="2043" spans="1:31">
      <c r="A2043" s="34">
        <v>2039</v>
      </c>
      <c r="B2043" s="58">
        <v>46265</v>
      </c>
      <c r="C2043" s="4" t="s">
        <v>7878</v>
      </c>
      <c r="D2043" s="4" t="s">
        <v>6196</v>
      </c>
      <c r="E2043" s="4" t="s">
        <v>6167</v>
      </c>
      <c r="F2043" s="35" t="str">
        <f>IFERROR(VLOOKUP(E2043,'DATA MASTER'!$B$1:$R$3858,3,0),"")</f>
        <v>DIV 2</v>
      </c>
      <c r="G2043" s="4">
        <v>3</v>
      </c>
      <c r="H2043" s="35">
        <f>IFERROR(VLOOKUP(E2043,'DATA MASTER'!$B$1:$R$3858,6,0),"")</f>
        <v>24</v>
      </c>
      <c r="I2043" s="40">
        <f>IFERROR(VLOOKUP(E2043,'DATA MASTER'!$B$1:$R$3858,5,0),"")</f>
        <v>0.90200000000000002</v>
      </c>
      <c r="J2043" s="35">
        <f>IFERROR(VLOOKUP(E2043,'DATA MASTER'!$B$1:$R$3858,17,0),"")</f>
        <v>81000</v>
      </c>
      <c r="K2043" s="35">
        <f>IFERROR(VLOOKUP(E2043,'DATA MASTER'!$B$1:$R$3858,16,0),"")</f>
        <v>74300</v>
      </c>
      <c r="L2043" s="34">
        <f t="shared" si="562"/>
        <v>6075</v>
      </c>
      <c r="M2043" s="34">
        <f t="shared" si="567"/>
        <v>10764.584000000001</v>
      </c>
      <c r="N2043" s="35">
        <v>0</v>
      </c>
      <c r="O2043" s="35">
        <v>10</v>
      </c>
      <c r="P2043" s="35"/>
      <c r="Q2043" s="4"/>
      <c r="R2043" s="35">
        <f t="shared" si="568"/>
        <v>182250</v>
      </c>
      <c r="S2043" s="35">
        <f t="shared" si="563"/>
        <v>154545.60648648645</v>
      </c>
      <c r="T2043" s="35">
        <f t="shared" si="564"/>
        <v>27704.393513513554</v>
      </c>
      <c r="U2043" s="35">
        <f t="shared" si="569"/>
        <v>1894.2</v>
      </c>
      <c r="V2043" s="35">
        <f t="shared" si="570"/>
        <v>176.47826086956522</v>
      </c>
      <c r="W2043" s="35">
        <f t="shared" si="565"/>
        <v>4045.9500000000003</v>
      </c>
      <c r="X2043" s="35">
        <f t="shared" si="571"/>
        <v>15337.765252643989</v>
      </c>
      <c r="Y2043" s="35">
        <f t="shared" ref="Y2043:Y2044" si="576">IF(E2043="avem005",4,1)</f>
        <v>1</v>
      </c>
      <c r="Z2043" s="35">
        <v>0</v>
      </c>
      <c r="AA2043" s="35">
        <f t="shared" si="572"/>
        <v>0</v>
      </c>
      <c r="AB2043" s="37">
        <f t="shared" si="566"/>
        <v>0</v>
      </c>
      <c r="AC2043" s="35">
        <v>0</v>
      </c>
      <c r="AD2043" s="35">
        <v>6250</v>
      </c>
      <c r="AE2043" s="44"/>
    </row>
    <row r="2044" spans="1:31">
      <c r="A2044" s="34">
        <v>2040</v>
      </c>
      <c r="B2044" s="58">
        <v>46265</v>
      </c>
      <c r="C2044" s="4" t="s">
        <v>7879</v>
      </c>
      <c r="D2044" s="4" t="s">
        <v>6143</v>
      </c>
      <c r="E2044" s="4" t="s">
        <v>6156</v>
      </c>
      <c r="F2044" s="35" t="str">
        <f>IFERROR(VLOOKUP(E2044,'DATA MASTER'!$B$1:$R$3858,3,0),"")</f>
        <v>DIV 1</v>
      </c>
      <c r="G2044" s="4">
        <v>4</v>
      </c>
      <c r="H2044" s="35">
        <f>IFERROR(VLOOKUP(E2044,'DATA MASTER'!$B$1:$R$3858,6,0),"")</f>
        <v>4</v>
      </c>
      <c r="I2044" s="40">
        <f>IFERROR(VLOOKUP(E2044,'DATA MASTER'!$B$1:$R$3858,5,0),"")</f>
        <v>5.3879999999999999</v>
      </c>
      <c r="J2044" s="35">
        <f>IFERROR(VLOOKUP(E2044,'DATA MASTER'!$B$1:$R$3858,17,0),"")</f>
        <v>185700</v>
      </c>
      <c r="K2044" s="35">
        <f>IFERROR(VLOOKUP(E2044,'DATA MASTER'!$B$1:$R$3858,16,0),"")</f>
        <v>165300</v>
      </c>
      <c r="L2044" s="34">
        <f t="shared" si="562"/>
        <v>13927.5</v>
      </c>
      <c r="M2044" s="34">
        <f t="shared" si="567"/>
        <v>23948.664000000001</v>
      </c>
      <c r="N2044" s="35">
        <v>0</v>
      </c>
      <c r="O2044" s="35">
        <v>0</v>
      </c>
      <c r="P2044" s="35"/>
      <c r="Q2044" s="4"/>
      <c r="R2044" s="35">
        <f t="shared" si="568"/>
        <v>619000</v>
      </c>
      <c r="S2044" s="35">
        <f t="shared" si="563"/>
        <v>509374.18378378375</v>
      </c>
      <c r="T2044" s="35">
        <f t="shared" si="564"/>
        <v>109625.81621621625</v>
      </c>
      <c r="U2044" s="35">
        <f t="shared" si="569"/>
        <v>15086.4</v>
      </c>
      <c r="V2044" s="35">
        <f t="shared" si="570"/>
        <v>1405.5652173913043</v>
      </c>
      <c r="W2044" s="35">
        <f t="shared" si="565"/>
        <v>13741.800000000001</v>
      </c>
      <c r="X2044" s="35">
        <f t="shared" si="571"/>
        <v>73142.05099882494</v>
      </c>
      <c r="Y2044" s="35">
        <f t="shared" si="576"/>
        <v>4</v>
      </c>
      <c r="Z2044" s="35">
        <v>0</v>
      </c>
      <c r="AA2044" s="35">
        <f t="shared" si="572"/>
        <v>0</v>
      </c>
      <c r="AB2044" s="37">
        <f t="shared" si="566"/>
        <v>0</v>
      </c>
      <c r="AC2044" s="35">
        <v>0</v>
      </c>
      <c r="AD2044" s="35">
        <v>6250</v>
      </c>
      <c r="AE2044" s="44"/>
    </row>
    <row r="2045" spans="1:31">
      <c r="A2045" s="34">
        <v>2041</v>
      </c>
      <c r="B2045" s="58">
        <v>46265</v>
      </c>
      <c r="C2045" s="4" t="s">
        <v>7879</v>
      </c>
      <c r="D2045" s="4" t="s">
        <v>6143</v>
      </c>
      <c r="E2045" s="4" t="s">
        <v>6135</v>
      </c>
      <c r="F2045" s="35" t="str">
        <f>IFERROR(VLOOKUP(E2045,'DATA MASTER'!$B$1:$R$3858,3,0),"")</f>
        <v>DIV 1</v>
      </c>
      <c r="G2045" s="4">
        <v>10</v>
      </c>
      <c r="H2045" s="35">
        <f>IFERROR(VLOOKUP(E2045,'DATA MASTER'!$B$1:$R$3858,6,0),"")</f>
        <v>24</v>
      </c>
      <c r="I2045" s="40">
        <f>IFERROR(VLOOKUP(E2045,'DATA MASTER'!$B$1:$R$3858,5,0),"")</f>
        <v>1.23</v>
      </c>
      <c r="J2045" s="35">
        <f>IFERROR(VLOOKUP(E2045,'DATA MASTER'!$B$1:$R$3858,17,0),"")</f>
        <v>99800</v>
      </c>
      <c r="K2045" s="35">
        <f>IFERROR(VLOOKUP(E2045,'DATA MASTER'!$B$1:$R$3858,16,0),"")</f>
        <v>92100</v>
      </c>
      <c r="L2045" s="34">
        <f t="shared" si="562"/>
        <v>7485</v>
      </c>
      <c r="M2045" s="34">
        <f t="shared" si="567"/>
        <v>13343.448</v>
      </c>
      <c r="N2045" s="35">
        <v>0</v>
      </c>
      <c r="O2045" s="35">
        <v>0</v>
      </c>
      <c r="P2045" s="35"/>
      <c r="Q2045" s="4"/>
      <c r="R2045" s="35">
        <f t="shared" si="568"/>
        <v>831666.66666666651</v>
      </c>
      <c r="S2045" s="35">
        <f t="shared" si="563"/>
        <v>709518.48648648639</v>
      </c>
      <c r="T2045" s="35">
        <f t="shared" si="564"/>
        <v>122148.18018018012</v>
      </c>
      <c r="U2045" s="35">
        <f t="shared" si="569"/>
        <v>8610</v>
      </c>
      <c r="V2045" s="35">
        <f t="shared" si="570"/>
        <v>802.17391304347825</v>
      </c>
      <c r="W2045" s="35">
        <f t="shared" si="565"/>
        <v>18463</v>
      </c>
      <c r="X2045" s="35">
        <f t="shared" si="571"/>
        <v>88023.006267136647</v>
      </c>
      <c r="Y2045" s="35">
        <v>1</v>
      </c>
      <c r="Z2045" s="35">
        <v>0</v>
      </c>
      <c r="AA2045" s="35">
        <f t="shared" si="572"/>
        <v>0</v>
      </c>
      <c r="AB2045" s="37">
        <f t="shared" si="566"/>
        <v>0</v>
      </c>
      <c r="AC2045" s="35">
        <v>0</v>
      </c>
      <c r="AD2045" s="35">
        <v>6250</v>
      </c>
      <c r="AE2045" s="44"/>
    </row>
    <row r="2046" spans="1:31">
      <c r="A2046" s="34">
        <v>2042</v>
      </c>
      <c r="B2046" s="58">
        <v>46265</v>
      </c>
      <c r="C2046" s="4" t="s">
        <v>7880</v>
      </c>
      <c r="D2046" s="4" t="s">
        <v>6188</v>
      </c>
      <c r="E2046" s="4" t="s">
        <v>6135</v>
      </c>
      <c r="F2046" s="35" t="str">
        <f>IFERROR(VLOOKUP(E2046,'DATA MASTER'!$B$1:$R$3858,3,0),"")</f>
        <v>DIV 1</v>
      </c>
      <c r="G2046" s="4">
        <v>24</v>
      </c>
      <c r="H2046" s="35">
        <f>IFERROR(VLOOKUP(E2046,'DATA MASTER'!$B$1:$R$3858,6,0),"")</f>
        <v>24</v>
      </c>
      <c r="I2046" s="40">
        <f>IFERROR(VLOOKUP(E2046,'DATA MASTER'!$B$1:$R$3858,5,0),"")</f>
        <v>1.23</v>
      </c>
      <c r="J2046" s="35">
        <f>IFERROR(VLOOKUP(E2046,'DATA MASTER'!$B$1:$R$3858,17,0),"")</f>
        <v>99800</v>
      </c>
      <c r="K2046" s="35">
        <f>IFERROR(VLOOKUP(E2046,'DATA MASTER'!$B$1:$R$3858,16,0),"")</f>
        <v>92100</v>
      </c>
      <c r="L2046" s="34">
        <f t="shared" si="562"/>
        <v>7485</v>
      </c>
      <c r="M2046" s="34">
        <f t="shared" si="567"/>
        <v>13343.448</v>
      </c>
      <c r="N2046" s="35">
        <v>0</v>
      </c>
      <c r="O2046" s="35">
        <v>0</v>
      </c>
      <c r="P2046" s="35">
        <v>25000</v>
      </c>
      <c r="Q2046" s="4" t="s">
        <v>7503</v>
      </c>
      <c r="R2046" s="35">
        <f t="shared" si="568"/>
        <v>1995999.9999999998</v>
      </c>
      <c r="S2046" s="35">
        <f t="shared" si="563"/>
        <v>1702844.3675675672</v>
      </c>
      <c r="T2046" s="35">
        <f t="shared" si="564"/>
        <v>293155.63243243261</v>
      </c>
      <c r="U2046" s="35">
        <f t="shared" si="569"/>
        <v>20664</v>
      </c>
      <c r="V2046" s="35">
        <f t="shared" si="570"/>
        <v>1925.2173913043478</v>
      </c>
      <c r="W2046" s="35">
        <f t="shared" si="565"/>
        <v>44311.199999999997</v>
      </c>
      <c r="X2046" s="35">
        <f t="shared" si="571"/>
        <v>181255.21504112828</v>
      </c>
      <c r="Y2046" s="35">
        <f t="shared" ref="Y2046:Y2047" si="577">H2046</f>
        <v>24</v>
      </c>
      <c r="Z2046" s="35">
        <v>0</v>
      </c>
      <c r="AA2046" s="35">
        <f t="shared" si="572"/>
        <v>25000</v>
      </c>
      <c r="AB2046" s="37">
        <f t="shared" si="566"/>
        <v>0</v>
      </c>
      <c r="AC2046" s="35">
        <v>0</v>
      </c>
      <c r="AD2046" s="35">
        <v>20000</v>
      </c>
      <c r="AE2046" s="44"/>
    </row>
    <row r="2047" spans="1:31">
      <c r="A2047" s="34">
        <v>2043</v>
      </c>
      <c r="B2047" s="58">
        <v>46265</v>
      </c>
      <c r="C2047" s="4" t="s">
        <v>7881</v>
      </c>
      <c r="D2047" s="4" t="s">
        <v>6201</v>
      </c>
      <c r="E2047" s="4" t="s">
        <v>6135</v>
      </c>
      <c r="F2047" s="35" t="str">
        <f>IFERROR(VLOOKUP(E2047,'DATA MASTER'!$B$1:$R$3858,3,0),"")</f>
        <v>DIV 1</v>
      </c>
      <c r="G2047" s="4">
        <v>48</v>
      </c>
      <c r="H2047" s="35">
        <f>IFERROR(VLOOKUP(E2047,'DATA MASTER'!$B$1:$R$3858,6,0),"")</f>
        <v>24</v>
      </c>
      <c r="I2047" s="40">
        <f>IFERROR(VLOOKUP(E2047,'DATA MASTER'!$B$1:$R$3858,5,0),"")</f>
        <v>1.23</v>
      </c>
      <c r="J2047" s="35">
        <f>IFERROR(VLOOKUP(E2047,'DATA MASTER'!$B$1:$R$3858,17,0),"")</f>
        <v>99800</v>
      </c>
      <c r="K2047" s="35">
        <f>IFERROR(VLOOKUP(E2047,'DATA MASTER'!$B$1:$R$3858,16,0),"")</f>
        <v>92100</v>
      </c>
      <c r="L2047" s="34">
        <f t="shared" si="562"/>
        <v>7485</v>
      </c>
      <c r="M2047" s="34">
        <f t="shared" si="567"/>
        <v>13343.448</v>
      </c>
      <c r="N2047" s="35">
        <v>0</v>
      </c>
      <c r="O2047" s="35">
        <v>0</v>
      </c>
      <c r="P2047" s="35">
        <v>25000</v>
      </c>
      <c r="Q2047" s="4" t="s">
        <v>7503</v>
      </c>
      <c r="R2047" s="35">
        <f t="shared" si="568"/>
        <v>3991999.9999999995</v>
      </c>
      <c r="S2047" s="35">
        <f t="shared" si="563"/>
        <v>3405688.7351351343</v>
      </c>
      <c r="T2047" s="35">
        <f t="shared" si="564"/>
        <v>586311.26486486522</v>
      </c>
      <c r="U2047" s="35">
        <f t="shared" si="569"/>
        <v>41328</v>
      </c>
      <c r="V2047" s="35">
        <f t="shared" si="570"/>
        <v>3850.4347826086955</v>
      </c>
      <c r="W2047" s="35">
        <f t="shared" si="565"/>
        <v>88622.399999999994</v>
      </c>
      <c r="X2047" s="35">
        <f t="shared" si="571"/>
        <v>337055.88462771109</v>
      </c>
      <c r="Y2047" s="35">
        <f t="shared" si="577"/>
        <v>24</v>
      </c>
      <c r="Z2047" s="35">
        <v>0</v>
      </c>
      <c r="AA2047" s="35">
        <f t="shared" si="572"/>
        <v>50000</v>
      </c>
      <c r="AB2047" s="37">
        <f t="shared" si="566"/>
        <v>20000</v>
      </c>
      <c r="AC2047" s="35">
        <v>0</v>
      </c>
      <c r="AD2047" s="35">
        <v>45454.545454545456</v>
      </c>
      <c r="AE2047" s="44"/>
    </row>
    <row r="2048" spans="1:31">
      <c r="A2048" s="34">
        <v>2044</v>
      </c>
      <c r="B2048" s="58">
        <v>46265</v>
      </c>
      <c r="C2048" s="4" t="s">
        <v>7882</v>
      </c>
      <c r="D2048" s="4" t="s">
        <v>6188</v>
      </c>
      <c r="E2048" s="4" t="s">
        <v>6189</v>
      </c>
      <c r="F2048" s="35" t="str">
        <f>IFERROR(VLOOKUP(E2048,'DATA MASTER'!$B$1:$R$3858,3,0),"")</f>
        <v>DIV 2</v>
      </c>
      <c r="G2048" s="4">
        <v>2</v>
      </c>
      <c r="H2048" s="35">
        <f>IFERROR(VLOOKUP(E2048,'DATA MASTER'!$B$1:$R$3858,6,0),"")</f>
        <v>1</v>
      </c>
      <c r="I2048" s="40">
        <f>IFERROR(VLOOKUP(E2048,'DATA MASTER'!$B$1:$R$3858,5,0),"")</f>
        <v>18.84</v>
      </c>
      <c r="J2048" s="35">
        <f>IFERROR(VLOOKUP(E2048,'DATA MASTER'!$B$1:$R$3858,17,0),"")</f>
        <v>432400</v>
      </c>
      <c r="K2048" s="35">
        <f>IFERROR(VLOOKUP(E2048,'DATA MASTER'!$B$1:$R$3858,16,0),"")</f>
        <v>376500</v>
      </c>
      <c r="L2048" s="34">
        <f t="shared" si="562"/>
        <v>32430</v>
      </c>
      <c r="M2048" s="34">
        <f t="shared" si="567"/>
        <v>54547.32</v>
      </c>
      <c r="N2048" s="35">
        <v>0</v>
      </c>
      <c r="O2048" s="35">
        <v>0</v>
      </c>
      <c r="P2048" s="35"/>
      <c r="Q2048" s="4"/>
      <c r="R2048" s="35">
        <f t="shared" si="568"/>
        <v>720666.66666666663</v>
      </c>
      <c r="S2048" s="35">
        <f t="shared" si="563"/>
        <v>580094.91891891882</v>
      </c>
      <c r="T2048" s="35">
        <f t="shared" si="564"/>
        <v>140571.74774774781</v>
      </c>
      <c r="U2048" s="35">
        <f t="shared" si="569"/>
        <v>26376</v>
      </c>
      <c r="V2048" s="35">
        <f t="shared" si="570"/>
        <v>2457.391304347826</v>
      </c>
      <c r="W2048" s="35">
        <f t="shared" si="565"/>
        <v>15998.8</v>
      </c>
      <c r="X2048" s="35">
        <f t="shared" si="571"/>
        <v>75739.556443399983</v>
      </c>
      <c r="Y2048" s="35">
        <v>1</v>
      </c>
      <c r="Z2048" s="35">
        <v>0</v>
      </c>
      <c r="AA2048" s="35">
        <f t="shared" si="572"/>
        <v>0</v>
      </c>
      <c r="AB2048" s="37">
        <f t="shared" si="566"/>
        <v>0</v>
      </c>
      <c r="AC2048" s="35">
        <v>0</v>
      </c>
      <c r="AD2048" s="35">
        <v>20000</v>
      </c>
      <c r="AE2048" s="44"/>
    </row>
    <row r="2049" spans="1:31">
      <c r="A2049" s="34">
        <v>2045</v>
      </c>
      <c r="B2049" s="58">
        <v>46265</v>
      </c>
      <c r="C2049" s="4" t="s">
        <v>7883</v>
      </c>
      <c r="D2049" s="4" t="s">
        <v>6188</v>
      </c>
      <c r="E2049" s="4" t="s">
        <v>6135</v>
      </c>
      <c r="F2049" s="35" t="str">
        <f>IFERROR(VLOOKUP(E2049,'DATA MASTER'!$B$1:$R$3858,3,0),"")</f>
        <v>DIV 1</v>
      </c>
      <c r="G2049" s="4">
        <v>24</v>
      </c>
      <c r="H2049" s="35">
        <f>IFERROR(VLOOKUP(E2049,'DATA MASTER'!$B$1:$R$3858,6,0),"")</f>
        <v>24</v>
      </c>
      <c r="I2049" s="40">
        <f>IFERROR(VLOOKUP(E2049,'DATA MASTER'!$B$1:$R$3858,5,0),"")</f>
        <v>1.23</v>
      </c>
      <c r="J2049" s="35">
        <f>IFERROR(VLOOKUP(E2049,'DATA MASTER'!$B$1:$R$3858,17,0),"")</f>
        <v>99800</v>
      </c>
      <c r="K2049" s="35">
        <f>IFERROR(VLOOKUP(E2049,'DATA MASTER'!$B$1:$R$3858,16,0),"")</f>
        <v>92100</v>
      </c>
      <c r="L2049" s="34">
        <f t="shared" si="562"/>
        <v>7485</v>
      </c>
      <c r="M2049" s="34">
        <f t="shared" si="567"/>
        <v>13343.448</v>
      </c>
      <c r="N2049" s="35">
        <v>0</v>
      </c>
      <c r="O2049" s="35">
        <v>0</v>
      </c>
      <c r="P2049" s="35">
        <v>25000</v>
      </c>
      <c r="Q2049" s="4" t="s">
        <v>7503</v>
      </c>
      <c r="R2049" s="35">
        <f t="shared" si="568"/>
        <v>1995999.9999999998</v>
      </c>
      <c r="S2049" s="35">
        <f t="shared" si="563"/>
        <v>1702844.3675675672</v>
      </c>
      <c r="T2049" s="35">
        <f t="shared" si="564"/>
        <v>293155.63243243261</v>
      </c>
      <c r="U2049" s="35">
        <f t="shared" si="569"/>
        <v>20664</v>
      </c>
      <c r="V2049" s="35">
        <f t="shared" si="570"/>
        <v>1925.2173913043478</v>
      </c>
      <c r="W2049" s="35">
        <f t="shared" si="565"/>
        <v>44311.199999999997</v>
      </c>
      <c r="X2049" s="35">
        <f t="shared" si="571"/>
        <v>171255.21504112828</v>
      </c>
      <c r="Y2049" s="35">
        <f t="shared" ref="Y2049:Y2050" si="578">H2049</f>
        <v>24</v>
      </c>
      <c r="Z2049" s="35">
        <v>0</v>
      </c>
      <c r="AA2049" s="35">
        <f t="shared" si="572"/>
        <v>25000</v>
      </c>
      <c r="AB2049" s="37">
        <f t="shared" si="566"/>
        <v>0</v>
      </c>
      <c r="AC2049" s="35">
        <v>0</v>
      </c>
      <c r="AD2049" s="35">
        <v>30000</v>
      </c>
      <c r="AE2049" s="44"/>
    </row>
    <row r="2050" spans="1:31">
      <c r="A2050" s="34">
        <v>2046</v>
      </c>
      <c r="B2050" s="58">
        <v>46265</v>
      </c>
      <c r="C2050" s="4" t="s">
        <v>7884</v>
      </c>
      <c r="D2050" s="4" t="s">
        <v>6287</v>
      </c>
      <c r="E2050" s="4" t="s">
        <v>6135</v>
      </c>
      <c r="F2050" s="35" t="str">
        <f>IFERROR(VLOOKUP(E2050,'DATA MASTER'!$B$1:$R$3858,3,0),"")</f>
        <v>DIV 1</v>
      </c>
      <c r="G2050" s="4">
        <v>24</v>
      </c>
      <c r="H2050" s="35">
        <f>IFERROR(VLOOKUP(E2050,'DATA MASTER'!$B$1:$R$3858,6,0),"")</f>
        <v>24</v>
      </c>
      <c r="I2050" s="40">
        <f>IFERROR(VLOOKUP(E2050,'DATA MASTER'!$B$1:$R$3858,5,0),"")</f>
        <v>1.23</v>
      </c>
      <c r="J2050" s="35">
        <f>IFERROR(VLOOKUP(E2050,'DATA MASTER'!$B$1:$R$3858,17,0),"")</f>
        <v>99800</v>
      </c>
      <c r="K2050" s="35">
        <f>IFERROR(VLOOKUP(E2050,'DATA MASTER'!$B$1:$R$3858,16,0),"")</f>
        <v>92100</v>
      </c>
      <c r="L2050" s="34">
        <f t="shared" si="562"/>
        <v>7485</v>
      </c>
      <c r="M2050" s="34">
        <f t="shared" si="567"/>
        <v>13343.448</v>
      </c>
      <c r="N2050" s="35">
        <v>0</v>
      </c>
      <c r="O2050" s="35">
        <v>0</v>
      </c>
      <c r="P2050" s="35">
        <v>25000</v>
      </c>
      <c r="Q2050" s="4" t="s">
        <v>7503</v>
      </c>
      <c r="R2050" s="35">
        <f t="shared" si="568"/>
        <v>1995999.9999999998</v>
      </c>
      <c r="S2050" s="35">
        <f t="shared" si="563"/>
        <v>1702844.3675675672</v>
      </c>
      <c r="T2050" s="35">
        <f t="shared" si="564"/>
        <v>293155.63243243261</v>
      </c>
      <c r="U2050" s="35">
        <f t="shared" si="569"/>
        <v>20664</v>
      </c>
      <c r="V2050" s="35">
        <f t="shared" si="570"/>
        <v>1925.2173913043478</v>
      </c>
      <c r="W2050" s="35">
        <f t="shared" si="565"/>
        <v>44311.199999999997</v>
      </c>
      <c r="X2050" s="35">
        <f t="shared" si="571"/>
        <v>183073.3968593101</v>
      </c>
      <c r="Y2050" s="35">
        <f t="shared" si="578"/>
        <v>24</v>
      </c>
      <c r="Z2050" s="35">
        <v>0</v>
      </c>
      <c r="AA2050" s="35">
        <f t="shared" si="572"/>
        <v>25000</v>
      </c>
      <c r="AB2050" s="37">
        <f t="shared" si="566"/>
        <v>0</v>
      </c>
      <c r="AC2050" s="35">
        <v>0</v>
      </c>
      <c r="AD2050" s="35">
        <v>18181.81818181818</v>
      </c>
      <c r="AE2050" s="44"/>
    </row>
    <row r="2051" spans="1:31">
      <c r="A2051" s="34">
        <v>2047</v>
      </c>
      <c r="B2051" s="58">
        <v>46265</v>
      </c>
      <c r="C2051" s="4" t="s">
        <v>7885</v>
      </c>
      <c r="D2051" s="4" t="s">
        <v>6287</v>
      </c>
      <c r="E2051" s="4" t="s">
        <v>6226</v>
      </c>
      <c r="F2051" s="35" t="str">
        <f>IFERROR(VLOOKUP(E2051,'DATA MASTER'!$B$1:$R$3858,3,0),"")</f>
        <v>DIV 2</v>
      </c>
      <c r="G2051" s="4">
        <v>12</v>
      </c>
      <c r="H2051" s="35">
        <f>IFERROR(VLOOKUP(E2051,'DATA MASTER'!$B$1:$R$3858,6,0),"")</f>
        <v>24</v>
      </c>
      <c r="I2051" s="40">
        <f>IFERROR(VLOOKUP(E2051,'DATA MASTER'!$B$1:$R$3858,5,0),"")</f>
        <v>1</v>
      </c>
      <c r="J2051" s="35">
        <f>IFERROR(VLOOKUP(E2051,'DATA MASTER'!$B$1:$R$3858,17,0),"")</f>
        <v>111200</v>
      </c>
      <c r="K2051" s="35">
        <f>IFERROR(VLOOKUP(E2051,'DATA MASTER'!$B$1:$R$3858,16,0),"")</f>
        <v>101600</v>
      </c>
      <c r="L2051" s="34">
        <f t="shared" si="562"/>
        <v>8340</v>
      </c>
      <c r="M2051" s="34">
        <f t="shared" si="567"/>
        <v>14719.808000000001</v>
      </c>
      <c r="N2051" s="35">
        <v>0</v>
      </c>
      <c r="O2051" s="35">
        <v>0</v>
      </c>
      <c r="P2051" s="35"/>
      <c r="Q2051" s="4"/>
      <c r="R2051" s="35">
        <f t="shared" si="568"/>
        <v>1112000</v>
      </c>
      <c r="S2051" s="35">
        <f t="shared" si="563"/>
        <v>939245.31891891884</v>
      </c>
      <c r="T2051" s="35">
        <f t="shared" si="564"/>
        <v>172754.68108108116</v>
      </c>
      <c r="U2051" s="35">
        <f t="shared" si="569"/>
        <v>8400</v>
      </c>
      <c r="V2051" s="35">
        <f t="shared" si="570"/>
        <v>782.60869565217388</v>
      </c>
      <c r="W2051" s="35">
        <f t="shared" si="565"/>
        <v>24686.400000000001</v>
      </c>
      <c r="X2051" s="35">
        <f t="shared" si="571"/>
        <v>123260.672385429</v>
      </c>
      <c r="Y2051" s="35">
        <v>1</v>
      </c>
      <c r="Z2051" s="35">
        <v>0</v>
      </c>
      <c r="AA2051" s="35">
        <f t="shared" si="572"/>
        <v>0</v>
      </c>
      <c r="AB2051" s="37">
        <f t="shared" si="566"/>
        <v>0</v>
      </c>
      <c r="AC2051" s="35">
        <v>0</v>
      </c>
      <c r="AD2051" s="35">
        <v>15625</v>
      </c>
      <c r="AE2051" s="44"/>
    </row>
    <row r="2052" spans="1:31">
      <c r="A2052" s="34">
        <v>2048</v>
      </c>
      <c r="B2052" s="58">
        <v>46265</v>
      </c>
      <c r="C2052" s="4" t="s">
        <v>7886</v>
      </c>
      <c r="D2052" s="4" t="s">
        <v>6124</v>
      </c>
      <c r="E2052" s="4" t="s">
        <v>513</v>
      </c>
      <c r="F2052" s="35" t="str">
        <f>IFERROR(VLOOKUP(E2052,'DATA MASTER'!$B$1:$R$3858,3,0),"")</f>
        <v>MTAB</v>
      </c>
      <c r="G2052" s="4">
        <v>2</v>
      </c>
      <c r="H2052" s="35">
        <f>IFERROR(VLOOKUP(E2052,'DATA MASTER'!$B$1:$R$3858,6,0),"")</f>
        <v>24</v>
      </c>
      <c r="I2052" s="40">
        <f>IFERROR(VLOOKUP(E2052,'DATA MASTER'!$B$1:$R$3858,5,0),"")</f>
        <v>1.03</v>
      </c>
      <c r="J2052" s="35">
        <f>IFERROR(VLOOKUP(E2052,'DATA MASTER'!$B$1:$R$3858,17,0),"")</f>
        <v>36200</v>
      </c>
      <c r="K2052" s="35">
        <f>IFERROR(VLOOKUP(E2052,'DATA MASTER'!$B$1:$R$3858,16,0),"")</f>
        <v>32100</v>
      </c>
      <c r="L2052" s="34">
        <f t="shared" si="562"/>
        <v>4525</v>
      </c>
      <c r="M2052" s="34">
        <f t="shared" si="567"/>
        <v>6102.5309999999999</v>
      </c>
      <c r="N2052" s="35">
        <v>0</v>
      </c>
      <c r="O2052" s="35">
        <v>0</v>
      </c>
      <c r="P2052" s="35"/>
      <c r="Q2052" s="4"/>
      <c r="R2052" s="35">
        <f t="shared" si="568"/>
        <v>57072.072072072064</v>
      </c>
      <c r="S2052" s="35">
        <f t="shared" si="563"/>
        <v>46842.286486486482</v>
      </c>
      <c r="T2052" s="35">
        <f t="shared" si="564"/>
        <v>10229.785585585581</v>
      </c>
      <c r="U2052" s="35">
        <f t="shared" si="569"/>
        <v>1442</v>
      </c>
      <c r="V2052" s="35">
        <f t="shared" si="570"/>
        <v>134.34782608695653</v>
      </c>
      <c r="W2052" s="35">
        <f t="shared" si="565"/>
        <v>1267</v>
      </c>
      <c r="X2052" s="35">
        <f t="shared" si="571"/>
        <v>4261.4377594986254</v>
      </c>
      <c r="Y2052" s="35">
        <v>1</v>
      </c>
      <c r="Z2052" s="35">
        <v>0</v>
      </c>
      <c r="AA2052" s="35">
        <f t="shared" si="572"/>
        <v>0</v>
      </c>
      <c r="AB2052" s="37">
        <f t="shared" si="566"/>
        <v>0</v>
      </c>
      <c r="AC2052" s="35">
        <v>0</v>
      </c>
      <c r="AD2052" s="3">
        <v>3125</v>
      </c>
      <c r="AE2052" s="44"/>
    </row>
    <row r="2053" spans="1:31">
      <c r="A2053" s="34">
        <v>2049</v>
      </c>
      <c r="B2053" s="58">
        <v>46265</v>
      </c>
      <c r="C2053" s="4" t="s">
        <v>7886</v>
      </c>
      <c r="D2053" s="4" t="s">
        <v>6124</v>
      </c>
      <c r="E2053" s="4" t="s">
        <v>515</v>
      </c>
      <c r="F2053" s="35" t="str">
        <f>IFERROR(VLOOKUP(E2053,'DATA MASTER'!$B$1:$R$3858,3,0),"")</f>
        <v>MTAB</v>
      </c>
      <c r="G2053" s="4">
        <v>2</v>
      </c>
      <c r="H2053" s="35">
        <f>IFERROR(VLOOKUP(E2053,'DATA MASTER'!$B$1:$R$3858,6,0),"")</f>
        <v>24</v>
      </c>
      <c r="I2053" s="40">
        <f>IFERROR(VLOOKUP(E2053,'DATA MASTER'!$B$1:$R$3858,5,0),"")</f>
        <v>0.99</v>
      </c>
      <c r="J2053" s="35">
        <f>IFERROR(VLOOKUP(E2053,'DATA MASTER'!$B$1:$R$3858,17,0),"")</f>
        <v>36200</v>
      </c>
      <c r="K2053" s="35">
        <f>IFERROR(VLOOKUP(E2053,'DATA MASTER'!$B$1:$R$3858,16,0),"")</f>
        <v>32100</v>
      </c>
      <c r="L2053" s="34">
        <f t="shared" si="562"/>
        <v>4525</v>
      </c>
      <c r="M2053" s="34">
        <f t="shared" si="567"/>
        <v>6102.5309999999999</v>
      </c>
      <c r="N2053" s="35">
        <v>0</v>
      </c>
      <c r="O2053" s="35">
        <v>0</v>
      </c>
      <c r="P2053" s="35"/>
      <c r="Q2053" s="4"/>
      <c r="R2053" s="35">
        <f t="shared" si="568"/>
        <v>57072.072072072064</v>
      </c>
      <c r="S2053" s="35">
        <f t="shared" si="563"/>
        <v>46842.286486486482</v>
      </c>
      <c r="T2053" s="35">
        <f t="shared" si="564"/>
        <v>10229.785585585581</v>
      </c>
      <c r="U2053" s="35">
        <f t="shared" si="569"/>
        <v>1386</v>
      </c>
      <c r="V2053" s="35">
        <f t="shared" si="570"/>
        <v>129.13043478260869</v>
      </c>
      <c r="W2053" s="35">
        <f t="shared" si="565"/>
        <v>1267</v>
      </c>
      <c r="X2053" s="35">
        <f t="shared" si="571"/>
        <v>4322.6551508029734</v>
      </c>
      <c r="Y2053" s="35">
        <v>1</v>
      </c>
      <c r="Z2053" s="35">
        <v>0</v>
      </c>
      <c r="AA2053" s="35">
        <f t="shared" si="572"/>
        <v>0</v>
      </c>
      <c r="AB2053" s="37">
        <f t="shared" si="566"/>
        <v>0</v>
      </c>
      <c r="AC2053" s="35">
        <v>0</v>
      </c>
      <c r="AD2053" s="3">
        <v>3125</v>
      </c>
      <c r="AE2053" s="44"/>
    </row>
    <row r="2054" spans="1:31">
      <c r="A2054" s="34">
        <v>2050</v>
      </c>
      <c r="B2054" s="58">
        <v>46265</v>
      </c>
      <c r="C2054" s="4" t="s">
        <v>7887</v>
      </c>
      <c r="D2054" s="4" t="s">
        <v>6251</v>
      </c>
      <c r="E2054" s="4" t="s">
        <v>4529</v>
      </c>
      <c r="F2054" s="35" t="str">
        <f>IFERROR(VLOOKUP(E2054,'DATA MASTER'!$B$1:$R$3858,3,0),"")</f>
        <v>DIV 2</v>
      </c>
      <c r="G2054" s="4">
        <v>2</v>
      </c>
      <c r="H2054" s="35">
        <f>IFERROR(VLOOKUP(E2054,'DATA MASTER'!$B$1:$R$3858,6,0),"")</f>
        <v>12</v>
      </c>
      <c r="I2054" s="40">
        <f>IFERROR(VLOOKUP(E2054,'DATA MASTER'!$B$1:$R$3858,5,0),"")</f>
        <v>1.7350000000000001</v>
      </c>
      <c r="J2054" s="35">
        <f>IFERROR(VLOOKUP(E2054,'DATA MASTER'!$B$1:$R$3858,17,0),"")</f>
        <v>0</v>
      </c>
      <c r="K2054" s="35">
        <f>IFERROR(VLOOKUP(E2054,'DATA MASTER'!$B$1:$R$3858,16,0),"")</f>
        <v>0</v>
      </c>
      <c r="L2054" s="34">
        <f t="shared" si="562"/>
        <v>0</v>
      </c>
      <c r="M2054" s="34">
        <f t="shared" si="567"/>
        <v>0</v>
      </c>
      <c r="N2054" s="35">
        <v>0</v>
      </c>
      <c r="O2054" s="35">
        <v>0</v>
      </c>
      <c r="P2054" s="35"/>
      <c r="Q2054" s="4"/>
      <c r="R2054" s="35">
        <f t="shared" si="568"/>
        <v>0</v>
      </c>
      <c r="S2054" s="35">
        <f t="shared" si="563"/>
        <v>0</v>
      </c>
      <c r="T2054" s="35">
        <f t="shared" si="564"/>
        <v>0</v>
      </c>
      <c r="U2054" s="35">
        <f t="shared" si="569"/>
        <v>2429</v>
      </c>
      <c r="V2054" s="35">
        <f t="shared" si="570"/>
        <v>226.30434782608697</v>
      </c>
      <c r="W2054" s="35">
        <f t="shared" si="565"/>
        <v>0</v>
      </c>
      <c r="X2054" s="35">
        <f t="shared" si="571"/>
        <v>-2655.304347826087</v>
      </c>
      <c r="Y2054" s="35">
        <v>1</v>
      </c>
      <c r="Z2054" s="35">
        <v>0</v>
      </c>
      <c r="AA2054" s="35">
        <f t="shared" si="572"/>
        <v>0</v>
      </c>
      <c r="AB2054" s="37">
        <f t="shared" si="566"/>
        <v>0</v>
      </c>
      <c r="AC2054" s="35">
        <v>0</v>
      </c>
      <c r="AD2054" s="35">
        <v>0</v>
      </c>
      <c r="AE2054" s="44"/>
    </row>
    <row r="2055" spans="1:31">
      <c r="A2055" s="34">
        <v>2051</v>
      </c>
      <c r="B2055" s="58">
        <v>46265</v>
      </c>
      <c r="C2055" s="4" t="s">
        <v>7887</v>
      </c>
      <c r="D2055" s="4" t="s">
        <v>6251</v>
      </c>
      <c r="E2055" s="4" t="s">
        <v>1554</v>
      </c>
      <c r="F2055" s="35" t="str">
        <f>IFERROR(VLOOKUP(E2055,'DATA MASTER'!$B$1:$R$3858,3,0),"")</f>
        <v>DIV 2</v>
      </c>
      <c r="G2055" s="4">
        <v>2</v>
      </c>
      <c r="H2055" s="35">
        <f>IFERROR(VLOOKUP(E2055,'DATA MASTER'!$B$1:$R$3858,6,0),"")</f>
        <v>12</v>
      </c>
      <c r="I2055" s="40">
        <f>IFERROR(VLOOKUP(E2055,'DATA MASTER'!$B$1:$R$3858,5,0),"")</f>
        <v>1.7350000000000001</v>
      </c>
      <c r="J2055" s="35">
        <f>IFERROR(VLOOKUP(E2055,'DATA MASTER'!$B$1:$R$3858,17,0),"")</f>
        <v>325300</v>
      </c>
      <c r="K2055" s="35">
        <f>IFERROR(VLOOKUP(E2055,'DATA MASTER'!$B$1:$R$3858,16,0),"")</f>
        <v>300100</v>
      </c>
      <c r="L2055" s="34">
        <f t="shared" si="562"/>
        <v>24397.5</v>
      </c>
      <c r="M2055" s="34">
        <f t="shared" si="567"/>
        <v>43478.488000000005</v>
      </c>
      <c r="N2055" s="35">
        <v>0</v>
      </c>
      <c r="O2055" s="35">
        <v>0</v>
      </c>
      <c r="P2055" s="35"/>
      <c r="Q2055" s="4"/>
      <c r="R2055" s="35">
        <f t="shared" si="568"/>
        <v>542166.66666666663</v>
      </c>
      <c r="S2055" s="35">
        <f t="shared" si="563"/>
        <v>462381.10270270263</v>
      </c>
      <c r="T2055" s="35">
        <f t="shared" si="564"/>
        <v>79785.563963963999</v>
      </c>
      <c r="U2055" s="35">
        <f t="shared" si="569"/>
        <v>2429</v>
      </c>
      <c r="V2055" s="35">
        <f t="shared" si="570"/>
        <v>226.30434782608697</v>
      </c>
      <c r="W2055" s="35">
        <f t="shared" si="565"/>
        <v>12036.1</v>
      </c>
      <c r="X2055" s="35">
        <f t="shared" si="571"/>
        <v>65094.15961613792</v>
      </c>
      <c r="Y2055" s="35">
        <v>1</v>
      </c>
      <c r="Z2055" s="35">
        <v>0</v>
      </c>
      <c r="AA2055" s="35">
        <f t="shared" si="572"/>
        <v>0</v>
      </c>
      <c r="AB2055" s="37">
        <f t="shared" si="566"/>
        <v>0</v>
      </c>
      <c r="AC2055" s="35">
        <v>0</v>
      </c>
      <c r="AD2055" s="35">
        <v>0</v>
      </c>
      <c r="AE2055" s="44"/>
    </row>
    <row r="2056" spans="1:31">
      <c r="A2056" s="34">
        <v>2052</v>
      </c>
      <c r="B2056" s="58">
        <v>46265</v>
      </c>
      <c r="C2056" s="4" t="s">
        <v>7888</v>
      </c>
      <c r="D2056" s="4" t="s">
        <v>6158</v>
      </c>
      <c r="E2056" s="4" t="s">
        <v>6156</v>
      </c>
      <c r="F2056" s="35" t="str">
        <f>IFERROR(VLOOKUP(E2056,'DATA MASTER'!$B$1:$R$3858,3,0),"")</f>
        <v>DIV 1</v>
      </c>
      <c r="G2056" s="4">
        <v>12</v>
      </c>
      <c r="H2056" s="35">
        <f>IFERROR(VLOOKUP(E2056,'DATA MASTER'!$B$1:$R$3858,6,0),"")</f>
        <v>4</v>
      </c>
      <c r="I2056" s="40">
        <f>IFERROR(VLOOKUP(E2056,'DATA MASTER'!$B$1:$R$3858,5,0),"")</f>
        <v>5.3879999999999999</v>
      </c>
      <c r="J2056" s="35">
        <f>IFERROR(VLOOKUP(E2056,'DATA MASTER'!$B$1:$R$3858,17,0),"")</f>
        <v>185700</v>
      </c>
      <c r="K2056" s="35">
        <f>IFERROR(VLOOKUP(E2056,'DATA MASTER'!$B$1:$R$3858,16,0),"")</f>
        <v>165300</v>
      </c>
      <c r="L2056" s="34">
        <f t="shared" ref="L2056:L2119" si="579">IFERROR(IF(F2056="MTAB",12.5%*J2056,7.5%*J2056),"")</f>
        <v>13927.5</v>
      </c>
      <c r="M2056" s="34">
        <f t="shared" si="567"/>
        <v>23948.664000000001</v>
      </c>
      <c r="N2056" s="35">
        <v>0</v>
      </c>
      <c r="O2056" s="35">
        <v>0</v>
      </c>
      <c r="P2056" s="35"/>
      <c r="Q2056" s="4" t="e">
        <f>VLOOKUP(#REF!,#REF!,1,0)</f>
        <v>#REF!</v>
      </c>
      <c r="R2056" s="35">
        <f t="shared" si="568"/>
        <v>1857000</v>
      </c>
      <c r="S2056" s="35">
        <f t="shared" ref="S2056:S2119" si="580">IFERROR((K2056-M2056)/1.11*(100-O2056)%*G2056,"")</f>
        <v>1528122.5513513512</v>
      </c>
      <c r="T2056" s="35">
        <f t="shared" ref="T2056:T2119" si="581">IFERROR(R2056-S2056,"")</f>
        <v>328877.4486486488</v>
      </c>
      <c r="U2056" s="35">
        <f t="shared" si="569"/>
        <v>45259.200000000004</v>
      </c>
      <c r="V2056" s="35">
        <f t="shared" si="570"/>
        <v>4216.6956521739139</v>
      </c>
      <c r="W2056" s="35">
        <f t="shared" ref="W2056:W2119" si="582">IFERROR(2%*R2056*1.11,"")</f>
        <v>41225.4</v>
      </c>
      <c r="X2056" s="35" t="str">
        <f t="shared" si="571"/>
        <v/>
      </c>
      <c r="Y2056" s="35">
        <v>1</v>
      </c>
      <c r="Z2056" s="42" t="e">
        <f>VLOOKUP(Q2056,#REF!,4,0)</f>
        <v>#REF!</v>
      </c>
      <c r="AA2056" s="35">
        <f t="shared" si="572"/>
        <v>0</v>
      </c>
      <c r="AB2056" s="37">
        <f t="shared" ref="AB2056:AB2119" si="583">IFERROR(IF(OR(D2056="SALES008",D2056="SALES010"),IF(MOD(G2056,H2056)=0,10000*G2056/H2056,10000*(ROUNDUP(G2056/H2056,0))),0),"")</f>
        <v>0</v>
      </c>
      <c r="AC2056" s="35" t="e">
        <f t="shared" ref="AC2056:AC2063" si="584">Z2056*R2056*1.11</f>
        <v>#REF!</v>
      </c>
      <c r="AD2056" s="35">
        <v>0</v>
      </c>
      <c r="AE2056" s="44"/>
    </row>
    <row r="2057" spans="1:31">
      <c r="A2057" s="34">
        <v>2053</v>
      </c>
      <c r="B2057" s="58">
        <v>46265</v>
      </c>
      <c r="C2057" s="4" t="s">
        <v>7888</v>
      </c>
      <c r="D2057" s="4" t="s">
        <v>6158</v>
      </c>
      <c r="E2057" s="4" t="s">
        <v>6135</v>
      </c>
      <c r="F2057" s="35" t="str">
        <f>IFERROR(VLOOKUP(E2057,'DATA MASTER'!$B$1:$R$3858,3,0),"")</f>
        <v>DIV 1</v>
      </c>
      <c r="G2057" s="4">
        <v>6</v>
      </c>
      <c r="H2057" s="35">
        <f>IFERROR(VLOOKUP(E2057,'DATA MASTER'!$B$1:$R$3858,6,0),"")</f>
        <v>24</v>
      </c>
      <c r="I2057" s="40">
        <f>IFERROR(VLOOKUP(E2057,'DATA MASTER'!$B$1:$R$3858,5,0),"")</f>
        <v>1.23</v>
      </c>
      <c r="J2057" s="35">
        <f>IFERROR(VLOOKUP(E2057,'DATA MASTER'!$B$1:$R$3858,17,0),"")</f>
        <v>99800</v>
      </c>
      <c r="K2057" s="35">
        <f>IFERROR(VLOOKUP(E2057,'DATA MASTER'!$B$1:$R$3858,16,0),"")</f>
        <v>92100</v>
      </c>
      <c r="L2057" s="34">
        <f t="shared" si="579"/>
        <v>7485</v>
      </c>
      <c r="M2057" s="34">
        <f t="shared" ref="M2057:M2120" si="585">IFERROR(IF(F2057="MTAB",19.011%*K2057,14.488%*K2057),"")</f>
        <v>13343.448</v>
      </c>
      <c r="N2057" s="35">
        <v>0</v>
      </c>
      <c r="O2057" s="35">
        <v>0</v>
      </c>
      <c r="P2057" s="35"/>
      <c r="Q2057" s="4" t="e">
        <f>VLOOKUP(#REF!,#REF!,1,0)</f>
        <v>#REF!</v>
      </c>
      <c r="R2057" s="35">
        <f t="shared" ref="R2057:R2120" si="586">IFERROR((((J2057-L2057)/1.11*(100-O2057)%*G2057)-(ROUNDDOWN(G2057/Y2057,0)*N2057)),"")</f>
        <v>498999.99999999994</v>
      </c>
      <c r="S2057" s="35">
        <f t="shared" si="580"/>
        <v>425711.09189189179</v>
      </c>
      <c r="T2057" s="35">
        <f t="shared" si="581"/>
        <v>73288.908108108153</v>
      </c>
      <c r="U2057" s="35">
        <f t="shared" ref="U2057:U2120" si="587">IFERROR(I2057*G2057*700,"")</f>
        <v>5166</v>
      </c>
      <c r="V2057" s="35">
        <f t="shared" ref="V2057:V2120" si="588">IFERROR(G2057*I2057/23000*1500000,"")</f>
        <v>481.30434782608694</v>
      </c>
      <c r="W2057" s="35">
        <f t="shared" si="582"/>
        <v>11077.8</v>
      </c>
      <c r="X2057" s="35" t="str">
        <f t="shared" ref="X2057:X2120" si="589">IFERROR(T2057-U2057-V2057-W2057-Z2057-AC2057-AB2057-AA2057-AD2057,"")</f>
        <v/>
      </c>
      <c r="Y2057" s="35">
        <f t="shared" ref="Y2057:Y2058" si="590">IF(E2057="avem005",4,1)</f>
        <v>1</v>
      </c>
      <c r="Z2057" s="42" t="e">
        <f>VLOOKUP(Q2057,#REF!,4,0)</f>
        <v>#REF!</v>
      </c>
      <c r="AA2057" s="35">
        <f t="shared" ref="AA2057:AA2120" si="591">IFERROR(ROUNDDOWN(G2057/Y2057,0)*P2057,"")</f>
        <v>0</v>
      </c>
      <c r="AB2057" s="37">
        <f t="shared" si="583"/>
        <v>0</v>
      </c>
      <c r="AC2057" s="35" t="e">
        <f t="shared" si="584"/>
        <v>#REF!</v>
      </c>
      <c r="AD2057" s="35">
        <v>0</v>
      </c>
      <c r="AE2057" s="44"/>
    </row>
    <row r="2058" spans="1:31">
      <c r="A2058" s="34">
        <v>2054</v>
      </c>
      <c r="B2058" s="58">
        <v>46265</v>
      </c>
      <c r="C2058" s="4" t="s">
        <v>7888</v>
      </c>
      <c r="D2058" s="4" t="s">
        <v>6158</v>
      </c>
      <c r="E2058" s="4" t="s">
        <v>6166</v>
      </c>
      <c r="F2058" s="35" t="str">
        <f>IFERROR(VLOOKUP(E2058,'DATA MASTER'!$B$1:$R$3858,3,0),"")</f>
        <v>DIV 2</v>
      </c>
      <c r="G2058" s="4">
        <v>8</v>
      </c>
      <c r="H2058" s="35">
        <f>IFERROR(VLOOKUP(E2058,'DATA MASTER'!$B$1:$R$3858,6,0),"")</f>
        <v>4</v>
      </c>
      <c r="I2058" s="40">
        <f>IFERROR(VLOOKUP(E2058,'DATA MASTER'!$B$1:$R$3858,5,0),"")</f>
        <v>4.68</v>
      </c>
      <c r="J2058" s="35">
        <f>IFERROR(VLOOKUP(E2058,'DATA MASTER'!$B$1:$R$3858,17,0),"")</f>
        <v>112100</v>
      </c>
      <c r="K2058" s="35">
        <f>IFERROR(VLOOKUP(E2058,'DATA MASTER'!$B$1:$R$3858,16,0),"")</f>
        <v>96500</v>
      </c>
      <c r="L2058" s="34">
        <f t="shared" si="579"/>
        <v>8407.5</v>
      </c>
      <c r="M2058" s="34">
        <f t="shared" si="585"/>
        <v>13980.92</v>
      </c>
      <c r="N2058" s="35">
        <v>0</v>
      </c>
      <c r="O2058" s="35">
        <v>0</v>
      </c>
      <c r="P2058" s="35"/>
      <c r="Q2058" s="4" t="e">
        <f>VLOOKUP(#REF!,#REF!,1,0)</f>
        <v>#REF!</v>
      </c>
      <c r="R2058" s="35">
        <f t="shared" si="586"/>
        <v>747333.33333333326</v>
      </c>
      <c r="S2058" s="35">
        <f t="shared" si="580"/>
        <v>594732.10810810805</v>
      </c>
      <c r="T2058" s="35">
        <f t="shared" si="581"/>
        <v>152601.22522522521</v>
      </c>
      <c r="U2058" s="35">
        <f t="shared" si="587"/>
        <v>26208</v>
      </c>
      <c r="V2058" s="35">
        <f t="shared" si="588"/>
        <v>2441.7391304347825</v>
      </c>
      <c r="W2058" s="35">
        <f t="shared" si="582"/>
        <v>16590.8</v>
      </c>
      <c r="X2058" s="35" t="str">
        <f t="shared" si="589"/>
        <v/>
      </c>
      <c r="Y2058" s="35">
        <f t="shared" si="590"/>
        <v>1</v>
      </c>
      <c r="Z2058" s="42" t="e">
        <f>VLOOKUP(Q2058,#REF!,4,0)</f>
        <v>#REF!</v>
      </c>
      <c r="AA2058" s="35">
        <f t="shared" si="591"/>
        <v>0</v>
      </c>
      <c r="AB2058" s="37">
        <f t="shared" si="583"/>
        <v>0</v>
      </c>
      <c r="AC2058" s="35" t="e">
        <f t="shared" si="584"/>
        <v>#REF!</v>
      </c>
      <c r="AD2058" s="35">
        <v>0</v>
      </c>
      <c r="AE2058" s="44"/>
    </row>
    <row r="2059" spans="1:31">
      <c r="A2059" s="34">
        <v>2055</v>
      </c>
      <c r="B2059" s="58">
        <v>46265</v>
      </c>
      <c r="C2059" s="4" t="s">
        <v>7888</v>
      </c>
      <c r="D2059" s="4" t="s">
        <v>6158</v>
      </c>
      <c r="E2059" s="4" t="s">
        <v>6237</v>
      </c>
      <c r="F2059" s="35" t="str">
        <f>IFERROR(VLOOKUP(E2059,'DATA MASTER'!$B$1:$R$3858,3,0),"")</f>
        <v>DIV 2</v>
      </c>
      <c r="G2059" s="4">
        <v>12</v>
      </c>
      <c r="H2059" s="35">
        <f>IFERROR(VLOOKUP(E2059,'DATA MASTER'!$B$1:$R$3858,6,0),"")</f>
        <v>1</v>
      </c>
      <c r="I2059" s="40">
        <f>IFERROR(VLOOKUP(E2059,'DATA MASTER'!$B$1:$R$3858,5,0),"")</f>
        <v>5.14</v>
      </c>
      <c r="J2059" s="35">
        <f>IFERROR(VLOOKUP(E2059,'DATA MASTER'!$B$1:$R$3858,17,0),"")</f>
        <v>120300</v>
      </c>
      <c r="K2059" s="35">
        <f>IFERROR(VLOOKUP(E2059,'DATA MASTER'!$B$1:$R$3858,16,0),"")</f>
        <v>104600</v>
      </c>
      <c r="L2059" s="34">
        <f t="shared" si="579"/>
        <v>9022.5</v>
      </c>
      <c r="M2059" s="34">
        <f t="shared" si="585"/>
        <v>15154.448</v>
      </c>
      <c r="N2059" s="35">
        <v>0</v>
      </c>
      <c r="O2059" s="35">
        <v>0</v>
      </c>
      <c r="P2059" s="35"/>
      <c r="Q2059" s="4" t="e">
        <f>VLOOKUP(#REF!,#REF!,1,0)</f>
        <v>#REF!</v>
      </c>
      <c r="R2059" s="35">
        <f t="shared" si="586"/>
        <v>1202999.9999999998</v>
      </c>
      <c r="S2059" s="35">
        <f t="shared" si="580"/>
        <v>966978.9405405405</v>
      </c>
      <c r="T2059" s="35">
        <f t="shared" si="581"/>
        <v>236021.05945945927</v>
      </c>
      <c r="U2059" s="35">
        <f t="shared" si="587"/>
        <v>43175.999999999993</v>
      </c>
      <c r="V2059" s="35">
        <f t="shared" si="588"/>
        <v>4022.6086956521731</v>
      </c>
      <c r="W2059" s="35">
        <f t="shared" si="582"/>
        <v>26706.6</v>
      </c>
      <c r="X2059" s="35" t="str">
        <f t="shared" si="589"/>
        <v/>
      </c>
      <c r="Y2059" s="35">
        <v>1</v>
      </c>
      <c r="Z2059" s="42" t="e">
        <f>VLOOKUP(Q2059,#REF!,4,0)</f>
        <v>#REF!</v>
      </c>
      <c r="AA2059" s="35">
        <f t="shared" si="591"/>
        <v>0</v>
      </c>
      <c r="AB2059" s="37">
        <f t="shared" si="583"/>
        <v>0</v>
      </c>
      <c r="AC2059" s="35" t="e">
        <f t="shared" si="584"/>
        <v>#REF!</v>
      </c>
      <c r="AD2059" s="35">
        <v>0</v>
      </c>
      <c r="AE2059" s="44"/>
    </row>
    <row r="2060" spans="1:31">
      <c r="A2060" s="34">
        <v>2056</v>
      </c>
      <c r="B2060" s="58">
        <v>46265</v>
      </c>
      <c r="C2060" s="4" t="s">
        <v>7888</v>
      </c>
      <c r="D2060" s="4" t="s">
        <v>6158</v>
      </c>
      <c r="E2060" s="4" t="s">
        <v>6170</v>
      </c>
      <c r="F2060" s="35" t="str">
        <f>IFERROR(VLOOKUP(E2060,'DATA MASTER'!$B$1:$R$3858,3,0),"")</f>
        <v>DIV 2</v>
      </c>
      <c r="G2060" s="4">
        <v>2</v>
      </c>
      <c r="H2060" s="35">
        <f>IFERROR(VLOOKUP(E2060,'DATA MASTER'!$B$1:$R$3858,6,0),"")</f>
        <v>1</v>
      </c>
      <c r="I2060" s="40">
        <f>IFERROR(VLOOKUP(E2060,'DATA MASTER'!$B$1:$R$3858,5,0),"")</f>
        <v>21.11</v>
      </c>
      <c r="J2060" s="35">
        <f>IFERROR(VLOOKUP(E2060,'DATA MASTER'!$B$1:$R$3858,17,0),"")</f>
        <v>1428200</v>
      </c>
      <c r="K2060" s="35">
        <f>IFERROR(VLOOKUP(E2060,'DATA MASTER'!$B$1:$R$3858,16,0),"")</f>
        <v>1291700</v>
      </c>
      <c r="L2060" s="34">
        <f t="shared" si="579"/>
        <v>107115</v>
      </c>
      <c r="M2060" s="34">
        <f t="shared" si="585"/>
        <v>187141.49600000001</v>
      </c>
      <c r="N2060" s="35">
        <v>0</v>
      </c>
      <c r="O2060" s="35">
        <v>0</v>
      </c>
      <c r="P2060" s="35"/>
      <c r="Q2060" s="4" t="e">
        <f>VLOOKUP(#REF!,#REF!,1,0)</f>
        <v>#REF!</v>
      </c>
      <c r="R2060" s="35">
        <f t="shared" si="586"/>
        <v>2380333.333333333</v>
      </c>
      <c r="S2060" s="35">
        <f t="shared" si="580"/>
        <v>1990195.5027027025</v>
      </c>
      <c r="T2060" s="35">
        <f t="shared" si="581"/>
        <v>390137.83063063049</v>
      </c>
      <c r="U2060" s="35">
        <f t="shared" si="587"/>
        <v>29554</v>
      </c>
      <c r="V2060" s="35">
        <f t="shared" si="588"/>
        <v>2753.478260869565</v>
      </c>
      <c r="W2060" s="35">
        <f t="shared" si="582"/>
        <v>52843.4</v>
      </c>
      <c r="X2060" s="35" t="str">
        <f t="shared" si="589"/>
        <v/>
      </c>
      <c r="Y2060" s="35">
        <v>1</v>
      </c>
      <c r="Z2060" s="42" t="e">
        <f>VLOOKUP(Q2060,#REF!,4,0)</f>
        <v>#REF!</v>
      </c>
      <c r="AA2060" s="35">
        <f t="shared" si="591"/>
        <v>0</v>
      </c>
      <c r="AB2060" s="37">
        <f t="shared" si="583"/>
        <v>0</v>
      </c>
      <c r="AC2060" s="35" t="e">
        <f t="shared" si="584"/>
        <v>#REF!</v>
      </c>
      <c r="AD2060" s="35">
        <v>0</v>
      </c>
      <c r="AE2060" s="44"/>
    </row>
    <row r="2061" spans="1:31">
      <c r="A2061" s="34">
        <v>2057</v>
      </c>
      <c r="B2061" s="58">
        <v>46265</v>
      </c>
      <c r="C2061" s="4" t="s">
        <v>7888</v>
      </c>
      <c r="D2061" s="4" t="s">
        <v>6158</v>
      </c>
      <c r="E2061" s="4" t="s">
        <v>6383</v>
      </c>
      <c r="F2061" s="35" t="str">
        <f>IFERROR(VLOOKUP(E2061,'DATA MASTER'!$B$1:$R$3858,3,0),"")</f>
        <v>DIV 2</v>
      </c>
      <c r="G2061" s="4">
        <v>6</v>
      </c>
      <c r="H2061" s="35">
        <f>IFERROR(VLOOKUP(E2061,'DATA MASTER'!$B$1:$R$3858,6,0),"")</f>
        <v>4</v>
      </c>
      <c r="I2061" s="40">
        <f>IFERROR(VLOOKUP(E2061,'DATA MASTER'!$B$1:$R$3858,5,0),"")</f>
        <v>4.18</v>
      </c>
      <c r="J2061" s="35">
        <f>IFERROR(VLOOKUP(E2061,'DATA MASTER'!$B$1:$R$3858,17,0),"")</f>
        <v>185400</v>
      </c>
      <c r="K2061" s="35">
        <f>IFERROR(VLOOKUP(E2061,'DATA MASTER'!$B$1:$R$3858,16,0),"")</f>
        <v>163600</v>
      </c>
      <c r="L2061" s="34">
        <f t="shared" si="579"/>
        <v>13905</v>
      </c>
      <c r="M2061" s="34">
        <f t="shared" si="585"/>
        <v>23702.368000000002</v>
      </c>
      <c r="N2061" s="35">
        <v>0</v>
      </c>
      <c r="O2061" s="35">
        <v>0</v>
      </c>
      <c r="P2061" s="35"/>
      <c r="Q2061" s="4" t="e">
        <f>VLOOKUP(#REF!,#REF!,1,0)</f>
        <v>#REF!</v>
      </c>
      <c r="R2061" s="35">
        <f t="shared" si="586"/>
        <v>927000</v>
      </c>
      <c r="S2061" s="35">
        <f t="shared" si="580"/>
        <v>756203.41621621605</v>
      </c>
      <c r="T2061" s="35">
        <f t="shared" si="581"/>
        <v>170796.58378378395</v>
      </c>
      <c r="U2061" s="35">
        <f t="shared" si="587"/>
        <v>17556</v>
      </c>
      <c r="V2061" s="35">
        <f t="shared" si="588"/>
        <v>1635.6521739130435</v>
      </c>
      <c r="W2061" s="35">
        <f t="shared" si="582"/>
        <v>20579.400000000001</v>
      </c>
      <c r="X2061" s="35" t="str">
        <f t="shared" si="589"/>
        <v/>
      </c>
      <c r="Y2061" s="35">
        <f>IF(E2061="avem005",4,1)</f>
        <v>1</v>
      </c>
      <c r="Z2061" s="42" t="e">
        <f>VLOOKUP(Q2061,#REF!,4,0)</f>
        <v>#REF!</v>
      </c>
      <c r="AA2061" s="35">
        <f t="shared" si="591"/>
        <v>0</v>
      </c>
      <c r="AB2061" s="37">
        <f t="shared" si="583"/>
        <v>0</v>
      </c>
      <c r="AC2061" s="35" t="e">
        <f t="shared" si="584"/>
        <v>#REF!</v>
      </c>
      <c r="AD2061" s="35">
        <v>0</v>
      </c>
      <c r="AE2061" s="44"/>
    </row>
    <row r="2062" spans="1:31">
      <c r="A2062" s="34">
        <v>2058</v>
      </c>
      <c r="B2062" s="58">
        <v>46265</v>
      </c>
      <c r="C2062" s="4" t="s">
        <v>7889</v>
      </c>
      <c r="D2062" s="4" t="s">
        <v>6134</v>
      </c>
      <c r="E2062" s="4" t="s">
        <v>6135</v>
      </c>
      <c r="F2062" s="35" t="str">
        <f>IFERROR(VLOOKUP(E2062,'DATA MASTER'!$B$1:$R$3858,3,0),"")</f>
        <v>DIV 1</v>
      </c>
      <c r="G2062" s="4">
        <v>144</v>
      </c>
      <c r="H2062" s="35">
        <f>IFERROR(VLOOKUP(E2062,'DATA MASTER'!$B$1:$R$3858,6,0),"")</f>
        <v>24</v>
      </c>
      <c r="I2062" s="40">
        <f>IFERROR(VLOOKUP(E2062,'DATA MASTER'!$B$1:$R$3858,5,0),"")</f>
        <v>1.23</v>
      </c>
      <c r="J2062" s="35">
        <f>IFERROR(VLOOKUP(E2062,'DATA MASTER'!$B$1:$R$3858,17,0),"")</f>
        <v>99800</v>
      </c>
      <c r="K2062" s="35">
        <f>IFERROR(VLOOKUP(E2062,'DATA MASTER'!$B$1:$R$3858,16,0),"")</f>
        <v>92100</v>
      </c>
      <c r="L2062" s="34">
        <f t="shared" si="579"/>
        <v>7485</v>
      </c>
      <c r="M2062" s="34">
        <f t="shared" si="585"/>
        <v>13343.448</v>
      </c>
      <c r="N2062" s="35">
        <v>0</v>
      </c>
      <c r="O2062" s="35">
        <v>0</v>
      </c>
      <c r="P2062" s="35"/>
      <c r="Q2062" s="4" t="e">
        <f>VLOOKUP(#REF!,#REF!,1,0)</f>
        <v>#REF!</v>
      </c>
      <c r="R2062" s="35">
        <f t="shared" si="586"/>
        <v>11975999.999999998</v>
      </c>
      <c r="S2062" s="35">
        <f t="shared" si="580"/>
        <v>10217066.205405403</v>
      </c>
      <c r="T2062" s="35">
        <f t="shared" si="581"/>
        <v>1758933.7945945952</v>
      </c>
      <c r="U2062" s="35">
        <f t="shared" si="587"/>
        <v>123984</v>
      </c>
      <c r="V2062" s="35">
        <f t="shared" si="588"/>
        <v>11551.304347826088</v>
      </c>
      <c r="W2062" s="35">
        <v>0</v>
      </c>
      <c r="X2062" s="35" t="str">
        <f t="shared" si="589"/>
        <v/>
      </c>
      <c r="Y2062" s="35">
        <f>IF(E2062="nodr004",4,1)</f>
        <v>1</v>
      </c>
      <c r="Z2062" s="42" t="e">
        <f>VLOOKUP(Q2062,#REF!,4,0)</f>
        <v>#REF!</v>
      </c>
      <c r="AA2062" s="35">
        <f t="shared" si="591"/>
        <v>0</v>
      </c>
      <c r="AB2062" s="37">
        <f t="shared" si="583"/>
        <v>0</v>
      </c>
      <c r="AC2062" s="35" t="e">
        <f t="shared" si="584"/>
        <v>#REF!</v>
      </c>
      <c r="AD2062" s="35">
        <v>0</v>
      </c>
      <c r="AE2062" s="44"/>
    </row>
    <row r="2063" spans="1:31">
      <c r="A2063" s="34">
        <v>2059</v>
      </c>
      <c r="B2063" s="58">
        <v>46265</v>
      </c>
      <c r="C2063" s="4" t="s">
        <v>7889</v>
      </c>
      <c r="D2063" s="4" t="s">
        <v>6134</v>
      </c>
      <c r="E2063" s="4" t="s">
        <v>6218</v>
      </c>
      <c r="F2063" s="35" t="str">
        <f>IFERROR(VLOOKUP(E2063,'DATA MASTER'!$B$1:$R$3858,3,0),"")</f>
        <v>DIV 1</v>
      </c>
      <c r="G2063" s="4">
        <v>21</v>
      </c>
      <c r="H2063" s="35">
        <f>IFERROR(VLOOKUP(E2063,'DATA MASTER'!$B$1:$R$3858,6,0),"")</f>
        <v>24</v>
      </c>
      <c r="I2063" s="40">
        <f>IFERROR(VLOOKUP(E2063,'DATA MASTER'!$B$1:$R$3858,5,0),"")</f>
        <v>1.079</v>
      </c>
      <c r="J2063" s="35">
        <f>IFERROR(VLOOKUP(E2063,'DATA MASTER'!$B$1:$R$3858,17,0),"")</f>
        <v>102900</v>
      </c>
      <c r="K2063" s="35">
        <f>IFERROR(VLOOKUP(E2063,'DATA MASTER'!$B$1:$R$3858,16,0),"")</f>
        <v>94200</v>
      </c>
      <c r="L2063" s="34">
        <f t="shared" si="579"/>
        <v>7717.5</v>
      </c>
      <c r="M2063" s="34">
        <f t="shared" si="585"/>
        <v>13647.696000000002</v>
      </c>
      <c r="N2063" s="35">
        <v>0</v>
      </c>
      <c r="O2063" s="35">
        <v>0</v>
      </c>
      <c r="P2063" s="35"/>
      <c r="Q2063" s="4" t="e">
        <f>VLOOKUP(#REF!,#REF!,1,0)</f>
        <v>#REF!</v>
      </c>
      <c r="R2063" s="35">
        <f t="shared" si="586"/>
        <v>1800749.9999999998</v>
      </c>
      <c r="S2063" s="35">
        <f t="shared" si="580"/>
        <v>1523962.5081081078</v>
      </c>
      <c r="T2063" s="35">
        <f t="shared" si="581"/>
        <v>276787.49189189193</v>
      </c>
      <c r="U2063" s="35">
        <f t="shared" si="587"/>
        <v>15861.3</v>
      </c>
      <c r="V2063" s="35">
        <f t="shared" si="588"/>
        <v>1477.7608695652175</v>
      </c>
      <c r="W2063" s="35">
        <v>0</v>
      </c>
      <c r="X2063" s="35" t="str">
        <f t="shared" si="589"/>
        <v/>
      </c>
      <c r="Y2063" s="35">
        <v>1</v>
      </c>
      <c r="Z2063" s="42" t="e">
        <f>VLOOKUP(Q2063,#REF!,4,0)</f>
        <v>#REF!</v>
      </c>
      <c r="AA2063" s="35">
        <f t="shared" si="591"/>
        <v>0</v>
      </c>
      <c r="AB2063" s="37">
        <f t="shared" si="583"/>
        <v>0</v>
      </c>
      <c r="AC2063" s="35" t="e">
        <f t="shared" si="584"/>
        <v>#REF!</v>
      </c>
      <c r="AD2063" s="35">
        <v>0</v>
      </c>
      <c r="AE2063" s="44"/>
    </row>
    <row r="2064" spans="1:31">
      <c r="A2064" s="34">
        <v>2060</v>
      </c>
      <c r="B2064" s="58">
        <v>46265</v>
      </c>
      <c r="C2064" s="4" t="s">
        <v>7890</v>
      </c>
      <c r="D2064" s="4" t="s">
        <v>6239</v>
      </c>
      <c r="E2064" s="4" t="s">
        <v>6135</v>
      </c>
      <c r="F2064" s="35" t="str">
        <f>IFERROR(VLOOKUP(E2064,'DATA MASTER'!$B$1:$R$3858,3,0),"")</f>
        <v>DIV 1</v>
      </c>
      <c r="G2064" s="4">
        <v>48</v>
      </c>
      <c r="H2064" s="35">
        <f>IFERROR(VLOOKUP(E2064,'DATA MASTER'!$B$1:$R$3858,6,0),"")</f>
        <v>24</v>
      </c>
      <c r="I2064" s="40">
        <f>IFERROR(VLOOKUP(E2064,'DATA MASTER'!$B$1:$R$3858,5,0),"")</f>
        <v>1.23</v>
      </c>
      <c r="J2064" s="35">
        <f>IFERROR(VLOOKUP(E2064,'DATA MASTER'!$B$1:$R$3858,17,0),"")</f>
        <v>99800</v>
      </c>
      <c r="K2064" s="35">
        <f>IFERROR(VLOOKUP(E2064,'DATA MASTER'!$B$1:$R$3858,16,0),"")</f>
        <v>92100</v>
      </c>
      <c r="L2064" s="34">
        <f t="shared" si="579"/>
        <v>7485</v>
      </c>
      <c r="M2064" s="34">
        <f t="shared" si="585"/>
        <v>13343.448</v>
      </c>
      <c r="N2064" s="35">
        <v>0</v>
      </c>
      <c r="O2064" s="35">
        <v>0</v>
      </c>
      <c r="P2064" s="35">
        <v>25000</v>
      </c>
      <c r="Q2064" s="4" t="s">
        <v>7503</v>
      </c>
      <c r="R2064" s="35">
        <f t="shared" si="586"/>
        <v>3991999.9999999995</v>
      </c>
      <c r="S2064" s="35">
        <f t="shared" si="580"/>
        <v>3405688.7351351343</v>
      </c>
      <c r="T2064" s="35">
        <f t="shared" si="581"/>
        <v>586311.26486486522</v>
      </c>
      <c r="U2064" s="35">
        <f t="shared" si="587"/>
        <v>41328</v>
      </c>
      <c r="V2064" s="35">
        <f t="shared" si="588"/>
        <v>3850.4347826086955</v>
      </c>
      <c r="W2064" s="35">
        <f t="shared" si="582"/>
        <v>88622.399999999994</v>
      </c>
      <c r="X2064" s="35">
        <f t="shared" si="589"/>
        <v>385843.76341558987</v>
      </c>
      <c r="Y2064" s="35">
        <f>H2064</f>
        <v>24</v>
      </c>
      <c r="Z2064" s="35">
        <v>0</v>
      </c>
      <c r="AA2064" s="35">
        <f t="shared" si="591"/>
        <v>50000</v>
      </c>
      <c r="AB2064" s="37">
        <f t="shared" si="583"/>
        <v>0</v>
      </c>
      <c r="AC2064" s="35">
        <v>0</v>
      </c>
      <c r="AD2064" s="35">
        <v>16666.666666666668</v>
      </c>
      <c r="AE2064" s="44"/>
    </row>
    <row r="2065" spans="1:31">
      <c r="A2065" s="34">
        <v>2061</v>
      </c>
      <c r="B2065" s="58">
        <v>46265</v>
      </c>
      <c r="C2065" s="4" t="s">
        <v>7891</v>
      </c>
      <c r="D2065" s="4" t="s">
        <v>6128</v>
      </c>
      <c r="E2065" s="4" t="s">
        <v>6160</v>
      </c>
      <c r="F2065" s="35" t="str">
        <f>IFERROR(VLOOKUP(E2065,'DATA MASTER'!$B$1:$R$3858,3,0),"")</f>
        <v>DIV 1</v>
      </c>
      <c r="G2065" s="4">
        <v>2</v>
      </c>
      <c r="H2065" s="35">
        <f>IFERROR(VLOOKUP(E2065,'DATA MASTER'!$B$1:$R$3858,6,0),"")</f>
        <v>1</v>
      </c>
      <c r="I2065" s="40">
        <f>IFERROR(VLOOKUP(E2065,'DATA MASTER'!$B$1:$R$3858,5,0),"")</f>
        <v>26.02</v>
      </c>
      <c r="J2065" s="35">
        <f>IFERROR(VLOOKUP(E2065,'DATA MASTER'!$B$1:$R$3858,17,0),"")</f>
        <v>876000</v>
      </c>
      <c r="K2065" s="35">
        <f>IFERROR(VLOOKUP(E2065,'DATA MASTER'!$B$1:$R$3858,16,0),"")</f>
        <v>777200</v>
      </c>
      <c r="L2065" s="34">
        <f t="shared" si="579"/>
        <v>65700</v>
      </c>
      <c r="M2065" s="34">
        <f t="shared" si="585"/>
        <v>112600.736</v>
      </c>
      <c r="N2065" s="35">
        <v>0</v>
      </c>
      <c r="O2065" s="35">
        <v>0</v>
      </c>
      <c r="P2065" s="35"/>
      <c r="Q2065" s="4"/>
      <c r="R2065" s="35">
        <f t="shared" si="586"/>
        <v>1459999.9999999998</v>
      </c>
      <c r="S2065" s="35">
        <f t="shared" si="580"/>
        <v>1197476.1513513513</v>
      </c>
      <c r="T2065" s="35">
        <f t="shared" si="581"/>
        <v>262523.84864864848</v>
      </c>
      <c r="U2065" s="35">
        <f t="shared" si="587"/>
        <v>36428</v>
      </c>
      <c r="V2065" s="35">
        <f t="shared" si="588"/>
        <v>3393.913043478261</v>
      </c>
      <c r="W2065" s="35">
        <f t="shared" si="582"/>
        <v>32412</v>
      </c>
      <c r="X2065" s="35">
        <f t="shared" si="589"/>
        <v>173623.26893850355</v>
      </c>
      <c r="Y2065" s="35">
        <f>IF(E2065="nodr004",4,1)</f>
        <v>1</v>
      </c>
      <c r="Z2065" s="35">
        <v>0</v>
      </c>
      <c r="AA2065" s="35">
        <f t="shared" si="591"/>
        <v>0</v>
      </c>
      <c r="AB2065" s="37">
        <f t="shared" si="583"/>
        <v>0</v>
      </c>
      <c r="AC2065" s="35">
        <v>0</v>
      </c>
      <c r="AD2065" s="35">
        <v>16666.666666666668</v>
      </c>
      <c r="AE2065" s="44"/>
    </row>
    <row r="2066" spans="1:31">
      <c r="A2066" s="34">
        <v>2062</v>
      </c>
      <c r="B2066" s="58">
        <v>46265</v>
      </c>
      <c r="C2066" s="4" t="s">
        <v>7892</v>
      </c>
      <c r="D2066" s="4" t="s">
        <v>6143</v>
      </c>
      <c r="E2066" s="4" t="s">
        <v>6207</v>
      </c>
      <c r="F2066" s="35" t="str">
        <f>IFERROR(VLOOKUP(E2066,'DATA MASTER'!$B$1:$R$3858,3,0),"")</f>
        <v>DIV 2</v>
      </c>
      <c r="G2066" s="4">
        <v>7</v>
      </c>
      <c r="H2066" s="35">
        <f>IFERROR(VLOOKUP(E2066,'DATA MASTER'!$B$1:$R$3858,6,0),"")</f>
        <v>4</v>
      </c>
      <c r="I2066" s="40">
        <f>IFERROR(VLOOKUP(E2066,'DATA MASTER'!$B$1:$R$3858,5,0),"")</f>
        <v>4.24</v>
      </c>
      <c r="J2066" s="35">
        <f>IFERROR(VLOOKUP(E2066,'DATA MASTER'!$B$1:$R$3858,17,0),"")</f>
        <v>310600</v>
      </c>
      <c r="K2066" s="35">
        <f>IFERROR(VLOOKUP(E2066,'DATA MASTER'!$B$1:$R$3858,16,0),"")</f>
        <v>283000</v>
      </c>
      <c r="L2066" s="34">
        <f t="shared" si="579"/>
        <v>23295</v>
      </c>
      <c r="M2066" s="34">
        <f t="shared" si="585"/>
        <v>41001.040000000001</v>
      </c>
      <c r="N2066" s="35">
        <v>0</v>
      </c>
      <c r="O2066" s="35">
        <v>0</v>
      </c>
      <c r="P2066" s="35"/>
      <c r="Q2066" s="4"/>
      <c r="R2066" s="35">
        <f t="shared" si="586"/>
        <v>1811833.3333333333</v>
      </c>
      <c r="S2066" s="35">
        <f t="shared" si="580"/>
        <v>1526119.5675675673</v>
      </c>
      <c r="T2066" s="35">
        <f t="shared" si="581"/>
        <v>285713.76576576591</v>
      </c>
      <c r="U2066" s="35">
        <f t="shared" si="587"/>
        <v>20776</v>
      </c>
      <c r="V2066" s="35">
        <f t="shared" si="588"/>
        <v>1935.6521739130433</v>
      </c>
      <c r="W2066" s="35">
        <f t="shared" si="582"/>
        <v>40222.700000000004</v>
      </c>
      <c r="X2066" s="35">
        <f t="shared" si="589"/>
        <v>206112.74692518622</v>
      </c>
      <c r="Y2066" s="35">
        <f>IF(E2066="avwi005",4,1)</f>
        <v>1</v>
      </c>
      <c r="Z2066" s="35">
        <v>0</v>
      </c>
      <c r="AA2066" s="35">
        <f t="shared" si="591"/>
        <v>0</v>
      </c>
      <c r="AB2066" s="37">
        <f t="shared" si="583"/>
        <v>0</v>
      </c>
      <c r="AC2066" s="35">
        <v>0</v>
      </c>
      <c r="AD2066" s="35">
        <v>16666.666666666668</v>
      </c>
      <c r="AE2066" s="44"/>
    </row>
    <row r="2067" spans="1:31">
      <c r="A2067" s="34">
        <v>2063</v>
      </c>
      <c r="B2067" s="58">
        <v>46265</v>
      </c>
      <c r="C2067" s="4" t="s">
        <v>7893</v>
      </c>
      <c r="D2067" s="4" t="s">
        <v>6134</v>
      </c>
      <c r="E2067" s="4" t="s">
        <v>6216</v>
      </c>
      <c r="F2067" s="35" t="str">
        <f>IFERROR(VLOOKUP(E2067,'DATA MASTER'!$B$1:$R$3858,3,0),"")</f>
        <v>DIV 1</v>
      </c>
      <c r="G2067" s="4">
        <v>5</v>
      </c>
      <c r="H2067" s="35">
        <f>IFERROR(VLOOKUP(E2067,'DATA MASTER'!$B$1:$R$3858,6,0),"")</f>
        <v>24</v>
      </c>
      <c r="I2067" s="40">
        <f>IFERROR(VLOOKUP(E2067,'DATA MASTER'!$B$1:$R$3858,5,0),"")</f>
        <v>1.0900000000000001</v>
      </c>
      <c r="J2067" s="35">
        <f>IFERROR(VLOOKUP(E2067,'DATA MASTER'!$B$1:$R$3858,17,0),"")</f>
        <v>49500</v>
      </c>
      <c r="K2067" s="35">
        <f>IFERROR(VLOOKUP(E2067,'DATA MASTER'!$B$1:$R$3858,16,0),"")</f>
        <v>44600</v>
      </c>
      <c r="L2067" s="34">
        <f t="shared" si="579"/>
        <v>3712.5</v>
      </c>
      <c r="M2067" s="34">
        <f t="shared" si="585"/>
        <v>6461.6480000000001</v>
      </c>
      <c r="N2067" s="35">
        <v>0</v>
      </c>
      <c r="O2067" s="35">
        <v>0</v>
      </c>
      <c r="P2067" s="35"/>
      <c r="Q2067" s="4"/>
      <c r="R2067" s="35">
        <f t="shared" si="586"/>
        <v>206250</v>
      </c>
      <c r="S2067" s="35">
        <f t="shared" si="580"/>
        <v>171794.37837837834</v>
      </c>
      <c r="T2067" s="35">
        <f t="shared" si="581"/>
        <v>34455.621621621656</v>
      </c>
      <c r="U2067" s="35">
        <f t="shared" si="587"/>
        <v>3815</v>
      </c>
      <c r="V2067" s="35">
        <f t="shared" si="588"/>
        <v>355.43478260869568</v>
      </c>
      <c r="W2067" s="35">
        <f t="shared" si="582"/>
        <v>4578.75</v>
      </c>
      <c r="X2067" s="35">
        <f t="shared" si="589"/>
        <v>22373.103505679628</v>
      </c>
      <c r="Y2067" s="35">
        <v>1</v>
      </c>
      <c r="Z2067" s="35">
        <v>0</v>
      </c>
      <c r="AA2067" s="35">
        <f t="shared" si="591"/>
        <v>0</v>
      </c>
      <c r="AB2067" s="37">
        <f t="shared" si="583"/>
        <v>0</v>
      </c>
      <c r="AC2067" s="35">
        <v>0</v>
      </c>
      <c r="AD2067" s="35">
        <v>3333.3333333333335</v>
      </c>
      <c r="AE2067" s="44"/>
    </row>
    <row r="2068" spans="1:31">
      <c r="A2068" s="34">
        <v>2064</v>
      </c>
      <c r="B2068" s="58">
        <v>46265</v>
      </c>
      <c r="C2068" s="4" t="s">
        <v>7893</v>
      </c>
      <c r="D2068" s="4" t="s">
        <v>6134</v>
      </c>
      <c r="E2068" s="4" t="s">
        <v>6167</v>
      </c>
      <c r="F2068" s="35" t="str">
        <f>IFERROR(VLOOKUP(E2068,'DATA MASTER'!$B$1:$R$3858,3,0),"")</f>
        <v>DIV 2</v>
      </c>
      <c r="G2068" s="4">
        <v>2</v>
      </c>
      <c r="H2068" s="35">
        <f>IFERROR(VLOOKUP(E2068,'DATA MASTER'!$B$1:$R$3858,6,0),"")</f>
        <v>24</v>
      </c>
      <c r="I2068" s="40">
        <f>IFERROR(VLOOKUP(E2068,'DATA MASTER'!$B$1:$R$3858,5,0),"")</f>
        <v>0.90200000000000002</v>
      </c>
      <c r="J2068" s="35">
        <f>IFERROR(VLOOKUP(E2068,'DATA MASTER'!$B$1:$R$3858,17,0),"")</f>
        <v>81000</v>
      </c>
      <c r="K2068" s="35">
        <f>IFERROR(VLOOKUP(E2068,'DATA MASTER'!$B$1:$R$3858,16,0),"")</f>
        <v>74300</v>
      </c>
      <c r="L2068" s="34">
        <f t="shared" si="579"/>
        <v>6075</v>
      </c>
      <c r="M2068" s="34">
        <f t="shared" si="585"/>
        <v>10764.584000000001</v>
      </c>
      <c r="N2068" s="35">
        <v>0</v>
      </c>
      <c r="O2068" s="35">
        <v>10</v>
      </c>
      <c r="P2068" s="35"/>
      <c r="Q2068" s="4"/>
      <c r="R2068" s="35">
        <f t="shared" si="586"/>
        <v>121500</v>
      </c>
      <c r="S2068" s="35">
        <f t="shared" si="580"/>
        <v>103030.40432432431</v>
      </c>
      <c r="T2068" s="35">
        <f t="shared" si="581"/>
        <v>18469.595675675693</v>
      </c>
      <c r="U2068" s="35">
        <f t="shared" si="587"/>
        <v>1262.8</v>
      </c>
      <c r="V2068" s="35">
        <f t="shared" si="588"/>
        <v>117.65217391304347</v>
      </c>
      <c r="W2068" s="35">
        <f t="shared" si="582"/>
        <v>2697.3</v>
      </c>
      <c r="X2068" s="35">
        <f t="shared" si="589"/>
        <v>11058.510168429317</v>
      </c>
      <c r="Y2068" s="35">
        <v>1</v>
      </c>
      <c r="Z2068" s="35">
        <v>0</v>
      </c>
      <c r="AA2068" s="35">
        <f t="shared" si="591"/>
        <v>0</v>
      </c>
      <c r="AB2068" s="37">
        <f t="shared" si="583"/>
        <v>0</v>
      </c>
      <c r="AC2068" s="35">
        <v>0</v>
      </c>
      <c r="AD2068" s="35">
        <v>3333.3333333333335</v>
      </c>
      <c r="AE2068" s="44"/>
    </row>
    <row r="2069" spans="1:31">
      <c r="A2069" s="34">
        <v>2065</v>
      </c>
      <c r="B2069" s="58">
        <v>46265</v>
      </c>
      <c r="C2069" s="4" t="s">
        <v>7893</v>
      </c>
      <c r="D2069" s="4" t="s">
        <v>6134</v>
      </c>
      <c r="E2069" s="4" t="s">
        <v>6166</v>
      </c>
      <c r="F2069" s="35" t="str">
        <f>IFERROR(VLOOKUP(E2069,'DATA MASTER'!$B$1:$R$3858,3,0),"")</f>
        <v>DIV 2</v>
      </c>
      <c r="G2069" s="4">
        <v>2</v>
      </c>
      <c r="H2069" s="35">
        <f>IFERROR(VLOOKUP(E2069,'DATA MASTER'!$B$1:$R$3858,6,0),"")</f>
        <v>4</v>
      </c>
      <c r="I2069" s="40">
        <f>IFERROR(VLOOKUP(E2069,'DATA MASTER'!$B$1:$R$3858,5,0),"")</f>
        <v>4.68</v>
      </c>
      <c r="J2069" s="35">
        <f>IFERROR(VLOOKUP(E2069,'DATA MASTER'!$B$1:$R$3858,17,0),"")</f>
        <v>112100</v>
      </c>
      <c r="K2069" s="35">
        <f>IFERROR(VLOOKUP(E2069,'DATA MASTER'!$B$1:$R$3858,16,0),"")</f>
        <v>96500</v>
      </c>
      <c r="L2069" s="34">
        <f t="shared" si="579"/>
        <v>8407.5</v>
      </c>
      <c r="M2069" s="34">
        <f t="shared" si="585"/>
        <v>13980.92</v>
      </c>
      <c r="N2069" s="35">
        <v>0</v>
      </c>
      <c r="O2069" s="35">
        <v>0</v>
      </c>
      <c r="P2069" s="35"/>
      <c r="Q2069" s="4"/>
      <c r="R2069" s="35">
        <f t="shared" si="586"/>
        <v>186833.33333333331</v>
      </c>
      <c r="S2069" s="35">
        <f t="shared" si="580"/>
        <v>148683.02702702701</v>
      </c>
      <c r="T2069" s="35">
        <f t="shared" si="581"/>
        <v>38150.306306306302</v>
      </c>
      <c r="U2069" s="35">
        <f t="shared" si="587"/>
        <v>6552</v>
      </c>
      <c r="V2069" s="35">
        <f t="shared" si="588"/>
        <v>610.43478260869563</v>
      </c>
      <c r="W2069" s="35">
        <f t="shared" si="582"/>
        <v>4147.7</v>
      </c>
      <c r="X2069" s="35">
        <f t="shared" si="589"/>
        <v>23506.838190364273</v>
      </c>
      <c r="Y2069" s="35">
        <v>1</v>
      </c>
      <c r="Z2069" s="35">
        <v>0</v>
      </c>
      <c r="AA2069" s="35">
        <f t="shared" si="591"/>
        <v>0</v>
      </c>
      <c r="AB2069" s="37">
        <f t="shared" si="583"/>
        <v>0</v>
      </c>
      <c r="AC2069" s="35">
        <v>0</v>
      </c>
      <c r="AD2069" s="35">
        <v>3333.3333333333335</v>
      </c>
      <c r="AE2069" s="44"/>
    </row>
    <row r="2070" spans="1:31">
      <c r="A2070" s="34">
        <v>2066</v>
      </c>
      <c r="B2070" s="58">
        <v>46265</v>
      </c>
      <c r="C2070" s="4" t="s">
        <v>7894</v>
      </c>
      <c r="D2070" s="4" t="s">
        <v>6201</v>
      </c>
      <c r="E2070" s="4" t="s">
        <v>6218</v>
      </c>
      <c r="F2070" s="35" t="str">
        <f>IFERROR(VLOOKUP(E2070,'DATA MASTER'!$B$1:$R$3858,3,0),"")</f>
        <v>DIV 1</v>
      </c>
      <c r="G2070" s="4">
        <v>24</v>
      </c>
      <c r="H2070" s="35">
        <f>IFERROR(VLOOKUP(E2070,'DATA MASTER'!$B$1:$R$3858,6,0),"")</f>
        <v>24</v>
      </c>
      <c r="I2070" s="40">
        <f>IFERROR(VLOOKUP(E2070,'DATA MASTER'!$B$1:$R$3858,5,0),"")</f>
        <v>1.079</v>
      </c>
      <c r="J2070" s="35">
        <f>IFERROR(VLOOKUP(E2070,'DATA MASTER'!$B$1:$R$3858,17,0),"")</f>
        <v>102900</v>
      </c>
      <c r="K2070" s="35">
        <f>IFERROR(VLOOKUP(E2070,'DATA MASTER'!$B$1:$R$3858,16,0),"")</f>
        <v>94200</v>
      </c>
      <c r="L2070" s="34">
        <f t="shared" si="579"/>
        <v>7717.5</v>
      </c>
      <c r="M2070" s="34">
        <f t="shared" si="585"/>
        <v>13647.696000000002</v>
      </c>
      <c r="N2070" s="35">
        <v>0</v>
      </c>
      <c r="O2070" s="35">
        <v>0</v>
      </c>
      <c r="P2070" s="35"/>
      <c r="Q2070" s="4"/>
      <c r="R2070" s="35">
        <f t="shared" si="586"/>
        <v>2057999.9999999995</v>
      </c>
      <c r="S2070" s="35">
        <f t="shared" si="580"/>
        <v>1741671.4378378377</v>
      </c>
      <c r="T2070" s="35">
        <f t="shared" si="581"/>
        <v>316328.5621621618</v>
      </c>
      <c r="U2070" s="35">
        <f t="shared" si="587"/>
        <v>18127.2</v>
      </c>
      <c r="V2070" s="35">
        <f t="shared" si="588"/>
        <v>1688.8695652173915</v>
      </c>
      <c r="W2070" s="35">
        <f t="shared" si="582"/>
        <v>45687.6</v>
      </c>
      <c r="X2070" s="35">
        <f t="shared" si="589"/>
        <v>240824.89259694438</v>
      </c>
      <c r="Y2070" s="35">
        <v>1</v>
      </c>
      <c r="Z2070" s="35">
        <v>0</v>
      </c>
      <c r="AA2070" s="35">
        <f t="shared" si="591"/>
        <v>0</v>
      </c>
      <c r="AB2070" s="37">
        <f t="shared" si="583"/>
        <v>10000</v>
      </c>
      <c r="AC2070" s="35">
        <v>0</v>
      </c>
      <c r="AD2070" s="35">
        <v>0</v>
      </c>
      <c r="AE2070" s="44"/>
    </row>
    <row r="2071" spans="1:31">
      <c r="A2071" s="34">
        <v>2067</v>
      </c>
      <c r="B2071" s="58">
        <v>46265</v>
      </c>
      <c r="C2071" s="4" t="s">
        <v>7895</v>
      </c>
      <c r="D2071" s="4" t="s">
        <v>6196</v>
      </c>
      <c r="E2071" s="4" t="s">
        <v>6361</v>
      </c>
      <c r="F2071" s="35" t="str">
        <f>IFERROR(VLOOKUP(E2071,'DATA MASTER'!$B$1:$R$3858,3,0),"")</f>
        <v>DIV 1</v>
      </c>
      <c r="G2071" s="4">
        <v>6</v>
      </c>
      <c r="H2071" s="35">
        <f>IFERROR(VLOOKUP(E2071,'DATA MASTER'!$B$1:$R$3858,6,0),"")</f>
        <v>24</v>
      </c>
      <c r="I2071" s="40">
        <f>IFERROR(VLOOKUP(E2071,'DATA MASTER'!$B$1:$R$3858,5,0),"")</f>
        <v>0.97899999999999998</v>
      </c>
      <c r="J2071" s="35">
        <f>IFERROR(VLOOKUP(E2071,'DATA MASTER'!$B$1:$R$3858,17,0),"")</f>
        <v>98600</v>
      </c>
      <c r="K2071" s="35">
        <f>IFERROR(VLOOKUP(E2071,'DATA MASTER'!$B$1:$R$3858,16,0),"")</f>
        <v>89000</v>
      </c>
      <c r="L2071" s="34">
        <f t="shared" si="579"/>
        <v>7395</v>
      </c>
      <c r="M2071" s="34">
        <f t="shared" si="585"/>
        <v>12894.320000000002</v>
      </c>
      <c r="N2071" s="35">
        <v>0</v>
      </c>
      <c r="O2071" s="35">
        <v>0</v>
      </c>
      <c r="P2071" s="35"/>
      <c r="Q2071" s="4"/>
      <c r="R2071" s="35">
        <f t="shared" si="586"/>
        <v>492999.99999999994</v>
      </c>
      <c r="S2071" s="35">
        <f t="shared" si="580"/>
        <v>411382.05405405397</v>
      </c>
      <c r="T2071" s="35">
        <f t="shared" si="581"/>
        <v>81617.945945945976</v>
      </c>
      <c r="U2071" s="35">
        <f t="shared" si="587"/>
        <v>4111.8</v>
      </c>
      <c r="V2071" s="35">
        <f t="shared" si="588"/>
        <v>383.08695652173913</v>
      </c>
      <c r="W2071" s="35">
        <f t="shared" si="582"/>
        <v>10944.599999999999</v>
      </c>
      <c r="X2071" s="35">
        <f t="shared" si="589"/>
        <v>59511.792322757559</v>
      </c>
      <c r="Y2071" s="35">
        <v>1</v>
      </c>
      <c r="Z2071" s="35">
        <v>0</v>
      </c>
      <c r="AA2071" s="35">
        <f t="shared" si="591"/>
        <v>0</v>
      </c>
      <c r="AB2071" s="37">
        <f t="shared" si="583"/>
        <v>0</v>
      </c>
      <c r="AC2071" s="35">
        <v>0</v>
      </c>
      <c r="AD2071" s="35">
        <v>6666.666666666667</v>
      </c>
      <c r="AE2071" s="44"/>
    </row>
    <row r="2072" spans="1:31">
      <c r="A2072" s="34">
        <v>2068</v>
      </c>
      <c r="B2072" s="58">
        <v>46265</v>
      </c>
      <c r="C2072" s="4" t="s">
        <v>7896</v>
      </c>
      <c r="D2072" s="4" t="s">
        <v>6134</v>
      </c>
      <c r="E2072" s="4" t="s">
        <v>6156</v>
      </c>
      <c r="F2072" s="35" t="str">
        <f>IFERROR(VLOOKUP(E2072,'DATA MASTER'!$B$1:$R$3858,3,0),"")</f>
        <v>DIV 1</v>
      </c>
      <c r="G2072" s="4">
        <v>4</v>
      </c>
      <c r="H2072" s="35">
        <f>IFERROR(VLOOKUP(E2072,'DATA MASTER'!$B$1:$R$3858,6,0),"")</f>
        <v>4</v>
      </c>
      <c r="I2072" s="40">
        <f>IFERROR(VLOOKUP(E2072,'DATA MASTER'!$B$1:$R$3858,5,0),"")</f>
        <v>5.3879999999999999</v>
      </c>
      <c r="J2072" s="35">
        <f>IFERROR(VLOOKUP(E2072,'DATA MASTER'!$B$1:$R$3858,17,0),"")</f>
        <v>185700</v>
      </c>
      <c r="K2072" s="35">
        <f>IFERROR(VLOOKUP(E2072,'DATA MASTER'!$B$1:$R$3858,16,0),"")</f>
        <v>165300</v>
      </c>
      <c r="L2072" s="34">
        <f t="shared" si="579"/>
        <v>13927.5</v>
      </c>
      <c r="M2072" s="34">
        <f t="shared" si="585"/>
        <v>23948.664000000001</v>
      </c>
      <c r="N2072" s="35">
        <v>0</v>
      </c>
      <c r="O2072" s="35">
        <v>0</v>
      </c>
      <c r="P2072" s="35"/>
      <c r="Q2072" s="4"/>
      <c r="R2072" s="35">
        <f t="shared" si="586"/>
        <v>619000</v>
      </c>
      <c r="S2072" s="35">
        <f t="shared" si="580"/>
        <v>509374.18378378375</v>
      </c>
      <c r="T2072" s="35">
        <f t="shared" si="581"/>
        <v>109625.81621621625</v>
      </c>
      <c r="U2072" s="35">
        <f t="shared" si="587"/>
        <v>15086.4</v>
      </c>
      <c r="V2072" s="35">
        <f t="shared" si="588"/>
        <v>1405.5652173913043</v>
      </c>
      <c r="W2072" s="35">
        <f t="shared" si="582"/>
        <v>13741.800000000001</v>
      </c>
      <c r="X2072" s="35">
        <f t="shared" si="589"/>
        <v>66892.05099882494</v>
      </c>
      <c r="Y2072" s="35">
        <v>1</v>
      </c>
      <c r="Z2072" s="35">
        <v>0</v>
      </c>
      <c r="AA2072" s="35">
        <f t="shared" si="591"/>
        <v>0</v>
      </c>
      <c r="AB2072" s="37">
        <f t="shared" si="583"/>
        <v>0</v>
      </c>
      <c r="AC2072" s="35">
        <v>0</v>
      </c>
      <c r="AD2072" s="35">
        <v>12500</v>
      </c>
      <c r="AE2072" s="44"/>
    </row>
    <row r="2073" spans="1:31">
      <c r="A2073" s="34">
        <v>2069</v>
      </c>
      <c r="B2073" s="58">
        <v>46265</v>
      </c>
      <c r="C2073" s="4" t="s">
        <v>7897</v>
      </c>
      <c r="D2073" s="4" t="s">
        <v>6196</v>
      </c>
      <c r="E2073" s="4" t="s">
        <v>6148</v>
      </c>
      <c r="F2073" s="35" t="str">
        <f>IFERROR(VLOOKUP(E2073,'DATA MASTER'!$B$1:$R$3858,3,0),"")</f>
        <v>DIV 2</v>
      </c>
      <c r="G2073" s="4">
        <v>8</v>
      </c>
      <c r="H2073" s="35">
        <f>IFERROR(VLOOKUP(E2073,'DATA MASTER'!$B$1:$R$3858,6,0),"")</f>
        <v>24</v>
      </c>
      <c r="I2073" s="40">
        <f>IFERROR(VLOOKUP(E2073,'DATA MASTER'!$B$1:$R$3858,5,0),"")</f>
        <v>1.0900000000000001</v>
      </c>
      <c r="J2073" s="35">
        <f>IFERROR(VLOOKUP(E2073,'DATA MASTER'!$B$1:$R$3858,17,0),"")</f>
        <v>82200</v>
      </c>
      <c r="K2073" s="35">
        <f>IFERROR(VLOOKUP(E2073,'DATA MASTER'!$B$1:$R$3858,16,0),"")</f>
        <v>74900</v>
      </c>
      <c r="L2073" s="34">
        <f t="shared" si="579"/>
        <v>6165</v>
      </c>
      <c r="M2073" s="34">
        <f t="shared" si="585"/>
        <v>10851.512000000001</v>
      </c>
      <c r="N2073" s="35">
        <v>0</v>
      </c>
      <c r="O2073" s="35">
        <v>0</v>
      </c>
      <c r="P2073" s="35"/>
      <c r="Q2073" s="4"/>
      <c r="R2073" s="35">
        <f t="shared" si="586"/>
        <v>548000</v>
      </c>
      <c r="S2073" s="35">
        <f t="shared" si="580"/>
        <v>461610.72432432428</v>
      </c>
      <c r="T2073" s="35">
        <f t="shared" si="581"/>
        <v>86389.275675675715</v>
      </c>
      <c r="U2073" s="35">
        <f t="shared" si="587"/>
        <v>6104</v>
      </c>
      <c r="V2073" s="35">
        <f t="shared" si="588"/>
        <v>568.69565217391312</v>
      </c>
      <c r="W2073" s="35">
        <f t="shared" si="582"/>
        <v>12165.6</v>
      </c>
      <c r="X2073" s="35">
        <f t="shared" si="589"/>
        <v>59486.463894469533</v>
      </c>
      <c r="Y2073" s="35">
        <v>1</v>
      </c>
      <c r="Z2073" s="35">
        <v>0</v>
      </c>
      <c r="AA2073" s="35">
        <f t="shared" si="591"/>
        <v>0</v>
      </c>
      <c r="AB2073" s="37">
        <f t="shared" si="583"/>
        <v>0</v>
      </c>
      <c r="AC2073" s="35">
        <v>0</v>
      </c>
      <c r="AD2073" s="35">
        <v>8064.5161290322585</v>
      </c>
      <c r="AE2073" s="44"/>
    </row>
    <row r="2074" spans="1:31">
      <c r="A2074" s="34">
        <v>2070</v>
      </c>
      <c r="B2074" s="58">
        <v>46265</v>
      </c>
      <c r="C2074" s="4" t="s">
        <v>7898</v>
      </c>
      <c r="D2074" s="4" t="s">
        <v>6138</v>
      </c>
      <c r="E2074" s="4" t="s">
        <v>6153</v>
      </c>
      <c r="F2074" s="35" t="str">
        <f>IFERROR(VLOOKUP(E2074,'DATA MASTER'!$B$1:$R$3858,3,0),"")</f>
        <v>DIV 1</v>
      </c>
      <c r="G2074" s="4">
        <v>2</v>
      </c>
      <c r="H2074" s="35">
        <f>IFERROR(VLOOKUP(E2074,'DATA MASTER'!$B$1:$R$3858,6,0),"")</f>
        <v>4</v>
      </c>
      <c r="I2074" s="40">
        <f>IFERROR(VLOOKUP(E2074,'DATA MASTER'!$B$1:$R$3858,5,0),"")</f>
        <v>5.23</v>
      </c>
      <c r="J2074" s="35">
        <f>IFERROR(VLOOKUP(E2074,'DATA MASTER'!$B$1:$R$3858,17,0),"")</f>
        <v>231900</v>
      </c>
      <c r="K2074" s="35">
        <f>IFERROR(VLOOKUP(E2074,'DATA MASTER'!$B$1:$R$3858,16,0),"")</f>
        <v>208700</v>
      </c>
      <c r="L2074" s="34">
        <f t="shared" si="579"/>
        <v>17392.5</v>
      </c>
      <c r="M2074" s="34">
        <f t="shared" si="585"/>
        <v>30236.456000000002</v>
      </c>
      <c r="N2074" s="35">
        <v>0</v>
      </c>
      <c r="O2074" s="35">
        <v>0</v>
      </c>
      <c r="P2074" s="35"/>
      <c r="Q2074" s="4"/>
      <c r="R2074" s="35">
        <f t="shared" si="586"/>
        <v>386499.99999999994</v>
      </c>
      <c r="S2074" s="35">
        <f t="shared" si="580"/>
        <v>321555.93513513508</v>
      </c>
      <c r="T2074" s="35">
        <f t="shared" si="581"/>
        <v>64944.064864864864</v>
      </c>
      <c r="U2074" s="35">
        <f t="shared" si="587"/>
        <v>7322.0000000000009</v>
      </c>
      <c r="V2074" s="35">
        <f t="shared" si="588"/>
        <v>682.17391304347825</v>
      </c>
      <c r="W2074" s="35">
        <f t="shared" si="582"/>
        <v>8580.2999999999993</v>
      </c>
      <c r="X2074" s="35">
        <f t="shared" si="589"/>
        <v>45581.813174043607</v>
      </c>
      <c r="Y2074" s="35">
        <v>1</v>
      </c>
      <c r="Z2074" s="35">
        <v>0</v>
      </c>
      <c r="AA2074" s="35">
        <f t="shared" si="591"/>
        <v>0</v>
      </c>
      <c r="AB2074" s="37">
        <f t="shared" si="583"/>
        <v>0</v>
      </c>
      <c r="AC2074" s="35">
        <v>0</v>
      </c>
      <c r="AD2074" s="35">
        <v>2777.7777777777778</v>
      </c>
      <c r="AE2074" s="44"/>
    </row>
    <row r="2075" spans="1:31">
      <c r="A2075" s="34">
        <v>2071</v>
      </c>
      <c r="B2075" s="58">
        <v>46265</v>
      </c>
      <c r="C2075" s="4" t="s">
        <v>7898</v>
      </c>
      <c r="D2075" s="4" t="s">
        <v>6138</v>
      </c>
      <c r="E2075" s="4" t="s">
        <v>6135</v>
      </c>
      <c r="F2075" s="35" t="str">
        <f>IFERROR(VLOOKUP(E2075,'DATA MASTER'!$B$1:$R$3858,3,0),"")</f>
        <v>DIV 1</v>
      </c>
      <c r="G2075" s="4">
        <v>6</v>
      </c>
      <c r="H2075" s="35">
        <f>IFERROR(VLOOKUP(E2075,'DATA MASTER'!$B$1:$R$3858,6,0),"")</f>
        <v>24</v>
      </c>
      <c r="I2075" s="40">
        <f>IFERROR(VLOOKUP(E2075,'DATA MASTER'!$B$1:$R$3858,5,0),"")</f>
        <v>1.23</v>
      </c>
      <c r="J2075" s="35">
        <f>IFERROR(VLOOKUP(E2075,'DATA MASTER'!$B$1:$R$3858,17,0),"")</f>
        <v>99800</v>
      </c>
      <c r="K2075" s="35">
        <f>IFERROR(VLOOKUP(E2075,'DATA MASTER'!$B$1:$R$3858,16,0),"")</f>
        <v>92100</v>
      </c>
      <c r="L2075" s="34">
        <f t="shared" si="579"/>
        <v>7485</v>
      </c>
      <c r="M2075" s="34">
        <f t="shared" si="585"/>
        <v>13343.448</v>
      </c>
      <c r="N2075" s="35">
        <v>0</v>
      </c>
      <c r="O2075" s="35">
        <v>0</v>
      </c>
      <c r="P2075" s="35"/>
      <c r="Q2075" s="4"/>
      <c r="R2075" s="35">
        <f t="shared" si="586"/>
        <v>498999.99999999994</v>
      </c>
      <c r="S2075" s="35">
        <f t="shared" si="580"/>
        <v>425711.09189189179</v>
      </c>
      <c r="T2075" s="35">
        <f t="shared" si="581"/>
        <v>73288.908108108153</v>
      </c>
      <c r="U2075" s="35">
        <f t="shared" si="587"/>
        <v>5166</v>
      </c>
      <c r="V2075" s="35">
        <f t="shared" si="588"/>
        <v>481.30434782608694</v>
      </c>
      <c r="W2075" s="35">
        <f t="shared" si="582"/>
        <v>11077.8</v>
      </c>
      <c r="X2075" s="35">
        <f t="shared" si="589"/>
        <v>53786.025982504289</v>
      </c>
      <c r="Y2075" s="35">
        <v>1</v>
      </c>
      <c r="Z2075" s="35">
        <v>0</v>
      </c>
      <c r="AA2075" s="35">
        <f t="shared" si="591"/>
        <v>0</v>
      </c>
      <c r="AB2075" s="37">
        <f t="shared" si="583"/>
        <v>0</v>
      </c>
      <c r="AC2075" s="35">
        <v>0</v>
      </c>
      <c r="AD2075" s="35">
        <v>2777.7777777777778</v>
      </c>
      <c r="AE2075" s="44"/>
    </row>
    <row r="2076" spans="1:31">
      <c r="A2076" s="34">
        <v>2072</v>
      </c>
      <c r="B2076" s="58">
        <v>46265</v>
      </c>
      <c r="C2076" s="4" t="s">
        <v>7899</v>
      </c>
      <c r="D2076" s="4" t="s">
        <v>6134</v>
      </c>
      <c r="E2076" s="4" t="s">
        <v>6207</v>
      </c>
      <c r="F2076" s="35" t="str">
        <f>IFERROR(VLOOKUP(E2076,'DATA MASTER'!$B$1:$R$3858,3,0),"")</f>
        <v>DIV 2</v>
      </c>
      <c r="G2076" s="4">
        <v>8</v>
      </c>
      <c r="H2076" s="35">
        <f>IFERROR(VLOOKUP(E2076,'DATA MASTER'!$B$1:$R$3858,6,0),"")</f>
        <v>4</v>
      </c>
      <c r="I2076" s="40">
        <f>IFERROR(VLOOKUP(E2076,'DATA MASTER'!$B$1:$R$3858,5,0),"")</f>
        <v>4.24</v>
      </c>
      <c r="J2076" s="35">
        <f>IFERROR(VLOOKUP(E2076,'DATA MASTER'!$B$1:$R$3858,17,0),"")</f>
        <v>310600</v>
      </c>
      <c r="K2076" s="35">
        <f>IFERROR(VLOOKUP(E2076,'DATA MASTER'!$B$1:$R$3858,16,0),"")</f>
        <v>283000</v>
      </c>
      <c r="L2076" s="34">
        <f t="shared" si="579"/>
        <v>23295</v>
      </c>
      <c r="M2076" s="34">
        <f t="shared" si="585"/>
        <v>41001.040000000001</v>
      </c>
      <c r="N2076" s="35">
        <v>0</v>
      </c>
      <c r="O2076" s="35">
        <v>0</v>
      </c>
      <c r="P2076" s="35"/>
      <c r="Q2076" s="4"/>
      <c r="R2076" s="35">
        <f t="shared" si="586"/>
        <v>2070666.6666666665</v>
      </c>
      <c r="S2076" s="35">
        <f t="shared" si="580"/>
        <v>1744136.6486486485</v>
      </c>
      <c r="T2076" s="35">
        <f t="shared" si="581"/>
        <v>326530.01801801799</v>
      </c>
      <c r="U2076" s="35">
        <f t="shared" si="587"/>
        <v>23744</v>
      </c>
      <c r="V2076" s="35">
        <f t="shared" si="588"/>
        <v>2212.1739130434785</v>
      </c>
      <c r="W2076" s="35">
        <f t="shared" si="582"/>
        <v>45968.799999999996</v>
      </c>
      <c r="X2076" s="35">
        <f t="shared" si="589"/>
        <v>240968.6804686109</v>
      </c>
      <c r="Y2076" s="35">
        <v>1</v>
      </c>
      <c r="Z2076" s="35">
        <v>0</v>
      </c>
      <c r="AA2076" s="35">
        <f t="shared" si="591"/>
        <v>0</v>
      </c>
      <c r="AB2076" s="37">
        <f t="shared" si="583"/>
        <v>0</v>
      </c>
      <c r="AC2076" s="35">
        <v>0</v>
      </c>
      <c r="AD2076" s="35">
        <v>13636.363636363636</v>
      </c>
      <c r="AE2076" s="44"/>
    </row>
    <row r="2077" spans="1:31">
      <c r="A2077" s="34">
        <v>2073</v>
      </c>
      <c r="B2077" s="58">
        <v>46265</v>
      </c>
      <c r="C2077" s="4" t="s">
        <v>7900</v>
      </c>
      <c r="D2077" s="4" t="s">
        <v>6201</v>
      </c>
      <c r="E2077" s="4" t="s">
        <v>6135</v>
      </c>
      <c r="F2077" s="35" t="str">
        <f>IFERROR(VLOOKUP(E2077,'DATA MASTER'!$B$1:$R$3858,3,0),"")</f>
        <v>DIV 1</v>
      </c>
      <c r="G2077" s="4">
        <v>24</v>
      </c>
      <c r="H2077" s="35">
        <f>IFERROR(VLOOKUP(E2077,'DATA MASTER'!$B$1:$R$3858,6,0),"")</f>
        <v>24</v>
      </c>
      <c r="I2077" s="40">
        <f>IFERROR(VLOOKUP(E2077,'DATA MASTER'!$B$1:$R$3858,5,0),"")</f>
        <v>1.23</v>
      </c>
      <c r="J2077" s="35">
        <f>IFERROR(VLOOKUP(E2077,'DATA MASTER'!$B$1:$R$3858,17,0),"")</f>
        <v>99800</v>
      </c>
      <c r="K2077" s="35">
        <f>IFERROR(VLOOKUP(E2077,'DATA MASTER'!$B$1:$R$3858,16,0),"")</f>
        <v>92100</v>
      </c>
      <c r="L2077" s="34">
        <f t="shared" si="579"/>
        <v>7485</v>
      </c>
      <c r="M2077" s="34">
        <f t="shared" si="585"/>
        <v>13343.448</v>
      </c>
      <c r="N2077" s="35">
        <v>0</v>
      </c>
      <c r="O2077" s="35">
        <v>0</v>
      </c>
      <c r="P2077" s="35">
        <v>25000</v>
      </c>
      <c r="Q2077" s="4" t="s">
        <v>7503</v>
      </c>
      <c r="R2077" s="35">
        <f t="shared" si="586"/>
        <v>1995999.9999999998</v>
      </c>
      <c r="S2077" s="35">
        <f t="shared" si="580"/>
        <v>1702844.3675675672</v>
      </c>
      <c r="T2077" s="35">
        <f t="shared" si="581"/>
        <v>293155.63243243261</v>
      </c>
      <c r="U2077" s="35">
        <f t="shared" si="587"/>
        <v>20664</v>
      </c>
      <c r="V2077" s="35">
        <f t="shared" si="588"/>
        <v>1925.2173913043478</v>
      </c>
      <c r="W2077" s="35">
        <f t="shared" si="582"/>
        <v>44311.199999999997</v>
      </c>
      <c r="X2077" s="35">
        <f t="shared" si="589"/>
        <v>174588.54837446162</v>
      </c>
      <c r="Y2077" s="35">
        <f t="shared" ref="Y2077:Y2078" si="592">H2077</f>
        <v>24</v>
      </c>
      <c r="Z2077" s="35">
        <v>0</v>
      </c>
      <c r="AA2077" s="35">
        <f t="shared" si="591"/>
        <v>25000</v>
      </c>
      <c r="AB2077" s="37">
        <f t="shared" si="583"/>
        <v>10000</v>
      </c>
      <c r="AC2077" s="35">
        <v>0</v>
      </c>
      <c r="AD2077" s="35">
        <v>16666.666666666668</v>
      </c>
      <c r="AE2077" s="44"/>
    </row>
    <row r="2078" spans="1:31">
      <c r="A2078" s="34">
        <v>2074</v>
      </c>
      <c r="B2078" s="58">
        <v>46265</v>
      </c>
      <c r="C2078" s="4" t="s">
        <v>7901</v>
      </c>
      <c r="D2078" s="4" t="s">
        <v>6188</v>
      </c>
      <c r="E2078" s="4" t="s">
        <v>6135</v>
      </c>
      <c r="F2078" s="35" t="str">
        <f>IFERROR(VLOOKUP(E2078,'DATA MASTER'!$B$1:$R$3858,3,0),"")</f>
        <v>DIV 1</v>
      </c>
      <c r="G2078" s="4">
        <v>48</v>
      </c>
      <c r="H2078" s="35">
        <f>IFERROR(VLOOKUP(E2078,'DATA MASTER'!$B$1:$R$3858,6,0),"")</f>
        <v>24</v>
      </c>
      <c r="I2078" s="40">
        <f>IFERROR(VLOOKUP(E2078,'DATA MASTER'!$B$1:$R$3858,5,0),"")</f>
        <v>1.23</v>
      </c>
      <c r="J2078" s="35">
        <f>IFERROR(VLOOKUP(E2078,'DATA MASTER'!$B$1:$R$3858,17,0),"")</f>
        <v>99800</v>
      </c>
      <c r="K2078" s="35">
        <f>IFERROR(VLOOKUP(E2078,'DATA MASTER'!$B$1:$R$3858,16,0),"")</f>
        <v>92100</v>
      </c>
      <c r="L2078" s="34">
        <f t="shared" si="579"/>
        <v>7485</v>
      </c>
      <c r="M2078" s="34">
        <f t="shared" si="585"/>
        <v>13343.448</v>
      </c>
      <c r="N2078" s="35">
        <v>0</v>
      </c>
      <c r="O2078" s="35">
        <v>0</v>
      </c>
      <c r="P2078" s="35">
        <v>25000</v>
      </c>
      <c r="Q2078" s="4" t="s">
        <v>7503</v>
      </c>
      <c r="R2078" s="35">
        <f t="shared" si="586"/>
        <v>3991999.9999999995</v>
      </c>
      <c r="S2078" s="35">
        <f t="shared" si="580"/>
        <v>3405688.7351351343</v>
      </c>
      <c r="T2078" s="35">
        <f t="shared" si="581"/>
        <v>586311.26486486522</v>
      </c>
      <c r="U2078" s="35">
        <f t="shared" si="587"/>
        <v>41328</v>
      </c>
      <c r="V2078" s="35">
        <f t="shared" si="588"/>
        <v>3850.4347826086955</v>
      </c>
      <c r="W2078" s="35">
        <f t="shared" si="582"/>
        <v>88622.399999999994</v>
      </c>
      <c r="X2078" s="35">
        <f t="shared" si="589"/>
        <v>385843.76341558987</v>
      </c>
      <c r="Y2078" s="35">
        <f t="shared" si="592"/>
        <v>24</v>
      </c>
      <c r="Z2078" s="35">
        <v>0</v>
      </c>
      <c r="AA2078" s="35">
        <f t="shared" si="591"/>
        <v>50000</v>
      </c>
      <c r="AB2078" s="37">
        <f t="shared" si="583"/>
        <v>0</v>
      </c>
      <c r="AC2078" s="35">
        <v>0</v>
      </c>
      <c r="AD2078" s="35">
        <v>16666.666666666668</v>
      </c>
      <c r="AE2078" s="44"/>
    </row>
    <row r="2079" spans="1:31">
      <c r="A2079" s="34">
        <v>2075</v>
      </c>
      <c r="B2079" s="58">
        <v>46265</v>
      </c>
      <c r="C2079" s="4" t="s">
        <v>7902</v>
      </c>
      <c r="D2079" s="4" t="s">
        <v>6143</v>
      </c>
      <c r="E2079" s="4" t="s">
        <v>6135</v>
      </c>
      <c r="F2079" s="35" t="str">
        <f>IFERROR(VLOOKUP(E2079,'DATA MASTER'!$B$1:$R$3858,3,0),"")</f>
        <v>DIV 1</v>
      </c>
      <c r="G2079" s="4">
        <v>6</v>
      </c>
      <c r="H2079" s="35">
        <f>IFERROR(VLOOKUP(E2079,'DATA MASTER'!$B$1:$R$3858,6,0),"")</f>
        <v>24</v>
      </c>
      <c r="I2079" s="40">
        <f>IFERROR(VLOOKUP(E2079,'DATA MASTER'!$B$1:$R$3858,5,0),"")</f>
        <v>1.23</v>
      </c>
      <c r="J2079" s="35">
        <f>IFERROR(VLOOKUP(E2079,'DATA MASTER'!$B$1:$R$3858,17,0),"")</f>
        <v>99800</v>
      </c>
      <c r="K2079" s="35">
        <f>IFERROR(VLOOKUP(E2079,'DATA MASTER'!$B$1:$R$3858,16,0),"")</f>
        <v>92100</v>
      </c>
      <c r="L2079" s="34">
        <f t="shared" si="579"/>
        <v>7485</v>
      </c>
      <c r="M2079" s="34">
        <f t="shared" si="585"/>
        <v>13343.448</v>
      </c>
      <c r="N2079" s="35">
        <v>0</v>
      </c>
      <c r="O2079" s="35">
        <v>0</v>
      </c>
      <c r="P2079" s="35"/>
      <c r="Q2079" s="4"/>
      <c r="R2079" s="35">
        <f t="shared" si="586"/>
        <v>498999.99999999994</v>
      </c>
      <c r="S2079" s="35">
        <f t="shared" si="580"/>
        <v>425711.09189189179</v>
      </c>
      <c r="T2079" s="35">
        <f t="shared" si="581"/>
        <v>73288.908108108153</v>
      </c>
      <c r="U2079" s="35">
        <f t="shared" si="587"/>
        <v>5166</v>
      </c>
      <c r="V2079" s="35">
        <f t="shared" si="588"/>
        <v>481.30434782608694</v>
      </c>
      <c r="W2079" s="35">
        <f t="shared" si="582"/>
        <v>11077.8</v>
      </c>
      <c r="X2079" s="35">
        <f t="shared" si="589"/>
        <v>56563.80376028207</v>
      </c>
      <c r="Y2079" s="35">
        <v>1</v>
      </c>
      <c r="Z2079" s="35">
        <v>0</v>
      </c>
      <c r="AA2079" s="35">
        <f t="shared" si="591"/>
        <v>0</v>
      </c>
      <c r="AB2079" s="37">
        <f t="shared" si="583"/>
        <v>0</v>
      </c>
      <c r="AC2079" s="35">
        <v>0</v>
      </c>
      <c r="AD2079" s="35">
        <v>0</v>
      </c>
      <c r="AE2079" s="44"/>
    </row>
    <row r="2080" spans="1:31">
      <c r="A2080" s="34">
        <v>2076</v>
      </c>
      <c r="B2080" s="58">
        <v>46265</v>
      </c>
      <c r="C2080" s="4" t="s">
        <v>7903</v>
      </c>
      <c r="D2080" s="4" t="s">
        <v>6188</v>
      </c>
      <c r="E2080" s="4" t="s">
        <v>6156</v>
      </c>
      <c r="F2080" s="35" t="str">
        <f>IFERROR(VLOOKUP(E2080,'DATA MASTER'!$B$1:$R$3858,3,0),"")</f>
        <v>DIV 1</v>
      </c>
      <c r="G2080" s="4">
        <v>4</v>
      </c>
      <c r="H2080" s="35">
        <f>IFERROR(VLOOKUP(E2080,'DATA MASTER'!$B$1:$R$3858,6,0),"")</f>
        <v>4</v>
      </c>
      <c r="I2080" s="40">
        <f>IFERROR(VLOOKUP(E2080,'DATA MASTER'!$B$1:$R$3858,5,0),"")</f>
        <v>5.3879999999999999</v>
      </c>
      <c r="J2080" s="35">
        <f>IFERROR(VLOOKUP(E2080,'DATA MASTER'!$B$1:$R$3858,17,0),"")</f>
        <v>185700</v>
      </c>
      <c r="K2080" s="35">
        <f>IFERROR(VLOOKUP(E2080,'DATA MASTER'!$B$1:$R$3858,16,0),"")</f>
        <v>165300</v>
      </c>
      <c r="L2080" s="34">
        <f t="shared" si="579"/>
        <v>13927.5</v>
      </c>
      <c r="M2080" s="34">
        <f t="shared" si="585"/>
        <v>23948.664000000001</v>
      </c>
      <c r="N2080" s="35">
        <v>0</v>
      </c>
      <c r="O2080" s="35">
        <v>0</v>
      </c>
      <c r="P2080" s="35"/>
      <c r="Q2080" s="4"/>
      <c r="R2080" s="35">
        <f t="shared" si="586"/>
        <v>619000</v>
      </c>
      <c r="S2080" s="35">
        <f t="shared" si="580"/>
        <v>509374.18378378375</v>
      </c>
      <c r="T2080" s="35">
        <f t="shared" si="581"/>
        <v>109625.81621621625</v>
      </c>
      <c r="U2080" s="35">
        <f t="shared" si="587"/>
        <v>15086.4</v>
      </c>
      <c r="V2080" s="35">
        <f t="shared" si="588"/>
        <v>1405.5652173913043</v>
      </c>
      <c r="W2080" s="35">
        <f t="shared" si="582"/>
        <v>13741.800000000001</v>
      </c>
      <c r="X2080" s="35">
        <f t="shared" si="589"/>
        <v>66892.05099882494</v>
      </c>
      <c r="Y2080" s="35">
        <v>1</v>
      </c>
      <c r="Z2080" s="35">
        <v>0</v>
      </c>
      <c r="AA2080" s="35">
        <f t="shared" si="591"/>
        <v>0</v>
      </c>
      <c r="AB2080" s="37">
        <f t="shared" si="583"/>
        <v>0</v>
      </c>
      <c r="AC2080" s="35">
        <v>0</v>
      </c>
      <c r="AD2080" s="35">
        <v>12500</v>
      </c>
      <c r="AE2080" s="44"/>
    </row>
    <row r="2081" spans="1:31">
      <c r="A2081" s="34">
        <v>2077</v>
      </c>
      <c r="B2081" s="58">
        <v>46265</v>
      </c>
      <c r="C2081" s="4" t="s">
        <v>7903</v>
      </c>
      <c r="D2081" s="4" t="s">
        <v>6188</v>
      </c>
      <c r="E2081" s="4" t="s">
        <v>6131</v>
      </c>
      <c r="F2081" s="35" t="str">
        <f>IFERROR(VLOOKUP(E2081,'DATA MASTER'!$B$1:$R$3858,3,0),"")</f>
        <v>DIV 1</v>
      </c>
      <c r="G2081" s="4">
        <v>12</v>
      </c>
      <c r="H2081" s="35">
        <f>IFERROR(VLOOKUP(E2081,'DATA MASTER'!$B$1:$R$3858,6,0),"")</f>
        <v>72</v>
      </c>
      <c r="I2081" s="40">
        <f>IFERROR(VLOOKUP(E2081,'DATA MASTER'!$B$1:$R$3858,5,0),"")</f>
        <v>0.245333</v>
      </c>
      <c r="J2081" s="35">
        <f>IFERROR(VLOOKUP(E2081,'DATA MASTER'!$B$1:$R$3858,17,0),"")</f>
        <v>27908.333333333332</v>
      </c>
      <c r="K2081" s="35">
        <f>IFERROR(VLOOKUP(E2081,'DATA MASTER'!$B$1:$R$3858,16,0),"")</f>
        <v>25850</v>
      </c>
      <c r="L2081" s="34">
        <f t="shared" si="579"/>
        <v>2093.125</v>
      </c>
      <c r="M2081" s="34">
        <f t="shared" si="585"/>
        <v>3745.1480000000001</v>
      </c>
      <c r="N2081" s="35">
        <v>0</v>
      </c>
      <c r="O2081" s="35">
        <v>0</v>
      </c>
      <c r="P2081" s="35"/>
      <c r="Q2081" s="4"/>
      <c r="R2081" s="35">
        <f t="shared" si="586"/>
        <v>279083.33333333331</v>
      </c>
      <c r="S2081" s="35">
        <f t="shared" si="580"/>
        <v>238971.37297297292</v>
      </c>
      <c r="T2081" s="35">
        <f t="shared" si="581"/>
        <v>40111.96036036039</v>
      </c>
      <c r="U2081" s="35">
        <f t="shared" si="587"/>
        <v>2060.7972</v>
      </c>
      <c r="V2081" s="35">
        <f t="shared" si="588"/>
        <v>191.99973913043479</v>
      </c>
      <c r="W2081" s="35">
        <f t="shared" si="582"/>
        <v>6195.65</v>
      </c>
      <c r="X2081" s="35">
        <f t="shared" si="589"/>
        <v>19163.513421229953</v>
      </c>
      <c r="Y2081" s="35">
        <v>1</v>
      </c>
      <c r="Z2081" s="35">
        <v>0</v>
      </c>
      <c r="AA2081" s="35">
        <f t="shared" si="591"/>
        <v>0</v>
      </c>
      <c r="AB2081" s="37">
        <f t="shared" si="583"/>
        <v>0</v>
      </c>
      <c r="AC2081" s="35">
        <v>0</v>
      </c>
      <c r="AD2081" s="35">
        <v>12500</v>
      </c>
      <c r="AE2081" s="44"/>
    </row>
    <row r="2082" spans="1:31">
      <c r="A2082" s="34">
        <v>2078</v>
      </c>
      <c r="B2082" s="58">
        <v>46265</v>
      </c>
      <c r="C2082" s="4" t="s">
        <v>7903</v>
      </c>
      <c r="D2082" s="4" t="s">
        <v>6188</v>
      </c>
      <c r="E2082" s="4" t="s">
        <v>6176</v>
      </c>
      <c r="F2082" s="35" t="str">
        <f>IFERROR(VLOOKUP(E2082,'DATA MASTER'!$B$1:$R$3858,3,0),"")</f>
        <v>DIV 2</v>
      </c>
      <c r="G2082" s="4">
        <v>24</v>
      </c>
      <c r="H2082" s="35">
        <f>IFERROR(VLOOKUP(E2082,'DATA MASTER'!$B$1:$R$3858,6,0),"")</f>
        <v>24</v>
      </c>
      <c r="I2082" s="40">
        <f>IFERROR(VLOOKUP(E2082,'DATA MASTER'!$B$1:$R$3858,5,0),"")</f>
        <v>1.1200000000000001</v>
      </c>
      <c r="J2082" s="35">
        <f>IFERROR(VLOOKUP(E2082,'DATA MASTER'!$B$1:$R$3858,17,0),"")</f>
        <v>52800</v>
      </c>
      <c r="K2082" s="35">
        <f>IFERROR(VLOOKUP(E2082,'DATA MASTER'!$B$1:$R$3858,16,0),"")</f>
        <v>47800</v>
      </c>
      <c r="L2082" s="34">
        <f t="shared" si="579"/>
        <v>3960</v>
      </c>
      <c r="M2082" s="34">
        <f t="shared" si="585"/>
        <v>6925.2640000000001</v>
      </c>
      <c r="N2082" s="35">
        <v>0</v>
      </c>
      <c r="O2082" s="35">
        <v>0</v>
      </c>
      <c r="P2082" s="35"/>
      <c r="Q2082" s="4"/>
      <c r="R2082" s="35">
        <f t="shared" si="586"/>
        <v>1055999.9999999998</v>
      </c>
      <c r="S2082" s="35">
        <f t="shared" si="580"/>
        <v>883778.07567567541</v>
      </c>
      <c r="T2082" s="35">
        <f t="shared" si="581"/>
        <v>172221.92432432435</v>
      </c>
      <c r="U2082" s="35">
        <f t="shared" si="587"/>
        <v>18816</v>
      </c>
      <c r="V2082" s="35">
        <f t="shared" si="588"/>
        <v>1753.0434782608697</v>
      </c>
      <c r="W2082" s="35">
        <f t="shared" si="582"/>
        <v>23443.199999999997</v>
      </c>
      <c r="X2082" s="35">
        <f t="shared" si="589"/>
        <v>115709.68084606349</v>
      </c>
      <c r="Y2082" s="35">
        <v>1</v>
      </c>
      <c r="Z2082" s="35">
        <v>0</v>
      </c>
      <c r="AA2082" s="35">
        <f t="shared" si="591"/>
        <v>0</v>
      </c>
      <c r="AB2082" s="37">
        <f t="shared" si="583"/>
        <v>0</v>
      </c>
      <c r="AC2082" s="35">
        <v>0</v>
      </c>
      <c r="AD2082" s="35">
        <v>12500</v>
      </c>
      <c r="AE2082" s="44"/>
    </row>
    <row r="2083" spans="1:31">
      <c r="A2083" s="34">
        <v>2079</v>
      </c>
      <c r="B2083" s="58">
        <v>46265</v>
      </c>
      <c r="C2083" s="4" t="s">
        <v>7904</v>
      </c>
      <c r="D2083" s="4" t="s">
        <v>6143</v>
      </c>
      <c r="E2083" s="4" t="s">
        <v>6290</v>
      </c>
      <c r="F2083" s="35" t="str">
        <f>IFERROR(VLOOKUP(E2083,'DATA MASTER'!$B$1:$R$3858,3,0),"")</f>
        <v>DIV 2</v>
      </c>
      <c r="G2083" s="4">
        <v>1</v>
      </c>
      <c r="H2083" s="35">
        <f>IFERROR(VLOOKUP(E2083,'DATA MASTER'!$B$1:$R$3858,6,0),"")</f>
        <v>1</v>
      </c>
      <c r="I2083" s="40">
        <f>IFERROR(VLOOKUP(E2083,'DATA MASTER'!$B$1:$R$3858,5,0),"")</f>
        <v>21.4</v>
      </c>
      <c r="J2083" s="35">
        <f>IFERROR(VLOOKUP(E2083,'DATA MASTER'!$B$1:$R$3858,17,0),"")</f>
        <v>628600</v>
      </c>
      <c r="K2083" s="35">
        <f>IFERROR(VLOOKUP(E2083,'DATA MASTER'!$B$1:$R$3858,16,0),"")</f>
        <v>552400</v>
      </c>
      <c r="L2083" s="34">
        <f t="shared" si="579"/>
        <v>47145</v>
      </c>
      <c r="M2083" s="34">
        <f t="shared" si="585"/>
        <v>80031.712</v>
      </c>
      <c r="N2083" s="35">
        <v>0</v>
      </c>
      <c r="O2083" s="35">
        <v>0</v>
      </c>
      <c r="P2083" s="35"/>
      <c r="Q2083" s="4" t="e">
        <f>VLOOKUP(#REF!,#REF!,1,0)</f>
        <v>#REF!</v>
      </c>
      <c r="R2083" s="35">
        <f t="shared" si="586"/>
        <v>523833.33333333331</v>
      </c>
      <c r="S2083" s="35">
        <f t="shared" si="580"/>
        <v>425557.0162162162</v>
      </c>
      <c r="T2083" s="35">
        <f t="shared" si="581"/>
        <v>98276.317117117113</v>
      </c>
      <c r="U2083" s="35">
        <f t="shared" si="587"/>
        <v>14979.999999999998</v>
      </c>
      <c r="V2083" s="35">
        <f t="shared" si="588"/>
        <v>1395.6521739130433</v>
      </c>
      <c r="W2083" s="35">
        <f t="shared" si="582"/>
        <v>11629.1</v>
      </c>
      <c r="X2083" s="35" t="str">
        <f t="shared" si="589"/>
        <v/>
      </c>
      <c r="Y2083" s="35">
        <v>1</v>
      </c>
      <c r="Z2083" s="42" t="e">
        <f>VLOOKUP(Q2083,#REF!,4,0)</f>
        <v>#REF!</v>
      </c>
      <c r="AA2083" s="35">
        <f t="shared" si="591"/>
        <v>0</v>
      </c>
      <c r="AB2083" s="37">
        <f t="shared" si="583"/>
        <v>0</v>
      </c>
      <c r="AC2083" s="35" t="e">
        <f t="shared" ref="AC2083:AC2091" si="593">Z2083*R2083*1.11</f>
        <v>#REF!</v>
      </c>
      <c r="AD2083" s="35">
        <v>0</v>
      </c>
      <c r="AE2083" s="44"/>
    </row>
    <row r="2084" spans="1:31">
      <c r="A2084" s="34">
        <v>2080</v>
      </c>
      <c r="B2084" s="58">
        <v>46265</v>
      </c>
      <c r="C2084" s="4" t="s">
        <v>7905</v>
      </c>
      <c r="D2084" s="4" t="s">
        <v>6134</v>
      </c>
      <c r="E2084" s="4" t="s">
        <v>6218</v>
      </c>
      <c r="F2084" s="35" t="str">
        <f>IFERROR(VLOOKUP(E2084,'DATA MASTER'!$B$1:$R$3858,3,0),"")</f>
        <v>DIV 1</v>
      </c>
      <c r="G2084" s="4">
        <v>32</v>
      </c>
      <c r="H2084" s="35">
        <f>IFERROR(VLOOKUP(E2084,'DATA MASTER'!$B$1:$R$3858,6,0),"")</f>
        <v>24</v>
      </c>
      <c r="I2084" s="40">
        <f>IFERROR(VLOOKUP(E2084,'DATA MASTER'!$B$1:$R$3858,5,0),"")</f>
        <v>1.079</v>
      </c>
      <c r="J2084" s="35">
        <f>IFERROR(VLOOKUP(E2084,'DATA MASTER'!$B$1:$R$3858,17,0),"")</f>
        <v>102900</v>
      </c>
      <c r="K2084" s="35">
        <f>IFERROR(VLOOKUP(E2084,'DATA MASTER'!$B$1:$R$3858,16,0),"")</f>
        <v>94200</v>
      </c>
      <c r="L2084" s="34">
        <f t="shared" si="579"/>
        <v>7717.5</v>
      </c>
      <c r="M2084" s="34">
        <f t="shared" si="585"/>
        <v>13647.696000000002</v>
      </c>
      <c r="N2084" s="35">
        <v>0</v>
      </c>
      <c r="O2084" s="35">
        <v>0</v>
      </c>
      <c r="P2084" s="35"/>
      <c r="Q2084" s="4" t="e">
        <f>VLOOKUP(#REF!,#REF!,1,0)</f>
        <v>#REF!</v>
      </c>
      <c r="R2084" s="35">
        <f t="shared" si="586"/>
        <v>2743999.9999999995</v>
      </c>
      <c r="S2084" s="35">
        <f t="shared" si="580"/>
        <v>2322228.5837837835</v>
      </c>
      <c r="T2084" s="35">
        <f t="shared" si="581"/>
        <v>421771.41621621605</v>
      </c>
      <c r="U2084" s="35">
        <f t="shared" si="587"/>
        <v>24169.599999999999</v>
      </c>
      <c r="V2084" s="35">
        <f t="shared" si="588"/>
        <v>2251.826086956522</v>
      </c>
      <c r="W2084" s="35">
        <f t="shared" si="582"/>
        <v>60916.799999999996</v>
      </c>
      <c r="X2084" s="35" t="str">
        <f t="shared" si="589"/>
        <v/>
      </c>
      <c r="Y2084" s="35">
        <f t="shared" ref="Y2084:Y2088" si="594">IF(E2084="avem005",4,1)</f>
        <v>1</v>
      </c>
      <c r="Z2084" s="42" t="e">
        <f>VLOOKUP(Q2084,#REF!,4,0)</f>
        <v>#REF!</v>
      </c>
      <c r="AA2084" s="35">
        <f t="shared" si="591"/>
        <v>0</v>
      </c>
      <c r="AB2084" s="37">
        <f t="shared" si="583"/>
        <v>0</v>
      </c>
      <c r="AC2084" s="35" t="e">
        <f t="shared" si="593"/>
        <v>#REF!</v>
      </c>
      <c r="AD2084" s="35">
        <v>0</v>
      </c>
      <c r="AE2084" s="44"/>
    </row>
    <row r="2085" spans="1:31">
      <c r="A2085" s="34">
        <v>2081</v>
      </c>
      <c r="B2085" s="58">
        <v>46265</v>
      </c>
      <c r="C2085" s="4" t="s">
        <v>7905</v>
      </c>
      <c r="D2085" s="4" t="s">
        <v>6134</v>
      </c>
      <c r="E2085" s="4" t="s">
        <v>2687</v>
      </c>
      <c r="F2085" s="35" t="str">
        <f>IFERROR(VLOOKUP(E2085,'DATA MASTER'!$B$1:$R$3858,3,0),"")</f>
        <v>DIV 1</v>
      </c>
      <c r="G2085" s="4">
        <v>6</v>
      </c>
      <c r="H2085" s="35">
        <f>IFERROR(VLOOKUP(E2085,'DATA MASTER'!$B$1:$R$3858,6,0),"")</f>
        <v>24</v>
      </c>
      <c r="I2085" s="40">
        <f>IFERROR(VLOOKUP(E2085,'DATA MASTER'!$B$1:$R$3858,5,0),"")</f>
        <v>1.052</v>
      </c>
      <c r="J2085" s="35">
        <f>IFERROR(VLOOKUP(E2085,'DATA MASTER'!$B$1:$R$3858,17,0),"")</f>
        <v>90100</v>
      </c>
      <c r="K2085" s="35">
        <f>IFERROR(VLOOKUP(E2085,'DATA MASTER'!$B$1:$R$3858,16,0),"")</f>
        <v>82300</v>
      </c>
      <c r="L2085" s="34">
        <f t="shared" si="579"/>
        <v>6757.5</v>
      </c>
      <c r="M2085" s="34">
        <f t="shared" si="585"/>
        <v>11923.624000000002</v>
      </c>
      <c r="N2085" s="35">
        <v>0</v>
      </c>
      <c r="O2085" s="35">
        <v>0</v>
      </c>
      <c r="P2085" s="35"/>
      <c r="Q2085" s="4" t="e">
        <f>VLOOKUP(#REF!,#REF!,1,0)</f>
        <v>#REF!</v>
      </c>
      <c r="R2085" s="35">
        <f t="shared" si="586"/>
        <v>450500</v>
      </c>
      <c r="S2085" s="35">
        <f t="shared" si="580"/>
        <v>380412.84324324323</v>
      </c>
      <c r="T2085" s="35">
        <f t="shared" si="581"/>
        <v>70087.156756756769</v>
      </c>
      <c r="U2085" s="35">
        <f t="shared" si="587"/>
        <v>4418.4000000000005</v>
      </c>
      <c r="V2085" s="35">
        <f t="shared" si="588"/>
        <v>411.6521739130435</v>
      </c>
      <c r="W2085" s="35">
        <f t="shared" si="582"/>
        <v>10001.1</v>
      </c>
      <c r="X2085" s="35" t="str">
        <f t="shared" si="589"/>
        <v/>
      </c>
      <c r="Y2085" s="35">
        <f t="shared" si="594"/>
        <v>1</v>
      </c>
      <c r="Z2085" s="42" t="e">
        <f>VLOOKUP(Q2085,#REF!,4,0)</f>
        <v>#REF!</v>
      </c>
      <c r="AA2085" s="35">
        <f t="shared" si="591"/>
        <v>0</v>
      </c>
      <c r="AB2085" s="37">
        <f t="shared" si="583"/>
        <v>0</v>
      </c>
      <c r="AC2085" s="35" t="e">
        <f t="shared" si="593"/>
        <v>#REF!</v>
      </c>
      <c r="AD2085" s="35">
        <v>0</v>
      </c>
      <c r="AE2085" s="44"/>
    </row>
    <row r="2086" spans="1:31">
      <c r="A2086" s="34">
        <v>2082</v>
      </c>
      <c r="B2086" s="58">
        <v>46265</v>
      </c>
      <c r="C2086" s="4" t="s">
        <v>7905</v>
      </c>
      <c r="D2086" s="4" t="s">
        <v>6134</v>
      </c>
      <c r="E2086" s="4" t="s">
        <v>6273</v>
      </c>
      <c r="F2086" s="35" t="str">
        <f>IFERROR(VLOOKUP(E2086,'DATA MASTER'!$B$1:$R$3858,3,0),"")</f>
        <v>DIV 1</v>
      </c>
      <c r="G2086" s="4">
        <v>32</v>
      </c>
      <c r="H2086" s="35">
        <f>IFERROR(VLOOKUP(E2086,'DATA MASTER'!$B$1:$R$3858,6,0),"")</f>
        <v>24</v>
      </c>
      <c r="I2086" s="40">
        <f>IFERROR(VLOOKUP(E2086,'DATA MASTER'!$B$1:$R$3858,5,0),"")</f>
        <v>0.57499999999999996</v>
      </c>
      <c r="J2086" s="35">
        <f>IFERROR(VLOOKUP(E2086,'DATA MASTER'!$B$1:$R$3858,17,0),"")</f>
        <v>57800</v>
      </c>
      <c r="K2086" s="35">
        <f>IFERROR(VLOOKUP(E2086,'DATA MASTER'!$B$1:$R$3858,16,0),"")</f>
        <v>53100</v>
      </c>
      <c r="L2086" s="34">
        <f t="shared" si="579"/>
        <v>4335</v>
      </c>
      <c r="M2086" s="34">
        <f t="shared" si="585"/>
        <v>7693.1280000000006</v>
      </c>
      <c r="N2086" s="35">
        <v>0</v>
      </c>
      <c r="O2086" s="35">
        <v>0</v>
      </c>
      <c r="P2086" s="35"/>
      <c r="Q2086" s="4" t="e">
        <f>VLOOKUP(#REF!,#REF!,1,0)</f>
        <v>#REF!</v>
      </c>
      <c r="R2086" s="35">
        <f t="shared" si="586"/>
        <v>1541333.3333333333</v>
      </c>
      <c r="S2086" s="35">
        <f t="shared" si="580"/>
        <v>1309026.9405405405</v>
      </c>
      <c r="T2086" s="35">
        <f t="shared" si="581"/>
        <v>232306.39279279276</v>
      </c>
      <c r="U2086" s="35">
        <f t="shared" si="587"/>
        <v>12879.999999999998</v>
      </c>
      <c r="V2086" s="35">
        <f t="shared" si="588"/>
        <v>1200</v>
      </c>
      <c r="W2086" s="35">
        <f t="shared" si="582"/>
        <v>34217.599999999999</v>
      </c>
      <c r="X2086" s="35" t="str">
        <f t="shared" si="589"/>
        <v/>
      </c>
      <c r="Y2086" s="35">
        <f t="shared" si="594"/>
        <v>1</v>
      </c>
      <c r="Z2086" s="42" t="e">
        <f>VLOOKUP(Q2086,#REF!,4,0)</f>
        <v>#REF!</v>
      </c>
      <c r="AA2086" s="35">
        <f t="shared" si="591"/>
        <v>0</v>
      </c>
      <c r="AB2086" s="37">
        <f t="shared" si="583"/>
        <v>0</v>
      </c>
      <c r="AC2086" s="35" t="e">
        <f t="shared" si="593"/>
        <v>#REF!</v>
      </c>
      <c r="AD2086" s="35">
        <v>0</v>
      </c>
      <c r="AE2086" s="44"/>
    </row>
    <row r="2087" spans="1:31">
      <c r="A2087" s="34">
        <v>2083</v>
      </c>
      <c r="B2087" s="58">
        <v>46265</v>
      </c>
      <c r="C2087" s="4" t="s">
        <v>7905</v>
      </c>
      <c r="D2087" s="4" t="s">
        <v>6134</v>
      </c>
      <c r="E2087" s="4" t="s">
        <v>6339</v>
      </c>
      <c r="F2087" s="35" t="str">
        <f>IFERROR(VLOOKUP(E2087,'DATA MASTER'!$B$1:$R$3858,3,0),"")</f>
        <v>DIV 1</v>
      </c>
      <c r="G2087" s="4">
        <v>13</v>
      </c>
      <c r="H2087" s="35">
        <f>IFERROR(VLOOKUP(E2087,'DATA MASTER'!$B$1:$R$3858,6,0),"")</f>
        <v>4</v>
      </c>
      <c r="I2087" s="40">
        <f>IFERROR(VLOOKUP(E2087,'DATA MASTER'!$B$1:$R$3858,5,0),"")</f>
        <v>4.2300000000000004</v>
      </c>
      <c r="J2087" s="35">
        <f>IFERROR(VLOOKUP(E2087,'DATA MASTER'!$B$1:$R$3858,17,0),"")</f>
        <v>258300</v>
      </c>
      <c r="K2087" s="35">
        <f>IFERROR(VLOOKUP(E2087,'DATA MASTER'!$B$1:$R$3858,16,0),"")</f>
        <v>232800</v>
      </c>
      <c r="L2087" s="34">
        <f t="shared" si="579"/>
        <v>19372.5</v>
      </c>
      <c r="M2087" s="34">
        <f t="shared" si="585"/>
        <v>33728.063999999998</v>
      </c>
      <c r="N2087" s="35">
        <v>0</v>
      </c>
      <c r="O2087" s="35">
        <v>0</v>
      </c>
      <c r="P2087" s="35"/>
      <c r="Q2087" s="4" t="e">
        <f>VLOOKUP(#REF!,#REF!,1,0)</f>
        <v>#REF!</v>
      </c>
      <c r="R2087" s="35">
        <f t="shared" si="586"/>
        <v>2798249.9999999995</v>
      </c>
      <c r="S2087" s="35">
        <f t="shared" si="580"/>
        <v>2331473.1243243241</v>
      </c>
      <c r="T2087" s="35">
        <f t="shared" si="581"/>
        <v>466776.87567567546</v>
      </c>
      <c r="U2087" s="35">
        <f t="shared" si="587"/>
        <v>38493.000000000007</v>
      </c>
      <c r="V2087" s="35">
        <f t="shared" si="588"/>
        <v>3586.3043478260879</v>
      </c>
      <c r="W2087" s="35">
        <f t="shared" si="582"/>
        <v>62121.149999999994</v>
      </c>
      <c r="X2087" s="35" t="str">
        <f t="shared" si="589"/>
        <v/>
      </c>
      <c r="Y2087" s="35">
        <f t="shared" si="594"/>
        <v>1</v>
      </c>
      <c r="Z2087" s="42" t="e">
        <f>VLOOKUP(Q2087,#REF!,4,0)</f>
        <v>#REF!</v>
      </c>
      <c r="AA2087" s="35">
        <f t="shared" si="591"/>
        <v>0</v>
      </c>
      <c r="AB2087" s="37">
        <f t="shared" si="583"/>
        <v>0</v>
      </c>
      <c r="AC2087" s="35" t="e">
        <f t="shared" si="593"/>
        <v>#REF!</v>
      </c>
      <c r="AD2087" s="35">
        <v>0</v>
      </c>
      <c r="AE2087" s="44"/>
    </row>
    <row r="2088" spans="1:31">
      <c r="A2088" s="34">
        <v>2084</v>
      </c>
      <c r="B2088" s="58">
        <v>46265</v>
      </c>
      <c r="C2088" s="4" t="s">
        <v>7905</v>
      </c>
      <c r="D2088" s="4" t="s">
        <v>6134</v>
      </c>
      <c r="E2088" s="4" t="s">
        <v>6340</v>
      </c>
      <c r="F2088" s="35" t="str">
        <f>IFERROR(VLOOKUP(E2088,'DATA MASTER'!$B$1:$R$3858,3,0),"")</f>
        <v>DIV 1</v>
      </c>
      <c r="G2088" s="4">
        <v>3</v>
      </c>
      <c r="H2088" s="35">
        <f>IFERROR(VLOOKUP(E2088,'DATA MASTER'!$B$1:$R$3858,6,0),"")</f>
        <v>1</v>
      </c>
      <c r="I2088" s="40">
        <f>IFERROR(VLOOKUP(E2088,'DATA MASTER'!$B$1:$R$3858,5,0),"")</f>
        <v>21.01</v>
      </c>
      <c r="J2088" s="35">
        <f>IFERROR(VLOOKUP(E2088,'DATA MASTER'!$B$1:$R$3858,17,0),"")</f>
        <v>1188500</v>
      </c>
      <c r="K2088" s="35">
        <f>IFERROR(VLOOKUP(E2088,'DATA MASTER'!$B$1:$R$3858,16,0),"")</f>
        <v>1062400</v>
      </c>
      <c r="L2088" s="34">
        <f t="shared" si="579"/>
        <v>89137.5</v>
      </c>
      <c r="M2088" s="34">
        <f t="shared" si="585"/>
        <v>153920.51200000002</v>
      </c>
      <c r="N2088" s="35">
        <v>0</v>
      </c>
      <c r="O2088" s="35">
        <v>0</v>
      </c>
      <c r="P2088" s="35"/>
      <c r="Q2088" s="4" t="e">
        <f>VLOOKUP(#REF!,#REF!,1,0)</f>
        <v>#REF!</v>
      </c>
      <c r="R2088" s="35">
        <f t="shared" si="586"/>
        <v>2971250</v>
      </c>
      <c r="S2088" s="35">
        <f t="shared" si="580"/>
        <v>2455349.9675675677</v>
      </c>
      <c r="T2088" s="35">
        <f t="shared" si="581"/>
        <v>515900.03243243229</v>
      </c>
      <c r="U2088" s="35">
        <f t="shared" si="587"/>
        <v>44121</v>
      </c>
      <c r="V2088" s="35">
        <f t="shared" si="588"/>
        <v>4110.652173913043</v>
      </c>
      <c r="W2088" s="35">
        <f t="shared" si="582"/>
        <v>65961.75</v>
      </c>
      <c r="X2088" s="35" t="str">
        <f t="shared" si="589"/>
        <v/>
      </c>
      <c r="Y2088" s="35">
        <f t="shared" si="594"/>
        <v>1</v>
      </c>
      <c r="Z2088" s="42" t="e">
        <f>VLOOKUP(Q2088,#REF!,4,0)</f>
        <v>#REF!</v>
      </c>
      <c r="AA2088" s="35">
        <f t="shared" si="591"/>
        <v>0</v>
      </c>
      <c r="AB2088" s="37">
        <f t="shared" si="583"/>
        <v>0</v>
      </c>
      <c r="AC2088" s="35" t="e">
        <f t="shared" si="593"/>
        <v>#REF!</v>
      </c>
      <c r="AD2088" s="35">
        <v>0</v>
      </c>
      <c r="AE2088" s="44"/>
    </row>
    <row r="2089" spans="1:31">
      <c r="A2089" s="34">
        <v>2085</v>
      </c>
      <c r="B2089" s="58">
        <v>46265</v>
      </c>
      <c r="C2089" s="4" t="s">
        <v>7905</v>
      </c>
      <c r="D2089" s="4" t="s">
        <v>6134</v>
      </c>
      <c r="E2089" s="4" t="s">
        <v>6178</v>
      </c>
      <c r="F2089" s="35" t="str">
        <f>IFERROR(VLOOKUP(E2089,'DATA MASTER'!$B$1:$R$3858,3,0),"")</f>
        <v>DIV 2</v>
      </c>
      <c r="G2089" s="4">
        <v>16</v>
      </c>
      <c r="H2089" s="35">
        <f>IFERROR(VLOOKUP(E2089,'DATA MASTER'!$B$1:$R$3858,6,0),"")</f>
        <v>24</v>
      </c>
      <c r="I2089" s="40">
        <f>IFERROR(VLOOKUP(E2089,'DATA MASTER'!$B$1:$R$3858,5,0),"")</f>
        <v>1.0840000000000001</v>
      </c>
      <c r="J2089" s="35">
        <f>IFERROR(VLOOKUP(E2089,'DATA MASTER'!$B$1:$R$3858,17,0),"")</f>
        <v>54000</v>
      </c>
      <c r="K2089" s="35">
        <f>IFERROR(VLOOKUP(E2089,'DATA MASTER'!$B$1:$R$3858,16,0),"")</f>
        <v>48900</v>
      </c>
      <c r="L2089" s="34">
        <f t="shared" si="579"/>
        <v>4050</v>
      </c>
      <c r="M2089" s="34">
        <f t="shared" si="585"/>
        <v>7084.6320000000005</v>
      </c>
      <c r="N2089" s="35">
        <v>0</v>
      </c>
      <c r="O2089" s="35">
        <v>0</v>
      </c>
      <c r="P2089" s="35"/>
      <c r="Q2089" s="4" t="e">
        <f>VLOOKUP(#REF!,#REF!,1,0)</f>
        <v>#REF!</v>
      </c>
      <c r="R2089" s="35">
        <f t="shared" si="586"/>
        <v>719999.99999999988</v>
      </c>
      <c r="S2089" s="35">
        <f t="shared" si="580"/>
        <v>602744.04324324324</v>
      </c>
      <c r="T2089" s="35">
        <f t="shared" si="581"/>
        <v>117255.95675675664</v>
      </c>
      <c r="U2089" s="35">
        <f t="shared" si="587"/>
        <v>12140.800000000001</v>
      </c>
      <c r="V2089" s="35">
        <f t="shared" si="588"/>
        <v>1131.1304347826087</v>
      </c>
      <c r="W2089" s="35">
        <f t="shared" si="582"/>
        <v>15984</v>
      </c>
      <c r="X2089" s="35" t="str">
        <f t="shared" si="589"/>
        <v/>
      </c>
      <c r="Y2089" s="35">
        <f>IF(E2089="avgo005",4,1)</f>
        <v>1</v>
      </c>
      <c r="Z2089" s="42" t="e">
        <f>VLOOKUP(Q2089,#REF!,4,0)</f>
        <v>#REF!</v>
      </c>
      <c r="AA2089" s="35">
        <f t="shared" si="591"/>
        <v>0</v>
      </c>
      <c r="AB2089" s="37">
        <f t="shared" si="583"/>
        <v>0</v>
      </c>
      <c r="AC2089" s="35" t="e">
        <f t="shared" si="593"/>
        <v>#REF!</v>
      </c>
      <c r="AD2089" s="35">
        <v>0</v>
      </c>
      <c r="AE2089" s="44"/>
    </row>
    <row r="2090" spans="1:31">
      <c r="A2090" s="34">
        <v>2086</v>
      </c>
      <c r="B2090" s="58">
        <v>46265</v>
      </c>
      <c r="C2090" s="4" t="s">
        <v>7905</v>
      </c>
      <c r="D2090" s="4" t="s">
        <v>6134</v>
      </c>
      <c r="E2090" s="4" t="s">
        <v>6342</v>
      </c>
      <c r="F2090" s="35" t="str">
        <f>IFERROR(VLOOKUP(E2090,'DATA MASTER'!$B$1:$R$3858,3,0),"")</f>
        <v>DIV 2</v>
      </c>
      <c r="G2090" s="4">
        <v>8</v>
      </c>
      <c r="H2090" s="35">
        <f>IFERROR(VLOOKUP(E2090,'DATA MASTER'!$B$1:$R$3858,6,0),"")</f>
        <v>4</v>
      </c>
      <c r="I2090" s="40">
        <f>IFERROR(VLOOKUP(E2090,'DATA MASTER'!$B$1:$R$3858,5,0),"")</f>
        <v>4.2430000000000003</v>
      </c>
      <c r="J2090" s="35">
        <f>IFERROR(VLOOKUP(E2090,'DATA MASTER'!$B$1:$R$3858,17,0),"")</f>
        <v>202900</v>
      </c>
      <c r="K2090" s="35">
        <f>IFERROR(VLOOKUP(E2090,'DATA MASTER'!$B$1:$R$3858,16,0),"")</f>
        <v>183900</v>
      </c>
      <c r="L2090" s="34">
        <f t="shared" si="579"/>
        <v>15217.5</v>
      </c>
      <c r="M2090" s="34">
        <f t="shared" si="585"/>
        <v>26643.432000000001</v>
      </c>
      <c r="N2090" s="35">
        <v>0</v>
      </c>
      <c r="O2090" s="35">
        <v>0</v>
      </c>
      <c r="P2090" s="35"/>
      <c r="Q2090" s="4" t="e">
        <f>VLOOKUP(#REF!,#REF!,1,0)</f>
        <v>#REF!</v>
      </c>
      <c r="R2090" s="35">
        <f t="shared" si="586"/>
        <v>1352666.6666666665</v>
      </c>
      <c r="S2090" s="35">
        <f t="shared" si="580"/>
        <v>1133380.6702702702</v>
      </c>
      <c r="T2090" s="35">
        <f t="shared" si="581"/>
        <v>219285.99639639631</v>
      </c>
      <c r="U2090" s="35">
        <f t="shared" si="587"/>
        <v>23760.800000000003</v>
      </c>
      <c r="V2090" s="35">
        <f t="shared" si="588"/>
        <v>2213.7391304347825</v>
      </c>
      <c r="W2090" s="35">
        <f t="shared" si="582"/>
        <v>30029.200000000001</v>
      </c>
      <c r="X2090" s="35" t="str">
        <f t="shared" si="589"/>
        <v/>
      </c>
      <c r="Y2090" s="35">
        <v>1</v>
      </c>
      <c r="Z2090" s="42" t="e">
        <f>VLOOKUP(Q2090,#REF!,4,0)</f>
        <v>#REF!</v>
      </c>
      <c r="AA2090" s="35">
        <f t="shared" si="591"/>
        <v>0</v>
      </c>
      <c r="AB2090" s="37">
        <f t="shared" si="583"/>
        <v>0</v>
      </c>
      <c r="AC2090" s="35" t="e">
        <f t="shared" si="593"/>
        <v>#REF!</v>
      </c>
      <c r="AD2090" s="35">
        <v>0</v>
      </c>
      <c r="AE2090" s="44"/>
    </row>
    <row r="2091" spans="1:31">
      <c r="A2091" s="34">
        <v>2087</v>
      </c>
      <c r="B2091" s="58">
        <v>46265</v>
      </c>
      <c r="C2091" s="4" t="s">
        <v>7905</v>
      </c>
      <c r="D2091" s="4" t="s">
        <v>6134</v>
      </c>
      <c r="E2091" s="4" t="s">
        <v>6151</v>
      </c>
      <c r="F2091" s="35" t="str">
        <f>IFERROR(VLOOKUP(E2091,'DATA MASTER'!$B$1:$R$3858,3,0),"")</f>
        <v>DIV 2</v>
      </c>
      <c r="G2091" s="4">
        <v>15</v>
      </c>
      <c r="H2091" s="35">
        <f>IFERROR(VLOOKUP(E2091,'DATA MASTER'!$B$1:$R$3858,6,0),"")</f>
        <v>24</v>
      </c>
      <c r="I2091" s="40">
        <f>IFERROR(VLOOKUP(E2091,'DATA MASTER'!$B$1:$R$3858,5,0),"")</f>
        <v>0.85</v>
      </c>
      <c r="J2091" s="35">
        <f>IFERROR(VLOOKUP(E2091,'DATA MASTER'!$B$1:$R$3858,17,0),"")</f>
        <v>74700</v>
      </c>
      <c r="K2091" s="35">
        <f>IFERROR(VLOOKUP(E2091,'DATA MASTER'!$B$1:$R$3858,16,0),"")</f>
        <v>67900</v>
      </c>
      <c r="L2091" s="34">
        <f t="shared" si="579"/>
        <v>5602.5</v>
      </c>
      <c r="M2091" s="34">
        <f t="shared" si="585"/>
        <v>9837.3520000000008</v>
      </c>
      <c r="N2091" s="35">
        <v>0</v>
      </c>
      <c r="O2091" s="35">
        <v>0</v>
      </c>
      <c r="P2091" s="35"/>
      <c r="Q2091" s="4" t="e">
        <f>VLOOKUP(#REF!,#REF!,1,0)</f>
        <v>#REF!</v>
      </c>
      <c r="R2091" s="35">
        <f t="shared" si="586"/>
        <v>933749.99999999988</v>
      </c>
      <c r="S2091" s="35">
        <f t="shared" si="580"/>
        <v>784630.37837837834</v>
      </c>
      <c r="T2091" s="35">
        <f t="shared" si="581"/>
        <v>149119.62162162154</v>
      </c>
      <c r="U2091" s="35">
        <f t="shared" si="587"/>
        <v>8925</v>
      </c>
      <c r="V2091" s="35">
        <f t="shared" si="588"/>
        <v>831.52173913043475</v>
      </c>
      <c r="W2091" s="35">
        <f t="shared" si="582"/>
        <v>20729.249999999996</v>
      </c>
      <c r="X2091" s="35" t="str">
        <f t="shared" si="589"/>
        <v/>
      </c>
      <c r="Y2091" s="35">
        <f>IF(E2091="avem005",4,1)</f>
        <v>1</v>
      </c>
      <c r="Z2091" s="42" t="e">
        <f>VLOOKUP(Q2091,#REF!,4,0)</f>
        <v>#REF!</v>
      </c>
      <c r="AA2091" s="35">
        <f t="shared" si="591"/>
        <v>0</v>
      </c>
      <c r="AB2091" s="37">
        <f t="shared" si="583"/>
        <v>0</v>
      </c>
      <c r="AC2091" s="35" t="e">
        <f t="shared" si="593"/>
        <v>#REF!</v>
      </c>
      <c r="AD2091" s="35">
        <v>0</v>
      </c>
      <c r="AE2091" s="44"/>
    </row>
    <row r="2092" spans="1:31">
      <c r="A2092" s="34">
        <v>2088</v>
      </c>
      <c r="B2092" s="58">
        <v>46265</v>
      </c>
      <c r="C2092" s="4" t="s">
        <v>7906</v>
      </c>
      <c r="D2092" s="4" t="s">
        <v>6128</v>
      </c>
      <c r="E2092" s="4" t="s">
        <v>6135</v>
      </c>
      <c r="F2092" s="35" t="str">
        <f>IFERROR(VLOOKUP(E2092,'DATA MASTER'!$B$1:$R$3858,3,0),"")</f>
        <v>DIV 1</v>
      </c>
      <c r="G2092" s="4">
        <v>24</v>
      </c>
      <c r="H2092" s="35">
        <f>IFERROR(VLOOKUP(E2092,'DATA MASTER'!$B$1:$R$3858,6,0),"")</f>
        <v>24</v>
      </c>
      <c r="I2092" s="40">
        <f>IFERROR(VLOOKUP(E2092,'DATA MASTER'!$B$1:$R$3858,5,0),"")</f>
        <v>1.23</v>
      </c>
      <c r="J2092" s="35">
        <f>IFERROR(VLOOKUP(E2092,'DATA MASTER'!$B$1:$R$3858,17,0),"")</f>
        <v>99800</v>
      </c>
      <c r="K2092" s="35">
        <f>IFERROR(VLOOKUP(E2092,'DATA MASTER'!$B$1:$R$3858,16,0),"")</f>
        <v>92100</v>
      </c>
      <c r="L2092" s="34">
        <f t="shared" si="579"/>
        <v>7485</v>
      </c>
      <c r="M2092" s="34">
        <f t="shared" si="585"/>
        <v>13343.448</v>
      </c>
      <c r="N2092" s="35">
        <v>0</v>
      </c>
      <c r="O2092" s="35">
        <v>0</v>
      </c>
      <c r="P2092" s="35">
        <v>25000</v>
      </c>
      <c r="Q2092" s="4" t="s">
        <v>7503</v>
      </c>
      <c r="R2092" s="35">
        <f t="shared" si="586"/>
        <v>1995999.9999999998</v>
      </c>
      <c r="S2092" s="35">
        <f t="shared" si="580"/>
        <v>1702844.3675675672</v>
      </c>
      <c r="T2092" s="35">
        <f t="shared" si="581"/>
        <v>293155.63243243261</v>
      </c>
      <c r="U2092" s="35">
        <f t="shared" si="587"/>
        <v>20664</v>
      </c>
      <c r="V2092" s="35">
        <f t="shared" si="588"/>
        <v>1925.2173913043478</v>
      </c>
      <c r="W2092" s="35">
        <f t="shared" si="582"/>
        <v>44311.199999999997</v>
      </c>
      <c r="X2092" s="35">
        <f t="shared" si="589"/>
        <v>195005.21504112828</v>
      </c>
      <c r="Y2092" s="35">
        <f>H2092</f>
        <v>24</v>
      </c>
      <c r="Z2092" s="35">
        <v>0</v>
      </c>
      <c r="AA2092" s="35">
        <f t="shared" si="591"/>
        <v>25000</v>
      </c>
      <c r="AB2092" s="37">
        <f t="shared" si="583"/>
        <v>0</v>
      </c>
      <c r="AC2092" s="35">
        <v>0</v>
      </c>
      <c r="AD2092" s="35">
        <v>6250</v>
      </c>
      <c r="AE2092" s="44"/>
    </row>
    <row r="2093" spans="1:31">
      <c r="A2093" s="34">
        <v>2089</v>
      </c>
      <c r="B2093" s="58">
        <v>46265</v>
      </c>
      <c r="C2093" s="4" t="s">
        <v>7907</v>
      </c>
      <c r="D2093" s="4" t="s">
        <v>6201</v>
      </c>
      <c r="E2093" s="4" t="s">
        <v>6148</v>
      </c>
      <c r="F2093" s="35" t="str">
        <f>IFERROR(VLOOKUP(E2093,'DATA MASTER'!$B$1:$R$3858,3,0),"")</f>
        <v>DIV 2</v>
      </c>
      <c r="G2093" s="4">
        <v>24</v>
      </c>
      <c r="H2093" s="35">
        <f>IFERROR(VLOOKUP(E2093,'DATA MASTER'!$B$1:$R$3858,6,0),"")</f>
        <v>24</v>
      </c>
      <c r="I2093" s="40">
        <f>IFERROR(VLOOKUP(E2093,'DATA MASTER'!$B$1:$R$3858,5,0),"")</f>
        <v>1.0900000000000001</v>
      </c>
      <c r="J2093" s="35">
        <f>IFERROR(VLOOKUP(E2093,'DATA MASTER'!$B$1:$R$3858,17,0),"")</f>
        <v>82200</v>
      </c>
      <c r="K2093" s="35">
        <f>IFERROR(VLOOKUP(E2093,'DATA MASTER'!$B$1:$R$3858,16,0),"")</f>
        <v>74900</v>
      </c>
      <c r="L2093" s="34">
        <f t="shared" si="579"/>
        <v>6165</v>
      </c>
      <c r="M2093" s="34">
        <f t="shared" si="585"/>
        <v>10851.512000000001</v>
      </c>
      <c r="N2093" s="35">
        <v>0</v>
      </c>
      <c r="O2093" s="35">
        <v>0</v>
      </c>
      <c r="P2093" s="35"/>
      <c r="Q2093" s="4"/>
      <c r="R2093" s="35">
        <f t="shared" si="586"/>
        <v>1644000</v>
      </c>
      <c r="S2093" s="35">
        <f t="shared" si="580"/>
        <v>1384832.172972973</v>
      </c>
      <c r="T2093" s="35">
        <f t="shared" si="581"/>
        <v>259167.82702702703</v>
      </c>
      <c r="U2093" s="35">
        <f t="shared" si="587"/>
        <v>18312.000000000004</v>
      </c>
      <c r="V2093" s="35">
        <f t="shared" si="588"/>
        <v>1706.0869565217392</v>
      </c>
      <c r="W2093" s="35">
        <f t="shared" si="582"/>
        <v>36496.800000000003</v>
      </c>
      <c r="X2093" s="35">
        <f t="shared" si="589"/>
        <v>167652.94007050531</v>
      </c>
      <c r="Y2093" s="35">
        <v>1</v>
      </c>
      <c r="Z2093" s="35">
        <v>0</v>
      </c>
      <c r="AA2093" s="35">
        <f t="shared" si="591"/>
        <v>0</v>
      </c>
      <c r="AB2093" s="37">
        <f t="shared" si="583"/>
        <v>10000</v>
      </c>
      <c r="AC2093" s="35">
        <v>0</v>
      </c>
      <c r="AD2093" s="35">
        <v>25000</v>
      </c>
      <c r="AE2093" s="44"/>
    </row>
    <row r="2094" spans="1:31">
      <c r="A2094" s="34">
        <v>2090</v>
      </c>
      <c r="B2094" s="58">
        <v>46265</v>
      </c>
      <c r="C2094" s="4" t="s">
        <v>7908</v>
      </c>
      <c r="D2094" s="4" t="s">
        <v>6201</v>
      </c>
      <c r="E2094" s="4" t="s">
        <v>1118</v>
      </c>
      <c r="F2094" s="35" t="str">
        <f>IFERROR(VLOOKUP(E2094,'DATA MASTER'!$B$1:$R$3858,3,0),"")</f>
        <v>MTAB</v>
      </c>
      <c r="G2094" s="4">
        <v>20</v>
      </c>
      <c r="H2094" s="35">
        <f>IFERROR(VLOOKUP(E2094,'DATA MASTER'!$B$1:$R$3858,6,0),"")</f>
        <v>4</v>
      </c>
      <c r="I2094" s="40">
        <f>IFERROR(VLOOKUP(E2094,'DATA MASTER'!$B$1:$R$3858,5,0),"")</f>
        <v>5.13</v>
      </c>
      <c r="J2094" s="35">
        <f>IFERROR(VLOOKUP(E2094,'DATA MASTER'!$B$1:$R$3858,17,0),"")</f>
        <v>177300</v>
      </c>
      <c r="K2094" s="35">
        <f>IFERROR(VLOOKUP(E2094,'DATA MASTER'!$B$1:$R$3858,16,0),"")</f>
        <v>165300</v>
      </c>
      <c r="L2094" s="34">
        <f t="shared" si="579"/>
        <v>22162.5</v>
      </c>
      <c r="M2094" s="34">
        <f t="shared" si="585"/>
        <v>31425.183000000001</v>
      </c>
      <c r="N2094" s="35">
        <v>0</v>
      </c>
      <c r="O2094" s="35">
        <v>0</v>
      </c>
      <c r="P2094" s="35"/>
      <c r="Q2094" s="4"/>
      <c r="R2094" s="35">
        <f t="shared" si="586"/>
        <v>2795270.2702702698</v>
      </c>
      <c r="S2094" s="35">
        <f t="shared" si="580"/>
        <v>2412158.8648648649</v>
      </c>
      <c r="T2094" s="35">
        <f t="shared" si="581"/>
        <v>383111.40540540498</v>
      </c>
      <c r="U2094" s="35">
        <f t="shared" si="587"/>
        <v>71820</v>
      </c>
      <c r="V2094" s="35">
        <f t="shared" si="588"/>
        <v>6691.304347826087</v>
      </c>
      <c r="W2094" s="35">
        <f t="shared" si="582"/>
        <v>62055</v>
      </c>
      <c r="X2094" s="35">
        <f t="shared" si="589"/>
        <v>163973.67248615029</v>
      </c>
      <c r="Y2094" s="35">
        <v>1</v>
      </c>
      <c r="Z2094" s="35">
        <v>0</v>
      </c>
      <c r="AA2094" s="35">
        <f t="shared" si="591"/>
        <v>0</v>
      </c>
      <c r="AB2094" s="37">
        <f t="shared" si="583"/>
        <v>50000</v>
      </c>
      <c r="AC2094" s="35">
        <v>0</v>
      </c>
      <c r="AD2094" s="3">
        <v>28571.428571428572</v>
      </c>
      <c r="AE2094" s="44"/>
    </row>
    <row r="2095" spans="1:31">
      <c r="A2095" s="34">
        <v>2091</v>
      </c>
      <c r="B2095" s="58">
        <v>46265</v>
      </c>
      <c r="C2095" s="4" t="s">
        <v>7908</v>
      </c>
      <c r="D2095" s="4" t="s">
        <v>6201</v>
      </c>
      <c r="E2095" s="4" t="s">
        <v>1236</v>
      </c>
      <c r="F2095" s="35" t="str">
        <f>IFERROR(VLOOKUP(E2095,'DATA MASTER'!$B$1:$R$3858,3,0),"")</f>
        <v>MTAB</v>
      </c>
      <c r="G2095" s="4">
        <v>3</v>
      </c>
      <c r="H2095" s="35">
        <f>IFERROR(VLOOKUP(E2095,'DATA MASTER'!$B$1:$R$3858,6,0),"")</f>
        <v>1</v>
      </c>
      <c r="I2095" s="40">
        <f>IFERROR(VLOOKUP(E2095,'DATA MASTER'!$B$1:$R$3858,5,0),"")</f>
        <v>25.52</v>
      </c>
      <c r="J2095" s="35">
        <f>IFERROR(VLOOKUP(E2095,'DATA MASTER'!$B$1:$R$3858,17,0),"")</f>
        <v>836700</v>
      </c>
      <c r="K2095" s="35">
        <f>IFERROR(VLOOKUP(E2095,'DATA MASTER'!$B$1:$R$3858,16,0),"")</f>
        <v>777200</v>
      </c>
      <c r="L2095" s="34">
        <f t="shared" si="579"/>
        <v>104587.5</v>
      </c>
      <c r="M2095" s="34">
        <f t="shared" si="585"/>
        <v>147753.492</v>
      </c>
      <c r="N2095" s="35">
        <v>0</v>
      </c>
      <c r="O2095" s="35">
        <v>0</v>
      </c>
      <c r="P2095" s="35"/>
      <c r="Q2095" s="4"/>
      <c r="R2095" s="35">
        <f t="shared" si="586"/>
        <v>1978682.4324324322</v>
      </c>
      <c r="S2095" s="35">
        <f t="shared" si="580"/>
        <v>1701206.7783783781</v>
      </c>
      <c r="T2095" s="35">
        <f t="shared" si="581"/>
        <v>277475.65405405406</v>
      </c>
      <c r="U2095" s="35">
        <f t="shared" si="587"/>
        <v>53592</v>
      </c>
      <c r="V2095" s="35">
        <f t="shared" si="588"/>
        <v>4993.0434782608691</v>
      </c>
      <c r="W2095" s="35">
        <f t="shared" si="582"/>
        <v>43926.75</v>
      </c>
      <c r="X2095" s="35">
        <f t="shared" si="589"/>
        <v>116392.43200436461</v>
      </c>
      <c r="Y2095" s="35">
        <v>1</v>
      </c>
      <c r="Z2095" s="35">
        <v>0</v>
      </c>
      <c r="AA2095" s="35">
        <f t="shared" si="591"/>
        <v>0</v>
      </c>
      <c r="AB2095" s="37">
        <f t="shared" si="583"/>
        <v>30000</v>
      </c>
      <c r="AC2095" s="35">
        <v>0</v>
      </c>
      <c r="AD2095" s="3">
        <v>28571.428571428572</v>
      </c>
      <c r="AE2095" s="44"/>
    </row>
    <row r="2096" spans="1:31">
      <c r="A2096" s="34">
        <v>2092</v>
      </c>
      <c r="B2096" s="58">
        <v>46265</v>
      </c>
      <c r="C2096" s="4" t="s">
        <v>7909</v>
      </c>
      <c r="D2096" s="4" t="s">
        <v>6158</v>
      </c>
      <c r="E2096" s="4" t="s">
        <v>6166</v>
      </c>
      <c r="F2096" s="35" t="str">
        <f>IFERROR(VLOOKUP(E2096,'DATA MASTER'!$B$1:$R$3858,3,0),"")</f>
        <v>DIV 2</v>
      </c>
      <c r="G2096" s="4">
        <v>14</v>
      </c>
      <c r="H2096" s="35">
        <f>IFERROR(VLOOKUP(E2096,'DATA MASTER'!$B$1:$R$3858,6,0),"")</f>
        <v>4</v>
      </c>
      <c r="I2096" s="40">
        <f>IFERROR(VLOOKUP(E2096,'DATA MASTER'!$B$1:$R$3858,5,0),"")</f>
        <v>4.68</v>
      </c>
      <c r="J2096" s="35">
        <f>IFERROR(VLOOKUP(E2096,'DATA MASTER'!$B$1:$R$3858,17,0),"")</f>
        <v>112100</v>
      </c>
      <c r="K2096" s="35">
        <f>IFERROR(VLOOKUP(E2096,'DATA MASTER'!$B$1:$R$3858,16,0),"")</f>
        <v>96500</v>
      </c>
      <c r="L2096" s="34">
        <f t="shared" si="579"/>
        <v>8407.5</v>
      </c>
      <c r="M2096" s="34">
        <f t="shared" si="585"/>
        <v>13980.92</v>
      </c>
      <c r="N2096" s="35">
        <v>0</v>
      </c>
      <c r="O2096" s="35">
        <v>0</v>
      </c>
      <c r="P2096" s="35"/>
      <c r="Q2096" s="4"/>
      <c r="R2096" s="35">
        <f t="shared" si="586"/>
        <v>1307833.3333333333</v>
      </c>
      <c r="S2096" s="35">
        <f t="shared" si="580"/>
        <v>1040781.1891891891</v>
      </c>
      <c r="T2096" s="35">
        <f t="shared" si="581"/>
        <v>267052.14414414414</v>
      </c>
      <c r="U2096" s="35">
        <f t="shared" si="587"/>
        <v>45864</v>
      </c>
      <c r="V2096" s="35">
        <f t="shared" si="588"/>
        <v>4273.04347826087</v>
      </c>
      <c r="W2096" s="35">
        <f t="shared" si="582"/>
        <v>29033.9</v>
      </c>
      <c r="X2096" s="35">
        <f t="shared" si="589"/>
        <v>180738.34352302615</v>
      </c>
      <c r="Y2096" s="35">
        <v>1</v>
      </c>
      <c r="Z2096" s="35">
        <v>0</v>
      </c>
      <c r="AA2096" s="35">
        <f t="shared" si="591"/>
        <v>0</v>
      </c>
      <c r="AB2096" s="37">
        <f t="shared" si="583"/>
        <v>0</v>
      </c>
      <c r="AC2096" s="35">
        <v>0</v>
      </c>
      <c r="AD2096" s="35">
        <v>7142.8571428571431</v>
      </c>
      <c r="AE2096" s="44"/>
    </row>
    <row r="2097" spans="1:31">
      <c r="A2097" s="34">
        <v>2093</v>
      </c>
      <c r="B2097" s="58">
        <v>46265</v>
      </c>
      <c r="C2097" s="4" t="s">
        <v>7910</v>
      </c>
      <c r="D2097" s="4" t="s">
        <v>6134</v>
      </c>
      <c r="E2097" s="4" t="s">
        <v>6135</v>
      </c>
      <c r="F2097" s="35" t="str">
        <f>IFERROR(VLOOKUP(E2097,'DATA MASTER'!$B$1:$R$3858,3,0),"")</f>
        <v>DIV 1</v>
      </c>
      <c r="G2097" s="4">
        <v>48</v>
      </c>
      <c r="H2097" s="35">
        <f>IFERROR(VLOOKUP(E2097,'DATA MASTER'!$B$1:$R$3858,6,0),"")</f>
        <v>24</v>
      </c>
      <c r="I2097" s="40">
        <f>IFERROR(VLOOKUP(E2097,'DATA MASTER'!$B$1:$R$3858,5,0),"")</f>
        <v>1.23</v>
      </c>
      <c r="J2097" s="35">
        <f>IFERROR(VLOOKUP(E2097,'DATA MASTER'!$B$1:$R$3858,17,0),"")</f>
        <v>99800</v>
      </c>
      <c r="K2097" s="35">
        <f>IFERROR(VLOOKUP(E2097,'DATA MASTER'!$B$1:$R$3858,16,0),"")</f>
        <v>92100</v>
      </c>
      <c r="L2097" s="34">
        <f t="shared" si="579"/>
        <v>7485</v>
      </c>
      <c r="M2097" s="34">
        <f t="shared" si="585"/>
        <v>13343.448</v>
      </c>
      <c r="N2097" s="35">
        <v>0</v>
      </c>
      <c r="O2097" s="35">
        <v>0</v>
      </c>
      <c r="P2097" s="35"/>
      <c r="Q2097" s="4" t="e">
        <f>VLOOKUP(#REF!,#REF!,1,0)</f>
        <v>#REF!</v>
      </c>
      <c r="R2097" s="35">
        <f t="shared" si="586"/>
        <v>3991999.9999999995</v>
      </c>
      <c r="S2097" s="35">
        <f t="shared" si="580"/>
        <v>3405688.7351351343</v>
      </c>
      <c r="T2097" s="35">
        <f t="shared" si="581"/>
        <v>586311.26486486522</v>
      </c>
      <c r="U2097" s="35">
        <f t="shared" si="587"/>
        <v>41328</v>
      </c>
      <c r="V2097" s="35">
        <f t="shared" si="588"/>
        <v>3850.4347826086955</v>
      </c>
      <c r="W2097" s="35">
        <f t="shared" si="582"/>
        <v>88622.399999999994</v>
      </c>
      <c r="X2097" s="35" t="str">
        <f t="shared" si="589"/>
        <v/>
      </c>
      <c r="Y2097" s="35">
        <v>1</v>
      </c>
      <c r="Z2097" s="42" t="e">
        <f>VLOOKUP(Q2097,#REF!,4,0)</f>
        <v>#REF!</v>
      </c>
      <c r="AA2097" s="35">
        <f t="shared" si="591"/>
        <v>0</v>
      </c>
      <c r="AB2097" s="37">
        <f t="shared" si="583"/>
        <v>0</v>
      </c>
      <c r="AC2097" s="35" t="e">
        <f t="shared" ref="AC2097:AC2100" si="595">Z2097*R2097*1.11</f>
        <v>#REF!</v>
      </c>
      <c r="AD2097" s="35">
        <v>0</v>
      </c>
      <c r="AE2097" s="44"/>
    </row>
    <row r="2098" spans="1:31">
      <c r="A2098" s="34">
        <v>2094</v>
      </c>
      <c r="B2098" s="58">
        <v>46265</v>
      </c>
      <c r="C2098" s="4" t="s">
        <v>7910</v>
      </c>
      <c r="D2098" s="4" t="s">
        <v>6134</v>
      </c>
      <c r="E2098" s="4" t="s">
        <v>6248</v>
      </c>
      <c r="F2098" s="35" t="str">
        <f>IFERROR(VLOOKUP(E2098,'DATA MASTER'!$B$1:$R$3858,3,0),"")</f>
        <v>DIV 2</v>
      </c>
      <c r="G2098" s="4">
        <v>20</v>
      </c>
      <c r="H2098" s="35">
        <f>IFERROR(VLOOKUP(E2098,'DATA MASTER'!$B$1:$R$3858,6,0),"")</f>
        <v>4</v>
      </c>
      <c r="I2098" s="40">
        <f>IFERROR(VLOOKUP(E2098,'DATA MASTER'!$B$1:$R$3858,5,0),"")</f>
        <v>5.23</v>
      </c>
      <c r="J2098" s="35">
        <f>IFERROR(VLOOKUP(E2098,'DATA MASTER'!$B$1:$R$3858,17,0),"")</f>
        <v>163600</v>
      </c>
      <c r="K2098" s="35">
        <f>IFERROR(VLOOKUP(E2098,'DATA MASTER'!$B$1:$R$3858,16,0),"")</f>
        <v>144200</v>
      </c>
      <c r="L2098" s="34">
        <f t="shared" si="579"/>
        <v>12270</v>
      </c>
      <c r="M2098" s="34">
        <f t="shared" si="585"/>
        <v>20891.696</v>
      </c>
      <c r="N2098" s="35">
        <v>0</v>
      </c>
      <c r="O2098" s="35">
        <v>0</v>
      </c>
      <c r="P2098" s="35"/>
      <c r="Q2098" s="4" t="e">
        <f>VLOOKUP(#REF!,#REF!,1,0)</f>
        <v>#REF!</v>
      </c>
      <c r="R2098" s="35">
        <f t="shared" si="586"/>
        <v>2726666.666666666</v>
      </c>
      <c r="S2098" s="35">
        <f t="shared" si="580"/>
        <v>2221771.2432432431</v>
      </c>
      <c r="T2098" s="35">
        <f t="shared" si="581"/>
        <v>504895.42342342297</v>
      </c>
      <c r="U2098" s="35">
        <f t="shared" si="587"/>
        <v>73220</v>
      </c>
      <c r="V2098" s="35">
        <f t="shared" si="588"/>
        <v>6821.7391304347839</v>
      </c>
      <c r="W2098" s="35">
        <f t="shared" si="582"/>
        <v>60531.999999999993</v>
      </c>
      <c r="X2098" s="35" t="str">
        <f t="shared" si="589"/>
        <v/>
      </c>
      <c r="Y2098" s="35">
        <v>1</v>
      </c>
      <c r="Z2098" s="42" t="e">
        <f>VLOOKUP(Q2098,#REF!,4,0)</f>
        <v>#REF!</v>
      </c>
      <c r="AA2098" s="35">
        <f t="shared" si="591"/>
        <v>0</v>
      </c>
      <c r="AB2098" s="37">
        <f t="shared" si="583"/>
        <v>0</v>
      </c>
      <c r="AC2098" s="35" t="e">
        <f t="shared" si="595"/>
        <v>#REF!</v>
      </c>
      <c r="AD2098" s="35">
        <v>0</v>
      </c>
      <c r="AE2098" s="44"/>
    </row>
    <row r="2099" spans="1:31">
      <c r="A2099" s="34">
        <v>2095</v>
      </c>
      <c r="B2099" s="58">
        <v>46265</v>
      </c>
      <c r="C2099" s="4" t="s">
        <v>7910</v>
      </c>
      <c r="D2099" s="4" t="s">
        <v>6134</v>
      </c>
      <c r="E2099" s="4" t="s">
        <v>6290</v>
      </c>
      <c r="F2099" s="35" t="str">
        <f>IFERROR(VLOOKUP(E2099,'DATA MASTER'!$B$1:$R$3858,3,0),"")</f>
        <v>DIV 2</v>
      </c>
      <c r="G2099" s="4">
        <v>5</v>
      </c>
      <c r="H2099" s="35">
        <f>IFERROR(VLOOKUP(E2099,'DATA MASTER'!$B$1:$R$3858,6,0),"")</f>
        <v>1</v>
      </c>
      <c r="I2099" s="40">
        <f>IFERROR(VLOOKUP(E2099,'DATA MASTER'!$B$1:$R$3858,5,0),"")</f>
        <v>21.4</v>
      </c>
      <c r="J2099" s="35">
        <f>IFERROR(VLOOKUP(E2099,'DATA MASTER'!$B$1:$R$3858,17,0),"")</f>
        <v>628600</v>
      </c>
      <c r="K2099" s="35">
        <f>IFERROR(VLOOKUP(E2099,'DATA MASTER'!$B$1:$R$3858,16,0),"")</f>
        <v>552400</v>
      </c>
      <c r="L2099" s="34">
        <f t="shared" si="579"/>
        <v>47145</v>
      </c>
      <c r="M2099" s="34">
        <f t="shared" si="585"/>
        <v>80031.712</v>
      </c>
      <c r="N2099" s="35">
        <v>0</v>
      </c>
      <c r="O2099" s="35">
        <v>0</v>
      </c>
      <c r="P2099" s="35"/>
      <c r="Q2099" s="4" t="e">
        <f>VLOOKUP(#REF!,#REF!,1,0)</f>
        <v>#REF!</v>
      </c>
      <c r="R2099" s="35">
        <f t="shared" si="586"/>
        <v>2619166.6666666665</v>
      </c>
      <c r="S2099" s="35">
        <f t="shared" si="580"/>
        <v>2127785.0810810812</v>
      </c>
      <c r="T2099" s="35">
        <f t="shared" si="581"/>
        <v>491381.58558558533</v>
      </c>
      <c r="U2099" s="35">
        <f t="shared" si="587"/>
        <v>74900</v>
      </c>
      <c r="V2099" s="35">
        <f t="shared" si="588"/>
        <v>6978.2608695652179</v>
      </c>
      <c r="W2099" s="35">
        <f t="shared" si="582"/>
        <v>58145.5</v>
      </c>
      <c r="X2099" s="35" t="str">
        <f t="shared" si="589"/>
        <v/>
      </c>
      <c r="Y2099" s="35">
        <v>1</v>
      </c>
      <c r="Z2099" s="42" t="e">
        <f>VLOOKUP(Q2099,#REF!,4,0)</f>
        <v>#REF!</v>
      </c>
      <c r="AA2099" s="35">
        <f t="shared" si="591"/>
        <v>0</v>
      </c>
      <c r="AB2099" s="37">
        <f t="shared" si="583"/>
        <v>0</v>
      </c>
      <c r="AC2099" s="35" t="e">
        <f t="shared" si="595"/>
        <v>#REF!</v>
      </c>
      <c r="AD2099" s="35">
        <v>0</v>
      </c>
      <c r="AE2099" s="44"/>
    </row>
    <row r="2100" spans="1:31">
      <c r="A2100" s="34">
        <v>2096</v>
      </c>
      <c r="B2100" s="58">
        <v>46265</v>
      </c>
      <c r="C2100" s="4" t="s">
        <v>7910</v>
      </c>
      <c r="D2100" s="4" t="s">
        <v>6134</v>
      </c>
      <c r="E2100" s="4" t="s">
        <v>6294</v>
      </c>
      <c r="F2100" s="35" t="str">
        <f>IFERROR(VLOOKUP(E2100,'DATA MASTER'!$B$1:$R$3858,3,0),"")</f>
        <v>DIV 2</v>
      </c>
      <c r="G2100" s="4">
        <v>5</v>
      </c>
      <c r="H2100" s="35">
        <f>IFERROR(VLOOKUP(E2100,'DATA MASTER'!$B$1:$R$3858,6,0),"")</f>
        <v>1</v>
      </c>
      <c r="I2100" s="40">
        <f>IFERROR(VLOOKUP(E2100,'DATA MASTER'!$B$1:$R$3858,5,0),"")</f>
        <v>26.01</v>
      </c>
      <c r="J2100" s="35">
        <f>IFERROR(VLOOKUP(E2100,'DATA MASTER'!$B$1:$R$3858,17,0),"")</f>
        <v>764700</v>
      </c>
      <c r="K2100" s="35">
        <f>IFERROR(VLOOKUP(E2100,'DATA MASTER'!$B$1:$R$3858,16,0),"")</f>
        <v>670700</v>
      </c>
      <c r="L2100" s="34">
        <f t="shared" si="579"/>
        <v>57352.5</v>
      </c>
      <c r="M2100" s="34">
        <f t="shared" si="585"/>
        <v>97171.016000000003</v>
      </c>
      <c r="N2100" s="35">
        <v>0</v>
      </c>
      <c r="O2100" s="35">
        <v>0</v>
      </c>
      <c r="P2100" s="35"/>
      <c r="Q2100" s="4" t="e">
        <f>VLOOKUP(#REF!,#REF!,1,0)</f>
        <v>#REF!</v>
      </c>
      <c r="R2100" s="35">
        <f t="shared" si="586"/>
        <v>3186250</v>
      </c>
      <c r="S2100" s="35">
        <f t="shared" si="580"/>
        <v>2583463.8918918911</v>
      </c>
      <c r="T2100" s="35">
        <f t="shared" si="581"/>
        <v>602786.10810810886</v>
      </c>
      <c r="U2100" s="35">
        <f t="shared" si="587"/>
        <v>91035.000000000015</v>
      </c>
      <c r="V2100" s="35">
        <f t="shared" si="588"/>
        <v>8481.5217391304359</v>
      </c>
      <c r="W2100" s="35">
        <f t="shared" si="582"/>
        <v>70734.75</v>
      </c>
      <c r="X2100" s="35" t="str">
        <f t="shared" si="589"/>
        <v/>
      </c>
      <c r="Y2100" s="35">
        <v>1</v>
      </c>
      <c r="Z2100" s="42" t="e">
        <f>VLOOKUP(Q2100,#REF!,4,0)</f>
        <v>#REF!</v>
      </c>
      <c r="AA2100" s="35">
        <f t="shared" si="591"/>
        <v>0</v>
      </c>
      <c r="AB2100" s="37">
        <f t="shared" si="583"/>
        <v>0</v>
      </c>
      <c r="AC2100" s="35" t="e">
        <f t="shared" si="595"/>
        <v>#REF!</v>
      </c>
      <c r="AD2100" s="35">
        <v>0</v>
      </c>
      <c r="AE2100" s="44"/>
    </row>
    <row r="2101" spans="1:31">
      <c r="A2101" s="34">
        <v>2097</v>
      </c>
      <c r="B2101" s="58">
        <v>46265</v>
      </c>
      <c r="C2101" s="4" t="s">
        <v>7911</v>
      </c>
      <c r="D2101" s="4" t="s">
        <v>6158</v>
      </c>
      <c r="E2101" s="4" t="s">
        <v>3976</v>
      </c>
      <c r="F2101" s="35" t="str">
        <f>IFERROR(VLOOKUP(E2101,'DATA MASTER'!$B$1:$R$3858,3,0),"")</f>
        <v>BB</v>
      </c>
      <c r="G2101" s="4">
        <v>24</v>
      </c>
      <c r="H2101" s="35">
        <f>IFERROR(VLOOKUP(E2101,'DATA MASTER'!$B$1:$R$3858,6,0),"")</f>
        <v>144</v>
      </c>
      <c r="I2101" s="40">
        <f>IFERROR(VLOOKUP(E2101,'DATA MASTER'!$B$1:$R$3858,5,0),"")</f>
        <v>4.8000000000000001E-2</v>
      </c>
      <c r="J2101" s="35">
        <f>IFERROR(VLOOKUP(E2101,'DATA MASTER'!$B$1:$R$3858,17,0),"")</f>
        <v>10600</v>
      </c>
      <c r="K2101" s="35">
        <f>IFERROR(VLOOKUP(E2101,'DATA MASTER'!$B$1:$R$3858,16,0),"")</f>
        <v>9500</v>
      </c>
      <c r="L2101" s="34">
        <f t="shared" si="579"/>
        <v>795</v>
      </c>
      <c r="M2101" s="34">
        <f t="shared" si="585"/>
        <v>1376.3600000000001</v>
      </c>
      <c r="N2101" s="35">
        <v>15</v>
      </c>
      <c r="O2101" s="35">
        <v>0</v>
      </c>
      <c r="P2101" s="35"/>
      <c r="Q2101" s="4"/>
      <c r="R2101" s="35">
        <f t="shared" si="586"/>
        <v>211639.99999999997</v>
      </c>
      <c r="S2101" s="35">
        <f t="shared" si="580"/>
        <v>175646.27027027024</v>
      </c>
      <c r="T2101" s="35">
        <f t="shared" si="581"/>
        <v>35993.729729729734</v>
      </c>
      <c r="U2101" s="35">
        <f t="shared" si="587"/>
        <v>806.40000000000009</v>
      </c>
      <c r="V2101" s="35">
        <f t="shared" si="588"/>
        <v>75.130434782608702</v>
      </c>
      <c r="W2101" s="35">
        <v>0</v>
      </c>
      <c r="X2101" s="35">
        <f t="shared" si="589"/>
        <v>35112.199294947124</v>
      </c>
      <c r="Y2101" s="35">
        <v>1</v>
      </c>
      <c r="Z2101" s="35">
        <v>0</v>
      </c>
      <c r="AA2101" s="35">
        <f t="shared" si="591"/>
        <v>0</v>
      </c>
      <c r="AB2101" s="37">
        <f t="shared" si="583"/>
        <v>0</v>
      </c>
      <c r="AC2101" s="35">
        <v>0</v>
      </c>
      <c r="AD2101" s="3">
        <v>0</v>
      </c>
      <c r="AE2101" s="44"/>
    </row>
    <row r="2102" spans="1:31">
      <c r="A2102" s="34">
        <v>2098</v>
      </c>
      <c r="B2102" s="58">
        <v>46265</v>
      </c>
      <c r="C2102" s="4" t="s">
        <v>7912</v>
      </c>
      <c r="D2102" s="4" t="s">
        <v>6196</v>
      </c>
      <c r="E2102" s="4" t="s">
        <v>6125</v>
      </c>
      <c r="F2102" s="35" t="str">
        <f>IFERROR(VLOOKUP(E2102,'DATA MASTER'!$B$1:$R$3858,3,0),"")</f>
        <v>DIV 2</v>
      </c>
      <c r="G2102" s="4">
        <v>4</v>
      </c>
      <c r="H2102" s="35">
        <f>IFERROR(VLOOKUP(E2102,'DATA MASTER'!$B$1:$R$3858,6,0),"")</f>
        <v>4</v>
      </c>
      <c r="I2102" s="40">
        <f>IFERROR(VLOOKUP(E2102,'DATA MASTER'!$B$1:$R$3858,5,0),"")</f>
        <v>4.74</v>
      </c>
      <c r="J2102" s="35">
        <f>IFERROR(VLOOKUP(E2102,'DATA MASTER'!$B$1:$R$3858,17,0),"")</f>
        <v>99000</v>
      </c>
      <c r="K2102" s="35">
        <f>IFERROR(VLOOKUP(E2102,'DATA MASTER'!$B$1:$R$3858,16,0),"")</f>
        <v>84000</v>
      </c>
      <c r="L2102" s="34">
        <f t="shared" si="579"/>
        <v>7425</v>
      </c>
      <c r="M2102" s="34">
        <f t="shared" si="585"/>
        <v>12169.92</v>
      </c>
      <c r="N2102" s="35">
        <v>0</v>
      </c>
      <c r="O2102" s="35">
        <v>0</v>
      </c>
      <c r="P2102" s="35"/>
      <c r="Q2102" s="4"/>
      <c r="R2102" s="35">
        <f t="shared" si="586"/>
        <v>330000</v>
      </c>
      <c r="S2102" s="35">
        <f t="shared" si="580"/>
        <v>258847.13513513512</v>
      </c>
      <c r="T2102" s="35">
        <f t="shared" si="581"/>
        <v>71152.864864864881</v>
      </c>
      <c r="U2102" s="35">
        <f t="shared" si="587"/>
        <v>13272</v>
      </c>
      <c r="V2102" s="35">
        <f t="shared" si="588"/>
        <v>1236.5217391304348</v>
      </c>
      <c r="W2102" s="35">
        <f t="shared" si="582"/>
        <v>7326.0000000000009</v>
      </c>
      <c r="X2102" s="35">
        <f t="shared" si="589"/>
        <v>44318.343125734449</v>
      </c>
      <c r="Y2102" s="35">
        <v>1</v>
      </c>
      <c r="Z2102" s="35">
        <v>0</v>
      </c>
      <c r="AA2102" s="35">
        <f t="shared" si="591"/>
        <v>0</v>
      </c>
      <c r="AB2102" s="37">
        <f t="shared" si="583"/>
        <v>0</v>
      </c>
      <c r="AC2102" s="35">
        <v>0</v>
      </c>
      <c r="AD2102" s="35">
        <v>5000</v>
      </c>
      <c r="AE2102" s="44"/>
    </row>
    <row r="2103" spans="1:31">
      <c r="A2103" s="34">
        <v>2099</v>
      </c>
      <c r="B2103" s="58">
        <v>46265</v>
      </c>
      <c r="C2103" s="4" t="s">
        <v>7912</v>
      </c>
      <c r="D2103" s="4" t="s">
        <v>6196</v>
      </c>
      <c r="E2103" s="4" t="s">
        <v>6148</v>
      </c>
      <c r="F2103" s="35" t="str">
        <f>IFERROR(VLOOKUP(E2103,'DATA MASTER'!$B$1:$R$3858,3,0),"")</f>
        <v>DIV 2</v>
      </c>
      <c r="G2103" s="4">
        <v>2</v>
      </c>
      <c r="H2103" s="35">
        <f>IFERROR(VLOOKUP(E2103,'DATA MASTER'!$B$1:$R$3858,6,0),"")</f>
        <v>24</v>
      </c>
      <c r="I2103" s="40">
        <f>IFERROR(VLOOKUP(E2103,'DATA MASTER'!$B$1:$R$3858,5,0),"")</f>
        <v>1.0900000000000001</v>
      </c>
      <c r="J2103" s="35">
        <f>IFERROR(VLOOKUP(E2103,'DATA MASTER'!$B$1:$R$3858,17,0),"")</f>
        <v>82200</v>
      </c>
      <c r="K2103" s="35">
        <f>IFERROR(VLOOKUP(E2103,'DATA MASTER'!$B$1:$R$3858,16,0),"")</f>
        <v>74900</v>
      </c>
      <c r="L2103" s="34">
        <f t="shared" si="579"/>
        <v>6165</v>
      </c>
      <c r="M2103" s="34">
        <f t="shared" si="585"/>
        <v>10851.512000000001</v>
      </c>
      <c r="N2103" s="35">
        <v>0</v>
      </c>
      <c r="O2103" s="35">
        <v>0</v>
      </c>
      <c r="P2103" s="35"/>
      <c r="Q2103" s="4"/>
      <c r="R2103" s="35">
        <f t="shared" si="586"/>
        <v>137000</v>
      </c>
      <c r="S2103" s="35">
        <f t="shared" si="580"/>
        <v>115402.68108108107</v>
      </c>
      <c r="T2103" s="35">
        <f t="shared" si="581"/>
        <v>21597.318918918929</v>
      </c>
      <c r="U2103" s="35">
        <f t="shared" si="587"/>
        <v>1526</v>
      </c>
      <c r="V2103" s="35">
        <f t="shared" si="588"/>
        <v>142.17391304347828</v>
      </c>
      <c r="W2103" s="35">
        <f t="shared" si="582"/>
        <v>3041.4</v>
      </c>
      <c r="X2103" s="35">
        <f t="shared" si="589"/>
        <v>11887.745005875448</v>
      </c>
      <c r="Y2103" s="35">
        <f>IF(E2103="arem005",20,IF(E2103="arem020",5,1))</f>
        <v>1</v>
      </c>
      <c r="Z2103" s="35">
        <v>0</v>
      </c>
      <c r="AA2103" s="35">
        <f t="shared" si="591"/>
        <v>0</v>
      </c>
      <c r="AB2103" s="37">
        <f t="shared" si="583"/>
        <v>0</v>
      </c>
      <c r="AC2103" s="35">
        <v>0</v>
      </c>
      <c r="AD2103" s="35">
        <v>5000</v>
      </c>
      <c r="AE2103" s="44"/>
    </row>
    <row r="2104" spans="1:31">
      <c r="A2104" s="34">
        <v>2100</v>
      </c>
      <c r="B2104" s="58">
        <v>46265</v>
      </c>
      <c r="C2104" s="4" t="s">
        <v>7912</v>
      </c>
      <c r="D2104" s="4" t="s">
        <v>6196</v>
      </c>
      <c r="E2104" s="4" t="s">
        <v>6207</v>
      </c>
      <c r="F2104" s="35" t="str">
        <f>IFERROR(VLOOKUP(E2104,'DATA MASTER'!$B$1:$R$3858,3,0),"")</f>
        <v>DIV 2</v>
      </c>
      <c r="G2104" s="4">
        <v>1</v>
      </c>
      <c r="H2104" s="35">
        <f>IFERROR(VLOOKUP(E2104,'DATA MASTER'!$B$1:$R$3858,6,0),"")</f>
        <v>4</v>
      </c>
      <c r="I2104" s="40">
        <f>IFERROR(VLOOKUP(E2104,'DATA MASTER'!$B$1:$R$3858,5,0),"")</f>
        <v>4.24</v>
      </c>
      <c r="J2104" s="35">
        <f>IFERROR(VLOOKUP(E2104,'DATA MASTER'!$B$1:$R$3858,17,0),"")</f>
        <v>310600</v>
      </c>
      <c r="K2104" s="35">
        <f>IFERROR(VLOOKUP(E2104,'DATA MASTER'!$B$1:$R$3858,16,0),"")</f>
        <v>283000</v>
      </c>
      <c r="L2104" s="34">
        <f t="shared" si="579"/>
        <v>23295</v>
      </c>
      <c r="M2104" s="34">
        <f t="shared" si="585"/>
        <v>41001.040000000001</v>
      </c>
      <c r="N2104" s="35">
        <v>0</v>
      </c>
      <c r="O2104" s="35">
        <v>0</v>
      </c>
      <c r="P2104" s="35"/>
      <c r="Q2104" s="4"/>
      <c r="R2104" s="35">
        <f t="shared" si="586"/>
        <v>258833.33333333331</v>
      </c>
      <c r="S2104" s="35">
        <f t="shared" si="580"/>
        <v>218017.08108108107</v>
      </c>
      <c r="T2104" s="35">
        <f t="shared" si="581"/>
        <v>40816.252252252249</v>
      </c>
      <c r="U2104" s="35">
        <f t="shared" si="587"/>
        <v>2968</v>
      </c>
      <c r="V2104" s="35">
        <f t="shared" si="588"/>
        <v>276.52173913043481</v>
      </c>
      <c r="W2104" s="35">
        <f t="shared" si="582"/>
        <v>5746.0999999999995</v>
      </c>
      <c r="X2104" s="35">
        <f t="shared" si="589"/>
        <v>26825.630513121818</v>
      </c>
      <c r="Y2104" s="35">
        <v>1</v>
      </c>
      <c r="Z2104" s="35">
        <v>0</v>
      </c>
      <c r="AA2104" s="35">
        <f t="shared" si="591"/>
        <v>0</v>
      </c>
      <c r="AB2104" s="37">
        <f t="shared" si="583"/>
        <v>0</v>
      </c>
      <c r="AC2104" s="35">
        <v>0</v>
      </c>
      <c r="AD2104" s="35">
        <v>5000</v>
      </c>
      <c r="AE2104" s="44"/>
    </row>
    <row r="2105" spans="1:31">
      <c r="A2105" s="34">
        <v>2101</v>
      </c>
      <c r="B2105" s="58">
        <v>46265</v>
      </c>
      <c r="C2105" s="4" t="s">
        <v>7913</v>
      </c>
      <c r="D2105" s="4" t="s">
        <v>6196</v>
      </c>
      <c r="E2105" s="4" t="s">
        <v>6148</v>
      </c>
      <c r="F2105" s="35" t="str">
        <f>IFERROR(VLOOKUP(E2105,'DATA MASTER'!$B$1:$R$3858,3,0),"")</f>
        <v>DIV 2</v>
      </c>
      <c r="G2105" s="4">
        <v>4</v>
      </c>
      <c r="H2105" s="35">
        <f>IFERROR(VLOOKUP(E2105,'DATA MASTER'!$B$1:$R$3858,6,0),"")</f>
        <v>24</v>
      </c>
      <c r="I2105" s="40">
        <f>IFERROR(VLOOKUP(E2105,'DATA MASTER'!$B$1:$R$3858,5,0),"")</f>
        <v>1.0900000000000001</v>
      </c>
      <c r="J2105" s="35">
        <f>IFERROR(VLOOKUP(E2105,'DATA MASTER'!$B$1:$R$3858,17,0),"")</f>
        <v>82200</v>
      </c>
      <c r="K2105" s="35">
        <f>IFERROR(VLOOKUP(E2105,'DATA MASTER'!$B$1:$R$3858,16,0),"")</f>
        <v>74900</v>
      </c>
      <c r="L2105" s="34">
        <f t="shared" si="579"/>
        <v>6165</v>
      </c>
      <c r="M2105" s="34">
        <f t="shared" si="585"/>
        <v>10851.512000000001</v>
      </c>
      <c r="N2105" s="35">
        <v>0</v>
      </c>
      <c r="O2105" s="35">
        <v>0</v>
      </c>
      <c r="P2105" s="35"/>
      <c r="Q2105" s="4"/>
      <c r="R2105" s="35">
        <f t="shared" si="586"/>
        <v>274000</v>
      </c>
      <c r="S2105" s="35">
        <f t="shared" si="580"/>
        <v>230805.36216216214</v>
      </c>
      <c r="T2105" s="35">
        <f t="shared" si="581"/>
        <v>43194.637837837858</v>
      </c>
      <c r="U2105" s="35">
        <f t="shared" si="587"/>
        <v>3052</v>
      </c>
      <c r="V2105" s="35">
        <f t="shared" si="588"/>
        <v>284.34782608695656</v>
      </c>
      <c r="W2105" s="35">
        <f t="shared" si="582"/>
        <v>6082.8</v>
      </c>
      <c r="X2105" s="35">
        <f t="shared" si="589"/>
        <v>25710.973882718637</v>
      </c>
      <c r="Y2105" s="35">
        <f>IF(E2105="arem005",20,IF(E2105="arem020",5,1))</f>
        <v>1</v>
      </c>
      <c r="Z2105" s="35">
        <v>0</v>
      </c>
      <c r="AA2105" s="35">
        <f t="shared" si="591"/>
        <v>0</v>
      </c>
      <c r="AB2105" s="37">
        <f t="shared" si="583"/>
        <v>0</v>
      </c>
      <c r="AC2105" s="35">
        <v>0</v>
      </c>
      <c r="AD2105" s="35">
        <v>8064.5161290322585</v>
      </c>
      <c r="AE2105" s="44"/>
    </row>
    <row r="2106" spans="1:31">
      <c r="A2106" s="34">
        <v>2102</v>
      </c>
      <c r="B2106" s="58">
        <v>46265</v>
      </c>
      <c r="C2106" s="4" t="s">
        <v>7913</v>
      </c>
      <c r="D2106" s="4" t="s">
        <v>6196</v>
      </c>
      <c r="E2106" s="4" t="s">
        <v>6207</v>
      </c>
      <c r="F2106" s="35" t="str">
        <f>IFERROR(VLOOKUP(E2106,'DATA MASTER'!$B$1:$R$3858,3,0),"")</f>
        <v>DIV 2</v>
      </c>
      <c r="G2106" s="4">
        <v>4</v>
      </c>
      <c r="H2106" s="35">
        <f>IFERROR(VLOOKUP(E2106,'DATA MASTER'!$B$1:$R$3858,6,0),"")</f>
        <v>4</v>
      </c>
      <c r="I2106" s="40">
        <f>IFERROR(VLOOKUP(E2106,'DATA MASTER'!$B$1:$R$3858,5,0),"")</f>
        <v>4.24</v>
      </c>
      <c r="J2106" s="35">
        <f>IFERROR(VLOOKUP(E2106,'DATA MASTER'!$B$1:$R$3858,17,0),"")</f>
        <v>310600</v>
      </c>
      <c r="K2106" s="35">
        <f>IFERROR(VLOOKUP(E2106,'DATA MASTER'!$B$1:$R$3858,16,0),"")</f>
        <v>283000</v>
      </c>
      <c r="L2106" s="34">
        <f t="shared" si="579"/>
        <v>23295</v>
      </c>
      <c r="M2106" s="34">
        <f t="shared" si="585"/>
        <v>41001.040000000001</v>
      </c>
      <c r="N2106" s="35">
        <v>0</v>
      </c>
      <c r="O2106" s="35">
        <v>0</v>
      </c>
      <c r="P2106" s="35"/>
      <c r="Q2106" s="4"/>
      <c r="R2106" s="35">
        <f t="shared" si="586"/>
        <v>1035333.3333333333</v>
      </c>
      <c r="S2106" s="35">
        <f t="shared" si="580"/>
        <v>872068.32432432426</v>
      </c>
      <c r="T2106" s="35">
        <f t="shared" si="581"/>
        <v>163265.00900900899</v>
      </c>
      <c r="U2106" s="35">
        <f t="shared" si="587"/>
        <v>11872</v>
      </c>
      <c r="V2106" s="35">
        <f t="shared" si="588"/>
        <v>1106.0869565217392</v>
      </c>
      <c r="W2106" s="35">
        <f t="shared" si="582"/>
        <v>22984.399999999998</v>
      </c>
      <c r="X2106" s="35">
        <f t="shared" si="589"/>
        <v>119238.00592345501</v>
      </c>
      <c r="Y2106" s="35">
        <v>1</v>
      </c>
      <c r="Z2106" s="35">
        <v>0</v>
      </c>
      <c r="AA2106" s="35">
        <f t="shared" si="591"/>
        <v>0</v>
      </c>
      <c r="AB2106" s="37">
        <f t="shared" si="583"/>
        <v>0</v>
      </c>
      <c r="AC2106" s="35">
        <v>0</v>
      </c>
      <c r="AD2106" s="35">
        <v>8064.5161290322585</v>
      </c>
      <c r="AE2106" s="44"/>
    </row>
    <row r="2107" spans="1:31">
      <c r="A2107" s="34">
        <v>2103</v>
      </c>
      <c r="B2107" s="58">
        <v>46265</v>
      </c>
      <c r="C2107" s="4" t="s">
        <v>7914</v>
      </c>
      <c r="D2107" s="4" t="s">
        <v>6134</v>
      </c>
      <c r="E2107" s="4" t="s">
        <v>6156</v>
      </c>
      <c r="F2107" s="35" t="str">
        <f>IFERROR(VLOOKUP(E2107,'DATA MASTER'!$B$1:$R$3858,3,0),"")</f>
        <v>DIV 1</v>
      </c>
      <c r="G2107" s="4">
        <v>4</v>
      </c>
      <c r="H2107" s="35">
        <f>IFERROR(VLOOKUP(E2107,'DATA MASTER'!$B$1:$R$3858,6,0),"")</f>
        <v>4</v>
      </c>
      <c r="I2107" s="40">
        <f>IFERROR(VLOOKUP(E2107,'DATA MASTER'!$B$1:$R$3858,5,0),"")</f>
        <v>5.3879999999999999</v>
      </c>
      <c r="J2107" s="35">
        <f>IFERROR(VLOOKUP(E2107,'DATA MASTER'!$B$1:$R$3858,17,0),"")</f>
        <v>185700</v>
      </c>
      <c r="K2107" s="35">
        <f>IFERROR(VLOOKUP(E2107,'DATA MASTER'!$B$1:$R$3858,16,0),"")</f>
        <v>165300</v>
      </c>
      <c r="L2107" s="34">
        <f t="shared" si="579"/>
        <v>13927.5</v>
      </c>
      <c r="M2107" s="34">
        <f t="shared" si="585"/>
        <v>23948.664000000001</v>
      </c>
      <c r="N2107" s="35">
        <v>0</v>
      </c>
      <c r="O2107" s="35">
        <v>0</v>
      </c>
      <c r="P2107" s="35"/>
      <c r="Q2107" s="4"/>
      <c r="R2107" s="35">
        <f t="shared" si="586"/>
        <v>619000</v>
      </c>
      <c r="S2107" s="35">
        <f t="shared" si="580"/>
        <v>509374.18378378375</v>
      </c>
      <c r="T2107" s="35">
        <f t="shared" si="581"/>
        <v>109625.81621621625</v>
      </c>
      <c r="U2107" s="35">
        <f t="shared" si="587"/>
        <v>15086.4</v>
      </c>
      <c r="V2107" s="35">
        <f t="shared" si="588"/>
        <v>1405.5652173913043</v>
      </c>
      <c r="W2107" s="35">
        <f t="shared" si="582"/>
        <v>13741.800000000001</v>
      </c>
      <c r="X2107" s="35">
        <f t="shared" si="589"/>
        <v>72249.193855967795</v>
      </c>
      <c r="Y2107" s="35">
        <f t="shared" ref="Y2107:Y2108" si="596">IF(E2107="avem005",4,IF(E2107="avem025",1,1))</f>
        <v>4</v>
      </c>
      <c r="Z2107" s="35">
        <v>0</v>
      </c>
      <c r="AA2107" s="35">
        <f t="shared" si="591"/>
        <v>0</v>
      </c>
      <c r="AB2107" s="37">
        <f t="shared" si="583"/>
        <v>0</v>
      </c>
      <c r="AC2107" s="35">
        <v>0</v>
      </c>
      <c r="AD2107" s="35">
        <v>7142.8571428571431</v>
      </c>
      <c r="AE2107" s="44"/>
    </row>
    <row r="2108" spans="1:31">
      <c r="A2108" s="34">
        <v>2104</v>
      </c>
      <c r="B2108" s="58">
        <v>46265</v>
      </c>
      <c r="C2108" s="4" t="s">
        <v>7915</v>
      </c>
      <c r="D2108" s="4" t="s">
        <v>6134</v>
      </c>
      <c r="E2108" s="4" t="s">
        <v>6207</v>
      </c>
      <c r="F2108" s="35" t="str">
        <f>IFERROR(VLOOKUP(E2108,'DATA MASTER'!$B$1:$R$3858,3,0),"")</f>
        <v>DIV 2</v>
      </c>
      <c r="G2108" s="4">
        <v>4</v>
      </c>
      <c r="H2108" s="35">
        <f>IFERROR(VLOOKUP(E2108,'DATA MASTER'!$B$1:$R$3858,6,0),"")</f>
        <v>4</v>
      </c>
      <c r="I2108" s="40">
        <f>IFERROR(VLOOKUP(E2108,'DATA MASTER'!$B$1:$R$3858,5,0),"")</f>
        <v>4.24</v>
      </c>
      <c r="J2108" s="35">
        <f>IFERROR(VLOOKUP(E2108,'DATA MASTER'!$B$1:$R$3858,17,0),"")</f>
        <v>310600</v>
      </c>
      <c r="K2108" s="35">
        <f>IFERROR(VLOOKUP(E2108,'DATA MASTER'!$B$1:$R$3858,16,0),"")</f>
        <v>283000</v>
      </c>
      <c r="L2108" s="34">
        <f t="shared" si="579"/>
        <v>23295</v>
      </c>
      <c r="M2108" s="34">
        <f t="shared" si="585"/>
        <v>41001.040000000001</v>
      </c>
      <c r="N2108" s="35">
        <v>0</v>
      </c>
      <c r="O2108" s="35">
        <v>0</v>
      </c>
      <c r="P2108" s="35"/>
      <c r="Q2108" s="4"/>
      <c r="R2108" s="35">
        <f t="shared" si="586"/>
        <v>1035333.3333333333</v>
      </c>
      <c r="S2108" s="35">
        <f t="shared" si="580"/>
        <v>872068.32432432426</v>
      </c>
      <c r="T2108" s="35">
        <f t="shared" si="581"/>
        <v>163265.00900900899</v>
      </c>
      <c r="U2108" s="35">
        <f t="shared" si="587"/>
        <v>11872</v>
      </c>
      <c r="V2108" s="35">
        <f t="shared" si="588"/>
        <v>1106.0869565217392</v>
      </c>
      <c r="W2108" s="35">
        <f t="shared" si="582"/>
        <v>22984.399999999998</v>
      </c>
      <c r="X2108" s="35">
        <f t="shared" si="589"/>
        <v>121746.96649693171</v>
      </c>
      <c r="Y2108" s="35">
        <f t="shared" si="596"/>
        <v>1</v>
      </c>
      <c r="Z2108" s="35">
        <v>0</v>
      </c>
      <c r="AA2108" s="35">
        <f t="shared" si="591"/>
        <v>0</v>
      </c>
      <c r="AB2108" s="37">
        <f t="shared" si="583"/>
        <v>0</v>
      </c>
      <c r="AC2108" s="35">
        <v>0</v>
      </c>
      <c r="AD2108" s="35">
        <v>5555.5555555555557</v>
      </c>
      <c r="AE2108" s="44"/>
    </row>
    <row r="2109" spans="1:31">
      <c r="A2109" s="34">
        <v>2105</v>
      </c>
      <c r="B2109" s="58">
        <v>46265</v>
      </c>
      <c r="C2109" s="4" t="s">
        <v>7915</v>
      </c>
      <c r="D2109" s="4" t="s">
        <v>6134</v>
      </c>
      <c r="E2109" s="4" t="s">
        <v>6170</v>
      </c>
      <c r="F2109" s="35" t="str">
        <f>IFERROR(VLOOKUP(E2109,'DATA MASTER'!$B$1:$R$3858,3,0),"")</f>
        <v>DIV 2</v>
      </c>
      <c r="G2109" s="4">
        <v>1</v>
      </c>
      <c r="H2109" s="35">
        <f>IFERROR(VLOOKUP(E2109,'DATA MASTER'!$B$1:$R$3858,6,0),"")</f>
        <v>1</v>
      </c>
      <c r="I2109" s="40">
        <f>IFERROR(VLOOKUP(E2109,'DATA MASTER'!$B$1:$R$3858,5,0),"")</f>
        <v>21.11</v>
      </c>
      <c r="J2109" s="35">
        <f>IFERROR(VLOOKUP(E2109,'DATA MASTER'!$B$1:$R$3858,17,0),"")</f>
        <v>1428200</v>
      </c>
      <c r="K2109" s="35">
        <f>IFERROR(VLOOKUP(E2109,'DATA MASTER'!$B$1:$R$3858,16,0),"")</f>
        <v>1291700</v>
      </c>
      <c r="L2109" s="34">
        <f t="shared" si="579"/>
        <v>107115</v>
      </c>
      <c r="M2109" s="34">
        <f t="shared" si="585"/>
        <v>187141.49600000001</v>
      </c>
      <c r="N2109" s="35">
        <v>0</v>
      </c>
      <c r="O2109" s="35">
        <v>0</v>
      </c>
      <c r="P2109" s="35"/>
      <c r="Q2109" s="4"/>
      <c r="R2109" s="35">
        <f t="shared" si="586"/>
        <v>1190166.6666666665</v>
      </c>
      <c r="S2109" s="35">
        <f t="shared" si="580"/>
        <v>995097.75135135127</v>
      </c>
      <c r="T2109" s="35">
        <f t="shared" si="581"/>
        <v>195068.91531531524</v>
      </c>
      <c r="U2109" s="35">
        <f t="shared" si="587"/>
        <v>14777</v>
      </c>
      <c r="V2109" s="35">
        <f t="shared" si="588"/>
        <v>1376.7391304347825</v>
      </c>
      <c r="W2109" s="35">
        <f t="shared" si="582"/>
        <v>26421.7</v>
      </c>
      <c r="X2109" s="35">
        <f t="shared" si="589"/>
        <v>146937.92062932489</v>
      </c>
      <c r="Y2109" s="35">
        <f>IF(E2109="avwi005",4,1)</f>
        <v>1</v>
      </c>
      <c r="Z2109" s="35">
        <v>0</v>
      </c>
      <c r="AA2109" s="35">
        <f t="shared" si="591"/>
        <v>0</v>
      </c>
      <c r="AB2109" s="37">
        <f t="shared" si="583"/>
        <v>0</v>
      </c>
      <c r="AC2109" s="35">
        <v>0</v>
      </c>
      <c r="AD2109" s="35">
        <v>5555.5555555555557</v>
      </c>
      <c r="AE2109" s="44"/>
    </row>
    <row r="2110" spans="1:31">
      <c r="A2110" s="34">
        <v>2106</v>
      </c>
      <c r="B2110" s="58">
        <v>46265</v>
      </c>
      <c r="C2110" s="4" t="s">
        <v>7916</v>
      </c>
      <c r="D2110" s="4" t="s">
        <v>6124</v>
      </c>
      <c r="E2110" s="4" t="s">
        <v>6135</v>
      </c>
      <c r="F2110" s="35" t="str">
        <f>IFERROR(VLOOKUP(E2110,'DATA MASTER'!$B$1:$R$3858,3,0),"")</f>
        <v>DIV 1</v>
      </c>
      <c r="G2110" s="4">
        <v>24</v>
      </c>
      <c r="H2110" s="35">
        <f>IFERROR(VLOOKUP(E2110,'DATA MASTER'!$B$1:$R$3858,6,0),"")</f>
        <v>24</v>
      </c>
      <c r="I2110" s="40">
        <f>IFERROR(VLOOKUP(E2110,'DATA MASTER'!$B$1:$R$3858,5,0),"")</f>
        <v>1.23</v>
      </c>
      <c r="J2110" s="35">
        <f>IFERROR(VLOOKUP(E2110,'DATA MASTER'!$B$1:$R$3858,17,0),"")</f>
        <v>99800</v>
      </c>
      <c r="K2110" s="35">
        <f>IFERROR(VLOOKUP(E2110,'DATA MASTER'!$B$1:$R$3858,16,0),"")</f>
        <v>92100</v>
      </c>
      <c r="L2110" s="34">
        <f t="shared" si="579"/>
        <v>7485</v>
      </c>
      <c r="M2110" s="34">
        <f t="shared" si="585"/>
        <v>13343.448</v>
      </c>
      <c r="N2110" s="35">
        <v>0</v>
      </c>
      <c r="O2110" s="35">
        <v>0</v>
      </c>
      <c r="P2110" s="35">
        <v>25000</v>
      </c>
      <c r="Q2110" s="4" t="s">
        <v>7503</v>
      </c>
      <c r="R2110" s="35">
        <f t="shared" si="586"/>
        <v>1995999.9999999998</v>
      </c>
      <c r="S2110" s="35">
        <f t="shared" si="580"/>
        <v>1702844.3675675672</v>
      </c>
      <c r="T2110" s="35">
        <f t="shared" si="581"/>
        <v>293155.63243243261</v>
      </c>
      <c r="U2110" s="35">
        <f t="shared" si="587"/>
        <v>20664</v>
      </c>
      <c r="V2110" s="35">
        <f t="shared" si="588"/>
        <v>1925.2173913043478</v>
      </c>
      <c r="W2110" s="35">
        <f t="shared" si="582"/>
        <v>44311.199999999997</v>
      </c>
      <c r="X2110" s="35">
        <f t="shared" si="589"/>
        <v>187618.85140476463</v>
      </c>
      <c r="Y2110" s="35">
        <f t="shared" ref="Y2110:Y2111" si="597">H2110</f>
        <v>24</v>
      </c>
      <c r="Z2110" s="35">
        <v>0</v>
      </c>
      <c r="AA2110" s="35">
        <f t="shared" si="591"/>
        <v>25000</v>
      </c>
      <c r="AB2110" s="37">
        <f t="shared" si="583"/>
        <v>0</v>
      </c>
      <c r="AC2110" s="35">
        <v>0</v>
      </c>
      <c r="AD2110" s="35">
        <v>13636.363636363636</v>
      </c>
      <c r="AE2110" s="44"/>
    </row>
    <row r="2111" spans="1:31">
      <c r="A2111" s="34">
        <v>2107</v>
      </c>
      <c r="B2111" s="58">
        <v>46265</v>
      </c>
      <c r="C2111" s="4" t="s">
        <v>7917</v>
      </c>
      <c r="D2111" s="4" t="s">
        <v>6287</v>
      </c>
      <c r="E2111" s="4" t="s">
        <v>6135</v>
      </c>
      <c r="F2111" s="35" t="str">
        <f>IFERROR(VLOOKUP(E2111,'DATA MASTER'!$B$1:$R$3858,3,0),"")</f>
        <v>DIV 1</v>
      </c>
      <c r="G2111" s="4">
        <v>24</v>
      </c>
      <c r="H2111" s="35">
        <f>IFERROR(VLOOKUP(E2111,'DATA MASTER'!$B$1:$R$3858,6,0),"")</f>
        <v>24</v>
      </c>
      <c r="I2111" s="40">
        <f>IFERROR(VLOOKUP(E2111,'DATA MASTER'!$B$1:$R$3858,5,0),"")</f>
        <v>1.23</v>
      </c>
      <c r="J2111" s="35">
        <f>IFERROR(VLOOKUP(E2111,'DATA MASTER'!$B$1:$R$3858,17,0),"")</f>
        <v>99800</v>
      </c>
      <c r="K2111" s="35">
        <f>IFERROR(VLOOKUP(E2111,'DATA MASTER'!$B$1:$R$3858,16,0),"")</f>
        <v>92100</v>
      </c>
      <c r="L2111" s="34">
        <f t="shared" si="579"/>
        <v>7485</v>
      </c>
      <c r="M2111" s="34">
        <f t="shared" si="585"/>
        <v>13343.448</v>
      </c>
      <c r="N2111" s="35">
        <v>0</v>
      </c>
      <c r="O2111" s="35">
        <v>0</v>
      </c>
      <c r="P2111" s="35">
        <v>25000</v>
      </c>
      <c r="Q2111" s="4" t="s">
        <v>7503</v>
      </c>
      <c r="R2111" s="35">
        <f t="shared" si="586"/>
        <v>1995999.9999999998</v>
      </c>
      <c r="S2111" s="35">
        <f t="shared" si="580"/>
        <v>1702844.3675675672</v>
      </c>
      <c r="T2111" s="35">
        <f t="shared" si="581"/>
        <v>293155.63243243261</v>
      </c>
      <c r="U2111" s="35">
        <f t="shared" si="587"/>
        <v>20664</v>
      </c>
      <c r="V2111" s="35">
        <f t="shared" si="588"/>
        <v>1925.2173913043478</v>
      </c>
      <c r="W2111" s="35">
        <f t="shared" si="582"/>
        <v>44311.199999999997</v>
      </c>
      <c r="X2111" s="35">
        <f t="shared" si="589"/>
        <v>187618.85140476463</v>
      </c>
      <c r="Y2111" s="35">
        <f t="shared" si="597"/>
        <v>24</v>
      </c>
      <c r="Z2111" s="35">
        <v>0</v>
      </c>
      <c r="AA2111" s="35">
        <f t="shared" si="591"/>
        <v>25000</v>
      </c>
      <c r="AB2111" s="37">
        <f t="shared" si="583"/>
        <v>0</v>
      </c>
      <c r="AC2111" s="35">
        <v>0</v>
      </c>
      <c r="AD2111" s="35">
        <v>13636.363636363636</v>
      </c>
      <c r="AE2111" s="44"/>
    </row>
    <row r="2112" spans="1:31">
      <c r="A2112" s="34">
        <v>2108</v>
      </c>
      <c r="B2112" s="58">
        <v>46265</v>
      </c>
      <c r="C2112" s="4" t="s">
        <v>7918</v>
      </c>
      <c r="D2112" s="4" t="s">
        <v>6134</v>
      </c>
      <c r="E2112" s="4" t="s">
        <v>6207</v>
      </c>
      <c r="F2112" s="35" t="str">
        <f>IFERROR(VLOOKUP(E2112,'DATA MASTER'!$B$1:$R$3858,3,0),"")</f>
        <v>DIV 2</v>
      </c>
      <c r="G2112" s="4">
        <v>4</v>
      </c>
      <c r="H2112" s="35">
        <f>IFERROR(VLOOKUP(E2112,'DATA MASTER'!$B$1:$R$3858,6,0),"")</f>
        <v>4</v>
      </c>
      <c r="I2112" s="40">
        <f>IFERROR(VLOOKUP(E2112,'DATA MASTER'!$B$1:$R$3858,5,0),"")</f>
        <v>4.24</v>
      </c>
      <c r="J2112" s="35">
        <f>IFERROR(VLOOKUP(E2112,'DATA MASTER'!$B$1:$R$3858,17,0),"")</f>
        <v>310600</v>
      </c>
      <c r="K2112" s="35">
        <f>IFERROR(VLOOKUP(E2112,'DATA MASTER'!$B$1:$R$3858,16,0),"")</f>
        <v>283000</v>
      </c>
      <c r="L2112" s="34">
        <f t="shared" si="579"/>
        <v>23295</v>
      </c>
      <c r="M2112" s="34">
        <f t="shared" si="585"/>
        <v>41001.040000000001</v>
      </c>
      <c r="N2112" s="35">
        <v>0</v>
      </c>
      <c r="O2112" s="35">
        <v>0</v>
      </c>
      <c r="P2112" s="35"/>
      <c r="Q2112" s="4"/>
      <c r="R2112" s="35">
        <f t="shared" si="586"/>
        <v>1035333.3333333333</v>
      </c>
      <c r="S2112" s="35">
        <f t="shared" si="580"/>
        <v>872068.32432432426</v>
      </c>
      <c r="T2112" s="35">
        <f t="shared" si="581"/>
        <v>163265.00900900899</v>
      </c>
      <c r="U2112" s="35">
        <f t="shared" si="587"/>
        <v>11872</v>
      </c>
      <c r="V2112" s="35">
        <f t="shared" si="588"/>
        <v>1106.0869565217392</v>
      </c>
      <c r="W2112" s="35">
        <f t="shared" si="582"/>
        <v>22984.399999999998</v>
      </c>
      <c r="X2112" s="35">
        <f t="shared" si="589"/>
        <v>118211.61296157818</v>
      </c>
      <c r="Y2112" s="35">
        <v>1</v>
      </c>
      <c r="Z2112" s="35">
        <v>0</v>
      </c>
      <c r="AA2112" s="35">
        <f t="shared" si="591"/>
        <v>0</v>
      </c>
      <c r="AB2112" s="37">
        <f t="shared" si="583"/>
        <v>0</v>
      </c>
      <c r="AC2112" s="35">
        <v>0</v>
      </c>
      <c r="AD2112" s="35">
        <v>9090.9090909090901</v>
      </c>
      <c r="AE2112" s="44"/>
    </row>
    <row r="2113" spans="1:31">
      <c r="A2113" s="34">
        <v>2109</v>
      </c>
      <c r="B2113" s="58">
        <v>46265</v>
      </c>
      <c r="C2113" s="4" t="s">
        <v>7919</v>
      </c>
      <c r="D2113" s="4" t="s">
        <v>6175</v>
      </c>
      <c r="E2113" s="4" t="s">
        <v>6135</v>
      </c>
      <c r="F2113" s="35" t="str">
        <f>IFERROR(VLOOKUP(E2113,'DATA MASTER'!$B$1:$R$3858,3,0),"")</f>
        <v>DIV 1</v>
      </c>
      <c r="G2113" s="4">
        <v>48</v>
      </c>
      <c r="H2113" s="35">
        <f>IFERROR(VLOOKUP(E2113,'DATA MASTER'!$B$1:$R$3858,6,0),"")</f>
        <v>24</v>
      </c>
      <c r="I2113" s="40">
        <f>IFERROR(VLOOKUP(E2113,'DATA MASTER'!$B$1:$R$3858,5,0),"")</f>
        <v>1.23</v>
      </c>
      <c r="J2113" s="35">
        <f>IFERROR(VLOOKUP(E2113,'DATA MASTER'!$B$1:$R$3858,17,0),"")</f>
        <v>99800</v>
      </c>
      <c r="K2113" s="35">
        <f>IFERROR(VLOOKUP(E2113,'DATA MASTER'!$B$1:$R$3858,16,0),"")</f>
        <v>92100</v>
      </c>
      <c r="L2113" s="34">
        <f t="shared" si="579"/>
        <v>7485</v>
      </c>
      <c r="M2113" s="34">
        <f t="shared" si="585"/>
        <v>13343.448</v>
      </c>
      <c r="N2113" s="35">
        <v>0</v>
      </c>
      <c r="O2113" s="35">
        <v>0</v>
      </c>
      <c r="P2113" s="35">
        <v>25000</v>
      </c>
      <c r="Q2113" s="4" t="s">
        <v>7503</v>
      </c>
      <c r="R2113" s="35">
        <f t="shared" si="586"/>
        <v>3991999.9999999995</v>
      </c>
      <c r="S2113" s="35">
        <f t="shared" si="580"/>
        <v>3405688.7351351343</v>
      </c>
      <c r="T2113" s="35">
        <f t="shared" si="581"/>
        <v>586311.26486486522</v>
      </c>
      <c r="U2113" s="35">
        <f t="shared" si="587"/>
        <v>41328</v>
      </c>
      <c r="V2113" s="35">
        <f t="shared" si="588"/>
        <v>3850.4347826086955</v>
      </c>
      <c r="W2113" s="35">
        <f t="shared" si="582"/>
        <v>88622.399999999994</v>
      </c>
      <c r="X2113" s="35">
        <f t="shared" si="589"/>
        <v>372510.43008225656</v>
      </c>
      <c r="Y2113" s="35">
        <f>H2113</f>
        <v>24</v>
      </c>
      <c r="Z2113" s="35">
        <v>0</v>
      </c>
      <c r="AA2113" s="35">
        <f t="shared" si="591"/>
        <v>50000</v>
      </c>
      <c r="AB2113" s="37">
        <f t="shared" si="583"/>
        <v>0</v>
      </c>
      <c r="AC2113" s="35">
        <v>0</v>
      </c>
      <c r="AD2113" s="35">
        <v>30000</v>
      </c>
      <c r="AE2113" s="44"/>
    </row>
    <row r="2114" spans="1:31">
      <c r="A2114" s="34">
        <v>2110</v>
      </c>
      <c r="B2114" s="58">
        <v>46265</v>
      </c>
      <c r="C2114" s="4" t="s">
        <v>7920</v>
      </c>
      <c r="D2114" s="4" t="s">
        <v>6158</v>
      </c>
      <c r="E2114" s="4" t="s">
        <v>6131</v>
      </c>
      <c r="F2114" s="35" t="str">
        <f>IFERROR(VLOOKUP(E2114,'DATA MASTER'!$B$1:$R$3858,3,0),"")</f>
        <v>DIV 1</v>
      </c>
      <c r="G2114" s="4">
        <v>60</v>
      </c>
      <c r="H2114" s="35">
        <f>IFERROR(VLOOKUP(E2114,'DATA MASTER'!$B$1:$R$3858,6,0),"")</f>
        <v>72</v>
      </c>
      <c r="I2114" s="40">
        <f>IFERROR(VLOOKUP(E2114,'DATA MASTER'!$B$1:$R$3858,5,0),"")</f>
        <v>0.245333</v>
      </c>
      <c r="J2114" s="35">
        <f>IFERROR(VLOOKUP(E2114,'DATA MASTER'!$B$1:$R$3858,17,0),"")</f>
        <v>27908.333333333332</v>
      </c>
      <c r="K2114" s="35">
        <f>IFERROR(VLOOKUP(E2114,'DATA MASTER'!$B$1:$R$3858,16,0),"")</f>
        <v>25850</v>
      </c>
      <c r="L2114" s="34">
        <f t="shared" si="579"/>
        <v>2093.125</v>
      </c>
      <c r="M2114" s="34">
        <f t="shared" si="585"/>
        <v>3745.1480000000001</v>
      </c>
      <c r="N2114" s="35">
        <v>0</v>
      </c>
      <c r="O2114" s="35">
        <v>0</v>
      </c>
      <c r="P2114" s="35"/>
      <c r="Q2114" s="4" t="e">
        <f>VLOOKUP(#REF!,#REF!,1,0)</f>
        <v>#REF!</v>
      </c>
      <c r="R2114" s="35">
        <f t="shared" si="586"/>
        <v>1395416.6666666665</v>
      </c>
      <c r="S2114" s="35">
        <f t="shared" si="580"/>
        <v>1194856.8648648646</v>
      </c>
      <c r="T2114" s="35">
        <f t="shared" si="581"/>
        <v>200559.80180180189</v>
      </c>
      <c r="U2114" s="35">
        <f t="shared" si="587"/>
        <v>10303.985999999999</v>
      </c>
      <c r="V2114" s="35">
        <f t="shared" si="588"/>
        <v>959.99869565217386</v>
      </c>
      <c r="W2114" s="35">
        <f t="shared" si="582"/>
        <v>30978.25</v>
      </c>
      <c r="X2114" s="35" t="str">
        <f t="shared" si="589"/>
        <v/>
      </c>
      <c r="Y2114" s="35">
        <v>1</v>
      </c>
      <c r="Z2114" s="42" t="e">
        <f>VLOOKUP(Q2114,#REF!,4,0)</f>
        <v>#REF!</v>
      </c>
      <c r="AA2114" s="35">
        <f t="shared" si="591"/>
        <v>0</v>
      </c>
      <c r="AB2114" s="37">
        <f t="shared" si="583"/>
        <v>0</v>
      </c>
      <c r="AC2114" s="35" t="e">
        <f>Z2114*R2114*1.11</f>
        <v>#REF!</v>
      </c>
      <c r="AD2114" s="35">
        <v>0</v>
      </c>
      <c r="AE2114" s="44"/>
    </row>
    <row r="2115" spans="1:31">
      <c r="A2115" s="34">
        <v>2111</v>
      </c>
      <c r="B2115" s="58">
        <v>46265</v>
      </c>
      <c r="C2115" s="4" t="s">
        <v>7921</v>
      </c>
      <c r="D2115" s="4" t="s">
        <v>6175</v>
      </c>
      <c r="E2115" s="4" t="s">
        <v>6135</v>
      </c>
      <c r="F2115" s="35" t="str">
        <f>IFERROR(VLOOKUP(E2115,'DATA MASTER'!$B$1:$R$3858,3,0),"")</f>
        <v>DIV 1</v>
      </c>
      <c r="G2115" s="4">
        <v>24</v>
      </c>
      <c r="H2115" s="35">
        <f>IFERROR(VLOOKUP(E2115,'DATA MASTER'!$B$1:$R$3858,6,0),"")</f>
        <v>24</v>
      </c>
      <c r="I2115" s="40">
        <f>IFERROR(VLOOKUP(E2115,'DATA MASTER'!$B$1:$R$3858,5,0),"")</f>
        <v>1.23</v>
      </c>
      <c r="J2115" s="35">
        <f>IFERROR(VLOOKUP(E2115,'DATA MASTER'!$B$1:$R$3858,17,0),"")</f>
        <v>99800</v>
      </c>
      <c r="K2115" s="35">
        <f>IFERROR(VLOOKUP(E2115,'DATA MASTER'!$B$1:$R$3858,16,0),"")</f>
        <v>92100</v>
      </c>
      <c r="L2115" s="34">
        <f t="shared" si="579"/>
        <v>7485</v>
      </c>
      <c r="M2115" s="34">
        <f t="shared" si="585"/>
        <v>13343.448</v>
      </c>
      <c r="N2115" s="35">
        <v>0</v>
      </c>
      <c r="O2115" s="35">
        <v>0</v>
      </c>
      <c r="P2115" s="35">
        <v>25000</v>
      </c>
      <c r="Q2115" s="4" t="s">
        <v>7503</v>
      </c>
      <c r="R2115" s="35">
        <f t="shared" si="586"/>
        <v>1995999.9999999998</v>
      </c>
      <c r="S2115" s="35">
        <f t="shared" si="580"/>
        <v>1702844.3675675672</v>
      </c>
      <c r="T2115" s="35">
        <f t="shared" si="581"/>
        <v>293155.63243243261</v>
      </c>
      <c r="U2115" s="35">
        <f t="shared" si="587"/>
        <v>20664</v>
      </c>
      <c r="V2115" s="35">
        <f t="shared" si="588"/>
        <v>1925.2173913043478</v>
      </c>
      <c r="W2115" s="35">
        <f t="shared" si="582"/>
        <v>44311.199999999997</v>
      </c>
      <c r="X2115" s="35">
        <f t="shared" si="589"/>
        <v>185870.5996565129</v>
      </c>
      <c r="Y2115" s="35">
        <f>H2115</f>
        <v>24</v>
      </c>
      <c r="Z2115" s="35">
        <v>0</v>
      </c>
      <c r="AA2115" s="35">
        <f t="shared" si="591"/>
        <v>25000</v>
      </c>
      <c r="AB2115" s="37">
        <f t="shared" si="583"/>
        <v>0</v>
      </c>
      <c r="AC2115" s="35">
        <v>0</v>
      </c>
      <c r="AD2115" s="35">
        <v>15384.615384615385</v>
      </c>
      <c r="AE2115" s="44"/>
    </row>
    <row r="2116" spans="1:31">
      <c r="A2116" s="34">
        <v>2112</v>
      </c>
      <c r="B2116" s="58">
        <v>46265</v>
      </c>
      <c r="C2116" s="4" t="s">
        <v>7922</v>
      </c>
      <c r="D2116" s="4" t="s">
        <v>6134</v>
      </c>
      <c r="E2116" s="4" t="s">
        <v>6135</v>
      </c>
      <c r="F2116" s="35" t="str">
        <f>IFERROR(VLOOKUP(E2116,'DATA MASTER'!$B$1:$R$3858,3,0),"")</f>
        <v>DIV 1</v>
      </c>
      <c r="G2116" s="4">
        <v>12</v>
      </c>
      <c r="H2116" s="35">
        <f>IFERROR(VLOOKUP(E2116,'DATA MASTER'!$B$1:$R$3858,6,0),"")</f>
        <v>24</v>
      </c>
      <c r="I2116" s="40">
        <f>IFERROR(VLOOKUP(E2116,'DATA MASTER'!$B$1:$R$3858,5,0),"")</f>
        <v>1.23</v>
      </c>
      <c r="J2116" s="35">
        <f>IFERROR(VLOOKUP(E2116,'DATA MASTER'!$B$1:$R$3858,17,0),"")</f>
        <v>99800</v>
      </c>
      <c r="K2116" s="35">
        <f>IFERROR(VLOOKUP(E2116,'DATA MASTER'!$B$1:$R$3858,16,0),"")</f>
        <v>92100</v>
      </c>
      <c r="L2116" s="34">
        <f t="shared" si="579"/>
        <v>7485</v>
      </c>
      <c r="M2116" s="34">
        <f t="shared" si="585"/>
        <v>13343.448</v>
      </c>
      <c r="N2116" s="35">
        <v>0</v>
      </c>
      <c r="O2116" s="35">
        <v>0</v>
      </c>
      <c r="P2116" s="35"/>
      <c r="Q2116" s="4" t="e">
        <f>VLOOKUP(#REF!,#REF!,1,0)</f>
        <v>#REF!</v>
      </c>
      <c r="R2116" s="35">
        <f t="shared" si="586"/>
        <v>997999.99999999988</v>
      </c>
      <c r="S2116" s="35">
        <f t="shared" si="580"/>
        <v>851422.18378378358</v>
      </c>
      <c r="T2116" s="35">
        <f t="shared" si="581"/>
        <v>146577.81621621631</v>
      </c>
      <c r="U2116" s="35">
        <f t="shared" si="587"/>
        <v>10332</v>
      </c>
      <c r="V2116" s="35">
        <f t="shared" si="588"/>
        <v>962.60869565217388</v>
      </c>
      <c r="W2116" s="35">
        <f t="shared" si="582"/>
        <v>22155.599999999999</v>
      </c>
      <c r="X2116" s="35" t="str">
        <f t="shared" si="589"/>
        <v/>
      </c>
      <c r="Y2116" s="35">
        <f t="shared" ref="Y2116" si="598">IF(E2116="avwi005",4,1)</f>
        <v>1</v>
      </c>
      <c r="Z2116" s="42" t="e">
        <f>VLOOKUP(Q2116,#REF!,4,0)</f>
        <v>#REF!</v>
      </c>
      <c r="AA2116" s="35">
        <f t="shared" si="591"/>
        <v>0</v>
      </c>
      <c r="AB2116" s="37">
        <f t="shared" si="583"/>
        <v>0</v>
      </c>
      <c r="AC2116" s="35" t="e">
        <f>Z2116*R2116*1.11</f>
        <v>#REF!</v>
      </c>
      <c r="AD2116" s="35">
        <v>0</v>
      </c>
      <c r="AE2116" s="44"/>
    </row>
    <row r="2117" spans="1:31">
      <c r="A2117" s="34">
        <v>2113</v>
      </c>
      <c r="B2117" s="58">
        <v>46265</v>
      </c>
      <c r="C2117" s="4" t="s">
        <v>7923</v>
      </c>
      <c r="D2117" s="4" t="s">
        <v>6188</v>
      </c>
      <c r="E2117" s="4" t="s">
        <v>6135</v>
      </c>
      <c r="F2117" s="35" t="str">
        <f>IFERROR(VLOOKUP(E2117,'DATA MASTER'!$B$1:$R$3858,3,0),"")</f>
        <v>DIV 1</v>
      </c>
      <c r="G2117" s="4">
        <v>24</v>
      </c>
      <c r="H2117" s="35">
        <f>IFERROR(VLOOKUP(E2117,'DATA MASTER'!$B$1:$R$3858,6,0),"")</f>
        <v>24</v>
      </c>
      <c r="I2117" s="40">
        <f>IFERROR(VLOOKUP(E2117,'DATA MASTER'!$B$1:$R$3858,5,0),"")</f>
        <v>1.23</v>
      </c>
      <c r="J2117" s="35">
        <f>IFERROR(VLOOKUP(E2117,'DATA MASTER'!$B$1:$R$3858,17,0),"")</f>
        <v>99800</v>
      </c>
      <c r="K2117" s="35">
        <f>IFERROR(VLOOKUP(E2117,'DATA MASTER'!$B$1:$R$3858,16,0),"")</f>
        <v>92100</v>
      </c>
      <c r="L2117" s="34">
        <f t="shared" si="579"/>
        <v>7485</v>
      </c>
      <c r="M2117" s="34">
        <f t="shared" si="585"/>
        <v>13343.448</v>
      </c>
      <c r="N2117" s="35">
        <v>0</v>
      </c>
      <c r="O2117" s="35">
        <v>0</v>
      </c>
      <c r="P2117" s="35">
        <v>25000</v>
      </c>
      <c r="Q2117" s="4" t="s">
        <v>7503</v>
      </c>
      <c r="R2117" s="35">
        <f t="shared" si="586"/>
        <v>1995999.9999999998</v>
      </c>
      <c r="S2117" s="35">
        <f t="shared" si="580"/>
        <v>1702844.3675675672</v>
      </c>
      <c r="T2117" s="35">
        <f t="shared" si="581"/>
        <v>293155.63243243261</v>
      </c>
      <c r="U2117" s="35">
        <f t="shared" si="587"/>
        <v>20664</v>
      </c>
      <c r="V2117" s="35">
        <f t="shared" si="588"/>
        <v>1925.2173913043478</v>
      </c>
      <c r="W2117" s="35">
        <f t="shared" si="582"/>
        <v>44311.199999999997</v>
      </c>
      <c r="X2117" s="35">
        <f t="shared" si="589"/>
        <v>181255.21504112828</v>
      </c>
      <c r="Y2117" s="35">
        <f t="shared" ref="Y2117:Y2118" si="599">H2117</f>
        <v>24</v>
      </c>
      <c r="Z2117" s="35">
        <v>0</v>
      </c>
      <c r="AA2117" s="35">
        <f t="shared" si="591"/>
        <v>25000</v>
      </c>
      <c r="AB2117" s="37">
        <f t="shared" si="583"/>
        <v>0</v>
      </c>
      <c r="AC2117" s="35">
        <v>0</v>
      </c>
      <c r="AD2117" s="35">
        <v>20000</v>
      </c>
      <c r="AE2117" s="44"/>
    </row>
    <row r="2118" spans="1:31">
      <c r="A2118" s="34">
        <v>2114</v>
      </c>
      <c r="B2118" s="58">
        <v>46265</v>
      </c>
      <c r="C2118" s="4" t="s">
        <v>7924</v>
      </c>
      <c r="D2118" s="4" t="s">
        <v>6188</v>
      </c>
      <c r="E2118" s="4" t="s">
        <v>6135</v>
      </c>
      <c r="F2118" s="35" t="str">
        <f>IFERROR(VLOOKUP(E2118,'DATA MASTER'!$B$1:$R$3858,3,0),"")</f>
        <v>DIV 1</v>
      </c>
      <c r="G2118" s="4">
        <v>24</v>
      </c>
      <c r="H2118" s="35">
        <f>IFERROR(VLOOKUP(E2118,'DATA MASTER'!$B$1:$R$3858,6,0),"")</f>
        <v>24</v>
      </c>
      <c r="I2118" s="40">
        <f>IFERROR(VLOOKUP(E2118,'DATA MASTER'!$B$1:$R$3858,5,0),"")</f>
        <v>1.23</v>
      </c>
      <c r="J2118" s="35">
        <f>IFERROR(VLOOKUP(E2118,'DATA MASTER'!$B$1:$R$3858,17,0),"")</f>
        <v>99800</v>
      </c>
      <c r="K2118" s="35">
        <f>IFERROR(VLOOKUP(E2118,'DATA MASTER'!$B$1:$R$3858,16,0),"")</f>
        <v>92100</v>
      </c>
      <c r="L2118" s="34">
        <f t="shared" si="579"/>
        <v>7485</v>
      </c>
      <c r="M2118" s="34">
        <f t="shared" si="585"/>
        <v>13343.448</v>
      </c>
      <c r="N2118" s="35">
        <v>0</v>
      </c>
      <c r="O2118" s="35">
        <v>0</v>
      </c>
      <c r="P2118" s="35">
        <v>25000</v>
      </c>
      <c r="Q2118" s="4" t="s">
        <v>7503</v>
      </c>
      <c r="R2118" s="35">
        <f t="shared" si="586"/>
        <v>1995999.9999999998</v>
      </c>
      <c r="S2118" s="35">
        <f t="shared" si="580"/>
        <v>1702844.3675675672</v>
      </c>
      <c r="T2118" s="35">
        <f t="shared" si="581"/>
        <v>293155.63243243261</v>
      </c>
      <c r="U2118" s="35">
        <f t="shared" si="587"/>
        <v>20664</v>
      </c>
      <c r="V2118" s="35">
        <f t="shared" si="588"/>
        <v>1925.2173913043478</v>
      </c>
      <c r="W2118" s="35">
        <f t="shared" si="582"/>
        <v>44311.199999999997</v>
      </c>
      <c r="X2118" s="35">
        <f t="shared" si="589"/>
        <v>181255.21504112828</v>
      </c>
      <c r="Y2118" s="35">
        <f t="shared" si="599"/>
        <v>24</v>
      </c>
      <c r="Z2118" s="35">
        <v>0</v>
      </c>
      <c r="AA2118" s="35">
        <f t="shared" si="591"/>
        <v>25000</v>
      </c>
      <c r="AB2118" s="37">
        <f t="shared" si="583"/>
        <v>0</v>
      </c>
      <c r="AC2118" s="35">
        <v>0</v>
      </c>
      <c r="AD2118" s="35">
        <v>20000</v>
      </c>
      <c r="AE2118" s="44"/>
    </row>
    <row r="2119" spans="1:31">
      <c r="A2119" s="34">
        <v>2115</v>
      </c>
      <c r="B2119" s="58">
        <v>46265</v>
      </c>
      <c r="C2119" s="4" t="s">
        <v>7925</v>
      </c>
      <c r="D2119" s="4" t="s">
        <v>6239</v>
      </c>
      <c r="E2119" s="4" t="s">
        <v>6053</v>
      </c>
      <c r="F2119" s="35" t="str">
        <f>IFERROR(VLOOKUP(E2119,'DATA MASTER'!$B$1:$R$3859,3,0),"")</f>
        <v>MTAB</v>
      </c>
      <c r="G2119" s="4">
        <v>2</v>
      </c>
      <c r="H2119" s="35">
        <f>IFERROR(VLOOKUP(E2119,'DATA MASTER'!$B$1:$R$3859,6,0),"")</f>
        <v>1</v>
      </c>
      <c r="I2119" s="40">
        <f>IFERROR(VLOOKUP(E2119,'DATA MASTER'!$B$1:$R$3859,5,0),"")</f>
        <v>19.010000000000002</v>
      </c>
      <c r="J2119" s="35">
        <f>IFERROR(VLOOKUP(E2119,'DATA MASTER'!$B$1:$R$3859,17,0),"")</f>
        <v>335600</v>
      </c>
      <c r="K2119" s="35">
        <f>IFERROR(VLOOKUP(E2119,'DATA MASTER'!$B$1:$R$3859,16,0),"")</f>
        <v>297000</v>
      </c>
      <c r="L2119" s="34">
        <f t="shared" si="579"/>
        <v>41950</v>
      </c>
      <c r="M2119" s="34">
        <f t="shared" si="585"/>
        <v>56462.67</v>
      </c>
      <c r="N2119" s="35">
        <v>0</v>
      </c>
      <c r="O2119" s="35">
        <v>0</v>
      </c>
      <c r="P2119" s="35"/>
      <c r="Q2119" s="4"/>
      <c r="R2119" s="35">
        <f t="shared" si="586"/>
        <v>529099.09909909905</v>
      </c>
      <c r="S2119" s="35">
        <f t="shared" si="580"/>
        <v>433400.59459459456</v>
      </c>
      <c r="T2119" s="35">
        <f t="shared" si="581"/>
        <v>95698.504504504497</v>
      </c>
      <c r="U2119" s="35">
        <f t="shared" si="587"/>
        <v>26614.000000000004</v>
      </c>
      <c r="V2119" s="35">
        <f t="shared" si="588"/>
        <v>2479.5652173913045</v>
      </c>
      <c r="W2119" s="35">
        <f t="shared" si="582"/>
        <v>11746</v>
      </c>
      <c r="X2119" s="35">
        <f t="shared" si="589"/>
        <v>54858.939287113186</v>
      </c>
      <c r="Y2119" s="35">
        <v>1</v>
      </c>
      <c r="Z2119" s="35">
        <v>0</v>
      </c>
      <c r="AA2119" s="35">
        <f t="shared" si="591"/>
        <v>0</v>
      </c>
      <c r="AB2119" s="37">
        <f t="shared" si="583"/>
        <v>0</v>
      </c>
      <c r="AC2119" s="35">
        <v>0</v>
      </c>
      <c r="AD2119" s="3">
        <v>0</v>
      </c>
      <c r="AE2119" s="44"/>
    </row>
    <row r="2120" spans="1:31">
      <c r="A2120" s="34">
        <v>2116</v>
      </c>
      <c r="B2120" s="58">
        <v>46265</v>
      </c>
      <c r="C2120" s="4" t="s">
        <v>7926</v>
      </c>
      <c r="D2120" s="4" t="s">
        <v>6239</v>
      </c>
      <c r="E2120" s="4" t="s">
        <v>1950</v>
      </c>
      <c r="F2120" s="35" t="str">
        <f>IFERROR(VLOOKUP(E2120,'DATA MASTER'!$B$1:$R$3858,3,0),"")</f>
        <v>MTAB</v>
      </c>
      <c r="G2120" s="4">
        <v>4</v>
      </c>
      <c r="H2120" s="35">
        <f>IFERROR(VLOOKUP(E2120,'DATA MASTER'!$B$1:$R$3858,6,0),"")</f>
        <v>24</v>
      </c>
      <c r="I2120" s="40">
        <f>IFERROR(VLOOKUP(E2120,'DATA MASTER'!$B$1:$R$3858,5,0),"")</f>
        <v>1.06</v>
      </c>
      <c r="J2120" s="35">
        <f>IFERROR(VLOOKUP(E2120,'DATA MASTER'!$B$1:$R$3858,17,0),"")</f>
        <v>94700</v>
      </c>
      <c r="K2120" s="35">
        <f>IFERROR(VLOOKUP(E2120,'DATA MASTER'!$B$1:$R$3858,16,0),"")</f>
        <v>92100</v>
      </c>
      <c r="L2120" s="34">
        <f t="shared" ref="L2120:L2162" si="600">IFERROR(IF(F2120="MTAB",12.5%*J2120,7.5%*J2120),"")</f>
        <v>11837.5</v>
      </c>
      <c r="M2120" s="34">
        <f t="shared" si="585"/>
        <v>17509.131000000001</v>
      </c>
      <c r="N2120" s="35">
        <v>0</v>
      </c>
      <c r="O2120" s="35">
        <v>0</v>
      </c>
      <c r="P2120" s="35"/>
      <c r="Q2120" s="4"/>
      <c r="R2120" s="35">
        <f t="shared" si="586"/>
        <v>298603.60360360355</v>
      </c>
      <c r="S2120" s="35">
        <f t="shared" ref="S2120:S2162" si="601">IFERROR((K2120-M2120)/1.11*(100-O2120)%*G2120,"")</f>
        <v>268795.9243243243</v>
      </c>
      <c r="T2120" s="35">
        <f t="shared" ref="T2120:T2162" si="602">IFERROR(R2120-S2120,"")</f>
        <v>29807.679279279255</v>
      </c>
      <c r="U2120" s="35">
        <f t="shared" si="587"/>
        <v>2968</v>
      </c>
      <c r="V2120" s="35">
        <f t="shared" si="588"/>
        <v>276.52173913043481</v>
      </c>
      <c r="W2120" s="35">
        <f t="shared" ref="W2120:W2162" si="603">IFERROR(2%*R2120*1.11,"")</f>
        <v>6628.9999999999991</v>
      </c>
      <c r="X2120" s="35">
        <f t="shared" si="589"/>
        <v>19934.157540148819</v>
      </c>
      <c r="Y2120" s="35">
        <f>IF(E2120="avem005",4,IF(E2120="avem025",1,1))</f>
        <v>1</v>
      </c>
      <c r="Z2120" s="35">
        <v>0</v>
      </c>
      <c r="AA2120" s="35">
        <f t="shared" si="591"/>
        <v>0</v>
      </c>
      <c r="AB2120" s="37">
        <f t="shared" ref="AB2120:AB2162" si="604">IFERROR(IF(OR(D2120="SALES008",D2120="SALES010"),IF(MOD(G2120,H2120)=0,10000*G2120/H2120,10000*(ROUNDUP(G2120/H2120,0))),0),"")</f>
        <v>0</v>
      </c>
      <c r="AC2120" s="35">
        <v>0</v>
      </c>
      <c r="AD2120" s="3">
        <v>0</v>
      </c>
      <c r="AE2120" s="44"/>
    </row>
    <row r="2121" spans="1:31">
      <c r="A2121" s="34">
        <v>2117</v>
      </c>
      <c r="B2121" s="58">
        <v>46265</v>
      </c>
      <c r="C2121" s="4" t="s">
        <v>7926</v>
      </c>
      <c r="D2121" s="4" t="s">
        <v>6239</v>
      </c>
      <c r="E2121" s="4" t="s">
        <v>1952</v>
      </c>
      <c r="F2121" s="35" t="str">
        <f>IFERROR(VLOOKUP(E2121,'DATA MASTER'!$B$1:$R$3858,3,0),"")</f>
        <v>MTAB</v>
      </c>
      <c r="G2121" s="4">
        <v>4</v>
      </c>
      <c r="H2121" s="35">
        <f>IFERROR(VLOOKUP(E2121,'DATA MASTER'!$B$1:$R$3858,6,0),"")</f>
        <v>24</v>
      </c>
      <c r="I2121" s="40">
        <f>IFERROR(VLOOKUP(E2121,'DATA MASTER'!$B$1:$R$3858,5,0),"")</f>
        <v>0.99</v>
      </c>
      <c r="J2121" s="35">
        <f>IFERROR(VLOOKUP(E2121,'DATA MASTER'!$B$1:$R$3858,17,0),"")</f>
        <v>91100</v>
      </c>
      <c r="K2121" s="35">
        <f>IFERROR(VLOOKUP(E2121,'DATA MASTER'!$B$1:$R$3858,16,0),"")</f>
        <v>88400</v>
      </c>
      <c r="L2121" s="34">
        <f t="shared" si="600"/>
        <v>11387.5</v>
      </c>
      <c r="M2121" s="34">
        <f t="shared" ref="M2121:M2162" si="605">IFERROR(IF(F2121="MTAB",19.011%*K2121,14.488%*K2121),"")</f>
        <v>16805.723999999998</v>
      </c>
      <c r="N2121" s="35">
        <v>0</v>
      </c>
      <c r="O2121" s="35">
        <v>0</v>
      </c>
      <c r="P2121" s="35"/>
      <c r="Q2121" s="4"/>
      <c r="R2121" s="35">
        <f t="shared" ref="R2121:R2162" si="606">IFERROR((((J2121-L2121)/1.11*(100-O2121)%*G2121)-(ROUNDDOWN(G2121/Y2121,0)*N2121)),"")</f>
        <v>287252.25225225225</v>
      </c>
      <c r="S2121" s="35">
        <f t="shared" si="601"/>
        <v>257997.39099099097</v>
      </c>
      <c r="T2121" s="35">
        <f t="shared" si="602"/>
        <v>29254.861261261278</v>
      </c>
      <c r="U2121" s="35">
        <f t="shared" ref="U2121:U2162" si="607">IFERROR(I2121*G2121*700,"")</f>
        <v>2772</v>
      </c>
      <c r="V2121" s="35">
        <f t="shared" ref="V2121:V2162" si="608">IFERROR(G2121*I2121/23000*1500000,"")</f>
        <v>258.26086956521738</v>
      </c>
      <c r="W2121" s="35">
        <f t="shared" si="603"/>
        <v>6377.0000000000009</v>
      </c>
      <c r="X2121" s="35">
        <f t="shared" ref="X2121:X2162" si="609">IFERROR(T2121-U2121-V2121-W2121-Z2121-AC2121-AB2121-AA2121-AD2121,"")</f>
        <v>19847.600391696062</v>
      </c>
      <c r="Y2121" s="35">
        <v>1</v>
      </c>
      <c r="Z2121" s="35">
        <v>0</v>
      </c>
      <c r="AA2121" s="35">
        <f t="shared" ref="AA2121:AA2162" si="610">IFERROR(ROUNDDOWN(G2121/Y2121,0)*P2121,"")</f>
        <v>0</v>
      </c>
      <c r="AB2121" s="37">
        <f t="shared" si="604"/>
        <v>0</v>
      </c>
      <c r="AC2121" s="35">
        <v>0</v>
      </c>
      <c r="AD2121" s="3">
        <v>0</v>
      </c>
      <c r="AE2121" s="44"/>
    </row>
    <row r="2122" spans="1:31">
      <c r="A2122" s="34">
        <v>2118</v>
      </c>
      <c r="B2122" s="58">
        <v>46265</v>
      </c>
      <c r="C2122" s="4" t="s">
        <v>7927</v>
      </c>
      <c r="D2122" s="4" t="s">
        <v>6196</v>
      </c>
      <c r="E2122" s="4" t="s">
        <v>6218</v>
      </c>
      <c r="F2122" s="35" t="str">
        <f>IFERROR(VLOOKUP(E2122,'DATA MASTER'!$B$1:$R$3858,3,0),"")</f>
        <v>DIV 1</v>
      </c>
      <c r="G2122" s="4">
        <v>1</v>
      </c>
      <c r="H2122" s="35">
        <f>IFERROR(VLOOKUP(E2122,'DATA MASTER'!$B$1:$R$3858,6,0),"")</f>
        <v>24</v>
      </c>
      <c r="I2122" s="40">
        <f>IFERROR(VLOOKUP(E2122,'DATA MASTER'!$B$1:$R$3858,5,0),"")</f>
        <v>1.079</v>
      </c>
      <c r="J2122" s="35">
        <f>IFERROR(VLOOKUP(E2122,'DATA MASTER'!$B$1:$R$3858,17,0),"")</f>
        <v>102900</v>
      </c>
      <c r="K2122" s="35">
        <f>IFERROR(VLOOKUP(E2122,'DATA MASTER'!$B$1:$R$3858,16,0),"")</f>
        <v>94200</v>
      </c>
      <c r="L2122" s="34">
        <f t="shared" si="600"/>
        <v>7717.5</v>
      </c>
      <c r="M2122" s="34">
        <f t="shared" si="605"/>
        <v>13647.696000000002</v>
      </c>
      <c r="N2122" s="35">
        <v>0</v>
      </c>
      <c r="O2122" s="35">
        <v>0</v>
      </c>
      <c r="P2122" s="35"/>
      <c r="Q2122" s="4"/>
      <c r="R2122" s="35">
        <f t="shared" si="606"/>
        <v>85749.999999999985</v>
      </c>
      <c r="S2122" s="35">
        <f t="shared" si="601"/>
        <v>72569.643243243234</v>
      </c>
      <c r="T2122" s="35">
        <f t="shared" si="602"/>
        <v>13180.356756756752</v>
      </c>
      <c r="U2122" s="35">
        <f t="shared" si="607"/>
        <v>755.3</v>
      </c>
      <c r="V2122" s="35">
        <f t="shared" si="608"/>
        <v>70.369565217391312</v>
      </c>
      <c r="W2122" s="35">
        <f t="shared" si="603"/>
        <v>1903.6499999999999</v>
      </c>
      <c r="X2122" s="35">
        <f t="shared" si="609"/>
        <v>3784.3705248726937</v>
      </c>
      <c r="Y2122" s="35">
        <v>1</v>
      </c>
      <c r="Z2122" s="35">
        <v>0</v>
      </c>
      <c r="AA2122" s="35">
        <f t="shared" si="610"/>
        <v>0</v>
      </c>
      <c r="AB2122" s="37">
        <f t="shared" si="604"/>
        <v>0</v>
      </c>
      <c r="AC2122" s="35">
        <v>0</v>
      </c>
      <c r="AD2122" s="35">
        <v>6666.666666666667</v>
      </c>
      <c r="AE2122" s="44"/>
    </row>
    <row r="2123" spans="1:31">
      <c r="A2123" s="34">
        <v>2119</v>
      </c>
      <c r="B2123" s="58">
        <v>46265</v>
      </c>
      <c r="C2123" s="4" t="s">
        <v>7927</v>
      </c>
      <c r="D2123" s="4" t="s">
        <v>6196</v>
      </c>
      <c r="E2123" s="4" t="s">
        <v>6361</v>
      </c>
      <c r="F2123" s="35" t="str">
        <f>IFERROR(VLOOKUP(E2123,'DATA MASTER'!$B$1:$R$3858,3,0),"")</f>
        <v>DIV 1</v>
      </c>
      <c r="G2123" s="4">
        <v>3</v>
      </c>
      <c r="H2123" s="35">
        <f>IFERROR(VLOOKUP(E2123,'DATA MASTER'!$B$1:$R$3858,6,0),"")</f>
        <v>24</v>
      </c>
      <c r="I2123" s="40">
        <f>IFERROR(VLOOKUP(E2123,'DATA MASTER'!$B$1:$R$3858,5,0),"")</f>
        <v>0.97899999999999998</v>
      </c>
      <c r="J2123" s="35">
        <f>IFERROR(VLOOKUP(E2123,'DATA MASTER'!$B$1:$R$3858,17,0),"")</f>
        <v>98600</v>
      </c>
      <c r="K2123" s="35">
        <f>IFERROR(VLOOKUP(E2123,'DATA MASTER'!$B$1:$R$3858,16,0),"")</f>
        <v>89000</v>
      </c>
      <c r="L2123" s="34">
        <f t="shared" si="600"/>
        <v>7395</v>
      </c>
      <c r="M2123" s="34">
        <f t="shared" si="605"/>
        <v>12894.320000000002</v>
      </c>
      <c r="N2123" s="35">
        <v>0</v>
      </c>
      <c r="O2123" s="35">
        <v>0</v>
      </c>
      <c r="P2123" s="35"/>
      <c r="Q2123" s="4"/>
      <c r="R2123" s="35">
        <f t="shared" si="606"/>
        <v>246499.99999999997</v>
      </c>
      <c r="S2123" s="35">
        <f t="shared" si="601"/>
        <v>205691.02702702698</v>
      </c>
      <c r="T2123" s="35">
        <f t="shared" si="602"/>
        <v>40808.972972972988</v>
      </c>
      <c r="U2123" s="35">
        <f t="shared" si="607"/>
        <v>2055.9</v>
      </c>
      <c r="V2123" s="35">
        <f t="shared" si="608"/>
        <v>191.54347826086956</v>
      </c>
      <c r="W2123" s="35">
        <f t="shared" si="603"/>
        <v>5472.2999999999993</v>
      </c>
      <c r="X2123" s="35">
        <f t="shared" si="609"/>
        <v>26422.562828045444</v>
      </c>
      <c r="Y2123" s="35">
        <f>IF(E2123="avem005",4,IF(E2123="avem025",1,1))</f>
        <v>1</v>
      </c>
      <c r="Z2123" s="35">
        <v>0</v>
      </c>
      <c r="AA2123" s="35">
        <f t="shared" si="610"/>
        <v>0</v>
      </c>
      <c r="AB2123" s="37">
        <f t="shared" si="604"/>
        <v>0</v>
      </c>
      <c r="AC2123" s="35">
        <v>0</v>
      </c>
      <c r="AD2123" s="35">
        <v>6666.666666666667</v>
      </c>
      <c r="AE2123" s="44"/>
    </row>
    <row r="2124" spans="1:31">
      <c r="A2124" s="34">
        <v>2120</v>
      </c>
      <c r="B2124" s="58">
        <v>46265</v>
      </c>
      <c r="C2124" s="4" t="s">
        <v>7927</v>
      </c>
      <c r="D2124" s="4" t="s">
        <v>6196</v>
      </c>
      <c r="E2124" s="4" t="s">
        <v>6353</v>
      </c>
      <c r="F2124" s="35" t="str">
        <f>IFERROR(VLOOKUP(E2124,'DATA MASTER'!$B$1:$R$3858,3,0),"")</f>
        <v>DIV 2</v>
      </c>
      <c r="G2124" s="4">
        <v>1</v>
      </c>
      <c r="H2124" s="35">
        <f>IFERROR(VLOOKUP(E2124,'DATA MASTER'!$B$1:$R$3858,6,0),"")</f>
        <v>24</v>
      </c>
      <c r="I2124" s="40">
        <f>IFERROR(VLOOKUP(E2124,'DATA MASTER'!$B$1:$R$3858,5,0),"")</f>
        <v>1.0900000000000001</v>
      </c>
      <c r="J2124" s="35">
        <f>IFERROR(VLOOKUP(E2124,'DATA MASTER'!$B$1:$R$3858,17,0),"")</f>
        <v>75900</v>
      </c>
      <c r="K2124" s="35">
        <f>IFERROR(VLOOKUP(E2124,'DATA MASTER'!$B$1:$R$3858,16,0),"")</f>
        <v>68000</v>
      </c>
      <c r="L2124" s="34">
        <f t="shared" si="600"/>
        <v>5692.5</v>
      </c>
      <c r="M2124" s="34">
        <f t="shared" si="605"/>
        <v>9851.84</v>
      </c>
      <c r="N2124" s="35">
        <v>0</v>
      </c>
      <c r="O2124" s="35">
        <v>0</v>
      </c>
      <c r="P2124" s="35"/>
      <c r="Q2124" s="4"/>
      <c r="R2124" s="35">
        <f t="shared" si="606"/>
        <v>63249.999999999993</v>
      </c>
      <c r="S2124" s="35">
        <f t="shared" si="601"/>
        <v>52385.729729729726</v>
      </c>
      <c r="T2124" s="35">
        <f t="shared" si="602"/>
        <v>10864.270270270266</v>
      </c>
      <c r="U2124" s="35">
        <f t="shared" si="607"/>
        <v>763</v>
      </c>
      <c r="V2124" s="35">
        <f t="shared" si="608"/>
        <v>71.08695652173914</v>
      </c>
      <c r="W2124" s="35">
        <f t="shared" si="603"/>
        <v>1404.1499999999999</v>
      </c>
      <c r="X2124" s="35">
        <f t="shared" si="609"/>
        <v>1959.3666470818598</v>
      </c>
      <c r="Y2124" s="35">
        <v>1</v>
      </c>
      <c r="Z2124" s="35">
        <v>0</v>
      </c>
      <c r="AA2124" s="35">
        <f t="shared" si="610"/>
        <v>0</v>
      </c>
      <c r="AB2124" s="37">
        <f t="shared" si="604"/>
        <v>0</v>
      </c>
      <c r="AC2124" s="35">
        <v>0</v>
      </c>
      <c r="AD2124" s="35">
        <v>6666.666666666667</v>
      </c>
      <c r="AE2124" s="44"/>
    </row>
    <row r="2125" spans="1:31">
      <c r="A2125" s="34">
        <v>2121</v>
      </c>
      <c r="B2125" s="58">
        <v>46265</v>
      </c>
      <c r="C2125" s="4" t="s">
        <v>7928</v>
      </c>
      <c r="D2125" s="4" t="s">
        <v>6188</v>
      </c>
      <c r="E2125" s="4" t="s">
        <v>6156</v>
      </c>
      <c r="F2125" s="35" t="str">
        <f>IFERROR(VLOOKUP(E2125,'DATA MASTER'!$B$1:$R$3858,3,0),"")</f>
        <v>DIV 1</v>
      </c>
      <c r="G2125" s="4">
        <v>20</v>
      </c>
      <c r="H2125" s="35">
        <f>IFERROR(VLOOKUP(E2125,'DATA MASTER'!$B$1:$R$3858,6,0),"")</f>
        <v>4</v>
      </c>
      <c r="I2125" s="40">
        <f>IFERROR(VLOOKUP(E2125,'DATA MASTER'!$B$1:$R$3858,5,0),"")</f>
        <v>5.3879999999999999</v>
      </c>
      <c r="J2125" s="35">
        <f>IFERROR(VLOOKUP(E2125,'DATA MASTER'!$B$1:$R$3858,17,0),"")</f>
        <v>185700</v>
      </c>
      <c r="K2125" s="35">
        <f>IFERROR(VLOOKUP(E2125,'DATA MASTER'!$B$1:$R$3858,16,0),"")</f>
        <v>165300</v>
      </c>
      <c r="L2125" s="34">
        <f t="shared" si="600"/>
        <v>13927.5</v>
      </c>
      <c r="M2125" s="34">
        <f t="shared" si="605"/>
        <v>23948.664000000001</v>
      </c>
      <c r="N2125" s="35">
        <v>0</v>
      </c>
      <c r="O2125" s="35">
        <v>0</v>
      </c>
      <c r="P2125" s="35"/>
      <c r="Q2125" s="4"/>
      <c r="R2125" s="35">
        <f t="shared" si="606"/>
        <v>3095000</v>
      </c>
      <c r="S2125" s="35">
        <f t="shared" si="601"/>
        <v>2546870.9189189188</v>
      </c>
      <c r="T2125" s="35">
        <f t="shared" si="602"/>
        <v>548129.08108108118</v>
      </c>
      <c r="U2125" s="35">
        <f t="shared" si="607"/>
        <v>75432</v>
      </c>
      <c r="V2125" s="35">
        <f t="shared" si="608"/>
        <v>7027.8260869565211</v>
      </c>
      <c r="W2125" s="35">
        <f t="shared" si="603"/>
        <v>68709</v>
      </c>
      <c r="X2125" s="35">
        <f t="shared" si="609"/>
        <v>376960.25499412464</v>
      </c>
      <c r="Y2125" s="35">
        <v>1</v>
      </c>
      <c r="Z2125" s="35">
        <v>0</v>
      </c>
      <c r="AA2125" s="35">
        <f t="shared" si="610"/>
        <v>0</v>
      </c>
      <c r="AB2125" s="37">
        <f t="shared" si="604"/>
        <v>0</v>
      </c>
      <c r="AC2125" s="35">
        <v>0</v>
      </c>
      <c r="AD2125" s="35">
        <v>20000</v>
      </c>
      <c r="AE2125" s="44"/>
    </row>
    <row r="2126" spans="1:31">
      <c r="A2126" s="34">
        <v>2122</v>
      </c>
      <c r="B2126" s="58">
        <v>46265</v>
      </c>
      <c r="C2126" s="4" t="s">
        <v>7929</v>
      </c>
      <c r="D2126" s="4" t="s">
        <v>7818</v>
      </c>
      <c r="E2126" s="4" t="s">
        <v>6135</v>
      </c>
      <c r="F2126" s="35" t="str">
        <f>IFERROR(VLOOKUP(E2126,'DATA MASTER'!$B$1:$R$3858,3,0),"")</f>
        <v>DIV 1</v>
      </c>
      <c r="G2126" s="4">
        <v>465</v>
      </c>
      <c r="H2126" s="35">
        <f>IFERROR(VLOOKUP(E2126,'DATA MASTER'!$B$1:$R$3858,6,0),"")</f>
        <v>24</v>
      </c>
      <c r="I2126" s="40">
        <f>IFERROR(VLOOKUP(E2126,'DATA MASTER'!$B$1:$R$3858,5,0),"")</f>
        <v>1.23</v>
      </c>
      <c r="J2126" s="35">
        <f>IFERROR(VLOOKUP(E2126,'DATA MASTER'!$B$1:$R$3858,17,0),"")</f>
        <v>99800</v>
      </c>
      <c r="K2126" s="35">
        <f>IFERROR(VLOOKUP(E2126,'DATA MASTER'!$B$1:$R$3858,16,0),"")</f>
        <v>92100</v>
      </c>
      <c r="L2126" s="34">
        <f t="shared" si="600"/>
        <v>7485</v>
      </c>
      <c r="M2126" s="34">
        <f t="shared" si="605"/>
        <v>13343.448</v>
      </c>
      <c r="N2126" s="35">
        <v>0</v>
      </c>
      <c r="O2126" s="35">
        <v>0</v>
      </c>
      <c r="P2126" s="35"/>
      <c r="Q2126" s="4" t="e">
        <f>VLOOKUP(#REF!,#REF!,1,0)</f>
        <v>#REF!</v>
      </c>
      <c r="R2126" s="35">
        <f t="shared" si="606"/>
        <v>38672499.999999993</v>
      </c>
      <c r="S2126" s="35">
        <f t="shared" si="601"/>
        <v>32992609.621621616</v>
      </c>
      <c r="T2126" s="35">
        <f t="shared" si="602"/>
        <v>5679890.3783783764</v>
      </c>
      <c r="U2126" s="35">
        <f t="shared" si="607"/>
        <v>400365.00000000006</v>
      </c>
      <c r="V2126" s="35">
        <f t="shared" si="608"/>
        <v>37301.086956521744</v>
      </c>
      <c r="W2126" s="35">
        <v>0</v>
      </c>
      <c r="X2126" s="35" t="str">
        <f t="shared" si="609"/>
        <v/>
      </c>
      <c r="Y2126" s="35">
        <f t="shared" ref="Y2126:Y2127" si="611">IF(E2126="avem005",4,IF(E2126="avem025",1,1))</f>
        <v>1</v>
      </c>
      <c r="Z2126" s="42" t="e">
        <f>VLOOKUP(Q2126,#REF!,4,0)</f>
        <v>#REF!</v>
      </c>
      <c r="AA2126" s="35">
        <f t="shared" si="610"/>
        <v>0</v>
      </c>
      <c r="AB2126" s="37">
        <f t="shared" si="604"/>
        <v>0</v>
      </c>
      <c r="AC2126" s="35" t="e">
        <f t="shared" ref="AC2126:AC2127" si="612">Z2126*R2126*1.11</f>
        <v>#REF!</v>
      </c>
      <c r="AD2126" s="35">
        <v>0</v>
      </c>
      <c r="AE2126" s="44"/>
    </row>
    <row r="2127" spans="1:31">
      <c r="A2127" s="34">
        <v>2123</v>
      </c>
      <c r="B2127" s="58">
        <v>46265</v>
      </c>
      <c r="C2127" s="4" t="s">
        <v>7929</v>
      </c>
      <c r="D2127" s="4" t="s">
        <v>7818</v>
      </c>
      <c r="E2127" s="4" t="s">
        <v>6167</v>
      </c>
      <c r="F2127" s="35" t="str">
        <f>IFERROR(VLOOKUP(E2127,'DATA MASTER'!$B$1:$R$3858,3,0),"")</f>
        <v>DIV 2</v>
      </c>
      <c r="G2127" s="4">
        <v>108</v>
      </c>
      <c r="H2127" s="35">
        <f>IFERROR(VLOOKUP(E2127,'DATA MASTER'!$B$1:$R$3858,6,0),"")</f>
        <v>24</v>
      </c>
      <c r="I2127" s="40">
        <f>IFERROR(VLOOKUP(E2127,'DATA MASTER'!$B$1:$R$3858,5,0),"")</f>
        <v>0.90200000000000002</v>
      </c>
      <c r="J2127" s="35">
        <f>IFERROR(VLOOKUP(E2127,'DATA MASTER'!$B$1:$R$3858,17,0),"")</f>
        <v>81000</v>
      </c>
      <c r="K2127" s="35">
        <f>IFERROR(VLOOKUP(E2127,'DATA MASTER'!$B$1:$R$3858,16,0),"")</f>
        <v>74300</v>
      </c>
      <c r="L2127" s="34">
        <f t="shared" si="600"/>
        <v>6075</v>
      </c>
      <c r="M2127" s="34">
        <f t="shared" si="605"/>
        <v>10764.584000000001</v>
      </c>
      <c r="N2127" s="35">
        <v>0</v>
      </c>
      <c r="O2127" s="35">
        <v>10</v>
      </c>
      <c r="P2127" s="35"/>
      <c r="Q2127" s="4" t="e">
        <f>VLOOKUP(#REF!,#REF!,1,0)</f>
        <v>#REF!</v>
      </c>
      <c r="R2127" s="35">
        <f t="shared" si="606"/>
        <v>6561000</v>
      </c>
      <c r="S2127" s="35">
        <f t="shared" si="601"/>
        <v>5563641.8335135123</v>
      </c>
      <c r="T2127" s="35">
        <f t="shared" si="602"/>
        <v>997358.16648648772</v>
      </c>
      <c r="U2127" s="35">
        <f t="shared" si="607"/>
        <v>68191.199999999997</v>
      </c>
      <c r="V2127" s="35">
        <f t="shared" si="608"/>
        <v>6353.2173913043471</v>
      </c>
      <c r="W2127" s="35">
        <v>0</v>
      </c>
      <c r="X2127" s="35" t="str">
        <f t="shared" si="609"/>
        <v/>
      </c>
      <c r="Y2127" s="35">
        <f t="shared" si="611"/>
        <v>1</v>
      </c>
      <c r="Z2127" s="42" t="e">
        <f>VLOOKUP(Q2127,#REF!,4,0)</f>
        <v>#REF!</v>
      </c>
      <c r="AA2127" s="35">
        <f t="shared" si="610"/>
        <v>0</v>
      </c>
      <c r="AB2127" s="37">
        <f t="shared" si="604"/>
        <v>0</v>
      </c>
      <c r="AC2127" s="35" t="e">
        <f t="shared" si="612"/>
        <v>#REF!</v>
      </c>
      <c r="AD2127" s="35">
        <v>0</v>
      </c>
      <c r="AE2127" s="44"/>
    </row>
    <row r="2128" spans="1:31">
      <c r="A2128" s="34">
        <v>2124</v>
      </c>
      <c r="B2128" s="58">
        <v>46265</v>
      </c>
      <c r="C2128" s="4" t="s">
        <v>7930</v>
      </c>
      <c r="D2128" s="4" t="s">
        <v>6134</v>
      </c>
      <c r="E2128" s="4" t="s">
        <v>6207</v>
      </c>
      <c r="F2128" s="35" t="str">
        <f>IFERROR(VLOOKUP(E2128,'DATA MASTER'!$B$1:$R$3858,3,0),"")</f>
        <v>DIV 2</v>
      </c>
      <c r="G2128" s="4">
        <v>4</v>
      </c>
      <c r="H2128" s="35">
        <f>IFERROR(VLOOKUP(E2128,'DATA MASTER'!$B$1:$R$3858,6,0),"")</f>
        <v>4</v>
      </c>
      <c r="I2128" s="40">
        <f>IFERROR(VLOOKUP(E2128,'DATA MASTER'!$B$1:$R$3858,5,0),"")</f>
        <v>4.24</v>
      </c>
      <c r="J2128" s="35">
        <f>IFERROR(VLOOKUP(E2128,'DATA MASTER'!$B$1:$R$3858,17,0),"")</f>
        <v>310600</v>
      </c>
      <c r="K2128" s="35">
        <f>IFERROR(VLOOKUP(E2128,'DATA MASTER'!$B$1:$R$3858,16,0),"")</f>
        <v>283000</v>
      </c>
      <c r="L2128" s="34">
        <f t="shared" si="600"/>
        <v>23295</v>
      </c>
      <c r="M2128" s="34">
        <f t="shared" si="605"/>
        <v>41001.040000000001</v>
      </c>
      <c r="N2128" s="35">
        <v>0</v>
      </c>
      <c r="O2128" s="35">
        <v>0</v>
      </c>
      <c r="P2128" s="35"/>
      <c r="Q2128" s="4"/>
      <c r="R2128" s="35">
        <f t="shared" si="606"/>
        <v>1035333.3333333333</v>
      </c>
      <c r="S2128" s="35">
        <f t="shared" si="601"/>
        <v>872068.32432432426</v>
      </c>
      <c r="T2128" s="35">
        <f t="shared" si="602"/>
        <v>163265.00900900899</v>
      </c>
      <c r="U2128" s="35">
        <f t="shared" si="607"/>
        <v>11872</v>
      </c>
      <c r="V2128" s="35">
        <f t="shared" si="608"/>
        <v>1106.0869565217392</v>
      </c>
      <c r="W2128" s="35">
        <f t="shared" si="603"/>
        <v>22984.399999999998</v>
      </c>
      <c r="X2128" s="35">
        <f t="shared" si="609"/>
        <v>121746.96649693171</v>
      </c>
      <c r="Y2128" s="35">
        <f>IF(E2128="avwi005",4,1)</f>
        <v>1</v>
      </c>
      <c r="Z2128" s="35">
        <v>0</v>
      </c>
      <c r="AA2128" s="35">
        <f t="shared" si="610"/>
        <v>0</v>
      </c>
      <c r="AB2128" s="37">
        <f t="shared" si="604"/>
        <v>0</v>
      </c>
      <c r="AC2128" s="35">
        <v>0</v>
      </c>
      <c r="AD2128" s="35">
        <v>5555.5555555555557</v>
      </c>
      <c r="AE2128" s="44"/>
    </row>
    <row r="2129" spans="1:31">
      <c r="A2129" s="34">
        <v>2125</v>
      </c>
      <c r="B2129" s="58">
        <v>46265</v>
      </c>
      <c r="C2129" s="4" t="s">
        <v>7931</v>
      </c>
      <c r="D2129" s="4" t="s">
        <v>6134</v>
      </c>
      <c r="E2129" s="4" t="s">
        <v>6170</v>
      </c>
      <c r="F2129" s="35" t="str">
        <f>IFERROR(VLOOKUP(E2129,'DATA MASTER'!$B$1:$R$3858,3,0),"")</f>
        <v>DIV 2</v>
      </c>
      <c r="G2129" s="4">
        <v>1</v>
      </c>
      <c r="H2129" s="35">
        <f>IFERROR(VLOOKUP(E2129,'DATA MASTER'!$B$1:$R$3858,6,0),"")</f>
        <v>1</v>
      </c>
      <c r="I2129" s="40">
        <f>IFERROR(VLOOKUP(E2129,'DATA MASTER'!$B$1:$R$3858,5,0),"")</f>
        <v>21.11</v>
      </c>
      <c r="J2129" s="35">
        <f>IFERROR(VLOOKUP(E2129,'DATA MASTER'!$B$1:$R$3858,17,0),"")</f>
        <v>1428200</v>
      </c>
      <c r="K2129" s="35">
        <f>IFERROR(VLOOKUP(E2129,'DATA MASTER'!$B$1:$R$3858,16,0),"")</f>
        <v>1291700</v>
      </c>
      <c r="L2129" s="34">
        <f t="shared" si="600"/>
        <v>107115</v>
      </c>
      <c r="M2129" s="34">
        <f t="shared" si="605"/>
        <v>187141.49600000001</v>
      </c>
      <c r="N2129" s="35">
        <v>0</v>
      </c>
      <c r="O2129" s="35">
        <v>0</v>
      </c>
      <c r="P2129" s="35"/>
      <c r="Q2129" s="4"/>
      <c r="R2129" s="35">
        <f t="shared" si="606"/>
        <v>1190166.6666666665</v>
      </c>
      <c r="S2129" s="35">
        <f t="shared" si="601"/>
        <v>995097.75135135127</v>
      </c>
      <c r="T2129" s="35">
        <f t="shared" si="602"/>
        <v>195068.91531531524</v>
      </c>
      <c r="U2129" s="35">
        <f t="shared" si="607"/>
        <v>14777</v>
      </c>
      <c r="V2129" s="35">
        <f t="shared" si="608"/>
        <v>1376.7391304347825</v>
      </c>
      <c r="W2129" s="35">
        <f t="shared" si="603"/>
        <v>26421.7</v>
      </c>
      <c r="X2129" s="35">
        <f t="shared" si="609"/>
        <v>145350.61904202332</v>
      </c>
      <c r="Y2129" s="35">
        <v>1</v>
      </c>
      <c r="Z2129" s="35">
        <v>0</v>
      </c>
      <c r="AA2129" s="35">
        <f t="shared" si="610"/>
        <v>0</v>
      </c>
      <c r="AB2129" s="37">
        <f t="shared" si="604"/>
        <v>0</v>
      </c>
      <c r="AC2129" s="35">
        <v>0</v>
      </c>
      <c r="AD2129" s="35">
        <v>7142.8571428571431</v>
      </c>
      <c r="AE2129" s="44"/>
    </row>
    <row r="2130" spans="1:31">
      <c r="A2130" s="34">
        <v>2126</v>
      </c>
      <c r="B2130" s="58">
        <v>46265</v>
      </c>
      <c r="C2130" s="4" t="s">
        <v>7932</v>
      </c>
      <c r="D2130" s="4" t="s">
        <v>6287</v>
      </c>
      <c r="E2130" s="4" t="s">
        <v>6135</v>
      </c>
      <c r="F2130" s="35" t="str">
        <f>IFERROR(VLOOKUP(E2130,'DATA MASTER'!$B$1:$R$3858,3,0),"")</f>
        <v>DIV 1</v>
      </c>
      <c r="G2130" s="4">
        <v>24</v>
      </c>
      <c r="H2130" s="35">
        <f>IFERROR(VLOOKUP(E2130,'DATA MASTER'!$B$1:$R$3858,6,0),"")</f>
        <v>24</v>
      </c>
      <c r="I2130" s="40">
        <f>IFERROR(VLOOKUP(E2130,'DATA MASTER'!$B$1:$R$3858,5,0),"")</f>
        <v>1.23</v>
      </c>
      <c r="J2130" s="35">
        <f>IFERROR(VLOOKUP(E2130,'DATA MASTER'!$B$1:$R$3858,17,0),"")</f>
        <v>99800</v>
      </c>
      <c r="K2130" s="35">
        <f>IFERROR(VLOOKUP(E2130,'DATA MASTER'!$B$1:$R$3858,16,0),"")</f>
        <v>92100</v>
      </c>
      <c r="L2130" s="34">
        <f t="shared" si="600"/>
        <v>7485</v>
      </c>
      <c r="M2130" s="34">
        <f t="shared" si="605"/>
        <v>13343.448</v>
      </c>
      <c r="N2130" s="35">
        <v>0</v>
      </c>
      <c r="O2130" s="35">
        <v>0</v>
      </c>
      <c r="P2130" s="35">
        <v>25000</v>
      </c>
      <c r="Q2130" s="4" t="s">
        <v>7503</v>
      </c>
      <c r="R2130" s="35">
        <f t="shared" si="606"/>
        <v>1995999.9999999998</v>
      </c>
      <c r="S2130" s="35">
        <f t="shared" si="601"/>
        <v>1702844.3675675672</v>
      </c>
      <c r="T2130" s="35">
        <f t="shared" si="602"/>
        <v>293155.63243243261</v>
      </c>
      <c r="U2130" s="35">
        <f t="shared" si="607"/>
        <v>20664</v>
      </c>
      <c r="V2130" s="35">
        <f t="shared" si="608"/>
        <v>1925.2173913043478</v>
      </c>
      <c r="W2130" s="35">
        <f t="shared" si="603"/>
        <v>44311.199999999997</v>
      </c>
      <c r="X2130" s="35">
        <f t="shared" si="609"/>
        <v>184588.54837446162</v>
      </c>
      <c r="Y2130" s="35">
        <f>H2130</f>
        <v>24</v>
      </c>
      <c r="Z2130" s="35">
        <v>0</v>
      </c>
      <c r="AA2130" s="35">
        <f t="shared" si="610"/>
        <v>25000</v>
      </c>
      <c r="AB2130" s="37">
        <f t="shared" si="604"/>
        <v>0</v>
      </c>
      <c r="AC2130" s="35">
        <v>0</v>
      </c>
      <c r="AD2130" s="35">
        <v>16666.666666666668</v>
      </c>
      <c r="AE2130" s="44"/>
    </row>
    <row r="2131" spans="1:31">
      <c r="A2131" s="34">
        <v>2127</v>
      </c>
      <c r="B2131" s="58">
        <v>46265</v>
      </c>
      <c r="C2131" s="4" t="s">
        <v>7933</v>
      </c>
      <c r="D2131" s="4" t="s">
        <v>6128</v>
      </c>
      <c r="E2131" s="4" t="s">
        <v>6383</v>
      </c>
      <c r="F2131" s="35" t="str">
        <f>IFERROR(VLOOKUP(E2131,'DATA MASTER'!$B$1:$R$3858,3,0),"")</f>
        <v>DIV 2</v>
      </c>
      <c r="G2131" s="4">
        <v>2</v>
      </c>
      <c r="H2131" s="35">
        <f>IFERROR(VLOOKUP(E2131,'DATA MASTER'!$B$1:$R$3858,6,0),"")</f>
        <v>4</v>
      </c>
      <c r="I2131" s="40">
        <f>IFERROR(VLOOKUP(E2131,'DATA MASTER'!$B$1:$R$3858,5,0),"")</f>
        <v>4.18</v>
      </c>
      <c r="J2131" s="35">
        <f>IFERROR(VLOOKUP(E2131,'DATA MASTER'!$B$1:$R$3858,17,0),"")</f>
        <v>185400</v>
      </c>
      <c r="K2131" s="35">
        <f>IFERROR(VLOOKUP(E2131,'DATA MASTER'!$B$1:$R$3858,16,0),"")</f>
        <v>163600</v>
      </c>
      <c r="L2131" s="34">
        <f t="shared" si="600"/>
        <v>13905</v>
      </c>
      <c r="M2131" s="34">
        <f t="shared" si="605"/>
        <v>23702.368000000002</v>
      </c>
      <c r="N2131" s="35">
        <v>0</v>
      </c>
      <c r="O2131" s="35">
        <v>0</v>
      </c>
      <c r="P2131" s="35"/>
      <c r="Q2131" s="4"/>
      <c r="R2131" s="35">
        <f t="shared" si="606"/>
        <v>309000</v>
      </c>
      <c r="S2131" s="35">
        <f t="shared" si="601"/>
        <v>252067.80540540535</v>
      </c>
      <c r="T2131" s="35">
        <f t="shared" si="602"/>
        <v>56932.19459459465</v>
      </c>
      <c r="U2131" s="35">
        <f t="shared" si="607"/>
        <v>5852</v>
      </c>
      <c r="V2131" s="35">
        <f t="shared" si="608"/>
        <v>545.21739130434776</v>
      </c>
      <c r="W2131" s="35">
        <f t="shared" si="603"/>
        <v>6859.8</v>
      </c>
      <c r="X2131" s="35">
        <f t="shared" si="609"/>
        <v>40734.000732702065</v>
      </c>
      <c r="Y2131" s="35">
        <v>1</v>
      </c>
      <c r="Z2131" s="35">
        <v>0</v>
      </c>
      <c r="AA2131" s="35">
        <f t="shared" si="610"/>
        <v>0</v>
      </c>
      <c r="AB2131" s="37">
        <f t="shared" si="604"/>
        <v>0</v>
      </c>
      <c r="AC2131" s="35">
        <v>0</v>
      </c>
      <c r="AD2131" s="35">
        <v>2941.1764705882351</v>
      </c>
      <c r="AE2131" s="44"/>
    </row>
    <row r="2132" spans="1:31">
      <c r="A2132" s="34">
        <v>2128</v>
      </c>
      <c r="B2132" s="58">
        <v>46265</v>
      </c>
      <c r="C2132" s="4" t="s">
        <v>7933</v>
      </c>
      <c r="D2132" s="4" t="s">
        <v>6128</v>
      </c>
      <c r="E2132" s="4" t="s">
        <v>6151</v>
      </c>
      <c r="F2132" s="35" t="str">
        <f>IFERROR(VLOOKUP(E2132,'DATA MASTER'!$B$1:$R$3858,3,0),"")</f>
        <v>DIV 2</v>
      </c>
      <c r="G2132" s="4">
        <v>3</v>
      </c>
      <c r="H2132" s="35">
        <f>IFERROR(VLOOKUP(E2132,'DATA MASTER'!$B$1:$R$3858,6,0),"")</f>
        <v>24</v>
      </c>
      <c r="I2132" s="40">
        <f>IFERROR(VLOOKUP(E2132,'DATA MASTER'!$B$1:$R$3858,5,0),"")</f>
        <v>0.85</v>
      </c>
      <c r="J2132" s="35">
        <f>IFERROR(VLOOKUP(E2132,'DATA MASTER'!$B$1:$R$3858,17,0),"")</f>
        <v>74700</v>
      </c>
      <c r="K2132" s="35">
        <f>IFERROR(VLOOKUP(E2132,'DATA MASTER'!$B$1:$R$3858,16,0),"")</f>
        <v>67900</v>
      </c>
      <c r="L2132" s="34">
        <f t="shared" si="600"/>
        <v>5602.5</v>
      </c>
      <c r="M2132" s="34">
        <f t="shared" si="605"/>
        <v>9837.3520000000008</v>
      </c>
      <c r="N2132" s="35">
        <v>0</v>
      </c>
      <c r="O2132" s="35">
        <v>0</v>
      </c>
      <c r="P2132" s="35"/>
      <c r="Q2132" s="4"/>
      <c r="R2132" s="35">
        <f t="shared" si="606"/>
        <v>186749.99999999997</v>
      </c>
      <c r="S2132" s="35">
        <f t="shared" si="601"/>
        <v>156926.07567567567</v>
      </c>
      <c r="T2132" s="35">
        <f t="shared" si="602"/>
        <v>29823.924324324296</v>
      </c>
      <c r="U2132" s="35">
        <f t="shared" si="607"/>
        <v>1784.9999999999998</v>
      </c>
      <c r="V2132" s="35">
        <f t="shared" si="608"/>
        <v>166.30434782608694</v>
      </c>
      <c r="W2132" s="35">
        <f t="shared" si="603"/>
        <v>4145.8499999999995</v>
      </c>
      <c r="X2132" s="35">
        <f t="shared" si="609"/>
        <v>20785.593505909976</v>
      </c>
      <c r="Y2132" s="35">
        <v>1</v>
      </c>
      <c r="Z2132" s="35">
        <v>0</v>
      </c>
      <c r="AA2132" s="35">
        <f t="shared" si="610"/>
        <v>0</v>
      </c>
      <c r="AB2132" s="37">
        <f t="shared" si="604"/>
        <v>0</v>
      </c>
      <c r="AC2132" s="35">
        <v>0</v>
      </c>
      <c r="AD2132" s="35">
        <v>2941.1764705882351</v>
      </c>
      <c r="AE2132" s="44"/>
    </row>
    <row r="2133" spans="1:31">
      <c r="A2133" s="34">
        <v>2129</v>
      </c>
      <c r="B2133" s="58">
        <v>46265</v>
      </c>
      <c r="C2133" s="4" t="s">
        <v>7934</v>
      </c>
      <c r="D2133" s="4" t="s">
        <v>6143</v>
      </c>
      <c r="E2133" s="4" t="s">
        <v>2532</v>
      </c>
      <c r="F2133" s="35" t="str">
        <f>IFERROR(VLOOKUP(E2133,'DATA MASTER'!$B$1:$R$3858,3,0),"")</f>
        <v>MTAB</v>
      </c>
      <c r="G2133" s="4">
        <v>4</v>
      </c>
      <c r="H2133" s="35">
        <f>IFERROR(VLOOKUP(E2133,'DATA MASTER'!$B$1:$R$3858,6,0),"")</f>
        <v>1</v>
      </c>
      <c r="I2133" s="40">
        <f>IFERROR(VLOOKUP(E2133,'DATA MASTER'!$B$1:$R$3858,5,0),"")</f>
        <v>26.01</v>
      </c>
      <c r="J2133" s="35">
        <f>IFERROR(VLOOKUP(E2133,'DATA MASTER'!$B$1:$R$3858,17,0),"")</f>
        <v>752900</v>
      </c>
      <c r="K2133" s="35">
        <f>IFERROR(VLOOKUP(E2133,'DATA MASTER'!$B$1:$R$3858,16,0),"")</f>
        <v>670700</v>
      </c>
      <c r="L2133" s="34">
        <f t="shared" si="600"/>
        <v>94112.5</v>
      </c>
      <c r="M2133" s="34">
        <f t="shared" si="605"/>
        <v>127506.777</v>
      </c>
      <c r="N2133" s="35">
        <v>0</v>
      </c>
      <c r="O2133" s="35">
        <v>0</v>
      </c>
      <c r="P2133" s="35"/>
      <c r="Q2133" s="4"/>
      <c r="R2133" s="35">
        <f t="shared" si="606"/>
        <v>2374009.0090090088</v>
      </c>
      <c r="S2133" s="35">
        <f t="shared" si="601"/>
        <v>1957453.0558558556</v>
      </c>
      <c r="T2133" s="35">
        <f t="shared" si="602"/>
        <v>416555.95315315318</v>
      </c>
      <c r="U2133" s="35">
        <f t="shared" si="607"/>
        <v>72828</v>
      </c>
      <c r="V2133" s="35">
        <f t="shared" si="608"/>
        <v>6785.217391304348</v>
      </c>
      <c r="W2133" s="35">
        <f t="shared" si="603"/>
        <v>52703</v>
      </c>
      <c r="X2133" s="35">
        <f t="shared" si="609"/>
        <v>278684.1802062933</v>
      </c>
      <c r="Y2133" s="35">
        <v>1</v>
      </c>
      <c r="Z2133" s="35">
        <v>0</v>
      </c>
      <c r="AA2133" s="35">
        <f t="shared" si="610"/>
        <v>0</v>
      </c>
      <c r="AB2133" s="37">
        <f t="shared" si="604"/>
        <v>0</v>
      </c>
      <c r="AC2133" s="35">
        <v>0</v>
      </c>
      <c r="AD2133" s="3">
        <v>5555.5555555555557</v>
      </c>
      <c r="AE2133" s="44"/>
    </row>
    <row r="2134" spans="1:31">
      <c r="A2134" s="34">
        <v>2130</v>
      </c>
      <c r="B2134" s="58">
        <v>46265</v>
      </c>
      <c r="C2134" s="4" t="s">
        <v>7935</v>
      </c>
      <c r="D2134" s="4" t="s">
        <v>6143</v>
      </c>
      <c r="E2134" s="4" t="s">
        <v>6269</v>
      </c>
      <c r="F2134" s="35" t="str">
        <f>IFERROR(VLOOKUP(E2134,'DATA MASTER'!$B$1:$R$3858,3,0),"")</f>
        <v>DIV 1</v>
      </c>
      <c r="G2134" s="4">
        <v>1</v>
      </c>
      <c r="H2134" s="35">
        <f>IFERROR(VLOOKUP(E2134,'DATA MASTER'!$B$1:$R$3858,6,0),"")</f>
        <v>1</v>
      </c>
      <c r="I2134" s="40">
        <f>IFERROR(VLOOKUP(E2134,'DATA MASTER'!$B$1:$R$3858,5,0),"")</f>
        <v>21.4</v>
      </c>
      <c r="J2134" s="35">
        <f>IFERROR(VLOOKUP(E2134,'DATA MASTER'!$B$1:$R$3858,17,0),"")</f>
        <v>1372500</v>
      </c>
      <c r="K2134" s="35">
        <f>IFERROR(VLOOKUP(E2134,'DATA MASTER'!$B$1:$R$3858,16,0),"")</f>
        <v>1247100</v>
      </c>
      <c r="L2134" s="34">
        <f t="shared" si="600"/>
        <v>102937.5</v>
      </c>
      <c r="M2134" s="34">
        <f t="shared" si="605"/>
        <v>180679.848</v>
      </c>
      <c r="N2134" s="35">
        <v>0</v>
      </c>
      <c r="O2134" s="35">
        <v>0</v>
      </c>
      <c r="P2134" s="35"/>
      <c r="Q2134" s="4"/>
      <c r="R2134" s="35">
        <f t="shared" si="606"/>
        <v>1143750</v>
      </c>
      <c r="S2134" s="35">
        <f t="shared" si="601"/>
        <v>960738.87567567558</v>
      </c>
      <c r="T2134" s="35">
        <f t="shared" si="602"/>
        <v>183011.12432432442</v>
      </c>
      <c r="U2134" s="35">
        <f t="shared" si="607"/>
        <v>14979.999999999998</v>
      </c>
      <c r="V2134" s="35">
        <f t="shared" si="608"/>
        <v>1395.6521739130433</v>
      </c>
      <c r="W2134" s="35">
        <f t="shared" si="603"/>
        <v>25391.250000000004</v>
      </c>
      <c r="X2134" s="35">
        <f t="shared" si="609"/>
        <v>135688.66659485581</v>
      </c>
      <c r="Y2134" s="35">
        <v>1</v>
      </c>
      <c r="Z2134" s="35">
        <v>0</v>
      </c>
      <c r="AA2134" s="35">
        <f t="shared" si="610"/>
        <v>0</v>
      </c>
      <c r="AB2134" s="37">
        <f t="shared" si="604"/>
        <v>0</v>
      </c>
      <c r="AC2134" s="35">
        <v>0</v>
      </c>
      <c r="AD2134" s="35">
        <v>5555.5555555555557</v>
      </c>
      <c r="AE2134" s="44"/>
    </row>
    <row r="2135" spans="1:31">
      <c r="A2135" s="34">
        <v>2131</v>
      </c>
      <c r="B2135" s="58">
        <v>46265</v>
      </c>
      <c r="C2135" s="4" t="s">
        <v>7936</v>
      </c>
      <c r="D2135" s="4" t="s">
        <v>6287</v>
      </c>
      <c r="E2135" s="4" t="s">
        <v>6156</v>
      </c>
      <c r="F2135" s="35" t="str">
        <f>IFERROR(VLOOKUP(E2135,'DATA MASTER'!$B$1:$R$3858,3,0),"")</f>
        <v>DIV 1</v>
      </c>
      <c r="G2135" s="4">
        <v>8</v>
      </c>
      <c r="H2135" s="35">
        <f>IFERROR(VLOOKUP(E2135,'DATA MASTER'!$B$1:$R$3858,6,0),"")</f>
        <v>4</v>
      </c>
      <c r="I2135" s="40">
        <f>IFERROR(VLOOKUP(E2135,'DATA MASTER'!$B$1:$R$3858,5,0),"")</f>
        <v>5.3879999999999999</v>
      </c>
      <c r="J2135" s="35">
        <f>IFERROR(VLOOKUP(E2135,'DATA MASTER'!$B$1:$R$3858,17,0),"")</f>
        <v>185700</v>
      </c>
      <c r="K2135" s="35">
        <f>IFERROR(VLOOKUP(E2135,'DATA MASTER'!$B$1:$R$3858,16,0),"")</f>
        <v>165300</v>
      </c>
      <c r="L2135" s="34">
        <f t="shared" si="600"/>
        <v>13927.5</v>
      </c>
      <c r="M2135" s="34">
        <f t="shared" si="605"/>
        <v>23948.664000000001</v>
      </c>
      <c r="N2135" s="35">
        <v>0</v>
      </c>
      <c r="O2135" s="35">
        <v>0</v>
      </c>
      <c r="P2135" s="35"/>
      <c r="Q2135" s="4"/>
      <c r="R2135" s="35">
        <f t="shared" si="606"/>
        <v>1238000</v>
      </c>
      <c r="S2135" s="35">
        <f t="shared" si="601"/>
        <v>1018748.3675675675</v>
      </c>
      <c r="T2135" s="35">
        <f t="shared" si="602"/>
        <v>219251.6324324325</v>
      </c>
      <c r="U2135" s="35">
        <f t="shared" si="607"/>
        <v>30172.799999999999</v>
      </c>
      <c r="V2135" s="35">
        <f t="shared" si="608"/>
        <v>2811.1304347826085</v>
      </c>
      <c r="W2135" s="35">
        <f t="shared" si="603"/>
        <v>27483.600000000002</v>
      </c>
      <c r="X2135" s="35">
        <f t="shared" si="609"/>
        <v>142117.43533098322</v>
      </c>
      <c r="Y2135" s="35">
        <v>1</v>
      </c>
      <c r="Z2135" s="35">
        <v>0</v>
      </c>
      <c r="AA2135" s="35">
        <f t="shared" si="610"/>
        <v>0</v>
      </c>
      <c r="AB2135" s="37">
        <f t="shared" si="604"/>
        <v>0</v>
      </c>
      <c r="AC2135" s="35">
        <v>0</v>
      </c>
      <c r="AD2135" s="35">
        <v>16666.666666666668</v>
      </c>
      <c r="AE2135" s="44"/>
    </row>
    <row r="2136" spans="1:31">
      <c r="A2136" s="34">
        <v>2132</v>
      </c>
      <c r="B2136" s="58">
        <v>46265</v>
      </c>
      <c r="C2136" s="4" t="s">
        <v>7937</v>
      </c>
      <c r="D2136" s="4" t="s">
        <v>6287</v>
      </c>
      <c r="E2136" s="4" t="s">
        <v>6218</v>
      </c>
      <c r="F2136" s="35" t="str">
        <f>IFERROR(VLOOKUP(E2136,'DATA MASTER'!$B$1:$R$3858,3,0),"")</f>
        <v>DIV 1</v>
      </c>
      <c r="G2136" s="4">
        <v>6</v>
      </c>
      <c r="H2136" s="35">
        <f>IFERROR(VLOOKUP(E2136,'DATA MASTER'!$B$1:$R$3858,6,0),"")</f>
        <v>24</v>
      </c>
      <c r="I2136" s="40">
        <f>IFERROR(VLOOKUP(E2136,'DATA MASTER'!$B$1:$R$3858,5,0),"")</f>
        <v>1.079</v>
      </c>
      <c r="J2136" s="35">
        <f>IFERROR(VLOOKUP(E2136,'DATA MASTER'!$B$1:$R$3858,17,0),"")</f>
        <v>102900</v>
      </c>
      <c r="K2136" s="35">
        <f>IFERROR(VLOOKUP(E2136,'DATA MASTER'!$B$1:$R$3858,16,0),"")</f>
        <v>94200</v>
      </c>
      <c r="L2136" s="34">
        <f t="shared" si="600"/>
        <v>7717.5</v>
      </c>
      <c r="M2136" s="34">
        <f t="shared" si="605"/>
        <v>13647.696000000002</v>
      </c>
      <c r="N2136" s="35">
        <v>0</v>
      </c>
      <c r="O2136" s="35">
        <v>0</v>
      </c>
      <c r="P2136" s="35"/>
      <c r="Q2136" s="4"/>
      <c r="R2136" s="35">
        <f t="shared" si="606"/>
        <v>514499.99999999988</v>
      </c>
      <c r="S2136" s="35">
        <f t="shared" si="601"/>
        <v>435417.85945945943</v>
      </c>
      <c r="T2136" s="35">
        <f t="shared" si="602"/>
        <v>79082.140540540451</v>
      </c>
      <c r="U2136" s="35">
        <f t="shared" si="607"/>
        <v>4531.8</v>
      </c>
      <c r="V2136" s="35">
        <f t="shared" si="608"/>
        <v>422.21739130434787</v>
      </c>
      <c r="W2136" s="35">
        <f t="shared" si="603"/>
        <v>11421.9</v>
      </c>
      <c r="X2136" s="35">
        <f t="shared" si="609"/>
        <v>47081.223149236095</v>
      </c>
      <c r="Y2136" s="35">
        <v>1</v>
      </c>
      <c r="Z2136" s="35">
        <v>0</v>
      </c>
      <c r="AA2136" s="35">
        <f t="shared" si="610"/>
        <v>0</v>
      </c>
      <c r="AB2136" s="37">
        <f t="shared" si="604"/>
        <v>0</v>
      </c>
      <c r="AC2136" s="35">
        <v>0</v>
      </c>
      <c r="AD2136" s="35">
        <v>15625</v>
      </c>
      <c r="AE2136" s="44"/>
    </row>
    <row r="2137" spans="1:31">
      <c r="A2137" s="34">
        <v>2133</v>
      </c>
      <c r="B2137" s="58">
        <v>46265</v>
      </c>
      <c r="C2137" s="4" t="s">
        <v>7938</v>
      </c>
      <c r="D2137" s="4" t="s">
        <v>6251</v>
      </c>
      <c r="E2137" s="4" t="s">
        <v>765</v>
      </c>
      <c r="F2137" s="35" t="str">
        <f>IFERROR(VLOOKUP(E2137,'DATA MASTER'!$B$1:$R$3858,3,0),"")</f>
        <v>DIV 1-AREM</v>
      </c>
      <c r="G2137" s="4">
        <v>1</v>
      </c>
      <c r="H2137" s="35">
        <f>IFERROR(VLOOKUP(E2137,'DATA MASTER'!$B$1:$R$3858,6,0),"")</f>
        <v>1</v>
      </c>
      <c r="I2137" s="40">
        <f>IFERROR(VLOOKUP(E2137,'DATA MASTER'!$B$1:$R$3858,5,0),"")</f>
        <v>21.05</v>
      </c>
      <c r="J2137" s="35">
        <f>IFERROR(VLOOKUP(E2137,'DATA MASTER'!$B$1:$R$3858,17,0),"")</f>
        <v>285500</v>
      </c>
      <c r="K2137" s="35">
        <f>IFERROR(VLOOKUP(E2137,'DATA MASTER'!$B$1:$R$3858,16,0),"")</f>
        <v>224700</v>
      </c>
      <c r="L2137" s="34">
        <f t="shared" si="600"/>
        <v>21412.5</v>
      </c>
      <c r="M2137" s="34">
        <f t="shared" si="605"/>
        <v>32554.536000000004</v>
      </c>
      <c r="N2137" s="35">
        <v>0</v>
      </c>
      <c r="O2137" s="35">
        <v>10</v>
      </c>
      <c r="P2137" s="35"/>
      <c r="Q2137" s="4"/>
      <c r="R2137" s="35">
        <f t="shared" si="606"/>
        <v>214125</v>
      </c>
      <c r="S2137" s="35">
        <f t="shared" si="601"/>
        <v>155793.61945945947</v>
      </c>
      <c r="T2137" s="35">
        <f t="shared" si="602"/>
        <v>58331.380540540529</v>
      </c>
      <c r="U2137" s="35">
        <f t="shared" si="607"/>
        <v>14735</v>
      </c>
      <c r="V2137" s="35">
        <f t="shared" si="608"/>
        <v>1372.8260869565217</v>
      </c>
      <c r="W2137" s="35">
        <f t="shared" si="603"/>
        <v>4753.5750000000007</v>
      </c>
      <c r="X2137" s="35">
        <f t="shared" si="609"/>
        <v>37469.979453584005</v>
      </c>
      <c r="Y2137" s="35">
        <v>1</v>
      </c>
      <c r="Z2137" s="35">
        <v>0</v>
      </c>
      <c r="AA2137" s="35">
        <f t="shared" si="610"/>
        <v>0</v>
      </c>
      <c r="AB2137" s="37">
        <f t="shared" si="604"/>
        <v>0</v>
      </c>
      <c r="AC2137" s="35">
        <v>0</v>
      </c>
      <c r="AD2137" s="35">
        <v>0</v>
      </c>
      <c r="AE2137" s="44"/>
    </row>
    <row r="2138" spans="1:31">
      <c r="A2138" s="34">
        <v>2134</v>
      </c>
      <c r="B2138" s="58">
        <v>46265</v>
      </c>
      <c r="C2138" s="4" t="s">
        <v>7939</v>
      </c>
      <c r="D2138" s="4" t="s">
        <v>6188</v>
      </c>
      <c r="E2138" s="4" t="s">
        <v>5439</v>
      </c>
      <c r="F2138" s="35" t="str">
        <f>IFERROR(VLOOKUP(E2138,'DATA MASTER'!$B$1:$R$3858,3,0),"")</f>
        <v>HCARE</v>
      </c>
      <c r="G2138" s="4">
        <v>24</v>
      </c>
      <c r="H2138" s="35">
        <f>IFERROR(VLOOKUP(E2138,'DATA MASTER'!$B$1:$R$3858,6,0),"")</f>
        <v>960</v>
      </c>
      <c r="I2138" s="40">
        <f>IFERROR(VLOOKUP(E2138,'DATA MASTER'!$B$1:$R$3858,5,0),"")</f>
        <v>2.0833333333333332E-2</v>
      </c>
      <c r="J2138" s="35">
        <f>IFERROR(VLOOKUP(E2138,'DATA MASTER'!$B$1:$R$3858,17,0),"")</f>
        <v>2940</v>
      </c>
      <c r="K2138" s="35">
        <f>IFERROR(VLOOKUP(E2138,'DATA MASTER'!$B$1:$R$3858,16,0),"")</f>
        <v>2940</v>
      </c>
      <c r="L2138" s="34">
        <f t="shared" si="600"/>
        <v>220.5</v>
      </c>
      <c r="M2138" s="34">
        <f t="shared" si="605"/>
        <v>425.94720000000001</v>
      </c>
      <c r="N2138" s="35">
        <v>0</v>
      </c>
      <c r="O2138" s="35">
        <v>0</v>
      </c>
      <c r="P2138" s="35"/>
      <c r="Q2138" s="4"/>
      <c r="R2138" s="35">
        <f t="shared" si="606"/>
        <v>58800</v>
      </c>
      <c r="S2138" s="35">
        <f t="shared" si="601"/>
        <v>54357.89837837837</v>
      </c>
      <c r="T2138" s="35">
        <f t="shared" si="602"/>
        <v>4442.1016216216303</v>
      </c>
      <c r="U2138" s="35">
        <f t="shared" si="607"/>
        <v>350</v>
      </c>
      <c r="V2138" s="35">
        <f t="shared" si="608"/>
        <v>32.608695652173914</v>
      </c>
      <c r="W2138" s="35">
        <v>0</v>
      </c>
      <c r="X2138" s="35">
        <f t="shared" si="609"/>
        <v>4059.4929259694563</v>
      </c>
      <c r="Y2138" s="35">
        <v>1</v>
      </c>
      <c r="Z2138" s="35">
        <v>0</v>
      </c>
      <c r="AA2138" s="35">
        <f t="shared" si="610"/>
        <v>0</v>
      </c>
      <c r="AB2138" s="37">
        <f t="shared" si="604"/>
        <v>0</v>
      </c>
      <c r="AC2138" s="35">
        <v>0</v>
      </c>
      <c r="AD2138" s="35">
        <v>0</v>
      </c>
      <c r="AE2138" s="44"/>
    </row>
    <row r="2139" spans="1:31">
      <c r="A2139" s="34">
        <v>2135</v>
      </c>
      <c r="B2139" s="58">
        <v>46265</v>
      </c>
      <c r="C2139" s="4" t="s">
        <v>7939</v>
      </c>
      <c r="D2139" s="4" t="s">
        <v>6188</v>
      </c>
      <c r="E2139" s="4" t="s">
        <v>5505</v>
      </c>
      <c r="F2139" s="35" t="str">
        <f>IFERROR(VLOOKUP(E2139,'DATA MASTER'!$B$1:$R$3858,3,0),"")</f>
        <v>HCARE</v>
      </c>
      <c r="G2139" s="4">
        <v>24</v>
      </c>
      <c r="H2139" s="35">
        <f>IFERROR(VLOOKUP(E2139,'DATA MASTER'!$B$1:$R$3858,6,0),"")</f>
        <v>960</v>
      </c>
      <c r="I2139" s="40">
        <f>IFERROR(VLOOKUP(E2139,'DATA MASTER'!$B$1:$R$3858,5,0),"")</f>
        <v>2.0833333333333332E-2</v>
      </c>
      <c r="J2139" s="35">
        <f>IFERROR(VLOOKUP(E2139,'DATA MASTER'!$B$1:$R$3858,17,0),"")</f>
        <v>9210</v>
      </c>
      <c r="K2139" s="35">
        <f>IFERROR(VLOOKUP(E2139,'DATA MASTER'!$B$1:$R$3858,16,0),"")</f>
        <v>9210</v>
      </c>
      <c r="L2139" s="34">
        <f t="shared" si="600"/>
        <v>690.75</v>
      </c>
      <c r="M2139" s="34">
        <f t="shared" si="605"/>
        <v>1334.3448000000001</v>
      </c>
      <c r="N2139" s="35">
        <v>0</v>
      </c>
      <c r="O2139" s="35">
        <v>0</v>
      </c>
      <c r="P2139" s="35"/>
      <c r="Q2139" s="4"/>
      <c r="R2139" s="35">
        <f t="shared" si="606"/>
        <v>184199.99999999997</v>
      </c>
      <c r="S2139" s="35">
        <f t="shared" si="601"/>
        <v>170284.43675675674</v>
      </c>
      <c r="T2139" s="35">
        <f t="shared" si="602"/>
        <v>13915.563243243232</v>
      </c>
      <c r="U2139" s="35">
        <f t="shared" si="607"/>
        <v>350</v>
      </c>
      <c r="V2139" s="35">
        <f t="shared" si="608"/>
        <v>32.608695652173914</v>
      </c>
      <c r="W2139" s="35">
        <v>0</v>
      </c>
      <c r="X2139" s="35">
        <f t="shared" si="609"/>
        <v>13532.954547591058</v>
      </c>
      <c r="Y2139" s="35">
        <f>IF(E2139="avem005",4,IF(E2139="avem025",1,1))</f>
        <v>1</v>
      </c>
      <c r="Z2139" s="35">
        <v>0</v>
      </c>
      <c r="AA2139" s="35">
        <f t="shared" si="610"/>
        <v>0</v>
      </c>
      <c r="AB2139" s="37">
        <f t="shared" si="604"/>
        <v>0</v>
      </c>
      <c r="AC2139" s="35">
        <v>0</v>
      </c>
      <c r="AD2139" s="35">
        <v>0</v>
      </c>
      <c r="AE2139" s="44"/>
    </row>
    <row r="2140" spans="1:31">
      <c r="A2140" s="34">
        <v>2136</v>
      </c>
      <c r="B2140" s="58">
        <v>46265</v>
      </c>
      <c r="C2140" s="4" t="s">
        <v>7940</v>
      </c>
      <c r="D2140" s="4" t="s">
        <v>6239</v>
      </c>
      <c r="E2140" s="4" t="s">
        <v>726</v>
      </c>
      <c r="F2140" s="35" t="str">
        <f>IFERROR(VLOOKUP(E2140,'DATA MASTER'!$B$1:$R$3858,3,0),"")</f>
        <v>DIV 1-AREM</v>
      </c>
      <c r="G2140" s="4">
        <v>12</v>
      </c>
      <c r="H2140" s="35">
        <f>IFERROR(VLOOKUP(E2140,'DATA MASTER'!$B$1:$R$3858,6,0),"")</f>
        <v>4</v>
      </c>
      <c r="I2140" s="40">
        <f>IFERROR(VLOOKUP(E2140,'DATA MASTER'!$B$1:$R$3858,5,0),"")</f>
        <v>5.35</v>
      </c>
      <c r="J2140" s="35">
        <f>IFERROR(VLOOKUP(E2140,'DATA MASTER'!$B$1:$R$3858,17,0),"")</f>
        <v>76700</v>
      </c>
      <c r="K2140" s="35">
        <f>IFERROR(VLOOKUP(E2140,'DATA MASTER'!$B$1:$R$3858,16,0),"")</f>
        <v>61100</v>
      </c>
      <c r="L2140" s="34">
        <f t="shared" si="600"/>
        <v>5752.5</v>
      </c>
      <c r="M2140" s="34">
        <f t="shared" si="605"/>
        <v>8852.1679999999997</v>
      </c>
      <c r="N2140" s="35">
        <v>0</v>
      </c>
      <c r="O2140" s="35">
        <v>10</v>
      </c>
      <c r="P2140" s="35"/>
      <c r="Q2140" s="4"/>
      <c r="R2140" s="35">
        <f t="shared" si="606"/>
        <v>690300</v>
      </c>
      <c r="S2140" s="35">
        <f t="shared" si="601"/>
        <v>508357.28432432434</v>
      </c>
      <c r="T2140" s="35">
        <f t="shared" si="602"/>
        <v>181942.71567567566</v>
      </c>
      <c r="U2140" s="35">
        <f t="shared" si="607"/>
        <v>44939.999999999993</v>
      </c>
      <c r="V2140" s="35">
        <f t="shared" si="608"/>
        <v>4186.95652173913</v>
      </c>
      <c r="W2140" s="35">
        <f t="shared" si="603"/>
        <v>15324.660000000002</v>
      </c>
      <c r="X2140" s="35">
        <f t="shared" si="609"/>
        <v>106964.78336446284</v>
      </c>
      <c r="Y2140" s="35">
        <v>1</v>
      </c>
      <c r="Z2140" s="35">
        <v>0</v>
      </c>
      <c r="AA2140" s="35">
        <f t="shared" si="610"/>
        <v>0</v>
      </c>
      <c r="AB2140" s="37">
        <f t="shared" si="604"/>
        <v>0</v>
      </c>
      <c r="AC2140" s="35">
        <v>0</v>
      </c>
      <c r="AD2140" s="35">
        <v>10526.315789473685</v>
      </c>
      <c r="AE2140" s="44"/>
    </row>
    <row r="2141" spans="1:31">
      <c r="A2141" s="34">
        <v>2137</v>
      </c>
      <c r="B2141" s="58">
        <v>46265</v>
      </c>
      <c r="C2141" s="4" t="s">
        <v>7940</v>
      </c>
      <c r="D2141" s="4" t="s">
        <v>6239</v>
      </c>
      <c r="E2141" s="4" t="s">
        <v>6205</v>
      </c>
      <c r="F2141" s="35" t="str">
        <f>IFERROR(VLOOKUP(E2141,'DATA MASTER'!$B$1:$R$3858,3,0),"")</f>
        <v>DIV 1-AREM</v>
      </c>
      <c r="G2141" s="4">
        <v>1</v>
      </c>
      <c r="H2141" s="35">
        <f>IFERROR(VLOOKUP(E2141,'DATA MASTER'!$B$1:$R$3858,6,0),"")</f>
        <v>1</v>
      </c>
      <c r="I2141" s="40">
        <f>IFERROR(VLOOKUP(E2141,'DATA MASTER'!$B$1:$R$3858,5,0),"")</f>
        <v>21.03</v>
      </c>
      <c r="J2141" s="35">
        <f>IFERROR(VLOOKUP(E2141,'DATA MASTER'!$B$1:$R$3858,17,0),"")</f>
        <v>285500</v>
      </c>
      <c r="K2141" s="35">
        <f>IFERROR(VLOOKUP(E2141,'DATA MASTER'!$B$1:$R$3858,16,0),"")</f>
        <v>224700</v>
      </c>
      <c r="L2141" s="34">
        <f t="shared" si="600"/>
        <v>21412.5</v>
      </c>
      <c r="M2141" s="34">
        <f t="shared" si="605"/>
        <v>32554.536000000004</v>
      </c>
      <c r="N2141" s="35">
        <v>0</v>
      </c>
      <c r="O2141" s="35">
        <v>0</v>
      </c>
      <c r="P2141" s="35"/>
      <c r="Q2141" s="4"/>
      <c r="R2141" s="35">
        <f t="shared" si="606"/>
        <v>237916.66666666666</v>
      </c>
      <c r="S2141" s="35">
        <f t="shared" si="601"/>
        <v>173104.02162162162</v>
      </c>
      <c r="T2141" s="35">
        <f t="shared" si="602"/>
        <v>64812.645045045036</v>
      </c>
      <c r="U2141" s="35">
        <f t="shared" si="607"/>
        <v>14721</v>
      </c>
      <c r="V2141" s="35">
        <f t="shared" si="608"/>
        <v>1371.5217391304348</v>
      </c>
      <c r="W2141" s="35">
        <f t="shared" si="603"/>
        <v>5281.75</v>
      </c>
      <c r="X2141" s="35">
        <f t="shared" si="609"/>
        <v>32912.057516440917</v>
      </c>
      <c r="Y2141" s="35">
        <f t="shared" ref="Y2141:Y2142" si="613">IF(E2141="avem005",4,IF(E2141="avem025",1,1))</f>
        <v>1</v>
      </c>
      <c r="Z2141" s="35">
        <v>0</v>
      </c>
      <c r="AA2141" s="35">
        <f t="shared" si="610"/>
        <v>0</v>
      </c>
      <c r="AB2141" s="37">
        <f t="shared" si="604"/>
        <v>0</v>
      </c>
      <c r="AC2141" s="35">
        <v>0</v>
      </c>
      <c r="AD2141" s="35">
        <v>10526.315789473685</v>
      </c>
      <c r="AE2141" s="44"/>
    </row>
    <row r="2142" spans="1:31">
      <c r="A2142" s="34">
        <v>2138</v>
      </c>
      <c r="B2142" s="58">
        <v>46265</v>
      </c>
      <c r="C2142" s="4" t="s">
        <v>7941</v>
      </c>
      <c r="D2142" s="4" t="s">
        <v>6158</v>
      </c>
      <c r="E2142" s="4" t="s">
        <v>6205</v>
      </c>
      <c r="F2142" s="35" t="str">
        <f>IFERROR(VLOOKUP(E2142,'DATA MASTER'!$B$1:$R$3858,3,0),"")</f>
        <v>DIV 1-AREM</v>
      </c>
      <c r="G2142" s="4">
        <v>1</v>
      </c>
      <c r="H2142" s="35">
        <f>IFERROR(VLOOKUP(E2142,'DATA MASTER'!$B$1:$R$3858,6,0),"")</f>
        <v>1</v>
      </c>
      <c r="I2142" s="40">
        <f>IFERROR(VLOOKUP(E2142,'DATA MASTER'!$B$1:$R$3858,5,0),"")</f>
        <v>21.03</v>
      </c>
      <c r="J2142" s="35">
        <f>IFERROR(VLOOKUP(E2142,'DATA MASTER'!$B$1:$R$3858,17,0),"")</f>
        <v>285500</v>
      </c>
      <c r="K2142" s="35">
        <f>IFERROR(VLOOKUP(E2142,'DATA MASTER'!$B$1:$R$3858,16,0),"")</f>
        <v>224700</v>
      </c>
      <c r="L2142" s="34">
        <f t="shared" si="600"/>
        <v>21412.5</v>
      </c>
      <c r="M2142" s="34">
        <f t="shared" si="605"/>
        <v>32554.536000000004</v>
      </c>
      <c r="N2142" s="35">
        <v>0</v>
      </c>
      <c r="O2142" s="35">
        <v>0</v>
      </c>
      <c r="P2142" s="35"/>
      <c r="Q2142" s="4"/>
      <c r="R2142" s="35">
        <f t="shared" si="606"/>
        <v>237916.66666666666</v>
      </c>
      <c r="S2142" s="35">
        <f t="shared" si="601"/>
        <v>173104.02162162162</v>
      </c>
      <c r="T2142" s="35">
        <f t="shared" si="602"/>
        <v>64812.645045045036</v>
      </c>
      <c r="U2142" s="35">
        <f t="shared" si="607"/>
        <v>14721</v>
      </c>
      <c r="V2142" s="35">
        <f t="shared" si="608"/>
        <v>1371.5217391304348</v>
      </c>
      <c r="W2142" s="35">
        <f t="shared" si="603"/>
        <v>5281.75</v>
      </c>
      <c r="X2142" s="35">
        <f t="shared" si="609"/>
        <v>43438.373305914603</v>
      </c>
      <c r="Y2142" s="35">
        <f t="shared" si="613"/>
        <v>1</v>
      </c>
      <c r="Z2142" s="35">
        <v>0</v>
      </c>
      <c r="AA2142" s="35">
        <f t="shared" si="610"/>
        <v>0</v>
      </c>
      <c r="AB2142" s="37">
        <f t="shared" si="604"/>
        <v>0</v>
      </c>
      <c r="AC2142" s="35">
        <v>0</v>
      </c>
      <c r="AD2142" s="35">
        <v>0</v>
      </c>
      <c r="AE2142" s="44"/>
    </row>
    <row r="2143" spans="1:31">
      <c r="A2143" s="34">
        <v>2139</v>
      </c>
      <c r="B2143" s="58">
        <v>46265</v>
      </c>
      <c r="C2143" s="4" t="s">
        <v>7941</v>
      </c>
      <c r="D2143" s="4" t="s">
        <v>6158</v>
      </c>
      <c r="E2143" s="4" t="s">
        <v>765</v>
      </c>
      <c r="F2143" s="35" t="str">
        <f>IFERROR(VLOOKUP(E2143,'DATA MASTER'!$B$1:$R$3858,3,0),"")</f>
        <v>DIV 1-AREM</v>
      </c>
      <c r="G2143" s="4">
        <v>2</v>
      </c>
      <c r="H2143" s="35">
        <f>IFERROR(VLOOKUP(E2143,'DATA MASTER'!$B$1:$R$3858,6,0),"")</f>
        <v>1</v>
      </c>
      <c r="I2143" s="40">
        <f>IFERROR(VLOOKUP(E2143,'DATA MASTER'!$B$1:$R$3858,5,0),"")</f>
        <v>21.05</v>
      </c>
      <c r="J2143" s="35">
        <f>IFERROR(VLOOKUP(E2143,'DATA MASTER'!$B$1:$R$3858,17,0),"")</f>
        <v>285500</v>
      </c>
      <c r="K2143" s="35">
        <f>IFERROR(VLOOKUP(E2143,'DATA MASTER'!$B$1:$R$3858,16,0),"")</f>
        <v>224700</v>
      </c>
      <c r="L2143" s="34">
        <f t="shared" si="600"/>
        <v>21412.5</v>
      </c>
      <c r="M2143" s="34">
        <f t="shared" si="605"/>
        <v>32554.536000000004</v>
      </c>
      <c r="N2143" s="35">
        <v>0</v>
      </c>
      <c r="O2143" s="35">
        <v>10</v>
      </c>
      <c r="P2143" s="35"/>
      <c r="Q2143" s="4"/>
      <c r="R2143" s="35">
        <f t="shared" si="606"/>
        <v>428250</v>
      </c>
      <c r="S2143" s="35">
        <f t="shared" si="601"/>
        <v>311587.23891891894</v>
      </c>
      <c r="T2143" s="35">
        <f t="shared" si="602"/>
        <v>116662.76108108106</v>
      </c>
      <c r="U2143" s="35">
        <f t="shared" si="607"/>
        <v>29470</v>
      </c>
      <c r="V2143" s="35">
        <f t="shared" si="608"/>
        <v>2745.6521739130435</v>
      </c>
      <c r="W2143" s="35">
        <f t="shared" si="603"/>
        <v>9507.1500000000015</v>
      </c>
      <c r="X2143" s="35">
        <f t="shared" si="609"/>
        <v>74939.958907168009</v>
      </c>
      <c r="Y2143" s="35">
        <v>1</v>
      </c>
      <c r="Z2143" s="35">
        <v>0</v>
      </c>
      <c r="AA2143" s="35">
        <f t="shared" si="610"/>
        <v>0</v>
      </c>
      <c r="AB2143" s="37">
        <f t="shared" si="604"/>
        <v>0</v>
      </c>
      <c r="AC2143" s="35">
        <v>0</v>
      </c>
      <c r="AD2143" s="35">
        <v>0</v>
      </c>
      <c r="AE2143" s="44"/>
    </row>
    <row r="2144" spans="1:31">
      <c r="A2144" s="34">
        <v>2140</v>
      </c>
      <c r="B2144" s="58">
        <v>46265</v>
      </c>
      <c r="C2144" s="4" t="s">
        <v>7942</v>
      </c>
      <c r="D2144" s="4" t="s">
        <v>6239</v>
      </c>
      <c r="E2144" s="4" t="s">
        <v>6205</v>
      </c>
      <c r="F2144" s="35" t="str">
        <f>IFERROR(VLOOKUP(E2144,'DATA MASTER'!$B$1:$R$3858,3,0),"")</f>
        <v>DIV 1-AREM</v>
      </c>
      <c r="G2144" s="4">
        <v>1</v>
      </c>
      <c r="H2144" s="35">
        <f>IFERROR(VLOOKUP(E2144,'DATA MASTER'!$B$1:$R$3858,6,0),"")</f>
        <v>1</v>
      </c>
      <c r="I2144" s="40">
        <f>IFERROR(VLOOKUP(E2144,'DATA MASTER'!$B$1:$R$3858,5,0),"")</f>
        <v>21.03</v>
      </c>
      <c r="J2144" s="35">
        <f>IFERROR(VLOOKUP(E2144,'DATA MASTER'!$B$1:$R$3858,17,0),"")</f>
        <v>285500</v>
      </c>
      <c r="K2144" s="35">
        <f>IFERROR(VLOOKUP(E2144,'DATA MASTER'!$B$1:$R$3858,16,0),"")</f>
        <v>224700</v>
      </c>
      <c r="L2144" s="34">
        <f t="shared" si="600"/>
        <v>21412.5</v>
      </c>
      <c r="M2144" s="34">
        <f t="shared" si="605"/>
        <v>32554.536000000004</v>
      </c>
      <c r="N2144" s="35">
        <v>0</v>
      </c>
      <c r="O2144" s="35">
        <v>0</v>
      </c>
      <c r="P2144" s="35"/>
      <c r="Q2144" s="4"/>
      <c r="R2144" s="35">
        <f t="shared" si="606"/>
        <v>237916.66666666666</v>
      </c>
      <c r="S2144" s="35">
        <f t="shared" si="601"/>
        <v>173104.02162162162</v>
      </c>
      <c r="T2144" s="35">
        <f t="shared" si="602"/>
        <v>64812.645045045036</v>
      </c>
      <c r="U2144" s="35">
        <f t="shared" si="607"/>
        <v>14721</v>
      </c>
      <c r="V2144" s="35">
        <f t="shared" si="608"/>
        <v>1371.5217391304348</v>
      </c>
      <c r="W2144" s="35">
        <f t="shared" si="603"/>
        <v>5281.75</v>
      </c>
      <c r="X2144" s="35">
        <f t="shared" si="609"/>
        <v>32912.057516440917</v>
      </c>
      <c r="Y2144" s="35">
        <v>1</v>
      </c>
      <c r="Z2144" s="35">
        <v>0</v>
      </c>
      <c r="AA2144" s="35">
        <f t="shared" si="610"/>
        <v>0</v>
      </c>
      <c r="AB2144" s="37">
        <f t="shared" si="604"/>
        <v>0</v>
      </c>
      <c r="AC2144" s="35">
        <v>0</v>
      </c>
      <c r="AD2144" s="35">
        <v>10526.315789473685</v>
      </c>
      <c r="AE2144" s="44"/>
    </row>
    <row r="2145" spans="1:31">
      <c r="A2145" s="34">
        <v>2141</v>
      </c>
      <c r="B2145" s="58">
        <v>46265</v>
      </c>
      <c r="C2145" s="4" t="s">
        <v>7942</v>
      </c>
      <c r="D2145" s="4" t="s">
        <v>6239</v>
      </c>
      <c r="E2145" s="4" t="s">
        <v>765</v>
      </c>
      <c r="F2145" s="35" t="str">
        <f>IFERROR(VLOOKUP(E2145,'DATA MASTER'!$B$1:$R$3858,3,0),"")</f>
        <v>DIV 1-AREM</v>
      </c>
      <c r="G2145" s="4">
        <v>2</v>
      </c>
      <c r="H2145" s="35">
        <f>IFERROR(VLOOKUP(E2145,'DATA MASTER'!$B$1:$R$3858,6,0),"")</f>
        <v>1</v>
      </c>
      <c r="I2145" s="40">
        <f>IFERROR(VLOOKUP(E2145,'DATA MASTER'!$B$1:$R$3858,5,0),"")</f>
        <v>21.05</v>
      </c>
      <c r="J2145" s="35">
        <f>IFERROR(VLOOKUP(E2145,'DATA MASTER'!$B$1:$R$3858,17,0),"")</f>
        <v>285500</v>
      </c>
      <c r="K2145" s="35">
        <f>IFERROR(VLOOKUP(E2145,'DATA MASTER'!$B$1:$R$3858,16,0),"")</f>
        <v>224700</v>
      </c>
      <c r="L2145" s="34">
        <f t="shared" si="600"/>
        <v>21412.5</v>
      </c>
      <c r="M2145" s="34">
        <f t="shared" si="605"/>
        <v>32554.536000000004</v>
      </c>
      <c r="N2145" s="35">
        <v>0</v>
      </c>
      <c r="O2145" s="35">
        <v>10</v>
      </c>
      <c r="P2145" s="35"/>
      <c r="Q2145" s="4"/>
      <c r="R2145" s="35">
        <f t="shared" si="606"/>
        <v>428250</v>
      </c>
      <c r="S2145" s="35">
        <f t="shared" si="601"/>
        <v>311587.23891891894</v>
      </c>
      <c r="T2145" s="35">
        <f t="shared" si="602"/>
        <v>116662.76108108106</v>
      </c>
      <c r="U2145" s="35">
        <f t="shared" si="607"/>
        <v>29470</v>
      </c>
      <c r="V2145" s="35">
        <f t="shared" si="608"/>
        <v>2745.6521739130435</v>
      </c>
      <c r="W2145" s="35">
        <f t="shared" si="603"/>
        <v>9507.1500000000015</v>
      </c>
      <c r="X2145" s="35">
        <f t="shared" si="609"/>
        <v>64413.643117694322</v>
      </c>
      <c r="Y2145" s="35">
        <v>1</v>
      </c>
      <c r="Z2145" s="35">
        <v>0</v>
      </c>
      <c r="AA2145" s="35">
        <f t="shared" si="610"/>
        <v>0</v>
      </c>
      <c r="AB2145" s="37">
        <f t="shared" si="604"/>
        <v>0</v>
      </c>
      <c r="AC2145" s="35">
        <v>0</v>
      </c>
      <c r="AD2145" s="35">
        <v>10526.315789473685</v>
      </c>
      <c r="AE2145" s="44"/>
    </row>
    <row r="2146" spans="1:31">
      <c r="A2146" s="34">
        <v>2142</v>
      </c>
      <c r="B2146" s="58">
        <v>46265</v>
      </c>
      <c r="C2146" s="4" t="s">
        <v>7943</v>
      </c>
      <c r="D2146" s="4" t="s">
        <v>6134</v>
      </c>
      <c r="E2146" s="4" t="s">
        <v>765</v>
      </c>
      <c r="F2146" s="35" t="str">
        <f>IFERROR(VLOOKUP(E2146,'DATA MASTER'!$B$1:$R$3858,3,0),"")</f>
        <v>DIV 1-AREM</v>
      </c>
      <c r="G2146" s="4">
        <v>6</v>
      </c>
      <c r="H2146" s="35">
        <f>IFERROR(VLOOKUP(E2146,'DATA MASTER'!$B$1:$R$3858,6,0),"")</f>
        <v>1</v>
      </c>
      <c r="I2146" s="40">
        <f>IFERROR(VLOOKUP(E2146,'DATA MASTER'!$B$1:$R$3858,5,0),"")</f>
        <v>21.05</v>
      </c>
      <c r="J2146" s="35">
        <f>IFERROR(VLOOKUP(E2146,'DATA MASTER'!$B$1:$R$3858,17,0),"")</f>
        <v>285500</v>
      </c>
      <c r="K2146" s="35">
        <f>IFERROR(VLOOKUP(E2146,'DATA MASTER'!$B$1:$R$3858,16,0),"")</f>
        <v>224700</v>
      </c>
      <c r="L2146" s="34">
        <f t="shared" si="600"/>
        <v>21412.5</v>
      </c>
      <c r="M2146" s="34">
        <f t="shared" si="605"/>
        <v>32554.536000000004</v>
      </c>
      <c r="N2146" s="35">
        <v>0</v>
      </c>
      <c r="O2146" s="35">
        <v>10</v>
      </c>
      <c r="P2146" s="35"/>
      <c r="Q2146" s="4" t="e">
        <f>VLOOKUP(#REF!,#REF!,1,0)</f>
        <v>#REF!</v>
      </c>
      <c r="R2146" s="35">
        <f t="shared" si="606"/>
        <v>1284750</v>
      </c>
      <c r="S2146" s="35">
        <f t="shared" si="601"/>
        <v>934761.71675675688</v>
      </c>
      <c r="T2146" s="35">
        <f t="shared" si="602"/>
        <v>349988.28324324312</v>
      </c>
      <c r="U2146" s="35">
        <f t="shared" si="607"/>
        <v>88410.000000000015</v>
      </c>
      <c r="V2146" s="35">
        <f t="shared" si="608"/>
        <v>8236.95652173913</v>
      </c>
      <c r="W2146" s="35">
        <v>0</v>
      </c>
      <c r="X2146" s="35" t="str">
        <f t="shared" si="609"/>
        <v/>
      </c>
      <c r="Y2146" s="35">
        <f t="shared" ref="Y2146:Y2147" si="614">IF(E2146="avem005",4,IF(E2146="avem025",1,1))</f>
        <v>1</v>
      </c>
      <c r="Z2146" s="42" t="e">
        <f>VLOOKUP(Q2146,#REF!,4,0)</f>
        <v>#REF!</v>
      </c>
      <c r="AA2146" s="35">
        <f t="shared" si="610"/>
        <v>0</v>
      </c>
      <c r="AB2146" s="37">
        <f t="shared" si="604"/>
        <v>0</v>
      </c>
      <c r="AC2146" s="35" t="e">
        <f>Z2146*R2146*1.11</f>
        <v>#REF!</v>
      </c>
      <c r="AD2146" s="35">
        <v>0</v>
      </c>
      <c r="AE2146" s="44"/>
    </row>
    <row r="2147" spans="1:31">
      <c r="A2147" s="34">
        <v>2143</v>
      </c>
      <c r="B2147" s="58">
        <v>46265</v>
      </c>
      <c r="C2147" s="4" t="s">
        <v>7944</v>
      </c>
      <c r="D2147" s="4" t="s">
        <v>6128</v>
      </c>
      <c r="E2147" s="4" t="s">
        <v>726</v>
      </c>
      <c r="F2147" s="35" t="str">
        <f>IFERROR(VLOOKUP(E2147,'DATA MASTER'!$B$1:$R$3858,3,0),"")</f>
        <v>DIV 1-AREM</v>
      </c>
      <c r="G2147" s="4">
        <v>12</v>
      </c>
      <c r="H2147" s="35">
        <f>IFERROR(VLOOKUP(E2147,'DATA MASTER'!$B$1:$R$3858,6,0),"")</f>
        <v>4</v>
      </c>
      <c r="I2147" s="40">
        <f>IFERROR(VLOOKUP(E2147,'DATA MASTER'!$B$1:$R$3858,5,0),"")</f>
        <v>5.35</v>
      </c>
      <c r="J2147" s="35">
        <f>IFERROR(VLOOKUP(E2147,'DATA MASTER'!$B$1:$R$3858,17,0),"")</f>
        <v>76700</v>
      </c>
      <c r="K2147" s="35">
        <f>IFERROR(VLOOKUP(E2147,'DATA MASTER'!$B$1:$R$3858,16,0),"")</f>
        <v>61100</v>
      </c>
      <c r="L2147" s="34">
        <f t="shared" si="600"/>
        <v>5752.5</v>
      </c>
      <c r="M2147" s="34">
        <f t="shared" si="605"/>
        <v>8852.1679999999997</v>
      </c>
      <c r="N2147" s="35">
        <v>0</v>
      </c>
      <c r="O2147" s="35">
        <v>10</v>
      </c>
      <c r="P2147" s="35"/>
      <c r="Q2147" s="4"/>
      <c r="R2147" s="35">
        <f t="shared" si="606"/>
        <v>690300</v>
      </c>
      <c r="S2147" s="35">
        <f t="shared" si="601"/>
        <v>508357.28432432434</v>
      </c>
      <c r="T2147" s="35">
        <f t="shared" si="602"/>
        <v>181942.71567567566</v>
      </c>
      <c r="U2147" s="35">
        <f t="shared" si="607"/>
        <v>44939.999999999993</v>
      </c>
      <c r="V2147" s="35">
        <f t="shared" si="608"/>
        <v>4186.95652173913</v>
      </c>
      <c r="W2147" s="35">
        <f t="shared" si="603"/>
        <v>15324.660000000002</v>
      </c>
      <c r="X2147" s="35">
        <f t="shared" si="609"/>
        <v>117491.09915393652</v>
      </c>
      <c r="Y2147" s="35">
        <f t="shared" si="614"/>
        <v>1</v>
      </c>
      <c r="Z2147" s="35">
        <v>0</v>
      </c>
      <c r="AA2147" s="35">
        <f t="shared" si="610"/>
        <v>0</v>
      </c>
      <c r="AB2147" s="37">
        <f t="shared" si="604"/>
        <v>0</v>
      </c>
      <c r="AC2147" s="35">
        <v>0</v>
      </c>
      <c r="AD2147" s="35">
        <v>0</v>
      </c>
      <c r="AE2147" s="44"/>
    </row>
    <row r="2148" spans="1:31">
      <c r="A2148" s="34">
        <v>2144</v>
      </c>
      <c r="B2148" s="58">
        <v>46265</v>
      </c>
      <c r="C2148" s="4" t="s">
        <v>7945</v>
      </c>
      <c r="D2148" s="4" t="s">
        <v>6239</v>
      </c>
      <c r="E2148" s="4" t="s">
        <v>765</v>
      </c>
      <c r="F2148" s="35" t="str">
        <f>IFERROR(VLOOKUP(E2148,'DATA MASTER'!$B$1:$R$3858,3,0),"")</f>
        <v>DIV 1-AREM</v>
      </c>
      <c r="G2148" s="4">
        <v>3</v>
      </c>
      <c r="H2148" s="35">
        <f>IFERROR(VLOOKUP(E2148,'DATA MASTER'!$B$1:$R$3858,6,0),"")</f>
        <v>1</v>
      </c>
      <c r="I2148" s="40">
        <f>IFERROR(VLOOKUP(E2148,'DATA MASTER'!$B$1:$R$3858,5,0),"")</f>
        <v>21.05</v>
      </c>
      <c r="J2148" s="35">
        <f>IFERROR(VLOOKUP(E2148,'DATA MASTER'!$B$1:$R$3858,17,0),"")</f>
        <v>285500</v>
      </c>
      <c r="K2148" s="35">
        <f>IFERROR(VLOOKUP(E2148,'DATA MASTER'!$B$1:$R$3858,16,0),"")</f>
        <v>224700</v>
      </c>
      <c r="L2148" s="34">
        <f t="shared" si="600"/>
        <v>21412.5</v>
      </c>
      <c r="M2148" s="34">
        <f t="shared" si="605"/>
        <v>32554.536000000004</v>
      </c>
      <c r="N2148" s="35">
        <v>0</v>
      </c>
      <c r="O2148" s="35">
        <v>10</v>
      </c>
      <c r="P2148" s="35"/>
      <c r="Q2148" s="4"/>
      <c r="R2148" s="35">
        <f t="shared" si="606"/>
        <v>642375</v>
      </c>
      <c r="S2148" s="35">
        <f t="shared" si="601"/>
        <v>467380.85837837844</v>
      </c>
      <c r="T2148" s="35">
        <f t="shared" si="602"/>
        <v>174994.14162162156</v>
      </c>
      <c r="U2148" s="35">
        <f t="shared" si="607"/>
        <v>44205.000000000007</v>
      </c>
      <c r="V2148" s="35">
        <f t="shared" si="608"/>
        <v>4118.478260869565</v>
      </c>
      <c r="W2148" s="35">
        <f t="shared" si="603"/>
        <v>14260.725</v>
      </c>
      <c r="X2148" s="35">
        <f t="shared" si="609"/>
        <v>112409.93836075198</v>
      </c>
      <c r="Y2148" s="35">
        <v>1</v>
      </c>
      <c r="Z2148" s="35">
        <v>0</v>
      </c>
      <c r="AA2148" s="35">
        <f t="shared" si="610"/>
        <v>0</v>
      </c>
      <c r="AB2148" s="37">
        <f t="shared" si="604"/>
        <v>0</v>
      </c>
      <c r="AC2148" s="35">
        <v>0</v>
      </c>
      <c r="AD2148" s="35">
        <v>0</v>
      </c>
      <c r="AE2148" s="44"/>
    </row>
    <row r="2149" spans="1:31">
      <c r="A2149" s="34">
        <v>2145</v>
      </c>
      <c r="B2149" s="58">
        <v>46265</v>
      </c>
      <c r="C2149" s="4" t="s">
        <v>7946</v>
      </c>
      <c r="D2149" s="4" t="s">
        <v>6134</v>
      </c>
      <c r="E2149" s="4" t="s">
        <v>726</v>
      </c>
      <c r="F2149" s="35" t="str">
        <f>IFERROR(VLOOKUP(E2149,'DATA MASTER'!$B$1:$R$3858,3,0),"")</f>
        <v>DIV 1-AREM</v>
      </c>
      <c r="G2149" s="4">
        <v>8</v>
      </c>
      <c r="H2149" s="35">
        <f>IFERROR(VLOOKUP(E2149,'DATA MASTER'!$B$1:$R$3858,6,0),"")</f>
        <v>4</v>
      </c>
      <c r="I2149" s="40">
        <f>IFERROR(VLOOKUP(E2149,'DATA MASTER'!$B$1:$R$3858,5,0),"")</f>
        <v>5.35</v>
      </c>
      <c r="J2149" s="35">
        <f>IFERROR(VLOOKUP(E2149,'DATA MASTER'!$B$1:$R$3858,17,0),"")</f>
        <v>76700</v>
      </c>
      <c r="K2149" s="35">
        <f>IFERROR(VLOOKUP(E2149,'DATA MASTER'!$B$1:$R$3858,16,0),"")</f>
        <v>61100</v>
      </c>
      <c r="L2149" s="34">
        <f t="shared" si="600"/>
        <v>5752.5</v>
      </c>
      <c r="M2149" s="34">
        <f t="shared" si="605"/>
        <v>8852.1679999999997</v>
      </c>
      <c r="N2149" s="35">
        <v>0</v>
      </c>
      <c r="O2149" s="35">
        <v>10</v>
      </c>
      <c r="P2149" s="35"/>
      <c r="Q2149" s="4"/>
      <c r="R2149" s="35">
        <f t="shared" si="606"/>
        <v>460200</v>
      </c>
      <c r="S2149" s="35">
        <f t="shared" si="601"/>
        <v>338904.85621621623</v>
      </c>
      <c r="T2149" s="35">
        <f t="shared" si="602"/>
        <v>121295.14378378377</v>
      </c>
      <c r="U2149" s="35">
        <f t="shared" si="607"/>
        <v>29959.999999999996</v>
      </c>
      <c r="V2149" s="35">
        <f t="shared" si="608"/>
        <v>2791.3043478260865</v>
      </c>
      <c r="W2149" s="35">
        <f t="shared" si="603"/>
        <v>10216.44</v>
      </c>
      <c r="X2149" s="35">
        <f t="shared" si="609"/>
        <v>71184.542293100545</v>
      </c>
      <c r="Y2149" s="35">
        <f t="shared" ref="Y2149:Y2150" si="615">IF(E2149="avem005",4,IF(E2149="avem025",1,1))</f>
        <v>1</v>
      </c>
      <c r="Z2149" s="35">
        <v>0</v>
      </c>
      <c r="AA2149" s="35">
        <f t="shared" si="610"/>
        <v>0</v>
      </c>
      <c r="AB2149" s="37">
        <f t="shared" si="604"/>
        <v>0</v>
      </c>
      <c r="AC2149" s="35">
        <v>0</v>
      </c>
      <c r="AD2149" s="35">
        <v>7142.8571428571431</v>
      </c>
      <c r="AE2149" s="44"/>
    </row>
    <row r="2150" spans="1:31">
      <c r="A2150" s="34">
        <v>2146</v>
      </c>
      <c r="B2150" s="58">
        <v>46265</v>
      </c>
      <c r="C2150" s="4" t="s">
        <v>7947</v>
      </c>
      <c r="D2150" s="4" t="s">
        <v>6183</v>
      </c>
      <c r="E2150" s="4" t="s">
        <v>765</v>
      </c>
      <c r="F2150" s="35" t="str">
        <f>IFERROR(VLOOKUP(E2150,'DATA MASTER'!$B$1:$R$3858,3,0),"")</f>
        <v>DIV 1-AREM</v>
      </c>
      <c r="G2150" s="4">
        <v>5</v>
      </c>
      <c r="H2150" s="35">
        <f>IFERROR(VLOOKUP(E2150,'DATA MASTER'!$B$1:$R$3858,6,0),"")</f>
        <v>1</v>
      </c>
      <c r="I2150" s="40">
        <f>IFERROR(VLOOKUP(E2150,'DATA MASTER'!$B$1:$R$3858,5,0),"")</f>
        <v>21.05</v>
      </c>
      <c r="J2150" s="35">
        <f>IFERROR(VLOOKUP(E2150,'DATA MASTER'!$B$1:$R$3858,17,0),"")</f>
        <v>285500</v>
      </c>
      <c r="K2150" s="35">
        <f>IFERROR(VLOOKUP(E2150,'DATA MASTER'!$B$1:$R$3858,16,0),"")</f>
        <v>224700</v>
      </c>
      <c r="L2150" s="34">
        <f t="shared" si="600"/>
        <v>21412.5</v>
      </c>
      <c r="M2150" s="34">
        <f t="shared" si="605"/>
        <v>32554.536000000004</v>
      </c>
      <c r="N2150" s="35">
        <v>0</v>
      </c>
      <c r="O2150" s="35">
        <v>10</v>
      </c>
      <c r="P2150" s="35"/>
      <c r="Q2150" s="4"/>
      <c r="R2150" s="35">
        <f t="shared" si="606"/>
        <v>1070625</v>
      </c>
      <c r="S2150" s="35">
        <f t="shared" si="601"/>
        <v>778968.09729729732</v>
      </c>
      <c r="T2150" s="35">
        <f t="shared" si="602"/>
        <v>291656.90270270268</v>
      </c>
      <c r="U2150" s="35">
        <f t="shared" si="607"/>
        <v>73675</v>
      </c>
      <c r="V2150" s="35">
        <f t="shared" si="608"/>
        <v>6864.130434782609</v>
      </c>
      <c r="W2150" s="35">
        <f t="shared" si="603"/>
        <v>23767.875000000004</v>
      </c>
      <c r="X2150" s="35">
        <f t="shared" si="609"/>
        <v>124849.89726792005</v>
      </c>
      <c r="Y2150" s="35">
        <f t="shared" si="615"/>
        <v>1</v>
      </c>
      <c r="Z2150" s="35">
        <v>0</v>
      </c>
      <c r="AA2150" s="35">
        <f t="shared" si="610"/>
        <v>0</v>
      </c>
      <c r="AB2150" s="37">
        <f t="shared" si="604"/>
        <v>50000</v>
      </c>
      <c r="AC2150" s="35">
        <v>0</v>
      </c>
      <c r="AD2150" s="35">
        <v>12500</v>
      </c>
      <c r="AE2150" s="44"/>
    </row>
    <row r="2151" spans="1:31">
      <c r="A2151" s="34">
        <v>2147</v>
      </c>
      <c r="B2151" s="58">
        <v>46265</v>
      </c>
      <c r="C2151" s="4" t="s">
        <v>7948</v>
      </c>
      <c r="D2151" s="4" t="s">
        <v>6188</v>
      </c>
      <c r="E2151" s="4" t="s">
        <v>2785</v>
      </c>
      <c r="F2151" s="35" t="str">
        <f>IFERROR(VLOOKUP(E2151,'DATA MASTER'!$B$1:$R$3858,3,0),"")</f>
        <v>BB</v>
      </c>
      <c r="G2151" s="4">
        <v>30</v>
      </c>
      <c r="H2151" s="35">
        <f>IFERROR(VLOOKUP(E2151,'DATA MASTER'!$B$1:$R$3858,6,0),"")</f>
        <v>6</v>
      </c>
      <c r="I2151" s="40">
        <f>IFERROR(VLOOKUP(E2151,'DATA MASTER'!$B$1:$R$3858,5,0),"")</f>
        <v>5.0309999999999997</v>
      </c>
      <c r="J2151" s="35">
        <f>IFERROR(VLOOKUP(E2151,'DATA MASTER'!$B$1:$R$3858,17,0),"")</f>
        <v>32600</v>
      </c>
      <c r="K2151" s="35">
        <f>IFERROR(VLOOKUP(E2151,'DATA MASTER'!$B$1:$R$3858,16,0),"")</f>
        <v>28500</v>
      </c>
      <c r="L2151" s="34">
        <f t="shared" si="600"/>
        <v>2445</v>
      </c>
      <c r="M2151" s="34">
        <f t="shared" si="605"/>
        <v>4129.08</v>
      </c>
      <c r="N2151" s="35">
        <v>0</v>
      </c>
      <c r="O2151" s="35">
        <v>0</v>
      </c>
      <c r="P2151" s="35"/>
      <c r="Q2151" s="4"/>
      <c r="R2151" s="35">
        <f t="shared" si="606"/>
        <v>814999.99999999988</v>
      </c>
      <c r="S2151" s="35">
        <f t="shared" si="601"/>
        <v>658673.51351351338</v>
      </c>
      <c r="T2151" s="35">
        <f t="shared" si="602"/>
        <v>156326.48648648651</v>
      </c>
      <c r="U2151" s="35">
        <f t="shared" si="607"/>
        <v>105650.99999999999</v>
      </c>
      <c r="V2151" s="35">
        <f t="shared" si="608"/>
        <v>9843.2608695652161</v>
      </c>
      <c r="W2151" s="35">
        <v>0</v>
      </c>
      <c r="X2151" s="35">
        <f t="shared" si="609"/>
        <v>40832.225616921307</v>
      </c>
      <c r="Y2151" s="35">
        <v>1</v>
      </c>
      <c r="Z2151" s="35">
        <v>0</v>
      </c>
      <c r="AA2151" s="35">
        <f t="shared" si="610"/>
        <v>0</v>
      </c>
      <c r="AB2151" s="37">
        <f t="shared" si="604"/>
        <v>0</v>
      </c>
      <c r="AC2151" s="35">
        <v>0</v>
      </c>
      <c r="AD2151" s="3">
        <v>0</v>
      </c>
      <c r="AE2151" s="44"/>
    </row>
    <row r="2152" spans="1:31">
      <c r="A2152" s="34">
        <v>2148</v>
      </c>
      <c r="B2152" s="58">
        <v>46265</v>
      </c>
      <c r="C2152" s="4" t="s">
        <v>7949</v>
      </c>
      <c r="D2152" s="4" t="s">
        <v>6239</v>
      </c>
      <c r="E2152" s="4" t="s">
        <v>2791</v>
      </c>
      <c r="F2152" s="35" t="str">
        <f>IFERROR(VLOOKUP(E2152,'DATA MASTER'!$B$1:$R$3858,3,0),"")</f>
        <v>BB</v>
      </c>
      <c r="G2152" s="4">
        <v>20</v>
      </c>
      <c r="H2152" s="35">
        <f>IFERROR(VLOOKUP(E2152,'DATA MASTER'!$B$1:$R$3858,6,0),"")</f>
        <v>1</v>
      </c>
      <c r="I2152" s="40">
        <f>IFERROR(VLOOKUP(E2152,'DATA MASTER'!$B$1:$R$3858,5,0),"")</f>
        <v>20.096</v>
      </c>
      <c r="J2152" s="35">
        <f>IFERROR(VLOOKUP(E2152,'DATA MASTER'!$B$1:$R$3858,17,0),"")</f>
        <v>111100</v>
      </c>
      <c r="K2152" s="35">
        <f>IFERROR(VLOOKUP(E2152,'DATA MASTER'!$B$1:$R$3858,16,0),"")</f>
        <v>92000</v>
      </c>
      <c r="L2152" s="34">
        <f t="shared" si="600"/>
        <v>8332.5</v>
      </c>
      <c r="M2152" s="34">
        <f t="shared" si="605"/>
        <v>13328.960000000001</v>
      </c>
      <c r="N2152" s="35">
        <v>0</v>
      </c>
      <c r="O2152" s="35">
        <v>0</v>
      </c>
      <c r="P2152" s="35"/>
      <c r="Q2152" s="4"/>
      <c r="R2152" s="35">
        <f t="shared" si="606"/>
        <v>1851666.6666666665</v>
      </c>
      <c r="S2152" s="35">
        <f t="shared" si="601"/>
        <v>1417496.2162162159</v>
      </c>
      <c r="T2152" s="35">
        <f t="shared" si="602"/>
        <v>434170.45045045065</v>
      </c>
      <c r="U2152" s="35">
        <f t="shared" si="607"/>
        <v>281344</v>
      </c>
      <c r="V2152" s="35">
        <f t="shared" si="608"/>
        <v>26212.17391304348</v>
      </c>
      <c r="W2152" s="35">
        <v>0</v>
      </c>
      <c r="X2152" s="35">
        <f t="shared" si="609"/>
        <v>126614.27653740716</v>
      </c>
      <c r="Y2152" s="35">
        <v>1</v>
      </c>
      <c r="Z2152" s="35">
        <v>0</v>
      </c>
      <c r="AA2152" s="35">
        <f t="shared" si="610"/>
        <v>0</v>
      </c>
      <c r="AB2152" s="37">
        <f t="shared" si="604"/>
        <v>0</v>
      </c>
      <c r="AC2152" s="35">
        <v>0</v>
      </c>
      <c r="AD2152" s="3">
        <v>0</v>
      </c>
      <c r="AE2152" s="44"/>
    </row>
    <row r="2153" spans="1:31">
      <c r="A2153" s="34">
        <v>2149</v>
      </c>
      <c r="B2153" s="58">
        <v>46265</v>
      </c>
      <c r="C2153" s="4" t="s">
        <v>7950</v>
      </c>
      <c r="D2153" s="4" t="s">
        <v>6134</v>
      </c>
      <c r="E2153" s="4" t="s">
        <v>726</v>
      </c>
      <c r="F2153" s="35" t="str">
        <f>IFERROR(VLOOKUP(E2153,'DATA MASTER'!$B$1:$R$3858,3,0),"")</f>
        <v>DIV 1-AREM</v>
      </c>
      <c r="G2153" s="4">
        <v>8</v>
      </c>
      <c r="H2153" s="35">
        <f>IFERROR(VLOOKUP(E2153,'DATA MASTER'!$B$1:$R$3858,6,0),"")</f>
        <v>4</v>
      </c>
      <c r="I2153" s="40">
        <f>IFERROR(VLOOKUP(E2153,'DATA MASTER'!$B$1:$R$3858,5,0),"")</f>
        <v>5.35</v>
      </c>
      <c r="J2153" s="35">
        <f>IFERROR(VLOOKUP(E2153,'DATA MASTER'!$B$1:$R$3858,17,0),"")</f>
        <v>76700</v>
      </c>
      <c r="K2153" s="35">
        <f>IFERROR(VLOOKUP(E2153,'DATA MASTER'!$B$1:$R$3858,16,0),"")</f>
        <v>61100</v>
      </c>
      <c r="L2153" s="34">
        <f t="shared" si="600"/>
        <v>5752.5</v>
      </c>
      <c r="M2153" s="34">
        <f t="shared" si="605"/>
        <v>8852.1679999999997</v>
      </c>
      <c r="N2153" s="35">
        <v>0</v>
      </c>
      <c r="O2153" s="35">
        <v>10</v>
      </c>
      <c r="P2153" s="35"/>
      <c r="Q2153" s="4"/>
      <c r="R2153" s="35">
        <f t="shared" si="606"/>
        <v>460200</v>
      </c>
      <c r="S2153" s="35">
        <f t="shared" si="601"/>
        <v>338904.85621621623</v>
      </c>
      <c r="T2153" s="35">
        <f t="shared" si="602"/>
        <v>121295.14378378377</v>
      </c>
      <c r="U2153" s="35">
        <f t="shared" si="607"/>
        <v>29959.999999999996</v>
      </c>
      <c r="V2153" s="35">
        <f t="shared" si="608"/>
        <v>2791.3043478260865</v>
      </c>
      <c r="W2153" s="35">
        <f t="shared" si="603"/>
        <v>10216.44</v>
      </c>
      <c r="X2153" s="35">
        <f t="shared" si="609"/>
        <v>72077.39943595769</v>
      </c>
      <c r="Y2153" s="35">
        <v>1</v>
      </c>
      <c r="Z2153" s="35">
        <v>0</v>
      </c>
      <c r="AA2153" s="35">
        <f t="shared" si="610"/>
        <v>0</v>
      </c>
      <c r="AB2153" s="37">
        <f t="shared" si="604"/>
        <v>0</v>
      </c>
      <c r="AC2153" s="35">
        <v>0</v>
      </c>
      <c r="AD2153" s="35">
        <v>6250</v>
      </c>
      <c r="AE2153" s="44"/>
    </row>
    <row r="2154" spans="1:31">
      <c r="A2154" s="34">
        <v>2150</v>
      </c>
      <c r="B2154" s="58">
        <v>46265</v>
      </c>
      <c r="C2154" s="4" t="s">
        <v>7951</v>
      </c>
      <c r="D2154" s="4" t="s">
        <v>6134</v>
      </c>
      <c r="E2154" s="4" t="s">
        <v>765</v>
      </c>
      <c r="F2154" s="35" t="str">
        <f>IFERROR(VLOOKUP(E2154,'DATA MASTER'!$B$1:$R$3858,3,0),"")</f>
        <v>DIV 1-AREM</v>
      </c>
      <c r="G2154" s="4">
        <v>20</v>
      </c>
      <c r="H2154" s="35">
        <f>IFERROR(VLOOKUP(E2154,'DATA MASTER'!$B$1:$R$3858,6,0),"")</f>
        <v>1</v>
      </c>
      <c r="I2154" s="40">
        <f>IFERROR(VLOOKUP(E2154,'DATA MASTER'!$B$1:$R$3858,5,0),"")</f>
        <v>21.05</v>
      </c>
      <c r="J2154" s="35">
        <f>IFERROR(VLOOKUP(E2154,'DATA MASTER'!$B$1:$R$3858,17,0),"")</f>
        <v>285500</v>
      </c>
      <c r="K2154" s="35">
        <f>IFERROR(VLOOKUP(E2154,'DATA MASTER'!$B$1:$R$3858,16,0),"")</f>
        <v>224700</v>
      </c>
      <c r="L2154" s="34">
        <f t="shared" si="600"/>
        <v>21412.5</v>
      </c>
      <c r="M2154" s="34">
        <f t="shared" si="605"/>
        <v>32554.536000000004</v>
      </c>
      <c r="N2154" s="35">
        <v>0</v>
      </c>
      <c r="O2154" s="35">
        <v>10</v>
      </c>
      <c r="P2154" s="35"/>
      <c r="Q2154" s="4" t="e">
        <f>VLOOKUP(#REF!,#REF!,1,0)</f>
        <v>#REF!</v>
      </c>
      <c r="R2154" s="35">
        <f t="shared" si="606"/>
        <v>4282500</v>
      </c>
      <c r="S2154" s="35">
        <f t="shared" si="601"/>
        <v>3115872.3891891893</v>
      </c>
      <c r="T2154" s="35">
        <f t="shared" si="602"/>
        <v>1166627.6108108107</v>
      </c>
      <c r="U2154" s="35">
        <f t="shared" si="607"/>
        <v>294700</v>
      </c>
      <c r="V2154" s="35">
        <f t="shared" si="608"/>
        <v>27456.521739130436</v>
      </c>
      <c r="W2154" s="35">
        <v>0</v>
      </c>
      <c r="X2154" s="35" t="str">
        <f t="shared" si="609"/>
        <v/>
      </c>
      <c r="Y2154" s="35">
        <v>1</v>
      </c>
      <c r="Z2154" s="42" t="e">
        <f>VLOOKUP(Q2154,#REF!,4,0)</f>
        <v>#REF!</v>
      </c>
      <c r="AA2154" s="35">
        <f t="shared" si="610"/>
        <v>0</v>
      </c>
      <c r="AB2154" s="37">
        <f t="shared" si="604"/>
        <v>0</v>
      </c>
      <c r="AC2154" s="35" t="e">
        <f t="shared" ref="AC2154:AC2156" si="616">Z2154*R2154*1.11</f>
        <v>#REF!</v>
      </c>
      <c r="AD2154" s="35">
        <v>0</v>
      </c>
      <c r="AE2154" s="44"/>
    </row>
    <row r="2155" spans="1:31">
      <c r="A2155" s="34">
        <v>2151</v>
      </c>
      <c r="B2155" s="58">
        <v>46265</v>
      </c>
      <c r="C2155" s="4" t="s">
        <v>7952</v>
      </c>
      <c r="D2155" s="4" t="s">
        <v>6134</v>
      </c>
      <c r="E2155" s="4" t="s">
        <v>6205</v>
      </c>
      <c r="F2155" s="35" t="str">
        <f>IFERROR(VLOOKUP(E2155,'DATA MASTER'!$B$1:$R$3858,3,0),"")</f>
        <v>DIV 1-AREM</v>
      </c>
      <c r="G2155" s="4">
        <v>20</v>
      </c>
      <c r="H2155" s="35">
        <f>IFERROR(VLOOKUP(E2155,'DATA MASTER'!$B$1:$R$3858,6,0),"")</f>
        <v>1</v>
      </c>
      <c r="I2155" s="40">
        <f>IFERROR(VLOOKUP(E2155,'DATA MASTER'!$B$1:$R$3858,5,0),"")</f>
        <v>21.03</v>
      </c>
      <c r="J2155" s="35">
        <f>IFERROR(VLOOKUP(E2155,'DATA MASTER'!$B$1:$R$3858,17,0),"")</f>
        <v>285500</v>
      </c>
      <c r="K2155" s="35">
        <f>IFERROR(VLOOKUP(E2155,'DATA MASTER'!$B$1:$R$3858,16,0),"")</f>
        <v>224700</v>
      </c>
      <c r="L2155" s="34">
        <f t="shared" si="600"/>
        <v>21412.5</v>
      </c>
      <c r="M2155" s="34">
        <f t="shared" si="605"/>
        <v>32554.536000000004</v>
      </c>
      <c r="N2155" s="35">
        <v>0</v>
      </c>
      <c r="O2155" s="35">
        <v>0</v>
      </c>
      <c r="P2155" s="35"/>
      <c r="Q2155" s="4" t="e">
        <f>VLOOKUP(#REF!,#REF!,1,0)</f>
        <v>#REF!</v>
      </c>
      <c r="R2155" s="35">
        <f t="shared" si="606"/>
        <v>4758333.333333333</v>
      </c>
      <c r="S2155" s="35">
        <f t="shared" si="601"/>
        <v>3462080.4324324327</v>
      </c>
      <c r="T2155" s="35">
        <f t="shared" si="602"/>
        <v>1296252.9009009004</v>
      </c>
      <c r="U2155" s="35">
        <f t="shared" si="607"/>
        <v>294420</v>
      </c>
      <c r="V2155" s="35">
        <f t="shared" si="608"/>
        <v>27430.434782608696</v>
      </c>
      <c r="W2155" s="35">
        <v>0</v>
      </c>
      <c r="X2155" s="35" t="str">
        <f t="shared" si="609"/>
        <v/>
      </c>
      <c r="Y2155" s="35">
        <v>1</v>
      </c>
      <c r="Z2155" s="42" t="e">
        <f>VLOOKUP(Q2155,#REF!,4,0)</f>
        <v>#REF!</v>
      </c>
      <c r="AA2155" s="35">
        <f t="shared" si="610"/>
        <v>0</v>
      </c>
      <c r="AB2155" s="37">
        <f t="shared" si="604"/>
        <v>0</v>
      </c>
      <c r="AC2155" s="35" t="e">
        <f t="shared" si="616"/>
        <v>#REF!</v>
      </c>
      <c r="AD2155" s="35">
        <v>0</v>
      </c>
      <c r="AE2155" s="44"/>
    </row>
    <row r="2156" spans="1:31">
      <c r="A2156" s="34">
        <v>2152</v>
      </c>
      <c r="B2156" s="58">
        <v>46265</v>
      </c>
      <c r="C2156" s="4" t="s">
        <v>7953</v>
      </c>
      <c r="D2156" s="4" t="s">
        <v>6134</v>
      </c>
      <c r="E2156" s="4" t="s">
        <v>726</v>
      </c>
      <c r="F2156" s="35" t="str">
        <f>IFERROR(VLOOKUP(E2156,'DATA MASTER'!$B$1:$R$3858,3,0),"")</f>
        <v>DIV 1-AREM</v>
      </c>
      <c r="G2156" s="4">
        <v>20</v>
      </c>
      <c r="H2156" s="35">
        <f>IFERROR(VLOOKUP(E2156,'DATA MASTER'!$B$1:$R$3858,6,0),"")</f>
        <v>4</v>
      </c>
      <c r="I2156" s="40">
        <f>IFERROR(VLOOKUP(E2156,'DATA MASTER'!$B$1:$R$3858,5,0),"")</f>
        <v>5.35</v>
      </c>
      <c r="J2156" s="35">
        <f>IFERROR(VLOOKUP(E2156,'DATA MASTER'!$B$1:$R$3858,17,0),"")</f>
        <v>76700</v>
      </c>
      <c r="K2156" s="35">
        <f>IFERROR(VLOOKUP(E2156,'DATA MASTER'!$B$1:$R$3858,16,0),"")</f>
        <v>61100</v>
      </c>
      <c r="L2156" s="34">
        <f t="shared" si="600"/>
        <v>5752.5</v>
      </c>
      <c r="M2156" s="34">
        <f t="shared" si="605"/>
        <v>8852.1679999999997</v>
      </c>
      <c r="N2156" s="35">
        <v>0</v>
      </c>
      <c r="O2156" s="35">
        <v>10</v>
      </c>
      <c r="P2156" s="35"/>
      <c r="Q2156" s="4" t="e">
        <f>VLOOKUP(#REF!,#REF!,1,0)</f>
        <v>#REF!</v>
      </c>
      <c r="R2156" s="35">
        <f t="shared" si="606"/>
        <v>1150500</v>
      </c>
      <c r="S2156" s="35">
        <f t="shared" si="601"/>
        <v>847262.14054054057</v>
      </c>
      <c r="T2156" s="35">
        <f t="shared" si="602"/>
        <v>303237.85945945943</v>
      </c>
      <c r="U2156" s="35">
        <f t="shared" si="607"/>
        <v>74900</v>
      </c>
      <c r="V2156" s="35">
        <f t="shared" si="608"/>
        <v>6978.2608695652179</v>
      </c>
      <c r="W2156" s="35">
        <v>0</v>
      </c>
      <c r="X2156" s="35" t="str">
        <f t="shared" si="609"/>
        <v/>
      </c>
      <c r="Y2156" s="35">
        <v>1</v>
      </c>
      <c r="Z2156" s="42" t="e">
        <f>VLOOKUP(Q2156,#REF!,4,0)</f>
        <v>#REF!</v>
      </c>
      <c r="AA2156" s="35">
        <f t="shared" si="610"/>
        <v>0</v>
      </c>
      <c r="AB2156" s="37">
        <f t="shared" si="604"/>
        <v>0</v>
      </c>
      <c r="AC2156" s="35" t="e">
        <f t="shared" si="616"/>
        <v>#REF!</v>
      </c>
      <c r="AD2156" s="35">
        <v>0</v>
      </c>
      <c r="AE2156" s="44"/>
    </row>
    <row r="2157" spans="1:31">
      <c r="A2157" s="34">
        <v>2153</v>
      </c>
      <c r="B2157" s="58">
        <v>46265</v>
      </c>
      <c r="C2157" s="4" t="s">
        <v>7954</v>
      </c>
      <c r="D2157" s="4" t="s">
        <v>6158</v>
      </c>
      <c r="E2157" s="4" t="s">
        <v>2791</v>
      </c>
      <c r="F2157" s="35" t="str">
        <f>IFERROR(VLOOKUP(E2157,'DATA MASTER'!$B$1:$R$3858,3,0),"")</f>
        <v>BB</v>
      </c>
      <c r="G2157" s="4">
        <v>10</v>
      </c>
      <c r="H2157" s="35">
        <f>IFERROR(VLOOKUP(E2157,'DATA MASTER'!$B$1:$R$3858,6,0),"")</f>
        <v>1</v>
      </c>
      <c r="I2157" s="40">
        <f>IFERROR(VLOOKUP(E2157,'DATA MASTER'!$B$1:$R$3858,5,0),"")</f>
        <v>20.096</v>
      </c>
      <c r="J2157" s="35">
        <f>IFERROR(VLOOKUP(E2157,'DATA MASTER'!$B$1:$R$3858,17,0),"")</f>
        <v>111100</v>
      </c>
      <c r="K2157" s="35">
        <f>IFERROR(VLOOKUP(E2157,'DATA MASTER'!$B$1:$R$3858,16,0),"")</f>
        <v>92000</v>
      </c>
      <c r="L2157" s="34">
        <f t="shared" si="600"/>
        <v>8332.5</v>
      </c>
      <c r="M2157" s="34">
        <f t="shared" si="605"/>
        <v>13328.960000000001</v>
      </c>
      <c r="N2157" s="35">
        <v>0</v>
      </c>
      <c r="O2157" s="35">
        <v>0</v>
      </c>
      <c r="P2157" s="35"/>
      <c r="Q2157" s="4"/>
      <c r="R2157" s="35">
        <f t="shared" si="606"/>
        <v>925833.33333333326</v>
      </c>
      <c r="S2157" s="35">
        <f t="shared" si="601"/>
        <v>708748.10810810793</v>
      </c>
      <c r="T2157" s="35">
        <f t="shared" si="602"/>
        <v>217085.22522522532</v>
      </c>
      <c r="U2157" s="35">
        <f t="shared" si="607"/>
        <v>140672</v>
      </c>
      <c r="V2157" s="35">
        <f t="shared" si="608"/>
        <v>13106.08695652174</v>
      </c>
      <c r="W2157" s="35">
        <v>0</v>
      </c>
      <c r="X2157" s="35">
        <f t="shared" si="609"/>
        <v>63307.13826870358</v>
      </c>
      <c r="Y2157" s="35">
        <v>1</v>
      </c>
      <c r="Z2157" s="35">
        <v>0</v>
      </c>
      <c r="AA2157" s="35">
        <f t="shared" si="610"/>
        <v>0</v>
      </c>
      <c r="AB2157" s="37">
        <f t="shared" si="604"/>
        <v>0</v>
      </c>
      <c r="AC2157" s="35">
        <v>0</v>
      </c>
      <c r="AD2157" s="3">
        <v>0</v>
      </c>
      <c r="AE2157" s="44"/>
    </row>
    <row r="2158" spans="1:31">
      <c r="A2158" s="34">
        <v>2154</v>
      </c>
      <c r="B2158" s="58">
        <v>46265</v>
      </c>
      <c r="C2158" s="4" t="s">
        <v>7955</v>
      </c>
      <c r="D2158" s="4" t="s">
        <v>6175</v>
      </c>
      <c r="E2158" s="4" t="s">
        <v>6202</v>
      </c>
      <c r="F2158" s="35" t="str">
        <f>IFERROR(VLOOKUP(E2158,'DATA MASTER'!$B$1:$R$3858,3,0),"")</f>
        <v>DIV 1-AREM</v>
      </c>
      <c r="G2158" s="4">
        <v>16</v>
      </c>
      <c r="H2158" s="35">
        <f>IFERROR(VLOOKUP(E2158,'DATA MASTER'!$B$1:$R$3858,6,0),"")</f>
        <v>4</v>
      </c>
      <c r="I2158" s="40">
        <f>IFERROR(VLOOKUP(E2158,'DATA MASTER'!$B$1:$R$3858,5,0),"")</f>
        <v>5.19</v>
      </c>
      <c r="J2158" s="35">
        <f>IFERROR(VLOOKUP(E2158,'DATA MASTER'!$B$1:$R$3858,17,0),"")</f>
        <v>76700</v>
      </c>
      <c r="K2158" s="35">
        <f>IFERROR(VLOOKUP(E2158,'DATA MASTER'!$B$1:$R$3858,16,0),"")</f>
        <v>61100</v>
      </c>
      <c r="L2158" s="34">
        <f t="shared" si="600"/>
        <v>5752.5</v>
      </c>
      <c r="M2158" s="34">
        <f t="shared" si="605"/>
        <v>8852.1679999999997</v>
      </c>
      <c r="N2158" s="35">
        <v>0</v>
      </c>
      <c r="O2158" s="35">
        <v>0</v>
      </c>
      <c r="P2158" s="35"/>
      <c r="Q2158" s="4"/>
      <c r="R2158" s="35">
        <f t="shared" si="606"/>
        <v>1022666.6666666666</v>
      </c>
      <c r="S2158" s="35">
        <f t="shared" si="601"/>
        <v>753121.90270270268</v>
      </c>
      <c r="T2158" s="35">
        <f t="shared" si="602"/>
        <v>269544.76396396395</v>
      </c>
      <c r="U2158" s="35">
        <f t="shared" si="607"/>
        <v>58128.000000000007</v>
      </c>
      <c r="V2158" s="35">
        <f t="shared" si="608"/>
        <v>5415.652173913044</v>
      </c>
      <c r="W2158" s="35">
        <f t="shared" si="603"/>
        <v>22703.200000000001</v>
      </c>
      <c r="X2158" s="35">
        <f t="shared" si="609"/>
        <v>149964.57845671754</v>
      </c>
      <c r="Y2158" s="35">
        <v>1</v>
      </c>
      <c r="Z2158" s="35">
        <v>0</v>
      </c>
      <c r="AA2158" s="35">
        <f t="shared" si="610"/>
        <v>0</v>
      </c>
      <c r="AB2158" s="37">
        <f t="shared" si="604"/>
        <v>0</v>
      </c>
      <c r="AC2158" s="35">
        <v>0</v>
      </c>
      <c r="AD2158" s="35">
        <v>33333.333333333336</v>
      </c>
      <c r="AE2158" s="44"/>
    </row>
    <row r="2159" spans="1:31">
      <c r="A2159" s="34">
        <v>2155</v>
      </c>
      <c r="B2159" s="58">
        <v>46265</v>
      </c>
      <c r="C2159" s="4" t="s">
        <v>7956</v>
      </c>
      <c r="D2159" s="4" t="s">
        <v>6128</v>
      </c>
      <c r="E2159" s="4" t="s">
        <v>726</v>
      </c>
      <c r="F2159" s="35" t="str">
        <f>IFERROR(VLOOKUP(E2159,'DATA MASTER'!$B$1:$R$3858,3,0),"")</f>
        <v>DIV 1-AREM</v>
      </c>
      <c r="G2159" s="4">
        <v>8</v>
      </c>
      <c r="H2159" s="35">
        <f>IFERROR(VLOOKUP(E2159,'DATA MASTER'!$B$1:$R$3858,6,0),"")</f>
        <v>4</v>
      </c>
      <c r="I2159" s="40">
        <f>IFERROR(VLOOKUP(E2159,'DATA MASTER'!$B$1:$R$3858,5,0),"")</f>
        <v>5.35</v>
      </c>
      <c r="J2159" s="35">
        <f>IFERROR(VLOOKUP(E2159,'DATA MASTER'!$B$1:$R$3858,17,0),"")</f>
        <v>76700</v>
      </c>
      <c r="K2159" s="35">
        <f>IFERROR(VLOOKUP(E2159,'DATA MASTER'!$B$1:$R$3858,16,0),"")</f>
        <v>61100</v>
      </c>
      <c r="L2159" s="34">
        <f t="shared" si="600"/>
        <v>5752.5</v>
      </c>
      <c r="M2159" s="34">
        <f t="shared" si="605"/>
        <v>8852.1679999999997</v>
      </c>
      <c r="N2159" s="35">
        <v>0</v>
      </c>
      <c r="O2159" s="35">
        <v>10</v>
      </c>
      <c r="P2159" s="35"/>
      <c r="Q2159" s="4"/>
      <c r="R2159" s="35">
        <f t="shared" si="606"/>
        <v>460200</v>
      </c>
      <c r="S2159" s="35">
        <f t="shared" si="601"/>
        <v>338904.85621621623</v>
      </c>
      <c r="T2159" s="35">
        <f t="shared" si="602"/>
        <v>121295.14378378377</v>
      </c>
      <c r="U2159" s="35">
        <f t="shared" si="607"/>
        <v>29959.999999999996</v>
      </c>
      <c r="V2159" s="35">
        <f t="shared" si="608"/>
        <v>2791.3043478260865</v>
      </c>
      <c r="W2159" s="35">
        <f t="shared" si="603"/>
        <v>10216.44</v>
      </c>
      <c r="X2159" s="35">
        <f t="shared" si="609"/>
        <v>78327.39943595769</v>
      </c>
      <c r="Y2159" s="35">
        <v>1</v>
      </c>
      <c r="Z2159" s="35">
        <v>0</v>
      </c>
      <c r="AA2159" s="35">
        <f t="shared" si="610"/>
        <v>0</v>
      </c>
      <c r="AB2159" s="37">
        <f t="shared" si="604"/>
        <v>0</v>
      </c>
      <c r="AC2159" s="35">
        <v>0</v>
      </c>
      <c r="AD2159" s="35">
        <v>0</v>
      </c>
      <c r="AE2159" s="44"/>
    </row>
    <row r="2160" spans="1:31">
      <c r="A2160" s="34">
        <v>2156</v>
      </c>
      <c r="B2160" s="58">
        <v>46265</v>
      </c>
      <c r="C2160" s="4" t="s">
        <v>7957</v>
      </c>
      <c r="D2160" s="4" t="s">
        <v>6128</v>
      </c>
      <c r="E2160" s="4" t="s">
        <v>6205</v>
      </c>
      <c r="F2160" s="35" t="str">
        <f>IFERROR(VLOOKUP(E2160,'DATA MASTER'!$B$1:$R$3858,3,0),"")</f>
        <v>DIV 1-AREM</v>
      </c>
      <c r="G2160" s="4">
        <v>1</v>
      </c>
      <c r="H2160" s="35">
        <f>IFERROR(VLOOKUP(E2160,'DATA MASTER'!$B$1:$R$3858,6,0),"")</f>
        <v>1</v>
      </c>
      <c r="I2160" s="40">
        <f>IFERROR(VLOOKUP(E2160,'DATA MASTER'!$B$1:$R$3858,5,0),"")</f>
        <v>21.03</v>
      </c>
      <c r="J2160" s="35">
        <f>IFERROR(VLOOKUP(E2160,'DATA MASTER'!$B$1:$R$3858,17,0),"")</f>
        <v>285500</v>
      </c>
      <c r="K2160" s="35">
        <f>IFERROR(VLOOKUP(E2160,'DATA MASTER'!$B$1:$R$3858,16,0),"")</f>
        <v>224700</v>
      </c>
      <c r="L2160" s="34">
        <f t="shared" si="600"/>
        <v>21412.5</v>
      </c>
      <c r="M2160" s="34">
        <f t="shared" si="605"/>
        <v>32554.536000000004</v>
      </c>
      <c r="N2160" s="35">
        <v>0</v>
      </c>
      <c r="O2160" s="35">
        <v>0</v>
      </c>
      <c r="P2160" s="35"/>
      <c r="Q2160" s="4"/>
      <c r="R2160" s="35">
        <f t="shared" si="606"/>
        <v>237916.66666666666</v>
      </c>
      <c r="S2160" s="35">
        <f t="shared" si="601"/>
        <v>173104.02162162162</v>
      </c>
      <c r="T2160" s="35">
        <f t="shared" si="602"/>
        <v>64812.645045045036</v>
      </c>
      <c r="U2160" s="35">
        <f t="shared" si="607"/>
        <v>14721</v>
      </c>
      <c r="V2160" s="35">
        <f t="shared" si="608"/>
        <v>1371.5217391304348</v>
      </c>
      <c r="W2160" s="35">
        <f t="shared" si="603"/>
        <v>5281.75</v>
      </c>
      <c r="X2160" s="35">
        <f t="shared" si="609"/>
        <v>43438.373305914603</v>
      </c>
      <c r="Y2160" s="35">
        <v>1</v>
      </c>
      <c r="Z2160" s="35">
        <v>0</v>
      </c>
      <c r="AA2160" s="35">
        <f t="shared" si="610"/>
        <v>0</v>
      </c>
      <c r="AB2160" s="37">
        <f t="shared" si="604"/>
        <v>0</v>
      </c>
      <c r="AC2160" s="35">
        <v>0</v>
      </c>
      <c r="AD2160" s="35">
        <v>0</v>
      </c>
      <c r="AE2160" s="44"/>
    </row>
    <row r="2161" spans="1:31">
      <c r="A2161" s="34">
        <v>2157</v>
      </c>
      <c r="B2161" s="58">
        <v>46265</v>
      </c>
      <c r="C2161" s="4" t="s">
        <v>7958</v>
      </c>
      <c r="D2161" s="4" t="s">
        <v>6128</v>
      </c>
      <c r="E2161" s="4" t="s">
        <v>2785</v>
      </c>
      <c r="F2161" s="35" t="str">
        <f>IFERROR(VLOOKUP(E2161,'DATA MASTER'!$B$1:$R$3858,3,0),"")</f>
        <v>BB</v>
      </c>
      <c r="G2161" s="4">
        <v>6</v>
      </c>
      <c r="H2161" s="35">
        <f>IFERROR(VLOOKUP(E2161,'DATA MASTER'!$B$1:$R$3858,6,0),"")</f>
        <v>6</v>
      </c>
      <c r="I2161" s="40">
        <f>IFERROR(VLOOKUP(E2161,'DATA MASTER'!$B$1:$R$3858,5,0),"")</f>
        <v>5.0309999999999997</v>
      </c>
      <c r="J2161" s="35">
        <f>IFERROR(VLOOKUP(E2161,'DATA MASTER'!$B$1:$R$3858,17,0),"")</f>
        <v>32600</v>
      </c>
      <c r="K2161" s="35">
        <f>IFERROR(VLOOKUP(E2161,'DATA MASTER'!$B$1:$R$3858,16,0),"")</f>
        <v>28500</v>
      </c>
      <c r="L2161" s="34">
        <f t="shared" si="600"/>
        <v>2445</v>
      </c>
      <c r="M2161" s="34">
        <f t="shared" si="605"/>
        <v>4129.08</v>
      </c>
      <c r="N2161" s="35">
        <v>0</v>
      </c>
      <c r="O2161" s="35">
        <v>0</v>
      </c>
      <c r="P2161" s="35"/>
      <c r="Q2161" s="4"/>
      <c r="R2161" s="35">
        <f t="shared" si="606"/>
        <v>163000</v>
      </c>
      <c r="S2161" s="35">
        <f t="shared" si="601"/>
        <v>131734.70270270266</v>
      </c>
      <c r="T2161" s="35">
        <f t="shared" si="602"/>
        <v>31265.297297297337</v>
      </c>
      <c r="U2161" s="35">
        <f t="shared" si="607"/>
        <v>21130.2</v>
      </c>
      <c r="V2161" s="35">
        <f t="shared" si="608"/>
        <v>1968.6521739130435</v>
      </c>
      <c r="W2161" s="35">
        <v>0</v>
      </c>
      <c r="X2161" s="35">
        <f t="shared" si="609"/>
        <v>8166.4451233842919</v>
      </c>
      <c r="Y2161" s="35">
        <v>1</v>
      </c>
      <c r="Z2161" s="35">
        <v>0</v>
      </c>
      <c r="AA2161" s="35">
        <f t="shared" si="610"/>
        <v>0</v>
      </c>
      <c r="AB2161" s="37">
        <f t="shared" si="604"/>
        <v>0</v>
      </c>
      <c r="AC2161" s="35">
        <v>0</v>
      </c>
      <c r="AD2161" s="3">
        <v>0</v>
      </c>
      <c r="AE2161" s="44"/>
    </row>
    <row r="2162" spans="1:31">
      <c r="A2162" s="34">
        <v>2158</v>
      </c>
      <c r="B2162" s="58">
        <v>46265</v>
      </c>
      <c r="C2162" s="4" t="s">
        <v>7959</v>
      </c>
      <c r="D2162" s="4" t="s">
        <v>6128</v>
      </c>
      <c r="E2162" s="4" t="s">
        <v>765</v>
      </c>
      <c r="F2162" s="35" t="str">
        <f>IFERROR(VLOOKUP(E2162,'DATA MASTER'!$B$1:$R$3858,3,0),"")</f>
        <v>DIV 1-AREM</v>
      </c>
      <c r="G2162" s="4">
        <v>1</v>
      </c>
      <c r="H2162" s="35">
        <f>IFERROR(VLOOKUP(E2162,'DATA MASTER'!$B$1:$R$3858,6,0),"")</f>
        <v>1</v>
      </c>
      <c r="I2162" s="40">
        <f>IFERROR(VLOOKUP(E2162,'DATA MASTER'!$B$1:$R$3858,5,0),"")</f>
        <v>21.05</v>
      </c>
      <c r="J2162" s="35">
        <f>IFERROR(VLOOKUP(E2162,'DATA MASTER'!$B$1:$R$3858,17,0),"")</f>
        <v>285500</v>
      </c>
      <c r="K2162" s="35">
        <f>IFERROR(VLOOKUP(E2162,'DATA MASTER'!$B$1:$R$3858,16,0),"")</f>
        <v>224700</v>
      </c>
      <c r="L2162" s="34">
        <f t="shared" si="600"/>
        <v>21412.5</v>
      </c>
      <c r="M2162" s="34">
        <f t="shared" si="605"/>
        <v>32554.536000000004</v>
      </c>
      <c r="N2162" s="35">
        <v>0</v>
      </c>
      <c r="O2162" s="35">
        <v>10</v>
      </c>
      <c r="P2162" s="35"/>
      <c r="Q2162" s="4"/>
      <c r="R2162" s="35">
        <f t="shared" si="606"/>
        <v>214125</v>
      </c>
      <c r="S2162" s="35">
        <f t="shared" si="601"/>
        <v>155793.61945945947</v>
      </c>
      <c r="T2162" s="35">
        <f t="shared" si="602"/>
        <v>58331.380540540529</v>
      </c>
      <c r="U2162" s="35">
        <f t="shared" si="607"/>
        <v>14735</v>
      </c>
      <c r="V2162" s="35">
        <f t="shared" si="608"/>
        <v>1372.8260869565217</v>
      </c>
      <c r="W2162" s="35">
        <f t="shared" si="603"/>
        <v>4753.5750000000007</v>
      </c>
      <c r="X2162" s="35">
        <f t="shared" si="609"/>
        <v>34528.802982995767</v>
      </c>
      <c r="Y2162" s="35">
        <v>1</v>
      </c>
      <c r="Z2162" s="35">
        <v>0</v>
      </c>
      <c r="AA2162" s="35">
        <f t="shared" si="610"/>
        <v>0</v>
      </c>
      <c r="AB2162" s="37">
        <f t="shared" si="604"/>
        <v>0</v>
      </c>
      <c r="AC2162" s="35">
        <v>0</v>
      </c>
      <c r="AD2162" s="35">
        <v>2941.1764705882351</v>
      </c>
      <c r="AE2162" s="44"/>
    </row>
  </sheetData>
  <sheetProtection sheet="1" formatCells="0" formatColumns="0" formatRows="0" insertColumns="0" insertRows="0" insertHyperlinks="0" deleteColumns="0" deleteRows="0" sort="0" autoFilter="0" pivotTables="0"/>
  <autoFilter ref="A7:AD2162" xr:uid="{0A9DF309-FC97-4F4D-9B86-A818370EA698}"/>
  <mergeCells count="15">
    <mergeCell ref="AG12:AI12"/>
    <mergeCell ref="AG6:AI6"/>
    <mergeCell ref="AG7:AI7"/>
    <mergeCell ref="AG8:AI8"/>
    <mergeCell ref="AG9:AI9"/>
    <mergeCell ref="AG10:AI10"/>
    <mergeCell ref="AG11:AI11"/>
    <mergeCell ref="B5:I5"/>
    <mergeCell ref="K5:L5"/>
    <mergeCell ref="AG5:AI5"/>
    <mergeCell ref="AG2:AI2"/>
    <mergeCell ref="AG3:AI3"/>
    <mergeCell ref="B4:I4"/>
    <mergeCell ref="K4:L4"/>
    <mergeCell ref="AG4:AI4"/>
  </mergeCells>
  <conditionalFormatting sqref="C9:C49">
    <cfRule type="duplicateValues" dxfId="25" priority="43"/>
  </conditionalFormatting>
  <conditionalFormatting sqref="C50:C70">
    <cfRule type="duplicateValues" dxfId="24" priority="42"/>
  </conditionalFormatting>
  <conditionalFormatting sqref="D2158 D2115 D2113 D2035:D2036 D2028 D2023 D2011 D2001:D2002 D1983">
    <cfRule type="duplicateValues" dxfId="23" priority="12"/>
  </conditionalFormatting>
  <conditionalFormatting sqref="E163">
    <cfRule type="duplicateValues" dxfId="22" priority="25"/>
    <cfRule type="duplicateValues" dxfId="21" priority="26"/>
  </conditionalFormatting>
  <conditionalFormatting sqref="E447">
    <cfRule type="duplicateValues" dxfId="20" priority="17"/>
    <cfRule type="duplicateValues" dxfId="19" priority="18"/>
  </conditionalFormatting>
  <conditionalFormatting sqref="E1262 E568 E503 E250 E168 E165">
    <cfRule type="duplicateValues" dxfId="18" priority="23"/>
    <cfRule type="duplicateValues" dxfId="17" priority="24"/>
  </conditionalFormatting>
  <conditionalFormatting sqref="E1263:E1264 E1253">
    <cfRule type="duplicateValues" dxfId="16" priority="19"/>
    <cfRule type="duplicateValues" dxfId="15" priority="20"/>
  </conditionalFormatting>
  <conditionalFormatting sqref="E1318">
    <cfRule type="duplicateValues" dxfId="14" priority="21"/>
    <cfRule type="duplicateValues" dxfId="13" priority="22"/>
  </conditionalFormatting>
  <conditionalFormatting sqref="Q1001 Q763 Q500 Q338:Q339 Q345">
    <cfRule type="duplicateValues" dxfId="12" priority="13"/>
    <cfRule type="duplicateValues" dxfId="11" priority="14"/>
  </conditionalFormatting>
  <conditionalFormatting sqref="Q1190">
    <cfRule type="duplicateValues" dxfId="10" priority="15"/>
    <cfRule type="duplicateValues" dxfId="9" priority="16"/>
  </conditionalFormatting>
  <conditionalFormatting sqref="AF16:AF199">
    <cfRule type="duplicateValues" dxfId="8" priority="1"/>
  </conditionalFormatting>
  <conditionalFormatting sqref="AF171">
    <cfRule type="duplicateValues" dxfId="7" priority="10"/>
    <cfRule type="duplicateValues" dxfId="6" priority="11"/>
  </conditionalFormatting>
  <conditionalFormatting sqref="AF176 AF173">
    <cfRule type="duplicateValues" dxfId="5" priority="8"/>
    <cfRule type="duplicateValues" dxfId="4" priority="9"/>
  </conditionalFormatting>
  <conditionalFormatting sqref="D131:D204 D206:D302 D304:D372 D375:D403 D405:D418 D420:D476 D478:D480 D483:D487 D489:D523 D525:D656 D658:D753 D755:D810 D813:D887 D889:D938 D941:D1021 D1023:D1093 D1095:D1205 D1207:D1314 D1316:D1394 D1396:D1940 B71:C1940">
    <cfRule type="duplicateValues" dxfId="3" priority="55"/>
  </conditionalFormatting>
  <conditionalFormatting sqref="D131:D204 D206:D302 D304:D372 D375:D403 D405:D418 D420:D476 D478:D480 D483:D487 D489:D523 D525:D656 D658:D753 D755:D810 D813:D887 D889:D938 D941:D1021 D1023:D1093 D1095:D1205 D1207:D1314 D1316:D1394 D1396:D2162 B71:C2162">
    <cfRule type="duplicateValues" dxfId="2" priority="11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DF84-2332-4EB5-9C69-137C032EBE6C}">
  <dimension ref="A1:Q2158"/>
  <sheetViews>
    <sheetView topLeftCell="H96" workbookViewId="0">
      <selection activeCell="C1" sqref="C1:C1048576"/>
    </sheetView>
  </sheetViews>
  <sheetFormatPr defaultRowHeight="15"/>
  <cols>
    <col min="1" max="1" width="10.42578125" bestFit="1" customWidth="1"/>
    <col min="2" max="2" width="21.140625" bestFit="1" customWidth="1"/>
    <col min="3" max="3" width="12.42578125" bestFit="1" customWidth="1"/>
    <col min="4" max="4" width="17.140625" bestFit="1" customWidth="1"/>
    <col min="5" max="5" width="11.7109375" bestFit="1" customWidth="1"/>
    <col min="6" max="6" width="11.85546875" bestFit="1" customWidth="1"/>
    <col min="7" max="7" width="10.5703125" bestFit="1" customWidth="1"/>
    <col min="8" max="8" width="11" bestFit="1" customWidth="1"/>
    <col min="9" max="9" width="14.5703125" bestFit="1" customWidth="1"/>
    <col min="10" max="10" width="19" bestFit="1" customWidth="1"/>
    <col min="11" max="12" width="16.42578125" bestFit="1" customWidth="1"/>
    <col min="13" max="13" width="12.140625" bestFit="1" customWidth="1"/>
    <col min="14" max="14" width="12.28515625" bestFit="1" customWidth="1"/>
    <col min="15" max="15" width="10.42578125" bestFit="1" customWidth="1"/>
    <col min="16" max="16" width="9.28515625" bestFit="1" customWidth="1"/>
    <col min="17" max="17" width="15" bestFit="1" customWidth="1"/>
  </cols>
  <sheetData>
    <row r="1" spans="1:17">
      <c r="A1" s="79" t="s">
        <v>7960</v>
      </c>
    </row>
    <row r="3" spans="1:17">
      <c r="A3" t="s">
        <v>6100</v>
      </c>
      <c r="B3" t="s">
        <v>6101</v>
      </c>
      <c r="C3" t="s">
        <v>6102</v>
      </c>
      <c r="D3" t="s">
        <v>1</v>
      </c>
      <c r="E3" t="s">
        <v>3</v>
      </c>
      <c r="F3" t="s">
        <v>6103</v>
      </c>
      <c r="G3" t="s">
        <v>6113</v>
      </c>
      <c r="H3" t="s">
        <v>6114</v>
      </c>
      <c r="I3" t="s">
        <v>7961</v>
      </c>
      <c r="J3" t="s">
        <v>7962</v>
      </c>
      <c r="K3" t="s">
        <v>7963</v>
      </c>
      <c r="L3" t="s">
        <v>7964</v>
      </c>
      <c r="M3" t="s">
        <v>7965</v>
      </c>
      <c r="N3" t="s">
        <v>7966</v>
      </c>
      <c r="O3" t="s">
        <v>7967</v>
      </c>
      <c r="P3" t="s">
        <v>7968</v>
      </c>
      <c r="Q3" t="s">
        <v>7969</v>
      </c>
    </row>
    <row r="4" spans="1:17">
      <c r="A4" s="78">
        <v>46235</v>
      </c>
      <c r="B4" t="s">
        <v>6123</v>
      </c>
      <c r="C4" t="s">
        <v>6124</v>
      </c>
      <c r="D4" t="s">
        <v>6125</v>
      </c>
      <c r="E4" t="s">
        <v>84</v>
      </c>
      <c r="F4">
        <v>2</v>
      </c>
      <c r="G4">
        <v>183150.00000000003</v>
      </c>
      <c r="H4">
        <v>129423.56756756756</v>
      </c>
      <c r="I4">
        <v>35576.432432432441</v>
      </c>
      <c r="J4">
        <v>7254.260869565217</v>
      </c>
      <c r="K4" t="s">
        <v>7970</v>
      </c>
      <c r="L4" t="s">
        <v>7971</v>
      </c>
      <c r="M4">
        <v>0</v>
      </c>
      <c r="N4">
        <v>3125</v>
      </c>
      <c r="O4">
        <v>0</v>
      </c>
      <c r="P4">
        <v>3663.0000000000005</v>
      </c>
      <c r="Q4">
        <v>21534.171562867225</v>
      </c>
    </row>
    <row r="5" spans="1:17">
      <c r="A5" s="78">
        <v>46235</v>
      </c>
      <c r="B5" t="s">
        <v>6127</v>
      </c>
      <c r="C5" t="s">
        <v>6128</v>
      </c>
      <c r="D5" t="s">
        <v>6129</v>
      </c>
      <c r="E5" t="s">
        <v>20</v>
      </c>
      <c r="F5">
        <v>24</v>
      </c>
      <c r="G5">
        <v>335405</v>
      </c>
      <c r="H5">
        <v>259309.36216216208</v>
      </c>
      <c r="I5">
        <v>42857.304504504544</v>
      </c>
      <c r="J5">
        <v>2662.95652173913</v>
      </c>
      <c r="K5" t="s">
        <v>7970</v>
      </c>
      <c r="L5" t="s">
        <v>7972</v>
      </c>
      <c r="M5">
        <v>0</v>
      </c>
      <c r="N5">
        <v>0</v>
      </c>
      <c r="O5">
        <v>0</v>
      </c>
      <c r="P5">
        <v>6708.1</v>
      </c>
      <c r="Q5">
        <v>33486.247982765417</v>
      </c>
    </row>
    <row r="6" spans="1:17">
      <c r="A6" s="78">
        <v>46235</v>
      </c>
      <c r="B6" t="s">
        <v>6127</v>
      </c>
      <c r="C6" t="s">
        <v>6128</v>
      </c>
      <c r="D6" t="s">
        <v>6131</v>
      </c>
      <c r="E6" t="s">
        <v>20</v>
      </c>
      <c r="F6">
        <v>36</v>
      </c>
      <c r="G6">
        <v>929347.5</v>
      </c>
      <c r="H6">
        <v>716914.11891891877</v>
      </c>
      <c r="I6">
        <v>120335.88108108111</v>
      </c>
      <c r="J6">
        <v>6758.3908173913032</v>
      </c>
      <c r="K6" t="s">
        <v>7970</v>
      </c>
      <c r="L6" t="s">
        <v>7972</v>
      </c>
      <c r="M6">
        <v>0</v>
      </c>
      <c r="N6">
        <v>0</v>
      </c>
      <c r="O6">
        <v>0</v>
      </c>
      <c r="P6">
        <v>18586.949999999997</v>
      </c>
      <c r="Q6">
        <v>94990.540263689807</v>
      </c>
    </row>
    <row r="7" spans="1:17">
      <c r="A7" s="78">
        <v>46235</v>
      </c>
      <c r="B7" t="s">
        <v>6133</v>
      </c>
      <c r="C7" t="s">
        <v>6134</v>
      </c>
      <c r="D7" t="s">
        <v>6135</v>
      </c>
      <c r="E7" t="s">
        <v>20</v>
      </c>
      <c r="F7">
        <v>6</v>
      </c>
      <c r="G7">
        <v>553890</v>
      </c>
      <c r="H7">
        <v>425711.09189189179</v>
      </c>
      <c r="I7">
        <v>73288.908108108153</v>
      </c>
      <c r="J7">
        <v>5647.304347826087</v>
      </c>
      <c r="K7" t="s">
        <v>7970</v>
      </c>
      <c r="L7" t="s">
        <v>7971</v>
      </c>
      <c r="M7">
        <v>0</v>
      </c>
      <c r="N7">
        <v>8333.3333333333339</v>
      </c>
      <c r="O7">
        <v>0</v>
      </c>
      <c r="P7">
        <v>11077.8</v>
      </c>
      <c r="Q7">
        <v>48230.470426948741</v>
      </c>
    </row>
    <row r="8" spans="1:17">
      <c r="A8" s="78">
        <v>46235</v>
      </c>
      <c r="B8" t="s">
        <v>6137</v>
      </c>
      <c r="C8" t="s">
        <v>6138</v>
      </c>
      <c r="D8" t="s">
        <v>6135</v>
      </c>
      <c r="E8" t="s">
        <v>20</v>
      </c>
      <c r="F8">
        <v>5</v>
      </c>
      <c r="G8">
        <v>461574.99999999994</v>
      </c>
      <c r="H8">
        <v>354759.2432432432</v>
      </c>
      <c r="I8">
        <v>61074.09009009006</v>
      </c>
      <c r="J8">
        <v>4706.086956521739</v>
      </c>
      <c r="K8" t="s">
        <v>7970</v>
      </c>
      <c r="L8" t="s">
        <v>7971</v>
      </c>
      <c r="M8">
        <v>0</v>
      </c>
      <c r="N8">
        <v>7142.8571428571431</v>
      </c>
      <c r="O8">
        <v>0</v>
      </c>
      <c r="P8">
        <v>9231.5</v>
      </c>
      <c r="Q8">
        <v>39993.645990711178</v>
      </c>
    </row>
    <row r="9" spans="1:17">
      <c r="A9" s="78">
        <v>46235</v>
      </c>
      <c r="B9" t="s">
        <v>6140</v>
      </c>
      <c r="C9" t="s">
        <v>6134</v>
      </c>
      <c r="D9" t="s">
        <v>6129</v>
      </c>
      <c r="E9" t="s">
        <v>20</v>
      </c>
      <c r="F9">
        <v>12</v>
      </c>
      <c r="G9">
        <v>167702.5</v>
      </c>
      <c r="H9">
        <v>129654.68108108104</v>
      </c>
      <c r="I9">
        <v>21428.652252252272</v>
      </c>
      <c r="J9">
        <v>1331.478260869565</v>
      </c>
      <c r="K9" t="s">
        <v>7970</v>
      </c>
      <c r="L9" t="s">
        <v>7971</v>
      </c>
      <c r="M9">
        <v>0</v>
      </c>
      <c r="N9">
        <v>3333.3333333333335</v>
      </c>
      <c r="O9">
        <v>0</v>
      </c>
      <c r="P9">
        <v>3354.05</v>
      </c>
      <c r="Q9">
        <v>13409.790658049376</v>
      </c>
    </row>
    <row r="10" spans="1:17">
      <c r="A10" s="78">
        <v>46235</v>
      </c>
      <c r="B10" t="s">
        <v>6140</v>
      </c>
      <c r="C10" t="s">
        <v>6134</v>
      </c>
      <c r="D10" t="s">
        <v>6141</v>
      </c>
      <c r="E10" t="s">
        <v>20</v>
      </c>
      <c r="F10">
        <v>6</v>
      </c>
      <c r="G10">
        <v>315795</v>
      </c>
      <c r="H10">
        <v>240358.05405405402</v>
      </c>
      <c r="I10">
        <v>44141.945945945976</v>
      </c>
      <c r="J10">
        <v>2851.2</v>
      </c>
      <c r="K10" t="s">
        <v>7970</v>
      </c>
      <c r="L10" t="s">
        <v>7971</v>
      </c>
      <c r="M10">
        <v>0</v>
      </c>
      <c r="N10">
        <v>3333.3333333333335</v>
      </c>
      <c r="O10">
        <v>0</v>
      </c>
      <c r="P10">
        <v>6315.9000000000005</v>
      </c>
      <c r="Q10">
        <v>31641.512612612642</v>
      </c>
    </row>
    <row r="11" spans="1:17">
      <c r="A11" s="78">
        <v>46235</v>
      </c>
      <c r="B11" t="s">
        <v>6142</v>
      </c>
      <c r="C11" t="s">
        <v>6143</v>
      </c>
      <c r="D11" t="s">
        <v>6135</v>
      </c>
      <c r="E11" t="s">
        <v>20</v>
      </c>
      <c r="F11">
        <v>6</v>
      </c>
      <c r="G11">
        <v>553890</v>
      </c>
      <c r="H11">
        <v>425711.09189189179</v>
      </c>
      <c r="I11">
        <v>73288.908108108153</v>
      </c>
      <c r="J11">
        <v>5647.304347826087</v>
      </c>
      <c r="K11" t="s">
        <v>7970</v>
      </c>
      <c r="L11" t="s">
        <v>7972</v>
      </c>
      <c r="M11">
        <v>0</v>
      </c>
      <c r="N11">
        <v>0</v>
      </c>
      <c r="O11">
        <v>0</v>
      </c>
      <c r="P11">
        <v>11077.8</v>
      </c>
      <c r="Q11">
        <v>56563.80376028207</v>
      </c>
    </row>
    <row r="12" spans="1:17">
      <c r="A12" s="78">
        <v>46235</v>
      </c>
      <c r="B12" t="s">
        <v>6147</v>
      </c>
      <c r="C12" t="s">
        <v>6143</v>
      </c>
      <c r="D12" t="s">
        <v>6148</v>
      </c>
      <c r="E12" t="s">
        <v>84</v>
      </c>
      <c r="F12">
        <v>2</v>
      </c>
      <c r="G12">
        <v>152070</v>
      </c>
      <c r="H12">
        <v>115402.68108108107</v>
      </c>
      <c r="I12">
        <v>21597.318918918929</v>
      </c>
      <c r="J12">
        <v>1668.1739130434783</v>
      </c>
      <c r="K12" t="s">
        <v>7967</v>
      </c>
      <c r="L12" t="s">
        <v>7973</v>
      </c>
      <c r="M12">
        <v>0</v>
      </c>
      <c r="N12">
        <v>0</v>
      </c>
      <c r="O12">
        <v>6082.8</v>
      </c>
      <c r="P12">
        <v>3041.4</v>
      </c>
      <c r="Q12">
        <v>10804.94500587545</v>
      </c>
    </row>
    <row r="13" spans="1:17">
      <c r="A13" s="78">
        <v>46235</v>
      </c>
      <c r="B13" t="s">
        <v>6150</v>
      </c>
      <c r="C13" t="s">
        <v>6128</v>
      </c>
      <c r="D13" t="s">
        <v>6151</v>
      </c>
      <c r="E13" t="s">
        <v>84</v>
      </c>
      <c r="F13">
        <v>18</v>
      </c>
      <c r="G13">
        <v>1243754.9999999998</v>
      </c>
      <c r="H13">
        <v>941556.45405405399</v>
      </c>
      <c r="I13">
        <v>178943.54594594578</v>
      </c>
      <c r="J13">
        <v>11707.826086956522</v>
      </c>
      <c r="K13" t="s">
        <v>7970</v>
      </c>
      <c r="L13" t="s">
        <v>7971</v>
      </c>
      <c r="M13">
        <v>0</v>
      </c>
      <c r="N13">
        <v>2941.1764705882351</v>
      </c>
      <c r="O13">
        <v>0</v>
      </c>
      <c r="P13">
        <v>24875.1</v>
      </c>
      <c r="Q13">
        <v>139419.44338840104</v>
      </c>
    </row>
    <row r="14" spans="1:17">
      <c r="A14" s="78">
        <v>46235</v>
      </c>
      <c r="B14" t="s">
        <v>6152</v>
      </c>
      <c r="C14" t="s">
        <v>6134</v>
      </c>
      <c r="D14" t="s">
        <v>6153</v>
      </c>
      <c r="E14" t="s">
        <v>20</v>
      </c>
      <c r="F14">
        <v>2</v>
      </c>
      <c r="G14">
        <v>429015</v>
      </c>
      <c r="H14">
        <v>321555.93513513508</v>
      </c>
      <c r="I14">
        <v>64944.064864864864</v>
      </c>
      <c r="J14">
        <v>8004.1739130434789</v>
      </c>
      <c r="K14" t="s">
        <v>7970</v>
      </c>
      <c r="L14" t="s">
        <v>7971</v>
      </c>
      <c r="M14">
        <v>0</v>
      </c>
      <c r="N14">
        <v>10000</v>
      </c>
      <c r="O14">
        <v>0</v>
      </c>
      <c r="P14">
        <v>8580.2999999999993</v>
      </c>
      <c r="Q14">
        <v>38359.590951821388</v>
      </c>
    </row>
    <row r="15" spans="1:17">
      <c r="A15" s="78">
        <v>46235</v>
      </c>
      <c r="B15" t="s">
        <v>6154</v>
      </c>
      <c r="C15" t="s">
        <v>6134</v>
      </c>
      <c r="D15" t="s">
        <v>6149</v>
      </c>
      <c r="E15" t="s">
        <v>20</v>
      </c>
      <c r="F15">
        <v>2</v>
      </c>
      <c r="G15">
        <v>61790</v>
      </c>
      <c r="H15">
        <v>45298.248648648645</v>
      </c>
      <c r="I15">
        <v>10368.418018018019</v>
      </c>
      <c r="J15">
        <v>1606.9565217391305</v>
      </c>
      <c r="K15" t="s">
        <v>7970</v>
      </c>
      <c r="L15" t="s">
        <v>7971</v>
      </c>
      <c r="M15">
        <v>0</v>
      </c>
      <c r="N15">
        <v>3571.4285714285716</v>
      </c>
      <c r="O15">
        <v>0</v>
      </c>
      <c r="P15">
        <v>1235.8</v>
      </c>
      <c r="Q15">
        <v>3954.2329248503174</v>
      </c>
    </row>
    <row r="16" spans="1:17">
      <c r="A16" s="78">
        <v>46235</v>
      </c>
      <c r="B16" t="s">
        <v>6154</v>
      </c>
      <c r="C16" t="s">
        <v>6134</v>
      </c>
      <c r="D16" t="s">
        <v>6125</v>
      </c>
      <c r="E16" t="s">
        <v>84</v>
      </c>
      <c r="F16">
        <v>2</v>
      </c>
      <c r="G16">
        <v>183150.00000000003</v>
      </c>
      <c r="H16">
        <v>129423.56756756756</v>
      </c>
      <c r="I16">
        <v>35576.432432432441</v>
      </c>
      <c r="J16">
        <v>7254.260869565217</v>
      </c>
      <c r="K16" t="s">
        <v>7970</v>
      </c>
      <c r="L16" t="s">
        <v>7971</v>
      </c>
      <c r="M16">
        <v>0</v>
      </c>
      <c r="N16">
        <v>3571.4285714285716</v>
      </c>
      <c r="O16">
        <v>0</v>
      </c>
      <c r="P16">
        <v>3663.0000000000005</v>
      </c>
      <c r="Q16">
        <v>21087.742991438652</v>
      </c>
    </row>
    <row r="17" spans="1:17">
      <c r="A17" s="78">
        <v>46235</v>
      </c>
      <c r="B17" t="s">
        <v>6155</v>
      </c>
      <c r="C17" t="s">
        <v>6138</v>
      </c>
      <c r="D17" t="s">
        <v>6156</v>
      </c>
      <c r="E17" t="s">
        <v>20</v>
      </c>
      <c r="F17">
        <v>4</v>
      </c>
      <c r="G17">
        <v>687090.00000000012</v>
      </c>
      <c r="H17">
        <v>509374.18378378375</v>
      </c>
      <c r="I17">
        <v>109625.81621621625</v>
      </c>
      <c r="J17">
        <v>16491.965217391305</v>
      </c>
      <c r="K17" t="s">
        <v>7970</v>
      </c>
      <c r="L17" t="s">
        <v>7972</v>
      </c>
      <c r="M17">
        <v>0</v>
      </c>
      <c r="N17">
        <v>0</v>
      </c>
      <c r="O17">
        <v>0</v>
      </c>
      <c r="P17">
        <v>13741.800000000001</v>
      </c>
      <c r="Q17">
        <v>79392.05099882494</v>
      </c>
    </row>
    <row r="18" spans="1:17">
      <c r="A18" s="78">
        <v>46235</v>
      </c>
      <c r="B18" t="s">
        <v>6157</v>
      </c>
      <c r="C18" t="s">
        <v>6158</v>
      </c>
      <c r="D18" t="s">
        <v>6156</v>
      </c>
      <c r="E18" t="s">
        <v>20</v>
      </c>
      <c r="F18">
        <v>4</v>
      </c>
      <c r="G18">
        <v>687090.00000000012</v>
      </c>
      <c r="H18">
        <v>509374.18378378375</v>
      </c>
      <c r="I18">
        <v>109625.81621621625</v>
      </c>
      <c r="J18">
        <v>16491.965217391305</v>
      </c>
      <c r="K18" t="s">
        <v>7970</v>
      </c>
      <c r="L18" t="s">
        <v>7972</v>
      </c>
      <c r="M18">
        <v>0</v>
      </c>
      <c r="N18">
        <v>0</v>
      </c>
      <c r="O18">
        <v>0</v>
      </c>
      <c r="P18">
        <v>13741.800000000001</v>
      </c>
      <c r="Q18">
        <v>79392.05099882494</v>
      </c>
    </row>
    <row r="19" spans="1:17">
      <c r="A19" s="78">
        <v>46235</v>
      </c>
      <c r="B19" t="s">
        <v>6157</v>
      </c>
      <c r="C19" t="s">
        <v>6158</v>
      </c>
      <c r="D19" t="s">
        <v>6160</v>
      </c>
      <c r="E19" t="s">
        <v>20</v>
      </c>
      <c r="F19">
        <v>1</v>
      </c>
      <c r="G19">
        <v>810300</v>
      </c>
      <c r="H19">
        <v>598738.07567567565</v>
      </c>
      <c r="I19">
        <v>131261.92432432424</v>
      </c>
      <c r="J19">
        <v>19910.956521739132</v>
      </c>
      <c r="K19" t="s">
        <v>7970</v>
      </c>
      <c r="L19" t="s">
        <v>7972</v>
      </c>
      <c r="M19">
        <v>0</v>
      </c>
      <c r="N19">
        <v>0</v>
      </c>
      <c r="O19">
        <v>0</v>
      </c>
      <c r="P19">
        <v>16206</v>
      </c>
      <c r="Q19">
        <v>95144.967802585103</v>
      </c>
    </row>
    <row r="20" spans="1:17">
      <c r="A20" s="78">
        <v>46235</v>
      </c>
      <c r="B20" t="s">
        <v>6161</v>
      </c>
      <c r="C20" t="s">
        <v>6134</v>
      </c>
      <c r="D20" t="s">
        <v>6162</v>
      </c>
      <c r="E20" t="s">
        <v>20</v>
      </c>
      <c r="F20">
        <v>2</v>
      </c>
      <c r="G20">
        <v>2041475</v>
      </c>
      <c r="H20">
        <v>1528122.5513513514</v>
      </c>
      <c r="I20">
        <v>311044.11531531508</v>
      </c>
      <c r="J20">
        <v>39806.608695652176</v>
      </c>
      <c r="K20" t="s">
        <v>7967</v>
      </c>
      <c r="L20" t="s">
        <v>7973</v>
      </c>
      <c r="M20">
        <v>0</v>
      </c>
      <c r="N20">
        <v>0</v>
      </c>
      <c r="O20">
        <v>163318</v>
      </c>
      <c r="P20">
        <v>0</v>
      </c>
      <c r="Q20">
        <v>107919.50661966292</v>
      </c>
    </row>
    <row r="21" spans="1:17">
      <c r="A21" s="78">
        <v>46235</v>
      </c>
      <c r="B21" t="s">
        <v>6163</v>
      </c>
      <c r="C21" t="s">
        <v>6124</v>
      </c>
      <c r="D21" t="s">
        <v>6148</v>
      </c>
      <c r="E21" t="s">
        <v>84</v>
      </c>
      <c r="F21">
        <v>2</v>
      </c>
      <c r="G21">
        <v>152070</v>
      </c>
      <c r="H21">
        <v>115402.68108108107</v>
      </c>
      <c r="I21">
        <v>21597.318918918929</v>
      </c>
      <c r="J21">
        <v>1668.1739130434783</v>
      </c>
      <c r="K21" t="s">
        <v>7970</v>
      </c>
      <c r="L21" t="s">
        <v>7971</v>
      </c>
      <c r="M21">
        <v>0</v>
      </c>
      <c r="N21">
        <v>8333.3333333333339</v>
      </c>
      <c r="O21">
        <v>0</v>
      </c>
      <c r="P21">
        <v>3041.4</v>
      </c>
      <c r="Q21">
        <v>8554.4116725421154</v>
      </c>
    </row>
    <row r="22" spans="1:17">
      <c r="A22" s="78">
        <v>46235</v>
      </c>
      <c r="B22" t="s">
        <v>6164</v>
      </c>
      <c r="C22" t="s">
        <v>6124</v>
      </c>
      <c r="D22" t="s">
        <v>6159</v>
      </c>
      <c r="E22" t="s">
        <v>84</v>
      </c>
      <c r="F22">
        <v>1</v>
      </c>
      <c r="G22">
        <v>352980.00000000006</v>
      </c>
      <c r="H22">
        <v>248678.14054054051</v>
      </c>
      <c r="I22">
        <v>69321.859459459491</v>
      </c>
      <c r="J22">
        <v>14546.782608695654</v>
      </c>
      <c r="K22" t="s">
        <v>7970</v>
      </c>
      <c r="L22" t="s">
        <v>7971</v>
      </c>
      <c r="M22">
        <v>0</v>
      </c>
      <c r="N22">
        <v>3125</v>
      </c>
      <c r="O22">
        <v>0</v>
      </c>
      <c r="P22">
        <v>7059.6</v>
      </c>
      <c r="Q22">
        <v>44590.476850763836</v>
      </c>
    </row>
    <row r="23" spans="1:17">
      <c r="A23" s="78">
        <v>46235</v>
      </c>
      <c r="B23" t="s">
        <v>6165</v>
      </c>
      <c r="C23" t="s">
        <v>6134</v>
      </c>
      <c r="D23" t="s">
        <v>6166</v>
      </c>
      <c r="E23" t="s">
        <v>84</v>
      </c>
      <c r="F23">
        <v>3</v>
      </c>
      <c r="G23">
        <v>311077.5</v>
      </c>
      <c r="H23">
        <v>223024.54054054053</v>
      </c>
      <c r="I23">
        <v>57225.459459459467</v>
      </c>
      <c r="J23">
        <v>10743.652173913044</v>
      </c>
      <c r="K23" t="s">
        <v>7970</v>
      </c>
      <c r="L23" t="s">
        <v>7971</v>
      </c>
      <c r="M23">
        <v>0</v>
      </c>
      <c r="N23">
        <v>5882.3529411764703</v>
      </c>
      <c r="O23">
        <v>0</v>
      </c>
      <c r="P23">
        <v>6221.55</v>
      </c>
      <c r="Q23">
        <v>34377.904344369956</v>
      </c>
    </row>
    <row r="24" spans="1:17">
      <c r="A24" s="78">
        <v>46235</v>
      </c>
      <c r="B24" t="s">
        <v>6165</v>
      </c>
      <c r="C24" t="s">
        <v>6134</v>
      </c>
      <c r="D24" t="s">
        <v>6151</v>
      </c>
      <c r="E24" t="s">
        <v>84</v>
      </c>
      <c r="F24">
        <v>12</v>
      </c>
      <c r="G24">
        <v>829170</v>
      </c>
      <c r="H24">
        <v>627704.3027027027</v>
      </c>
      <c r="I24">
        <v>119295.69729729719</v>
      </c>
      <c r="J24">
        <v>7805.2173913043471</v>
      </c>
      <c r="K24" t="s">
        <v>7970</v>
      </c>
      <c r="L24" t="s">
        <v>7971</v>
      </c>
      <c r="M24">
        <v>0</v>
      </c>
      <c r="N24">
        <v>5882.3529411764703</v>
      </c>
      <c r="O24">
        <v>0</v>
      </c>
      <c r="P24">
        <v>16583.399999999998</v>
      </c>
      <c r="Q24">
        <v>89024.726964816364</v>
      </c>
    </row>
    <row r="25" spans="1:17">
      <c r="A25" s="78">
        <v>46235</v>
      </c>
      <c r="B25" t="s">
        <v>6169</v>
      </c>
      <c r="C25" t="s">
        <v>6158</v>
      </c>
      <c r="D25" t="s">
        <v>6170</v>
      </c>
      <c r="E25" t="s">
        <v>84</v>
      </c>
      <c r="F25">
        <v>2</v>
      </c>
      <c r="G25">
        <v>2642170</v>
      </c>
      <c r="H25">
        <v>1990195.5027027025</v>
      </c>
      <c r="I25">
        <v>390137.83063063049</v>
      </c>
      <c r="J25">
        <v>32307.478260869564</v>
      </c>
      <c r="K25" t="s">
        <v>7970</v>
      </c>
      <c r="L25" t="s">
        <v>7971</v>
      </c>
      <c r="M25">
        <v>0</v>
      </c>
      <c r="N25">
        <v>10000</v>
      </c>
      <c r="O25">
        <v>0</v>
      </c>
      <c r="P25">
        <v>52843.4</v>
      </c>
      <c r="Q25">
        <v>294986.9523697609</v>
      </c>
    </row>
    <row r="26" spans="1:17">
      <c r="A26" s="78">
        <v>46235</v>
      </c>
      <c r="B26" t="s">
        <v>6172</v>
      </c>
      <c r="C26" t="s">
        <v>6124</v>
      </c>
      <c r="D26" t="s">
        <v>6135</v>
      </c>
      <c r="E26" t="s">
        <v>20</v>
      </c>
      <c r="F26">
        <v>2</v>
      </c>
      <c r="G26">
        <v>184630</v>
      </c>
      <c r="H26">
        <v>141903.69729729727</v>
      </c>
      <c r="I26">
        <v>24429.636036036041</v>
      </c>
      <c r="J26">
        <v>1882.4347826086957</v>
      </c>
      <c r="K26" t="s">
        <v>7970</v>
      </c>
      <c r="L26" t="s">
        <v>7971</v>
      </c>
      <c r="M26">
        <v>0</v>
      </c>
      <c r="N26">
        <v>5769.2307692307695</v>
      </c>
      <c r="O26">
        <v>0</v>
      </c>
      <c r="P26">
        <v>3692.6000000000004</v>
      </c>
      <c r="Q26">
        <v>13085.370484196575</v>
      </c>
    </row>
    <row r="27" spans="1:17">
      <c r="A27" s="78">
        <v>46235</v>
      </c>
      <c r="B27" t="s">
        <v>6174</v>
      </c>
      <c r="C27" t="s">
        <v>6175</v>
      </c>
      <c r="D27" t="s">
        <v>6160</v>
      </c>
      <c r="E27" t="s">
        <v>20</v>
      </c>
      <c r="F27">
        <v>1</v>
      </c>
      <c r="G27">
        <v>810300</v>
      </c>
      <c r="H27">
        <v>598738.07567567565</v>
      </c>
      <c r="I27">
        <v>131261.92432432424</v>
      </c>
      <c r="J27">
        <v>19910.956521739132</v>
      </c>
      <c r="K27" t="s">
        <v>7970</v>
      </c>
      <c r="L27" t="s">
        <v>7971</v>
      </c>
      <c r="M27">
        <v>0</v>
      </c>
      <c r="N27">
        <v>7692.3076923076924</v>
      </c>
      <c r="O27">
        <v>0</v>
      </c>
      <c r="P27">
        <v>16206</v>
      </c>
      <c r="Q27">
        <v>87452.660110277415</v>
      </c>
    </row>
    <row r="28" spans="1:17">
      <c r="A28" s="78">
        <v>46235</v>
      </c>
      <c r="B28" t="s">
        <v>6177</v>
      </c>
      <c r="C28" t="s">
        <v>6134</v>
      </c>
      <c r="D28" t="s">
        <v>6178</v>
      </c>
      <c r="E28" t="s">
        <v>84</v>
      </c>
      <c r="F28">
        <v>6</v>
      </c>
      <c r="G28">
        <v>299699.99999999994</v>
      </c>
      <c r="H28">
        <v>226029.0162162162</v>
      </c>
      <c r="I28">
        <v>43970.98378378374</v>
      </c>
      <c r="J28">
        <v>4976.9739130434782</v>
      </c>
      <c r="K28" t="s">
        <v>7967</v>
      </c>
      <c r="L28" t="s">
        <v>7973</v>
      </c>
      <c r="M28">
        <v>0</v>
      </c>
      <c r="N28">
        <v>0</v>
      </c>
      <c r="O28">
        <v>8990.9999999999982</v>
      </c>
      <c r="P28">
        <v>5993.9999999999991</v>
      </c>
      <c r="Q28">
        <v>24009.009870740265</v>
      </c>
    </row>
    <row r="29" spans="1:17">
      <c r="A29" s="78">
        <v>46235</v>
      </c>
      <c r="B29" t="s">
        <v>6180</v>
      </c>
      <c r="C29" t="s">
        <v>6138</v>
      </c>
      <c r="D29" t="s">
        <v>6135</v>
      </c>
      <c r="E29" t="s">
        <v>20</v>
      </c>
      <c r="F29">
        <v>6</v>
      </c>
      <c r="G29">
        <v>553890</v>
      </c>
      <c r="H29">
        <v>425711.09189189179</v>
      </c>
      <c r="I29">
        <v>73288.908108108153</v>
      </c>
      <c r="J29">
        <v>5647.304347826087</v>
      </c>
      <c r="K29" t="s">
        <v>7970</v>
      </c>
      <c r="L29" t="s">
        <v>7971</v>
      </c>
      <c r="M29">
        <v>0</v>
      </c>
      <c r="N29">
        <v>7142.8571428571431</v>
      </c>
      <c r="O29">
        <v>0</v>
      </c>
      <c r="P29">
        <v>11077.8</v>
      </c>
      <c r="Q29">
        <v>49420.946617424925</v>
      </c>
    </row>
    <row r="30" spans="1:17">
      <c r="A30" s="78">
        <v>46235</v>
      </c>
      <c r="B30" t="s">
        <v>6182</v>
      </c>
      <c r="C30" t="s">
        <v>6183</v>
      </c>
      <c r="D30" t="s">
        <v>6166</v>
      </c>
      <c r="E30" t="s">
        <v>84</v>
      </c>
      <c r="F30">
        <v>8</v>
      </c>
      <c r="G30">
        <v>829540</v>
      </c>
      <c r="H30">
        <v>594732.10810810805</v>
      </c>
      <c r="I30">
        <v>152601.22522522521</v>
      </c>
      <c r="J30">
        <v>48649.739130434784</v>
      </c>
      <c r="K30" t="s">
        <v>7970</v>
      </c>
      <c r="L30" t="s">
        <v>7972</v>
      </c>
      <c r="M30">
        <v>0</v>
      </c>
      <c r="N30">
        <v>0</v>
      </c>
      <c r="O30">
        <v>0</v>
      </c>
      <c r="P30">
        <v>16590.8</v>
      </c>
      <c r="Q30">
        <v>87360.686094790421</v>
      </c>
    </row>
    <row r="31" spans="1:17">
      <c r="A31" s="78">
        <v>46235</v>
      </c>
      <c r="B31" t="s">
        <v>6184</v>
      </c>
      <c r="C31" t="s">
        <v>6183</v>
      </c>
      <c r="D31" t="s">
        <v>6185</v>
      </c>
      <c r="E31" t="s">
        <v>20</v>
      </c>
      <c r="F31">
        <v>24</v>
      </c>
      <c r="G31">
        <v>2339880</v>
      </c>
      <c r="H31">
        <v>1786045.2324324322</v>
      </c>
      <c r="I31">
        <v>321954.76756756776</v>
      </c>
      <c r="J31">
        <v>30679.234782608695</v>
      </c>
      <c r="K31" t="s">
        <v>7970</v>
      </c>
      <c r="L31" t="s">
        <v>7971</v>
      </c>
      <c r="M31">
        <v>0</v>
      </c>
      <c r="N31">
        <v>14285.714285714286</v>
      </c>
      <c r="O31">
        <v>0</v>
      </c>
      <c r="P31">
        <v>46797.600000000006</v>
      </c>
      <c r="Q31">
        <v>230192.2184992448</v>
      </c>
    </row>
    <row r="32" spans="1:17">
      <c r="A32" s="78">
        <v>46235</v>
      </c>
      <c r="B32" t="s">
        <v>6186</v>
      </c>
      <c r="C32" t="s">
        <v>6175</v>
      </c>
      <c r="D32" t="s">
        <v>6167</v>
      </c>
      <c r="E32" t="s">
        <v>84</v>
      </c>
      <c r="F32">
        <v>4</v>
      </c>
      <c r="G32">
        <v>269730</v>
      </c>
      <c r="H32">
        <v>206060.80864864861</v>
      </c>
      <c r="I32">
        <v>36939.191351351386</v>
      </c>
      <c r="J32">
        <v>2760.9043478260869</v>
      </c>
      <c r="K32" t="s">
        <v>7970</v>
      </c>
      <c r="L32" t="s">
        <v>7972</v>
      </c>
      <c r="M32">
        <v>0</v>
      </c>
      <c r="N32">
        <v>0</v>
      </c>
      <c r="O32">
        <v>0</v>
      </c>
      <c r="P32">
        <v>5394.6</v>
      </c>
      <c r="Q32">
        <v>28783.687003525301</v>
      </c>
    </row>
    <row r="33" spans="1:17">
      <c r="A33" s="78">
        <v>46235</v>
      </c>
      <c r="B33" t="s">
        <v>6187</v>
      </c>
      <c r="C33" t="s">
        <v>6188</v>
      </c>
      <c r="D33" t="s">
        <v>6189</v>
      </c>
      <c r="E33" t="s">
        <v>84</v>
      </c>
      <c r="F33">
        <v>7</v>
      </c>
      <c r="G33">
        <v>2799790</v>
      </c>
      <c r="H33">
        <v>2030332.2162162159</v>
      </c>
      <c r="I33">
        <v>492001.11711711716</v>
      </c>
      <c r="J33">
        <v>100916.86956521739</v>
      </c>
      <c r="K33" t="s">
        <v>7970</v>
      </c>
      <c r="L33" t="s">
        <v>7971</v>
      </c>
      <c r="M33">
        <v>0</v>
      </c>
      <c r="N33">
        <v>20000</v>
      </c>
      <c r="O33">
        <v>0</v>
      </c>
      <c r="P33">
        <v>55995.8</v>
      </c>
      <c r="Q33">
        <v>315088.44755189976</v>
      </c>
    </row>
    <row r="34" spans="1:17">
      <c r="A34" s="78">
        <v>46235</v>
      </c>
      <c r="B34" t="s">
        <v>6190</v>
      </c>
      <c r="C34" t="s">
        <v>6143</v>
      </c>
      <c r="D34" t="s">
        <v>6135</v>
      </c>
      <c r="E34" t="s">
        <v>20</v>
      </c>
      <c r="F34">
        <v>6</v>
      </c>
      <c r="G34">
        <v>553890</v>
      </c>
      <c r="H34">
        <v>425711.09189189179</v>
      </c>
      <c r="I34">
        <v>73288.908108108153</v>
      </c>
      <c r="J34">
        <v>5647.304347826087</v>
      </c>
      <c r="K34" t="s">
        <v>7970</v>
      </c>
      <c r="L34" t="s">
        <v>7972</v>
      </c>
      <c r="M34">
        <v>0</v>
      </c>
      <c r="N34">
        <v>0</v>
      </c>
      <c r="O34">
        <v>0</v>
      </c>
      <c r="P34">
        <v>11077.8</v>
      </c>
      <c r="Q34">
        <v>56563.80376028207</v>
      </c>
    </row>
    <row r="35" spans="1:17">
      <c r="A35" s="78">
        <v>46235</v>
      </c>
      <c r="B35" t="s">
        <v>6191</v>
      </c>
      <c r="C35" t="s">
        <v>6138</v>
      </c>
      <c r="D35" t="s">
        <v>6135</v>
      </c>
      <c r="E35" t="s">
        <v>20</v>
      </c>
      <c r="F35">
        <v>8</v>
      </c>
      <c r="G35">
        <v>738520</v>
      </c>
      <c r="H35">
        <v>567614.78918918909</v>
      </c>
      <c r="I35">
        <v>97718.544144144165</v>
      </c>
      <c r="J35">
        <v>7529.739130434783</v>
      </c>
      <c r="K35" t="s">
        <v>7970</v>
      </c>
      <c r="L35" t="s">
        <v>7971</v>
      </c>
      <c r="M35">
        <v>0</v>
      </c>
      <c r="N35">
        <v>8333.3333333333339</v>
      </c>
      <c r="O35">
        <v>0</v>
      </c>
      <c r="P35">
        <v>14770.400000000001</v>
      </c>
      <c r="Q35">
        <v>67085.071680376044</v>
      </c>
    </row>
    <row r="36" spans="1:17">
      <c r="A36" s="78">
        <v>46235</v>
      </c>
      <c r="B36" t="s">
        <v>6192</v>
      </c>
      <c r="C36" t="s">
        <v>6124</v>
      </c>
      <c r="D36" t="s">
        <v>6135</v>
      </c>
      <c r="E36" t="s">
        <v>20</v>
      </c>
      <c r="F36">
        <v>24</v>
      </c>
      <c r="G36">
        <v>2215560</v>
      </c>
      <c r="H36">
        <v>1702844.3675675672</v>
      </c>
      <c r="I36">
        <v>293155.63243243261</v>
      </c>
      <c r="J36">
        <v>22589.217391304348</v>
      </c>
      <c r="K36" t="s">
        <v>6193</v>
      </c>
      <c r="L36" t="s">
        <v>7974</v>
      </c>
      <c r="M36">
        <v>60000</v>
      </c>
      <c r="N36">
        <v>13636.363636363636</v>
      </c>
      <c r="O36">
        <v>0</v>
      </c>
      <c r="P36">
        <v>44311.199999999997</v>
      </c>
      <c r="Q36">
        <v>152618.85140476463</v>
      </c>
    </row>
    <row r="37" spans="1:17">
      <c r="A37" s="78">
        <v>46235</v>
      </c>
      <c r="B37" t="s">
        <v>6194</v>
      </c>
      <c r="C37" t="s">
        <v>6124</v>
      </c>
      <c r="D37" t="s">
        <v>6160</v>
      </c>
      <c r="E37" t="s">
        <v>20</v>
      </c>
      <c r="F37">
        <v>1</v>
      </c>
      <c r="G37">
        <v>810300</v>
      </c>
      <c r="H37">
        <v>598738.07567567565</v>
      </c>
      <c r="I37">
        <v>131261.92432432424</v>
      </c>
      <c r="J37">
        <v>19910.956521739132</v>
      </c>
      <c r="K37" t="s">
        <v>7970</v>
      </c>
      <c r="L37" t="s">
        <v>7972</v>
      </c>
      <c r="M37">
        <v>0</v>
      </c>
      <c r="N37">
        <v>0</v>
      </c>
      <c r="O37">
        <v>0</v>
      </c>
      <c r="P37">
        <v>16206</v>
      </c>
      <c r="Q37">
        <v>95144.967802585103</v>
      </c>
    </row>
    <row r="38" spans="1:17">
      <c r="A38" s="78">
        <v>46235</v>
      </c>
      <c r="B38" t="s">
        <v>6195</v>
      </c>
      <c r="C38" t="s">
        <v>6196</v>
      </c>
      <c r="D38" t="s">
        <v>6156</v>
      </c>
      <c r="E38" t="s">
        <v>20</v>
      </c>
      <c r="F38">
        <v>2</v>
      </c>
      <c r="G38">
        <v>343545.00000000006</v>
      </c>
      <c r="H38">
        <v>254687.09189189188</v>
      </c>
      <c r="I38">
        <v>54812.908108108124</v>
      </c>
      <c r="J38">
        <v>8245.9826086956527</v>
      </c>
      <c r="K38" t="s">
        <v>7970</v>
      </c>
      <c r="L38" t="s">
        <v>7972</v>
      </c>
      <c r="M38">
        <v>0</v>
      </c>
      <c r="N38">
        <v>0</v>
      </c>
      <c r="O38">
        <v>0</v>
      </c>
      <c r="P38">
        <v>6870.9000000000005</v>
      </c>
      <c r="Q38">
        <v>39696.02549941247</v>
      </c>
    </row>
    <row r="39" spans="1:17">
      <c r="A39" s="78">
        <v>46235</v>
      </c>
      <c r="B39" t="s">
        <v>6197</v>
      </c>
      <c r="C39" t="s">
        <v>6128</v>
      </c>
      <c r="D39" t="s">
        <v>6198</v>
      </c>
      <c r="E39" t="s">
        <v>20</v>
      </c>
      <c r="F39">
        <v>4</v>
      </c>
      <c r="G39">
        <v>1451880.0000000002</v>
      </c>
      <c r="H39">
        <v>1117664.9513513511</v>
      </c>
      <c r="I39">
        <v>190335.0486486489</v>
      </c>
      <c r="J39">
        <v>12971.965217391305</v>
      </c>
      <c r="K39" t="s">
        <v>7970</v>
      </c>
      <c r="L39" t="s">
        <v>7971</v>
      </c>
      <c r="M39">
        <v>0</v>
      </c>
      <c r="N39">
        <v>7142.8571428571431</v>
      </c>
      <c r="O39">
        <v>0</v>
      </c>
      <c r="P39">
        <v>29037.600000000002</v>
      </c>
      <c r="Q39">
        <v>141182.62628840044</v>
      </c>
    </row>
    <row r="40" spans="1:17">
      <c r="A40" s="78">
        <v>46235</v>
      </c>
      <c r="B40" t="s">
        <v>6200</v>
      </c>
      <c r="C40" t="s">
        <v>6201</v>
      </c>
      <c r="D40" t="s">
        <v>6135</v>
      </c>
      <c r="E40" t="s">
        <v>20</v>
      </c>
      <c r="F40">
        <v>72</v>
      </c>
      <c r="G40">
        <v>6646680</v>
      </c>
      <c r="H40">
        <v>5108533.1027027015</v>
      </c>
      <c r="I40">
        <v>879466.8972972976</v>
      </c>
      <c r="J40">
        <v>97767.65217391304</v>
      </c>
      <c r="K40" t="s">
        <v>6193</v>
      </c>
      <c r="L40" t="s">
        <v>7974</v>
      </c>
      <c r="M40">
        <v>180000</v>
      </c>
      <c r="N40">
        <v>50000</v>
      </c>
      <c r="O40">
        <v>0</v>
      </c>
      <c r="P40">
        <v>132933.6</v>
      </c>
      <c r="Q40">
        <v>418765.64512338454</v>
      </c>
    </row>
    <row r="41" spans="1:17">
      <c r="A41" s="78">
        <v>46235</v>
      </c>
      <c r="B41" t="s">
        <v>6203</v>
      </c>
      <c r="C41" t="s">
        <v>6201</v>
      </c>
      <c r="D41" t="s">
        <v>6135</v>
      </c>
      <c r="E41" t="s">
        <v>20</v>
      </c>
      <c r="F41">
        <v>24</v>
      </c>
      <c r="G41">
        <v>2215560</v>
      </c>
      <c r="H41">
        <v>1702844.3675675672</v>
      </c>
      <c r="I41">
        <v>293155.63243243261</v>
      </c>
      <c r="J41">
        <v>32589.217391304348</v>
      </c>
      <c r="K41" t="s">
        <v>6193</v>
      </c>
      <c r="L41" t="s">
        <v>7975</v>
      </c>
      <c r="M41">
        <v>60000</v>
      </c>
      <c r="N41">
        <v>0</v>
      </c>
      <c r="O41">
        <v>0</v>
      </c>
      <c r="P41">
        <v>44311.199999999997</v>
      </c>
      <c r="Q41">
        <v>156255.21504112828</v>
      </c>
    </row>
    <row r="42" spans="1:17">
      <c r="A42" s="78">
        <v>46235</v>
      </c>
      <c r="B42" t="s">
        <v>6204</v>
      </c>
      <c r="C42" t="s">
        <v>6134</v>
      </c>
      <c r="D42" t="s">
        <v>6160</v>
      </c>
      <c r="E42" t="s">
        <v>20</v>
      </c>
      <c r="F42">
        <v>1</v>
      </c>
      <c r="G42">
        <v>810300</v>
      </c>
      <c r="H42">
        <v>598738.07567567565</v>
      </c>
      <c r="I42">
        <v>131261.92432432424</v>
      </c>
      <c r="J42">
        <v>19910.956521739132</v>
      </c>
      <c r="K42" t="s">
        <v>7970</v>
      </c>
      <c r="L42" t="s">
        <v>7971</v>
      </c>
      <c r="M42">
        <v>0</v>
      </c>
      <c r="N42">
        <v>16666.666666666668</v>
      </c>
      <c r="O42">
        <v>0</v>
      </c>
      <c r="P42">
        <v>16206</v>
      </c>
      <c r="Q42">
        <v>78478.301135918431</v>
      </c>
    </row>
    <row r="43" spans="1:17">
      <c r="A43" s="78">
        <v>46235</v>
      </c>
      <c r="B43" t="s">
        <v>6206</v>
      </c>
      <c r="C43" t="s">
        <v>6201</v>
      </c>
      <c r="D43" t="s">
        <v>6148</v>
      </c>
      <c r="E43" t="s">
        <v>84</v>
      </c>
      <c r="F43">
        <v>20</v>
      </c>
      <c r="G43">
        <v>1520700.0000000002</v>
      </c>
      <c r="H43">
        <v>1154026.8108108107</v>
      </c>
      <c r="I43">
        <v>215973.18918918935</v>
      </c>
      <c r="J43">
        <v>26681.739130434784</v>
      </c>
      <c r="K43" t="s">
        <v>7970</v>
      </c>
      <c r="L43" t="s">
        <v>7971</v>
      </c>
      <c r="M43">
        <v>0</v>
      </c>
      <c r="N43">
        <v>25000</v>
      </c>
      <c r="O43">
        <v>0</v>
      </c>
      <c r="P43">
        <v>30414.000000000004</v>
      </c>
      <c r="Q43">
        <v>133877.45005875456</v>
      </c>
    </row>
    <row r="44" spans="1:17">
      <c r="A44" s="78">
        <v>46235</v>
      </c>
      <c r="B44" t="s">
        <v>6206</v>
      </c>
      <c r="C44" t="s">
        <v>6201</v>
      </c>
      <c r="D44" t="s">
        <v>6207</v>
      </c>
      <c r="E44" t="s">
        <v>84</v>
      </c>
      <c r="F44">
        <v>4</v>
      </c>
      <c r="G44">
        <v>1149220</v>
      </c>
      <c r="H44">
        <v>872068.32432432426</v>
      </c>
      <c r="I44">
        <v>163265.00900900899</v>
      </c>
      <c r="J44">
        <v>22978.08695652174</v>
      </c>
      <c r="K44" t="s">
        <v>7970</v>
      </c>
      <c r="L44" t="s">
        <v>7971</v>
      </c>
      <c r="M44">
        <v>0</v>
      </c>
      <c r="N44">
        <v>25000</v>
      </c>
      <c r="O44">
        <v>0</v>
      </c>
      <c r="P44">
        <v>22984.399999999998</v>
      </c>
      <c r="Q44">
        <v>92302.522052487271</v>
      </c>
    </row>
    <row r="45" spans="1:17">
      <c r="A45" s="78">
        <v>46235</v>
      </c>
      <c r="B45" t="s">
        <v>6209</v>
      </c>
      <c r="C45" t="s">
        <v>6201</v>
      </c>
      <c r="D45" t="s">
        <v>6135</v>
      </c>
      <c r="E45" t="s">
        <v>20</v>
      </c>
      <c r="F45">
        <v>48</v>
      </c>
      <c r="G45">
        <v>4431120</v>
      </c>
      <c r="H45">
        <v>3405688.7351351343</v>
      </c>
      <c r="I45">
        <v>586311.26486486522</v>
      </c>
      <c r="J45">
        <v>65178.434782608696</v>
      </c>
      <c r="K45" t="s">
        <v>7970</v>
      </c>
      <c r="L45" t="s">
        <v>7971</v>
      </c>
      <c r="M45">
        <v>0</v>
      </c>
      <c r="N45">
        <v>28571.428571428572</v>
      </c>
      <c r="O45">
        <v>0</v>
      </c>
      <c r="P45">
        <v>88622.399999999994</v>
      </c>
      <c r="Q45">
        <v>403939.00151082792</v>
      </c>
    </row>
    <row r="46" spans="1:17">
      <c r="A46" s="78">
        <v>46235</v>
      </c>
      <c r="B46" t="s">
        <v>6211</v>
      </c>
      <c r="C46" t="s">
        <v>6134</v>
      </c>
      <c r="D46" t="s">
        <v>6162</v>
      </c>
      <c r="E46" t="s">
        <v>20</v>
      </c>
      <c r="F46">
        <v>2</v>
      </c>
      <c r="G46">
        <v>2041475</v>
      </c>
      <c r="H46">
        <v>1528122.5513513514</v>
      </c>
      <c r="I46">
        <v>311044.11531531508</v>
      </c>
      <c r="J46">
        <v>39806.608695652176</v>
      </c>
      <c r="K46" t="s">
        <v>7967</v>
      </c>
      <c r="L46" t="s">
        <v>7973</v>
      </c>
      <c r="M46">
        <v>0</v>
      </c>
      <c r="N46">
        <v>0</v>
      </c>
      <c r="O46">
        <v>163318</v>
      </c>
      <c r="P46">
        <v>0</v>
      </c>
      <c r="Q46">
        <v>107919.50661966292</v>
      </c>
    </row>
    <row r="47" spans="1:17">
      <c r="A47" s="78">
        <v>46235</v>
      </c>
      <c r="B47" t="s">
        <v>6213</v>
      </c>
      <c r="C47" t="s">
        <v>6175</v>
      </c>
      <c r="D47" t="s">
        <v>6156</v>
      </c>
      <c r="E47" t="s">
        <v>20</v>
      </c>
      <c r="F47">
        <v>2</v>
      </c>
      <c r="G47">
        <v>343545.00000000006</v>
      </c>
      <c r="H47">
        <v>254687.09189189188</v>
      </c>
      <c r="I47">
        <v>54812.908108108124</v>
      </c>
      <c r="J47">
        <v>8245.9826086956527</v>
      </c>
      <c r="K47" t="s">
        <v>7970</v>
      </c>
      <c r="L47" t="s">
        <v>7971</v>
      </c>
      <c r="M47">
        <v>0</v>
      </c>
      <c r="N47">
        <v>5882.3529411764703</v>
      </c>
      <c r="O47">
        <v>0</v>
      </c>
      <c r="P47">
        <v>6870.9000000000005</v>
      </c>
      <c r="Q47">
        <v>33813.672558236001</v>
      </c>
    </row>
    <row r="48" spans="1:17">
      <c r="A48" s="78">
        <v>46235</v>
      </c>
      <c r="B48" t="s">
        <v>6215</v>
      </c>
      <c r="C48" t="s">
        <v>6134</v>
      </c>
      <c r="D48" t="s">
        <v>6135</v>
      </c>
      <c r="E48" t="s">
        <v>20</v>
      </c>
      <c r="F48">
        <v>8</v>
      </c>
      <c r="G48">
        <v>738520</v>
      </c>
      <c r="H48">
        <v>567614.78918918909</v>
      </c>
      <c r="I48">
        <v>97718.544144144165</v>
      </c>
      <c r="J48">
        <v>7529.739130434783</v>
      </c>
      <c r="K48" t="s">
        <v>7970</v>
      </c>
      <c r="L48" t="s">
        <v>7971</v>
      </c>
      <c r="M48">
        <v>0</v>
      </c>
      <c r="N48">
        <v>5882.3529411764703</v>
      </c>
      <c r="O48">
        <v>0</v>
      </c>
      <c r="P48">
        <v>14770.400000000001</v>
      </c>
      <c r="Q48">
        <v>69536.052072532912</v>
      </c>
    </row>
    <row r="49" spans="1:17">
      <c r="A49" s="78">
        <v>46235</v>
      </c>
      <c r="B49" t="s">
        <v>6217</v>
      </c>
      <c r="C49" t="s">
        <v>6183</v>
      </c>
      <c r="D49" t="s">
        <v>6218</v>
      </c>
      <c r="E49" t="s">
        <v>20</v>
      </c>
      <c r="F49">
        <v>4</v>
      </c>
      <c r="G49">
        <v>380729.99999999994</v>
      </c>
      <c r="H49">
        <v>290278.57297297294</v>
      </c>
      <c r="I49">
        <v>52721.427027027006</v>
      </c>
      <c r="J49">
        <v>13302.678260869565</v>
      </c>
      <c r="K49" t="s">
        <v>7970</v>
      </c>
      <c r="L49" t="s">
        <v>7972</v>
      </c>
      <c r="M49">
        <v>0</v>
      </c>
      <c r="N49">
        <v>0</v>
      </c>
      <c r="O49">
        <v>0</v>
      </c>
      <c r="P49">
        <v>7614.5999999999995</v>
      </c>
      <c r="Q49">
        <v>31804.148766157443</v>
      </c>
    </row>
    <row r="50" spans="1:17">
      <c r="A50" s="78">
        <v>46235</v>
      </c>
      <c r="B50" t="s">
        <v>6219</v>
      </c>
      <c r="C50" t="s">
        <v>6158</v>
      </c>
      <c r="D50" t="s">
        <v>6166</v>
      </c>
      <c r="E50" t="s">
        <v>84</v>
      </c>
      <c r="F50">
        <v>14</v>
      </c>
      <c r="G50">
        <v>1451695</v>
      </c>
      <c r="H50">
        <v>1040781.1891891891</v>
      </c>
      <c r="I50">
        <v>267052.14414414414</v>
      </c>
      <c r="J50">
        <v>50137.043478260872</v>
      </c>
      <c r="K50" t="s">
        <v>7970</v>
      </c>
      <c r="L50" t="s">
        <v>7972</v>
      </c>
      <c r="M50">
        <v>0</v>
      </c>
      <c r="N50">
        <v>0</v>
      </c>
      <c r="O50">
        <v>0</v>
      </c>
      <c r="P50">
        <v>29033.9</v>
      </c>
      <c r="Q50">
        <v>187881.20066588328</v>
      </c>
    </row>
    <row r="51" spans="1:17">
      <c r="A51" s="78">
        <v>46235</v>
      </c>
      <c r="B51" t="s">
        <v>6220</v>
      </c>
      <c r="C51" t="s">
        <v>6188</v>
      </c>
      <c r="D51" t="s">
        <v>6135</v>
      </c>
      <c r="E51" t="s">
        <v>20</v>
      </c>
      <c r="F51">
        <v>24</v>
      </c>
      <c r="G51">
        <v>2215560</v>
      </c>
      <c r="H51">
        <v>1702844.3675675672</v>
      </c>
      <c r="I51">
        <v>293155.63243243261</v>
      </c>
      <c r="J51">
        <v>22589.217391304348</v>
      </c>
      <c r="K51" t="s">
        <v>6193</v>
      </c>
      <c r="L51" t="s">
        <v>7974</v>
      </c>
      <c r="M51">
        <v>60000</v>
      </c>
      <c r="N51">
        <v>10000</v>
      </c>
      <c r="O51">
        <v>0</v>
      </c>
      <c r="P51">
        <v>44311.199999999997</v>
      </c>
      <c r="Q51">
        <v>156255.21504112828</v>
      </c>
    </row>
    <row r="52" spans="1:17">
      <c r="A52" s="78">
        <v>46235</v>
      </c>
      <c r="B52" t="s">
        <v>6221</v>
      </c>
      <c r="C52" t="s">
        <v>6138</v>
      </c>
      <c r="D52" t="s">
        <v>6160</v>
      </c>
      <c r="E52" t="s">
        <v>20</v>
      </c>
      <c r="F52">
        <v>2</v>
      </c>
      <c r="G52">
        <v>1620600</v>
      </c>
      <c r="H52">
        <v>1197476.1513513513</v>
      </c>
      <c r="I52">
        <v>262523.84864864848</v>
      </c>
      <c r="J52">
        <v>39821.913043478264</v>
      </c>
      <c r="K52" t="s">
        <v>7970</v>
      </c>
      <c r="L52" t="s">
        <v>7972</v>
      </c>
      <c r="M52">
        <v>0</v>
      </c>
      <c r="N52">
        <v>0</v>
      </c>
      <c r="O52">
        <v>0</v>
      </c>
      <c r="P52">
        <v>32412</v>
      </c>
      <c r="Q52">
        <v>190289.93560517021</v>
      </c>
    </row>
    <row r="53" spans="1:17">
      <c r="A53" s="78">
        <v>46235</v>
      </c>
      <c r="B53" t="s">
        <v>6222</v>
      </c>
      <c r="C53" t="s">
        <v>6138</v>
      </c>
      <c r="D53" t="s">
        <v>6135</v>
      </c>
      <c r="E53" t="s">
        <v>20</v>
      </c>
      <c r="F53">
        <v>24</v>
      </c>
      <c r="G53">
        <v>2215560</v>
      </c>
      <c r="H53">
        <v>1702844.3675675672</v>
      </c>
      <c r="I53">
        <v>293155.63243243261</v>
      </c>
      <c r="J53">
        <v>22589.217391304348</v>
      </c>
      <c r="K53" t="s">
        <v>6193</v>
      </c>
      <c r="L53" t="s">
        <v>7974</v>
      </c>
      <c r="M53">
        <v>60000</v>
      </c>
      <c r="N53">
        <v>2777.7777777777778</v>
      </c>
      <c r="O53">
        <v>0</v>
      </c>
      <c r="P53">
        <v>44311.199999999997</v>
      </c>
      <c r="Q53">
        <v>163477.43726335053</v>
      </c>
    </row>
    <row r="54" spans="1:17">
      <c r="A54" s="78">
        <v>46235</v>
      </c>
      <c r="B54" t="s">
        <v>6223</v>
      </c>
      <c r="C54" t="s">
        <v>6158</v>
      </c>
      <c r="D54" t="s">
        <v>6131</v>
      </c>
      <c r="E54" t="s">
        <v>20</v>
      </c>
      <c r="F54">
        <v>60</v>
      </c>
      <c r="G54">
        <v>1548912.5</v>
      </c>
      <c r="H54">
        <v>1194856.8648648646</v>
      </c>
      <c r="I54">
        <v>200559.80180180189</v>
      </c>
      <c r="J54">
        <v>11263.984695652172</v>
      </c>
      <c r="K54" t="s">
        <v>7970</v>
      </c>
      <c r="L54" t="s">
        <v>7972</v>
      </c>
      <c r="M54">
        <v>0</v>
      </c>
      <c r="N54">
        <v>0</v>
      </c>
      <c r="O54">
        <v>0</v>
      </c>
      <c r="P54">
        <v>30978.25</v>
      </c>
      <c r="Q54">
        <v>158317.56710614971</v>
      </c>
    </row>
    <row r="55" spans="1:17">
      <c r="A55" s="78">
        <v>46235</v>
      </c>
      <c r="B55" t="s">
        <v>6224</v>
      </c>
      <c r="C55" t="s">
        <v>6188</v>
      </c>
      <c r="D55" t="s">
        <v>6156</v>
      </c>
      <c r="E55" t="s">
        <v>20</v>
      </c>
      <c r="F55">
        <v>1</v>
      </c>
      <c r="G55">
        <v>171772.50000000003</v>
      </c>
      <c r="H55">
        <v>127343.54594594594</v>
      </c>
      <c r="I55">
        <v>27406.454054054062</v>
      </c>
      <c r="J55">
        <v>4122.9913043478264</v>
      </c>
      <c r="K55" t="s">
        <v>7970</v>
      </c>
      <c r="L55" t="s">
        <v>7972</v>
      </c>
      <c r="M55">
        <v>0</v>
      </c>
      <c r="N55">
        <v>0</v>
      </c>
      <c r="O55">
        <v>0</v>
      </c>
      <c r="P55">
        <v>3435.4500000000003</v>
      </c>
      <c r="Q55">
        <v>19848.012749706235</v>
      </c>
    </row>
    <row r="56" spans="1:17">
      <c r="A56" s="78">
        <v>46235</v>
      </c>
      <c r="B56" t="s">
        <v>6225</v>
      </c>
      <c r="C56" t="s">
        <v>6124</v>
      </c>
      <c r="D56" t="s">
        <v>6205</v>
      </c>
      <c r="E56" t="s">
        <v>661</v>
      </c>
      <c r="F56">
        <v>1</v>
      </c>
      <c r="G56">
        <v>264087.5</v>
      </c>
      <c r="H56">
        <v>173104.02162162162</v>
      </c>
      <c r="I56">
        <v>64812.645045045036</v>
      </c>
      <c r="J56">
        <v>16092.521739130434</v>
      </c>
      <c r="K56" t="s">
        <v>7970</v>
      </c>
      <c r="L56" t="s">
        <v>7972</v>
      </c>
      <c r="M56">
        <v>0</v>
      </c>
      <c r="N56">
        <v>0</v>
      </c>
      <c r="O56">
        <v>0</v>
      </c>
      <c r="P56">
        <v>5281.75</v>
      </c>
      <c r="Q56">
        <v>43438.373305914603</v>
      </c>
    </row>
    <row r="57" spans="1:17">
      <c r="A57" s="78">
        <v>46235</v>
      </c>
      <c r="B57" t="s">
        <v>6227</v>
      </c>
      <c r="C57" t="s">
        <v>6196</v>
      </c>
      <c r="D57" t="s">
        <v>6205</v>
      </c>
      <c r="E57" t="s">
        <v>661</v>
      </c>
      <c r="F57">
        <v>1</v>
      </c>
      <c r="G57">
        <v>264087.5</v>
      </c>
      <c r="H57">
        <v>173104.02162162162</v>
      </c>
      <c r="I57">
        <v>64812.645045045036</v>
      </c>
      <c r="J57">
        <v>16092.521739130434</v>
      </c>
      <c r="K57" t="s">
        <v>7970</v>
      </c>
      <c r="L57" t="s">
        <v>7971</v>
      </c>
      <c r="M57">
        <v>0</v>
      </c>
      <c r="N57">
        <v>3846.1538461538462</v>
      </c>
      <c r="O57">
        <v>0</v>
      </c>
      <c r="P57">
        <v>5281.75</v>
      </c>
      <c r="Q57">
        <v>39592.219459760759</v>
      </c>
    </row>
    <row r="58" spans="1:17">
      <c r="A58" s="78">
        <v>46235</v>
      </c>
      <c r="B58" t="s">
        <v>6229</v>
      </c>
      <c r="C58" t="s">
        <v>6134</v>
      </c>
      <c r="D58" t="s">
        <v>6202</v>
      </c>
      <c r="E58" t="s">
        <v>661</v>
      </c>
      <c r="F58">
        <v>4</v>
      </c>
      <c r="G58">
        <v>283790</v>
      </c>
      <c r="H58">
        <v>188280.47567567567</v>
      </c>
      <c r="I58">
        <v>67386.190990990988</v>
      </c>
      <c r="J58">
        <v>15885.913043478264</v>
      </c>
      <c r="K58" t="s">
        <v>7970</v>
      </c>
      <c r="L58" t="s">
        <v>7972</v>
      </c>
      <c r="M58">
        <v>0</v>
      </c>
      <c r="N58">
        <v>0</v>
      </c>
      <c r="O58">
        <v>0</v>
      </c>
      <c r="P58">
        <v>5675.8</v>
      </c>
      <c r="Q58">
        <v>45824.477947512722</v>
      </c>
    </row>
    <row r="59" spans="1:17">
      <c r="A59" s="78">
        <v>46235</v>
      </c>
      <c r="B59" t="s">
        <v>6229</v>
      </c>
      <c r="C59" t="s">
        <v>6134</v>
      </c>
      <c r="D59" t="s">
        <v>726</v>
      </c>
      <c r="E59" t="s">
        <v>661</v>
      </c>
      <c r="F59">
        <v>4</v>
      </c>
      <c r="G59">
        <v>255411.00000000003</v>
      </c>
      <c r="H59">
        <v>169452.42810810811</v>
      </c>
      <c r="I59">
        <v>60647.571891891886</v>
      </c>
      <c r="J59">
        <v>16375.652173913042</v>
      </c>
      <c r="K59" t="s">
        <v>7970</v>
      </c>
      <c r="L59" t="s">
        <v>7972</v>
      </c>
      <c r="M59">
        <v>0</v>
      </c>
      <c r="N59">
        <v>0</v>
      </c>
      <c r="O59">
        <v>0</v>
      </c>
      <c r="P59">
        <v>5108.22</v>
      </c>
      <c r="Q59">
        <v>39163.699717978845</v>
      </c>
    </row>
    <row r="60" spans="1:17">
      <c r="A60" s="78">
        <v>46235</v>
      </c>
      <c r="B60" t="s">
        <v>6232</v>
      </c>
      <c r="C60" t="s">
        <v>6134</v>
      </c>
      <c r="D60" t="s">
        <v>6205</v>
      </c>
      <c r="E60" t="s">
        <v>661</v>
      </c>
      <c r="F60">
        <v>20</v>
      </c>
      <c r="G60">
        <v>5281750</v>
      </c>
      <c r="H60">
        <v>3462080.4324324327</v>
      </c>
      <c r="I60">
        <v>1296252.9009009004</v>
      </c>
      <c r="J60">
        <v>321850.4347826087</v>
      </c>
      <c r="K60" t="s">
        <v>7967</v>
      </c>
      <c r="L60" t="s">
        <v>7973</v>
      </c>
      <c r="M60">
        <v>0</v>
      </c>
      <c r="N60">
        <v>0</v>
      </c>
      <c r="O60">
        <v>422540</v>
      </c>
      <c r="P60">
        <v>0</v>
      </c>
      <c r="Q60">
        <v>551862.46611829172</v>
      </c>
    </row>
    <row r="61" spans="1:17">
      <c r="A61" s="78">
        <v>46235</v>
      </c>
      <c r="B61" t="s">
        <v>6234</v>
      </c>
      <c r="C61" t="s">
        <v>6134</v>
      </c>
      <c r="D61" t="s">
        <v>6205</v>
      </c>
      <c r="E61" t="s">
        <v>661</v>
      </c>
      <c r="F61">
        <v>2</v>
      </c>
      <c r="G61">
        <v>528175</v>
      </c>
      <c r="H61">
        <v>346208.04324324324</v>
      </c>
      <c r="I61">
        <v>129625.29009009007</v>
      </c>
      <c r="J61">
        <v>32185.043478260868</v>
      </c>
      <c r="K61" t="s">
        <v>7967</v>
      </c>
      <c r="L61" t="s">
        <v>7973</v>
      </c>
      <c r="M61">
        <v>0</v>
      </c>
      <c r="N61">
        <v>0</v>
      </c>
      <c r="O61">
        <v>42254</v>
      </c>
      <c r="P61">
        <v>0</v>
      </c>
      <c r="Q61">
        <v>55186.246611829207</v>
      </c>
    </row>
    <row r="62" spans="1:17">
      <c r="A62" s="78">
        <v>46237</v>
      </c>
      <c r="B62" t="s">
        <v>6236</v>
      </c>
      <c r="C62" t="s">
        <v>6175</v>
      </c>
      <c r="D62" t="s">
        <v>6237</v>
      </c>
      <c r="E62" t="s">
        <v>84</v>
      </c>
      <c r="F62">
        <v>4</v>
      </c>
      <c r="G62">
        <v>445110</v>
      </c>
      <c r="H62">
        <v>322326.31351351348</v>
      </c>
      <c r="I62">
        <v>78673.686486486462</v>
      </c>
      <c r="J62">
        <v>15732.869565217392</v>
      </c>
      <c r="K62" t="s">
        <v>7970</v>
      </c>
      <c r="L62" t="s">
        <v>7972</v>
      </c>
      <c r="M62">
        <v>0</v>
      </c>
      <c r="N62">
        <v>0</v>
      </c>
      <c r="O62">
        <v>0</v>
      </c>
      <c r="P62">
        <v>8902.1999999999989</v>
      </c>
      <c r="Q62">
        <v>54038.616921269073</v>
      </c>
    </row>
    <row r="63" spans="1:17">
      <c r="A63" s="78">
        <v>46237</v>
      </c>
      <c r="B63" t="s">
        <v>6238</v>
      </c>
      <c r="C63" t="s">
        <v>6239</v>
      </c>
      <c r="D63" t="s">
        <v>6240</v>
      </c>
      <c r="E63" t="s">
        <v>20</v>
      </c>
      <c r="F63">
        <v>2</v>
      </c>
      <c r="G63">
        <v>546453</v>
      </c>
      <c r="H63">
        <v>406713.56108108105</v>
      </c>
      <c r="I63">
        <v>85586.438918918953</v>
      </c>
      <c r="J63">
        <v>7985.8086956521738</v>
      </c>
      <c r="K63" t="s">
        <v>7970</v>
      </c>
      <c r="L63" t="s">
        <v>7972</v>
      </c>
      <c r="M63">
        <v>0</v>
      </c>
      <c r="N63">
        <v>0</v>
      </c>
      <c r="O63">
        <v>0</v>
      </c>
      <c r="P63">
        <v>10929.060000000001</v>
      </c>
      <c r="Q63">
        <v>66671.570223266783</v>
      </c>
    </row>
    <row r="64" spans="1:17">
      <c r="A64" s="78">
        <v>46237</v>
      </c>
      <c r="B64" t="s">
        <v>6241</v>
      </c>
      <c r="C64" t="s">
        <v>6239</v>
      </c>
      <c r="D64" t="s">
        <v>6156</v>
      </c>
      <c r="E64" t="s">
        <v>20</v>
      </c>
      <c r="F64">
        <v>8</v>
      </c>
      <c r="G64">
        <v>1374180.0000000002</v>
      </c>
      <c r="H64">
        <v>1018748.3675675675</v>
      </c>
      <c r="I64">
        <v>219251.6324324325</v>
      </c>
      <c r="J64">
        <v>32983.930434782611</v>
      </c>
      <c r="K64" t="s">
        <v>7970</v>
      </c>
      <c r="L64" t="s">
        <v>7971</v>
      </c>
      <c r="M64">
        <v>0</v>
      </c>
      <c r="N64">
        <v>10526.315789473685</v>
      </c>
      <c r="O64">
        <v>0</v>
      </c>
      <c r="P64">
        <v>27483.600000000002</v>
      </c>
      <c r="Q64">
        <v>148257.7862081762</v>
      </c>
    </row>
    <row r="65" spans="1:17">
      <c r="A65" s="78">
        <v>46237</v>
      </c>
      <c r="B65" t="s">
        <v>6241</v>
      </c>
      <c r="C65" t="s">
        <v>6239</v>
      </c>
      <c r="D65" t="s">
        <v>6160</v>
      </c>
      <c r="E65" t="s">
        <v>20</v>
      </c>
      <c r="F65">
        <v>3</v>
      </c>
      <c r="G65">
        <v>2430899.9999999995</v>
      </c>
      <c r="H65">
        <v>1796214.2270270269</v>
      </c>
      <c r="I65">
        <v>393785.7729729726</v>
      </c>
      <c r="J65">
        <v>59732.869565217392</v>
      </c>
      <c r="K65" t="s">
        <v>7970</v>
      </c>
      <c r="L65" t="s">
        <v>7971</v>
      </c>
      <c r="M65">
        <v>0</v>
      </c>
      <c r="N65">
        <v>10526.315789473685</v>
      </c>
      <c r="O65">
        <v>0</v>
      </c>
      <c r="P65">
        <v>48617.999999999993</v>
      </c>
      <c r="Q65">
        <v>274908.58761828148</v>
      </c>
    </row>
    <row r="66" spans="1:17">
      <c r="A66" s="78">
        <v>46237</v>
      </c>
      <c r="B66" t="s">
        <v>6242</v>
      </c>
      <c r="C66" t="s">
        <v>6158</v>
      </c>
      <c r="D66" t="s">
        <v>6166</v>
      </c>
      <c r="E66" t="s">
        <v>84</v>
      </c>
      <c r="F66">
        <v>16</v>
      </c>
      <c r="G66">
        <v>1659080</v>
      </c>
      <c r="H66">
        <v>1189464.2162162161</v>
      </c>
      <c r="I66">
        <v>305202.45045045041</v>
      </c>
      <c r="J66">
        <v>57299.478260869568</v>
      </c>
      <c r="K66" t="s">
        <v>7970</v>
      </c>
      <c r="L66" t="s">
        <v>7971</v>
      </c>
      <c r="M66">
        <v>0</v>
      </c>
      <c r="N66">
        <v>12500</v>
      </c>
      <c r="O66">
        <v>0</v>
      </c>
      <c r="P66">
        <v>33181.599999999999</v>
      </c>
      <c r="Q66">
        <v>202221.37218958084</v>
      </c>
    </row>
    <row r="67" spans="1:17">
      <c r="A67" s="78">
        <v>46237</v>
      </c>
      <c r="B67" t="s">
        <v>6243</v>
      </c>
      <c r="C67" t="s">
        <v>6124</v>
      </c>
      <c r="D67" t="s">
        <v>6244</v>
      </c>
      <c r="E67" t="s">
        <v>84</v>
      </c>
      <c r="F67">
        <v>3</v>
      </c>
      <c r="G67">
        <v>95182.500000000015</v>
      </c>
      <c r="H67">
        <v>70951.848648648651</v>
      </c>
      <c r="I67">
        <v>14798.151351351349</v>
      </c>
      <c r="J67">
        <v>2112.0000000000005</v>
      </c>
      <c r="K67" t="s">
        <v>7970</v>
      </c>
      <c r="L67" t="s">
        <v>7971</v>
      </c>
      <c r="M67">
        <v>0</v>
      </c>
      <c r="N67">
        <v>3125</v>
      </c>
      <c r="O67">
        <v>0</v>
      </c>
      <c r="P67">
        <v>1903.65</v>
      </c>
      <c r="Q67">
        <v>7657.5013513513495</v>
      </c>
    </row>
    <row r="68" spans="1:17">
      <c r="A68" s="78">
        <v>46237</v>
      </c>
      <c r="B68" t="s">
        <v>6245</v>
      </c>
      <c r="C68" t="s">
        <v>6134</v>
      </c>
      <c r="D68" t="s">
        <v>6207</v>
      </c>
      <c r="E68" t="s">
        <v>84</v>
      </c>
      <c r="F68">
        <v>4</v>
      </c>
      <c r="G68">
        <v>1149220</v>
      </c>
      <c r="H68">
        <v>872068.32432432426</v>
      </c>
      <c r="I68">
        <v>163265.00900900899</v>
      </c>
      <c r="J68">
        <v>12978.08695652174</v>
      </c>
      <c r="K68" t="s">
        <v>7970</v>
      </c>
      <c r="L68" t="s">
        <v>7971</v>
      </c>
      <c r="M68">
        <v>0</v>
      </c>
      <c r="N68">
        <v>10000</v>
      </c>
      <c r="O68">
        <v>0</v>
      </c>
      <c r="P68">
        <v>22984.399999999998</v>
      </c>
      <c r="Q68">
        <v>117302.52205248727</v>
      </c>
    </row>
    <row r="69" spans="1:17">
      <c r="A69" s="78">
        <v>46237</v>
      </c>
      <c r="B69" t="s">
        <v>6247</v>
      </c>
      <c r="C69" t="s">
        <v>6128</v>
      </c>
      <c r="D69" t="s">
        <v>6248</v>
      </c>
      <c r="E69" t="s">
        <v>84</v>
      </c>
      <c r="F69">
        <v>3</v>
      </c>
      <c r="G69">
        <v>453990</v>
      </c>
      <c r="H69">
        <v>333265.68648648646</v>
      </c>
      <c r="I69">
        <v>75734.31351351348</v>
      </c>
      <c r="J69">
        <v>12006.260869565218</v>
      </c>
      <c r="K69" t="s">
        <v>7970</v>
      </c>
      <c r="L69" t="s">
        <v>7971</v>
      </c>
      <c r="M69">
        <v>0</v>
      </c>
      <c r="N69">
        <v>2941.1764705882351</v>
      </c>
      <c r="O69">
        <v>0</v>
      </c>
      <c r="P69">
        <v>9079.7999999999993</v>
      </c>
      <c r="Q69">
        <v>51707.076173360023</v>
      </c>
    </row>
    <row r="70" spans="1:17">
      <c r="A70" s="78">
        <v>46237</v>
      </c>
      <c r="B70" t="s">
        <v>6250</v>
      </c>
      <c r="C70" t="s">
        <v>6251</v>
      </c>
      <c r="D70" t="s">
        <v>6170</v>
      </c>
      <c r="E70" t="s">
        <v>84</v>
      </c>
      <c r="F70">
        <v>2</v>
      </c>
      <c r="G70">
        <v>2642170</v>
      </c>
      <c r="H70">
        <v>1990195.5027027025</v>
      </c>
      <c r="I70">
        <v>390137.83063063049</v>
      </c>
      <c r="J70">
        <v>32307.478260869564</v>
      </c>
      <c r="K70" t="s">
        <v>7970</v>
      </c>
      <c r="L70" t="s">
        <v>7972</v>
      </c>
      <c r="M70">
        <v>0</v>
      </c>
      <c r="N70">
        <v>0</v>
      </c>
      <c r="O70">
        <v>0</v>
      </c>
      <c r="P70">
        <v>52843.4</v>
      </c>
      <c r="Q70">
        <v>304986.9523697609</v>
      </c>
    </row>
    <row r="71" spans="1:17">
      <c r="A71" s="78">
        <v>46237</v>
      </c>
      <c r="B71" t="s">
        <v>6252</v>
      </c>
      <c r="C71" t="s">
        <v>6134</v>
      </c>
      <c r="D71" t="s">
        <v>6148</v>
      </c>
      <c r="E71" t="s">
        <v>84</v>
      </c>
      <c r="F71">
        <v>4</v>
      </c>
      <c r="G71">
        <v>304140</v>
      </c>
      <c r="H71">
        <v>230805.36216216214</v>
      </c>
      <c r="I71">
        <v>43194.637837837858</v>
      </c>
      <c r="J71">
        <v>3336.3478260869565</v>
      </c>
      <c r="K71" t="s">
        <v>7970</v>
      </c>
      <c r="L71" t="s">
        <v>7971</v>
      </c>
      <c r="M71">
        <v>0</v>
      </c>
      <c r="N71">
        <v>3333.3333333333335</v>
      </c>
      <c r="O71">
        <v>0</v>
      </c>
      <c r="P71">
        <v>6082.8</v>
      </c>
      <c r="Q71">
        <v>30442.156678417563</v>
      </c>
    </row>
    <row r="72" spans="1:17">
      <c r="A72" s="78">
        <v>46237</v>
      </c>
      <c r="B72" t="s">
        <v>6254</v>
      </c>
      <c r="C72" t="s">
        <v>6124</v>
      </c>
      <c r="D72" t="s">
        <v>6148</v>
      </c>
      <c r="E72" t="s">
        <v>84</v>
      </c>
      <c r="F72">
        <v>6</v>
      </c>
      <c r="G72">
        <v>456210.00000000006</v>
      </c>
      <c r="H72">
        <v>346208.04324324324</v>
      </c>
      <c r="I72">
        <v>64791.956756756757</v>
      </c>
      <c r="J72">
        <v>5004.5217391304359</v>
      </c>
      <c r="K72" t="s">
        <v>7970</v>
      </c>
      <c r="L72" t="s">
        <v>7971</v>
      </c>
      <c r="M72">
        <v>0</v>
      </c>
      <c r="N72">
        <v>6250</v>
      </c>
      <c r="O72">
        <v>0</v>
      </c>
      <c r="P72">
        <v>9124.2000000000007</v>
      </c>
      <c r="Q72">
        <v>44413.235017626328</v>
      </c>
    </row>
    <row r="73" spans="1:17">
      <c r="A73" s="78">
        <v>46237</v>
      </c>
      <c r="B73" t="s">
        <v>6256</v>
      </c>
      <c r="C73" t="s">
        <v>6138</v>
      </c>
      <c r="D73" t="s">
        <v>6148</v>
      </c>
      <c r="E73" t="s">
        <v>84</v>
      </c>
      <c r="F73">
        <v>9</v>
      </c>
      <c r="G73">
        <v>684315.00000000012</v>
      </c>
      <c r="H73">
        <v>519312.06486486481</v>
      </c>
      <c r="I73">
        <v>97187.935135135194</v>
      </c>
      <c r="J73">
        <v>7506.782608695652</v>
      </c>
      <c r="K73" t="s">
        <v>7970</v>
      </c>
      <c r="L73" t="s">
        <v>7971</v>
      </c>
      <c r="M73">
        <v>0</v>
      </c>
      <c r="N73">
        <v>5555.5555555555557</v>
      </c>
      <c r="O73">
        <v>0</v>
      </c>
      <c r="P73">
        <v>13686.300000000001</v>
      </c>
      <c r="Q73">
        <v>70439.296970883981</v>
      </c>
    </row>
    <row r="74" spans="1:17">
      <c r="A74" s="78">
        <v>46237</v>
      </c>
      <c r="B74" t="s">
        <v>6257</v>
      </c>
      <c r="C74" t="s">
        <v>6251</v>
      </c>
      <c r="D74" t="s">
        <v>6226</v>
      </c>
      <c r="E74" t="s">
        <v>84</v>
      </c>
      <c r="F74">
        <v>1</v>
      </c>
      <c r="G74">
        <v>102860</v>
      </c>
      <c r="H74">
        <v>78270.443243243237</v>
      </c>
      <c r="I74">
        <v>14396.22342342342</v>
      </c>
      <c r="J74">
        <v>765.21739130434787</v>
      </c>
      <c r="K74" t="s">
        <v>7970</v>
      </c>
      <c r="L74" t="s">
        <v>7972</v>
      </c>
      <c r="M74">
        <v>0</v>
      </c>
      <c r="N74">
        <v>0</v>
      </c>
      <c r="O74">
        <v>0</v>
      </c>
      <c r="P74">
        <v>2057.2000000000003</v>
      </c>
      <c r="Q74">
        <v>11573.806032119071</v>
      </c>
    </row>
    <row r="75" spans="1:17">
      <c r="A75" s="78">
        <v>46237</v>
      </c>
      <c r="B75" t="s">
        <v>6257</v>
      </c>
      <c r="C75" t="s">
        <v>6251</v>
      </c>
      <c r="D75" t="s">
        <v>6141</v>
      </c>
      <c r="E75" t="s">
        <v>20</v>
      </c>
      <c r="F75">
        <v>2</v>
      </c>
      <c r="G75">
        <v>105265</v>
      </c>
      <c r="H75">
        <v>80119.351351351346</v>
      </c>
      <c r="I75">
        <v>14713.981981981982</v>
      </c>
      <c r="J75">
        <v>950.4</v>
      </c>
      <c r="K75" t="s">
        <v>7970</v>
      </c>
      <c r="L75" t="s">
        <v>7972</v>
      </c>
      <c r="M75">
        <v>0</v>
      </c>
      <c r="N75">
        <v>0</v>
      </c>
      <c r="O75">
        <v>0</v>
      </c>
      <c r="P75">
        <v>2105.3000000000002</v>
      </c>
      <c r="Q75">
        <v>11658.281981981982</v>
      </c>
    </row>
    <row r="76" spans="1:17">
      <c r="A76" s="78">
        <v>46237</v>
      </c>
      <c r="B76" t="s">
        <v>6258</v>
      </c>
      <c r="C76" t="s">
        <v>6124</v>
      </c>
      <c r="D76" t="s">
        <v>577</v>
      </c>
      <c r="E76" t="s">
        <v>75</v>
      </c>
      <c r="F76">
        <v>2</v>
      </c>
      <c r="G76">
        <v>186900</v>
      </c>
      <c r="H76">
        <v>140818.71171171169</v>
      </c>
      <c r="I76">
        <v>27559.666666666686</v>
      </c>
      <c r="J76">
        <v>7162.434782608696</v>
      </c>
      <c r="K76" t="s">
        <v>7970</v>
      </c>
      <c r="L76" t="s">
        <v>7971</v>
      </c>
      <c r="M76">
        <v>0</v>
      </c>
      <c r="N76">
        <v>3125</v>
      </c>
      <c r="O76">
        <v>0</v>
      </c>
      <c r="P76">
        <v>3738.0000000000005</v>
      </c>
      <c r="Q76">
        <v>13534.23188405799</v>
      </c>
    </row>
    <row r="77" spans="1:17">
      <c r="A77" s="78">
        <v>46237</v>
      </c>
      <c r="B77" t="s">
        <v>6259</v>
      </c>
      <c r="C77" t="s">
        <v>6239</v>
      </c>
      <c r="D77" t="s">
        <v>6207</v>
      </c>
      <c r="E77" t="s">
        <v>84</v>
      </c>
      <c r="F77">
        <v>2</v>
      </c>
      <c r="G77">
        <v>574610</v>
      </c>
      <c r="H77">
        <v>436034.16216216213</v>
      </c>
      <c r="I77">
        <v>81632.504504504497</v>
      </c>
      <c r="J77">
        <v>6489.04347826087</v>
      </c>
      <c r="K77" t="s">
        <v>7970</v>
      </c>
      <c r="L77" t="s">
        <v>7972</v>
      </c>
      <c r="M77">
        <v>0</v>
      </c>
      <c r="N77">
        <v>0</v>
      </c>
      <c r="O77">
        <v>0</v>
      </c>
      <c r="P77">
        <v>11492.199999999999</v>
      </c>
      <c r="Q77">
        <v>63651.261026243636</v>
      </c>
    </row>
    <row r="78" spans="1:17">
      <c r="A78" s="78">
        <v>46237</v>
      </c>
      <c r="B78" t="s">
        <v>6260</v>
      </c>
      <c r="C78" t="s">
        <v>6124</v>
      </c>
      <c r="D78" t="s">
        <v>6135</v>
      </c>
      <c r="E78" t="s">
        <v>20</v>
      </c>
      <c r="F78">
        <v>72</v>
      </c>
      <c r="G78">
        <v>6646680</v>
      </c>
      <c r="H78">
        <v>5108533.1027027015</v>
      </c>
      <c r="I78">
        <v>879466.8972972976</v>
      </c>
      <c r="J78">
        <v>67767.65217391304</v>
      </c>
      <c r="K78" t="s">
        <v>6193</v>
      </c>
      <c r="L78" t="s">
        <v>7974</v>
      </c>
      <c r="M78">
        <v>180000</v>
      </c>
      <c r="N78">
        <v>12500</v>
      </c>
      <c r="O78">
        <v>0</v>
      </c>
      <c r="P78">
        <v>132933.6</v>
      </c>
      <c r="Q78">
        <v>486265.64512338454</v>
      </c>
    </row>
    <row r="79" spans="1:17">
      <c r="A79" s="78">
        <v>46237</v>
      </c>
      <c r="B79" t="s">
        <v>6261</v>
      </c>
      <c r="C79" t="s">
        <v>6138</v>
      </c>
      <c r="D79" t="s">
        <v>6129</v>
      </c>
      <c r="E79" t="s">
        <v>20</v>
      </c>
      <c r="F79">
        <v>60</v>
      </c>
      <c r="G79">
        <v>838512.5</v>
      </c>
      <c r="H79">
        <v>648273.40540540521</v>
      </c>
      <c r="I79">
        <v>107143.26126126142</v>
      </c>
      <c r="J79">
        <v>6657.3913043478251</v>
      </c>
      <c r="K79" t="s">
        <v>7970</v>
      </c>
      <c r="L79" t="s">
        <v>7971</v>
      </c>
      <c r="M79">
        <v>0</v>
      </c>
      <c r="N79">
        <v>9090.9090909090901</v>
      </c>
      <c r="O79">
        <v>0</v>
      </c>
      <c r="P79">
        <v>16770.25</v>
      </c>
      <c r="Q79">
        <v>74624.710866004505</v>
      </c>
    </row>
    <row r="80" spans="1:17">
      <c r="A80" s="78">
        <v>46237</v>
      </c>
      <c r="B80" t="s">
        <v>6262</v>
      </c>
      <c r="C80" t="s">
        <v>6196</v>
      </c>
      <c r="D80" t="s">
        <v>6167</v>
      </c>
      <c r="E80" t="s">
        <v>84</v>
      </c>
      <c r="F80">
        <v>4</v>
      </c>
      <c r="G80">
        <v>269730</v>
      </c>
      <c r="H80">
        <v>206060.80864864861</v>
      </c>
      <c r="I80">
        <v>36939.191351351386</v>
      </c>
      <c r="J80">
        <v>2760.9043478260869</v>
      </c>
      <c r="K80" t="s">
        <v>7970</v>
      </c>
      <c r="L80" t="s">
        <v>7972</v>
      </c>
      <c r="M80">
        <v>0</v>
      </c>
      <c r="N80">
        <v>0</v>
      </c>
      <c r="O80">
        <v>0</v>
      </c>
      <c r="P80">
        <v>5394.6</v>
      </c>
      <c r="Q80">
        <v>28783.687003525301</v>
      </c>
    </row>
    <row r="81" spans="1:17">
      <c r="A81" s="78">
        <v>46237</v>
      </c>
      <c r="B81" t="s">
        <v>6263</v>
      </c>
      <c r="C81" t="s">
        <v>6128</v>
      </c>
      <c r="D81" t="s">
        <v>6167</v>
      </c>
      <c r="E81" t="s">
        <v>84</v>
      </c>
      <c r="F81">
        <v>28</v>
      </c>
      <c r="G81">
        <v>1888110.0000000002</v>
      </c>
      <c r="H81">
        <v>1442425.6605405402</v>
      </c>
      <c r="I81">
        <v>258574.33945945976</v>
      </c>
      <c r="J81">
        <v>19326.330434782609</v>
      </c>
      <c r="K81" t="s">
        <v>7970</v>
      </c>
      <c r="L81" t="s">
        <v>7971</v>
      </c>
      <c r="M81">
        <v>0</v>
      </c>
      <c r="N81">
        <v>16666.666666666668</v>
      </c>
      <c r="O81">
        <v>0</v>
      </c>
      <c r="P81">
        <v>37762.200000000004</v>
      </c>
      <c r="Q81">
        <v>184819.14235801049</v>
      </c>
    </row>
    <row r="82" spans="1:17">
      <c r="A82" s="78">
        <v>46237</v>
      </c>
      <c r="B82" t="s">
        <v>6264</v>
      </c>
      <c r="C82" t="s">
        <v>6128</v>
      </c>
      <c r="D82" t="s">
        <v>6135</v>
      </c>
      <c r="E82" t="s">
        <v>20</v>
      </c>
      <c r="F82">
        <v>3</v>
      </c>
      <c r="G82">
        <v>276945</v>
      </c>
      <c r="H82">
        <v>212855.54594594589</v>
      </c>
      <c r="I82">
        <v>36644.454054054077</v>
      </c>
      <c r="J82">
        <v>2823.6521739130435</v>
      </c>
      <c r="K82" t="s">
        <v>7970</v>
      </c>
      <c r="L82" t="s">
        <v>7972</v>
      </c>
      <c r="M82">
        <v>0</v>
      </c>
      <c r="N82">
        <v>0</v>
      </c>
      <c r="O82">
        <v>0</v>
      </c>
      <c r="P82">
        <v>5538.9</v>
      </c>
      <c r="Q82">
        <v>28281.901880141035</v>
      </c>
    </row>
    <row r="83" spans="1:17">
      <c r="A83" s="78">
        <v>46237</v>
      </c>
      <c r="B83" t="s">
        <v>6264</v>
      </c>
      <c r="C83" t="s">
        <v>6128</v>
      </c>
      <c r="D83" t="s">
        <v>6141</v>
      </c>
      <c r="E83" t="s">
        <v>20</v>
      </c>
      <c r="F83">
        <v>6</v>
      </c>
      <c r="G83">
        <v>315795</v>
      </c>
      <c r="H83">
        <v>240358.05405405402</v>
      </c>
      <c r="I83">
        <v>44141.945945945976</v>
      </c>
      <c r="J83">
        <v>2851.2</v>
      </c>
      <c r="K83" t="s">
        <v>7970</v>
      </c>
      <c r="L83" t="s">
        <v>7972</v>
      </c>
      <c r="M83">
        <v>0</v>
      </c>
      <c r="N83">
        <v>0</v>
      </c>
      <c r="O83">
        <v>0</v>
      </c>
      <c r="P83">
        <v>6315.9000000000005</v>
      </c>
      <c r="Q83">
        <v>34974.845945945977</v>
      </c>
    </row>
    <row r="84" spans="1:17">
      <c r="A84" s="78">
        <v>46237</v>
      </c>
      <c r="B84" t="s">
        <v>6265</v>
      </c>
      <c r="C84" t="s">
        <v>6134</v>
      </c>
      <c r="D84" t="s">
        <v>6151</v>
      </c>
      <c r="E84" t="s">
        <v>84</v>
      </c>
      <c r="F84">
        <v>16</v>
      </c>
      <c r="G84">
        <v>1105560</v>
      </c>
      <c r="H84">
        <v>836939.07027027023</v>
      </c>
      <c r="I84">
        <v>159060.92972972966</v>
      </c>
      <c r="J84">
        <v>10406.95652173913</v>
      </c>
      <c r="K84" t="s">
        <v>7967</v>
      </c>
      <c r="L84" t="s">
        <v>7973</v>
      </c>
      <c r="M84">
        <v>0</v>
      </c>
      <c r="N84">
        <v>0</v>
      </c>
      <c r="O84">
        <v>33166.799999999996</v>
      </c>
      <c r="P84">
        <v>22111.199999999997</v>
      </c>
      <c r="Q84">
        <v>93375.973207990537</v>
      </c>
    </row>
    <row r="85" spans="1:17">
      <c r="A85" s="78">
        <v>46237</v>
      </c>
      <c r="B85" t="s">
        <v>6266</v>
      </c>
      <c r="C85" t="s">
        <v>6183</v>
      </c>
      <c r="D85" t="s">
        <v>6156</v>
      </c>
      <c r="E85" t="s">
        <v>20</v>
      </c>
      <c r="F85">
        <v>8</v>
      </c>
      <c r="G85">
        <v>1374180.0000000002</v>
      </c>
      <c r="H85">
        <v>1018748.3675675675</v>
      </c>
      <c r="I85">
        <v>219251.6324324325</v>
      </c>
      <c r="J85">
        <v>52983.930434782611</v>
      </c>
      <c r="K85" t="s">
        <v>7970</v>
      </c>
      <c r="L85" t="s">
        <v>7972</v>
      </c>
      <c r="M85">
        <v>0</v>
      </c>
      <c r="N85">
        <v>0</v>
      </c>
      <c r="O85">
        <v>0</v>
      </c>
      <c r="P85">
        <v>27483.600000000002</v>
      </c>
      <c r="Q85">
        <v>138784.10199764988</v>
      </c>
    </row>
    <row r="86" spans="1:17">
      <c r="A86" s="78">
        <v>46237</v>
      </c>
      <c r="B86" t="s">
        <v>6267</v>
      </c>
      <c r="C86" t="s">
        <v>6134</v>
      </c>
      <c r="D86" t="s">
        <v>6160</v>
      </c>
      <c r="E86" t="s">
        <v>20</v>
      </c>
      <c r="F86">
        <v>2</v>
      </c>
      <c r="G86">
        <v>1620600</v>
      </c>
      <c r="H86">
        <v>1197476.1513513513</v>
      </c>
      <c r="I86">
        <v>262523.84864864848</v>
      </c>
      <c r="J86">
        <v>39821.913043478264</v>
      </c>
      <c r="K86" t="s">
        <v>7970</v>
      </c>
      <c r="L86" t="s">
        <v>7971</v>
      </c>
      <c r="M86">
        <v>0</v>
      </c>
      <c r="N86">
        <v>8333.3333333333339</v>
      </c>
      <c r="O86">
        <v>0</v>
      </c>
      <c r="P86">
        <v>32412</v>
      </c>
      <c r="Q86">
        <v>181956.60227183686</v>
      </c>
    </row>
    <row r="87" spans="1:17">
      <c r="A87" s="78">
        <v>46237</v>
      </c>
      <c r="B87" t="s">
        <v>6268</v>
      </c>
      <c r="C87" t="s">
        <v>6134</v>
      </c>
      <c r="D87" t="s">
        <v>6148</v>
      </c>
      <c r="E87" t="s">
        <v>84</v>
      </c>
      <c r="F87">
        <v>6</v>
      </c>
      <c r="G87">
        <v>456210.00000000006</v>
      </c>
      <c r="H87">
        <v>346208.04324324324</v>
      </c>
      <c r="I87">
        <v>64791.956756756757</v>
      </c>
      <c r="J87">
        <v>5004.5217391304359</v>
      </c>
      <c r="K87" t="s">
        <v>7970</v>
      </c>
      <c r="L87" t="s">
        <v>7971</v>
      </c>
      <c r="M87">
        <v>0</v>
      </c>
      <c r="N87">
        <v>8333.3333333333339</v>
      </c>
      <c r="O87">
        <v>0</v>
      </c>
      <c r="P87">
        <v>9124.2000000000007</v>
      </c>
      <c r="Q87">
        <v>42329.901684292985</v>
      </c>
    </row>
    <row r="88" spans="1:17">
      <c r="A88" s="78">
        <v>46237</v>
      </c>
      <c r="B88" t="s">
        <v>6270</v>
      </c>
      <c r="C88" t="s">
        <v>6124</v>
      </c>
      <c r="D88" t="s">
        <v>6162</v>
      </c>
      <c r="E88" t="s">
        <v>20</v>
      </c>
      <c r="F88">
        <v>1</v>
      </c>
      <c r="G88">
        <v>1020737.5</v>
      </c>
      <c r="H88">
        <v>764061.27567567572</v>
      </c>
      <c r="I88">
        <v>155522.05765765754</v>
      </c>
      <c r="J88">
        <v>19903.304347826088</v>
      </c>
      <c r="K88" t="s">
        <v>7970</v>
      </c>
      <c r="L88" t="s">
        <v>7972</v>
      </c>
      <c r="M88">
        <v>0</v>
      </c>
      <c r="N88">
        <v>0</v>
      </c>
      <c r="O88">
        <v>0</v>
      </c>
      <c r="P88">
        <v>20414.75</v>
      </c>
      <c r="Q88">
        <v>115204.00330983146</v>
      </c>
    </row>
    <row r="89" spans="1:17">
      <c r="A89" s="78">
        <v>46237</v>
      </c>
      <c r="B89" t="s">
        <v>6272</v>
      </c>
      <c r="C89" t="s">
        <v>6158</v>
      </c>
      <c r="D89" t="s">
        <v>6141</v>
      </c>
      <c r="E89" t="s">
        <v>20</v>
      </c>
      <c r="F89">
        <v>3</v>
      </c>
      <c r="G89">
        <v>157897.5</v>
      </c>
      <c r="H89">
        <v>120179.02702702701</v>
      </c>
      <c r="I89">
        <v>22070.972972972988</v>
      </c>
      <c r="J89">
        <v>1425.6</v>
      </c>
      <c r="K89" t="s">
        <v>7967</v>
      </c>
      <c r="L89" t="s">
        <v>7973</v>
      </c>
      <c r="M89">
        <v>0</v>
      </c>
      <c r="N89">
        <v>0</v>
      </c>
      <c r="O89">
        <v>6315.9000000000005</v>
      </c>
      <c r="P89">
        <v>3157.9500000000003</v>
      </c>
      <c r="Q89">
        <v>11171.522972972987</v>
      </c>
    </row>
    <row r="90" spans="1:17">
      <c r="A90" s="78">
        <v>46237</v>
      </c>
      <c r="B90" t="s">
        <v>6272</v>
      </c>
      <c r="C90" t="s">
        <v>6158</v>
      </c>
      <c r="D90" t="s">
        <v>6218</v>
      </c>
      <c r="E90" t="s">
        <v>20</v>
      </c>
      <c r="F90">
        <v>3</v>
      </c>
      <c r="G90">
        <v>285547.49999999994</v>
      </c>
      <c r="H90">
        <v>217708.92972972972</v>
      </c>
      <c r="I90">
        <v>39541.070270270226</v>
      </c>
      <c r="J90">
        <v>2477.0086956521741</v>
      </c>
      <c r="K90" t="s">
        <v>7967</v>
      </c>
      <c r="L90" t="s">
        <v>7973</v>
      </c>
      <c r="M90">
        <v>0</v>
      </c>
      <c r="N90">
        <v>0</v>
      </c>
      <c r="O90">
        <v>11421.9</v>
      </c>
      <c r="P90">
        <v>5710.95</v>
      </c>
      <c r="Q90">
        <v>19931.211574618046</v>
      </c>
    </row>
    <row r="91" spans="1:17">
      <c r="A91" s="78">
        <v>46237</v>
      </c>
      <c r="B91" t="s">
        <v>6272</v>
      </c>
      <c r="C91" t="s">
        <v>6158</v>
      </c>
      <c r="D91" t="s">
        <v>6273</v>
      </c>
      <c r="E91" t="s">
        <v>20</v>
      </c>
      <c r="F91">
        <v>5</v>
      </c>
      <c r="G91">
        <v>267325</v>
      </c>
      <c r="H91">
        <v>204535.45945945947</v>
      </c>
      <c r="I91">
        <v>36297.873873873847</v>
      </c>
      <c r="J91">
        <v>2200</v>
      </c>
      <c r="K91" t="s">
        <v>7967</v>
      </c>
      <c r="L91" t="s">
        <v>7973</v>
      </c>
      <c r="M91">
        <v>0</v>
      </c>
      <c r="N91">
        <v>0</v>
      </c>
      <c r="O91">
        <v>10693</v>
      </c>
      <c r="P91">
        <v>5346.5</v>
      </c>
      <c r="Q91">
        <v>18058.373873873847</v>
      </c>
    </row>
    <row r="92" spans="1:17">
      <c r="A92" s="78">
        <v>46237</v>
      </c>
      <c r="B92" t="s">
        <v>6274</v>
      </c>
      <c r="C92" t="s">
        <v>6188</v>
      </c>
      <c r="D92" t="s">
        <v>6166</v>
      </c>
      <c r="E92" t="s">
        <v>84</v>
      </c>
      <c r="F92">
        <v>4</v>
      </c>
      <c r="G92">
        <v>414770</v>
      </c>
      <c r="H92">
        <v>297366.05405405402</v>
      </c>
      <c r="I92">
        <v>76300.612612612604</v>
      </c>
      <c r="J92">
        <v>14324.869565217392</v>
      </c>
      <c r="K92" t="s">
        <v>7970</v>
      </c>
      <c r="L92" t="s">
        <v>7971</v>
      </c>
      <c r="M92">
        <v>0</v>
      </c>
      <c r="N92">
        <v>12500</v>
      </c>
      <c r="O92">
        <v>0</v>
      </c>
      <c r="P92">
        <v>8295.4</v>
      </c>
      <c r="Q92">
        <v>41180.34304739521</v>
      </c>
    </row>
    <row r="93" spans="1:17">
      <c r="A93" s="78">
        <v>46237</v>
      </c>
      <c r="B93" t="s">
        <v>6275</v>
      </c>
      <c r="C93" t="s">
        <v>6188</v>
      </c>
      <c r="D93" t="s">
        <v>6135</v>
      </c>
      <c r="E93" t="s">
        <v>20</v>
      </c>
      <c r="F93">
        <v>6</v>
      </c>
      <c r="G93">
        <v>553890</v>
      </c>
      <c r="H93">
        <v>425711.09189189179</v>
      </c>
      <c r="I93">
        <v>73288.908108108153</v>
      </c>
      <c r="J93">
        <v>5647.304347826087</v>
      </c>
      <c r="K93" t="s">
        <v>7970</v>
      </c>
      <c r="L93" t="s">
        <v>7972</v>
      </c>
      <c r="M93">
        <v>0</v>
      </c>
      <c r="N93">
        <v>0</v>
      </c>
      <c r="O93">
        <v>0</v>
      </c>
      <c r="P93">
        <v>11077.8</v>
      </c>
      <c r="Q93">
        <v>56563.80376028207</v>
      </c>
    </row>
    <row r="94" spans="1:17">
      <c r="A94" s="78">
        <v>46237</v>
      </c>
      <c r="B94" t="s">
        <v>6276</v>
      </c>
      <c r="C94" t="s">
        <v>6124</v>
      </c>
      <c r="D94" t="s">
        <v>6160</v>
      </c>
      <c r="E94" t="s">
        <v>20</v>
      </c>
      <c r="F94">
        <v>3</v>
      </c>
      <c r="G94">
        <v>2430899.9999999995</v>
      </c>
      <c r="H94">
        <v>1796214.2270270269</v>
      </c>
      <c r="I94">
        <v>393785.7729729726</v>
      </c>
      <c r="J94">
        <v>59732.869565217392</v>
      </c>
      <c r="K94" t="s">
        <v>7970</v>
      </c>
      <c r="L94" t="s">
        <v>7971</v>
      </c>
      <c r="M94">
        <v>0</v>
      </c>
      <c r="N94">
        <v>13636.363636363636</v>
      </c>
      <c r="O94">
        <v>0</v>
      </c>
      <c r="P94">
        <v>48617.999999999993</v>
      </c>
      <c r="Q94">
        <v>271798.53977139154</v>
      </c>
    </row>
    <row r="95" spans="1:17">
      <c r="A95" s="78">
        <v>46237</v>
      </c>
      <c r="B95" t="s">
        <v>6277</v>
      </c>
      <c r="C95" t="s">
        <v>6239</v>
      </c>
      <c r="D95" t="s">
        <v>1539</v>
      </c>
      <c r="E95" t="s">
        <v>20</v>
      </c>
      <c r="F95">
        <v>30</v>
      </c>
      <c r="G95">
        <v>0</v>
      </c>
      <c r="H95">
        <v>0</v>
      </c>
      <c r="I95">
        <v>0</v>
      </c>
      <c r="J95">
        <v>4935.652173913044</v>
      </c>
      <c r="K95" t="s">
        <v>7970</v>
      </c>
      <c r="L95" t="s">
        <v>7971</v>
      </c>
      <c r="M95">
        <v>0</v>
      </c>
      <c r="N95">
        <v>6250</v>
      </c>
      <c r="O95">
        <v>0</v>
      </c>
      <c r="P95">
        <v>0</v>
      </c>
      <c r="Q95">
        <v>-11185.652173913044</v>
      </c>
    </row>
    <row r="96" spans="1:17">
      <c r="A96" s="78">
        <v>46237</v>
      </c>
      <c r="B96" t="s">
        <v>6277</v>
      </c>
      <c r="C96" t="s">
        <v>6239</v>
      </c>
      <c r="D96" t="s">
        <v>1538</v>
      </c>
      <c r="E96" t="s">
        <v>20</v>
      </c>
      <c r="F96">
        <v>30</v>
      </c>
      <c r="G96">
        <v>2325450</v>
      </c>
      <c r="H96">
        <v>1781885.1891891889</v>
      </c>
      <c r="I96">
        <v>313114.81081081089</v>
      </c>
      <c r="J96">
        <v>4935.652173913044</v>
      </c>
      <c r="K96" t="s">
        <v>7970</v>
      </c>
      <c r="L96" t="s">
        <v>7971</v>
      </c>
      <c r="M96">
        <v>0</v>
      </c>
      <c r="N96">
        <v>6250</v>
      </c>
      <c r="O96">
        <v>0</v>
      </c>
      <c r="P96">
        <v>46508.999999999993</v>
      </c>
      <c r="Q96">
        <v>255420.15863689786</v>
      </c>
    </row>
    <row r="97" spans="1:17">
      <c r="A97" s="78">
        <v>46237</v>
      </c>
      <c r="B97" t="s">
        <v>6279</v>
      </c>
      <c r="C97" t="s">
        <v>6196</v>
      </c>
      <c r="D97" t="s">
        <v>6167</v>
      </c>
      <c r="E97" t="s">
        <v>84</v>
      </c>
      <c r="F97">
        <v>4</v>
      </c>
      <c r="G97">
        <v>269730</v>
      </c>
      <c r="H97">
        <v>206060.80864864861</v>
      </c>
      <c r="I97">
        <v>36939.191351351386</v>
      </c>
      <c r="J97">
        <v>2760.9043478260869</v>
      </c>
      <c r="K97" t="s">
        <v>7970</v>
      </c>
      <c r="L97" t="s">
        <v>7972</v>
      </c>
      <c r="M97">
        <v>0</v>
      </c>
      <c r="N97">
        <v>0</v>
      </c>
      <c r="O97">
        <v>0</v>
      </c>
      <c r="P97">
        <v>5394.6</v>
      </c>
      <c r="Q97">
        <v>28783.687003525301</v>
      </c>
    </row>
    <row r="98" spans="1:17">
      <c r="A98" s="78">
        <v>46237</v>
      </c>
      <c r="B98" t="s">
        <v>6281</v>
      </c>
      <c r="C98" t="s">
        <v>6143</v>
      </c>
      <c r="D98" t="s">
        <v>3255</v>
      </c>
      <c r="E98" t="s">
        <v>84</v>
      </c>
      <c r="F98">
        <v>2</v>
      </c>
      <c r="G98">
        <v>193510</v>
      </c>
      <c r="H98">
        <v>146371.89189189186</v>
      </c>
      <c r="I98">
        <v>27961.44144144145</v>
      </c>
      <c r="J98">
        <v>1408</v>
      </c>
      <c r="K98" t="s">
        <v>7970</v>
      </c>
      <c r="L98" t="s">
        <v>7972</v>
      </c>
      <c r="M98">
        <v>0</v>
      </c>
      <c r="N98">
        <v>0</v>
      </c>
      <c r="O98">
        <v>0</v>
      </c>
      <c r="P98">
        <v>3870.2000000000003</v>
      </c>
      <c r="Q98">
        <v>22683.241441441449</v>
      </c>
    </row>
    <row r="99" spans="1:17">
      <c r="A99" s="78">
        <v>46237</v>
      </c>
      <c r="B99" t="s">
        <v>6282</v>
      </c>
      <c r="C99" t="s">
        <v>6134</v>
      </c>
      <c r="D99" t="s">
        <v>6135</v>
      </c>
      <c r="E99" t="s">
        <v>20</v>
      </c>
      <c r="F99">
        <v>6</v>
      </c>
      <c r="G99">
        <v>553890</v>
      </c>
      <c r="H99">
        <v>425711.09189189179</v>
      </c>
      <c r="I99">
        <v>73288.908108108153</v>
      </c>
      <c r="J99">
        <v>5647.304347826087</v>
      </c>
      <c r="K99" t="s">
        <v>7970</v>
      </c>
      <c r="L99" t="s">
        <v>7971</v>
      </c>
      <c r="M99">
        <v>0</v>
      </c>
      <c r="N99">
        <v>10000</v>
      </c>
      <c r="O99">
        <v>0</v>
      </c>
      <c r="P99">
        <v>11077.8</v>
      </c>
      <c r="Q99">
        <v>46563.80376028207</v>
      </c>
    </row>
    <row r="100" spans="1:17">
      <c r="A100" s="78">
        <v>46237</v>
      </c>
      <c r="B100" t="s">
        <v>6284</v>
      </c>
      <c r="C100" t="s">
        <v>6239</v>
      </c>
      <c r="D100" t="s">
        <v>6162</v>
      </c>
      <c r="E100" t="s">
        <v>20</v>
      </c>
      <c r="F100">
        <v>1</v>
      </c>
      <c r="G100">
        <v>1020737.5</v>
      </c>
      <c r="H100">
        <v>764061.27567567572</v>
      </c>
      <c r="I100">
        <v>155522.05765765754</v>
      </c>
      <c r="J100">
        <v>19903.304347826088</v>
      </c>
      <c r="K100" t="s">
        <v>7970</v>
      </c>
      <c r="L100" t="s">
        <v>7971</v>
      </c>
      <c r="M100">
        <v>0</v>
      </c>
      <c r="N100">
        <v>8333.3333333333339</v>
      </c>
      <c r="O100">
        <v>0</v>
      </c>
      <c r="P100">
        <v>20414.75</v>
      </c>
      <c r="Q100">
        <v>106870.66997649813</v>
      </c>
    </row>
    <row r="101" spans="1:17">
      <c r="A101" s="78">
        <v>46237</v>
      </c>
      <c r="B101" t="s">
        <v>6285</v>
      </c>
      <c r="C101" t="s">
        <v>6134</v>
      </c>
      <c r="D101" t="s">
        <v>6148</v>
      </c>
      <c r="E101" t="s">
        <v>84</v>
      </c>
      <c r="F101">
        <v>10</v>
      </c>
      <c r="G101">
        <v>760350.00000000012</v>
      </c>
      <c r="H101">
        <v>577013.40540540533</v>
      </c>
      <c r="I101">
        <v>107986.59459459467</v>
      </c>
      <c r="J101">
        <v>8340.8695652173919</v>
      </c>
      <c r="K101" t="s">
        <v>7967</v>
      </c>
      <c r="L101" t="s">
        <v>7973</v>
      </c>
      <c r="M101">
        <v>0</v>
      </c>
      <c r="N101">
        <v>0</v>
      </c>
      <c r="O101">
        <v>60828.000000000007</v>
      </c>
      <c r="P101">
        <v>0</v>
      </c>
      <c r="Q101">
        <v>38817.725029377274</v>
      </c>
    </row>
    <row r="102" spans="1:17">
      <c r="A102" s="78">
        <v>46237</v>
      </c>
      <c r="B102" t="s">
        <v>6286</v>
      </c>
      <c r="C102" t="s">
        <v>6287</v>
      </c>
      <c r="D102" t="s">
        <v>6135</v>
      </c>
      <c r="E102" t="s">
        <v>20</v>
      </c>
      <c r="F102">
        <v>24</v>
      </c>
      <c r="G102">
        <v>2215560</v>
      </c>
      <c r="H102">
        <v>1702844.3675675672</v>
      </c>
      <c r="I102">
        <v>293155.63243243261</v>
      </c>
      <c r="J102">
        <v>22589.217391304348</v>
      </c>
      <c r="K102" t="s">
        <v>6193</v>
      </c>
      <c r="L102" t="s">
        <v>7974</v>
      </c>
      <c r="M102">
        <v>60000</v>
      </c>
      <c r="N102">
        <v>14285.714285714286</v>
      </c>
      <c r="O102">
        <v>0</v>
      </c>
      <c r="P102">
        <v>44311.199999999997</v>
      </c>
      <c r="Q102">
        <v>151969.50075541402</v>
      </c>
    </row>
    <row r="103" spans="1:17">
      <c r="A103" s="78">
        <v>46237</v>
      </c>
      <c r="B103" t="s">
        <v>6288</v>
      </c>
      <c r="C103" t="s">
        <v>6239</v>
      </c>
      <c r="D103" t="s">
        <v>6240</v>
      </c>
      <c r="E103" t="s">
        <v>20</v>
      </c>
      <c r="F103">
        <v>1</v>
      </c>
      <c r="G103">
        <v>273226.5</v>
      </c>
      <c r="H103">
        <v>203356.78054054052</v>
      </c>
      <c r="I103">
        <v>42793.219459459477</v>
      </c>
      <c r="J103">
        <v>3992.9043478260869</v>
      </c>
      <c r="K103" t="s">
        <v>7970</v>
      </c>
      <c r="L103" t="s">
        <v>7972</v>
      </c>
      <c r="M103">
        <v>0</v>
      </c>
      <c r="N103">
        <v>0</v>
      </c>
      <c r="O103">
        <v>0</v>
      </c>
      <c r="P103">
        <v>5464.5300000000007</v>
      </c>
      <c r="Q103">
        <v>33335.785111633391</v>
      </c>
    </row>
    <row r="104" spans="1:17">
      <c r="A104" s="78">
        <v>46237</v>
      </c>
      <c r="B104" t="s">
        <v>6289</v>
      </c>
      <c r="C104" t="s">
        <v>6138</v>
      </c>
      <c r="D104" t="s">
        <v>6148</v>
      </c>
      <c r="E104" t="s">
        <v>84</v>
      </c>
      <c r="F104">
        <v>8</v>
      </c>
      <c r="G104">
        <v>608280</v>
      </c>
      <c r="H104">
        <v>461610.72432432428</v>
      </c>
      <c r="I104">
        <v>86389.275675675715</v>
      </c>
      <c r="J104">
        <v>6672.695652173913</v>
      </c>
      <c r="K104" t="s">
        <v>7970</v>
      </c>
      <c r="L104" t="s">
        <v>7971</v>
      </c>
      <c r="M104">
        <v>0</v>
      </c>
      <c r="N104">
        <v>6250</v>
      </c>
      <c r="O104">
        <v>0</v>
      </c>
      <c r="P104">
        <v>12165.6</v>
      </c>
      <c r="Q104">
        <v>61300.980023501797</v>
      </c>
    </row>
    <row r="105" spans="1:17">
      <c r="A105" s="78">
        <v>46237</v>
      </c>
      <c r="B105" t="s">
        <v>6291</v>
      </c>
      <c r="C105" t="s">
        <v>6138</v>
      </c>
      <c r="D105" t="s">
        <v>6156</v>
      </c>
      <c r="E105" t="s">
        <v>20</v>
      </c>
      <c r="F105">
        <v>4</v>
      </c>
      <c r="G105">
        <v>687090.00000000012</v>
      </c>
      <c r="H105">
        <v>509374.18378378375</v>
      </c>
      <c r="I105">
        <v>109625.81621621625</v>
      </c>
      <c r="J105">
        <v>16491.965217391305</v>
      </c>
      <c r="K105" t="s">
        <v>7970</v>
      </c>
      <c r="L105" t="s">
        <v>7971</v>
      </c>
      <c r="M105">
        <v>0</v>
      </c>
      <c r="N105">
        <v>9090.9090909090901</v>
      </c>
      <c r="O105">
        <v>0</v>
      </c>
      <c r="P105">
        <v>13741.800000000001</v>
      </c>
      <c r="Q105">
        <v>70301.141907915851</v>
      </c>
    </row>
    <row r="106" spans="1:17">
      <c r="A106" s="78">
        <v>46237</v>
      </c>
      <c r="B106" t="s">
        <v>6292</v>
      </c>
      <c r="C106" t="s">
        <v>6124</v>
      </c>
      <c r="D106" t="s">
        <v>6129</v>
      </c>
      <c r="E106" t="s">
        <v>20</v>
      </c>
      <c r="F106">
        <v>24</v>
      </c>
      <c r="G106">
        <v>335405</v>
      </c>
      <c r="H106">
        <v>259309.36216216208</v>
      </c>
      <c r="I106">
        <v>42857.304504504544</v>
      </c>
      <c r="J106">
        <v>2662.95652173913</v>
      </c>
      <c r="K106" t="s">
        <v>7970</v>
      </c>
      <c r="L106" t="s">
        <v>7972</v>
      </c>
      <c r="M106">
        <v>0</v>
      </c>
      <c r="N106">
        <v>0</v>
      </c>
      <c r="O106">
        <v>0</v>
      </c>
      <c r="P106">
        <v>6708.1</v>
      </c>
      <c r="Q106">
        <v>33486.247982765417</v>
      </c>
    </row>
    <row r="107" spans="1:17">
      <c r="A107" s="78">
        <v>46237</v>
      </c>
      <c r="B107" t="s">
        <v>6293</v>
      </c>
      <c r="C107" t="s">
        <v>6134</v>
      </c>
      <c r="D107" t="s">
        <v>6156</v>
      </c>
      <c r="E107" t="s">
        <v>20</v>
      </c>
      <c r="F107">
        <v>8</v>
      </c>
      <c r="G107">
        <v>1374180.0000000002</v>
      </c>
      <c r="H107">
        <v>1018748.3675675675</v>
      </c>
      <c r="I107">
        <v>219251.6324324325</v>
      </c>
      <c r="J107">
        <v>32983.930434782611</v>
      </c>
      <c r="K107" t="s">
        <v>7970</v>
      </c>
      <c r="L107" t="s">
        <v>7971</v>
      </c>
      <c r="M107">
        <v>0</v>
      </c>
      <c r="N107">
        <v>10000</v>
      </c>
      <c r="O107">
        <v>0</v>
      </c>
      <c r="P107">
        <v>27483.600000000002</v>
      </c>
      <c r="Q107">
        <v>148784.10199764988</v>
      </c>
    </row>
    <row r="108" spans="1:17">
      <c r="A108" s="78">
        <v>46237</v>
      </c>
      <c r="B108" t="s">
        <v>6293</v>
      </c>
      <c r="C108" t="s">
        <v>6134</v>
      </c>
      <c r="D108" t="s">
        <v>6207</v>
      </c>
      <c r="E108" t="s">
        <v>84</v>
      </c>
      <c r="F108">
        <v>4</v>
      </c>
      <c r="G108">
        <v>1149220</v>
      </c>
      <c r="H108">
        <v>872068.32432432426</v>
      </c>
      <c r="I108">
        <v>163265.00900900899</v>
      </c>
      <c r="J108">
        <v>12978.08695652174</v>
      </c>
      <c r="K108" t="s">
        <v>7970</v>
      </c>
      <c r="L108" t="s">
        <v>7971</v>
      </c>
      <c r="M108">
        <v>0</v>
      </c>
      <c r="N108">
        <v>10000</v>
      </c>
      <c r="O108">
        <v>0</v>
      </c>
      <c r="P108">
        <v>22984.399999999998</v>
      </c>
      <c r="Q108">
        <v>117302.52205248727</v>
      </c>
    </row>
    <row r="109" spans="1:17">
      <c r="A109" s="78">
        <v>46237</v>
      </c>
      <c r="B109" t="s">
        <v>6295</v>
      </c>
      <c r="C109" t="s">
        <v>6239</v>
      </c>
      <c r="D109" t="s">
        <v>2473</v>
      </c>
      <c r="E109" t="s">
        <v>84</v>
      </c>
      <c r="F109">
        <v>4</v>
      </c>
      <c r="G109">
        <v>529470</v>
      </c>
      <c r="H109">
        <v>408916.84324324323</v>
      </c>
      <c r="I109">
        <v>68083.156756756711</v>
      </c>
      <c r="J109">
        <v>16008.347826086958</v>
      </c>
      <c r="K109" t="s">
        <v>7970</v>
      </c>
      <c r="L109" t="s">
        <v>7971</v>
      </c>
      <c r="M109">
        <v>0</v>
      </c>
      <c r="N109">
        <v>6250</v>
      </c>
      <c r="O109">
        <v>0</v>
      </c>
      <c r="P109">
        <v>10589.4</v>
      </c>
      <c r="Q109">
        <v>35235.40893066975</v>
      </c>
    </row>
    <row r="110" spans="1:17">
      <c r="A110" s="78">
        <v>46237</v>
      </c>
      <c r="B110" t="s">
        <v>6295</v>
      </c>
      <c r="C110" t="s">
        <v>6239</v>
      </c>
      <c r="D110" t="s">
        <v>2532</v>
      </c>
      <c r="E110" t="s">
        <v>75</v>
      </c>
      <c r="F110">
        <v>1</v>
      </c>
      <c r="G110">
        <v>658787.5</v>
      </c>
      <c r="H110">
        <v>489363.26396396389</v>
      </c>
      <c r="I110">
        <v>104138.9882882883</v>
      </c>
      <c r="J110">
        <v>19903.304347826088</v>
      </c>
      <c r="K110" t="s">
        <v>7970</v>
      </c>
      <c r="L110" t="s">
        <v>7971</v>
      </c>
      <c r="M110">
        <v>0</v>
      </c>
      <c r="N110">
        <v>6250</v>
      </c>
      <c r="O110">
        <v>0</v>
      </c>
      <c r="P110">
        <v>13175.75</v>
      </c>
      <c r="Q110">
        <v>64809.933940462215</v>
      </c>
    </row>
    <row r="111" spans="1:17">
      <c r="A111" s="78">
        <v>46237</v>
      </c>
      <c r="B111" t="s">
        <v>6295</v>
      </c>
      <c r="C111" t="s">
        <v>6239</v>
      </c>
      <c r="D111" t="s">
        <v>2533</v>
      </c>
      <c r="E111" t="s">
        <v>75</v>
      </c>
      <c r="F111">
        <v>1</v>
      </c>
      <c r="G111">
        <v>634462.5</v>
      </c>
      <c r="H111">
        <v>469809.163063063</v>
      </c>
      <c r="I111">
        <v>101778.67477477476</v>
      </c>
      <c r="J111">
        <v>19903.304347826088</v>
      </c>
      <c r="K111" t="s">
        <v>7970</v>
      </c>
      <c r="L111" t="s">
        <v>7971</v>
      </c>
      <c r="M111">
        <v>0</v>
      </c>
      <c r="N111">
        <v>6250</v>
      </c>
      <c r="O111">
        <v>0</v>
      </c>
      <c r="P111">
        <v>12689.249999999998</v>
      </c>
      <c r="Q111">
        <v>62936.120426948677</v>
      </c>
    </row>
    <row r="112" spans="1:17">
      <c r="A112" s="78">
        <v>46237</v>
      </c>
      <c r="B112" t="s">
        <v>6297</v>
      </c>
      <c r="C112" t="s">
        <v>6138</v>
      </c>
      <c r="D112" t="s">
        <v>6135</v>
      </c>
      <c r="E112" t="s">
        <v>20</v>
      </c>
      <c r="F112">
        <v>4</v>
      </c>
      <c r="G112">
        <v>369260</v>
      </c>
      <c r="H112">
        <v>283807.39459459455</v>
      </c>
      <c r="I112">
        <v>48859.272072072083</v>
      </c>
      <c r="J112">
        <v>3764.8695652173915</v>
      </c>
      <c r="K112" t="s">
        <v>7970</v>
      </c>
      <c r="L112" t="s">
        <v>7972</v>
      </c>
      <c r="M112">
        <v>0</v>
      </c>
      <c r="N112">
        <v>0</v>
      </c>
      <c r="O112">
        <v>0</v>
      </c>
      <c r="P112">
        <v>7385.2000000000007</v>
      </c>
      <c r="Q112">
        <v>37709.202506854694</v>
      </c>
    </row>
    <row r="113" spans="1:17">
      <c r="A113" s="78">
        <v>46237</v>
      </c>
      <c r="B113" t="s">
        <v>6299</v>
      </c>
      <c r="C113" t="s">
        <v>6143</v>
      </c>
      <c r="D113" t="s">
        <v>6300</v>
      </c>
      <c r="E113" t="s">
        <v>84</v>
      </c>
      <c r="F113">
        <v>40</v>
      </c>
      <c r="G113">
        <v>99900.000000000015</v>
      </c>
      <c r="H113">
        <v>73956.32432432432</v>
      </c>
      <c r="I113">
        <v>16043.67567567568</v>
      </c>
      <c r="J113">
        <v>612.17391304347825</v>
      </c>
      <c r="K113" t="s">
        <v>7970</v>
      </c>
      <c r="L113" t="s">
        <v>7972</v>
      </c>
      <c r="M113">
        <v>0</v>
      </c>
      <c r="N113">
        <v>0</v>
      </c>
      <c r="O113">
        <v>0</v>
      </c>
      <c r="P113">
        <v>1998.0000000000002</v>
      </c>
      <c r="Q113">
        <v>13433.501762632202</v>
      </c>
    </row>
    <row r="114" spans="1:17">
      <c r="A114" s="78">
        <v>46237</v>
      </c>
      <c r="B114" t="s">
        <v>6299</v>
      </c>
      <c r="C114" t="s">
        <v>6143</v>
      </c>
      <c r="D114" t="s">
        <v>6148</v>
      </c>
      <c r="E114" t="s">
        <v>84</v>
      </c>
      <c r="F114">
        <v>6</v>
      </c>
      <c r="G114">
        <v>456210.00000000006</v>
      </c>
      <c r="H114">
        <v>346208.04324324324</v>
      </c>
      <c r="I114">
        <v>64791.956756756757</v>
      </c>
      <c r="J114">
        <v>5004.5217391304359</v>
      </c>
      <c r="K114" t="s">
        <v>7970</v>
      </c>
      <c r="L114" t="s">
        <v>7972</v>
      </c>
      <c r="M114">
        <v>0</v>
      </c>
      <c r="N114">
        <v>0</v>
      </c>
      <c r="O114">
        <v>0</v>
      </c>
      <c r="P114">
        <v>9124.2000000000007</v>
      </c>
      <c r="Q114">
        <v>50663.235017626328</v>
      </c>
    </row>
    <row r="115" spans="1:17">
      <c r="A115" s="78">
        <v>46237</v>
      </c>
      <c r="B115" t="s">
        <v>6301</v>
      </c>
      <c r="C115" t="s">
        <v>6124</v>
      </c>
      <c r="D115" t="s">
        <v>6189</v>
      </c>
      <c r="E115" t="s">
        <v>84</v>
      </c>
      <c r="F115">
        <v>3</v>
      </c>
      <c r="G115">
        <v>1199910</v>
      </c>
      <c r="H115">
        <v>870142.37837837823</v>
      </c>
      <c r="I115">
        <v>210857.62162162177</v>
      </c>
      <c r="J115">
        <v>43250.086956521736</v>
      </c>
      <c r="K115" t="s">
        <v>7970</v>
      </c>
      <c r="L115" t="s">
        <v>7971</v>
      </c>
      <c r="M115">
        <v>0</v>
      </c>
      <c r="N115">
        <v>3125</v>
      </c>
      <c r="O115">
        <v>0</v>
      </c>
      <c r="P115">
        <v>23998.2</v>
      </c>
      <c r="Q115">
        <v>140484.33466510003</v>
      </c>
    </row>
    <row r="116" spans="1:17">
      <c r="A116" s="78">
        <v>46237</v>
      </c>
      <c r="B116" t="s">
        <v>6302</v>
      </c>
      <c r="C116" t="s">
        <v>6143</v>
      </c>
      <c r="D116" t="s">
        <v>6216</v>
      </c>
      <c r="E116" t="s">
        <v>20</v>
      </c>
      <c r="F116">
        <v>8</v>
      </c>
      <c r="G116">
        <v>366300.00000000006</v>
      </c>
      <c r="H116">
        <v>274871.00540540536</v>
      </c>
      <c r="I116">
        <v>55128.994594594638</v>
      </c>
      <c r="J116">
        <v>6672.695652173913</v>
      </c>
      <c r="K116" t="s">
        <v>7967</v>
      </c>
      <c r="L116" t="s">
        <v>7973</v>
      </c>
      <c r="M116">
        <v>0</v>
      </c>
      <c r="N116">
        <v>0</v>
      </c>
      <c r="O116">
        <v>12820.500000000004</v>
      </c>
      <c r="P116">
        <v>7326.0000000000009</v>
      </c>
      <c r="Q116">
        <v>28309.798942420719</v>
      </c>
    </row>
    <row r="117" spans="1:17">
      <c r="A117" s="78">
        <v>46237</v>
      </c>
      <c r="B117" t="s">
        <v>6303</v>
      </c>
      <c r="C117" t="s">
        <v>6188</v>
      </c>
      <c r="D117" t="s">
        <v>6153</v>
      </c>
      <c r="E117" t="s">
        <v>20</v>
      </c>
      <c r="F117">
        <v>14</v>
      </c>
      <c r="G117">
        <v>3003104.9999999995</v>
      </c>
      <c r="H117">
        <v>2250891.5459459457</v>
      </c>
      <c r="I117">
        <v>454608.45405405387</v>
      </c>
      <c r="J117">
        <v>56029.217391304352</v>
      </c>
      <c r="K117" t="s">
        <v>7970</v>
      </c>
      <c r="L117" t="s">
        <v>7972</v>
      </c>
      <c r="M117">
        <v>0</v>
      </c>
      <c r="N117">
        <v>0</v>
      </c>
      <c r="O117">
        <v>0</v>
      </c>
      <c r="P117">
        <v>60062.1</v>
      </c>
      <c r="Q117">
        <v>338517.13666274957</v>
      </c>
    </row>
    <row r="118" spans="1:17">
      <c r="A118" s="78">
        <v>46237</v>
      </c>
      <c r="B118" t="s">
        <v>6304</v>
      </c>
      <c r="C118" t="s">
        <v>6134</v>
      </c>
      <c r="D118" t="s">
        <v>6135</v>
      </c>
      <c r="E118" t="s">
        <v>20</v>
      </c>
      <c r="F118">
        <v>12</v>
      </c>
      <c r="G118">
        <v>1107780</v>
      </c>
      <c r="H118">
        <v>851422.18378378358</v>
      </c>
      <c r="I118">
        <v>146577.81621621631</v>
      </c>
      <c r="J118">
        <v>11294.608695652174</v>
      </c>
      <c r="K118" t="s">
        <v>7967</v>
      </c>
      <c r="L118" t="s">
        <v>7973</v>
      </c>
      <c r="M118">
        <v>0</v>
      </c>
      <c r="N118">
        <v>0</v>
      </c>
      <c r="O118">
        <v>88622.399999999994</v>
      </c>
      <c r="P118">
        <v>0</v>
      </c>
      <c r="Q118">
        <v>46660.807520564151</v>
      </c>
    </row>
    <row r="119" spans="1:17">
      <c r="A119" s="78">
        <v>46237</v>
      </c>
      <c r="B119" t="s">
        <v>6305</v>
      </c>
      <c r="C119" t="s">
        <v>6188</v>
      </c>
      <c r="D119" t="s">
        <v>6167</v>
      </c>
      <c r="E119" t="s">
        <v>84</v>
      </c>
      <c r="F119">
        <v>36</v>
      </c>
      <c r="G119">
        <v>2427570</v>
      </c>
      <c r="H119">
        <v>1854547.2778378376</v>
      </c>
      <c r="I119">
        <v>332452.72216216242</v>
      </c>
      <c r="J119">
        <v>24848.139130434785</v>
      </c>
      <c r="K119" t="s">
        <v>7970</v>
      </c>
      <c r="L119" t="s">
        <v>7972</v>
      </c>
      <c r="M119">
        <v>0</v>
      </c>
      <c r="N119">
        <v>0</v>
      </c>
      <c r="O119">
        <v>0</v>
      </c>
      <c r="P119">
        <v>48551.4</v>
      </c>
      <c r="Q119">
        <v>259053.18303172765</v>
      </c>
    </row>
    <row r="120" spans="1:17">
      <c r="A120" s="78">
        <v>46237</v>
      </c>
      <c r="B120" t="s">
        <v>6306</v>
      </c>
      <c r="C120" t="s">
        <v>6188</v>
      </c>
      <c r="D120" t="s">
        <v>6156</v>
      </c>
      <c r="E120" t="s">
        <v>20</v>
      </c>
      <c r="F120">
        <v>12</v>
      </c>
      <c r="G120">
        <v>2061270.0000000002</v>
      </c>
      <c r="H120">
        <v>1528122.5513513512</v>
      </c>
      <c r="I120">
        <v>328877.4486486488</v>
      </c>
      <c r="J120">
        <v>49475.895652173916</v>
      </c>
      <c r="K120" t="s">
        <v>7970</v>
      </c>
      <c r="L120" t="s">
        <v>7972</v>
      </c>
      <c r="M120">
        <v>0</v>
      </c>
      <c r="N120">
        <v>0</v>
      </c>
      <c r="O120">
        <v>0</v>
      </c>
      <c r="P120">
        <v>41225.4</v>
      </c>
      <c r="Q120">
        <v>238176.15299647491</v>
      </c>
    </row>
    <row r="121" spans="1:17">
      <c r="A121" s="78">
        <v>46237</v>
      </c>
      <c r="B121" t="s">
        <v>6307</v>
      </c>
      <c r="C121" t="s">
        <v>6188</v>
      </c>
      <c r="D121" t="s">
        <v>6135</v>
      </c>
      <c r="E121" t="s">
        <v>20</v>
      </c>
      <c r="F121">
        <v>6</v>
      </c>
      <c r="G121">
        <v>553890</v>
      </c>
      <c r="H121">
        <v>425711.09189189179</v>
      </c>
      <c r="I121">
        <v>73288.908108108153</v>
      </c>
      <c r="J121">
        <v>5647.304347826087</v>
      </c>
      <c r="K121" t="s">
        <v>7970</v>
      </c>
      <c r="L121" t="s">
        <v>7971</v>
      </c>
      <c r="M121">
        <v>0</v>
      </c>
      <c r="N121">
        <v>8333.3333333333339</v>
      </c>
      <c r="O121">
        <v>0</v>
      </c>
      <c r="P121">
        <v>11077.8</v>
      </c>
      <c r="Q121">
        <v>48230.470426948741</v>
      </c>
    </row>
    <row r="122" spans="1:17">
      <c r="A122" s="78">
        <v>46237</v>
      </c>
      <c r="B122" t="s">
        <v>6308</v>
      </c>
      <c r="C122" t="s">
        <v>6143</v>
      </c>
      <c r="D122" t="s">
        <v>6309</v>
      </c>
      <c r="E122" t="s">
        <v>84</v>
      </c>
      <c r="F122">
        <v>15</v>
      </c>
      <c r="G122">
        <v>147074.99999999997</v>
      </c>
      <c r="H122">
        <v>110934.48648648646</v>
      </c>
      <c r="I122">
        <v>21565.513513513506</v>
      </c>
      <c r="J122">
        <v>672.6260869565217</v>
      </c>
      <c r="K122" t="s">
        <v>7967</v>
      </c>
      <c r="L122" t="s">
        <v>7973</v>
      </c>
      <c r="M122">
        <v>0</v>
      </c>
      <c r="N122">
        <v>0</v>
      </c>
      <c r="O122">
        <v>5882.9999999999991</v>
      </c>
      <c r="P122">
        <v>2941.4999999999995</v>
      </c>
      <c r="Q122">
        <v>12068.387426556983</v>
      </c>
    </row>
    <row r="123" spans="1:17">
      <c r="A123" s="78">
        <v>46237</v>
      </c>
      <c r="B123" t="s">
        <v>6310</v>
      </c>
      <c r="C123" t="s">
        <v>6287</v>
      </c>
      <c r="D123" t="s">
        <v>6167</v>
      </c>
      <c r="E123" t="s">
        <v>84</v>
      </c>
      <c r="F123">
        <v>48</v>
      </c>
      <c r="G123">
        <v>3236760.0000000005</v>
      </c>
      <c r="H123">
        <v>2472729.7037837831</v>
      </c>
      <c r="I123">
        <v>443270.29621621687</v>
      </c>
      <c r="J123">
        <v>33130.852173913045</v>
      </c>
      <c r="K123" t="s">
        <v>7970</v>
      </c>
      <c r="L123" t="s">
        <v>7971</v>
      </c>
      <c r="M123">
        <v>0</v>
      </c>
      <c r="N123">
        <v>18181.81818181818</v>
      </c>
      <c r="O123">
        <v>0</v>
      </c>
      <c r="P123">
        <v>64735.200000000004</v>
      </c>
      <c r="Q123">
        <v>327222.42586048564</v>
      </c>
    </row>
    <row r="124" spans="1:17">
      <c r="A124" s="78">
        <v>46237</v>
      </c>
      <c r="B124" t="s">
        <v>6311</v>
      </c>
      <c r="C124" t="s">
        <v>6134</v>
      </c>
      <c r="D124" t="s">
        <v>6160</v>
      </c>
      <c r="E124" t="s">
        <v>20</v>
      </c>
      <c r="F124">
        <v>2</v>
      </c>
      <c r="G124">
        <v>1620600</v>
      </c>
      <c r="H124">
        <v>1197476.1513513513</v>
      </c>
      <c r="I124">
        <v>262523.84864864848</v>
      </c>
      <c r="J124">
        <v>39821.913043478264</v>
      </c>
      <c r="K124" t="s">
        <v>7970</v>
      </c>
      <c r="L124" t="s">
        <v>7971</v>
      </c>
      <c r="M124">
        <v>0</v>
      </c>
      <c r="N124">
        <v>8333.3333333333339</v>
      </c>
      <c r="O124">
        <v>0</v>
      </c>
      <c r="P124">
        <v>32412</v>
      </c>
      <c r="Q124">
        <v>181956.60227183686</v>
      </c>
    </row>
    <row r="125" spans="1:17">
      <c r="A125" s="78">
        <v>46237</v>
      </c>
      <c r="B125" t="s">
        <v>6312</v>
      </c>
      <c r="C125" t="s">
        <v>6143</v>
      </c>
      <c r="D125" t="s">
        <v>6160</v>
      </c>
      <c r="E125" t="s">
        <v>20</v>
      </c>
      <c r="F125">
        <v>1</v>
      </c>
      <c r="G125">
        <v>810300</v>
      </c>
      <c r="H125">
        <v>598738.07567567565</v>
      </c>
      <c r="I125">
        <v>131261.92432432424</v>
      </c>
      <c r="J125">
        <v>19910.956521739132</v>
      </c>
      <c r="K125" t="s">
        <v>7967</v>
      </c>
      <c r="L125" t="s">
        <v>7973</v>
      </c>
      <c r="M125">
        <v>0</v>
      </c>
      <c r="N125">
        <v>0</v>
      </c>
      <c r="O125">
        <v>28360.500000000004</v>
      </c>
      <c r="P125">
        <v>16206</v>
      </c>
      <c r="Q125">
        <v>66784.467802585103</v>
      </c>
    </row>
    <row r="126" spans="1:17">
      <c r="A126" s="78">
        <v>46237</v>
      </c>
      <c r="B126" t="s">
        <v>6313</v>
      </c>
      <c r="C126" t="s">
        <v>6143</v>
      </c>
      <c r="D126" t="s">
        <v>6153</v>
      </c>
      <c r="E126" t="s">
        <v>20</v>
      </c>
      <c r="F126">
        <v>2</v>
      </c>
      <c r="G126">
        <v>429015</v>
      </c>
      <c r="H126">
        <v>321555.93513513508</v>
      </c>
      <c r="I126">
        <v>64944.064864864864</v>
      </c>
      <c r="J126">
        <v>8004.1739130434789</v>
      </c>
      <c r="K126" t="s">
        <v>7970</v>
      </c>
      <c r="L126" t="s">
        <v>7971</v>
      </c>
      <c r="M126">
        <v>0</v>
      </c>
      <c r="N126">
        <v>3846.1538461538462</v>
      </c>
      <c r="O126">
        <v>0</v>
      </c>
      <c r="P126">
        <v>8580.2999999999993</v>
      </c>
      <c r="Q126">
        <v>44513.437105667545</v>
      </c>
    </row>
    <row r="127" spans="1:17">
      <c r="A127" s="78">
        <v>46237</v>
      </c>
      <c r="B127" t="s">
        <v>6314</v>
      </c>
      <c r="C127" t="s">
        <v>6138</v>
      </c>
      <c r="D127" t="s">
        <v>6156</v>
      </c>
      <c r="E127" t="s">
        <v>20</v>
      </c>
      <c r="F127">
        <v>1</v>
      </c>
      <c r="G127">
        <v>171772.50000000003</v>
      </c>
      <c r="H127">
        <v>127343.54594594594</v>
      </c>
      <c r="I127">
        <v>27406.454054054062</v>
      </c>
      <c r="J127">
        <v>4122.9913043478264</v>
      </c>
      <c r="K127" t="s">
        <v>7970</v>
      </c>
      <c r="L127" t="s">
        <v>7971</v>
      </c>
      <c r="M127">
        <v>0</v>
      </c>
      <c r="N127">
        <v>5555.5555555555557</v>
      </c>
      <c r="O127">
        <v>0</v>
      </c>
      <c r="P127">
        <v>3435.4500000000003</v>
      </c>
      <c r="Q127">
        <v>14292.45719415068</v>
      </c>
    </row>
    <row r="128" spans="1:17">
      <c r="A128" s="78">
        <v>46237</v>
      </c>
      <c r="B128" t="s">
        <v>6315</v>
      </c>
      <c r="C128" t="s">
        <v>6138</v>
      </c>
      <c r="D128" t="s">
        <v>6273</v>
      </c>
      <c r="E128" t="s">
        <v>20</v>
      </c>
      <c r="F128">
        <v>3</v>
      </c>
      <c r="G128">
        <v>160395</v>
      </c>
      <c r="H128">
        <v>122721.27567567567</v>
      </c>
      <c r="I128">
        <v>21778.724324324328</v>
      </c>
      <c r="J128">
        <v>1320</v>
      </c>
      <c r="K128" t="s">
        <v>7970</v>
      </c>
      <c r="L128" t="s">
        <v>7971</v>
      </c>
      <c r="M128">
        <v>0</v>
      </c>
      <c r="N128">
        <v>5555.5555555555557</v>
      </c>
      <c r="O128">
        <v>0</v>
      </c>
      <c r="P128">
        <v>3207.9</v>
      </c>
      <c r="Q128">
        <v>11695.268768768774</v>
      </c>
    </row>
    <row r="129" spans="1:17">
      <c r="A129" s="78">
        <v>46237</v>
      </c>
      <c r="B129" t="s">
        <v>6315</v>
      </c>
      <c r="C129" t="s">
        <v>6138</v>
      </c>
      <c r="D129" t="s">
        <v>2735</v>
      </c>
      <c r="E129" t="s">
        <v>20</v>
      </c>
      <c r="F129">
        <v>3</v>
      </c>
      <c r="G129">
        <v>142635</v>
      </c>
      <c r="H129">
        <v>108392.23783783783</v>
      </c>
      <c r="I129">
        <v>20107.762162162151</v>
      </c>
      <c r="J129">
        <v>1290.1565217391305</v>
      </c>
      <c r="K129" t="s">
        <v>7970</v>
      </c>
      <c r="L129" t="s">
        <v>7971</v>
      </c>
      <c r="M129">
        <v>0</v>
      </c>
      <c r="N129">
        <v>5555.5555555555557</v>
      </c>
      <c r="O129">
        <v>0</v>
      </c>
      <c r="P129">
        <v>2852.7</v>
      </c>
      <c r="Q129">
        <v>10409.350084867467</v>
      </c>
    </row>
    <row r="130" spans="1:17">
      <c r="A130" s="78">
        <v>46237</v>
      </c>
      <c r="B130" t="s">
        <v>6316</v>
      </c>
      <c r="C130" t="s">
        <v>6239</v>
      </c>
      <c r="D130" t="s">
        <v>6156</v>
      </c>
      <c r="E130" t="s">
        <v>20</v>
      </c>
      <c r="F130">
        <v>12</v>
      </c>
      <c r="G130">
        <v>2061270.0000000002</v>
      </c>
      <c r="H130">
        <v>1528122.5513513512</v>
      </c>
      <c r="I130">
        <v>328877.4486486488</v>
      </c>
      <c r="J130">
        <v>49475.895652173916</v>
      </c>
      <c r="K130" t="s">
        <v>7970</v>
      </c>
      <c r="L130" t="s">
        <v>7971</v>
      </c>
      <c r="M130">
        <v>0</v>
      </c>
      <c r="N130">
        <v>16666.666666666668</v>
      </c>
      <c r="O130">
        <v>0</v>
      </c>
      <c r="P130">
        <v>41225.4</v>
      </c>
      <c r="Q130">
        <v>221509.48632980822</v>
      </c>
    </row>
    <row r="131" spans="1:17">
      <c r="A131" s="78">
        <v>46237</v>
      </c>
      <c r="B131" t="s">
        <v>6316</v>
      </c>
      <c r="C131" t="s">
        <v>6239</v>
      </c>
      <c r="D131" t="s">
        <v>6160</v>
      </c>
      <c r="E131" t="s">
        <v>20</v>
      </c>
      <c r="F131">
        <v>1</v>
      </c>
      <c r="G131">
        <v>810300</v>
      </c>
      <c r="H131">
        <v>598738.07567567565</v>
      </c>
      <c r="I131">
        <v>131261.92432432424</v>
      </c>
      <c r="J131">
        <v>19910.956521739132</v>
      </c>
      <c r="K131" t="s">
        <v>7970</v>
      </c>
      <c r="L131" t="s">
        <v>7971</v>
      </c>
      <c r="M131">
        <v>0</v>
      </c>
      <c r="N131">
        <v>16666.666666666668</v>
      </c>
      <c r="O131">
        <v>0</v>
      </c>
      <c r="P131">
        <v>16206</v>
      </c>
      <c r="Q131">
        <v>78478.301135918431</v>
      </c>
    </row>
    <row r="132" spans="1:17">
      <c r="A132" s="78">
        <v>46237</v>
      </c>
      <c r="B132" t="s">
        <v>6317</v>
      </c>
      <c r="C132" t="s">
        <v>6239</v>
      </c>
      <c r="D132" t="s">
        <v>6135</v>
      </c>
      <c r="E132" t="s">
        <v>20</v>
      </c>
      <c r="F132">
        <v>24</v>
      </c>
      <c r="G132">
        <v>2215560</v>
      </c>
      <c r="H132">
        <v>1702844.3675675672</v>
      </c>
      <c r="I132">
        <v>293155.63243243261</v>
      </c>
      <c r="J132">
        <v>22589.217391304348</v>
      </c>
      <c r="K132" t="s">
        <v>6193</v>
      </c>
      <c r="L132" t="s">
        <v>7974</v>
      </c>
      <c r="M132">
        <v>60000</v>
      </c>
      <c r="N132">
        <v>16666.666666666668</v>
      </c>
      <c r="O132">
        <v>0</v>
      </c>
      <c r="P132">
        <v>44311.199999999997</v>
      </c>
      <c r="Q132">
        <v>149588.54837446165</v>
      </c>
    </row>
    <row r="133" spans="1:17">
      <c r="A133" s="78">
        <v>46237</v>
      </c>
      <c r="B133" t="s">
        <v>6318</v>
      </c>
      <c r="C133" t="s">
        <v>6124</v>
      </c>
      <c r="D133" t="s">
        <v>6148</v>
      </c>
      <c r="E133" t="s">
        <v>84</v>
      </c>
      <c r="F133">
        <v>19</v>
      </c>
      <c r="G133">
        <v>1444665.0000000002</v>
      </c>
      <c r="H133">
        <v>1096325.4702702702</v>
      </c>
      <c r="I133">
        <v>205174.52972972975</v>
      </c>
      <c r="J133">
        <v>15847.652173913044</v>
      </c>
      <c r="K133" t="s">
        <v>7970</v>
      </c>
      <c r="L133" t="s">
        <v>7971</v>
      </c>
      <c r="M133">
        <v>0</v>
      </c>
      <c r="N133">
        <v>10000</v>
      </c>
      <c r="O133">
        <v>0</v>
      </c>
      <c r="P133">
        <v>28893.300000000003</v>
      </c>
      <c r="Q133">
        <v>150433.57755581668</v>
      </c>
    </row>
    <row r="134" spans="1:17">
      <c r="A134" s="78">
        <v>46237</v>
      </c>
      <c r="B134" t="s">
        <v>6319</v>
      </c>
      <c r="C134" t="s">
        <v>6134</v>
      </c>
      <c r="D134" t="s">
        <v>6167</v>
      </c>
      <c r="E134" t="s">
        <v>84</v>
      </c>
      <c r="F134">
        <v>6</v>
      </c>
      <c r="G134">
        <v>404595.00000000006</v>
      </c>
      <c r="H134">
        <v>309091.21297297289</v>
      </c>
      <c r="I134">
        <v>55408.787027027109</v>
      </c>
      <c r="J134">
        <v>4141.3565217391306</v>
      </c>
      <c r="K134" t="s">
        <v>7967</v>
      </c>
      <c r="L134" t="s">
        <v>7973</v>
      </c>
      <c r="M134">
        <v>0</v>
      </c>
      <c r="N134">
        <v>0</v>
      </c>
      <c r="O134">
        <v>32367.600000000002</v>
      </c>
      <c r="P134">
        <v>0</v>
      </c>
      <c r="Q134">
        <v>18899.830505287977</v>
      </c>
    </row>
    <row r="135" spans="1:17">
      <c r="A135" s="78">
        <v>46237</v>
      </c>
      <c r="B135" t="s">
        <v>6320</v>
      </c>
      <c r="C135" t="s">
        <v>6183</v>
      </c>
      <c r="D135" t="s">
        <v>6156</v>
      </c>
      <c r="E135" t="s">
        <v>20</v>
      </c>
      <c r="F135">
        <v>8</v>
      </c>
      <c r="G135">
        <v>1374180.0000000002</v>
      </c>
      <c r="H135">
        <v>1018748.3675675675</v>
      </c>
      <c r="I135">
        <v>219251.6324324325</v>
      </c>
      <c r="J135">
        <v>52983.930434782611</v>
      </c>
      <c r="K135" t="s">
        <v>7970</v>
      </c>
      <c r="L135" t="s">
        <v>7971</v>
      </c>
      <c r="M135">
        <v>0</v>
      </c>
      <c r="N135">
        <v>14285.714285714286</v>
      </c>
      <c r="O135">
        <v>0</v>
      </c>
      <c r="P135">
        <v>27483.600000000002</v>
      </c>
      <c r="Q135">
        <v>124498.38771193559</v>
      </c>
    </row>
    <row r="136" spans="1:17">
      <c r="A136" s="78">
        <v>46237</v>
      </c>
      <c r="B136" t="s">
        <v>6321</v>
      </c>
      <c r="C136" t="s">
        <v>6158</v>
      </c>
      <c r="D136" t="s">
        <v>6166</v>
      </c>
      <c r="E136" t="s">
        <v>84</v>
      </c>
      <c r="F136">
        <v>4</v>
      </c>
      <c r="G136">
        <v>414770</v>
      </c>
      <c r="H136">
        <v>297366.05405405402</v>
      </c>
      <c r="I136">
        <v>76300.612612612604</v>
      </c>
      <c r="J136">
        <v>14324.869565217392</v>
      </c>
      <c r="K136" t="s">
        <v>7970</v>
      </c>
      <c r="L136" t="s">
        <v>7971</v>
      </c>
      <c r="M136">
        <v>0</v>
      </c>
      <c r="N136">
        <v>8333.3333333333339</v>
      </c>
      <c r="O136">
        <v>0</v>
      </c>
      <c r="P136">
        <v>8295.4</v>
      </c>
      <c r="Q136">
        <v>45347.009714061875</v>
      </c>
    </row>
    <row r="137" spans="1:17">
      <c r="A137" s="78">
        <v>46237</v>
      </c>
      <c r="B137" t="s">
        <v>6322</v>
      </c>
      <c r="C137" t="s">
        <v>6201</v>
      </c>
      <c r="D137" t="s">
        <v>6135</v>
      </c>
      <c r="E137" t="s">
        <v>20</v>
      </c>
      <c r="F137">
        <v>120</v>
      </c>
      <c r="G137">
        <v>11077799.999999998</v>
      </c>
      <c r="H137">
        <v>8514221.8378378358</v>
      </c>
      <c r="I137">
        <v>1465778.1621621624</v>
      </c>
      <c r="J137">
        <v>162946.08695652173</v>
      </c>
      <c r="K137" t="s">
        <v>6193</v>
      </c>
      <c r="L137" t="s">
        <v>7974</v>
      </c>
      <c r="M137">
        <v>300000</v>
      </c>
      <c r="N137">
        <v>45454.545454545456</v>
      </c>
      <c r="O137">
        <v>0</v>
      </c>
      <c r="P137">
        <v>221556</v>
      </c>
      <c r="Q137">
        <v>735821.52975109522</v>
      </c>
    </row>
    <row r="138" spans="1:17">
      <c r="A138" s="78">
        <v>46237</v>
      </c>
      <c r="B138" t="s">
        <v>6323</v>
      </c>
      <c r="C138" t="s">
        <v>6251</v>
      </c>
      <c r="D138" t="s">
        <v>6249</v>
      </c>
      <c r="E138" t="s">
        <v>84</v>
      </c>
      <c r="F138">
        <v>1</v>
      </c>
      <c r="G138">
        <v>99530</v>
      </c>
      <c r="H138">
        <v>76190.421621621615</v>
      </c>
      <c r="I138">
        <v>13476.245045045041</v>
      </c>
      <c r="J138">
        <v>772.94608695652175</v>
      </c>
      <c r="K138" t="s">
        <v>7970</v>
      </c>
      <c r="L138" t="s">
        <v>7972</v>
      </c>
      <c r="M138">
        <v>0</v>
      </c>
      <c r="N138">
        <v>0</v>
      </c>
      <c r="O138">
        <v>0</v>
      </c>
      <c r="P138">
        <v>1990.6000000000001</v>
      </c>
      <c r="Q138">
        <v>10712.69895808852</v>
      </c>
    </row>
    <row r="139" spans="1:17">
      <c r="A139" s="78">
        <v>46237</v>
      </c>
      <c r="B139" t="s">
        <v>6324</v>
      </c>
      <c r="C139" t="s">
        <v>6134</v>
      </c>
      <c r="D139" t="s">
        <v>6135</v>
      </c>
      <c r="E139" t="s">
        <v>20</v>
      </c>
      <c r="F139">
        <v>6</v>
      </c>
      <c r="G139">
        <v>553890</v>
      </c>
      <c r="H139">
        <v>425711.09189189179</v>
      </c>
      <c r="I139">
        <v>73288.908108108153</v>
      </c>
      <c r="J139">
        <v>5647.304347826087</v>
      </c>
      <c r="K139" t="s">
        <v>7967</v>
      </c>
      <c r="L139" t="s">
        <v>7973</v>
      </c>
      <c r="M139">
        <v>0</v>
      </c>
      <c r="N139">
        <v>0</v>
      </c>
      <c r="O139">
        <v>44311.199999999997</v>
      </c>
      <c r="P139">
        <v>0</v>
      </c>
      <c r="Q139">
        <v>23330.403760282075</v>
      </c>
    </row>
    <row r="140" spans="1:17">
      <c r="A140" s="78">
        <v>46237</v>
      </c>
      <c r="B140" t="s">
        <v>6325</v>
      </c>
      <c r="C140" t="s">
        <v>6143</v>
      </c>
      <c r="D140" t="s">
        <v>6135</v>
      </c>
      <c r="E140" t="s">
        <v>20</v>
      </c>
      <c r="F140">
        <v>30</v>
      </c>
      <c r="G140">
        <v>2769449.9999999995</v>
      </c>
      <c r="H140">
        <v>2128555.4594594589</v>
      </c>
      <c r="I140">
        <v>366444.54054054059</v>
      </c>
      <c r="J140">
        <v>28236.521739130436</v>
      </c>
      <c r="K140" t="s">
        <v>6193</v>
      </c>
      <c r="L140" t="s">
        <v>7974</v>
      </c>
      <c r="M140">
        <v>60000</v>
      </c>
      <c r="N140">
        <v>13636.363636363636</v>
      </c>
      <c r="O140">
        <v>0</v>
      </c>
      <c r="P140">
        <v>55389</v>
      </c>
      <c r="Q140">
        <v>209182.65516504651</v>
      </c>
    </row>
    <row r="141" spans="1:17">
      <c r="A141" s="78">
        <v>46237</v>
      </c>
      <c r="B141" t="s">
        <v>6326</v>
      </c>
      <c r="C141" t="s">
        <v>6175</v>
      </c>
      <c r="D141" t="s">
        <v>6207</v>
      </c>
      <c r="E141" t="s">
        <v>84</v>
      </c>
      <c r="F141">
        <v>4</v>
      </c>
      <c r="G141">
        <v>1149220</v>
      </c>
      <c r="H141">
        <v>872068.32432432426</v>
      </c>
      <c r="I141">
        <v>163265.00900900899</v>
      </c>
      <c r="J141">
        <v>12978.08695652174</v>
      </c>
      <c r="K141" t="s">
        <v>7970</v>
      </c>
      <c r="L141" t="s">
        <v>7972</v>
      </c>
      <c r="M141">
        <v>0</v>
      </c>
      <c r="N141">
        <v>0</v>
      </c>
      <c r="O141">
        <v>0</v>
      </c>
      <c r="P141">
        <v>22984.399999999998</v>
      </c>
      <c r="Q141">
        <v>127302.52205248727</v>
      </c>
    </row>
    <row r="142" spans="1:17">
      <c r="A142" s="78">
        <v>46237</v>
      </c>
      <c r="B142" t="s">
        <v>6327</v>
      </c>
      <c r="C142" t="s">
        <v>6175</v>
      </c>
      <c r="D142" t="s">
        <v>6148</v>
      </c>
      <c r="E142" t="s">
        <v>84</v>
      </c>
      <c r="F142">
        <v>2</v>
      </c>
      <c r="G142">
        <v>152070</v>
      </c>
      <c r="H142">
        <v>115402.68108108107</v>
      </c>
      <c r="I142">
        <v>21597.318918918929</v>
      </c>
      <c r="J142">
        <v>1668.1739130434783</v>
      </c>
      <c r="K142" t="s">
        <v>7970</v>
      </c>
      <c r="L142" t="s">
        <v>7972</v>
      </c>
      <c r="M142">
        <v>0</v>
      </c>
      <c r="N142">
        <v>0</v>
      </c>
      <c r="O142">
        <v>0</v>
      </c>
      <c r="P142">
        <v>3041.4</v>
      </c>
      <c r="Q142">
        <v>16887.745005875448</v>
      </c>
    </row>
    <row r="143" spans="1:17">
      <c r="A143" s="78">
        <v>46237</v>
      </c>
      <c r="B143" t="s">
        <v>6328</v>
      </c>
      <c r="C143" t="s">
        <v>6138</v>
      </c>
      <c r="D143" t="s">
        <v>6156</v>
      </c>
      <c r="E143" t="s">
        <v>20</v>
      </c>
      <c r="F143">
        <v>4</v>
      </c>
      <c r="G143">
        <v>687090.00000000012</v>
      </c>
      <c r="H143">
        <v>509374.18378378375</v>
      </c>
      <c r="I143">
        <v>109625.81621621625</v>
      </c>
      <c r="J143">
        <v>16491.965217391305</v>
      </c>
      <c r="K143" t="s">
        <v>7970</v>
      </c>
      <c r="L143" t="s">
        <v>7972</v>
      </c>
      <c r="M143">
        <v>0</v>
      </c>
      <c r="N143">
        <v>0</v>
      </c>
      <c r="O143">
        <v>0</v>
      </c>
      <c r="P143">
        <v>13741.800000000001</v>
      </c>
      <c r="Q143">
        <v>79392.05099882494</v>
      </c>
    </row>
    <row r="144" spans="1:17">
      <c r="A144" s="78">
        <v>46237</v>
      </c>
      <c r="B144" t="s">
        <v>6329</v>
      </c>
      <c r="C144" t="s">
        <v>6128</v>
      </c>
      <c r="D144" t="s">
        <v>6135</v>
      </c>
      <c r="E144" t="s">
        <v>20</v>
      </c>
      <c r="F144">
        <v>6</v>
      </c>
      <c r="G144">
        <v>553890</v>
      </c>
      <c r="H144">
        <v>425711.09189189179</v>
      </c>
      <c r="I144">
        <v>73288.908108108153</v>
      </c>
      <c r="J144">
        <v>5647.304347826087</v>
      </c>
      <c r="K144" t="s">
        <v>7970</v>
      </c>
      <c r="L144" t="s">
        <v>7972</v>
      </c>
      <c r="M144">
        <v>0</v>
      </c>
      <c r="N144">
        <v>0</v>
      </c>
      <c r="O144">
        <v>0</v>
      </c>
      <c r="P144">
        <v>11077.8</v>
      </c>
      <c r="Q144">
        <v>56563.80376028207</v>
      </c>
    </row>
    <row r="145" spans="1:17">
      <c r="A145" s="78">
        <v>46237</v>
      </c>
      <c r="B145" t="s">
        <v>6329</v>
      </c>
      <c r="C145" t="s">
        <v>6128</v>
      </c>
      <c r="D145" t="s">
        <v>6167</v>
      </c>
      <c r="E145" t="s">
        <v>84</v>
      </c>
      <c r="F145">
        <v>6</v>
      </c>
      <c r="G145">
        <v>404595.00000000006</v>
      </c>
      <c r="H145">
        <v>309091.21297297289</v>
      </c>
      <c r="I145">
        <v>55408.787027027109</v>
      </c>
      <c r="J145">
        <v>4141.3565217391306</v>
      </c>
      <c r="K145" t="s">
        <v>7970</v>
      </c>
      <c r="L145" t="s">
        <v>7972</v>
      </c>
      <c r="M145">
        <v>0</v>
      </c>
      <c r="N145">
        <v>0</v>
      </c>
      <c r="O145">
        <v>0</v>
      </c>
      <c r="P145">
        <v>8091.9000000000005</v>
      </c>
      <c r="Q145">
        <v>43175.530505287978</v>
      </c>
    </row>
    <row r="146" spans="1:17">
      <c r="A146" s="78">
        <v>46237</v>
      </c>
      <c r="B146" t="s">
        <v>6330</v>
      </c>
      <c r="C146" t="s">
        <v>6188</v>
      </c>
      <c r="D146" t="s">
        <v>6218</v>
      </c>
      <c r="E146" t="s">
        <v>20</v>
      </c>
      <c r="F146">
        <v>24</v>
      </c>
      <c r="G146">
        <v>2284379.9999999995</v>
      </c>
      <c r="H146">
        <v>1741671.4378378377</v>
      </c>
      <c r="I146">
        <v>316328.5621621618</v>
      </c>
      <c r="J146">
        <v>19816.069565217393</v>
      </c>
      <c r="K146" t="s">
        <v>7970</v>
      </c>
      <c r="L146" t="s">
        <v>7971</v>
      </c>
      <c r="M146">
        <v>0</v>
      </c>
      <c r="N146">
        <v>12500</v>
      </c>
      <c r="O146">
        <v>0</v>
      </c>
      <c r="P146">
        <v>45687.6</v>
      </c>
      <c r="Q146">
        <v>238324.89259694438</v>
      </c>
    </row>
    <row r="147" spans="1:17">
      <c r="A147" s="78">
        <v>46237</v>
      </c>
      <c r="B147" t="s">
        <v>6330</v>
      </c>
      <c r="C147" t="s">
        <v>6188</v>
      </c>
      <c r="D147" t="s">
        <v>6294</v>
      </c>
      <c r="E147" t="s">
        <v>84</v>
      </c>
      <c r="F147">
        <v>2</v>
      </c>
      <c r="G147">
        <v>1414695.0000000002</v>
      </c>
      <c r="H147">
        <v>1033385.5567567565</v>
      </c>
      <c r="I147">
        <v>241114.4432432435</v>
      </c>
      <c r="J147">
        <v>39806.608695652176</v>
      </c>
      <c r="K147" t="s">
        <v>7970</v>
      </c>
      <c r="L147" t="s">
        <v>7971</v>
      </c>
      <c r="M147">
        <v>0</v>
      </c>
      <c r="N147">
        <v>12500</v>
      </c>
      <c r="O147">
        <v>0</v>
      </c>
      <c r="P147">
        <v>28293.9</v>
      </c>
      <c r="Q147">
        <v>160513.93454759134</v>
      </c>
    </row>
    <row r="148" spans="1:17">
      <c r="A148" s="78">
        <v>46237</v>
      </c>
      <c r="B148" t="s">
        <v>6331</v>
      </c>
      <c r="C148" t="s">
        <v>6128</v>
      </c>
      <c r="D148" t="s">
        <v>6135</v>
      </c>
      <c r="E148" t="s">
        <v>20</v>
      </c>
      <c r="F148">
        <v>4</v>
      </c>
      <c r="G148">
        <v>369260</v>
      </c>
      <c r="H148">
        <v>283807.39459459455</v>
      </c>
      <c r="I148">
        <v>48859.272072072083</v>
      </c>
      <c r="J148">
        <v>3764.8695652173915</v>
      </c>
      <c r="K148" t="s">
        <v>7970</v>
      </c>
      <c r="L148" t="s">
        <v>7971</v>
      </c>
      <c r="M148">
        <v>0</v>
      </c>
      <c r="N148">
        <v>2500</v>
      </c>
      <c r="O148">
        <v>0</v>
      </c>
      <c r="P148">
        <v>7385.2000000000007</v>
      </c>
      <c r="Q148">
        <v>35209.202506854694</v>
      </c>
    </row>
    <row r="149" spans="1:17">
      <c r="A149" s="78">
        <v>46237</v>
      </c>
      <c r="B149" t="s">
        <v>6332</v>
      </c>
      <c r="C149" t="s">
        <v>6175</v>
      </c>
      <c r="D149" t="s">
        <v>6167</v>
      </c>
      <c r="E149" t="s">
        <v>84</v>
      </c>
      <c r="F149">
        <v>8</v>
      </c>
      <c r="G149">
        <v>539460</v>
      </c>
      <c r="H149">
        <v>412121.61729729723</v>
      </c>
      <c r="I149">
        <v>73878.382702702773</v>
      </c>
      <c r="J149">
        <v>5521.8086956521738</v>
      </c>
      <c r="K149" t="s">
        <v>7970</v>
      </c>
      <c r="L149" t="s">
        <v>7972</v>
      </c>
      <c r="M149">
        <v>0</v>
      </c>
      <c r="N149">
        <v>0</v>
      </c>
      <c r="O149">
        <v>0</v>
      </c>
      <c r="P149">
        <v>10789.2</v>
      </c>
      <c r="Q149">
        <v>57567.374007050603</v>
      </c>
    </row>
    <row r="150" spans="1:17">
      <c r="A150" s="78">
        <v>46237</v>
      </c>
      <c r="B150" t="s">
        <v>6333</v>
      </c>
      <c r="C150" t="s">
        <v>6175</v>
      </c>
      <c r="D150" t="s">
        <v>6129</v>
      </c>
      <c r="E150" t="s">
        <v>20</v>
      </c>
      <c r="F150">
        <v>24</v>
      </c>
      <c r="G150">
        <v>335405</v>
      </c>
      <c r="H150">
        <v>259309.36216216208</v>
      </c>
      <c r="I150">
        <v>42857.304504504544</v>
      </c>
      <c r="J150">
        <v>2662.95652173913</v>
      </c>
      <c r="K150" t="s">
        <v>7970</v>
      </c>
      <c r="L150" t="s">
        <v>7972</v>
      </c>
      <c r="M150">
        <v>0</v>
      </c>
      <c r="N150">
        <v>0</v>
      </c>
      <c r="O150">
        <v>0</v>
      </c>
      <c r="P150">
        <v>6708.1</v>
      </c>
      <c r="Q150">
        <v>33486.247982765417</v>
      </c>
    </row>
    <row r="151" spans="1:17">
      <c r="A151" s="78">
        <v>46237</v>
      </c>
      <c r="B151" t="s">
        <v>6334</v>
      </c>
      <c r="C151" t="s">
        <v>6128</v>
      </c>
      <c r="D151" t="s">
        <v>2735</v>
      </c>
      <c r="E151" t="s">
        <v>20</v>
      </c>
      <c r="F151">
        <v>3</v>
      </c>
      <c r="G151">
        <v>142635</v>
      </c>
      <c r="H151">
        <v>108392.23783783783</v>
      </c>
      <c r="I151">
        <v>20107.762162162151</v>
      </c>
      <c r="J151">
        <v>1290.1565217391305</v>
      </c>
      <c r="K151" t="s">
        <v>7970</v>
      </c>
      <c r="L151" t="s">
        <v>7971</v>
      </c>
      <c r="M151">
        <v>0</v>
      </c>
      <c r="N151">
        <v>2941.1764705882351</v>
      </c>
      <c r="O151">
        <v>0</v>
      </c>
      <c r="P151">
        <v>2852.7</v>
      </c>
      <c r="Q151">
        <v>13023.729169834787</v>
      </c>
    </row>
    <row r="152" spans="1:17">
      <c r="A152" s="78">
        <v>46237</v>
      </c>
      <c r="B152" t="s">
        <v>6336</v>
      </c>
      <c r="C152" t="s">
        <v>6143</v>
      </c>
      <c r="D152" t="s">
        <v>6167</v>
      </c>
      <c r="E152" t="s">
        <v>84</v>
      </c>
      <c r="F152">
        <v>4</v>
      </c>
      <c r="G152">
        <v>269730</v>
      </c>
      <c r="H152">
        <v>206060.80864864861</v>
      </c>
      <c r="I152">
        <v>36939.191351351386</v>
      </c>
      <c r="J152">
        <v>2760.9043478260869</v>
      </c>
      <c r="K152" t="s">
        <v>7970</v>
      </c>
      <c r="L152" t="s">
        <v>7972</v>
      </c>
      <c r="M152">
        <v>0</v>
      </c>
      <c r="N152">
        <v>0</v>
      </c>
      <c r="O152">
        <v>0</v>
      </c>
      <c r="P152">
        <v>5394.6</v>
      </c>
      <c r="Q152">
        <v>28783.687003525301</v>
      </c>
    </row>
    <row r="153" spans="1:17">
      <c r="A153" s="78">
        <v>46237</v>
      </c>
      <c r="B153" t="s">
        <v>6338</v>
      </c>
      <c r="C153" t="s">
        <v>6158</v>
      </c>
      <c r="D153" t="s">
        <v>6129</v>
      </c>
      <c r="E153" t="s">
        <v>20</v>
      </c>
      <c r="F153">
        <v>36</v>
      </c>
      <c r="G153">
        <v>503107.50000000006</v>
      </c>
      <c r="H153">
        <v>388964.04324324313</v>
      </c>
      <c r="I153">
        <v>64285.956756756874</v>
      </c>
      <c r="J153">
        <v>3994.4347826086955</v>
      </c>
      <c r="K153" t="s">
        <v>7970</v>
      </c>
      <c r="L153" t="s">
        <v>7972</v>
      </c>
      <c r="M153">
        <v>0</v>
      </c>
      <c r="N153">
        <v>0</v>
      </c>
      <c r="O153">
        <v>0</v>
      </c>
      <c r="P153">
        <v>10062.150000000001</v>
      </c>
      <c r="Q153">
        <v>50229.371974148176</v>
      </c>
    </row>
    <row r="154" spans="1:17">
      <c r="A154" s="78">
        <v>46237</v>
      </c>
      <c r="B154" t="s">
        <v>6338</v>
      </c>
      <c r="C154" t="s">
        <v>6158</v>
      </c>
      <c r="D154" t="s">
        <v>6131</v>
      </c>
      <c r="E154" t="s">
        <v>20</v>
      </c>
      <c r="F154">
        <v>12</v>
      </c>
      <c r="G154">
        <v>309782.5</v>
      </c>
      <c r="H154">
        <v>238971.37297297292</v>
      </c>
      <c r="I154">
        <v>40111.96036036039</v>
      </c>
      <c r="J154">
        <v>2252.7969391304346</v>
      </c>
      <c r="K154" t="s">
        <v>7970</v>
      </c>
      <c r="L154" t="s">
        <v>7972</v>
      </c>
      <c r="M154">
        <v>0</v>
      </c>
      <c r="N154">
        <v>0</v>
      </c>
      <c r="O154">
        <v>0</v>
      </c>
      <c r="P154">
        <v>6195.65</v>
      </c>
      <c r="Q154">
        <v>31663.513421229953</v>
      </c>
    </row>
    <row r="155" spans="1:17">
      <c r="A155" s="78">
        <v>46237</v>
      </c>
      <c r="B155" t="s">
        <v>6341</v>
      </c>
      <c r="C155" t="s">
        <v>6239</v>
      </c>
      <c r="D155" t="s">
        <v>3809</v>
      </c>
      <c r="E155" t="s">
        <v>84</v>
      </c>
      <c r="F155">
        <v>12</v>
      </c>
      <c r="G155">
        <v>510600</v>
      </c>
      <c r="H155">
        <v>384572.88648648642</v>
      </c>
      <c r="I155">
        <v>75427.113513513526</v>
      </c>
      <c r="J155">
        <v>3021.0782608695654</v>
      </c>
      <c r="K155" t="s">
        <v>7970</v>
      </c>
      <c r="L155" t="s">
        <v>7972</v>
      </c>
      <c r="M155">
        <v>0</v>
      </c>
      <c r="N155">
        <v>0</v>
      </c>
      <c r="O155">
        <v>0</v>
      </c>
      <c r="P155">
        <v>10211.999999999998</v>
      </c>
      <c r="Q155">
        <v>62194.035252643967</v>
      </c>
    </row>
    <row r="156" spans="1:17">
      <c r="A156" s="78">
        <v>46237</v>
      </c>
      <c r="B156" t="s">
        <v>6341</v>
      </c>
      <c r="C156" t="s">
        <v>6239</v>
      </c>
      <c r="D156" t="s">
        <v>3893</v>
      </c>
      <c r="E156" t="s">
        <v>84</v>
      </c>
      <c r="F156">
        <v>12</v>
      </c>
      <c r="G156">
        <v>386279.99999999994</v>
      </c>
      <c r="H156">
        <v>288429.66486486478</v>
      </c>
      <c r="I156">
        <v>59570.335135135159</v>
      </c>
      <c r="J156">
        <v>3021.0782608695654</v>
      </c>
      <c r="K156" t="s">
        <v>7970</v>
      </c>
      <c r="L156" t="s">
        <v>7972</v>
      </c>
      <c r="M156">
        <v>0</v>
      </c>
      <c r="N156">
        <v>0</v>
      </c>
      <c r="O156">
        <v>0</v>
      </c>
      <c r="P156">
        <v>7725.5999999999995</v>
      </c>
      <c r="Q156">
        <v>48823.656874265595</v>
      </c>
    </row>
    <row r="157" spans="1:17">
      <c r="A157" s="78">
        <v>46237</v>
      </c>
      <c r="B157" t="s">
        <v>6341</v>
      </c>
      <c r="C157" t="s">
        <v>6239</v>
      </c>
      <c r="D157" t="s">
        <v>3901</v>
      </c>
      <c r="E157" t="s">
        <v>84</v>
      </c>
      <c r="F157">
        <v>12</v>
      </c>
      <c r="G157">
        <v>386279.99999999994</v>
      </c>
      <c r="H157">
        <v>288429.66486486478</v>
      </c>
      <c r="I157">
        <v>59570.335135135159</v>
      </c>
      <c r="J157">
        <v>3021.0782608695654</v>
      </c>
      <c r="K157" t="s">
        <v>7970</v>
      </c>
      <c r="L157" t="s">
        <v>7972</v>
      </c>
      <c r="M157">
        <v>0</v>
      </c>
      <c r="N157">
        <v>0</v>
      </c>
      <c r="O157">
        <v>0</v>
      </c>
      <c r="P157">
        <v>7725.5999999999995</v>
      </c>
      <c r="Q157">
        <v>48823.656874265595</v>
      </c>
    </row>
    <row r="158" spans="1:17">
      <c r="A158" s="78">
        <v>46237</v>
      </c>
      <c r="B158" t="s">
        <v>6341</v>
      </c>
      <c r="C158" t="s">
        <v>6239</v>
      </c>
      <c r="D158" t="s">
        <v>3957</v>
      </c>
      <c r="E158" t="s">
        <v>84</v>
      </c>
      <c r="F158">
        <v>12</v>
      </c>
      <c r="G158">
        <v>510600</v>
      </c>
      <c r="H158">
        <v>384572.88648648642</v>
      </c>
      <c r="I158">
        <v>75427.113513513526</v>
      </c>
      <c r="J158">
        <v>3021.0782608695654</v>
      </c>
      <c r="K158" t="s">
        <v>7970</v>
      </c>
      <c r="L158" t="s">
        <v>7972</v>
      </c>
      <c r="M158">
        <v>0</v>
      </c>
      <c r="N158">
        <v>0</v>
      </c>
      <c r="O158">
        <v>0</v>
      </c>
      <c r="P158">
        <v>10211.999999999998</v>
      </c>
      <c r="Q158">
        <v>62194.035252643967</v>
      </c>
    </row>
    <row r="159" spans="1:17">
      <c r="A159" s="78">
        <v>46237</v>
      </c>
      <c r="B159" t="s">
        <v>6344</v>
      </c>
      <c r="C159" t="s">
        <v>6188</v>
      </c>
      <c r="D159" t="s">
        <v>6160</v>
      </c>
      <c r="E159" t="s">
        <v>20</v>
      </c>
      <c r="F159">
        <v>2</v>
      </c>
      <c r="G159">
        <v>1620600</v>
      </c>
      <c r="H159">
        <v>1197476.1513513513</v>
      </c>
      <c r="I159">
        <v>262523.84864864848</v>
      </c>
      <c r="J159">
        <v>39821.913043478264</v>
      </c>
      <c r="K159" t="s">
        <v>7970</v>
      </c>
      <c r="L159" t="s">
        <v>7971</v>
      </c>
      <c r="M159">
        <v>0</v>
      </c>
      <c r="N159">
        <v>20000</v>
      </c>
      <c r="O159">
        <v>0</v>
      </c>
      <c r="P159">
        <v>32412</v>
      </c>
      <c r="Q159">
        <v>170289.93560517021</v>
      </c>
    </row>
    <row r="160" spans="1:17">
      <c r="A160" s="78">
        <v>46237</v>
      </c>
      <c r="B160" t="s">
        <v>6346</v>
      </c>
      <c r="C160" t="s">
        <v>6239</v>
      </c>
      <c r="D160" t="s">
        <v>2471</v>
      </c>
      <c r="E160" t="s">
        <v>84</v>
      </c>
      <c r="F160">
        <v>4</v>
      </c>
      <c r="G160">
        <v>550190</v>
      </c>
      <c r="H160">
        <v>426481.47027027025</v>
      </c>
      <c r="I160">
        <v>69185.196396396379</v>
      </c>
      <c r="J160">
        <v>16008.347826086958</v>
      </c>
      <c r="K160" t="s">
        <v>7970</v>
      </c>
      <c r="L160" t="s">
        <v>7972</v>
      </c>
      <c r="M160">
        <v>0</v>
      </c>
      <c r="N160">
        <v>0</v>
      </c>
      <c r="O160">
        <v>0</v>
      </c>
      <c r="P160">
        <v>11003.8</v>
      </c>
      <c r="Q160">
        <v>42173.048570309416</v>
      </c>
    </row>
    <row r="161" spans="1:17">
      <c r="A161" s="78">
        <v>46237</v>
      </c>
      <c r="B161" t="s">
        <v>6347</v>
      </c>
      <c r="C161" t="s">
        <v>6239</v>
      </c>
      <c r="D161" t="s">
        <v>2816</v>
      </c>
      <c r="E161" t="s">
        <v>2811</v>
      </c>
      <c r="F161">
        <v>1</v>
      </c>
      <c r="G161">
        <v>274725</v>
      </c>
      <c r="H161">
        <v>209696.99459459458</v>
      </c>
      <c r="I161">
        <v>37803.005405405391</v>
      </c>
      <c r="J161">
        <v>1064.4173913043478</v>
      </c>
      <c r="K161" t="s">
        <v>7970</v>
      </c>
      <c r="L161" t="s">
        <v>7972</v>
      </c>
      <c r="M161">
        <v>0</v>
      </c>
      <c r="N161">
        <v>0</v>
      </c>
      <c r="O161">
        <v>0</v>
      </c>
      <c r="P161">
        <v>5494.4999999999991</v>
      </c>
      <c r="Q161">
        <v>31244.088014101042</v>
      </c>
    </row>
    <row r="162" spans="1:17">
      <c r="A162" s="78">
        <v>46237</v>
      </c>
      <c r="B162" t="s">
        <v>6348</v>
      </c>
      <c r="C162" t="s">
        <v>6128</v>
      </c>
      <c r="D162" t="s">
        <v>6218</v>
      </c>
      <c r="E162" t="s">
        <v>20</v>
      </c>
      <c r="F162">
        <v>6</v>
      </c>
      <c r="G162">
        <v>571094.99999999988</v>
      </c>
      <c r="H162">
        <v>435417.85945945943</v>
      </c>
      <c r="I162">
        <v>79082.140540540451</v>
      </c>
      <c r="J162">
        <v>4954.0173913043482</v>
      </c>
      <c r="K162" t="s">
        <v>7970</v>
      </c>
      <c r="L162" t="s">
        <v>7971</v>
      </c>
      <c r="M162">
        <v>0</v>
      </c>
      <c r="N162">
        <v>6250</v>
      </c>
      <c r="O162">
        <v>0</v>
      </c>
      <c r="P162">
        <v>11421.9</v>
      </c>
      <c r="Q162">
        <v>56456.223149236095</v>
      </c>
    </row>
    <row r="163" spans="1:17">
      <c r="A163" s="78">
        <v>46237</v>
      </c>
      <c r="B163" t="s">
        <v>6348</v>
      </c>
      <c r="C163" t="s">
        <v>6128</v>
      </c>
      <c r="D163" t="s">
        <v>2687</v>
      </c>
      <c r="E163" t="s">
        <v>20</v>
      </c>
      <c r="F163">
        <v>6</v>
      </c>
      <c r="G163">
        <v>500055.00000000006</v>
      </c>
      <c r="H163">
        <v>380412.84324324323</v>
      </c>
      <c r="I163">
        <v>70087.156756756769</v>
      </c>
      <c r="J163">
        <v>4830.0521739130436</v>
      </c>
      <c r="K163" t="s">
        <v>7970</v>
      </c>
      <c r="L163" t="s">
        <v>7971</v>
      </c>
      <c r="M163">
        <v>0</v>
      </c>
      <c r="N163">
        <v>6250</v>
      </c>
      <c r="O163">
        <v>0</v>
      </c>
      <c r="P163">
        <v>10001.1</v>
      </c>
      <c r="Q163">
        <v>49006.004582843729</v>
      </c>
    </row>
    <row r="164" spans="1:17">
      <c r="A164" s="78">
        <v>46237</v>
      </c>
      <c r="B164" t="s">
        <v>6348</v>
      </c>
      <c r="C164" t="s">
        <v>6128</v>
      </c>
      <c r="D164" t="s">
        <v>6273</v>
      </c>
      <c r="E164" t="s">
        <v>20</v>
      </c>
      <c r="F164">
        <v>12</v>
      </c>
      <c r="G164">
        <v>641580</v>
      </c>
      <c r="H164">
        <v>490885.10270270269</v>
      </c>
      <c r="I164">
        <v>87114.897297297313</v>
      </c>
      <c r="J164">
        <v>5280</v>
      </c>
      <c r="K164" t="s">
        <v>7970</v>
      </c>
      <c r="L164" t="s">
        <v>7971</v>
      </c>
      <c r="M164">
        <v>0</v>
      </c>
      <c r="N164">
        <v>6250</v>
      </c>
      <c r="O164">
        <v>0</v>
      </c>
      <c r="P164">
        <v>12831.6</v>
      </c>
      <c r="Q164">
        <v>62753.297297297315</v>
      </c>
    </row>
    <row r="165" spans="1:17">
      <c r="A165" s="78">
        <v>46237</v>
      </c>
      <c r="B165" t="s">
        <v>6348</v>
      </c>
      <c r="C165" t="s">
        <v>6128</v>
      </c>
      <c r="D165" t="s">
        <v>2735</v>
      </c>
      <c r="E165" t="s">
        <v>20</v>
      </c>
      <c r="F165">
        <v>4</v>
      </c>
      <c r="G165">
        <v>190180</v>
      </c>
      <c r="H165">
        <v>144522.98378378377</v>
      </c>
      <c r="I165">
        <v>26810.349549549544</v>
      </c>
      <c r="J165">
        <v>1720.2086956521741</v>
      </c>
      <c r="K165" t="s">
        <v>7970</v>
      </c>
      <c r="L165" t="s">
        <v>7971</v>
      </c>
      <c r="M165">
        <v>0</v>
      </c>
      <c r="N165">
        <v>6250</v>
      </c>
      <c r="O165">
        <v>0</v>
      </c>
      <c r="P165">
        <v>3803.6000000000004</v>
      </c>
      <c r="Q165">
        <v>15036.54085389737</v>
      </c>
    </row>
    <row r="166" spans="1:17">
      <c r="A166" s="78">
        <v>46237</v>
      </c>
      <c r="B166" t="s">
        <v>6349</v>
      </c>
      <c r="C166" t="s">
        <v>6143</v>
      </c>
      <c r="D166" t="s">
        <v>2785</v>
      </c>
      <c r="E166" t="s">
        <v>2770</v>
      </c>
      <c r="F166">
        <v>12</v>
      </c>
      <c r="G166">
        <v>361860.00000000006</v>
      </c>
      <c r="H166">
        <v>263469.40540540533</v>
      </c>
      <c r="I166">
        <v>62530.594594594673</v>
      </c>
      <c r="J166">
        <v>46197.704347826089</v>
      </c>
      <c r="K166" t="s">
        <v>7970</v>
      </c>
      <c r="L166" t="s">
        <v>7972</v>
      </c>
      <c r="M166">
        <v>0</v>
      </c>
      <c r="N166">
        <v>0</v>
      </c>
      <c r="O166">
        <v>0</v>
      </c>
      <c r="P166">
        <v>0</v>
      </c>
      <c r="Q166">
        <v>16332.890246768584</v>
      </c>
    </row>
    <row r="167" spans="1:17">
      <c r="A167" s="78">
        <v>46237</v>
      </c>
      <c r="B167" t="s">
        <v>6350</v>
      </c>
      <c r="C167" t="s">
        <v>6134</v>
      </c>
      <c r="D167" t="s">
        <v>726</v>
      </c>
      <c r="E167" t="s">
        <v>661</v>
      </c>
      <c r="F167">
        <v>4</v>
      </c>
      <c r="G167">
        <v>255411.00000000003</v>
      </c>
      <c r="H167">
        <v>169452.42810810811</v>
      </c>
      <c r="I167">
        <v>60647.571891891886</v>
      </c>
      <c r="J167">
        <v>16375.652173913042</v>
      </c>
      <c r="K167" t="s">
        <v>7970</v>
      </c>
      <c r="L167" t="s">
        <v>7971</v>
      </c>
      <c r="M167">
        <v>0</v>
      </c>
      <c r="N167">
        <v>6250</v>
      </c>
      <c r="O167">
        <v>0</v>
      </c>
      <c r="P167">
        <v>5108.22</v>
      </c>
      <c r="Q167">
        <v>32913.699717978845</v>
      </c>
    </row>
    <row r="168" spans="1:17">
      <c r="A168" s="78">
        <v>46237</v>
      </c>
      <c r="B168" t="s">
        <v>6351</v>
      </c>
      <c r="C168" t="s">
        <v>6134</v>
      </c>
      <c r="D168" t="s">
        <v>2785</v>
      </c>
      <c r="E168" t="s">
        <v>2770</v>
      </c>
      <c r="F168">
        <v>12</v>
      </c>
      <c r="G168">
        <v>361860.00000000006</v>
      </c>
      <c r="H168">
        <v>263469.40540540533</v>
      </c>
      <c r="I168">
        <v>62530.594594594673</v>
      </c>
      <c r="J168">
        <v>46197.704347826089</v>
      </c>
      <c r="K168" t="s">
        <v>7970</v>
      </c>
      <c r="L168" t="s">
        <v>7972</v>
      </c>
      <c r="M168">
        <v>0</v>
      </c>
      <c r="N168">
        <v>0</v>
      </c>
      <c r="O168">
        <v>0</v>
      </c>
      <c r="P168">
        <v>0</v>
      </c>
      <c r="Q168">
        <v>16332.890246768584</v>
      </c>
    </row>
    <row r="169" spans="1:17">
      <c r="A169" s="78">
        <v>46237</v>
      </c>
      <c r="B169" t="s">
        <v>6352</v>
      </c>
      <c r="C169" t="s">
        <v>6239</v>
      </c>
      <c r="D169" t="s">
        <v>6202</v>
      </c>
      <c r="E169" t="s">
        <v>661</v>
      </c>
      <c r="F169">
        <v>20</v>
      </c>
      <c r="G169">
        <v>1418950</v>
      </c>
      <c r="H169">
        <v>941402.37837837834</v>
      </c>
      <c r="I169">
        <v>336930.95495495491</v>
      </c>
      <c r="J169">
        <v>79429.565217391326</v>
      </c>
      <c r="K169" t="s">
        <v>7970</v>
      </c>
      <c r="L169" t="s">
        <v>7971</v>
      </c>
      <c r="M169">
        <v>0</v>
      </c>
      <c r="N169">
        <v>6250</v>
      </c>
      <c r="O169">
        <v>0</v>
      </c>
      <c r="P169">
        <v>28379</v>
      </c>
      <c r="Q169">
        <v>222872.38973756359</v>
      </c>
    </row>
    <row r="170" spans="1:17">
      <c r="A170" s="78">
        <v>46237</v>
      </c>
      <c r="B170" t="s">
        <v>6354</v>
      </c>
      <c r="C170" t="s">
        <v>6239</v>
      </c>
      <c r="D170" t="s">
        <v>2791</v>
      </c>
      <c r="E170" t="s">
        <v>2770</v>
      </c>
      <c r="F170">
        <v>15</v>
      </c>
      <c r="G170">
        <v>1541512.5000000002</v>
      </c>
      <c r="H170">
        <v>1063122.1621621619</v>
      </c>
      <c r="I170">
        <v>325627.8378378381</v>
      </c>
      <c r="J170">
        <v>230667.13043478259</v>
      </c>
      <c r="K170" t="s">
        <v>7970</v>
      </c>
      <c r="L170" t="s">
        <v>7972</v>
      </c>
      <c r="M170">
        <v>0</v>
      </c>
      <c r="N170">
        <v>0</v>
      </c>
      <c r="O170">
        <v>0</v>
      </c>
      <c r="P170">
        <v>0</v>
      </c>
      <c r="Q170">
        <v>94960.707403055509</v>
      </c>
    </row>
    <row r="171" spans="1:17">
      <c r="A171" s="78">
        <v>46237</v>
      </c>
      <c r="B171" t="s">
        <v>6356</v>
      </c>
      <c r="C171" t="s">
        <v>6143</v>
      </c>
      <c r="D171" t="s">
        <v>2785</v>
      </c>
      <c r="E171" t="s">
        <v>2770</v>
      </c>
      <c r="F171">
        <v>6</v>
      </c>
      <c r="G171">
        <v>180930.00000000003</v>
      </c>
      <c r="H171">
        <v>131734.70270270266</v>
      </c>
      <c r="I171">
        <v>31265.297297297337</v>
      </c>
      <c r="J171">
        <v>23098.852173913045</v>
      </c>
      <c r="K171" t="s">
        <v>7970</v>
      </c>
      <c r="L171" t="s">
        <v>7972</v>
      </c>
      <c r="M171">
        <v>0</v>
      </c>
      <c r="N171">
        <v>0</v>
      </c>
      <c r="O171">
        <v>0</v>
      </c>
      <c r="P171">
        <v>0</v>
      </c>
      <c r="Q171">
        <v>8166.4451233842919</v>
      </c>
    </row>
    <row r="172" spans="1:17">
      <c r="A172" s="78">
        <v>46237</v>
      </c>
      <c r="B172" t="s">
        <v>6358</v>
      </c>
      <c r="C172" t="s">
        <v>6134</v>
      </c>
      <c r="D172" t="s">
        <v>2791</v>
      </c>
      <c r="E172" t="s">
        <v>2770</v>
      </c>
      <c r="F172">
        <v>20</v>
      </c>
      <c r="G172">
        <v>2055350</v>
      </c>
      <c r="H172">
        <v>1417496.2162162159</v>
      </c>
      <c r="I172">
        <v>434170.45045045065</v>
      </c>
      <c r="J172">
        <v>307556.17391304346</v>
      </c>
      <c r="K172" t="s">
        <v>7970</v>
      </c>
      <c r="L172" t="s">
        <v>7972</v>
      </c>
      <c r="M172">
        <v>0</v>
      </c>
      <c r="N172">
        <v>0</v>
      </c>
      <c r="O172">
        <v>0</v>
      </c>
      <c r="P172">
        <v>0</v>
      </c>
      <c r="Q172">
        <v>126614.27653740719</v>
      </c>
    </row>
    <row r="173" spans="1:17">
      <c r="A173" s="78">
        <v>46237</v>
      </c>
      <c r="B173" t="s">
        <v>6360</v>
      </c>
      <c r="C173" t="s">
        <v>6183</v>
      </c>
      <c r="D173" t="s">
        <v>765</v>
      </c>
      <c r="E173" t="s">
        <v>661</v>
      </c>
      <c r="F173">
        <v>2</v>
      </c>
      <c r="G173">
        <v>475357.50000000006</v>
      </c>
      <c r="H173">
        <v>311587.23891891894</v>
      </c>
      <c r="I173">
        <v>116662.76108108106</v>
      </c>
      <c r="J173">
        <v>52215.65217391304</v>
      </c>
      <c r="K173" t="s">
        <v>7970</v>
      </c>
      <c r="L173" t="s">
        <v>7971</v>
      </c>
      <c r="M173">
        <v>0</v>
      </c>
      <c r="N173">
        <v>8333.3333333333339</v>
      </c>
      <c r="O173">
        <v>0</v>
      </c>
      <c r="P173">
        <v>9507.1500000000015</v>
      </c>
      <c r="Q173">
        <v>46606.625573834681</v>
      </c>
    </row>
    <row r="174" spans="1:17">
      <c r="A174" s="78">
        <v>46237</v>
      </c>
      <c r="B174" t="s">
        <v>6362</v>
      </c>
      <c r="C174" t="s">
        <v>6134</v>
      </c>
      <c r="D174" t="s">
        <v>765</v>
      </c>
      <c r="E174" t="s">
        <v>661</v>
      </c>
      <c r="F174">
        <v>2</v>
      </c>
      <c r="G174">
        <v>475357.50000000006</v>
      </c>
      <c r="H174">
        <v>311587.23891891894</v>
      </c>
      <c r="I174">
        <v>116662.76108108106</v>
      </c>
      <c r="J174">
        <v>32215.652173913044</v>
      </c>
      <c r="K174" t="s">
        <v>7967</v>
      </c>
      <c r="L174" t="s">
        <v>7973</v>
      </c>
      <c r="M174">
        <v>0</v>
      </c>
      <c r="N174">
        <v>0</v>
      </c>
      <c r="O174">
        <v>38028.600000000006</v>
      </c>
      <c r="P174">
        <v>0</v>
      </c>
      <c r="Q174">
        <v>46418.508907168012</v>
      </c>
    </row>
    <row r="175" spans="1:17">
      <c r="A175" s="78">
        <v>46238</v>
      </c>
      <c r="B175" t="s">
        <v>6364</v>
      </c>
      <c r="C175" t="s">
        <v>6134</v>
      </c>
      <c r="D175" t="s">
        <v>6129</v>
      </c>
      <c r="E175" t="s">
        <v>20</v>
      </c>
      <c r="F175">
        <v>60</v>
      </c>
      <c r="G175">
        <v>838512.5</v>
      </c>
      <c r="H175">
        <v>648273.40540540521</v>
      </c>
      <c r="I175">
        <v>107143.26126126142</v>
      </c>
      <c r="J175">
        <v>6657.3913043478251</v>
      </c>
      <c r="K175" t="s">
        <v>7970</v>
      </c>
      <c r="L175" t="s">
        <v>7972</v>
      </c>
      <c r="M175">
        <v>0</v>
      </c>
      <c r="N175">
        <v>0</v>
      </c>
      <c r="O175">
        <v>0</v>
      </c>
      <c r="P175">
        <v>16770.25</v>
      </c>
      <c r="Q175">
        <v>83715.619956913593</v>
      </c>
    </row>
    <row r="176" spans="1:17">
      <c r="A176" s="78">
        <v>46238</v>
      </c>
      <c r="B176" t="s">
        <v>6365</v>
      </c>
      <c r="C176" t="s">
        <v>6134</v>
      </c>
      <c r="D176" t="s">
        <v>6166</v>
      </c>
      <c r="E176" t="s">
        <v>84</v>
      </c>
      <c r="F176">
        <v>4</v>
      </c>
      <c r="G176">
        <v>414770</v>
      </c>
      <c r="H176">
        <v>297366.05405405402</v>
      </c>
      <c r="I176">
        <v>76300.612612612604</v>
      </c>
      <c r="J176">
        <v>14324.869565217392</v>
      </c>
      <c r="K176" t="s">
        <v>7970</v>
      </c>
      <c r="L176" t="s">
        <v>7972</v>
      </c>
      <c r="M176">
        <v>0</v>
      </c>
      <c r="N176">
        <v>0</v>
      </c>
      <c r="O176">
        <v>0</v>
      </c>
      <c r="P176">
        <v>8295.4</v>
      </c>
      <c r="Q176">
        <v>53680.34304739521</v>
      </c>
    </row>
    <row r="177" spans="1:17">
      <c r="A177" s="78">
        <v>46238</v>
      </c>
      <c r="B177" t="s">
        <v>6367</v>
      </c>
      <c r="C177" t="s">
        <v>6138</v>
      </c>
      <c r="D177" t="s">
        <v>6290</v>
      </c>
      <c r="E177" t="s">
        <v>84</v>
      </c>
      <c r="F177">
        <v>1</v>
      </c>
      <c r="G177">
        <v>581455</v>
      </c>
      <c r="H177">
        <v>425557.0162162162</v>
      </c>
      <c r="I177">
        <v>98276.317117117113</v>
      </c>
      <c r="J177">
        <v>16375.652173913042</v>
      </c>
      <c r="K177" t="s">
        <v>7970</v>
      </c>
      <c r="L177" t="s">
        <v>7971</v>
      </c>
      <c r="M177">
        <v>0</v>
      </c>
      <c r="N177">
        <v>5555.5555555555557</v>
      </c>
      <c r="O177">
        <v>0</v>
      </c>
      <c r="P177">
        <v>11629.1</v>
      </c>
      <c r="Q177">
        <v>64716.009387648512</v>
      </c>
    </row>
    <row r="178" spans="1:17">
      <c r="A178" s="78">
        <v>46238</v>
      </c>
      <c r="B178" t="s">
        <v>6368</v>
      </c>
      <c r="C178" t="s">
        <v>6143</v>
      </c>
      <c r="D178" t="s">
        <v>6135</v>
      </c>
      <c r="E178" t="s">
        <v>20</v>
      </c>
      <c r="F178">
        <v>12</v>
      </c>
      <c r="G178">
        <v>1107780</v>
      </c>
      <c r="H178">
        <v>851422.18378378358</v>
      </c>
      <c r="I178">
        <v>146577.81621621631</v>
      </c>
      <c r="J178">
        <v>11294.608695652174</v>
      </c>
      <c r="K178" t="s">
        <v>7967</v>
      </c>
      <c r="L178" t="s">
        <v>7973</v>
      </c>
      <c r="M178">
        <v>0</v>
      </c>
      <c r="N178">
        <v>0</v>
      </c>
      <c r="O178">
        <v>44311.199999999997</v>
      </c>
      <c r="P178">
        <v>22155.599999999999</v>
      </c>
      <c r="Q178">
        <v>68816.407520564157</v>
      </c>
    </row>
    <row r="179" spans="1:17">
      <c r="A179" s="78">
        <v>46238</v>
      </c>
      <c r="B179" t="s">
        <v>6369</v>
      </c>
      <c r="C179" t="s">
        <v>6134</v>
      </c>
      <c r="D179" t="s">
        <v>6156</v>
      </c>
      <c r="E179" t="s">
        <v>20</v>
      </c>
      <c r="F179">
        <v>4</v>
      </c>
      <c r="G179">
        <v>687090.00000000012</v>
      </c>
      <c r="H179">
        <v>509374.18378378375</v>
      </c>
      <c r="I179">
        <v>109625.81621621625</v>
      </c>
      <c r="J179">
        <v>16491.965217391305</v>
      </c>
      <c r="K179" t="s">
        <v>6370</v>
      </c>
      <c r="L179" t="s">
        <v>7975</v>
      </c>
      <c r="M179">
        <v>35000</v>
      </c>
      <c r="N179">
        <v>0</v>
      </c>
      <c r="O179">
        <v>0</v>
      </c>
      <c r="P179">
        <v>13741.800000000001</v>
      </c>
      <c r="Q179">
        <v>44392.05099882494</v>
      </c>
    </row>
    <row r="180" spans="1:17">
      <c r="A180" s="78">
        <v>46238</v>
      </c>
      <c r="B180" t="s">
        <v>6371</v>
      </c>
      <c r="C180" t="s">
        <v>6134</v>
      </c>
      <c r="D180" t="s">
        <v>6148</v>
      </c>
      <c r="E180" t="s">
        <v>84</v>
      </c>
      <c r="F180">
        <v>2</v>
      </c>
      <c r="G180">
        <v>152070</v>
      </c>
      <c r="H180">
        <v>115402.68108108107</v>
      </c>
      <c r="I180">
        <v>21597.318918918929</v>
      </c>
      <c r="J180">
        <v>1668.1739130434783</v>
      </c>
      <c r="K180" t="s">
        <v>7967</v>
      </c>
      <c r="L180" t="s">
        <v>7973</v>
      </c>
      <c r="M180">
        <v>0</v>
      </c>
      <c r="N180">
        <v>0</v>
      </c>
      <c r="O180">
        <v>12165.6</v>
      </c>
      <c r="P180">
        <v>0</v>
      </c>
      <c r="Q180">
        <v>7763.5450058754486</v>
      </c>
    </row>
    <row r="181" spans="1:17">
      <c r="A181" s="78">
        <v>46238</v>
      </c>
      <c r="B181" t="s">
        <v>6372</v>
      </c>
      <c r="C181" t="s">
        <v>6196</v>
      </c>
      <c r="D181" t="s">
        <v>6166</v>
      </c>
      <c r="E181" t="s">
        <v>84</v>
      </c>
      <c r="F181">
        <v>2</v>
      </c>
      <c r="G181">
        <v>207385</v>
      </c>
      <c r="H181">
        <v>148683.02702702701</v>
      </c>
      <c r="I181">
        <v>38150.306306306302</v>
      </c>
      <c r="J181">
        <v>7162.434782608696</v>
      </c>
      <c r="K181" t="s">
        <v>7970</v>
      </c>
      <c r="L181" t="s">
        <v>7972</v>
      </c>
      <c r="M181">
        <v>0</v>
      </c>
      <c r="N181">
        <v>0</v>
      </c>
      <c r="O181">
        <v>0</v>
      </c>
      <c r="P181">
        <v>4147.7</v>
      </c>
      <c r="Q181">
        <v>26840.171523697605</v>
      </c>
    </row>
    <row r="182" spans="1:17">
      <c r="A182" s="78">
        <v>46238</v>
      </c>
      <c r="B182" t="s">
        <v>6373</v>
      </c>
      <c r="C182" t="s">
        <v>6287</v>
      </c>
      <c r="D182" t="s">
        <v>6156</v>
      </c>
      <c r="E182" t="s">
        <v>20</v>
      </c>
      <c r="F182">
        <v>24</v>
      </c>
      <c r="G182">
        <v>4122540.0000000005</v>
      </c>
      <c r="H182">
        <v>3056245.1027027024</v>
      </c>
      <c r="I182">
        <v>657754.8972972976</v>
      </c>
      <c r="J182">
        <v>98951.791304347833</v>
      </c>
      <c r="K182" t="s">
        <v>6370</v>
      </c>
      <c r="L182" t="s">
        <v>7974</v>
      </c>
      <c r="M182">
        <v>210000</v>
      </c>
      <c r="N182">
        <v>18181.81818181818</v>
      </c>
      <c r="O182">
        <v>0</v>
      </c>
      <c r="P182">
        <v>82450.8</v>
      </c>
      <c r="Q182">
        <v>248170.48781113164</v>
      </c>
    </row>
    <row r="183" spans="1:17">
      <c r="A183" s="78">
        <v>46238</v>
      </c>
      <c r="B183" t="s">
        <v>6374</v>
      </c>
      <c r="C183" t="s">
        <v>6143</v>
      </c>
      <c r="D183" t="s">
        <v>6135</v>
      </c>
      <c r="E183" t="s">
        <v>20</v>
      </c>
      <c r="F183">
        <v>36</v>
      </c>
      <c r="G183">
        <v>3323340</v>
      </c>
      <c r="H183">
        <v>2554266.5513513507</v>
      </c>
      <c r="I183">
        <v>439733.4486486488</v>
      </c>
      <c r="J183">
        <v>33883.82608695652</v>
      </c>
      <c r="K183" t="s">
        <v>7967</v>
      </c>
      <c r="L183" t="s">
        <v>7973</v>
      </c>
      <c r="M183">
        <v>0</v>
      </c>
      <c r="N183">
        <v>0</v>
      </c>
      <c r="O183">
        <v>132933.6</v>
      </c>
      <c r="P183">
        <v>66466.8</v>
      </c>
      <c r="Q183">
        <v>206449.2225616923</v>
      </c>
    </row>
    <row r="184" spans="1:17">
      <c r="A184" s="78">
        <v>46238</v>
      </c>
      <c r="B184" t="s">
        <v>6374</v>
      </c>
      <c r="C184" t="s">
        <v>6143</v>
      </c>
      <c r="D184" t="s">
        <v>6342</v>
      </c>
      <c r="E184" t="s">
        <v>84</v>
      </c>
      <c r="F184">
        <v>2</v>
      </c>
      <c r="G184">
        <v>375365</v>
      </c>
      <c r="H184">
        <v>283345.16756756755</v>
      </c>
      <c r="I184">
        <v>54821.499099099077</v>
      </c>
      <c r="J184">
        <v>6493.6347826086967</v>
      </c>
      <c r="K184" t="s">
        <v>7967</v>
      </c>
      <c r="L184" t="s">
        <v>7973</v>
      </c>
      <c r="M184">
        <v>0</v>
      </c>
      <c r="N184">
        <v>0</v>
      </c>
      <c r="O184">
        <v>15014.6</v>
      </c>
      <c r="P184">
        <v>7507.3</v>
      </c>
      <c r="Q184">
        <v>25805.964316490379</v>
      </c>
    </row>
    <row r="185" spans="1:17">
      <c r="A185" s="78">
        <v>46238</v>
      </c>
      <c r="B185" t="s">
        <v>6375</v>
      </c>
      <c r="C185" t="s">
        <v>6287</v>
      </c>
      <c r="D185" t="s">
        <v>6135</v>
      </c>
      <c r="E185" t="s">
        <v>20</v>
      </c>
      <c r="F185">
        <v>24</v>
      </c>
      <c r="G185">
        <v>2215560</v>
      </c>
      <c r="H185">
        <v>1702844.3675675672</v>
      </c>
      <c r="I185">
        <v>293155.63243243261</v>
      </c>
      <c r="J185">
        <v>22589.217391304348</v>
      </c>
      <c r="K185" t="s">
        <v>6193</v>
      </c>
      <c r="L185" t="s">
        <v>7974</v>
      </c>
      <c r="M185">
        <v>60000</v>
      </c>
      <c r="N185">
        <v>13636.363636363636</v>
      </c>
      <c r="O185">
        <v>0</v>
      </c>
      <c r="P185">
        <v>44311.199999999997</v>
      </c>
      <c r="Q185">
        <v>152618.85140476463</v>
      </c>
    </row>
    <row r="186" spans="1:17">
      <c r="A186" s="78">
        <v>46238</v>
      </c>
      <c r="B186" t="s">
        <v>6376</v>
      </c>
      <c r="C186" t="s">
        <v>6138</v>
      </c>
      <c r="D186" t="s">
        <v>6135</v>
      </c>
      <c r="E186" t="s">
        <v>20</v>
      </c>
      <c r="F186">
        <v>18</v>
      </c>
      <c r="G186">
        <v>1661670</v>
      </c>
      <c r="H186">
        <v>1277133.2756756754</v>
      </c>
      <c r="I186">
        <v>219866.7243243244</v>
      </c>
      <c r="J186">
        <v>16941.91304347826</v>
      </c>
      <c r="K186" t="s">
        <v>7970</v>
      </c>
      <c r="L186" t="s">
        <v>7971</v>
      </c>
      <c r="M186">
        <v>0</v>
      </c>
      <c r="N186">
        <v>6250</v>
      </c>
      <c r="O186">
        <v>0</v>
      </c>
      <c r="P186">
        <v>33233.4</v>
      </c>
      <c r="Q186">
        <v>163441.41128084614</v>
      </c>
    </row>
    <row r="187" spans="1:17">
      <c r="A187" s="78">
        <v>46238</v>
      </c>
      <c r="B187" t="s">
        <v>6377</v>
      </c>
      <c r="C187" t="s">
        <v>6143</v>
      </c>
      <c r="D187" t="s">
        <v>6216</v>
      </c>
      <c r="E187" t="s">
        <v>20</v>
      </c>
      <c r="F187">
        <v>8</v>
      </c>
      <c r="G187">
        <v>366300.00000000006</v>
      </c>
      <c r="H187">
        <v>274871.00540540536</v>
      </c>
      <c r="I187">
        <v>55128.994594594638</v>
      </c>
      <c r="J187">
        <v>6672.695652173913</v>
      </c>
      <c r="K187" t="s">
        <v>7970</v>
      </c>
      <c r="L187" t="s">
        <v>7971</v>
      </c>
      <c r="M187">
        <v>0</v>
      </c>
      <c r="N187">
        <v>5555.5555555555557</v>
      </c>
      <c r="O187">
        <v>0</v>
      </c>
      <c r="P187">
        <v>7326.0000000000009</v>
      </c>
      <c r="Q187">
        <v>35574.743386865171</v>
      </c>
    </row>
    <row r="188" spans="1:17">
      <c r="A188" s="78">
        <v>46238</v>
      </c>
      <c r="B188" t="s">
        <v>6378</v>
      </c>
      <c r="C188" t="s">
        <v>6287</v>
      </c>
      <c r="D188" t="s">
        <v>6156</v>
      </c>
      <c r="E188" t="s">
        <v>20</v>
      </c>
      <c r="F188">
        <v>4</v>
      </c>
      <c r="G188">
        <v>687090.00000000012</v>
      </c>
      <c r="H188">
        <v>509374.18378378375</v>
      </c>
      <c r="I188">
        <v>109625.81621621625</v>
      </c>
      <c r="J188">
        <v>16491.965217391305</v>
      </c>
      <c r="K188" t="s">
        <v>6370</v>
      </c>
      <c r="L188" t="s">
        <v>7975</v>
      </c>
      <c r="M188">
        <v>35000</v>
      </c>
      <c r="N188">
        <v>0</v>
      </c>
      <c r="O188">
        <v>0</v>
      </c>
      <c r="P188">
        <v>13741.800000000001</v>
      </c>
      <c r="Q188">
        <v>44392.05099882494</v>
      </c>
    </row>
    <row r="189" spans="1:17">
      <c r="A189" s="78">
        <v>46238</v>
      </c>
      <c r="B189" t="s">
        <v>6379</v>
      </c>
      <c r="C189" t="s">
        <v>6251</v>
      </c>
      <c r="D189" t="s">
        <v>6226</v>
      </c>
      <c r="E189" t="s">
        <v>84</v>
      </c>
      <c r="F189">
        <v>1</v>
      </c>
      <c r="G189">
        <v>102860</v>
      </c>
      <c r="H189">
        <v>78270.443243243237</v>
      </c>
      <c r="I189">
        <v>14396.22342342342</v>
      </c>
      <c r="J189">
        <v>765.21739130434787</v>
      </c>
      <c r="K189" t="s">
        <v>7970</v>
      </c>
      <c r="L189" t="s">
        <v>7972</v>
      </c>
      <c r="M189">
        <v>0</v>
      </c>
      <c r="N189">
        <v>0</v>
      </c>
      <c r="O189">
        <v>0</v>
      </c>
      <c r="P189">
        <v>2057.2000000000003</v>
      </c>
      <c r="Q189">
        <v>11573.806032119071</v>
      </c>
    </row>
    <row r="190" spans="1:17">
      <c r="A190" s="78">
        <v>46238</v>
      </c>
      <c r="B190" t="s">
        <v>6380</v>
      </c>
      <c r="C190" t="s">
        <v>6175</v>
      </c>
      <c r="D190" t="s">
        <v>6207</v>
      </c>
      <c r="E190" t="s">
        <v>84</v>
      </c>
      <c r="F190">
        <v>4</v>
      </c>
      <c r="G190">
        <v>1149220</v>
      </c>
      <c r="H190">
        <v>872068.32432432426</v>
      </c>
      <c r="I190">
        <v>163265.00900900899</v>
      </c>
      <c r="J190">
        <v>12978.08695652174</v>
      </c>
      <c r="K190" t="s">
        <v>7970</v>
      </c>
      <c r="L190" t="s">
        <v>7971</v>
      </c>
      <c r="M190">
        <v>0</v>
      </c>
      <c r="N190">
        <v>7692.3076923076924</v>
      </c>
      <c r="O190">
        <v>0</v>
      </c>
      <c r="P190">
        <v>22984.399999999998</v>
      </c>
      <c r="Q190">
        <v>119610.21436017958</v>
      </c>
    </row>
    <row r="191" spans="1:17">
      <c r="A191" s="78">
        <v>46238</v>
      </c>
      <c r="B191" t="s">
        <v>6382</v>
      </c>
      <c r="C191" t="s">
        <v>6138</v>
      </c>
      <c r="D191" t="s">
        <v>6383</v>
      </c>
      <c r="E191" t="s">
        <v>84</v>
      </c>
      <c r="F191">
        <v>4</v>
      </c>
      <c r="G191">
        <v>685980.00000000012</v>
      </c>
      <c r="H191">
        <v>504135.6108108107</v>
      </c>
      <c r="I191">
        <v>113864.3891891893</v>
      </c>
      <c r="J191">
        <v>12794.434782608696</v>
      </c>
      <c r="K191" t="s">
        <v>7970</v>
      </c>
      <c r="L191" t="s">
        <v>7971</v>
      </c>
      <c r="M191">
        <v>0</v>
      </c>
      <c r="N191">
        <v>13636.363636363636</v>
      </c>
      <c r="O191">
        <v>0</v>
      </c>
      <c r="P191">
        <v>13719.6</v>
      </c>
      <c r="Q191">
        <v>73713.990770216958</v>
      </c>
    </row>
    <row r="192" spans="1:17">
      <c r="A192" s="78">
        <v>46238</v>
      </c>
      <c r="B192" t="s">
        <v>6385</v>
      </c>
      <c r="C192" t="s">
        <v>6134</v>
      </c>
      <c r="D192" t="s">
        <v>6156</v>
      </c>
      <c r="E192" t="s">
        <v>20</v>
      </c>
      <c r="F192">
        <v>20</v>
      </c>
      <c r="G192">
        <v>3435450.0000000005</v>
      </c>
      <c r="H192">
        <v>2546870.9189189188</v>
      </c>
      <c r="I192">
        <v>548129.08108108118</v>
      </c>
      <c r="J192">
        <v>82459.826086956527</v>
      </c>
      <c r="K192" t="s">
        <v>6370</v>
      </c>
      <c r="L192" t="s">
        <v>7974</v>
      </c>
      <c r="M192">
        <v>175000</v>
      </c>
      <c r="N192">
        <v>38461.538461538461</v>
      </c>
      <c r="O192">
        <v>0</v>
      </c>
      <c r="P192">
        <v>68709</v>
      </c>
      <c r="Q192">
        <v>183498.71653258617</v>
      </c>
    </row>
    <row r="193" spans="1:17">
      <c r="A193" s="78">
        <v>46238</v>
      </c>
      <c r="B193" t="s">
        <v>6387</v>
      </c>
      <c r="C193" t="s">
        <v>6134</v>
      </c>
      <c r="D193" t="s">
        <v>6218</v>
      </c>
      <c r="E193" t="s">
        <v>20</v>
      </c>
      <c r="F193">
        <v>4</v>
      </c>
      <c r="G193">
        <v>380729.99999999994</v>
      </c>
      <c r="H193">
        <v>290278.57297297294</v>
      </c>
      <c r="I193">
        <v>52721.427027027006</v>
      </c>
      <c r="J193">
        <v>3302.6782608695648</v>
      </c>
      <c r="K193" t="s">
        <v>7967</v>
      </c>
      <c r="L193" t="s">
        <v>7973</v>
      </c>
      <c r="M193">
        <v>0</v>
      </c>
      <c r="N193">
        <v>0</v>
      </c>
      <c r="O193">
        <v>11421.9</v>
      </c>
      <c r="P193">
        <v>7614.5999999999995</v>
      </c>
      <c r="Q193">
        <v>30382.248766157441</v>
      </c>
    </row>
    <row r="194" spans="1:17">
      <c r="A194" s="78">
        <v>46238</v>
      </c>
      <c r="B194" t="s">
        <v>6388</v>
      </c>
      <c r="C194" t="s">
        <v>6124</v>
      </c>
      <c r="D194" t="s">
        <v>6160</v>
      </c>
      <c r="E194" t="s">
        <v>20</v>
      </c>
      <c r="F194">
        <v>2</v>
      </c>
      <c r="G194">
        <v>1620600</v>
      </c>
      <c r="H194">
        <v>1197476.1513513513</v>
      </c>
      <c r="I194">
        <v>262523.84864864848</v>
      </c>
      <c r="J194">
        <v>39821.913043478264</v>
      </c>
      <c r="K194" t="s">
        <v>6370</v>
      </c>
      <c r="L194" t="s">
        <v>7974</v>
      </c>
      <c r="M194">
        <v>70000</v>
      </c>
      <c r="N194">
        <v>13636.363636363636</v>
      </c>
      <c r="O194">
        <v>0</v>
      </c>
      <c r="P194">
        <v>32412</v>
      </c>
      <c r="Q194">
        <v>106653.57196880656</v>
      </c>
    </row>
    <row r="195" spans="1:17">
      <c r="A195" s="78">
        <v>46238</v>
      </c>
      <c r="B195" t="s">
        <v>6390</v>
      </c>
      <c r="C195" t="s">
        <v>6143</v>
      </c>
      <c r="D195" t="s">
        <v>6148</v>
      </c>
      <c r="E195" t="s">
        <v>84</v>
      </c>
      <c r="F195">
        <v>4</v>
      </c>
      <c r="G195">
        <v>304140</v>
      </c>
      <c r="H195">
        <v>230805.36216216214</v>
      </c>
      <c r="I195">
        <v>43194.637837837858</v>
      </c>
      <c r="J195">
        <v>3336.3478260869565</v>
      </c>
      <c r="K195" t="s">
        <v>7967</v>
      </c>
      <c r="L195" t="s">
        <v>7973</v>
      </c>
      <c r="M195">
        <v>0</v>
      </c>
      <c r="N195">
        <v>0</v>
      </c>
      <c r="O195">
        <v>12165.6</v>
      </c>
      <c r="P195">
        <v>6082.8</v>
      </c>
      <c r="Q195">
        <v>21609.8900117509</v>
      </c>
    </row>
    <row r="196" spans="1:17">
      <c r="A196" s="78">
        <v>46238</v>
      </c>
      <c r="B196" t="s">
        <v>6391</v>
      </c>
      <c r="C196" t="s">
        <v>6175</v>
      </c>
      <c r="D196" t="s">
        <v>6294</v>
      </c>
      <c r="E196" t="s">
        <v>84</v>
      </c>
      <c r="F196">
        <v>1</v>
      </c>
      <c r="G196">
        <v>707347.50000000012</v>
      </c>
      <c r="H196">
        <v>516692.77837837825</v>
      </c>
      <c r="I196">
        <v>120557.22162162175</v>
      </c>
      <c r="J196">
        <v>19903.304347826088</v>
      </c>
      <c r="K196" t="s">
        <v>7970</v>
      </c>
      <c r="L196" t="s">
        <v>7972</v>
      </c>
      <c r="M196">
        <v>0</v>
      </c>
      <c r="N196">
        <v>0</v>
      </c>
      <c r="O196">
        <v>0</v>
      </c>
      <c r="P196">
        <v>14146.95</v>
      </c>
      <c r="Q196">
        <v>86506.967273795672</v>
      </c>
    </row>
    <row r="197" spans="1:17">
      <c r="A197" s="78">
        <v>46238</v>
      </c>
      <c r="B197" t="s">
        <v>6392</v>
      </c>
      <c r="C197" t="s">
        <v>6201</v>
      </c>
      <c r="D197" t="s">
        <v>6135</v>
      </c>
      <c r="E197" t="s">
        <v>20</v>
      </c>
      <c r="F197">
        <v>24</v>
      </c>
      <c r="G197">
        <v>2215560</v>
      </c>
      <c r="H197">
        <v>1702844.3675675672</v>
      </c>
      <c r="I197">
        <v>293155.63243243261</v>
      </c>
      <c r="J197">
        <v>32589.217391304348</v>
      </c>
      <c r="K197" t="s">
        <v>6193</v>
      </c>
      <c r="L197" t="s">
        <v>7974</v>
      </c>
      <c r="M197">
        <v>60000</v>
      </c>
      <c r="N197">
        <v>16666.666666666668</v>
      </c>
      <c r="O197">
        <v>0</v>
      </c>
      <c r="P197">
        <v>44311.199999999997</v>
      </c>
      <c r="Q197">
        <v>139588.54837446159</v>
      </c>
    </row>
    <row r="198" spans="1:17">
      <c r="A198" s="78">
        <v>46238</v>
      </c>
      <c r="B198" t="s">
        <v>6393</v>
      </c>
      <c r="C198" t="s">
        <v>6201</v>
      </c>
      <c r="D198" t="s">
        <v>6135</v>
      </c>
      <c r="E198" t="s">
        <v>20</v>
      </c>
      <c r="F198">
        <v>48</v>
      </c>
      <c r="G198">
        <v>4431120</v>
      </c>
      <c r="H198">
        <v>3405688.7351351343</v>
      </c>
      <c r="I198">
        <v>586311.26486486522</v>
      </c>
      <c r="J198">
        <v>65178.434782608696</v>
      </c>
      <c r="K198" t="s">
        <v>6193</v>
      </c>
      <c r="L198" t="s">
        <v>7974</v>
      </c>
      <c r="M198">
        <v>120000</v>
      </c>
      <c r="N198">
        <v>25000</v>
      </c>
      <c r="O198">
        <v>0</v>
      </c>
      <c r="P198">
        <v>88622.399999999994</v>
      </c>
      <c r="Q198">
        <v>287510.43008225656</v>
      </c>
    </row>
    <row r="199" spans="1:17">
      <c r="A199" s="78">
        <v>46238</v>
      </c>
      <c r="B199" t="s">
        <v>6394</v>
      </c>
      <c r="C199" t="s">
        <v>6124</v>
      </c>
      <c r="D199" t="s">
        <v>6135</v>
      </c>
      <c r="E199" t="s">
        <v>20</v>
      </c>
      <c r="F199">
        <v>24</v>
      </c>
      <c r="G199">
        <v>2215560</v>
      </c>
      <c r="H199">
        <v>1702844.3675675672</v>
      </c>
      <c r="I199">
        <v>293155.63243243261</v>
      </c>
      <c r="J199">
        <v>22589.217391304348</v>
      </c>
      <c r="K199" t="s">
        <v>6193</v>
      </c>
      <c r="L199" t="s">
        <v>7974</v>
      </c>
      <c r="M199">
        <v>60000</v>
      </c>
      <c r="N199">
        <v>6250</v>
      </c>
      <c r="O199">
        <v>0</v>
      </c>
      <c r="P199">
        <v>44311.199999999997</v>
      </c>
      <c r="Q199">
        <v>160005.21504112828</v>
      </c>
    </row>
    <row r="200" spans="1:17">
      <c r="A200" s="78">
        <v>46238</v>
      </c>
      <c r="B200" t="s">
        <v>6395</v>
      </c>
      <c r="C200" t="s">
        <v>6134</v>
      </c>
      <c r="D200" t="s">
        <v>6170</v>
      </c>
      <c r="E200" t="s">
        <v>84</v>
      </c>
      <c r="F200">
        <v>1</v>
      </c>
      <c r="G200">
        <v>1321085</v>
      </c>
      <c r="H200">
        <v>995097.75135135127</v>
      </c>
      <c r="I200">
        <v>195068.91531531524</v>
      </c>
      <c r="J200">
        <v>16153.739130434782</v>
      </c>
      <c r="K200" t="s">
        <v>7967</v>
      </c>
      <c r="L200" t="s">
        <v>7973</v>
      </c>
      <c r="M200">
        <v>0</v>
      </c>
      <c r="N200">
        <v>0</v>
      </c>
      <c r="O200">
        <v>105686.8</v>
      </c>
      <c r="P200">
        <v>0</v>
      </c>
      <c r="Q200">
        <v>73228.376184880457</v>
      </c>
    </row>
    <row r="201" spans="1:17">
      <c r="A201" s="78">
        <v>46238</v>
      </c>
      <c r="B201" t="s">
        <v>6396</v>
      </c>
      <c r="C201" t="s">
        <v>6188</v>
      </c>
      <c r="D201" t="s">
        <v>6218</v>
      </c>
      <c r="E201" t="s">
        <v>20</v>
      </c>
      <c r="F201">
        <v>24</v>
      </c>
      <c r="G201">
        <v>2284379.9999999995</v>
      </c>
      <c r="H201">
        <v>1741671.4378378377</v>
      </c>
      <c r="I201">
        <v>316328.5621621618</v>
      </c>
      <c r="J201">
        <v>19816.069565217393</v>
      </c>
      <c r="K201" t="s">
        <v>7970</v>
      </c>
      <c r="L201" t="s">
        <v>7972</v>
      </c>
      <c r="M201">
        <v>0</v>
      </c>
      <c r="N201">
        <v>0</v>
      </c>
      <c r="O201">
        <v>0</v>
      </c>
      <c r="P201">
        <v>45687.6</v>
      </c>
      <c r="Q201">
        <v>250824.89259694438</v>
      </c>
    </row>
    <row r="202" spans="1:17">
      <c r="A202" s="78">
        <v>46238</v>
      </c>
      <c r="B202" t="s">
        <v>6397</v>
      </c>
      <c r="C202" t="s">
        <v>6158</v>
      </c>
      <c r="D202" t="s">
        <v>2687</v>
      </c>
      <c r="E202" t="s">
        <v>20</v>
      </c>
      <c r="F202">
        <v>3</v>
      </c>
      <c r="G202">
        <v>250027.50000000003</v>
      </c>
      <c r="H202">
        <v>190206.42162162162</v>
      </c>
      <c r="I202">
        <v>35043.578378378385</v>
      </c>
      <c r="J202">
        <v>2415.0260869565218</v>
      </c>
      <c r="K202" t="s">
        <v>7970</v>
      </c>
      <c r="L202" t="s">
        <v>7972</v>
      </c>
      <c r="M202">
        <v>0</v>
      </c>
      <c r="N202">
        <v>0</v>
      </c>
      <c r="O202">
        <v>0</v>
      </c>
      <c r="P202">
        <v>5000.55</v>
      </c>
      <c r="Q202">
        <v>27628.002291421864</v>
      </c>
    </row>
    <row r="203" spans="1:17">
      <c r="A203" s="78">
        <v>46238</v>
      </c>
      <c r="B203" t="s">
        <v>6397</v>
      </c>
      <c r="C203" t="s">
        <v>6158</v>
      </c>
      <c r="D203" t="s">
        <v>6148</v>
      </c>
      <c r="E203" t="s">
        <v>84</v>
      </c>
      <c r="F203">
        <v>3</v>
      </c>
      <c r="G203">
        <v>228105.00000000003</v>
      </c>
      <c r="H203">
        <v>173104.02162162162</v>
      </c>
      <c r="I203">
        <v>32395.978378378379</v>
      </c>
      <c r="J203">
        <v>2502.2608695652179</v>
      </c>
      <c r="K203" t="s">
        <v>7970</v>
      </c>
      <c r="L203" t="s">
        <v>7972</v>
      </c>
      <c r="M203">
        <v>0</v>
      </c>
      <c r="N203">
        <v>0</v>
      </c>
      <c r="O203">
        <v>0</v>
      </c>
      <c r="P203">
        <v>4562.1000000000004</v>
      </c>
      <c r="Q203">
        <v>25331.617508813164</v>
      </c>
    </row>
    <row r="204" spans="1:17">
      <c r="A204" s="78">
        <v>46238</v>
      </c>
      <c r="B204" t="s">
        <v>6398</v>
      </c>
      <c r="C204" t="s">
        <v>6158</v>
      </c>
      <c r="D204" t="s">
        <v>6218</v>
      </c>
      <c r="E204" t="s">
        <v>20</v>
      </c>
      <c r="F204">
        <v>5</v>
      </c>
      <c r="G204">
        <v>475912.5</v>
      </c>
      <c r="H204">
        <v>362848.21621621615</v>
      </c>
      <c r="I204">
        <v>65901.783783783787</v>
      </c>
      <c r="J204">
        <v>4128.347826086956</v>
      </c>
      <c r="K204" t="s">
        <v>7970</v>
      </c>
      <c r="L204" t="s">
        <v>7972</v>
      </c>
      <c r="M204">
        <v>0</v>
      </c>
      <c r="N204">
        <v>0</v>
      </c>
      <c r="O204">
        <v>0</v>
      </c>
      <c r="P204">
        <v>9518.2499999999982</v>
      </c>
      <c r="Q204">
        <v>52255.185957696827</v>
      </c>
    </row>
    <row r="205" spans="1:17">
      <c r="A205" s="78">
        <v>46238</v>
      </c>
      <c r="B205" t="s">
        <v>6399</v>
      </c>
      <c r="C205" t="s">
        <v>6138</v>
      </c>
      <c r="D205" t="s">
        <v>6162</v>
      </c>
      <c r="E205" t="s">
        <v>20</v>
      </c>
      <c r="F205">
        <v>1</v>
      </c>
      <c r="G205">
        <v>1020737.5</v>
      </c>
      <c r="H205">
        <v>764061.27567567572</v>
      </c>
      <c r="I205">
        <v>155522.05765765754</v>
      </c>
      <c r="J205">
        <v>19903.304347826088</v>
      </c>
      <c r="K205" t="s">
        <v>7970</v>
      </c>
      <c r="L205" t="s">
        <v>7971</v>
      </c>
      <c r="M205">
        <v>0</v>
      </c>
      <c r="N205">
        <v>7142.8571428571431</v>
      </c>
      <c r="O205">
        <v>0</v>
      </c>
      <c r="P205">
        <v>20414.75</v>
      </c>
      <c r="Q205">
        <v>108061.14616697431</v>
      </c>
    </row>
    <row r="206" spans="1:17">
      <c r="A206" s="78">
        <v>46238</v>
      </c>
      <c r="B206" t="s">
        <v>6400</v>
      </c>
      <c r="C206" t="s">
        <v>6138</v>
      </c>
      <c r="D206" t="s">
        <v>6135</v>
      </c>
      <c r="E206" t="s">
        <v>20</v>
      </c>
      <c r="F206">
        <v>6</v>
      </c>
      <c r="G206">
        <v>553890</v>
      </c>
      <c r="H206">
        <v>425711.09189189179</v>
      </c>
      <c r="I206">
        <v>73288.908108108153</v>
      </c>
      <c r="J206">
        <v>5647.304347826087</v>
      </c>
      <c r="K206" t="s">
        <v>7970</v>
      </c>
      <c r="L206" t="s">
        <v>7971</v>
      </c>
      <c r="M206">
        <v>0</v>
      </c>
      <c r="N206">
        <v>5555.5555555555557</v>
      </c>
      <c r="O206">
        <v>0</v>
      </c>
      <c r="P206">
        <v>11077.8</v>
      </c>
      <c r="Q206">
        <v>51008.248204726522</v>
      </c>
    </row>
    <row r="207" spans="1:17">
      <c r="A207" s="78">
        <v>46238</v>
      </c>
      <c r="B207" t="s">
        <v>6401</v>
      </c>
      <c r="C207" t="s">
        <v>6143</v>
      </c>
      <c r="D207" t="s">
        <v>6135</v>
      </c>
      <c r="E207" t="s">
        <v>20</v>
      </c>
      <c r="F207">
        <v>24</v>
      </c>
      <c r="G207">
        <v>2215560</v>
      </c>
      <c r="H207">
        <v>1702844.3675675672</v>
      </c>
      <c r="I207">
        <v>293155.63243243261</v>
      </c>
      <c r="J207">
        <v>22589.217391304348</v>
      </c>
      <c r="K207" t="s">
        <v>6193</v>
      </c>
      <c r="L207" t="s">
        <v>7975</v>
      </c>
      <c r="M207">
        <v>60000</v>
      </c>
      <c r="N207">
        <v>0</v>
      </c>
      <c r="O207">
        <v>0</v>
      </c>
      <c r="P207">
        <v>44311.199999999997</v>
      </c>
      <c r="Q207">
        <v>166255.21504112828</v>
      </c>
    </row>
    <row r="208" spans="1:17">
      <c r="A208" s="78">
        <v>46238</v>
      </c>
      <c r="B208" t="s">
        <v>6402</v>
      </c>
      <c r="C208" t="s">
        <v>6138</v>
      </c>
      <c r="D208" t="s">
        <v>6359</v>
      </c>
      <c r="E208" t="s">
        <v>84</v>
      </c>
      <c r="F208">
        <v>3</v>
      </c>
      <c r="G208">
        <v>506160.00000000006</v>
      </c>
      <c r="H208">
        <v>389426.27027027024</v>
      </c>
      <c r="I208">
        <v>66573.729729729763</v>
      </c>
      <c r="J208">
        <v>5925.0782608695654</v>
      </c>
      <c r="K208" t="s">
        <v>7970</v>
      </c>
      <c r="L208" t="s">
        <v>7971</v>
      </c>
      <c r="M208">
        <v>0</v>
      </c>
      <c r="N208">
        <v>13636.363636363636</v>
      </c>
      <c r="O208">
        <v>0</v>
      </c>
      <c r="P208">
        <v>10123.200000000001</v>
      </c>
      <c r="Q208">
        <v>36889.08783249656</v>
      </c>
    </row>
    <row r="209" spans="1:17">
      <c r="A209" s="78">
        <v>46238</v>
      </c>
      <c r="B209" t="s">
        <v>6403</v>
      </c>
      <c r="C209" t="s">
        <v>6134</v>
      </c>
      <c r="D209" t="s">
        <v>6170</v>
      </c>
      <c r="E209" t="s">
        <v>84</v>
      </c>
      <c r="F209">
        <v>1</v>
      </c>
      <c r="G209">
        <v>1321085</v>
      </c>
      <c r="H209">
        <v>995097.75135135127</v>
      </c>
      <c r="I209">
        <v>195068.91531531524</v>
      </c>
      <c r="J209">
        <v>16153.739130434782</v>
      </c>
      <c r="K209" t="s">
        <v>7967</v>
      </c>
      <c r="L209" t="s">
        <v>7973</v>
      </c>
      <c r="M209">
        <v>0</v>
      </c>
      <c r="N209">
        <v>0</v>
      </c>
      <c r="O209">
        <v>105686.8</v>
      </c>
      <c r="P209">
        <v>0</v>
      </c>
      <c r="Q209">
        <v>73228.376184880457</v>
      </c>
    </row>
    <row r="210" spans="1:17">
      <c r="A210" s="78">
        <v>46238</v>
      </c>
      <c r="B210" t="s">
        <v>6404</v>
      </c>
      <c r="C210" t="s">
        <v>6196</v>
      </c>
      <c r="D210" t="s">
        <v>6156</v>
      </c>
      <c r="E210" t="s">
        <v>20</v>
      </c>
      <c r="F210">
        <v>4</v>
      </c>
      <c r="G210">
        <v>687090.00000000012</v>
      </c>
      <c r="H210">
        <v>509374.18378378375</v>
      </c>
      <c r="I210">
        <v>109625.81621621625</v>
      </c>
      <c r="J210">
        <v>16491.965217391305</v>
      </c>
      <c r="K210" t="s">
        <v>6370</v>
      </c>
      <c r="L210" t="s">
        <v>7974</v>
      </c>
      <c r="M210">
        <v>35000</v>
      </c>
      <c r="N210">
        <v>8064.5161290322585</v>
      </c>
      <c r="O210">
        <v>0</v>
      </c>
      <c r="P210">
        <v>13741.800000000001</v>
      </c>
      <c r="Q210">
        <v>36327.534869792682</v>
      </c>
    </row>
    <row r="211" spans="1:17">
      <c r="A211" s="78">
        <v>46238</v>
      </c>
      <c r="B211" t="s">
        <v>6405</v>
      </c>
      <c r="C211" t="s">
        <v>6188</v>
      </c>
      <c r="D211" t="s">
        <v>6156</v>
      </c>
      <c r="E211" t="s">
        <v>20</v>
      </c>
      <c r="F211">
        <v>12</v>
      </c>
      <c r="G211">
        <v>2061270.0000000002</v>
      </c>
      <c r="H211">
        <v>1528122.5513513512</v>
      </c>
      <c r="I211">
        <v>328877.4486486488</v>
      </c>
      <c r="J211">
        <v>49475.895652173916</v>
      </c>
      <c r="K211" t="s">
        <v>6370</v>
      </c>
      <c r="L211" t="s">
        <v>7974</v>
      </c>
      <c r="M211">
        <v>105000</v>
      </c>
      <c r="N211">
        <v>12500</v>
      </c>
      <c r="O211">
        <v>0</v>
      </c>
      <c r="P211">
        <v>41225.4</v>
      </c>
      <c r="Q211">
        <v>120676.15299647491</v>
      </c>
    </row>
    <row r="212" spans="1:17">
      <c r="A212" s="78">
        <v>46238</v>
      </c>
      <c r="B212" t="s">
        <v>6406</v>
      </c>
      <c r="C212" t="s">
        <v>6239</v>
      </c>
      <c r="D212" t="s">
        <v>6153</v>
      </c>
      <c r="E212" t="s">
        <v>20</v>
      </c>
      <c r="F212">
        <v>4</v>
      </c>
      <c r="G212">
        <v>858030</v>
      </c>
      <c r="H212">
        <v>643111.87027027016</v>
      </c>
      <c r="I212">
        <v>129888.12972972973</v>
      </c>
      <c r="J212">
        <v>16008.347826086958</v>
      </c>
      <c r="K212" t="s">
        <v>7970</v>
      </c>
      <c r="L212" t="s">
        <v>7972</v>
      </c>
      <c r="M212">
        <v>0</v>
      </c>
      <c r="N212">
        <v>0</v>
      </c>
      <c r="O212">
        <v>0</v>
      </c>
      <c r="P212">
        <v>17160.599999999999</v>
      </c>
      <c r="Q212">
        <v>96719.181903642777</v>
      </c>
    </row>
    <row r="213" spans="1:17">
      <c r="A213" s="78">
        <v>46238</v>
      </c>
      <c r="B213" t="s">
        <v>6407</v>
      </c>
      <c r="C213" t="s">
        <v>6196</v>
      </c>
      <c r="D213" t="s">
        <v>6167</v>
      </c>
      <c r="E213" t="s">
        <v>84</v>
      </c>
      <c r="F213">
        <v>4</v>
      </c>
      <c r="G213">
        <v>269730</v>
      </c>
      <c r="H213">
        <v>206060.80864864861</v>
      </c>
      <c r="I213">
        <v>36939.191351351386</v>
      </c>
      <c r="J213">
        <v>2760.9043478260869</v>
      </c>
      <c r="K213" t="s">
        <v>7970</v>
      </c>
      <c r="L213" t="s">
        <v>7972</v>
      </c>
      <c r="M213">
        <v>0</v>
      </c>
      <c r="N213">
        <v>0</v>
      </c>
      <c r="O213">
        <v>0</v>
      </c>
      <c r="P213">
        <v>5394.6</v>
      </c>
      <c r="Q213">
        <v>28783.687003525301</v>
      </c>
    </row>
    <row r="214" spans="1:17">
      <c r="A214" s="78">
        <v>46238</v>
      </c>
      <c r="B214" t="s">
        <v>6408</v>
      </c>
      <c r="C214" t="s">
        <v>6239</v>
      </c>
      <c r="D214" t="s">
        <v>6156</v>
      </c>
      <c r="E214" t="s">
        <v>20</v>
      </c>
      <c r="F214">
        <v>4</v>
      </c>
      <c r="G214">
        <v>687090.00000000012</v>
      </c>
      <c r="H214">
        <v>509374.18378378375</v>
      </c>
      <c r="I214">
        <v>109625.81621621625</v>
      </c>
      <c r="J214">
        <v>16491.965217391305</v>
      </c>
      <c r="K214" t="s">
        <v>6370</v>
      </c>
      <c r="L214" t="s">
        <v>7975</v>
      </c>
      <c r="M214">
        <v>35000</v>
      </c>
      <c r="N214">
        <v>0</v>
      </c>
      <c r="O214">
        <v>0</v>
      </c>
      <c r="P214">
        <v>13741.800000000001</v>
      </c>
      <c r="Q214">
        <v>44392.05099882494</v>
      </c>
    </row>
    <row r="215" spans="1:17">
      <c r="A215" s="78">
        <v>46238</v>
      </c>
      <c r="B215" t="s">
        <v>6409</v>
      </c>
      <c r="C215" t="s">
        <v>6196</v>
      </c>
      <c r="D215" t="s">
        <v>6156</v>
      </c>
      <c r="E215" t="s">
        <v>20</v>
      </c>
      <c r="F215">
        <v>2</v>
      </c>
      <c r="G215">
        <v>343545.00000000006</v>
      </c>
      <c r="H215">
        <v>254687.09189189188</v>
      </c>
      <c r="I215">
        <v>54812.908108108124</v>
      </c>
      <c r="J215">
        <v>8245.9826086956527</v>
      </c>
      <c r="K215" t="s">
        <v>7970</v>
      </c>
      <c r="L215" t="s">
        <v>7972</v>
      </c>
      <c r="M215">
        <v>0</v>
      </c>
      <c r="N215">
        <v>0</v>
      </c>
      <c r="O215">
        <v>0</v>
      </c>
      <c r="P215">
        <v>6870.9000000000005</v>
      </c>
      <c r="Q215">
        <v>39696.02549941247</v>
      </c>
    </row>
    <row r="216" spans="1:17">
      <c r="A216" s="78">
        <v>46238</v>
      </c>
      <c r="B216" t="s">
        <v>6410</v>
      </c>
      <c r="C216" t="s">
        <v>6188</v>
      </c>
      <c r="D216" t="s">
        <v>6135</v>
      </c>
      <c r="E216" t="s">
        <v>20</v>
      </c>
      <c r="F216">
        <v>30</v>
      </c>
      <c r="G216">
        <v>2769449.9999999995</v>
      </c>
      <c r="H216">
        <v>2128555.4594594589</v>
      </c>
      <c r="I216">
        <v>366444.54054054059</v>
      </c>
      <c r="J216">
        <v>28236.521739130436</v>
      </c>
      <c r="K216" t="s">
        <v>6193</v>
      </c>
      <c r="L216" t="s">
        <v>7974</v>
      </c>
      <c r="M216">
        <v>60000</v>
      </c>
      <c r="N216">
        <v>12500</v>
      </c>
      <c r="O216">
        <v>0</v>
      </c>
      <c r="P216">
        <v>55389</v>
      </c>
      <c r="Q216">
        <v>210319.01880141016</v>
      </c>
    </row>
    <row r="217" spans="1:17">
      <c r="A217" s="78">
        <v>46238</v>
      </c>
      <c r="B217" t="s">
        <v>6411</v>
      </c>
      <c r="C217" t="s">
        <v>6138</v>
      </c>
      <c r="D217" t="s">
        <v>6170</v>
      </c>
      <c r="E217" t="s">
        <v>84</v>
      </c>
      <c r="F217">
        <v>3</v>
      </c>
      <c r="G217">
        <v>3963255</v>
      </c>
      <c r="H217">
        <v>2985293.2540540537</v>
      </c>
      <c r="I217">
        <v>585206.74594594585</v>
      </c>
      <c r="J217">
        <v>48461.217391304352</v>
      </c>
      <c r="K217" t="s">
        <v>7970</v>
      </c>
      <c r="L217" t="s">
        <v>7971</v>
      </c>
      <c r="M217">
        <v>0</v>
      </c>
      <c r="N217">
        <v>8333.3333333333339</v>
      </c>
      <c r="O217">
        <v>0</v>
      </c>
      <c r="P217">
        <v>79265.099999999991</v>
      </c>
      <c r="Q217">
        <v>449147.09522130818</v>
      </c>
    </row>
    <row r="218" spans="1:17">
      <c r="A218" s="78">
        <v>46238</v>
      </c>
      <c r="B218" t="s">
        <v>6412</v>
      </c>
      <c r="C218" t="s">
        <v>6196</v>
      </c>
      <c r="D218" t="s">
        <v>6156</v>
      </c>
      <c r="E218" t="s">
        <v>20</v>
      </c>
      <c r="F218">
        <v>4</v>
      </c>
      <c r="G218">
        <v>687090.00000000012</v>
      </c>
      <c r="H218">
        <v>509374.18378378375</v>
      </c>
      <c r="I218">
        <v>109625.81621621625</v>
      </c>
      <c r="J218">
        <v>16491.965217391305</v>
      </c>
      <c r="K218" t="s">
        <v>6370</v>
      </c>
      <c r="L218" t="s">
        <v>7974</v>
      </c>
      <c r="M218">
        <v>35000</v>
      </c>
      <c r="N218">
        <v>2777.7777777777778</v>
      </c>
      <c r="O218">
        <v>0</v>
      </c>
      <c r="P218">
        <v>13741.800000000001</v>
      </c>
      <c r="Q218">
        <v>41614.273221047159</v>
      </c>
    </row>
    <row r="219" spans="1:17">
      <c r="A219" s="78">
        <v>46238</v>
      </c>
      <c r="B219" t="s">
        <v>6413</v>
      </c>
      <c r="C219" t="s">
        <v>6201</v>
      </c>
      <c r="D219" t="s">
        <v>6189</v>
      </c>
      <c r="E219" t="s">
        <v>84</v>
      </c>
      <c r="F219">
        <v>10</v>
      </c>
      <c r="G219">
        <v>3999700</v>
      </c>
      <c r="H219">
        <v>2900474.5945945941</v>
      </c>
      <c r="I219">
        <v>702858.73873873893</v>
      </c>
      <c r="J219">
        <v>244166.95652173914</v>
      </c>
      <c r="K219" t="s">
        <v>7970</v>
      </c>
      <c r="L219" t="s">
        <v>7971</v>
      </c>
      <c r="M219">
        <v>0</v>
      </c>
      <c r="N219">
        <v>33333.333333333336</v>
      </c>
      <c r="O219">
        <v>0</v>
      </c>
      <c r="P219">
        <v>79994</v>
      </c>
      <c r="Q219">
        <v>345364.44888366648</v>
      </c>
    </row>
    <row r="220" spans="1:17">
      <c r="A220" s="78">
        <v>46238</v>
      </c>
      <c r="B220" t="s">
        <v>6414</v>
      </c>
      <c r="C220" t="s">
        <v>6201</v>
      </c>
      <c r="D220" t="s">
        <v>6189</v>
      </c>
      <c r="E220" t="s">
        <v>84</v>
      </c>
      <c r="F220">
        <v>10</v>
      </c>
      <c r="G220">
        <v>3999700</v>
      </c>
      <c r="H220">
        <v>2900474.5945945941</v>
      </c>
      <c r="I220">
        <v>702858.73873873893</v>
      </c>
      <c r="J220">
        <v>244166.95652173914</v>
      </c>
      <c r="K220" t="s">
        <v>7970</v>
      </c>
      <c r="L220" t="s">
        <v>7971</v>
      </c>
      <c r="M220">
        <v>0</v>
      </c>
      <c r="N220">
        <v>33333.333333333336</v>
      </c>
      <c r="O220">
        <v>0</v>
      </c>
      <c r="P220">
        <v>79994</v>
      </c>
      <c r="Q220">
        <v>345364.44888366648</v>
      </c>
    </row>
    <row r="221" spans="1:17">
      <c r="A221" s="78">
        <v>46238</v>
      </c>
      <c r="B221" t="s">
        <v>6415</v>
      </c>
      <c r="C221" t="s">
        <v>6196</v>
      </c>
      <c r="D221" t="s">
        <v>6135</v>
      </c>
      <c r="E221" t="s">
        <v>20</v>
      </c>
      <c r="F221">
        <v>4</v>
      </c>
      <c r="G221">
        <v>369260</v>
      </c>
      <c r="H221">
        <v>283807.39459459455</v>
      </c>
      <c r="I221">
        <v>48859.272072072083</v>
      </c>
      <c r="J221">
        <v>3764.8695652173915</v>
      </c>
      <c r="K221" t="s">
        <v>7970</v>
      </c>
      <c r="L221" t="s">
        <v>7971</v>
      </c>
      <c r="M221">
        <v>0</v>
      </c>
      <c r="N221">
        <v>2777.7777777777778</v>
      </c>
      <c r="O221">
        <v>0</v>
      </c>
      <c r="P221">
        <v>7385.2000000000007</v>
      </c>
      <c r="Q221">
        <v>34931.424729076913</v>
      </c>
    </row>
    <row r="222" spans="1:17">
      <c r="A222" s="78">
        <v>46238</v>
      </c>
      <c r="B222" t="s">
        <v>6416</v>
      </c>
      <c r="C222" t="s">
        <v>6143</v>
      </c>
      <c r="D222" t="s">
        <v>3207</v>
      </c>
      <c r="E222" t="s">
        <v>75</v>
      </c>
      <c r="F222">
        <v>1</v>
      </c>
      <c r="G222">
        <v>1190175</v>
      </c>
      <c r="H222">
        <v>904741.98198198189</v>
      </c>
      <c r="I222">
        <v>167487.74774774781</v>
      </c>
      <c r="J222">
        <v>15197.217391304348</v>
      </c>
      <c r="K222" t="s">
        <v>7970</v>
      </c>
      <c r="L222" t="s">
        <v>7971</v>
      </c>
      <c r="M222">
        <v>0</v>
      </c>
      <c r="N222">
        <v>12500</v>
      </c>
      <c r="O222">
        <v>0</v>
      </c>
      <c r="P222">
        <v>23803.5</v>
      </c>
      <c r="Q222">
        <v>115987.03035644346</v>
      </c>
    </row>
    <row r="223" spans="1:17">
      <c r="A223" s="78">
        <v>46238</v>
      </c>
      <c r="B223" t="s">
        <v>6417</v>
      </c>
      <c r="C223" t="s">
        <v>6143</v>
      </c>
      <c r="D223" t="s">
        <v>6160</v>
      </c>
      <c r="E223" t="s">
        <v>20</v>
      </c>
      <c r="F223">
        <v>1</v>
      </c>
      <c r="G223">
        <v>810300</v>
      </c>
      <c r="H223">
        <v>598738.07567567565</v>
      </c>
      <c r="I223">
        <v>131261.92432432424</v>
      </c>
      <c r="J223">
        <v>19910.956521739132</v>
      </c>
      <c r="K223" t="s">
        <v>6370</v>
      </c>
      <c r="L223" t="s">
        <v>7974</v>
      </c>
      <c r="M223">
        <v>35000</v>
      </c>
      <c r="N223">
        <v>13636.363636363636</v>
      </c>
      <c r="O223">
        <v>0</v>
      </c>
      <c r="P223">
        <v>16206</v>
      </c>
      <c r="Q223">
        <v>46508.60416622147</v>
      </c>
    </row>
    <row r="224" spans="1:17">
      <c r="A224" s="78">
        <v>46238</v>
      </c>
      <c r="B224" t="s">
        <v>6418</v>
      </c>
      <c r="C224" t="s">
        <v>6124</v>
      </c>
      <c r="D224" t="s">
        <v>6166</v>
      </c>
      <c r="E224" t="s">
        <v>84</v>
      </c>
      <c r="F224">
        <v>4</v>
      </c>
      <c r="G224">
        <v>414770</v>
      </c>
      <c r="H224">
        <v>297366.05405405402</v>
      </c>
      <c r="I224">
        <v>76300.612612612604</v>
      </c>
      <c r="J224">
        <v>14324.869565217392</v>
      </c>
      <c r="K224" t="s">
        <v>7970</v>
      </c>
      <c r="L224" t="s">
        <v>7971</v>
      </c>
      <c r="M224">
        <v>0</v>
      </c>
      <c r="N224">
        <v>6250</v>
      </c>
      <c r="O224">
        <v>0</v>
      </c>
      <c r="P224">
        <v>8295.4</v>
      </c>
      <c r="Q224">
        <v>47430.34304739521</v>
      </c>
    </row>
    <row r="225" spans="1:17">
      <c r="A225" s="78">
        <v>46238</v>
      </c>
      <c r="B225" t="s">
        <v>6419</v>
      </c>
      <c r="C225" t="s">
        <v>6124</v>
      </c>
      <c r="D225" t="s">
        <v>6156</v>
      </c>
      <c r="E225" t="s">
        <v>20</v>
      </c>
      <c r="F225">
        <v>2</v>
      </c>
      <c r="G225">
        <v>343545.00000000006</v>
      </c>
      <c r="H225">
        <v>254687.09189189188</v>
      </c>
      <c r="I225">
        <v>54812.908108108124</v>
      </c>
      <c r="J225">
        <v>8245.9826086956527</v>
      </c>
      <c r="K225" t="s">
        <v>7970</v>
      </c>
      <c r="L225" t="s">
        <v>7971</v>
      </c>
      <c r="M225">
        <v>0</v>
      </c>
      <c r="N225">
        <v>4545.454545454545</v>
      </c>
      <c r="O225">
        <v>0</v>
      </c>
      <c r="P225">
        <v>6870.9000000000005</v>
      </c>
      <c r="Q225">
        <v>35150.570953957926</v>
      </c>
    </row>
    <row r="226" spans="1:17">
      <c r="A226" s="78">
        <v>46238</v>
      </c>
      <c r="B226" t="s">
        <v>6419</v>
      </c>
      <c r="C226" t="s">
        <v>6124</v>
      </c>
      <c r="D226" t="s">
        <v>6135</v>
      </c>
      <c r="E226" t="s">
        <v>20</v>
      </c>
      <c r="F226">
        <v>12</v>
      </c>
      <c r="G226">
        <v>1107780</v>
      </c>
      <c r="H226">
        <v>851422.18378378358</v>
      </c>
      <c r="I226">
        <v>146577.81621621631</v>
      </c>
      <c r="J226">
        <v>11294.608695652174</v>
      </c>
      <c r="K226" t="s">
        <v>7970</v>
      </c>
      <c r="L226" t="s">
        <v>7971</v>
      </c>
      <c r="M226">
        <v>0</v>
      </c>
      <c r="N226">
        <v>4545.454545454545</v>
      </c>
      <c r="O226">
        <v>0</v>
      </c>
      <c r="P226">
        <v>22155.599999999999</v>
      </c>
      <c r="Q226">
        <v>108582.15297510961</v>
      </c>
    </row>
    <row r="227" spans="1:17">
      <c r="A227" s="78">
        <v>46238</v>
      </c>
      <c r="B227" t="s">
        <v>6420</v>
      </c>
      <c r="C227" t="s">
        <v>6138</v>
      </c>
      <c r="D227" t="s">
        <v>6207</v>
      </c>
      <c r="E227" t="s">
        <v>84</v>
      </c>
      <c r="F227">
        <v>4</v>
      </c>
      <c r="G227">
        <v>1149220</v>
      </c>
      <c r="H227">
        <v>872068.32432432426</v>
      </c>
      <c r="I227">
        <v>163265.00900900899</v>
      </c>
      <c r="J227">
        <v>12978.08695652174</v>
      </c>
      <c r="K227" t="s">
        <v>7970</v>
      </c>
      <c r="L227" t="s">
        <v>7971</v>
      </c>
      <c r="M227">
        <v>0</v>
      </c>
      <c r="N227">
        <v>9090.9090909090901</v>
      </c>
      <c r="O227">
        <v>0</v>
      </c>
      <c r="P227">
        <v>22984.399999999998</v>
      </c>
      <c r="Q227">
        <v>118211.61296157818</v>
      </c>
    </row>
    <row r="228" spans="1:17">
      <c r="A228" s="78">
        <v>46238</v>
      </c>
      <c r="B228" t="s">
        <v>6421</v>
      </c>
      <c r="C228" t="s">
        <v>6183</v>
      </c>
      <c r="D228" t="s">
        <v>6148</v>
      </c>
      <c r="E228" t="s">
        <v>84</v>
      </c>
      <c r="F228">
        <v>6</v>
      </c>
      <c r="G228">
        <v>456210.00000000006</v>
      </c>
      <c r="H228">
        <v>346208.04324324324</v>
      </c>
      <c r="I228">
        <v>64791.956756756757</v>
      </c>
      <c r="J228">
        <v>15004.521739130436</v>
      </c>
      <c r="K228" t="s">
        <v>7970</v>
      </c>
      <c r="L228" t="s">
        <v>7972</v>
      </c>
      <c r="M228">
        <v>0</v>
      </c>
      <c r="N228">
        <v>0</v>
      </c>
      <c r="O228">
        <v>0</v>
      </c>
      <c r="P228">
        <v>9124.2000000000007</v>
      </c>
      <c r="Q228">
        <v>40663.235017626328</v>
      </c>
    </row>
    <row r="229" spans="1:17">
      <c r="A229" s="78">
        <v>46238</v>
      </c>
      <c r="B229" t="s">
        <v>6421</v>
      </c>
      <c r="C229" t="s">
        <v>6183</v>
      </c>
      <c r="D229" t="s">
        <v>6151</v>
      </c>
      <c r="E229" t="s">
        <v>84</v>
      </c>
      <c r="F229">
        <v>12</v>
      </c>
      <c r="G229">
        <v>829170</v>
      </c>
      <c r="H229">
        <v>627704.3027027027</v>
      </c>
      <c r="I229">
        <v>119295.69729729719</v>
      </c>
      <c r="J229">
        <v>17805.217391304348</v>
      </c>
      <c r="K229" t="s">
        <v>7970</v>
      </c>
      <c r="L229" t="s">
        <v>7972</v>
      </c>
      <c r="M229">
        <v>0</v>
      </c>
      <c r="N229">
        <v>0</v>
      </c>
      <c r="O229">
        <v>0</v>
      </c>
      <c r="P229">
        <v>16583.399999999998</v>
      </c>
      <c r="Q229">
        <v>84907.079905992839</v>
      </c>
    </row>
    <row r="230" spans="1:17">
      <c r="A230" s="78">
        <v>46238</v>
      </c>
      <c r="B230" t="s">
        <v>6422</v>
      </c>
      <c r="C230" t="s">
        <v>6128</v>
      </c>
      <c r="D230" t="s">
        <v>6135</v>
      </c>
      <c r="E230" t="s">
        <v>20</v>
      </c>
      <c r="F230">
        <v>12</v>
      </c>
      <c r="G230">
        <v>1107780</v>
      </c>
      <c r="H230">
        <v>851422.18378378358</v>
      </c>
      <c r="I230">
        <v>146577.81621621631</v>
      </c>
      <c r="J230">
        <v>11294.608695652174</v>
      </c>
      <c r="K230" t="s">
        <v>7970</v>
      </c>
      <c r="L230" t="s">
        <v>7972</v>
      </c>
      <c r="M230">
        <v>0</v>
      </c>
      <c r="N230">
        <v>0</v>
      </c>
      <c r="O230">
        <v>0</v>
      </c>
      <c r="P230">
        <v>22155.599999999999</v>
      </c>
      <c r="Q230">
        <v>113127.60752056414</v>
      </c>
    </row>
    <row r="231" spans="1:17">
      <c r="A231" s="78">
        <v>46238</v>
      </c>
      <c r="B231" t="s">
        <v>6423</v>
      </c>
      <c r="C231" t="s">
        <v>6201</v>
      </c>
      <c r="D231" t="s">
        <v>6135</v>
      </c>
      <c r="E231" t="s">
        <v>20</v>
      </c>
      <c r="F231">
        <v>48</v>
      </c>
      <c r="G231">
        <v>4431120</v>
      </c>
      <c r="H231">
        <v>3405688.7351351343</v>
      </c>
      <c r="I231">
        <v>586311.26486486522</v>
      </c>
      <c r="J231">
        <v>65178.434782608696</v>
      </c>
      <c r="K231" t="s">
        <v>6193</v>
      </c>
      <c r="L231" t="s">
        <v>7974</v>
      </c>
      <c r="M231">
        <v>120000</v>
      </c>
      <c r="N231">
        <v>33333.333333333336</v>
      </c>
      <c r="O231">
        <v>0</v>
      </c>
      <c r="P231">
        <v>88622.399999999994</v>
      </c>
      <c r="Q231">
        <v>279177.09674892318</v>
      </c>
    </row>
    <row r="232" spans="1:17">
      <c r="A232" s="78">
        <v>46238</v>
      </c>
      <c r="B232" t="s">
        <v>6424</v>
      </c>
      <c r="C232" t="s">
        <v>6128</v>
      </c>
      <c r="D232" t="s">
        <v>6207</v>
      </c>
      <c r="E232" t="s">
        <v>84</v>
      </c>
      <c r="F232">
        <v>4</v>
      </c>
      <c r="G232">
        <v>1149220</v>
      </c>
      <c r="H232">
        <v>872068.32432432426</v>
      </c>
      <c r="I232">
        <v>163265.00900900899</v>
      </c>
      <c r="J232">
        <v>12978.08695652174</v>
      </c>
      <c r="K232" t="s">
        <v>7970</v>
      </c>
      <c r="L232" t="s">
        <v>7971</v>
      </c>
      <c r="M232">
        <v>0</v>
      </c>
      <c r="N232">
        <v>8333.3333333333339</v>
      </c>
      <c r="O232">
        <v>0</v>
      </c>
      <c r="P232">
        <v>22984.399999999998</v>
      </c>
      <c r="Q232">
        <v>118969.18871915393</v>
      </c>
    </row>
    <row r="233" spans="1:17">
      <c r="A233" s="78">
        <v>46238</v>
      </c>
      <c r="B233" t="s">
        <v>6425</v>
      </c>
      <c r="C233" t="s">
        <v>6201</v>
      </c>
      <c r="D233" t="s">
        <v>6129</v>
      </c>
      <c r="E233" t="s">
        <v>20</v>
      </c>
      <c r="F233">
        <v>72</v>
      </c>
      <c r="G233">
        <v>1006215.0000000001</v>
      </c>
      <c r="H233">
        <v>777928.08648648625</v>
      </c>
      <c r="I233">
        <v>128571.91351351375</v>
      </c>
      <c r="J233">
        <v>17988.869565217392</v>
      </c>
      <c r="K233" t="s">
        <v>7970</v>
      </c>
      <c r="L233" t="s">
        <v>7971</v>
      </c>
      <c r="M233">
        <v>0</v>
      </c>
      <c r="N233">
        <v>16666.666666666668</v>
      </c>
      <c r="O233">
        <v>0</v>
      </c>
      <c r="P233">
        <v>20124.300000000003</v>
      </c>
      <c r="Q233">
        <v>73792.077281629681</v>
      </c>
    </row>
    <row r="234" spans="1:17">
      <c r="A234" s="78">
        <v>46238</v>
      </c>
      <c r="B234" t="s">
        <v>6425</v>
      </c>
      <c r="C234" t="s">
        <v>6201</v>
      </c>
      <c r="D234" t="s">
        <v>6131</v>
      </c>
      <c r="E234" t="s">
        <v>20</v>
      </c>
      <c r="F234">
        <v>12</v>
      </c>
      <c r="G234">
        <v>309782.5</v>
      </c>
      <c r="H234">
        <v>238971.37297297292</v>
      </c>
      <c r="I234">
        <v>40111.96036036039</v>
      </c>
      <c r="J234">
        <v>12252.796939130434</v>
      </c>
      <c r="K234" t="s">
        <v>7970</v>
      </c>
      <c r="L234" t="s">
        <v>7971</v>
      </c>
      <c r="M234">
        <v>0</v>
      </c>
      <c r="N234">
        <v>16666.666666666668</v>
      </c>
      <c r="O234">
        <v>0</v>
      </c>
      <c r="P234">
        <v>6195.65</v>
      </c>
      <c r="Q234">
        <v>4996.8467545632866</v>
      </c>
    </row>
    <row r="235" spans="1:17">
      <c r="A235" s="78">
        <v>46238</v>
      </c>
      <c r="B235" t="s">
        <v>6425</v>
      </c>
      <c r="C235" t="s">
        <v>6201</v>
      </c>
      <c r="D235" t="s">
        <v>6167</v>
      </c>
      <c r="E235" t="s">
        <v>84</v>
      </c>
      <c r="F235">
        <v>72</v>
      </c>
      <c r="G235">
        <v>4855140</v>
      </c>
      <c r="H235">
        <v>3709094.5556756752</v>
      </c>
      <c r="I235">
        <v>664905.44432432484</v>
      </c>
      <c r="J235">
        <v>79696.278260869571</v>
      </c>
      <c r="K235" t="s">
        <v>7970</v>
      </c>
      <c r="L235" t="s">
        <v>7971</v>
      </c>
      <c r="M235">
        <v>0</v>
      </c>
      <c r="N235">
        <v>16666.666666666668</v>
      </c>
      <c r="O235">
        <v>0</v>
      </c>
      <c r="P235">
        <v>97102.8</v>
      </c>
      <c r="Q235">
        <v>471439.69939678867</v>
      </c>
    </row>
    <row r="236" spans="1:17">
      <c r="A236" s="78">
        <v>46238</v>
      </c>
      <c r="B236" t="s">
        <v>6425</v>
      </c>
      <c r="C236" t="s">
        <v>6201</v>
      </c>
      <c r="D236" t="s">
        <v>6173</v>
      </c>
      <c r="E236" t="s">
        <v>84</v>
      </c>
      <c r="F236">
        <v>12</v>
      </c>
      <c r="G236">
        <v>244588.49999999997</v>
      </c>
      <c r="H236">
        <v>188519.29297297294</v>
      </c>
      <c r="I236">
        <v>31830.707027027005</v>
      </c>
      <c r="J236">
        <v>12038.539130434783</v>
      </c>
      <c r="K236" t="s">
        <v>7970</v>
      </c>
      <c r="L236" t="s">
        <v>7971</v>
      </c>
      <c r="M236">
        <v>0</v>
      </c>
      <c r="N236">
        <v>16666.666666666668</v>
      </c>
      <c r="O236">
        <v>0</v>
      </c>
      <c r="P236">
        <v>4891.7699999999995</v>
      </c>
      <c r="Q236">
        <v>-1766.2687700744455</v>
      </c>
    </row>
    <row r="237" spans="1:17">
      <c r="A237" s="78">
        <v>46238</v>
      </c>
      <c r="B237" t="s">
        <v>6425</v>
      </c>
      <c r="C237" t="s">
        <v>6201</v>
      </c>
      <c r="D237" t="s">
        <v>6166</v>
      </c>
      <c r="E237" t="s">
        <v>84</v>
      </c>
      <c r="F237">
        <v>4</v>
      </c>
      <c r="G237">
        <v>414770</v>
      </c>
      <c r="H237">
        <v>297366.05405405402</v>
      </c>
      <c r="I237">
        <v>76300.612612612604</v>
      </c>
      <c r="J237">
        <v>24324.869565217392</v>
      </c>
      <c r="K237" t="s">
        <v>7970</v>
      </c>
      <c r="L237" t="s">
        <v>7971</v>
      </c>
      <c r="M237">
        <v>0</v>
      </c>
      <c r="N237">
        <v>16666.666666666668</v>
      </c>
      <c r="O237">
        <v>0</v>
      </c>
      <c r="P237">
        <v>8295.4</v>
      </c>
      <c r="Q237">
        <v>27013.676380728539</v>
      </c>
    </row>
    <row r="238" spans="1:17">
      <c r="A238" s="78">
        <v>46238</v>
      </c>
      <c r="B238" t="s">
        <v>6426</v>
      </c>
      <c r="C238" t="s">
        <v>6201</v>
      </c>
      <c r="D238" t="s">
        <v>6156</v>
      </c>
      <c r="E238" t="s">
        <v>20</v>
      </c>
      <c r="F238">
        <v>4</v>
      </c>
      <c r="G238">
        <v>687090.00000000012</v>
      </c>
      <c r="H238">
        <v>509374.18378378375</v>
      </c>
      <c r="I238">
        <v>109625.81621621625</v>
      </c>
      <c r="J238">
        <v>26491.965217391305</v>
      </c>
      <c r="K238" t="s">
        <v>6370</v>
      </c>
      <c r="L238" t="s">
        <v>7974</v>
      </c>
      <c r="M238">
        <v>35000</v>
      </c>
      <c r="N238">
        <v>16666.666666666668</v>
      </c>
      <c r="O238">
        <v>0</v>
      </c>
      <c r="P238">
        <v>13741.800000000001</v>
      </c>
      <c r="Q238">
        <v>17725.384332158275</v>
      </c>
    </row>
    <row r="239" spans="1:17">
      <c r="A239" s="78">
        <v>46238</v>
      </c>
      <c r="B239" t="s">
        <v>6427</v>
      </c>
      <c r="C239" t="s">
        <v>6138</v>
      </c>
      <c r="D239" t="s">
        <v>6156</v>
      </c>
      <c r="E239" t="s">
        <v>20</v>
      </c>
      <c r="F239">
        <v>2</v>
      </c>
      <c r="G239">
        <v>343545.00000000006</v>
      </c>
      <c r="H239">
        <v>254687.09189189188</v>
      </c>
      <c r="I239">
        <v>54812.908108108124</v>
      </c>
      <c r="J239">
        <v>8245.9826086956527</v>
      </c>
      <c r="K239" t="s">
        <v>7970</v>
      </c>
      <c r="L239" t="s">
        <v>7971</v>
      </c>
      <c r="M239">
        <v>0</v>
      </c>
      <c r="N239">
        <v>6250</v>
      </c>
      <c r="O239">
        <v>0</v>
      </c>
      <c r="P239">
        <v>6870.9000000000005</v>
      </c>
      <c r="Q239">
        <v>33446.02549941247</v>
      </c>
    </row>
    <row r="240" spans="1:17">
      <c r="A240" s="78">
        <v>46238</v>
      </c>
      <c r="B240" t="s">
        <v>6428</v>
      </c>
      <c r="C240" t="s">
        <v>6143</v>
      </c>
      <c r="D240" t="s">
        <v>6131</v>
      </c>
      <c r="E240" t="s">
        <v>20</v>
      </c>
      <c r="F240">
        <v>12</v>
      </c>
      <c r="G240">
        <v>309782.5</v>
      </c>
      <c r="H240">
        <v>238971.37297297292</v>
      </c>
      <c r="I240">
        <v>40111.96036036039</v>
      </c>
      <c r="J240">
        <v>2252.7969391304346</v>
      </c>
      <c r="K240" t="s">
        <v>7970</v>
      </c>
      <c r="L240" t="s">
        <v>7971</v>
      </c>
      <c r="M240">
        <v>0</v>
      </c>
      <c r="N240">
        <v>3846.1538461538462</v>
      </c>
      <c r="O240">
        <v>0</v>
      </c>
      <c r="P240">
        <v>6195.65</v>
      </c>
      <c r="Q240">
        <v>27817.359575076109</v>
      </c>
    </row>
    <row r="241" spans="1:17">
      <c r="A241" s="78">
        <v>46238</v>
      </c>
      <c r="B241" t="s">
        <v>6429</v>
      </c>
      <c r="C241" t="s">
        <v>6175</v>
      </c>
      <c r="D241" t="s">
        <v>6162</v>
      </c>
      <c r="E241" t="s">
        <v>20</v>
      </c>
      <c r="F241">
        <v>1</v>
      </c>
      <c r="G241">
        <v>1020737.5</v>
      </c>
      <c r="H241">
        <v>764061.27567567572</v>
      </c>
      <c r="I241">
        <v>155522.05765765754</v>
      </c>
      <c r="J241">
        <v>19903.304347826088</v>
      </c>
      <c r="K241" t="s">
        <v>7970</v>
      </c>
      <c r="L241" t="s">
        <v>7972</v>
      </c>
      <c r="M241">
        <v>0</v>
      </c>
      <c r="N241">
        <v>0</v>
      </c>
      <c r="O241">
        <v>0</v>
      </c>
      <c r="P241">
        <v>20414.75</v>
      </c>
      <c r="Q241">
        <v>115204.00330983146</v>
      </c>
    </row>
    <row r="242" spans="1:17">
      <c r="A242" s="78">
        <v>46238</v>
      </c>
      <c r="B242" t="s">
        <v>6430</v>
      </c>
      <c r="C242" t="s">
        <v>6143</v>
      </c>
      <c r="D242" t="s">
        <v>6148</v>
      </c>
      <c r="E242" t="s">
        <v>84</v>
      </c>
      <c r="F242">
        <v>2</v>
      </c>
      <c r="G242">
        <v>152070</v>
      </c>
      <c r="H242">
        <v>115402.68108108107</v>
      </c>
      <c r="I242">
        <v>21597.318918918929</v>
      </c>
      <c r="J242">
        <v>1668.1739130434783</v>
      </c>
      <c r="K242" t="s">
        <v>7970</v>
      </c>
      <c r="L242" t="s">
        <v>7971</v>
      </c>
      <c r="M242">
        <v>0</v>
      </c>
      <c r="N242">
        <v>3846.1538461538462</v>
      </c>
      <c r="O242">
        <v>0</v>
      </c>
      <c r="P242">
        <v>3041.4</v>
      </c>
      <c r="Q242">
        <v>13041.591159721604</v>
      </c>
    </row>
    <row r="243" spans="1:17">
      <c r="A243" s="78">
        <v>46238</v>
      </c>
      <c r="B243" t="s">
        <v>6431</v>
      </c>
      <c r="C243" t="s">
        <v>6196</v>
      </c>
      <c r="D243" t="s">
        <v>6131</v>
      </c>
      <c r="E243" t="s">
        <v>20</v>
      </c>
      <c r="F243">
        <v>12</v>
      </c>
      <c r="G243">
        <v>309782.5</v>
      </c>
      <c r="H243">
        <v>238971.37297297292</v>
      </c>
      <c r="I243">
        <v>40111.96036036039</v>
      </c>
      <c r="J243">
        <v>2252.7969391304346</v>
      </c>
      <c r="K243" t="s">
        <v>7970</v>
      </c>
      <c r="L243" t="s">
        <v>7972</v>
      </c>
      <c r="M243">
        <v>0</v>
      </c>
      <c r="N243">
        <v>0</v>
      </c>
      <c r="O243">
        <v>0</v>
      </c>
      <c r="P243">
        <v>6195.65</v>
      </c>
      <c r="Q243">
        <v>31663.513421229953</v>
      </c>
    </row>
    <row r="244" spans="1:17">
      <c r="A244" s="78">
        <v>46238</v>
      </c>
      <c r="B244" t="s">
        <v>6431</v>
      </c>
      <c r="C244" t="s">
        <v>6196</v>
      </c>
      <c r="D244" t="s">
        <v>6173</v>
      </c>
      <c r="E244" t="s">
        <v>84</v>
      </c>
      <c r="F244">
        <v>24</v>
      </c>
      <c r="G244">
        <v>489176.99999999994</v>
      </c>
      <c r="H244">
        <v>377038.58594594587</v>
      </c>
      <c r="I244">
        <v>63661.41405405401</v>
      </c>
      <c r="J244">
        <v>4077.0782608695654</v>
      </c>
      <c r="K244" t="s">
        <v>7970</v>
      </c>
      <c r="L244" t="s">
        <v>7972</v>
      </c>
      <c r="M244">
        <v>0</v>
      </c>
      <c r="N244">
        <v>0</v>
      </c>
      <c r="O244">
        <v>0</v>
      </c>
      <c r="P244">
        <v>9783.5399999999991</v>
      </c>
      <c r="Q244">
        <v>49800.795793184443</v>
      </c>
    </row>
    <row r="245" spans="1:17">
      <c r="A245" s="78">
        <v>46238</v>
      </c>
      <c r="B245" t="s">
        <v>6432</v>
      </c>
      <c r="C245" t="s">
        <v>6138</v>
      </c>
      <c r="D245" t="s">
        <v>6162</v>
      </c>
      <c r="E245" t="s">
        <v>20</v>
      </c>
      <c r="F245">
        <v>1</v>
      </c>
      <c r="G245">
        <v>1020737.5</v>
      </c>
      <c r="H245">
        <v>764061.27567567572</v>
      </c>
      <c r="I245">
        <v>155522.05765765754</v>
      </c>
      <c r="J245">
        <v>19903.304347826088</v>
      </c>
      <c r="K245" t="s">
        <v>7970</v>
      </c>
      <c r="L245" t="s">
        <v>7971</v>
      </c>
      <c r="M245">
        <v>0</v>
      </c>
      <c r="N245">
        <v>5000</v>
      </c>
      <c r="O245">
        <v>0</v>
      </c>
      <c r="P245">
        <v>20414.75</v>
      </c>
      <c r="Q245">
        <v>110204.00330983146</v>
      </c>
    </row>
    <row r="246" spans="1:17">
      <c r="A246" s="78">
        <v>46238</v>
      </c>
      <c r="B246" t="s">
        <v>6433</v>
      </c>
      <c r="C246" t="s">
        <v>6183</v>
      </c>
      <c r="D246" t="s">
        <v>6135</v>
      </c>
      <c r="E246" t="s">
        <v>20</v>
      </c>
      <c r="F246">
        <v>24</v>
      </c>
      <c r="G246">
        <v>2215560</v>
      </c>
      <c r="H246">
        <v>1702844.3675675672</v>
      </c>
      <c r="I246">
        <v>293155.63243243261</v>
      </c>
      <c r="J246">
        <v>32589.217391304348</v>
      </c>
      <c r="K246" t="s">
        <v>6193</v>
      </c>
      <c r="L246" t="s">
        <v>7975</v>
      </c>
      <c r="M246">
        <v>60000</v>
      </c>
      <c r="N246">
        <v>0</v>
      </c>
      <c r="O246">
        <v>0</v>
      </c>
      <c r="P246">
        <v>44311.199999999997</v>
      </c>
      <c r="Q246">
        <v>156255.21504112828</v>
      </c>
    </row>
    <row r="247" spans="1:17">
      <c r="A247" s="78">
        <v>46238</v>
      </c>
      <c r="B247" t="s">
        <v>6434</v>
      </c>
      <c r="C247" t="s">
        <v>6158</v>
      </c>
      <c r="D247" t="s">
        <v>6156</v>
      </c>
      <c r="E247" t="s">
        <v>20</v>
      </c>
      <c r="F247">
        <v>4</v>
      </c>
      <c r="G247">
        <v>687090.00000000012</v>
      </c>
      <c r="H247">
        <v>509374.18378378375</v>
      </c>
      <c r="I247">
        <v>109625.81621621625</v>
      </c>
      <c r="J247">
        <v>16491.965217391305</v>
      </c>
      <c r="K247" t="s">
        <v>7970</v>
      </c>
      <c r="L247" t="s">
        <v>7972</v>
      </c>
      <c r="M247">
        <v>0</v>
      </c>
      <c r="N247">
        <v>0</v>
      </c>
      <c r="O247">
        <v>0</v>
      </c>
      <c r="P247">
        <v>13741.800000000001</v>
      </c>
      <c r="Q247">
        <v>79392.05099882494</v>
      </c>
    </row>
    <row r="248" spans="1:17">
      <c r="A248" s="78">
        <v>46238</v>
      </c>
      <c r="B248" t="s">
        <v>6435</v>
      </c>
      <c r="C248" t="s">
        <v>6239</v>
      </c>
      <c r="D248" t="s">
        <v>6160</v>
      </c>
      <c r="E248" t="s">
        <v>20</v>
      </c>
      <c r="F248">
        <v>2</v>
      </c>
      <c r="G248">
        <v>1620600</v>
      </c>
      <c r="H248">
        <v>1197476.1513513513</v>
      </c>
      <c r="I248">
        <v>262523.84864864848</v>
      </c>
      <c r="J248">
        <v>39821.913043478264</v>
      </c>
      <c r="K248" t="s">
        <v>6370</v>
      </c>
      <c r="L248" t="s">
        <v>7974</v>
      </c>
      <c r="M248">
        <v>70000</v>
      </c>
      <c r="N248">
        <v>7142.8571428571431</v>
      </c>
      <c r="O248">
        <v>0</v>
      </c>
      <c r="P248">
        <v>32412</v>
      </c>
      <c r="Q248">
        <v>113147.07846231307</v>
      </c>
    </row>
    <row r="249" spans="1:17">
      <c r="A249" s="78">
        <v>46238</v>
      </c>
      <c r="B249" t="s">
        <v>6436</v>
      </c>
      <c r="C249" t="s">
        <v>6143</v>
      </c>
      <c r="D249" t="s">
        <v>6135</v>
      </c>
      <c r="E249" t="s">
        <v>20</v>
      </c>
      <c r="F249">
        <v>4</v>
      </c>
      <c r="G249">
        <v>369260</v>
      </c>
      <c r="H249">
        <v>283807.39459459455</v>
      </c>
      <c r="I249">
        <v>48859.272072072083</v>
      </c>
      <c r="J249">
        <v>3764.8695652173915</v>
      </c>
      <c r="K249" t="s">
        <v>7967</v>
      </c>
      <c r="L249" t="s">
        <v>7973</v>
      </c>
      <c r="M249">
        <v>0</v>
      </c>
      <c r="N249">
        <v>0</v>
      </c>
      <c r="O249">
        <v>12924.100000000002</v>
      </c>
      <c r="P249">
        <v>7385.2000000000007</v>
      </c>
      <c r="Q249">
        <v>24785.102506854688</v>
      </c>
    </row>
    <row r="250" spans="1:17">
      <c r="A250" s="78">
        <v>46238</v>
      </c>
      <c r="B250" t="s">
        <v>6437</v>
      </c>
      <c r="C250" t="s">
        <v>6134</v>
      </c>
      <c r="D250" t="s">
        <v>765</v>
      </c>
      <c r="E250" t="s">
        <v>661</v>
      </c>
      <c r="F250">
        <v>5</v>
      </c>
      <c r="G250">
        <v>1188393.75</v>
      </c>
      <c r="H250">
        <v>778968.09729729732</v>
      </c>
      <c r="I250">
        <v>291656.90270270268</v>
      </c>
      <c r="J250">
        <v>80539.130434782608</v>
      </c>
      <c r="K250" t="s">
        <v>7967</v>
      </c>
      <c r="L250" t="s">
        <v>7973</v>
      </c>
      <c r="M250">
        <v>0</v>
      </c>
      <c r="N250">
        <v>0</v>
      </c>
      <c r="O250">
        <v>95071.500000000015</v>
      </c>
      <c r="P250">
        <v>0</v>
      </c>
      <c r="Q250">
        <v>116046.27226792007</v>
      </c>
    </row>
    <row r="251" spans="1:17">
      <c r="A251" s="78">
        <v>46238</v>
      </c>
      <c r="B251" t="s">
        <v>6438</v>
      </c>
      <c r="C251" t="s">
        <v>6134</v>
      </c>
      <c r="D251" t="s">
        <v>726</v>
      </c>
      <c r="E251" t="s">
        <v>661</v>
      </c>
      <c r="F251">
        <v>4</v>
      </c>
      <c r="G251">
        <v>255411.00000000003</v>
      </c>
      <c r="H251">
        <v>169452.42810810811</v>
      </c>
      <c r="I251">
        <v>60647.571891891886</v>
      </c>
      <c r="J251">
        <v>16375.652173913042</v>
      </c>
      <c r="K251" t="s">
        <v>7970</v>
      </c>
      <c r="L251" t="s">
        <v>7971</v>
      </c>
      <c r="M251">
        <v>0</v>
      </c>
      <c r="N251">
        <v>7142.8571428571431</v>
      </c>
      <c r="O251">
        <v>0</v>
      </c>
      <c r="P251">
        <v>5108.22</v>
      </c>
      <c r="Q251">
        <v>32020.8425751217</v>
      </c>
    </row>
    <row r="252" spans="1:17">
      <c r="A252" s="78">
        <v>46238</v>
      </c>
      <c r="B252" t="s">
        <v>6439</v>
      </c>
      <c r="C252" t="s">
        <v>6239</v>
      </c>
      <c r="D252" t="s">
        <v>726</v>
      </c>
      <c r="E252" t="s">
        <v>661</v>
      </c>
      <c r="F252">
        <v>4</v>
      </c>
      <c r="G252">
        <v>255411.00000000003</v>
      </c>
      <c r="H252">
        <v>169452.42810810811</v>
      </c>
      <c r="I252">
        <v>60647.571891891886</v>
      </c>
      <c r="J252">
        <v>16375.652173913042</v>
      </c>
      <c r="K252" t="s">
        <v>7970</v>
      </c>
      <c r="L252" t="s">
        <v>7972</v>
      </c>
      <c r="M252">
        <v>0</v>
      </c>
      <c r="N252">
        <v>0</v>
      </c>
      <c r="O252">
        <v>0</v>
      </c>
      <c r="P252">
        <v>5108.22</v>
      </c>
      <c r="Q252">
        <v>39163.699717978845</v>
      </c>
    </row>
    <row r="253" spans="1:17">
      <c r="A253" s="78">
        <v>46238</v>
      </c>
      <c r="B253" t="s">
        <v>6440</v>
      </c>
      <c r="C253" t="s">
        <v>6175</v>
      </c>
      <c r="D253" t="s">
        <v>2785</v>
      </c>
      <c r="E253" t="s">
        <v>2770</v>
      </c>
      <c r="F253">
        <v>12</v>
      </c>
      <c r="G253">
        <v>361860.00000000006</v>
      </c>
      <c r="H253">
        <v>263469.40540540533</v>
      </c>
      <c r="I253">
        <v>62530.594594594673</v>
      </c>
      <c r="J253">
        <v>46197.704347826089</v>
      </c>
      <c r="K253" t="s">
        <v>7970</v>
      </c>
      <c r="L253" t="s">
        <v>7972</v>
      </c>
      <c r="M253">
        <v>0</v>
      </c>
      <c r="N253">
        <v>0</v>
      </c>
      <c r="O253">
        <v>0</v>
      </c>
      <c r="P253">
        <v>0</v>
      </c>
      <c r="Q253">
        <v>16332.890246768584</v>
      </c>
    </row>
    <row r="254" spans="1:17">
      <c r="A254" s="78">
        <v>46238</v>
      </c>
      <c r="B254" t="s">
        <v>6441</v>
      </c>
      <c r="C254" t="s">
        <v>6124</v>
      </c>
      <c r="D254" t="s">
        <v>2791</v>
      </c>
      <c r="E254" t="s">
        <v>2770</v>
      </c>
      <c r="F254">
        <v>10</v>
      </c>
      <c r="G254">
        <v>1027675</v>
      </c>
      <c r="H254">
        <v>708748.10810810793</v>
      </c>
      <c r="I254">
        <v>217085.22522522532</v>
      </c>
      <c r="J254">
        <v>153778.08695652173</v>
      </c>
      <c r="K254" t="s">
        <v>7970</v>
      </c>
      <c r="L254" t="s">
        <v>7972</v>
      </c>
      <c r="M254">
        <v>0</v>
      </c>
      <c r="N254">
        <v>0</v>
      </c>
      <c r="O254">
        <v>0</v>
      </c>
      <c r="P254">
        <v>0</v>
      </c>
      <c r="Q254">
        <v>63307.138268703595</v>
      </c>
    </row>
    <row r="255" spans="1:17">
      <c r="A255" s="78">
        <v>46239</v>
      </c>
      <c r="B255" t="s">
        <v>6442</v>
      </c>
      <c r="C255" t="s">
        <v>6138</v>
      </c>
      <c r="D255" t="s">
        <v>6216</v>
      </c>
      <c r="E255" t="s">
        <v>20</v>
      </c>
      <c r="F255">
        <v>2</v>
      </c>
      <c r="G255">
        <v>91575.000000000015</v>
      </c>
      <c r="H255">
        <v>68717.75135135134</v>
      </c>
      <c r="I255">
        <v>13782.24864864866</v>
      </c>
      <c r="J255">
        <v>1668.1739130434783</v>
      </c>
      <c r="K255" t="s">
        <v>7970</v>
      </c>
      <c r="L255" t="s">
        <v>7971</v>
      </c>
      <c r="M255">
        <v>0</v>
      </c>
      <c r="N255">
        <v>13636.363636363636</v>
      </c>
      <c r="O255">
        <v>0</v>
      </c>
      <c r="P255">
        <v>1831.5000000000002</v>
      </c>
      <c r="Q255">
        <v>-3353.7889007584545</v>
      </c>
    </row>
    <row r="256" spans="1:17">
      <c r="A256" s="78">
        <v>46239</v>
      </c>
      <c r="B256" t="s">
        <v>6443</v>
      </c>
      <c r="C256" t="s">
        <v>6175</v>
      </c>
      <c r="D256" t="s">
        <v>1532</v>
      </c>
      <c r="E256" t="s">
        <v>20</v>
      </c>
      <c r="F256">
        <v>1</v>
      </c>
      <c r="G256">
        <v>0</v>
      </c>
      <c r="H256">
        <v>0</v>
      </c>
      <c r="I256">
        <v>0</v>
      </c>
      <c r="J256">
        <v>709.35652173913036</v>
      </c>
      <c r="K256" t="s">
        <v>7970</v>
      </c>
      <c r="L256" t="s">
        <v>7971</v>
      </c>
      <c r="M256">
        <v>0</v>
      </c>
      <c r="N256">
        <v>7142.8571428571431</v>
      </c>
      <c r="O256">
        <v>0</v>
      </c>
      <c r="P256">
        <v>0</v>
      </c>
      <c r="Q256">
        <v>-7852.2136645962737</v>
      </c>
    </row>
    <row r="257" spans="1:17">
      <c r="A257" s="78">
        <v>46239</v>
      </c>
      <c r="B257" t="s">
        <v>6443</v>
      </c>
      <c r="C257" t="s">
        <v>6175</v>
      </c>
      <c r="D257" t="s">
        <v>1530</v>
      </c>
      <c r="E257" t="s">
        <v>20</v>
      </c>
      <c r="F257">
        <v>1</v>
      </c>
      <c r="G257">
        <v>321992.5</v>
      </c>
      <c r="H257">
        <v>247137.38378378373</v>
      </c>
      <c r="I257">
        <v>42945.949549549579</v>
      </c>
      <c r="J257">
        <v>709.35652173913036</v>
      </c>
      <c r="K257" t="s">
        <v>7970</v>
      </c>
      <c r="L257" t="s">
        <v>7971</v>
      </c>
      <c r="M257">
        <v>0</v>
      </c>
      <c r="N257">
        <v>7142.8571428571431</v>
      </c>
      <c r="O257">
        <v>0</v>
      </c>
      <c r="P257">
        <v>6439.8499999999995</v>
      </c>
      <c r="Q257">
        <v>28653.885884953306</v>
      </c>
    </row>
    <row r="258" spans="1:17">
      <c r="A258" s="78">
        <v>46239</v>
      </c>
      <c r="B258" t="s">
        <v>6443</v>
      </c>
      <c r="C258" t="s">
        <v>6175</v>
      </c>
      <c r="D258" t="s">
        <v>6218</v>
      </c>
      <c r="E258" t="s">
        <v>20</v>
      </c>
      <c r="F258">
        <v>3</v>
      </c>
      <c r="G258">
        <v>285547.49999999994</v>
      </c>
      <c r="H258">
        <v>217708.92972972972</v>
      </c>
      <c r="I258">
        <v>39541.070270270226</v>
      </c>
      <c r="J258">
        <v>2477.0086956521741</v>
      </c>
      <c r="K258" t="s">
        <v>7970</v>
      </c>
      <c r="L258" t="s">
        <v>7971</v>
      </c>
      <c r="M258">
        <v>0</v>
      </c>
      <c r="N258">
        <v>7142.8571428571431</v>
      </c>
      <c r="O258">
        <v>0</v>
      </c>
      <c r="P258">
        <v>5710.95</v>
      </c>
      <c r="Q258">
        <v>24210.254431760903</v>
      </c>
    </row>
    <row r="259" spans="1:17">
      <c r="A259" s="78">
        <v>46239</v>
      </c>
      <c r="B259" t="s">
        <v>6443</v>
      </c>
      <c r="C259" t="s">
        <v>6175</v>
      </c>
      <c r="D259" t="s">
        <v>2687</v>
      </c>
      <c r="E259" t="s">
        <v>20</v>
      </c>
      <c r="F259">
        <v>3</v>
      </c>
      <c r="G259">
        <v>250027.50000000003</v>
      </c>
      <c r="H259">
        <v>190206.42162162162</v>
      </c>
      <c r="I259">
        <v>35043.578378378385</v>
      </c>
      <c r="J259">
        <v>2415.0260869565218</v>
      </c>
      <c r="K259" t="s">
        <v>7970</v>
      </c>
      <c r="L259" t="s">
        <v>7971</v>
      </c>
      <c r="M259">
        <v>0</v>
      </c>
      <c r="N259">
        <v>7142.8571428571431</v>
      </c>
      <c r="O259">
        <v>0</v>
      </c>
      <c r="P259">
        <v>5000.55</v>
      </c>
      <c r="Q259">
        <v>20485.145148564723</v>
      </c>
    </row>
    <row r="260" spans="1:17">
      <c r="A260" s="78">
        <v>46239</v>
      </c>
      <c r="B260" t="s">
        <v>6444</v>
      </c>
      <c r="C260" t="s">
        <v>6134</v>
      </c>
      <c r="D260" t="s">
        <v>6151</v>
      </c>
      <c r="E260" t="s">
        <v>84</v>
      </c>
      <c r="F260">
        <v>12</v>
      </c>
      <c r="G260">
        <v>829170</v>
      </c>
      <c r="H260">
        <v>627704.3027027027</v>
      </c>
      <c r="I260">
        <v>119295.69729729719</v>
      </c>
      <c r="J260">
        <v>7805.2173913043471</v>
      </c>
      <c r="K260" t="s">
        <v>7967</v>
      </c>
      <c r="L260" t="s">
        <v>7973</v>
      </c>
      <c r="M260">
        <v>0</v>
      </c>
      <c r="N260">
        <v>0</v>
      </c>
      <c r="O260">
        <v>66333.599999999991</v>
      </c>
      <c r="P260">
        <v>0</v>
      </c>
      <c r="Q260">
        <v>45156.879905992842</v>
      </c>
    </row>
    <row r="261" spans="1:17">
      <c r="A261" s="78">
        <v>46239</v>
      </c>
      <c r="B261" t="s">
        <v>6445</v>
      </c>
      <c r="C261" t="s">
        <v>6134</v>
      </c>
      <c r="D261" t="s">
        <v>6160</v>
      </c>
      <c r="E261" t="s">
        <v>20</v>
      </c>
      <c r="F261">
        <v>5</v>
      </c>
      <c r="G261">
        <v>4051500</v>
      </c>
      <c r="H261">
        <v>2993690.3783783782</v>
      </c>
      <c r="I261">
        <v>656309.62162162131</v>
      </c>
      <c r="J261">
        <v>99554.782608695648</v>
      </c>
      <c r="K261" t="s">
        <v>6370</v>
      </c>
      <c r="L261" t="s">
        <v>7974</v>
      </c>
      <c r="M261">
        <v>175000</v>
      </c>
      <c r="N261">
        <v>10000</v>
      </c>
      <c r="O261">
        <v>0</v>
      </c>
      <c r="P261">
        <v>81029.999999999985</v>
      </c>
      <c r="Q261">
        <v>290724.83901292563</v>
      </c>
    </row>
    <row r="262" spans="1:17">
      <c r="A262" s="78">
        <v>46239</v>
      </c>
      <c r="B262" t="s">
        <v>6446</v>
      </c>
      <c r="C262" t="s">
        <v>6287</v>
      </c>
      <c r="D262" t="s">
        <v>6167</v>
      </c>
      <c r="E262" t="s">
        <v>84</v>
      </c>
      <c r="F262">
        <v>24</v>
      </c>
      <c r="G262">
        <v>1618380.0000000002</v>
      </c>
      <c r="H262">
        <v>1236364.8518918916</v>
      </c>
      <c r="I262">
        <v>221635.14810810843</v>
      </c>
      <c r="J262">
        <v>16565.426086956522</v>
      </c>
      <c r="K262" t="s">
        <v>7970</v>
      </c>
      <c r="L262" t="s">
        <v>7972</v>
      </c>
      <c r="M262">
        <v>0</v>
      </c>
      <c r="N262">
        <v>0</v>
      </c>
      <c r="O262">
        <v>0</v>
      </c>
      <c r="P262">
        <v>32367.600000000002</v>
      </c>
      <c r="Q262">
        <v>172702.12202115191</v>
      </c>
    </row>
    <row r="263" spans="1:17">
      <c r="A263" s="78">
        <v>46239</v>
      </c>
      <c r="B263" t="s">
        <v>6447</v>
      </c>
      <c r="C263" t="s">
        <v>6287</v>
      </c>
      <c r="D263" t="s">
        <v>6135</v>
      </c>
      <c r="E263" t="s">
        <v>20</v>
      </c>
      <c r="F263">
        <v>24</v>
      </c>
      <c r="G263">
        <v>2215560</v>
      </c>
      <c r="H263">
        <v>1702844.3675675672</v>
      </c>
      <c r="I263">
        <v>293155.63243243261</v>
      </c>
      <c r="J263">
        <v>22589.217391304348</v>
      </c>
      <c r="K263" t="s">
        <v>6193</v>
      </c>
      <c r="L263" t="s">
        <v>7974</v>
      </c>
      <c r="M263">
        <v>60000</v>
      </c>
      <c r="N263">
        <v>12500</v>
      </c>
      <c r="O263">
        <v>0</v>
      </c>
      <c r="P263">
        <v>44311.199999999997</v>
      </c>
      <c r="Q263">
        <v>153755.21504112828</v>
      </c>
    </row>
    <row r="264" spans="1:17">
      <c r="A264" s="78">
        <v>46239</v>
      </c>
      <c r="B264" t="s">
        <v>6448</v>
      </c>
      <c r="C264" t="s">
        <v>6287</v>
      </c>
      <c r="D264" t="s">
        <v>6218</v>
      </c>
      <c r="E264" t="s">
        <v>20</v>
      </c>
      <c r="F264">
        <v>6</v>
      </c>
      <c r="G264">
        <v>571094.99999999988</v>
      </c>
      <c r="H264">
        <v>435417.85945945943</v>
      </c>
      <c r="I264">
        <v>79082.140540540451</v>
      </c>
      <c r="J264">
        <v>4954.0173913043482</v>
      </c>
      <c r="K264" t="s">
        <v>7970</v>
      </c>
      <c r="L264" t="s">
        <v>7971</v>
      </c>
      <c r="M264">
        <v>0</v>
      </c>
      <c r="N264">
        <v>12500</v>
      </c>
      <c r="O264">
        <v>0</v>
      </c>
      <c r="P264">
        <v>11421.9</v>
      </c>
      <c r="Q264">
        <v>50206.223149236095</v>
      </c>
    </row>
    <row r="265" spans="1:17">
      <c r="A265" s="78">
        <v>46239</v>
      </c>
      <c r="B265" t="s">
        <v>6449</v>
      </c>
      <c r="C265" t="s">
        <v>6124</v>
      </c>
      <c r="D265" t="s">
        <v>6156</v>
      </c>
      <c r="E265" t="s">
        <v>20</v>
      </c>
      <c r="F265">
        <v>4</v>
      </c>
      <c r="G265">
        <v>687090.00000000012</v>
      </c>
      <c r="H265">
        <v>509374.18378378375</v>
      </c>
      <c r="I265">
        <v>109625.81621621625</v>
      </c>
      <c r="J265">
        <v>16491.965217391305</v>
      </c>
      <c r="K265" t="s">
        <v>6370</v>
      </c>
      <c r="L265" t="s">
        <v>7974</v>
      </c>
      <c r="M265">
        <v>35000</v>
      </c>
      <c r="N265">
        <v>5769.2307692307695</v>
      </c>
      <c r="O265">
        <v>0</v>
      </c>
      <c r="P265">
        <v>13741.800000000001</v>
      </c>
      <c r="Q265">
        <v>38622.820229594174</v>
      </c>
    </row>
    <row r="266" spans="1:17">
      <c r="A266" s="78">
        <v>46239</v>
      </c>
      <c r="B266" t="s">
        <v>6450</v>
      </c>
      <c r="C266" t="s">
        <v>6128</v>
      </c>
      <c r="D266" t="s">
        <v>6160</v>
      </c>
      <c r="E266" t="s">
        <v>20</v>
      </c>
      <c r="F266">
        <v>2</v>
      </c>
      <c r="G266">
        <v>1620600</v>
      </c>
      <c r="H266">
        <v>1197476.1513513513</v>
      </c>
      <c r="I266">
        <v>262523.84864864848</v>
      </c>
      <c r="J266">
        <v>39821.913043478264</v>
      </c>
      <c r="K266" t="s">
        <v>6370</v>
      </c>
      <c r="L266" t="s">
        <v>7974</v>
      </c>
      <c r="M266">
        <v>70000</v>
      </c>
      <c r="N266">
        <v>8333.3333333333339</v>
      </c>
      <c r="O266">
        <v>0</v>
      </c>
      <c r="P266">
        <v>32412</v>
      </c>
      <c r="Q266">
        <v>111956.60227183686</v>
      </c>
    </row>
    <row r="267" spans="1:17">
      <c r="A267" s="78">
        <v>46239</v>
      </c>
      <c r="B267" t="s">
        <v>6451</v>
      </c>
      <c r="C267" t="s">
        <v>6158</v>
      </c>
      <c r="D267" t="s">
        <v>6135</v>
      </c>
      <c r="E267" t="s">
        <v>20</v>
      </c>
      <c r="F267">
        <v>3</v>
      </c>
      <c r="G267">
        <v>276945</v>
      </c>
      <c r="H267">
        <v>212855.54594594589</v>
      </c>
      <c r="I267">
        <v>36644.454054054077</v>
      </c>
      <c r="J267">
        <v>2823.6521739130435</v>
      </c>
      <c r="K267" t="s">
        <v>7967</v>
      </c>
      <c r="L267" t="s">
        <v>7973</v>
      </c>
      <c r="M267">
        <v>0</v>
      </c>
      <c r="N267">
        <v>0</v>
      </c>
      <c r="O267">
        <v>11077.8</v>
      </c>
      <c r="P267">
        <v>5538.9</v>
      </c>
      <c r="Q267">
        <v>17204.101880141039</v>
      </c>
    </row>
    <row r="268" spans="1:17">
      <c r="A268" s="78">
        <v>46239</v>
      </c>
      <c r="B268" t="s">
        <v>6452</v>
      </c>
      <c r="C268" t="s">
        <v>6201</v>
      </c>
      <c r="D268" t="s">
        <v>6135</v>
      </c>
      <c r="E268" t="s">
        <v>20</v>
      </c>
      <c r="F268">
        <v>24</v>
      </c>
      <c r="G268">
        <v>2215560</v>
      </c>
      <c r="H268">
        <v>1702844.3675675672</v>
      </c>
      <c r="I268">
        <v>293155.63243243261</v>
      </c>
      <c r="J268">
        <v>32589.217391304348</v>
      </c>
      <c r="K268" t="s">
        <v>6193</v>
      </c>
      <c r="L268" t="s">
        <v>7974</v>
      </c>
      <c r="M268">
        <v>60000</v>
      </c>
      <c r="N268">
        <v>16666.666666666668</v>
      </c>
      <c r="O268">
        <v>0</v>
      </c>
      <c r="P268">
        <v>44311.199999999997</v>
      </c>
      <c r="Q268">
        <v>139588.54837446159</v>
      </c>
    </row>
    <row r="269" spans="1:17">
      <c r="A269" s="78">
        <v>46239</v>
      </c>
      <c r="B269" t="s">
        <v>6453</v>
      </c>
      <c r="C269" t="s">
        <v>6143</v>
      </c>
      <c r="D269" t="s">
        <v>6207</v>
      </c>
      <c r="E269" t="s">
        <v>84</v>
      </c>
      <c r="F269">
        <v>4</v>
      </c>
      <c r="G269">
        <v>1149220</v>
      </c>
      <c r="H269">
        <v>872068.32432432426</v>
      </c>
      <c r="I269">
        <v>163265.00900900899</v>
      </c>
      <c r="J269">
        <v>12978.08695652174</v>
      </c>
      <c r="K269" t="s">
        <v>7970</v>
      </c>
      <c r="L269" t="s">
        <v>7971</v>
      </c>
      <c r="M269">
        <v>0</v>
      </c>
      <c r="N269">
        <v>12500</v>
      </c>
      <c r="O269">
        <v>0</v>
      </c>
      <c r="P269">
        <v>22984.399999999998</v>
      </c>
      <c r="Q269">
        <v>114802.52205248727</v>
      </c>
    </row>
    <row r="270" spans="1:17">
      <c r="A270" s="78">
        <v>46239</v>
      </c>
      <c r="B270" t="s">
        <v>6454</v>
      </c>
      <c r="C270" t="s">
        <v>6175</v>
      </c>
      <c r="D270" t="s">
        <v>6156</v>
      </c>
      <c r="E270" t="s">
        <v>20</v>
      </c>
      <c r="F270">
        <v>4</v>
      </c>
      <c r="G270">
        <v>687090.00000000012</v>
      </c>
      <c r="H270">
        <v>509374.18378378375</v>
      </c>
      <c r="I270">
        <v>109625.81621621625</v>
      </c>
      <c r="J270">
        <v>16491.965217391305</v>
      </c>
      <c r="K270" t="s">
        <v>6370</v>
      </c>
      <c r="L270" t="s">
        <v>7975</v>
      </c>
      <c r="M270">
        <v>35000</v>
      </c>
      <c r="N270">
        <v>0</v>
      </c>
      <c r="O270">
        <v>0</v>
      </c>
      <c r="P270">
        <v>13741.800000000001</v>
      </c>
      <c r="Q270">
        <v>44392.05099882494</v>
      </c>
    </row>
    <row r="271" spans="1:17">
      <c r="A271" s="78">
        <v>46239</v>
      </c>
      <c r="B271" t="s">
        <v>6455</v>
      </c>
      <c r="C271" t="s">
        <v>6124</v>
      </c>
      <c r="D271" t="s">
        <v>6167</v>
      </c>
      <c r="E271" t="s">
        <v>84</v>
      </c>
      <c r="F271">
        <v>4</v>
      </c>
      <c r="G271">
        <v>269730</v>
      </c>
      <c r="H271">
        <v>206060.80864864861</v>
      </c>
      <c r="I271">
        <v>36939.191351351386</v>
      </c>
      <c r="J271">
        <v>2760.9043478260869</v>
      </c>
      <c r="K271" t="s">
        <v>7970</v>
      </c>
      <c r="L271" t="s">
        <v>7971</v>
      </c>
      <c r="M271">
        <v>0</v>
      </c>
      <c r="N271">
        <v>3125</v>
      </c>
      <c r="O271">
        <v>0</v>
      </c>
      <c r="P271">
        <v>5394.6</v>
      </c>
      <c r="Q271">
        <v>25658.687003525301</v>
      </c>
    </row>
    <row r="272" spans="1:17">
      <c r="A272" s="78">
        <v>46239</v>
      </c>
      <c r="B272" t="s">
        <v>6456</v>
      </c>
      <c r="C272" t="s">
        <v>6239</v>
      </c>
      <c r="D272" t="s">
        <v>6218</v>
      </c>
      <c r="E272" t="s">
        <v>20</v>
      </c>
      <c r="F272">
        <v>12</v>
      </c>
      <c r="G272">
        <v>1142189.9999999998</v>
      </c>
      <c r="H272">
        <v>870835.71891891886</v>
      </c>
      <c r="I272">
        <v>158164.2810810809</v>
      </c>
      <c r="J272">
        <v>9908.0347826086963</v>
      </c>
      <c r="K272" t="s">
        <v>7970</v>
      </c>
      <c r="L272" t="s">
        <v>7971</v>
      </c>
      <c r="M272">
        <v>0</v>
      </c>
      <c r="N272">
        <v>10526.315789473685</v>
      </c>
      <c r="O272">
        <v>0</v>
      </c>
      <c r="P272">
        <v>22843.8</v>
      </c>
      <c r="Q272">
        <v>114886.13050899851</v>
      </c>
    </row>
    <row r="273" spans="1:17">
      <c r="A273" s="78">
        <v>46239</v>
      </c>
      <c r="B273" t="s">
        <v>6457</v>
      </c>
      <c r="C273" t="s">
        <v>6124</v>
      </c>
      <c r="D273" t="s">
        <v>511</v>
      </c>
      <c r="E273" t="s">
        <v>75</v>
      </c>
      <c r="F273">
        <v>2</v>
      </c>
      <c r="G273">
        <v>63349.999999999993</v>
      </c>
      <c r="H273">
        <v>46842.286486486482</v>
      </c>
      <c r="I273">
        <v>10229.785585585581</v>
      </c>
      <c r="J273">
        <v>1637.5652173913043</v>
      </c>
      <c r="K273" t="s">
        <v>7970</v>
      </c>
      <c r="L273" t="s">
        <v>7971</v>
      </c>
      <c r="M273">
        <v>0</v>
      </c>
      <c r="N273">
        <v>3125</v>
      </c>
      <c r="O273">
        <v>0</v>
      </c>
      <c r="P273">
        <v>1267</v>
      </c>
      <c r="Q273">
        <v>4200.2203681942774</v>
      </c>
    </row>
    <row r="274" spans="1:17">
      <c r="A274" s="78">
        <v>46239</v>
      </c>
      <c r="B274" t="s">
        <v>6458</v>
      </c>
      <c r="C274" t="s">
        <v>6138</v>
      </c>
      <c r="D274" t="s">
        <v>6148</v>
      </c>
      <c r="E274" t="s">
        <v>84</v>
      </c>
      <c r="F274">
        <v>16</v>
      </c>
      <c r="G274">
        <v>1216560</v>
      </c>
      <c r="H274">
        <v>923221.44864864857</v>
      </c>
      <c r="I274">
        <v>172778.55135135143</v>
      </c>
      <c r="J274">
        <v>13345.391304347826</v>
      </c>
      <c r="K274" t="s">
        <v>7970</v>
      </c>
      <c r="L274" t="s">
        <v>7971</v>
      </c>
      <c r="M274">
        <v>0</v>
      </c>
      <c r="N274">
        <v>6250</v>
      </c>
      <c r="O274">
        <v>0</v>
      </c>
      <c r="P274">
        <v>24331.200000000001</v>
      </c>
      <c r="Q274">
        <v>128851.96004700359</v>
      </c>
    </row>
    <row r="275" spans="1:17">
      <c r="A275" s="78">
        <v>46239</v>
      </c>
      <c r="B275" t="s">
        <v>6459</v>
      </c>
      <c r="C275" t="s">
        <v>6143</v>
      </c>
      <c r="D275" t="s">
        <v>6167</v>
      </c>
      <c r="E275" t="s">
        <v>84</v>
      </c>
      <c r="F275">
        <v>10</v>
      </c>
      <c r="G275">
        <v>674325.00000000012</v>
      </c>
      <c r="H275">
        <v>515152.02162162156</v>
      </c>
      <c r="I275">
        <v>92347.978378378437</v>
      </c>
      <c r="J275">
        <v>6902.260869565217</v>
      </c>
      <c r="K275" t="s">
        <v>7970</v>
      </c>
      <c r="L275" t="s">
        <v>7971</v>
      </c>
      <c r="M275">
        <v>0</v>
      </c>
      <c r="N275">
        <v>5555.5555555555557</v>
      </c>
      <c r="O275">
        <v>0</v>
      </c>
      <c r="P275">
        <v>13486.500000000002</v>
      </c>
      <c r="Q275">
        <v>66403.661953257659</v>
      </c>
    </row>
    <row r="276" spans="1:17">
      <c r="A276" s="78">
        <v>46239</v>
      </c>
      <c r="B276" t="s">
        <v>6460</v>
      </c>
      <c r="C276" t="s">
        <v>6287</v>
      </c>
      <c r="D276" t="s">
        <v>6383</v>
      </c>
      <c r="E276" t="s">
        <v>84</v>
      </c>
      <c r="F276">
        <v>3</v>
      </c>
      <c r="G276">
        <v>514485.00000000006</v>
      </c>
      <c r="H276">
        <v>378101.70810810803</v>
      </c>
      <c r="I276">
        <v>85398.291891891975</v>
      </c>
      <c r="J276">
        <v>9595.826086956522</v>
      </c>
      <c r="K276" t="s">
        <v>7970</v>
      </c>
      <c r="L276" t="s">
        <v>7971</v>
      </c>
      <c r="M276">
        <v>0</v>
      </c>
      <c r="N276">
        <v>15625</v>
      </c>
      <c r="O276">
        <v>0</v>
      </c>
      <c r="P276">
        <v>10289.700000000001</v>
      </c>
      <c r="Q276">
        <v>49887.76580493545</v>
      </c>
    </row>
    <row r="277" spans="1:17">
      <c r="A277" s="78">
        <v>46239</v>
      </c>
      <c r="B277" t="s">
        <v>6461</v>
      </c>
      <c r="C277" t="s">
        <v>6138</v>
      </c>
      <c r="D277" t="s">
        <v>6167</v>
      </c>
      <c r="E277" t="s">
        <v>84</v>
      </c>
      <c r="F277">
        <v>32</v>
      </c>
      <c r="G277">
        <v>2157840</v>
      </c>
      <c r="H277">
        <v>1648486.4691891889</v>
      </c>
      <c r="I277">
        <v>295513.53081081109</v>
      </c>
      <c r="J277">
        <v>22087.234782608695</v>
      </c>
      <c r="K277" t="s">
        <v>7970</v>
      </c>
      <c r="L277" t="s">
        <v>7971</v>
      </c>
      <c r="M277">
        <v>0</v>
      </c>
      <c r="N277">
        <v>6250</v>
      </c>
      <c r="O277">
        <v>0</v>
      </c>
      <c r="P277">
        <v>43156.800000000003</v>
      </c>
      <c r="Q277">
        <v>224019.49602820241</v>
      </c>
    </row>
    <row r="278" spans="1:17">
      <c r="A278" s="78">
        <v>46239</v>
      </c>
      <c r="B278" t="s">
        <v>6462</v>
      </c>
      <c r="C278" t="s">
        <v>6143</v>
      </c>
      <c r="D278" t="s">
        <v>6156</v>
      </c>
      <c r="E278" t="s">
        <v>20</v>
      </c>
      <c r="F278">
        <v>2</v>
      </c>
      <c r="G278">
        <v>343545.00000000006</v>
      </c>
      <c r="H278">
        <v>254687.09189189188</v>
      </c>
      <c r="I278">
        <v>54812.908108108124</v>
      </c>
      <c r="J278">
        <v>8245.9826086956527</v>
      </c>
      <c r="K278" t="s">
        <v>7970</v>
      </c>
      <c r="L278" t="s">
        <v>7972</v>
      </c>
      <c r="M278">
        <v>0</v>
      </c>
      <c r="N278">
        <v>0</v>
      </c>
      <c r="O278">
        <v>0</v>
      </c>
      <c r="P278">
        <v>6870.9000000000005</v>
      </c>
      <c r="Q278">
        <v>39696.02549941247</v>
      </c>
    </row>
    <row r="279" spans="1:17">
      <c r="A279" s="78">
        <v>46239</v>
      </c>
      <c r="B279" t="s">
        <v>6463</v>
      </c>
      <c r="C279" t="s">
        <v>6138</v>
      </c>
      <c r="D279" t="s">
        <v>6189</v>
      </c>
      <c r="E279" t="s">
        <v>84</v>
      </c>
      <c r="F279">
        <v>1</v>
      </c>
      <c r="G279">
        <v>399970</v>
      </c>
      <c r="H279">
        <v>290047.45945945941</v>
      </c>
      <c r="I279">
        <v>70285.873873873905</v>
      </c>
      <c r="J279">
        <v>14416.695652173912</v>
      </c>
      <c r="K279" t="s">
        <v>7970</v>
      </c>
      <c r="L279" t="s">
        <v>7971</v>
      </c>
      <c r="M279">
        <v>0</v>
      </c>
      <c r="N279">
        <v>2777.7777777777778</v>
      </c>
      <c r="O279">
        <v>0</v>
      </c>
      <c r="P279">
        <v>7999.4</v>
      </c>
      <c r="Q279">
        <v>45092.00044392221</v>
      </c>
    </row>
    <row r="280" spans="1:17">
      <c r="A280" s="78">
        <v>46239</v>
      </c>
      <c r="B280" t="s">
        <v>6464</v>
      </c>
      <c r="C280" t="s">
        <v>6124</v>
      </c>
      <c r="D280" t="s">
        <v>6170</v>
      </c>
      <c r="E280" t="s">
        <v>84</v>
      </c>
      <c r="F280">
        <v>1</v>
      </c>
      <c r="G280">
        <v>1321085</v>
      </c>
      <c r="H280">
        <v>995097.75135135127</v>
      </c>
      <c r="I280">
        <v>195068.91531531524</v>
      </c>
      <c r="J280">
        <v>16153.739130434782</v>
      </c>
      <c r="K280" t="s">
        <v>7970</v>
      </c>
      <c r="L280" t="s">
        <v>7971</v>
      </c>
      <c r="M280">
        <v>0</v>
      </c>
      <c r="N280">
        <v>5769.2307692307695</v>
      </c>
      <c r="O280">
        <v>0</v>
      </c>
      <c r="P280">
        <v>26421.7</v>
      </c>
      <c r="Q280">
        <v>146724.24541564967</v>
      </c>
    </row>
    <row r="281" spans="1:17">
      <c r="A281" s="78">
        <v>46239</v>
      </c>
      <c r="B281" t="s">
        <v>6465</v>
      </c>
      <c r="C281" t="s">
        <v>6143</v>
      </c>
      <c r="D281" t="s">
        <v>6170</v>
      </c>
      <c r="E281" t="s">
        <v>84</v>
      </c>
      <c r="F281">
        <v>2</v>
      </c>
      <c r="G281">
        <v>2642170</v>
      </c>
      <c r="H281">
        <v>1990195.5027027025</v>
      </c>
      <c r="I281">
        <v>390137.83063063049</v>
      </c>
      <c r="J281">
        <v>32307.478260869564</v>
      </c>
      <c r="K281" t="s">
        <v>7970</v>
      </c>
      <c r="L281" t="s">
        <v>7971</v>
      </c>
      <c r="M281">
        <v>0</v>
      </c>
      <c r="N281">
        <v>13636.363636363636</v>
      </c>
      <c r="O281">
        <v>0</v>
      </c>
      <c r="P281">
        <v>52843.4</v>
      </c>
      <c r="Q281">
        <v>291350.58873339725</v>
      </c>
    </row>
    <row r="282" spans="1:17">
      <c r="A282" s="78">
        <v>46239</v>
      </c>
      <c r="B282" t="s">
        <v>6466</v>
      </c>
      <c r="C282" t="s">
        <v>6239</v>
      </c>
      <c r="D282" t="s">
        <v>6135</v>
      </c>
      <c r="E282" t="s">
        <v>20</v>
      </c>
      <c r="F282">
        <v>6</v>
      </c>
      <c r="G282">
        <v>553890</v>
      </c>
      <c r="H282">
        <v>425711.09189189179</v>
      </c>
      <c r="I282">
        <v>73288.908108108153</v>
      </c>
      <c r="J282">
        <v>5647.304347826087</v>
      </c>
      <c r="K282" t="s">
        <v>7970</v>
      </c>
      <c r="L282" t="s">
        <v>7972</v>
      </c>
      <c r="M282">
        <v>0</v>
      </c>
      <c r="N282">
        <v>0</v>
      </c>
      <c r="O282">
        <v>0</v>
      </c>
      <c r="P282">
        <v>11077.8</v>
      </c>
      <c r="Q282">
        <v>56563.80376028207</v>
      </c>
    </row>
    <row r="283" spans="1:17">
      <c r="A283" s="78">
        <v>46239</v>
      </c>
      <c r="B283" t="s">
        <v>6467</v>
      </c>
      <c r="C283" t="s">
        <v>6128</v>
      </c>
      <c r="D283" t="s">
        <v>6160</v>
      </c>
      <c r="E283" t="s">
        <v>20</v>
      </c>
      <c r="F283">
        <v>3</v>
      </c>
      <c r="G283">
        <v>2430899.9999999995</v>
      </c>
      <c r="H283">
        <v>1796214.2270270269</v>
      </c>
      <c r="I283">
        <v>393785.7729729726</v>
      </c>
      <c r="J283">
        <v>59732.869565217392</v>
      </c>
      <c r="K283" t="s">
        <v>6370</v>
      </c>
      <c r="L283" t="s">
        <v>7974</v>
      </c>
      <c r="M283">
        <v>105000</v>
      </c>
      <c r="N283">
        <v>16666.666666666668</v>
      </c>
      <c r="O283">
        <v>0</v>
      </c>
      <c r="P283">
        <v>48617.999999999993</v>
      </c>
      <c r="Q283">
        <v>163768.23674108853</v>
      </c>
    </row>
    <row r="284" spans="1:17">
      <c r="A284" s="78">
        <v>46239</v>
      </c>
      <c r="B284" t="s">
        <v>6468</v>
      </c>
      <c r="C284" t="s">
        <v>6175</v>
      </c>
      <c r="D284" t="s">
        <v>6156</v>
      </c>
      <c r="E284" t="s">
        <v>20</v>
      </c>
      <c r="F284">
        <v>4</v>
      </c>
      <c r="G284">
        <v>687090.00000000012</v>
      </c>
      <c r="H284">
        <v>509374.18378378375</v>
      </c>
      <c r="I284">
        <v>109625.81621621625</v>
      </c>
      <c r="J284">
        <v>16491.965217391305</v>
      </c>
      <c r="K284" t="s">
        <v>6370</v>
      </c>
      <c r="L284" t="s">
        <v>7975</v>
      </c>
      <c r="M284">
        <v>35000</v>
      </c>
      <c r="N284">
        <v>0</v>
      </c>
      <c r="O284">
        <v>0</v>
      </c>
      <c r="P284">
        <v>13741.800000000001</v>
      </c>
      <c r="Q284">
        <v>44392.05099882494</v>
      </c>
    </row>
    <row r="285" spans="1:17">
      <c r="A285" s="78">
        <v>46239</v>
      </c>
      <c r="B285" t="s">
        <v>6469</v>
      </c>
      <c r="C285" t="s">
        <v>6175</v>
      </c>
      <c r="D285" t="s">
        <v>6129</v>
      </c>
      <c r="E285" t="s">
        <v>20</v>
      </c>
      <c r="F285">
        <v>24</v>
      </c>
      <c r="G285">
        <v>335405</v>
      </c>
      <c r="H285">
        <v>259309.36216216208</v>
      </c>
      <c r="I285">
        <v>42857.304504504544</v>
      </c>
      <c r="J285">
        <v>2662.95652173913</v>
      </c>
      <c r="K285" t="s">
        <v>7970</v>
      </c>
      <c r="L285" t="s">
        <v>7972</v>
      </c>
      <c r="M285">
        <v>0</v>
      </c>
      <c r="N285">
        <v>0</v>
      </c>
      <c r="O285">
        <v>0</v>
      </c>
      <c r="P285">
        <v>6708.1</v>
      </c>
      <c r="Q285">
        <v>33486.247982765417</v>
      </c>
    </row>
    <row r="286" spans="1:17">
      <c r="A286" s="78">
        <v>46239</v>
      </c>
      <c r="B286" t="s">
        <v>6470</v>
      </c>
      <c r="C286" t="s">
        <v>6158</v>
      </c>
      <c r="D286" t="s">
        <v>4529</v>
      </c>
      <c r="E286" t="s">
        <v>84</v>
      </c>
      <c r="F286">
        <v>17</v>
      </c>
      <c r="G286">
        <v>0</v>
      </c>
      <c r="H286">
        <v>0</v>
      </c>
      <c r="I286">
        <v>0</v>
      </c>
      <c r="J286">
        <v>22570.08695652174</v>
      </c>
      <c r="K286" t="s">
        <v>7970</v>
      </c>
      <c r="L286" t="s">
        <v>7971</v>
      </c>
      <c r="M286">
        <v>0</v>
      </c>
      <c r="N286">
        <v>15000</v>
      </c>
      <c r="O286">
        <v>0</v>
      </c>
      <c r="P286">
        <v>0</v>
      </c>
      <c r="Q286">
        <v>-37570.086956521744</v>
      </c>
    </row>
    <row r="287" spans="1:17">
      <c r="A287" s="78">
        <v>46239</v>
      </c>
      <c r="B287" t="s">
        <v>6470</v>
      </c>
      <c r="C287" t="s">
        <v>6158</v>
      </c>
      <c r="D287" t="s">
        <v>1554</v>
      </c>
      <c r="E287" t="s">
        <v>84</v>
      </c>
      <c r="F287">
        <v>17</v>
      </c>
      <c r="G287">
        <v>5115342.5</v>
      </c>
      <c r="H287">
        <v>3930239.3729729722</v>
      </c>
      <c r="I287">
        <v>678177.29369369382</v>
      </c>
      <c r="J287">
        <v>22570.08695652174</v>
      </c>
      <c r="K287" t="s">
        <v>7970</v>
      </c>
      <c r="L287" t="s">
        <v>7971</v>
      </c>
      <c r="M287">
        <v>0</v>
      </c>
      <c r="N287">
        <v>15000</v>
      </c>
      <c r="O287">
        <v>0</v>
      </c>
      <c r="P287">
        <v>102306.85</v>
      </c>
      <c r="Q287">
        <v>538300.35673717211</v>
      </c>
    </row>
    <row r="288" spans="1:17">
      <c r="A288" s="78">
        <v>46239</v>
      </c>
      <c r="B288" t="s">
        <v>6471</v>
      </c>
      <c r="C288" t="s">
        <v>6138</v>
      </c>
      <c r="D288" t="s">
        <v>6156</v>
      </c>
      <c r="E288" t="s">
        <v>20</v>
      </c>
      <c r="F288">
        <v>4</v>
      </c>
      <c r="G288">
        <v>687090.00000000012</v>
      </c>
      <c r="H288">
        <v>509374.18378378375</v>
      </c>
      <c r="I288">
        <v>109625.81621621625</v>
      </c>
      <c r="J288">
        <v>16491.965217391305</v>
      </c>
      <c r="K288" t="s">
        <v>7970</v>
      </c>
      <c r="L288" t="s">
        <v>7971</v>
      </c>
      <c r="M288">
        <v>0</v>
      </c>
      <c r="N288">
        <v>7142.8571428571431</v>
      </c>
      <c r="O288">
        <v>0</v>
      </c>
      <c r="P288">
        <v>13741.800000000001</v>
      </c>
      <c r="Q288">
        <v>72249.193855967795</v>
      </c>
    </row>
    <row r="289" spans="1:17">
      <c r="A289" s="78">
        <v>46239</v>
      </c>
      <c r="B289" t="s">
        <v>6472</v>
      </c>
      <c r="C289" t="s">
        <v>6138</v>
      </c>
      <c r="D289" t="s">
        <v>6156</v>
      </c>
      <c r="E289" t="s">
        <v>20</v>
      </c>
      <c r="F289">
        <v>4</v>
      </c>
      <c r="G289">
        <v>687090.00000000012</v>
      </c>
      <c r="H289">
        <v>509374.18378378375</v>
      </c>
      <c r="I289">
        <v>109625.81621621625</v>
      </c>
      <c r="J289">
        <v>16491.965217391305</v>
      </c>
      <c r="K289" t="s">
        <v>6370</v>
      </c>
      <c r="L289" t="s">
        <v>7975</v>
      </c>
      <c r="M289">
        <v>35000</v>
      </c>
      <c r="N289">
        <v>0</v>
      </c>
      <c r="O289">
        <v>0</v>
      </c>
      <c r="P289">
        <v>13741.800000000001</v>
      </c>
      <c r="Q289">
        <v>44392.05099882494</v>
      </c>
    </row>
    <row r="290" spans="1:17">
      <c r="A290" s="78">
        <v>46239</v>
      </c>
      <c r="B290" t="s">
        <v>6473</v>
      </c>
      <c r="C290" t="s">
        <v>6251</v>
      </c>
      <c r="D290" t="s">
        <v>6135</v>
      </c>
      <c r="E290" t="s">
        <v>20</v>
      </c>
      <c r="F290">
        <v>24</v>
      </c>
      <c r="G290">
        <v>2215560</v>
      </c>
      <c r="H290">
        <v>1702844.3675675672</v>
      </c>
      <c r="I290">
        <v>293155.63243243261</v>
      </c>
      <c r="J290">
        <v>22589.217391304348</v>
      </c>
      <c r="K290" t="s">
        <v>7970</v>
      </c>
      <c r="L290" t="s">
        <v>7972</v>
      </c>
      <c r="M290">
        <v>0</v>
      </c>
      <c r="N290">
        <v>0</v>
      </c>
      <c r="O290">
        <v>0</v>
      </c>
      <c r="P290">
        <v>44311.199999999997</v>
      </c>
      <c r="Q290">
        <v>226255.21504112828</v>
      </c>
    </row>
    <row r="291" spans="1:17">
      <c r="A291" s="78">
        <v>46239</v>
      </c>
      <c r="B291" t="s">
        <v>6474</v>
      </c>
      <c r="C291" t="s">
        <v>6158</v>
      </c>
      <c r="D291" t="s">
        <v>2735</v>
      </c>
      <c r="E291" t="s">
        <v>20</v>
      </c>
      <c r="F291">
        <v>6</v>
      </c>
      <c r="G291">
        <v>285270</v>
      </c>
      <c r="H291">
        <v>216784.47567567567</v>
      </c>
      <c r="I291">
        <v>40215.524324324302</v>
      </c>
      <c r="J291">
        <v>2580.3130434782611</v>
      </c>
      <c r="K291" t="s">
        <v>7967</v>
      </c>
      <c r="L291" t="s">
        <v>7973</v>
      </c>
      <c r="M291">
        <v>0</v>
      </c>
      <c r="N291">
        <v>0</v>
      </c>
      <c r="O291">
        <v>11410.8</v>
      </c>
      <c r="P291">
        <v>5705.4</v>
      </c>
      <c r="Q291">
        <v>20519.011280846047</v>
      </c>
    </row>
    <row r="292" spans="1:17">
      <c r="A292" s="78">
        <v>46239</v>
      </c>
      <c r="B292" t="s">
        <v>6474</v>
      </c>
      <c r="C292" t="s">
        <v>6158</v>
      </c>
      <c r="D292" t="s">
        <v>6166</v>
      </c>
      <c r="E292" t="s">
        <v>84</v>
      </c>
      <c r="F292">
        <v>2</v>
      </c>
      <c r="G292">
        <v>207385</v>
      </c>
      <c r="H292">
        <v>148683.02702702701</v>
      </c>
      <c r="I292">
        <v>38150.306306306302</v>
      </c>
      <c r="J292">
        <v>7162.434782608696</v>
      </c>
      <c r="K292" t="s">
        <v>7967</v>
      </c>
      <c r="L292" t="s">
        <v>7973</v>
      </c>
      <c r="M292">
        <v>0</v>
      </c>
      <c r="N292">
        <v>0</v>
      </c>
      <c r="O292">
        <v>8295.4</v>
      </c>
      <c r="P292">
        <v>4147.7</v>
      </c>
      <c r="Q292">
        <v>18544.771523697604</v>
      </c>
    </row>
    <row r="293" spans="1:17">
      <c r="A293" s="78">
        <v>46239</v>
      </c>
      <c r="B293" t="s">
        <v>6475</v>
      </c>
      <c r="C293" t="s">
        <v>6143</v>
      </c>
      <c r="D293" t="s">
        <v>6135</v>
      </c>
      <c r="E293" t="s">
        <v>20</v>
      </c>
      <c r="F293">
        <v>24</v>
      </c>
      <c r="G293">
        <v>2215560</v>
      </c>
      <c r="H293">
        <v>1702844.3675675672</v>
      </c>
      <c r="I293">
        <v>293155.63243243261</v>
      </c>
      <c r="J293">
        <v>22589.217391304348</v>
      </c>
      <c r="K293" t="s">
        <v>6193</v>
      </c>
      <c r="L293" t="s">
        <v>7974</v>
      </c>
      <c r="M293">
        <v>60000</v>
      </c>
      <c r="N293">
        <v>16666.666666666668</v>
      </c>
      <c r="O293">
        <v>0</v>
      </c>
      <c r="P293">
        <v>44311.199999999997</v>
      </c>
      <c r="Q293">
        <v>149588.54837446165</v>
      </c>
    </row>
    <row r="294" spans="1:17">
      <c r="A294" s="78">
        <v>46239</v>
      </c>
      <c r="B294" t="s">
        <v>6476</v>
      </c>
      <c r="C294" t="s">
        <v>6201</v>
      </c>
      <c r="D294" t="s">
        <v>6218</v>
      </c>
      <c r="E294" t="s">
        <v>20</v>
      </c>
      <c r="F294">
        <v>24</v>
      </c>
      <c r="G294">
        <v>2284379.9999999995</v>
      </c>
      <c r="H294">
        <v>1741671.4378378377</v>
      </c>
      <c r="I294">
        <v>316328.5621621618</v>
      </c>
      <c r="J294">
        <v>29816.069565217393</v>
      </c>
      <c r="K294" t="s">
        <v>7970</v>
      </c>
      <c r="L294" t="s">
        <v>7972</v>
      </c>
      <c r="M294">
        <v>0</v>
      </c>
      <c r="N294">
        <v>0</v>
      </c>
      <c r="O294">
        <v>0</v>
      </c>
      <c r="P294">
        <v>45687.6</v>
      </c>
      <c r="Q294">
        <v>240824.89259694438</v>
      </c>
    </row>
    <row r="295" spans="1:17">
      <c r="A295" s="78">
        <v>46239</v>
      </c>
      <c r="B295" t="s">
        <v>6477</v>
      </c>
      <c r="C295" t="s">
        <v>6201</v>
      </c>
      <c r="D295" t="s">
        <v>6135</v>
      </c>
      <c r="E295" t="s">
        <v>20</v>
      </c>
      <c r="F295">
        <v>48</v>
      </c>
      <c r="G295">
        <v>4431120</v>
      </c>
      <c r="H295">
        <v>3405688.7351351343</v>
      </c>
      <c r="I295">
        <v>586311.26486486522</v>
      </c>
      <c r="J295">
        <v>65178.434782608696</v>
      </c>
      <c r="K295" t="s">
        <v>7970</v>
      </c>
      <c r="L295" t="s">
        <v>7971</v>
      </c>
      <c r="M295">
        <v>0</v>
      </c>
      <c r="N295">
        <v>28571.428571428572</v>
      </c>
      <c r="O295">
        <v>0</v>
      </c>
      <c r="P295">
        <v>88622.399999999994</v>
      </c>
      <c r="Q295">
        <v>403939.00151082792</v>
      </c>
    </row>
    <row r="296" spans="1:17">
      <c r="A296" s="78">
        <v>46239</v>
      </c>
      <c r="B296" t="s">
        <v>6478</v>
      </c>
      <c r="C296" t="s">
        <v>6175</v>
      </c>
      <c r="D296" t="s">
        <v>6135</v>
      </c>
      <c r="E296" t="s">
        <v>20</v>
      </c>
      <c r="F296">
        <v>24</v>
      </c>
      <c r="G296">
        <v>2215560</v>
      </c>
      <c r="H296">
        <v>1702844.3675675672</v>
      </c>
      <c r="I296">
        <v>293155.63243243261</v>
      </c>
      <c r="J296">
        <v>22589.217391304348</v>
      </c>
      <c r="K296" t="s">
        <v>6193</v>
      </c>
      <c r="L296" t="s">
        <v>7974</v>
      </c>
      <c r="M296">
        <v>60000</v>
      </c>
      <c r="N296">
        <v>30000</v>
      </c>
      <c r="O296">
        <v>0</v>
      </c>
      <c r="P296">
        <v>44311.199999999997</v>
      </c>
      <c r="Q296">
        <v>136255.21504112828</v>
      </c>
    </row>
    <row r="297" spans="1:17">
      <c r="A297" s="78">
        <v>46239</v>
      </c>
      <c r="B297" t="s">
        <v>6479</v>
      </c>
      <c r="C297" t="s">
        <v>6196</v>
      </c>
      <c r="D297" t="s">
        <v>6248</v>
      </c>
      <c r="E297" t="s">
        <v>84</v>
      </c>
      <c r="F297">
        <v>2</v>
      </c>
      <c r="G297">
        <v>302660</v>
      </c>
      <c r="H297">
        <v>222177.12432432431</v>
      </c>
      <c r="I297">
        <v>50489.54234234232</v>
      </c>
      <c r="J297">
        <v>8004.1739130434789</v>
      </c>
      <c r="K297" t="s">
        <v>7970</v>
      </c>
      <c r="L297" t="s">
        <v>7972</v>
      </c>
      <c r="M297">
        <v>0</v>
      </c>
      <c r="N297">
        <v>0</v>
      </c>
      <c r="O297">
        <v>0</v>
      </c>
      <c r="P297">
        <v>6053.2</v>
      </c>
      <c r="Q297">
        <v>36432.168429298843</v>
      </c>
    </row>
    <row r="298" spans="1:17">
      <c r="A298" s="78">
        <v>46239</v>
      </c>
      <c r="B298" t="s">
        <v>6480</v>
      </c>
      <c r="C298" t="s">
        <v>6124</v>
      </c>
      <c r="D298" t="s">
        <v>6273</v>
      </c>
      <c r="E298" t="s">
        <v>20</v>
      </c>
      <c r="F298">
        <v>2</v>
      </c>
      <c r="G298">
        <v>106930</v>
      </c>
      <c r="H298">
        <v>81814.183783783781</v>
      </c>
      <c r="I298">
        <v>14519.149549549547</v>
      </c>
      <c r="J298">
        <v>879.99999999999989</v>
      </c>
      <c r="K298" t="s">
        <v>7970</v>
      </c>
      <c r="L298" t="s">
        <v>7971</v>
      </c>
      <c r="M298">
        <v>0</v>
      </c>
      <c r="N298">
        <v>3125</v>
      </c>
      <c r="O298">
        <v>0</v>
      </c>
      <c r="P298">
        <v>2138.6</v>
      </c>
      <c r="Q298">
        <v>8375.549549549547</v>
      </c>
    </row>
    <row r="299" spans="1:17">
      <c r="A299" s="78">
        <v>46239</v>
      </c>
      <c r="B299" t="s">
        <v>6481</v>
      </c>
      <c r="C299" t="s">
        <v>6188</v>
      </c>
      <c r="D299" t="s">
        <v>6156</v>
      </c>
      <c r="E299" t="s">
        <v>20</v>
      </c>
      <c r="F299">
        <v>8</v>
      </c>
      <c r="G299">
        <v>1374180.0000000002</v>
      </c>
      <c r="H299">
        <v>1018748.3675675675</v>
      </c>
      <c r="I299">
        <v>219251.6324324325</v>
      </c>
      <c r="J299">
        <v>32983.930434782611</v>
      </c>
      <c r="K299" t="s">
        <v>6370</v>
      </c>
      <c r="L299" t="s">
        <v>7974</v>
      </c>
      <c r="M299">
        <v>70000</v>
      </c>
      <c r="N299">
        <v>10000</v>
      </c>
      <c r="O299">
        <v>0</v>
      </c>
      <c r="P299">
        <v>27483.600000000002</v>
      </c>
      <c r="Q299">
        <v>78784.101997649879</v>
      </c>
    </row>
    <row r="300" spans="1:17">
      <c r="A300" s="78">
        <v>46239</v>
      </c>
      <c r="B300" t="s">
        <v>6482</v>
      </c>
      <c r="C300" t="s">
        <v>6287</v>
      </c>
      <c r="D300" t="s">
        <v>6156</v>
      </c>
      <c r="E300" t="s">
        <v>20</v>
      </c>
      <c r="F300">
        <v>8</v>
      </c>
      <c r="G300">
        <v>1374180.0000000002</v>
      </c>
      <c r="H300">
        <v>1018748.3675675675</v>
      </c>
      <c r="I300">
        <v>219251.6324324325</v>
      </c>
      <c r="J300">
        <v>32983.930434782611</v>
      </c>
      <c r="K300" t="s">
        <v>6370</v>
      </c>
      <c r="L300" t="s">
        <v>7974</v>
      </c>
      <c r="M300">
        <v>70000</v>
      </c>
      <c r="N300">
        <v>16666.666666666668</v>
      </c>
      <c r="O300">
        <v>0</v>
      </c>
      <c r="P300">
        <v>27483.600000000002</v>
      </c>
      <c r="Q300">
        <v>72117.435330983208</v>
      </c>
    </row>
    <row r="301" spans="1:17">
      <c r="A301" s="78">
        <v>46239</v>
      </c>
      <c r="B301" t="s">
        <v>6483</v>
      </c>
      <c r="C301" t="s">
        <v>6128</v>
      </c>
      <c r="D301" t="s">
        <v>6156</v>
      </c>
      <c r="E301" t="s">
        <v>20</v>
      </c>
      <c r="F301">
        <v>4</v>
      </c>
      <c r="G301">
        <v>687090.00000000012</v>
      </c>
      <c r="H301">
        <v>509374.18378378375</v>
      </c>
      <c r="I301">
        <v>109625.81621621625</v>
      </c>
      <c r="J301">
        <v>16491.965217391305</v>
      </c>
      <c r="K301" t="s">
        <v>6370</v>
      </c>
      <c r="L301" t="s">
        <v>7974</v>
      </c>
      <c r="M301">
        <v>35000</v>
      </c>
      <c r="N301">
        <v>2500</v>
      </c>
      <c r="O301">
        <v>0</v>
      </c>
      <c r="P301">
        <v>13741.800000000001</v>
      </c>
      <c r="Q301">
        <v>41892.05099882494</v>
      </c>
    </row>
    <row r="302" spans="1:17">
      <c r="A302" s="78">
        <v>46239</v>
      </c>
      <c r="B302" t="s">
        <v>6484</v>
      </c>
      <c r="C302" t="s">
        <v>6138</v>
      </c>
      <c r="D302" t="s">
        <v>6166</v>
      </c>
      <c r="E302" t="s">
        <v>84</v>
      </c>
      <c r="F302">
        <v>4</v>
      </c>
      <c r="G302">
        <v>414770</v>
      </c>
      <c r="H302">
        <v>297366.05405405402</v>
      </c>
      <c r="I302">
        <v>76300.612612612604</v>
      </c>
      <c r="J302">
        <v>14324.869565217392</v>
      </c>
      <c r="K302" t="s">
        <v>7970</v>
      </c>
      <c r="L302" t="s">
        <v>7971</v>
      </c>
      <c r="M302">
        <v>0</v>
      </c>
      <c r="N302">
        <v>8333.3333333333339</v>
      </c>
      <c r="O302">
        <v>0</v>
      </c>
      <c r="P302">
        <v>8295.4</v>
      </c>
      <c r="Q302">
        <v>45347.009714061875</v>
      </c>
    </row>
    <row r="303" spans="1:17">
      <c r="A303" s="78">
        <v>46239</v>
      </c>
      <c r="B303" t="s">
        <v>6485</v>
      </c>
      <c r="C303" t="s">
        <v>6188</v>
      </c>
      <c r="D303" t="s">
        <v>6135</v>
      </c>
      <c r="E303" t="s">
        <v>20</v>
      </c>
      <c r="F303">
        <v>24</v>
      </c>
      <c r="G303">
        <v>2215560</v>
      </c>
      <c r="H303">
        <v>1702844.3675675672</v>
      </c>
      <c r="I303">
        <v>293155.63243243261</v>
      </c>
      <c r="J303">
        <v>22589.217391304348</v>
      </c>
      <c r="K303" t="s">
        <v>6193</v>
      </c>
      <c r="L303" t="s">
        <v>7974</v>
      </c>
      <c r="M303">
        <v>60000</v>
      </c>
      <c r="N303">
        <v>20000</v>
      </c>
      <c r="O303">
        <v>0</v>
      </c>
      <c r="P303">
        <v>44311.199999999997</v>
      </c>
      <c r="Q303">
        <v>146255.21504112828</v>
      </c>
    </row>
    <row r="304" spans="1:17">
      <c r="A304" s="78">
        <v>46239</v>
      </c>
      <c r="B304" t="s">
        <v>6486</v>
      </c>
      <c r="C304" t="s">
        <v>6196</v>
      </c>
      <c r="D304" t="s">
        <v>6160</v>
      </c>
      <c r="E304" t="s">
        <v>20</v>
      </c>
      <c r="F304">
        <v>1</v>
      </c>
      <c r="G304">
        <v>810300</v>
      </c>
      <c r="H304">
        <v>598738.07567567565</v>
      </c>
      <c r="I304">
        <v>131261.92432432424</v>
      </c>
      <c r="J304">
        <v>19910.956521739132</v>
      </c>
      <c r="K304" t="s">
        <v>6370</v>
      </c>
      <c r="L304" t="s">
        <v>7974</v>
      </c>
      <c r="M304">
        <v>35000</v>
      </c>
      <c r="N304">
        <v>2777.7777777777778</v>
      </c>
      <c r="O304">
        <v>0</v>
      </c>
      <c r="P304">
        <v>16206</v>
      </c>
      <c r="Q304">
        <v>57367.190024807322</v>
      </c>
    </row>
    <row r="305" spans="1:17">
      <c r="A305" s="78">
        <v>46239</v>
      </c>
      <c r="B305" t="s">
        <v>6487</v>
      </c>
      <c r="C305" t="s">
        <v>6128</v>
      </c>
      <c r="D305" t="s">
        <v>6218</v>
      </c>
      <c r="E305" t="s">
        <v>20</v>
      </c>
      <c r="F305">
        <v>5</v>
      </c>
      <c r="G305">
        <v>475912.5</v>
      </c>
      <c r="H305">
        <v>362848.21621621615</v>
      </c>
      <c r="I305">
        <v>65901.783783783787</v>
      </c>
      <c r="J305">
        <v>4128.347826086956</v>
      </c>
      <c r="K305" t="s">
        <v>7970</v>
      </c>
      <c r="L305" t="s">
        <v>7971</v>
      </c>
      <c r="M305">
        <v>0</v>
      </c>
      <c r="N305">
        <v>2500</v>
      </c>
      <c r="O305">
        <v>0</v>
      </c>
      <c r="P305">
        <v>9518.2499999999982</v>
      </c>
      <c r="Q305">
        <v>49755.185957696827</v>
      </c>
    </row>
    <row r="306" spans="1:17">
      <c r="A306" s="78">
        <v>46239</v>
      </c>
      <c r="B306" t="s">
        <v>6487</v>
      </c>
      <c r="C306" t="s">
        <v>6128</v>
      </c>
      <c r="D306" t="s">
        <v>2687</v>
      </c>
      <c r="E306" t="s">
        <v>20</v>
      </c>
      <c r="F306">
        <v>1</v>
      </c>
      <c r="G306">
        <v>83342.5</v>
      </c>
      <c r="H306">
        <v>63402.140540540538</v>
      </c>
      <c r="I306">
        <v>11681.19279279279</v>
      </c>
      <c r="J306">
        <v>805.00869565217386</v>
      </c>
      <c r="K306" t="s">
        <v>7970</v>
      </c>
      <c r="L306" t="s">
        <v>7971</v>
      </c>
      <c r="M306">
        <v>0</v>
      </c>
      <c r="N306">
        <v>2500</v>
      </c>
      <c r="O306">
        <v>0</v>
      </c>
      <c r="P306">
        <v>1666.85</v>
      </c>
      <c r="Q306">
        <v>6709.334097140616</v>
      </c>
    </row>
    <row r="307" spans="1:17">
      <c r="A307" s="78">
        <v>46239</v>
      </c>
      <c r="B307" t="s">
        <v>6488</v>
      </c>
      <c r="C307" t="s">
        <v>6183</v>
      </c>
      <c r="D307" t="s">
        <v>6218</v>
      </c>
      <c r="E307" t="s">
        <v>20</v>
      </c>
      <c r="F307">
        <v>24</v>
      </c>
      <c r="G307">
        <v>2284379.9999999995</v>
      </c>
      <c r="H307">
        <v>1741671.4378378377</v>
      </c>
      <c r="I307">
        <v>316328.5621621618</v>
      </c>
      <c r="J307">
        <v>29816.069565217393</v>
      </c>
      <c r="K307" t="s">
        <v>7970</v>
      </c>
      <c r="L307" t="s">
        <v>7972</v>
      </c>
      <c r="M307">
        <v>0</v>
      </c>
      <c r="N307">
        <v>0</v>
      </c>
      <c r="O307">
        <v>0</v>
      </c>
      <c r="P307">
        <v>45687.6</v>
      </c>
      <c r="Q307">
        <v>240824.89259694438</v>
      </c>
    </row>
    <row r="308" spans="1:17">
      <c r="A308" s="78">
        <v>46239</v>
      </c>
      <c r="B308" t="s">
        <v>6489</v>
      </c>
      <c r="C308" t="s">
        <v>6251</v>
      </c>
      <c r="D308" t="s">
        <v>6141</v>
      </c>
      <c r="E308" t="s">
        <v>20</v>
      </c>
      <c r="F308">
        <v>2</v>
      </c>
      <c r="G308">
        <v>105265</v>
      </c>
      <c r="H308">
        <v>80119.351351351346</v>
      </c>
      <c r="I308">
        <v>14713.981981981982</v>
      </c>
      <c r="J308">
        <v>950.4</v>
      </c>
      <c r="K308" t="s">
        <v>7970</v>
      </c>
      <c r="L308" t="s">
        <v>7972</v>
      </c>
      <c r="M308">
        <v>0</v>
      </c>
      <c r="N308">
        <v>0</v>
      </c>
      <c r="O308">
        <v>0</v>
      </c>
      <c r="P308">
        <v>2105.3000000000002</v>
      </c>
      <c r="Q308">
        <v>11658.281981981982</v>
      </c>
    </row>
    <row r="309" spans="1:17">
      <c r="A309" s="78">
        <v>46239</v>
      </c>
      <c r="B309" t="s">
        <v>6490</v>
      </c>
      <c r="C309" t="s">
        <v>6134</v>
      </c>
      <c r="D309" t="s">
        <v>6156</v>
      </c>
      <c r="E309" t="s">
        <v>20</v>
      </c>
      <c r="F309">
        <v>4</v>
      </c>
      <c r="G309">
        <v>687090.00000000012</v>
      </c>
      <c r="H309">
        <v>509374.18378378375</v>
      </c>
      <c r="I309">
        <v>109625.81621621625</v>
      </c>
      <c r="J309">
        <v>16491.965217391305</v>
      </c>
      <c r="K309" t="s">
        <v>6370</v>
      </c>
      <c r="L309" t="s">
        <v>7975</v>
      </c>
      <c r="M309">
        <v>35000</v>
      </c>
      <c r="N309">
        <v>0</v>
      </c>
      <c r="O309">
        <v>0</v>
      </c>
      <c r="P309">
        <v>13741.800000000001</v>
      </c>
      <c r="Q309">
        <v>44392.05099882494</v>
      </c>
    </row>
    <row r="310" spans="1:17">
      <c r="A310" s="78">
        <v>46239</v>
      </c>
      <c r="B310" t="s">
        <v>6491</v>
      </c>
      <c r="C310" t="s">
        <v>6287</v>
      </c>
      <c r="D310" t="s">
        <v>6135</v>
      </c>
      <c r="E310" t="s">
        <v>20</v>
      </c>
      <c r="F310">
        <v>24</v>
      </c>
      <c r="G310">
        <v>2215560</v>
      </c>
      <c r="H310">
        <v>1702844.3675675672</v>
      </c>
      <c r="I310">
        <v>293155.63243243261</v>
      </c>
      <c r="J310">
        <v>22589.217391304348</v>
      </c>
      <c r="K310" t="s">
        <v>6193</v>
      </c>
      <c r="L310" t="s">
        <v>7975</v>
      </c>
      <c r="M310">
        <v>60000</v>
      </c>
      <c r="N310">
        <v>0</v>
      </c>
      <c r="O310">
        <v>0</v>
      </c>
      <c r="P310">
        <v>44311.199999999997</v>
      </c>
      <c r="Q310">
        <v>166255.21504112828</v>
      </c>
    </row>
    <row r="311" spans="1:17">
      <c r="A311" s="78">
        <v>46239</v>
      </c>
      <c r="B311" t="s">
        <v>6492</v>
      </c>
      <c r="C311" t="s">
        <v>6158</v>
      </c>
      <c r="D311" t="s">
        <v>6166</v>
      </c>
      <c r="E311" t="s">
        <v>84</v>
      </c>
      <c r="F311">
        <v>4</v>
      </c>
      <c r="G311">
        <v>414770</v>
      </c>
      <c r="H311">
        <v>297366.05405405402</v>
      </c>
      <c r="I311">
        <v>76300.612612612604</v>
      </c>
      <c r="J311">
        <v>14324.869565217392</v>
      </c>
      <c r="K311" t="s">
        <v>7970</v>
      </c>
      <c r="L311" t="s">
        <v>7972</v>
      </c>
      <c r="M311">
        <v>0</v>
      </c>
      <c r="N311">
        <v>0</v>
      </c>
      <c r="O311">
        <v>0</v>
      </c>
      <c r="P311">
        <v>8295.4</v>
      </c>
      <c r="Q311">
        <v>53680.34304739521</v>
      </c>
    </row>
    <row r="312" spans="1:17">
      <c r="A312" s="78">
        <v>46239</v>
      </c>
      <c r="B312" t="s">
        <v>6493</v>
      </c>
      <c r="C312" t="s">
        <v>6158</v>
      </c>
      <c r="D312" t="s">
        <v>6141</v>
      </c>
      <c r="E312" t="s">
        <v>20</v>
      </c>
      <c r="F312">
        <v>12</v>
      </c>
      <c r="G312">
        <v>631590</v>
      </c>
      <c r="H312">
        <v>480716.10810810805</v>
      </c>
      <c r="I312">
        <v>88283.891891891952</v>
      </c>
      <c r="J312">
        <v>5702.4</v>
      </c>
      <c r="K312" t="s">
        <v>7970</v>
      </c>
      <c r="L312" t="s">
        <v>7972</v>
      </c>
      <c r="M312">
        <v>0</v>
      </c>
      <c r="N312">
        <v>0</v>
      </c>
      <c r="O312">
        <v>0</v>
      </c>
      <c r="P312">
        <v>12631.800000000001</v>
      </c>
      <c r="Q312">
        <v>69949.691891891955</v>
      </c>
    </row>
    <row r="313" spans="1:17">
      <c r="A313" s="78">
        <v>46239</v>
      </c>
      <c r="B313" t="s">
        <v>6494</v>
      </c>
      <c r="C313" t="s">
        <v>6287</v>
      </c>
      <c r="D313" t="s">
        <v>6156</v>
      </c>
      <c r="E313" t="s">
        <v>20</v>
      </c>
      <c r="F313">
        <v>4</v>
      </c>
      <c r="G313">
        <v>687090.00000000012</v>
      </c>
      <c r="H313">
        <v>509374.18378378375</v>
      </c>
      <c r="I313">
        <v>109625.81621621625</v>
      </c>
      <c r="J313">
        <v>16491.965217391305</v>
      </c>
      <c r="K313" t="s">
        <v>6370</v>
      </c>
      <c r="L313" t="s">
        <v>7974</v>
      </c>
      <c r="M313">
        <v>35000</v>
      </c>
      <c r="N313">
        <v>5555.5555555555557</v>
      </c>
      <c r="O313">
        <v>0</v>
      </c>
      <c r="P313">
        <v>13741.800000000001</v>
      </c>
      <c r="Q313">
        <v>38836.495443269385</v>
      </c>
    </row>
    <row r="314" spans="1:17">
      <c r="A314" s="78">
        <v>46239</v>
      </c>
      <c r="B314" t="s">
        <v>6495</v>
      </c>
      <c r="C314" t="s">
        <v>6183</v>
      </c>
      <c r="D314" t="s">
        <v>6156</v>
      </c>
      <c r="E314" t="s">
        <v>20</v>
      </c>
      <c r="F314">
        <v>8</v>
      </c>
      <c r="G314">
        <v>1374180.0000000002</v>
      </c>
      <c r="H314">
        <v>1018748.3675675675</v>
      </c>
      <c r="I314">
        <v>219251.6324324325</v>
      </c>
      <c r="J314">
        <v>52983.930434782611</v>
      </c>
      <c r="K314" t="s">
        <v>6370</v>
      </c>
      <c r="L314" t="s">
        <v>7974</v>
      </c>
      <c r="M314">
        <v>70000</v>
      </c>
      <c r="N314">
        <v>14285.714285714286</v>
      </c>
      <c r="O314">
        <v>0</v>
      </c>
      <c r="P314">
        <v>27483.600000000002</v>
      </c>
      <c r="Q314">
        <v>54498.387711935589</v>
      </c>
    </row>
    <row r="315" spans="1:17">
      <c r="A315" s="78">
        <v>46239</v>
      </c>
      <c r="B315" t="s">
        <v>6496</v>
      </c>
      <c r="C315" t="s">
        <v>6287</v>
      </c>
      <c r="D315" t="s">
        <v>6135</v>
      </c>
      <c r="E315" t="s">
        <v>20</v>
      </c>
      <c r="F315">
        <v>12</v>
      </c>
      <c r="G315">
        <v>1107780</v>
      </c>
      <c r="H315">
        <v>851422.18378378358</v>
      </c>
      <c r="I315">
        <v>146577.81621621631</v>
      </c>
      <c r="J315">
        <v>11294.608695652174</v>
      </c>
      <c r="K315" t="s">
        <v>7970</v>
      </c>
      <c r="L315" t="s">
        <v>7971</v>
      </c>
      <c r="M315">
        <v>0</v>
      </c>
      <c r="N315">
        <v>5555.5555555555557</v>
      </c>
      <c r="O315">
        <v>0</v>
      </c>
      <c r="P315">
        <v>22155.599999999999</v>
      </c>
      <c r="Q315">
        <v>107572.05196500858</v>
      </c>
    </row>
    <row r="316" spans="1:17">
      <c r="A316" s="78">
        <v>46239</v>
      </c>
      <c r="B316" t="s">
        <v>6496</v>
      </c>
      <c r="C316" t="s">
        <v>6287</v>
      </c>
      <c r="D316" t="s">
        <v>2687</v>
      </c>
      <c r="E316" t="s">
        <v>20</v>
      </c>
      <c r="F316">
        <v>6</v>
      </c>
      <c r="G316">
        <v>500055.00000000006</v>
      </c>
      <c r="H316">
        <v>380412.84324324323</v>
      </c>
      <c r="I316">
        <v>70087.156756756769</v>
      </c>
      <c r="J316">
        <v>4830.0521739130436</v>
      </c>
      <c r="K316" t="s">
        <v>7970</v>
      </c>
      <c r="L316" t="s">
        <v>7971</v>
      </c>
      <c r="M316">
        <v>0</v>
      </c>
      <c r="N316">
        <v>5555.5555555555557</v>
      </c>
      <c r="O316">
        <v>0</v>
      </c>
      <c r="P316">
        <v>10001.1</v>
      </c>
      <c r="Q316">
        <v>49700.449027288174</v>
      </c>
    </row>
    <row r="317" spans="1:17">
      <c r="A317" s="78">
        <v>46239</v>
      </c>
      <c r="B317" t="s">
        <v>6496</v>
      </c>
      <c r="C317" t="s">
        <v>6287</v>
      </c>
      <c r="D317" t="s">
        <v>6166</v>
      </c>
      <c r="E317" t="s">
        <v>84</v>
      </c>
      <c r="F317">
        <v>4</v>
      </c>
      <c r="G317">
        <v>414770</v>
      </c>
      <c r="H317">
        <v>297366.05405405402</v>
      </c>
      <c r="I317">
        <v>76300.612612612604</v>
      </c>
      <c r="J317">
        <v>14324.869565217392</v>
      </c>
      <c r="K317" t="s">
        <v>7970</v>
      </c>
      <c r="L317" t="s">
        <v>7971</v>
      </c>
      <c r="M317">
        <v>0</v>
      </c>
      <c r="N317">
        <v>5555.5555555555557</v>
      </c>
      <c r="O317">
        <v>0</v>
      </c>
      <c r="P317">
        <v>8295.4</v>
      </c>
      <c r="Q317">
        <v>48124.787491839656</v>
      </c>
    </row>
    <row r="318" spans="1:17">
      <c r="A318" s="78">
        <v>46239</v>
      </c>
      <c r="B318" t="s">
        <v>6497</v>
      </c>
      <c r="C318" t="s">
        <v>6158</v>
      </c>
      <c r="D318" t="s">
        <v>6218</v>
      </c>
      <c r="E318" t="s">
        <v>20</v>
      </c>
      <c r="F318">
        <v>12</v>
      </c>
      <c r="G318">
        <v>1142189.9999999998</v>
      </c>
      <c r="H318">
        <v>870835.71891891886</v>
      </c>
      <c r="I318">
        <v>158164.2810810809</v>
      </c>
      <c r="J318">
        <v>9908.0347826086963</v>
      </c>
      <c r="K318" t="s">
        <v>7970</v>
      </c>
      <c r="L318" t="s">
        <v>7971</v>
      </c>
      <c r="M318">
        <v>0</v>
      </c>
      <c r="N318">
        <v>5882.3529411764703</v>
      </c>
      <c r="O318">
        <v>0</v>
      </c>
      <c r="P318">
        <v>22843.8</v>
      </c>
      <c r="Q318">
        <v>119530.09335729571</v>
      </c>
    </row>
    <row r="319" spans="1:17">
      <c r="A319" s="78">
        <v>46239</v>
      </c>
      <c r="B319" t="s">
        <v>6497</v>
      </c>
      <c r="C319" t="s">
        <v>6158</v>
      </c>
      <c r="D319" t="s">
        <v>4536</v>
      </c>
      <c r="E319" t="s">
        <v>84</v>
      </c>
      <c r="F319">
        <v>15</v>
      </c>
      <c r="G319">
        <v>0</v>
      </c>
      <c r="H319">
        <v>0</v>
      </c>
      <c r="I319">
        <v>0</v>
      </c>
      <c r="J319">
        <v>5119.304347826087</v>
      </c>
      <c r="K319" t="s">
        <v>7970</v>
      </c>
      <c r="L319" t="s">
        <v>7971</v>
      </c>
      <c r="M319">
        <v>0</v>
      </c>
      <c r="N319">
        <v>5882.3529411764703</v>
      </c>
      <c r="O319">
        <v>0</v>
      </c>
      <c r="P319">
        <v>0</v>
      </c>
      <c r="Q319">
        <v>-11001.657289002556</v>
      </c>
    </row>
    <row r="320" spans="1:17">
      <c r="A320" s="78">
        <v>46239</v>
      </c>
      <c r="B320" t="s">
        <v>6497</v>
      </c>
      <c r="C320" t="s">
        <v>6158</v>
      </c>
      <c r="D320" t="s">
        <v>1563</v>
      </c>
      <c r="E320" t="s">
        <v>84</v>
      </c>
      <c r="F320">
        <v>15</v>
      </c>
      <c r="G320">
        <v>1294537.5</v>
      </c>
      <c r="H320">
        <v>996099.24324324308</v>
      </c>
      <c r="I320">
        <v>170150.75675675692</v>
      </c>
      <c r="J320">
        <v>5119.304347826087</v>
      </c>
      <c r="K320" t="s">
        <v>7970</v>
      </c>
      <c r="L320" t="s">
        <v>7971</v>
      </c>
      <c r="M320">
        <v>0</v>
      </c>
      <c r="N320">
        <v>5882.3529411764703</v>
      </c>
      <c r="O320">
        <v>0</v>
      </c>
      <c r="P320">
        <v>25890.750000000004</v>
      </c>
      <c r="Q320">
        <v>133258.34946775436</v>
      </c>
    </row>
    <row r="321" spans="1:17">
      <c r="A321" s="78">
        <v>46239</v>
      </c>
      <c r="B321" t="s">
        <v>6498</v>
      </c>
      <c r="C321" t="s">
        <v>6158</v>
      </c>
      <c r="D321" t="s">
        <v>6181</v>
      </c>
      <c r="E321" t="s">
        <v>84</v>
      </c>
      <c r="F321">
        <v>15</v>
      </c>
      <c r="G321">
        <v>502275</v>
      </c>
      <c r="H321">
        <v>370937.18918918917</v>
      </c>
      <c r="I321">
        <v>81562.81081081077</v>
      </c>
      <c r="J321">
        <v>12511.304347826088</v>
      </c>
      <c r="K321" t="s">
        <v>7970</v>
      </c>
      <c r="L321" t="s">
        <v>7971</v>
      </c>
      <c r="M321">
        <v>0</v>
      </c>
      <c r="N321">
        <v>5882.3529411764703</v>
      </c>
      <c r="O321">
        <v>0</v>
      </c>
      <c r="P321">
        <v>10045.499999999998</v>
      </c>
      <c r="Q321">
        <v>53123.653521808221</v>
      </c>
    </row>
    <row r="322" spans="1:17">
      <c r="A322" s="78">
        <v>46239</v>
      </c>
      <c r="B322" t="s">
        <v>6499</v>
      </c>
      <c r="C322" t="s">
        <v>6158</v>
      </c>
      <c r="D322" t="s">
        <v>6202</v>
      </c>
      <c r="E322" t="s">
        <v>661</v>
      </c>
      <c r="F322">
        <v>4</v>
      </c>
      <c r="G322">
        <v>283790</v>
      </c>
      <c r="H322">
        <v>188280.47567567567</v>
      </c>
      <c r="I322">
        <v>67386.190990990988</v>
      </c>
      <c r="J322">
        <v>15885.913043478264</v>
      </c>
      <c r="K322" t="s">
        <v>7970</v>
      </c>
      <c r="L322" t="s">
        <v>7971</v>
      </c>
      <c r="M322">
        <v>0</v>
      </c>
      <c r="N322">
        <v>5882.3529411764703</v>
      </c>
      <c r="O322">
        <v>0</v>
      </c>
      <c r="P322">
        <v>5675.8</v>
      </c>
      <c r="Q322">
        <v>39942.125006336253</v>
      </c>
    </row>
    <row r="323" spans="1:17">
      <c r="A323" s="78">
        <v>46239</v>
      </c>
      <c r="B323" t="s">
        <v>6499</v>
      </c>
      <c r="C323" t="s">
        <v>6158</v>
      </c>
      <c r="D323" t="s">
        <v>726</v>
      </c>
      <c r="E323" t="s">
        <v>661</v>
      </c>
      <c r="F323">
        <v>4</v>
      </c>
      <c r="G323">
        <v>255411.00000000003</v>
      </c>
      <c r="H323">
        <v>169452.42810810811</v>
      </c>
      <c r="I323">
        <v>60647.571891891886</v>
      </c>
      <c r="J323">
        <v>16375.652173913042</v>
      </c>
      <c r="K323" t="s">
        <v>7970</v>
      </c>
      <c r="L323" t="s">
        <v>7971</v>
      </c>
      <c r="M323">
        <v>0</v>
      </c>
      <c r="N323">
        <v>5882.3529411764703</v>
      </c>
      <c r="O323">
        <v>0</v>
      </c>
      <c r="P323">
        <v>5108.22</v>
      </c>
      <c r="Q323">
        <v>33281.346776802377</v>
      </c>
    </row>
    <row r="324" spans="1:17">
      <c r="A324" s="78">
        <v>46239</v>
      </c>
      <c r="B324" t="s">
        <v>6500</v>
      </c>
      <c r="C324" t="s">
        <v>6287</v>
      </c>
      <c r="D324" t="s">
        <v>6218</v>
      </c>
      <c r="E324" t="s">
        <v>20</v>
      </c>
      <c r="F324">
        <v>30</v>
      </c>
      <c r="G324">
        <v>2855474.9999999995</v>
      </c>
      <c r="H324">
        <v>2177089.297297297</v>
      </c>
      <c r="I324">
        <v>395410.70270270249</v>
      </c>
      <c r="J324">
        <v>24770.08695652174</v>
      </c>
      <c r="K324" t="s">
        <v>7970</v>
      </c>
      <c r="L324" t="s">
        <v>7971</v>
      </c>
      <c r="M324">
        <v>0</v>
      </c>
      <c r="N324">
        <v>15625</v>
      </c>
      <c r="O324">
        <v>0</v>
      </c>
      <c r="P324">
        <v>57109.5</v>
      </c>
      <c r="Q324">
        <v>297906.11574618076</v>
      </c>
    </row>
    <row r="325" spans="1:17">
      <c r="A325" s="78">
        <v>46239</v>
      </c>
      <c r="B325" t="s">
        <v>6500</v>
      </c>
      <c r="C325" t="s">
        <v>6287</v>
      </c>
      <c r="D325" t="s">
        <v>6151</v>
      </c>
      <c r="E325" t="s">
        <v>84</v>
      </c>
      <c r="F325">
        <v>12</v>
      </c>
      <c r="G325">
        <v>829170</v>
      </c>
      <c r="H325">
        <v>627704.3027027027</v>
      </c>
      <c r="I325">
        <v>119295.69729729719</v>
      </c>
      <c r="J325">
        <v>7805.2173913043471</v>
      </c>
      <c r="K325" t="s">
        <v>7970</v>
      </c>
      <c r="L325" t="s">
        <v>7971</v>
      </c>
      <c r="M325">
        <v>0</v>
      </c>
      <c r="N325">
        <v>15625</v>
      </c>
      <c r="O325">
        <v>0</v>
      </c>
      <c r="P325">
        <v>16583.399999999998</v>
      </c>
      <c r="Q325">
        <v>79282.079905992839</v>
      </c>
    </row>
    <row r="326" spans="1:17">
      <c r="A326" s="78">
        <v>46239</v>
      </c>
      <c r="B326" t="s">
        <v>6501</v>
      </c>
      <c r="C326" t="s">
        <v>6196</v>
      </c>
      <c r="D326" t="s">
        <v>6156</v>
      </c>
      <c r="E326" t="s">
        <v>20</v>
      </c>
      <c r="F326">
        <v>4</v>
      </c>
      <c r="G326">
        <v>687090.00000000012</v>
      </c>
      <c r="H326">
        <v>509374.18378378375</v>
      </c>
      <c r="I326">
        <v>109625.81621621625</v>
      </c>
      <c r="J326">
        <v>16491.965217391305</v>
      </c>
      <c r="K326" t="s">
        <v>6370</v>
      </c>
      <c r="L326" t="s">
        <v>7975</v>
      </c>
      <c r="M326">
        <v>35000</v>
      </c>
      <c r="N326">
        <v>0</v>
      </c>
      <c r="O326">
        <v>0</v>
      </c>
      <c r="P326">
        <v>13741.800000000001</v>
      </c>
      <c r="Q326">
        <v>44392.05099882494</v>
      </c>
    </row>
    <row r="327" spans="1:17">
      <c r="A327" s="78">
        <v>46239</v>
      </c>
      <c r="B327" t="s">
        <v>6502</v>
      </c>
      <c r="C327" t="s">
        <v>6158</v>
      </c>
      <c r="D327" t="s">
        <v>6156</v>
      </c>
      <c r="E327" t="s">
        <v>20</v>
      </c>
      <c r="F327">
        <v>12</v>
      </c>
      <c r="G327">
        <v>2061270.0000000002</v>
      </c>
      <c r="H327">
        <v>1528122.5513513512</v>
      </c>
      <c r="I327">
        <v>328877.4486486488</v>
      </c>
      <c r="J327">
        <v>49475.895652173916</v>
      </c>
      <c r="K327" t="s">
        <v>6370</v>
      </c>
      <c r="L327" t="s">
        <v>7974</v>
      </c>
      <c r="M327">
        <v>105000</v>
      </c>
      <c r="N327">
        <v>7500</v>
      </c>
      <c r="O327">
        <v>0</v>
      </c>
      <c r="P327">
        <v>41225.4</v>
      </c>
      <c r="Q327">
        <v>125676.15299647491</v>
      </c>
    </row>
    <row r="328" spans="1:17">
      <c r="A328" s="78">
        <v>46239</v>
      </c>
      <c r="B328" t="s">
        <v>6502</v>
      </c>
      <c r="C328" t="s">
        <v>6158</v>
      </c>
      <c r="D328" t="s">
        <v>6160</v>
      </c>
      <c r="E328" t="s">
        <v>20</v>
      </c>
      <c r="F328">
        <v>2</v>
      </c>
      <c r="G328">
        <v>1620600</v>
      </c>
      <c r="H328">
        <v>1197476.1513513513</v>
      </c>
      <c r="I328">
        <v>262523.84864864848</v>
      </c>
      <c r="J328">
        <v>39821.913043478264</v>
      </c>
      <c r="K328" t="s">
        <v>6370</v>
      </c>
      <c r="L328" t="s">
        <v>7974</v>
      </c>
      <c r="M328">
        <v>70000</v>
      </c>
      <c r="N328">
        <v>7500</v>
      </c>
      <c r="O328">
        <v>0</v>
      </c>
      <c r="P328">
        <v>32412</v>
      </c>
      <c r="Q328">
        <v>112789.93560517021</v>
      </c>
    </row>
    <row r="329" spans="1:17">
      <c r="A329" s="78">
        <v>46239</v>
      </c>
      <c r="B329" t="s">
        <v>6503</v>
      </c>
      <c r="C329" t="s">
        <v>6158</v>
      </c>
      <c r="D329" t="s">
        <v>6135</v>
      </c>
      <c r="E329" t="s">
        <v>20</v>
      </c>
      <c r="F329">
        <v>6</v>
      </c>
      <c r="G329">
        <v>553890</v>
      </c>
      <c r="H329">
        <v>425711.09189189179</v>
      </c>
      <c r="I329">
        <v>73288.908108108153</v>
      </c>
      <c r="J329">
        <v>5647.304347826087</v>
      </c>
      <c r="K329" t="s">
        <v>7970</v>
      </c>
      <c r="L329" t="s">
        <v>7971</v>
      </c>
      <c r="M329">
        <v>0</v>
      </c>
      <c r="N329">
        <v>7500</v>
      </c>
      <c r="O329">
        <v>0</v>
      </c>
      <c r="P329">
        <v>11077.8</v>
      </c>
      <c r="Q329">
        <v>49063.80376028207</v>
      </c>
    </row>
    <row r="330" spans="1:17">
      <c r="A330" s="78">
        <v>46239</v>
      </c>
      <c r="B330" t="s">
        <v>6503</v>
      </c>
      <c r="C330" t="s">
        <v>6158</v>
      </c>
      <c r="D330" t="s">
        <v>6167</v>
      </c>
      <c r="E330" t="s">
        <v>84</v>
      </c>
      <c r="F330">
        <v>6</v>
      </c>
      <c r="G330">
        <v>404595.00000000006</v>
      </c>
      <c r="H330">
        <v>309091.21297297289</v>
      </c>
      <c r="I330">
        <v>55408.787027027109</v>
      </c>
      <c r="J330">
        <v>4141.3565217391306</v>
      </c>
      <c r="K330" t="s">
        <v>7970</v>
      </c>
      <c r="L330" t="s">
        <v>7971</v>
      </c>
      <c r="M330">
        <v>0</v>
      </c>
      <c r="N330">
        <v>7500</v>
      </c>
      <c r="O330">
        <v>0</v>
      </c>
      <c r="P330">
        <v>8091.9000000000005</v>
      </c>
      <c r="Q330">
        <v>35675.530505287978</v>
      </c>
    </row>
    <row r="331" spans="1:17">
      <c r="A331" s="78">
        <v>46239</v>
      </c>
      <c r="B331" t="s">
        <v>6504</v>
      </c>
      <c r="C331" t="s">
        <v>6196</v>
      </c>
      <c r="D331" t="s">
        <v>6167</v>
      </c>
      <c r="E331" t="s">
        <v>84</v>
      </c>
      <c r="F331">
        <v>8</v>
      </c>
      <c r="G331">
        <v>539460</v>
      </c>
      <c r="H331">
        <v>412121.61729729723</v>
      </c>
      <c r="I331">
        <v>73878.382702702773</v>
      </c>
      <c r="J331">
        <v>5521.8086956521738</v>
      </c>
      <c r="K331" t="s">
        <v>7970</v>
      </c>
      <c r="L331" t="s">
        <v>7972</v>
      </c>
      <c r="M331">
        <v>0</v>
      </c>
      <c r="N331">
        <v>0</v>
      </c>
      <c r="O331">
        <v>0</v>
      </c>
      <c r="P331">
        <v>10789.2</v>
      </c>
      <c r="Q331">
        <v>57567.374007050603</v>
      </c>
    </row>
    <row r="332" spans="1:17">
      <c r="A332" s="78">
        <v>46239</v>
      </c>
      <c r="B332" t="s">
        <v>6505</v>
      </c>
      <c r="C332" t="s">
        <v>6158</v>
      </c>
      <c r="D332" t="s">
        <v>6156</v>
      </c>
      <c r="E332" t="s">
        <v>20</v>
      </c>
      <c r="F332">
        <v>6</v>
      </c>
      <c r="G332">
        <v>1030635.0000000001</v>
      </c>
      <c r="H332">
        <v>764061.2756756756</v>
      </c>
      <c r="I332">
        <v>164438.7243243244</v>
      </c>
      <c r="J332">
        <v>24737.947826086958</v>
      </c>
      <c r="K332" t="s">
        <v>7967</v>
      </c>
      <c r="L332" t="s">
        <v>7973</v>
      </c>
      <c r="M332">
        <v>0</v>
      </c>
      <c r="N332">
        <v>0</v>
      </c>
      <c r="O332">
        <v>41225.4</v>
      </c>
      <c r="P332">
        <v>20612.7</v>
      </c>
      <c r="Q332">
        <v>77862.676498237459</v>
      </c>
    </row>
    <row r="333" spans="1:17">
      <c r="A333" s="78">
        <v>46239</v>
      </c>
      <c r="B333" t="s">
        <v>6506</v>
      </c>
      <c r="C333" t="s">
        <v>6143</v>
      </c>
      <c r="D333" t="s">
        <v>6135</v>
      </c>
      <c r="E333" t="s">
        <v>20</v>
      </c>
      <c r="F333">
        <v>72</v>
      </c>
      <c r="G333">
        <v>6646680</v>
      </c>
      <c r="H333">
        <v>5108533.1027027015</v>
      </c>
      <c r="I333">
        <v>879466.8972972976</v>
      </c>
      <c r="J333">
        <v>67767.65217391304</v>
      </c>
      <c r="K333" t="s">
        <v>6193</v>
      </c>
      <c r="L333" t="s">
        <v>7974</v>
      </c>
      <c r="M333">
        <v>180000</v>
      </c>
      <c r="N333">
        <v>23333.333333333332</v>
      </c>
      <c r="O333">
        <v>0</v>
      </c>
      <c r="P333">
        <v>132933.6</v>
      </c>
      <c r="Q333">
        <v>475432.31179005117</v>
      </c>
    </row>
    <row r="334" spans="1:17">
      <c r="A334" s="78">
        <v>46239</v>
      </c>
      <c r="B334" t="s">
        <v>6507</v>
      </c>
      <c r="C334" t="s">
        <v>6287</v>
      </c>
      <c r="D334" t="s">
        <v>6160</v>
      </c>
      <c r="E334" t="s">
        <v>20</v>
      </c>
      <c r="F334">
        <v>1</v>
      </c>
      <c r="G334">
        <v>810300</v>
      </c>
      <c r="H334">
        <v>598738.07567567565</v>
      </c>
      <c r="I334">
        <v>131261.92432432424</v>
      </c>
      <c r="J334">
        <v>19910.956521739132</v>
      </c>
      <c r="K334" t="s">
        <v>6370</v>
      </c>
      <c r="L334" t="s">
        <v>7975</v>
      </c>
      <c r="M334">
        <v>35000</v>
      </c>
      <c r="N334">
        <v>0</v>
      </c>
      <c r="O334">
        <v>0</v>
      </c>
      <c r="P334">
        <v>16206</v>
      </c>
      <c r="Q334">
        <v>60144.967802585103</v>
      </c>
    </row>
    <row r="335" spans="1:17">
      <c r="A335" s="78">
        <v>46239</v>
      </c>
      <c r="B335" t="s">
        <v>6508</v>
      </c>
      <c r="C335" t="s">
        <v>6188</v>
      </c>
      <c r="D335" t="s">
        <v>6135</v>
      </c>
      <c r="E335" t="s">
        <v>20</v>
      </c>
      <c r="F335">
        <v>24</v>
      </c>
      <c r="G335">
        <v>2215560</v>
      </c>
      <c r="H335">
        <v>1702844.3675675672</v>
      </c>
      <c r="I335">
        <v>293155.63243243261</v>
      </c>
      <c r="J335">
        <v>22589.217391304348</v>
      </c>
      <c r="K335" t="s">
        <v>6193</v>
      </c>
      <c r="L335" t="s">
        <v>7974</v>
      </c>
      <c r="M335">
        <v>60000</v>
      </c>
      <c r="N335">
        <v>12500</v>
      </c>
      <c r="O335">
        <v>0</v>
      </c>
      <c r="P335">
        <v>44311.199999999997</v>
      </c>
      <c r="Q335">
        <v>153755.21504112828</v>
      </c>
    </row>
    <row r="336" spans="1:17">
      <c r="A336" s="78">
        <v>46239</v>
      </c>
      <c r="B336" t="s">
        <v>6509</v>
      </c>
      <c r="C336" t="s">
        <v>6188</v>
      </c>
      <c r="D336" t="s">
        <v>6129</v>
      </c>
      <c r="E336" t="s">
        <v>20</v>
      </c>
      <c r="F336">
        <v>120</v>
      </c>
      <c r="G336">
        <v>1677025</v>
      </c>
      <c r="H336">
        <v>1296546.8108108104</v>
      </c>
      <c r="I336">
        <v>214286.52252252284</v>
      </c>
      <c r="J336">
        <v>13314.78260869565</v>
      </c>
      <c r="K336" t="s">
        <v>7970</v>
      </c>
      <c r="L336" t="s">
        <v>7971</v>
      </c>
      <c r="M336">
        <v>0</v>
      </c>
      <c r="N336">
        <v>12500</v>
      </c>
      <c r="O336">
        <v>0</v>
      </c>
      <c r="P336">
        <v>33540.5</v>
      </c>
      <c r="Q336">
        <v>154931.23991382719</v>
      </c>
    </row>
    <row r="337" spans="1:17">
      <c r="A337" s="78">
        <v>46239</v>
      </c>
      <c r="B337" t="s">
        <v>6510</v>
      </c>
      <c r="C337" t="s">
        <v>6158</v>
      </c>
      <c r="D337" t="s">
        <v>6135</v>
      </c>
      <c r="E337" t="s">
        <v>20</v>
      </c>
      <c r="F337">
        <v>11</v>
      </c>
      <c r="G337">
        <v>1015465</v>
      </c>
      <c r="H337">
        <v>780470.33513513498</v>
      </c>
      <c r="I337">
        <v>134362.99819819827</v>
      </c>
      <c r="J337">
        <v>10353.391304347826</v>
      </c>
      <c r="K337" t="s">
        <v>7967</v>
      </c>
      <c r="L337" t="s">
        <v>7973</v>
      </c>
      <c r="M337">
        <v>0</v>
      </c>
      <c r="N337">
        <v>0</v>
      </c>
      <c r="O337">
        <v>40618.6</v>
      </c>
      <c r="P337">
        <v>20309.3</v>
      </c>
      <c r="Q337">
        <v>63081.706893850453</v>
      </c>
    </row>
    <row r="338" spans="1:17">
      <c r="A338" s="78">
        <v>46239</v>
      </c>
      <c r="B338" t="s">
        <v>6510</v>
      </c>
      <c r="C338" t="s">
        <v>6158</v>
      </c>
      <c r="D338" t="s">
        <v>6131</v>
      </c>
      <c r="E338" t="s">
        <v>20</v>
      </c>
      <c r="F338">
        <v>24</v>
      </c>
      <c r="G338">
        <v>619565</v>
      </c>
      <c r="H338">
        <v>477942.74594594585</v>
      </c>
      <c r="I338">
        <v>80223.92072072078</v>
      </c>
      <c r="J338">
        <v>4505.5938782608691</v>
      </c>
      <c r="K338" t="s">
        <v>7967</v>
      </c>
      <c r="L338" t="s">
        <v>7973</v>
      </c>
      <c r="M338">
        <v>0</v>
      </c>
      <c r="N338">
        <v>0</v>
      </c>
      <c r="O338">
        <v>24782.6</v>
      </c>
      <c r="P338">
        <v>12391.3</v>
      </c>
      <c r="Q338">
        <v>38544.426842459914</v>
      </c>
    </row>
    <row r="339" spans="1:17">
      <c r="A339" s="78">
        <v>46239</v>
      </c>
      <c r="B339" t="s">
        <v>6510</v>
      </c>
      <c r="C339" t="s">
        <v>6158</v>
      </c>
      <c r="D339" t="s">
        <v>6218</v>
      </c>
      <c r="E339" t="s">
        <v>20</v>
      </c>
      <c r="F339">
        <v>6</v>
      </c>
      <c r="G339">
        <v>571094.99999999988</v>
      </c>
      <c r="H339">
        <v>435417.85945945943</v>
      </c>
      <c r="I339">
        <v>79082.140540540451</v>
      </c>
      <c r="J339">
        <v>4954.0173913043482</v>
      </c>
      <c r="K339" t="s">
        <v>7967</v>
      </c>
      <c r="L339" t="s">
        <v>7973</v>
      </c>
      <c r="M339">
        <v>0</v>
      </c>
      <c r="N339">
        <v>0</v>
      </c>
      <c r="O339">
        <v>22843.8</v>
      </c>
      <c r="P339">
        <v>11421.9</v>
      </c>
      <c r="Q339">
        <v>39862.423149236092</v>
      </c>
    </row>
    <row r="340" spans="1:17">
      <c r="A340" s="78">
        <v>46239</v>
      </c>
      <c r="B340" t="s">
        <v>6510</v>
      </c>
      <c r="C340" t="s">
        <v>6158</v>
      </c>
      <c r="D340" t="s">
        <v>6273</v>
      </c>
      <c r="E340" t="s">
        <v>20</v>
      </c>
      <c r="F340">
        <v>10</v>
      </c>
      <c r="G340">
        <v>534650</v>
      </c>
      <c r="H340">
        <v>409070.91891891893</v>
      </c>
      <c r="I340">
        <v>72595.747747747693</v>
      </c>
      <c r="J340">
        <v>4400</v>
      </c>
      <c r="K340" t="s">
        <v>7967</v>
      </c>
      <c r="L340" t="s">
        <v>7973</v>
      </c>
      <c r="M340">
        <v>0</v>
      </c>
      <c r="N340">
        <v>0</v>
      </c>
      <c r="O340">
        <v>21386</v>
      </c>
      <c r="P340">
        <v>10693</v>
      </c>
      <c r="Q340">
        <v>36116.747747747693</v>
      </c>
    </row>
    <row r="341" spans="1:17">
      <c r="A341" s="78">
        <v>46239</v>
      </c>
      <c r="B341" t="s">
        <v>6511</v>
      </c>
      <c r="C341" t="s">
        <v>6287</v>
      </c>
      <c r="D341" t="s">
        <v>6160</v>
      </c>
      <c r="E341" t="s">
        <v>20</v>
      </c>
      <c r="F341">
        <v>1</v>
      </c>
      <c r="G341">
        <v>810300</v>
      </c>
      <c r="H341">
        <v>598738.07567567565</v>
      </c>
      <c r="I341">
        <v>131261.92432432424</v>
      </c>
      <c r="J341">
        <v>19910.956521739132</v>
      </c>
      <c r="K341" t="s">
        <v>6370</v>
      </c>
      <c r="L341" t="s">
        <v>7975</v>
      </c>
      <c r="M341">
        <v>35000</v>
      </c>
      <c r="N341">
        <v>0</v>
      </c>
      <c r="O341">
        <v>0</v>
      </c>
      <c r="P341">
        <v>16206</v>
      </c>
      <c r="Q341">
        <v>60144.967802585103</v>
      </c>
    </row>
    <row r="342" spans="1:17">
      <c r="A342" s="78">
        <v>46239</v>
      </c>
      <c r="B342" t="s">
        <v>6512</v>
      </c>
      <c r="C342" t="s">
        <v>6128</v>
      </c>
      <c r="D342" t="s">
        <v>6156</v>
      </c>
      <c r="E342" t="s">
        <v>20</v>
      </c>
      <c r="F342">
        <v>8</v>
      </c>
      <c r="G342">
        <v>1374180.0000000002</v>
      </c>
      <c r="H342">
        <v>1018748.3675675675</v>
      </c>
      <c r="I342">
        <v>219251.6324324325</v>
      </c>
      <c r="J342">
        <v>32983.930434782611</v>
      </c>
      <c r="K342" t="s">
        <v>6370</v>
      </c>
      <c r="L342" t="s">
        <v>7974</v>
      </c>
      <c r="M342">
        <v>70000</v>
      </c>
      <c r="N342">
        <v>8333.3333333333339</v>
      </c>
      <c r="O342">
        <v>0</v>
      </c>
      <c r="P342">
        <v>0</v>
      </c>
      <c r="Q342">
        <v>107934.36866431656</v>
      </c>
    </row>
    <row r="343" spans="1:17">
      <c r="A343" s="78">
        <v>46239</v>
      </c>
      <c r="B343" t="s">
        <v>6513</v>
      </c>
      <c r="C343" t="s">
        <v>6158</v>
      </c>
      <c r="D343" t="s">
        <v>6167</v>
      </c>
      <c r="E343" t="s">
        <v>84</v>
      </c>
      <c r="F343">
        <v>120</v>
      </c>
      <c r="G343">
        <v>8091900.0000000009</v>
      </c>
      <c r="H343">
        <v>6181824.2594594583</v>
      </c>
      <c r="I343">
        <v>1108175.7405405417</v>
      </c>
      <c r="J343">
        <v>82827.130434782608</v>
      </c>
      <c r="K343" t="s">
        <v>7967</v>
      </c>
      <c r="L343" t="s">
        <v>7973</v>
      </c>
      <c r="M343">
        <v>0</v>
      </c>
      <c r="N343">
        <v>0</v>
      </c>
      <c r="O343">
        <v>404595.00000000006</v>
      </c>
      <c r="P343">
        <v>161838</v>
      </c>
      <c r="Q343">
        <v>458915.610105759</v>
      </c>
    </row>
    <row r="344" spans="1:17">
      <c r="A344" s="78">
        <v>46239</v>
      </c>
      <c r="B344" t="s">
        <v>6514</v>
      </c>
      <c r="C344" t="s">
        <v>6158</v>
      </c>
      <c r="D344" t="s">
        <v>6167</v>
      </c>
      <c r="E344" t="s">
        <v>84</v>
      </c>
      <c r="F344">
        <v>72</v>
      </c>
      <c r="G344">
        <v>4855140</v>
      </c>
      <c r="H344">
        <v>3709094.5556756752</v>
      </c>
      <c r="I344">
        <v>664905.44432432484</v>
      </c>
      <c r="J344">
        <v>49696.278260869571</v>
      </c>
      <c r="K344" t="s">
        <v>7967</v>
      </c>
      <c r="L344" t="s">
        <v>7973</v>
      </c>
      <c r="M344">
        <v>0</v>
      </c>
      <c r="N344">
        <v>0</v>
      </c>
      <c r="O344">
        <v>242757.00000000003</v>
      </c>
      <c r="P344">
        <v>0</v>
      </c>
      <c r="Q344">
        <v>372452.16606345528</v>
      </c>
    </row>
    <row r="345" spans="1:17">
      <c r="A345" s="78">
        <v>46239</v>
      </c>
      <c r="B345" t="s">
        <v>6515</v>
      </c>
      <c r="C345" t="s">
        <v>6158</v>
      </c>
      <c r="D345" t="s">
        <v>1539</v>
      </c>
      <c r="E345" t="s">
        <v>20</v>
      </c>
      <c r="F345">
        <v>135</v>
      </c>
      <c r="G345">
        <v>0</v>
      </c>
      <c r="H345">
        <v>0</v>
      </c>
      <c r="I345">
        <v>0</v>
      </c>
      <c r="J345">
        <v>22210.434782608696</v>
      </c>
      <c r="K345" t="s">
        <v>7967</v>
      </c>
      <c r="L345" t="s">
        <v>7972</v>
      </c>
      <c r="M345">
        <v>0</v>
      </c>
      <c r="N345">
        <v>0</v>
      </c>
      <c r="O345">
        <v>0</v>
      </c>
      <c r="P345">
        <v>0</v>
      </c>
      <c r="Q345">
        <v>-22210.434782608696</v>
      </c>
    </row>
    <row r="346" spans="1:17">
      <c r="A346" s="78">
        <v>46239</v>
      </c>
      <c r="B346" t="s">
        <v>6515</v>
      </c>
      <c r="C346" t="s">
        <v>6158</v>
      </c>
      <c r="D346" t="s">
        <v>1538</v>
      </c>
      <c r="E346" t="s">
        <v>20</v>
      </c>
      <c r="F346">
        <v>135</v>
      </c>
      <c r="G346">
        <v>10464525</v>
      </c>
      <c r="H346">
        <v>8018483.3513513496</v>
      </c>
      <c r="I346">
        <v>1409016.6486486504</v>
      </c>
      <c r="J346">
        <v>22210.434782608696</v>
      </c>
      <c r="K346" t="s">
        <v>7967</v>
      </c>
      <c r="L346" t="s">
        <v>7973</v>
      </c>
      <c r="M346">
        <v>0</v>
      </c>
      <c r="N346">
        <v>0</v>
      </c>
      <c r="O346">
        <v>523226.25000000006</v>
      </c>
      <c r="P346">
        <v>209290.50000000003</v>
      </c>
      <c r="Q346">
        <v>654289.46386604174</v>
      </c>
    </row>
    <row r="347" spans="1:17">
      <c r="A347" s="78">
        <v>46239</v>
      </c>
      <c r="B347" t="s">
        <v>6515</v>
      </c>
      <c r="C347" t="s">
        <v>6158</v>
      </c>
      <c r="D347" t="s">
        <v>4536</v>
      </c>
      <c r="E347" t="s">
        <v>84</v>
      </c>
      <c r="F347">
        <v>300</v>
      </c>
      <c r="G347">
        <v>0</v>
      </c>
      <c r="H347">
        <v>0</v>
      </c>
      <c r="I347">
        <v>0</v>
      </c>
      <c r="J347">
        <v>102386.08695652176</v>
      </c>
      <c r="K347" t="s">
        <v>7967</v>
      </c>
      <c r="L347" t="s">
        <v>7972</v>
      </c>
      <c r="M347">
        <v>0</v>
      </c>
      <c r="N347">
        <v>0</v>
      </c>
      <c r="O347">
        <v>0</v>
      </c>
      <c r="P347">
        <v>0</v>
      </c>
      <c r="Q347">
        <v>-102386.08695652176</v>
      </c>
    </row>
    <row r="348" spans="1:17">
      <c r="A348" s="78">
        <v>46239</v>
      </c>
      <c r="B348" t="s">
        <v>6515</v>
      </c>
      <c r="C348" t="s">
        <v>6158</v>
      </c>
      <c r="D348" t="s">
        <v>1563</v>
      </c>
      <c r="E348" t="s">
        <v>84</v>
      </c>
      <c r="F348">
        <v>300</v>
      </c>
      <c r="G348">
        <v>25890750.000000004</v>
      </c>
      <c r="H348">
        <v>19921984.864864863</v>
      </c>
      <c r="I348">
        <v>3403015.1351351365</v>
      </c>
      <c r="J348">
        <v>102386.08695652176</v>
      </c>
      <c r="K348" t="s">
        <v>7967</v>
      </c>
      <c r="L348" t="s">
        <v>7973</v>
      </c>
      <c r="M348">
        <v>0</v>
      </c>
      <c r="N348">
        <v>0</v>
      </c>
      <c r="O348">
        <v>1294537.5</v>
      </c>
      <c r="P348">
        <v>517815.00000000006</v>
      </c>
      <c r="Q348">
        <v>1488276.5481786146</v>
      </c>
    </row>
    <row r="349" spans="1:17">
      <c r="A349" s="78">
        <v>46239</v>
      </c>
      <c r="B349" t="s">
        <v>6516</v>
      </c>
      <c r="C349" t="s">
        <v>6158</v>
      </c>
      <c r="D349" t="s">
        <v>6135</v>
      </c>
      <c r="E349" t="s">
        <v>20</v>
      </c>
      <c r="F349">
        <v>36</v>
      </c>
      <c r="G349">
        <v>3323340</v>
      </c>
      <c r="H349">
        <v>2554266.5513513507</v>
      </c>
      <c r="I349">
        <v>439733.4486486488</v>
      </c>
      <c r="J349">
        <v>33883.82608695652</v>
      </c>
      <c r="K349" t="s">
        <v>7967</v>
      </c>
      <c r="L349" t="s">
        <v>7973</v>
      </c>
      <c r="M349">
        <v>0</v>
      </c>
      <c r="N349">
        <v>0</v>
      </c>
      <c r="O349">
        <v>166166.99999999997</v>
      </c>
      <c r="P349">
        <v>66466.8</v>
      </c>
      <c r="Q349">
        <v>173215.82256169227</v>
      </c>
    </row>
    <row r="350" spans="1:17">
      <c r="A350" s="78">
        <v>46239</v>
      </c>
      <c r="B350" t="s">
        <v>6516</v>
      </c>
      <c r="C350" t="s">
        <v>6158</v>
      </c>
      <c r="D350" t="s">
        <v>6129</v>
      </c>
      <c r="E350" t="s">
        <v>20</v>
      </c>
      <c r="F350">
        <v>360</v>
      </c>
      <c r="G350">
        <v>5031075</v>
      </c>
      <c r="H350">
        <v>3889640.4324324313</v>
      </c>
      <c r="I350">
        <v>642859.56756756874</v>
      </c>
      <c r="J350">
        <v>39944.34782608696</v>
      </c>
      <c r="K350" t="s">
        <v>7967</v>
      </c>
      <c r="L350" t="s">
        <v>7973</v>
      </c>
      <c r="M350">
        <v>0</v>
      </c>
      <c r="N350">
        <v>0</v>
      </c>
      <c r="O350">
        <v>251553.75000000003</v>
      </c>
      <c r="P350">
        <v>100621.50000000001</v>
      </c>
      <c r="Q350">
        <v>250739.96974148182</v>
      </c>
    </row>
    <row r="351" spans="1:17">
      <c r="A351" s="78">
        <v>46239</v>
      </c>
      <c r="B351" t="s">
        <v>6517</v>
      </c>
      <c r="C351" t="s">
        <v>6158</v>
      </c>
      <c r="D351" t="s">
        <v>6202</v>
      </c>
      <c r="E351" t="s">
        <v>661</v>
      </c>
      <c r="F351">
        <v>2</v>
      </c>
      <c r="G351">
        <v>141895</v>
      </c>
      <c r="H351">
        <v>94140.237837837834</v>
      </c>
      <c r="I351">
        <v>33693.095495495494</v>
      </c>
      <c r="J351">
        <v>7942.9565217391319</v>
      </c>
      <c r="K351" t="s">
        <v>7970</v>
      </c>
      <c r="L351" t="s">
        <v>7972</v>
      </c>
      <c r="M351">
        <v>0</v>
      </c>
      <c r="N351">
        <v>0</v>
      </c>
      <c r="O351">
        <v>0</v>
      </c>
      <c r="P351">
        <v>2837.9</v>
      </c>
      <c r="Q351">
        <v>22912.238973756361</v>
      </c>
    </row>
    <row r="352" spans="1:17">
      <c r="A352" s="78">
        <v>46239</v>
      </c>
      <c r="B352" t="s">
        <v>6518</v>
      </c>
      <c r="C352" t="s">
        <v>6134</v>
      </c>
      <c r="D352" t="s">
        <v>765</v>
      </c>
      <c r="E352" t="s">
        <v>661</v>
      </c>
      <c r="F352">
        <v>6</v>
      </c>
      <c r="G352">
        <v>1426072.5000000002</v>
      </c>
      <c r="H352">
        <v>934761.71675675688</v>
      </c>
      <c r="I352">
        <v>349988.28324324312</v>
      </c>
      <c r="J352">
        <v>96646.95652173915</v>
      </c>
      <c r="K352" t="s">
        <v>7967</v>
      </c>
      <c r="L352" t="s">
        <v>7973</v>
      </c>
      <c r="M352">
        <v>0</v>
      </c>
      <c r="N352">
        <v>0</v>
      </c>
      <c r="O352">
        <v>114085.8</v>
      </c>
      <c r="P352">
        <v>0</v>
      </c>
      <c r="Q352">
        <v>139255.52672150399</v>
      </c>
    </row>
    <row r="353" spans="1:17">
      <c r="A353" s="78">
        <v>46239</v>
      </c>
      <c r="B353" t="s">
        <v>6519</v>
      </c>
      <c r="C353" t="s">
        <v>6158</v>
      </c>
      <c r="D353" t="s">
        <v>6205</v>
      </c>
      <c r="E353" t="s">
        <v>661</v>
      </c>
      <c r="F353">
        <v>12</v>
      </c>
      <c r="G353">
        <v>3169050.0000000005</v>
      </c>
      <c r="H353">
        <v>2077248.2594594595</v>
      </c>
      <c r="I353">
        <v>777751.74054054054</v>
      </c>
      <c r="J353">
        <v>193110.26086956522</v>
      </c>
      <c r="K353" t="s">
        <v>7970</v>
      </c>
      <c r="L353" t="s">
        <v>7972</v>
      </c>
      <c r="M353">
        <v>0</v>
      </c>
      <c r="N353">
        <v>0</v>
      </c>
      <c r="O353">
        <v>0</v>
      </c>
      <c r="P353">
        <v>63381.000000000007</v>
      </c>
      <c r="Q353">
        <v>521260.47967097536</v>
      </c>
    </row>
    <row r="354" spans="1:17">
      <c r="A354" s="78">
        <v>46239</v>
      </c>
      <c r="B354" t="s">
        <v>6520</v>
      </c>
      <c r="C354" t="s">
        <v>6128</v>
      </c>
      <c r="D354" t="s">
        <v>6202</v>
      </c>
      <c r="E354" t="s">
        <v>661</v>
      </c>
      <c r="F354">
        <v>2</v>
      </c>
      <c r="G354">
        <v>141895</v>
      </c>
      <c r="H354">
        <v>94140.237837837834</v>
      </c>
      <c r="I354">
        <v>33693.095495495494</v>
      </c>
      <c r="J354">
        <v>7942.9565217391319</v>
      </c>
      <c r="K354" t="s">
        <v>7970</v>
      </c>
      <c r="L354" t="s">
        <v>7971</v>
      </c>
      <c r="M354">
        <v>0</v>
      </c>
      <c r="N354">
        <v>2500</v>
      </c>
      <c r="O354">
        <v>0</v>
      </c>
      <c r="P354">
        <v>2837.9</v>
      </c>
      <c r="Q354">
        <v>20412.238973756361</v>
      </c>
    </row>
    <row r="355" spans="1:17">
      <c r="A355" s="78">
        <v>46239</v>
      </c>
      <c r="B355" t="s">
        <v>6520</v>
      </c>
      <c r="C355" t="s">
        <v>6128</v>
      </c>
      <c r="D355" t="s">
        <v>6202</v>
      </c>
      <c r="E355" t="s">
        <v>661</v>
      </c>
      <c r="F355">
        <v>8</v>
      </c>
      <c r="G355">
        <v>567580</v>
      </c>
      <c r="H355">
        <v>376560.95135135134</v>
      </c>
      <c r="I355">
        <v>134772.38198198198</v>
      </c>
      <c r="J355">
        <v>31771.826086956527</v>
      </c>
      <c r="K355" t="s">
        <v>7970</v>
      </c>
      <c r="L355" t="s">
        <v>7971</v>
      </c>
      <c r="M355">
        <v>0</v>
      </c>
      <c r="N355">
        <v>2500</v>
      </c>
      <c r="O355">
        <v>0</v>
      </c>
      <c r="P355">
        <v>11351.6</v>
      </c>
      <c r="Q355">
        <v>89148.955895025443</v>
      </c>
    </row>
    <row r="356" spans="1:17">
      <c r="A356" s="78">
        <v>46239</v>
      </c>
      <c r="B356" t="s">
        <v>6521</v>
      </c>
      <c r="C356" t="s">
        <v>6158</v>
      </c>
      <c r="D356" t="s">
        <v>6202</v>
      </c>
      <c r="E356" t="s">
        <v>661</v>
      </c>
      <c r="F356">
        <v>4</v>
      </c>
      <c r="G356">
        <v>283790</v>
      </c>
      <c r="H356">
        <v>188280.47567567567</v>
      </c>
      <c r="I356">
        <v>67386.190990990988</v>
      </c>
      <c r="J356">
        <v>15885.913043478264</v>
      </c>
      <c r="K356" t="s">
        <v>7970</v>
      </c>
      <c r="L356" t="s">
        <v>7972</v>
      </c>
      <c r="M356">
        <v>0</v>
      </c>
      <c r="N356">
        <v>0</v>
      </c>
      <c r="O356">
        <v>0</v>
      </c>
      <c r="P356">
        <v>5675.8</v>
      </c>
      <c r="Q356">
        <v>45824.477947512722</v>
      </c>
    </row>
    <row r="357" spans="1:17">
      <c r="A357" s="78">
        <v>46239</v>
      </c>
      <c r="B357" t="s">
        <v>6521</v>
      </c>
      <c r="C357" t="s">
        <v>6158</v>
      </c>
      <c r="D357" t="s">
        <v>726</v>
      </c>
      <c r="E357" t="s">
        <v>661</v>
      </c>
      <c r="F357">
        <v>4</v>
      </c>
      <c r="G357">
        <v>255411.00000000003</v>
      </c>
      <c r="H357">
        <v>169452.42810810811</v>
      </c>
      <c r="I357">
        <v>60647.571891891886</v>
      </c>
      <c r="J357">
        <v>16375.652173913042</v>
      </c>
      <c r="K357" t="s">
        <v>7970</v>
      </c>
      <c r="L357" t="s">
        <v>7972</v>
      </c>
      <c r="M357">
        <v>0</v>
      </c>
      <c r="N357">
        <v>0</v>
      </c>
      <c r="O357">
        <v>0</v>
      </c>
      <c r="P357">
        <v>5108.22</v>
      </c>
      <c r="Q357">
        <v>39163.699717978845</v>
      </c>
    </row>
    <row r="358" spans="1:17">
      <c r="A358" s="78">
        <v>46239</v>
      </c>
      <c r="B358" t="s">
        <v>6522</v>
      </c>
      <c r="C358" t="s">
        <v>6158</v>
      </c>
      <c r="D358" t="s">
        <v>726</v>
      </c>
      <c r="E358" t="s">
        <v>661</v>
      </c>
      <c r="F358">
        <v>8</v>
      </c>
      <c r="G358">
        <v>510822.00000000006</v>
      </c>
      <c r="H358">
        <v>338904.85621621623</v>
      </c>
      <c r="I358">
        <v>121295.14378378377</v>
      </c>
      <c r="J358">
        <v>32751.304347826084</v>
      </c>
      <c r="K358" t="s">
        <v>7970</v>
      </c>
      <c r="L358" t="s">
        <v>7972</v>
      </c>
      <c r="M358">
        <v>0</v>
      </c>
      <c r="N358">
        <v>0</v>
      </c>
      <c r="O358">
        <v>0</v>
      </c>
      <c r="P358">
        <v>10216.44</v>
      </c>
      <c r="Q358">
        <v>78327.39943595769</v>
      </c>
    </row>
    <row r="359" spans="1:17">
      <c r="A359" s="78">
        <v>46240</v>
      </c>
      <c r="B359" t="s">
        <v>6523</v>
      </c>
      <c r="C359" t="s">
        <v>6143</v>
      </c>
      <c r="D359" t="s">
        <v>6383</v>
      </c>
      <c r="E359" t="s">
        <v>84</v>
      </c>
      <c r="F359">
        <v>4</v>
      </c>
      <c r="G359">
        <v>685980.00000000012</v>
      </c>
      <c r="H359">
        <v>504135.6108108107</v>
      </c>
      <c r="I359">
        <v>113864.3891891893</v>
      </c>
      <c r="J359">
        <v>12794.434782608696</v>
      </c>
      <c r="K359" t="s">
        <v>7967</v>
      </c>
      <c r="L359" t="s">
        <v>7973</v>
      </c>
      <c r="M359">
        <v>0</v>
      </c>
      <c r="N359">
        <v>0</v>
      </c>
      <c r="O359">
        <v>24009.300000000007</v>
      </c>
      <c r="P359">
        <v>13719.6</v>
      </c>
      <c r="Q359">
        <v>63341.054406580595</v>
      </c>
    </row>
    <row r="360" spans="1:17">
      <c r="A360" s="78">
        <v>46240</v>
      </c>
      <c r="B360" t="s">
        <v>6524</v>
      </c>
      <c r="C360" t="s">
        <v>6134</v>
      </c>
      <c r="D360" t="s">
        <v>6156</v>
      </c>
      <c r="E360" t="s">
        <v>20</v>
      </c>
      <c r="F360">
        <v>4</v>
      </c>
      <c r="G360">
        <v>687090.00000000012</v>
      </c>
      <c r="H360">
        <v>509374.18378378375</v>
      </c>
      <c r="I360">
        <v>109625.81621621625</v>
      </c>
      <c r="J360">
        <v>16491.965217391305</v>
      </c>
      <c r="K360" t="s">
        <v>6370</v>
      </c>
      <c r="L360" t="s">
        <v>7974</v>
      </c>
      <c r="M360">
        <v>35000</v>
      </c>
      <c r="N360">
        <v>38461.538461538461</v>
      </c>
      <c r="O360">
        <v>0</v>
      </c>
      <c r="P360">
        <v>13741.800000000001</v>
      </c>
      <c r="Q360">
        <v>5930.5125372864804</v>
      </c>
    </row>
    <row r="361" spans="1:17">
      <c r="A361" s="78">
        <v>46240</v>
      </c>
      <c r="B361" t="s">
        <v>6525</v>
      </c>
      <c r="C361" t="s">
        <v>6134</v>
      </c>
      <c r="D361" t="s">
        <v>6135</v>
      </c>
      <c r="E361" t="s">
        <v>20</v>
      </c>
      <c r="F361">
        <v>10</v>
      </c>
      <c r="G361">
        <v>923149.99999999988</v>
      </c>
      <c r="H361">
        <v>709518.48648648639</v>
      </c>
      <c r="I361">
        <v>122148.18018018012</v>
      </c>
      <c r="J361">
        <v>9412.173913043478</v>
      </c>
      <c r="K361" t="s">
        <v>7970</v>
      </c>
      <c r="L361" t="s">
        <v>7971</v>
      </c>
      <c r="M361">
        <v>0</v>
      </c>
      <c r="N361">
        <v>7142.8571428571431</v>
      </c>
      <c r="O361">
        <v>0</v>
      </c>
      <c r="P361">
        <v>18463</v>
      </c>
      <c r="Q361">
        <v>87130.149124279502</v>
      </c>
    </row>
    <row r="362" spans="1:17">
      <c r="A362" s="78">
        <v>46240</v>
      </c>
      <c r="B362" t="s">
        <v>6525</v>
      </c>
      <c r="C362" t="s">
        <v>6134</v>
      </c>
      <c r="D362" t="s">
        <v>6189</v>
      </c>
      <c r="E362" t="s">
        <v>84</v>
      </c>
      <c r="F362">
        <v>2</v>
      </c>
      <c r="G362">
        <v>799940</v>
      </c>
      <c r="H362">
        <v>580094.91891891882</v>
      </c>
      <c r="I362">
        <v>140571.74774774781</v>
      </c>
      <c r="J362">
        <v>28833.391304347824</v>
      </c>
      <c r="K362" t="s">
        <v>7970</v>
      </c>
      <c r="L362" t="s">
        <v>7971</v>
      </c>
      <c r="M362">
        <v>0</v>
      </c>
      <c r="N362">
        <v>7142.8571428571431</v>
      </c>
      <c r="O362">
        <v>0</v>
      </c>
      <c r="P362">
        <v>15998.8</v>
      </c>
      <c r="Q362">
        <v>88596.699300542838</v>
      </c>
    </row>
    <row r="363" spans="1:17">
      <c r="A363" s="78">
        <v>46240</v>
      </c>
      <c r="B363" t="s">
        <v>6526</v>
      </c>
      <c r="C363" t="s">
        <v>6124</v>
      </c>
      <c r="D363" t="s">
        <v>6160</v>
      </c>
      <c r="E363" t="s">
        <v>20</v>
      </c>
      <c r="F363">
        <v>2</v>
      </c>
      <c r="G363">
        <v>1620600</v>
      </c>
      <c r="H363">
        <v>1197476.1513513513</v>
      </c>
      <c r="I363">
        <v>262523.84864864848</v>
      </c>
      <c r="J363">
        <v>39821.913043478264</v>
      </c>
      <c r="K363" t="s">
        <v>6370</v>
      </c>
      <c r="L363" t="s">
        <v>7974</v>
      </c>
      <c r="M363">
        <v>70000</v>
      </c>
      <c r="N363">
        <v>3125</v>
      </c>
      <c r="O363">
        <v>0</v>
      </c>
      <c r="P363">
        <v>32412</v>
      </c>
      <c r="Q363">
        <v>117164.93560517021</v>
      </c>
    </row>
    <row r="364" spans="1:17">
      <c r="A364" s="78">
        <v>46240</v>
      </c>
      <c r="B364" t="s">
        <v>6527</v>
      </c>
      <c r="C364" t="s">
        <v>6196</v>
      </c>
      <c r="D364" t="s">
        <v>6216</v>
      </c>
      <c r="E364" t="s">
        <v>20</v>
      </c>
      <c r="F364">
        <v>6</v>
      </c>
      <c r="G364">
        <v>274725</v>
      </c>
      <c r="H364">
        <v>206153.25405405404</v>
      </c>
      <c r="I364">
        <v>41346.745945945964</v>
      </c>
      <c r="J364">
        <v>5004.5217391304359</v>
      </c>
      <c r="K364" t="s">
        <v>7970</v>
      </c>
      <c r="L364" t="s">
        <v>7971</v>
      </c>
      <c r="M364">
        <v>0</v>
      </c>
      <c r="N364">
        <v>3846.1538461538462</v>
      </c>
      <c r="O364">
        <v>0</v>
      </c>
      <c r="P364">
        <v>5494.5000000000009</v>
      </c>
      <c r="Q364">
        <v>27001.570360661684</v>
      </c>
    </row>
    <row r="365" spans="1:17">
      <c r="A365" s="78">
        <v>46240</v>
      </c>
      <c r="B365" t="s">
        <v>6528</v>
      </c>
      <c r="C365" t="s">
        <v>6196</v>
      </c>
      <c r="D365" t="s">
        <v>6135</v>
      </c>
      <c r="E365" t="s">
        <v>20</v>
      </c>
      <c r="F365">
        <v>6</v>
      </c>
      <c r="G365">
        <v>553890</v>
      </c>
      <c r="H365">
        <v>425711.09189189179</v>
      </c>
      <c r="I365">
        <v>73288.908108108153</v>
      </c>
      <c r="J365">
        <v>5647.304347826087</v>
      </c>
      <c r="K365" t="s">
        <v>7970</v>
      </c>
      <c r="L365" t="s">
        <v>7971</v>
      </c>
      <c r="M365">
        <v>0</v>
      </c>
      <c r="N365">
        <v>8333.3333333333339</v>
      </c>
      <c r="O365">
        <v>0</v>
      </c>
      <c r="P365">
        <v>11077.8</v>
      </c>
      <c r="Q365">
        <v>48230.470426948741</v>
      </c>
    </row>
    <row r="366" spans="1:17">
      <c r="A366" s="78">
        <v>46240</v>
      </c>
      <c r="B366" t="s">
        <v>6529</v>
      </c>
      <c r="C366" t="s">
        <v>6196</v>
      </c>
      <c r="D366" t="s">
        <v>6218</v>
      </c>
      <c r="E366" t="s">
        <v>20</v>
      </c>
      <c r="F366">
        <v>4</v>
      </c>
      <c r="G366">
        <v>380729.99999999994</v>
      </c>
      <c r="H366">
        <v>290278.57297297294</v>
      </c>
      <c r="I366">
        <v>52721.427027027006</v>
      </c>
      <c r="J366">
        <v>3302.6782608695648</v>
      </c>
      <c r="K366" t="s">
        <v>7970</v>
      </c>
      <c r="L366" t="s">
        <v>7971</v>
      </c>
      <c r="M366">
        <v>0</v>
      </c>
      <c r="N366">
        <v>8064.5161290322585</v>
      </c>
      <c r="O366">
        <v>0</v>
      </c>
      <c r="P366">
        <v>7614.5999999999995</v>
      </c>
      <c r="Q366">
        <v>33739.632637125185</v>
      </c>
    </row>
    <row r="367" spans="1:17">
      <c r="A367" s="78">
        <v>46240</v>
      </c>
      <c r="B367" t="s">
        <v>6530</v>
      </c>
      <c r="C367" t="s">
        <v>6175</v>
      </c>
      <c r="D367" t="s">
        <v>6148</v>
      </c>
      <c r="E367" t="s">
        <v>84</v>
      </c>
      <c r="F367">
        <v>18</v>
      </c>
      <c r="G367">
        <v>1368630.0000000002</v>
      </c>
      <c r="H367">
        <v>1038624.1297297296</v>
      </c>
      <c r="I367">
        <v>194375.87027027039</v>
      </c>
      <c r="J367">
        <v>15013.565217391304</v>
      </c>
      <c r="K367" t="s">
        <v>7970</v>
      </c>
      <c r="L367" t="s">
        <v>7971</v>
      </c>
      <c r="M367">
        <v>0</v>
      </c>
      <c r="N367">
        <v>15384.615384615385</v>
      </c>
      <c r="O367">
        <v>0</v>
      </c>
      <c r="P367">
        <v>27372.600000000002</v>
      </c>
      <c r="Q367">
        <v>136605.08966826371</v>
      </c>
    </row>
    <row r="368" spans="1:17">
      <c r="A368" s="78">
        <v>46240</v>
      </c>
      <c r="B368" t="s">
        <v>6531</v>
      </c>
      <c r="C368" t="s">
        <v>6124</v>
      </c>
      <c r="D368" t="s">
        <v>6148</v>
      </c>
      <c r="E368" t="s">
        <v>84</v>
      </c>
      <c r="F368">
        <v>2</v>
      </c>
      <c r="G368">
        <v>152070</v>
      </c>
      <c r="H368">
        <v>115402.68108108107</v>
      </c>
      <c r="I368">
        <v>21597.318918918929</v>
      </c>
      <c r="J368">
        <v>1668.1739130434783</v>
      </c>
      <c r="K368" t="s">
        <v>7970</v>
      </c>
      <c r="L368" t="s">
        <v>7971</v>
      </c>
      <c r="M368">
        <v>0</v>
      </c>
      <c r="N368">
        <v>5769.2307692307695</v>
      </c>
      <c r="O368">
        <v>0</v>
      </c>
      <c r="P368">
        <v>3041.4</v>
      </c>
      <c r="Q368">
        <v>11118.51423664468</v>
      </c>
    </row>
    <row r="369" spans="1:17">
      <c r="A369" s="78">
        <v>46240</v>
      </c>
      <c r="B369" t="s">
        <v>6532</v>
      </c>
      <c r="C369" t="s">
        <v>6188</v>
      </c>
      <c r="D369" t="s">
        <v>6216</v>
      </c>
      <c r="E369" t="s">
        <v>20</v>
      </c>
      <c r="F369">
        <v>6</v>
      </c>
      <c r="G369">
        <v>274725</v>
      </c>
      <c r="H369">
        <v>206153.25405405404</v>
      </c>
      <c r="I369">
        <v>41346.745945945964</v>
      </c>
      <c r="J369">
        <v>5004.5217391304359</v>
      </c>
      <c r="K369" t="s">
        <v>7970</v>
      </c>
      <c r="L369" t="s">
        <v>7972</v>
      </c>
      <c r="M369">
        <v>0</v>
      </c>
      <c r="N369">
        <v>0</v>
      </c>
      <c r="O369">
        <v>0</v>
      </c>
      <c r="P369">
        <v>5494.5000000000009</v>
      </c>
      <c r="Q369">
        <v>30847.724206815532</v>
      </c>
    </row>
    <row r="370" spans="1:17">
      <c r="A370" s="78">
        <v>46240</v>
      </c>
      <c r="B370" t="s">
        <v>6532</v>
      </c>
      <c r="C370" t="s">
        <v>6188</v>
      </c>
      <c r="D370" t="s">
        <v>6148</v>
      </c>
      <c r="E370" t="s">
        <v>84</v>
      </c>
      <c r="F370">
        <v>6</v>
      </c>
      <c r="G370">
        <v>456210.00000000006</v>
      </c>
      <c r="H370">
        <v>346208.04324324324</v>
      </c>
      <c r="I370">
        <v>64791.956756756757</v>
      </c>
      <c r="J370">
        <v>5004.5217391304359</v>
      </c>
      <c r="K370" t="s">
        <v>7970</v>
      </c>
      <c r="L370" t="s">
        <v>7972</v>
      </c>
      <c r="M370">
        <v>0</v>
      </c>
      <c r="N370">
        <v>0</v>
      </c>
      <c r="O370">
        <v>0</v>
      </c>
      <c r="P370">
        <v>9124.2000000000007</v>
      </c>
      <c r="Q370">
        <v>50663.235017626328</v>
      </c>
    </row>
    <row r="371" spans="1:17">
      <c r="A371" s="78">
        <v>46240</v>
      </c>
      <c r="B371" t="s">
        <v>6533</v>
      </c>
      <c r="C371" t="s">
        <v>6143</v>
      </c>
      <c r="D371" t="s">
        <v>4536</v>
      </c>
      <c r="E371" t="s">
        <v>84</v>
      </c>
      <c r="F371">
        <v>30</v>
      </c>
      <c r="G371">
        <v>0</v>
      </c>
      <c r="H371">
        <v>0</v>
      </c>
      <c r="I371">
        <v>0</v>
      </c>
      <c r="J371">
        <v>10238.608695652174</v>
      </c>
      <c r="K371" t="s">
        <v>7970</v>
      </c>
      <c r="L371" t="s">
        <v>7971</v>
      </c>
      <c r="M371">
        <v>0</v>
      </c>
      <c r="N371">
        <v>23333.333333333332</v>
      </c>
      <c r="O371">
        <v>0</v>
      </c>
      <c r="P371">
        <v>0</v>
      </c>
      <c r="Q371">
        <v>-33571.942028985504</v>
      </c>
    </row>
    <row r="372" spans="1:17">
      <c r="A372" s="78">
        <v>46240</v>
      </c>
      <c r="B372" t="s">
        <v>6533</v>
      </c>
      <c r="C372" t="s">
        <v>6143</v>
      </c>
      <c r="D372" t="s">
        <v>1563</v>
      </c>
      <c r="E372" t="s">
        <v>84</v>
      </c>
      <c r="F372">
        <v>30</v>
      </c>
      <c r="G372">
        <v>2589075</v>
      </c>
      <c r="H372">
        <v>1992198.4864864862</v>
      </c>
      <c r="I372">
        <v>340301.51351351384</v>
      </c>
      <c r="J372">
        <v>10238.608695652174</v>
      </c>
      <c r="K372" t="s">
        <v>7970</v>
      </c>
      <c r="L372" t="s">
        <v>7971</v>
      </c>
      <c r="M372">
        <v>0</v>
      </c>
      <c r="N372">
        <v>23333.333333333332</v>
      </c>
      <c r="O372">
        <v>0</v>
      </c>
      <c r="P372">
        <v>51781.500000000007</v>
      </c>
      <c r="Q372">
        <v>254948.07148452837</v>
      </c>
    </row>
    <row r="373" spans="1:17">
      <c r="A373" s="78">
        <v>46240</v>
      </c>
      <c r="B373" t="s">
        <v>6534</v>
      </c>
      <c r="C373" t="s">
        <v>6134</v>
      </c>
      <c r="D373" t="s">
        <v>6189</v>
      </c>
      <c r="E373" t="s">
        <v>84</v>
      </c>
      <c r="F373">
        <v>3</v>
      </c>
      <c r="G373">
        <v>1199910</v>
      </c>
      <c r="H373">
        <v>870142.37837837823</v>
      </c>
      <c r="I373">
        <v>210857.62162162177</v>
      </c>
      <c r="J373">
        <v>43250.086956521736</v>
      </c>
      <c r="K373" t="s">
        <v>7967</v>
      </c>
      <c r="L373" t="s">
        <v>7973</v>
      </c>
      <c r="M373">
        <v>0</v>
      </c>
      <c r="N373">
        <v>0</v>
      </c>
      <c r="O373">
        <v>95992.8</v>
      </c>
      <c r="P373">
        <v>0</v>
      </c>
      <c r="Q373">
        <v>71614.734665100041</v>
      </c>
    </row>
    <row r="374" spans="1:17">
      <c r="A374" s="78">
        <v>46240</v>
      </c>
      <c r="B374" t="s">
        <v>6535</v>
      </c>
      <c r="C374" t="s">
        <v>6138</v>
      </c>
      <c r="D374" t="s">
        <v>6135</v>
      </c>
      <c r="E374" t="s">
        <v>20</v>
      </c>
      <c r="F374">
        <v>12</v>
      </c>
      <c r="G374">
        <v>1107780</v>
      </c>
      <c r="H374">
        <v>851422.18378378358</v>
      </c>
      <c r="I374">
        <v>146577.81621621631</v>
      </c>
      <c r="J374">
        <v>11294.608695652174</v>
      </c>
      <c r="K374" t="s">
        <v>7970</v>
      </c>
      <c r="L374" t="s">
        <v>7971</v>
      </c>
      <c r="M374">
        <v>0</v>
      </c>
      <c r="N374">
        <v>7142.8571428571431</v>
      </c>
      <c r="O374">
        <v>0</v>
      </c>
      <c r="P374">
        <v>22155.599999999999</v>
      </c>
      <c r="Q374">
        <v>105984.75037770701</v>
      </c>
    </row>
    <row r="375" spans="1:17">
      <c r="A375" s="78">
        <v>46240</v>
      </c>
      <c r="B375" t="s">
        <v>6536</v>
      </c>
      <c r="C375" t="s">
        <v>6124</v>
      </c>
      <c r="D375" t="s">
        <v>6178</v>
      </c>
      <c r="E375" t="s">
        <v>84</v>
      </c>
      <c r="F375">
        <v>3</v>
      </c>
      <c r="G375">
        <v>149849.99999999997</v>
      </c>
      <c r="H375">
        <v>113014.5081081081</v>
      </c>
      <c r="I375">
        <v>21985.49189189187</v>
      </c>
      <c r="J375">
        <v>2488.4869565217391</v>
      </c>
      <c r="K375" t="s">
        <v>7970</v>
      </c>
      <c r="L375" t="s">
        <v>7972</v>
      </c>
      <c r="M375">
        <v>0</v>
      </c>
      <c r="N375">
        <v>0</v>
      </c>
      <c r="O375">
        <v>0</v>
      </c>
      <c r="P375">
        <v>2996.9999999999995</v>
      </c>
      <c r="Q375">
        <v>16500.004935370132</v>
      </c>
    </row>
    <row r="376" spans="1:17">
      <c r="A376" s="78">
        <v>46240</v>
      </c>
      <c r="B376" t="s">
        <v>6536</v>
      </c>
      <c r="C376" t="s">
        <v>6124</v>
      </c>
      <c r="D376" t="s">
        <v>6342</v>
      </c>
      <c r="E376" t="s">
        <v>84</v>
      </c>
      <c r="F376">
        <v>1</v>
      </c>
      <c r="G376">
        <v>187682.5</v>
      </c>
      <c r="H376">
        <v>141672.58378378378</v>
      </c>
      <c r="I376">
        <v>27410.749549549539</v>
      </c>
      <c r="J376">
        <v>3246.8173913043483</v>
      </c>
      <c r="K376" t="s">
        <v>7970</v>
      </c>
      <c r="L376" t="s">
        <v>7972</v>
      </c>
      <c r="M376">
        <v>0</v>
      </c>
      <c r="N376">
        <v>0</v>
      </c>
      <c r="O376">
        <v>0</v>
      </c>
      <c r="P376">
        <v>3753.65</v>
      </c>
      <c r="Q376">
        <v>20410.282158245187</v>
      </c>
    </row>
    <row r="377" spans="1:17">
      <c r="A377" s="78">
        <v>46240</v>
      </c>
      <c r="B377" t="s">
        <v>6537</v>
      </c>
      <c r="C377" t="s">
        <v>6134</v>
      </c>
      <c r="D377" t="s">
        <v>6248</v>
      </c>
      <c r="E377" t="s">
        <v>84</v>
      </c>
      <c r="F377">
        <v>1</v>
      </c>
      <c r="G377">
        <v>151330</v>
      </c>
      <c r="H377">
        <v>111088.56216216215</v>
      </c>
      <c r="I377">
        <v>25244.77117117116</v>
      </c>
      <c r="J377">
        <v>4002.0869565217395</v>
      </c>
      <c r="K377" t="s">
        <v>7970</v>
      </c>
      <c r="L377" t="s">
        <v>7971</v>
      </c>
      <c r="M377">
        <v>0</v>
      </c>
      <c r="N377">
        <v>6250</v>
      </c>
      <c r="O377">
        <v>0</v>
      </c>
      <c r="P377">
        <v>3026.6</v>
      </c>
      <c r="Q377">
        <v>11966.08421464942</v>
      </c>
    </row>
    <row r="378" spans="1:17">
      <c r="A378" s="78">
        <v>46240</v>
      </c>
      <c r="B378" t="s">
        <v>6538</v>
      </c>
      <c r="C378" t="s">
        <v>6124</v>
      </c>
      <c r="D378" t="s">
        <v>6160</v>
      </c>
      <c r="E378" t="s">
        <v>20</v>
      </c>
      <c r="F378">
        <v>2</v>
      </c>
      <c r="G378">
        <v>1620600</v>
      </c>
      <c r="H378">
        <v>1197476.1513513513</v>
      </c>
      <c r="I378">
        <v>262523.84864864848</v>
      </c>
      <c r="J378">
        <v>39821.913043478264</v>
      </c>
      <c r="K378" t="s">
        <v>6370</v>
      </c>
      <c r="L378" t="s">
        <v>7974</v>
      </c>
      <c r="M378">
        <v>70000</v>
      </c>
      <c r="N378">
        <v>4545.454545454545</v>
      </c>
      <c r="O378">
        <v>0</v>
      </c>
      <c r="P378">
        <v>32412</v>
      </c>
      <c r="Q378">
        <v>115744.48105971565</v>
      </c>
    </row>
    <row r="379" spans="1:17">
      <c r="A379" s="78">
        <v>46240</v>
      </c>
      <c r="B379" t="s">
        <v>6539</v>
      </c>
      <c r="C379" t="s">
        <v>6124</v>
      </c>
      <c r="D379" t="s">
        <v>6135</v>
      </c>
      <c r="E379" t="s">
        <v>20</v>
      </c>
      <c r="F379">
        <v>4</v>
      </c>
      <c r="G379">
        <v>369260</v>
      </c>
      <c r="H379">
        <v>283807.39459459455</v>
      </c>
      <c r="I379">
        <v>48859.272072072083</v>
      </c>
      <c r="J379">
        <v>3764.8695652173915</v>
      </c>
      <c r="K379" t="s">
        <v>7970</v>
      </c>
      <c r="L379" t="s">
        <v>7971</v>
      </c>
      <c r="M379">
        <v>0</v>
      </c>
      <c r="N379">
        <v>4545.454545454545</v>
      </c>
      <c r="O379">
        <v>0</v>
      </c>
      <c r="P379">
        <v>7385.2000000000007</v>
      </c>
      <c r="Q379">
        <v>33163.74796140015</v>
      </c>
    </row>
    <row r="380" spans="1:17">
      <c r="A380" s="78">
        <v>46240</v>
      </c>
      <c r="B380" t="s">
        <v>6540</v>
      </c>
      <c r="C380" t="s">
        <v>6143</v>
      </c>
      <c r="D380" t="s">
        <v>6249</v>
      </c>
      <c r="E380" t="s">
        <v>84</v>
      </c>
      <c r="F380">
        <v>2</v>
      </c>
      <c r="G380">
        <v>199060</v>
      </c>
      <c r="H380">
        <v>152380.84324324323</v>
      </c>
      <c r="I380">
        <v>26952.490090090083</v>
      </c>
      <c r="J380">
        <v>1545.8921739130435</v>
      </c>
      <c r="K380" t="s">
        <v>7970</v>
      </c>
      <c r="L380" t="s">
        <v>7972</v>
      </c>
      <c r="M380">
        <v>0</v>
      </c>
      <c r="N380">
        <v>0</v>
      </c>
      <c r="O380">
        <v>0</v>
      </c>
      <c r="P380">
        <v>3981.2000000000003</v>
      </c>
      <c r="Q380">
        <v>21425.39791617704</v>
      </c>
    </row>
    <row r="381" spans="1:17">
      <c r="A381" s="78">
        <v>46240</v>
      </c>
      <c r="B381" t="s">
        <v>6541</v>
      </c>
      <c r="C381" t="s">
        <v>6138</v>
      </c>
      <c r="D381" t="s">
        <v>6207</v>
      </c>
      <c r="E381" t="s">
        <v>84</v>
      </c>
      <c r="F381">
        <v>1</v>
      </c>
      <c r="G381">
        <v>287305</v>
      </c>
      <c r="H381">
        <v>218017.08108108107</v>
      </c>
      <c r="I381">
        <v>40816.252252252249</v>
      </c>
      <c r="J381">
        <v>3244.521739130435</v>
      </c>
      <c r="K381" t="s">
        <v>7970</v>
      </c>
      <c r="L381" t="s">
        <v>7972</v>
      </c>
      <c r="M381">
        <v>0</v>
      </c>
      <c r="N381">
        <v>0</v>
      </c>
      <c r="O381">
        <v>0</v>
      </c>
      <c r="P381">
        <v>5746.0999999999995</v>
      </c>
      <c r="Q381">
        <v>31825.630513121818</v>
      </c>
    </row>
    <row r="382" spans="1:17">
      <c r="A382" s="78">
        <v>46240</v>
      </c>
      <c r="B382" t="s">
        <v>6542</v>
      </c>
      <c r="C382" t="s">
        <v>6143</v>
      </c>
      <c r="D382" t="s">
        <v>6156</v>
      </c>
      <c r="E382" t="s">
        <v>20</v>
      </c>
      <c r="F382">
        <v>4</v>
      </c>
      <c r="G382">
        <v>687090.00000000012</v>
      </c>
      <c r="H382">
        <v>509374.18378378375</v>
      </c>
      <c r="I382">
        <v>109625.81621621625</v>
      </c>
      <c r="J382">
        <v>16491.965217391305</v>
      </c>
      <c r="K382" t="s">
        <v>6370</v>
      </c>
      <c r="L382" t="s">
        <v>7975</v>
      </c>
      <c r="M382">
        <v>35000</v>
      </c>
      <c r="N382">
        <v>0</v>
      </c>
      <c r="O382">
        <v>0</v>
      </c>
      <c r="P382">
        <v>13741.800000000001</v>
      </c>
      <c r="Q382">
        <v>44392.05099882494</v>
      </c>
    </row>
    <row r="383" spans="1:17">
      <c r="A383" s="78">
        <v>46240</v>
      </c>
      <c r="B383" t="s">
        <v>6543</v>
      </c>
      <c r="C383" t="s">
        <v>6143</v>
      </c>
      <c r="D383" t="s">
        <v>6135</v>
      </c>
      <c r="E383" t="s">
        <v>20</v>
      </c>
      <c r="F383">
        <v>2</v>
      </c>
      <c r="G383">
        <v>184630</v>
      </c>
      <c r="H383">
        <v>141903.69729729727</v>
      </c>
      <c r="I383">
        <v>24429.636036036041</v>
      </c>
      <c r="J383">
        <v>1882.4347826086957</v>
      </c>
      <c r="K383" t="s">
        <v>7970</v>
      </c>
      <c r="L383" t="s">
        <v>7972</v>
      </c>
      <c r="M383">
        <v>0</v>
      </c>
      <c r="N383">
        <v>0</v>
      </c>
      <c r="O383">
        <v>0</v>
      </c>
      <c r="P383">
        <v>3692.6000000000004</v>
      </c>
      <c r="Q383">
        <v>18854.601253427347</v>
      </c>
    </row>
    <row r="384" spans="1:17">
      <c r="A384" s="78">
        <v>46240</v>
      </c>
      <c r="B384" t="s">
        <v>6544</v>
      </c>
      <c r="C384" t="s">
        <v>6128</v>
      </c>
      <c r="D384" t="s">
        <v>6159</v>
      </c>
      <c r="E384" t="s">
        <v>84</v>
      </c>
      <c r="F384">
        <v>1</v>
      </c>
      <c r="G384">
        <v>352980.00000000006</v>
      </c>
      <c r="H384">
        <v>248678.14054054051</v>
      </c>
      <c r="I384">
        <v>69321.859459459491</v>
      </c>
      <c r="J384">
        <v>14546.782608695654</v>
      </c>
      <c r="K384" t="s">
        <v>7970</v>
      </c>
      <c r="L384" t="s">
        <v>7971</v>
      </c>
      <c r="M384">
        <v>0</v>
      </c>
      <c r="N384">
        <v>6250</v>
      </c>
      <c r="O384">
        <v>0</v>
      </c>
      <c r="P384">
        <v>7059.6</v>
      </c>
      <c r="Q384">
        <v>41465.476850763836</v>
      </c>
    </row>
    <row r="385" spans="1:17">
      <c r="A385" s="78">
        <v>46240</v>
      </c>
      <c r="B385" t="s">
        <v>6545</v>
      </c>
      <c r="C385" t="s">
        <v>6175</v>
      </c>
      <c r="D385" t="s">
        <v>6207</v>
      </c>
      <c r="E385" t="s">
        <v>84</v>
      </c>
      <c r="F385">
        <v>4</v>
      </c>
      <c r="G385">
        <v>1149220</v>
      </c>
      <c r="H385">
        <v>872068.32432432426</v>
      </c>
      <c r="I385">
        <v>163265.00900900899</v>
      </c>
      <c r="J385">
        <v>12978.08695652174</v>
      </c>
      <c r="K385" t="s">
        <v>6546</v>
      </c>
      <c r="L385" t="s">
        <v>7974</v>
      </c>
      <c r="M385">
        <v>40000</v>
      </c>
      <c r="N385">
        <v>5882.3529411764703</v>
      </c>
      <c r="O385">
        <v>0</v>
      </c>
      <c r="P385">
        <v>22984.399999999998</v>
      </c>
      <c r="Q385">
        <v>81420.169111310795</v>
      </c>
    </row>
    <row r="386" spans="1:17">
      <c r="A386" s="78">
        <v>46240</v>
      </c>
      <c r="B386" t="s">
        <v>6547</v>
      </c>
      <c r="C386" t="s">
        <v>6287</v>
      </c>
      <c r="D386" t="s">
        <v>6167</v>
      </c>
      <c r="E386" t="s">
        <v>84</v>
      </c>
      <c r="F386">
        <v>24</v>
      </c>
      <c r="G386">
        <v>1618380.0000000002</v>
      </c>
      <c r="H386">
        <v>1236364.8518918916</v>
      </c>
      <c r="I386">
        <v>221635.14810810843</v>
      </c>
      <c r="J386">
        <v>16565.426086956522</v>
      </c>
      <c r="K386" t="s">
        <v>7970</v>
      </c>
      <c r="L386" t="s">
        <v>7972</v>
      </c>
      <c r="M386">
        <v>0</v>
      </c>
      <c r="N386">
        <v>0</v>
      </c>
      <c r="O386">
        <v>0</v>
      </c>
      <c r="P386">
        <v>32367.600000000002</v>
      </c>
      <c r="Q386">
        <v>172702.12202115191</v>
      </c>
    </row>
    <row r="387" spans="1:17">
      <c r="A387" s="78">
        <v>46240</v>
      </c>
      <c r="B387" t="s">
        <v>6548</v>
      </c>
      <c r="C387" t="s">
        <v>6138</v>
      </c>
      <c r="D387" t="s">
        <v>6156</v>
      </c>
      <c r="E387" t="s">
        <v>20</v>
      </c>
      <c r="F387">
        <v>4</v>
      </c>
      <c r="G387">
        <v>687090.00000000012</v>
      </c>
      <c r="H387">
        <v>509374.18378378375</v>
      </c>
      <c r="I387">
        <v>109625.81621621625</v>
      </c>
      <c r="J387">
        <v>16491.965217391305</v>
      </c>
      <c r="K387" t="s">
        <v>6370</v>
      </c>
      <c r="L387" t="s">
        <v>7975</v>
      </c>
      <c r="M387">
        <v>35000</v>
      </c>
      <c r="N387">
        <v>0</v>
      </c>
      <c r="O387">
        <v>0</v>
      </c>
      <c r="P387">
        <v>13741.800000000001</v>
      </c>
      <c r="Q387">
        <v>44392.05099882494</v>
      </c>
    </row>
    <row r="388" spans="1:17">
      <c r="A388" s="78">
        <v>46240</v>
      </c>
      <c r="B388" t="s">
        <v>6549</v>
      </c>
      <c r="C388" t="s">
        <v>6239</v>
      </c>
      <c r="D388" t="s">
        <v>6214</v>
      </c>
      <c r="E388" t="s">
        <v>20</v>
      </c>
      <c r="F388">
        <v>12</v>
      </c>
      <c r="G388">
        <v>334565.09999999998</v>
      </c>
      <c r="H388">
        <v>259919.5018378378</v>
      </c>
      <c r="I388">
        <v>41490.498162162141</v>
      </c>
      <c r="J388">
        <v>1166.191304347826</v>
      </c>
      <c r="K388" t="s">
        <v>7970</v>
      </c>
      <c r="L388" t="s">
        <v>7971</v>
      </c>
      <c r="M388">
        <v>0</v>
      </c>
      <c r="N388">
        <v>6250</v>
      </c>
      <c r="O388">
        <v>0</v>
      </c>
      <c r="P388">
        <v>6691.3019999999997</v>
      </c>
      <c r="Q388">
        <v>27383.004857814314</v>
      </c>
    </row>
    <row r="389" spans="1:17">
      <c r="A389" s="78">
        <v>46240</v>
      </c>
      <c r="B389" t="s">
        <v>6549</v>
      </c>
      <c r="C389" t="s">
        <v>6239</v>
      </c>
      <c r="D389" t="s">
        <v>6173</v>
      </c>
      <c r="E389" t="s">
        <v>84</v>
      </c>
      <c r="F389">
        <v>24</v>
      </c>
      <c r="G389">
        <v>489176.99999999994</v>
      </c>
      <c r="H389">
        <v>377038.58594594587</v>
      </c>
      <c r="I389">
        <v>63661.41405405401</v>
      </c>
      <c r="J389">
        <v>4077.0782608695654</v>
      </c>
      <c r="K389" t="s">
        <v>7970</v>
      </c>
      <c r="L389" t="s">
        <v>7971</v>
      </c>
      <c r="M389">
        <v>0</v>
      </c>
      <c r="N389">
        <v>6250</v>
      </c>
      <c r="O389">
        <v>0</v>
      </c>
      <c r="P389">
        <v>9783.5399999999991</v>
      </c>
      <c r="Q389">
        <v>43550.795793184443</v>
      </c>
    </row>
    <row r="390" spans="1:17">
      <c r="A390" s="78">
        <v>46240</v>
      </c>
      <c r="B390" t="s">
        <v>6549</v>
      </c>
      <c r="C390" t="s">
        <v>6239</v>
      </c>
      <c r="D390" t="s">
        <v>6244</v>
      </c>
      <c r="E390" t="s">
        <v>84</v>
      </c>
      <c r="F390">
        <v>5</v>
      </c>
      <c r="G390">
        <v>158637.5</v>
      </c>
      <c r="H390">
        <v>118253.08108108107</v>
      </c>
      <c r="I390">
        <v>24663.585585585592</v>
      </c>
      <c r="J390">
        <v>3520.0000000000005</v>
      </c>
      <c r="K390" t="s">
        <v>7970</v>
      </c>
      <c r="L390" t="s">
        <v>7971</v>
      </c>
      <c r="M390">
        <v>0</v>
      </c>
      <c r="N390">
        <v>6250</v>
      </c>
      <c r="O390">
        <v>0</v>
      </c>
      <c r="P390">
        <v>3172.75</v>
      </c>
      <c r="Q390">
        <v>11720.835585585592</v>
      </c>
    </row>
    <row r="391" spans="1:17">
      <c r="A391" s="78">
        <v>46240</v>
      </c>
      <c r="B391" t="s">
        <v>6550</v>
      </c>
      <c r="C391" t="s">
        <v>6143</v>
      </c>
      <c r="D391" t="s">
        <v>6156</v>
      </c>
      <c r="E391" t="s">
        <v>20</v>
      </c>
      <c r="F391">
        <v>4</v>
      </c>
      <c r="G391">
        <v>687090.00000000012</v>
      </c>
      <c r="H391">
        <v>509374.18378378375</v>
      </c>
      <c r="I391">
        <v>109625.81621621625</v>
      </c>
      <c r="J391">
        <v>16491.965217391305</v>
      </c>
      <c r="K391" t="s">
        <v>7967</v>
      </c>
      <c r="L391" t="s">
        <v>7973</v>
      </c>
      <c r="M391">
        <v>0</v>
      </c>
      <c r="N391">
        <v>0</v>
      </c>
      <c r="O391">
        <v>27483.600000000002</v>
      </c>
      <c r="P391">
        <v>13741.800000000001</v>
      </c>
      <c r="Q391">
        <v>51908.450998824934</v>
      </c>
    </row>
    <row r="392" spans="1:17">
      <c r="A392" s="78">
        <v>46240</v>
      </c>
      <c r="B392" t="s">
        <v>6551</v>
      </c>
      <c r="C392" t="s">
        <v>6183</v>
      </c>
      <c r="D392" t="s">
        <v>6135</v>
      </c>
      <c r="E392" t="s">
        <v>20</v>
      </c>
      <c r="F392">
        <v>18</v>
      </c>
      <c r="G392">
        <v>1661670</v>
      </c>
      <c r="H392">
        <v>1277133.2756756754</v>
      </c>
      <c r="I392">
        <v>219866.7243243244</v>
      </c>
      <c r="J392">
        <v>26941.91304347826</v>
      </c>
      <c r="K392" t="s">
        <v>7970</v>
      </c>
      <c r="L392" t="s">
        <v>7972</v>
      </c>
      <c r="M392">
        <v>0</v>
      </c>
      <c r="N392">
        <v>0</v>
      </c>
      <c r="O392">
        <v>0</v>
      </c>
      <c r="P392">
        <v>33233.4</v>
      </c>
      <c r="Q392">
        <v>159691.41128084614</v>
      </c>
    </row>
    <row r="393" spans="1:17">
      <c r="A393" s="78">
        <v>46240</v>
      </c>
      <c r="B393" t="s">
        <v>6552</v>
      </c>
      <c r="C393" t="s">
        <v>6143</v>
      </c>
      <c r="D393" t="s">
        <v>6135</v>
      </c>
      <c r="E393" t="s">
        <v>20</v>
      </c>
      <c r="F393">
        <v>4</v>
      </c>
      <c r="G393">
        <v>369260</v>
      </c>
      <c r="H393">
        <v>283807.39459459455</v>
      </c>
      <c r="I393">
        <v>48859.272072072083</v>
      </c>
      <c r="J393">
        <v>3764.8695652173915</v>
      </c>
      <c r="K393" t="s">
        <v>7970</v>
      </c>
      <c r="L393" t="s">
        <v>7971</v>
      </c>
      <c r="M393">
        <v>0</v>
      </c>
      <c r="N393">
        <v>11111.111111111111</v>
      </c>
      <c r="O393">
        <v>0</v>
      </c>
      <c r="P393">
        <v>7385.2000000000007</v>
      </c>
      <c r="Q393">
        <v>26598.091395743581</v>
      </c>
    </row>
    <row r="394" spans="1:17">
      <c r="A394" s="78">
        <v>46240</v>
      </c>
      <c r="B394" t="s">
        <v>6553</v>
      </c>
      <c r="C394" t="s">
        <v>6201</v>
      </c>
      <c r="D394" t="s">
        <v>6135</v>
      </c>
      <c r="E394" t="s">
        <v>20</v>
      </c>
      <c r="F394">
        <v>48</v>
      </c>
      <c r="G394">
        <v>4431120</v>
      </c>
      <c r="H394">
        <v>3405688.7351351343</v>
      </c>
      <c r="I394">
        <v>586311.26486486522</v>
      </c>
      <c r="J394">
        <v>65178.434782608696</v>
      </c>
      <c r="K394" t="s">
        <v>7970</v>
      </c>
      <c r="L394" t="s">
        <v>7971</v>
      </c>
      <c r="M394">
        <v>0</v>
      </c>
      <c r="N394">
        <v>45454.545454545456</v>
      </c>
      <c r="O394">
        <v>0</v>
      </c>
      <c r="P394">
        <v>88622.399999999994</v>
      </c>
      <c r="Q394">
        <v>387055.88462771103</v>
      </c>
    </row>
    <row r="395" spans="1:17">
      <c r="A395" s="78">
        <v>46240</v>
      </c>
      <c r="B395" t="s">
        <v>6553</v>
      </c>
      <c r="C395" t="s">
        <v>6201</v>
      </c>
      <c r="D395" t="s">
        <v>6131</v>
      </c>
      <c r="E395" t="s">
        <v>20</v>
      </c>
      <c r="F395">
        <v>72</v>
      </c>
      <c r="G395">
        <v>1858695</v>
      </c>
      <c r="H395">
        <v>1433828.2378378375</v>
      </c>
      <c r="I395">
        <v>240671.76216216222</v>
      </c>
      <c r="J395">
        <v>23516.781634782608</v>
      </c>
      <c r="K395" t="s">
        <v>7970</v>
      </c>
      <c r="L395" t="s">
        <v>7971</v>
      </c>
      <c r="M395">
        <v>0</v>
      </c>
      <c r="N395">
        <v>45454.545454545456</v>
      </c>
      <c r="O395">
        <v>0</v>
      </c>
      <c r="P395">
        <v>37173.899999999994</v>
      </c>
      <c r="Q395">
        <v>134526.53507283414</v>
      </c>
    </row>
    <row r="396" spans="1:17">
      <c r="A396" s="78">
        <v>46240</v>
      </c>
      <c r="B396" t="s">
        <v>6554</v>
      </c>
      <c r="C396" t="s">
        <v>6134</v>
      </c>
      <c r="D396" t="s">
        <v>6181</v>
      </c>
      <c r="E396" t="s">
        <v>84</v>
      </c>
      <c r="F396">
        <v>6</v>
      </c>
      <c r="G396">
        <v>200910.00000000003</v>
      </c>
      <c r="H396">
        <v>148374.87567567566</v>
      </c>
      <c r="I396">
        <v>32625.124324324337</v>
      </c>
      <c r="J396">
        <v>5004.5217391304359</v>
      </c>
      <c r="K396" t="s">
        <v>7970</v>
      </c>
      <c r="L396" t="s">
        <v>7971</v>
      </c>
      <c r="M396">
        <v>0</v>
      </c>
      <c r="N396">
        <v>3333.3333333333335</v>
      </c>
      <c r="O396">
        <v>0</v>
      </c>
      <c r="P396">
        <v>4018.2000000000003</v>
      </c>
      <c r="Q396">
        <v>20269.069251860568</v>
      </c>
    </row>
    <row r="397" spans="1:17">
      <c r="A397" s="78">
        <v>46240</v>
      </c>
      <c r="B397" t="s">
        <v>6555</v>
      </c>
      <c r="C397" t="s">
        <v>6143</v>
      </c>
      <c r="D397" t="s">
        <v>6170</v>
      </c>
      <c r="E397" t="s">
        <v>84</v>
      </c>
      <c r="F397">
        <v>2</v>
      </c>
      <c r="G397">
        <v>2642170</v>
      </c>
      <c r="H397">
        <v>1990195.5027027025</v>
      </c>
      <c r="I397">
        <v>390137.83063063049</v>
      </c>
      <c r="J397">
        <v>32307.478260869564</v>
      </c>
      <c r="K397" t="s">
        <v>6546</v>
      </c>
      <c r="L397" t="s">
        <v>7974</v>
      </c>
      <c r="M397">
        <v>80000</v>
      </c>
      <c r="N397">
        <v>23333.333333333332</v>
      </c>
      <c r="O397">
        <v>0</v>
      </c>
      <c r="P397">
        <v>52843.4</v>
      </c>
      <c r="Q397">
        <v>201653.61903642758</v>
      </c>
    </row>
    <row r="398" spans="1:17">
      <c r="A398" s="78">
        <v>46240</v>
      </c>
      <c r="B398" t="s">
        <v>6556</v>
      </c>
      <c r="C398" t="s">
        <v>6183</v>
      </c>
      <c r="D398" t="s">
        <v>6156</v>
      </c>
      <c r="E398" t="s">
        <v>20</v>
      </c>
      <c r="F398">
        <v>4</v>
      </c>
      <c r="G398">
        <v>687090.00000000012</v>
      </c>
      <c r="H398">
        <v>509374.18378378375</v>
      </c>
      <c r="I398">
        <v>109625.81621621625</v>
      </c>
      <c r="J398">
        <v>26491.965217391305</v>
      </c>
      <c r="K398" t="s">
        <v>6370</v>
      </c>
      <c r="L398" t="s">
        <v>7974</v>
      </c>
      <c r="M398">
        <v>35000</v>
      </c>
      <c r="N398">
        <v>14285.714285714286</v>
      </c>
      <c r="O398">
        <v>0</v>
      </c>
      <c r="P398">
        <v>13741.800000000001</v>
      </c>
      <c r="Q398">
        <v>20106.33671311065</v>
      </c>
    </row>
    <row r="399" spans="1:17">
      <c r="A399" s="78">
        <v>46240</v>
      </c>
      <c r="B399" t="s">
        <v>6557</v>
      </c>
      <c r="C399" t="s">
        <v>6201</v>
      </c>
      <c r="D399" t="s">
        <v>6218</v>
      </c>
      <c r="E399" t="s">
        <v>20</v>
      </c>
      <c r="F399">
        <v>96</v>
      </c>
      <c r="G399">
        <v>9137519.9999999981</v>
      </c>
      <c r="H399">
        <v>6966685.7513513509</v>
      </c>
      <c r="I399">
        <v>1265314.2486486472</v>
      </c>
      <c r="J399">
        <v>119264.27826086957</v>
      </c>
      <c r="K399" t="s">
        <v>7970</v>
      </c>
      <c r="L399" t="s">
        <v>7971</v>
      </c>
      <c r="M399">
        <v>0</v>
      </c>
      <c r="N399">
        <v>45454.545454545456</v>
      </c>
      <c r="O399">
        <v>0</v>
      </c>
      <c r="P399">
        <v>182750.4</v>
      </c>
      <c r="Q399">
        <v>917845.02493323211</v>
      </c>
    </row>
    <row r="400" spans="1:17">
      <c r="A400" s="78">
        <v>46240</v>
      </c>
      <c r="B400" t="s">
        <v>6558</v>
      </c>
      <c r="C400" t="s">
        <v>6188</v>
      </c>
      <c r="D400" t="s">
        <v>6135</v>
      </c>
      <c r="E400" t="s">
        <v>20</v>
      </c>
      <c r="F400">
        <v>24</v>
      </c>
      <c r="G400">
        <v>2215560</v>
      </c>
      <c r="H400">
        <v>1702844.3675675672</v>
      </c>
      <c r="I400">
        <v>293155.63243243261</v>
      </c>
      <c r="J400">
        <v>22589.217391304348</v>
      </c>
      <c r="K400" t="s">
        <v>7970</v>
      </c>
      <c r="L400" t="s">
        <v>7972</v>
      </c>
      <c r="M400">
        <v>0</v>
      </c>
      <c r="N400">
        <v>0</v>
      </c>
      <c r="O400">
        <v>0</v>
      </c>
      <c r="P400">
        <v>44311.199999999997</v>
      </c>
      <c r="Q400">
        <v>226255.21504112828</v>
      </c>
    </row>
    <row r="401" spans="1:17">
      <c r="A401" s="78">
        <v>46240</v>
      </c>
      <c r="B401" t="s">
        <v>6559</v>
      </c>
      <c r="C401" t="s">
        <v>6188</v>
      </c>
      <c r="D401" t="s">
        <v>6167</v>
      </c>
      <c r="E401" t="s">
        <v>84</v>
      </c>
      <c r="F401">
        <v>24</v>
      </c>
      <c r="G401">
        <v>1618380.0000000002</v>
      </c>
      <c r="H401">
        <v>1236364.8518918916</v>
      </c>
      <c r="I401">
        <v>221635.14810810843</v>
      </c>
      <c r="J401">
        <v>16565.426086956522</v>
      </c>
      <c r="K401" t="s">
        <v>7970</v>
      </c>
      <c r="L401" t="s">
        <v>7972</v>
      </c>
      <c r="M401">
        <v>0</v>
      </c>
      <c r="N401">
        <v>0</v>
      </c>
      <c r="O401">
        <v>0</v>
      </c>
      <c r="P401">
        <v>32367.600000000002</v>
      </c>
      <c r="Q401">
        <v>172702.12202115191</v>
      </c>
    </row>
    <row r="402" spans="1:17">
      <c r="A402" s="78">
        <v>46240</v>
      </c>
      <c r="B402" t="s">
        <v>6560</v>
      </c>
      <c r="C402" t="s">
        <v>6188</v>
      </c>
      <c r="D402" t="s">
        <v>6167</v>
      </c>
      <c r="E402" t="s">
        <v>84</v>
      </c>
      <c r="F402">
        <v>48</v>
      </c>
      <c r="G402">
        <v>3236760.0000000005</v>
      </c>
      <c r="H402">
        <v>2472729.7037837831</v>
      </c>
      <c r="I402">
        <v>443270.29621621687</v>
      </c>
      <c r="J402">
        <v>33130.852173913045</v>
      </c>
      <c r="K402" t="s">
        <v>7970</v>
      </c>
      <c r="L402" t="s">
        <v>7971</v>
      </c>
      <c r="M402">
        <v>0</v>
      </c>
      <c r="N402">
        <v>12500</v>
      </c>
      <c r="O402">
        <v>0</v>
      </c>
      <c r="P402">
        <v>64735.200000000004</v>
      </c>
      <c r="Q402">
        <v>332904.24404230382</v>
      </c>
    </row>
    <row r="403" spans="1:17">
      <c r="A403" s="78">
        <v>46240</v>
      </c>
      <c r="B403" t="s">
        <v>6561</v>
      </c>
      <c r="C403" t="s">
        <v>6188</v>
      </c>
      <c r="D403" t="s">
        <v>6135</v>
      </c>
      <c r="E403" t="s">
        <v>20</v>
      </c>
      <c r="F403">
        <v>24</v>
      </c>
      <c r="G403">
        <v>2215560</v>
      </c>
      <c r="H403">
        <v>1702844.3675675672</v>
      </c>
      <c r="I403">
        <v>293155.63243243261</v>
      </c>
      <c r="J403">
        <v>22589.217391304348</v>
      </c>
      <c r="K403" t="s">
        <v>7970</v>
      </c>
      <c r="L403" t="s">
        <v>7971</v>
      </c>
      <c r="M403">
        <v>0</v>
      </c>
      <c r="N403">
        <v>14285.714285714286</v>
      </c>
      <c r="O403">
        <v>0</v>
      </c>
      <c r="P403">
        <v>44311.199999999997</v>
      </c>
      <c r="Q403">
        <v>211969.50075541402</v>
      </c>
    </row>
    <row r="404" spans="1:17">
      <c r="A404" s="78">
        <v>46240</v>
      </c>
      <c r="B404" t="s">
        <v>6562</v>
      </c>
      <c r="C404" t="s">
        <v>6134</v>
      </c>
      <c r="D404" t="s">
        <v>6181</v>
      </c>
      <c r="E404" t="s">
        <v>84</v>
      </c>
      <c r="F404">
        <v>2</v>
      </c>
      <c r="G404">
        <v>66970</v>
      </c>
      <c r="H404">
        <v>49458.291891891888</v>
      </c>
      <c r="I404">
        <v>10875.041441441441</v>
      </c>
      <c r="J404">
        <v>1668.1739130434783</v>
      </c>
      <c r="K404" t="s">
        <v>7970</v>
      </c>
      <c r="L404" t="s">
        <v>7972</v>
      </c>
      <c r="M404">
        <v>0</v>
      </c>
      <c r="N404">
        <v>0</v>
      </c>
      <c r="O404">
        <v>0</v>
      </c>
      <c r="P404">
        <v>1339.3999999999999</v>
      </c>
      <c r="Q404">
        <v>7867.4675283979632</v>
      </c>
    </row>
    <row r="405" spans="1:17">
      <c r="A405" s="78">
        <v>46240</v>
      </c>
      <c r="B405" t="s">
        <v>6563</v>
      </c>
      <c r="C405" t="s">
        <v>6138</v>
      </c>
      <c r="D405" t="s">
        <v>6160</v>
      </c>
      <c r="E405" t="s">
        <v>20</v>
      </c>
      <c r="F405">
        <v>2</v>
      </c>
      <c r="G405">
        <v>1620600</v>
      </c>
      <c r="H405">
        <v>1197476.1513513513</v>
      </c>
      <c r="I405">
        <v>262523.84864864848</v>
      </c>
      <c r="J405">
        <v>39821.913043478264</v>
      </c>
      <c r="K405" t="s">
        <v>6370</v>
      </c>
      <c r="L405" t="s">
        <v>7974</v>
      </c>
      <c r="M405">
        <v>70000</v>
      </c>
      <c r="N405">
        <v>7142.8571428571431</v>
      </c>
      <c r="O405">
        <v>0</v>
      </c>
      <c r="P405">
        <v>32412</v>
      </c>
      <c r="Q405">
        <v>113147.07846231307</v>
      </c>
    </row>
    <row r="406" spans="1:17">
      <c r="A406" s="78">
        <v>46240</v>
      </c>
      <c r="B406" t="s">
        <v>6564</v>
      </c>
      <c r="C406" t="s">
        <v>6251</v>
      </c>
      <c r="D406" t="s">
        <v>6166</v>
      </c>
      <c r="E406" t="s">
        <v>84</v>
      </c>
      <c r="F406">
        <v>1</v>
      </c>
      <c r="G406">
        <v>103692.5</v>
      </c>
      <c r="H406">
        <v>74341.513513513506</v>
      </c>
      <c r="I406">
        <v>19075.153153153151</v>
      </c>
      <c r="J406">
        <v>3581.217391304348</v>
      </c>
      <c r="K406" t="s">
        <v>7970</v>
      </c>
      <c r="L406" t="s">
        <v>7972</v>
      </c>
      <c r="M406">
        <v>0</v>
      </c>
      <c r="N406">
        <v>0</v>
      </c>
      <c r="O406">
        <v>0</v>
      </c>
      <c r="P406">
        <v>2073.85</v>
      </c>
      <c r="Q406">
        <v>13420.085761848803</v>
      </c>
    </row>
    <row r="407" spans="1:17">
      <c r="A407" s="78">
        <v>46240</v>
      </c>
      <c r="B407" t="s">
        <v>6565</v>
      </c>
      <c r="C407" t="s">
        <v>6143</v>
      </c>
      <c r="D407" t="s">
        <v>6340</v>
      </c>
      <c r="E407" t="s">
        <v>20</v>
      </c>
      <c r="F407">
        <v>1</v>
      </c>
      <c r="G407">
        <v>1099362.5</v>
      </c>
      <c r="H407">
        <v>818449.98918918916</v>
      </c>
      <c r="I407">
        <v>171966.67747747747</v>
      </c>
      <c r="J407">
        <v>16077.21739130435</v>
      </c>
      <c r="K407" t="s">
        <v>7970</v>
      </c>
      <c r="L407" t="s">
        <v>7971</v>
      </c>
      <c r="M407">
        <v>0</v>
      </c>
      <c r="N407">
        <v>5555.5555555555557</v>
      </c>
      <c r="O407">
        <v>0</v>
      </c>
      <c r="P407">
        <v>21987.25</v>
      </c>
      <c r="Q407">
        <v>128346.65453061755</v>
      </c>
    </row>
    <row r="408" spans="1:17">
      <c r="A408" s="78">
        <v>46240</v>
      </c>
      <c r="B408" t="s">
        <v>6566</v>
      </c>
      <c r="C408" t="s">
        <v>6175</v>
      </c>
      <c r="D408" t="s">
        <v>6167</v>
      </c>
      <c r="E408" t="s">
        <v>84</v>
      </c>
      <c r="F408">
        <v>6</v>
      </c>
      <c r="G408">
        <v>404595.00000000006</v>
      </c>
      <c r="H408">
        <v>309091.21297297289</v>
      </c>
      <c r="I408">
        <v>55408.787027027109</v>
      </c>
      <c r="J408">
        <v>4141.3565217391306</v>
      </c>
      <c r="K408" t="s">
        <v>7970</v>
      </c>
      <c r="L408" t="s">
        <v>7972</v>
      </c>
      <c r="M408">
        <v>0</v>
      </c>
      <c r="N408">
        <v>0</v>
      </c>
      <c r="O408">
        <v>0</v>
      </c>
      <c r="P408">
        <v>8091.9000000000005</v>
      </c>
      <c r="Q408">
        <v>43175.530505287978</v>
      </c>
    </row>
    <row r="409" spans="1:17">
      <c r="A409" s="78">
        <v>46240</v>
      </c>
      <c r="B409" t="s">
        <v>6567</v>
      </c>
      <c r="C409" t="s">
        <v>6287</v>
      </c>
      <c r="D409" t="s">
        <v>6218</v>
      </c>
      <c r="E409" t="s">
        <v>20</v>
      </c>
      <c r="F409">
        <v>6</v>
      </c>
      <c r="G409">
        <v>571094.99999999988</v>
      </c>
      <c r="H409">
        <v>435417.85945945943</v>
      </c>
      <c r="I409">
        <v>79082.140540540451</v>
      </c>
      <c r="J409">
        <v>4954.0173913043482</v>
      </c>
      <c r="K409" t="s">
        <v>7970</v>
      </c>
      <c r="L409" t="s">
        <v>7972</v>
      </c>
      <c r="M409">
        <v>0</v>
      </c>
      <c r="N409">
        <v>0</v>
      </c>
      <c r="O409">
        <v>0</v>
      </c>
      <c r="P409">
        <v>11421.9</v>
      </c>
      <c r="Q409">
        <v>62706.223149236095</v>
      </c>
    </row>
    <row r="410" spans="1:17">
      <c r="A410" s="78">
        <v>46240</v>
      </c>
      <c r="B410" t="s">
        <v>6567</v>
      </c>
      <c r="C410" t="s">
        <v>6287</v>
      </c>
      <c r="D410" t="s">
        <v>2687</v>
      </c>
      <c r="E410" t="s">
        <v>20</v>
      </c>
      <c r="F410">
        <v>6</v>
      </c>
      <c r="G410">
        <v>500055.00000000006</v>
      </c>
      <c r="H410">
        <v>380412.84324324323</v>
      </c>
      <c r="I410">
        <v>70087.156756756769</v>
      </c>
      <c r="J410">
        <v>4830.0521739130436</v>
      </c>
      <c r="K410" t="s">
        <v>7970</v>
      </c>
      <c r="L410" t="s">
        <v>7972</v>
      </c>
      <c r="M410">
        <v>0</v>
      </c>
      <c r="N410">
        <v>0</v>
      </c>
      <c r="O410">
        <v>0</v>
      </c>
      <c r="P410">
        <v>10001.1</v>
      </c>
      <c r="Q410">
        <v>55256.004582843729</v>
      </c>
    </row>
    <row r="411" spans="1:17">
      <c r="A411" s="78">
        <v>46240</v>
      </c>
      <c r="B411" t="s">
        <v>6568</v>
      </c>
      <c r="C411" t="s">
        <v>6287</v>
      </c>
      <c r="D411" t="s">
        <v>3979</v>
      </c>
      <c r="E411" t="s">
        <v>2770</v>
      </c>
      <c r="F411">
        <v>20</v>
      </c>
      <c r="G411">
        <v>243867</v>
      </c>
      <c r="H411">
        <v>181809.29729729728</v>
      </c>
      <c r="I411">
        <v>37890.702702702692</v>
      </c>
      <c r="J411">
        <v>1056.0000000000002</v>
      </c>
      <c r="K411" t="s">
        <v>7970</v>
      </c>
      <c r="L411" t="s">
        <v>7972</v>
      </c>
      <c r="M411">
        <v>0</v>
      </c>
      <c r="N411">
        <v>0</v>
      </c>
      <c r="O411">
        <v>0</v>
      </c>
      <c r="P411">
        <v>0</v>
      </c>
      <c r="Q411">
        <v>36834.702702702692</v>
      </c>
    </row>
    <row r="412" spans="1:17">
      <c r="A412" s="78">
        <v>46240</v>
      </c>
      <c r="B412" t="s">
        <v>6569</v>
      </c>
      <c r="C412" t="s">
        <v>6124</v>
      </c>
      <c r="D412" t="s">
        <v>6156</v>
      </c>
      <c r="E412" t="s">
        <v>20</v>
      </c>
      <c r="F412">
        <v>8</v>
      </c>
      <c r="G412">
        <v>1374180.0000000002</v>
      </c>
      <c r="H412">
        <v>1018748.3675675675</v>
      </c>
      <c r="I412">
        <v>219251.6324324325</v>
      </c>
      <c r="J412">
        <v>32983.930434782611</v>
      </c>
      <c r="K412" t="s">
        <v>6370</v>
      </c>
      <c r="L412" t="s">
        <v>7975</v>
      </c>
      <c r="M412">
        <v>70000</v>
      </c>
      <c r="N412">
        <v>0</v>
      </c>
      <c r="O412">
        <v>0</v>
      </c>
      <c r="P412">
        <v>27483.600000000002</v>
      </c>
      <c r="Q412">
        <v>88784.101997649879</v>
      </c>
    </row>
    <row r="413" spans="1:17">
      <c r="A413" s="78">
        <v>46240</v>
      </c>
      <c r="B413" t="s">
        <v>6570</v>
      </c>
      <c r="C413" t="s">
        <v>6287</v>
      </c>
      <c r="D413" t="s">
        <v>6156</v>
      </c>
      <c r="E413" t="s">
        <v>20</v>
      </c>
      <c r="F413">
        <v>4</v>
      </c>
      <c r="G413">
        <v>687090.00000000012</v>
      </c>
      <c r="H413">
        <v>509374.18378378375</v>
      </c>
      <c r="I413">
        <v>109625.81621621625</v>
      </c>
      <c r="J413">
        <v>16491.965217391305</v>
      </c>
      <c r="K413" t="s">
        <v>6370</v>
      </c>
      <c r="L413" t="s">
        <v>7975</v>
      </c>
      <c r="M413">
        <v>35000</v>
      </c>
      <c r="N413">
        <v>0</v>
      </c>
      <c r="O413">
        <v>0</v>
      </c>
      <c r="P413">
        <v>13741.800000000001</v>
      </c>
      <c r="Q413">
        <v>44392.05099882494</v>
      </c>
    </row>
    <row r="414" spans="1:17">
      <c r="A414" s="78">
        <v>46240</v>
      </c>
      <c r="B414" t="s">
        <v>6571</v>
      </c>
      <c r="C414" t="s">
        <v>6134</v>
      </c>
      <c r="D414" t="s">
        <v>6156</v>
      </c>
      <c r="E414" t="s">
        <v>20</v>
      </c>
      <c r="F414">
        <v>4</v>
      </c>
      <c r="G414">
        <v>687090.00000000012</v>
      </c>
      <c r="H414">
        <v>509374.18378378375</v>
      </c>
      <c r="I414">
        <v>109625.81621621625</v>
      </c>
      <c r="J414">
        <v>16491.965217391305</v>
      </c>
      <c r="K414" t="s">
        <v>6370</v>
      </c>
      <c r="L414" t="s">
        <v>7974</v>
      </c>
      <c r="M414">
        <v>35000</v>
      </c>
      <c r="N414">
        <v>5882.3529411764703</v>
      </c>
      <c r="O414">
        <v>0</v>
      </c>
      <c r="P414">
        <v>13741.800000000001</v>
      </c>
      <c r="Q414">
        <v>38509.698057648471</v>
      </c>
    </row>
    <row r="415" spans="1:17">
      <c r="A415" s="78">
        <v>46240</v>
      </c>
      <c r="B415" t="s">
        <v>6572</v>
      </c>
      <c r="C415" t="s">
        <v>6188</v>
      </c>
      <c r="D415" t="s">
        <v>6202</v>
      </c>
      <c r="E415" t="s">
        <v>661</v>
      </c>
      <c r="F415">
        <v>8</v>
      </c>
      <c r="G415">
        <v>567580</v>
      </c>
      <c r="H415">
        <v>376560.95135135134</v>
      </c>
      <c r="I415">
        <v>134772.38198198198</v>
      </c>
      <c r="J415">
        <v>31771.826086956527</v>
      </c>
      <c r="K415" t="s">
        <v>7970</v>
      </c>
      <c r="L415" t="s">
        <v>7972</v>
      </c>
      <c r="M415">
        <v>0</v>
      </c>
      <c r="N415">
        <v>0</v>
      </c>
      <c r="O415">
        <v>0</v>
      </c>
      <c r="P415">
        <v>11351.6</v>
      </c>
      <c r="Q415">
        <v>91648.955895025443</v>
      </c>
    </row>
    <row r="416" spans="1:17">
      <c r="A416" s="78">
        <v>46240</v>
      </c>
      <c r="B416" t="s">
        <v>6573</v>
      </c>
      <c r="C416" t="s">
        <v>6134</v>
      </c>
      <c r="D416" t="s">
        <v>6202</v>
      </c>
      <c r="E416" t="s">
        <v>661</v>
      </c>
      <c r="F416">
        <v>4</v>
      </c>
      <c r="G416">
        <v>283790</v>
      </c>
      <c r="H416">
        <v>188280.47567567567</v>
      </c>
      <c r="I416">
        <v>67386.190990990988</v>
      </c>
      <c r="J416">
        <v>15885.913043478264</v>
      </c>
      <c r="K416" t="s">
        <v>7970</v>
      </c>
      <c r="L416" t="s">
        <v>7972</v>
      </c>
      <c r="M416">
        <v>0</v>
      </c>
      <c r="N416">
        <v>0</v>
      </c>
      <c r="O416">
        <v>0</v>
      </c>
      <c r="P416">
        <v>5675.8</v>
      </c>
      <c r="Q416">
        <v>45824.477947512722</v>
      </c>
    </row>
    <row r="417" spans="1:17">
      <c r="A417" s="78">
        <v>46240</v>
      </c>
      <c r="B417" t="s">
        <v>6573</v>
      </c>
      <c r="C417" t="s">
        <v>6134</v>
      </c>
      <c r="D417" t="s">
        <v>726</v>
      </c>
      <c r="E417" t="s">
        <v>661</v>
      </c>
      <c r="F417">
        <v>2</v>
      </c>
      <c r="G417">
        <v>127705.50000000001</v>
      </c>
      <c r="H417">
        <v>84726.214054054057</v>
      </c>
      <c r="I417">
        <v>30323.785945945943</v>
      </c>
      <c r="J417">
        <v>8187.8260869565211</v>
      </c>
      <c r="K417" t="s">
        <v>7970</v>
      </c>
      <c r="L417" t="s">
        <v>7972</v>
      </c>
      <c r="M417">
        <v>0</v>
      </c>
      <c r="N417">
        <v>0</v>
      </c>
      <c r="O417">
        <v>0</v>
      </c>
      <c r="P417">
        <v>2554.11</v>
      </c>
      <c r="Q417">
        <v>19581.849858989423</v>
      </c>
    </row>
    <row r="418" spans="1:17">
      <c r="A418" s="78">
        <v>46240</v>
      </c>
      <c r="B418" t="s">
        <v>6574</v>
      </c>
      <c r="C418" t="s">
        <v>6239</v>
      </c>
      <c r="D418" t="s">
        <v>765</v>
      </c>
      <c r="E418" t="s">
        <v>661</v>
      </c>
      <c r="F418">
        <v>2</v>
      </c>
      <c r="G418">
        <v>475357.50000000006</v>
      </c>
      <c r="H418">
        <v>311587.23891891894</v>
      </c>
      <c r="I418">
        <v>116662.76108108106</v>
      </c>
      <c r="J418">
        <v>32215.652173913044</v>
      </c>
      <c r="K418" t="s">
        <v>7970</v>
      </c>
      <c r="L418" t="s">
        <v>7972</v>
      </c>
      <c r="M418">
        <v>0</v>
      </c>
      <c r="N418">
        <v>0</v>
      </c>
      <c r="O418">
        <v>0</v>
      </c>
      <c r="P418">
        <v>9507.1500000000015</v>
      </c>
      <c r="Q418">
        <v>74939.958907168009</v>
      </c>
    </row>
    <row r="419" spans="1:17">
      <c r="A419" s="78">
        <v>46240</v>
      </c>
      <c r="B419" t="s">
        <v>6575</v>
      </c>
      <c r="C419" t="s">
        <v>6143</v>
      </c>
      <c r="D419" t="s">
        <v>765</v>
      </c>
      <c r="E419" t="s">
        <v>661</v>
      </c>
      <c r="F419">
        <v>3</v>
      </c>
      <c r="G419">
        <v>713036.25000000012</v>
      </c>
      <c r="H419">
        <v>467380.85837837844</v>
      </c>
      <c r="I419">
        <v>174994.14162162156</v>
      </c>
      <c r="J419">
        <v>48323.478260869575</v>
      </c>
      <c r="K419" t="s">
        <v>7970</v>
      </c>
      <c r="L419" t="s">
        <v>7971</v>
      </c>
      <c r="M419">
        <v>0</v>
      </c>
      <c r="N419">
        <v>16666.666666666668</v>
      </c>
      <c r="O419">
        <v>0</v>
      </c>
      <c r="P419">
        <v>14260.725</v>
      </c>
      <c r="Q419">
        <v>95743.271694085313</v>
      </c>
    </row>
    <row r="420" spans="1:17">
      <c r="A420" s="78">
        <v>46240</v>
      </c>
      <c r="B420" t="s">
        <v>6576</v>
      </c>
      <c r="C420" t="s">
        <v>6188</v>
      </c>
      <c r="D420" t="s">
        <v>6202</v>
      </c>
      <c r="E420" t="s">
        <v>661</v>
      </c>
      <c r="F420">
        <v>8</v>
      </c>
      <c r="G420">
        <v>567580</v>
      </c>
      <c r="H420">
        <v>376560.95135135134</v>
      </c>
      <c r="I420">
        <v>134772.38198198198</v>
      </c>
      <c r="J420">
        <v>31771.826086956527</v>
      </c>
      <c r="K420" t="s">
        <v>7970</v>
      </c>
      <c r="L420" t="s">
        <v>7971</v>
      </c>
      <c r="M420">
        <v>0</v>
      </c>
      <c r="N420">
        <v>12500</v>
      </c>
      <c r="O420">
        <v>0</v>
      </c>
      <c r="P420">
        <v>11351.6</v>
      </c>
      <c r="Q420">
        <v>79148.955895025443</v>
      </c>
    </row>
    <row r="421" spans="1:17">
      <c r="A421" s="78">
        <v>46240</v>
      </c>
      <c r="B421" t="s">
        <v>6576</v>
      </c>
      <c r="C421" t="s">
        <v>6188</v>
      </c>
      <c r="D421" t="s">
        <v>726</v>
      </c>
      <c r="E421" t="s">
        <v>661</v>
      </c>
      <c r="F421">
        <v>8</v>
      </c>
      <c r="G421">
        <v>510822.00000000006</v>
      </c>
      <c r="H421">
        <v>338904.85621621623</v>
      </c>
      <c r="I421">
        <v>121295.14378378377</v>
      </c>
      <c r="J421">
        <v>32751.304347826084</v>
      </c>
      <c r="K421" t="s">
        <v>7970</v>
      </c>
      <c r="L421" t="s">
        <v>7971</v>
      </c>
      <c r="M421">
        <v>0</v>
      </c>
      <c r="N421">
        <v>12500</v>
      </c>
      <c r="O421">
        <v>0</v>
      </c>
      <c r="P421">
        <v>10216.44</v>
      </c>
      <c r="Q421">
        <v>65827.39943595769</v>
      </c>
    </row>
    <row r="422" spans="1:17">
      <c r="A422" s="78">
        <v>46240</v>
      </c>
      <c r="B422" t="s">
        <v>6576</v>
      </c>
      <c r="C422" t="s">
        <v>6188</v>
      </c>
      <c r="D422" t="s">
        <v>6205</v>
      </c>
      <c r="E422" t="s">
        <v>661</v>
      </c>
      <c r="F422">
        <v>2</v>
      </c>
      <c r="G422">
        <v>528175</v>
      </c>
      <c r="H422">
        <v>346208.04324324324</v>
      </c>
      <c r="I422">
        <v>129625.29009009007</v>
      </c>
      <c r="J422">
        <v>32185.043478260868</v>
      </c>
      <c r="K422" t="s">
        <v>7970</v>
      </c>
      <c r="L422" t="s">
        <v>7971</v>
      </c>
      <c r="M422">
        <v>0</v>
      </c>
      <c r="N422">
        <v>12500</v>
      </c>
      <c r="O422">
        <v>0</v>
      </c>
      <c r="P422">
        <v>10563.5</v>
      </c>
      <c r="Q422">
        <v>74376.746611829207</v>
      </c>
    </row>
    <row r="423" spans="1:17">
      <c r="A423" s="78">
        <v>46240</v>
      </c>
      <c r="B423" t="s">
        <v>6576</v>
      </c>
      <c r="C423" t="s">
        <v>6188</v>
      </c>
      <c r="D423" t="s">
        <v>765</v>
      </c>
      <c r="E423" t="s">
        <v>661</v>
      </c>
      <c r="F423">
        <v>3</v>
      </c>
      <c r="G423">
        <v>713036.25000000012</v>
      </c>
      <c r="H423">
        <v>467380.85837837844</v>
      </c>
      <c r="I423">
        <v>174994.14162162156</v>
      </c>
      <c r="J423">
        <v>48323.478260869575</v>
      </c>
      <c r="K423" t="s">
        <v>7970</v>
      </c>
      <c r="L423" t="s">
        <v>7971</v>
      </c>
      <c r="M423">
        <v>0</v>
      </c>
      <c r="N423">
        <v>12500</v>
      </c>
      <c r="O423">
        <v>0</v>
      </c>
      <c r="P423">
        <v>14260.725</v>
      </c>
      <c r="Q423">
        <v>99909.938360751985</v>
      </c>
    </row>
    <row r="424" spans="1:17">
      <c r="A424" s="78">
        <v>46240</v>
      </c>
      <c r="B424" t="s">
        <v>6577</v>
      </c>
      <c r="C424" t="s">
        <v>6134</v>
      </c>
      <c r="D424" t="s">
        <v>6205</v>
      </c>
      <c r="E424" t="s">
        <v>661</v>
      </c>
      <c r="F424">
        <v>1</v>
      </c>
      <c r="G424">
        <v>264087.5</v>
      </c>
      <c r="H424">
        <v>173104.02162162162</v>
      </c>
      <c r="I424">
        <v>64812.645045045036</v>
      </c>
      <c r="J424">
        <v>16092.521739130434</v>
      </c>
      <c r="K424" t="s">
        <v>7970</v>
      </c>
      <c r="L424" t="s">
        <v>7972</v>
      </c>
      <c r="M424">
        <v>0</v>
      </c>
      <c r="N424">
        <v>0</v>
      </c>
      <c r="O424">
        <v>0</v>
      </c>
      <c r="P424">
        <v>5281.75</v>
      </c>
      <c r="Q424">
        <v>43438.373305914603</v>
      </c>
    </row>
    <row r="425" spans="1:17">
      <c r="A425" s="78">
        <v>46240</v>
      </c>
      <c r="B425" t="s">
        <v>6578</v>
      </c>
      <c r="C425" t="s">
        <v>6134</v>
      </c>
      <c r="D425" t="s">
        <v>6205</v>
      </c>
      <c r="E425" t="s">
        <v>661</v>
      </c>
      <c r="F425">
        <v>1</v>
      </c>
      <c r="G425">
        <v>264087.5</v>
      </c>
      <c r="H425">
        <v>173104.02162162162</v>
      </c>
      <c r="I425">
        <v>64812.645045045036</v>
      </c>
      <c r="J425">
        <v>16092.521739130434</v>
      </c>
      <c r="K425" t="s">
        <v>7970</v>
      </c>
      <c r="L425" t="s">
        <v>7972</v>
      </c>
      <c r="M425">
        <v>0</v>
      </c>
      <c r="N425">
        <v>0</v>
      </c>
      <c r="O425">
        <v>0</v>
      </c>
      <c r="P425">
        <v>5281.75</v>
      </c>
      <c r="Q425">
        <v>43438.373305914603</v>
      </c>
    </row>
    <row r="426" spans="1:17">
      <c r="A426" s="78">
        <v>46240</v>
      </c>
      <c r="B426" t="s">
        <v>6579</v>
      </c>
      <c r="C426" t="s">
        <v>6134</v>
      </c>
      <c r="D426" t="s">
        <v>2791</v>
      </c>
      <c r="E426" t="s">
        <v>2770</v>
      </c>
      <c r="F426">
        <v>20</v>
      </c>
      <c r="G426">
        <v>2055350</v>
      </c>
      <c r="H426">
        <v>1417496.2162162159</v>
      </c>
      <c r="I426">
        <v>434170.45045045065</v>
      </c>
      <c r="J426">
        <v>307556.17391304346</v>
      </c>
      <c r="K426" t="s">
        <v>7970</v>
      </c>
      <c r="L426" t="s">
        <v>7972</v>
      </c>
      <c r="M426">
        <v>0</v>
      </c>
      <c r="N426">
        <v>0</v>
      </c>
      <c r="O426">
        <v>0</v>
      </c>
      <c r="P426">
        <v>0</v>
      </c>
      <c r="Q426">
        <v>126614.27653740719</v>
      </c>
    </row>
    <row r="427" spans="1:17">
      <c r="A427" s="78">
        <v>46240</v>
      </c>
      <c r="B427" t="s">
        <v>6580</v>
      </c>
      <c r="C427" t="s">
        <v>6196</v>
      </c>
      <c r="D427" t="s">
        <v>765</v>
      </c>
      <c r="E427" t="s">
        <v>661</v>
      </c>
      <c r="F427">
        <v>10</v>
      </c>
      <c r="G427">
        <v>2376787.5</v>
      </c>
      <c r="H427">
        <v>1557936.1945945946</v>
      </c>
      <c r="I427">
        <v>583313.80540540535</v>
      </c>
      <c r="J427">
        <v>161078.26086956522</v>
      </c>
      <c r="K427" t="s">
        <v>7970</v>
      </c>
      <c r="L427" t="s">
        <v>7971</v>
      </c>
      <c r="M427">
        <v>0</v>
      </c>
      <c r="N427">
        <v>8064.5161290322585</v>
      </c>
      <c r="O427">
        <v>0</v>
      </c>
      <c r="P427">
        <v>47535.750000000007</v>
      </c>
      <c r="Q427">
        <v>366635.27840680792</v>
      </c>
    </row>
    <row r="428" spans="1:17">
      <c r="A428" s="78">
        <v>46240</v>
      </c>
      <c r="B428" t="s">
        <v>6581</v>
      </c>
      <c r="C428" t="s">
        <v>6251</v>
      </c>
      <c r="D428" t="s">
        <v>6202</v>
      </c>
      <c r="E428" t="s">
        <v>661</v>
      </c>
      <c r="F428">
        <v>4</v>
      </c>
      <c r="G428">
        <v>283790</v>
      </c>
      <c r="H428">
        <v>188280.47567567567</v>
      </c>
      <c r="I428">
        <v>67386.190990990988</v>
      </c>
      <c r="J428">
        <v>15885.913043478264</v>
      </c>
      <c r="K428" t="s">
        <v>7970</v>
      </c>
      <c r="L428" t="s">
        <v>7972</v>
      </c>
      <c r="M428">
        <v>0</v>
      </c>
      <c r="N428">
        <v>0</v>
      </c>
      <c r="O428">
        <v>0</v>
      </c>
      <c r="P428">
        <v>5675.8</v>
      </c>
      <c r="Q428">
        <v>45824.477947512722</v>
      </c>
    </row>
    <row r="429" spans="1:17">
      <c r="A429" s="78">
        <v>46241</v>
      </c>
      <c r="B429" t="s">
        <v>6582</v>
      </c>
      <c r="C429" t="s">
        <v>6128</v>
      </c>
      <c r="D429" t="s">
        <v>6148</v>
      </c>
      <c r="E429" t="s">
        <v>84</v>
      </c>
      <c r="F429">
        <v>6</v>
      </c>
      <c r="G429">
        <v>456210.00000000006</v>
      </c>
      <c r="H429">
        <v>346208.04324324324</v>
      </c>
      <c r="I429">
        <v>64791.956756756757</v>
      </c>
      <c r="J429">
        <v>5004.5217391304359</v>
      </c>
      <c r="K429" t="s">
        <v>7970</v>
      </c>
      <c r="L429" t="s">
        <v>7971</v>
      </c>
      <c r="M429">
        <v>0</v>
      </c>
      <c r="N429">
        <v>7142.8571428571431</v>
      </c>
      <c r="O429">
        <v>0</v>
      </c>
      <c r="P429">
        <v>9124.2000000000007</v>
      </c>
      <c r="Q429">
        <v>43520.377874769183</v>
      </c>
    </row>
    <row r="430" spans="1:17">
      <c r="A430" s="78">
        <v>46241</v>
      </c>
      <c r="B430" t="s">
        <v>6583</v>
      </c>
      <c r="C430" t="s">
        <v>6175</v>
      </c>
      <c r="D430" t="s">
        <v>6156</v>
      </c>
      <c r="E430" t="s">
        <v>20</v>
      </c>
      <c r="F430">
        <v>4</v>
      </c>
      <c r="G430">
        <v>687090.00000000012</v>
      </c>
      <c r="H430">
        <v>509374.18378378375</v>
      </c>
      <c r="I430">
        <v>109625.81621621625</v>
      </c>
      <c r="J430">
        <v>16491.965217391305</v>
      </c>
      <c r="K430" t="s">
        <v>6370</v>
      </c>
      <c r="L430" t="s">
        <v>7974</v>
      </c>
      <c r="M430">
        <v>35000</v>
      </c>
      <c r="N430">
        <v>5882.3529411764703</v>
      </c>
      <c r="O430">
        <v>0</v>
      </c>
      <c r="P430">
        <v>13741.800000000001</v>
      </c>
      <c r="Q430">
        <v>38509.698057648471</v>
      </c>
    </row>
    <row r="431" spans="1:17">
      <c r="A431" s="78">
        <v>46241</v>
      </c>
      <c r="B431" t="s">
        <v>6584</v>
      </c>
      <c r="C431" t="s">
        <v>6138</v>
      </c>
      <c r="D431" t="s">
        <v>6216</v>
      </c>
      <c r="E431" t="s">
        <v>20</v>
      </c>
      <c r="F431">
        <v>4</v>
      </c>
      <c r="G431">
        <v>183150.00000000003</v>
      </c>
      <c r="H431">
        <v>137435.50270270268</v>
      </c>
      <c r="I431">
        <v>27564.497297297319</v>
      </c>
      <c r="J431">
        <v>3336.3478260869565</v>
      </c>
      <c r="K431" t="s">
        <v>7970</v>
      </c>
      <c r="L431" t="s">
        <v>7972</v>
      </c>
      <c r="M431">
        <v>0</v>
      </c>
      <c r="N431">
        <v>0</v>
      </c>
      <c r="O431">
        <v>0</v>
      </c>
      <c r="P431">
        <v>3663.0000000000005</v>
      </c>
      <c r="Q431">
        <v>20565.149471210363</v>
      </c>
    </row>
    <row r="432" spans="1:17">
      <c r="A432" s="78">
        <v>46241</v>
      </c>
      <c r="B432" t="s">
        <v>6585</v>
      </c>
      <c r="C432" t="s">
        <v>6158</v>
      </c>
      <c r="D432" t="s">
        <v>4536</v>
      </c>
      <c r="E432" t="s">
        <v>84</v>
      </c>
      <c r="F432">
        <v>240</v>
      </c>
      <c r="G432">
        <v>0</v>
      </c>
      <c r="H432">
        <v>0</v>
      </c>
      <c r="I432">
        <v>0</v>
      </c>
      <c r="J432">
        <v>81908.869565217392</v>
      </c>
      <c r="K432" t="s">
        <v>7967</v>
      </c>
      <c r="L432" t="s">
        <v>7972</v>
      </c>
      <c r="M432">
        <v>0</v>
      </c>
      <c r="N432">
        <v>0</v>
      </c>
      <c r="O432">
        <v>0</v>
      </c>
      <c r="P432">
        <v>0</v>
      </c>
      <c r="Q432">
        <v>-81908.869565217392</v>
      </c>
    </row>
    <row r="433" spans="1:17">
      <c r="A433" s="78">
        <v>46241</v>
      </c>
      <c r="B433" t="s">
        <v>6585</v>
      </c>
      <c r="C433" t="s">
        <v>6158</v>
      </c>
      <c r="D433" t="s">
        <v>1563</v>
      </c>
      <c r="E433" t="s">
        <v>84</v>
      </c>
      <c r="F433">
        <v>240</v>
      </c>
      <c r="G433">
        <v>20712600</v>
      </c>
      <c r="H433">
        <v>15937587.891891889</v>
      </c>
      <c r="I433">
        <v>2722412.1081081107</v>
      </c>
      <c r="J433">
        <v>81908.869565217392</v>
      </c>
      <c r="K433" t="s">
        <v>7967</v>
      </c>
      <c r="L433" t="s">
        <v>7973</v>
      </c>
      <c r="M433">
        <v>0</v>
      </c>
      <c r="N433">
        <v>0</v>
      </c>
      <c r="O433">
        <v>1035630.0000000001</v>
      </c>
      <c r="P433">
        <v>414252.00000000006</v>
      </c>
      <c r="Q433">
        <v>1190621.2385428934</v>
      </c>
    </row>
    <row r="434" spans="1:17">
      <c r="A434" s="78">
        <v>46241</v>
      </c>
      <c r="B434" t="s">
        <v>6586</v>
      </c>
      <c r="C434" t="s">
        <v>6143</v>
      </c>
      <c r="D434" t="s">
        <v>6167</v>
      </c>
      <c r="E434" t="s">
        <v>84</v>
      </c>
      <c r="F434">
        <v>2</v>
      </c>
      <c r="G434">
        <v>134865</v>
      </c>
      <c r="H434">
        <v>103030.40432432431</v>
      </c>
      <c r="I434">
        <v>18469.595675675693</v>
      </c>
      <c r="J434">
        <v>1380.4521739130435</v>
      </c>
      <c r="K434" t="s">
        <v>7970</v>
      </c>
      <c r="L434" t="s">
        <v>7971</v>
      </c>
      <c r="M434">
        <v>0</v>
      </c>
      <c r="N434">
        <v>5555.5555555555557</v>
      </c>
      <c r="O434">
        <v>0</v>
      </c>
      <c r="P434">
        <v>2697.3</v>
      </c>
      <c r="Q434">
        <v>8836.287946207096</v>
      </c>
    </row>
    <row r="435" spans="1:17">
      <c r="A435" s="78">
        <v>46241</v>
      </c>
      <c r="B435" t="s">
        <v>6587</v>
      </c>
      <c r="C435" t="s">
        <v>6134</v>
      </c>
      <c r="D435" t="s">
        <v>6210</v>
      </c>
      <c r="E435" t="s">
        <v>20</v>
      </c>
      <c r="F435">
        <v>4</v>
      </c>
      <c r="G435">
        <v>641580</v>
      </c>
      <c r="H435">
        <v>479791.65405405406</v>
      </c>
      <c r="I435">
        <v>98208.345945945941</v>
      </c>
      <c r="J435">
        <v>12978.08695652174</v>
      </c>
      <c r="K435" t="s">
        <v>7970</v>
      </c>
      <c r="L435" t="s">
        <v>7971</v>
      </c>
      <c r="M435">
        <v>0</v>
      </c>
      <c r="N435">
        <v>5882.3529411764703</v>
      </c>
      <c r="O435">
        <v>0</v>
      </c>
      <c r="P435">
        <v>12831.6</v>
      </c>
      <c r="Q435">
        <v>66516.306048247716</v>
      </c>
    </row>
    <row r="436" spans="1:17">
      <c r="A436" s="78">
        <v>46241</v>
      </c>
      <c r="B436" t="s">
        <v>6588</v>
      </c>
      <c r="C436" t="s">
        <v>6143</v>
      </c>
      <c r="D436" t="s">
        <v>6156</v>
      </c>
      <c r="E436" t="s">
        <v>20</v>
      </c>
      <c r="F436">
        <v>4</v>
      </c>
      <c r="G436">
        <v>687090.00000000012</v>
      </c>
      <c r="H436">
        <v>509374.18378378375</v>
      </c>
      <c r="I436">
        <v>109625.81621621625</v>
      </c>
      <c r="J436">
        <v>16491.965217391305</v>
      </c>
      <c r="K436" t="s">
        <v>6370</v>
      </c>
      <c r="L436" t="s">
        <v>7974</v>
      </c>
      <c r="M436">
        <v>35000</v>
      </c>
      <c r="N436">
        <v>23333.333333333332</v>
      </c>
      <c r="O436">
        <v>0</v>
      </c>
      <c r="P436">
        <v>13741.800000000001</v>
      </c>
      <c r="Q436">
        <v>21058.717665491611</v>
      </c>
    </row>
    <row r="437" spans="1:17">
      <c r="A437" s="78">
        <v>46241</v>
      </c>
      <c r="B437" t="s">
        <v>6589</v>
      </c>
      <c r="C437" t="s">
        <v>6128</v>
      </c>
      <c r="D437" t="s">
        <v>6160</v>
      </c>
      <c r="E437" t="s">
        <v>20</v>
      </c>
      <c r="F437">
        <v>2</v>
      </c>
      <c r="G437">
        <v>1620600</v>
      </c>
      <c r="H437">
        <v>1197476.1513513513</v>
      </c>
      <c r="I437">
        <v>262523.84864864848</v>
      </c>
      <c r="J437">
        <v>39821.913043478264</v>
      </c>
      <c r="K437" t="s">
        <v>6370</v>
      </c>
      <c r="L437" t="s">
        <v>7974</v>
      </c>
      <c r="M437">
        <v>70000</v>
      </c>
      <c r="N437">
        <v>16666.666666666668</v>
      </c>
      <c r="O437">
        <v>0</v>
      </c>
      <c r="P437">
        <v>32412</v>
      </c>
      <c r="Q437">
        <v>103623.26893850355</v>
      </c>
    </row>
    <row r="438" spans="1:17">
      <c r="A438" s="78">
        <v>46241</v>
      </c>
      <c r="B438" t="s">
        <v>6590</v>
      </c>
      <c r="C438" t="s">
        <v>6287</v>
      </c>
      <c r="D438" t="s">
        <v>6135</v>
      </c>
      <c r="E438" t="s">
        <v>20</v>
      </c>
      <c r="F438">
        <v>12</v>
      </c>
      <c r="G438">
        <v>1107780</v>
      </c>
      <c r="H438">
        <v>851422.18378378358</v>
      </c>
      <c r="I438">
        <v>146577.81621621631</v>
      </c>
      <c r="J438">
        <v>11294.608695652174</v>
      </c>
      <c r="K438" t="s">
        <v>7970</v>
      </c>
      <c r="L438" t="s">
        <v>7972</v>
      </c>
      <c r="M438">
        <v>0</v>
      </c>
      <c r="N438">
        <v>0</v>
      </c>
      <c r="O438">
        <v>0</v>
      </c>
      <c r="P438">
        <v>22155.599999999999</v>
      </c>
      <c r="Q438">
        <v>113127.60752056414</v>
      </c>
    </row>
    <row r="439" spans="1:17">
      <c r="A439" s="78">
        <v>46241</v>
      </c>
      <c r="B439" t="s">
        <v>6590</v>
      </c>
      <c r="C439" t="s">
        <v>6287</v>
      </c>
      <c r="D439" t="s">
        <v>6129</v>
      </c>
      <c r="E439" t="s">
        <v>20</v>
      </c>
      <c r="F439">
        <v>48</v>
      </c>
      <c r="G439">
        <v>670810</v>
      </c>
      <c r="H439">
        <v>518618.72432432417</v>
      </c>
      <c r="I439">
        <v>85714.609009009087</v>
      </c>
      <c r="J439">
        <v>5325.9130434782601</v>
      </c>
      <c r="K439" t="s">
        <v>7970</v>
      </c>
      <c r="L439" t="s">
        <v>7972</v>
      </c>
      <c r="M439">
        <v>0</v>
      </c>
      <c r="N439">
        <v>0</v>
      </c>
      <c r="O439">
        <v>0</v>
      </c>
      <c r="P439">
        <v>13416.2</v>
      </c>
      <c r="Q439">
        <v>66972.495965530834</v>
      </c>
    </row>
    <row r="440" spans="1:17">
      <c r="A440" s="78">
        <v>46241</v>
      </c>
      <c r="B440" t="s">
        <v>6591</v>
      </c>
      <c r="C440" t="s">
        <v>6128</v>
      </c>
      <c r="D440" t="s">
        <v>6135</v>
      </c>
      <c r="E440" t="s">
        <v>20</v>
      </c>
      <c r="F440">
        <v>24</v>
      </c>
      <c r="G440">
        <v>2215560</v>
      </c>
      <c r="H440">
        <v>1702844.3675675672</v>
      </c>
      <c r="I440">
        <v>293155.63243243261</v>
      </c>
      <c r="J440">
        <v>22589.217391304348</v>
      </c>
      <c r="K440" t="s">
        <v>7970</v>
      </c>
      <c r="L440" t="s">
        <v>7971</v>
      </c>
      <c r="M440">
        <v>0</v>
      </c>
      <c r="N440">
        <v>16666.666666666668</v>
      </c>
      <c r="O440">
        <v>0</v>
      </c>
      <c r="P440">
        <v>44311.199999999997</v>
      </c>
      <c r="Q440">
        <v>209588.54837446165</v>
      </c>
    </row>
    <row r="441" spans="1:17">
      <c r="A441" s="78">
        <v>46241</v>
      </c>
      <c r="B441" t="s">
        <v>6592</v>
      </c>
      <c r="C441" t="s">
        <v>6158</v>
      </c>
      <c r="D441" t="s">
        <v>6129</v>
      </c>
      <c r="E441" t="s">
        <v>20</v>
      </c>
      <c r="F441">
        <v>24</v>
      </c>
      <c r="G441">
        <v>335405</v>
      </c>
      <c r="H441">
        <v>259309.36216216208</v>
      </c>
      <c r="I441">
        <v>42857.304504504544</v>
      </c>
      <c r="J441">
        <v>2662.95652173913</v>
      </c>
      <c r="K441" t="s">
        <v>7970</v>
      </c>
      <c r="L441" t="s">
        <v>7972</v>
      </c>
      <c r="M441">
        <v>0</v>
      </c>
      <c r="N441">
        <v>0</v>
      </c>
      <c r="O441">
        <v>0</v>
      </c>
      <c r="P441">
        <v>6708.1</v>
      </c>
      <c r="Q441">
        <v>33486.247982765417</v>
      </c>
    </row>
    <row r="442" spans="1:17">
      <c r="A442" s="78">
        <v>46241</v>
      </c>
      <c r="B442" t="s">
        <v>6593</v>
      </c>
      <c r="C442" t="s">
        <v>6143</v>
      </c>
      <c r="D442" t="s">
        <v>6170</v>
      </c>
      <c r="E442" t="s">
        <v>84</v>
      </c>
      <c r="F442">
        <v>1</v>
      </c>
      <c r="G442">
        <v>1321085</v>
      </c>
      <c r="H442">
        <v>995097.75135135127</v>
      </c>
      <c r="I442">
        <v>195068.91531531524</v>
      </c>
      <c r="J442">
        <v>16153.739130434782</v>
      </c>
      <c r="K442" t="s">
        <v>6546</v>
      </c>
      <c r="L442" t="s">
        <v>7974</v>
      </c>
      <c r="M442">
        <v>40000</v>
      </c>
      <c r="N442">
        <v>6250</v>
      </c>
      <c r="O442">
        <v>0</v>
      </c>
      <c r="P442">
        <v>26421.7</v>
      </c>
      <c r="Q442">
        <v>106243.47618488046</v>
      </c>
    </row>
    <row r="443" spans="1:17">
      <c r="A443" s="78">
        <v>46241</v>
      </c>
      <c r="B443" t="s">
        <v>6594</v>
      </c>
      <c r="C443" t="s">
        <v>6196</v>
      </c>
      <c r="D443" t="s">
        <v>6135</v>
      </c>
      <c r="E443" t="s">
        <v>20</v>
      </c>
      <c r="F443">
        <v>2</v>
      </c>
      <c r="G443">
        <v>184630</v>
      </c>
      <c r="H443">
        <v>141903.69729729727</v>
      </c>
      <c r="I443">
        <v>24429.636036036041</v>
      </c>
      <c r="J443">
        <v>1882.4347826086957</v>
      </c>
      <c r="K443" t="s">
        <v>7970</v>
      </c>
      <c r="L443" t="s">
        <v>7972</v>
      </c>
      <c r="M443">
        <v>0</v>
      </c>
      <c r="N443">
        <v>0</v>
      </c>
      <c r="O443">
        <v>0</v>
      </c>
      <c r="P443">
        <v>3692.6000000000004</v>
      </c>
      <c r="Q443">
        <v>18854.601253427347</v>
      </c>
    </row>
    <row r="444" spans="1:17">
      <c r="A444" s="78">
        <v>46241</v>
      </c>
      <c r="B444" t="s">
        <v>6594</v>
      </c>
      <c r="C444" t="s">
        <v>6196</v>
      </c>
      <c r="D444" t="s">
        <v>6167</v>
      </c>
      <c r="E444" t="s">
        <v>84</v>
      </c>
      <c r="F444">
        <v>8</v>
      </c>
      <c r="G444">
        <v>539460</v>
      </c>
      <c r="H444">
        <v>412121.61729729723</v>
      </c>
      <c r="I444">
        <v>73878.382702702773</v>
      </c>
      <c r="J444">
        <v>5521.8086956521738</v>
      </c>
      <c r="K444" t="s">
        <v>7970</v>
      </c>
      <c r="L444" t="s">
        <v>7972</v>
      </c>
      <c r="M444">
        <v>0</v>
      </c>
      <c r="N444">
        <v>0</v>
      </c>
      <c r="O444">
        <v>0</v>
      </c>
      <c r="P444">
        <v>10789.2</v>
      </c>
      <c r="Q444">
        <v>57567.374007050603</v>
      </c>
    </row>
    <row r="445" spans="1:17">
      <c r="A445" s="78">
        <v>46241</v>
      </c>
      <c r="B445" t="s">
        <v>6595</v>
      </c>
      <c r="C445" t="s">
        <v>6134</v>
      </c>
      <c r="D445" t="s">
        <v>6160</v>
      </c>
      <c r="E445" t="s">
        <v>20</v>
      </c>
      <c r="F445">
        <v>1</v>
      </c>
      <c r="G445">
        <v>810300</v>
      </c>
      <c r="H445">
        <v>598738.07567567565</v>
      </c>
      <c r="I445">
        <v>131261.92432432424</v>
      </c>
      <c r="J445">
        <v>19910.956521739132</v>
      </c>
      <c r="K445" t="s">
        <v>6370</v>
      </c>
      <c r="L445" t="s">
        <v>7974</v>
      </c>
      <c r="M445">
        <v>35000</v>
      </c>
      <c r="N445">
        <v>3571.4285714285716</v>
      </c>
      <c r="O445">
        <v>0</v>
      </c>
      <c r="P445">
        <v>16206</v>
      </c>
      <c r="Q445">
        <v>56573.539231156537</v>
      </c>
    </row>
    <row r="446" spans="1:17">
      <c r="A446" s="78">
        <v>46241</v>
      </c>
      <c r="B446" t="s">
        <v>6596</v>
      </c>
      <c r="C446" t="s">
        <v>6196</v>
      </c>
      <c r="D446" t="s">
        <v>6135</v>
      </c>
      <c r="E446" t="s">
        <v>20</v>
      </c>
      <c r="F446">
        <v>3</v>
      </c>
      <c r="G446">
        <v>276945</v>
      </c>
      <c r="H446">
        <v>212855.54594594589</v>
      </c>
      <c r="I446">
        <v>36644.454054054077</v>
      </c>
      <c r="J446">
        <v>2823.6521739130435</v>
      </c>
      <c r="K446" t="s">
        <v>7970</v>
      </c>
      <c r="L446" t="s">
        <v>7971</v>
      </c>
      <c r="M446">
        <v>0</v>
      </c>
      <c r="N446">
        <v>8064.5161290322585</v>
      </c>
      <c r="O446">
        <v>0</v>
      </c>
      <c r="P446">
        <v>5538.9</v>
      </c>
      <c r="Q446">
        <v>20217.385751108777</v>
      </c>
    </row>
    <row r="447" spans="1:17">
      <c r="A447" s="78">
        <v>46241</v>
      </c>
      <c r="B447" t="s">
        <v>6597</v>
      </c>
      <c r="C447" t="s">
        <v>6124</v>
      </c>
      <c r="D447" t="s">
        <v>579</v>
      </c>
      <c r="E447" t="s">
        <v>75</v>
      </c>
      <c r="F447">
        <v>1</v>
      </c>
      <c r="G447">
        <v>86712.5</v>
      </c>
      <c r="H447">
        <v>64791.199999999997</v>
      </c>
      <c r="I447">
        <v>13328.169369369367</v>
      </c>
      <c r="J447">
        <v>3581.217391304348</v>
      </c>
      <c r="K447" t="s">
        <v>7970</v>
      </c>
      <c r="L447" t="s">
        <v>7971</v>
      </c>
      <c r="M447">
        <v>0</v>
      </c>
      <c r="N447">
        <v>3125</v>
      </c>
      <c r="O447">
        <v>0</v>
      </c>
      <c r="P447">
        <v>1734.25</v>
      </c>
      <c r="Q447">
        <v>4887.7019780650189</v>
      </c>
    </row>
    <row r="448" spans="1:17">
      <c r="A448" s="78">
        <v>46241</v>
      </c>
      <c r="B448" t="s">
        <v>6598</v>
      </c>
      <c r="C448" t="s">
        <v>6175</v>
      </c>
      <c r="D448" t="s">
        <v>6162</v>
      </c>
      <c r="E448" t="s">
        <v>20</v>
      </c>
      <c r="F448">
        <v>1</v>
      </c>
      <c r="G448">
        <v>1020737.5</v>
      </c>
      <c r="H448">
        <v>764061.27567567572</v>
      </c>
      <c r="I448">
        <v>155522.05765765754</v>
      </c>
      <c r="J448">
        <v>19903.304347826088</v>
      </c>
      <c r="K448" t="s">
        <v>7970</v>
      </c>
      <c r="L448" t="s">
        <v>7972</v>
      </c>
      <c r="M448">
        <v>0</v>
      </c>
      <c r="N448">
        <v>0</v>
      </c>
      <c r="O448">
        <v>0</v>
      </c>
      <c r="P448">
        <v>20414.75</v>
      </c>
      <c r="Q448">
        <v>115204.00330983146</v>
      </c>
    </row>
    <row r="449" spans="1:17">
      <c r="A449" s="78">
        <v>46241</v>
      </c>
      <c r="B449" t="s">
        <v>6599</v>
      </c>
      <c r="C449" t="s">
        <v>6143</v>
      </c>
      <c r="D449" t="s">
        <v>6160</v>
      </c>
      <c r="E449" t="s">
        <v>20</v>
      </c>
      <c r="F449">
        <v>2</v>
      </c>
      <c r="G449">
        <v>1620600</v>
      </c>
      <c r="H449">
        <v>1197476.1513513513</v>
      </c>
      <c r="I449">
        <v>262523.84864864848</v>
      </c>
      <c r="J449">
        <v>39821.913043478264</v>
      </c>
      <c r="K449" t="s">
        <v>6370</v>
      </c>
      <c r="L449" t="s">
        <v>7974</v>
      </c>
      <c r="M449">
        <v>70000</v>
      </c>
      <c r="N449">
        <v>16666.666666666668</v>
      </c>
      <c r="O449">
        <v>0</v>
      </c>
      <c r="P449">
        <v>32412</v>
      </c>
      <c r="Q449">
        <v>103623.26893850355</v>
      </c>
    </row>
    <row r="450" spans="1:17">
      <c r="A450" s="78">
        <v>46241</v>
      </c>
      <c r="B450" t="s">
        <v>6600</v>
      </c>
      <c r="C450" t="s">
        <v>6124</v>
      </c>
      <c r="D450" t="s">
        <v>6156</v>
      </c>
      <c r="E450" t="s">
        <v>20</v>
      </c>
      <c r="F450">
        <v>4</v>
      </c>
      <c r="G450">
        <v>687090.00000000012</v>
      </c>
      <c r="H450">
        <v>509374.18378378375</v>
      </c>
      <c r="I450">
        <v>109625.81621621625</v>
      </c>
      <c r="J450">
        <v>16491.965217391305</v>
      </c>
      <c r="K450" t="s">
        <v>6370</v>
      </c>
      <c r="L450" t="s">
        <v>7974</v>
      </c>
      <c r="M450">
        <v>35000</v>
      </c>
      <c r="N450">
        <v>5769.2307692307695</v>
      </c>
      <c r="O450">
        <v>0</v>
      </c>
      <c r="P450">
        <v>13741.800000000001</v>
      </c>
      <c r="Q450">
        <v>38622.820229594174</v>
      </c>
    </row>
    <row r="451" spans="1:17">
      <c r="A451" s="78">
        <v>46241</v>
      </c>
      <c r="B451" t="s">
        <v>6601</v>
      </c>
      <c r="C451" t="s">
        <v>6134</v>
      </c>
      <c r="D451" t="s">
        <v>6207</v>
      </c>
      <c r="E451" t="s">
        <v>84</v>
      </c>
      <c r="F451">
        <v>1</v>
      </c>
      <c r="G451">
        <v>287305</v>
      </c>
      <c r="H451">
        <v>218017.08108108107</v>
      </c>
      <c r="I451">
        <v>40816.252252252249</v>
      </c>
      <c r="J451">
        <v>3244.521739130435</v>
      </c>
      <c r="K451" t="s">
        <v>7967</v>
      </c>
      <c r="L451" t="s">
        <v>7973</v>
      </c>
      <c r="M451">
        <v>0</v>
      </c>
      <c r="N451">
        <v>0</v>
      </c>
      <c r="O451">
        <v>8619.15</v>
      </c>
      <c r="P451">
        <v>5746.0999999999995</v>
      </c>
      <c r="Q451">
        <v>23206.480513121816</v>
      </c>
    </row>
    <row r="452" spans="1:17">
      <c r="A452" s="78">
        <v>46241</v>
      </c>
      <c r="B452" t="s">
        <v>6601</v>
      </c>
      <c r="C452" t="s">
        <v>6134</v>
      </c>
      <c r="D452" t="s">
        <v>6170</v>
      </c>
      <c r="E452" t="s">
        <v>84</v>
      </c>
      <c r="F452">
        <v>1</v>
      </c>
      <c r="G452">
        <v>1321085</v>
      </c>
      <c r="H452">
        <v>995097.75135135127</v>
      </c>
      <c r="I452">
        <v>195068.91531531524</v>
      </c>
      <c r="J452">
        <v>16153.739130434782</v>
      </c>
      <c r="K452" t="s">
        <v>7967</v>
      </c>
      <c r="L452" t="s">
        <v>7973</v>
      </c>
      <c r="M452">
        <v>0</v>
      </c>
      <c r="N452">
        <v>0</v>
      </c>
      <c r="O452">
        <v>39632.549999999996</v>
      </c>
      <c r="P452">
        <v>26421.7</v>
      </c>
      <c r="Q452">
        <v>112860.92618488047</v>
      </c>
    </row>
    <row r="453" spans="1:17">
      <c r="A453" s="78">
        <v>46241</v>
      </c>
      <c r="B453" t="s">
        <v>6602</v>
      </c>
      <c r="C453" t="s">
        <v>6134</v>
      </c>
      <c r="D453" t="s">
        <v>6156</v>
      </c>
      <c r="E453" t="s">
        <v>20</v>
      </c>
      <c r="F453">
        <v>4</v>
      </c>
      <c r="G453">
        <v>687090.00000000012</v>
      </c>
      <c r="H453">
        <v>509374.18378378375</v>
      </c>
      <c r="I453">
        <v>109625.81621621625</v>
      </c>
      <c r="J453">
        <v>16491.965217391305</v>
      </c>
      <c r="K453" t="s">
        <v>6370</v>
      </c>
      <c r="L453" t="s">
        <v>7974</v>
      </c>
      <c r="M453">
        <v>35000</v>
      </c>
      <c r="N453">
        <v>7142.8571428571431</v>
      </c>
      <c r="O453">
        <v>0</v>
      </c>
      <c r="P453">
        <v>13741.800000000001</v>
      </c>
      <c r="Q453">
        <v>37249.193855967795</v>
      </c>
    </row>
    <row r="454" spans="1:17">
      <c r="A454" s="78">
        <v>46241</v>
      </c>
      <c r="B454" t="s">
        <v>6603</v>
      </c>
      <c r="C454" t="s">
        <v>6251</v>
      </c>
      <c r="D454" t="s">
        <v>2807</v>
      </c>
      <c r="E454" t="s">
        <v>2770</v>
      </c>
      <c r="F454">
        <v>1</v>
      </c>
      <c r="G454">
        <v>99715</v>
      </c>
      <c r="H454">
        <v>56314.65945945945</v>
      </c>
      <c r="I454">
        <v>33518.673873873879</v>
      </c>
      <c r="J454">
        <v>30657.669565217391</v>
      </c>
      <c r="K454" t="s">
        <v>7970</v>
      </c>
      <c r="L454" t="s">
        <v>7972</v>
      </c>
      <c r="M454">
        <v>0</v>
      </c>
      <c r="N454">
        <v>0</v>
      </c>
      <c r="O454">
        <v>0</v>
      </c>
      <c r="P454">
        <v>0</v>
      </c>
      <c r="Q454">
        <v>2861.0043086564874</v>
      </c>
    </row>
    <row r="455" spans="1:17">
      <c r="A455" s="78">
        <v>46241</v>
      </c>
      <c r="B455" t="s">
        <v>6604</v>
      </c>
      <c r="C455" t="s">
        <v>6124</v>
      </c>
      <c r="D455" t="s">
        <v>2809</v>
      </c>
      <c r="E455" t="s">
        <v>2811</v>
      </c>
      <c r="F455">
        <v>1</v>
      </c>
      <c r="G455">
        <v>171587.5</v>
      </c>
      <c r="H455">
        <v>130425.05945945944</v>
      </c>
      <c r="I455">
        <v>24158.27387387387</v>
      </c>
      <c r="J455">
        <v>1121.808695652174</v>
      </c>
      <c r="K455" t="s">
        <v>7970</v>
      </c>
      <c r="L455" t="s">
        <v>7971</v>
      </c>
      <c r="M455">
        <v>0</v>
      </c>
      <c r="N455">
        <v>3125</v>
      </c>
      <c r="O455">
        <v>0</v>
      </c>
      <c r="P455">
        <v>3431.75</v>
      </c>
      <c r="Q455">
        <v>16479.715178221697</v>
      </c>
    </row>
    <row r="456" spans="1:17">
      <c r="A456" s="78">
        <v>46241</v>
      </c>
      <c r="B456" t="s">
        <v>6604</v>
      </c>
      <c r="C456" t="s">
        <v>6124</v>
      </c>
      <c r="D456" t="s">
        <v>2822</v>
      </c>
      <c r="E456" t="s">
        <v>2811</v>
      </c>
      <c r="F456">
        <v>1</v>
      </c>
      <c r="G456">
        <v>743330</v>
      </c>
      <c r="H456">
        <v>570311.11351351347</v>
      </c>
      <c r="I456">
        <v>99355.55315315316</v>
      </c>
      <c r="J456">
        <v>991.7217391304348</v>
      </c>
      <c r="K456" t="s">
        <v>7970</v>
      </c>
      <c r="L456" t="s">
        <v>7971</v>
      </c>
      <c r="M456">
        <v>0</v>
      </c>
      <c r="N456">
        <v>3125</v>
      </c>
      <c r="O456">
        <v>0</v>
      </c>
      <c r="P456">
        <v>14866.6</v>
      </c>
      <c r="Q456">
        <v>80372.231414022724</v>
      </c>
    </row>
    <row r="457" spans="1:17">
      <c r="A457" s="78">
        <v>46241</v>
      </c>
      <c r="B457" t="s">
        <v>6604</v>
      </c>
      <c r="C457" t="s">
        <v>6124</v>
      </c>
      <c r="D457" t="s">
        <v>2834</v>
      </c>
      <c r="E457" t="s">
        <v>2811</v>
      </c>
      <c r="F457">
        <v>1</v>
      </c>
      <c r="G457">
        <v>198134.99999999997</v>
      </c>
      <c r="H457">
        <v>150917.12432432431</v>
      </c>
      <c r="I457">
        <v>27582.875675675663</v>
      </c>
      <c r="J457">
        <v>1450.8521739130435</v>
      </c>
      <c r="K457" t="s">
        <v>7970</v>
      </c>
      <c r="L457" t="s">
        <v>7971</v>
      </c>
      <c r="M457">
        <v>0</v>
      </c>
      <c r="N457">
        <v>3125</v>
      </c>
      <c r="O457">
        <v>0</v>
      </c>
      <c r="P457">
        <v>3962.7</v>
      </c>
      <c r="Q457">
        <v>19044.323501762618</v>
      </c>
    </row>
    <row r="458" spans="1:17">
      <c r="A458" s="78">
        <v>46241</v>
      </c>
      <c r="B458" t="s">
        <v>6604</v>
      </c>
      <c r="C458" t="s">
        <v>6124</v>
      </c>
      <c r="D458" t="s">
        <v>2838</v>
      </c>
      <c r="E458" t="s">
        <v>2811</v>
      </c>
      <c r="F458">
        <v>1</v>
      </c>
      <c r="G458">
        <v>548987.5</v>
      </c>
      <c r="H458">
        <v>382338.78918918915</v>
      </c>
      <c r="I458">
        <v>112244.54414414417</v>
      </c>
      <c r="J458">
        <v>1198.3304347826088</v>
      </c>
      <c r="K458" t="s">
        <v>7970</v>
      </c>
      <c r="L458" t="s">
        <v>7971</v>
      </c>
      <c r="M458">
        <v>0</v>
      </c>
      <c r="N458">
        <v>3125</v>
      </c>
      <c r="O458">
        <v>0</v>
      </c>
      <c r="P458">
        <v>10979.75</v>
      </c>
      <c r="Q458">
        <v>96941.46370936156</v>
      </c>
    </row>
    <row r="459" spans="1:17">
      <c r="A459" s="78">
        <v>46241</v>
      </c>
      <c r="B459" t="s">
        <v>6605</v>
      </c>
      <c r="C459" t="s">
        <v>6124</v>
      </c>
      <c r="D459" t="s">
        <v>6389</v>
      </c>
      <c r="E459" t="s">
        <v>84</v>
      </c>
      <c r="F459">
        <v>1</v>
      </c>
      <c r="G459">
        <v>779405</v>
      </c>
      <c r="H459">
        <v>569925.92432432424</v>
      </c>
      <c r="I459">
        <v>132240.74234234239</v>
      </c>
      <c r="J459">
        <v>16123.130434782608</v>
      </c>
      <c r="K459" t="s">
        <v>7970</v>
      </c>
      <c r="L459" t="s">
        <v>7971</v>
      </c>
      <c r="M459">
        <v>0</v>
      </c>
      <c r="N459">
        <v>8333.3333333333339</v>
      </c>
      <c r="O459">
        <v>0</v>
      </c>
      <c r="P459">
        <v>15588.1</v>
      </c>
      <c r="Q459">
        <v>92196.178574226447</v>
      </c>
    </row>
    <row r="460" spans="1:17">
      <c r="A460" s="78">
        <v>46241</v>
      </c>
      <c r="B460" t="s">
        <v>6606</v>
      </c>
      <c r="C460" t="s">
        <v>6143</v>
      </c>
      <c r="D460" t="s">
        <v>6156</v>
      </c>
      <c r="E460" t="s">
        <v>20</v>
      </c>
      <c r="F460">
        <v>2</v>
      </c>
      <c r="G460">
        <v>343545.00000000006</v>
      </c>
      <c r="H460">
        <v>254687.09189189188</v>
      </c>
      <c r="I460">
        <v>54812.908108108124</v>
      </c>
      <c r="J460">
        <v>8245.9826086956527</v>
      </c>
      <c r="K460" t="s">
        <v>7967</v>
      </c>
      <c r="L460" t="s">
        <v>7973</v>
      </c>
      <c r="M460">
        <v>0</v>
      </c>
      <c r="N460">
        <v>0</v>
      </c>
      <c r="O460">
        <v>12024.075000000003</v>
      </c>
      <c r="P460">
        <v>6870.9000000000005</v>
      </c>
      <c r="Q460">
        <v>27671.950499412465</v>
      </c>
    </row>
    <row r="461" spans="1:17">
      <c r="A461" s="78">
        <v>46241</v>
      </c>
      <c r="B461" t="s">
        <v>6606</v>
      </c>
      <c r="C461" t="s">
        <v>6143</v>
      </c>
      <c r="D461" t="s">
        <v>6207</v>
      </c>
      <c r="E461" t="s">
        <v>84</v>
      </c>
      <c r="F461">
        <v>2</v>
      </c>
      <c r="G461">
        <v>574610</v>
      </c>
      <c r="H461">
        <v>436034.16216216213</v>
      </c>
      <c r="I461">
        <v>81632.504504504497</v>
      </c>
      <c r="J461">
        <v>6489.04347826087</v>
      </c>
      <c r="K461" t="s">
        <v>7967</v>
      </c>
      <c r="L461" t="s">
        <v>7973</v>
      </c>
      <c r="M461">
        <v>0</v>
      </c>
      <c r="N461">
        <v>0</v>
      </c>
      <c r="O461">
        <v>20111.350000000002</v>
      </c>
      <c r="P461">
        <v>11492.199999999999</v>
      </c>
      <c r="Q461">
        <v>43539.91102624363</v>
      </c>
    </row>
    <row r="462" spans="1:17">
      <c r="A462" s="78">
        <v>46241</v>
      </c>
      <c r="B462" t="s">
        <v>6607</v>
      </c>
      <c r="C462" t="s">
        <v>6239</v>
      </c>
      <c r="D462" t="s">
        <v>6231</v>
      </c>
      <c r="E462" t="s">
        <v>20</v>
      </c>
      <c r="F462">
        <v>2</v>
      </c>
      <c r="G462">
        <v>214415</v>
      </c>
      <c r="H462">
        <v>164244.67027027026</v>
      </c>
      <c r="I462">
        <v>28921.996396396396</v>
      </c>
      <c r="J462">
        <v>1729.3913043478258</v>
      </c>
      <c r="K462" t="s">
        <v>7970</v>
      </c>
      <c r="L462" t="s">
        <v>7972</v>
      </c>
      <c r="M462">
        <v>0</v>
      </c>
      <c r="N462">
        <v>0</v>
      </c>
      <c r="O462">
        <v>0</v>
      </c>
      <c r="P462">
        <v>4288.3</v>
      </c>
      <c r="Q462">
        <v>22904.305092048573</v>
      </c>
    </row>
    <row r="463" spans="1:17">
      <c r="A463" s="78">
        <v>46241</v>
      </c>
      <c r="B463" t="s">
        <v>6607</v>
      </c>
      <c r="C463" t="s">
        <v>6239</v>
      </c>
      <c r="D463" t="s">
        <v>6135</v>
      </c>
      <c r="E463" t="s">
        <v>20</v>
      </c>
      <c r="F463">
        <v>4</v>
      </c>
      <c r="G463">
        <v>369260</v>
      </c>
      <c r="H463">
        <v>283807.39459459455</v>
      </c>
      <c r="I463">
        <v>48859.272072072083</v>
      </c>
      <c r="J463">
        <v>3764.8695652173915</v>
      </c>
      <c r="K463" t="s">
        <v>7970</v>
      </c>
      <c r="L463" t="s">
        <v>7972</v>
      </c>
      <c r="M463">
        <v>0</v>
      </c>
      <c r="N463">
        <v>0</v>
      </c>
      <c r="O463">
        <v>0</v>
      </c>
      <c r="P463">
        <v>7385.2000000000007</v>
      </c>
      <c r="Q463">
        <v>37709.202506854694</v>
      </c>
    </row>
    <row r="464" spans="1:17">
      <c r="A464" s="78">
        <v>46241</v>
      </c>
      <c r="B464" t="s">
        <v>6608</v>
      </c>
      <c r="C464" t="s">
        <v>6239</v>
      </c>
      <c r="D464" t="s">
        <v>6160</v>
      </c>
      <c r="E464" t="s">
        <v>20</v>
      </c>
      <c r="F464">
        <v>1</v>
      </c>
      <c r="G464">
        <v>810300</v>
      </c>
      <c r="H464">
        <v>598738.07567567565</v>
      </c>
      <c r="I464">
        <v>131261.92432432424</v>
      </c>
      <c r="J464">
        <v>19910.956521739132</v>
      </c>
      <c r="K464" t="s">
        <v>6370</v>
      </c>
      <c r="L464" t="s">
        <v>7974</v>
      </c>
      <c r="M464">
        <v>35000</v>
      </c>
      <c r="N464">
        <v>16666.666666666668</v>
      </c>
      <c r="O464">
        <v>0</v>
      </c>
      <c r="P464">
        <v>16206</v>
      </c>
      <c r="Q464">
        <v>43478.301135918431</v>
      </c>
    </row>
    <row r="465" spans="1:17">
      <c r="A465" s="78">
        <v>46241</v>
      </c>
      <c r="B465" t="s">
        <v>6609</v>
      </c>
      <c r="C465" t="s">
        <v>6143</v>
      </c>
      <c r="D465" t="s">
        <v>6141</v>
      </c>
      <c r="E465" t="s">
        <v>20</v>
      </c>
      <c r="F465">
        <v>8</v>
      </c>
      <c r="G465">
        <v>421060</v>
      </c>
      <c r="H465">
        <v>320477.40540540538</v>
      </c>
      <c r="I465">
        <v>58855.927927927929</v>
      </c>
      <c r="J465">
        <v>3801.6</v>
      </c>
      <c r="K465" t="s">
        <v>7970</v>
      </c>
      <c r="L465" t="s">
        <v>7971</v>
      </c>
      <c r="M465">
        <v>0</v>
      </c>
      <c r="N465">
        <v>3846.1538461538462</v>
      </c>
      <c r="O465">
        <v>0</v>
      </c>
      <c r="P465">
        <v>8421.2000000000007</v>
      </c>
      <c r="Q465">
        <v>42786.974081774082</v>
      </c>
    </row>
    <row r="466" spans="1:17">
      <c r="A466" s="78">
        <v>46241</v>
      </c>
      <c r="B466" t="s">
        <v>6610</v>
      </c>
      <c r="C466" t="s">
        <v>6239</v>
      </c>
      <c r="D466" t="s">
        <v>6198</v>
      </c>
      <c r="E466" t="s">
        <v>20</v>
      </c>
      <c r="F466">
        <v>4</v>
      </c>
      <c r="G466">
        <v>1451880.0000000002</v>
      </c>
      <c r="H466">
        <v>1117664.9513513511</v>
      </c>
      <c r="I466">
        <v>190335.0486486489</v>
      </c>
      <c r="J466">
        <v>12971.965217391305</v>
      </c>
      <c r="K466" t="s">
        <v>7970</v>
      </c>
      <c r="L466" t="s">
        <v>7972</v>
      </c>
      <c r="M466">
        <v>0</v>
      </c>
      <c r="N466">
        <v>0</v>
      </c>
      <c r="O466">
        <v>0</v>
      </c>
      <c r="P466">
        <v>29037.600000000002</v>
      </c>
      <c r="Q466">
        <v>148325.48343125757</v>
      </c>
    </row>
    <row r="467" spans="1:17">
      <c r="A467" s="78">
        <v>46241</v>
      </c>
      <c r="B467" t="s">
        <v>6611</v>
      </c>
      <c r="C467" t="s">
        <v>6138</v>
      </c>
      <c r="D467" t="s">
        <v>6160</v>
      </c>
      <c r="E467" t="s">
        <v>20</v>
      </c>
      <c r="F467">
        <v>1</v>
      </c>
      <c r="G467">
        <v>810300</v>
      </c>
      <c r="H467">
        <v>598738.07567567565</v>
      </c>
      <c r="I467">
        <v>131261.92432432424</v>
      </c>
      <c r="J467">
        <v>19910.956521739132</v>
      </c>
      <c r="K467" t="s">
        <v>6370</v>
      </c>
      <c r="L467" t="s">
        <v>7974</v>
      </c>
      <c r="M467">
        <v>35000</v>
      </c>
      <c r="N467">
        <v>9090.9090909090901</v>
      </c>
      <c r="O467">
        <v>0</v>
      </c>
      <c r="P467">
        <v>16206</v>
      </c>
      <c r="Q467">
        <v>51054.058711676014</v>
      </c>
    </row>
    <row r="468" spans="1:17">
      <c r="A468" s="78">
        <v>46241</v>
      </c>
      <c r="B468" t="s">
        <v>6612</v>
      </c>
      <c r="C468" t="s">
        <v>6158</v>
      </c>
      <c r="D468" t="s">
        <v>6218</v>
      </c>
      <c r="E468" t="s">
        <v>20</v>
      </c>
      <c r="F468">
        <v>6</v>
      </c>
      <c r="G468">
        <v>571094.99999999988</v>
      </c>
      <c r="H468">
        <v>435417.85945945943</v>
      </c>
      <c r="I468">
        <v>79082.140540540451</v>
      </c>
      <c r="J468">
        <v>4954.0173913043482</v>
      </c>
      <c r="K468" t="s">
        <v>7970</v>
      </c>
      <c r="L468" t="s">
        <v>7971</v>
      </c>
      <c r="M468">
        <v>0</v>
      </c>
      <c r="N468">
        <v>6250</v>
      </c>
      <c r="O468">
        <v>0</v>
      </c>
      <c r="P468">
        <v>11421.9</v>
      </c>
      <c r="Q468">
        <v>56456.223149236095</v>
      </c>
    </row>
    <row r="469" spans="1:17">
      <c r="A469" s="78">
        <v>46241</v>
      </c>
      <c r="B469" t="s">
        <v>6612</v>
      </c>
      <c r="C469" t="s">
        <v>6158</v>
      </c>
      <c r="D469" t="s">
        <v>6273</v>
      </c>
      <c r="E469" t="s">
        <v>20</v>
      </c>
      <c r="F469">
        <v>6</v>
      </c>
      <c r="G469">
        <v>320790</v>
      </c>
      <c r="H469">
        <v>245442.55135135134</v>
      </c>
      <c r="I469">
        <v>43557.448648648657</v>
      </c>
      <c r="J469">
        <v>2640</v>
      </c>
      <c r="K469" t="s">
        <v>7970</v>
      </c>
      <c r="L469" t="s">
        <v>7971</v>
      </c>
      <c r="M469">
        <v>0</v>
      </c>
      <c r="N469">
        <v>6250</v>
      </c>
      <c r="O469">
        <v>0</v>
      </c>
      <c r="P469">
        <v>6415.8</v>
      </c>
      <c r="Q469">
        <v>28251.648648648657</v>
      </c>
    </row>
    <row r="470" spans="1:17">
      <c r="A470" s="78">
        <v>46241</v>
      </c>
      <c r="B470" t="s">
        <v>6613</v>
      </c>
      <c r="C470" t="s">
        <v>6158</v>
      </c>
      <c r="D470" t="s">
        <v>6156</v>
      </c>
      <c r="E470" t="s">
        <v>20</v>
      </c>
      <c r="F470">
        <v>4</v>
      </c>
      <c r="G470">
        <v>687090.00000000012</v>
      </c>
      <c r="H470">
        <v>509374.18378378375</v>
      </c>
      <c r="I470">
        <v>109625.81621621625</v>
      </c>
      <c r="J470">
        <v>16491.965217391305</v>
      </c>
      <c r="K470" t="s">
        <v>6370</v>
      </c>
      <c r="L470" t="s">
        <v>7974</v>
      </c>
      <c r="M470">
        <v>35000</v>
      </c>
      <c r="N470">
        <v>6250</v>
      </c>
      <c r="O470">
        <v>0</v>
      </c>
      <c r="P470">
        <v>13741.800000000001</v>
      </c>
      <c r="Q470">
        <v>38142.05099882494</v>
      </c>
    </row>
    <row r="471" spans="1:17">
      <c r="A471" s="78">
        <v>46241</v>
      </c>
      <c r="B471" t="s">
        <v>6614</v>
      </c>
      <c r="C471" t="s">
        <v>6239</v>
      </c>
      <c r="D471" t="s">
        <v>6167</v>
      </c>
      <c r="E471" t="s">
        <v>84</v>
      </c>
      <c r="F471">
        <v>12</v>
      </c>
      <c r="G471">
        <v>809190.00000000012</v>
      </c>
      <c r="H471">
        <v>618182.42594594578</v>
      </c>
      <c r="I471">
        <v>110817.57405405422</v>
      </c>
      <c r="J471">
        <v>8282.7130434782612</v>
      </c>
      <c r="K471" t="s">
        <v>7970</v>
      </c>
      <c r="L471" t="s">
        <v>7972</v>
      </c>
      <c r="M471">
        <v>0</v>
      </c>
      <c r="N471">
        <v>0</v>
      </c>
      <c r="O471">
        <v>0</v>
      </c>
      <c r="P471">
        <v>16183.800000000001</v>
      </c>
      <c r="Q471">
        <v>86351.061010575955</v>
      </c>
    </row>
    <row r="472" spans="1:17">
      <c r="A472" s="78">
        <v>46241</v>
      </c>
      <c r="B472" t="s">
        <v>6615</v>
      </c>
      <c r="C472" t="s">
        <v>6175</v>
      </c>
      <c r="D472" t="s">
        <v>6135</v>
      </c>
      <c r="E472" t="s">
        <v>20</v>
      </c>
      <c r="F472">
        <v>6</v>
      </c>
      <c r="G472">
        <v>553890</v>
      </c>
      <c r="H472">
        <v>425711.09189189179</v>
      </c>
      <c r="I472">
        <v>73288.908108108153</v>
      </c>
      <c r="J472">
        <v>5647.304347826087</v>
      </c>
      <c r="K472" t="s">
        <v>7970</v>
      </c>
      <c r="L472" t="s">
        <v>7971</v>
      </c>
      <c r="M472">
        <v>0</v>
      </c>
      <c r="N472">
        <v>7692.3076923076924</v>
      </c>
      <c r="O472">
        <v>0</v>
      </c>
      <c r="P472">
        <v>11077.8</v>
      </c>
      <c r="Q472">
        <v>48871.496067974382</v>
      </c>
    </row>
    <row r="473" spans="1:17">
      <c r="A473" s="78">
        <v>46241</v>
      </c>
      <c r="B473" t="s">
        <v>6616</v>
      </c>
      <c r="C473" t="s">
        <v>6188</v>
      </c>
      <c r="D473" t="s">
        <v>6170</v>
      </c>
      <c r="E473" t="s">
        <v>84</v>
      </c>
      <c r="F473">
        <v>3</v>
      </c>
      <c r="G473">
        <v>3963255</v>
      </c>
      <c r="H473">
        <v>2985293.2540540537</v>
      </c>
      <c r="I473">
        <v>585206.74594594585</v>
      </c>
      <c r="J473">
        <v>48461.217391304352</v>
      </c>
      <c r="K473" t="s">
        <v>6546</v>
      </c>
      <c r="L473" t="s">
        <v>7975</v>
      </c>
      <c r="M473">
        <v>120000</v>
      </c>
      <c r="N473">
        <v>0</v>
      </c>
      <c r="O473">
        <v>0</v>
      </c>
      <c r="P473">
        <v>79265.099999999991</v>
      </c>
      <c r="Q473">
        <v>337480.42855464155</v>
      </c>
    </row>
    <row r="474" spans="1:17">
      <c r="A474" s="78">
        <v>46241</v>
      </c>
      <c r="B474" t="s">
        <v>6617</v>
      </c>
      <c r="C474" t="s">
        <v>6124</v>
      </c>
      <c r="D474" t="s">
        <v>6167</v>
      </c>
      <c r="E474" t="s">
        <v>84</v>
      </c>
      <c r="F474">
        <v>2</v>
      </c>
      <c r="G474">
        <v>134865</v>
      </c>
      <c r="H474">
        <v>103030.40432432431</v>
      </c>
      <c r="I474">
        <v>18469.595675675693</v>
      </c>
      <c r="J474">
        <v>1380.4521739130435</v>
      </c>
      <c r="K474" t="s">
        <v>7970</v>
      </c>
      <c r="L474" t="s">
        <v>7971</v>
      </c>
      <c r="M474">
        <v>0</v>
      </c>
      <c r="N474">
        <v>5769.2307692307695</v>
      </c>
      <c r="O474">
        <v>0</v>
      </c>
      <c r="P474">
        <v>2697.3</v>
      </c>
      <c r="Q474">
        <v>8622.6127325318812</v>
      </c>
    </row>
    <row r="475" spans="1:17">
      <c r="A475" s="78">
        <v>46241</v>
      </c>
      <c r="B475" t="s">
        <v>6618</v>
      </c>
      <c r="C475" t="s">
        <v>6124</v>
      </c>
      <c r="D475" t="s">
        <v>6129</v>
      </c>
      <c r="E475" t="s">
        <v>20</v>
      </c>
      <c r="F475">
        <v>12</v>
      </c>
      <c r="G475">
        <v>167702.5</v>
      </c>
      <c r="H475">
        <v>129654.68108108104</v>
      </c>
      <c r="I475">
        <v>21428.652252252272</v>
      </c>
      <c r="J475">
        <v>1331.478260869565</v>
      </c>
      <c r="K475" t="s">
        <v>7970</v>
      </c>
      <c r="L475" t="s">
        <v>7971</v>
      </c>
      <c r="M475">
        <v>0</v>
      </c>
      <c r="N475">
        <v>13636.363636363636</v>
      </c>
      <c r="O475">
        <v>0</v>
      </c>
      <c r="P475">
        <v>3354.05</v>
      </c>
      <c r="Q475">
        <v>3106.7603550190715</v>
      </c>
    </row>
    <row r="476" spans="1:17">
      <c r="A476" s="78">
        <v>46241</v>
      </c>
      <c r="B476" t="s">
        <v>6618</v>
      </c>
      <c r="C476" t="s">
        <v>6124</v>
      </c>
      <c r="D476" t="s">
        <v>6131</v>
      </c>
      <c r="E476" t="s">
        <v>20</v>
      </c>
      <c r="F476">
        <v>12</v>
      </c>
      <c r="G476">
        <v>309782.5</v>
      </c>
      <c r="H476">
        <v>238971.37297297292</v>
      </c>
      <c r="I476">
        <v>40111.96036036039</v>
      </c>
      <c r="J476">
        <v>2252.7969391304346</v>
      </c>
      <c r="K476" t="s">
        <v>7970</v>
      </c>
      <c r="L476" t="s">
        <v>7971</v>
      </c>
      <c r="M476">
        <v>0</v>
      </c>
      <c r="N476">
        <v>13636.363636363636</v>
      </c>
      <c r="O476">
        <v>0</v>
      </c>
      <c r="P476">
        <v>6195.65</v>
      </c>
      <c r="Q476">
        <v>18027.14978486632</v>
      </c>
    </row>
    <row r="477" spans="1:17">
      <c r="A477" s="78">
        <v>46241</v>
      </c>
      <c r="B477" t="s">
        <v>6619</v>
      </c>
      <c r="C477" t="s">
        <v>6188</v>
      </c>
      <c r="D477" t="s">
        <v>577</v>
      </c>
      <c r="E477" t="s">
        <v>75</v>
      </c>
      <c r="F477">
        <v>4</v>
      </c>
      <c r="G477">
        <v>373800</v>
      </c>
      <c r="H477">
        <v>281637.42342342337</v>
      </c>
      <c r="I477">
        <v>55119.333333333372</v>
      </c>
      <c r="J477">
        <v>14324.869565217392</v>
      </c>
      <c r="K477" t="s">
        <v>7970</v>
      </c>
      <c r="L477" t="s">
        <v>7972</v>
      </c>
      <c r="M477">
        <v>0</v>
      </c>
      <c r="N477">
        <v>0</v>
      </c>
      <c r="O477">
        <v>0</v>
      </c>
      <c r="P477">
        <v>7476.0000000000009</v>
      </c>
      <c r="Q477">
        <v>33318.46376811598</v>
      </c>
    </row>
    <row r="478" spans="1:17">
      <c r="A478" s="78">
        <v>46241</v>
      </c>
      <c r="B478" t="s">
        <v>6619</v>
      </c>
      <c r="C478" t="s">
        <v>6188</v>
      </c>
      <c r="D478" t="s">
        <v>579</v>
      </c>
      <c r="E478" t="s">
        <v>75</v>
      </c>
      <c r="F478">
        <v>4</v>
      </c>
      <c r="G478">
        <v>346850</v>
      </c>
      <c r="H478">
        <v>259164.79999999999</v>
      </c>
      <c r="I478">
        <v>53312.677477477468</v>
      </c>
      <c r="J478">
        <v>14324.869565217392</v>
      </c>
      <c r="K478" t="s">
        <v>7970</v>
      </c>
      <c r="L478" t="s">
        <v>7972</v>
      </c>
      <c r="M478">
        <v>0</v>
      </c>
      <c r="N478">
        <v>0</v>
      </c>
      <c r="O478">
        <v>0</v>
      </c>
      <c r="P478">
        <v>6937</v>
      </c>
      <c r="Q478">
        <v>32050.807912260076</v>
      </c>
    </row>
    <row r="479" spans="1:17">
      <c r="A479" s="78">
        <v>46241</v>
      </c>
      <c r="B479" t="s">
        <v>6620</v>
      </c>
      <c r="C479" t="s">
        <v>6251</v>
      </c>
      <c r="D479" t="s">
        <v>6212</v>
      </c>
      <c r="E479" t="s">
        <v>20</v>
      </c>
      <c r="F479">
        <v>2</v>
      </c>
      <c r="G479">
        <v>1625410</v>
      </c>
      <c r="H479">
        <v>1213500.0216216214</v>
      </c>
      <c r="I479">
        <v>250833.31171171181</v>
      </c>
      <c r="J479">
        <v>32307.478260869564</v>
      </c>
      <c r="K479" t="s">
        <v>7970</v>
      </c>
      <c r="L479" t="s">
        <v>7972</v>
      </c>
      <c r="M479">
        <v>0</v>
      </c>
      <c r="N479">
        <v>0</v>
      </c>
      <c r="O479">
        <v>0</v>
      </c>
      <c r="P479">
        <v>32508.2</v>
      </c>
      <c r="Q479">
        <v>186017.63345084223</v>
      </c>
    </row>
    <row r="480" spans="1:17">
      <c r="A480" s="78">
        <v>46241</v>
      </c>
      <c r="B480" t="s">
        <v>6620</v>
      </c>
      <c r="C480" t="s">
        <v>6251</v>
      </c>
      <c r="D480" t="s">
        <v>6160</v>
      </c>
      <c r="E480" t="s">
        <v>20</v>
      </c>
      <c r="F480">
        <v>2</v>
      </c>
      <c r="G480">
        <v>1620600</v>
      </c>
      <c r="H480">
        <v>1197476.1513513513</v>
      </c>
      <c r="I480">
        <v>262523.84864864848</v>
      </c>
      <c r="J480">
        <v>39821.913043478264</v>
      </c>
      <c r="K480" t="s">
        <v>7970</v>
      </c>
      <c r="L480" t="s">
        <v>7972</v>
      </c>
      <c r="M480">
        <v>0</v>
      </c>
      <c r="N480">
        <v>0</v>
      </c>
      <c r="O480">
        <v>0</v>
      </c>
      <c r="P480">
        <v>32412</v>
      </c>
      <c r="Q480">
        <v>190289.93560517021</v>
      </c>
    </row>
    <row r="481" spans="1:17">
      <c r="A481" s="78">
        <v>46241</v>
      </c>
      <c r="B481" t="s">
        <v>6620</v>
      </c>
      <c r="C481" t="s">
        <v>6251</v>
      </c>
      <c r="D481" t="s">
        <v>6198</v>
      </c>
      <c r="E481" t="s">
        <v>20</v>
      </c>
      <c r="F481">
        <v>1</v>
      </c>
      <c r="G481">
        <v>362970.00000000006</v>
      </c>
      <c r="H481">
        <v>279416.23783783778</v>
      </c>
      <c r="I481">
        <v>47583.762162162224</v>
      </c>
      <c r="J481">
        <v>3242.9913043478264</v>
      </c>
      <c r="K481" t="s">
        <v>7970</v>
      </c>
      <c r="L481" t="s">
        <v>7972</v>
      </c>
      <c r="M481">
        <v>0</v>
      </c>
      <c r="N481">
        <v>0</v>
      </c>
      <c r="O481">
        <v>0</v>
      </c>
      <c r="P481">
        <v>7259.4000000000005</v>
      </c>
      <c r="Q481">
        <v>37081.370857814392</v>
      </c>
    </row>
    <row r="482" spans="1:17">
      <c r="A482" s="78">
        <v>46241</v>
      </c>
      <c r="B482" t="s">
        <v>6621</v>
      </c>
      <c r="C482" t="s">
        <v>6201</v>
      </c>
      <c r="D482" t="s">
        <v>6156</v>
      </c>
      <c r="E482" t="s">
        <v>20</v>
      </c>
      <c r="F482">
        <v>8</v>
      </c>
      <c r="G482">
        <v>1374180.0000000002</v>
      </c>
      <c r="H482">
        <v>1018748.3675675675</v>
      </c>
      <c r="I482">
        <v>219251.6324324325</v>
      </c>
      <c r="J482">
        <v>52983.930434782611</v>
      </c>
      <c r="K482" t="s">
        <v>7970</v>
      </c>
      <c r="L482" t="s">
        <v>7971</v>
      </c>
      <c r="M482">
        <v>0</v>
      </c>
      <c r="N482">
        <v>28571.428571428572</v>
      </c>
      <c r="O482">
        <v>0</v>
      </c>
      <c r="P482">
        <v>27483.600000000002</v>
      </c>
      <c r="Q482">
        <v>110212.6734262213</v>
      </c>
    </row>
    <row r="483" spans="1:17">
      <c r="A483" s="78">
        <v>46241</v>
      </c>
      <c r="B483" t="s">
        <v>6621</v>
      </c>
      <c r="C483" t="s">
        <v>6201</v>
      </c>
      <c r="D483" t="s">
        <v>6135</v>
      </c>
      <c r="E483" t="s">
        <v>20</v>
      </c>
      <c r="F483">
        <v>24</v>
      </c>
      <c r="G483">
        <v>2215560</v>
      </c>
      <c r="H483">
        <v>1702844.3675675672</v>
      </c>
      <c r="I483">
        <v>293155.63243243261</v>
      </c>
      <c r="J483">
        <v>32589.217391304348</v>
      </c>
      <c r="K483" t="s">
        <v>7970</v>
      </c>
      <c r="L483" t="s">
        <v>7971</v>
      </c>
      <c r="M483">
        <v>0</v>
      </c>
      <c r="N483">
        <v>28571.428571428572</v>
      </c>
      <c r="O483">
        <v>0</v>
      </c>
      <c r="P483">
        <v>44311.199999999997</v>
      </c>
      <c r="Q483">
        <v>187683.7864696997</v>
      </c>
    </row>
    <row r="484" spans="1:17">
      <c r="A484" s="78">
        <v>46241</v>
      </c>
      <c r="B484" t="s">
        <v>6622</v>
      </c>
      <c r="C484" t="s">
        <v>6188</v>
      </c>
      <c r="D484" t="s">
        <v>6156</v>
      </c>
      <c r="E484" t="s">
        <v>20</v>
      </c>
      <c r="F484">
        <v>8</v>
      </c>
      <c r="G484">
        <v>1374180.0000000002</v>
      </c>
      <c r="H484">
        <v>1018748.3675675675</v>
      </c>
      <c r="I484">
        <v>219251.6324324325</v>
      </c>
      <c r="J484">
        <v>32983.930434782611</v>
      </c>
      <c r="K484" t="s">
        <v>6370</v>
      </c>
      <c r="L484" t="s">
        <v>7975</v>
      </c>
      <c r="M484">
        <v>70000</v>
      </c>
      <c r="N484">
        <v>0</v>
      </c>
      <c r="O484">
        <v>0</v>
      </c>
      <c r="P484">
        <v>27483.600000000002</v>
      </c>
      <c r="Q484">
        <v>88784.101997649879</v>
      </c>
    </row>
    <row r="485" spans="1:17">
      <c r="A485" s="78">
        <v>46241</v>
      </c>
      <c r="B485" t="s">
        <v>6623</v>
      </c>
      <c r="C485" t="s">
        <v>6196</v>
      </c>
      <c r="D485" t="s">
        <v>6135</v>
      </c>
      <c r="E485" t="s">
        <v>20</v>
      </c>
      <c r="F485">
        <v>5</v>
      </c>
      <c r="G485">
        <v>461574.99999999994</v>
      </c>
      <c r="H485">
        <v>354759.2432432432</v>
      </c>
      <c r="I485">
        <v>61074.09009009006</v>
      </c>
      <c r="J485">
        <v>4706.086956521739</v>
      </c>
      <c r="K485" t="s">
        <v>7970</v>
      </c>
      <c r="L485" t="s">
        <v>7971</v>
      </c>
      <c r="M485">
        <v>0</v>
      </c>
      <c r="N485">
        <v>8064.5161290322585</v>
      </c>
      <c r="O485">
        <v>0</v>
      </c>
      <c r="P485">
        <v>9231.5</v>
      </c>
      <c r="Q485">
        <v>39071.987004536066</v>
      </c>
    </row>
    <row r="486" spans="1:17">
      <c r="A486" s="78">
        <v>46241</v>
      </c>
      <c r="B486" t="s">
        <v>6623</v>
      </c>
      <c r="C486" t="s">
        <v>6196</v>
      </c>
      <c r="D486" t="s">
        <v>6148</v>
      </c>
      <c r="E486" t="s">
        <v>84</v>
      </c>
      <c r="F486">
        <v>2</v>
      </c>
      <c r="G486">
        <v>152070</v>
      </c>
      <c r="H486">
        <v>115402.68108108107</v>
      </c>
      <c r="I486">
        <v>21597.318918918929</v>
      </c>
      <c r="J486">
        <v>1668.1739130434783</v>
      </c>
      <c r="K486" t="s">
        <v>7970</v>
      </c>
      <c r="L486" t="s">
        <v>7971</v>
      </c>
      <c r="M486">
        <v>0</v>
      </c>
      <c r="N486">
        <v>8064.5161290322585</v>
      </c>
      <c r="O486">
        <v>0</v>
      </c>
      <c r="P486">
        <v>3041.4</v>
      </c>
      <c r="Q486">
        <v>8823.2288768431918</v>
      </c>
    </row>
    <row r="487" spans="1:17">
      <c r="A487" s="78">
        <v>46241</v>
      </c>
      <c r="B487" t="s">
        <v>6624</v>
      </c>
      <c r="C487" t="s">
        <v>6196</v>
      </c>
      <c r="D487" t="s">
        <v>6207</v>
      </c>
      <c r="E487" t="s">
        <v>84</v>
      </c>
      <c r="F487">
        <v>4</v>
      </c>
      <c r="G487">
        <v>1149220</v>
      </c>
      <c r="H487">
        <v>872068.32432432426</v>
      </c>
      <c r="I487">
        <v>163265.00900900899</v>
      </c>
      <c r="J487">
        <v>12978.08695652174</v>
      </c>
      <c r="K487" t="s">
        <v>6546</v>
      </c>
      <c r="L487" t="s">
        <v>7974</v>
      </c>
      <c r="M487">
        <v>40000</v>
      </c>
      <c r="N487">
        <v>5000</v>
      </c>
      <c r="O487">
        <v>0</v>
      </c>
      <c r="P487">
        <v>22984.399999999998</v>
      </c>
      <c r="Q487">
        <v>82302.522052487271</v>
      </c>
    </row>
    <row r="488" spans="1:17">
      <c r="A488" s="78">
        <v>46241</v>
      </c>
      <c r="B488" t="s">
        <v>6625</v>
      </c>
      <c r="C488" t="s">
        <v>6201</v>
      </c>
      <c r="D488" t="s">
        <v>6218</v>
      </c>
      <c r="E488" t="s">
        <v>20</v>
      </c>
      <c r="F488">
        <v>48</v>
      </c>
      <c r="G488">
        <v>4568759.9999999991</v>
      </c>
      <c r="H488">
        <v>3483342.8756756755</v>
      </c>
      <c r="I488">
        <v>632657.12432432361</v>
      </c>
      <c r="J488">
        <v>59632.139130434785</v>
      </c>
      <c r="K488" t="s">
        <v>7970</v>
      </c>
      <c r="L488" t="s">
        <v>7971</v>
      </c>
      <c r="M488">
        <v>0</v>
      </c>
      <c r="N488">
        <v>45454.545454545456</v>
      </c>
      <c r="O488">
        <v>0</v>
      </c>
      <c r="P488">
        <v>91375.2</v>
      </c>
      <c r="Q488">
        <v>436195.23973934335</v>
      </c>
    </row>
    <row r="489" spans="1:17">
      <c r="A489" s="78">
        <v>46241</v>
      </c>
      <c r="B489" t="s">
        <v>6626</v>
      </c>
      <c r="C489" t="s">
        <v>6175</v>
      </c>
      <c r="D489" t="s">
        <v>6156</v>
      </c>
      <c r="E489" t="s">
        <v>20</v>
      </c>
      <c r="F489">
        <v>4</v>
      </c>
      <c r="G489">
        <v>687090.00000000012</v>
      </c>
      <c r="H489">
        <v>509374.18378378375</v>
      </c>
      <c r="I489">
        <v>109625.81621621625</v>
      </c>
      <c r="J489">
        <v>16491.965217391305</v>
      </c>
      <c r="K489" t="s">
        <v>6370</v>
      </c>
      <c r="L489" t="s">
        <v>7974</v>
      </c>
      <c r="M489">
        <v>35000</v>
      </c>
      <c r="N489">
        <v>15384.615384615385</v>
      </c>
      <c r="O489">
        <v>0</v>
      </c>
      <c r="P489">
        <v>13741.800000000001</v>
      </c>
      <c r="Q489">
        <v>29007.435614209557</v>
      </c>
    </row>
    <row r="490" spans="1:17">
      <c r="A490" s="78">
        <v>46241</v>
      </c>
      <c r="B490" t="s">
        <v>6626</v>
      </c>
      <c r="C490" t="s">
        <v>6175</v>
      </c>
      <c r="D490" t="s">
        <v>6160</v>
      </c>
      <c r="E490" t="s">
        <v>20</v>
      </c>
      <c r="F490">
        <v>3</v>
      </c>
      <c r="G490">
        <v>2430899.9999999995</v>
      </c>
      <c r="H490">
        <v>1796214.2270270269</v>
      </c>
      <c r="I490">
        <v>393785.7729729726</v>
      </c>
      <c r="J490">
        <v>59732.869565217392</v>
      </c>
      <c r="K490" t="s">
        <v>6370</v>
      </c>
      <c r="L490" t="s">
        <v>7974</v>
      </c>
      <c r="M490">
        <v>105000</v>
      </c>
      <c r="N490">
        <v>15384.615384615385</v>
      </c>
      <c r="O490">
        <v>0</v>
      </c>
      <c r="P490">
        <v>48617.999999999993</v>
      </c>
      <c r="Q490">
        <v>165050.28802313982</v>
      </c>
    </row>
    <row r="491" spans="1:17">
      <c r="A491" s="78">
        <v>46241</v>
      </c>
      <c r="B491" t="s">
        <v>6627</v>
      </c>
      <c r="C491" t="s">
        <v>6143</v>
      </c>
      <c r="D491" t="s">
        <v>6160</v>
      </c>
      <c r="E491" t="s">
        <v>20</v>
      </c>
      <c r="F491">
        <v>2</v>
      </c>
      <c r="G491">
        <v>1620600</v>
      </c>
      <c r="H491">
        <v>1197476.1513513513</v>
      </c>
      <c r="I491">
        <v>262523.84864864848</v>
      </c>
      <c r="J491">
        <v>39821.913043478264</v>
      </c>
      <c r="K491" t="s">
        <v>6370</v>
      </c>
      <c r="L491" t="s">
        <v>7974</v>
      </c>
      <c r="M491">
        <v>70000</v>
      </c>
      <c r="N491">
        <v>11111.111111111111</v>
      </c>
      <c r="O491">
        <v>0</v>
      </c>
      <c r="P491">
        <v>32412</v>
      </c>
      <c r="Q491">
        <v>109178.82449405908</v>
      </c>
    </row>
    <row r="492" spans="1:17">
      <c r="A492" s="78">
        <v>46241</v>
      </c>
      <c r="B492" t="s">
        <v>6628</v>
      </c>
      <c r="C492" t="s">
        <v>6138</v>
      </c>
      <c r="D492" t="s">
        <v>6160</v>
      </c>
      <c r="E492" t="s">
        <v>20</v>
      </c>
      <c r="F492">
        <v>1</v>
      </c>
      <c r="G492">
        <v>810300</v>
      </c>
      <c r="H492">
        <v>598738.07567567565</v>
      </c>
      <c r="I492">
        <v>131261.92432432424</v>
      </c>
      <c r="J492">
        <v>19910.956521739132</v>
      </c>
      <c r="K492" t="s">
        <v>6370</v>
      </c>
      <c r="L492" t="s">
        <v>7975</v>
      </c>
      <c r="M492">
        <v>35000</v>
      </c>
      <c r="N492">
        <v>0</v>
      </c>
      <c r="O492">
        <v>0</v>
      </c>
      <c r="P492">
        <v>16206</v>
      </c>
      <c r="Q492">
        <v>60144.967802585103</v>
      </c>
    </row>
    <row r="493" spans="1:17">
      <c r="A493" s="78">
        <v>46241</v>
      </c>
      <c r="B493" t="s">
        <v>6629</v>
      </c>
      <c r="C493" t="s">
        <v>6239</v>
      </c>
      <c r="D493" t="s">
        <v>6216</v>
      </c>
      <c r="E493" t="s">
        <v>20</v>
      </c>
      <c r="F493">
        <v>24</v>
      </c>
      <c r="G493">
        <v>1098900</v>
      </c>
      <c r="H493">
        <v>824613.01621621614</v>
      </c>
      <c r="I493">
        <v>165386.98378378386</v>
      </c>
      <c r="J493">
        <v>20018.086956521744</v>
      </c>
      <c r="K493" t="s">
        <v>7970</v>
      </c>
      <c r="L493" t="s">
        <v>7971</v>
      </c>
      <c r="M493">
        <v>0</v>
      </c>
      <c r="N493">
        <v>29411.764705882353</v>
      </c>
      <c r="O493">
        <v>0</v>
      </c>
      <c r="P493">
        <v>21978.000000000004</v>
      </c>
      <c r="Q493">
        <v>93979.132121379778</v>
      </c>
    </row>
    <row r="494" spans="1:17">
      <c r="A494" s="78">
        <v>46241</v>
      </c>
      <c r="B494" t="s">
        <v>6629</v>
      </c>
      <c r="C494" t="s">
        <v>6239</v>
      </c>
      <c r="D494" t="s">
        <v>6131</v>
      </c>
      <c r="E494" t="s">
        <v>20</v>
      </c>
      <c r="F494">
        <v>168</v>
      </c>
      <c r="G494">
        <v>4336955</v>
      </c>
      <c r="H494">
        <v>3345599.2216216209</v>
      </c>
      <c r="I494">
        <v>561567.44504504511</v>
      </c>
      <c r="J494">
        <v>31539.157147826088</v>
      </c>
      <c r="K494" t="s">
        <v>7970</v>
      </c>
      <c r="L494" t="s">
        <v>7971</v>
      </c>
      <c r="M494">
        <v>0</v>
      </c>
      <c r="N494">
        <v>29411.764705882353</v>
      </c>
      <c r="O494">
        <v>0</v>
      </c>
      <c r="P494">
        <v>86739.1</v>
      </c>
      <c r="Q494">
        <v>413877.42319133668</v>
      </c>
    </row>
    <row r="495" spans="1:17">
      <c r="A495" s="78">
        <v>46241</v>
      </c>
      <c r="B495" t="s">
        <v>6629</v>
      </c>
      <c r="C495" t="s">
        <v>6239</v>
      </c>
      <c r="D495" t="s">
        <v>6167</v>
      </c>
      <c r="E495" t="s">
        <v>84</v>
      </c>
      <c r="F495">
        <v>24</v>
      </c>
      <c r="G495">
        <v>1618380.0000000002</v>
      </c>
      <c r="H495">
        <v>1236364.8518918916</v>
      </c>
      <c r="I495">
        <v>221635.14810810843</v>
      </c>
      <c r="J495">
        <v>16565.426086956522</v>
      </c>
      <c r="K495" t="s">
        <v>7970</v>
      </c>
      <c r="L495" t="s">
        <v>7971</v>
      </c>
      <c r="M495">
        <v>0</v>
      </c>
      <c r="N495">
        <v>29411.764705882353</v>
      </c>
      <c r="O495">
        <v>0</v>
      </c>
      <c r="P495">
        <v>32367.600000000002</v>
      </c>
      <c r="Q495">
        <v>143290.35731526956</v>
      </c>
    </row>
    <row r="496" spans="1:17">
      <c r="A496" s="78">
        <v>46241</v>
      </c>
      <c r="B496" t="s">
        <v>6630</v>
      </c>
      <c r="C496" t="s">
        <v>6175</v>
      </c>
      <c r="D496" t="s">
        <v>6160</v>
      </c>
      <c r="E496" t="s">
        <v>20</v>
      </c>
      <c r="F496">
        <v>4</v>
      </c>
      <c r="G496">
        <v>3241200</v>
      </c>
      <c r="H496">
        <v>2394952.3027027026</v>
      </c>
      <c r="I496">
        <v>525047.69729729695</v>
      </c>
      <c r="J496">
        <v>79643.826086956527</v>
      </c>
      <c r="K496" t="s">
        <v>6370</v>
      </c>
      <c r="L496" t="s">
        <v>7974</v>
      </c>
      <c r="M496">
        <v>140000</v>
      </c>
      <c r="N496">
        <v>30000</v>
      </c>
      <c r="O496">
        <v>0</v>
      </c>
      <c r="P496">
        <v>64824</v>
      </c>
      <c r="Q496">
        <v>210579.87121034041</v>
      </c>
    </row>
    <row r="497" spans="1:17">
      <c r="A497" s="78">
        <v>46241</v>
      </c>
      <c r="B497" t="s">
        <v>6631</v>
      </c>
      <c r="C497" t="s">
        <v>6143</v>
      </c>
      <c r="D497" t="s">
        <v>6129</v>
      </c>
      <c r="E497" t="s">
        <v>20</v>
      </c>
      <c r="F497">
        <v>12</v>
      </c>
      <c r="G497">
        <v>167702.5</v>
      </c>
      <c r="H497">
        <v>129654.68108108104</v>
      </c>
      <c r="I497">
        <v>21428.652252252272</v>
      </c>
      <c r="J497">
        <v>1331.478260869565</v>
      </c>
      <c r="K497" t="s">
        <v>7970</v>
      </c>
      <c r="L497" t="s">
        <v>7972</v>
      </c>
      <c r="M497">
        <v>0</v>
      </c>
      <c r="N497">
        <v>0</v>
      </c>
      <c r="O497">
        <v>0</v>
      </c>
      <c r="P497">
        <v>3354.05</v>
      </c>
      <c r="Q497">
        <v>16743.123991382708</v>
      </c>
    </row>
    <row r="498" spans="1:17">
      <c r="A498" s="78">
        <v>46241</v>
      </c>
      <c r="B498" t="s">
        <v>6631</v>
      </c>
      <c r="C498" t="s">
        <v>6143</v>
      </c>
      <c r="D498" t="s">
        <v>6131</v>
      </c>
      <c r="E498" t="s">
        <v>20</v>
      </c>
      <c r="F498">
        <v>12</v>
      </c>
      <c r="G498">
        <v>309782.5</v>
      </c>
      <c r="H498">
        <v>238971.37297297292</v>
      </c>
      <c r="I498">
        <v>40111.96036036039</v>
      </c>
      <c r="J498">
        <v>2252.7969391304346</v>
      </c>
      <c r="K498" t="s">
        <v>7970</v>
      </c>
      <c r="L498" t="s">
        <v>7972</v>
      </c>
      <c r="M498">
        <v>0</v>
      </c>
      <c r="N498">
        <v>0</v>
      </c>
      <c r="O498">
        <v>0</v>
      </c>
      <c r="P498">
        <v>6195.65</v>
      </c>
      <c r="Q498">
        <v>31663.513421229953</v>
      </c>
    </row>
    <row r="499" spans="1:17">
      <c r="A499" s="78">
        <v>46241</v>
      </c>
      <c r="B499" t="s">
        <v>6632</v>
      </c>
      <c r="C499" t="s">
        <v>6143</v>
      </c>
      <c r="D499" t="s">
        <v>6166</v>
      </c>
      <c r="E499" t="s">
        <v>84</v>
      </c>
      <c r="F499">
        <v>2</v>
      </c>
      <c r="G499">
        <v>207385</v>
      </c>
      <c r="H499">
        <v>148683.02702702701</v>
      </c>
      <c r="I499">
        <v>38150.306306306302</v>
      </c>
      <c r="J499">
        <v>7162.434782608696</v>
      </c>
      <c r="K499" t="s">
        <v>7970</v>
      </c>
      <c r="L499" t="s">
        <v>7972</v>
      </c>
      <c r="M499">
        <v>0</v>
      </c>
      <c r="N499">
        <v>0</v>
      </c>
      <c r="O499">
        <v>0</v>
      </c>
      <c r="P499">
        <v>4147.7</v>
      </c>
      <c r="Q499">
        <v>26840.171523697605</v>
      </c>
    </row>
    <row r="500" spans="1:17">
      <c r="A500" s="78">
        <v>46241</v>
      </c>
      <c r="B500" t="s">
        <v>6633</v>
      </c>
      <c r="C500" t="s">
        <v>6138</v>
      </c>
      <c r="D500" t="s">
        <v>6167</v>
      </c>
      <c r="E500" t="s">
        <v>84</v>
      </c>
      <c r="F500">
        <v>4</v>
      </c>
      <c r="G500">
        <v>269730</v>
      </c>
      <c r="H500">
        <v>206060.80864864861</v>
      </c>
      <c r="I500">
        <v>36939.191351351386</v>
      </c>
      <c r="J500">
        <v>2760.9043478260869</v>
      </c>
      <c r="K500" t="s">
        <v>7970</v>
      </c>
      <c r="L500" t="s">
        <v>7971</v>
      </c>
      <c r="M500">
        <v>0</v>
      </c>
      <c r="N500">
        <v>5000</v>
      </c>
      <c r="O500">
        <v>0</v>
      </c>
      <c r="P500">
        <v>5394.6</v>
      </c>
      <c r="Q500">
        <v>23783.687003525301</v>
      </c>
    </row>
    <row r="501" spans="1:17">
      <c r="A501" s="78">
        <v>46241</v>
      </c>
      <c r="B501" t="s">
        <v>6634</v>
      </c>
      <c r="C501" t="s">
        <v>6128</v>
      </c>
      <c r="D501" t="s">
        <v>6156</v>
      </c>
      <c r="E501" t="s">
        <v>20</v>
      </c>
      <c r="F501">
        <v>12</v>
      </c>
      <c r="G501">
        <v>2061270.0000000002</v>
      </c>
      <c r="H501">
        <v>1528122.5513513512</v>
      </c>
      <c r="I501">
        <v>328877.4486486488</v>
      </c>
      <c r="J501">
        <v>49475.895652173916</v>
      </c>
      <c r="K501" t="s">
        <v>6370</v>
      </c>
      <c r="L501" t="s">
        <v>7974</v>
      </c>
      <c r="M501">
        <v>105000</v>
      </c>
      <c r="N501">
        <v>16666.666666666668</v>
      </c>
      <c r="O501">
        <v>0</v>
      </c>
      <c r="P501">
        <v>41225.4</v>
      </c>
      <c r="Q501">
        <v>116509.48632980825</v>
      </c>
    </row>
    <row r="502" spans="1:17">
      <c r="A502" s="78">
        <v>46241</v>
      </c>
      <c r="B502" t="s">
        <v>6635</v>
      </c>
      <c r="C502" t="s">
        <v>6128</v>
      </c>
      <c r="D502" t="s">
        <v>6160</v>
      </c>
      <c r="E502" t="s">
        <v>20</v>
      </c>
      <c r="F502">
        <v>2</v>
      </c>
      <c r="G502">
        <v>1620600</v>
      </c>
      <c r="H502">
        <v>1197476.1513513513</v>
      </c>
      <c r="I502">
        <v>262523.84864864848</v>
      </c>
      <c r="J502">
        <v>39821.913043478264</v>
      </c>
      <c r="K502" t="s">
        <v>6370</v>
      </c>
      <c r="L502" t="s">
        <v>7974</v>
      </c>
      <c r="M502">
        <v>70000</v>
      </c>
      <c r="N502">
        <v>16666.666666666668</v>
      </c>
      <c r="O502">
        <v>0</v>
      </c>
      <c r="P502">
        <v>32412</v>
      </c>
      <c r="Q502">
        <v>103623.26893850355</v>
      </c>
    </row>
    <row r="503" spans="1:17">
      <c r="A503" s="78">
        <v>46241</v>
      </c>
      <c r="B503" t="s">
        <v>6636</v>
      </c>
      <c r="C503" t="s">
        <v>6128</v>
      </c>
      <c r="D503" t="s">
        <v>6228</v>
      </c>
      <c r="E503" t="s">
        <v>20</v>
      </c>
      <c r="F503">
        <v>12</v>
      </c>
      <c r="G503">
        <v>1234320</v>
      </c>
      <c r="H503">
        <v>939245.31891891884</v>
      </c>
      <c r="I503">
        <v>172754.68108108116</v>
      </c>
      <c r="J503">
        <v>9623.3739130434788</v>
      </c>
      <c r="K503" t="s">
        <v>7970</v>
      </c>
      <c r="L503" t="s">
        <v>7971</v>
      </c>
      <c r="M503">
        <v>0</v>
      </c>
      <c r="N503">
        <v>16666.666666666668</v>
      </c>
      <c r="O503">
        <v>0</v>
      </c>
      <c r="P503">
        <v>24686.400000000001</v>
      </c>
      <c r="Q503">
        <v>121778.24050137104</v>
      </c>
    </row>
    <row r="504" spans="1:17">
      <c r="A504" s="78">
        <v>46241</v>
      </c>
      <c r="B504" t="s">
        <v>6636</v>
      </c>
      <c r="C504" t="s">
        <v>6128</v>
      </c>
      <c r="D504" t="s">
        <v>6230</v>
      </c>
      <c r="E504" t="s">
        <v>84</v>
      </c>
      <c r="F504">
        <v>12</v>
      </c>
      <c r="G504">
        <v>317460</v>
      </c>
      <c r="H504">
        <v>241282.50810810804</v>
      </c>
      <c r="I504">
        <v>44717.491891891957</v>
      </c>
      <c r="J504">
        <v>2194.6434782608694</v>
      </c>
      <c r="K504" t="s">
        <v>7970</v>
      </c>
      <c r="L504" t="s">
        <v>7971</v>
      </c>
      <c r="M504">
        <v>0</v>
      </c>
      <c r="N504">
        <v>16666.666666666668</v>
      </c>
      <c r="O504">
        <v>0</v>
      </c>
      <c r="P504">
        <v>6349.2000000000007</v>
      </c>
      <c r="Q504">
        <v>19506.981746964419</v>
      </c>
    </row>
    <row r="505" spans="1:17">
      <c r="A505" s="78">
        <v>46241</v>
      </c>
      <c r="B505" t="s">
        <v>6637</v>
      </c>
      <c r="C505" t="s">
        <v>6128</v>
      </c>
      <c r="D505" t="s">
        <v>6148</v>
      </c>
      <c r="E505" t="s">
        <v>84</v>
      </c>
      <c r="F505">
        <v>54</v>
      </c>
      <c r="G505">
        <v>4105890.0000000005</v>
      </c>
      <c r="H505">
        <v>3115872.3891891888</v>
      </c>
      <c r="I505">
        <v>583127.61081081117</v>
      </c>
      <c r="J505">
        <v>45040.695652173919</v>
      </c>
      <c r="K505" t="s">
        <v>7970</v>
      </c>
      <c r="L505" t="s">
        <v>7971</v>
      </c>
      <c r="M505">
        <v>0</v>
      </c>
      <c r="N505">
        <v>16666.666666666668</v>
      </c>
      <c r="O505">
        <v>0</v>
      </c>
      <c r="P505">
        <v>82117.8</v>
      </c>
      <c r="Q505">
        <v>439302.44849197054</v>
      </c>
    </row>
    <row r="506" spans="1:17">
      <c r="A506" s="78">
        <v>46241</v>
      </c>
      <c r="B506" t="s">
        <v>6638</v>
      </c>
      <c r="C506" t="s">
        <v>6175</v>
      </c>
      <c r="D506" t="s">
        <v>765</v>
      </c>
      <c r="E506" t="s">
        <v>661</v>
      </c>
      <c r="F506">
        <v>6</v>
      </c>
      <c r="G506">
        <v>1426072.5000000002</v>
      </c>
      <c r="H506">
        <v>934761.71675675688</v>
      </c>
      <c r="I506">
        <v>349988.28324324312</v>
      </c>
      <c r="J506">
        <v>96646.95652173915</v>
      </c>
      <c r="K506" t="s">
        <v>7970</v>
      </c>
      <c r="L506" t="s">
        <v>7971</v>
      </c>
      <c r="M506">
        <v>0</v>
      </c>
      <c r="N506">
        <v>33333.333333333336</v>
      </c>
      <c r="O506">
        <v>0</v>
      </c>
      <c r="P506">
        <v>28521.45</v>
      </c>
      <c r="Q506">
        <v>191486.54338817063</v>
      </c>
    </row>
    <row r="507" spans="1:17">
      <c r="A507" s="78">
        <v>46241</v>
      </c>
      <c r="B507" t="s">
        <v>6639</v>
      </c>
      <c r="C507" t="s">
        <v>6143</v>
      </c>
      <c r="D507" t="s">
        <v>726</v>
      </c>
      <c r="E507" t="s">
        <v>661</v>
      </c>
      <c r="F507">
        <v>4</v>
      </c>
      <c r="G507">
        <v>255411.00000000003</v>
      </c>
      <c r="H507">
        <v>169452.42810810811</v>
      </c>
      <c r="I507">
        <v>60647.571891891886</v>
      </c>
      <c r="J507">
        <v>16375.652173913042</v>
      </c>
      <c r="K507" t="s">
        <v>7970</v>
      </c>
      <c r="L507" t="s">
        <v>7972</v>
      </c>
      <c r="M507">
        <v>0</v>
      </c>
      <c r="N507">
        <v>0</v>
      </c>
      <c r="O507">
        <v>0</v>
      </c>
      <c r="P507">
        <v>5108.22</v>
      </c>
      <c r="Q507">
        <v>39163.699717978845</v>
      </c>
    </row>
    <row r="508" spans="1:17">
      <c r="A508" s="78">
        <v>46241</v>
      </c>
      <c r="B508" t="s">
        <v>6640</v>
      </c>
      <c r="C508" t="s">
        <v>6158</v>
      </c>
      <c r="D508" t="s">
        <v>6202</v>
      </c>
      <c r="E508" t="s">
        <v>661</v>
      </c>
      <c r="F508">
        <v>12</v>
      </c>
      <c r="G508">
        <v>851370.00000000012</v>
      </c>
      <c r="H508">
        <v>564841.42702702701</v>
      </c>
      <c r="I508">
        <v>202158.57297297299</v>
      </c>
      <c r="J508">
        <v>47657.739130434784</v>
      </c>
      <c r="K508" t="s">
        <v>7970</v>
      </c>
      <c r="L508" t="s">
        <v>7972</v>
      </c>
      <c r="M508">
        <v>0</v>
      </c>
      <c r="N508">
        <v>0</v>
      </c>
      <c r="O508">
        <v>0</v>
      </c>
      <c r="P508">
        <v>17027.400000000001</v>
      </c>
      <c r="Q508">
        <v>137473.43384253822</v>
      </c>
    </row>
    <row r="509" spans="1:17">
      <c r="A509" s="78">
        <v>46241</v>
      </c>
      <c r="B509" t="s">
        <v>6641</v>
      </c>
      <c r="C509" t="s">
        <v>6138</v>
      </c>
      <c r="D509" t="s">
        <v>726</v>
      </c>
      <c r="E509" t="s">
        <v>661</v>
      </c>
      <c r="F509">
        <v>4</v>
      </c>
      <c r="G509">
        <v>255411.00000000003</v>
      </c>
      <c r="H509">
        <v>169452.42810810811</v>
      </c>
      <c r="I509">
        <v>60647.571891891886</v>
      </c>
      <c r="J509">
        <v>16375.652173913042</v>
      </c>
      <c r="K509" t="s">
        <v>7970</v>
      </c>
      <c r="L509" t="s">
        <v>7971</v>
      </c>
      <c r="M509">
        <v>0</v>
      </c>
      <c r="N509">
        <v>2777.7777777777778</v>
      </c>
      <c r="O509">
        <v>0</v>
      </c>
      <c r="P509">
        <v>5108.22</v>
      </c>
      <c r="Q509">
        <v>36385.921940201064</v>
      </c>
    </row>
    <row r="510" spans="1:17">
      <c r="A510" s="78">
        <v>46241</v>
      </c>
      <c r="B510" t="s">
        <v>6642</v>
      </c>
      <c r="C510" t="s">
        <v>6124</v>
      </c>
      <c r="D510" t="s">
        <v>765</v>
      </c>
      <c r="E510" t="s">
        <v>661</v>
      </c>
      <c r="F510">
        <v>2</v>
      </c>
      <c r="G510">
        <v>475357.50000000006</v>
      </c>
      <c r="H510">
        <v>311587.23891891894</v>
      </c>
      <c r="I510">
        <v>116662.76108108106</v>
      </c>
      <c r="J510">
        <v>32215.652173913044</v>
      </c>
      <c r="K510" t="s">
        <v>7970</v>
      </c>
      <c r="L510" t="s">
        <v>7972</v>
      </c>
      <c r="M510">
        <v>0</v>
      </c>
      <c r="N510">
        <v>0</v>
      </c>
      <c r="O510">
        <v>0</v>
      </c>
      <c r="P510">
        <v>9507.1500000000015</v>
      </c>
      <c r="Q510">
        <v>74939.958907168009</v>
      </c>
    </row>
    <row r="511" spans="1:17">
      <c r="A511" s="78">
        <v>46241</v>
      </c>
      <c r="B511" t="s">
        <v>6643</v>
      </c>
      <c r="C511" t="s">
        <v>6143</v>
      </c>
      <c r="D511" t="s">
        <v>2785</v>
      </c>
      <c r="E511" t="s">
        <v>2770</v>
      </c>
      <c r="F511">
        <v>6</v>
      </c>
      <c r="G511">
        <v>180930.00000000003</v>
      </c>
      <c r="H511">
        <v>131734.70270270266</v>
      </c>
      <c r="I511">
        <v>31265.297297297337</v>
      </c>
      <c r="J511">
        <v>23098.852173913045</v>
      </c>
      <c r="K511" t="s">
        <v>7970</v>
      </c>
      <c r="L511" t="s">
        <v>7972</v>
      </c>
      <c r="M511">
        <v>0</v>
      </c>
      <c r="N511">
        <v>0</v>
      </c>
      <c r="O511">
        <v>0</v>
      </c>
      <c r="P511">
        <v>0</v>
      </c>
      <c r="Q511">
        <v>8166.4451233842919</v>
      </c>
    </row>
    <row r="512" spans="1:17">
      <c r="A512" s="78">
        <v>46241</v>
      </c>
      <c r="B512" t="s">
        <v>6644</v>
      </c>
      <c r="C512" t="s">
        <v>6183</v>
      </c>
      <c r="D512" t="s">
        <v>6166</v>
      </c>
      <c r="E512" t="s">
        <v>84</v>
      </c>
      <c r="F512">
        <v>23</v>
      </c>
      <c r="G512">
        <v>2384927.5</v>
      </c>
      <c r="H512">
        <v>1709854.8108108107</v>
      </c>
      <c r="I512">
        <v>438728.52252252237</v>
      </c>
      <c r="J512">
        <v>142368</v>
      </c>
      <c r="K512" t="s">
        <v>7970</v>
      </c>
      <c r="L512" t="s">
        <v>7972</v>
      </c>
      <c r="M512">
        <v>0</v>
      </c>
      <c r="N512">
        <v>0</v>
      </c>
      <c r="O512">
        <v>0</v>
      </c>
      <c r="P512">
        <v>47698.55</v>
      </c>
      <c r="Q512">
        <v>248661.97252252238</v>
      </c>
    </row>
    <row r="513" spans="1:17">
      <c r="A513" s="78">
        <v>46242</v>
      </c>
      <c r="B513" t="s">
        <v>6645</v>
      </c>
      <c r="C513" t="s">
        <v>6188</v>
      </c>
      <c r="D513" t="s">
        <v>6135</v>
      </c>
      <c r="E513" t="s">
        <v>20</v>
      </c>
      <c r="F513">
        <v>18</v>
      </c>
      <c r="G513">
        <v>1661670</v>
      </c>
      <c r="H513">
        <v>1277133.2756756754</v>
      </c>
      <c r="I513">
        <v>219866.7243243244</v>
      </c>
      <c r="J513">
        <v>16941.91304347826</v>
      </c>
      <c r="K513" t="s">
        <v>7970</v>
      </c>
      <c r="L513" t="s">
        <v>7972</v>
      </c>
      <c r="M513">
        <v>0</v>
      </c>
      <c r="N513">
        <v>0</v>
      </c>
      <c r="O513">
        <v>0</v>
      </c>
      <c r="P513">
        <v>33233.4</v>
      </c>
      <c r="Q513">
        <v>169691.41128084614</v>
      </c>
    </row>
    <row r="514" spans="1:17">
      <c r="A514" s="78">
        <v>46242</v>
      </c>
      <c r="B514" t="s">
        <v>6645</v>
      </c>
      <c r="C514" t="s">
        <v>6188</v>
      </c>
      <c r="D514" t="s">
        <v>6129</v>
      </c>
      <c r="E514" t="s">
        <v>20</v>
      </c>
      <c r="F514">
        <v>24</v>
      </c>
      <c r="G514">
        <v>335405</v>
      </c>
      <c r="H514">
        <v>259309.36216216208</v>
      </c>
      <c r="I514">
        <v>42857.304504504544</v>
      </c>
      <c r="J514">
        <v>2662.95652173913</v>
      </c>
      <c r="K514" t="s">
        <v>7970</v>
      </c>
      <c r="L514" t="s">
        <v>7972</v>
      </c>
      <c r="M514">
        <v>0</v>
      </c>
      <c r="N514">
        <v>0</v>
      </c>
      <c r="O514">
        <v>0</v>
      </c>
      <c r="P514">
        <v>6708.1</v>
      </c>
      <c r="Q514">
        <v>33486.247982765417</v>
      </c>
    </row>
    <row r="515" spans="1:17">
      <c r="A515" s="78">
        <v>46242</v>
      </c>
      <c r="B515" t="s">
        <v>6646</v>
      </c>
      <c r="C515" t="s">
        <v>6158</v>
      </c>
      <c r="D515" t="s">
        <v>6189</v>
      </c>
      <c r="E515" t="s">
        <v>84</v>
      </c>
      <c r="F515">
        <v>1</v>
      </c>
      <c r="G515">
        <v>399970</v>
      </c>
      <c r="H515">
        <v>290047.45945945941</v>
      </c>
      <c r="I515">
        <v>70285.873873873905</v>
      </c>
      <c r="J515">
        <v>14416.695652173912</v>
      </c>
      <c r="K515" t="s">
        <v>7967</v>
      </c>
      <c r="L515" t="s">
        <v>7973</v>
      </c>
      <c r="M515">
        <v>0</v>
      </c>
      <c r="N515">
        <v>0</v>
      </c>
      <c r="O515">
        <v>15998.8</v>
      </c>
      <c r="P515">
        <v>7999.4</v>
      </c>
      <c r="Q515">
        <v>31870.978221699996</v>
      </c>
    </row>
    <row r="516" spans="1:17">
      <c r="A516" s="78">
        <v>46242</v>
      </c>
      <c r="B516" t="s">
        <v>6647</v>
      </c>
      <c r="C516" t="s">
        <v>6143</v>
      </c>
      <c r="D516" t="s">
        <v>6156</v>
      </c>
      <c r="E516" t="s">
        <v>20</v>
      </c>
      <c r="F516">
        <v>4</v>
      </c>
      <c r="G516">
        <v>687090.00000000012</v>
      </c>
      <c r="H516">
        <v>509374.18378378375</v>
      </c>
      <c r="I516">
        <v>109625.81621621625</v>
      </c>
      <c r="J516">
        <v>16491.965217391305</v>
      </c>
      <c r="K516" t="s">
        <v>6370</v>
      </c>
      <c r="L516" t="s">
        <v>7974</v>
      </c>
      <c r="M516">
        <v>35000</v>
      </c>
      <c r="N516">
        <v>23333.333333333332</v>
      </c>
      <c r="O516">
        <v>0</v>
      </c>
      <c r="P516">
        <v>13741.800000000001</v>
      </c>
      <c r="Q516">
        <v>21058.717665491611</v>
      </c>
    </row>
    <row r="517" spans="1:17">
      <c r="A517" s="78">
        <v>46242</v>
      </c>
      <c r="B517" t="s">
        <v>6648</v>
      </c>
      <c r="C517" t="s">
        <v>6143</v>
      </c>
      <c r="D517" t="s">
        <v>6166</v>
      </c>
      <c r="E517" t="s">
        <v>84</v>
      </c>
      <c r="F517">
        <v>3</v>
      </c>
      <c r="G517">
        <v>311077.5</v>
      </c>
      <c r="H517">
        <v>223024.54054054053</v>
      </c>
      <c r="I517">
        <v>57225.459459459467</v>
      </c>
      <c r="J517">
        <v>10743.652173913044</v>
      </c>
      <c r="K517" t="s">
        <v>7970</v>
      </c>
      <c r="L517" t="s">
        <v>7971</v>
      </c>
      <c r="M517">
        <v>0</v>
      </c>
      <c r="N517">
        <v>12500</v>
      </c>
      <c r="O517">
        <v>0</v>
      </c>
      <c r="P517">
        <v>6221.55</v>
      </c>
      <c r="Q517">
        <v>27760.257285546428</v>
      </c>
    </row>
    <row r="518" spans="1:17">
      <c r="A518" s="78">
        <v>46242</v>
      </c>
      <c r="B518" t="s">
        <v>6648</v>
      </c>
      <c r="C518" t="s">
        <v>6143</v>
      </c>
      <c r="D518" t="s">
        <v>6189</v>
      </c>
      <c r="E518" t="s">
        <v>84</v>
      </c>
      <c r="F518">
        <v>6</v>
      </c>
      <c r="G518">
        <v>2399820</v>
      </c>
      <c r="H518">
        <v>1740284.7567567565</v>
      </c>
      <c r="I518">
        <v>421715.24324324355</v>
      </c>
      <c r="J518">
        <v>86500.173913043473</v>
      </c>
      <c r="K518" t="s">
        <v>7970</v>
      </c>
      <c r="L518" t="s">
        <v>7971</v>
      </c>
      <c r="M518">
        <v>0</v>
      </c>
      <c r="N518">
        <v>12500</v>
      </c>
      <c r="O518">
        <v>0</v>
      </c>
      <c r="P518">
        <v>47996.4</v>
      </c>
      <c r="Q518">
        <v>274718.66933020006</v>
      </c>
    </row>
    <row r="519" spans="1:17">
      <c r="A519" s="78">
        <v>46242</v>
      </c>
      <c r="B519" t="s">
        <v>6649</v>
      </c>
      <c r="C519" t="s">
        <v>6128</v>
      </c>
      <c r="D519" t="s">
        <v>6207</v>
      </c>
      <c r="E519" t="s">
        <v>84</v>
      </c>
      <c r="F519">
        <v>4</v>
      </c>
      <c r="G519">
        <v>1149220</v>
      </c>
      <c r="H519">
        <v>872068.32432432426</v>
      </c>
      <c r="I519">
        <v>163265.00900900899</v>
      </c>
      <c r="J519">
        <v>12978.08695652174</v>
      </c>
      <c r="K519" t="s">
        <v>6546</v>
      </c>
      <c r="L519" t="s">
        <v>7974</v>
      </c>
      <c r="M519">
        <v>40000</v>
      </c>
      <c r="N519">
        <v>16666.666666666668</v>
      </c>
      <c r="O519">
        <v>0</v>
      </c>
      <c r="P519">
        <v>22984.399999999998</v>
      </c>
      <c r="Q519">
        <v>70635.8553858206</v>
      </c>
    </row>
    <row r="520" spans="1:17">
      <c r="A520" s="78">
        <v>46242</v>
      </c>
      <c r="B520" t="s">
        <v>6650</v>
      </c>
      <c r="C520" t="s">
        <v>6188</v>
      </c>
      <c r="D520" t="s">
        <v>6135</v>
      </c>
      <c r="E520" t="s">
        <v>20</v>
      </c>
      <c r="F520">
        <v>36</v>
      </c>
      <c r="G520">
        <v>3323340</v>
      </c>
      <c r="H520">
        <v>2554266.5513513507</v>
      </c>
      <c r="I520">
        <v>439733.4486486488</v>
      </c>
      <c r="J520">
        <v>33883.82608695652</v>
      </c>
      <c r="K520" t="s">
        <v>7970</v>
      </c>
      <c r="L520" t="s">
        <v>7971</v>
      </c>
      <c r="M520">
        <v>0</v>
      </c>
      <c r="N520">
        <v>10000</v>
      </c>
      <c r="O520">
        <v>0</v>
      </c>
      <c r="P520">
        <v>66466.8</v>
      </c>
      <c r="Q520">
        <v>329382.82256169227</v>
      </c>
    </row>
    <row r="521" spans="1:17">
      <c r="A521" s="78">
        <v>46242</v>
      </c>
      <c r="B521" t="s">
        <v>6651</v>
      </c>
      <c r="C521" t="s">
        <v>6134</v>
      </c>
      <c r="D521" t="s">
        <v>6135</v>
      </c>
      <c r="E521" t="s">
        <v>20</v>
      </c>
      <c r="F521">
        <v>24</v>
      </c>
      <c r="G521">
        <v>2215560</v>
      </c>
      <c r="H521">
        <v>1702844.3675675672</v>
      </c>
      <c r="I521">
        <v>293155.63243243261</v>
      </c>
      <c r="J521">
        <v>22589.217391304348</v>
      </c>
      <c r="K521" t="s">
        <v>7967</v>
      </c>
      <c r="L521" t="s">
        <v>7973</v>
      </c>
      <c r="M521">
        <v>0</v>
      </c>
      <c r="N521">
        <v>0</v>
      </c>
      <c r="O521">
        <v>177244.79999999999</v>
      </c>
      <c r="P521">
        <v>0</v>
      </c>
      <c r="Q521">
        <v>93321.615041128302</v>
      </c>
    </row>
    <row r="522" spans="1:17">
      <c r="A522" s="78">
        <v>46242</v>
      </c>
      <c r="B522" t="s">
        <v>6652</v>
      </c>
      <c r="C522" t="s">
        <v>6143</v>
      </c>
      <c r="D522" t="s">
        <v>6135</v>
      </c>
      <c r="E522" t="s">
        <v>20</v>
      </c>
      <c r="F522">
        <v>6</v>
      </c>
      <c r="G522">
        <v>553890</v>
      </c>
      <c r="H522">
        <v>425711.09189189179</v>
      </c>
      <c r="I522">
        <v>73288.908108108153</v>
      </c>
      <c r="J522">
        <v>5647.304347826087</v>
      </c>
      <c r="K522" t="s">
        <v>7967</v>
      </c>
      <c r="L522" t="s">
        <v>7973</v>
      </c>
      <c r="M522">
        <v>0</v>
      </c>
      <c r="N522">
        <v>0</v>
      </c>
      <c r="O522">
        <v>22155.599999999999</v>
      </c>
      <c r="P522">
        <v>11077.8</v>
      </c>
      <c r="Q522">
        <v>34408.203760282078</v>
      </c>
    </row>
    <row r="523" spans="1:17">
      <c r="A523" s="78">
        <v>46242</v>
      </c>
      <c r="B523" t="s">
        <v>6653</v>
      </c>
      <c r="C523" t="s">
        <v>6239</v>
      </c>
      <c r="D523" t="s">
        <v>6135</v>
      </c>
      <c r="E523" t="s">
        <v>20</v>
      </c>
      <c r="F523">
        <v>6</v>
      </c>
      <c r="G523">
        <v>553890</v>
      </c>
      <c r="H523">
        <v>425711.09189189179</v>
      </c>
      <c r="I523">
        <v>73288.908108108153</v>
      </c>
      <c r="J523">
        <v>5647.304347826087</v>
      </c>
      <c r="K523" t="s">
        <v>7970</v>
      </c>
      <c r="L523" t="s">
        <v>7972</v>
      </c>
      <c r="M523">
        <v>0</v>
      </c>
      <c r="N523">
        <v>0</v>
      </c>
      <c r="O523">
        <v>0</v>
      </c>
      <c r="P523">
        <v>11077.8</v>
      </c>
      <c r="Q523">
        <v>56563.80376028207</v>
      </c>
    </row>
    <row r="524" spans="1:17">
      <c r="A524" s="78">
        <v>46242</v>
      </c>
      <c r="B524" t="s">
        <v>6654</v>
      </c>
      <c r="C524" t="s">
        <v>6239</v>
      </c>
      <c r="D524" t="s">
        <v>6129</v>
      </c>
      <c r="E524" t="s">
        <v>20</v>
      </c>
      <c r="F524">
        <v>12</v>
      </c>
      <c r="G524">
        <v>167702.5</v>
      </c>
      <c r="H524">
        <v>129654.68108108104</v>
      </c>
      <c r="I524">
        <v>21428.652252252272</v>
      </c>
      <c r="J524">
        <v>1331.478260869565</v>
      </c>
      <c r="K524" t="s">
        <v>7970</v>
      </c>
      <c r="L524" t="s">
        <v>7971</v>
      </c>
      <c r="M524">
        <v>0</v>
      </c>
      <c r="N524">
        <v>6250</v>
      </c>
      <c r="O524">
        <v>0</v>
      </c>
      <c r="P524">
        <v>3354.05</v>
      </c>
      <c r="Q524">
        <v>10493.123991382708</v>
      </c>
    </row>
    <row r="525" spans="1:17">
      <c r="A525" s="78">
        <v>46242</v>
      </c>
      <c r="B525" t="s">
        <v>6654</v>
      </c>
      <c r="C525" t="s">
        <v>6239</v>
      </c>
      <c r="D525" t="s">
        <v>6131</v>
      </c>
      <c r="E525" t="s">
        <v>20</v>
      </c>
      <c r="F525">
        <v>12</v>
      </c>
      <c r="G525">
        <v>309782.5</v>
      </c>
      <c r="H525">
        <v>238971.37297297292</v>
      </c>
      <c r="I525">
        <v>40111.96036036039</v>
      </c>
      <c r="J525">
        <v>2252.7969391304346</v>
      </c>
      <c r="K525" t="s">
        <v>7970</v>
      </c>
      <c r="L525" t="s">
        <v>7971</v>
      </c>
      <c r="M525">
        <v>0</v>
      </c>
      <c r="N525">
        <v>6250</v>
      </c>
      <c r="O525">
        <v>0</v>
      </c>
      <c r="P525">
        <v>6195.65</v>
      </c>
      <c r="Q525">
        <v>25413.513421229953</v>
      </c>
    </row>
    <row r="526" spans="1:17">
      <c r="A526" s="78">
        <v>46242</v>
      </c>
      <c r="B526" t="s">
        <v>6655</v>
      </c>
      <c r="C526" t="s">
        <v>6239</v>
      </c>
      <c r="D526" t="s">
        <v>6135</v>
      </c>
      <c r="E526" t="s">
        <v>20</v>
      </c>
      <c r="F526">
        <v>12</v>
      </c>
      <c r="G526">
        <v>1107780</v>
      </c>
      <c r="H526">
        <v>851422.18378378358</v>
      </c>
      <c r="I526">
        <v>146577.81621621631</v>
      </c>
      <c r="J526">
        <v>11294.608695652174</v>
      </c>
      <c r="K526" t="s">
        <v>7970</v>
      </c>
      <c r="L526" t="s">
        <v>7972</v>
      </c>
      <c r="M526">
        <v>0</v>
      </c>
      <c r="N526">
        <v>0</v>
      </c>
      <c r="O526">
        <v>0</v>
      </c>
      <c r="P526">
        <v>22155.599999999999</v>
      </c>
      <c r="Q526">
        <v>113127.60752056414</v>
      </c>
    </row>
    <row r="527" spans="1:17">
      <c r="A527" s="78">
        <v>46242</v>
      </c>
      <c r="B527" t="s">
        <v>6656</v>
      </c>
      <c r="C527" t="s">
        <v>6287</v>
      </c>
      <c r="D527" t="s">
        <v>6170</v>
      </c>
      <c r="E527" t="s">
        <v>84</v>
      </c>
      <c r="F527">
        <v>2</v>
      </c>
      <c r="G527">
        <v>2642170</v>
      </c>
      <c r="H527">
        <v>1990195.5027027025</v>
      </c>
      <c r="I527">
        <v>390137.83063063049</v>
      </c>
      <c r="J527">
        <v>32307.478260869564</v>
      </c>
      <c r="K527" t="s">
        <v>6546</v>
      </c>
      <c r="L527" t="s">
        <v>7974</v>
      </c>
      <c r="M527">
        <v>80000</v>
      </c>
      <c r="N527">
        <v>14285.714285714286</v>
      </c>
      <c r="O527">
        <v>0</v>
      </c>
      <c r="P527">
        <v>52843.4</v>
      </c>
      <c r="Q527">
        <v>210701.23808404666</v>
      </c>
    </row>
    <row r="528" spans="1:17">
      <c r="A528" s="78">
        <v>46242</v>
      </c>
      <c r="B528" t="s">
        <v>6657</v>
      </c>
      <c r="C528" t="s">
        <v>6239</v>
      </c>
      <c r="D528" t="s">
        <v>6156</v>
      </c>
      <c r="E528" t="s">
        <v>20</v>
      </c>
      <c r="F528">
        <v>28</v>
      </c>
      <c r="G528">
        <v>4809630</v>
      </c>
      <c r="H528">
        <v>3565619.2864864864</v>
      </c>
      <c r="I528">
        <v>767380.71351351356</v>
      </c>
      <c r="J528">
        <v>115443.75652173914</v>
      </c>
      <c r="K528" t="s">
        <v>6370</v>
      </c>
      <c r="L528" t="s">
        <v>7974</v>
      </c>
      <c r="M528">
        <v>245000</v>
      </c>
      <c r="N528">
        <v>29411.764705882353</v>
      </c>
      <c r="O528">
        <v>0</v>
      </c>
      <c r="P528">
        <v>96192.6</v>
      </c>
      <c r="Q528">
        <v>281332.59228589199</v>
      </c>
    </row>
    <row r="529" spans="1:17">
      <c r="A529" s="78">
        <v>46242</v>
      </c>
      <c r="B529" t="s">
        <v>6657</v>
      </c>
      <c r="C529" t="s">
        <v>6239</v>
      </c>
      <c r="D529" t="s">
        <v>6160</v>
      </c>
      <c r="E529" t="s">
        <v>20</v>
      </c>
      <c r="F529">
        <v>7</v>
      </c>
      <c r="G529">
        <v>5672099.9999999991</v>
      </c>
      <c r="H529">
        <v>4191166.5297297295</v>
      </c>
      <c r="I529">
        <v>918833.47027026955</v>
      </c>
      <c r="J529">
        <v>139376.69565217389</v>
      </c>
      <c r="K529" t="s">
        <v>6370</v>
      </c>
      <c r="L529" t="s">
        <v>7974</v>
      </c>
      <c r="M529">
        <v>245000</v>
      </c>
      <c r="N529">
        <v>29411.764705882353</v>
      </c>
      <c r="O529">
        <v>0</v>
      </c>
      <c r="P529">
        <v>113442</v>
      </c>
      <c r="Q529">
        <v>391603.00991221337</v>
      </c>
    </row>
    <row r="530" spans="1:17">
      <c r="A530" s="78">
        <v>46242</v>
      </c>
      <c r="B530" t="s">
        <v>6658</v>
      </c>
      <c r="C530" t="s">
        <v>6175</v>
      </c>
      <c r="D530" t="s">
        <v>6135</v>
      </c>
      <c r="E530" t="s">
        <v>20</v>
      </c>
      <c r="F530">
        <v>24</v>
      </c>
      <c r="G530">
        <v>2215560</v>
      </c>
      <c r="H530">
        <v>1702844.3675675672</v>
      </c>
      <c r="I530">
        <v>293155.63243243261</v>
      </c>
      <c r="J530">
        <v>22589.217391304348</v>
      </c>
      <c r="K530" t="s">
        <v>7970</v>
      </c>
      <c r="L530" t="s">
        <v>7971</v>
      </c>
      <c r="M530">
        <v>0</v>
      </c>
      <c r="N530">
        <v>15384.615384615385</v>
      </c>
      <c r="O530">
        <v>0</v>
      </c>
      <c r="P530">
        <v>44311.199999999997</v>
      </c>
      <c r="Q530">
        <v>210870.5996565129</v>
      </c>
    </row>
    <row r="531" spans="1:17">
      <c r="A531" s="78">
        <v>46242</v>
      </c>
      <c r="B531" t="s">
        <v>6659</v>
      </c>
      <c r="C531" t="s">
        <v>6143</v>
      </c>
      <c r="D531" t="s">
        <v>6156</v>
      </c>
      <c r="E531" t="s">
        <v>20</v>
      </c>
      <c r="F531">
        <v>4</v>
      </c>
      <c r="G531">
        <v>687090.00000000012</v>
      </c>
      <c r="H531">
        <v>509374.18378378375</v>
      </c>
      <c r="I531">
        <v>109625.81621621625</v>
      </c>
      <c r="J531">
        <v>16491.965217391305</v>
      </c>
      <c r="K531" t="s">
        <v>6370</v>
      </c>
      <c r="L531" t="s">
        <v>7974</v>
      </c>
      <c r="M531">
        <v>35000</v>
      </c>
      <c r="N531">
        <v>13636.363636363636</v>
      </c>
      <c r="O531">
        <v>0</v>
      </c>
      <c r="P531">
        <v>13741.800000000001</v>
      </c>
      <c r="Q531">
        <v>30755.687362461307</v>
      </c>
    </row>
    <row r="532" spans="1:17">
      <c r="A532" s="78">
        <v>46242</v>
      </c>
      <c r="B532" t="s">
        <v>6660</v>
      </c>
      <c r="C532" t="s">
        <v>6143</v>
      </c>
      <c r="D532" t="s">
        <v>6207</v>
      </c>
      <c r="E532" t="s">
        <v>84</v>
      </c>
      <c r="F532">
        <v>4</v>
      </c>
      <c r="G532">
        <v>1149220</v>
      </c>
      <c r="H532">
        <v>872068.32432432426</v>
      </c>
      <c r="I532">
        <v>163265.00900900899</v>
      </c>
      <c r="J532">
        <v>12978.08695652174</v>
      </c>
      <c r="K532" t="s">
        <v>6546</v>
      </c>
      <c r="L532" t="s">
        <v>7974</v>
      </c>
      <c r="M532">
        <v>40000</v>
      </c>
      <c r="N532">
        <v>13636.363636363636</v>
      </c>
      <c r="O532">
        <v>0</v>
      </c>
      <c r="P532">
        <v>22984.399999999998</v>
      </c>
      <c r="Q532">
        <v>73666.158416123639</v>
      </c>
    </row>
    <row r="533" spans="1:17">
      <c r="A533" s="78">
        <v>46242</v>
      </c>
      <c r="B533" t="s">
        <v>6661</v>
      </c>
      <c r="C533" t="s">
        <v>6158</v>
      </c>
      <c r="D533" t="s">
        <v>6129</v>
      </c>
      <c r="E533" t="s">
        <v>20</v>
      </c>
      <c r="F533">
        <v>12</v>
      </c>
      <c r="G533">
        <v>167702.5</v>
      </c>
      <c r="H533">
        <v>129654.68108108104</v>
      </c>
      <c r="I533">
        <v>21428.652252252272</v>
      </c>
      <c r="J533">
        <v>1331.478260869565</v>
      </c>
      <c r="K533" t="s">
        <v>7970</v>
      </c>
      <c r="L533" t="s">
        <v>7972</v>
      </c>
      <c r="M533">
        <v>0</v>
      </c>
      <c r="N533">
        <v>0</v>
      </c>
      <c r="O533">
        <v>0</v>
      </c>
      <c r="P533">
        <v>3354.05</v>
      </c>
      <c r="Q533">
        <v>16743.123991382708</v>
      </c>
    </row>
    <row r="534" spans="1:17">
      <c r="A534" s="78">
        <v>46242</v>
      </c>
      <c r="B534" t="s">
        <v>6662</v>
      </c>
      <c r="C534" t="s">
        <v>6158</v>
      </c>
      <c r="D534" t="s">
        <v>3979</v>
      </c>
      <c r="E534" t="s">
        <v>2770</v>
      </c>
      <c r="F534">
        <v>10</v>
      </c>
      <c r="G534">
        <v>121933.5</v>
      </c>
      <c r="H534">
        <v>90904.648648648639</v>
      </c>
      <c r="I534">
        <v>18945.351351351346</v>
      </c>
      <c r="J534">
        <v>528.00000000000011</v>
      </c>
      <c r="K534" t="s">
        <v>7970</v>
      </c>
      <c r="L534" t="s">
        <v>7972</v>
      </c>
      <c r="M534">
        <v>0</v>
      </c>
      <c r="N534">
        <v>0</v>
      </c>
      <c r="O534">
        <v>0</v>
      </c>
      <c r="P534">
        <v>0</v>
      </c>
      <c r="Q534">
        <v>18417.351351351346</v>
      </c>
    </row>
    <row r="535" spans="1:17">
      <c r="A535" s="78">
        <v>46242</v>
      </c>
      <c r="B535" t="s">
        <v>6663</v>
      </c>
      <c r="C535" t="s">
        <v>6158</v>
      </c>
      <c r="D535" t="s">
        <v>6135</v>
      </c>
      <c r="E535" t="s">
        <v>20</v>
      </c>
      <c r="F535">
        <v>24</v>
      </c>
      <c r="G535">
        <v>2215560</v>
      </c>
      <c r="H535">
        <v>1702844.3675675672</v>
      </c>
      <c r="I535">
        <v>293155.63243243261</v>
      </c>
      <c r="J535">
        <v>22589.217391304348</v>
      </c>
      <c r="K535" t="s">
        <v>7970</v>
      </c>
      <c r="L535" t="s">
        <v>7971</v>
      </c>
      <c r="M535">
        <v>0</v>
      </c>
      <c r="N535">
        <v>7142.8571428571431</v>
      </c>
      <c r="O535">
        <v>0</v>
      </c>
      <c r="P535">
        <v>44311.199999999997</v>
      </c>
      <c r="Q535">
        <v>219112.35789827112</v>
      </c>
    </row>
    <row r="536" spans="1:17">
      <c r="A536" s="78">
        <v>46242</v>
      </c>
      <c r="B536" t="s">
        <v>6664</v>
      </c>
      <c r="C536" t="s">
        <v>6134</v>
      </c>
      <c r="D536" t="s">
        <v>6135</v>
      </c>
      <c r="E536" t="s">
        <v>20</v>
      </c>
      <c r="F536">
        <v>8</v>
      </c>
      <c r="G536">
        <v>738520</v>
      </c>
      <c r="H536">
        <v>567614.78918918909</v>
      </c>
      <c r="I536">
        <v>97718.544144144165</v>
      </c>
      <c r="J536">
        <v>7529.739130434783</v>
      </c>
      <c r="K536" t="s">
        <v>7970</v>
      </c>
      <c r="L536" t="s">
        <v>7971</v>
      </c>
      <c r="M536">
        <v>0</v>
      </c>
      <c r="N536">
        <v>3571.4285714285716</v>
      </c>
      <c r="O536">
        <v>0</v>
      </c>
      <c r="P536">
        <v>14770.400000000001</v>
      </c>
      <c r="Q536">
        <v>71846.976442280808</v>
      </c>
    </row>
    <row r="537" spans="1:17">
      <c r="A537" s="78">
        <v>46242</v>
      </c>
      <c r="B537" t="s">
        <v>6665</v>
      </c>
      <c r="C537" t="s">
        <v>6175</v>
      </c>
      <c r="D537" t="s">
        <v>6363</v>
      </c>
      <c r="E537" t="s">
        <v>84</v>
      </c>
      <c r="F537">
        <v>15</v>
      </c>
      <c r="G537">
        <v>252525.00000000003</v>
      </c>
      <c r="H537">
        <v>182579.67567567568</v>
      </c>
      <c r="I537">
        <v>44920.32432432432</v>
      </c>
      <c r="J537">
        <v>470.60869565217394</v>
      </c>
      <c r="K537" t="s">
        <v>7970</v>
      </c>
      <c r="L537" t="s">
        <v>7971</v>
      </c>
      <c r="M537">
        <v>0</v>
      </c>
      <c r="N537">
        <v>7142.8571428571431</v>
      </c>
      <c r="O537">
        <v>0</v>
      </c>
      <c r="P537">
        <v>5050.5</v>
      </c>
      <c r="Q537">
        <v>32256.358485814999</v>
      </c>
    </row>
    <row r="538" spans="1:17">
      <c r="A538" s="78">
        <v>46242</v>
      </c>
      <c r="B538" t="s">
        <v>6666</v>
      </c>
      <c r="C538" t="s">
        <v>6134</v>
      </c>
      <c r="D538" t="s">
        <v>6129</v>
      </c>
      <c r="E538" t="s">
        <v>20</v>
      </c>
      <c r="F538">
        <v>24</v>
      </c>
      <c r="G538">
        <v>335405</v>
      </c>
      <c r="H538">
        <v>259309.36216216208</v>
      </c>
      <c r="I538">
        <v>42857.304504504544</v>
      </c>
      <c r="J538">
        <v>2662.95652173913</v>
      </c>
      <c r="K538" t="s">
        <v>7970</v>
      </c>
      <c r="L538" t="s">
        <v>7972</v>
      </c>
      <c r="M538">
        <v>0</v>
      </c>
      <c r="N538">
        <v>0</v>
      </c>
      <c r="O538">
        <v>0</v>
      </c>
      <c r="P538">
        <v>6708.1</v>
      </c>
      <c r="Q538">
        <v>33486.247982765417</v>
      </c>
    </row>
    <row r="539" spans="1:17">
      <c r="A539" s="78">
        <v>46242</v>
      </c>
      <c r="B539" t="s">
        <v>6666</v>
      </c>
      <c r="C539" t="s">
        <v>6134</v>
      </c>
      <c r="D539" t="s">
        <v>6131</v>
      </c>
      <c r="E539" t="s">
        <v>20</v>
      </c>
      <c r="F539">
        <v>12</v>
      </c>
      <c r="G539">
        <v>309782.5</v>
      </c>
      <c r="H539">
        <v>238971.37297297292</v>
      </c>
      <c r="I539">
        <v>40111.96036036039</v>
      </c>
      <c r="J539">
        <v>2252.7969391304346</v>
      </c>
      <c r="K539" t="s">
        <v>7970</v>
      </c>
      <c r="L539" t="s">
        <v>7972</v>
      </c>
      <c r="M539">
        <v>0</v>
      </c>
      <c r="N539">
        <v>0</v>
      </c>
      <c r="O539">
        <v>0</v>
      </c>
      <c r="P539">
        <v>6195.65</v>
      </c>
      <c r="Q539">
        <v>31663.513421229953</v>
      </c>
    </row>
    <row r="540" spans="1:17">
      <c r="A540" s="78">
        <v>46242</v>
      </c>
      <c r="B540" t="s">
        <v>6667</v>
      </c>
      <c r="C540" t="s">
        <v>6196</v>
      </c>
      <c r="D540" t="s">
        <v>6135</v>
      </c>
      <c r="E540" t="s">
        <v>20</v>
      </c>
      <c r="F540">
        <v>2</v>
      </c>
      <c r="G540">
        <v>184630</v>
      </c>
      <c r="H540">
        <v>141903.69729729727</v>
      </c>
      <c r="I540">
        <v>24429.636036036041</v>
      </c>
      <c r="J540">
        <v>1882.4347826086957</v>
      </c>
      <c r="K540" t="s">
        <v>7970</v>
      </c>
      <c r="L540" t="s">
        <v>7972</v>
      </c>
      <c r="M540">
        <v>0</v>
      </c>
      <c r="N540">
        <v>0</v>
      </c>
      <c r="O540">
        <v>0</v>
      </c>
      <c r="P540">
        <v>3692.6000000000004</v>
      </c>
      <c r="Q540">
        <v>18854.601253427347</v>
      </c>
    </row>
    <row r="541" spans="1:17">
      <c r="A541" s="78">
        <v>46242</v>
      </c>
      <c r="B541" t="s">
        <v>6667</v>
      </c>
      <c r="C541" t="s">
        <v>6196</v>
      </c>
      <c r="D541" t="s">
        <v>6148</v>
      </c>
      <c r="E541" t="s">
        <v>84</v>
      </c>
      <c r="F541">
        <v>6</v>
      </c>
      <c r="G541">
        <v>456210.00000000006</v>
      </c>
      <c r="H541">
        <v>346208.04324324324</v>
      </c>
      <c r="I541">
        <v>64791.956756756757</v>
      </c>
      <c r="J541">
        <v>5004.5217391304359</v>
      </c>
      <c r="K541" t="s">
        <v>7970</v>
      </c>
      <c r="L541" t="s">
        <v>7972</v>
      </c>
      <c r="M541">
        <v>0</v>
      </c>
      <c r="N541">
        <v>0</v>
      </c>
      <c r="O541">
        <v>0</v>
      </c>
      <c r="P541">
        <v>9124.2000000000007</v>
      </c>
      <c r="Q541">
        <v>50663.235017626328</v>
      </c>
    </row>
    <row r="542" spans="1:17">
      <c r="A542" s="78">
        <v>46242</v>
      </c>
      <c r="B542" t="s">
        <v>6668</v>
      </c>
      <c r="C542" t="s">
        <v>6143</v>
      </c>
      <c r="D542" t="s">
        <v>6135</v>
      </c>
      <c r="E542" t="s">
        <v>20</v>
      </c>
      <c r="F542">
        <v>4</v>
      </c>
      <c r="G542">
        <v>369260</v>
      </c>
      <c r="H542">
        <v>283807.39459459455</v>
      </c>
      <c r="I542">
        <v>48859.272072072083</v>
      </c>
      <c r="J542">
        <v>3764.8695652173915</v>
      </c>
      <c r="K542" t="s">
        <v>7967</v>
      </c>
      <c r="L542" t="s">
        <v>7973</v>
      </c>
      <c r="M542">
        <v>0</v>
      </c>
      <c r="N542">
        <v>0</v>
      </c>
      <c r="O542">
        <v>12924.100000000002</v>
      </c>
      <c r="P542">
        <v>7385.2000000000007</v>
      </c>
      <c r="Q542">
        <v>24785.102506854688</v>
      </c>
    </row>
    <row r="543" spans="1:17">
      <c r="A543" s="78">
        <v>46242</v>
      </c>
      <c r="B543" t="s">
        <v>6669</v>
      </c>
      <c r="C543" t="s">
        <v>6124</v>
      </c>
      <c r="D543" t="s">
        <v>6156</v>
      </c>
      <c r="E543" t="s">
        <v>20</v>
      </c>
      <c r="F543">
        <v>4</v>
      </c>
      <c r="G543">
        <v>687090.00000000012</v>
      </c>
      <c r="H543">
        <v>509374.18378378375</v>
      </c>
      <c r="I543">
        <v>109625.81621621625</v>
      </c>
      <c r="J543">
        <v>16491.965217391305</v>
      </c>
      <c r="K543" t="s">
        <v>6370</v>
      </c>
      <c r="L543" t="s">
        <v>7974</v>
      </c>
      <c r="M543">
        <v>35000</v>
      </c>
      <c r="N543">
        <v>5769.2307692307695</v>
      </c>
      <c r="O543">
        <v>0</v>
      </c>
      <c r="P543">
        <v>13741.800000000001</v>
      </c>
      <c r="Q543">
        <v>38622.820229594174</v>
      </c>
    </row>
    <row r="544" spans="1:17">
      <c r="A544" s="78">
        <v>46242</v>
      </c>
      <c r="B544" t="s">
        <v>6670</v>
      </c>
      <c r="C544" t="s">
        <v>6196</v>
      </c>
      <c r="D544" t="s">
        <v>6160</v>
      </c>
      <c r="E544" t="s">
        <v>20</v>
      </c>
      <c r="F544">
        <v>1</v>
      </c>
      <c r="G544">
        <v>810300</v>
      </c>
      <c r="H544">
        <v>598738.07567567565</v>
      </c>
      <c r="I544">
        <v>131261.92432432424</v>
      </c>
      <c r="J544">
        <v>19910.956521739132</v>
      </c>
      <c r="K544" t="s">
        <v>6370</v>
      </c>
      <c r="L544" t="s">
        <v>7975</v>
      </c>
      <c r="M544">
        <v>35000</v>
      </c>
      <c r="N544">
        <v>0</v>
      </c>
      <c r="O544">
        <v>0</v>
      </c>
      <c r="P544">
        <v>16206</v>
      </c>
      <c r="Q544">
        <v>60144.967802585103</v>
      </c>
    </row>
    <row r="545" spans="1:17">
      <c r="A545" s="78">
        <v>46242</v>
      </c>
      <c r="B545" t="s">
        <v>6671</v>
      </c>
      <c r="C545" t="s">
        <v>6134</v>
      </c>
      <c r="D545" t="s">
        <v>3979</v>
      </c>
      <c r="E545" t="s">
        <v>2770</v>
      </c>
      <c r="F545">
        <v>30</v>
      </c>
      <c r="G545">
        <v>365800.49999999994</v>
      </c>
      <c r="H545">
        <v>272713.94594594592</v>
      </c>
      <c r="I545">
        <v>56836.054054054024</v>
      </c>
      <c r="J545">
        <v>1584.0000000000002</v>
      </c>
      <c r="K545" t="s">
        <v>7970</v>
      </c>
      <c r="L545" t="s">
        <v>7972</v>
      </c>
      <c r="M545">
        <v>0</v>
      </c>
      <c r="N545">
        <v>0</v>
      </c>
      <c r="O545">
        <v>0</v>
      </c>
      <c r="P545">
        <v>0</v>
      </c>
      <c r="Q545">
        <v>55252.054054054024</v>
      </c>
    </row>
    <row r="546" spans="1:17">
      <c r="A546" s="78">
        <v>46242</v>
      </c>
      <c r="B546" t="s">
        <v>6672</v>
      </c>
      <c r="C546" t="s">
        <v>6143</v>
      </c>
      <c r="D546" t="s">
        <v>6135</v>
      </c>
      <c r="E546" t="s">
        <v>20</v>
      </c>
      <c r="F546">
        <v>8</v>
      </c>
      <c r="G546">
        <v>738520</v>
      </c>
      <c r="H546">
        <v>567614.78918918909</v>
      </c>
      <c r="I546">
        <v>97718.544144144165</v>
      </c>
      <c r="J546">
        <v>7529.739130434783</v>
      </c>
      <c r="K546" t="s">
        <v>7967</v>
      </c>
      <c r="L546" t="s">
        <v>7973</v>
      </c>
      <c r="M546">
        <v>0</v>
      </c>
      <c r="N546">
        <v>0</v>
      </c>
      <c r="O546">
        <v>29540.800000000003</v>
      </c>
      <c r="P546">
        <v>14770.400000000001</v>
      </c>
      <c r="Q546">
        <v>45877.605013709377</v>
      </c>
    </row>
    <row r="547" spans="1:17">
      <c r="A547" s="78">
        <v>46242</v>
      </c>
      <c r="B547" t="s">
        <v>6673</v>
      </c>
      <c r="C547" t="s">
        <v>6175</v>
      </c>
      <c r="D547" t="s">
        <v>6135</v>
      </c>
      <c r="E547" t="s">
        <v>20</v>
      </c>
      <c r="F547">
        <v>24</v>
      </c>
      <c r="G547">
        <v>2215560</v>
      </c>
      <c r="H547">
        <v>1702844.3675675672</v>
      </c>
      <c r="I547">
        <v>293155.63243243261</v>
      </c>
      <c r="J547">
        <v>22589.217391304348</v>
      </c>
      <c r="K547" t="s">
        <v>6674</v>
      </c>
      <c r="L547" t="s">
        <v>7974</v>
      </c>
      <c r="M547">
        <v>50000</v>
      </c>
      <c r="N547">
        <v>7692.3076923076924</v>
      </c>
      <c r="O547">
        <v>0</v>
      </c>
      <c r="P547">
        <v>44311.199999999997</v>
      </c>
      <c r="Q547">
        <v>168562.90734882059</v>
      </c>
    </row>
    <row r="548" spans="1:17">
      <c r="A548" s="78">
        <v>46242</v>
      </c>
      <c r="B548" t="s">
        <v>6675</v>
      </c>
      <c r="C548" t="s">
        <v>6134</v>
      </c>
      <c r="D548" t="s">
        <v>6216</v>
      </c>
      <c r="E548" t="s">
        <v>20</v>
      </c>
      <c r="F548">
        <v>8</v>
      </c>
      <c r="G548">
        <v>366300.00000000006</v>
      </c>
      <c r="H548">
        <v>274871.00540540536</v>
      </c>
      <c r="I548">
        <v>55128.994594594638</v>
      </c>
      <c r="J548">
        <v>6672.695652173913</v>
      </c>
      <c r="K548" t="s">
        <v>7970</v>
      </c>
      <c r="L548" t="s">
        <v>7971</v>
      </c>
      <c r="M548">
        <v>0</v>
      </c>
      <c r="N548">
        <v>5882.3529411764703</v>
      </c>
      <c r="O548">
        <v>0</v>
      </c>
      <c r="P548">
        <v>7326.0000000000009</v>
      </c>
      <c r="Q548">
        <v>35247.946001244258</v>
      </c>
    </row>
    <row r="549" spans="1:17">
      <c r="A549" s="78">
        <v>46242</v>
      </c>
      <c r="B549" t="s">
        <v>6676</v>
      </c>
      <c r="C549" t="s">
        <v>6134</v>
      </c>
      <c r="D549" t="s">
        <v>6156</v>
      </c>
      <c r="E549" t="s">
        <v>20</v>
      </c>
      <c r="F549">
        <v>8</v>
      </c>
      <c r="G549">
        <v>1374180.0000000002</v>
      </c>
      <c r="H549">
        <v>1018748.3675675675</v>
      </c>
      <c r="I549">
        <v>219251.6324324325</v>
      </c>
      <c r="J549">
        <v>32983.930434782611</v>
      </c>
      <c r="K549" t="s">
        <v>6370</v>
      </c>
      <c r="L549" t="s">
        <v>7974</v>
      </c>
      <c r="M549">
        <v>70000</v>
      </c>
      <c r="N549">
        <v>5882.3529411764703</v>
      </c>
      <c r="O549">
        <v>0</v>
      </c>
      <c r="P549">
        <v>27483.600000000002</v>
      </c>
      <c r="Q549">
        <v>82901.749056473403</v>
      </c>
    </row>
    <row r="550" spans="1:17">
      <c r="A550" s="78">
        <v>46242</v>
      </c>
      <c r="B550" t="s">
        <v>6677</v>
      </c>
      <c r="C550" t="s">
        <v>6138</v>
      </c>
      <c r="D550" t="s">
        <v>6156</v>
      </c>
      <c r="E550" t="s">
        <v>20</v>
      </c>
      <c r="F550">
        <v>4</v>
      </c>
      <c r="G550">
        <v>687090.00000000012</v>
      </c>
      <c r="H550">
        <v>509374.18378378375</v>
      </c>
      <c r="I550">
        <v>109625.81621621625</v>
      </c>
      <c r="J550">
        <v>16491.965217391305</v>
      </c>
      <c r="K550" t="s">
        <v>6370</v>
      </c>
      <c r="L550" t="s">
        <v>7975</v>
      </c>
      <c r="M550">
        <v>35000</v>
      </c>
      <c r="N550">
        <v>0</v>
      </c>
      <c r="O550">
        <v>0</v>
      </c>
      <c r="P550">
        <v>13741.800000000001</v>
      </c>
      <c r="Q550">
        <v>44392.05099882494</v>
      </c>
    </row>
    <row r="551" spans="1:17">
      <c r="A551" s="78">
        <v>46242</v>
      </c>
      <c r="B551" t="s">
        <v>6678</v>
      </c>
      <c r="C551" t="s">
        <v>6138</v>
      </c>
      <c r="D551" t="s">
        <v>6135</v>
      </c>
      <c r="E551" t="s">
        <v>20</v>
      </c>
      <c r="F551">
        <v>6</v>
      </c>
      <c r="G551">
        <v>553890</v>
      </c>
      <c r="H551">
        <v>425711.09189189179</v>
      </c>
      <c r="I551">
        <v>73288.908108108153</v>
      </c>
      <c r="J551">
        <v>5647.304347826087</v>
      </c>
      <c r="K551" t="s">
        <v>7970</v>
      </c>
      <c r="L551" t="s">
        <v>7972</v>
      </c>
      <c r="M551">
        <v>0</v>
      </c>
      <c r="N551">
        <v>0</v>
      </c>
      <c r="O551">
        <v>0</v>
      </c>
      <c r="P551">
        <v>11077.8</v>
      </c>
      <c r="Q551">
        <v>56563.80376028207</v>
      </c>
    </row>
    <row r="552" spans="1:17">
      <c r="A552" s="78">
        <v>46242</v>
      </c>
      <c r="B552" t="s">
        <v>6679</v>
      </c>
      <c r="C552" t="s">
        <v>6134</v>
      </c>
      <c r="D552" t="s">
        <v>6135</v>
      </c>
      <c r="E552" t="s">
        <v>20</v>
      </c>
      <c r="F552">
        <v>14</v>
      </c>
      <c r="G552">
        <v>1292410</v>
      </c>
      <c r="H552">
        <v>993325.88108108088</v>
      </c>
      <c r="I552">
        <v>171007.45225225238</v>
      </c>
      <c r="J552">
        <v>13177.04347826087</v>
      </c>
      <c r="K552" t="s">
        <v>7967</v>
      </c>
      <c r="L552" t="s">
        <v>7973</v>
      </c>
      <c r="M552">
        <v>0</v>
      </c>
      <c r="N552">
        <v>0</v>
      </c>
      <c r="O552">
        <v>103392.8</v>
      </c>
      <c r="P552">
        <v>0</v>
      </c>
      <c r="Q552">
        <v>54437.608773991509</v>
      </c>
    </row>
    <row r="553" spans="1:17">
      <c r="A553" s="78">
        <v>46242</v>
      </c>
      <c r="B553" t="s">
        <v>6680</v>
      </c>
      <c r="C553" t="s">
        <v>6158</v>
      </c>
      <c r="D553" t="s">
        <v>6135</v>
      </c>
      <c r="E553" t="s">
        <v>20</v>
      </c>
      <c r="F553">
        <v>48</v>
      </c>
      <c r="G553">
        <v>4431120</v>
      </c>
      <c r="H553">
        <v>3405688.7351351343</v>
      </c>
      <c r="I553">
        <v>586311.26486486522</v>
      </c>
      <c r="J553">
        <v>45178.434782608696</v>
      </c>
      <c r="K553" t="s">
        <v>6674</v>
      </c>
      <c r="L553" t="s">
        <v>7975</v>
      </c>
      <c r="M553">
        <v>100000</v>
      </c>
      <c r="N553">
        <v>0</v>
      </c>
      <c r="O553">
        <v>0</v>
      </c>
      <c r="P553">
        <v>88622.399999999994</v>
      </c>
      <c r="Q553">
        <v>352510.43008225656</v>
      </c>
    </row>
    <row r="554" spans="1:17">
      <c r="A554" s="78">
        <v>46242</v>
      </c>
      <c r="B554" t="s">
        <v>6681</v>
      </c>
      <c r="C554" t="s">
        <v>6134</v>
      </c>
      <c r="D554" t="s">
        <v>6135</v>
      </c>
      <c r="E554" t="s">
        <v>20</v>
      </c>
      <c r="F554">
        <v>24</v>
      </c>
      <c r="G554">
        <v>2215560</v>
      </c>
      <c r="H554">
        <v>1702844.3675675672</v>
      </c>
      <c r="I554">
        <v>293155.63243243261</v>
      </c>
      <c r="J554">
        <v>22589.217391304348</v>
      </c>
      <c r="K554" t="s">
        <v>6674</v>
      </c>
      <c r="L554" t="s">
        <v>7974</v>
      </c>
      <c r="M554">
        <v>50000</v>
      </c>
      <c r="N554">
        <v>38461.538461538461</v>
      </c>
      <c r="O554">
        <v>0</v>
      </c>
      <c r="P554">
        <v>44311.199999999997</v>
      </c>
      <c r="Q554">
        <v>137793.67657958984</v>
      </c>
    </row>
    <row r="555" spans="1:17">
      <c r="A555" s="78">
        <v>46242</v>
      </c>
      <c r="B555" t="s">
        <v>6682</v>
      </c>
      <c r="C555" t="s">
        <v>6201</v>
      </c>
      <c r="D555" t="s">
        <v>6135</v>
      </c>
      <c r="E555" t="s">
        <v>20</v>
      </c>
      <c r="F555">
        <v>72</v>
      </c>
      <c r="G555">
        <v>6646680</v>
      </c>
      <c r="H555">
        <v>5108533.1027027015</v>
      </c>
      <c r="I555">
        <v>879466.8972972976</v>
      </c>
      <c r="J555">
        <v>97767.65217391304</v>
      </c>
      <c r="K555" t="s">
        <v>6674</v>
      </c>
      <c r="L555" t="s">
        <v>7974</v>
      </c>
      <c r="M555">
        <v>150000</v>
      </c>
      <c r="N555">
        <v>45454.545454545456</v>
      </c>
      <c r="O555">
        <v>0</v>
      </c>
      <c r="P555">
        <v>132933.6</v>
      </c>
      <c r="Q555">
        <v>453311.09966883913</v>
      </c>
    </row>
    <row r="556" spans="1:17">
      <c r="A556" s="78">
        <v>46242</v>
      </c>
      <c r="B556" t="s">
        <v>6683</v>
      </c>
      <c r="C556" t="s">
        <v>6201</v>
      </c>
      <c r="D556" t="s">
        <v>6218</v>
      </c>
      <c r="E556" t="s">
        <v>20</v>
      </c>
      <c r="F556">
        <v>24</v>
      </c>
      <c r="G556">
        <v>2284379.9999999995</v>
      </c>
      <c r="H556">
        <v>1741671.4378378377</v>
      </c>
      <c r="I556">
        <v>316328.5621621618</v>
      </c>
      <c r="J556">
        <v>29816.069565217393</v>
      </c>
      <c r="K556" t="s">
        <v>7970</v>
      </c>
      <c r="L556" t="s">
        <v>7971</v>
      </c>
      <c r="M556">
        <v>0</v>
      </c>
      <c r="N556">
        <v>45454.545454545456</v>
      </c>
      <c r="O556">
        <v>0</v>
      </c>
      <c r="P556">
        <v>45687.6</v>
      </c>
      <c r="Q556">
        <v>195370.34714239891</v>
      </c>
    </row>
    <row r="557" spans="1:17">
      <c r="A557" s="78">
        <v>46242</v>
      </c>
      <c r="B557" t="s">
        <v>6684</v>
      </c>
      <c r="C557" t="s">
        <v>6183</v>
      </c>
      <c r="D557" t="s">
        <v>6156</v>
      </c>
      <c r="E557" t="s">
        <v>20</v>
      </c>
      <c r="F557">
        <v>4</v>
      </c>
      <c r="G557">
        <v>687090.00000000012</v>
      </c>
      <c r="H557">
        <v>509374.18378378375</v>
      </c>
      <c r="I557">
        <v>109625.81621621625</v>
      </c>
      <c r="J557">
        <v>26491.965217391305</v>
      </c>
      <c r="K557" t="s">
        <v>6370</v>
      </c>
      <c r="L557" t="s">
        <v>7975</v>
      </c>
      <c r="M557">
        <v>35000</v>
      </c>
      <c r="N557">
        <v>0</v>
      </c>
      <c r="O557">
        <v>0</v>
      </c>
      <c r="P557">
        <v>13741.800000000001</v>
      </c>
      <c r="Q557">
        <v>34392.05099882494</v>
      </c>
    </row>
    <row r="558" spans="1:17">
      <c r="A558" s="78">
        <v>46242</v>
      </c>
      <c r="B558" t="s">
        <v>6685</v>
      </c>
      <c r="C558" t="s">
        <v>6201</v>
      </c>
      <c r="D558" t="s">
        <v>6129</v>
      </c>
      <c r="E558" t="s">
        <v>20</v>
      </c>
      <c r="F558">
        <v>60</v>
      </c>
      <c r="G558">
        <v>838512.5</v>
      </c>
      <c r="H558">
        <v>648273.40540540521</v>
      </c>
      <c r="I558">
        <v>107143.26126126142</v>
      </c>
      <c r="J558">
        <v>16657.391304347824</v>
      </c>
      <c r="K558" t="s">
        <v>7970</v>
      </c>
      <c r="L558" t="s">
        <v>7972</v>
      </c>
      <c r="M558">
        <v>0</v>
      </c>
      <c r="N558">
        <v>0</v>
      </c>
      <c r="O558">
        <v>0</v>
      </c>
      <c r="P558">
        <v>16770.25</v>
      </c>
      <c r="Q558">
        <v>73715.619956913593</v>
      </c>
    </row>
    <row r="559" spans="1:17">
      <c r="A559" s="78">
        <v>46242</v>
      </c>
      <c r="B559" t="s">
        <v>6686</v>
      </c>
      <c r="C559" t="s">
        <v>6124</v>
      </c>
      <c r="D559" t="s">
        <v>6135</v>
      </c>
      <c r="E559" t="s">
        <v>20</v>
      </c>
      <c r="F559">
        <v>24</v>
      </c>
      <c r="G559">
        <v>2215560</v>
      </c>
      <c r="H559">
        <v>1702844.3675675672</v>
      </c>
      <c r="I559">
        <v>293155.63243243261</v>
      </c>
      <c r="J559">
        <v>22589.217391304348</v>
      </c>
      <c r="K559" t="s">
        <v>6674</v>
      </c>
      <c r="L559" t="s">
        <v>7974</v>
      </c>
      <c r="M559">
        <v>50000</v>
      </c>
      <c r="N559">
        <v>13636.363636363636</v>
      </c>
      <c r="O559">
        <v>0</v>
      </c>
      <c r="P559">
        <v>44311.199999999997</v>
      </c>
      <c r="Q559">
        <v>162618.85140476463</v>
      </c>
    </row>
    <row r="560" spans="1:17">
      <c r="A560" s="78">
        <v>46242</v>
      </c>
      <c r="B560" t="s">
        <v>6687</v>
      </c>
      <c r="C560" t="s">
        <v>6251</v>
      </c>
      <c r="D560" t="s">
        <v>6141</v>
      </c>
      <c r="E560" t="s">
        <v>20</v>
      </c>
      <c r="F560">
        <v>2</v>
      </c>
      <c r="G560">
        <v>105265</v>
      </c>
      <c r="H560">
        <v>80119.351351351346</v>
      </c>
      <c r="I560">
        <v>14713.981981981982</v>
      </c>
      <c r="J560">
        <v>950.4</v>
      </c>
      <c r="K560" t="s">
        <v>7970</v>
      </c>
      <c r="L560" t="s">
        <v>7972</v>
      </c>
      <c r="M560">
        <v>0</v>
      </c>
      <c r="N560">
        <v>0</v>
      </c>
      <c r="O560">
        <v>0</v>
      </c>
      <c r="P560">
        <v>2105.3000000000002</v>
      </c>
      <c r="Q560">
        <v>11658.281981981982</v>
      </c>
    </row>
    <row r="561" spans="1:17">
      <c r="A561" s="78">
        <v>46242</v>
      </c>
      <c r="B561" t="s">
        <v>6688</v>
      </c>
      <c r="C561" t="s">
        <v>6143</v>
      </c>
      <c r="D561" t="s">
        <v>6207</v>
      </c>
      <c r="E561" t="s">
        <v>84</v>
      </c>
      <c r="F561">
        <v>2</v>
      </c>
      <c r="G561">
        <v>574610</v>
      </c>
      <c r="H561">
        <v>436034.16216216213</v>
      </c>
      <c r="I561">
        <v>81632.504504504497</v>
      </c>
      <c r="J561">
        <v>6489.04347826087</v>
      </c>
      <c r="K561" t="s">
        <v>7967</v>
      </c>
      <c r="L561" t="s">
        <v>7973</v>
      </c>
      <c r="M561">
        <v>0</v>
      </c>
      <c r="N561">
        <v>0</v>
      </c>
      <c r="O561">
        <v>20111.350000000002</v>
      </c>
      <c r="P561">
        <v>11492.199999999999</v>
      </c>
      <c r="Q561">
        <v>43539.91102624363</v>
      </c>
    </row>
    <row r="562" spans="1:17">
      <c r="A562" s="78">
        <v>46242</v>
      </c>
      <c r="B562" t="s">
        <v>6689</v>
      </c>
      <c r="C562" t="s">
        <v>6143</v>
      </c>
      <c r="D562" t="s">
        <v>6207</v>
      </c>
      <c r="E562" t="s">
        <v>84</v>
      </c>
      <c r="F562">
        <v>2</v>
      </c>
      <c r="G562">
        <v>574610</v>
      </c>
      <c r="H562">
        <v>436034.16216216213</v>
      </c>
      <c r="I562">
        <v>81632.504504504497</v>
      </c>
      <c r="J562">
        <v>6489.04347826087</v>
      </c>
      <c r="K562" t="s">
        <v>7967</v>
      </c>
      <c r="L562" t="s">
        <v>7973</v>
      </c>
      <c r="M562">
        <v>0</v>
      </c>
      <c r="N562">
        <v>0</v>
      </c>
      <c r="O562">
        <v>20111.350000000002</v>
      </c>
      <c r="P562">
        <v>11492.199999999999</v>
      </c>
      <c r="Q562">
        <v>43539.91102624363</v>
      </c>
    </row>
    <row r="563" spans="1:17">
      <c r="A563" s="78">
        <v>46242</v>
      </c>
      <c r="B563" t="s">
        <v>6690</v>
      </c>
      <c r="C563" t="s">
        <v>6158</v>
      </c>
      <c r="D563" t="s">
        <v>5621</v>
      </c>
      <c r="E563" t="s">
        <v>84</v>
      </c>
      <c r="F563">
        <v>6</v>
      </c>
      <c r="G563">
        <v>797534.99999999988</v>
      </c>
      <c r="H563">
        <v>608752.99459459446</v>
      </c>
      <c r="I563">
        <v>109747.00540540542</v>
      </c>
      <c r="J563">
        <v>4499.478260869565</v>
      </c>
      <c r="K563" t="s">
        <v>7967</v>
      </c>
      <c r="L563" t="s">
        <v>7973</v>
      </c>
      <c r="M563">
        <v>0</v>
      </c>
      <c r="N563">
        <v>0</v>
      </c>
      <c r="O563">
        <v>31901.399999999998</v>
      </c>
      <c r="P563">
        <v>15950.699999999999</v>
      </c>
      <c r="Q563">
        <v>57395.427144535861</v>
      </c>
    </row>
    <row r="564" spans="1:17">
      <c r="A564" s="78">
        <v>46242</v>
      </c>
      <c r="B564" t="s">
        <v>6691</v>
      </c>
      <c r="C564" t="s">
        <v>6175</v>
      </c>
      <c r="D564" t="s">
        <v>6207</v>
      </c>
      <c r="E564" t="s">
        <v>84</v>
      </c>
      <c r="F564">
        <v>4</v>
      </c>
      <c r="G564">
        <v>1149220</v>
      </c>
      <c r="H564">
        <v>872068.32432432426</v>
      </c>
      <c r="I564">
        <v>163265.00900900899</v>
      </c>
      <c r="J564">
        <v>12978.08695652174</v>
      </c>
      <c r="K564" t="s">
        <v>6546</v>
      </c>
      <c r="L564" t="s">
        <v>7975</v>
      </c>
      <c r="M564">
        <v>40000</v>
      </c>
      <c r="N564">
        <v>0</v>
      </c>
      <c r="O564">
        <v>0</v>
      </c>
      <c r="P564">
        <v>22984.399999999998</v>
      </c>
      <c r="Q564">
        <v>87302.522052487271</v>
      </c>
    </row>
    <row r="565" spans="1:17">
      <c r="A565" s="78">
        <v>46242</v>
      </c>
      <c r="B565" t="s">
        <v>6692</v>
      </c>
      <c r="C565" t="s">
        <v>6175</v>
      </c>
      <c r="D565" t="s">
        <v>6167</v>
      </c>
      <c r="E565" t="s">
        <v>84</v>
      </c>
      <c r="F565">
        <v>10</v>
      </c>
      <c r="G565">
        <v>674325.00000000012</v>
      </c>
      <c r="H565">
        <v>515152.02162162156</v>
      </c>
      <c r="I565">
        <v>92347.978378378437</v>
      </c>
      <c r="J565">
        <v>6902.260869565217</v>
      </c>
      <c r="K565" t="s">
        <v>7970</v>
      </c>
      <c r="L565" t="s">
        <v>7972</v>
      </c>
      <c r="M565">
        <v>0</v>
      </c>
      <c r="N565">
        <v>0</v>
      </c>
      <c r="O565">
        <v>0</v>
      </c>
      <c r="P565">
        <v>13486.500000000002</v>
      </c>
      <c r="Q565">
        <v>71959.217508813221</v>
      </c>
    </row>
    <row r="566" spans="1:17">
      <c r="A566" s="78">
        <v>46242</v>
      </c>
      <c r="B566" t="s">
        <v>6693</v>
      </c>
      <c r="C566" t="s">
        <v>6188</v>
      </c>
      <c r="D566" t="s">
        <v>6135</v>
      </c>
      <c r="E566" t="s">
        <v>20</v>
      </c>
      <c r="F566">
        <v>48</v>
      </c>
      <c r="G566">
        <v>4431120</v>
      </c>
      <c r="H566">
        <v>3405688.7351351343</v>
      </c>
      <c r="I566">
        <v>586311.26486486522</v>
      </c>
      <c r="J566">
        <v>45178.434782608696</v>
      </c>
      <c r="K566" t="s">
        <v>6674</v>
      </c>
      <c r="L566" t="s">
        <v>7974</v>
      </c>
      <c r="M566">
        <v>100000</v>
      </c>
      <c r="N566">
        <v>30000</v>
      </c>
      <c r="O566">
        <v>0</v>
      </c>
      <c r="P566">
        <v>88622.399999999994</v>
      </c>
      <c r="Q566">
        <v>322510.43008225656</v>
      </c>
    </row>
    <row r="567" spans="1:17">
      <c r="A567" s="78">
        <v>46242</v>
      </c>
      <c r="B567" t="s">
        <v>6694</v>
      </c>
      <c r="C567" t="s">
        <v>6143</v>
      </c>
      <c r="D567" t="s">
        <v>6166</v>
      </c>
      <c r="E567" t="s">
        <v>84</v>
      </c>
      <c r="F567">
        <v>2</v>
      </c>
      <c r="G567">
        <v>207385</v>
      </c>
      <c r="H567">
        <v>148683.02702702701</v>
      </c>
      <c r="I567">
        <v>38150.306306306302</v>
      </c>
      <c r="J567">
        <v>7162.434782608696</v>
      </c>
      <c r="K567" t="s">
        <v>7970</v>
      </c>
      <c r="L567" t="s">
        <v>7972</v>
      </c>
      <c r="M567">
        <v>0</v>
      </c>
      <c r="N567">
        <v>0</v>
      </c>
      <c r="O567">
        <v>0</v>
      </c>
      <c r="P567">
        <v>4147.7</v>
      </c>
      <c r="Q567">
        <v>26840.171523697605</v>
      </c>
    </row>
    <row r="568" spans="1:17">
      <c r="A568" s="78">
        <v>46242</v>
      </c>
      <c r="B568" t="s">
        <v>6695</v>
      </c>
      <c r="C568" t="s">
        <v>6158</v>
      </c>
      <c r="D568" t="s">
        <v>6166</v>
      </c>
      <c r="E568" t="s">
        <v>84</v>
      </c>
      <c r="F568">
        <v>8</v>
      </c>
      <c r="G568">
        <v>829540</v>
      </c>
      <c r="H568">
        <v>594732.10810810805</v>
      </c>
      <c r="I568">
        <v>152601.22522522521</v>
      </c>
      <c r="J568">
        <v>28649.739130434784</v>
      </c>
      <c r="K568" t="s">
        <v>7970</v>
      </c>
      <c r="L568" t="s">
        <v>7971</v>
      </c>
      <c r="M568">
        <v>0</v>
      </c>
      <c r="N568">
        <v>10000</v>
      </c>
      <c r="O568">
        <v>0</v>
      </c>
      <c r="P568">
        <v>16590.8</v>
      </c>
      <c r="Q568">
        <v>97360.686094790421</v>
      </c>
    </row>
    <row r="569" spans="1:17">
      <c r="A569" s="78">
        <v>46242</v>
      </c>
      <c r="B569" t="s">
        <v>6695</v>
      </c>
      <c r="C569" t="s">
        <v>6158</v>
      </c>
      <c r="D569" t="s">
        <v>6189</v>
      </c>
      <c r="E569" t="s">
        <v>84</v>
      </c>
      <c r="F569">
        <v>2</v>
      </c>
      <c r="G569">
        <v>799940</v>
      </c>
      <c r="H569">
        <v>580094.91891891882</v>
      </c>
      <c r="I569">
        <v>140571.74774774781</v>
      </c>
      <c r="J569">
        <v>28833.391304347824</v>
      </c>
      <c r="K569" t="s">
        <v>7970</v>
      </c>
      <c r="L569" t="s">
        <v>7971</v>
      </c>
      <c r="M569">
        <v>0</v>
      </c>
      <c r="N569">
        <v>10000</v>
      </c>
      <c r="O569">
        <v>0</v>
      </c>
      <c r="P569">
        <v>15998.8</v>
      </c>
      <c r="Q569">
        <v>85739.556443399983</v>
      </c>
    </row>
    <row r="570" spans="1:17">
      <c r="A570" s="78">
        <v>46242</v>
      </c>
      <c r="B570" t="s">
        <v>6696</v>
      </c>
      <c r="C570" t="s">
        <v>6158</v>
      </c>
      <c r="D570" t="s">
        <v>6156</v>
      </c>
      <c r="E570" t="s">
        <v>20</v>
      </c>
      <c r="F570">
        <v>8</v>
      </c>
      <c r="G570">
        <v>1374180.0000000002</v>
      </c>
      <c r="H570">
        <v>1018748.3675675675</v>
      </c>
      <c r="I570">
        <v>219251.6324324325</v>
      </c>
      <c r="J570">
        <v>32983.930434782611</v>
      </c>
      <c r="K570" t="s">
        <v>6370</v>
      </c>
      <c r="L570" t="s">
        <v>7974</v>
      </c>
      <c r="M570">
        <v>70000</v>
      </c>
      <c r="N570">
        <v>10000</v>
      </c>
      <c r="O570">
        <v>0</v>
      </c>
      <c r="P570">
        <v>27483.600000000002</v>
      </c>
      <c r="Q570">
        <v>78784.101997649879</v>
      </c>
    </row>
    <row r="571" spans="1:17">
      <c r="A571" s="78">
        <v>46242</v>
      </c>
      <c r="B571" t="s">
        <v>6697</v>
      </c>
      <c r="C571" t="s">
        <v>6143</v>
      </c>
      <c r="D571" t="s">
        <v>6207</v>
      </c>
      <c r="E571" t="s">
        <v>84</v>
      </c>
      <c r="F571">
        <v>2</v>
      </c>
      <c r="G571">
        <v>574610</v>
      </c>
      <c r="H571">
        <v>436034.16216216213</v>
      </c>
      <c r="I571">
        <v>81632.504504504497</v>
      </c>
      <c r="J571">
        <v>6489.04347826087</v>
      </c>
      <c r="K571" t="s">
        <v>7967</v>
      </c>
      <c r="L571" t="s">
        <v>7973</v>
      </c>
      <c r="M571">
        <v>0</v>
      </c>
      <c r="N571">
        <v>0</v>
      </c>
      <c r="O571">
        <v>22984.399999999998</v>
      </c>
      <c r="P571">
        <v>11492.199999999999</v>
      </c>
      <c r="Q571">
        <v>40666.861026243641</v>
      </c>
    </row>
    <row r="572" spans="1:17">
      <c r="A572" s="78">
        <v>46242</v>
      </c>
      <c r="B572" t="s">
        <v>6698</v>
      </c>
      <c r="C572" t="s">
        <v>6158</v>
      </c>
      <c r="D572" t="s">
        <v>6170</v>
      </c>
      <c r="E572" t="s">
        <v>84</v>
      </c>
      <c r="F572">
        <v>3</v>
      </c>
      <c r="G572">
        <v>3963255</v>
      </c>
      <c r="H572">
        <v>2985293.2540540537</v>
      </c>
      <c r="I572">
        <v>585206.74594594585</v>
      </c>
      <c r="J572">
        <v>48461.217391304352</v>
      </c>
      <c r="K572" t="s">
        <v>7967</v>
      </c>
      <c r="L572" t="s">
        <v>7973</v>
      </c>
      <c r="M572">
        <v>0</v>
      </c>
      <c r="N572">
        <v>0</v>
      </c>
      <c r="O572">
        <v>158530.19999999998</v>
      </c>
      <c r="P572">
        <v>79265.099999999991</v>
      </c>
      <c r="Q572">
        <v>298950.2285546416</v>
      </c>
    </row>
    <row r="573" spans="1:17">
      <c r="A573" s="78">
        <v>46242</v>
      </c>
      <c r="B573" t="s">
        <v>6699</v>
      </c>
      <c r="C573" t="s">
        <v>6128</v>
      </c>
      <c r="D573" t="s">
        <v>2791</v>
      </c>
      <c r="E573" t="s">
        <v>2770</v>
      </c>
      <c r="F573">
        <v>10</v>
      </c>
      <c r="G573">
        <v>1027675</v>
      </c>
      <c r="H573">
        <v>708748.10810810793</v>
      </c>
      <c r="I573">
        <v>217085.22522522532</v>
      </c>
      <c r="J573">
        <v>153778.08695652173</v>
      </c>
      <c r="K573" t="s">
        <v>7970</v>
      </c>
      <c r="L573" t="s">
        <v>7972</v>
      </c>
      <c r="M573">
        <v>0</v>
      </c>
      <c r="N573">
        <v>0</v>
      </c>
      <c r="O573">
        <v>0</v>
      </c>
      <c r="P573">
        <v>0</v>
      </c>
      <c r="Q573">
        <v>63307.138268703595</v>
      </c>
    </row>
    <row r="574" spans="1:17">
      <c r="A574" s="78">
        <v>46242</v>
      </c>
      <c r="B574" t="s">
        <v>6700</v>
      </c>
      <c r="C574" t="s">
        <v>6239</v>
      </c>
      <c r="D574" t="s">
        <v>726</v>
      </c>
      <c r="E574" t="s">
        <v>661</v>
      </c>
      <c r="F574">
        <v>12</v>
      </c>
      <c r="G574">
        <v>766233.00000000012</v>
      </c>
      <c r="H574">
        <v>508357.28432432434</v>
      </c>
      <c r="I574">
        <v>181942.71567567566</v>
      </c>
      <c r="J574">
        <v>49126.956521739121</v>
      </c>
      <c r="K574" t="s">
        <v>7970</v>
      </c>
      <c r="L574" t="s">
        <v>7971</v>
      </c>
      <c r="M574">
        <v>0</v>
      </c>
      <c r="N574">
        <v>10526.315789473685</v>
      </c>
      <c r="O574">
        <v>0</v>
      </c>
      <c r="P574">
        <v>15324.660000000002</v>
      </c>
      <c r="Q574">
        <v>106964.78336446284</v>
      </c>
    </row>
    <row r="575" spans="1:17">
      <c r="A575" s="78">
        <v>46242</v>
      </c>
      <c r="B575" t="s">
        <v>6700</v>
      </c>
      <c r="C575" t="s">
        <v>6239</v>
      </c>
      <c r="D575" t="s">
        <v>765</v>
      </c>
      <c r="E575" t="s">
        <v>661</v>
      </c>
      <c r="F575">
        <v>4</v>
      </c>
      <c r="G575">
        <v>950715.00000000012</v>
      </c>
      <c r="H575">
        <v>623174.47783783788</v>
      </c>
      <c r="I575">
        <v>233325.52216216212</v>
      </c>
      <c r="J575">
        <v>64431.304347826088</v>
      </c>
      <c r="K575" t="s">
        <v>7970</v>
      </c>
      <c r="L575" t="s">
        <v>7971</v>
      </c>
      <c r="M575">
        <v>0</v>
      </c>
      <c r="N575">
        <v>10526.315789473685</v>
      </c>
      <c r="O575">
        <v>0</v>
      </c>
      <c r="P575">
        <v>19014.300000000003</v>
      </c>
      <c r="Q575">
        <v>139353.60202486237</v>
      </c>
    </row>
    <row r="576" spans="1:17">
      <c r="A576" s="78">
        <v>46242</v>
      </c>
      <c r="B576" t="s">
        <v>6701</v>
      </c>
      <c r="C576" t="s">
        <v>6158</v>
      </c>
      <c r="D576" t="s">
        <v>2785</v>
      </c>
      <c r="E576" t="s">
        <v>2770</v>
      </c>
      <c r="F576">
        <v>12</v>
      </c>
      <c r="G576">
        <v>361860.00000000006</v>
      </c>
      <c r="H576">
        <v>263469.40540540533</v>
      </c>
      <c r="I576">
        <v>62530.594594594673</v>
      </c>
      <c r="J576">
        <v>46197.704347826089</v>
      </c>
      <c r="K576" t="s">
        <v>7970</v>
      </c>
      <c r="L576" t="s">
        <v>7972</v>
      </c>
      <c r="M576">
        <v>0</v>
      </c>
      <c r="N576">
        <v>0</v>
      </c>
      <c r="O576">
        <v>0</v>
      </c>
      <c r="P576">
        <v>0</v>
      </c>
      <c r="Q576">
        <v>16332.890246768584</v>
      </c>
    </row>
    <row r="577" spans="1:17">
      <c r="A577" s="78">
        <v>46242</v>
      </c>
      <c r="B577" t="s">
        <v>6701</v>
      </c>
      <c r="C577" t="s">
        <v>6158</v>
      </c>
      <c r="D577" t="s">
        <v>2791</v>
      </c>
      <c r="E577" t="s">
        <v>2770</v>
      </c>
      <c r="F577">
        <v>5</v>
      </c>
      <c r="G577">
        <v>513837.5</v>
      </c>
      <c r="H577">
        <v>354374.05405405397</v>
      </c>
      <c r="I577">
        <v>108542.61261261266</v>
      </c>
      <c r="J577">
        <v>76889.043478260865</v>
      </c>
      <c r="K577" t="s">
        <v>7970</v>
      </c>
      <c r="L577" t="s">
        <v>7972</v>
      </c>
      <c r="M577">
        <v>0</v>
      </c>
      <c r="N577">
        <v>0</v>
      </c>
      <c r="O577">
        <v>0</v>
      </c>
      <c r="P577">
        <v>0</v>
      </c>
      <c r="Q577">
        <v>31653.569134351797</v>
      </c>
    </row>
    <row r="578" spans="1:17">
      <c r="A578" s="78">
        <v>46242</v>
      </c>
      <c r="B578" t="s">
        <v>6702</v>
      </c>
      <c r="C578" t="s">
        <v>6158</v>
      </c>
      <c r="D578" t="s">
        <v>5505</v>
      </c>
      <c r="E578" t="s">
        <v>5395</v>
      </c>
      <c r="F578">
        <v>12</v>
      </c>
      <c r="G578">
        <v>102231</v>
      </c>
      <c r="H578">
        <v>85142.218378378369</v>
      </c>
      <c r="I578">
        <v>6957.7816216216161</v>
      </c>
      <c r="J578">
        <v>191.30434782608697</v>
      </c>
      <c r="K578" t="s">
        <v>7970</v>
      </c>
      <c r="L578" t="s">
        <v>7972</v>
      </c>
      <c r="M578">
        <v>0</v>
      </c>
      <c r="N578">
        <v>0</v>
      </c>
      <c r="O578">
        <v>0</v>
      </c>
      <c r="P578">
        <v>0</v>
      </c>
      <c r="Q578">
        <v>6766.4772737955291</v>
      </c>
    </row>
    <row r="579" spans="1:17">
      <c r="A579" s="78">
        <v>46242</v>
      </c>
      <c r="B579" t="s">
        <v>6702</v>
      </c>
      <c r="C579" t="s">
        <v>6158</v>
      </c>
      <c r="D579" t="s">
        <v>5507</v>
      </c>
      <c r="E579" t="s">
        <v>5395</v>
      </c>
      <c r="F579">
        <v>12</v>
      </c>
      <c r="G579">
        <v>121212.00000000001</v>
      </c>
      <c r="H579">
        <v>100950.38270270269</v>
      </c>
      <c r="I579">
        <v>8249.6172972973145</v>
      </c>
      <c r="J579">
        <v>248.69565217391303</v>
      </c>
      <c r="K579" t="s">
        <v>7970</v>
      </c>
      <c r="L579" t="s">
        <v>7972</v>
      </c>
      <c r="M579">
        <v>0</v>
      </c>
      <c r="N579">
        <v>0</v>
      </c>
      <c r="O579">
        <v>0</v>
      </c>
      <c r="P579">
        <v>0</v>
      </c>
      <c r="Q579">
        <v>8000.9216451234015</v>
      </c>
    </row>
    <row r="580" spans="1:17">
      <c r="A580" s="78">
        <v>46242</v>
      </c>
      <c r="B580" t="s">
        <v>6702</v>
      </c>
      <c r="C580" t="s">
        <v>6158</v>
      </c>
      <c r="D580" t="s">
        <v>5509</v>
      </c>
      <c r="E580" t="s">
        <v>5395</v>
      </c>
      <c r="F580">
        <v>12</v>
      </c>
      <c r="G580">
        <v>193251.00000000003</v>
      </c>
      <c r="H580">
        <v>160947.45081081078</v>
      </c>
      <c r="I580">
        <v>13152.549189189216</v>
      </c>
      <c r="J580">
        <v>298.43478260869563</v>
      </c>
      <c r="K580" t="s">
        <v>7970</v>
      </c>
      <c r="L580" t="s">
        <v>7972</v>
      </c>
      <c r="M580">
        <v>0</v>
      </c>
      <c r="N580">
        <v>0</v>
      </c>
      <c r="O580">
        <v>0</v>
      </c>
      <c r="P580">
        <v>0</v>
      </c>
      <c r="Q580">
        <v>12854.11440658052</v>
      </c>
    </row>
    <row r="581" spans="1:17">
      <c r="A581" s="78">
        <v>46242</v>
      </c>
      <c r="B581" t="s">
        <v>6702</v>
      </c>
      <c r="C581" t="s">
        <v>6158</v>
      </c>
      <c r="D581" t="s">
        <v>5511</v>
      </c>
      <c r="E581" t="s">
        <v>5395</v>
      </c>
      <c r="F581">
        <v>12</v>
      </c>
      <c r="G581">
        <v>278387.99999999994</v>
      </c>
      <c r="H581">
        <v>231853.07675675672</v>
      </c>
      <c r="I581">
        <v>18946.923243243218</v>
      </c>
      <c r="J581">
        <v>382.60869565217394</v>
      </c>
      <c r="K581" t="s">
        <v>7970</v>
      </c>
      <c r="L581" t="s">
        <v>7972</v>
      </c>
      <c r="M581">
        <v>0</v>
      </c>
      <c r="N581">
        <v>0</v>
      </c>
      <c r="O581">
        <v>0</v>
      </c>
      <c r="P581">
        <v>0</v>
      </c>
      <c r="Q581">
        <v>18564.314547591046</v>
      </c>
    </row>
    <row r="582" spans="1:17">
      <c r="A582" s="78">
        <v>46242</v>
      </c>
      <c r="B582" t="s">
        <v>6702</v>
      </c>
      <c r="C582" t="s">
        <v>6158</v>
      </c>
      <c r="D582" t="s">
        <v>5513</v>
      </c>
      <c r="E582" t="s">
        <v>5395</v>
      </c>
      <c r="F582">
        <v>12</v>
      </c>
      <c r="G582">
        <v>121212.00000000001</v>
      </c>
      <c r="H582">
        <v>100950.38270270269</v>
      </c>
      <c r="I582">
        <v>8249.6172972973145</v>
      </c>
      <c r="J582">
        <v>478.26086956521738</v>
      </c>
      <c r="K582" t="s">
        <v>7970</v>
      </c>
      <c r="L582" t="s">
        <v>7972</v>
      </c>
      <c r="M582">
        <v>0</v>
      </c>
      <c r="N582">
        <v>0</v>
      </c>
      <c r="O582">
        <v>0</v>
      </c>
      <c r="P582">
        <v>0</v>
      </c>
      <c r="Q582">
        <v>7771.3564277320975</v>
      </c>
    </row>
    <row r="583" spans="1:17">
      <c r="A583" s="78">
        <v>46242</v>
      </c>
      <c r="B583" t="s">
        <v>6703</v>
      </c>
      <c r="C583" t="s">
        <v>6134</v>
      </c>
      <c r="D583" t="s">
        <v>726</v>
      </c>
      <c r="E583" t="s">
        <v>661</v>
      </c>
      <c r="F583">
        <v>4</v>
      </c>
      <c r="G583">
        <v>255411.00000000003</v>
      </c>
      <c r="H583">
        <v>169452.42810810811</v>
      </c>
      <c r="I583">
        <v>60647.571891891886</v>
      </c>
      <c r="J583">
        <v>16375.652173913042</v>
      </c>
      <c r="K583" t="s">
        <v>7970</v>
      </c>
      <c r="L583" t="s">
        <v>7971</v>
      </c>
      <c r="M583">
        <v>0</v>
      </c>
      <c r="N583">
        <v>7142.8571428571431</v>
      </c>
      <c r="O583">
        <v>0</v>
      </c>
      <c r="P583">
        <v>5108.22</v>
      </c>
      <c r="Q583">
        <v>32020.8425751217</v>
      </c>
    </row>
    <row r="584" spans="1:17">
      <c r="A584" s="78">
        <v>46242</v>
      </c>
      <c r="B584" t="s">
        <v>6703</v>
      </c>
      <c r="C584" t="s">
        <v>6134</v>
      </c>
      <c r="D584" t="s">
        <v>765</v>
      </c>
      <c r="E584" t="s">
        <v>661</v>
      </c>
      <c r="F584">
        <v>1</v>
      </c>
      <c r="G584">
        <v>237678.75000000003</v>
      </c>
      <c r="H584">
        <v>155793.61945945947</v>
      </c>
      <c r="I584">
        <v>58331.380540540529</v>
      </c>
      <c r="J584">
        <v>16107.826086956522</v>
      </c>
      <c r="K584" t="s">
        <v>7970</v>
      </c>
      <c r="L584" t="s">
        <v>7971</v>
      </c>
      <c r="M584">
        <v>0</v>
      </c>
      <c r="N584">
        <v>7142.8571428571431</v>
      </c>
      <c r="O584">
        <v>0</v>
      </c>
      <c r="P584">
        <v>4753.5750000000007</v>
      </c>
      <c r="Q584">
        <v>30327.122310726863</v>
      </c>
    </row>
    <row r="585" spans="1:17">
      <c r="A585" s="78">
        <v>46242</v>
      </c>
      <c r="B585" t="s">
        <v>6704</v>
      </c>
      <c r="C585" t="s">
        <v>6183</v>
      </c>
      <c r="D585" t="s">
        <v>765</v>
      </c>
      <c r="E585" t="s">
        <v>661</v>
      </c>
      <c r="F585">
        <v>10</v>
      </c>
      <c r="G585">
        <v>2376787.5</v>
      </c>
      <c r="H585">
        <v>1557936.1945945946</v>
      </c>
      <c r="I585">
        <v>583313.80540540535</v>
      </c>
      <c r="J585">
        <v>261078.26086956522</v>
      </c>
      <c r="K585" t="s">
        <v>7970</v>
      </c>
      <c r="L585" t="s">
        <v>7971</v>
      </c>
      <c r="M585">
        <v>0</v>
      </c>
      <c r="N585">
        <v>16666.666666666668</v>
      </c>
      <c r="O585">
        <v>0</v>
      </c>
      <c r="P585">
        <v>47535.750000000007</v>
      </c>
      <c r="Q585">
        <v>258033.12786917348</v>
      </c>
    </row>
    <row r="586" spans="1:17">
      <c r="A586" s="78">
        <v>46242</v>
      </c>
      <c r="B586" t="s">
        <v>6705</v>
      </c>
      <c r="C586" t="s">
        <v>6196</v>
      </c>
      <c r="D586" t="s">
        <v>6202</v>
      </c>
      <c r="E586" t="s">
        <v>661</v>
      </c>
      <c r="F586">
        <v>8</v>
      </c>
      <c r="G586">
        <v>567580</v>
      </c>
      <c r="H586">
        <v>376560.95135135134</v>
      </c>
      <c r="I586">
        <v>134772.38198198198</v>
      </c>
      <c r="J586">
        <v>31771.826086956527</v>
      </c>
      <c r="K586" t="s">
        <v>7970</v>
      </c>
      <c r="L586" t="s">
        <v>7971</v>
      </c>
      <c r="M586">
        <v>0</v>
      </c>
      <c r="N586">
        <v>3846.1538461538462</v>
      </c>
      <c r="O586">
        <v>0</v>
      </c>
      <c r="P586">
        <v>11351.6</v>
      </c>
      <c r="Q586">
        <v>87802.802048871599</v>
      </c>
    </row>
    <row r="587" spans="1:17">
      <c r="A587" s="78">
        <v>46242</v>
      </c>
      <c r="B587" t="s">
        <v>6706</v>
      </c>
      <c r="C587" t="s">
        <v>6128</v>
      </c>
      <c r="D587" t="s">
        <v>6125</v>
      </c>
      <c r="E587" t="s">
        <v>84</v>
      </c>
      <c r="F587">
        <v>4</v>
      </c>
      <c r="G587">
        <v>366300.00000000006</v>
      </c>
      <c r="H587">
        <v>258847.13513513512</v>
      </c>
      <c r="I587">
        <v>71152.864864864881</v>
      </c>
      <c r="J587">
        <v>14508.521739130434</v>
      </c>
      <c r="K587" t="s">
        <v>7970</v>
      </c>
      <c r="L587" t="s">
        <v>7971</v>
      </c>
      <c r="M587">
        <v>0</v>
      </c>
      <c r="N587">
        <v>6250</v>
      </c>
      <c r="O587">
        <v>0</v>
      </c>
      <c r="P587">
        <v>7326.0000000000009</v>
      </c>
      <c r="Q587">
        <v>43068.343125734449</v>
      </c>
    </row>
    <row r="588" spans="1:17">
      <c r="A588" s="78">
        <v>46244</v>
      </c>
      <c r="B588" t="s">
        <v>6707</v>
      </c>
      <c r="C588" t="s">
        <v>6143</v>
      </c>
      <c r="D588" t="s">
        <v>6135</v>
      </c>
      <c r="E588" t="s">
        <v>20</v>
      </c>
      <c r="F588">
        <v>24</v>
      </c>
      <c r="G588">
        <v>2215560</v>
      </c>
      <c r="H588">
        <v>1702844.3675675672</v>
      </c>
      <c r="I588">
        <v>293155.63243243261</v>
      </c>
      <c r="J588">
        <v>22589.217391304348</v>
      </c>
      <c r="K588" t="s">
        <v>6674</v>
      </c>
      <c r="L588" t="s">
        <v>7974</v>
      </c>
      <c r="M588">
        <v>50000</v>
      </c>
      <c r="N588">
        <v>11111.111111111111</v>
      </c>
      <c r="O588">
        <v>0</v>
      </c>
      <c r="P588">
        <v>44311.199999999997</v>
      </c>
      <c r="Q588">
        <v>165144.10393001715</v>
      </c>
    </row>
    <row r="589" spans="1:17">
      <c r="A589" s="78">
        <v>46244</v>
      </c>
      <c r="B589" t="s">
        <v>6708</v>
      </c>
      <c r="C589" t="s">
        <v>6158</v>
      </c>
      <c r="D589" t="s">
        <v>6283</v>
      </c>
      <c r="E589" t="s">
        <v>84</v>
      </c>
      <c r="F589">
        <v>5</v>
      </c>
      <c r="G589">
        <v>2074775</v>
      </c>
      <c r="H589">
        <v>1494919.2432432431</v>
      </c>
      <c r="I589">
        <v>374247.42342342343</v>
      </c>
      <c r="J589">
        <v>81878.260869565216</v>
      </c>
      <c r="K589" t="s">
        <v>7967</v>
      </c>
      <c r="L589" t="s">
        <v>7973</v>
      </c>
      <c r="M589">
        <v>0</v>
      </c>
      <c r="N589">
        <v>0</v>
      </c>
      <c r="O589">
        <v>82991</v>
      </c>
      <c r="P589">
        <v>41495.5</v>
      </c>
      <c r="Q589">
        <v>167882.66255385824</v>
      </c>
    </row>
    <row r="590" spans="1:17">
      <c r="A590" s="78">
        <v>46244</v>
      </c>
      <c r="B590" t="s">
        <v>6708</v>
      </c>
      <c r="C590" t="s">
        <v>6158</v>
      </c>
      <c r="D590" t="s">
        <v>6170</v>
      </c>
      <c r="E590" t="s">
        <v>84</v>
      </c>
      <c r="F590">
        <v>2</v>
      </c>
      <c r="G590">
        <v>2642170</v>
      </c>
      <c r="H590">
        <v>1990195.5027027025</v>
      </c>
      <c r="I590">
        <v>390137.83063063049</v>
      </c>
      <c r="J590">
        <v>32307.478260869564</v>
      </c>
      <c r="K590" t="s">
        <v>7967</v>
      </c>
      <c r="L590" t="s">
        <v>7973</v>
      </c>
      <c r="M590">
        <v>0</v>
      </c>
      <c r="N590">
        <v>0</v>
      </c>
      <c r="O590">
        <v>105686.8</v>
      </c>
      <c r="P590">
        <v>52843.4</v>
      </c>
      <c r="Q590">
        <v>199300.15236976094</v>
      </c>
    </row>
    <row r="591" spans="1:17">
      <c r="A591" s="78">
        <v>46244</v>
      </c>
      <c r="B591" t="s">
        <v>6709</v>
      </c>
      <c r="C591" t="s">
        <v>6158</v>
      </c>
      <c r="D591" t="s">
        <v>6135</v>
      </c>
      <c r="E591" t="s">
        <v>20</v>
      </c>
      <c r="F591">
        <v>10</v>
      </c>
      <c r="G591">
        <v>923149.99999999988</v>
      </c>
      <c r="H591">
        <v>709518.48648648639</v>
      </c>
      <c r="I591">
        <v>122148.18018018012</v>
      </c>
      <c r="J591">
        <v>9412.173913043478</v>
      </c>
      <c r="K591" t="s">
        <v>7970</v>
      </c>
      <c r="L591" t="s">
        <v>7972</v>
      </c>
      <c r="M591">
        <v>0</v>
      </c>
      <c r="N591">
        <v>0</v>
      </c>
      <c r="O591">
        <v>0</v>
      </c>
      <c r="P591">
        <v>18463</v>
      </c>
      <c r="Q591">
        <v>94273.006267136647</v>
      </c>
    </row>
    <row r="592" spans="1:17">
      <c r="A592" s="78">
        <v>46244</v>
      </c>
      <c r="B592" t="s">
        <v>6710</v>
      </c>
      <c r="C592" t="s">
        <v>6124</v>
      </c>
      <c r="D592" t="s">
        <v>6240</v>
      </c>
      <c r="E592" t="s">
        <v>20</v>
      </c>
      <c r="F592">
        <v>1</v>
      </c>
      <c r="G592">
        <v>273226.5</v>
      </c>
      <c r="H592">
        <v>203356.78054054052</v>
      </c>
      <c r="I592">
        <v>42793.219459459477</v>
      </c>
      <c r="J592">
        <v>3992.9043478260869</v>
      </c>
      <c r="K592" t="s">
        <v>7970</v>
      </c>
      <c r="L592" t="s">
        <v>7971</v>
      </c>
      <c r="M592">
        <v>0</v>
      </c>
      <c r="N592">
        <v>3125</v>
      </c>
      <c r="O592">
        <v>0</v>
      </c>
      <c r="P592">
        <v>5464.5300000000007</v>
      </c>
      <c r="Q592">
        <v>30210.785111633391</v>
      </c>
    </row>
    <row r="593" spans="1:17">
      <c r="A593" s="78">
        <v>46244</v>
      </c>
      <c r="B593" t="s">
        <v>6711</v>
      </c>
      <c r="C593" t="s">
        <v>6239</v>
      </c>
      <c r="D593" t="s">
        <v>6156</v>
      </c>
      <c r="E593" t="s">
        <v>20</v>
      </c>
      <c r="F593">
        <v>4</v>
      </c>
      <c r="G593">
        <v>687090.00000000012</v>
      </c>
      <c r="H593">
        <v>509374.18378378375</v>
      </c>
      <c r="I593">
        <v>109625.81621621625</v>
      </c>
      <c r="J593">
        <v>16491.965217391305</v>
      </c>
      <c r="K593" t="s">
        <v>6370</v>
      </c>
      <c r="L593" t="s">
        <v>7975</v>
      </c>
      <c r="M593">
        <v>35000</v>
      </c>
      <c r="N593">
        <v>0</v>
      </c>
      <c r="O593">
        <v>0</v>
      </c>
      <c r="P593">
        <v>13741.800000000001</v>
      </c>
      <c r="Q593">
        <v>44392.05099882494</v>
      </c>
    </row>
    <row r="594" spans="1:17">
      <c r="A594" s="78">
        <v>46244</v>
      </c>
      <c r="B594" t="s">
        <v>6712</v>
      </c>
      <c r="C594" t="s">
        <v>6134</v>
      </c>
      <c r="D594" t="s">
        <v>6131</v>
      </c>
      <c r="E594" t="s">
        <v>20</v>
      </c>
      <c r="F594">
        <v>36</v>
      </c>
      <c r="G594">
        <v>929347.5</v>
      </c>
      <c r="H594">
        <v>716914.11891891877</v>
      </c>
      <c r="I594">
        <v>120335.88108108111</v>
      </c>
      <c r="J594">
        <v>6758.3908173913032</v>
      </c>
      <c r="K594" t="s">
        <v>7970</v>
      </c>
      <c r="L594" t="s">
        <v>7971</v>
      </c>
      <c r="M594">
        <v>0</v>
      </c>
      <c r="N594">
        <v>5882.3529411764703</v>
      </c>
      <c r="O594">
        <v>0</v>
      </c>
      <c r="P594">
        <v>18586.949999999997</v>
      </c>
      <c r="Q594">
        <v>89108.187322513331</v>
      </c>
    </row>
    <row r="595" spans="1:17">
      <c r="A595" s="78">
        <v>46244</v>
      </c>
      <c r="B595" t="s">
        <v>6713</v>
      </c>
      <c r="C595" t="s">
        <v>6239</v>
      </c>
      <c r="D595" t="s">
        <v>6135</v>
      </c>
      <c r="E595" t="s">
        <v>20</v>
      </c>
      <c r="F595">
        <v>48</v>
      </c>
      <c r="G595">
        <v>4431120</v>
      </c>
      <c r="H595">
        <v>3405688.7351351343</v>
      </c>
      <c r="I595">
        <v>586311.26486486522</v>
      </c>
      <c r="J595">
        <v>45178.434782608696</v>
      </c>
      <c r="K595" t="s">
        <v>6674</v>
      </c>
      <c r="L595" t="s">
        <v>7974</v>
      </c>
      <c r="M595">
        <v>100000</v>
      </c>
      <c r="N595">
        <v>29411.764705882353</v>
      </c>
      <c r="O595">
        <v>0</v>
      </c>
      <c r="P595">
        <v>88622.399999999994</v>
      </c>
      <c r="Q595">
        <v>323098.66537637427</v>
      </c>
    </row>
    <row r="596" spans="1:17">
      <c r="A596" s="78">
        <v>46244</v>
      </c>
      <c r="B596" t="s">
        <v>6714</v>
      </c>
      <c r="C596" t="s">
        <v>6138</v>
      </c>
      <c r="D596" t="s">
        <v>6135</v>
      </c>
      <c r="E596" t="s">
        <v>20</v>
      </c>
      <c r="F596">
        <v>24</v>
      </c>
      <c r="G596">
        <v>2215560</v>
      </c>
      <c r="H596">
        <v>1702844.3675675672</v>
      </c>
      <c r="I596">
        <v>293155.63243243261</v>
      </c>
      <c r="J596">
        <v>22589.217391304348</v>
      </c>
      <c r="K596" t="s">
        <v>6674</v>
      </c>
      <c r="L596" t="s">
        <v>7974</v>
      </c>
      <c r="M596">
        <v>50000</v>
      </c>
      <c r="N596">
        <v>9090.9090909090901</v>
      </c>
      <c r="O596">
        <v>0</v>
      </c>
      <c r="P596">
        <v>44311.199999999997</v>
      </c>
      <c r="Q596">
        <v>167164.30595021922</v>
      </c>
    </row>
    <row r="597" spans="1:17">
      <c r="A597" s="78">
        <v>46244</v>
      </c>
      <c r="B597" t="s">
        <v>6715</v>
      </c>
      <c r="C597" t="s">
        <v>6175</v>
      </c>
      <c r="D597" t="s">
        <v>6131</v>
      </c>
      <c r="E597" t="s">
        <v>20</v>
      </c>
      <c r="F597">
        <v>12</v>
      </c>
      <c r="G597">
        <v>309782.5</v>
      </c>
      <c r="H597">
        <v>238971.37297297292</v>
      </c>
      <c r="I597">
        <v>40111.96036036039</v>
      </c>
      <c r="J597">
        <v>2252.7969391304346</v>
      </c>
      <c r="K597" t="s">
        <v>7970</v>
      </c>
      <c r="L597" t="s">
        <v>7971</v>
      </c>
      <c r="M597">
        <v>0</v>
      </c>
      <c r="N597">
        <v>15384.615384615385</v>
      </c>
      <c r="O597">
        <v>0</v>
      </c>
      <c r="P597">
        <v>6195.65</v>
      </c>
      <c r="Q597">
        <v>16278.898036614572</v>
      </c>
    </row>
    <row r="598" spans="1:17">
      <c r="A598" s="78">
        <v>46244</v>
      </c>
      <c r="B598" t="s">
        <v>6715</v>
      </c>
      <c r="C598" t="s">
        <v>6175</v>
      </c>
      <c r="D598" t="s">
        <v>6141</v>
      </c>
      <c r="E598" t="s">
        <v>20</v>
      </c>
      <c r="F598">
        <v>18</v>
      </c>
      <c r="G598">
        <v>947385.00000000012</v>
      </c>
      <c r="H598">
        <v>721074.16216216213</v>
      </c>
      <c r="I598">
        <v>132425.83783783787</v>
      </c>
      <c r="J598">
        <v>8553.6</v>
      </c>
      <c r="K598" t="s">
        <v>7970</v>
      </c>
      <c r="L598" t="s">
        <v>7971</v>
      </c>
      <c r="M598">
        <v>0</v>
      </c>
      <c r="N598">
        <v>15384.615384615385</v>
      </c>
      <c r="O598">
        <v>0</v>
      </c>
      <c r="P598">
        <v>18947.7</v>
      </c>
      <c r="Q598">
        <v>89539.922453222476</v>
      </c>
    </row>
    <row r="599" spans="1:17">
      <c r="A599" s="78">
        <v>46244</v>
      </c>
      <c r="B599" t="s">
        <v>6716</v>
      </c>
      <c r="C599" t="s">
        <v>6134</v>
      </c>
      <c r="D599" t="s">
        <v>6135</v>
      </c>
      <c r="E599" t="s">
        <v>20</v>
      </c>
      <c r="F599">
        <v>24</v>
      </c>
      <c r="G599">
        <v>2215560</v>
      </c>
      <c r="H599">
        <v>1702844.3675675672</v>
      </c>
      <c r="I599">
        <v>293155.63243243261</v>
      </c>
      <c r="J599">
        <v>22589.217391304348</v>
      </c>
      <c r="K599" t="s">
        <v>6674</v>
      </c>
      <c r="L599" t="s">
        <v>7974</v>
      </c>
      <c r="M599">
        <v>50000</v>
      </c>
      <c r="N599">
        <v>7142.8571428571431</v>
      </c>
      <c r="O599">
        <v>0</v>
      </c>
      <c r="P599">
        <v>44311.199999999997</v>
      </c>
      <c r="Q599">
        <v>169112.35789827118</v>
      </c>
    </row>
    <row r="600" spans="1:17">
      <c r="A600" s="78">
        <v>46244</v>
      </c>
      <c r="B600" t="s">
        <v>6717</v>
      </c>
      <c r="C600" t="s">
        <v>6175</v>
      </c>
      <c r="D600" t="s">
        <v>6135</v>
      </c>
      <c r="E600" t="s">
        <v>20</v>
      </c>
      <c r="F600">
        <v>30</v>
      </c>
      <c r="G600">
        <v>2769449.9999999995</v>
      </c>
      <c r="H600">
        <v>2128555.4594594589</v>
      </c>
      <c r="I600">
        <v>366444.54054054059</v>
      </c>
      <c r="J600">
        <v>28236.521739130436</v>
      </c>
      <c r="K600" t="s">
        <v>6674</v>
      </c>
      <c r="L600" t="s">
        <v>7974</v>
      </c>
      <c r="M600">
        <v>50000</v>
      </c>
      <c r="N600">
        <v>15384.615384615385</v>
      </c>
      <c r="O600">
        <v>0</v>
      </c>
      <c r="P600">
        <v>55389</v>
      </c>
      <c r="Q600">
        <v>217434.40341679478</v>
      </c>
    </row>
    <row r="601" spans="1:17">
      <c r="A601" s="78">
        <v>46244</v>
      </c>
      <c r="B601" t="s">
        <v>6718</v>
      </c>
      <c r="C601" t="s">
        <v>6143</v>
      </c>
      <c r="D601" t="s">
        <v>6280</v>
      </c>
      <c r="E601" t="s">
        <v>84</v>
      </c>
      <c r="F601">
        <v>4</v>
      </c>
      <c r="G601">
        <v>544788</v>
      </c>
      <c r="H601">
        <v>400473.49621621618</v>
      </c>
      <c r="I601">
        <v>90326.503783783759</v>
      </c>
      <c r="J601">
        <v>15732.869565217392</v>
      </c>
      <c r="K601" t="s">
        <v>7970</v>
      </c>
      <c r="L601" t="s">
        <v>7971</v>
      </c>
      <c r="M601">
        <v>0</v>
      </c>
      <c r="N601">
        <v>13636.363636363636</v>
      </c>
      <c r="O601">
        <v>0</v>
      </c>
      <c r="P601">
        <v>10895.759999999998</v>
      </c>
      <c r="Q601">
        <v>50061.51058220274</v>
      </c>
    </row>
    <row r="602" spans="1:17">
      <c r="A602" s="78">
        <v>46244</v>
      </c>
      <c r="B602" t="s">
        <v>6719</v>
      </c>
      <c r="C602" t="s">
        <v>6196</v>
      </c>
      <c r="D602" t="s">
        <v>6156</v>
      </c>
      <c r="E602" t="s">
        <v>20</v>
      </c>
      <c r="F602">
        <v>4</v>
      </c>
      <c r="G602">
        <v>687090.00000000012</v>
      </c>
      <c r="H602">
        <v>509374.18378378375</v>
      </c>
      <c r="I602">
        <v>109625.81621621625</v>
      </c>
      <c r="J602">
        <v>16491.965217391305</v>
      </c>
      <c r="K602" t="s">
        <v>6370</v>
      </c>
      <c r="L602" t="s">
        <v>7974</v>
      </c>
      <c r="M602">
        <v>35000</v>
      </c>
      <c r="N602">
        <v>2777.7777777777778</v>
      </c>
      <c r="O602">
        <v>0</v>
      </c>
      <c r="P602">
        <v>13741.800000000001</v>
      </c>
      <c r="Q602">
        <v>41614.273221047159</v>
      </c>
    </row>
    <row r="603" spans="1:17">
      <c r="A603" s="78">
        <v>46244</v>
      </c>
      <c r="B603" t="s">
        <v>6720</v>
      </c>
      <c r="C603" t="s">
        <v>6138</v>
      </c>
      <c r="D603" t="s">
        <v>6156</v>
      </c>
      <c r="E603" t="s">
        <v>20</v>
      </c>
      <c r="F603">
        <v>4</v>
      </c>
      <c r="G603">
        <v>687090.00000000012</v>
      </c>
      <c r="H603">
        <v>509374.18378378375</v>
      </c>
      <c r="I603">
        <v>109625.81621621625</v>
      </c>
      <c r="J603">
        <v>16491.965217391305</v>
      </c>
      <c r="K603" t="s">
        <v>6370</v>
      </c>
      <c r="L603" t="s">
        <v>7974</v>
      </c>
      <c r="M603">
        <v>35000</v>
      </c>
      <c r="N603">
        <v>7142.8571428571431</v>
      </c>
      <c r="O603">
        <v>0</v>
      </c>
      <c r="P603">
        <v>13741.800000000001</v>
      </c>
      <c r="Q603">
        <v>37249.193855967795</v>
      </c>
    </row>
    <row r="604" spans="1:17">
      <c r="A604" s="78">
        <v>46244</v>
      </c>
      <c r="B604" t="s">
        <v>6721</v>
      </c>
      <c r="C604" t="s">
        <v>6196</v>
      </c>
      <c r="D604" t="s">
        <v>6216</v>
      </c>
      <c r="E604" t="s">
        <v>20</v>
      </c>
      <c r="F604">
        <v>2</v>
      </c>
      <c r="G604">
        <v>91575.000000000015</v>
      </c>
      <c r="H604">
        <v>68717.75135135134</v>
      </c>
      <c r="I604">
        <v>13782.24864864866</v>
      </c>
      <c r="J604">
        <v>1668.1739130434783</v>
      </c>
      <c r="K604" t="s">
        <v>7970</v>
      </c>
      <c r="L604" t="s">
        <v>7971</v>
      </c>
      <c r="M604">
        <v>0</v>
      </c>
      <c r="N604">
        <v>2777.7777777777778</v>
      </c>
      <c r="O604">
        <v>0</v>
      </c>
      <c r="P604">
        <v>1831.5000000000002</v>
      </c>
      <c r="Q604">
        <v>7504.7969578274042</v>
      </c>
    </row>
    <row r="605" spans="1:17">
      <c r="A605" s="78">
        <v>46244</v>
      </c>
      <c r="B605" t="s">
        <v>6721</v>
      </c>
      <c r="C605" t="s">
        <v>6196</v>
      </c>
      <c r="D605" t="s">
        <v>6135</v>
      </c>
      <c r="E605" t="s">
        <v>20</v>
      </c>
      <c r="F605">
        <v>2</v>
      </c>
      <c r="G605">
        <v>184630</v>
      </c>
      <c r="H605">
        <v>141903.69729729727</v>
      </c>
      <c r="I605">
        <v>24429.636036036041</v>
      </c>
      <c r="J605">
        <v>1882.4347826086957</v>
      </c>
      <c r="K605" t="s">
        <v>7970</v>
      </c>
      <c r="L605" t="s">
        <v>7971</v>
      </c>
      <c r="M605">
        <v>0</v>
      </c>
      <c r="N605">
        <v>2777.7777777777778</v>
      </c>
      <c r="O605">
        <v>0</v>
      </c>
      <c r="P605">
        <v>3692.6000000000004</v>
      </c>
      <c r="Q605">
        <v>16076.823475649568</v>
      </c>
    </row>
    <row r="606" spans="1:17">
      <c r="A606" s="78">
        <v>46244</v>
      </c>
      <c r="B606" t="s">
        <v>6721</v>
      </c>
      <c r="C606" t="s">
        <v>6196</v>
      </c>
      <c r="D606" t="s">
        <v>2687</v>
      </c>
      <c r="E606" t="s">
        <v>20</v>
      </c>
      <c r="F606">
        <v>2</v>
      </c>
      <c r="G606">
        <v>166685</v>
      </c>
      <c r="H606">
        <v>126804.28108108108</v>
      </c>
      <c r="I606">
        <v>23362.38558558558</v>
      </c>
      <c r="J606">
        <v>1610.0173913043477</v>
      </c>
      <c r="K606" t="s">
        <v>7970</v>
      </c>
      <c r="L606" t="s">
        <v>7971</v>
      </c>
      <c r="M606">
        <v>0</v>
      </c>
      <c r="N606">
        <v>2777.7777777777778</v>
      </c>
      <c r="O606">
        <v>0</v>
      </c>
      <c r="P606">
        <v>3333.7</v>
      </c>
      <c r="Q606">
        <v>15640.890416503455</v>
      </c>
    </row>
    <row r="607" spans="1:17">
      <c r="A607" s="78">
        <v>46244</v>
      </c>
      <c r="B607" t="s">
        <v>6722</v>
      </c>
      <c r="C607" t="s">
        <v>6124</v>
      </c>
      <c r="D607" t="s">
        <v>6240</v>
      </c>
      <c r="E607" t="s">
        <v>20</v>
      </c>
      <c r="F607">
        <v>1</v>
      </c>
      <c r="G607">
        <v>273226.5</v>
      </c>
      <c r="H607">
        <v>203356.78054054052</v>
      </c>
      <c r="I607">
        <v>42793.219459459477</v>
      </c>
      <c r="J607">
        <v>3992.9043478260869</v>
      </c>
      <c r="K607" t="s">
        <v>7970</v>
      </c>
      <c r="L607" t="s">
        <v>7971</v>
      </c>
      <c r="M607">
        <v>0</v>
      </c>
      <c r="N607">
        <v>3125</v>
      </c>
      <c r="O607">
        <v>0</v>
      </c>
      <c r="P607">
        <v>5464.5300000000007</v>
      </c>
      <c r="Q607">
        <v>30210.785111633391</v>
      </c>
    </row>
    <row r="608" spans="1:17">
      <c r="A608" s="78">
        <v>46244</v>
      </c>
      <c r="B608" t="s">
        <v>6723</v>
      </c>
      <c r="C608" t="s">
        <v>6124</v>
      </c>
      <c r="D608" t="s">
        <v>2809</v>
      </c>
      <c r="E608" t="s">
        <v>2811</v>
      </c>
      <c r="F608">
        <v>1</v>
      </c>
      <c r="G608">
        <v>171587.5</v>
      </c>
      <c r="H608">
        <v>130425.05945945944</v>
      </c>
      <c r="I608">
        <v>24158.27387387387</v>
      </c>
      <c r="J608">
        <v>1121.808695652174</v>
      </c>
      <c r="K608" t="s">
        <v>7970</v>
      </c>
      <c r="L608" t="s">
        <v>7971</v>
      </c>
      <c r="M608">
        <v>0</v>
      </c>
      <c r="N608">
        <v>3125</v>
      </c>
      <c r="O608">
        <v>0</v>
      </c>
      <c r="P608">
        <v>3431.75</v>
      </c>
      <c r="Q608">
        <v>16479.715178221697</v>
      </c>
    </row>
    <row r="609" spans="1:17">
      <c r="A609" s="78">
        <v>46244</v>
      </c>
      <c r="B609" t="s">
        <v>6724</v>
      </c>
      <c r="C609" t="s">
        <v>6196</v>
      </c>
      <c r="D609" t="s">
        <v>6167</v>
      </c>
      <c r="E609" t="s">
        <v>84</v>
      </c>
      <c r="F609">
        <v>6</v>
      </c>
      <c r="G609">
        <v>404595.00000000006</v>
      </c>
      <c r="H609">
        <v>309091.21297297289</v>
      </c>
      <c r="I609">
        <v>55408.787027027109</v>
      </c>
      <c r="J609">
        <v>4141.3565217391306</v>
      </c>
      <c r="K609" t="s">
        <v>7970</v>
      </c>
      <c r="L609" t="s">
        <v>7971</v>
      </c>
      <c r="M609">
        <v>0</v>
      </c>
      <c r="N609">
        <v>3846.1538461538462</v>
      </c>
      <c r="O609">
        <v>0</v>
      </c>
      <c r="P609">
        <v>8091.9000000000005</v>
      </c>
      <c r="Q609">
        <v>39329.376659134134</v>
      </c>
    </row>
    <row r="610" spans="1:17">
      <c r="A610" s="78">
        <v>46244</v>
      </c>
      <c r="B610" t="s">
        <v>6725</v>
      </c>
      <c r="C610" t="s">
        <v>6134</v>
      </c>
      <c r="D610" t="s">
        <v>6135</v>
      </c>
      <c r="E610" t="s">
        <v>20</v>
      </c>
      <c r="F610">
        <v>24</v>
      </c>
      <c r="G610">
        <v>2215560</v>
      </c>
      <c r="H610">
        <v>1702844.3675675672</v>
      </c>
      <c r="I610">
        <v>293155.63243243261</v>
      </c>
      <c r="J610">
        <v>22589.217391304348</v>
      </c>
      <c r="K610" t="s">
        <v>6674</v>
      </c>
      <c r="L610" t="s">
        <v>7974</v>
      </c>
      <c r="M610">
        <v>50000</v>
      </c>
      <c r="N610">
        <v>10000</v>
      </c>
      <c r="O610">
        <v>0</v>
      </c>
      <c r="P610">
        <v>44311.199999999997</v>
      </c>
      <c r="Q610">
        <v>166255.21504112828</v>
      </c>
    </row>
    <row r="611" spans="1:17">
      <c r="A611" s="78">
        <v>46244</v>
      </c>
      <c r="B611" t="s">
        <v>6726</v>
      </c>
      <c r="C611" t="s">
        <v>6124</v>
      </c>
      <c r="D611" t="s">
        <v>6156</v>
      </c>
      <c r="E611" t="s">
        <v>20</v>
      </c>
      <c r="F611">
        <v>4</v>
      </c>
      <c r="G611">
        <v>687090.00000000012</v>
      </c>
      <c r="H611">
        <v>509374.18378378375</v>
      </c>
      <c r="I611">
        <v>109625.81621621625</v>
      </c>
      <c r="J611">
        <v>16491.965217391305</v>
      </c>
      <c r="K611" t="s">
        <v>6370</v>
      </c>
      <c r="L611" t="s">
        <v>7974</v>
      </c>
      <c r="M611">
        <v>35000</v>
      </c>
      <c r="N611">
        <v>5769.2307692307695</v>
      </c>
      <c r="O611">
        <v>0</v>
      </c>
      <c r="P611">
        <v>13741.800000000001</v>
      </c>
      <c r="Q611">
        <v>38622.820229594174</v>
      </c>
    </row>
    <row r="612" spans="1:17">
      <c r="A612" s="78">
        <v>46244</v>
      </c>
      <c r="B612" t="s">
        <v>6727</v>
      </c>
      <c r="C612" t="s">
        <v>6138</v>
      </c>
      <c r="D612" t="s">
        <v>6153</v>
      </c>
      <c r="E612" t="s">
        <v>20</v>
      </c>
      <c r="F612">
        <v>2</v>
      </c>
      <c r="G612">
        <v>429015</v>
      </c>
      <c r="H612">
        <v>321555.93513513508</v>
      </c>
      <c r="I612">
        <v>64944.064864864864</v>
      </c>
      <c r="J612">
        <v>8004.1739130434789</v>
      </c>
      <c r="K612" t="s">
        <v>7970</v>
      </c>
      <c r="L612" t="s">
        <v>7971</v>
      </c>
      <c r="M612">
        <v>0</v>
      </c>
      <c r="N612">
        <v>7142.8571428571431</v>
      </c>
      <c r="O612">
        <v>0</v>
      </c>
      <c r="P612">
        <v>8580.2999999999993</v>
      </c>
      <c r="Q612">
        <v>41216.733808964244</v>
      </c>
    </row>
    <row r="613" spans="1:17">
      <c r="A613" s="78">
        <v>46244</v>
      </c>
      <c r="B613" t="s">
        <v>6728</v>
      </c>
      <c r="C613" t="s">
        <v>6138</v>
      </c>
      <c r="D613" t="s">
        <v>6207</v>
      </c>
      <c r="E613" t="s">
        <v>84</v>
      </c>
      <c r="F613">
        <v>2</v>
      </c>
      <c r="G613">
        <v>574610</v>
      </c>
      <c r="H613">
        <v>436034.16216216213</v>
      </c>
      <c r="I613">
        <v>81632.504504504497</v>
      </c>
      <c r="J613">
        <v>6489.04347826087</v>
      </c>
      <c r="K613" t="s">
        <v>7970</v>
      </c>
      <c r="L613" t="s">
        <v>7971</v>
      </c>
      <c r="M613">
        <v>0</v>
      </c>
      <c r="N613">
        <v>7142.8571428571431</v>
      </c>
      <c r="O613">
        <v>0</v>
      </c>
      <c r="P613">
        <v>11492.199999999999</v>
      </c>
      <c r="Q613">
        <v>56508.403883386491</v>
      </c>
    </row>
    <row r="614" spans="1:17">
      <c r="A614" s="78">
        <v>46244</v>
      </c>
      <c r="B614" t="s">
        <v>6729</v>
      </c>
      <c r="C614" t="s">
        <v>6134</v>
      </c>
      <c r="D614" t="s">
        <v>6342</v>
      </c>
      <c r="E614" t="s">
        <v>84</v>
      </c>
      <c r="F614">
        <v>1</v>
      </c>
      <c r="G614">
        <v>187682.5</v>
      </c>
      <c r="H614">
        <v>141672.58378378378</v>
      </c>
      <c r="I614">
        <v>27410.749549549539</v>
      </c>
      <c r="J614">
        <v>3246.8173913043483</v>
      </c>
      <c r="K614" t="s">
        <v>7970</v>
      </c>
      <c r="L614" t="s">
        <v>7972</v>
      </c>
      <c r="M614">
        <v>0</v>
      </c>
      <c r="N614">
        <v>0</v>
      </c>
      <c r="O614">
        <v>0</v>
      </c>
      <c r="P614">
        <v>3753.65</v>
      </c>
      <c r="Q614">
        <v>20410.282158245187</v>
      </c>
    </row>
    <row r="615" spans="1:17">
      <c r="A615" s="78">
        <v>46244</v>
      </c>
      <c r="B615" t="s">
        <v>6730</v>
      </c>
      <c r="C615" t="s">
        <v>6196</v>
      </c>
      <c r="D615" t="s">
        <v>6167</v>
      </c>
      <c r="E615" t="s">
        <v>84</v>
      </c>
      <c r="F615">
        <v>4</v>
      </c>
      <c r="G615">
        <v>269730</v>
      </c>
      <c r="H615">
        <v>206060.80864864861</v>
      </c>
      <c r="I615">
        <v>36939.191351351386</v>
      </c>
      <c r="J615">
        <v>2760.9043478260869</v>
      </c>
      <c r="K615" t="s">
        <v>7970</v>
      </c>
      <c r="L615" t="s">
        <v>7971</v>
      </c>
      <c r="M615">
        <v>0</v>
      </c>
      <c r="N615">
        <v>2777.7777777777778</v>
      </c>
      <c r="O615">
        <v>0</v>
      </c>
      <c r="P615">
        <v>5394.6</v>
      </c>
      <c r="Q615">
        <v>26005.90922574752</v>
      </c>
    </row>
    <row r="616" spans="1:17">
      <c r="A616" s="78">
        <v>46244</v>
      </c>
      <c r="B616" t="s">
        <v>6731</v>
      </c>
      <c r="C616" t="s">
        <v>6134</v>
      </c>
      <c r="D616" t="s">
        <v>6207</v>
      </c>
      <c r="E616" t="s">
        <v>84</v>
      </c>
      <c r="F616">
        <v>4</v>
      </c>
      <c r="G616">
        <v>1149220</v>
      </c>
      <c r="H616">
        <v>872068.32432432426</v>
      </c>
      <c r="I616">
        <v>163265.00900900899</v>
      </c>
      <c r="J616">
        <v>12978.08695652174</v>
      </c>
      <c r="K616" t="s">
        <v>6546</v>
      </c>
      <c r="L616" t="s">
        <v>7974</v>
      </c>
      <c r="M616">
        <v>40000</v>
      </c>
      <c r="N616">
        <v>3333.3333333333335</v>
      </c>
      <c r="O616">
        <v>0</v>
      </c>
      <c r="P616">
        <v>22984.399999999998</v>
      </c>
      <c r="Q616">
        <v>83969.188719153943</v>
      </c>
    </row>
    <row r="617" spans="1:17">
      <c r="A617" s="78">
        <v>46244</v>
      </c>
      <c r="B617" t="s">
        <v>6732</v>
      </c>
      <c r="C617" t="s">
        <v>6239</v>
      </c>
      <c r="D617" t="s">
        <v>6248</v>
      </c>
      <c r="E617" t="s">
        <v>84</v>
      </c>
      <c r="F617">
        <v>4</v>
      </c>
      <c r="G617">
        <v>605320</v>
      </c>
      <c r="H617">
        <v>444354.24864864862</v>
      </c>
      <c r="I617">
        <v>100979.08468468464</v>
      </c>
      <c r="J617">
        <v>16008.347826086958</v>
      </c>
      <c r="K617" t="s">
        <v>7970</v>
      </c>
      <c r="L617" t="s">
        <v>7972</v>
      </c>
      <c r="M617">
        <v>0</v>
      </c>
      <c r="N617">
        <v>0</v>
      </c>
      <c r="O617">
        <v>0</v>
      </c>
      <c r="P617">
        <v>12106.4</v>
      </c>
      <c r="Q617">
        <v>72864.336858597686</v>
      </c>
    </row>
    <row r="618" spans="1:17">
      <c r="A618" s="78">
        <v>46244</v>
      </c>
      <c r="B618" t="s">
        <v>6733</v>
      </c>
      <c r="C618" t="s">
        <v>6239</v>
      </c>
      <c r="D618" t="s">
        <v>6156</v>
      </c>
      <c r="E618" t="s">
        <v>20</v>
      </c>
      <c r="F618">
        <v>12</v>
      </c>
      <c r="G618">
        <v>2061270.0000000002</v>
      </c>
      <c r="H618">
        <v>1528122.5513513512</v>
      </c>
      <c r="I618">
        <v>328877.4486486488</v>
      </c>
      <c r="J618">
        <v>49475.895652173916</v>
      </c>
      <c r="K618" t="s">
        <v>6370</v>
      </c>
      <c r="L618" t="s">
        <v>7975</v>
      </c>
      <c r="M618">
        <v>105000</v>
      </c>
      <c r="N618">
        <v>0</v>
      </c>
      <c r="O618">
        <v>0</v>
      </c>
      <c r="P618">
        <v>41225.4</v>
      </c>
      <c r="Q618">
        <v>133176.15299647491</v>
      </c>
    </row>
    <row r="619" spans="1:17">
      <c r="A619" s="78">
        <v>46244</v>
      </c>
      <c r="B619" t="s">
        <v>6734</v>
      </c>
      <c r="C619" t="s">
        <v>6239</v>
      </c>
      <c r="D619" t="s">
        <v>6135</v>
      </c>
      <c r="E619" t="s">
        <v>20</v>
      </c>
      <c r="F619">
        <v>6</v>
      </c>
      <c r="G619">
        <v>553890</v>
      </c>
      <c r="H619">
        <v>425711.09189189179</v>
      </c>
      <c r="I619">
        <v>73288.908108108153</v>
      </c>
      <c r="J619">
        <v>5647.304347826087</v>
      </c>
      <c r="K619" t="s">
        <v>7970</v>
      </c>
      <c r="L619" t="s">
        <v>7972</v>
      </c>
      <c r="M619">
        <v>0</v>
      </c>
      <c r="N619">
        <v>0</v>
      </c>
      <c r="O619">
        <v>0</v>
      </c>
      <c r="P619">
        <v>11077.8</v>
      </c>
      <c r="Q619">
        <v>56563.80376028207</v>
      </c>
    </row>
    <row r="620" spans="1:17">
      <c r="A620" s="78">
        <v>46244</v>
      </c>
      <c r="B620" t="s">
        <v>6735</v>
      </c>
      <c r="C620" t="s">
        <v>6196</v>
      </c>
      <c r="D620" t="s">
        <v>6210</v>
      </c>
      <c r="E620" t="s">
        <v>20</v>
      </c>
      <c r="F620">
        <v>4</v>
      </c>
      <c r="G620">
        <v>641580</v>
      </c>
      <c r="H620">
        <v>479791.65405405406</v>
      </c>
      <c r="I620">
        <v>98208.345945945941</v>
      </c>
      <c r="J620">
        <v>12978.08695652174</v>
      </c>
      <c r="K620" t="s">
        <v>7970</v>
      </c>
      <c r="L620" t="s">
        <v>7971</v>
      </c>
      <c r="M620">
        <v>0</v>
      </c>
      <c r="N620">
        <v>8064.5161290322585</v>
      </c>
      <c r="O620">
        <v>0</v>
      </c>
      <c r="P620">
        <v>12831.6</v>
      </c>
      <c r="Q620">
        <v>64334.142860391941</v>
      </c>
    </row>
    <row r="621" spans="1:17">
      <c r="A621" s="78">
        <v>46244</v>
      </c>
      <c r="B621" t="s">
        <v>6736</v>
      </c>
      <c r="C621" t="s">
        <v>6239</v>
      </c>
      <c r="D621" t="s">
        <v>6135</v>
      </c>
      <c r="E621" t="s">
        <v>20</v>
      </c>
      <c r="F621">
        <v>8</v>
      </c>
      <c r="G621">
        <v>738520</v>
      </c>
      <c r="H621">
        <v>567614.78918918909</v>
      </c>
      <c r="I621">
        <v>97718.544144144165</v>
      </c>
      <c r="J621">
        <v>7529.739130434783</v>
      </c>
      <c r="K621" t="s">
        <v>7970</v>
      </c>
      <c r="L621" t="s">
        <v>7971</v>
      </c>
      <c r="M621">
        <v>0</v>
      </c>
      <c r="N621">
        <v>8333.3333333333339</v>
      </c>
      <c r="O621">
        <v>0</v>
      </c>
      <c r="P621">
        <v>14770.400000000001</v>
      </c>
      <c r="Q621">
        <v>67085.071680376044</v>
      </c>
    </row>
    <row r="622" spans="1:17">
      <c r="A622" s="78">
        <v>46244</v>
      </c>
      <c r="B622" t="s">
        <v>6737</v>
      </c>
      <c r="C622" t="s">
        <v>6239</v>
      </c>
      <c r="D622" t="s">
        <v>6160</v>
      </c>
      <c r="E622" t="s">
        <v>20</v>
      </c>
      <c r="F622">
        <v>2</v>
      </c>
      <c r="G622">
        <v>1620600</v>
      </c>
      <c r="H622">
        <v>1197476.1513513513</v>
      </c>
      <c r="I622">
        <v>262523.84864864848</v>
      </c>
      <c r="J622">
        <v>39821.913043478264</v>
      </c>
      <c r="K622" t="s">
        <v>6370</v>
      </c>
      <c r="L622" t="s">
        <v>7975</v>
      </c>
      <c r="M622">
        <v>70000</v>
      </c>
      <c r="N622">
        <v>0</v>
      </c>
      <c r="O622">
        <v>0</v>
      </c>
      <c r="P622">
        <v>32412</v>
      </c>
      <c r="Q622">
        <v>120289.93560517021</v>
      </c>
    </row>
    <row r="623" spans="1:17">
      <c r="A623" s="78">
        <v>46244</v>
      </c>
      <c r="B623" t="s">
        <v>6738</v>
      </c>
      <c r="C623" t="s">
        <v>6134</v>
      </c>
      <c r="D623" t="s">
        <v>6129</v>
      </c>
      <c r="E623" t="s">
        <v>20</v>
      </c>
      <c r="F623">
        <v>36</v>
      </c>
      <c r="G623">
        <v>503107.50000000006</v>
      </c>
      <c r="H623">
        <v>388964.04324324313</v>
      </c>
      <c r="I623">
        <v>64285.956756756874</v>
      </c>
      <c r="J623">
        <v>3994.4347826086955</v>
      </c>
      <c r="K623" t="s">
        <v>7970</v>
      </c>
      <c r="L623" t="s">
        <v>7972</v>
      </c>
      <c r="M623">
        <v>0</v>
      </c>
      <c r="N623">
        <v>0</v>
      </c>
      <c r="O623">
        <v>0</v>
      </c>
      <c r="P623">
        <v>10062.150000000001</v>
      </c>
      <c r="Q623">
        <v>50229.371974148176</v>
      </c>
    </row>
    <row r="624" spans="1:17">
      <c r="A624" s="78">
        <v>46244</v>
      </c>
      <c r="B624" t="s">
        <v>6739</v>
      </c>
      <c r="C624" t="s">
        <v>6143</v>
      </c>
      <c r="D624" t="s">
        <v>138</v>
      </c>
      <c r="E624" t="s">
        <v>84</v>
      </c>
      <c r="F624">
        <v>4</v>
      </c>
      <c r="G624">
        <v>329670</v>
      </c>
      <c r="H624">
        <v>232962.42162162162</v>
      </c>
      <c r="I624">
        <v>64037.578378378385</v>
      </c>
      <c r="J624">
        <v>14508.521739130434</v>
      </c>
      <c r="K624" t="s">
        <v>7970</v>
      </c>
      <c r="L624" t="s">
        <v>7972</v>
      </c>
      <c r="M624">
        <v>0</v>
      </c>
      <c r="N624">
        <v>0</v>
      </c>
      <c r="O624">
        <v>0</v>
      </c>
      <c r="P624">
        <v>6593.4000000000005</v>
      </c>
      <c r="Q624">
        <v>42935.656639247951</v>
      </c>
    </row>
    <row r="625" spans="1:17">
      <c r="A625" s="78">
        <v>46244</v>
      </c>
      <c r="B625" t="s">
        <v>6739</v>
      </c>
      <c r="C625" t="s">
        <v>6143</v>
      </c>
      <c r="D625" t="s">
        <v>6156</v>
      </c>
      <c r="E625" t="s">
        <v>20</v>
      </c>
      <c r="F625">
        <v>4</v>
      </c>
      <c r="G625">
        <v>687090.00000000012</v>
      </c>
      <c r="H625">
        <v>509374.18378378375</v>
      </c>
      <c r="I625">
        <v>109625.81621621625</v>
      </c>
      <c r="J625">
        <v>16491.965217391305</v>
      </c>
      <c r="K625" t="s">
        <v>7970</v>
      </c>
      <c r="L625" t="s">
        <v>7972</v>
      </c>
      <c r="M625">
        <v>0</v>
      </c>
      <c r="N625">
        <v>0</v>
      </c>
      <c r="O625">
        <v>0</v>
      </c>
      <c r="P625">
        <v>13741.800000000001</v>
      </c>
      <c r="Q625">
        <v>79392.05099882494</v>
      </c>
    </row>
    <row r="626" spans="1:17">
      <c r="A626" s="78">
        <v>46244</v>
      </c>
      <c r="B626" t="s">
        <v>6739</v>
      </c>
      <c r="C626" t="s">
        <v>6143</v>
      </c>
      <c r="D626" t="s">
        <v>6135</v>
      </c>
      <c r="E626" t="s">
        <v>20</v>
      </c>
      <c r="F626">
        <v>2</v>
      </c>
      <c r="G626">
        <v>184630</v>
      </c>
      <c r="H626">
        <v>141903.69729729727</v>
      </c>
      <c r="I626">
        <v>24429.636036036041</v>
      </c>
      <c r="J626">
        <v>1882.4347826086957</v>
      </c>
      <c r="K626" t="s">
        <v>7970</v>
      </c>
      <c r="L626" t="s">
        <v>7972</v>
      </c>
      <c r="M626">
        <v>0</v>
      </c>
      <c r="N626">
        <v>0</v>
      </c>
      <c r="O626">
        <v>0</v>
      </c>
      <c r="P626">
        <v>3692.6000000000004</v>
      </c>
      <c r="Q626">
        <v>18854.601253427347</v>
      </c>
    </row>
    <row r="627" spans="1:17">
      <c r="A627" s="78">
        <v>46244</v>
      </c>
      <c r="B627" t="s">
        <v>6740</v>
      </c>
      <c r="C627" t="s">
        <v>6138</v>
      </c>
      <c r="D627" t="s">
        <v>6135</v>
      </c>
      <c r="E627" t="s">
        <v>20</v>
      </c>
      <c r="F627">
        <v>24</v>
      </c>
      <c r="G627">
        <v>2215560</v>
      </c>
      <c r="H627">
        <v>1702844.3675675672</v>
      </c>
      <c r="I627">
        <v>293155.63243243261</v>
      </c>
      <c r="J627">
        <v>22589.217391304348</v>
      </c>
      <c r="K627" t="s">
        <v>6674</v>
      </c>
      <c r="L627" t="s">
        <v>7974</v>
      </c>
      <c r="M627">
        <v>50000</v>
      </c>
      <c r="N627">
        <v>5000</v>
      </c>
      <c r="O627">
        <v>0</v>
      </c>
      <c r="P627">
        <v>44311.199999999997</v>
      </c>
      <c r="Q627">
        <v>171255.21504112828</v>
      </c>
    </row>
    <row r="628" spans="1:17">
      <c r="A628" s="78">
        <v>46244</v>
      </c>
      <c r="B628" t="s">
        <v>6741</v>
      </c>
      <c r="C628" t="s">
        <v>6239</v>
      </c>
      <c r="D628" t="s">
        <v>2469</v>
      </c>
      <c r="E628" t="s">
        <v>84</v>
      </c>
      <c r="F628">
        <v>4</v>
      </c>
      <c r="G628">
        <v>572020</v>
      </c>
      <c r="H628">
        <v>444354.24864864862</v>
      </c>
      <c r="I628">
        <v>70979.084684684698</v>
      </c>
      <c r="J628">
        <v>16008.347826086958</v>
      </c>
      <c r="K628" t="s">
        <v>7970</v>
      </c>
      <c r="L628" t="s">
        <v>7971</v>
      </c>
      <c r="M628">
        <v>0</v>
      </c>
      <c r="N628">
        <v>6250</v>
      </c>
      <c r="O628">
        <v>0</v>
      </c>
      <c r="P628">
        <v>11440.4</v>
      </c>
      <c r="Q628">
        <v>37280.336858597737</v>
      </c>
    </row>
    <row r="629" spans="1:17">
      <c r="A629" s="78">
        <v>46244</v>
      </c>
      <c r="B629" t="s">
        <v>6742</v>
      </c>
      <c r="C629" t="s">
        <v>6138</v>
      </c>
      <c r="D629" t="s">
        <v>6129</v>
      </c>
      <c r="E629" t="s">
        <v>20</v>
      </c>
      <c r="F629">
        <v>12</v>
      </c>
      <c r="G629">
        <v>167702.5</v>
      </c>
      <c r="H629">
        <v>129654.68108108104</v>
      </c>
      <c r="I629">
        <v>21428.652252252272</v>
      </c>
      <c r="J629">
        <v>1331.478260869565</v>
      </c>
      <c r="K629" t="s">
        <v>7970</v>
      </c>
      <c r="L629" t="s">
        <v>7972</v>
      </c>
      <c r="M629">
        <v>0</v>
      </c>
      <c r="N629">
        <v>0</v>
      </c>
      <c r="O629">
        <v>0</v>
      </c>
      <c r="P629">
        <v>3354.05</v>
      </c>
      <c r="Q629">
        <v>16743.123991382708</v>
      </c>
    </row>
    <row r="630" spans="1:17">
      <c r="A630" s="78">
        <v>46244</v>
      </c>
      <c r="B630" t="s">
        <v>6743</v>
      </c>
      <c r="C630" t="s">
        <v>6239</v>
      </c>
      <c r="D630" t="s">
        <v>6135</v>
      </c>
      <c r="E630" t="s">
        <v>20</v>
      </c>
      <c r="F630">
        <v>24</v>
      </c>
      <c r="G630">
        <v>2215560</v>
      </c>
      <c r="H630">
        <v>1702844.3675675672</v>
      </c>
      <c r="I630">
        <v>293155.63243243261</v>
      </c>
      <c r="J630">
        <v>22589.217391304348</v>
      </c>
      <c r="K630" t="s">
        <v>6674</v>
      </c>
      <c r="L630" t="s">
        <v>7974</v>
      </c>
      <c r="M630">
        <v>50000</v>
      </c>
      <c r="N630">
        <v>6250</v>
      </c>
      <c r="O630">
        <v>0</v>
      </c>
      <c r="P630">
        <v>44311.199999999997</v>
      </c>
      <c r="Q630">
        <v>170005.21504112828</v>
      </c>
    </row>
    <row r="631" spans="1:17">
      <c r="A631" s="78">
        <v>46244</v>
      </c>
      <c r="B631" t="s">
        <v>6744</v>
      </c>
      <c r="C631" t="s">
        <v>6124</v>
      </c>
      <c r="D631" t="s">
        <v>6156</v>
      </c>
      <c r="E631" t="s">
        <v>20</v>
      </c>
      <c r="F631">
        <v>4</v>
      </c>
      <c r="G631">
        <v>687090.00000000012</v>
      </c>
      <c r="H631">
        <v>509374.18378378375</v>
      </c>
      <c r="I631">
        <v>109625.81621621625</v>
      </c>
      <c r="J631">
        <v>16491.965217391305</v>
      </c>
      <c r="K631" t="s">
        <v>6370</v>
      </c>
      <c r="L631" t="s">
        <v>7974</v>
      </c>
      <c r="M631">
        <v>35000</v>
      </c>
      <c r="N631">
        <v>4545.454545454545</v>
      </c>
      <c r="O631">
        <v>0</v>
      </c>
      <c r="P631">
        <v>13741.800000000001</v>
      </c>
      <c r="Q631">
        <v>39846.596453370395</v>
      </c>
    </row>
    <row r="632" spans="1:17">
      <c r="A632" s="78">
        <v>46244</v>
      </c>
      <c r="B632" t="s">
        <v>6745</v>
      </c>
      <c r="C632" t="s">
        <v>6124</v>
      </c>
      <c r="D632" t="s">
        <v>6135</v>
      </c>
      <c r="E632" t="s">
        <v>20</v>
      </c>
      <c r="F632">
        <v>4</v>
      </c>
      <c r="G632">
        <v>369260</v>
      </c>
      <c r="H632">
        <v>283807.39459459455</v>
      </c>
      <c r="I632">
        <v>48859.272072072083</v>
      </c>
      <c r="J632">
        <v>3764.8695652173915</v>
      </c>
      <c r="K632" t="s">
        <v>7970</v>
      </c>
      <c r="L632" t="s">
        <v>7971</v>
      </c>
      <c r="M632">
        <v>0</v>
      </c>
      <c r="N632">
        <v>4545.454545454545</v>
      </c>
      <c r="O632">
        <v>0</v>
      </c>
      <c r="P632">
        <v>7385.2000000000007</v>
      </c>
      <c r="Q632">
        <v>33163.74796140015</v>
      </c>
    </row>
    <row r="633" spans="1:17">
      <c r="A633" s="78">
        <v>46244</v>
      </c>
      <c r="B633" t="s">
        <v>6746</v>
      </c>
      <c r="C633" t="s">
        <v>6138</v>
      </c>
      <c r="D633" t="s">
        <v>6248</v>
      </c>
      <c r="E633" t="s">
        <v>84</v>
      </c>
      <c r="F633">
        <v>1</v>
      </c>
      <c r="G633">
        <v>151330</v>
      </c>
      <c r="H633">
        <v>111088.56216216215</v>
      </c>
      <c r="I633">
        <v>25244.77117117116</v>
      </c>
      <c r="J633">
        <v>4002.0869565217395</v>
      </c>
      <c r="K633" t="s">
        <v>7970</v>
      </c>
      <c r="L633" t="s">
        <v>7971</v>
      </c>
      <c r="M633">
        <v>0</v>
      </c>
      <c r="N633">
        <v>5555.5555555555557</v>
      </c>
      <c r="O633">
        <v>0</v>
      </c>
      <c r="P633">
        <v>3026.6</v>
      </c>
      <c r="Q633">
        <v>12660.528659093865</v>
      </c>
    </row>
    <row r="634" spans="1:17">
      <c r="A634" s="78">
        <v>46244</v>
      </c>
      <c r="B634" t="s">
        <v>6747</v>
      </c>
      <c r="C634" t="s">
        <v>6138</v>
      </c>
      <c r="D634" t="s">
        <v>6135</v>
      </c>
      <c r="E634" t="s">
        <v>20</v>
      </c>
      <c r="F634">
        <v>3</v>
      </c>
      <c r="G634">
        <v>276945</v>
      </c>
      <c r="H634">
        <v>212855.54594594589</v>
      </c>
      <c r="I634">
        <v>36644.454054054077</v>
      </c>
      <c r="J634">
        <v>2823.6521739130435</v>
      </c>
      <c r="K634" t="s">
        <v>7970</v>
      </c>
      <c r="L634" t="s">
        <v>7971</v>
      </c>
      <c r="M634">
        <v>0</v>
      </c>
      <c r="N634">
        <v>5555.5555555555557</v>
      </c>
      <c r="O634">
        <v>0</v>
      </c>
      <c r="P634">
        <v>5538.9</v>
      </c>
      <c r="Q634">
        <v>22726.34632458548</v>
      </c>
    </row>
    <row r="635" spans="1:17">
      <c r="A635" s="78">
        <v>46244</v>
      </c>
      <c r="B635" t="s">
        <v>6748</v>
      </c>
      <c r="C635" t="s">
        <v>6201</v>
      </c>
      <c r="D635" t="s">
        <v>6135</v>
      </c>
      <c r="E635" t="s">
        <v>20</v>
      </c>
      <c r="F635">
        <v>72</v>
      </c>
      <c r="G635">
        <v>6646680</v>
      </c>
      <c r="H635">
        <v>5108533.1027027015</v>
      </c>
      <c r="I635">
        <v>879466.8972972976</v>
      </c>
      <c r="J635">
        <v>97767.65217391304</v>
      </c>
      <c r="K635" t="s">
        <v>6674</v>
      </c>
      <c r="L635" t="s">
        <v>7974</v>
      </c>
      <c r="M635">
        <v>150000</v>
      </c>
      <c r="N635">
        <v>16666.666666666668</v>
      </c>
      <c r="O635">
        <v>0</v>
      </c>
      <c r="P635">
        <v>132933.6</v>
      </c>
      <c r="Q635">
        <v>482098.97845671792</v>
      </c>
    </row>
    <row r="636" spans="1:17">
      <c r="A636" s="78">
        <v>46244</v>
      </c>
      <c r="B636" t="s">
        <v>6749</v>
      </c>
      <c r="C636" t="s">
        <v>6239</v>
      </c>
      <c r="D636" t="s">
        <v>6148</v>
      </c>
      <c r="E636" t="s">
        <v>84</v>
      </c>
      <c r="F636">
        <v>12</v>
      </c>
      <c r="G636">
        <v>912420.00000000012</v>
      </c>
      <c r="H636">
        <v>692416.08648648649</v>
      </c>
      <c r="I636">
        <v>129583.91351351351</v>
      </c>
      <c r="J636">
        <v>10009.043478260872</v>
      </c>
      <c r="K636" t="s">
        <v>7970</v>
      </c>
      <c r="L636" t="s">
        <v>7971</v>
      </c>
      <c r="M636">
        <v>0</v>
      </c>
      <c r="N636">
        <v>16666.666666666668</v>
      </c>
      <c r="O636">
        <v>0</v>
      </c>
      <c r="P636">
        <v>18248.400000000001</v>
      </c>
      <c r="Q636">
        <v>84659.80336858597</v>
      </c>
    </row>
    <row r="637" spans="1:17">
      <c r="A637" s="78">
        <v>46244</v>
      </c>
      <c r="B637" t="s">
        <v>6750</v>
      </c>
      <c r="C637" t="s">
        <v>6239</v>
      </c>
      <c r="D637" t="s">
        <v>6135</v>
      </c>
      <c r="E637" t="s">
        <v>20</v>
      </c>
      <c r="F637">
        <v>48</v>
      </c>
      <c r="G637">
        <v>4431120</v>
      </c>
      <c r="H637">
        <v>3405688.7351351343</v>
      </c>
      <c r="I637">
        <v>586311.26486486522</v>
      </c>
      <c r="J637">
        <v>45178.434782608696</v>
      </c>
      <c r="K637" t="s">
        <v>6674</v>
      </c>
      <c r="L637" t="s">
        <v>7974</v>
      </c>
      <c r="M637">
        <v>100000</v>
      </c>
      <c r="N637">
        <v>16666.666666666668</v>
      </c>
      <c r="O637">
        <v>0</v>
      </c>
      <c r="P637">
        <v>88622.399999999994</v>
      </c>
      <c r="Q637">
        <v>335843.76341558993</v>
      </c>
    </row>
    <row r="638" spans="1:17">
      <c r="A638" s="78">
        <v>46244</v>
      </c>
      <c r="B638" t="s">
        <v>6751</v>
      </c>
      <c r="C638" t="s">
        <v>6134</v>
      </c>
      <c r="D638" t="s">
        <v>6135</v>
      </c>
      <c r="E638" t="s">
        <v>20</v>
      </c>
      <c r="F638">
        <v>24</v>
      </c>
      <c r="G638">
        <v>2215560</v>
      </c>
      <c r="H638">
        <v>1702844.3675675672</v>
      </c>
      <c r="I638">
        <v>293155.63243243261</v>
      </c>
      <c r="J638">
        <v>22589.217391304348</v>
      </c>
      <c r="K638" t="s">
        <v>6674</v>
      </c>
      <c r="L638" t="s">
        <v>7974</v>
      </c>
      <c r="M638">
        <v>50000</v>
      </c>
      <c r="N638">
        <v>6250</v>
      </c>
      <c r="O638">
        <v>0</v>
      </c>
      <c r="P638">
        <v>44311.199999999997</v>
      </c>
      <c r="Q638">
        <v>170005.21504112828</v>
      </c>
    </row>
    <row r="639" spans="1:17">
      <c r="A639" s="78">
        <v>46244</v>
      </c>
      <c r="B639" t="s">
        <v>6752</v>
      </c>
      <c r="C639" t="s">
        <v>6287</v>
      </c>
      <c r="D639" t="s">
        <v>6135</v>
      </c>
      <c r="E639" t="s">
        <v>20</v>
      </c>
      <c r="F639">
        <v>24</v>
      </c>
      <c r="G639">
        <v>2215560</v>
      </c>
      <c r="H639">
        <v>1702844.3675675672</v>
      </c>
      <c r="I639">
        <v>293155.63243243261</v>
      </c>
      <c r="J639">
        <v>22589.217391304348</v>
      </c>
      <c r="K639" t="s">
        <v>6674</v>
      </c>
      <c r="L639" t="s">
        <v>7974</v>
      </c>
      <c r="M639">
        <v>50000</v>
      </c>
      <c r="N639">
        <v>18181.81818181818</v>
      </c>
      <c r="O639">
        <v>0</v>
      </c>
      <c r="P639">
        <v>44311.199999999997</v>
      </c>
      <c r="Q639">
        <v>158073.3968593101</v>
      </c>
    </row>
    <row r="640" spans="1:17">
      <c r="A640" s="78">
        <v>46244</v>
      </c>
      <c r="B640" t="s">
        <v>6753</v>
      </c>
      <c r="C640" t="s">
        <v>6287</v>
      </c>
      <c r="D640" t="s">
        <v>6156</v>
      </c>
      <c r="E640" t="s">
        <v>20</v>
      </c>
      <c r="F640">
        <v>4</v>
      </c>
      <c r="G640">
        <v>687090.00000000012</v>
      </c>
      <c r="H640">
        <v>509374.18378378375</v>
      </c>
      <c r="I640">
        <v>109625.81621621625</v>
      </c>
      <c r="J640">
        <v>16491.965217391305</v>
      </c>
      <c r="K640" t="s">
        <v>6370</v>
      </c>
      <c r="L640" t="s">
        <v>7974</v>
      </c>
      <c r="M640">
        <v>35000</v>
      </c>
      <c r="N640">
        <v>18181.81818181818</v>
      </c>
      <c r="O640">
        <v>0</v>
      </c>
      <c r="P640">
        <v>13741.800000000001</v>
      </c>
      <c r="Q640">
        <v>26210.232817006763</v>
      </c>
    </row>
    <row r="641" spans="1:17">
      <c r="A641" s="78">
        <v>46244</v>
      </c>
      <c r="B641" t="s">
        <v>6754</v>
      </c>
      <c r="C641" t="s">
        <v>6287</v>
      </c>
      <c r="D641" t="s">
        <v>6166</v>
      </c>
      <c r="E641" t="s">
        <v>84</v>
      </c>
      <c r="F641">
        <v>8</v>
      </c>
      <c r="G641">
        <v>829540</v>
      </c>
      <c r="H641">
        <v>594732.10810810805</v>
      </c>
      <c r="I641">
        <v>152601.22522522521</v>
      </c>
      <c r="J641">
        <v>28649.739130434784</v>
      </c>
      <c r="K641" t="s">
        <v>7970</v>
      </c>
      <c r="L641" t="s">
        <v>7971</v>
      </c>
      <c r="M641">
        <v>0</v>
      </c>
      <c r="N641">
        <v>18181.81818181818</v>
      </c>
      <c r="O641">
        <v>0</v>
      </c>
      <c r="P641">
        <v>16590.8</v>
      </c>
      <c r="Q641">
        <v>89178.867912972244</v>
      </c>
    </row>
    <row r="642" spans="1:17">
      <c r="A642" s="78">
        <v>46244</v>
      </c>
      <c r="B642" t="s">
        <v>6755</v>
      </c>
      <c r="C642" t="s">
        <v>6138</v>
      </c>
      <c r="D642" t="s">
        <v>6135</v>
      </c>
      <c r="E642" t="s">
        <v>20</v>
      </c>
      <c r="F642">
        <v>3</v>
      </c>
      <c r="G642">
        <v>276945</v>
      </c>
      <c r="H642">
        <v>212855.54594594589</v>
      </c>
      <c r="I642">
        <v>36644.454054054077</v>
      </c>
      <c r="J642">
        <v>2823.6521739130435</v>
      </c>
      <c r="K642" t="s">
        <v>7970</v>
      </c>
      <c r="L642" t="s">
        <v>7972</v>
      </c>
      <c r="M642">
        <v>0</v>
      </c>
      <c r="N642">
        <v>0</v>
      </c>
      <c r="O642">
        <v>0</v>
      </c>
      <c r="P642">
        <v>5538.9</v>
      </c>
      <c r="Q642">
        <v>28281.901880141035</v>
      </c>
    </row>
    <row r="643" spans="1:17">
      <c r="A643" s="78">
        <v>46244</v>
      </c>
      <c r="B643" t="s">
        <v>6756</v>
      </c>
      <c r="C643" t="s">
        <v>6138</v>
      </c>
      <c r="D643" t="s">
        <v>6207</v>
      </c>
      <c r="E643" t="s">
        <v>84</v>
      </c>
      <c r="F643">
        <v>1</v>
      </c>
      <c r="G643">
        <v>287305</v>
      </c>
      <c r="H643">
        <v>218017.08108108107</v>
      </c>
      <c r="I643">
        <v>40816.252252252249</v>
      </c>
      <c r="J643">
        <v>3244.521739130435</v>
      </c>
      <c r="K643" t="s">
        <v>7970</v>
      </c>
      <c r="L643" t="s">
        <v>7972</v>
      </c>
      <c r="M643">
        <v>0</v>
      </c>
      <c r="N643">
        <v>0</v>
      </c>
      <c r="O643">
        <v>0</v>
      </c>
      <c r="P643">
        <v>5746.0999999999995</v>
      </c>
      <c r="Q643">
        <v>31825.630513121818</v>
      </c>
    </row>
    <row r="644" spans="1:17">
      <c r="A644" s="78">
        <v>46244</v>
      </c>
      <c r="B644" t="s">
        <v>6757</v>
      </c>
      <c r="C644" t="s">
        <v>6196</v>
      </c>
      <c r="D644" t="s">
        <v>6135</v>
      </c>
      <c r="E644" t="s">
        <v>20</v>
      </c>
      <c r="F644">
        <v>8</v>
      </c>
      <c r="G644">
        <v>738520</v>
      </c>
      <c r="H644">
        <v>567614.78918918909</v>
      </c>
      <c r="I644">
        <v>97718.544144144165</v>
      </c>
      <c r="J644">
        <v>7529.739130434783</v>
      </c>
      <c r="K644" t="s">
        <v>7970</v>
      </c>
      <c r="L644" t="s">
        <v>7972</v>
      </c>
      <c r="M644">
        <v>0</v>
      </c>
      <c r="N644">
        <v>0</v>
      </c>
      <c r="O644">
        <v>0</v>
      </c>
      <c r="P644">
        <v>14770.400000000001</v>
      </c>
      <c r="Q644">
        <v>75418.405013709387</v>
      </c>
    </row>
    <row r="645" spans="1:17">
      <c r="A645" s="78">
        <v>46244</v>
      </c>
      <c r="B645" t="s">
        <v>6758</v>
      </c>
      <c r="C645" t="s">
        <v>6124</v>
      </c>
      <c r="D645" t="s">
        <v>6170</v>
      </c>
      <c r="E645" t="s">
        <v>84</v>
      </c>
      <c r="F645">
        <v>1</v>
      </c>
      <c r="G645">
        <v>1321085</v>
      </c>
      <c r="H645">
        <v>995097.75135135127</v>
      </c>
      <c r="I645">
        <v>195068.91531531524</v>
      </c>
      <c r="J645">
        <v>16153.739130434782</v>
      </c>
      <c r="K645" t="s">
        <v>6546</v>
      </c>
      <c r="L645" t="s">
        <v>7975</v>
      </c>
      <c r="M645">
        <v>40000</v>
      </c>
      <c r="N645">
        <v>0</v>
      </c>
      <c r="O645">
        <v>0</v>
      </c>
      <c r="P645">
        <v>26421.7</v>
      </c>
      <c r="Q645">
        <v>112493.47618488046</v>
      </c>
    </row>
    <row r="646" spans="1:17">
      <c r="A646" s="78">
        <v>46244</v>
      </c>
      <c r="B646" t="s">
        <v>6759</v>
      </c>
      <c r="C646" t="s">
        <v>6134</v>
      </c>
      <c r="D646" t="s">
        <v>6156</v>
      </c>
      <c r="E646" t="s">
        <v>20</v>
      </c>
      <c r="F646">
        <v>4</v>
      </c>
      <c r="G646">
        <v>687090.00000000012</v>
      </c>
      <c r="H646">
        <v>509374.18378378375</v>
      </c>
      <c r="I646">
        <v>109625.81621621625</v>
      </c>
      <c r="J646">
        <v>16491.965217391305</v>
      </c>
      <c r="K646" t="s">
        <v>6370</v>
      </c>
      <c r="L646" t="s">
        <v>7975</v>
      </c>
      <c r="M646">
        <v>35000</v>
      </c>
      <c r="N646">
        <v>0</v>
      </c>
      <c r="O646">
        <v>0</v>
      </c>
      <c r="P646">
        <v>13741.800000000001</v>
      </c>
      <c r="Q646">
        <v>44392.05099882494</v>
      </c>
    </row>
    <row r="647" spans="1:17">
      <c r="A647" s="78">
        <v>46244</v>
      </c>
      <c r="B647" t="s">
        <v>6760</v>
      </c>
      <c r="C647" t="s">
        <v>6143</v>
      </c>
      <c r="D647" t="s">
        <v>6273</v>
      </c>
      <c r="E647" t="s">
        <v>20</v>
      </c>
      <c r="F647">
        <v>2</v>
      </c>
      <c r="G647">
        <v>106930</v>
      </c>
      <c r="H647">
        <v>81814.183783783781</v>
      </c>
      <c r="I647">
        <v>14519.149549549547</v>
      </c>
      <c r="J647">
        <v>879.99999999999989</v>
      </c>
      <c r="K647" t="s">
        <v>7967</v>
      </c>
      <c r="L647" t="s">
        <v>7973</v>
      </c>
      <c r="M647">
        <v>0</v>
      </c>
      <c r="N647">
        <v>0</v>
      </c>
      <c r="O647">
        <v>3742.5500000000006</v>
      </c>
      <c r="P647">
        <v>2138.6</v>
      </c>
      <c r="Q647">
        <v>7757.9995495495459</v>
      </c>
    </row>
    <row r="648" spans="1:17">
      <c r="A648" s="78">
        <v>46244</v>
      </c>
      <c r="B648" t="s">
        <v>6761</v>
      </c>
      <c r="C648" t="s">
        <v>6124</v>
      </c>
      <c r="D648" t="s">
        <v>6135</v>
      </c>
      <c r="E648" t="s">
        <v>20</v>
      </c>
      <c r="F648">
        <v>2</v>
      </c>
      <c r="G648">
        <v>184630</v>
      </c>
      <c r="H648">
        <v>141903.69729729727</v>
      </c>
      <c r="I648">
        <v>24429.636036036041</v>
      </c>
      <c r="J648">
        <v>1882.4347826086957</v>
      </c>
      <c r="K648" t="s">
        <v>7970</v>
      </c>
      <c r="L648" t="s">
        <v>7971</v>
      </c>
      <c r="M648">
        <v>0</v>
      </c>
      <c r="N648">
        <v>5769.2307692307695</v>
      </c>
      <c r="O648">
        <v>0</v>
      </c>
      <c r="P648">
        <v>3692.6000000000004</v>
      </c>
      <c r="Q648">
        <v>13085.370484196575</v>
      </c>
    </row>
    <row r="649" spans="1:17">
      <c r="A649" s="78">
        <v>46244</v>
      </c>
      <c r="B649" t="s">
        <v>6762</v>
      </c>
      <c r="C649" t="s">
        <v>6138</v>
      </c>
      <c r="D649" t="s">
        <v>6160</v>
      </c>
      <c r="E649" t="s">
        <v>20</v>
      </c>
      <c r="F649">
        <v>1</v>
      </c>
      <c r="G649">
        <v>810300</v>
      </c>
      <c r="H649">
        <v>598738.07567567565</v>
      </c>
      <c r="I649">
        <v>131261.92432432424</v>
      </c>
      <c r="J649">
        <v>19910.956521739132</v>
      </c>
      <c r="K649" t="s">
        <v>6370</v>
      </c>
      <c r="L649" t="s">
        <v>7975</v>
      </c>
      <c r="M649">
        <v>35000</v>
      </c>
      <c r="N649">
        <v>0</v>
      </c>
      <c r="O649">
        <v>0</v>
      </c>
      <c r="P649">
        <v>16206</v>
      </c>
      <c r="Q649">
        <v>60144.967802585103</v>
      </c>
    </row>
    <row r="650" spans="1:17">
      <c r="A650" s="78">
        <v>46244</v>
      </c>
      <c r="B650" t="s">
        <v>6763</v>
      </c>
      <c r="C650" t="s">
        <v>6128</v>
      </c>
      <c r="D650" t="s">
        <v>6160</v>
      </c>
      <c r="E650" t="s">
        <v>20</v>
      </c>
      <c r="F650">
        <v>1</v>
      </c>
      <c r="G650">
        <v>810300</v>
      </c>
      <c r="H650">
        <v>598738.07567567565</v>
      </c>
      <c r="I650">
        <v>131261.92432432424</v>
      </c>
      <c r="J650">
        <v>19910.956521739132</v>
      </c>
      <c r="K650" t="s">
        <v>6370</v>
      </c>
      <c r="L650" t="s">
        <v>7974</v>
      </c>
      <c r="M650">
        <v>35000</v>
      </c>
      <c r="N650">
        <v>6250</v>
      </c>
      <c r="O650">
        <v>0</v>
      </c>
      <c r="P650">
        <v>16206</v>
      </c>
      <c r="Q650">
        <v>53894.967802585103</v>
      </c>
    </row>
    <row r="651" spans="1:17">
      <c r="A651" s="78">
        <v>46244</v>
      </c>
      <c r="B651" t="s">
        <v>6764</v>
      </c>
      <c r="C651" t="s">
        <v>6128</v>
      </c>
      <c r="D651" t="s">
        <v>6156</v>
      </c>
      <c r="E651" t="s">
        <v>20</v>
      </c>
      <c r="F651">
        <v>4</v>
      </c>
      <c r="G651">
        <v>687090.00000000012</v>
      </c>
      <c r="H651">
        <v>509374.18378378375</v>
      </c>
      <c r="I651">
        <v>109625.81621621625</v>
      </c>
      <c r="J651">
        <v>16491.965217391305</v>
      </c>
      <c r="K651" t="s">
        <v>6370</v>
      </c>
      <c r="L651" t="s">
        <v>7974</v>
      </c>
      <c r="M651">
        <v>35000</v>
      </c>
      <c r="N651">
        <v>6250</v>
      </c>
      <c r="O651">
        <v>0</v>
      </c>
      <c r="P651">
        <v>13741.800000000001</v>
      </c>
      <c r="Q651">
        <v>38142.05099882494</v>
      </c>
    </row>
    <row r="652" spans="1:17">
      <c r="A652" s="78">
        <v>46244</v>
      </c>
      <c r="B652" t="s">
        <v>6765</v>
      </c>
      <c r="C652" t="s">
        <v>6183</v>
      </c>
      <c r="D652" t="s">
        <v>6151</v>
      </c>
      <c r="E652" t="s">
        <v>84</v>
      </c>
      <c r="F652">
        <v>24</v>
      </c>
      <c r="G652">
        <v>1658340</v>
      </c>
      <c r="H652">
        <v>1255408.6054054054</v>
      </c>
      <c r="I652">
        <v>238591.39459459437</v>
      </c>
      <c r="J652">
        <v>25610.434782608696</v>
      </c>
      <c r="K652" t="s">
        <v>7970</v>
      </c>
      <c r="L652" t="s">
        <v>7972</v>
      </c>
      <c r="M652">
        <v>0</v>
      </c>
      <c r="N652">
        <v>0</v>
      </c>
      <c r="O652">
        <v>0</v>
      </c>
      <c r="P652">
        <v>33166.799999999996</v>
      </c>
      <c r="Q652">
        <v>179814.15981198568</v>
      </c>
    </row>
    <row r="653" spans="1:17">
      <c r="A653" s="78">
        <v>46244</v>
      </c>
      <c r="B653" t="s">
        <v>6766</v>
      </c>
      <c r="C653" t="s">
        <v>6188</v>
      </c>
      <c r="D653" t="s">
        <v>6156</v>
      </c>
      <c r="E653" t="s">
        <v>20</v>
      </c>
      <c r="F653">
        <v>8</v>
      </c>
      <c r="G653">
        <v>1374180.0000000002</v>
      </c>
      <c r="H653">
        <v>1018748.3675675675</v>
      </c>
      <c r="I653">
        <v>219251.6324324325</v>
      </c>
      <c r="J653">
        <v>32983.930434782611</v>
      </c>
      <c r="K653" t="s">
        <v>6370</v>
      </c>
      <c r="L653" t="s">
        <v>7975</v>
      </c>
      <c r="M653">
        <v>70000</v>
      </c>
      <c r="N653">
        <v>0</v>
      </c>
      <c r="O653">
        <v>0</v>
      </c>
      <c r="P653">
        <v>27483.600000000002</v>
      </c>
      <c r="Q653">
        <v>88784.101997649879</v>
      </c>
    </row>
    <row r="654" spans="1:17">
      <c r="A654" s="78">
        <v>46244</v>
      </c>
      <c r="B654" t="s">
        <v>6767</v>
      </c>
      <c r="C654" t="s">
        <v>6128</v>
      </c>
      <c r="D654" t="s">
        <v>6151</v>
      </c>
      <c r="E654" t="s">
        <v>84</v>
      </c>
      <c r="F654">
        <v>24</v>
      </c>
      <c r="G654">
        <v>1658340</v>
      </c>
      <c r="H654">
        <v>1255408.6054054054</v>
      </c>
      <c r="I654">
        <v>238591.39459459437</v>
      </c>
      <c r="J654">
        <v>15610.434782608694</v>
      </c>
      <c r="K654" t="s">
        <v>7970</v>
      </c>
      <c r="L654" t="s">
        <v>7971</v>
      </c>
      <c r="M654">
        <v>0</v>
      </c>
      <c r="N654">
        <v>6250</v>
      </c>
      <c r="O654">
        <v>0</v>
      </c>
      <c r="P654">
        <v>33166.799999999996</v>
      </c>
      <c r="Q654">
        <v>183564.15981198568</v>
      </c>
    </row>
    <row r="655" spans="1:17">
      <c r="A655" s="78">
        <v>46244</v>
      </c>
      <c r="B655" t="s">
        <v>6768</v>
      </c>
      <c r="C655" t="s">
        <v>6143</v>
      </c>
      <c r="D655" t="s">
        <v>6151</v>
      </c>
      <c r="E655" t="s">
        <v>84</v>
      </c>
      <c r="F655">
        <v>24</v>
      </c>
      <c r="G655">
        <v>1658340</v>
      </c>
      <c r="H655">
        <v>1255408.6054054054</v>
      </c>
      <c r="I655">
        <v>238591.39459459437</v>
      </c>
      <c r="J655">
        <v>15610.434782608694</v>
      </c>
      <c r="K655" t="s">
        <v>7970</v>
      </c>
      <c r="L655" t="s">
        <v>7971</v>
      </c>
      <c r="M655">
        <v>0</v>
      </c>
      <c r="N655">
        <v>16666.666666666668</v>
      </c>
      <c r="O655">
        <v>0</v>
      </c>
      <c r="P655">
        <v>33166.799999999996</v>
      </c>
      <c r="Q655">
        <v>173147.49314531902</v>
      </c>
    </row>
    <row r="656" spans="1:17">
      <c r="A656" s="78">
        <v>46244</v>
      </c>
      <c r="B656" t="s">
        <v>6769</v>
      </c>
      <c r="C656" t="s">
        <v>6134</v>
      </c>
      <c r="D656" t="s">
        <v>6129</v>
      </c>
      <c r="E656" t="s">
        <v>20</v>
      </c>
      <c r="F656">
        <v>24</v>
      </c>
      <c r="G656">
        <v>335405</v>
      </c>
      <c r="H656">
        <v>259309.36216216208</v>
      </c>
      <c r="I656">
        <v>42857.304504504544</v>
      </c>
      <c r="J656">
        <v>2662.95652173913</v>
      </c>
      <c r="K656" t="s">
        <v>7970</v>
      </c>
      <c r="L656" t="s">
        <v>7971</v>
      </c>
      <c r="M656">
        <v>0</v>
      </c>
      <c r="N656">
        <v>6250</v>
      </c>
      <c r="O656">
        <v>0</v>
      </c>
      <c r="P656">
        <v>6708.1</v>
      </c>
      <c r="Q656">
        <v>27236.247982765417</v>
      </c>
    </row>
    <row r="657" spans="1:17">
      <c r="A657" s="78">
        <v>46244</v>
      </c>
      <c r="B657" t="s">
        <v>6769</v>
      </c>
      <c r="C657" t="s">
        <v>6134</v>
      </c>
      <c r="D657" t="s">
        <v>6218</v>
      </c>
      <c r="E657" t="s">
        <v>20</v>
      </c>
      <c r="F657">
        <v>6</v>
      </c>
      <c r="G657">
        <v>571094.99999999988</v>
      </c>
      <c r="H657">
        <v>435417.85945945943</v>
      </c>
      <c r="I657">
        <v>79082.140540540451</v>
      </c>
      <c r="J657">
        <v>4954.0173913043482</v>
      </c>
      <c r="K657" t="s">
        <v>7970</v>
      </c>
      <c r="L657" t="s">
        <v>7971</v>
      </c>
      <c r="M657">
        <v>0</v>
      </c>
      <c r="N657">
        <v>6250</v>
      </c>
      <c r="O657">
        <v>0</v>
      </c>
      <c r="P657">
        <v>11421.9</v>
      </c>
      <c r="Q657">
        <v>56456.223149236095</v>
      </c>
    </row>
    <row r="658" spans="1:17">
      <c r="A658" s="78">
        <v>46244</v>
      </c>
      <c r="B658" t="s">
        <v>6770</v>
      </c>
      <c r="C658" t="s">
        <v>6175</v>
      </c>
      <c r="D658" t="s">
        <v>6248</v>
      </c>
      <c r="E658" t="s">
        <v>84</v>
      </c>
      <c r="F658">
        <v>4</v>
      </c>
      <c r="G658">
        <v>605320</v>
      </c>
      <c r="H658">
        <v>444354.24864864862</v>
      </c>
      <c r="I658">
        <v>100979.08468468464</v>
      </c>
      <c r="J658">
        <v>16008.347826086958</v>
      </c>
      <c r="K658" t="s">
        <v>7970</v>
      </c>
      <c r="L658" t="s">
        <v>7972</v>
      </c>
      <c r="M658">
        <v>0</v>
      </c>
      <c r="N658">
        <v>0</v>
      </c>
      <c r="O658">
        <v>0</v>
      </c>
      <c r="P658">
        <v>12106.4</v>
      </c>
      <c r="Q658">
        <v>72864.336858597686</v>
      </c>
    </row>
    <row r="659" spans="1:17">
      <c r="A659" s="78">
        <v>46244</v>
      </c>
      <c r="B659" t="s">
        <v>6771</v>
      </c>
      <c r="C659" t="s">
        <v>6196</v>
      </c>
      <c r="D659" t="s">
        <v>6271</v>
      </c>
      <c r="E659" t="s">
        <v>20</v>
      </c>
      <c r="F659">
        <v>2</v>
      </c>
      <c r="G659">
        <v>476745</v>
      </c>
      <c r="H659">
        <v>364234.89729729726</v>
      </c>
      <c r="I659">
        <v>65265.102702702687</v>
      </c>
      <c r="J659">
        <v>6677.2869565217397</v>
      </c>
      <c r="K659" t="s">
        <v>7970</v>
      </c>
      <c r="L659" t="s">
        <v>7971</v>
      </c>
      <c r="M659">
        <v>0</v>
      </c>
      <c r="N659">
        <v>8064.5161290322585</v>
      </c>
      <c r="O659">
        <v>0</v>
      </c>
      <c r="P659">
        <v>9534.9</v>
      </c>
      <c r="Q659">
        <v>40988.399617148687</v>
      </c>
    </row>
    <row r="660" spans="1:17">
      <c r="A660" s="78">
        <v>46244</v>
      </c>
      <c r="B660" t="s">
        <v>6772</v>
      </c>
      <c r="C660" t="s">
        <v>6124</v>
      </c>
      <c r="D660" t="s">
        <v>6156</v>
      </c>
      <c r="E660" t="s">
        <v>20</v>
      </c>
      <c r="F660">
        <v>8</v>
      </c>
      <c r="G660">
        <v>1374180.0000000002</v>
      </c>
      <c r="H660">
        <v>1018748.3675675675</v>
      </c>
      <c r="I660">
        <v>219251.6324324325</v>
      </c>
      <c r="J660">
        <v>32983.930434782611</v>
      </c>
      <c r="K660" t="s">
        <v>6370</v>
      </c>
      <c r="L660" t="s">
        <v>7974</v>
      </c>
      <c r="M660">
        <v>70000</v>
      </c>
      <c r="N660">
        <v>10000</v>
      </c>
      <c r="O660">
        <v>0</v>
      </c>
      <c r="P660">
        <v>27483.600000000002</v>
      </c>
      <c r="Q660">
        <v>78784.101997649879</v>
      </c>
    </row>
    <row r="661" spans="1:17">
      <c r="A661" s="78">
        <v>46244</v>
      </c>
      <c r="B661" t="s">
        <v>6773</v>
      </c>
      <c r="C661" t="s">
        <v>6188</v>
      </c>
      <c r="D661" t="s">
        <v>6248</v>
      </c>
      <c r="E661" t="s">
        <v>84</v>
      </c>
      <c r="F661">
        <v>8</v>
      </c>
      <c r="G661">
        <v>1210640</v>
      </c>
      <c r="H661">
        <v>888708.49729729723</v>
      </c>
      <c r="I661">
        <v>201958.16936936928</v>
      </c>
      <c r="J661">
        <v>32016.695652173916</v>
      </c>
      <c r="K661" t="s">
        <v>7970</v>
      </c>
      <c r="L661" t="s">
        <v>7971</v>
      </c>
      <c r="M661">
        <v>0</v>
      </c>
      <c r="N661">
        <v>12500</v>
      </c>
      <c r="O661">
        <v>0</v>
      </c>
      <c r="P661">
        <v>24212.799999999999</v>
      </c>
      <c r="Q661">
        <v>133228.67371719537</v>
      </c>
    </row>
    <row r="662" spans="1:17">
      <c r="A662" s="78">
        <v>46244</v>
      </c>
      <c r="B662" t="s">
        <v>6774</v>
      </c>
      <c r="C662" t="s">
        <v>6196</v>
      </c>
      <c r="D662" t="s">
        <v>2687</v>
      </c>
      <c r="E662" t="s">
        <v>20</v>
      </c>
      <c r="F662">
        <v>6</v>
      </c>
      <c r="G662">
        <v>500055.00000000006</v>
      </c>
      <c r="H662">
        <v>380412.84324324323</v>
      </c>
      <c r="I662">
        <v>70087.156756756769</v>
      </c>
      <c r="J662">
        <v>4830.0521739130436</v>
      </c>
      <c r="K662" t="s">
        <v>7970</v>
      </c>
      <c r="L662" t="s">
        <v>7972</v>
      </c>
      <c r="M662">
        <v>0</v>
      </c>
      <c r="N662">
        <v>0</v>
      </c>
      <c r="O662">
        <v>0</v>
      </c>
      <c r="P662">
        <v>10001.1</v>
      </c>
      <c r="Q662">
        <v>55256.004582843729</v>
      </c>
    </row>
    <row r="663" spans="1:17">
      <c r="A663" s="78">
        <v>46244</v>
      </c>
      <c r="B663" t="s">
        <v>6775</v>
      </c>
      <c r="C663" t="s">
        <v>6188</v>
      </c>
      <c r="D663" t="s">
        <v>6207</v>
      </c>
      <c r="E663" t="s">
        <v>84</v>
      </c>
      <c r="F663">
        <v>4</v>
      </c>
      <c r="G663">
        <v>1149220</v>
      </c>
      <c r="H663">
        <v>872068.32432432426</v>
      </c>
      <c r="I663">
        <v>163265.00900900899</v>
      </c>
      <c r="J663">
        <v>12978.08695652174</v>
      </c>
      <c r="K663" t="s">
        <v>6546</v>
      </c>
      <c r="L663" t="s">
        <v>7975</v>
      </c>
      <c r="M663">
        <v>40000</v>
      </c>
      <c r="N663">
        <v>0</v>
      </c>
      <c r="O663">
        <v>0</v>
      </c>
      <c r="P663">
        <v>22984.399999999998</v>
      </c>
      <c r="Q663">
        <v>87302.522052487271</v>
      </c>
    </row>
    <row r="664" spans="1:17">
      <c r="A664" s="78">
        <v>46244</v>
      </c>
      <c r="B664" t="s">
        <v>6776</v>
      </c>
      <c r="C664" t="s">
        <v>6138</v>
      </c>
      <c r="D664" t="s">
        <v>6135</v>
      </c>
      <c r="E664" t="s">
        <v>20</v>
      </c>
      <c r="F664">
        <v>24</v>
      </c>
      <c r="G664">
        <v>2215560</v>
      </c>
      <c r="H664">
        <v>1702844.3675675672</v>
      </c>
      <c r="I664">
        <v>293155.63243243261</v>
      </c>
      <c r="J664">
        <v>22589.217391304348</v>
      </c>
      <c r="K664" t="s">
        <v>6674</v>
      </c>
      <c r="L664" t="s">
        <v>7974</v>
      </c>
      <c r="M664">
        <v>50000</v>
      </c>
      <c r="N664">
        <v>7142.8571428571431</v>
      </c>
      <c r="O664">
        <v>0</v>
      </c>
      <c r="P664">
        <v>44311.199999999997</v>
      </c>
      <c r="Q664">
        <v>169112.35789827118</v>
      </c>
    </row>
    <row r="665" spans="1:17">
      <c r="A665" s="78">
        <v>46244</v>
      </c>
      <c r="B665" t="s">
        <v>6777</v>
      </c>
      <c r="C665" t="s">
        <v>6251</v>
      </c>
      <c r="D665" t="s">
        <v>6249</v>
      </c>
      <c r="E665" t="s">
        <v>84</v>
      </c>
      <c r="F665">
        <v>1</v>
      </c>
      <c r="G665">
        <v>99530</v>
      </c>
      <c r="H665">
        <v>76190.421621621615</v>
      </c>
      <c r="I665">
        <v>13476.245045045041</v>
      </c>
      <c r="J665">
        <v>772.94608695652175</v>
      </c>
      <c r="K665" t="s">
        <v>7970</v>
      </c>
      <c r="L665" t="s">
        <v>7972</v>
      </c>
      <c r="M665">
        <v>0</v>
      </c>
      <c r="N665">
        <v>0</v>
      </c>
      <c r="O665">
        <v>0</v>
      </c>
      <c r="P665">
        <v>1990.6000000000001</v>
      </c>
      <c r="Q665">
        <v>10712.69895808852</v>
      </c>
    </row>
    <row r="666" spans="1:17">
      <c r="A666" s="78">
        <v>46244</v>
      </c>
      <c r="B666" t="s">
        <v>6778</v>
      </c>
      <c r="C666" t="s">
        <v>6124</v>
      </c>
      <c r="D666" t="s">
        <v>6269</v>
      </c>
      <c r="E666" t="s">
        <v>20</v>
      </c>
      <c r="F666">
        <v>2</v>
      </c>
      <c r="G666">
        <v>2539125</v>
      </c>
      <c r="H666">
        <v>1921477.7513513512</v>
      </c>
      <c r="I666">
        <v>366022.24864864885</v>
      </c>
      <c r="J666">
        <v>32751.304347826084</v>
      </c>
      <c r="K666" t="s">
        <v>7970</v>
      </c>
      <c r="L666" t="s">
        <v>7971</v>
      </c>
      <c r="M666">
        <v>0</v>
      </c>
      <c r="N666">
        <v>13636.363636363636</v>
      </c>
      <c r="O666">
        <v>0</v>
      </c>
      <c r="P666">
        <v>50782.500000000007</v>
      </c>
      <c r="Q666">
        <v>268852.08066445909</v>
      </c>
    </row>
    <row r="667" spans="1:17">
      <c r="A667" s="78">
        <v>46244</v>
      </c>
      <c r="B667" t="s">
        <v>6779</v>
      </c>
      <c r="C667" t="s">
        <v>6124</v>
      </c>
      <c r="D667" t="s">
        <v>6160</v>
      </c>
      <c r="E667" t="s">
        <v>20</v>
      </c>
      <c r="F667">
        <v>1</v>
      </c>
      <c r="G667">
        <v>810300</v>
      </c>
      <c r="H667">
        <v>598738.07567567565</v>
      </c>
      <c r="I667">
        <v>131261.92432432424</v>
      </c>
      <c r="J667">
        <v>19910.956521739132</v>
      </c>
      <c r="K667" t="s">
        <v>6370</v>
      </c>
      <c r="L667" t="s">
        <v>7974</v>
      </c>
      <c r="M667">
        <v>35000</v>
      </c>
      <c r="N667">
        <v>14285.714285714286</v>
      </c>
      <c r="O667">
        <v>0</v>
      </c>
      <c r="P667">
        <v>16206</v>
      </c>
      <c r="Q667">
        <v>45859.253516870813</v>
      </c>
    </row>
    <row r="668" spans="1:17">
      <c r="A668" s="78">
        <v>46244</v>
      </c>
      <c r="B668" t="s">
        <v>6780</v>
      </c>
      <c r="C668" t="s">
        <v>6175</v>
      </c>
      <c r="D668" t="s">
        <v>765</v>
      </c>
      <c r="E668" t="s">
        <v>661</v>
      </c>
      <c r="F668">
        <v>20</v>
      </c>
      <c r="G668">
        <v>4753575</v>
      </c>
      <c r="H668">
        <v>3115872.3891891893</v>
      </c>
      <c r="I668">
        <v>1166627.6108108107</v>
      </c>
      <c r="J668">
        <v>322156.52173913043</v>
      </c>
      <c r="K668" t="s">
        <v>7970</v>
      </c>
      <c r="L668" t="s">
        <v>7971</v>
      </c>
      <c r="M668">
        <v>0</v>
      </c>
      <c r="N668">
        <v>33333.333333333336</v>
      </c>
      <c r="O668">
        <v>0</v>
      </c>
      <c r="P668">
        <v>95071.500000000015</v>
      </c>
      <c r="Q668">
        <v>716066.25573834695</v>
      </c>
    </row>
    <row r="669" spans="1:17">
      <c r="A669" s="78">
        <v>46244</v>
      </c>
      <c r="B669" t="s">
        <v>6781</v>
      </c>
      <c r="C669" t="s">
        <v>6188</v>
      </c>
      <c r="D669" t="s">
        <v>6160</v>
      </c>
      <c r="E669" t="s">
        <v>20</v>
      </c>
      <c r="F669">
        <v>5</v>
      </c>
      <c r="G669">
        <v>4051500</v>
      </c>
      <c r="H669">
        <v>2993690.3783783782</v>
      </c>
      <c r="I669">
        <v>656309.62162162131</v>
      </c>
      <c r="J669">
        <v>99554.782608695648</v>
      </c>
      <c r="K669" t="s">
        <v>6370</v>
      </c>
      <c r="L669" t="s">
        <v>7974</v>
      </c>
      <c r="M669">
        <v>175000</v>
      </c>
      <c r="N669">
        <v>20000</v>
      </c>
      <c r="O669">
        <v>0</v>
      </c>
      <c r="P669">
        <v>81029.999999999985</v>
      </c>
      <c r="Q669">
        <v>280724.83901292563</v>
      </c>
    </row>
    <row r="670" spans="1:17">
      <c r="A670" s="78">
        <v>46244</v>
      </c>
      <c r="B670" t="s">
        <v>6782</v>
      </c>
      <c r="C670" t="s">
        <v>6188</v>
      </c>
      <c r="D670" t="s">
        <v>6135</v>
      </c>
      <c r="E670" t="s">
        <v>20</v>
      </c>
      <c r="F670">
        <v>24</v>
      </c>
      <c r="G670">
        <v>2215560</v>
      </c>
      <c r="H670">
        <v>1702844.3675675672</v>
      </c>
      <c r="I670">
        <v>293155.63243243261</v>
      </c>
      <c r="J670">
        <v>22589.217391304348</v>
      </c>
      <c r="K670" t="s">
        <v>6674</v>
      </c>
      <c r="L670" t="s">
        <v>7974</v>
      </c>
      <c r="M670">
        <v>50000</v>
      </c>
      <c r="N670">
        <v>20000</v>
      </c>
      <c r="O670">
        <v>0</v>
      </c>
      <c r="P670">
        <v>44311.199999999997</v>
      </c>
      <c r="Q670">
        <v>156255.21504112828</v>
      </c>
    </row>
    <row r="671" spans="1:17">
      <c r="A671" s="78">
        <v>46244</v>
      </c>
      <c r="B671" t="s">
        <v>6783</v>
      </c>
      <c r="C671" t="s">
        <v>6196</v>
      </c>
      <c r="D671" t="s">
        <v>6148</v>
      </c>
      <c r="E671" t="s">
        <v>84</v>
      </c>
      <c r="F671">
        <v>4</v>
      </c>
      <c r="G671">
        <v>304140</v>
      </c>
      <c r="H671">
        <v>230805.36216216214</v>
      </c>
      <c r="I671">
        <v>43194.637837837858</v>
      </c>
      <c r="J671">
        <v>3336.3478260869565</v>
      </c>
      <c r="K671" t="s">
        <v>7970</v>
      </c>
      <c r="L671" t="s">
        <v>7972</v>
      </c>
      <c r="M671">
        <v>0</v>
      </c>
      <c r="N671">
        <v>0</v>
      </c>
      <c r="O671">
        <v>0</v>
      </c>
      <c r="P671">
        <v>6082.8</v>
      </c>
      <c r="Q671">
        <v>33775.490011750895</v>
      </c>
    </row>
    <row r="672" spans="1:17">
      <c r="A672" s="78">
        <v>46244</v>
      </c>
      <c r="B672" t="s">
        <v>6784</v>
      </c>
      <c r="C672" t="s">
        <v>6183</v>
      </c>
      <c r="D672" t="s">
        <v>6171</v>
      </c>
      <c r="E672" t="s">
        <v>84</v>
      </c>
      <c r="F672">
        <v>8</v>
      </c>
      <c r="G672">
        <v>2121876</v>
      </c>
      <c r="H672">
        <v>1626299.5718918918</v>
      </c>
      <c r="I672">
        <v>285300.42810810823</v>
      </c>
      <c r="J672">
        <v>41291.408695652179</v>
      </c>
      <c r="K672" t="s">
        <v>7970</v>
      </c>
      <c r="L672" t="s">
        <v>7971</v>
      </c>
      <c r="M672">
        <v>0</v>
      </c>
      <c r="N672">
        <v>16666.666666666668</v>
      </c>
      <c r="O672">
        <v>0</v>
      </c>
      <c r="P672">
        <v>42437.520000000004</v>
      </c>
      <c r="Q672">
        <v>184904.83274578938</v>
      </c>
    </row>
    <row r="673" spans="1:17">
      <c r="A673" s="78">
        <v>46244</v>
      </c>
      <c r="B673" t="s">
        <v>6785</v>
      </c>
      <c r="C673" t="s">
        <v>6287</v>
      </c>
      <c r="D673" t="s">
        <v>6156</v>
      </c>
      <c r="E673" t="s">
        <v>20</v>
      </c>
      <c r="F673">
        <v>8</v>
      </c>
      <c r="G673">
        <v>1374180.0000000002</v>
      </c>
      <c r="H673">
        <v>1018748.3675675675</v>
      </c>
      <c r="I673">
        <v>219251.6324324325</v>
      </c>
      <c r="J673">
        <v>32983.930434782611</v>
      </c>
      <c r="K673" t="s">
        <v>6370</v>
      </c>
      <c r="L673" t="s">
        <v>7975</v>
      </c>
      <c r="M673">
        <v>70000</v>
      </c>
      <c r="N673">
        <v>0</v>
      </c>
      <c r="O673">
        <v>0</v>
      </c>
      <c r="P673">
        <v>27483.600000000002</v>
      </c>
      <c r="Q673">
        <v>88784.101997649879</v>
      </c>
    </row>
    <row r="674" spans="1:17">
      <c r="A674" s="78">
        <v>46244</v>
      </c>
      <c r="B674" t="s">
        <v>6786</v>
      </c>
      <c r="C674" t="s">
        <v>6143</v>
      </c>
      <c r="D674" t="s">
        <v>6129</v>
      </c>
      <c r="E674" t="s">
        <v>20</v>
      </c>
      <c r="F674">
        <v>12</v>
      </c>
      <c r="G674">
        <v>167702.5</v>
      </c>
      <c r="H674">
        <v>129654.68108108104</v>
      </c>
      <c r="I674">
        <v>21428.652252252272</v>
      </c>
      <c r="J674">
        <v>1331.478260869565</v>
      </c>
      <c r="K674" t="s">
        <v>7970</v>
      </c>
      <c r="L674" t="s">
        <v>7972</v>
      </c>
      <c r="M674">
        <v>0</v>
      </c>
      <c r="N674">
        <v>0</v>
      </c>
      <c r="O674">
        <v>0</v>
      </c>
      <c r="P674">
        <v>3354.05</v>
      </c>
      <c r="Q674">
        <v>16743.123991382708</v>
      </c>
    </row>
    <row r="675" spans="1:17">
      <c r="A675" s="78">
        <v>46244</v>
      </c>
      <c r="B675" t="s">
        <v>6786</v>
      </c>
      <c r="C675" t="s">
        <v>6143</v>
      </c>
      <c r="D675" t="s">
        <v>6384</v>
      </c>
      <c r="E675" t="s">
        <v>84</v>
      </c>
      <c r="F675">
        <v>2</v>
      </c>
      <c r="G675">
        <v>65305</v>
      </c>
      <c r="H675">
        <v>48379.762162162158</v>
      </c>
      <c r="I675">
        <v>10453.57117117117</v>
      </c>
      <c r="J675">
        <v>1259.5478260869565</v>
      </c>
      <c r="K675" t="s">
        <v>7970</v>
      </c>
      <c r="L675" t="s">
        <v>7972</v>
      </c>
      <c r="M675">
        <v>0</v>
      </c>
      <c r="N675">
        <v>0</v>
      </c>
      <c r="O675">
        <v>0</v>
      </c>
      <c r="P675">
        <v>1306.0999999999999</v>
      </c>
      <c r="Q675">
        <v>7887.923345084213</v>
      </c>
    </row>
    <row r="676" spans="1:17">
      <c r="A676" s="78">
        <v>46244</v>
      </c>
      <c r="B676" t="s">
        <v>6787</v>
      </c>
      <c r="C676" t="s">
        <v>6138</v>
      </c>
      <c r="D676" t="s">
        <v>6135</v>
      </c>
      <c r="E676" t="s">
        <v>20</v>
      </c>
      <c r="F676">
        <v>4</v>
      </c>
      <c r="G676">
        <v>369260</v>
      </c>
      <c r="H676">
        <v>283807.39459459455</v>
      </c>
      <c r="I676">
        <v>48859.272072072083</v>
      </c>
      <c r="J676">
        <v>3764.8695652173915</v>
      </c>
      <c r="K676" t="s">
        <v>7970</v>
      </c>
      <c r="L676" t="s">
        <v>7971</v>
      </c>
      <c r="M676">
        <v>0</v>
      </c>
      <c r="N676">
        <v>2777.7777777777778</v>
      </c>
      <c r="O676">
        <v>0</v>
      </c>
      <c r="P676">
        <v>7385.2000000000007</v>
      </c>
      <c r="Q676">
        <v>34931.424729076913</v>
      </c>
    </row>
    <row r="677" spans="1:17">
      <c r="A677" s="78">
        <v>46244</v>
      </c>
      <c r="B677" t="s">
        <v>6788</v>
      </c>
      <c r="C677" t="s">
        <v>6124</v>
      </c>
      <c r="D677" t="s">
        <v>6178</v>
      </c>
      <c r="E677" t="s">
        <v>84</v>
      </c>
      <c r="F677">
        <v>10</v>
      </c>
      <c r="G677">
        <v>499500</v>
      </c>
      <c r="H677">
        <v>376715.02702702704</v>
      </c>
      <c r="I677">
        <v>73284.972972972901</v>
      </c>
      <c r="J677">
        <v>8294.95652173913</v>
      </c>
      <c r="K677" t="s">
        <v>7970</v>
      </c>
      <c r="L677" t="s">
        <v>7971</v>
      </c>
      <c r="M677">
        <v>0</v>
      </c>
      <c r="N677">
        <v>13636.363636363636</v>
      </c>
      <c r="O677">
        <v>0</v>
      </c>
      <c r="P677">
        <v>9989.9999999999982</v>
      </c>
      <c r="Q677">
        <v>41363.652814870133</v>
      </c>
    </row>
    <row r="678" spans="1:17">
      <c r="A678" s="78">
        <v>46244</v>
      </c>
      <c r="B678" t="s">
        <v>6789</v>
      </c>
      <c r="C678" t="s">
        <v>6239</v>
      </c>
      <c r="D678" t="s">
        <v>6129</v>
      </c>
      <c r="E678" t="s">
        <v>20</v>
      </c>
      <c r="F678">
        <v>144</v>
      </c>
      <c r="G678">
        <v>2012430.0000000002</v>
      </c>
      <c r="H678">
        <v>1555856.1729729725</v>
      </c>
      <c r="I678">
        <v>257143.8270270275</v>
      </c>
      <c r="J678">
        <v>15977.739130434782</v>
      </c>
      <c r="K678" t="s">
        <v>7970</v>
      </c>
      <c r="L678" t="s">
        <v>7972</v>
      </c>
      <c r="M678">
        <v>0</v>
      </c>
      <c r="N678">
        <v>0</v>
      </c>
      <c r="O678">
        <v>0</v>
      </c>
      <c r="P678">
        <v>40248.600000000006</v>
      </c>
      <c r="Q678">
        <v>200917.48789659271</v>
      </c>
    </row>
    <row r="679" spans="1:17">
      <c r="A679" s="78">
        <v>46244</v>
      </c>
      <c r="B679" t="s">
        <v>6790</v>
      </c>
      <c r="C679" t="s">
        <v>6196</v>
      </c>
      <c r="D679" t="s">
        <v>6207</v>
      </c>
      <c r="E679" t="s">
        <v>84</v>
      </c>
      <c r="F679">
        <v>4</v>
      </c>
      <c r="G679">
        <v>1149220</v>
      </c>
      <c r="H679">
        <v>872068.32432432426</v>
      </c>
      <c r="I679">
        <v>163265.00900900899</v>
      </c>
      <c r="J679">
        <v>12978.08695652174</v>
      </c>
      <c r="K679" t="s">
        <v>6546</v>
      </c>
      <c r="L679" t="s">
        <v>7974</v>
      </c>
      <c r="M679">
        <v>40000</v>
      </c>
      <c r="N679">
        <v>3846.1538461538462</v>
      </c>
      <c r="O679">
        <v>0</v>
      </c>
      <c r="P679">
        <v>22984.399999999998</v>
      </c>
      <c r="Q679">
        <v>83456.368206333427</v>
      </c>
    </row>
    <row r="680" spans="1:17">
      <c r="A680" s="78">
        <v>46244</v>
      </c>
      <c r="B680" t="s">
        <v>6791</v>
      </c>
      <c r="C680" t="s">
        <v>6188</v>
      </c>
      <c r="D680" t="s">
        <v>3976</v>
      </c>
      <c r="E680" t="s">
        <v>2770</v>
      </c>
      <c r="F680">
        <v>60</v>
      </c>
      <c r="G680">
        <v>587300.99999999988</v>
      </c>
      <c r="H680">
        <v>439115.67567567562</v>
      </c>
      <c r="I680">
        <v>89984.324324324261</v>
      </c>
      <c r="J680">
        <v>2203.8260869565215</v>
      </c>
      <c r="K680" t="s">
        <v>7970</v>
      </c>
      <c r="L680" t="s">
        <v>7972</v>
      </c>
      <c r="M680">
        <v>0</v>
      </c>
      <c r="N680">
        <v>0</v>
      </c>
      <c r="O680">
        <v>0</v>
      </c>
      <c r="P680">
        <v>0</v>
      </c>
      <c r="Q680">
        <v>87780.498237367734</v>
      </c>
    </row>
    <row r="681" spans="1:17">
      <c r="A681" s="78">
        <v>46244</v>
      </c>
      <c r="B681" t="s">
        <v>6791</v>
      </c>
      <c r="C681" t="s">
        <v>6188</v>
      </c>
      <c r="D681" t="s">
        <v>3979</v>
      </c>
      <c r="E681" t="s">
        <v>2770</v>
      </c>
      <c r="F681">
        <v>20</v>
      </c>
      <c r="G681">
        <v>243867</v>
      </c>
      <c r="H681">
        <v>181809.29729729728</v>
      </c>
      <c r="I681">
        <v>37890.702702702692</v>
      </c>
      <c r="J681">
        <v>1056.0000000000002</v>
      </c>
      <c r="K681" t="s">
        <v>7970</v>
      </c>
      <c r="L681" t="s">
        <v>7972</v>
      </c>
      <c r="M681">
        <v>0</v>
      </c>
      <c r="N681">
        <v>0</v>
      </c>
      <c r="O681">
        <v>0</v>
      </c>
      <c r="P681">
        <v>0</v>
      </c>
      <c r="Q681">
        <v>36834.702702702692</v>
      </c>
    </row>
    <row r="682" spans="1:17">
      <c r="A682" s="78">
        <v>46244</v>
      </c>
      <c r="B682" t="s">
        <v>6792</v>
      </c>
      <c r="C682" t="s">
        <v>6188</v>
      </c>
      <c r="D682" t="s">
        <v>1539</v>
      </c>
      <c r="E682" t="s">
        <v>20</v>
      </c>
      <c r="F682">
        <v>9</v>
      </c>
      <c r="G682">
        <v>0</v>
      </c>
      <c r="H682">
        <v>0</v>
      </c>
      <c r="I682">
        <v>0</v>
      </c>
      <c r="J682">
        <v>1480.695652173913</v>
      </c>
      <c r="K682" t="s">
        <v>7970</v>
      </c>
      <c r="L682" t="s">
        <v>7971</v>
      </c>
      <c r="M682">
        <v>0</v>
      </c>
      <c r="N682">
        <v>12500</v>
      </c>
      <c r="O682">
        <v>0</v>
      </c>
      <c r="P682">
        <v>0</v>
      </c>
      <c r="Q682">
        <v>-13980.695652173912</v>
      </c>
    </row>
    <row r="683" spans="1:17">
      <c r="A683" s="78">
        <v>46244</v>
      </c>
      <c r="B683" t="s">
        <v>6792</v>
      </c>
      <c r="C683" t="s">
        <v>6188</v>
      </c>
      <c r="D683" t="s">
        <v>1538</v>
      </c>
      <c r="E683" t="s">
        <v>20</v>
      </c>
      <c r="F683">
        <v>9</v>
      </c>
      <c r="G683">
        <v>697635.00000000012</v>
      </c>
      <c r="H683">
        <v>534565.55675675662</v>
      </c>
      <c r="I683">
        <v>93934.443243243382</v>
      </c>
      <c r="J683">
        <v>1480.695652173913</v>
      </c>
      <c r="K683" t="s">
        <v>7970</v>
      </c>
      <c r="L683" t="s">
        <v>7971</v>
      </c>
      <c r="M683">
        <v>0</v>
      </c>
      <c r="N683">
        <v>12500</v>
      </c>
      <c r="O683">
        <v>0</v>
      </c>
      <c r="P683">
        <v>13952.7</v>
      </c>
      <c r="Q683">
        <v>66001.047591069466</v>
      </c>
    </row>
    <row r="684" spans="1:17">
      <c r="A684" s="78">
        <v>46244</v>
      </c>
      <c r="B684" t="s">
        <v>6793</v>
      </c>
      <c r="C684" t="s">
        <v>6188</v>
      </c>
      <c r="D684" t="s">
        <v>6135</v>
      </c>
      <c r="E684" t="s">
        <v>20</v>
      </c>
      <c r="F684">
        <v>24</v>
      </c>
      <c r="G684">
        <v>2215560</v>
      </c>
      <c r="H684">
        <v>1702844.3675675672</v>
      </c>
      <c r="I684">
        <v>293155.63243243261</v>
      </c>
      <c r="J684">
        <v>22589.217391304348</v>
      </c>
      <c r="K684" t="s">
        <v>6674</v>
      </c>
      <c r="L684" t="s">
        <v>7974</v>
      </c>
      <c r="M684">
        <v>50000</v>
      </c>
      <c r="N684">
        <v>12500</v>
      </c>
      <c r="O684">
        <v>0</v>
      </c>
      <c r="P684">
        <v>44311.199999999997</v>
      </c>
      <c r="Q684">
        <v>163755.21504112828</v>
      </c>
    </row>
    <row r="685" spans="1:17">
      <c r="A685" s="78">
        <v>46244</v>
      </c>
      <c r="B685" t="s">
        <v>6794</v>
      </c>
      <c r="C685" t="s">
        <v>6188</v>
      </c>
      <c r="D685" t="s">
        <v>6156</v>
      </c>
      <c r="E685" t="s">
        <v>20</v>
      </c>
      <c r="F685">
        <v>4</v>
      </c>
      <c r="G685">
        <v>687090.00000000012</v>
      </c>
      <c r="H685">
        <v>509374.18378378375</v>
      </c>
      <c r="I685">
        <v>109625.81621621625</v>
      </c>
      <c r="J685">
        <v>16491.965217391305</v>
      </c>
      <c r="K685" t="s">
        <v>6370</v>
      </c>
      <c r="L685" t="s">
        <v>7974</v>
      </c>
      <c r="M685">
        <v>35000</v>
      </c>
      <c r="N685">
        <v>12500</v>
      </c>
      <c r="O685">
        <v>0</v>
      </c>
      <c r="P685">
        <v>13741.800000000001</v>
      </c>
      <c r="Q685">
        <v>31892.05099882494</v>
      </c>
    </row>
    <row r="686" spans="1:17">
      <c r="A686" s="78">
        <v>46244</v>
      </c>
      <c r="B686" t="s">
        <v>6795</v>
      </c>
      <c r="C686" t="s">
        <v>6239</v>
      </c>
      <c r="D686" t="s">
        <v>2809</v>
      </c>
      <c r="E686" t="s">
        <v>2811</v>
      </c>
      <c r="F686">
        <v>1</v>
      </c>
      <c r="G686">
        <v>171587.5</v>
      </c>
      <c r="H686">
        <v>130425.05945945944</v>
      </c>
      <c r="I686">
        <v>24158.27387387387</v>
      </c>
      <c r="J686">
        <v>1121.808695652174</v>
      </c>
      <c r="K686" t="s">
        <v>7970</v>
      </c>
      <c r="L686" t="s">
        <v>7972</v>
      </c>
      <c r="M686">
        <v>0</v>
      </c>
      <c r="N686">
        <v>0</v>
      </c>
      <c r="O686">
        <v>0</v>
      </c>
      <c r="P686">
        <v>3431.75</v>
      </c>
      <c r="Q686">
        <v>19604.715178221697</v>
      </c>
    </row>
    <row r="687" spans="1:17">
      <c r="A687" s="78">
        <v>46244</v>
      </c>
      <c r="B687" t="s">
        <v>6795</v>
      </c>
      <c r="C687" t="s">
        <v>6239</v>
      </c>
      <c r="D687" t="s">
        <v>2812</v>
      </c>
      <c r="E687" t="s">
        <v>2811</v>
      </c>
      <c r="F687">
        <v>1</v>
      </c>
      <c r="G687">
        <v>324767.5</v>
      </c>
      <c r="H687">
        <v>248292.95135135131</v>
      </c>
      <c r="I687">
        <v>44290.381981982006</v>
      </c>
      <c r="J687">
        <v>957.28695652173906</v>
      </c>
      <c r="K687" t="s">
        <v>7970</v>
      </c>
      <c r="L687" t="s">
        <v>7972</v>
      </c>
      <c r="M687">
        <v>0</v>
      </c>
      <c r="N687">
        <v>0</v>
      </c>
      <c r="O687">
        <v>0</v>
      </c>
      <c r="P687">
        <v>6495.3499999999995</v>
      </c>
      <c r="Q687">
        <v>36837.745025460266</v>
      </c>
    </row>
    <row r="688" spans="1:17">
      <c r="A688" s="78">
        <v>46244</v>
      </c>
      <c r="B688" t="s">
        <v>6795</v>
      </c>
      <c r="C688" t="s">
        <v>6239</v>
      </c>
      <c r="D688" t="s">
        <v>2824</v>
      </c>
      <c r="E688" t="s">
        <v>2811</v>
      </c>
      <c r="F688">
        <v>1</v>
      </c>
      <c r="G688">
        <v>280367.5</v>
      </c>
      <c r="H688">
        <v>214088.15135135132</v>
      </c>
      <c r="I688">
        <v>38495.181981981994</v>
      </c>
      <c r="J688">
        <v>1248.0695652173913</v>
      </c>
      <c r="K688" t="s">
        <v>7970</v>
      </c>
      <c r="L688" t="s">
        <v>7972</v>
      </c>
      <c r="M688">
        <v>0</v>
      </c>
      <c r="N688">
        <v>0</v>
      </c>
      <c r="O688">
        <v>0</v>
      </c>
      <c r="P688">
        <v>5607.3499999999995</v>
      </c>
      <c r="Q688">
        <v>31639.762416764606</v>
      </c>
    </row>
    <row r="689" spans="1:17">
      <c r="A689" s="78">
        <v>46244</v>
      </c>
      <c r="B689" t="s">
        <v>6795</v>
      </c>
      <c r="C689" t="s">
        <v>6239</v>
      </c>
      <c r="D689" t="s">
        <v>2832</v>
      </c>
      <c r="E689" t="s">
        <v>2811</v>
      </c>
      <c r="F689">
        <v>1</v>
      </c>
      <c r="G689">
        <v>329577.5</v>
      </c>
      <c r="H689">
        <v>258384.90810810809</v>
      </c>
      <c r="I689">
        <v>38531.758558558533</v>
      </c>
      <c r="J689">
        <v>1661.2869565217388</v>
      </c>
      <c r="K689" t="s">
        <v>7970</v>
      </c>
      <c r="L689" t="s">
        <v>7972</v>
      </c>
      <c r="M689">
        <v>0</v>
      </c>
      <c r="N689">
        <v>0</v>
      </c>
      <c r="O689">
        <v>0</v>
      </c>
      <c r="P689">
        <v>6591.55</v>
      </c>
      <c r="Q689">
        <v>30278.921602036793</v>
      </c>
    </row>
    <row r="690" spans="1:17">
      <c r="A690" s="78">
        <v>46244</v>
      </c>
      <c r="B690" t="s">
        <v>6796</v>
      </c>
      <c r="C690" t="s">
        <v>6239</v>
      </c>
      <c r="D690" t="s">
        <v>6135</v>
      </c>
      <c r="E690" t="s">
        <v>20</v>
      </c>
      <c r="F690">
        <v>6</v>
      </c>
      <c r="G690">
        <v>553890</v>
      </c>
      <c r="H690">
        <v>425711.09189189179</v>
      </c>
      <c r="I690">
        <v>73288.908108108153</v>
      </c>
      <c r="J690">
        <v>5647.304347826087</v>
      </c>
      <c r="K690" t="s">
        <v>7970</v>
      </c>
      <c r="L690" t="s">
        <v>7972</v>
      </c>
      <c r="M690">
        <v>0</v>
      </c>
      <c r="N690">
        <v>0</v>
      </c>
      <c r="O690">
        <v>0</v>
      </c>
      <c r="P690">
        <v>11077.8</v>
      </c>
      <c r="Q690">
        <v>56563.80376028207</v>
      </c>
    </row>
    <row r="691" spans="1:17">
      <c r="A691" s="78">
        <v>46244</v>
      </c>
      <c r="B691" t="s">
        <v>6797</v>
      </c>
      <c r="C691" t="s">
        <v>6134</v>
      </c>
      <c r="D691" t="s">
        <v>765</v>
      </c>
      <c r="E691" t="s">
        <v>661</v>
      </c>
      <c r="F691">
        <v>2</v>
      </c>
      <c r="G691">
        <v>475357.50000000006</v>
      </c>
      <c r="H691">
        <v>311587.23891891894</v>
      </c>
      <c r="I691">
        <v>116662.76108108106</v>
      </c>
      <c r="J691">
        <v>32215.652173913044</v>
      </c>
      <c r="K691" t="s">
        <v>7970</v>
      </c>
      <c r="L691" t="s">
        <v>7971</v>
      </c>
      <c r="M691">
        <v>0</v>
      </c>
      <c r="N691">
        <v>7142.8571428571431</v>
      </c>
      <c r="O691">
        <v>0</v>
      </c>
      <c r="P691">
        <v>9507.1500000000015</v>
      </c>
      <c r="Q691">
        <v>67797.101764310879</v>
      </c>
    </row>
    <row r="692" spans="1:17">
      <c r="A692" s="78">
        <v>46244</v>
      </c>
      <c r="B692" t="s">
        <v>6798</v>
      </c>
      <c r="C692" t="s">
        <v>6175</v>
      </c>
      <c r="D692" t="s">
        <v>6205</v>
      </c>
      <c r="E692" t="s">
        <v>661</v>
      </c>
      <c r="F692">
        <v>2</v>
      </c>
      <c r="G692">
        <v>528175</v>
      </c>
      <c r="H692">
        <v>346208.04324324324</v>
      </c>
      <c r="I692">
        <v>129625.29009009007</v>
      </c>
      <c r="J692">
        <v>32185.043478260868</v>
      </c>
      <c r="K692" t="s">
        <v>7970</v>
      </c>
      <c r="L692" t="s">
        <v>7971</v>
      </c>
      <c r="M692">
        <v>0</v>
      </c>
      <c r="N692">
        <v>33333.333333333336</v>
      </c>
      <c r="O692">
        <v>0</v>
      </c>
      <c r="P692">
        <v>10563.5</v>
      </c>
      <c r="Q692">
        <v>53543.413278495871</v>
      </c>
    </row>
    <row r="693" spans="1:17">
      <c r="A693" s="78">
        <v>46244</v>
      </c>
      <c r="B693" t="s">
        <v>6799</v>
      </c>
      <c r="C693" t="s">
        <v>6196</v>
      </c>
      <c r="D693" t="s">
        <v>726</v>
      </c>
      <c r="E693" t="s">
        <v>661</v>
      </c>
      <c r="F693">
        <v>4</v>
      </c>
      <c r="G693">
        <v>255411.00000000003</v>
      </c>
      <c r="H693">
        <v>169452.42810810811</v>
      </c>
      <c r="I693">
        <v>60647.571891891886</v>
      </c>
      <c r="J693">
        <v>16375.652173913042</v>
      </c>
      <c r="K693" t="s">
        <v>7970</v>
      </c>
      <c r="L693" t="s">
        <v>7971</v>
      </c>
      <c r="M693">
        <v>0</v>
      </c>
      <c r="N693">
        <v>3846.1538461538462</v>
      </c>
      <c r="O693">
        <v>0</v>
      </c>
      <c r="P693">
        <v>5108.22</v>
      </c>
      <c r="Q693">
        <v>35317.545871825001</v>
      </c>
    </row>
    <row r="694" spans="1:17">
      <c r="A694" s="78">
        <v>46244</v>
      </c>
      <c r="B694" t="s">
        <v>6800</v>
      </c>
      <c r="C694" t="s">
        <v>6134</v>
      </c>
      <c r="D694" t="s">
        <v>6202</v>
      </c>
      <c r="E694" t="s">
        <v>661</v>
      </c>
      <c r="F694">
        <v>4</v>
      </c>
      <c r="G694">
        <v>283790</v>
      </c>
      <c r="H694">
        <v>188280.47567567567</v>
      </c>
      <c r="I694">
        <v>67386.190990990988</v>
      </c>
      <c r="J694">
        <v>15885.913043478264</v>
      </c>
      <c r="K694" t="s">
        <v>7970</v>
      </c>
      <c r="L694" t="s">
        <v>7971</v>
      </c>
      <c r="M694">
        <v>0</v>
      </c>
      <c r="N694">
        <v>7142.8571428571431</v>
      </c>
      <c r="O694">
        <v>0</v>
      </c>
      <c r="P694">
        <v>5675.8</v>
      </c>
      <c r="Q694">
        <v>38681.620804655577</v>
      </c>
    </row>
    <row r="695" spans="1:17">
      <c r="A695" s="78">
        <v>46244</v>
      </c>
      <c r="B695" t="s">
        <v>6801</v>
      </c>
      <c r="C695" t="s">
        <v>6251</v>
      </c>
      <c r="D695" t="s">
        <v>765</v>
      </c>
      <c r="E695" t="s">
        <v>661</v>
      </c>
      <c r="F695">
        <v>1</v>
      </c>
      <c r="G695">
        <v>237678.75000000003</v>
      </c>
      <c r="H695">
        <v>155793.61945945947</v>
      </c>
      <c r="I695">
        <v>58331.380540540529</v>
      </c>
      <c r="J695">
        <v>16107.826086956522</v>
      </c>
      <c r="K695" t="s">
        <v>7970</v>
      </c>
      <c r="L695" t="s">
        <v>7972</v>
      </c>
      <c r="M695">
        <v>0</v>
      </c>
      <c r="N695">
        <v>0</v>
      </c>
      <c r="O695">
        <v>0</v>
      </c>
      <c r="P695">
        <v>4753.5750000000007</v>
      </c>
      <c r="Q695">
        <v>37469.979453584005</v>
      </c>
    </row>
    <row r="696" spans="1:17">
      <c r="A696" s="78">
        <v>46244</v>
      </c>
      <c r="B696" t="s">
        <v>6802</v>
      </c>
      <c r="C696" t="s">
        <v>6183</v>
      </c>
      <c r="D696" t="s">
        <v>765</v>
      </c>
      <c r="E696" t="s">
        <v>661</v>
      </c>
      <c r="F696">
        <v>4</v>
      </c>
      <c r="G696">
        <v>950715.00000000012</v>
      </c>
      <c r="H696">
        <v>623174.47783783788</v>
      </c>
      <c r="I696">
        <v>233325.52216216212</v>
      </c>
      <c r="J696">
        <v>104431.30434782608</v>
      </c>
      <c r="K696" t="s">
        <v>7970</v>
      </c>
      <c r="L696" t="s">
        <v>7972</v>
      </c>
      <c r="M696">
        <v>0</v>
      </c>
      <c r="N696">
        <v>0</v>
      </c>
      <c r="O696">
        <v>0</v>
      </c>
      <c r="P696">
        <v>19014.300000000003</v>
      </c>
      <c r="Q696">
        <v>109879.91781433603</v>
      </c>
    </row>
    <row r="697" spans="1:17">
      <c r="A697" s="78">
        <v>46244</v>
      </c>
      <c r="B697" t="s">
        <v>6803</v>
      </c>
      <c r="C697" t="s">
        <v>6128</v>
      </c>
      <c r="D697" t="s">
        <v>765</v>
      </c>
      <c r="E697" t="s">
        <v>661</v>
      </c>
      <c r="F697">
        <v>1</v>
      </c>
      <c r="G697">
        <v>237678.75000000003</v>
      </c>
      <c r="H697">
        <v>155793.61945945947</v>
      </c>
      <c r="I697">
        <v>58331.380540540529</v>
      </c>
      <c r="J697">
        <v>16107.826086956522</v>
      </c>
      <c r="K697" t="s">
        <v>7970</v>
      </c>
      <c r="L697" t="s">
        <v>7971</v>
      </c>
      <c r="M697">
        <v>0</v>
      </c>
      <c r="N697">
        <v>2941.1764705882351</v>
      </c>
      <c r="O697">
        <v>0</v>
      </c>
      <c r="P697">
        <v>4753.5750000000007</v>
      </c>
      <c r="Q697">
        <v>34528.802982995767</v>
      </c>
    </row>
    <row r="698" spans="1:17">
      <c r="A698" s="78">
        <v>46244</v>
      </c>
      <c r="B698" t="s">
        <v>6804</v>
      </c>
      <c r="C698" t="s">
        <v>6251</v>
      </c>
      <c r="D698" t="s">
        <v>6202</v>
      </c>
      <c r="E698" t="s">
        <v>661</v>
      </c>
      <c r="F698">
        <v>4</v>
      </c>
      <c r="G698">
        <v>283790</v>
      </c>
      <c r="H698">
        <v>188280.47567567567</v>
      </c>
      <c r="I698">
        <v>67386.190990990988</v>
      </c>
      <c r="J698">
        <v>15885.913043478264</v>
      </c>
      <c r="K698" t="s">
        <v>7970</v>
      </c>
      <c r="L698" t="s">
        <v>7972</v>
      </c>
      <c r="M698">
        <v>0</v>
      </c>
      <c r="N698">
        <v>0</v>
      </c>
      <c r="O698">
        <v>0</v>
      </c>
      <c r="P698">
        <v>5675.8</v>
      </c>
      <c r="Q698">
        <v>45824.477947512722</v>
      </c>
    </row>
    <row r="699" spans="1:17">
      <c r="A699" s="78">
        <v>46245</v>
      </c>
      <c r="B699" t="s">
        <v>6805</v>
      </c>
      <c r="C699" t="s">
        <v>6287</v>
      </c>
      <c r="D699" t="s">
        <v>6167</v>
      </c>
      <c r="E699" t="s">
        <v>84</v>
      </c>
      <c r="F699">
        <v>24</v>
      </c>
      <c r="G699">
        <v>1618380.0000000002</v>
      </c>
      <c r="H699">
        <v>1236364.8518918916</v>
      </c>
      <c r="I699">
        <v>221635.14810810843</v>
      </c>
      <c r="J699">
        <v>16565.426086956522</v>
      </c>
      <c r="K699" t="s">
        <v>7970</v>
      </c>
      <c r="L699" t="s">
        <v>7972</v>
      </c>
      <c r="M699">
        <v>0</v>
      </c>
      <c r="N699">
        <v>0</v>
      </c>
      <c r="O699">
        <v>0</v>
      </c>
      <c r="P699">
        <v>32367.600000000002</v>
      </c>
      <c r="Q699">
        <v>172702.12202115191</v>
      </c>
    </row>
    <row r="700" spans="1:17">
      <c r="A700" s="78">
        <v>46245</v>
      </c>
      <c r="B700" t="s">
        <v>6806</v>
      </c>
      <c r="C700" t="s">
        <v>6138</v>
      </c>
      <c r="D700" t="s">
        <v>6294</v>
      </c>
      <c r="E700" t="s">
        <v>84</v>
      </c>
      <c r="F700">
        <v>1</v>
      </c>
      <c r="G700">
        <v>707347.50000000012</v>
      </c>
      <c r="H700">
        <v>516692.77837837825</v>
      </c>
      <c r="I700">
        <v>120557.22162162175</v>
      </c>
      <c r="J700">
        <v>19903.304347826088</v>
      </c>
      <c r="K700" t="s">
        <v>7970</v>
      </c>
      <c r="L700" t="s">
        <v>7972</v>
      </c>
      <c r="M700">
        <v>0</v>
      </c>
      <c r="N700">
        <v>0</v>
      </c>
      <c r="O700">
        <v>0</v>
      </c>
      <c r="P700">
        <v>14146.95</v>
      </c>
      <c r="Q700">
        <v>86506.967273795672</v>
      </c>
    </row>
    <row r="701" spans="1:17">
      <c r="A701" s="78">
        <v>46245</v>
      </c>
      <c r="B701" t="s">
        <v>6807</v>
      </c>
      <c r="C701" t="s">
        <v>6287</v>
      </c>
      <c r="D701" t="s">
        <v>6156</v>
      </c>
      <c r="E701" t="s">
        <v>20</v>
      </c>
      <c r="F701">
        <v>4</v>
      </c>
      <c r="G701">
        <v>687090.00000000012</v>
      </c>
      <c r="H701">
        <v>509374.18378378375</v>
      </c>
      <c r="I701">
        <v>109625.81621621625</v>
      </c>
      <c r="J701">
        <v>16491.965217391305</v>
      </c>
      <c r="K701" t="s">
        <v>6370</v>
      </c>
      <c r="L701" t="s">
        <v>7974</v>
      </c>
      <c r="M701">
        <v>35000</v>
      </c>
      <c r="N701">
        <v>13636.363636363636</v>
      </c>
      <c r="O701">
        <v>0</v>
      </c>
      <c r="P701">
        <v>13741.800000000001</v>
      </c>
      <c r="Q701">
        <v>30755.687362461307</v>
      </c>
    </row>
    <row r="702" spans="1:17">
      <c r="A702" s="78">
        <v>46245</v>
      </c>
      <c r="B702" t="s">
        <v>6808</v>
      </c>
      <c r="C702" t="s">
        <v>6138</v>
      </c>
      <c r="D702" t="s">
        <v>6216</v>
      </c>
      <c r="E702" t="s">
        <v>20</v>
      </c>
      <c r="F702">
        <v>4</v>
      </c>
      <c r="G702">
        <v>183150.00000000003</v>
      </c>
      <c r="H702">
        <v>137435.50270270268</v>
      </c>
      <c r="I702">
        <v>27564.497297297319</v>
      </c>
      <c r="J702">
        <v>3336.3478260869565</v>
      </c>
      <c r="K702" t="s">
        <v>7970</v>
      </c>
      <c r="L702" t="s">
        <v>7971</v>
      </c>
      <c r="M702">
        <v>0</v>
      </c>
      <c r="N702">
        <v>2777.7777777777778</v>
      </c>
      <c r="O702">
        <v>0</v>
      </c>
      <c r="P702">
        <v>3663.0000000000005</v>
      </c>
      <c r="Q702">
        <v>17787.371693432586</v>
      </c>
    </row>
    <row r="703" spans="1:17">
      <c r="A703" s="78">
        <v>46245</v>
      </c>
      <c r="B703" t="s">
        <v>6808</v>
      </c>
      <c r="C703" t="s">
        <v>6138</v>
      </c>
      <c r="D703" t="s">
        <v>6181</v>
      </c>
      <c r="E703" t="s">
        <v>84</v>
      </c>
      <c r="F703">
        <v>4</v>
      </c>
      <c r="G703">
        <v>133940</v>
      </c>
      <c r="H703">
        <v>98916.583783783775</v>
      </c>
      <c r="I703">
        <v>21750.082882882882</v>
      </c>
      <c r="J703">
        <v>3336.3478260869565</v>
      </c>
      <c r="K703" t="s">
        <v>7970</v>
      </c>
      <c r="L703" t="s">
        <v>7971</v>
      </c>
      <c r="M703">
        <v>0</v>
      </c>
      <c r="N703">
        <v>2777.7777777777778</v>
      </c>
      <c r="O703">
        <v>0</v>
      </c>
      <c r="P703">
        <v>2678.7999999999997</v>
      </c>
      <c r="Q703">
        <v>12957.157279018149</v>
      </c>
    </row>
    <row r="704" spans="1:17">
      <c r="A704" s="78">
        <v>46245</v>
      </c>
      <c r="B704" t="s">
        <v>6809</v>
      </c>
      <c r="C704" t="s">
        <v>6134</v>
      </c>
      <c r="D704" t="s">
        <v>6160</v>
      </c>
      <c r="E704" t="s">
        <v>20</v>
      </c>
      <c r="F704">
        <v>1</v>
      </c>
      <c r="G704">
        <v>810300</v>
      </c>
      <c r="H704">
        <v>598738.07567567565</v>
      </c>
      <c r="I704">
        <v>131261.92432432424</v>
      </c>
      <c r="J704">
        <v>19910.956521739132</v>
      </c>
      <c r="K704" t="s">
        <v>6370</v>
      </c>
      <c r="L704" t="s">
        <v>7974</v>
      </c>
      <c r="M704">
        <v>35000</v>
      </c>
      <c r="N704">
        <v>3571.4285714285716</v>
      </c>
      <c r="O704">
        <v>0</v>
      </c>
      <c r="P704">
        <v>16206</v>
      </c>
      <c r="Q704">
        <v>56573.539231156537</v>
      </c>
    </row>
    <row r="705" spans="1:17">
      <c r="A705" s="78">
        <v>46245</v>
      </c>
      <c r="B705" t="s">
        <v>6810</v>
      </c>
      <c r="C705" t="s">
        <v>6124</v>
      </c>
      <c r="D705" t="s">
        <v>6135</v>
      </c>
      <c r="E705" t="s">
        <v>20</v>
      </c>
      <c r="F705">
        <v>24</v>
      </c>
      <c r="G705">
        <v>2215560</v>
      </c>
      <c r="H705">
        <v>1702844.3675675672</v>
      </c>
      <c r="I705">
        <v>293155.63243243261</v>
      </c>
      <c r="J705">
        <v>22589.217391304348</v>
      </c>
      <c r="K705" t="s">
        <v>6674</v>
      </c>
      <c r="L705" t="s">
        <v>7974</v>
      </c>
      <c r="M705">
        <v>50000</v>
      </c>
      <c r="N705">
        <v>13636.363636363636</v>
      </c>
      <c r="O705">
        <v>0</v>
      </c>
      <c r="P705">
        <v>44311.199999999997</v>
      </c>
      <c r="Q705">
        <v>162618.85140476463</v>
      </c>
    </row>
    <row r="706" spans="1:17">
      <c r="A706" s="78">
        <v>46245</v>
      </c>
      <c r="B706" t="s">
        <v>6811</v>
      </c>
      <c r="C706" t="s">
        <v>6124</v>
      </c>
      <c r="D706" t="s">
        <v>6189</v>
      </c>
      <c r="E706" t="s">
        <v>84</v>
      </c>
      <c r="F706">
        <v>1</v>
      </c>
      <c r="G706">
        <v>399970</v>
      </c>
      <c r="H706">
        <v>290047.45945945941</v>
      </c>
      <c r="I706">
        <v>70285.873873873905</v>
      </c>
      <c r="J706">
        <v>14416.695652173912</v>
      </c>
      <c r="K706" t="s">
        <v>7970</v>
      </c>
      <c r="L706" t="s">
        <v>7971</v>
      </c>
      <c r="M706">
        <v>0</v>
      </c>
      <c r="N706">
        <v>14285.714285714286</v>
      </c>
      <c r="O706">
        <v>0</v>
      </c>
      <c r="P706">
        <v>7999.4</v>
      </c>
      <c r="Q706">
        <v>33584.063935985709</v>
      </c>
    </row>
    <row r="707" spans="1:17">
      <c r="A707" s="78">
        <v>46245</v>
      </c>
      <c r="B707" t="s">
        <v>6812</v>
      </c>
      <c r="C707" t="s">
        <v>6124</v>
      </c>
      <c r="D707" t="s">
        <v>6148</v>
      </c>
      <c r="E707" t="s">
        <v>84</v>
      </c>
      <c r="F707">
        <v>2</v>
      </c>
      <c r="G707">
        <v>152070</v>
      </c>
      <c r="H707">
        <v>115402.68108108107</v>
      </c>
      <c r="I707">
        <v>21597.318918918929</v>
      </c>
      <c r="J707">
        <v>1668.1739130434783</v>
      </c>
      <c r="K707" t="s">
        <v>7970</v>
      </c>
      <c r="L707" t="s">
        <v>7971</v>
      </c>
      <c r="M707">
        <v>0</v>
      </c>
      <c r="N707">
        <v>8333.3333333333339</v>
      </c>
      <c r="O707">
        <v>0</v>
      </c>
      <c r="P707">
        <v>3041.4</v>
      </c>
      <c r="Q707">
        <v>8554.4116725421154</v>
      </c>
    </row>
    <row r="708" spans="1:17">
      <c r="A708" s="78">
        <v>46245</v>
      </c>
      <c r="B708" t="s">
        <v>6813</v>
      </c>
      <c r="C708" t="s">
        <v>6196</v>
      </c>
      <c r="D708" t="s">
        <v>6298</v>
      </c>
      <c r="E708" t="s">
        <v>20</v>
      </c>
      <c r="F708">
        <v>2</v>
      </c>
      <c r="G708">
        <v>528360</v>
      </c>
      <c r="H708">
        <v>400750.83243243239</v>
      </c>
      <c r="I708">
        <v>75249.167567567551</v>
      </c>
      <c r="J708">
        <v>6088.0695652173918</v>
      </c>
      <c r="K708" t="s">
        <v>7970</v>
      </c>
      <c r="L708" t="s">
        <v>7971</v>
      </c>
      <c r="M708">
        <v>0</v>
      </c>
      <c r="N708">
        <v>6250</v>
      </c>
      <c r="O708">
        <v>0</v>
      </c>
      <c r="P708">
        <v>10567.199999999999</v>
      </c>
      <c r="Q708">
        <v>52343.898002350164</v>
      </c>
    </row>
    <row r="709" spans="1:17">
      <c r="A709" s="78">
        <v>46245</v>
      </c>
      <c r="B709" t="s">
        <v>6814</v>
      </c>
      <c r="C709" t="s">
        <v>6287</v>
      </c>
      <c r="D709" t="s">
        <v>6156</v>
      </c>
      <c r="E709" t="s">
        <v>20</v>
      </c>
      <c r="F709">
        <v>4</v>
      </c>
      <c r="G709">
        <v>687090.00000000012</v>
      </c>
      <c r="H709">
        <v>509374.18378378375</v>
      </c>
      <c r="I709">
        <v>109625.81621621625</v>
      </c>
      <c r="J709">
        <v>16491.965217391305</v>
      </c>
      <c r="K709" t="s">
        <v>6370</v>
      </c>
      <c r="L709" t="s">
        <v>7975</v>
      </c>
      <c r="M709">
        <v>35000</v>
      </c>
      <c r="N709">
        <v>0</v>
      </c>
      <c r="O709">
        <v>0</v>
      </c>
      <c r="P709">
        <v>13741.800000000001</v>
      </c>
      <c r="Q709">
        <v>44392.05099882494</v>
      </c>
    </row>
    <row r="710" spans="1:17">
      <c r="A710" s="78">
        <v>46245</v>
      </c>
      <c r="B710" t="s">
        <v>6815</v>
      </c>
      <c r="C710" t="s">
        <v>6143</v>
      </c>
      <c r="D710" t="s">
        <v>6166</v>
      </c>
      <c r="E710" t="s">
        <v>84</v>
      </c>
      <c r="F710">
        <v>2</v>
      </c>
      <c r="G710">
        <v>207385</v>
      </c>
      <c r="H710">
        <v>148683.02702702701</v>
      </c>
      <c r="I710">
        <v>38150.306306306302</v>
      </c>
      <c r="J710">
        <v>7162.434782608696</v>
      </c>
      <c r="K710" t="s">
        <v>7970</v>
      </c>
      <c r="L710" t="s">
        <v>7972</v>
      </c>
      <c r="M710">
        <v>0</v>
      </c>
      <c r="N710">
        <v>0</v>
      </c>
      <c r="O710">
        <v>0</v>
      </c>
      <c r="P710">
        <v>4147.7</v>
      </c>
      <c r="Q710">
        <v>26840.171523697605</v>
      </c>
    </row>
    <row r="711" spans="1:17">
      <c r="A711" s="78">
        <v>46245</v>
      </c>
      <c r="B711" t="s">
        <v>6816</v>
      </c>
      <c r="C711" t="s">
        <v>6287</v>
      </c>
      <c r="D711" t="s">
        <v>6135</v>
      </c>
      <c r="E711" t="s">
        <v>20</v>
      </c>
      <c r="F711">
        <v>24</v>
      </c>
      <c r="G711">
        <v>2215560</v>
      </c>
      <c r="H711">
        <v>1702844.3675675672</v>
      </c>
      <c r="I711">
        <v>293155.63243243261</v>
      </c>
      <c r="J711">
        <v>22589.217391304348</v>
      </c>
      <c r="K711" t="s">
        <v>6674</v>
      </c>
      <c r="L711" t="s">
        <v>7974</v>
      </c>
      <c r="M711">
        <v>50000</v>
      </c>
      <c r="N711">
        <v>13636.363636363636</v>
      </c>
      <c r="O711">
        <v>0</v>
      </c>
      <c r="P711">
        <v>44311.199999999997</v>
      </c>
      <c r="Q711">
        <v>162618.85140476463</v>
      </c>
    </row>
    <row r="712" spans="1:17">
      <c r="A712" s="78">
        <v>46245</v>
      </c>
      <c r="B712" t="s">
        <v>6817</v>
      </c>
      <c r="C712" t="s">
        <v>6138</v>
      </c>
      <c r="D712" t="s">
        <v>6343</v>
      </c>
      <c r="E712" t="s">
        <v>84</v>
      </c>
      <c r="F712">
        <v>1</v>
      </c>
      <c r="G712">
        <v>813630</v>
      </c>
      <c r="H712">
        <v>611372.28108108102</v>
      </c>
      <c r="I712">
        <v>121627.71891891886</v>
      </c>
      <c r="J712">
        <v>16138.434782608696</v>
      </c>
      <c r="K712" t="s">
        <v>7970</v>
      </c>
      <c r="L712" t="s">
        <v>7971</v>
      </c>
      <c r="M712">
        <v>0</v>
      </c>
      <c r="N712">
        <v>7142.8571428571431</v>
      </c>
      <c r="O712">
        <v>0</v>
      </c>
      <c r="P712">
        <v>16272.599999999999</v>
      </c>
      <c r="Q712">
        <v>82073.826993453025</v>
      </c>
    </row>
    <row r="713" spans="1:17">
      <c r="A713" s="78">
        <v>46245</v>
      </c>
      <c r="B713" t="s">
        <v>6818</v>
      </c>
      <c r="C713" t="s">
        <v>6134</v>
      </c>
      <c r="D713" t="s">
        <v>6135</v>
      </c>
      <c r="E713" t="s">
        <v>20</v>
      </c>
      <c r="F713">
        <v>14</v>
      </c>
      <c r="G713">
        <v>1292410</v>
      </c>
      <c r="H713">
        <v>993325.88108108088</v>
      </c>
      <c r="I713">
        <v>171007.45225225238</v>
      </c>
      <c r="J713">
        <v>13177.04347826087</v>
      </c>
      <c r="K713" t="s">
        <v>7967</v>
      </c>
      <c r="L713" t="s">
        <v>7973</v>
      </c>
      <c r="M713">
        <v>0</v>
      </c>
      <c r="N713">
        <v>0</v>
      </c>
      <c r="O713">
        <v>103392.8</v>
      </c>
      <c r="P713">
        <v>0</v>
      </c>
      <c r="Q713">
        <v>54437.608773991509</v>
      </c>
    </row>
    <row r="714" spans="1:17">
      <c r="A714" s="78">
        <v>46245</v>
      </c>
      <c r="B714" t="s">
        <v>6819</v>
      </c>
      <c r="C714" t="s">
        <v>6196</v>
      </c>
      <c r="D714" t="s">
        <v>6156</v>
      </c>
      <c r="E714" t="s">
        <v>20</v>
      </c>
      <c r="F714">
        <v>4</v>
      </c>
      <c r="G714">
        <v>687090.00000000012</v>
      </c>
      <c r="H714">
        <v>509374.18378378375</v>
      </c>
      <c r="I714">
        <v>109625.81621621625</v>
      </c>
      <c r="J714">
        <v>16491.965217391305</v>
      </c>
      <c r="K714" t="s">
        <v>6370</v>
      </c>
      <c r="L714" t="s">
        <v>7974</v>
      </c>
      <c r="M714">
        <v>35000</v>
      </c>
      <c r="N714">
        <v>3846.1538461538462</v>
      </c>
      <c r="O714">
        <v>0</v>
      </c>
      <c r="P714">
        <v>13741.800000000001</v>
      </c>
      <c r="Q714">
        <v>40545.897152671096</v>
      </c>
    </row>
    <row r="715" spans="1:17">
      <c r="A715" s="78">
        <v>46245</v>
      </c>
      <c r="B715" t="s">
        <v>6820</v>
      </c>
      <c r="C715" t="s">
        <v>6175</v>
      </c>
      <c r="D715" t="s">
        <v>6294</v>
      </c>
      <c r="E715" t="s">
        <v>84</v>
      </c>
      <c r="F715">
        <v>2</v>
      </c>
      <c r="G715">
        <v>1414695.0000000002</v>
      </c>
      <c r="H715">
        <v>1033385.5567567565</v>
      </c>
      <c r="I715">
        <v>241114.4432432435</v>
      </c>
      <c r="J715">
        <v>39806.608695652176</v>
      </c>
      <c r="K715" t="s">
        <v>7970</v>
      </c>
      <c r="L715" t="s">
        <v>7972</v>
      </c>
      <c r="M715">
        <v>0</v>
      </c>
      <c r="N715">
        <v>0</v>
      </c>
      <c r="O715">
        <v>0</v>
      </c>
      <c r="P715">
        <v>28293.9</v>
      </c>
      <c r="Q715">
        <v>173013.93454759134</v>
      </c>
    </row>
    <row r="716" spans="1:17">
      <c r="A716" s="78">
        <v>46245</v>
      </c>
      <c r="B716" t="s">
        <v>6821</v>
      </c>
      <c r="C716" t="s">
        <v>6158</v>
      </c>
      <c r="D716" t="s">
        <v>6156</v>
      </c>
      <c r="E716" t="s">
        <v>20</v>
      </c>
      <c r="F716">
        <v>2</v>
      </c>
      <c r="G716">
        <v>343545.00000000006</v>
      </c>
      <c r="H716">
        <v>254687.09189189188</v>
      </c>
      <c r="I716">
        <v>54812.908108108124</v>
      </c>
      <c r="J716">
        <v>8245.9826086956527</v>
      </c>
      <c r="K716" t="s">
        <v>7970</v>
      </c>
      <c r="L716" t="s">
        <v>7971</v>
      </c>
      <c r="M716">
        <v>0</v>
      </c>
      <c r="N716">
        <v>15000</v>
      </c>
      <c r="O716">
        <v>0</v>
      </c>
      <c r="P716">
        <v>6870.9000000000005</v>
      </c>
      <c r="Q716">
        <v>24696.02549941247</v>
      </c>
    </row>
    <row r="717" spans="1:17">
      <c r="A717" s="78">
        <v>46245</v>
      </c>
      <c r="B717" t="s">
        <v>6822</v>
      </c>
      <c r="C717" t="s">
        <v>6134</v>
      </c>
      <c r="D717" t="s">
        <v>6135</v>
      </c>
      <c r="E717" t="s">
        <v>20</v>
      </c>
      <c r="F717">
        <v>24</v>
      </c>
      <c r="G717">
        <v>2215560</v>
      </c>
      <c r="H717">
        <v>1702844.3675675672</v>
      </c>
      <c r="I717">
        <v>293155.63243243261</v>
      </c>
      <c r="J717">
        <v>22589.217391304348</v>
      </c>
      <c r="K717" t="s">
        <v>7967</v>
      </c>
      <c r="L717" t="s">
        <v>7973</v>
      </c>
      <c r="M717">
        <v>0</v>
      </c>
      <c r="N717">
        <v>0</v>
      </c>
      <c r="O717">
        <v>177244.79999999999</v>
      </c>
      <c r="P717">
        <v>0</v>
      </c>
      <c r="Q717">
        <v>93321.615041128302</v>
      </c>
    </row>
    <row r="718" spans="1:17">
      <c r="A718" s="78">
        <v>46245</v>
      </c>
      <c r="B718" t="s">
        <v>6823</v>
      </c>
      <c r="C718" t="s">
        <v>6134</v>
      </c>
      <c r="D718" t="s">
        <v>6218</v>
      </c>
      <c r="E718" t="s">
        <v>20</v>
      </c>
      <c r="F718">
        <v>45</v>
      </c>
      <c r="G718">
        <v>4283212.5</v>
      </c>
      <c r="H718">
        <v>3265633.9459459456</v>
      </c>
      <c r="I718">
        <v>593116.05405405397</v>
      </c>
      <c r="J718">
        <v>37155.130434782608</v>
      </c>
      <c r="K718" t="s">
        <v>7967</v>
      </c>
      <c r="L718" t="s">
        <v>7973</v>
      </c>
      <c r="M718">
        <v>0</v>
      </c>
      <c r="N718">
        <v>0</v>
      </c>
      <c r="O718">
        <v>342656.99999999994</v>
      </c>
      <c r="P718">
        <v>0</v>
      </c>
      <c r="Q718">
        <v>213303.92361927143</v>
      </c>
    </row>
    <row r="719" spans="1:17">
      <c r="A719" s="78">
        <v>46245</v>
      </c>
      <c r="B719" t="s">
        <v>6824</v>
      </c>
      <c r="C719" t="s">
        <v>6134</v>
      </c>
      <c r="D719" t="s">
        <v>2687</v>
      </c>
      <c r="E719" t="s">
        <v>20</v>
      </c>
      <c r="F719">
        <v>5</v>
      </c>
      <c r="G719">
        <v>416712.5</v>
      </c>
      <c r="H719">
        <v>317010.70270270272</v>
      </c>
      <c r="I719">
        <v>58405.963963963906</v>
      </c>
      <c r="J719">
        <v>4025.0434782608695</v>
      </c>
      <c r="K719" t="s">
        <v>7967</v>
      </c>
      <c r="L719" t="s">
        <v>7973</v>
      </c>
      <c r="M719">
        <v>0</v>
      </c>
      <c r="N719">
        <v>0</v>
      </c>
      <c r="O719">
        <v>33337</v>
      </c>
      <c r="P719">
        <v>0</v>
      </c>
      <c r="Q719">
        <v>21043.920485703035</v>
      </c>
    </row>
    <row r="720" spans="1:17">
      <c r="A720" s="78">
        <v>46245</v>
      </c>
      <c r="B720" t="s">
        <v>6825</v>
      </c>
      <c r="C720" t="s">
        <v>6196</v>
      </c>
      <c r="D720" t="s">
        <v>6135</v>
      </c>
      <c r="E720" t="s">
        <v>20</v>
      </c>
      <c r="F720">
        <v>24</v>
      </c>
      <c r="G720">
        <v>2215560</v>
      </c>
      <c r="H720">
        <v>1702844.3675675672</v>
      </c>
      <c r="I720">
        <v>293155.63243243261</v>
      </c>
      <c r="J720">
        <v>22589.217391304348</v>
      </c>
      <c r="K720" t="s">
        <v>6674</v>
      </c>
      <c r="L720" t="s">
        <v>7974</v>
      </c>
      <c r="M720">
        <v>50000</v>
      </c>
      <c r="N720">
        <v>10000</v>
      </c>
      <c r="O720">
        <v>0</v>
      </c>
      <c r="P720">
        <v>44311.199999999997</v>
      </c>
      <c r="Q720">
        <v>166255.21504112828</v>
      </c>
    </row>
    <row r="721" spans="1:17">
      <c r="A721" s="78">
        <v>46245</v>
      </c>
      <c r="B721" t="s">
        <v>6826</v>
      </c>
      <c r="C721" t="s">
        <v>6196</v>
      </c>
      <c r="D721" t="s">
        <v>6131</v>
      </c>
      <c r="E721" t="s">
        <v>20</v>
      </c>
      <c r="F721">
        <v>36</v>
      </c>
      <c r="G721">
        <v>929347.5</v>
      </c>
      <c r="H721">
        <v>716914.11891891877</v>
      </c>
      <c r="I721">
        <v>120335.88108108111</v>
      </c>
      <c r="J721">
        <v>6758.3908173913032</v>
      </c>
      <c r="K721" t="s">
        <v>7970</v>
      </c>
      <c r="L721" t="s">
        <v>7971</v>
      </c>
      <c r="M721">
        <v>0</v>
      </c>
      <c r="N721">
        <v>10000</v>
      </c>
      <c r="O721">
        <v>0</v>
      </c>
      <c r="P721">
        <v>18586.949999999997</v>
      </c>
      <c r="Q721">
        <v>84990.540263689807</v>
      </c>
    </row>
    <row r="722" spans="1:17">
      <c r="A722" s="78">
        <v>46245</v>
      </c>
      <c r="B722" t="s">
        <v>6827</v>
      </c>
      <c r="C722" t="s">
        <v>6143</v>
      </c>
      <c r="D722" t="s">
        <v>6156</v>
      </c>
      <c r="E722" t="s">
        <v>20</v>
      </c>
      <c r="F722">
        <v>2</v>
      </c>
      <c r="G722">
        <v>343545.00000000006</v>
      </c>
      <c r="H722">
        <v>254687.09189189188</v>
      </c>
      <c r="I722">
        <v>54812.908108108124</v>
      </c>
      <c r="J722">
        <v>8245.9826086956527</v>
      </c>
      <c r="K722" t="s">
        <v>7967</v>
      </c>
      <c r="L722" t="s">
        <v>7973</v>
      </c>
      <c r="M722">
        <v>0</v>
      </c>
      <c r="N722">
        <v>0</v>
      </c>
      <c r="O722">
        <v>12024.075000000003</v>
      </c>
      <c r="P722">
        <v>6870.9000000000005</v>
      </c>
      <c r="Q722">
        <v>27671.950499412465</v>
      </c>
    </row>
    <row r="723" spans="1:17">
      <c r="A723" s="78">
        <v>46245</v>
      </c>
      <c r="B723" t="s">
        <v>6827</v>
      </c>
      <c r="C723" t="s">
        <v>6143</v>
      </c>
      <c r="D723" t="s">
        <v>6207</v>
      </c>
      <c r="E723" t="s">
        <v>84</v>
      </c>
      <c r="F723">
        <v>2</v>
      </c>
      <c r="G723">
        <v>574610</v>
      </c>
      <c r="H723">
        <v>436034.16216216213</v>
      </c>
      <c r="I723">
        <v>81632.504504504497</v>
      </c>
      <c r="J723">
        <v>6489.04347826087</v>
      </c>
      <c r="K723" t="s">
        <v>7967</v>
      </c>
      <c r="L723" t="s">
        <v>7973</v>
      </c>
      <c r="M723">
        <v>0</v>
      </c>
      <c r="N723">
        <v>0</v>
      </c>
      <c r="O723">
        <v>20111.350000000002</v>
      </c>
      <c r="P723">
        <v>11492.199999999999</v>
      </c>
      <c r="Q723">
        <v>43539.91102624363</v>
      </c>
    </row>
    <row r="724" spans="1:17">
      <c r="A724" s="78">
        <v>46245</v>
      </c>
      <c r="B724" t="s">
        <v>6828</v>
      </c>
      <c r="C724" t="s">
        <v>6134</v>
      </c>
      <c r="D724" t="s">
        <v>6148</v>
      </c>
      <c r="E724" t="s">
        <v>84</v>
      </c>
      <c r="F724">
        <v>16</v>
      </c>
      <c r="G724">
        <v>1216560</v>
      </c>
      <c r="H724">
        <v>923221.44864864857</v>
      </c>
      <c r="I724">
        <v>172778.55135135143</v>
      </c>
      <c r="J724">
        <v>13345.391304347826</v>
      </c>
      <c r="K724" t="s">
        <v>7970</v>
      </c>
      <c r="L724" t="s">
        <v>7971</v>
      </c>
      <c r="M724">
        <v>0</v>
      </c>
      <c r="N724">
        <v>7142.8571428571431</v>
      </c>
      <c r="O724">
        <v>0</v>
      </c>
      <c r="P724">
        <v>24331.200000000001</v>
      </c>
      <c r="Q724">
        <v>127959.10290414646</v>
      </c>
    </row>
    <row r="725" spans="1:17">
      <c r="A725" s="78">
        <v>46245</v>
      </c>
      <c r="B725" t="s">
        <v>6829</v>
      </c>
      <c r="C725" t="s">
        <v>6175</v>
      </c>
      <c r="D725" t="s">
        <v>6135</v>
      </c>
      <c r="E725" t="s">
        <v>20</v>
      </c>
      <c r="F725">
        <v>24</v>
      </c>
      <c r="G725">
        <v>2215560</v>
      </c>
      <c r="H725">
        <v>1702844.3675675672</v>
      </c>
      <c r="I725">
        <v>293155.63243243261</v>
      </c>
      <c r="J725">
        <v>22589.217391304348</v>
      </c>
      <c r="K725" t="s">
        <v>6674</v>
      </c>
      <c r="L725" t="s">
        <v>7974</v>
      </c>
      <c r="M725">
        <v>50000</v>
      </c>
      <c r="N725">
        <v>5882.3529411764703</v>
      </c>
      <c r="O725">
        <v>0</v>
      </c>
      <c r="P725">
        <v>44311.199999999997</v>
      </c>
      <c r="Q725">
        <v>170372.86209995183</v>
      </c>
    </row>
    <row r="726" spans="1:17">
      <c r="A726" s="78">
        <v>46245</v>
      </c>
      <c r="B726" t="s">
        <v>6830</v>
      </c>
      <c r="C726" t="s">
        <v>6134</v>
      </c>
      <c r="D726" t="s">
        <v>6129</v>
      </c>
      <c r="E726" t="s">
        <v>20</v>
      </c>
      <c r="F726">
        <v>24</v>
      </c>
      <c r="G726">
        <v>335405</v>
      </c>
      <c r="H726">
        <v>259309.36216216208</v>
      </c>
      <c r="I726">
        <v>42857.304504504544</v>
      </c>
      <c r="J726">
        <v>2662.95652173913</v>
      </c>
      <c r="K726" t="s">
        <v>7970</v>
      </c>
      <c r="L726" t="s">
        <v>7971</v>
      </c>
      <c r="M726">
        <v>0</v>
      </c>
      <c r="N726">
        <v>7142.8571428571431</v>
      </c>
      <c r="O726">
        <v>0</v>
      </c>
      <c r="P726">
        <v>6708.1</v>
      </c>
      <c r="Q726">
        <v>26343.390839908272</v>
      </c>
    </row>
    <row r="727" spans="1:17">
      <c r="A727" s="78">
        <v>46245</v>
      </c>
      <c r="B727" t="s">
        <v>6831</v>
      </c>
      <c r="C727" t="s">
        <v>6175</v>
      </c>
      <c r="D727" t="s">
        <v>6216</v>
      </c>
      <c r="E727" t="s">
        <v>20</v>
      </c>
      <c r="F727">
        <v>6</v>
      </c>
      <c r="G727">
        <v>274725</v>
      </c>
      <c r="H727">
        <v>206153.25405405404</v>
      </c>
      <c r="I727">
        <v>41346.745945945964</v>
      </c>
      <c r="J727">
        <v>5004.5217391304359</v>
      </c>
      <c r="K727" t="s">
        <v>7970</v>
      </c>
      <c r="L727" t="s">
        <v>7971</v>
      </c>
      <c r="M727">
        <v>0</v>
      </c>
      <c r="N727">
        <v>5882.3529411764703</v>
      </c>
      <c r="O727">
        <v>0</v>
      </c>
      <c r="P727">
        <v>5494.5000000000009</v>
      </c>
      <c r="Q727">
        <v>24965.371265639063</v>
      </c>
    </row>
    <row r="728" spans="1:17">
      <c r="A728" s="78">
        <v>46245</v>
      </c>
      <c r="B728" t="s">
        <v>6832</v>
      </c>
      <c r="C728" t="s">
        <v>6134</v>
      </c>
      <c r="D728" t="s">
        <v>6218</v>
      </c>
      <c r="E728" t="s">
        <v>20</v>
      </c>
      <c r="F728">
        <v>9</v>
      </c>
      <c r="G728">
        <v>856642.5</v>
      </c>
      <c r="H728">
        <v>653126.78918918909</v>
      </c>
      <c r="I728">
        <v>118623.21081081079</v>
      </c>
      <c r="J728">
        <v>7431.0260869565218</v>
      </c>
      <c r="K728" t="s">
        <v>7970</v>
      </c>
      <c r="L728" t="s">
        <v>7971</v>
      </c>
      <c r="M728">
        <v>0</v>
      </c>
      <c r="N728">
        <v>6250</v>
      </c>
      <c r="O728">
        <v>0</v>
      </c>
      <c r="P728">
        <v>17132.849999999999</v>
      </c>
      <c r="Q728">
        <v>87809.334723854263</v>
      </c>
    </row>
    <row r="729" spans="1:17">
      <c r="A729" s="78">
        <v>46245</v>
      </c>
      <c r="B729" t="s">
        <v>6833</v>
      </c>
      <c r="C729" t="s">
        <v>6138</v>
      </c>
      <c r="D729" t="s">
        <v>6156</v>
      </c>
      <c r="E729" t="s">
        <v>20</v>
      </c>
      <c r="F729">
        <v>4</v>
      </c>
      <c r="G729">
        <v>687090.00000000012</v>
      </c>
      <c r="H729">
        <v>509374.18378378375</v>
      </c>
      <c r="I729">
        <v>109625.81621621625</v>
      </c>
      <c r="J729">
        <v>16491.965217391305</v>
      </c>
      <c r="K729" t="s">
        <v>6370</v>
      </c>
      <c r="L729" t="s">
        <v>7974</v>
      </c>
      <c r="M729">
        <v>35000</v>
      </c>
      <c r="N729">
        <v>9090.9090909090901</v>
      </c>
      <c r="O729">
        <v>0</v>
      </c>
      <c r="P729">
        <v>13741.800000000001</v>
      </c>
      <c r="Q729">
        <v>35301.141907915851</v>
      </c>
    </row>
    <row r="730" spans="1:17">
      <c r="A730" s="78">
        <v>46245</v>
      </c>
      <c r="B730" t="s">
        <v>6834</v>
      </c>
      <c r="C730" t="s">
        <v>6138</v>
      </c>
      <c r="D730" t="s">
        <v>6156</v>
      </c>
      <c r="E730" t="s">
        <v>20</v>
      </c>
      <c r="F730">
        <v>4</v>
      </c>
      <c r="G730">
        <v>687090.00000000012</v>
      </c>
      <c r="H730">
        <v>509374.18378378375</v>
      </c>
      <c r="I730">
        <v>109625.81621621625</v>
      </c>
      <c r="J730">
        <v>16491.965217391305</v>
      </c>
      <c r="K730" t="s">
        <v>6370</v>
      </c>
      <c r="L730" t="s">
        <v>7974</v>
      </c>
      <c r="M730">
        <v>35000</v>
      </c>
      <c r="N730">
        <v>8333.3333333333339</v>
      </c>
      <c r="O730">
        <v>0</v>
      </c>
      <c r="P730">
        <v>13741.800000000001</v>
      </c>
      <c r="Q730">
        <v>36058.717665491604</v>
      </c>
    </row>
    <row r="731" spans="1:17">
      <c r="A731" s="78">
        <v>46245</v>
      </c>
      <c r="B731" t="s">
        <v>6835</v>
      </c>
      <c r="C731" t="s">
        <v>6143</v>
      </c>
      <c r="D731" t="s">
        <v>6125</v>
      </c>
      <c r="E731" t="s">
        <v>84</v>
      </c>
      <c r="F731">
        <v>2</v>
      </c>
      <c r="G731">
        <v>183150.00000000003</v>
      </c>
      <c r="H731">
        <v>129423.56756756756</v>
      </c>
      <c r="I731">
        <v>35576.432432432441</v>
      </c>
      <c r="J731">
        <v>7254.260869565217</v>
      </c>
      <c r="K731" t="s">
        <v>7970</v>
      </c>
      <c r="L731" t="s">
        <v>7972</v>
      </c>
      <c r="M731">
        <v>0</v>
      </c>
      <c r="N731">
        <v>0</v>
      </c>
      <c r="O731">
        <v>0</v>
      </c>
      <c r="P731">
        <v>3663.0000000000005</v>
      </c>
      <c r="Q731">
        <v>24659.171562867225</v>
      </c>
    </row>
    <row r="732" spans="1:17">
      <c r="A732" s="78">
        <v>46245</v>
      </c>
      <c r="B732" t="s">
        <v>6836</v>
      </c>
      <c r="C732" t="s">
        <v>6124</v>
      </c>
      <c r="D732" t="s">
        <v>6125</v>
      </c>
      <c r="E732" t="s">
        <v>84</v>
      </c>
      <c r="F732">
        <v>4</v>
      </c>
      <c r="G732">
        <v>366300.00000000006</v>
      </c>
      <c r="H732">
        <v>258847.13513513512</v>
      </c>
      <c r="I732">
        <v>71152.864864864881</v>
      </c>
      <c r="J732">
        <v>14508.521739130434</v>
      </c>
      <c r="K732" t="s">
        <v>7970</v>
      </c>
      <c r="L732" t="s">
        <v>7971</v>
      </c>
      <c r="M732">
        <v>0</v>
      </c>
      <c r="N732">
        <v>12500</v>
      </c>
      <c r="O732">
        <v>0</v>
      </c>
      <c r="P732">
        <v>7326.0000000000009</v>
      </c>
      <c r="Q732">
        <v>36818.343125734449</v>
      </c>
    </row>
    <row r="733" spans="1:17">
      <c r="A733" s="78">
        <v>46245</v>
      </c>
      <c r="B733" t="s">
        <v>6836</v>
      </c>
      <c r="C733" t="s">
        <v>6124</v>
      </c>
      <c r="D733" t="s">
        <v>138</v>
      </c>
      <c r="E733" t="s">
        <v>84</v>
      </c>
      <c r="F733">
        <v>4</v>
      </c>
      <c r="G733">
        <v>329670</v>
      </c>
      <c r="H733">
        <v>232962.42162162162</v>
      </c>
      <c r="I733">
        <v>64037.578378378385</v>
      </c>
      <c r="J733">
        <v>14508.521739130434</v>
      </c>
      <c r="K733" t="s">
        <v>7970</v>
      </c>
      <c r="L733" t="s">
        <v>7971</v>
      </c>
      <c r="M733">
        <v>0</v>
      </c>
      <c r="N733">
        <v>12500</v>
      </c>
      <c r="O733">
        <v>0</v>
      </c>
      <c r="P733">
        <v>6593.4000000000005</v>
      </c>
      <c r="Q733">
        <v>30435.656639247951</v>
      </c>
    </row>
    <row r="734" spans="1:17">
      <c r="A734" s="78">
        <v>46245</v>
      </c>
      <c r="B734" t="s">
        <v>6837</v>
      </c>
      <c r="C734" t="s">
        <v>6134</v>
      </c>
      <c r="D734" t="s">
        <v>6156</v>
      </c>
      <c r="E734" t="s">
        <v>20</v>
      </c>
      <c r="F734">
        <v>4</v>
      </c>
      <c r="G734">
        <v>687090.00000000012</v>
      </c>
      <c r="H734">
        <v>509374.18378378375</v>
      </c>
      <c r="I734">
        <v>109625.81621621625</v>
      </c>
      <c r="J734">
        <v>16491.965217391305</v>
      </c>
      <c r="K734" t="s">
        <v>6370</v>
      </c>
      <c r="L734" t="s">
        <v>7974</v>
      </c>
      <c r="M734">
        <v>35000</v>
      </c>
      <c r="N734">
        <v>7142.8571428571431</v>
      </c>
      <c r="O734">
        <v>0</v>
      </c>
      <c r="P734">
        <v>13741.800000000001</v>
      </c>
      <c r="Q734">
        <v>37249.193855967795</v>
      </c>
    </row>
    <row r="735" spans="1:17">
      <c r="A735" s="78">
        <v>46245</v>
      </c>
      <c r="B735" t="s">
        <v>6838</v>
      </c>
      <c r="C735" t="s">
        <v>6143</v>
      </c>
      <c r="D735" t="s">
        <v>6167</v>
      </c>
      <c r="E735" t="s">
        <v>84</v>
      </c>
      <c r="F735">
        <v>6</v>
      </c>
      <c r="G735">
        <v>404595.00000000006</v>
      </c>
      <c r="H735">
        <v>309091.21297297289</v>
      </c>
      <c r="I735">
        <v>55408.787027027109</v>
      </c>
      <c r="J735">
        <v>4141.3565217391306</v>
      </c>
      <c r="K735" t="s">
        <v>7970</v>
      </c>
      <c r="L735" t="s">
        <v>7971</v>
      </c>
      <c r="M735">
        <v>0</v>
      </c>
      <c r="N735">
        <v>5555.5555555555557</v>
      </c>
      <c r="O735">
        <v>0</v>
      </c>
      <c r="P735">
        <v>8091.9000000000005</v>
      </c>
      <c r="Q735">
        <v>37619.974949732423</v>
      </c>
    </row>
    <row r="736" spans="1:17">
      <c r="A736" s="78">
        <v>46245</v>
      </c>
      <c r="B736" t="s">
        <v>6839</v>
      </c>
      <c r="C736" t="s">
        <v>6239</v>
      </c>
      <c r="D736" t="s">
        <v>6160</v>
      </c>
      <c r="E736" t="s">
        <v>20</v>
      </c>
      <c r="F736">
        <v>3</v>
      </c>
      <c r="G736">
        <v>2430899.9999999995</v>
      </c>
      <c r="H736">
        <v>1796214.2270270269</v>
      </c>
      <c r="I736">
        <v>393785.7729729726</v>
      </c>
      <c r="J736">
        <v>59732.869565217392</v>
      </c>
      <c r="K736" t="s">
        <v>6370</v>
      </c>
      <c r="L736" t="s">
        <v>7974</v>
      </c>
      <c r="M736">
        <v>105000</v>
      </c>
      <c r="N736">
        <v>10526.315789473685</v>
      </c>
      <c r="O736">
        <v>0</v>
      </c>
      <c r="P736">
        <v>48617.999999999993</v>
      </c>
      <c r="Q736">
        <v>169908.58761828151</v>
      </c>
    </row>
    <row r="737" spans="1:17">
      <c r="A737" s="78">
        <v>46245</v>
      </c>
      <c r="B737" t="s">
        <v>6840</v>
      </c>
      <c r="C737" t="s">
        <v>6239</v>
      </c>
      <c r="D737" t="s">
        <v>6207</v>
      </c>
      <c r="E737" t="s">
        <v>84</v>
      </c>
      <c r="F737">
        <v>4</v>
      </c>
      <c r="G737">
        <v>1149220</v>
      </c>
      <c r="H737">
        <v>872068.32432432426</v>
      </c>
      <c r="I737">
        <v>163265.00900900899</v>
      </c>
      <c r="J737">
        <v>12978.08695652174</v>
      </c>
      <c r="K737" t="s">
        <v>6546</v>
      </c>
      <c r="L737" t="s">
        <v>7974</v>
      </c>
      <c r="M737">
        <v>40000</v>
      </c>
      <c r="N737">
        <v>10526.315789473685</v>
      </c>
      <c r="O737">
        <v>0</v>
      </c>
      <c r="P737">
        <v>22984.399999999998</v>
      </c>
      <c r="Q737">
        <v>76776.206263013592</v>
      </c>
    </row>
    <row r="738" spans="1:17">
      <c r="A738" s="78">
        <v>46245</v>
      </c>
      <c r="B738" t="s">
        <v>6841</v>
      </c>
      <c r="C738" t="s">
        <v>6158</v>
      </c>
      <c r="D738" t="s">
        <v>6210</v>
      </c>
      <c r="E738" t="s">
        <v>20</v>
      </c>
      <c r="F738">
        <v>8</v>
      </c>
      <c r="G738">
        <v>1283160</v>
      </c>
      <c r="H738">
        <v>959583.30810810812</v>
      </c>
      <c r="I738">
        <v>196416.69189189188</v>
      </c>
      <c r="J738">
        <v>25956.17391304348</v>
      </c>
      <c r="K738" t="s">
        <v>7970</v>
      </c>
      <c r="L738" t="s">
        <v>7971</v>
      </c>
      <c r="M738">
        <v>0</v>
      </c>
      <c r="N738">
        <v>15000</v>
      </c>
      <c r="O738">
        <v>0</v>
      </c>
      <c r="P738">
        <v>25663.200000000001</v>
      </c>
      <c r="Q738">
        <v>129797.3179788484</v>
      </c>
    </row>
    <row r="739" spans="1:17">
      <c r="A739" s="78">
        <v>46245</v>
      </c>
      <c r="B739" t="s">
        <v>6842</v>
      </c>
      <c r="C739" t="s">
        <v>6158</v>
      </c>
      <c r="D739" t="s">
        <v>6166</v>
      </c>
      <c r="E739" t="s">
        <v>84</v>
      </c>
      <c r="F739">
        <v>4</v>
      </c>
      <c r="G739">
        <v>414770</v>
      </c>
      <c r="H739">
        <v>297366.05405405402</v>
      </c>
      <c r="I739">
        <v>76300.612612612604</v>
      </c>
      <c r="J739">
        <v>14324.869565217392</v>
      </c>
      <c r="K739" t="s">
        <v>7970</v>
      </c>
      <c r="L739" t="s">
        <v>7971</v>
      </c>
      <c r="M739">
        <v>0</v>
      </c>
      <c r="N739">
        <v>7142.8571428571431</v>
      </c>
      <c r="O739">
        <v>0</v>
      </c>
      <c r="P739">
        <v>8295.4</v>
      </c>
      <c r="Q739">
        <v>46537.485904538065</v>
      </c>
    </row>
    <row r="740" spans="1:17">
      <c r="A740" s="78">
        <v>46245</v>
      </c>
      <c r="B740" t="s">
        <v>6843</v>
      </c>
      <c r="C740" t="s">
        <v>6138</v>
      </c>
      <c r="D740" t="s">
        <v>6135</v>
      </c>
      <c r="E740" t="s">
        <v>20</v>
      </c>
      <c r="F740">
        <v>24</v>
      </c>
      <c r="G740">
        <v>2215560</v>
      </c>
      <c r="H740">
        <v>1702844.3675675672</v>
      </c>
      <c r="I740">
        <v>293155.63243243261</v>
      </c>
      <c r="J740">
        <v>22589.217391304348</v>
      </c>
      <c r="K740" t="s">
        <v>6674</v>
      </c>
      <c r="L740" t="s">
        <v>7974</v>
      </c>
      <c r="M740">
        <v>50000</v>
      </c>
      <c r="N740">
        <v>7142.8571428571431</v>
      </c>
      <c r="O740">
        <v>0</v>
      </c>
      <c r="P740">
        <v>44311.199999999997</v>
      </c>
      <c r="Q740">
        <v>169112.35789827118</v>
      </c>
    </row>
    <row r="741" spans="1:17">
      <c r="A741" s="78">
        <v>46245</v>
      </c>
      <c r="B741" t="s">
        <v>6844</v>
      </c>
      <c r="C741" t="s">
        <v>6196</v>
      </c>
      <c r="D741" t="s">
        <v>6290</v>
      </c>
      <c r="E741" t="s">
        <v>84</v>
      </c>
      <c r="F741">
        <v>1</v>
      </c>
      <c r="G741">
        <v>581455</v>
      </c>
      <c r="H741">
        <v>425557.0162162162</v>
      </c>
      <c r="I741">
        <v>98276.317117117113</v>
      </c>
      <c r="J741">
        <v>16375.652173913042</v>
      </c>
      <c r="K741" t="s">
        <v>7970</v>
      </c>
      <c r="L741" t="s">
        <v>7971</v>
      </c>
      <c r="M741">
        <v>0</v>
      </c>
      <c r="N741">
        <v>2777.7777777777778</v>
      </c>
      <c r="O741">
        <v>0</v>
      </c>
      <c r="P741">
        <v>11629.1</v>
      </c>
      <c r="Q741">
        <v>67493.787165426285</v>
      </c>
    </row>
    <row r="742" spans="1:17">
      <c r="A742" s="78">
        <v>46245</v>
      </c>
      <c r="B742" t="s">
        <v>6844</v>
      </c>
      <c r="C742" t="s">
        <v>6196</v>
      </c>
      <c r="D742" t="s">
        <v>6148</v>
      </c>
      <c r="E742" t="s">
        <v>84</v>
      </c>
      <c r="F742">
        <v>4</v>
      </c>
      <c r="G742">
        <v>304140</v>
      </c>
      <c r="H742">
        <v>230805.36216216214</v>
      </c>
      <c r="I742">
        <v>43194.637837837858</v>
      </c>
      <c r="J742">
        <v>3336.3478260869565</v>
      </c>
      <c r="K742" t="s">
        <v>7970</v>
      </c>
      <c r="L742" t="s">
        <v>7971</v>
      </c>
      <c r="M742">
        <v>0</v>
      </c>
      <c r="N742">
        <v>2777.7777777777778</v>
      </c>
      <c r="O742">
        <v>0</v>
      </c>
      <c r="P742">
        <v>6082.8</v>
      </c>
      <c r="Q742">
        <v>30997.712233973118</v>
      </c>
    </row>
    <row r="743" spans="1:17">
      <c r="A743" s="78">
        <v>46245</v>
      </c>
      <c r="B743" t="s">
        <v>6845</v>
      </c>
      <c r="C743" t="s">
        <v>6201</v>
      </c>
      <c r="D743" t="s">
        <v>6131</v>
      </c>
      <c r="E743" t="s">
        <v>20</v>
      </c>
      <c r="F743">
        <v>24</v>
      </c>
      <c r="G743">
        <v>619565</v>
      </c>
      <c r="H743">
        <v>477942.74594594585</v>
      </c>
      <c r="I743">
        <v>80223.92072072078</v>
      </c>
      <c r="J743">
        <v>14505.593878260868</v>
      </c>
      <c r="K743" t="s">
        <v>7970</v>
      </c>
      <c r="L743" t="s">
        <v>7971</v>
      </c>
      <c r="M743">
        <v>0</v>
      </c>
      <c r="N743">
        <v>10000</v>
      </c>
      <c r="O743">
        <v>0</v>
      </c>
      <c r="P743">
        <v>12391.3</v>
      </c>
      <c r="Q743">
        <v>43327.026842459905</v>
      </c>
    </row>
    <row r="744" spans="1:17">
      <c r="A744" s="78">
        <v>46245</v>
      </c>
      <c r="B744" t="s">
        <v>6845</v>
      </c>
      <c r="C744" t="s">
        <v>6201</v>
      </c>
      <c r="D744" t="s">
        <v>6167</v>
      </c>
      <c r="E744" t="s">
        <v>84</v>
      </c>
      <c r="F744">
        <v>72</v>
      </c>
      <c r="G744">
        <v>4855140</v>
      </c>
      <c r="H744">
        <v>3709094.5556756752</v>
      </c>
      <c r="I744">
        <v>664905.44432432484</v>
      </c>
      <c r="J744">
        <v>79696.278260869571</v>
      </c>
      <c r="K744" t="s">
        <v>7970</v>
      </c>
      <c r="L744" t="s">
        <v>7971</v>
      </c>
      <c r="M744">
        <v>0</v>
      </c>
      <c r="N744">
        <v>10000</v>
      </c>
      <c r="O744">
        <v>0</v>
      </c>
      <c r="P744">
        <v>97102.8</v>
      </c>
      <c r="Q744">
        <v>478106.36606345529</v>
      </c>
    </row>
    <row r="745" spans="1:17">
      <c r="A745" s="78">
        <v>46245</v>
      </c>
      <c r="B745" t="s">
        <v>6846</v>
      </c>
      <c r="C745" t="s">
        <v>6201</v>
      </c>
      <c r="D745" t="s">
        <v>577</v>
      </c>
      <c r="E745" t="s">
        <v>75</v>
      </c>
      <c r="F745">
        <v>4</v>
      </c>
      <c r="G745">
        <v>373800</v>
      </c>
      <c r="H745">
        <v>281637.42342342337</v>
      </c>
      <c r="I745">
        <v>55119.333333333372</v>
      </c>
      <c r="J745">
        <v>24324.869565217392</v>
      </c>
      <c r="K745" t="s">
        <v>7970</v>
      </c>
      <c r="L745" t="s">
        <v>7971</v>
      </c>
      <c r="M745">
        <v>0</v>
      </c>
      <c r="N745">
        <v>10000</v>
      </c>
      <c r="O745">
        <v>0</v>
      </c>
      <c r="P745">
        <v>7476.0000000000009</v>
      </c>
      <c r="Q745">
        <v>13318.46376811598</v>
      </c>
    </row>
    <row r="746" spans="1:17">
      <c r="A746" s="78">
        <v>46245</v>
      </c>
      <c r="B746" t="s">
        <v>6847</v>
      </c>
      <c r="C746" t="s">
        <v>6287</v>
      </c>
      <c r="D746" t="s">
        <v>6148</v>
      </c>
      <c r="E746" t="s">
        <v>84</v>
      </c>
      <c r="F746">
        <v>24</v>
      </c>
      <c r="G746">
        <v>1824840.0000000002</v>
      </c>
      <c r="H746">
        <v>1384832.172972973</v>
      </c>
      <c r="I746">
        <v>259167.82702702703</v>
      </c>
      <c r="J746">
        <v>20018.086956521744</v>
      </c>
      <c r="K746" t="s">
        <v>7970</v>
      </c>
      <c r="L746" t="s">
        <v>7971</v>
      </c>
      <c r="M746">
        <v>0</v>
      </c>
      <c r="N746">
        <v>16666.666666666668</v>
      </c>
      <c r="O746">
        <v>0</v>
      </c>
      <c r="P746">
        <v>36496.800000000003</v>
      </c>
      <c r="Q746">
        <v>185986.27340383863</v>
      </c>
    </row>
    <row r="747" spans="1:17">
      <c r="A747" s="78">
        <v>46245</v>
      </c>
      <c r="B747" t="s">
        <v>6848</v>
      </c>
      <c r="C747" t="s">
        <v>6124</v>
      </c>
      <c r="D747" t="s">
        <v>6135</v>
      </c>
      <c r="E747" t="s">
        <v>20</v>
      </c>
      <c r="F747">
        <v>24</v>
      </c>
      <c r="G747">
        <v>2215560</v>
      </c>
      <c r="H747">
        <v>1702844.3675675672</v>
      </c>
      <c r="I747">
        <v>293155.63243243261</v>
      </c>
      <c r="J747">
        <v>22589.217391304348</v>
      </c>
      <c r="K747" t="s">
        <v>6674</v>
      </c>
      <c r="L747" t="s">
        <v>7974</v>
      </c>
      <c r="M747">
        <v>50000</v>
      </c>
      <c r="N747">
        <v>13636.363636363636</v>
      </c>
      <c r="O747">
        <v>0</v>
      </c>
      <c r="P747">
        <v>44311.199999999997</v>
      </c>
      <c r="Q747">
        <v>162618.85140476463</v>
      </c>
    </row>
    <row r="748" spans="1:17">
      <c r="A748" s="78">
        <v>46245</v>
      </c>
      <c r="B748" t="s">
        <v>6849</v>
      </c>
      <c r="C748" t="s">
        <v>6196</v>
      </c>
      <c r="D748" t="s">
        <v>6167</v>
      </c>
      <c r="E748" t="s">
        <v>84</v>
      </c>
      <c r="F748">
        <v>4</v>
      </c>
      <c r="G748">
        <v>269730</v>
      </c>
      <c r="H748">
        <v>206060.80864864861</v>
      </c>
      <c r="I748">
        <v>36939.191351351386</v>
      </c>
      <c r="J748">
        <v>2760.9043478260869</v>
      </c>
      <c r="K748" t="s">
        <v>7970</v>
      </c>
      <c r="L748" t="s">
        <v>7972</v>
      </c>
      <c r="M748">
        <v>0</v>
      </c>
      <c r="N748">
        <v>0</v>
      </c>
      <c r="O748">
        <v>0</v>
      </c>
      <c r="P748">
        <v>5394.6</v>
      </c>
      <c r="Q748">
        <v>28783.687003525301</v>
      </c>
    </row>
    <row r="749" spans="1:17">
      <c r="A749" s="78">
        <v>46245</v>
      </c>
      <c r="B749" t="s">
        <v>6850</v>
      </c>
      <c r="C749" t="s">
        <v>6183</v>
      </c>
      <c r="D749" t="s">
        <v>6166</v>
      </c>
      <c r="E749" t="s">
        <v>84</v>
      </c>
      <c r="F749">
        <v>12</v>
      </c>
      <c r="G749">
        <v>1244310</v>
      </c>
      <c r="H749">
        <v>892098.16216216213</v>
      </c>
      <c r="I749">
        <v>228901.83783783787</v>
      </c>
      <c r="J749">
        <v>72974.608695652176</v>
      </c>
      <c r="K749" t="s">
        <v>7970</v>
      </c>
      <c r="L749" t="s">
        <v>7972</v>
      </c>
      <c r="M749">
        <v>0</v>
      </c>
      <c r="N749">
        <v>0</v>
      </c>
      <c r="O749">
        <v>0</v>
      </c>
      <c r="P749">
        <v>24886.2</v>
      </c>
      <c r="Q749">
        <v>131041.02914218571</v>
      </c>
    </row>
    <row r="750" spans="1:17">
      <c r="A750" s="78">
        <v>46245</v>
      </c>
      <c r="B750" t="s">
        <v>6851</v>
      </c>
      <c r="C750" t="s">
        <v>6188</v>
      </c>
      <c r="D750" t="s">
        <v>6156</v>
      </c>
      <c r="E750" t="s">
        <v>20</v>
      </c>
      <c r="F750">
        <v>8</v>
      </c>
      <c r="G750">
        <v>1374180.0000000002</v>
      </c>
      <c r="H750">
        <v>1018748.3675675675</v>
      </c>
      <c r="I750">
        <v>219251.6324324325</v>
      </c>
      <c r="J750">
        <v>32983.930434782611</v>
      </c>
      <c r="K750" t="s">
        <v>6370</v>
      </c>
      <c r="L750" t="s">
        <v>7974</v>
      </c>
      <c r="M750">
        <v>70000</v>
      </c>
      <c r="N750">
        <v>10000</v>
      </c>
      <c r="O750">
        <v>0</v>
      </c>
      <c r="P750">
        <v>27483.600000000002</v>
      </c>
      <c r="Q750">
        <v>78784.101997649879</v>
      </c>
    </row>
    <row r="751" spans="1:17">
      <c r="A751" s="78">
        <v>46245</v>
      </c>
      <c r="B751" t="s">
        <v>6852</v>
      </c>
      <c r="C751" t="s">
        <v>6188</v>
      </c>
      <c r="D751" t="s">
        <v>6167</v>
      </c>
      <c r="E751" t="s">
        <v>84</v>
      </c>
      <c r="F751">
        <v>48</v>
      </c>
      <c r="G751">
        <v>3236760.0000000005</v>
      </c>
      <c r="H751">
        <v>2472729.7037837831</v>
      </c>
      <c r="I751">
        <v>443270.29621621687</v>
      </c>
      <c r="J751">
        <v>33130.852173913045</v>
      </c>
      <c r="K751" t="s">
        <v>7970</v>
      </c>
      <c r="L751" t="s">
        <v>7972</v>
      </c>
      <c r="M751">
        <v>0</v>
      </c>
      <c r="N751">
        <v>0</v>
      </c>
      <c r="O751">
        <v>0</v>
      </c>
      <c r="P751">
        <v>64735.200000000004</v>
      </c>
      <c r="Q751">
        <v>345404.24404230382</v>
      </c>
    </row>
    <row r="752" spans="1:17">
      <c r="A752" s="78">
        <v>46245</v>
      </c>
      <c r="B752" t="s">
        <v>6853</v>
      </c>
      <c r="C752" t="s">
        <v>6183</v>
      </c>
      <c r="D752" t="s">
        <v>6189</v>
      </c>
      <c r="E752" t="s">
        <v>84</v>
      </c>
      <c r="F752">
        <v>3</v>
      </c>
      <c r="G752">
        <v>1199910</v>
      </c>
      <c r="H752">
        <v>870142.37837837823</v>
      </c>
      <c r="I752">
        <v>210857.62162162177</v>
      </c>
      <c r="J752">
        <v>73250.086956521729</v>
      </c>
      <c r="K752" t="s">
        <v>7970</v>
      </c>
      <c r="L752" t="s">
        <v>7971</v>
      </c>
      <c r="M752">
        <v>0</v>
      </c>
      <c r="N752">
        <v>8333.3333333333339</v>
      </c>
      <c r="O752">
        <v>0</v>
      </c>
      <c r="P752">
        <v>23998.2</v>
      </c>
      <c r="Q752">
        <v>105276.00133176672</v>
      </c>
    </row>
    <row r="753" spans="1:17">
      <c r="A753" s="78">
        <v>46245</v>
      </c>
      <c r="B753" t="s">
        <v>6853</v>
      </c>
      <c r="C753" t="s">
        <v>6183</v>
      </c>
      <c r="D753" t="s">
        <v>6290</v>
      </c>
      <c r="E753" t="s">
        <v>84</v>
      </c>
      <c r="F753">
        <v>3</v>
      </c>
      <c r="G753">
        <v>1744365.0000000002</v>
      </c>
      <c r="H753">
        <v>1276671.0486486487</v>
      </c>
      <c r="I753">
        <v>294828.95135135134</v>
      </c>
      <c r="J753">
        <v>79126.956521739121</v>
      </c>
      <c r="K753" t="s">
        <v>7970</v>
      </c>
      <c r="L753" t="s">
        <v>7971</v>
      </c>
      <c r="M753">
        <v>0</v>
      </c>
      <c r="N753">
        <v>8333.3333333333339</v>
      </c>
      <c r="O753">
        <v>0</v>
      </c>
      <c r="P753">
        <v>34887.300000000003</v>
      </c>
      <c r="Q753">
        <v>172481.36149627884</v>
      </c>
    </row>
    <row r="754" spans="1:17">
      <c r="A754" s="78">
        <v>46245</v>
      </c>
      <c r="B754" t="s">
        <v>6854</v>
      </c>
      <c r="C754" t="s">
        <v>6128</v>
      </c>
      <c r="D754" t="s">
        <v>6129</v>
      </c>
      <c r="E754" t="s">
        <v>20</v>
      </c>
      <c r="F754">
        <v>24</v>
      </c>
      <c r="G754">
        <v>335405</v>
      </c>
      <c r="H754">
        <v>259309.36216216208</v>
      </c>
      <c r="I754">
        <v>42857.304504504544</v>
      </c>
      <c r="J754">
        <v>2662.95652173913</v>
      </c>
      <c r="K754" t="s">
        <v>7970</v>
      </c>
      <c r="L754" t="s">
        <v>7971</v>
      </c>
      <c r="M754">
        <v>0</v>
      </c>
      <c r="N754">
        <v>8333.3333333333339</v>
      </c>
      <c r="O754">
        <v>0</v>
      </c>
      <c r="P754">
        <v>6708.1</v>
      </c>
      <c r="Q754">
        <v>25152.914649432081</v>
      </c>
    </row>
    <row r="755" spans="1:17">
      <c r="A755" s="78">
        <v>46245</v>
      </c>
      <c r="B755" t="s">
        <v>6854</v>
      </c>
      <c r="C755" t="s">
        <v>6128</v>
      </c>
      <c r="D755" t="s">
        <v>6131</v>
      </c>
      <c r="E755" t="s">
        <v>20</v>
      </c>
      <c r="F755">
        <v>36</v>
      </c>
      <c r="G755">
        <v>929347.5</v>
      </c>
      <c r="H755">
        <v>716914.11891891877</v>
      </c>
      <c r="I755">
        <v>120335.88108108111</v>
      </c>
      <c r="J755">
        <v>6758.3908173913032</v>
      </c>
      <c r="K755" t="s">
        <v>7970</v>
      </c>
      <c r="L755" t="s">
        <v>7971</v>
      </c>
      <c r="M755">
        <v>0</v>
      </c>
      <c r="N755">
        <v>8333.3333333333339</v>
      </c>
      <c r="O755">
        <v>0</v>
      </c>
      <c r="P755">
        <v>18586.949999999997</v>
      </c>
      <c r="Q755">
        <v>86657.206930356479</v>
      </c>
    </row>
    <row r="756" spans="1:17">
      <c r="A756" s="78">
        <v>46245</v>
      </c>
      <c r="B756" t="s">
        <v>6855</v>
      </c>
      <c r="C756" t="s">
        <v>6175</v>
      </c>
      <c r="D756" t="s">
        <v>6160</v>
      </c>
      <c r="E756" t="s">
        <v>20</v>
      </c>
      <c r="F756">
        <v>6</v>
      </c>
      <c r="G756">
        <v>4861799.9999999991</v>
      </c>
      <c r="H756">
        <v>3592428.4540540539</v>
      </c>
      <c r="I756">
        <v>787571.5459459452</v>
      </c>
      <c r="J756">
        <v>119465.73913043478</v>
      </c>
      <c r="K756" t="s">
        <v>6370</v>
      </c>
      <c r="L756" t="s">
        <v>7974</v>
      </c>
      <c r="M756">
        <v>210000</v>
      </c>
      <c r="N756">
        <v>30000</v>
      </c>
      <c r="O756">
        <v>0</v>
      </c>
      <c r="P756">
        <v>97235.999999999985</v>
      </c>
      <c r="Q756">
        <v>330869.80681551038</v>
      </c>
    </row>
    <row r="757" spans="1:17">
      <c r="A757" s="78">
        <v>46245</v>
      </c>
      <c r="B757" t="s">
        <v>6856</v>
      </c>
      <c r="C757" t="s">
        <v>6175</v>
      </c>
      <c r="D757" t="s">
        <v>6156</v>
      </c>
      <c r="E757" t="s">
        <v>20</v>
      </c>
      <c r="F757">
        <v>4</v>
      </c>
      <c r="G757">
        <v>687090.00000000012</v>
      </c>
      <c r="H757">
        <v>509374.18378378375</v>
      </c>
      <c r="I757">
        <v>109625.81621621625</v>
      </c>
      <c r="J757">
        <v>16491.965217391305</v>
      </c>
      <c r="K757" t="s">
        <v>6370</v>
      </c>
      <c r="L757" t="s">
        <v>7975</v>
      </c>
      <c r="M757">
        <v>35000</v>
      </c>
      <c r="N757">
        <v>0</v>
      </c>
      <c r="O757">
        <v>0</v>
      </c>
      <c r="P757">
        <v>13741.800000000001</v>
      </c>
      <c r="Q757">
        <v>44392.05099882494</v>
      </c>
    </row>
    <row r="758" spans="1:17">
      <c r="A758" s="78">
        <v>46245</v>
      </c>
      <c r="B758" t="s">
        <v>6857</v>
      </c>
      <c r="C758" t="s">
        <v>6175</v>
      </c>
      <c r="D758" t="s">
        <v>6218</v>
      </c>
      <c r="E758" t="s">
        <v>20</v>
      </c>
      <c r="F758">
        <v>15</v>
      </c>
      <c r="G758">
        <v>1427737.4999999998</v>
      </c>
      <c r="H758">
        <v>1088544.6486486485</v>
      </c>
      <c r="I758">
        <v>197705.35135135124</v>
      </c>
      <c r="J758">
        <v>12385.04347826087</v>
      </c>
      <c r="K758" t="s">
        <v>7970</v>
      </c>
      <c r="L758" t="s">
        <v>7972</v>
      </c>
      <c r="M758">
        <v>0</v>
      </c>
      <c r="N758">
        <v>0</v>
      </c>
      <c r="O758">
        <v>0</v>
      </c>
      <c r="P758">
        <v>28554.75</v>
      </c>
      <c r="Q758">
        <v>156765.55787309038</v>
      </c>
    </row>
    <row r="759" spans="1:17">
      <c r="A759" s="78">
        <v>46245</v>
      </c>
      <c r="B759" t="s">
        <v>6858</v>
      </c>
      <c r="C759" t="s">
        <v>6143</v>
      </c>
      <c r="D759" t="s">
        <v>6207</v>
      </c>
      <c r="E759" t="s">
        <v>84</v>
      </c>
      <c r="F759">
        <v>8</v>
      </c>
      <c r="G759">
        <v>2298440</v>
      </c>
      <c r="H759">
        <v>1744136.6486486485</v>
      </c>
      <c r="I759">
        <v>326530.01801801799</v>
      </c>
      <c r="J759">
        <v>25956.17391304348</v>
      </c>
      <c r="K759" t="s">
        <v>6546</v>
      </c>
      <c r="L759" t="s">
        <v>7974</v>
      </c>
      <c r="M759">
        <v>80000</v>
      </c>
      <c r="N759">
        <v>23333.333333333332</v>
      </c>
      <c r="O759">
        <v>0</v>
      </c>
      <c r="P759">
        <v>45968.799999999996</v>
      </c>
      <c r="Q759">
        <v>151271.7107716412</v>
      </c>
    </row>
    <row r="760" spans="1:17">
      <c r="A760" s="78">
        <v>46245</v>
      </c>
      <c r="B760" t="s">
        <v>6859</v>
      </c>
      <c r="C760" t="s">
        <v>6124</v>
      </c>
      <c r="D760" t="s">
        <v>6160</v>
      </c>
      <c r="E760" t="s">
        <v>20</v>
      </c>
      <c r="F760">
        <v>2</v>
      </c>
      <c r="G760">
        <v>1620600</v>
      </c>
      <c r="H760">
        <v>1197476.1513513513</v>
      </c>
      <c r="I760">
        <v>262523.84864864848</v>
      </c>
      <c r="J760">
        <v>39821.913043478264</v>
      </c>
      <c r="K760" t="s">
        <v>6370</v>
      </c>
      <c r="L760" t="s">
        <v>7975</v>
      </c>
      <c r="M760">
        <v>70000</v>
      </c>
      <c r="N760">
        <v>0</v>
      </c>
      <c r="O760">
        <v>0</v>
      </c>
      <c r="P760">
        <v>32412</v>
      </c>
      <c r="Q760">
        <v>120289.93560517021</v>
      </c>
    </row>
    <row r="761" spans="1:17">
      <c r="A761" s="78">
        <v>46245</v>
      </c>
      <c r="B761" t="s">
        <v>6860</v>
      </c>
      <c r="C761" t="s">
        <v>6134</v>
      </c>
      <c r="D761" t="s">
        <v>6135</v>
      </c>
      <c r="E761" t="s">
        <v>20</v>
      </c>
      <c r="F761">
        <v>24</v>
      </c>
      <c r="G761">
        <v>2215560</v>
      </c>
      <c r="H761">
        <v>1702844.3675675672</v>
      </c>
      <c r="I761">
        <v>293155.63243243261</v>
      </c>
      <c r="J761">
        <v>22589.217391304348</v>
      </c>
      <c r="K761" t="s">
        <v>7967</v>
      </c>
      <c r="L761" t="s">
        <v>7973</v>
      </c>
      <c r="M761">
        <v>0</v>
      </c>
      <c r="N761">
        <v>0</v>
      </c>
      <c r="O761">
        <v>177244.79999999999</v>
      </c>
      <c r="P761">
        <v>0</v>
      </c>
      <c r="Q761">
        <v>93321.615041128302</v>
      </c>
    </row>
    <row r="762" spans="1:17">
      <c r="A762" s="78">
        <v>46245</v>
      </c>
      <c r="B762" t="s">
        <v>6861</v>
      </c>
      <c r="C762" t="s">
        <v>6138</v>
      </c>
      <c r="D762" t="s">
        <v>6207</v>
      </c>
      <c r="E762" t="s">
        <v>84</v>
      </c>
      <c r="F762">
        <v>4</v>
      </c>
      <c r="G762">
        <v>1149220</v>
      </c>
      <c r="H762">
        <v>872068.32432432426</v>
      </c>
      <c r="I762">
        <v>163265.00900900899</v>
      </c>
      <c r="J762">
        <v>12978.08695652174</v>
      </c>
      <c r="K762" t="s">
        <v>6546</v>
      </c>
      <c r="L762" t="s">
        <v>7974</v>
      </c>
      <c r="M762">
        <v>40000</v>
      </c>
      <c r="N762">
        <v>9090.9090909090901</v>
      </c>
      <c r="O762">
        <v>0</v>
      </c>
      <c r="P762">
        <v>22984.399999999998</v>
      </c>
      <c r="Q762">
        <v>78211.612961578183</v>
      </c>
    </row>
    <row r="763" spans="1:17">
      <c r="A763" s="78">
        <v>46245</v>
      </c>
      <c r="B763" t="s">
        <v>6862</v>
      </c>
      <c r="C763" t="s">
        <v>6128</v>
      </c>
      <c r="D763" t="s">
        <v>6207</v>
      </c>
      <c r="E763" t="s">
        <v>84</v>
      </c>
      <c r="F763">
        <v>4</v>
      </c>
      <c r="G763">
        <v>1149220</v>
      </c>
      <c r="H763">
        <v>872068.32432432426</v>
      </c>
      <c r="I763">
        <v>163265.00900900899</v>
      </c>
      <c r="J763">
        <v>12978.08695652174</v>
      </c>
      <c r="K763" t="s">
        <v>6546</v>
      </c>
      <c r="L763" t="s">
        <v>7975</v>
      </c>
      <c r="M763">
        <v>40000</v>
      </c>
      <c r="N763">
        <v>0</v>
      </c>
      <c r="O763">
        <v>0</v>
      </c>
      <c r="P763">
        <v>22984.399999999998</v>
      </c>
      <c r="Q763">
        <v>87302.522052487271</v>
      </c>
    </row>
    <row r="764" spans="1:17">
      <c r="A764" s="78">
        <v>46245</v>
      </c>
      <c r="B764" t="s">
        <v>6863</v>
      </c>
      <c r="C764" t="s">
        <v>6287</v>
      </c>
      <c r="D764" t="s">
        <v>6160</v>
      </c>
      <c r="E764" t="s">
        <v>20</v>
      </c>
      <c r="F764">
        <v>1</v>
      </c>
      <c r="G764">
        <v>810300</v>
      </c>
      <c r="H764">
        <v>598738.07567567565</v>
      </c>
      <c r="I764">
        <v>131261.92432432424</v>
      </c>
      <c r="J764">
        <v>19910.956521739132</v>
      </c>
      <c r="K764" t="s">
        <v>6370</v>
      </c>
      <c r="L764" t="s">
        <v>7974</v>
      </c>
      <c r="M764">
        <v>35000</v>
      </c>
      <c r="N764">
        <v>12500</v>
      </c>
      <c r="O764">
        <v>0</v>
      </c>
      <c r="P764">
        <v>16206</v>
      </c>
      <c r="Q764">
        <v>47644.967802585103</v>
      </c>
    </row>
    <row r="765" spans="1:17">
      <c r="A765" s="78">
        <v>46245</v>
      </c>
      <c r="B765" t="s">
        <v>6864</v>
      </c>
      <c r="C765" t="s">
        <v>6188</v>
      </c>
      <c r="D765" t="s">
        <v>6156</v>
      </c>
      <c r="E765" t="s">
        <v>20</v>
      </c>
      <c r="F765">
        <v>8</v>
      </c>
      <c r="G765">
        <v>1374180.0000000002</v>
      </c>
      <c r="H765">
        <v>1018748.3675675675</v>
      </c>
      <c r="I765">
        <v>219251.6324324325</v>
      </c>
      <c r="J765">
        <v>32983.930434782611</v>
      </c>
      <c r="K765" t="s">
        <v>6370</v>
      </c>
      <c r="L765" t="s">
        <v>7974</v>
      </c>
      <c r="M765">
        <v>70000</v>
      </c>
      <c r="N765">
        <v>20000</v>
      </c>
      <c r="O765">
        <v>0</v>
      </c>
      <c r="P765">
        <v>27483.600000000002</v>
      </c>
      <c r="Q765">
        <v>68784.101997649879</v>
      </c>
    </row>
    <row r="766" spans="1:17">
      <c r="A766" s="78">
        <v>46245</v>
      </c>
      <c r="B766" t="s">
        <v>6865</v>
      </c>
      <c r="C766" t="s">
        <v>6138</v>
      </c>
      <c r="D766" t="s">
        <v>6156</v>
      </c>
      <c r="E766" t="s">
        <v>20</v>
      </c>
      <c r="F766">
        <v>4</v>
      </c>
      <c r="G766">
        <v>687090.00000000012</v>
      </c>
      <c r="H766">
        <v>509374.18378378375</v>
      </c>
      <c r="I766">
        <v>109625.81621621625</v>
      </c>
      <c r="J766">
        <v>16491.965217391305</v>
      </c>
      <c r="K766" t="s">
        <v>6370</v>
      </c>
      <c r="L766" t="s">
        <v>7974</v>
      </c>
      <c r="M766">
        <v>35000</v>
      </c>
      <c r="N766">
        <v>2777.7777777777778</v>
      </c>
      <c r="O766">
        <v>0</v>
      </c>
      <c r="P766">
        <v>13741.800000000001</v>
      </c>
      <c r="Q766">
        <v>41614.273221047159</v>
      </c>
    </row>
    <row r="767" spans="1:17">
      <c r="A767" s="78">
        <v>46245</v>
      </c>
      <c r="B767" t="s">
        <v>6866</v>
      </c>
      <c r="C767" t="s">
        <v>6128</v>
      </c>
      <c r="D767" t="s">
        <v>6129</v>
      </c>
      <c r="E767" t="s">
        <v>20</v>
      </c>
      <c r="F767">
        <v>72</v>
      </c>
      <c r="G767">
        <v>1006215.0000000001</v>
      </c>
      <c r="H767">
        <v>777928.08648648625</v>
      </c>
      <c r="I767">
        <v>128571.91351351375</v>
      </c>
      <c r="J767">
        <v>7988.869565217391</v>
      </c>
      <c r="K767" t="s">
        <v>7970</v>
      </c>
      <c r="L767" t="s">
        <v>7971</v>
      </c>
      <c r="M767">
        <v>0</v>
      </c>
      <c r="N767">
        <v>6250</v>
      </c>
      <c r="O767">
        <v>0</v>
      </c>
      <c r="P767">
        <v>20124.300000000003</v>
      </c>
      <c r="Q767">
        <v>94208.743948296353</v>
      </c>
    </row>
    <row r="768" spans="1:17">
      <c r="A768" s="78">
        <v>46245</v>
      </c>
      <c r="B768" t="s">
        <v>6867</v>
      </c>
      <c r="C768" t="s">
        <v>6158</v>
      </c>
      <c r="D768" t="s">
        <v>6135</v>
      </c>
      <c r="E768" t="s">
        <v>20</v>
      </c>
      <c r="F768">
        <v>12</v>
      </c>
      <c r="G768">
        <v>1107780</v>
      </c>
      <c r="H768">
        <v>851422.18378378358</v>
      </c>
      <c r="I768">
        <v>146577.81621621631</v>
      </c>
      <c r="J768">
        <v>11294.608695652174</v>
      </c>
      <c r="K768" t="s">
        <v>7970</v>
      </c>
      <c r="L768" t="s">
        <v>7971</v>
      </c>
      <c r="M768">
        <v>0</v>
      </c>
      <c r="N768">
        <v>8333.3333333333339</v>
      </c>
      <c r="O768">
        <v>0</v>
      </c>
      <c r="P768">
        <v>22155.599999999999</v>
      </c>
      <c r="Q768">
        <v>104794.27418723083</v>
      </c>
    </row>
    <row r="769" spans="1:17">
      <c r="A769" s="78">
        <v>46245</v>
      </c>
      <c r="B769" t="s">
        <v>6867</v>
      </c>
      <c r="C769" t="s">
        <v>6158</v>
      </c>
      <c r="D769" t="s">
        <v>6189</v>
      </c>
      <c r="E769" t="s">
        <v>84</v>
      </c>
      <c r="F769">
        <v>3</v>
      </c>
      <c r="G769">
        <v>1199910</v>
      </c>
      <c r="H769">
        <v>870142.37837837823</v>
      </c>
      <c r="I769">
        <v>210857.62162162177</v>
      </c>
      <c r="J769">
        <v>43250.086956521736</v>
      </c>
      <c r="K769" t="s">
        <v>7970</v>
      </c>
      <c r="L769" t="s">
        <v>7971</v>
      </c>
      <c r="M769">
        <v>0</v>
      </c>
      <c r="N769">
        <v>8333.3333333333339</v>
      </c>
      <c r="O769">
        <v>0</v>
      </c>
      <c r="P769">
        <v>23998.2</v>
      </c>
      <c r="Q769">
        <v>135276.00133176669</v>
      </c>
    </row>
    <row r="770" spans="1:17">
      <c r="A770" s="78">
        <v>46245</v>
      </c>
      <c r="B770" t="s">
        <v>6868</v>
      </c>
      <c r="C770" t="s">
        <v>6143</v>
      </c>
      <c r="D770" t="s">
        <v>726</v>
      </c>
      <c r="E770" t="s">
        <v>661</v>
      </c>
      <c r="F770">
        <v>8</v>
      </c>
      <c r="G770">
        <v>510822.00000000006</v>
      </c>
      <c r="H770">
        <v>338904.85621621623</v>
      </c>
      <c r="I770">
        <v>121295.14378378377</v>
      </c>
      <c r="J770">
        <v>32751.304347826084</v>
      </c>
      <c r="K770" t="s">
        <v>7970</v>
      </c>
      <c r="L770" t="s">
        <v>7972</v>
      </c>
      <c r="M770">
        <v>0</v>
      </c>
      <c r="N770">
        <v>0</v>
      </c>
      <c r="O770">
        <v>0</v>
      </c>
      <c r="P770">
        <v>10216.44</v>
      </c>
      <c r="Q770">
        <v>78327.39943595769</v>
      </c>
    </row>
    <row r="771" spans="1:17">
      <c r="A771" s="78">
        <v>46245</v>
      </c>
      <c r="B771" t="s">
        <v>6869</v>
      </c>
      <c r="C771" t="s">
        <v>6158</v>
      </c>
      <c r="D771" t="s">
        <v>726</v>
      </c>
      <c r="E771" t="s">
        <v>661</v>
      </c>
      <c r="F771">
        <v>8</v>
      </c>
      <c r="G771">
        <v>510822.00000000006</v>
      </c>
      <c r="H771">
        <v>338904.85621621623</v>
      </c>
      <c r="I771">
        <v>121295.14378378377</v>
      </c>
      <c r="J771">
        <v>32751.304347826084</v>
      </c>
      <c r="K771" t="s">
        <v>7970</v>
      </c>
      <c r="L771" t="s">
        <v>7972</v>
      </c>
      <c r="M771">
        <v>0</v>
      </c>
      <c r="N771">
        <v>0</v>
      </c>
      <c r="O771">
        <v>0</v>
      </c>
      <c r="P771">
        <v>10216.44</v>
      </c>
      <c r="Q771">
        <v>78327.39943595769</v>
      </c>
    </row>
    <row r="772" spans="1:17">
      <c r="A772" s="78">
        <v>46245</v>
      </c>
      <c r="B772" t="s">
        <v>6870</v>
      </c>
      <c r="C772" t="s">
        <v>6175</v>
      </c>
      <c r="D772" t="s">
        <v>6202</v>
      </c>
      <c r="E772" t="s">
        <v>661</v>
      </c>
      <c r="F772">
        <v>12</v>
      </c>
      <c r="G772">
        <v>851370.00000000012</v>
      </c>
      <c r="H772">
        <v>564841.42702702701</v>
      </c>
      <c r="I772">
        <v>202158.57297297299</v>
      </c>
      <c r="J772">
        <v>47657.739130434784</v>
      </c>
      <c r="K772" t="s">
        <v>7970</v>
      </c>
      <c r="L772" t="s">
        <v>7972</v>
      </c>
      <c r="M772">
        <v>0</v>
      </c>
      <c r="N772">
        <v>0</v>
      </c>
      <c r="O772">
        <v>0</v>
      </c>
      <c r="P772">
        <v>17027.400000000001</v>
      </c>
      <c r="Q772">
        <v>137473.43384253822</v>
      </c>
    </row>
    <row r="773" spans="1:17">
      <c r="A773" s="78">
        <v>46245</v>
      </c>
      <c r="B773" t="s">
        <v>6870</v>
      </c>
      <c r="C773" t="s">
        <v>6175</v>
      </c>
      <c r="D773" t="s">
        <v>726</v>
      </c>
      <c r="E773" t="s">
        <v>661</v>
      </c>
      <c r="F773">
        <v>4</v>
      </c>
      <c r="G773">
        <v>255411.00000000003</v>
      </c>
      <c r="H773">
        <v>169452.42810810811</v>
      </c>
      <c r="I773">
        <v>60647.571891891886</v>
      </c>
      <c r="J773">
        <v>16375.652173913042</v>
      </c>
      <c r="K773" t="s">
        <v>7970</v>
      </c>
      <c r="L773" t="s">
        <v>7972</v>
      </c>
      <c r="M773">
        <v>0</v>
      </c>
      <c r="N773">
        <v>0</v>
      </c>
      <c r="O773">
        <v>0</v>
      </c>
      <c r="P773">
        <v>5108.22</v>
      </c>
      <c r="Q773">
        <v>39163.699717978845</v>
      </c>
    </row>
    <row r="774" spans="1:17">
      <c r="A774" s="78">
        <v>46245</v>
      </c>
      <c r="B774" t="s">
        <v>6871</v>
      </c>
      <c r="C774" t="s">
        <v>6134</v>
      </c>
      <c r="D774" t="s">
        <v>726</v>
      </c>
      <c r="E774" t="s">
        <v>661</v>
      </c>
      <c r="F774">
        <v>4</v>
      </c>
      <c r="G774">
        <v>255411.00000000003</v>
      </c>
      <c r="H774">
        <v>169452.42810810811</v>
      </c>
      <c r="I774">
        <v>60647.571891891886</v>
      </c>
      <c r="J774">
        <v>16375.652173913042</v>
      </c>
      <c r="K774" t="s">
        <v>7970</v>
      </c>
      <c r="L774" t="s">
        <v>7971</v>
      </c>
      <c r="M774">
        <v>0</v>
      </c>
      <c r="N774">
        <v>7142.8571428571431</v>
      </c>
      <c r="O774">
        <v>0</v>
      </c>
      <c r="P774">
        <v>5108.22</v>
      </c>
      <c r="Q774">
        <v>32020.8425751217</v>
      </c>
    </row>
    <row r="775" spans="1:17">
      <c r="A775" s="78">
        <v>46245</v>
      </c>
      <c r="B775" t="s">
        <v>6872</v>
      </c>
      <c r="C775" t="s">
        <v>6201</v>
      </c>
      <c r="D775" t="s">
        <v>765</v>
      </c>
      <c r="E775" t="s">
        <v>661</v>
      </c>
      <c r="F775">
        <v>3</v>
      </c>
      <c r="G775">
        <v>713036.25000000012</v>
      </c>
      <c r="H775">
        <v>467380.85837837844</v>
      </c>
      <c r="I775">
        <v>174994.14162162156</v>
      </c>
      <c r="J775">
        <v>78323.478260869568</v>
      </c>
      <c r="K775" t="s">
        <v>7970</v>
      </c>
      <c r="L775" t="s">
        <v>7971</v>
      </c>
      <c r="M775">
        <v>0</v>
      </c>
      <c r="N775">
        <v>10000</v>
      </c>
      <c r="O775">
        <v>0</v>
      </c>
      <c r="P775">
        <v>14260.725</v>
      </c>
      <c r="Q775">
        <v>72409.938360751985</v>
      </c>
    </row>
    <row r="776" spans="1:17">
      <c r="A776" s="78">
        <v>46245</v>
      </c>
      <c r="B776" t="s">
        <v>6873</v>
      </c>
      <c r="C776" t="s">
        <v>6183</v>
      </c>
      <c r="D776" t="s">
        <v>726</v>
      </c>
      <c r="E776" t="s">
        <v>661</v>
      </c>
      <c r="F776">
        <v>16</v>
      </c>
      <c r="G776">
        <v>1021644.0000000001</v>
      </c>
      <c r="H776">
        <v>677809.71243243245</v>
      </c>
      <c r="I776">
        <v>242590.28756756755</v>
      </c>
      <c r="J776">
        <v>105502.60869565216</v>
      </c>
      <c r="K776" t="s">
        <v>7970</v>
      </c>
      <c r="L776" t="s">
        <v>7971</v>
      </c>
      <c r="M776">
        <v>0</v>
      </c>
      <c r="N776">
        <v>16666.666666666668</v>
      </c>
      <c r="O776">
        <v>0</v>
      </c>
      <c r="P776">
        <v>20432.88</v>
      </c>
      <c r="Q776">
        <v>99988.132205248708</v>
      </c>
    </row>
    <row r="777" spans="1:17">
      <c r="A777" s="78">
        <v>46245</v>
      </c>
      <c r="B777" t="s">
        <v>6874</v>
      </c>
      <c r="C777" t="s">
        <v>6134</v>
      </c>
      <c r="D777" t="s">
        <v>6202</v>
      </c>
      <c r="E777" t="s">
        <v>661</v>
      </c>
      <c r="F777">
        <v>16</v>
      </c>
      <c r="G777">
        <v>1135160</v>
      </c>
      <c r="H777">
        <v>753121.90270270268</v>
      </c>
      <c r="I777">
        <v>269544.76396396395</v>
      </c>
      <c r="J777">
        <v>63543.652173913055</v>
      </c>
      <c r="K777" t="s">
        <v>7967</v>
      </c>
      <c r="L777" t="s">
        <v>7973</v>
      </c>
      <c r="M777">
        <v>0</v>
      </c>
      <c r="N777">
        <v>0</v>
      </c>
      <c r="O777">
        <v>90812.800000000003</v>
      </c>
      <c r="P777">
        <v>0</v>
      </c>
      <c r="Q777">
        <v>115188.3117900509</v>
      </c>
    </row>
    <row r="778" spans="1:17">
      <c r="A778" s="78">
        <v>46245</v>
      </c>
      <c r="B778" t="s">
        <v>6875</v>
      </c>
      <c r="C778" t="s">
        <v>6134</v>
      </c>
      <c r="D778" t="s">
        <v>6202</v>
      </c>
      <c r="E778" t="s">
        <v>661</v>
      </c>
      <c r="F778">
        <v>2</v>
      </c>
      <c r="G778">
        <v>141895</v>
      </c>
      <c r="H778">
        <v>94140.237837837834</v>
      </c>
      <c r="I778">
        <v>33693.095495495494</v>
      </c>
      <c r="J778">
        <v>7942.9565217391319</v>
      </c>
      <c r="K778" t="s">
        <v>7967</v>
      </c>
      <c r="L778" t="s">
        <v>7973</v>
      </c>
      <c r="M778">
        <v>0</v>
      </c>
      <c r="N778">
        <v>0</v>
      </c>
      <c r="O778">
        <v>11351.6</v>
      </c>
      <c r="P778">
        <v>0</v>
      </c>
      <c r="Q778">
        <v>14398.538973756362</v>
      </c>
    </row>
    <row r="779" spans="1:17">
      <c r="A779" s="78">
        <v>46245</v>
      </c>
      <c r="B779" t="s">
        <v>6875</v>
      </c>
      <c r="C779" t="s">
        <v>6134</v>
      </c>
      <c r="D779" t="s">
        <v>726</v>
      </c>
      <c r="E779" t="s">
        <v>661</v>
      </c>
      <c r="F779">
        <v>2</v>
      </c>
      <c r="G779">
        <v>127705.50000000001</v>
      </c>
      <c r="H779">
        <v>84726.214054054057</v>
      </c>
      <c r="I779">
        <v>30323.785945945943</v>
      </c>
      <c r="J779">
        <v>8187.8260869565211</v>
      </c>
      <c r="K779" t="s">
        <v>7967</v>
      </c>
      <c r="L779" t="s">
        <v>7973</v>
      </c>
      <c r="M779">
        <v>0</v>
      </c>
      <c r="N779">
        <v>0</v>
      </c>
      <c r="O779">
        <v>10216.44</v>
      </c>
      <c r="P779">
        <v>0</v>
      </c>
      <c r="Q779">
        <v>11919.519858989423</v>
      </c>
    </row>
    <row r="780" spans="1:17">
      <c r="A780" s="78">
        <v>46246</v>
      </c>
      <c r="B780" t="s">
        <v>6876</v>
      </c>
      <c r="C780" t="s">
        <v>6128</v>
      </c>
      <c r="D780" t="s">
        <v>6167</v>
      </c>
      <c r="E780" t="s">
        <v>84</v>
      </c>
      <c r="F780">
        <v>42</v>
      </c>
      <c r="G780">
        <v>2832165.0000000005</v>
      </c>
      <c r="H780">
        <v>2163638.4908108106</v>
      </c>
      <c r="I780">
        <v>387861.50918918941</v>
      </c>
      <c r="J780">
        <v>28989.495652173911</v>
      </c>
      <c r="K780" t="s">
        <v>7970</v>
      </c>
      <c r="L780" t="s">
        <v>7971</v>
      </c>
      <c r="M780">
        <v>0</v>
      </c>
      <c r="N780">
        <v>16666.666666666668</v>
      </c>
      <c r="O780">
        <v>0</v>
      </c>
      <c r="P780">
        <v>56643.3</v>
      </c>
      <c r="Q780">
        <v>285562.0468703488</v>
      </c>
    </row>
    <row r="781" spans="1:17">
      <c r="A781" s="78">
        <v>46246</v>
      </c>
      <c r="B781" t="s">
        <v>6877</v>
      </c>
      <c r="C781" t="s">
        <v>6287</v>
      </c>
      <c r="D781" t="s">
        <v>6135</v>
      </c>
      <c r="E781" t="s">
        <v>20</v>
      </c>
      <c r="F781">
        <v>24</v>
      </c>
      <c r="G781">
        <v>2215560</v>
      </c>
      <c r="H781">
        <v>1702844.3675675672</v>
      </c>
      <c r="I781">
        <v>293155.63243243261</v>
      </c>
      <c r="J781">
        <v>22589.217391304348</v>
      </c>
      <c r="K781" t="s">
        <v>6674</v>
      </c>
      <c r="L781" t="s">
        <v>7974</v>
      </c>
      <c r="M781">
        <v>50000</v>
      </c>
      <c r="N781">
        <v>12500</v>
      </c>
      <c r="O781">
        <v>0</v>
      </c>
      <c r="P781">
        <v>44311.199999999997</v>
      </c>
      <c r="Q781">
        <v>163755.21504112828</v>
      </c>
    </row>
    <row r="782" spans="1:17">
      <c r="A782" s="78">
        <v>46246</v>
      </c>
      <c r="B782" t="s">
        <v>6878</v>
      </c>
      <c r="C782" t="s">
        <v>6158</v>
      </c>
      <c r="D782" t="s">
        <v>6166</v>
      </c>
      <c r="E782" t="s">
        <v>84</v>
      </c>
      <c r="F782">
        <v>4</v>
      </c>
      <c r="G782">
        <v>414770</v>
      </c>
      <c r="H782">
        <v>297366.05405405402</v>
      </c>
      <c r="I782">
        <v>76300.612612612604</v>
      </c>
      <c r="J782">
        <v>14324.869565217392</v>
      </c>
      <c r="K782" t="s">
        <v>7970</v>
      </c>
      <c r="L782" t="s">
        <v>7972</v>
      </c>
      <c r="M782">
        <v>0</v>
      </c>
      <c r="N782">
        <v>0</v>
      </c>
      <c r="O782">
        <v>0</v>
      </c>
      <c r="P782">
        <v>8295.4</v>
      </c>
      <c r="Q782">
        <v>53680.34304739521</v>
      </c>
    </row>
    <row r="783" spans="1:17">
      <c r="A783" s="78">
        <v>46246</v>
      </c>
      <c r="B783" t="s">
        <v>6878</v>
      </c>
      <c r="C783" t="s">
        <v>6158</v>
      </c>
      <c r="D783" t="s">
        <v>6248</v>
      </c>
      <c r="E783" t="s">
        <v>84</v>
      </c>
      <c r="F783">
        <v>4</v>
      </c>
      <c r="G783">
        <v>605320</v>
      </c>
      <c r="H783">
        <v>444354.24864864862</v>
      </c>
      <c r="I783">
        <v>100979.08468468464</v>
      </c>
      <c r="J783">
        <v>16008.347826086958</v>
      </c>
      <c r="K783" t="s">
        <v>7970</v>
      </c>
      <c r="L783" t="s">
        <v>7972</v>
      </c>
      <c r="M783">
        <v>0</v>
      </c>
      <c r="N783">
        <v>0</v>
      </c>
      <c r="O783">
        <v>0</v>
      </c>
      <c r="P783">
        <v>12106.4</v>
      </c>
      <c r="Q783">
        <v>72864.336858597686</v>
      </c>
    </row>
    <row r="784" spans="1:17">
      <c r="A784" s="78">
        <v>46246</v>
      </c>
      <c r="B784" t="s">
        <v>6879</v>
      </c>
      <c r="C784" t="s">
        <v>6188</v>
      </c>
      <c r="D784" t="s">
        <v>6189</v>
      </c>
      <c r="E784" t="s">
        <v>84</v>
      </c>
      <c r="F784">
        <v>2</v>
      </c>
      <c r="G784">
        <v>799940</v>
      </c>
      <c r="H784">
        <v>580094.91891891882</v>
      </c>
      <c r="I784">
        <v>140571.74774774781</v>
      </c>
      <c r="J784">
        <v>28833.391304347824</v>
      </c>
      <c r="K784" t="s">
        <v>7970</v>
      </c>
      <c r="L784" t="s">
        <v>7972</v>
      </c>
      <c r="M784">
        <v>0</v>
      </c>
      <c r="N784">
        <v>0</v>
      </c>
      <c r="O784">
        <v>0</v>
      </c>
      <c r="P784">
        <v>15998.8</v>
      </c>
      <c r="Q784">
        <v>95739.556443399983</v>
      </c>
    </row>
    <row r="785" spans="1:17">
      <c r="A785" s="78">
        <v>46246</v>
      </c>
      <c r="B785" t="s">
        <v>6880</v>
      </c>
      <c r="C785" t="s">
        <v>6124</v>
      </c>
      <c r="D785" t="s">
        <v>6135</v>
      </c>
      <c r="E785" t="s">
        <v>20</v>
      </c>
      <c r="F785">
        <v>24</v>
      </c>
      <c r="G785">
        <v>2215560</v>
      </c>
      <c r="H785">
        <v>1702844.3675675672</v>
      </c>
      <c r="I785">
        <v>293155.63243243261</v>
      </c>
      <c r="J785">
        <v>22589.217391304348</v>
      </c>
      <c r="K785" t="s">
        <v>6674</v>
      </c>
      <c r="L785" t="s">
        <v>7975</v>
      </c>
      <c r="M785">
        <v>50000</v>
      </c>
      <c r="N785">
        <v>0</v>
      </c>
      <c r="O785">
        <v>0</v>
      </c>
      <c r="P785">
        <v>44311.199999999997</v>
      </c>
      <c r="Q785">
        <v>176255.21504112828</v>
      </c>
    </row>
    <row r="786" spans="1:17">
      <c r="A786" s="78">
        <v>46246</v>
      </c>
      <c r="B786" t="s">
        <v>6881</v>
      </c>
      <c r="C786" t="s">
        <v>6124</v>
      </c>
      <c r="D786" t="s">
        <v>6156</v>
      </c>
      <c r="E786" t="s">
        <v>20</v>
      </c>
      <c r="F786">
        <v>2</v>
      </c>
      <c r="G786">
        <v>343545.00000000006</v>
      </c>
      <c r="H786">
        <v>254687.09189189188</v>
      </c>
      <c r="I786">
        <v>54812.908108108124</v>
      </c>
      <c r="J786">
        <v>8245.9826086956527</v>
      </c>
      <c r="K786" t="s">
        <v>7970</v>
      </c>
      <c r="L786" t="s">
        <v>7971</v>
      </c>
      <c r="M786">
        <v>0</v>
      </c>
      <c r="N786">
        <v>13636.363636363636</v>
      </c>
      <c r="O786">
        <v>0</v>
      </c>
      <c r="P786">
        <v>6870.9000000000005</v>
      </c>
      <c r="Q786">
        <v>26059.66186304883</v>
      </c>
    </row>
    <row r="787" spans="1:17">
      <c r="A787" s="78">
        <v>46246</v>
      </c>
      <c r="B787" t="s">
        <v>6882</v>
      </c>
      <c r="C787" t="s">
        <v>6143</v>
      </c>
      <c r="D787" t="s">
        <v>6166</v>
      </c>
      <c r="E787" t="s">
        <v>84</v>
      </c>
      <c r="F787">
        <v>2</v>
      </c>
      <c r="G787">
        <v>207385</v>
      </c>
      <c r="H787">
        <v>148683.02702702701</v>
      </c>
      <c r="I787">
        <v>38150.306306306302</v>
      </c>
      <c r="J787">
        <v>7162.434782608696</v>
      </c>
      <c r="K787" t="s">
        <v>7970</v>
      </c>
      <c r="L787" t="s">
        <v>7972</v>
      </c>
      <c r="M787">
        <v>0</v>
      </c>
      <c r="N787">
        <v>0</v>
      </c>
      <c r="O787">
        <v>0</v>
      </c>
      <c r="P787">
        <v>4147.7</v>
      </c>
      <c r="Q787">
        <v>26840.171523697605</v>
      </c>
    </row>
    <row r="788" spans="1:17">
      <c r="A788" s="78">
        <v>46246</v>
      </c>
      <c r="B788" t="s">
        <v>6883</v>
      </c>
      <c r="C788" t="s">
        <v>6134</v>
      </c>
      <c r="D788" t="s">
        <v>6135</v>
      </c>
      <c r="E788" t="s">
        <v>20</v>
      </c>
      <c r="F788">
        <v>24</v>
      </c>
      <c r="G788">
        <v>2215560</v>
      </c>
      <c r="H788">
        <v>1702844.3675675672</v>
      </c>
      <c r="I788">
        <v>293155.63243243261</v>
      </c>
      <c r="J788">
        <v>22589.217391304348</v>
      </c>
      <c r="K788" t="s">
        <v>6674</v>
      </c>
      <c r="L788" t="s">
        <v>7974</v>
      </c>
      <c r="M788">
        <v>50000</v>
      </c>
      <c r="N788">
        <v>12500</v>
      </c>
      <c r="O788">
        <v>0</v>
      </c>
      <c r="P788">
        <v>44311.199999999997</v>
      </c>
      <c r="Q788">
        <v>163755.21504112828</v>
      </c>
    </row>
    <row r="789" spans="1:17">
      <c r="A789" s="78">
        <v>46246</v>
      </c>
      <c r="B789" t="s">
        <v>6884</v>
      </c>
      <c r="C789" t="s">
        <v>6138</v>
      </c>
      <c r="D789" t="s">
        <v>6290</v>
      </c>
      <c r="E789" t="s">
        <v>84</v>
      </c>
      <c r="F789">
        <v>1</v>
      </c>
      <c r="G789">
        <v>581455</v>
      </c>
      <c r="H789">
        <v>425557.0162162162</v>
      </c>
      <c r="I789">
        <v>98276.317117117113</v>
      </c>
      <c r="J789">
        <v>16375.652173913042</v>
      </c>
      <c r="K789" t="s">
        <v>7970</v>
      </c>
      <c r="L789" t="s">
        <v>7971</v>
      </c>
      <c r="M789">
        <v>0</v>
      </c>
      <c r="N789">
        <v>6250</v>
      </c>
      <c r="O789">
        <v>0</v>
      </c>
      <c r="P789">
        <v>11629.1</v>
      </c>
      <c r="Q789">
        <v>64021.564943204074</v>
      </c>
    </row>
    <row r="790" spans="1:17">
      <c r="A790" s="78">
        <v>46246</v>
      </c>
      <c r="B790" t="s">
        <v>6885</v>
      </c>
      <c r="C790" t="s">
        <v>6138</v>
      </c>
      <c r="D790" t="s">
        <v>6216</v>
      </c>
      <c r="E790" t="s">
        <v>20</v>
      </c>
      <c r="F790">
        <v>6</v>
      </c>
      <c r="G790">
        <v>274725</v>
      </c>
      <c r="H790">
        <v>206153.25405405404</v>
      </c>
      <c r="I790">
        <v>41346.745945945964</v>
      </c>
      <c r="J790">
        <v>5004.5217391304359</v>
      </c>
      <c r="K790" t="s">
        <v>7970</v>
      </c>
      <c r="L790" t="s">
        <v>7971</v>
      </c>
      <c r="M790">
        <v>0</v>
      </c>
      <c r="N790">
        <v>7142.8571428571431</v>
      </c>
      <c r="O790">
        <v>0</v>
      </c>
      <c r="P790">
        <v>5494.5000000000009</v>
      </c>
      <c r="Q790">
        <v>23704.867063958387</v>
      </c>
    </row>
    <row r="791" spans="1:17">
      <c r="A791" s="78">
        <v>46246</v>
      </c>
      <c r="B791" t="s">
        <v>6886</v>
      </c>
      <c r="C791" t="s">
        <v>6158</v>
      </c>
      <c r="D791" t="s">
        <v>6170</v>
      </c>
      <c r="E791" t="s">
        <v>84</v>
      </c>
      <c r="F791">
        <v>1</v>
      </c>
      <c r="G791">
        <v>1321085</v>
      </c>
      <c r="H791">
        <v>995097.75135135127</v>
      </c>
      <c r="I791">
        <v>195068.91531531524</v>
      </c>
      <c r="J791">
        <v>16153.739130434782</v>
      </c>
      <c r="K791" t="s">
        <v>7967</v>
      </c>
      <c r="L791" t="s">
        <v>7973</v>
      </c>
      <c r="M791">
        <v>0</v>
      </c>
      <c r="N791">
        <v>0</v>
      </c>
      <c r="O791">
        <v>52843.4</v>
      </c>
      <c r="P791">
        <v>26421.7</v>
      </c>
      <c r="Q791">
        <v>99650.076184880469</v>
      </c>
    </row>
    <row r="792" spans="1:17">
      <c r="A792" s="78">
        <v>46246</v>
      </c>
      <c r="B792" t="s">
        <v>6887</v>
      </c>
      <c r="C792" t="s">
        <v>6287</v>
      </c>
      <c r="D792" t="s">
        <v>6167</v>
      </c>
      <c r="E792" t="s">
        <v>84</v>
      </c>
      <c r="F792">
        <v>24</v>
      </c>
      <c r="G792">
        <v>1618380.0000000002</v>
      </c>
      <c r="H792">
        <v>1236364.8518918916</v>
      </c>
      <c r="I792">
        <v>221635.14810810843</v>
      </c>
      <c r="J792">
        <v>16565.426086956522</v>
      </c>
      <c r="K792" t="s">
        <v>7970</v>
      </c>
      <c r="L792" t="s">
        <v>7971</v>
      </c>
      <c r="M792">
        <v>0</v>
      </c>
      <c r="N792">
        <v>16666.666666666668</v>
      </c>
      <c r="O792">
        <v>0</v>
      </c>
      <c r="P792">
        <v>32367.600000000002</v>
      </c>
      <c r="Q792">
        <v>156035.45535448525</v>
      </c>
    </row>
    <row r="793" spans="1:17">
      <c r="A793" s="78">
        <v>46246</v>
      </c>
      <c r="B793" t="s">
        <v>6888</v>
      </c>
      <c r="C793" t="s">
        <v>6196</v>
      </c>
      <c r="D793" t="s">
        <v>6156</v>
      </c>
      <c r="E793" t="s">
        <v>20</v>
      </c>
      <c r="F793">
        <v>2</v>
      </c>
      <c r="G793">
        <v>343545.00000000006</v>
      </c>
      <c r="H793">
        <v>254687.09189189188</v>
      </c>
      <c r="I793">
        <v>54812.908108108124</v>
      </c>
      <c r="J793">
        <v>8245.9826086956527</v>
      </c>
      <c r="K793" t="s">
        <v>7970</v>
      </c>
      <c r="L793" t="s">
        <v>7972</v>
      </c>
      <c r="M793">
        <v>0</v>
      </c>
      <c r="N793">
        <v>0</v>
      </c>
      <c r="O793">
        <v>0</v>
      </c>
      <c r="P793">
        <v>6870.9000000000005</v>
      </c>
      <c r="Q793">
        <v>39696.02549941247</v>
      </c>
    </row>
    <row r="794" spans="1:17">
      <c r="A794" s="78">
        <v>46246</v>
      </c>
      <c r="B794" t="s">
        <v>6889</v>
      </c>
      <c r="C794" t="s">
        <v>6196</v>
      </c>
      <c r="D794" t="s">
        <v>174</v>
      </c>
      <c r="E794" t="s">
        <v>84</v>
      </c>
      <c r="F794">
        <v>1</v>
      </c>
      <c r="G794">
        <v>317682</v>
      </c>
      <c r="H794">
        <v>223810.32648648648</v>
      </c>
      <c r="I794">
        <v>62389.673513513524</v>
      </c>
      <c r="J794">
        <v>14546.782608695654</v>
      </c>
      <c r="K794" t="s">
        <v>7970</v>
      </c>
      <c r="L794" t="s">
        <v>7972</v>
      </c>
      <c r="M794">
        <v>0</v>
      </c>
      <c r="N794">
        <v>0</v>
      </c>
      <c r="O794">
        <v>0</v>
      </c>
      <c r="P794">
        <v>6353.64</v>
      </c>
      <c r="Q794">
        <v>41489.250904817869</v>
      </c>
    </row>
    <row r="795" spans="1:17">
      <c r="A795" s="78">
        <v>46246</v>
      </c>
      <c r="B795" t="s">
        <v>6890</v>
      </c>
      <c r="C795" t="s">
        <v>6143</v>
      </c>
      <c r="D795" t="s">
        <v>6129</v>
      </c>
      <c r="E795" t="s">
        <v>20</v>
      </c>
      <c r="F795">
        <v>24</v>
      </c>
      <c r="G795">
        <v>335405</v>
      </c>
      <c r="H795">
        <v>259309.36216216208</v>
      </c>
      <c r="I795">
        <v>42857.304504504544</v>
      </c>
      <c r="J795">
        <v>2662.95652173913</v>
      </c>
      <c r="K795" t="s">
        <v>7967</v>
      </c>
      <c r="L795" t="s">
        <v>7973</v>
      </c>
      <c r="M795">
        <v>0</v>
      </c>
      <c r="N795">
        <v>0</v>
      </c>
      <c r="O795">
        <v>13416.2</v>
      </c>
      <c r="P795">
        <v>6708.1</v>
      </c>
      <c r="Q795">
        <v>20070.047982765413</v>
      </c>
    </row>
    <row r="796" spans="1:17">
      <c r="A796" s="78">
        <v>46246</v>
      </c>
      <c r="B796" t="s">
        <v>6890</v>
      </c>
      <c r="C796" t="s">
        <v>6143</v>
      </c>
      <c r="D796" t="s">
        <v>6131</v>
      </c>
      <c r="E796" t="s">
        <v>20</v>
      </c>
      <c r="F796">
        <v>24</v>
      </c>
      <c r="G796">
        <v>619565</v>
      </c>
      <c r="H796">
        <v>477942.74594594585</v>
      </c>
      <c r="I796">
        <v>80223.92072072078</v>
      </c>
      <c r="J796">
        <v>4505.5938782608691</v>
      </c>
      <c r="K796" t="s">
        <v>7967</v>
      </c>
      <c r="L796" t="s">
        <v>7973</v>
      </c>
      <c r="M796">
        <v>0</v>
      </c>
      <c r="N796">
        <v>0</v>
      </c>
      <c r="O796">
        <v>24782.6</v>
      </c>
      <c r="P796">
        <v>12391.3</v>
      </c>
      <c r="Q796">
        <v>38544.426842459914</v>
      </c>
    </row>
    <row r="797" spans="1:17">
      <c r="A797" s="78">
        <v>46246</v>
      </c>
      <c r="B797" t="s">
        <v>6890</v>
      </c>
      <c r="C797" t="s">
        <v>6143</v>
      </c>
      <c r="D797" t="s">
        <v>2735</v>
      </c>
      <c r="E797" t="s">
        <v>20</v>
      </c>
      <c r="F797">
        <v>4</v>
      </c>
      <c r="G797">
        <v>190180</v>
      </c>
      <c r="H797">
        <v>144522.98378378377</v>
      </c>
      <c r="I797">
        <v>26810.349549549544</v>
      </c>
      <c r="J797">
        <v>1720.2086956521741</v>
      </c>
      <c r="K797" t="s">
        <v>7967</v>
      </c>
      <c r="L797" t="s">
        <v>7973</v>
      </c>
      <c r="M797">
        <v>0</v>
      </c>
      <c r="N797">
        <v>0</v>
      </c>
      <c r="O797">
        <v>7607.2000000000007</v>
      </c>
      <c r="P797">
        <v>3803.6000000000004</v>
      </c>
      <c r="Q797">
        <v>13679.340853897369</v>
      </c>
    </row>
    <row r="798" spans="1:17">
      <c r="A798" s="78">
        <v>46246</v>
      </c>
      <c r="B798" t="s">
        <v>6891</v>
      </c>
      <c r="C798" t="s">
        <v>6128</v>
      </c>
      <c r="D798" t="s">
        <v>6160</v>
      </c>
      <c r="E798" t="s">
        <v>20</v>
      </c>
      <c r="F798">
        <v>1</v>
      </c>
      <c r="G798">
        <v>810300</v>
      </c>
      <c r="H798">
        <v>598738.07567567565</v>
      </c>
      <c r="I798">
        <v>131261.92432432424</v>
      </c>
      <c r="J798">
        <v>19910.956521739132</v>
      </c>
      <c r="K798" t="s">
        <v>7970</v>
      </c>
      <c r="L798" t="s">
        <v>7971</v>
      </c>
      <c r="M798">
        <v>0</v>
      </c>
      <c r="N798">
        <v>16666.666666666668</v>
      </c>
      <c r="O798">
        <v>0</v>
      </c>
      <c r="P798">
        <v>16206</v>
      </c>
      <c r="Q798">
        <v>78478.301135918431</v>
      </c>
    </row>
    <row r="799" spans="1:17">
      <c r="A799" s="78">
        <v>46246</v>
      </c>
      <c r="B799" t="s">
        <v>6892</v>
      </c>
      <c r="C799" t="s">
        <v>6124</v>
      </c>
      <c r="D799" t="s">
        <v>6168</v>
      </c>
      <c r="E799" t="s">
        <v>84</v>
      </c>
      <c r="F799">
        <v>3</v>
      </c>
      <c r="G799">
        <v>587661.75</v>
      </c>
      <c r="H799">
        <v>449700.67459459451</v>
      </c>
      <c r="I799">
        <v>79724.325405405485</v>
      </c>
      <c r="J799">
        <v>5830.95652173913</v>
      </c>
      <c r="K799" t="s">
        <v>7970</v>
      </c>
      <c r="L799" t="s">
        <v>7972</v>
      </c>
      <c r="M799">
        <v>0</v>
      </c>
      <c r="N799">
        <v>0</v>
      </c>
      <c r="O799">
        <v>0</v>
      </c>
      <c r="P799">
        <v>11753.235000000001</v>
      </c>
      <c r="Q799">
        <v>62140.133883666349</v>
      </c>
    </row>
    <row r="800" spans="1:17">
      <c r="A800" s="78">
        <v>46246</v>
      </c>
      <c r="B800" t="s">
        <v>6893</v>
      </c>
      <c r="C800" t="s">
        <v>6196</v>
      </c>
      <c r="D800" t="s">
        <v>6125</v>
      </c>
      <c r="E800" t="s">
        <v>84</v>
      </c>
      <c r="F800">
        <v>2</v>
      </c>
      <c r="G800">
        <v>183150.00000000003</v>
      </c>
      <c r="H800">
        <v>129423.56756756756</v>
      </c>
      <c r="I800">
        <v>35576.432432432441</v>
      </c>
      <c r="J800">
        <v>7254.260869565217</v>
      </c>
      <c r="K800" t="s">
        <v>7970</v>
      </c>
      <c r="L800" t="s">
        <v>7972</v>
      </c>
      <c r="M800">
        <v>0</v>
      </c>
      <c r="N800">
        <v>0</v>
      </c>
      <c r="O800">
        <v>0</v>
      </c>
      <c r="P800">
        <v>3663.0000000000005</v>
      </c>
      <c r="Q800">
        <v>24659.171562867225</v>
      </c>
    </row>
    <row r="801" spans="1:17">
      <c r="A801" s="78">
        <v>46246</v>
      </c>
      <c r="B801" t="s">
        <v>6894</v>
      </c>
      <c r="C801" t="s">
        <v>6239</v>
      </c>
      <c r="D801" t="s">
        <v>6156</v>
      </c>
      <c r="E801" t="s">
        <v>20</v>
      </c>
      <c r="F801">
        <v>8</v>
      </c>
      <c r="G801">
        <v>1374180.0000000002</v>
      </c>
      <c r="H801">
        <v>1018748.3675675675</v>
      </c>
      <c r="I801">
        <v>219251.6324324325</v>
      </c>
      <c r="J801">
        <v>32983.930434782611</v>
      </c>
      <c r="K801" t="s">
        <v>7970</v>
      </c>
      <c r="L801" t="s">
        <v>7971</v>
      </c>
      <c r="M801">
        <v>0</v>
      </c>
      <c r="N801">
        <v>5555.5555555555557</v>
      </c>
      <c r="O801">
        <v>0</v>
      </c>
      <c r="P801">
        <v>27483.600000000002</v>
      </c>
      <c r="Q801">
        <v>153228.54644209432</v>
      </c>
    </row>
    <row r="802" spans="1:17">
      <c r="A802" s="78">
        <v>46246</v>
      </c>
      <c r="B802" t="s">
        <v>6895</v>
      </c>
      <c r="C802" t="s">
        <v>6124</v>
      </c>
      <c r="D802" t="s">
        <v>6216</v>
      </c>
      <c r="E802" t="s">
        <v>20</v>
      </c>
      <c r="F802">
        <v>6</v>
      </c>
      <c r="G802">
        <v>274725</v>
      </c>
      <c r="H802">
        <v>206153.25405405404</v>
      </c>
      <c r="I802">
        <v>41346.745945945964</v>
      </c>
      <c r="J802">
        <v>5004.5217391304359</v>
      </c>
      <c r="K802" t="s">
        <v>7970</v>
      </c>
      <c r="L802" t="s">
        <v>7972</v>
      </c>
      <c r="M802">
        <v>0</v>
      </c>
      <c r="N802">
        <v>0</v>
      </c>
      <c r="O802">
        <v>0</v>
      </c>
      <c r="P802">
        <v>5494.5000000000009</v>
      </c>
      <c r="Q802">
        <v>30847.724206815532</v>
      </c>
    </row>
    <row r="803" spans="1:17">
      <c r="A803" s="78">
        <v>46246</v>
      </c>
      <c r="B803" t="s">
        <v>6896</v>
      </c>
      <c r="C803" t="s">
        <v>6143</v>
      </c>
      <c r="D803" t="s">
        <v>6135</v>
      </c>
      <c r="E803" t="s">
        <v>20</v>
      </c>
      <c r="F803">
        <v>28</v>
      </c>
      <c r="G803">
        <v>2584820</v>
      </c>
      <c r="H803">
        <v>1986651.7621621618</v>
      </c>
      <c r="I803">
        <v>342014.90450450475</v>
      </c>
      <c r="J803">
        <v>26354.08695652174</v>
      </c>
      <c r="K803" t="s">
        <v>6674</v>
      </c>
      <c r="L803" t="s">
        <v>7974</v>
      </c>
      <c r="M803">
        <v>50000</v>
      </c>
      <c r="N803">
        <v>11111.111111111111</v>
      </c>
      <c r="O803">
        <v>0</v>
      </c>
      <c r="P803">
        <v>51696.4</v>
      </c>
      <c r="Q803">
        <v>202853.30643687191</v>
      </c>
    </row>
    <row r="804" spans="1:17">
      <c r="A804" s="78">
        <v>46246</v>
      </c>
      <c r="B804" t="s">
        <v>6897</v>
      </c>
      <c r="C804" t="s">
        <v>6134</v>
      </c>
      <c r="D804" t="s">
        <v>6160</v>
      </c>
      <c r="E804" t="s">
        <v>20</v>
      </c>
      <c r="F804">
        <v>1</v>
      </c>
      <c r="G804">
        <v>810300</v>
      </c>
      <c r="H804">
        <v>598738.07567567565</v>
      </c>
      <c r="I804">
        <v>131261.92432432424</v>
      </c>
      <c r="J804">
        <v>19910.956521739132</v>
      </c>
      <c r="K804" t="s">
        <v>7970</v>
      </c>
      <c r="L804" t="s">
        <v>7971</v>
      </c>
      <c r="M804">
        <v>0</v>
      </c>
      <c r="N804">
        <v>3333.3333333333335</v>
      </c>
      <c r="O804">
        <v>0</v>
      </c>
      <c r="P804">
        <v>16206</v>
      </c>
      <c r="Q804">
        <v>91811.634469251774</v>
      </c>
    </row>
    <row r="805" spans="1:17">
      <c r="A805" s="78">
        <v>46246</v>
      </c>
      <c r="B805" t="s">
        <v>6897</v>
      </c>
      <c r="C805" t="s">
        <v>6134</v>
      </c>
      <c r="D805" t="s">
        <v>6167</v>
      </c>
      <c r="E805" t="s">
        <v>84</v>
      </c>
      <c r="F805">
        <v>3</v>
      </c>
      <c r="G805">
        <v>202297.50000000003</v>
      </c>
      <c r="H805">
        <v>154545.60648648645</v>
      </c>
      <c r="I805">
        <v>27704.393513513554</v>
      </c>
      <c r="J805">
        <v>2070.6782608695653</v>
      </c>
      <c r="K805" t="s">
        <v>7970</v>
      </c>
      <c r="L805" t="s">
        <v>7971</v>
      </c>
      <c r="M805">
        <v>0</v>
      </c>
      <c r="N805">
        <v>3333.3333333333335</v>
      </c>
      <c r="O805">
        <v>0</v>
      </c>
      <c r="P805">
        <v>4045.9500000000003</v>
      </c>
      <c r="Q805">
        <v>18254.431919310657</v>
      </c>
    </row>
    <row r="806" spans="1:17">
      <c r="A806" s="78">
        <v>46246</v>
      </c>
      <c r="B806" t="s">
        <v>6898</v>
      </c>
      <c r="C806" t="s">
        <v>6138</v>
      </c>
      <c r="D806" t="s">
        <v>6129</v>
      </c>
      <c r="E806" t="s">
        <v>20</v>
      </c>
      <c r="F806">
        <v>12</v>
      </c>
      <c r="G806">
        <v>167702.5</v>
      </c>
      <c r="H806">
        <v>129654.68108108104</v>
      </c>
      <c r="I806">
        <v>21428.652252252272</v>
      </c>
      <c r="J806">
        <v>1331.478260869565</v>
      </c>
      <c r="K806" t="s">
        <v>7970</v>
      </c>
      <c r="L806" t="s">
        <v>7971</v>
      </c>
      <c r="M806">
        <v>0</v>
      </c>
      <c r="N806">
        <v>2777.7777777777778</v>
      </c>
      <c r="O806">
        <v>0</v>
      </c>
      <c r="P806">
        <v>3354.05</v>
      </c>
      <c r="Q806">
        <v>13965.346213604931</v>
      </c>
    </row>
    <row r="807" spans="1:17">
      <c r="A807" s="78">
        <v>46246</v>
      </c>
      <c r="B807" t="s">
        <v>6899</v>
      </c>
      <c r="C807" t="s">
        <v>6188</v>
      </c>
      <c r="D807" t="s">
        <v>6156</v>
      </c>
      <c r="E807" t="s">
        <v>20</v>
      </c>
      <c r="F807">
        <v>58</v>
      </c>
      <c r="G807">
        <v>9962805</v>
      </c>
      <c r="H807">
        <v>7385925.6648648642</v>
      </c>
      <c r="I807">
        <v>1589574.3351351358</v>
      </c>
      <c r="J807">
        <v>239133.49565217394</v>
      </c>
      <c r="K807" t="s">
        <v>7967</v>
      </c>
      <c r="L807" t="s">
        <v>7973</v>
      </c>
      <c r="M807">
        <v>0</v>
      </c>
      <c r="N807">
        <v>0</v>
      </c>
      <c r="O807">
        <v>498140.25000000006</v>
      </c>
      <c r="P807">
        <v>199256.1</v>
      </c>
      <c r="Q807">
        <v>653044.48948296194</v>
      </c>
    </row>
    <row r="808" spans="1:17">
      <c r="A808" s="78">
        <v>46246</v>
      </c>
      <c r="B808" t="s">
        <v>6899</v>
      </c>
      <c r="C808" t="s">
        <v>6188</v>
      </c>
      <c r="D808" t="s">
        <v>6160</v>
      </c>
      <c r="E808" t="s">
        <v>20</v>
      </c>
      <c r="F808">
        <v>8</v>
      </c>
      <c r="G808">
        <v>6482400</v>
      </c>
      <c r="H808">
        <v>4789904.6054054052</v>
      </c>
      <c r="I808">
        <v>1050095.3945945939</v>
      </c>
      <c r="J808">
        <v>159287.65217391305</v>
      </c>
      <c r="K808" t="s">
        <v>7967</v>
      </c>
      <c r="L808" t="s">
        <v>7973</v>
      </c>
      <c r="M808">
        <v>0</v>
      </c>
      <c r="N808">
        <v>0</v>
      </c>
      <c r="O808">
        <v>324119.99999999994</v>
      </c>
      <c r="P808">
        <v>129648</v>
      </c>
      <c r="Q808">
        <v>437039.74242068082</v>
      </c>
    </row>
    <row r="809" spans="1:17">
      <c r="A809" s="78">
        <v>46246</v>
      </c>
      <c r="B809" t="s">
        <v>6900</v>
      </c>
      <c r="C809" t="s">
        <v>6138</v>
      </c>
      <c r="D809" t="s">
        <v>6212</v>
      </c>
      <c r="E809" t="s">
        <v>20</v>
      </c>
      <c r="F809">
        <v>1</v>
      </c>
      <c r="G809">
        <v>812705</v>
      </c>
      <c r="H809">
        <v>606750.01081081072</v>
      </c>
      <c r="I809">
        <v>125416.6558558559</v>
      </c>
      <c r="J809">
        <v>16153.739130434782</v>
      </c>
      <c r="K809" t="s">
        <v>7970</v>
      </c>
      <c r="L809" t="s">
        <v>7972</v>
      </c>
      <c r="M809">
        <v>0</v>
      </c>
      <c r="N809">
        <v>0</v>
      </c>
      <c r="O809">
        <v>0</v>
      </c>
      <c r="P809">
        <v>16254.1</v>
      </c>
      <c r="Q809">
        <v>93008.816725421115</v>
      </c>
    </row>
    <row r="810" spans="1:17">
      <c r="A810" s="78">
        <v>46246</v>
      </c>
      <c r="B810" t="s">
        <v>6901</v>
      </c>
      <c r="C810" t="s">
        <v>6134</v>
      </c>
      <c r="D810" t="s">
        <v>6135</v>
      </c>
      <c r="E810" t="s">
        <v>20</v>
      </c>
      <c r="F810">
        <v>24</v>
      </c>
      <c r="G810">
        <v>2215560</v>
      </c>
      <c r="H810">
        <v>1702844.3675675672</v>
      </c>
      <c r="I810">
        <v>293155.63243243261</v>
      </c>
      <c r="J810">
        <v>22589.217391304348</v>
      </c>
      <c r="K810" t="s">
        <v>6674</v>
      </c>
      <c r="L810" t="s">
        <v>7974</v>
      </c>
      <c r="M810">
        <v>50000</v>
      </c>
      <c r="N810">
        <v>16666.666666666668</v>
      </c>
      <c r="O810">
        <v>0</v>
      </c>
      <c r="P810">
        <v>44311.199999999997</v>
      </c>
      <c r="Q810">
        <v>159588.54837446165</v>
      </c>
    </row>
    <row r="811" spans="1:17">
      <c r="A811" s="78">
        <v>46246</v>
      </c>
      <c r="B811" t="s">
        <v>6902</v>
      </c>
      <c r="C811" t="s">
        <v>6143</v>
      </c>
      <c r="D811" t="s">
        <v>6207</v>
      </c>
      <c r="E811" t="s">
        <v>84</v>
      </c>
      <c r="F811">
        <v>2</v>
      </c>
      <c r="G811">
        <v>574610</v>
      </c>
      <c r="H811">
        <v>436034.16216216213</v>
      </c>
      <c r="I811">
        <v>81632.504504504497</v>
      </c>
      <c r="J811">
        <v>6489.04347826087</v>
      </c>
      <c r="K811" t="s">
        <v>7967</v>
      </c>
      <c r="L811" t="s">
        <v>7973</v>
      </c>
      <c r="M811">
        <v>0</v>
      </c>
      <c r="N811">
        <v>0</v>
      </c>
      <c r="O811">
        <v>20111.350000000002</v>
      </c>
      <c r="P811">
        <v>11492.199999999999</v>
      </c>
      <c r="Q811">
        <v>43539.91102624363</v>
      </c>
    </row>
    <row r="812" spans="1:17">
      <c r="A812" s="78">
        <v>46246</v>
      </c>
      <c r="B812" t="s">
        <v>6903</v>
      </c>
      <c r="C812" t="s">
        <v>6138</v>
      </c>
      <c r="D812" t="s">
        <v>6156</v>
      </c>
      <c r="E812" t="s">
        <v>20</v>
      </c>
      <c r="F812">
        <v>3</v>
      </c>
      <c r="G812">
        <v>515317.50000000006</v>
      </c>
      <c r="H812">
        <v>382030.6378378378</v>
      </c>
      <c r="I812">
        <v>82219.362162162201</v>
      </c>
      <c r="J812">
        <v>12368.973913043479</v>
      </c>
      <c r="K812" t="s">
        <v>7970</v>
      </c>
      <c r="L812" t="s">
        <v>7971</v>
      </c>
      <c r="M812">
        <v>0</v>
      </c>
      <c r="N812">
        <v>8333.3333333333339</v>
      </c>
      <c r="O812">
        <v>0</v>
      </c>
      <c r="P812">
        <v>10306.35</v>
      </c>
      <c r="Q812">
        <v>51210.704915785391</v>
      </c>
    </row>
    <row r="813" spans="1:17">
      <c r="A813" s="78">
        <v>46246</v>
      </c>
      <c r="B813" t="s">
        <v>6904</v>
      </c>
      <c r="C813" t="s">
        <v>6158</v>
      </c>
      <c r="D813" t="s">
        <v>6366</v>
      </c>
      <c r="E813" t="s">
        <v>84</v>
      </c>
      <c r="F813">
        <v>12</v>
      </c>
      <c r="G813">
        <v>289709.99999999994</v>
      </c>
      <c r="H813">
        <v>204304.34594594594</v>
      </c>
      <c r="I813">
        <v>56695.654054054001</v>
      </c>
      <c r="J813">
        <v>9182.608695652174</v>
      </c>
      <c r="K813" t="s">
        <v>7970</v>
      </c>
      <c r="L813" t="s">
        <v>7972</v>
      </c>
      <c r="M813">
        <v>0</v>
      </c>
      <c r="N813">
        <v>0</v>
      </c>
      <c r="O813">
        <v>0</v>
      </c>
      <c r="P813">
        <v>5794.2</v>
      </c>
      <c r="Q813">
        <v>41718.845358401828</v>
      </c>
    </row>
    <row r="814" spans="1:17">
      <c r="A814" s="78">
        <v>46246</v>
      </c>
      <c r="B814" t="s">
        <v>6905</v>
      </c>
      <c r="C814" t="s">
        <v>6158</v>
      </c>
      <c r="D814" t="s">
        <v>6166</v>
      </c>
      <c r="E814" t="s">
        <v>84</v>
      </c>
      <c r="F814">
        <v>4</v>
      </c>
      <c r="G814">
        <v>414770</v>
      </c>
      <c r="H814">
        <v>297366.05405405402</v>
      </c>
      <c r="I814">
        <v>76300.612612612604</v>
      </c>
      <c r="J814">
        <v>14324.869565217392</v>
      </c>
      <c r="K814" t="s">
        <v>7970</v>
      </c>
      <c r="L814" t="s">
        <v>7972</v>
      </c>
      <c r="M814">
        <v>0</v>
      </c>
      <c r="N814">
        <v>0</v>
      </c>
      <c r="O814">
        <v>0</v>
      </c>
      <c r="P814">
        <v>8295.4</v>
      </c>
      <c r="Q814">
        <v>53680.34304739521</v>
      </c>
    </row>
    <row r="815" spans="1:17">
      <c r="A815" s="78">
        <v>46246</v>
      </c>
      <c r="B815" t="s">
        <v>6906</v>
      </c>
      <c r="C815" t="s">
        <v>6287</v>
      </c>
      <c r="D815" t="s">
        <v>6135</v>
      </c>
      <c r="E815" t="s">
        <v>20</v>
      </c>
      <c r="F815">
        <v>24</v>
      </c>
      <c r="G815">
        <v>2215560</v>
      </c>
      <c r="H815">
        <v>1702844.3675675672</v>
      </c>
      <c r="I815">
        <v>293155.63243243261</v>
      </c>
      <c r="J815">
        <v>22589.217391304348</v>
      </c>
      <c r="K815" t="s">
        <v>6674</v>
      </c>
      <c r="L815" t="s">
        <v>7974</v>
      </c>
      <c r="M815">
        <v>50000</v>
      </c>
      <c r="N815">
        <v>16666.666666666668</v>
      </c>
      <c r="O815">
        <v>0</v>
      </c>
      <c r="P815">
        <v>44311.199999999997</v>
      </c>
      <c r="Q815">
        <v>159588.54837446165</v>
      </c>
    </row>
    <row r="816" spans="1:17">
      <c r="A816" s="78">
        <v>46246</v>
      </c>
      <c r="B816" t="s">
        <v>6907</v>
      </c>
      <c r="C816" t="s">
        <v>6134</v>
      </c>
      <c r="D816" t="s">
        <v>6135</v>
      </c>
      <c r="E816" t="s">
        <v>20</v>
      </c>
      <c r="F816">
        <v>18</v>
      </c>
      <c r="G816">
        <v>1661670</v>
      </c>
      <c r="H816">
        <v>1277133.2756756754</v>
      </c>
      <c r="I816">
        <v>219866.7243243244</v>
      </c>
      <c r="J816">
        <v>16941.91304347826</v>
      </c>
      <c r="K816" t="s">
        <v>7967</v>
      </c>
      <c r="L816" t="s">
        <v>7973</v>
      </c>
      <c r="M816">
        <v>0</v>
      </c>
      <c r="N816">
        <v>0</v>
      </c>
      <c r="O816">
        <v>132933.6</v>
      </c>
      <c r="P816">
        <v>0</v>
      </c>
      <c r="Q816">
        <v>69991.211280846124</v>
      </c>
    </row>
    <row r="817" spans="1:17">
      <c r="A817" s="78">
        <v>46246</v>
      </c>
      <c r="B817" t="s">
        <v>6908</v>
      </c>
      <c r="C817" t="s">
        <v>6158</v>
      </c>
      <c r="D817" t="s">
        <v>6170</v>
      </c>
      <c r="E817" t="s">
        <v>84</v>
      </c>
      <c r="F817">
        <v>2</v>
      </c>
      <c r="G817">
        <v>2642170</v>
      </c>
      <c r="H817">
        <v>1990195.5027027025</v>
      </c>
      <c r="I817">
        <v>390137.83063063049</v>
      </c>
      <c r="J817">
        <v>32307.478260869564</v>
      </c>
      <c r="K817" t="s">
        <v>7967</v>
      </c>
      <c r="L817" t="s">
        <v>7973</v>
      </c>
      <c r="M817">
        <v>0</v>
      </c>
      <c r="N817">
        <v>0</v>
      </c>
      <c r="O817">
        <v>105686.8</v>
      </c>
      <c r="P817">
        <v>52843.4</v>
      </c>
      <c r="Q817">
        <v>199300.15236976094</v>
      </c>
    </row>
    <row r="818" spans="1:17">
      <c r="A818" s="78">
        <v>46246</v>
      </c>
      <c r="B818" t="s">
        <v>6909</v>
      </c>
      <c r="C818" t="s">
        <v>6183</v>
      </c>
      <c r="D818" t="s">
        <v>6167</v>
      </c>
      <c r="E818" t="s">
        <v>84</v>
      </c>
      <c r="F818">
        <v>24</v>
      </c>
      <c r="G818">
        <v>1618380.0000000002</v>
      </c>
      <c r="H818">
        <v>1236364.8518918916</v>
      </c>
      <c r="I818">
        <v>221635.14810810843</v>
      </c>
      <c r="J818">
        <v>26565.426086956522</v>
      </c>
      <c r="K818" t="s">
        <v>7970</v>
      </c>
      <c r="L818" t="s">
        <v>7971</v>
      </c>
      <c r="M818">
        <v>0</v>
      </c>
      <c r="N818">
        <v>14285.714285714286</v>
      </c>
      <c r="O818">
        <v>0</v>
      </c>
      <c r="P818">
        <v>32367.600000000002</v>
      </c>
      <c r="Q818">
        <v>148416.40773543762</v>
      </c>
    </row>
    <row r="819" spans="1:17">
      <c r="A819" s="78">
        <v>46246</v>
      </c>
      <c r="B819" t="s">
        <v>6909</v>
      </c>
      <c r="C819" t="s">
        <v>6183</v>
      </c>
      <c r="D819" t="s">
        <v>6166</v>
      </c>
      <c r="E819" t="s">
        <v>84</v>
      </c>
      <c r="F819">
        <v>8</v>
      </c>
      <c r="G819">
        <v>829540</v>
      </c>
      <c r="H819">
        <v>594732.10810810805</v>
      </c>
      <c r="I819">
        <v>152601.22522522521</v>
      </c>
      <c r="J819">
        <v>48649.739130434784</v>
      </c>
      <c r="K819" t="s">
        <v>7970</v>
      </c>
      <c r="L819" t="s">
        <v>7971</v>
      </c>
      <c r="M819">
        <v>0</v>
      </c>
      <c r="N819">
        <v>14285.714285714286</v>
      </c>
      <c r="O819">
        <v>0</v>
      </c>
      <c r="P819">
        <v>16590.8</v>
      </c>
      <c r="Q819">
        <v>73074.971809076131</v>
      </c>
    </row>
    <row r="820" spans="1:17">
      <c r="A820" s="78">
        <v>46246</v>
      </c>
      <c r="B820" t="s">
        <v>6910</v>
      </c>
      <c r="C820" t="s">
        <v>6239</v>
      </c>
      <c r="D820" t="s">
        <v>6216</v>
      </c>
      <c r="E820" t="s">
        <v>20</v>
      </c>
      <c r="F820">
        <v>2</v>
      </c>
      <c r="G820">
        <v>91575.000000000015</v>
      </c>
      <c r="H820">
        <v>68717.75135135134</v>
      </c>
      <c r="I820">
        <v>13782.24864864866</v>
      </c>
      <c r="J820">
        <v>1668.1739130434783</v>
      </c>
      <c r="K820" t="s">
        <v>7970</v>
      </c>
      <c r="L820" t="s">
        <v>7972</v>
      </c>
      <c r="M820">
        <v>0</v>
      </c>
      <c r="N820">
        <v>0</v>
      </c>
      <c r="O820">
        <v>0</v>
      </c>
      <c r="P820">
        <v>1831.5000000000002</v>
      </c>
      <c r="Q820">
        <v>10282.574735605182</v>
      </c>
    </row>
    <row r="821" spans="1:17">
      <c r="A821" s="78">
        <v>46246</v>
      </c>
      <c r="B821" t="s">
        <v>6910</v>
      </c>
      <c r="C821" t="s">
        <v>6239</v>
      </c>
      <c r="D821" t="s">
        <v>6135</v>
      </c>
      <c r="E821" t="s">
        <v>20</v>
      </c>
      <c r="F821">
        <v>6</v>
      </c>
      <c r="G821">
        <v>553890</v>
      </c>
      <c r="H821">
        <v>425711.09189189179</v>
      </c>
      <c r="I821">
        <v>73288.908108108153</v>
      </c>
      <c r="J821">
        <v>5647.304347826087</v>
      </c>
      <c r="K821" t="s">
        <v>7970</v>
      </c>
      <c r="L821" t="s">
        <v>7972</v>
      </c>
      <c r="M821">
        <v>0</v>
      </c>
      <c r="N821">
        <v>0</v>
      </c>
      <c r="O821">
        <v>0</v>
      </c>
      <c r="P821">
        <v>11077.8</v>
      </c>
      <c r="Q821">
        <v>56563.80376028207</v>
      </c>
    </row>
    <row r="822" spans="1:17">
      <c r="A822" s="78">
        <v>46246</v>
      </c>
      <c r="B822" t="s">
        <v>6911</v>
      </c>
      <c r="C822" t="s">
        <v>6138</v>
      </c>
      <c r="D822" t="s">
        <v>6167</v>
      </c>
      <c r="E822" t="s">
        <v>84</v>
      </c>
      <c r="F822">
        <v>12</v>
      </c>
      <c r="G822">
        <v>809190.00000000012</v>
      </c>
      <c r="H822">
        <v>618182.42594594578</v>
      </c>
      <c r="I822">
        <v>110817.57405405422</v>
      </c>
      <c r="J822">
        <v>8282.7130434782612</v>
      </c>
      <c r="K822" t="s">
        <v>7970</v>
      </c>
      <c r="L822" t="s">
        <v>7972</v>
      </c>
      <c r="M822">
        <v>0</v>
      </c>
      <c r="N822">
        <v>0</v>
      </c>
      <c r="O822">
        <v>0</v>
      </c>
      <c r="P822">
        <v>16183.800000000001</v>
      </c>
      <c r="Q822">
        <v>86351.061010575955</v>
      </c>
    </row>
    <row r="823" spans="1:17">
      <c r="A823" s="78">
        <v>46246</v>
      </c>
      <c r="B823" t="s">
        <v>6912</v>
      </c>
      <c r="C823" t="s">
        <v>6175</v>
      </c>
      <c r="D823" t="s">
        <v>6294</v>
      </c>
      <c r="E823" t="s">
        <v>84</v>
      </c>
      <c r="F823">
        <v>2</v>
      </c>
      <c r="G823">
        <v>1414695.0000000002</v>
      </c>
      <c r="H823">
        <v>1033385.5567567565</v>
      </c>
      <c r="I823">
        <v>241114.4432432435</v>
      </c>
      <c r="J823">
        <v>39806.608695652176</v>
      </c>
      <c r="K823" t="s">
        <v>7970</v>
      </c>
      <c r="L823" t="s">
        <v>7972</v>
      </c>
      <c r="M823">
        <v>0</v>
      </c>
      <c r="N823">
        <v>0</v>
      </c>
      <c r="O823">
        <v>0</v>
      </c>
      <c r="P823">
        <v>28293.9</v>
      </c>
      <c r="Q823">
        <v>173013.93454759134</v>
      </c>
    </row>
    <row r="824" spans="1:17">
      <c r="A824" s="78">
        <v>46246</v>
      </c>
      <c r="B824" t="s">
        <v>6913</v>
      </c>
      <c r="C824" t="s">
        <v>6143</v>
      </c>
      <c r="D824" t="s">
        <v>6148</v>
      </c>
      <c r="E824" t="s">
        <v>84</v>
      </c>
      <c r="F824">
        <v>2</v>
      </c>
      <c r="G824">
        <v>152070</v>
      </c>
      <c r="H824">
        <v>115402.68108108107</v>
      </c>
      <c r="I824">
        <v>21597.318918918929</v>
      </c>
      <c r="J824">
        <v>1668.1739130434783</v>
      </c>
      <c r="K824" t="s">
        <v>7970</v>
      </c>
      <c r="L824" t="s">
        <v>7971</v>
      </c>
      <c r="M824">
        <v>0</v>
      </c>
      <c r="N824">
        <v>11111.111111111111</v>
      </c>
      <c r="O824">
        <v>0</v>
      </c>
      <c r="P824">
        <v>3041.4</v>
      </c>
      <c r="Q824">
        <v>5776.633894764338</v>
      </c>
    </row>
    <row r="825" spans="1:17">
      <c r="A825" s="78">
        <v>46246</v>
      </c>
      <c r="B825" t="s">
        <v>6914</v>
      </c>
      <c r="C825" t="s">
        <v>6201</v>
      </c>
      <c r="D825" t="s">
        <v>6135</v>
      </c>
      <c r="E825" t="s">
        <v>20</v>
      </c>
      <c r="F825">
        <v>48</v>
      </c>
      <c r="G825">
        <v>4431120</v>
      </c>
      <c r="H825">
        <v>3405688.7351351343</v>
      </c>
      <c r="I825">
        <v>586311.26486486522</v>
      </c>
      <c r="J825">
        <v>65178.434782608696</v>
      </c>
      <c r="K825" t="s">
        <v>6674</v>
      </c>
      <c r="L825" t="s">
        <v>7975</v>
      </c>
      <c r="M825">
        <v>100000</v>
      </c>
      <c r="N825">
        <v>0</v>
      </c>
      <c r="O825">
        <v>0</v>
      </c>
      <c r="P825">
        <v>88622.399999999994</v>
      </c>
      <c r="Q825">
        <v>332510.43008225656</v>
      </c>
    </row>
    <row r="826" spans="1:17">
      <c r="A826" s="78">
        <v>46246</v>
      </c>
      <c r="B826" t="s">
        <v>6915</v>
      </c>
      <c r="C826" t="s">
        <v>6143</v>
      </c>
      <c r="D826" t="s">
        <v>6208</v>
      </c>
      <c r="E826" t="s">
        <v>20</v>
      </c>
      <c r="F826">
        <v>2</v>
      </c>
      <c r="G826">
        <v>95090</v>
      </c>
      <c r="H826">
        <v>71645.189189189186</v>
      </c>
      <c r="I826">
        <v>14021.477477477471</v>
      </c>
      <c r="J826">
        <v>1603.895652173913</v>
      </c>
      <c r="K826" t="s">
        <v>7967</v>
      </c>
      <c r="L826" t="s">
        <v>7973</v>
      </c>
      <c r="M826">
        <v>0</v>
      </c>
      <c r="N826">
        <v>0</v>
      </c>
      <c r="O826">
        <v>3328.1500000000005</v>
      </c>
      <c r="P826">
        <v>1901.8000000000002</v>
      </c>
      <c r="Q826">
        <v>7187.6318253035561</v>
      </c>
    </row>
    <row r="827" spans="1:17">
      <c r="A827" s="78">
        <v>46246</v>
      </c>
      <c r="B827" t="s">
        <v>6915</v>
      </c>
      <c r="C827" t="s">
        <v>6143</v>
      </c>
      <c r="D827" t="s">
        <v>6216</v>
      </c>
      <c r="E827" t="s">
        <v>20</v>
      </c>
      <c r="F827">
        <v>4</v>
      </c>
      <c r="G827">
        <v>183150.00000000003</v>
      </c>
      <c r="H827">
        <v>137435.50270270268</v>
      </c>
      <c r="I827">
        <v>27564.497297297319</v>
      </c>
      <c r="J827">
        <v>3336.3478260869565</v>
      </c>
      <c r="K827" t="s">
        <v>7967</v>
      </c>
      <c r="L827" t="s">
        <v>7973</v>
      </c>
      <c r="M827">
        <v>0</v>
      </c>
      <c r="N827">
        <v>0</v>
      </c>
      <c r="O827">
        <v>6410.2500000000018</v>
      </c>
      <c r="P827">
        <v>3663.0000000000005</v>
      </c>
      <c r="Q827">
        <v>14154.899471210359</v>
      </c>
    </row>
    <row r="828" spans="1:17">
      <c r="A828" s="78">
        <v>46246</v>
      </c>
      <c r="B828" t="s">
        <v>6916</v>
      </c>
      <c r="C828" t="s">
        <v>6124</v>
      </c>
      <c r="D828" t="s">
        <v>6167</v>
      </c>
      <c r="E828" t="s">
        <v>84</v>
      </c>
      <c r="F828">
        <v>2</v>
      </c>
      <c r="G828">
        <v>134865</v>
      </c>
      <c r="H828">
        <v>103030.40432432431</v>
      </c>
      <c r="I828">
        <v>18469.595675675693</v>
      </c>
      <c r="J828">
        <v>1380.4521739130435</v>
      </c>
      <c r="K828" t="s">
        <v>7970</v>
      </c>
      <c r="L828" t="s">
        <v>7971</v>
      </c>
      <c r="M828">
        <v>0</v>
      </c>
      <c r="N828">
        <v>3125</v>
      </c>
      <c r="O828">
        <v>0</v>
      </c>
      <c r="P828">
        <v>2697.3</v>
      </c>
      <c r="Q828">
        <v>11266.843501762651</v>
      </c>
    </row>
    <row r="829" spans="1:17">
      <c r="A829" s="78">
        <v>46246</v>
      </c>
      <c r="B829" t="s">
        <v>6917</v>
      </c>
      <c r="C829" t="s">
        <v>6175</v>
      </c>
      <c r="D829" t="s">
        <v>3984</v>
      </c>
      <c r="E829" t="s">
        <v>2770</v>
      </c>
      <c r="F829">
        <v>6</v>
      </c>
      <c r="G829">
        <v>361205.1</v>
      </c>
      <c r="H829">
        <v>272713.94594594592</v>
      </c>
      <c r="I829">
        <v>52696.054054054024</v>
      </c>
      <c r="J829">
        <v>2089.0434782608695</v>
      </c>
      <c r="K829" t="s">
        <v>7970</v>
      </c>
      <c r="L829" t="s">
        <v>7972</v>
      </c>
      <c r="M829">
        <v>0</v>
      </c>
      <c r="N829">
        <v>0</v>
      </c>
      <c r="O829">
        <v>0</v>
      </c>
      <c r="P829">
        <v>0</v>
      </c>
      <c r="Q829">
        <v>50607.010575793152</v>
      </c>
    </row>
    <row r="830" spans="1:17">
      <c r="A830" s="78">
        <v>46246</v>
      </c>
      <c r="B830" t="s">
        <v>6918</v>
      </c>
      <c r="C830" t="s">
        <v>6287</v>
      </c>
      <c r="D830" t="s">
        <v>6156</v>
      </c>
      <c r="E830" t="s">
        <v>20</v>
      </c>
      <c r="F830">
        <v>4</v>
      </c>
      <c r="G830">
        <v>687090.00000000012</v>
      </c>
      <c r="H830">
        <v>509374.18378378375</v>
      </c>
      <c r="I830">
        <v>109625.81621621625</v>
      </c>
      <c r="J830">
        <v>16491.965217391305</v>
      </c>
      <c r="K830" t="s">
        <v>7970</v>
      </c>
      <c r="L830" t="s">
        <v>7971</v>
      </c>
      <c r="M830">
        <v>0</v>
      </c>
      <c r="N830">
        <v>5555.5555555555557</v>
      </c>
      <c r="O830">
        <v>0</v>
      </c>
      <c r="P830">
        <v>13741.800000000001</v>
      </c>
      <c r="Q830">
        <v>73836.495443269378</v>
      </c>
    </row>
    <row r="831" spans="1:17">
      <c r="A831" s="78">
        <v>46246</v>
      </c>
      <c r="B831" t="s">
        <v>6918</v>
      </c>
      <c r="C831" t="s">
        <v>6287</v>
      </c>
      <c r="D831" t="s">
        <v>6383</v>
      </c>
      <c r="E831" t="s">
        <v>84</v>
      </c>
      <c r="F831">
        <v>4</v>
      </c>
      <c r="G831">
        <v>685980.00000000012</v>
      </c>
      <c r="H831">
        <v>504135.6108108107</v>
      </c>
      <c r="I831">
        <v>113864.3891891893</v>
      </c>
      <c r="J831">
        <v>12794.434782608696</v>
      </c>
      <c r="K831" t="s">
        <v>7970</v>
      </c>
      <c r="L831" t="s">
        <v>7971</v>
      </c>
      <c r="M831">
        <v>0</v>
      </c>
      <c r="N831">
        <v>5555.5555555555557</v>
      </c>
      <c r="O831">
        <v>0</v>
      </c>
      <c r="P831">
        <v>13719.6</v>
      </c>
      <c r="Q831">
        <v>81794.798851025029</v>
      </c>
    </row>
    <row r="832" spans="1:17">
      <c r="A832" s="78">
        <v>46246</v>
      </c>
      <c r="B832" t="s">
        <v>6919</v>
      </c>
      <c r="C832" t="s">
        <v>6128</v>
      </c>
      <c r="D832" t="s">
        <v>6135</v>
      </c>
      <c r="E832" t="s">
        <v>20</v>
      </c>
      <c r="F832">
        <v>3</v>
      </c>
      <c r="G832">
        <v>276945</v>
      </c>
      <c r="H832">
        <v>212855.54594594589</v>
      </c>
      <c r="I832">
        <v>36644.454054054077</v>
      </c>
      <c r="J832">
        <v>2823.6521739130435</v>
      </c>
      <c r="K832" t="s">
        <v>7970</v>
      </c>
      <c r="L832" t="s">
        <v>7971</v>
      </c>
      <c r="M832">
        <v>0</v>
      </c>
      <c r="N832">
        <v>2500</v>
      </c>
      <c r="O832">
        <v>0</v>
      </c>
      <c r="P832">
        <v>5538.9</v>
      </c>
      <c r="Q832">
        <v>25781.901880141035</v>
      </c>
    </row>
    <row r="833" spans="1:17">
      <c r="A833" s="78">
        <v>46246</v>
      </c>
      <c r="B833" t="s">
        <v>6920</v>
      </c>
      <c r="C833" t="s">
        <v>6287</v>
      </c>
      <c r="D833" t="s">
        <v>6167</v>
      </c>
      <c r="E833" t="s">
        <v>84</v>
      </c>
      <c r="F833">
        <v>24</v>
      </c>
      <c r="G833">
        <v>1618380.0000000002</v>
      </c>
      <c r="H833">
        <v>1236364.8518918916</v>
      </c>
      <c r="I833">
        <v>221635.14810810843</v>
      </c>
      <c r="J833">
        <v>16565.426086956522</v>
      </c>
      <c r="K833" t="s">
        <v>7970</v>
      </c>
      <c r="L833" t="s">
        <v>7971</v>
      </c>
      <c r="M833">
        <v>0</v>
      </c>
      <c r="N833">
        <v>15625</v>
      </c>
      <c r="O833">
        <v>0</v>
      </c>
      <c r="P833">
        <v>32367.600000000002</v>
      </c>
      <c r="Q833">
        <v>157077.12202115191</v>
      </c>
    </row>
    <row r="834" spans="1:17">
      <c r="A834" s="78">
        <v>46246</v>
      </c>
      <c r="B834" t="s">
        <v>6921</v>
      </c>
      <c r="C834" t="s">
        <v>6158</v>
      </c>
      <c r="D834" t="s">
        <v>6156</v>
      </c>
      <c r="E834" t="s">
        <v>20</v>
      </c>
      <c r="F834">
        <v>4</v>
      </c>
      <c r="G834">
        <v>687090.00000000012</v>
      </c>
      <c r="H834">
        <v>509374.18378378375</v>
      </c>
      <c r="I834">
        <v>109625.81621621625</v>
      </c>
      <c r="J834">
        <v>16491.965217391305</v>
      </c>
      <c r="K834" t="s">
        <v>7970</v>
      </c>
      <c r="L834" t="s">
        <v>7971</v>
      </c>
      <c r="M834">
        <v>0</v>
      </c>
      <c r="N834">
        <v>7500</v>
      </c>
      <c r="O834">
        <v>0</v>
      </c>
      <c r="P834">
        <v>13741.800000000001</v>
      </c>
      <c r="Q834">
        <v>71892.05099882494</v>
      </c>
    </row>
    <row r="835" spans="1:17">
      <c r="A835" s="78">
        <v>46246</v>
      </c>
      <c r="B835" t="s">
        <v>6921</v>
      </c>
      <c r="C835" t="s">
        <v>6158</v>
      </c>
      <c r="D835" t="s">
        <v>6148</v>
      </c>
      <c r="E835" t="s">
        <v>84</v>
      </c>
      <c r="F835">
        <v>6</v>
      </c>
      <c r="G835">
        <v>456210.00000000006</v>
      </c>
      <c r="H835">
        <v>346208.04324324324</v>
      </c>
      <c r="I835">
        <v>64791.956756756757</v>
      </c>
      <c r="J835">
        <v>5004.5217391304359</v>
      </c>
      <c r="K835" t="s">
        <v>7970</v>
      </c>
      <c r="L835" t="s">
        <v>7971</v>
      </c>
      <c r="M835">
        <v>0</v>
      </c>
      <c r="N835">
        <v>7500</v>
      </c>
      <c r="O835">
        <v>0</v>
      </c>
      <c r="P835">
        <v>9124.2000000000007</v>
      </c>
      <c r="Q835">
        <v>43163.235017626328</v>
      </c>
    </row>
    <row r="836" spans="1:17">
      <c r="A836" s="78">
        <v>46246</v>
      </c>
      <c r="B836" t="s">
        <v>6922</v>
      </c>
      <c r="C836" t="s">
        <v>6287</v>
      </c>
      <c r="D836" t="s">
        <v>6135</v>
      </c>
      <c r="E836" t="s">
        <v>20</v>
      </c>
      <c r="F836">
        <v>24</v>
      </c>
      <c r="G836">
        <v>2215560</v>
      </c>
      <c r="H836">
        <v>1702844.3675675672</v>
      </c>
      <c r="I836">
        <v>293155.63243243261</v>
      </c>
      <c r="J836">
        <v>22589.217391304348</v>
      </c>
      <c r="K836" t="s">
        <v>6674</v>
      </c>
      <c r="L836" t="s">
        <v>7974</v>
      </c>
      <c r="M836">
        <v>50000</v>
      </c>
      <c r="N836">
        <v>15625</v>
      </c>
      <c r="O836">
        <v>0</v>
      </c>
      <c r="P836">
        <v>44311.199999999997</v>
      </c>
      <c r="Q836">
        <v>160630.21504112828</v>
      </c>
    </row>
    <row r="837" spans="1:17">
      <c r="A837" s="78">
        <v>46246</v>
      </c>
      <c r="B837" t="s">
        <v>6923</v>
      </c>
      <c r="C837" t="s">
        <v>6287</v>
      </c>
      <c r="D837" t="s">
        <v>6218</v>
      </c>
      <c r="E837" t="s">
        <v>20</v>
      </c>
      <c r="F837">
        <v>36</v>
      </c>
      <c r="G837">
        <v>3426570</v>
      </c>
      <c r="H837">
        <v>2612507.1567567564</v>
      </c>
      <c r="I837">
        <v>474492.84324324317</v>
      </c>
      <c r="J837">
        <v>29724.104347826087</v>
      </c>
      <c r="K837" t="s">
        <v>7970</v>
      </c>
      <c r="L837" t="s">
        <v>7971</v>
      </c>
      <c r="M837">
        <v>0</v>
      </c>
      <c r="N837">
        <v>15625</v>
      </c>
      <c r="O837">
        <v>0</v>
      </c>
      <c r="P837">
        <v>68531.399999999994</v>
      </c>
      <c r="Q837">
        <v>360612.33889541705</v>
      </c>
    </row>
    <row r="838" spans="1:17">
      <c r="A838" s="78">
        <v>46246</v>
      </c>
      <c r="B838" t="s">
        <v>6924</v>
      </c>
      <c r="C838" t="s">
        <v>6124</v>
      </c>
      <c r="D838" t="s">
        <v>6148</v>
      </c>
      <c r="E838" t="s">
        <v>84</v>
      </c>
      <c r="F838">
        <v>4</v>
      </c>
      <c r="G838">
        <v>304140</v>
      </c>
      <c r="H838">
        <v>230805.36216216214</v>
      </c>
      <c r="I838">
        <v>43194.637837837858</v>
      </c>
      <c r="J838">
        <v>3336.3478260869565</v>
      </c>
      <c r="K838" t="s">
        <v>7970</v>
      </c>
      <c r="L838" t="s">
        <v>7971</v>
      </c>
      <c r="M838">
        <v>0</v>
      </c>
      <c r="N838">
        <v>3125</v>
      </c>
      <c r="O838">
        <v>0</v>
      </c>
      <c r="P838">
        <v>6082.8</v>
      </c>
      <c r="Q838">
        <v>30650.490011750899</v>
      </c>
    </row>
    <row r="839" spans="1:17">
      <c r="A839" s="78">
        <v>46246</v>
      </c>
      <c r="B839" t="s">
        <v>6925</v>
      </c>
      <c r="C839" t="s">
        <v>6158</v>
      </c>
      <c r="D839" t="s">
        <v>6156</v>
      </c>
      <c r="E839" t="s">
        <v>20</v>
      </c>
      <c r="F839">
        <v>8</v>
      </c>
      <c r="G839">
        <v>1374180.0000000002</v>
      </c>
      <c r="H839">
        <v>1018748.3675675675</v>
      </c>
      <c r="I839">
        <v>219251.6324324325</v>
      </c>
      <c r="J839">
        <v>32983.930434782611</v>
      </c>
      <c r="K839" t="s">
        <v>7970</v>
      </c>
      <c r="L839" t="s">
        <v>7971</v>
      </c>
      <c r="M839">
        <v>0</v>
      </c>
      <c r="N839">
        <v>5882.3529411764703</v>
      </c>
      <c r="O839">
        <v>0</v>
      </c>
      <c r="P839">
        <v>27483.600000000002</v>
      </c>
      <c r="Q839">
        <v>152901.7490564734</v>
      </c>
    </row>
    <row r="840" spans="1:17">
      <c r="A840" s="78">
        <v>46246</v>
      </c>
      <c r="B840" t="s">
        <v>6925</v>
      </c>
      <c r="C840" t="s">
        <v>6158</v>
      </c>
      <c r="D840" t="s">
        <v>6280</v>
      </c>
      <c r="E840" t="s">
        <v>84</v>
      </c>
      <c r="F840">
        <v>8</v>
      </c>
      <c r="G840">
        <v>1089576</v>
      </c>
      <c r="H840">
        <v>800946.99243243237</v>
      </c>
      <c r="I840">
        <v>180653.00756756752</v>
      </c>
      <c r="J840">
        <v>31465.739130434784</v>
      </c>
      <c r="K840" t="s">
        <v>7970</v>
      </c>
      <c r="L840" t="s">
        <v>7971</v>
      </c>
      <c r="M840">
        <v>0</v>
      </c>
      <c r="N840">
        <v>5882.3529411764703</v>
      </c>
      <c r="O840">
        <v>0</v>
      </c>
      <c r="P840">
        <v>21791.519999999997</v>
      </c>
      <c r="Q840">
        <v>121513.39549595627</v>
      </c>
    </row>
    <row r="841" spans="1:17">
      <c r="A841" s="78">
        <v>46246</v>
      </c>
      <c r="B841" t="s">
        <v>6926</v>
      </c>
      <c r="C841" t="s">
        <v>6287</v>
      </c>
      <c r="D841" t="s">
        <v>6185</v>
      </c>
      <c r="E841" t="s">
        <v>20</v>
      </c>
      <c r="F841">
        <v>12</v>
      </c>
      <c r="G841">
        <v>1169940</v>
      </c>
      <c r="H841">
        <v>893022.61621621612</v>
      </c>
      <c r="I841">
        <v>160977.38378378388</v>
      </c>
      <c r="J841">
        <v>10339.617391304348</v>
      </c>
      <c r="K841" t="s">
        <v>7970</v>
      </c>
      <c r="L841" t="s">
        <v>7971</v>
      </c>
      <c r="M841">
        <v>0</v>
      </c>
      <c r="N841">
        <v>15625</v>
      </c>
      <c r="O841">
        <v>0</v>
      </c>
      <c r="P841">
        <v>23398.800000000003</v>
      </c>
      <c r="Q841">
        <v>111613.96639247953</v>
      </c>
    </row>
    <row r="842" spans="1:17">
      <c r="A842" s="78">
        <v>46246</v>
      </c>
      <c r="B842" t="s">
        <v>6927</v>
      </c>
      <c r="C842" t="s">
        <v>6158</v>
      </c>
      <c r="D842" t="s">
        <v>6166</v>
      </c>
      <c r="E842" t="s">
        <v>84</v>
      </c>
      <c r="F842">
        <v>8</v>
      </c>
      <c r="G842">
        <v>829540</v>
      </c>
      <c r="H842">
        <v>594732.10810810805</v>
      </c>
      <c r="I842">
        <v>152601.22522522521</v>
      </c>
      <c r="J842">
        <v>28649.739130434784</v>
      </c>
      <c r="K842" t="s">
        <v>7970</v>
      </c>
      <c r="L842" t="s">
        <v>7971</v>
      </c>
      <c r="M842">
        <v>0</v>
      </c>
      <c r="N842">
        <v>7142.8571428571431</v>
      </c>
      <c r="O842">
        <v>0</v>
      </c>
      <c r="P842">
        <v>16590.8</v>
      </c>
      <c r="Q842">
        <v>100217.82895193328</v>
      </c>
    </row>
    <row r="843" spans="1:17">
      <c r="A843" s="78">
        <v>46246</v>
      </c>
      <c r="B843" t="s">
        <v>6928</v>
      </c>
      <c r="C843" t="s">
        <v>6183</v>
      </c>
      <c r="D843" t="s">
        <v>6125</v>
      </c>
      <c r="E843" t="s">
        <v>84</v>
      </c>
      <c r="F843">
        <v>7</v>
      </c>
      <c r="G843">
        <v>641025</v>
      </c>
      <c r="H843">
        <v>452982.48648648645</v>
      </c>
      <c r="I843">
        <v>124517.51351351355</v>
      </c>
      <c r="J843">
        <v>45389.913043478256</v>
      </c>
      <c r="K843" t="s">
        <v>7970</v>
      </c>
      <c r="L843" t="s">
        <v>7972</v>
      </c>
      <c r="M843">
        <v>0</v>
      </c>
      <c r="N843">
        <v>0</v>
      </c>
      <c r="O843">
        <v>0</v>
      </c>
      <c r="P843">
        <v>12820.500000000002</v>
      </c>
      <c r="Q843">
        <v>66307.100470035293</v>
      </c>
    </row>
    <row r="844" spans="1:17">
      <c r="A844" s="78">
        <v>46246</v>
      </c>
      <c r="B844" t="s">
        <v>6928</v>
      </c>
      <c r="C844" t="s">
        <v>6183</v>
      </c>
      <c r="D844" t="s">
        <v>138</v>
      </c>
      <c r="E844" t="s">
        <v>84</v>
      </c>
      <c r="F844">
        <v>1</v>
      </c>
      <c r="G844">
        <v>82417.5</v>
      </c>
      <c r="H844">
        <v>58240.605405405404</v>
      </c>
      <c r="I844">
        <v>16009.394594594596</v>
      </c>
      <c r="J844">
        <v>13627.130434782608</v>
      </c>
      <c r="K844" t="s">
        <v>7970</v>
      </c>
      <c r="L844" t="s">
        <v>7972</v>
      </c>
      <c r="M844">
        <v>0</v>
      </c>
      <c r="N844">
        <v>0</v>
      </c>
      <c r="O844">
        <v>0</v>
      </c>
      <c r="P844">
        <v>1648.3500000000001</v>
      </c>
      <c r="Q844">
        <v>733.91415981198793</v>
      </c>
    </row>
    <row r="845" spans="1:17">
      <c r="A845" s="78">
        <v>46246</v>
      </c>
      <c r="B845" t="s">
        <v>6928</v>
      </c>
      <c r="C845" t="s">
        <v>6183</v>
      </c>
      <c r="D845" t="s">
        <v>6167</v>
      </c>
      <c r="E845" t="s">
        <v>84</v>
      </c>
      <c r="F845">
        <v>12</v>
      </c>
      <c r="G845">
        <v>809190.00000000012</v>
      </c>
      <c r="H845">
        <v>618182.42594594578</v>
      </c>
      <c r="I845">
        <v>110817.57405405422</v>
      </c>
      <c r="J845">
        <v>18282.713043478259</v>
      </c>
      <c r="K845" t="s">
        <v>7970</v>
      </c>
      <c r="L845" t="s">
        <v>7972</v>
      </c>
      <c r="M845">
        <v>0</v>
      </c>
      <c r="N845">
        <v>0</v>
      </c>
      <c r="O845">
        <v>0</v>
      </c>
      <c r="P845">
        <v>16183.800000000001</v>
      </c>
      <c r="Q845">
        <v>76351.061010575955</v>
      </c>
    </row>
    <row r="846" spans="1:17">
      <c r="A846" s="78">
        <v>46246</v>
      </c>
      <c r="B846" t="s">
        <v>6929</v>
      </c>
      <c r="C846" t="s">
        <v>6124</v>
      </c>
      <c r="D846" t="s">
        <v>6240</v>
      </c>
      <c r="E846" t="s">
        <v>20</v>
      </c>
      <c r="F846">
        <v>2</v>
      </c>
      <c r="G846">
        <v>546453</v>
      </c>
      <c r="H846">
        <v>406713.56108108105</v>
      </c>
      <c r="I846">
        <v>85586.438918918953</v>
      </c>
      <c r="J846">
        <v>7985.8086956521738</v>
      </c>
      <c r="K846" t="s">
        <v>7970</v>
      </c>
      <c r="L846" t="s">
        <v>7971</v>
      </c>
      <c r="M846">
        <v>0</v>
      </c>
      <c r="N846">
        <v>3125</v>
      </c>
      <c r="O846">
        <v>0</v>
      </c>
      <c r="P846">
        <v>10929.060000000001</v>
      </c>
      <c r="Q846">
        <v>63546.570223266783</v>
      </c>
    </row>
    <row r="847" spans="1:17">
      <c r="A847" s="78">
        <v>46246</v>
      </c>
      <c r="B847" t="s">
        <v>6930</v>
      </c>
      <c r="C847" t="s">
        <v>6158</v>
      </c>
      <c r="D847" t="s">
        <v>6248</v>
      </c>
      <c r="E847" t="s">
        <v>84</v>
      </c>
      <c r="F847">
        <v>4</v>
      </c>
      <c r="G847">
        <v>605320</v>
      </c>
      <c r="H847">
        <v>444354.24864864862</v>
      </c>
      <c r="I847">
        <v>100979.08468468464</v>
      </c>
      <c r="J847">
        <v>16008.347826086958</v>
      </c>
      <c r="K847" t="s">
        <v>7970</v>
      </c>
      <c r="L847" t="s">
        <v>7972</v>
      </c>
      <c r="M847">
        <v>0</v>
      </c>
      <c r="N847">
        <v>0</v>
      </c>
      <c r="O847">
        <v>0</v>
      </c>
      <c r="P847">
        <v>12106.4</v>
      </c>
      <c r="Q847">
        <v>72864.336858597686</v>
      </c>
    </row>
    <row r="848" spans="1:17">
      <c r="A848" s="78">
        <v>46246</v>
      </c>
      <c r="B848" t="s">
        <v>6931</v>
      </c>
      <c r="C848" t="s">
        <v>6287</v>
      </c>
      <c r="D848" t="s">
        <v>6210</v>
      </c>
      <c r="E848" t="s">
        <v>20</v>
      </c>
      <c r="F848">
        <v>4</v>
      </c>
      <c r="G848">
        <v>641580</v>
      </c>
      <c r="H848">
        <v>479791.65405405406</v>
      </c>
      <c r="I848">
        <v>98208.345945945941</v>
      </c>
      <c r="J848">
        <v>12978.08695652174</v>
      </c>
      <c r="K848" t="s">
        <v>7970</v>
      </c>
      <c r="L848" t="s">
        <v>7971</v>
      </c>
      <c r="M848">
        <v>0</v>
      </c>
      <c r="N848">
        <v>14285.714285714286</v>
      </c>
      <c r="O848">
        <v>0</v>
      </c>
      <c r="P848">
        <v>12831.6</v>
      </c>
      <c r="Q848">
        <v>58112.944703709909</v>
      </c>
    </row>
    <row r="849" spans="1:17">
      <c r="A849" s="78">
        <v>46246</v>
      </c>
      <c r="B849" t="s">
        <v>6931</v>
      </c>
      <c r="C849" t="s">
        <v>6287</v>
      </c>
      <c r="D849" t="s">
        <v>6212</v>
      </c>
      <c r="E849" t="s">
        <v>20</v>
      </c>
      <c r="F849">
        <v>2</v>
      </c>
      <c r="G849">
        <v>1625410</v>
      </c>
      <c r="H849">
        <v>1213500.0216216214</v>
      </c>
      <c r="I849">
        <v>250833.31171171181</v>
      </c>
      <c r="J849">
        <v>32307.478260869564</v>
      </c>
      <c r="K849" t="s">
        <v>7970</v>
      </c>
      <c r="L849" t="s">
        <v>7971</v>
      </c>
      <c r="M849">
        <v>0</v>
      </c>
      <c r="N849">
        <v>14285.714285714286</v>
      </c>
      <c r="O849">
        <v>0</v>
      </c>
      <c r="P849">
        <v>32508.2</v>
      </c>
      <c r="Q849">
        <v>171731.91916512794</v>
      </c>
    </row>
    <row r="850" spans="1:17">
      <c r="A850" s="78">
        <v>46246</v>
      </c>
      <c r="B850" t="s">
        <v>6931</v>
      </c>
      <c r="C850" t="s">
        <v>6287</v>
      </c>
      <c r="D850" t="s">
        <v>6156</v>
      </c>
      <c r="E850" t="s">
        <v>20</v>
      </c>
      <c r="F850">
        <v>20</v>
      </c>
      <c r="G850">
        <v>3435450.0000000005</v>
      </c>
      <c r="H850">
        <v>2546870.9189189188</v>
      </c>
      <c r="I850">
        <v>548129.08108108118</v>
      </c>
      <c r="J850">
        <v>82459.826086956527</v>
      </c>
      <c r="K850" t="s">
        <v>7970</v>
      </c>
      <c r="L850" t="s">
        <v>7971</v>
      </c>
      <c r="M850">
        <v>0</v>
      </c>
      <c r="N850">
        <v>14285.714285714286</v>
      </c>
      <c r="O850">
        <v>0</v>
      </c>
      <c r="P850">
        <v>68709</v>
      </c>
      <c r="Q850">
        <v>382674.54070841038</v>
      </c>
    </row>
    <row r="851" spans="1:17">
      <c r="A851" s="78">
        <v>46246</v>
      </c>
      <c r="B851" t="s">
        <v>6931</v>
      </c>
      <c r="C851" t="s">
        <v>6287</v>
      </c>
      <c r="D851" t="s">
        <v>6248</v>
      </c>
      <c r="E851" t="s">
        <v>84</v>
      </c>
      <c r="F851">
        <v>4</v>
      </c>
      <c r="G851">
        <v>605320</v>
      </c>
      <c r="H851">
        <v>444354.24864864862</v>
      </c>
      <c r="I851">
        <v>100979.08468468464</v>
      </c>
      <c r="J851">
        <v>16008.347826086958</v>
      </c>
      <c r="K851" t="s">
        <v>7970</v>
      </c>
      <c r="L851" t="s">
        <v>7971</v>
      </c>
      <c r="M851">
        <v>0</v>
      </c>
      <c r="N851">
        <v>14285.714285714286</v>
      </c>
      <c r="O851">
        <v>0</v>
      </c>
      <c r="P851">
        <v>12106.4</v>
      </c>
      <c r="Q851">
        <v>58578.622572883389</v>
      </c>
    </row>
    <row r="852" spans="1:17">
      <c r="A852" s="78">
        <v>46246</v>
      </c>
      <c r="B852" t="s">
        <v>6931</v>
      </c>
      <c r="C852" t="s">
        <v>6287</v>
      </c>
      <c r="D852" t="s">
        <v>6290</v>
      </c>
      <c r="E852" t="s">
        <v>84</v>
      </c>
      <c r="F852">
        <v>2</v>
      </c>
      <c r="G852">
        <v>1162910</v>
      </c>
      <c r="H852">
        <v>851114.0324324324</v>
      </c>
      <c r="I852">
        <v>196552.63423423423</v>
      </c>
      <c r="J852">
        <v>32751.304347826084</v>
      </c>
      <c r="K852" t="s">
        <v>7970</v>
      </c>
      <c r="L852" t="s">
        <v>7971</v>
      </c>
      <c r="M852">
        <v>0</v>
      </c>
      <c r="N852">
        <v>14285.714285714286</v>
      </c>
      <c r="O852">
        <v>0</v>
      </c>
      <c r="P852">
        <v>23258.2</v>
      </c>
      <c r="Q852">
        <v>126257.41560069386</v>
      </c>
    </row>
    <row r="853" spans="1:17">
      <c r="A853" s="78">
        <v>46246</v>
      </c>
      <c r="B853" t="s">
        <v>6932</v>
      </c>
      <c r="C853" t="s">
        <v>6188</v>
      </c>
      <c r="D853" t="s">
        <v>6135</v>
      </c>
      <c r="E853" t="s">
        <v>20</v>
      </c>
      <c r="F853">
        <v>8</v>
      </c>
      <c r="G853">
        <v>738520</v>
      </c>
      <c r="H853">
        <v>567614.78918918909</v>
      </c>
      <c r="I853">
        <v>97718.544144144165</v>
      </c>
      <c r="J853">
        <v>7529.739130434783</v>
      </c>
      <c r="K853" t="s">
        <v>7970</v>
      </c>
      <c r="L853" t="s">
        <v>7972</v>
      </c>
      <c r="M853">
        <v>0</v>
      </c>
      <c r="N853">
        <v>0</v>
      </c>
      <c r="O853">
        <v>0</v>
      </c>
      <c r="P853">
        <v>14770.400000000001</v>
      </c>
      <c r="Q853">
        <v>75418.405013709387</v>
      </c>
    </row>
    <row r="854" spans="1:17">
      <c r="A854" s="78">
        <v>46246</v>
      </c>
      <c r="B854" t="s">
        <v>6933</v>
      </c>
      <c r="C854" t="s">
        <v>6239</v>
      </c>
      <c r="D854" t="s">
        <v>6218</v>
      </c>
      <c r="E854" t="s">
        <v>20</v>
      </c>
      <c r="F854">
        <v>18</v>
      </c>
      <c r="G854">
        <v>1713285</v>
      </c>
      <c r="H854">
        <v>1306253.5783783782</v>
      </c>
      <c r="I854">
        <v>237246.42162162159</v>
      </c>
      <c r="J854">
        <v>14862.052173913044</v>
      </c>
      <c r="K854" t="s">
        <v>7970</v>
      </c>
      <c r="L854" t="s">
        <v>7971</v>
      </c>
      <c r="M854">
        <v>0</v>
      </c>
      <c r="N854">
        <v>16666.666666666668</v>
      </c>
      <c r="O854">
        <v>0</v>
      </c>
      <c r="P854">
        <v>34265.699999999997</v>
      </c>
      <c r="Q854">
        <v>171452.0027810419</v>
      </c>
    </row>
    <row r="855" spans="1:17">
      <c r="A855" s="78">
        <v>46246</v>
      </c>
      <c r="B855" t="s">
        <v>6934</v>
      </c>
      <c r="C855" t="s">
        <v>6287</v>
      </c>
      <c r="D855" t="s">
        <v>3976</v>
      </c>
      <c r="E855" t="s">
        <v>2770</v>
      </c>
      <c r="F855">
        <v>24</v>
      </c>
      <c r="G855">
        <v>234920.4</v>
      </c>
      <c r="H855">
        <v>175646.27027027024</v>
      </c>
      <c r="I855">
        <v>35993.729729729734</v>
      </c>
      <c r="J855">
        <v>881.53043478260884</v>
      </c>
      <c r="K855" t="s">
        <v>7970</v>
      </c>
      <c r="L855" t="s">
        <v>7972</v>
      </c>
      <c r="M855">
        <v>0</v>
      </c>
      <c r="N855">
        <v>0</v>
      </c>
      <c r="O855">
        <v>0</v>
      </c>
      <c r="P855">
        <v>0</v>
      </c>
      <c r="Q855">
        <v>35112.199294947124</v>
      </c>
    </row>
    <row r="856" spans="1:17">
      <c r="A856" s="78">
        <v>46246</v>
      </c>
      <c r="B856" t="s">
        <v>6934</v>
      </c>
      <c r="C856" t="s">
        <v>6287</v>
      </c>
      <c r="D856" t="s">
        <v>3984</v>
      </c>
      <c r="E856" t="s">
        <v>2770</v>
      </c>
      <c r="F856">
        <v>11</v>
      </c>
      <c r="G856">
        <v>662209.35</v>
      </c>
      <c r="H856">
        <v>499975.56756756752</v>
      </c>
      <c r="I856">
        <v>96609.432432432368</v>
      </c>
      <c r="J856">
        <v>3829.913043478261</v>
      </c>
      <c r="K856" t="s">
        <v>7970</v>
      </c>
      <c r="L856" t="s">
        <v>7972</v>
      </c>
      <c r="M856">
        <v>0</v>
      </c>
      <c r="N856">
        <v>0</v>
      </c>
      <c r="O856">
        <v>0</v>
      </c>
      <c r="P856">
        <v>0</v>
      </c>
      <c r="Q856">
        <v>92779.519388954111</v>
      </c>
    </row>
    <row r="857" spans="1:17">
      <c r="A857" s="78">
        <v>46246</v>
      </c>
      <c r="B857" t="s">
        <v>6935</v>
      </c>
      <c r="C857" t="s">
        <v>6251</v>
      </c>
      <c r="D857" t="s">
        <v>6202</v>
      </c>
      <c r="E857" t="s">
        <v>661</v>
      </c>
      <c r="F857">
        <v>2</v>
      </c>
      <c r="G857">
        <v>141895</v>
      </c>
      <c r="H857">
        <v>94140.237837837834</v>
      </c>
      <c r="I857">
        <v>33693.095495495494</v>
      </c>
      <c r="J857">
        <v>7942.9565217391319</v>
      </c>
      <c r="K857" t="s">
        <v>7970</v>
      </c>
      <c r="L857" t="s">
        <v>7972</v>
      </c>
      <c r="M857">
        <v>0</v>
      </c>
      <c r="N857">
        <v>0</v>
      </c>
      <c r="O857">
        <v>0</v>
      </c>
      <c r="P857">
        <v>2837.9</v>
      </c>
      <c r="Q857">
        <v>22912.238973756361</v>
      </c>
    </row>
    <row r="858" spans="1:17">
      <c r="A858" s="78">
        <v>46246</v>
      </c>
      <c r="B858" t="s">
        <v>6936</v>
      </c>
      <c r="C858" t="s">
        <v>6134</v>
      </c>
      <c r="D858" t="s">
        <v>765</v>
      </c>
      <c r="E858" t="s">
        <v>661</v>
      </c>
      <c r="F858">
        <v>3</v>
      </c>
      <c r="G858">
        <v>713036.25000000012</v>
      </c>
      <c r="H858">
        <v>467380.85837837844</v>
      </c>
      <c r="I858">
        <v>174994.14162162156</v>
      </c>
      <c r="J858">
        <v>48323.478260869575</v>
      </c>
      <c r="K858" t="s">
        <v>7967</v>
      </c>
      <c r="L858" t="s">
        <v>7973</v>
      </c>
      <c r="M858">
        <v>0</v>
      </c>
      <c r="N858">
        <v>0</v>
      </c>
      <c r="O858">
        <v>57042.9</v>
      </c>
      <c r="P858">
        <v>0</v>
      </c>
      <c r="Q858">
        <v>69627.763360751997</v>
      </c>
    </row>
    <row r="859" spans="1:17">
      <c r="A859" s="78">
        <v>46246</v>
      </c>
      <c r="B859" t="s">
        <v>6937</v>
      </c>
      <c r="C859" t="s">
        <v>6134</v>
      </c>
      <c r="D859" t="s">
        <v>765</v>
      </c>
      <c r="E859" t="s">
        <v>661</v>
      </c>
      <c r="F859">
        <v>6</v>
      </c>
      <c r="G859">
        <v>1426072.5000000002</v>
      </c>
      <c r="H859">
        <v>934761.71675675688</v>
      </c>
      <c r="I859">
        <v>349988.28324324312</v>
      </c>
      <c r="J859">
        <v>96646.95652173915</v>
      </c>
      <c r="K859" t="s">
        <v>7967</v>
      </c>
      <c r="L859" t="s">
        <v>7973</v>
      </c>
      <c r="M859">
        <v>0</v>
      </c>
      <c r="N859">
        <v>0</v>
      </c>
      <c r="O859">
        <v>114085.8</v>
      </c>
      <c r="P859">
        <v>0</v>
      </c>
      <c r="Q859">
        <v>139255.52672150399</v>
      </c>
    </row>
    <row r="860" spans="1:17">
      <c r="A860" s="78">
        <v>46246</v>
      </c>
      <c r="B860" t="s">
        <v>6938</v>
      </c>
      <c r="C860" t="s">
        <v>6134</v>
      </c>
      <c r="D860" t="s">
        <v>6202</v>
      </c>
      <c r="E860" t="s">
        <v>661</v>
      </c>
      <c r="F860">
        <v>6</v>
      </c>
      <c r="G860">
        <v>425685.00000000006</v>
      </c>
      <c r="H860">
        <v>282420.7135135135</v>
      </c>
      <c r="I860">
        <v>101079.2864864865</v>
      </c>
      <c r="J860">
        <v>23828.869565217392</v>
      </c>
      <c r="K860" t="s">
        <v>7970</v>
      </c>
      <c r="L860" t="s">
        <v>7971</v>
      </c>
      <c r="M860">
        <v>0</v>
      </c>
      <c r="N860">
        <v>6250</v>
      </c>
      <c r="O860">
        <v>0</v>
      </c>
      <c r="P860">
        <v>8513.7000000000007</v>
      </c>
      <c r="Q860">
        <v>62486.716921269108</v>
      </c>
    </row>
    <row r="861" spans="1:17">
      <c r="A861" s="78">
        <v>46246</v>
      </c>
      <c r="B861" t="s">
        <v>6939</v>
      </c>
      <c r="C861" t="s">
        <v>6134</v>
      </c>
      <c r="D861" t="s">
        <v>726</v>
      </c>
      <c r="E861" t="s">
        <v>661</v>
      </c>
      <c r="F861">
        <v>8</v>
      </c>
      <c r="G861">
        <v>510822.00000000006</v>
      </c>
      <c r="H861">
        <v>338904.85621621623</v>
      </c>
      <c r="I861">
        <v>121295.14378378377</v>
      </c>
      <c r="J861">
        <v>32751.304347826084</v>
      </c>
      <c r="K861" t="s">
        <v>7967</v>
      </c>
      <c r="L861" t="s">
        <v>7973</v>
      </c>
      <c r="M861">
        <v>0</v>
      </c>
      <c r="N861">
        <v>0</v>
      </c>
      <c r="O861">
        <v>40865.760000000002</v>
      </c>
      <c r="P861">
        <v>0</v>
      </c>
      <c r="Q861">
        <v>47678.07943595769</v>
      </c>
    </row>
    <row r="862" spans="1:17">
      <c r="A862" s="78">
        <v>46246</v>
      </c>
      <c r="B862" t="s">
        <v>6940</v>
      </c>
      <c r="C862" t="s">
        <v>6128</v>
      </c>
      <c r="D862" t="s">
        <v>6202</v>
      </c>
      <c r="E862" t="s">
        <v>661</v>
      </c>
      <c r="F862">
        <v>2</v>
      </c>
      <c r="G862">
        <v>141895</v>
      </c>
      <c r="H862">
        <v>94140.237837837834</v>
      </c>
      <c r="I862">
        <v>33693.095495495494</v>
      </c>
      <c r="J862">
        <v>7942.9565217391319</v>
      </c>
      <c r="K862" t="s">
        <v>7970</v>
      </c>
      <c r="L862" t="s">
        <v>7971</v>
      </c>
      <c r="M862">
        <v>0</v>
      </c>
      <c r="N862">
        <v>2500</v>
      </c>
      <c r="O862">
        <v>0</v>
      </c>
      <c r="P862">
        <v>2837.9</v>
      </c>
      <c r="Q862">
        <v>20412.238973756361</v>
      </c>
    </row>
    <row r="863" spans="1:17">
      <c r="A863" s="78">
        <v>46246</v>
      </c>
      <c r="B863" t="s">
        <v>6940</v>
      </c>
      <c r="C863" t="s">
        <v>6128</v>
      </c>
      <c r="D863" t="s">
        <v>726</v>
      </c>
      <c r="E863" t="s">
        <v>661</v>
      </c>
      <c r="F863">
        <v>4</v>
      </c>
      <c r="G863">
        <v>255411.00000000003</v>
      </c>
      <c r="H863">
        <v>169452.42810810811</v>
      </c>
      <c r="I863">
        <v>60647.571891891886</v>
      </c>
      <c r="J863">
        <v>16375.652173913042</v>
      </c>
      <c r="K863" t="s">
        <v>7970</v>
      </c>
      <c r="L863" t="s">
        <v>7971</v>
      </c>
      <c r="M863">
        <v>0</v>
      </c>
      <c r="N863">
        <v>2500</v>
      </c>
      <c r="O863">
        <v>0</v>
      </c>
      <c r="P863">
        <v>5108.22</v>
      </c>
      <c r="Q863">
        <v>36663.699717978845</v>
      </c>
    </row>
    <row r="864" spans="1:17">
      <c r="A864" s="78">
        <v>46246</v>
      </c>
      <c r="B864" t="s">
        <v>6941</v>
      </c>
      <c r="C864" t="s">
        <v>6158</v>
      </c>
      <c r="D864" t="s">
        <v>6202</v>
      </c>
      <c r="E864" t="s">
        <v>661</v>
      </c>
      <c r="F864">
        <v>4</v>
      </c>
      <c r="G864">
        <v>283790</v>
      </c>
      <c r="H864">
        <v>188280.47567567567</v>
      </c>
      <c r="I864">
        <v>67386.190990990988</v>
      </c>
      <c r="J864">
        <v>15885.913043478264</v>
      </c>
      <c r="K864" t="s">
        <v>7970</v>
      </c>
      <c r="L864" t="s">
        <v>7971</v>
      </c>
      <c r="M864">
        <v>0</v>
      </c>
      <c r="N864">
        <v>7500</v>
      </c>
      <c r="O864">
        <v>0</v>
      </c>
      <c r="P864">
        <v>5675.8</v>
      </c>
      <c r="Q864">
        <v>38324.477947512722</v>
      </c>
    </row>
    <row r="865" spans="1:17">
      <c r="A865" s="78">
        <v>46246</v>
      </c>
      <c r="B865" t="s">
        <v>6941</v>
      </c>
      <c r="C865" t="s">
        <v>6158</v>
      </c>
      <c r="D865" t="s">
        <v>726</v>
      </c>
      <c r="E865" t="s">
        <v>661</v>
      </c>
      <c r="F865">
        <v>8</v>
      </c>
      <c r="G865">
        <v>510822.00000000006</v>
      </c>
      <c r="H865">
        <v>338904.85621621623</v>
      </c>
      <c r="I865">
        <v>121295.14378378377</v>
      </c>
      <c r="J865">
        <v>32751.304347826084</v>
      </c>
      <c r="K865" t="s">
        <v>7970</v>
      </c>
      <c r="L865" t="s">
        <v>7971</v>
      </c>
      <c r="M865">
        <v>0</v>
      </c>
      <c r="N865">
        <v>7500</v>
      </c>
      <c r="O865">
        <v>0</v>
      </c>
      <c r="P865">
        <v>10216.44</v>
      </c>
      <c r="Q865">
        <v>70827.39943595769</v>
      </c>
    </row>
    <row r="866" spans="1:17">
      <c r="A866" s="78">
        <v>46246</v>
      </c>
      <c r="B866" t="s">
        <v>6942</v>
      </c>
      <c r="C866" t="s">
        <v>6158</v>
      </c>
      <c r="D866" t="s">
        <v>726</v>
      </c>
      <c r="E866" t="s">
        <v>661</v>
      </c>
      <c r="F866">
        <v>8</v>
      </c>
      <c r="G866">
        <v>510822.00000000006</v>
      </c>
      <c r="H866">
        <v>338904.85621621623</v>
      </c>
      <c r="I866">
        <v>121295.14378378377</v>
      </c>
      <c r="J866">
        <v>32751.304347826084</v>
      </c>
      <c r="K866" t="s">
        <v>7970</v>
      </c>
      <c r="L866" t="s">
        <v>7971</v>
      </c>
      <c r="M866">
        <v>0</v>
      </c>
      <c r="N866">
        <v>5882.3529411764703</v>
      </c>
      <c r="O866">
        <v>0</v>
      </c>
      <c r="P866">
        <v>10216.44</v>
      </c>
      <c r="Q866">
        <v>72445.046494781214</v>
      </c>
    </row>
    <row r="867" spans="1:17">
      <c r="A867" s="78">
        <v>46246</v>
      </c>
      <c r="B867" t="s">
        <v>6943</v>
      </c>
      <c r="C867" t="s">
        <v>6287</v>
      </c>
      <c r="D867" t="s">
        <v>5492</v>
      </c>
      <c r="E867" t="s">
        <v>5395</v>
      </c>
      <c r="F867">
        <v>36</v>
      </c>
      <c r="G867">
        <v>648018</v>
      </c>
      <c r="H867">
        <v>539696.27675675671</v>
      </c>
      <c r="I867">
        <v>44103.723243243294</v>
      </c>
      <c r="J867">
        <v>1193.7391212521738</v>
      </c>
      <c r="K867" t="s">
        <v>7970</v>
      </c>
      <c r="L867" t="s">
        <v>7972</v>
      </c>
      <c r="M867">
        <v>0</v>
      </c>
      <c r="N867">
        <v>0</v>
      </c>
      <c r="O867">
        <v>0</v>
      </c>
      <c r="P867">
        <v>0</v>
      </c>
      <c r="Q867">
        <v>42909.984121991118</v>
      </c>
    </row>
    <row r="868" spans="1:17">
      <c r="A868" s="78">
        <v>46246</v>
      </c>
      <c r="B868" t="s">
        <v>6943</v>
      </c>
      <c r="C868" t="s">
        <v>6287</v>
      </c>
      <c r="D868" t="s">
        <v>5494</v>
      </c>
      <c r="E868" t="s">
        <v>5395</v>
      </c>
      <c r="F868">
        <v>36</v>
      </c>
      <c r="G868">
        <v>933399.00000000012</v>
      </c>
      <c r="H868">
        <v>777373.41405405384</v>
      </c>
      <c r="I868">
        <v>63526.585945946164</v>
      </c>
      <c r="J868">
        <v>1492.1739222260871</v>
      </c>
      <c r="K868" t="s">
        <v>7970</v>
      </c>
      <c r="L868" t="s">
        <v>7972</v>
      </c>
      <c r="M868">
        <v>0</v>
      </c>
      <c r="N868">
        <v>0</v>
      </c>
      <c r="O868">
        <v>0</v>
      </c>
      <c r="P868">
        <v>0</v>
      </c>
      <c r="Q868">
        <v>62034.412023720077</v>
      </c>
    </row>
    <row r="869" spans="1:17">
      <c r="A869" s="78">
        <v>46246</v>
      </c>
      <c r="B869" t="s">
        <v>6943</v>
      </c>
      <c r="C869" t="s">
        <v>6287</v>
      </c>
      <c r="D869" t="s">
        <v>5496</v>
      </c>
      <c r="E869" t="s">
        <v>5395</v>
      </c>
      <c r="F869">
        <v>48</v>
      </c>
      <c r="G869">
        <v>154068</v>
      </c>
      <c r="H869">
        <v>128314.22270270268</v>
      </c>
      <c r="I869">
        <v>10485.777297297318</v>
      </c>
      <c r="J869">
        <v>2295.6521739130435</v>
      </c>
      <c r="K869" t="s">
        <v>7970</v>
      </c>
      <c r="L869" t="s">
        <v>7972</v>
      </c>
      <c r="M869">
        <v>0</v>
      </c>
      <c r="N869">
        <v>0</v>
      </c>
      <c r="O869">
        <v>0</v>
      </c>
      <c r="P869">
        <v>0</v>
      </c>
      <c r="Q869">
        <v>8190.125123384274</v>
      </c>
    </row>
    <row r="870" spans="1:17">
      <c r="A870" s="78">
        <v>46246</v>
      </c>
      <c r="B870" t="s">
        <v>6943</v>
      </c>
      <c r="C870" t="s">
        <v>6287</v>
      </c>
      <c r="D870" t="s">
        <v>5540</v>
      </c>
      <c r="E870" t="s">
        <v>5395</v>
      </c>
      <c r="F870">
        <v>9</v>
      </c>
      <c r="G870">
        <v>307442.24999999994</v>
      </c>
      <c r="H870">
        <v>256050.66162162158</v>
      </c>
      <c r="I870">
        <v>20924.338378378365</v>
      </c>
      <c r="J870">
        <v>1721.7391304347825</v>
      </c>
      <c r="K870" t="s">
        <v>7970</v>
      </c>
      <c r="L870" t="s">
        <v>7972</v>
      </c>
      <c r="M870">
        <v>0</v>
      </c>
      <c r="N870">
        <v>0</v>
      </c>
      <c r="O870">
        <v>0</v>
      </c>
      <c r="P870">
        <v>0</v>
      </c>
      <c r="Q870">
        <v>19202.599247943581</v>
      </c>
    </row>
    <row r="871" spans="1:17">
      <c r="A871" s="78">
        <v>46247</v>
      </c>
      <c r="B871" t="s">
        <v>6944</v>
      </c>
      <c r="C871" t="s">
        <v>6134</v>
      </c>
      <c r="D871" t="s">
        <v>6383</v>
      </c>
      <c r="E871" t="s">
        <v>84</v>
      </c>
      <c r="F871">
        <v>2</v>
      </c>
      <c r="G871">
        <v>342990.00000000006</v>
      </c>
      <c r="H871">
        <v>252067.80540540535</v>
      </c>
      <c r="I871">
        <v>56932.19459459465</v>
      </c>
      <c r="J871">
        <v>6397.217391304348</v>
      </c>
      <c r="K871" t="s">
        <v>7967</v>
      </c>
      <c r="L871" t="s">
        <v>7973</v>
      </c>
      <c r="M871">
        <v>0</v>
      </c>
      <c r="N871">
        <v>0</v>
      </c>
      <c r="O871">
        <v>10289.700000000001</v>
      </c>
      <c r="P871">
        <v>6859.8</v>
      </c>
      <c r="Q871">
        <v>33385.477203290298</v>
      </c>
    </row>
    <row r="872" spans="1:17">
      <c r="A872" s="78">
        <v>46247</v>
      </c>
      <c r="B872" t="s">
        <v>6945</v>
      </c>
      <c r="C872" t="s">
        <v>6196</v>
      </c>
      <c r="D872" t="s">
        <v>6159</v>
      </c>
      <c r="E872" t="s">
        <v>84</v>
      </c>
      <c r="F872">
        <v>2</v>
      </c>
      <c r="G872">
        <v>705960.00000000012</v>
      </c>
      <c r="H872">
        <v>497356.28108108102</v>
      </c>
      <c r="I872">
        <v>138643.71891891898</v>
      </c>
      <c r="J872">
        <v>29093.565217391308</v>
      </c>
      <c r="K872" t="s">
        <v>7970</v>
      </c>
      <c r="L872" t="s">
        <v>7972</v>
      </c>
      <c r="M872">
        <v>0</v>
      </c>
      <c r="N872">
        <v>0</v>
      </c>
      <c r="O872">
        <v>0</v>
      </c>
      <c r="P872">
        <v>14119.2</v>
      </c>
      <c r="Q872">
        <v>95430.953701527673</v>
      </c>
    </row>
    <row r="873" spans="1:17">
      <c r="A873" s="78">
        <v>46247</v>
      </c>
      <c r="B873" t="s">
        <v>6946</v>
      </c>
      <c r="C873" t="s">
        <v>6239</v>
      </c>
      <c r="D873" t="s">
        <v>6160</v>
      </c>
      <c r="E873" t="s">
        <v>20</v>
      </c>
      <c r="F873">
        <v>3</v>
      </c>
      <c r="G873">
        <v>2430899.9999999995</v>
      </c>
      <c r="H873">
        <v>1796214.2270270269</v>
      </c>
      <c r="I873">
        <v>393785.7729729726</v>
      </c>
      <c r="J873">
        <v>59732.869565217392</v>
      </c>
      <c r="K873" t="s">
        <v>6947</v>
      </c>
      <c r="L873" t="s">
        <v>7974</v>
      </c>
      <c r="M873">
        <v>45000</v>
      </c>
      <c r="N873">
        <v>16666.666666666668</v>
      </c>
      <c r="O873">
        <v>0</v>
      </c>
      <c r="P873">
        <v>48617.999999999993</v>
      </c>
      <c r="Q873">
        <v>223768.23674108851</v>
      </c>
    </row>
    <row r="874" spans="1:17">
      <c r="A874" s="78">
        <v>46247</v>
      </c>
      <c r="B874" t="s">
        <v>6948</v>
      </c>
      <c r="C874" t="s">
        <v>6134</v>
      </c>
      <c r="D874" t="s">
        <v>6135</v>
      </c>
      <c r="E874" t="s">
        <v>20</v>
      </c>
      <c r="F874">
        <v>24</v>
      </c>
      <c r="G874">
        <v>2215560</v>
      </c>
      <c r="H874">
        <v>1702844.3675675672</v>
      </c>
      <c r="I874">
        <v>293155.63243243261</v>
      </c>
      <c r="J874">
        <v>22589.217391304348</v>
      </c>
      <c r="K874" t="s">
        <v>6674</v>
      </c>
      <c r="L874" t="s">
        <v>7974</v>
      </c>
      <c r="M874">
        <v>50000</v>
      </c>
      <c r="N874">
        <v>6250</v>
      </c>
      <c r="O874">
        <v>0</v>
      </c>
      <c r="P874">
        <v>44311.199999999997</v>
      </c>
      <c r="Q874">
        <v>170005.21504112828</v>
      </c>
    </row>
    <row r="875" spans="1:17">
      <c r="A875" s="78">
        <v>46247</v>
      </c>
      <c r="B875" t="s">
        <v>6949</v>
      </c>
      <c r="C875" t="s">
        <v>6128</v>
      </c>
      <c r="D875" t="s">
        <v>6156</v>
      </c>
      <c r="E875" t="s">
        <v>20</v>
      </c>
      <c r="F875">
        <v>12</v>
      </c>
      <c r="G875">
        <v>2061270.0000000002</v>
      </c>
      <c r="H875">
        <v>1528122.5513513512</v>
      </c>
      <c r="I875">
        <v>328877.4486486488</v>
      </c>
      <c r="J875">
        <v>49475.895652173916</v>
      </c>
      <c r="K875" t="s">
        <v>6947</v>
      </c>
      <c r="L875" t="s">
        <v>7974</v>
      </c>
      <c r="M875">
        <v>45000</v>
      </c>
      <c r="N875">
        <v>16666.666666666668</v>
      </c>
      <c r="O875">
        <v>0</v>
      </c>
      <c r="P875">
        <v>41225.4</v>
      </c>
      <c r="Q875">
        <v>176509.48632980825</v>
      </c>
    </row>
    <row r="876" spans="1:17">
      <c r="A876" s="78">
        <v>46247</v>
      </c>
      <c r="B876" t="s">
        <v>6949</v>
      </c>
      <c r="C876" t="s">
        <v>6128</v>
      </c>
      <c r="D876" t="s">
        <v>6160</v>
      </c>
      <c r="E876" t="s">
        <v>20</v>
      </c>
      <c r="F876">
        <v>3</v>
      </c>
      <c r="G876">
        <v>2430899.9999999995</v>
      </c>
      <c r="H876">
        <v>1796214.2270270269</v>
      </c>
      <c r="I876">
        <v>393785.7729729726</v>
      </c>
      <c r="J876">
        <v>59732.869565217392</v>
      </c>
      <c r="K876" t="s">
        <v>6947</v>
      </c>
      <c r="L876" t="s">
        <v>7974</v>
      </c>
      <c r="M876">
        <v>45000</v>
      </c>
      <c r="N876">
        <v>16666.666666666668</v>
      </c>
      <c r="O876">
        <v>0</v>
      </c>
      <c r="P876">
        <v>48617.999999999993</v>
      </c>
      <c r="Q876">
        <v>223768.23674108851</v>
      </c>
    </row>
    <row r="877" spans="1:17">
      <c r="A877" s="78">
        <v>46247</v>
      </c>
      <c r="B877" t="s">
        <v>6950</v>
      </c>
      <c r="C877" t="s">
        <v>6124</v>
      </c>
      <c r="D877" t="s">
        <v>6160</v>
      </c>
      <c r="E877" t="s">
        <v>20</v>
      </c>
      <c r="F877">
        <v>3</v>
      </c>
      <c r="G877">
        <v>2430899.9999999995</v>
      </c>
      <c r="H877">
        <v>1796214.2270270269</v>
      </c>
      <c r="I877">
        <v>393785.7729729726</v>
      </c>
      <c r="J877">
        <v>59732.869565217392</v>
      </c>
      <c r="K877" t="s">
        <v>6947</v>
      </c>
      <c r="L877" t="s">
        <v>7974</v>
      </c>
      <c r="M877">
        <v>45000</v>
      </c>
      <c r="N877">
        <v>14285.714285714286</v>
      </c>
      <c r="O877">
        <v>0</v>
      </c>
      <c r="P877">
        <v>48617.999999999993</v>
      </c>
      <c r="Q877">
        <v>226149.18912204093</v>
      </c>
    </row>
    <row r="878" spans="1:17">
      <c r="A878" s="78">
        <v>46247</v>
      </c>
      <c r="B878" t="s">
        <v>6951</v>
      </c>
      <c r="C878" t="s">
        <v>6138</v>
      </c>
      <c r="D878" t="s">
        <v>6218</v>
      </c>
      <c r="E878" t="s">
        <v>20</v>
      </c>
      <c r="F878">
        <v>10</v>
      </c>
      <c r="G878">
        <v>951825</v>
      </c>
      <c r="H878">
        <v>725696.43243243231</v>
      </c>
      <c r="I878">
        <v>131803.56756756757</v>
      </c>
      <c r="J878">
        <v>8256.6956521739121</v>
      </c>
      <c r="K878" t="s">
        <v>7970</v>
      </c>
      <c r="L878" t="s">
        <v>7971</v>
      </c>
      <c r="M878">
        <v>0</v>
      </c>
      <c r="N878">
        <v>7142.8571428571431</v>
      </c>
      <c r="O878">
        <v>0</v>
      </c>
      <c r="P878">
        <v>19036.499999999996</v>
      </c>
      <c r="Q878">
        <v>97367.51477253651</v>
      </c>
    </row>
    <row r="879" spans="1:17">
      <c r="A879" s="78">
        <v>46247</v>
      </c>
      <c r="B879" t="s">
        <v>6951</v>
      </c>
      <c r="C879" t="s">
        <v>6138</v>
      </c>
      <c r="D879" t="s">
        <v>2687</v>
      </c>
      <c r="E879" t="s">
        <v>20</v>
      </c>
      <c r="F879">
        <v>2</v>
      </c>
      <c r="G879">
        <v>166685</v>
      </c>
      <c r="H879">
        <v>126804.28108108108</v>
      </c>
      <c r="I879">
        <v>23362.38558558558</v>
      </c>
      <c r="J879">
        <v>1610.0173913043477</v>
      </c>
      <c r="K879" t="s">
        <v>7970</v>
      </c>
      <c r="L879" t="s">
        <v>7971</v>
      </c>
      <c r="M879">
        <v>0</v>
      </c>
      <c r="N879">
        <v>7142.8571428571431</v>
      </c>
      <c r="O879">
        <v>0</v>
      </c>
      <c r="P879">
        <v>3333.7</v>
      </c>
      <c r="Q879">
        <v>11275.811051424091</v>
      </c>
    </row>
    <row r="880" spans="1:17">
      <c r="A880" s="78">
        <v>46247</v>
      </c>
      <c r="B880" t="s">
        <v>6952</v>
      </c>
      <c r="C880" t="s">
        <v>6124</v>
      </c>
      <c r="D880" t="s">
        <v>6210</v>
      </c>
      <c r="E880" t="s">
        <v>20</v>
      </c>
      <c r="F880">
        <v>2</v>
      </c>
      <c r="G880">
        <v>320790</v>
      </c>
      <c r="H880">
        <v>239895.82702702703</v>
      </c>
      <c r="I880">
        <v>49104.17297297297</v>
      </c>
      <c r="J880">
        <v>6489.04347826087</v>
      </c>
      <c r="K880" t="s">
        <v>7970</v>
      </c>
      <c r="L880" t="s">
        <v>7971</v>
      </c>
      <c r="M880">
        <v>0</v>
      </c>
      <c r="N880">
        <v>10000</v>
      </c>
      <c r="O880">
        <v>0</v>
      </c>
      <c r="P880">
        <v>6415.8</v>
      </c>
      <c r="Q880">
        <v>26199.329494712099</v>
      </c>
    </row>
    <row r="881" spans="1:17">
      <c r="A881" s="78">
        <v>46247</v>
      </c>
      <c r="B881" t="s">
        <v>6952</v>
      </c>
      <c r="C881" t="s">
        <v>6124</v>
      </c>
      <c r="D881" t="s">
        <v>6167</v>
      </c>
      <c r="E881" t="s">
        <v>84</v>
      </c>
      <c r="F881">
        <v>6</v>
      </c>
      <c r="G881">
        <v>404595.00000000006</v>
      </c>
      <c r="H881">
        <v>309091.21297297289</v>
      </c>
      <c r="I881">
        <v>55408.787027027109</v>
      </c>
      <c r="J881">
        <v>4141.3565217391306</v>
      </c>
      <c r="K881" t="s">
        <v>7970</v>
      </c>
      <c r="L881" t="s">
        <v>7971</v>
      </c>
      <c r="M881">
        <v>0</v>
      </c>
      <c r="N881">
        <v>10000</v>
      </c>
      <c r="O881">
        <v>0</v>
      </c>
      <c r="P881">
        <v>8091.9000000000005</v>
      </c>
      <c r="Q881">
        <v>33175.530505287978</v>
      </c>
    </row>
    <row r="882" spans="1:17">
      <c r="A882" s="78">
        <v>46247</v>
      </c>
      <c r="B882" t="s">
        <v>6953</v>
      </c>
      <c r="C882" t="s">
        <v>6134</v>
      </c>
      <c r="D882" t="s">
        <v>6384</v>
      </c>
      <c r="E882" t="s">
        <v>84</v>
      </c>
      <c r="F882">
        <v>6</v>
      </c>
      <c r="G882">
        <v>195915.00000000003</v>
      </c>
      <c r="H882">
        <v>145139.28648648647</v>
      </c>
      <c r="I882">
        <v>31360.713513513532</v>
      </c>
      <c r="J882">
        <v>3778.6434782608694</v>
      </c>
      <c r="K882" t="s">
        <v>7967</v>
      </c>
      <c r="L882" t="s">
        <v>7973</v>
      </c>
      <c r="M882">
        <v>0</v>
      </c>
      <c r="N882">
        <v>0</v>
      </c>
      <c r="O882">
        <v>15673.2</v>
      </c>
      <c r="P882">
        <v>0</v>
      </c>
      <c r="Q882">
        <v>11908.870035252661</v>
      </c>
    </row>
    <row r="883" spans="1:17">
      <c r="A883" s="78">
        <v>46247</v>
      </c>
      <c r="B883" t="s">
        <v>6954</v>
      </c>
      <c r="C883" t="s">
        <v>6175</v>
      </c>
      <c r="D883" t="s">
        <v>6207</v>
      </c>
      <c r="E883" t="s">
        <v>84</v>
      </c>
      <c r="F883">
        <v>4</v>
      </c>
      <c r="G883">
        <v>1149220</v>
      </c>
      <c r="H883">
        <v>872068.32432432426</v>
      </c>
      <c r="I883">
        <v>163265.00900900899</v>
      </c>
      <c r="J883">
        <v>12978.08695652174</v>
      </c>
      <c r="K883" t="s">
        <v>6546</v>
      </c>
      <c r="L883" t="s">
        <v>7975</v>
      </c>
      <c r="M883">
        <v>40000</v>
      </c>
      <c r="N883">
        <v>0</v>
      </c>
      <c r="O883">
        <v>0</v>
      </c>
      <c r="P883">
        <v>22984.399999999998</v>
      </c>
      <c r="Q883">
        <v>87302.522052487271</v>
      </c>
    </row>
    <row r="884" spans="1:17">
      <c r="A884" s="78">
        <v>46247</v>
      </c>
      <c r="B884" t="s">
        <v>6955</v>
      </c>
      <c r="C884" t="s">
        <v>6188</v>
      </c>
      <c r="D884" t="s">
        <v>6218</v>
      </c>
      <c r="E884" t="s">
        <v>20</v>
      </c>
      <c r="F884">
        <v>48</v>
      </c>
      <c r="G884">
        <v>4568759.9999999991</v>
      </c>
      <c r="H884">
        <v>3483342.8756756755</v>
      </c>
      <c r="I884">
        <v>632657.12432432361</v>
      </c>
      <c r="J884">
        <v>39632.139130434785</v>
      </c>
      <c r="K884" t="s">
        <v>7967</v>
      </c>
      <c r="L884" t="s">
        <v>7973</v>
      </c>
      <c r="M884">
        <v>0</v>
      </c>
      <c r="N884">
        <v>0</v>
      </c>
      <c r="O884">
        <v>228438</v>
      </c>
      <c r="P884">
        <v>91375.2</v>
      </c>
      <c r="Q884">
        <v>273211.78519388876</v>
      </c>
    </row>
    <row r="885" spans="1:17">
      <c r="A885" s="78">
        <v>46247</v>
      </c>
      <c r="B885" t="s">
        <v>6956</v>
      </c>
      <c r="C885" t="s">
        <v>6134</v>
      </c>
      <c r="D885" t="s">
        <v>6167</v>
      </c>
      <c r="E885" t="s">
        <v>84</v>
      </c>
      <c r="F885">
        <v>6</v>
      </c>
      <c r="G885">
        <v>404595.00000000006</v>
      </c>
      <c r="H885">
        <v>309091.21297297289</v>
      </c>
      <c r="I885">
        <v>55408.787027027109</v>
      </c>
      <c r="J885">
        <v>4141.3565217391306</v>
      </c>
      <c r="K885" t="s">
        <v>7967</v>
      </c>
      <c r="L885" t="s">
        <v>7973</v>
      </c>
      <c r="M885">
        <v>0</v>
      </c>
      <c r="N885">
        <v>0</v>
      </c>
      <c r="O885">
        <v>12137.85</v>
      </c>
      <c r="P885">
        <v>8091.9000000000005</v>
      </c>
      <c r="Q885">
        <v>31037.680505287979</v>
      </c>
    </row>
    <row r="886" spans="1:17">
      <c r="A886" s="78">
        <v>46247</v>
      </c>
      <c r="B886" t="s">
        <v>6957</v>
      </c>
      <c r="C886" t="s">
        <v>6124</v>
      </c>
      <c r="D886" t="s">
        <v>6135</v>
      </c>
      <c r="E886" t="s">
        <v>20</v>
      </c>
      <c r="F886">
        <v>24</v>
      </c>
      <c r="G886">
        <v>2215560</v>
      </c>
      <c r="H886">
        <v>1702844.3675675672</v>
      </c>
      <c r="I886">
        <v>293155.63243243261</v>
      </c>
      <c r="J886">
        <v>22589.217391304348</v>
      </c>
      <c r="K886" t="s">
        <v>6674</v>
      </c>
      <c r="L886" t="s">
        <v>7974</v>
      </c>
      <c r="M886">
        <v>50000</v>
      </c>
      <c r="N886">
        <v>10000</v>
      </c>
      <c r="O886">
        <v>0</v>
      </c>
      <c r="P886">
        <v>44311.199999999997</v>
      </c>
      <c r="Q886">
        <v>166255.21504112828</v>
      </c>
    </row>
    <row r="887" spans="1:17">
      <c r="A887" s="78">
        <v>46247</v>
      </c>
      <c r="B887" t="s">
        <v>6958</v>
      </c>
      <c r="C887" t="s">
        <v>6134</v>
      </c>
      <c r="D887" t="s">
        <v>6167</v>
      </c>
      <c r="E887" t="s">
        <v>84</v>
      </c>
      <c r="F887">
        <v>4</v>
      </c>
      <c r="G887">
        <v>269730</v>
      </c>
      <c r="H887">
        <v>206060.80864864861</v>
      </c>
      <c r="I887">
        <v>36939.191351351386</v>
      </c>
      <c r="J887">
        <v>2760.9043478260869</v>
      </c>
      <c r="K887" t="s">
        <v>7970</v>
      </c>
      <c r="L887" t="s">
        <v>7972</v>
      </c>
      <c r="M887">
        <v>0</v>
      </c>
      <c r="N887">
        <v>0</v>
      </c>
      <c r="O887">
        <v>0</v>
      </c>
      <c r="P887">
        <v>5394.6</v>
      </c>
      <c r="Q887">
        <v>28783.687003525301</v>
      </c>
    </row>
    <row r="888" spans="1:17">
      <c r="A888" s="78">
        <v>46247</v>
      </c>
      <c r="B888" t="s">
        <v>6959</v>
      </c>
      <c r="C888" t="s">
        <v>6134</v>
      </c>
      <c r="D888" t="s">
        <v>6246</v>
      </c>
      <c r="E888" t="s">
        <v>20</v>
      </c>
      <c r="F888">
        <v>4</v>
      </c>
      <c r="G888">
        <v>400340</v>
      </c>
      <c r="H888">
        <v>305686.14054054051</v>
      </c>
      <c r="I888">
        <v>54980.526126126118</v>
      </c>
      <c r="J888">
        <v>3070.0521739130431</v>
      </c>
      <c r="K888" t="s">
        <v>7967</v>
      </c>
      <c r="L888" t="s">
        <v>7973</v>
      </c>
      <c r="M888">
        <v>0</v>
      </c>
      <c r="N888">
        <v>0</v>
      </c>
      <c r="O888">
        <v>12010.199999999999</v>
      </c>
      <c r="P888">
        <v>8006.8</v>
      </c>
      <c r="Q888">
        <v>31893.47395221308</v>
      </c>
    </row>
    <row r="889" spans="1:17">
      <c r="A889" s="78">
        <v>46247</v>
      </c>
      <c r="B889" t="s">
        <v>6960</v>
      </c>
      <c r="C889" t="s">
        <v>6124</v>
      </c>
      <c r="D889" t="s">
        <v>579</v>
      </c>
      <c r="E889" t="s">
        <v>75</v>
      </c>
      <c r="F889">
        <v>2</v>
      </c>
      <c r="G889">
        <v>173425</v>
      </c>
      <c r="H889">
        <v>129582.39999999999</v>
      </c>
      <c r="I889">
        <v>26656.338738738734</v>
      </c>
      <c r="J889">
        <v>7162.434782608696</v>
      </c>
      <c r="K889" t="s">
        <v>7970</v>
      </c>
      <c r="L889" t="s">
        <v>7971</v>
      </c>
      <c r="M889">
        <v>0</v>
      </c>
      <c r="N889">
        <v>3125</v>
      </c>
      <c r="O889">
        <v>0</v>
      </c>
      <c r="P889">
        <v>3468.5</v>
      </c>
      <c r="Q889">
        <v>12900.403956130038</v>
      </c>
    </row>
    <row r="890" spans="1:17">
      <c r="A890" s="78">
        <v>46247</v>
      </c>
      <c r="B890" t="s">
        <v>6961</v>
      </c>
      <c r="C890" t="s">
        <v>6158</v>
      </c>
      <c r="D890" t="s">
        <v>6131</v>
      </c>
      <c r="E890" t="s">
        <v>20</v>
      </c>
      <c r="F890">
        <v>12</v>
      </c>
      <c r="G890">
        <v>309782.5</v>
      </c>
      <c r="H890">
        <v>238971.37297297292</v>
      </c>
      <c r="I890">
        <v>40111.96036036039</v>
      </c>
      <c r="J890">
        <v>2252.7969391304346</v>
      </c>
      <c r="K890" t="s">
        <v>7970</v>
      </c>
      <c r="L890" t="s">
        <v>7972</v>
      </c>
      <c r="M890">
        <v>0</v>
      </c>
      <c r="N890">
        <v>0</v>
      </c>
      <c r="O890">
        <v>0</v>
      </c>
      <c r="P890">
        <v>6195.65</v>
      </c>
      <c r="Q890">
        <v>31663.513421229953</v>
      </c>
    </row>
    <row r="891" spans="1:17">
      <c r="A891" s="78">
        <v>46247</v>
      </c>
      <c r="B891" t="s">
        <v>6961</v>
      </c>
      <c r="C891" t="s">
        <v>6158</v>
      </c>
      <c r="D891" t="s">
        <v>6167</v>
      </c>
      <c r="E891" t="s">
        <v>84</v>
      </c>
      <c r="F891">
        <v>15</v>
      </c>
      <c r="G891">
        <v>1011487.5000000001</v>
      </c>
      <c r="H891">
        <v>772728.03243243229</v>
      </c>
      <c r="I891">
        <v>138521.96756756771</v>
      </c>
      <c r="J891">
        <v>10353.391304347826</v>
      </c>
      <c r="K891" t="s">
        <v>7970</v>
      </c>
      <c r="L891" t="s">
        <v>7972</v>
      </c>
      <c r="M891">
        <v>0</v>
      </c>
      <c r="N891">
        <v>0</v>
      </c>
      <c r="O891">
        <v>0</v>
      </c>
      <c r="P891">
        <v>20229.75</v>
      </c>
      <c r="Q891">
        <v>107938.82626321989</v>
      </c>
    </row>
    <row r="892" spans="1:17">
      <c r="A892" s="78">
        <v>46247</v>
      </c>
      <c r="B892" t="s">
        <v>6962</v>
      </c>
      <c r="C892" t="s">
        <v>6124</v>
      </c>
      <c r="D892" t="s">
        <v>6167</v>
      </c>
      <c r="E892" t="s">
        <v>84</v>
      </c>
      <c r="F892">
        <v>8</v>
      </c>
      <c r="G892">
        <v>539460</v>
      </c>
      <c r="H892">
        <v>412121.61729729723</v>
      </c>
      <c r="I892">
        <v>73878.382702702773</v>
      </c>
      <c r="J892">
        <v>5521.8086956521738</v>
      </c>
      <c r="K892" t="s">
        <v>7970</v>
      </c>
      <c r="L892" t="s">
        <v>7971</v>
      </c>
      <c r="M892">
        <v>0</v>
      </c>
      <c r="N892">
        <v>10000</v>
      </c>
      <c r="O892">
        <v>0</v>
      </c>
      <c r="P892">
        <v>10789.2</v>
      </c>
      <c r="Q892">
        <v>47567.374007050603</v>
      </c>
    </row>
    <row r="893" spans="1:17">
      <c r="A893" s="78">
        <v>46247</v>
      </c>
      <c r="B893" t="s">
        <v>6963</v>
      </c>
      <c r="C893" t="s">
        <v>6138</v>
      </c>
      <c r="D893" t="s">
        <v>6129</v>
      </c>
      <c r="E893" t="s">
        <v>20</v>
      </c>
      <c r="F893">
        <v>12</v>
      </c>
      <c r="G893">
        <v>167702.5</v>
      </c>
      <c r="H893">
        <v>129654.68108108104</v>
      </c>
      <c r="I893">
        <v>21428.652252252272</v>
      </c>
      <c r="J893">
        <v>1331.478260869565</v>
      </c>
      <c r="K893" t="s">
        <v>7970</v>
      </c>
      <c r="L893" t="s">
        <v>7971</v>
      </c>
      <c r="M893">
        <v>0</v>
      </c>
      <c r="N893">
        <v>5555.5555555555557</v>
      </c>
      <c r="O893">
        <v>0</v>
      </c>
      <c r="P893">
        <v>3354.05</v>
      </c>
      <c r="Q893">
        <v>11187.568435827154</v>
      </c>
    </row>
    <row r="894" spans="1:17">
      <c r="A894" s="78">
        <v>46247</v>
      </c>
      <c r="B894" t="s">
        <v>6964</v>
      </c>
      <c r="C894" t="s">
        <v>6239</v>
      </c>
      <c r="D894" t="s">
        <v>6151</v>
      </c>
      <c r="E894" t="s">
        <v>84</v>
      </c>
      <c r="F894">
        <v>48</v>
      </c>
      <c r="G894">
        <v>3316680</v>
      </c>
      <c r="H894">
        <v>2510817.2108108108</v>
      </c>
      <c r="I894">
        <v>477182.78918918874</v>
      </c>
      <c r="J894">
        <v>31220.869565217388</v>
      </c>
      <c r="K894" t="s">
        <v>7970</v>
      </c>
      <c r="L894" t="s">
        <v>7971</v>
      </c>
      <c r="M894">
        <v>0</v>
      </c>
      <c r="N894">
        <v>16666.666666666668</v>
      </c>
      <c r="O894">
        <v>0</v>
      </c>
      <c r="P894">
        <v>66333.599999999991</v>
      </c>
      <c r="Q894">
        <v>362961.65295730467</v>
      </c>
    </row>
    <row r="895" spans="1:17">
      <c r="A895" s="78">
        <v>46247</v>
      </c>
      <c r="B895" t="s">
        <v>6965</v>
      </c>
      <c r="C895" t="s">
        <v>6239</v>
      </c>
      <c r="D895" t="s">
        <v>6135</v>
      </c>
      <c r="E895" t="s">
        <v>20</v>
      </c>
      <c r="F895">
        <v>48</v>
      </c>
      <c r="G895">
        <v>4431120</v>
      </c>
      <c r="H895">
        <v>3405688.7351351343</v>
      </c>
      <c r="I895">
        <v>586311.26486486522</v>
      </c>
      <c r="J895">
        <v>45178.434782608696</v>
      </c>
      <c r="K895" t="s">
        <v>6674</v>
      </c>
      <c r="L895" t="s">
        <v>7974</v>
      </c>
      <c r="M895">
        <v>100000</v>
      </c>
      <c r="N895">
        <v>16666.666666666668</v>
      </c>
      <c r="O895">
        <v>0</v>
      </c>
      <c r="P895">
        <v>88622.399999999994</v>
      </c>
      <c r="Q895">
        <v>335843.76341558993</v>
      </c>
    </row>
    <row r="896" spans="1:17">
      <c r="A896" s="78">
        <v>46247</v>
      </c>
      <c r="B896" t="s">
        <v>6966</v>
      </c>
      <c r="C896" t="s">
        <v>6201</v>
      </c>
      <c r="D896" t="s">
        <v>6131</v>
      </c>
      <c r="E896" t="s">
        <v>20</v>
      </c>
      <c r="F896">
        <v>168</v>
      </c>
      <c r="G896">
        <v>4336955</v>
      </c>
      <c r="H896">
        <v>3345599.2216216209</v>
      </c>
      <c r="I896">
        <v>561567.44504504511</v>
      </c>
      <c r="J896">
        <v>61539.157147826088</v>
      </c>
      <c r="K896" t="s">
        <v>7970</v>
      </c>
      <c r="L896" t="s">
        <v>7971</v>
      </c>
      <c r="M896">
        <v>0</v>
      </c>
      <c r="N896">
        <v>28571.428571428572</v>
      </c>
      <c r="O896">
        <v>0</v>
      </c>
      <c r="P896">
        <v>86739.1</v>
      </c>
      <c r="Q896">
        <v>384717.75932579045</v>
      </c>
    </row>
    <row r="897" spans="1:17">
      <c r="A897" s="78">
        <v>46247</v>
      </c>
      <c r="B897" t="s">
        <v>6967</v>
      </c>
      <c r="C897" t="s">
        <v>6196</v>
      </c>
      <c r="D897" t="s">
        <v>6185</v>
      </c>
      <c r="E897" t="s">
        <v>20</v>
      </c>
      <c r="F897">
        <v>4</v>
      </c>
      <c r="G897">
        <v>389980</v>
      </c>
      <c r="H897">
        <v>297674.20540540537</v>
      </c>
      <c r="I897">
        <v>53659.127927927941</v>
      </c>
      <c r="J897">
        <v>3446.5391304347822</v>
      </c>
      <c r="K897" t="s">
        <v>7970</v>
      </c>
      <c r="L897" t="s">
        <v>7971</v>
      </c>
      <c r="M897">
        <v>0</v>
      </c>
      <c r="N897">
        <v>8064.5161290322585</v>
      </c>
      <c r="O897">
        <v>0</v>
      </c>
      <c r="P897">
        <v>7799.6</v>
      </c>
      <c r="Q897">
        <v>34348.472668460905</v>
      </c>
    </row>
    <row r="898" spans="1:17">
      <c r="A898" s="78">
        <v>46247</v>
      </c>
      <c r="B898" t="s">
        <v>6968</v>
      </c>
      <c r="C898" t="s">
        <v>6201</v>
      </c>
      <c r="D898" t="s">
        <v>6167</v>
      </c>
      <c r="E898" t="s">
        <v>84</v>
      </c>
      <c r="F898">
        <v>72</v>
      </c>
      <c r="G898">
        <v>4855140</v>
      </c>
      <c r="H898">
        <v>3709094.5556756752</v>
      </c>
      <c r="I898">
        <v>664905.44432432484</v>
      </c>
      <c r="J898">
        <v>79696.278260869571</v>
      </c>
      <c r="K898" t="s">
        <v>7970</v>
      </c>
      <c r="L898" t="s">
        <v>7971</v>
      </c>
      <c r="M898">
        <v>0</v>
      </c>
      <c r="N898">
        <v>25000</v>
      </c>
      <c r="O898">
        <v>0</v>
      </c>
      <c r="P898">
        <v>97102.8</v>
      </c>
      <c r="Q898">
        <v>463106.36606345529</v>
      </c>
    </row>
    <row r="899" spans="1:17">
      <c r="A899" s="78">
        <v>46247</v>
      </c>
      <c r="B899" t="s">
        <v>6969</v>
      </c>
      <c r="C899" t="s">
        <v>6134</v>
      </c>
      <c r="D899" t="s">
        <v>6135</v>
      </c>
      <c r="E899" t="s">
        <v>20</v>
      </c>
      <c r="F899">
        <v>24</v>
      </c>
      <c r="G899">
        <v>2215560</v>
      </c>
      <c r="H899">
        <v>1702844.3675675672</v>
      </c>
      <c r="I899">
        <v>293155.63243243261</v>
      </c>
      <c r="J899">
        <v>22589.217391304348</v>
      </c>
      <c r="K899" t="s">
        <v>6674</v>
      </c>
      <c r="L899" t="s">
        <v>7974</v>
      </c>
      <c r="M899">
        <v>50000</v>
      </c>
      <c r="N899">
        <v>7142.8571428571431</v>
      </c>
      <c r="O899">
        <v>0</v>
      </c>
      <c r="P899">
        <v>44311.199999999997</v>
      </c>
      <c r="Q899">
        <v>169112.35789827118</v>
      </c>
    </row>
    <row r="900" spans="1:17">
      <c r="A900" s="78">
        <v>46247</v>
      </c>
      <c r="B900" t="s">
        <v>6970</v>
      </c>
      <c r="C900" t="s">
        <v>6143</v>
      </c>
      <c r="D900" t="s">
        <v>6166</v>
      </c>
      <c r="E900" t="s">
        <v>84</v>
      </c>
      <c r="F900">
        <v>4</v>
      </c>
      <c r="G900">
        <v>414770</v>
      </c>
      <c r="H900">
        <v>297366.05405405402</v>
      </c>
      <c r="I900">
        <v>76300.612612612604</v>
      </c>
      <c r="J900">
        <v>14324.869565217392</v>
      </c>
      <c r="K900" t="s">
        <v>7967</v>
      </c>
      <c r="L900" t="s">
        <v>7973</v>
      </c>
      <c r="M900">
        <v>0</v>
      </c>
      <c r="N900">
        <v>0</v>
      </c>
      <c r="O900">
        <v>14516.950000000003</v>
      </c>
      <c r="P900">
        <v>8295.4</v>
      </c>
      <c r="Q900">
        <v>39163.393047395206</v>
      </c>
    </row>
    <row r="901" spans="1:17">
      <c r="A901" s="78">
        <v>46247</v>
      </c>
      <c r="B901" t="s">
        <v>6971</v>
      </c>
      <c r="C901" t="s">
        <v>6143</v>
      </c>
      <c r="D901" t="s">
        <v>6135</v>
      </c>
      <c r="E901" t="s">
        <v>20</v>
      </c>
      <c r="F901">
        <v>2</v>
      </c>
      <c r="G901">
        <v>184630</v>
      </c>
      <c r="H901">
        <v>141903.69729729727</v>
      </c>
      <c r="I901">
        <v>24429.636036036041</v>
      </c>
      <c r="J901">
        <v>1882.4347826086957</v>
      </c>
      <c r="K901" t="s">
        <v>7970</v>
      </c>
      <c r="L901" t="s">
        <v>7972</v>
      </c>
      <c r="M901">
        <v>0</v>
      </c>
      <c r="N901">
        <v>0</v>
      </c>
      <c r="O901">
        <v>0</v>
      </c>
      <c r="P901">
        <v>3692.6000000000004</v>
      </c>
      <c r="Q901">
        <v>18854.601253427347</v>
      </c>
    </row>
    <row r="902" spans="1:17">
      <c r="A902" s="78">
        <v>46247</v>
      </c>
      <c r="B902" t="s">
        <v>6972</v>
      </c>
      <c r="C902" t="s">
        <v>6128</v>
      </c>
      <c r="D902" t="s">
        <v>6173</v>
      </c>
      <c r="E902" t="s">
        <v>84</v>
      </c>
      <c r="F902">
        <v>12</v>
      </c>
      <c r="G902">
        <v>244588.49999999997</v>
      </c>
      <c r="H902">
        <v>188519.29297297294</v>
      </c>
      <c r="I902">
        <v>31830.707027027005</v>
      </c>
      <c r="J902">
        <v>2038.5391304347827</v>
      </c>
      <c r="K902" t="s">
        <v>7970</v>
      </c>
      <c r="L902" t="s">
        <v>7971</v>
      </c>
      <c r="M902">
        <v>0</v>
      </c>
      <c r="N902">
        <v>2500</v>
      </c>
      <c r="O902">
        <v>0</v>
      </c>
      <c r="P902">
        <v>4891.7699999999995</v>
      </c>
      <c r="Q902">
        <v>22400.397896592222</v>
      </c>
    </row>
    <row r="903" spans="1:17">
      <c r="A903" s="78">
        <v>46247</v>
      </c>
      <c r="B903" t="s">
        <v>6973</v>
      </c>
      <c r="C903" t="s">
        <v>6124</v>
      </c>
      <c r="D903" t="s">
        <v>2687</v>
      </c>
      <c r="E903" t="s">
        <v>20</v>
      </c>
      <c r="F903">
        <v>2</v>
      </c>
      <c r="G903">
        <v>166685</v>
      </c>
      <c r="H903">
        <v>126804.28108108108</v>
      </c>
      <c r="I903">
        <v>23362.38558558558</v>
      </c>
      <c r="J903">
        <v>1610.0173913043477</v>
      </c>
      <c r="K903" t="s">
        <v>7970</v>
      </c>
      <c r="L903" t="s">
        <v>7972</v>
      </c>
      <c r="M903">
        <v>0</v>
      </c>
      <c r="N903">
        <v>0</v>
      </c>
      <c r="O903">
        <v>0</v>
      </c>
      <c r="P903">
        <v>3333.7</v>
      </c>
      <c r="Q903">
        <v>18418.668194281232</v>
      </c>
    </row>
    <row r="904" spans="1:17">
      <c r="A904" s="78">
        <v>46247</v>
      </c>
      <c r="B904" t="s">
        <v>6973</v>
      </c>
      <c r="C904" t="s">
        <v>6124</v>
      </c>
      <c r="D904" t="s">
        <v>2735</v>
      </c>
      <c r="E904" t="s">
        <v>20</v>
      </c>
      <c r="F904">
        <v>2</v>
      </c>
      <c r="G904">
        <v>95090</v>
      </c>
      <c r="H904">
        <v>72261.491891891885</v>
      </c>
      <c r="I904">
        <v>13405.174774774772</v>
      </c>
      <c r="J904">
        <v>860.10434782608706</v>
      </c>
      <c r="K904" t="s">
        <v>7970</v>
      </c>
      <c r="L904" t="s">
        <v>7972</v>
      </c>
      <c r="M904">
        <v>0</v>
      </c>
      <c r="N904">
        <v>0</v>
      </c>
      <c r="O904">
        <v>0</v>
      </c>
      <c r="P904">
        <v>1901.8000000000002</v>
      </c>
      <c r="Q904">
        <v>10643.270426948686</v>
      </c>
    </row>
    <row r="905" spans="1:17">
      <c r="A905" s="78">
        <v>46247</v>
      </c>
      <c r="B905" t="s">
        <v>6974</v>
      </c>
      <c r="C905" t="s">
        <v>6196</v>
      </c>
      <c r="D905" t="s">
        <v>6170</v>
      </c>
      <c r="E905" t="s">
        <v>84</v>
      </c>
      <c r="F905">
        <v>1</v>
      </c>
      <c r="G905">
        <v>1321085</v>
      </c>
      <c r="H905">
        <v>995097.75135135127</v>
      </c>
      <c r="I905">
        <v>195068.91531531524</v>
      </c>
      <c r="J905">
        <v>16153.739130434782</v>
      </c>
      <c r="K905" t="s">
        <v>6546</v>
      </c>
      <c r="L905" t="s">
        <v>7974</v>
      </c>
      <c r="M905">
        <v>40000</v>
      </c>
      <c r="N905">
        <v>8064.5161290322585</v>
      </c>
      <c r="O905">
        <v>0</v>
      </c>
      <c r="P905">
        <v>26421.7</v>
      </c>
      <c r="Q905">
        <v>104428.96005584821</v>
      </c>
    </row>
    <row r="906" spans="1:17">
      <c r="A906" s="78">
        <v>46247</v>
      </c>
      <c r="B906" t="s">
        <v>6975</v>
      </c>
      <c r="C906" t="s">
        <v>6175</v>
      </c>
      <c r="D906" t="s">
        <v>6135</v>
      </c>
      <c r="E906" t="s">
        <v>20</v>
      </c>
      <c r="F906">
        <v>6</v>
      </c>
      <c r="G906">
        <v>553890</v>
      </c>
      <c r="H906">
        <v>425711.09189189179</v>
      </c>
      <c r="I906">
        <v>73288.908108108153</v>
      </c>
      <c r="J906">
        <v>5647.304347826087</v>
      </c>
      <c r="K906" t="s">
        <v>7970</v>
      </c>
      <c r="L906" t="s">
        <v>7972</v>
      </c>
      <c r="M906">
        <v>0</v>
      </c>
      <c r="N906">
        <v>0</v>
      </c>
      <c r="O906">
        <v>0</v>
      </c>
      <c r="P906">
        <v>11077.8</v>
      </c>
      <c r="Q906">
        <v>56563.80376028207</v>
      </c>
    </row>
    <row r="907" spans="1:17">
      <c r="A907" s="78">
        <v>46247</v>
      </c>
      <c r="B907" t="s">
        <v>6976</v>
      </c>
      <c r="C907" t="s">
        <v>6239</v>
      </c>
      <c r="D907" t="s">
        <v>6278</v>
      </c>
      <c r="E907" t="s">
        <v>20</v>
      </c>
      <c r="F907">
        <v>5</v>
      </c>
      <c r="G907">
        <v>381099.99999999994</v>
      </c>
      <c r="H907">
        <v>289277.08108108107</v>
      </c>
      <c r="I907">
        <v>54056.25225225219</v>
      </c>
      <c r="J907">
        <v>3523.826086956522</v>
      </c>
      <c r="K907" t="s">
        <v>7970</v>
      </c>
      <c r="L907" t="s">
        <v>7972</v>
      </c>
      <c r="M907">
        <v>0</v>
      </c>
      <c r="N907">
        <v>0</v>
      </c>
      <c r="O907">
        <v>0</v>
      </c>
      <c r="P907">
        <v>7621.9999999999991</v>
      </c>
      <c r="Q907">
        <v>42910.42616529567</v>
      </c>
    </row>
    <row r="908" spans="1:17">
      <c r="A908" s="78">
        <v>46247</v>
      </c>
      <c r="B908" t="s">
        <v>6977</v>
      </c>
      <c r="C908" t="s">
        <v>6287</v>
      </c>
      <c r="D908" t="s">
        <v>6167</v>
      </c>
      <c r="E908" t="s">
        <v>84</v>
      </c>
      <c r="F908">
        <v>12</v>
      </c>
      <c r="G908">
        <v>809190.00000000012</v>
      </c>
      <c r="H908">
        <v>618182.42594594578</v>
      </c>
      <c r="I908">
        <v>110817.57405405422</v>
      </c>
      <c r="J908">
        <v>8282.7130434782612</v>
      </c>
      <c r="K908" t="s">
        <v>7970</v>
      </c>
      <c r="L908" t="s">
        <v>7972</v>
      </c>
      <c r="M908">
        <v>0</v>
      </c>
      <c r="N908">
        <v>0</v>
      </c>
      <c r="O908">
        <v>0</v>
      </c>
      <c r="P908">
        <v>16183.800000000001</v>
      </c>
      <c r="Q908">
        <v>86351.061010575955</v>
      </c>
    </row>
    <row r="909" spans="1:17">
      <c r="A909" s="78">
        <v>46247</v>
      </c>
      <c r="B909" t="s">
        <v>6978</v>
      </c>
      <c r="C909" t="s">
        <v>6175</v>
      </c>
      <c r="D909" t="s">
        <v>6167</v>
      </c>
      <c r="E909" t="s">
        <v>84</v>
      </c>
      <c r="F909">
        <v>9</v>
      </c>
      <c r="G909">
        <v>606892.5</v>
      </c>
      <c r="H909">
        <v>463636.8194594594</v>
      </c>
      <c r="I909">
        <v>83113.180540540605</v>
      </c>
      <c r="J909">
        <v>6212.0347826086963</v>
      </c>
      <c r="K909" t="s">
        <v>7970</v>
      </c>
      <c r="L909" t="s">
        <v>7972</v>
      </c>
      <c r="M909">
        <v>0</v>
      </c>
      <c r="N909">
        <v>0</v>
      </c>
      <c r="O909">
        <v>0</v>
      </c>
      <c r="P909">
        <v>12137.85</v>
      </c>
      <c r="Q909">
        <v>64763.295757931912</v>
      </c>
    </row>
    <row r="910" spans="1:17">
      <c r="A910" s="78">
        <v>46247</v>
      </c>
      <c r="B910" t="s">
        <v>6979</v>
      </c>
      <c r="C910" t="s">
        <v>6124</v>
      </c>
      <c r="D910" t="s">
        <v>6189</v>
      </c>
      <c r="E910" t="s">
        <v>84</v>
      </c>
      <c r="F910">
        <v>1</v>
      </c>
      <c r="G910">
        <v>399970</v>
      </c>
      <c r="H910">
        <v>290047.45945945941</v>
      </c>
      <c r="I910">
        <v>70285.873873873905</v>
      </c>
      <c r="J910">
        <v>14416.695652173912</v>
      </c>
      <c r="K910" t="s">
        <v>7970</v>
      </c>
      <c r="L910" t="s">
        <v>7971</v>
      </c>
      <c r="M910">
        <v>0</v>
      </c>
      <c r="N910">
        <v>14285.714285714286</v>
      </c>
      <c r="O910">
        <v>0</v>
      </c>
      <c r="P910">
        <v>7999.4</v>
      </c>
      <c r="Q910">
        <v>33584.063935985709</v>
      </c>
    </row>
    <row r="911" spans="1:17">
      <c r="A911" s="78">
        <v>46247</v>
      </c>
      <c r="B911" t="s">
        <v>6980</v>
      </c>
      <c r="C911" t="s">
        <v>6251</v>
      </c>
      <c r="D911" t="s">
        <v>6216</v>
      </c>
      <c r="E911" t="s">
        <v>20</v>
      </c>
      <c r="F911">
        <v>2</v>
      </c>
      <c r="G911">
        <v>91575.000000000015</v>
      </c>
      <c r="H911">
        <v>68717.75135135134</v>
      </c>
      <c r="I911">
        <v>13782.24864864866</v>
      </c>
      <c r="J911">
        <v>1668.1739130434783</v>
      </c>
      <c r="K911" t="s">
        <v>7970</v>
      </c>
      <c r="L911" t="s">
        <v>7972</v>
      </c>
      <c r="M911">
        <v>0</v>
      </c>
      <c r="N911">
        <v>0</v>
      </c>
      <c r="O911">
        <v>0</v>
      </c>
      <c r="P911">
        <v>1831.5000000000002</v>
      </c>
      <c r="Q911">
        <v>10282.574735605182</v>
      </c>
    </row>
    <row r="912" spans="1:17">
      <c r="A912" s="78">
        <v>46247</v>
      </c>
      <c r="B912" t="s">
        <v>6981</v>
      </c>
      <c r="C912" t="s">
        <v>6128</v>
      </c>
      <c r="D912" t="s">
        <v>6167</v>
      </c>
      <c r="E912" t="s">
        <v>84</v>
      </c>
      <c r="F912">
        <v>19</v>
      </c>
      <c r="G912">
        <v>1281217.5</v>
      </c>
      <c r="H912">
        <v>978788.84108108096</v>
      </c>
      <c r="I912">
        <v>175461.15891891904</v>
      </c>
      <c r="J912">
        <v>13114.295652173914</v>
      </c>
      <c r="K912" t="s">
        <v>7970</v>
      </c>
      <c r="L912" t="s">
        <v>7972</v>
      </c>
      <c r="M912">
        <v>0</v>
      </c>
      <c r="N912">
        <v>0</v>
      </c>
      <c r="O912">
        <v>0</v>
      </c>
      <c r="P912">
        <v>25624.350000000002</v>
      </c>
      <c r="Q912">
        <v>136722.51326674511</v>
      </c>
    </row>
    <row r="913" spans="1:17">
      <c r="A913" s="78">
        <v>46247</v>
      </c>
      <c r="B913" t="s">
        <v>6982</v>
      </c>
      <c r="C913" t="s">
        <v>6196</v>
      </c>
      <c r="D913" t="s">
        <v>6156</v>
      </c>
      <c r="E913" t="s">
        <v>20</v>
      </c>
      <c r="F913">
        <v>4</v>
      </c>
      <c r="G913">
        <v>687090.00000000012</v>
      </c>
      <c r="H913">
        <v>509374.18378378375</v>
      </c>
      <c r="I913">
        <v>109625.81621621625</v>
      </c>
      <c r="J913">
        <v>16491.965217391305</v>
      </c>
      <c r="K913" t="s">
        <v>6947</v>
      </c>
      <c r="L913" t="s">
        <v>7975</v>
      </c>
      <c r="M913">
        <v>15000</v>
      </c>
      <c r="N913">
        <v>0</v>
      </c>
      <c r="O913">
        <v>0</v>
      </c>
      <c r="P913">
        <v>13741.800000000001</v>
      </c>
      <c r="Q913">
        <v>64392.05099882494</v>
      </c>
    </row>
    <row r="914" spans="1:17">
      <c r="A914" s="78">
        <v>46247</v>
      </c>
      <c r="B914" t="s">
        <v>6983</v>
      </c>
      <c r="C914" t="s">
        <v>6128</v>
      </c>
      <c r="D914" t="s">
        <v>138</v>
      </c>
      <c r="E914" t="s">
        <v>84</v>
      </c>
      <c r="F914">
        <v>4</v>
      </c>
      <c r="G914">
        <v>329670</v>
      </c>
      <c r="H914">
        <v>232962.42162162162</v>
      </c>
      <c r="I914">
        <v>64037.578378378385</v>
      </c>
      <c r="J914">
        <v>14508.521739130434</v>
      </c>
      <c r="K914" t="s">
        <v>7970</v>
      </c>
      <c r="L914" t="s">
        <v>7972</v>
      </c>
      <c r="M914">
        <v>0</v>
      </c>
      <c r="N914">
        <v>0</v>
      </c>
      <c r="O914">
        <v>0</v>
      </c>
      <c r="P914">
        <v>6593.4000000000005</v>
      </c>
      <c r="Q914">
        <v>42935.656639247951</v>
      </c>
    </row>
    <row r="915" spans="1:17">
      <c r="A915" s="78">
        <v>46247</v>
      </c>
      <c r="B915" t="s">
        <v>6983</v>
      </c>
      <c r="C915" t="s">
        <v>6128</v>
      </c>
      <c r="D915" t="s">
        <v>6166</v>
      </c>
      <c r="E915" t="s">
        <v>84</v>
      </c>
      <c r="F915">
        <v>2</v>
      </c>
      <c r="G915">
        <v>207385</v>
      </c>
      <c r="H915">
        <v>148683.02702702701</v>
      </c>
      <c r="I915">
        <v>38150.306306306302</v>
      </c>
      <c r="J915">
        <v>7162.434782608696</v>
      </c>
      <c r="K915" t="s">
        <v>7970</v>
      </c>
      <c r="L915" t="s">
        <v>7972</v>
      </c>
      <c r="M915">
        <v>0</v>
      </c>
      <c r="N915">
        <v>0</v>
      </c>
      <c r="O915">
        <v>0</v>
      </c>
      <c r="P915">
        <v>4147.7</v>
      </c>
      <c r="Q915">
        <v>26840.171523697605</v>
      </c>
    </row>
    <row r="916" spans="1:17">
      <c r="A916" s="78">
        <v>46247</v>
      </c>
      <c r="B916" t="s">
        <v>6984</v>
      </c>
      <c r="C916" t="s">
        <v>6183</v>
      </c>
      <c r="D916" t="s">
        <v>6135</v>
      </c>
      <c r="E916" t="s">
        <v>20</v>
      </c>
      <c r="F916">
        <v>48</v>
      </c>
      <c r="G916">
        <v>4431120</v>
      </c>
      <c r="H916">
        <v>3405688.7351351343</v>
      </c>
      <c r="I916">
        <v>586311.26486486522</v>
      </c>
      <c r="J916">
        <v>65178.434782608696</v>
      </c>
      <c r="K916" t="s">
        <v>6674</v>
      </c>
      <c r="L916" t="s">
        <v>7975</v>
      </c>
      <c r="M916">
        <v>100000</v>
      </c>
      <c r="N916">
        <v>0</v>
      </c>
      <c r="O916">
        <v>0</v>
      </c>
      <c r="P916">
        <v>88622.399999999994</v>
      </c>
      <c r="Q916">
        <v>332510.43008225656</v>
      </c>
    </row>
    <row r="917" spans="1:17">
      <c r="A917" s="78">
        <v>46247</v>
      </c>
      <c r="B917" t="s">
        <v>6985</v>
      </c>
      <c r="C917" t="s">
        <v>6188</v>
      </c>
      <c r="D917" t="s">
        <v>6167</v>
      </c>
      <c r="E917" t="s">
        <v>84</v>
      </c>
      <c r="F917">
        <v>48</v>
      </c>
      <c r="G917">
        <v>3236760.0000000005</v>
      </c>
      <c r="H917">
        <v>2472729.7037837831</v>
      </c>
      <c r="I917">
        <v>443270.29621621687</v>
      </c>
      <c r="J917">
        <v>33130.852173913045</v>
      </c>
      <c r="K917" t="s">
        <v>7970</v>
      </c>
      <c r="L917" t="s">
        <v>7971</v>
      </c>
      <c r="M917">
        <v>0</v>
      </c>
      <c r="N917">
        <v>12500</v>
      </c>
      <c r="O917">
        <v>0</v>
      </c>
      <c r="P917">
        <v>64735.200000000004</v>
      </c>
      <c r="Q917">
        <v>332904.24404230382</v>
      </c>
    </row>
    <row r="918" spans="1:17">
      <c r="A918" s="78">
        <v>46247</v>
      </c>
      <c r="B918" t="s">
        <v>6986</v>
      </c>
      <c r="C918" t="s">
        <v>6134</v>
      </c>
      <c r="D918" t="s">
        <v>6135</v>
      </c>
      <c r="E918" t="s">
        <v>20</v>
      </c>
      <c r="F918">
        <v>8</v>
      </c>
      <c r="G918">
        <v>738520</v>
      </c>
      <c r="H918">
        <v>567614.78918918909</v>
      </c>
      <c r="I918">
        <v>97718.544144144165</v>
      </c>
      <c r="J918">
        <v>7529.739130434783</v>
      </c>
      <c r="K918" t="s">
        <v>7967</v>
      </c>
      <c r="L918" t="s">
        <v>7973</v>
      </c>
      <c r="M918">
        <v>0</v>
      </c>
      <c r="N918">
        <v>0</v>
      </c>
      <c r="O918">
        <v>22155.599999999999</v>
      </c>
      <c r="P918">
        <v>14770.400000000001</v>
      </c>
      <c r="Q918">
        <v>53262.805013709374</v>
      </c>
    </row>
    <row r="919" spans="1:17">
      <c r="A919" s="78">
        <v>46247</v>
      </c>
      <c r="B919" t="s">
        <v>6987</v>
      </c>
      <c r="C919" t="s">
        <v>6128</v>
      </c>
      <c r="D919" t="s">
        <v>6135</v>
      </c>
      <c r="E919" t="s">
        <v>20</v>
      </c>
      <c r="F919">
        <v>24</v>
      </c>
      <c r="G919">
        <v>2215560</v>
      </c>
      <c r="H919">
        <v>1702844.3675675672</v>
      </c>
      <c r="I919">
        <v>293155.63243243261</v>
      </c>
      <c r="J919">
        <v>22589.217391304348</v>
      </c>
      <c r="K919" t="s">
        <v>6674</v>
      </c>
      <c r="L919" t="s">
        <v>7974</v>
      </c>
      <c r="M919">
        <v>50000</v>
      </c>
      <c r="N919">
        <v>7142.8571428571431</v>
      </c>
      <c r="O919">
        <v>0</v>
      </c>
      <c r="P919">
        <v>44311.199999999997</v>
      </c>
      <c r="Q919">
        <v>169112.35789827118</v>
      </c>
    </row>
    <row r="920" spans="1:17">
      <c r="A920" s="78">
        <v>46247</v>
      </c>
      <c r="B920" t="s">
        <v>6988</v>
      </c>
      <c r="C920" t="s">
        <v>6251</v>
      </c>
      <c r="D920" t="s">
        <v>6237</v>
      </c>
      <c r="E920" t="s">
        <v>84</v>
      </c>
      <c r="F920">
        <v>1</v>
      </c>
      <c r="G920">
        <v>111277.5</v>
      </c>
      <c r="H920">
        <v>80581.57837837837</v>
      </c>
      <c r="I920">
        <v>19668.421621621615</v>
      </c>
      <c r="J920">
        <v>3933.217391304348</v>
      </c>
      <c r="K920" t="s">
        <v>7970</v>
      </c>
      <c r="L920" t="s">
        <v>7972</v>
      </c>
      <c r="M920">
        <v>0</v>
      </c>
      <c r="N920">
        <v>0</v>
      </c>
      <c r="O920">
        <v>0</v>
      </c>
      <c r="P920">
        <v>2225.5499999999997</v>
      </c>
      <c r="Q920">
        <v>13509.654230317268</v>
      </c>
    </row>
    <row r="921" spans="1:17">
      <c r="A921" s="78">
        <v>46247</v>
      </c>
      <c r="B921" t="s">
        <v>6989</v>
      </c>
      <c r="C921" t="s">
        <v>6196</v>
      </c>
      <c r="D921" t="s">
        <v>6202</v>
      </c>
      <c r="E921" t="s">
        <v>661</v>
      </c>
      <c r="F921">
        <v>4</v>
      </c>
      <c r="G921">
        <v>283790</v>
      </c>
      <c r="H921">
        <v>188280.47567567567</v>
      </c>
      <c r="I921">
        <v>67386.190990990988</v>
      </c>
      <c r="J921">
        <v>15885.913043478264</v>
      </c>
      <c r="K921" t="s">
        <v>7970</v>
      </c>
      <c r="L921" t="s">
        <v>7971</v>
      </c>
      <c r="M921">
        <v>0</v>
      </c>
      <c r="N921">
        <v>3846.1538461538462</v>
      </c>
      <c r="O921">
        <v>0</v>
      </c>
      <c r="P921">
        <v>5675.8</v>
      </c>
      <c r="Q921">
        <v>41978.324101358878</v>
      </c>
    </row>
    <row r="922" spans="1:17">
      <c r="A922" s="78">
        <v>46247</v>
      </c>
      <c r="B922" t="s">
        <v>6990</v>
      </c>
      <c r="C922" t="s">
        <v>6143</v>
      </c>
      <c r="D922" t="s">
        <v>726</v>
      </c>
      <c r="E922" t="s">
        <v>661</v>
      </c>
      <c r="F922">
        <v>4</v>
      </c>
      <c r="G922">
        <v>255411.00000000003</v>
      </c>
      <c r="H922">
        <v>169452.42810810811</v>
      </c>
      <c r="I922">
        <v>60647.571891891886</v>
      </c>
      <c r="J922">
        <v>16375.652173913042</v>
      </c>
      <c r="K922" t="s">
        <v>7970</v>
      </c>
      <c r="L922" t="s">
        <v>7972</v>
      </c>
      <c r="M922">
        <v>0</v>
      </c>
      <c r="N922">
        <v>0</v>
      </c>
      <c r="O922">
        <v>0</v>
      </c>
      <c r="P922">
        <v>5108.22</v>
      </c>
      <c r="Q922">
        <v>39163.699717978845</v>
      </c>
    </row>
    <row r="923" spans="1:17">
      <c r="A923" s="78">
        <v>46247</v>
      </c>
      <c r="B923" t="s">
        <v>6991</v>
      </c>
      <c r="C923" t="s">
        <v>6128</v>
      </c>
      <c r="D923" t="s">
        <v>726</v>
      </c>
      <c r="E923" t="s">
        <v>661</v>
      </c>
      <c r="F923">
        <v>4</v>
      </c>
      <c r="G923">
        <v>255411.00000000003</v>
      </c>
      <c r="H923">
        <v>169452.42810810811</v>
      </c>
      <c r="I923">
        <v>60647.571891891886</v>
      </c>
      <c r="J923">
        <v>16375.652173913042</v>
      </c>
      <c r="K923" t="s">
        <v>7970</v>
      </c>
      <c r="L923" t="s">
        <v>7972</v>
      </c>
      <c r="M923">
        <v>0</v>
      </c>
      <c r="N923">
        <v>0</v>
      </c>
      <c r="O923">
        <v>0</v>
      </c>
      <c r="P923">
        <v>5108.22</v>
      </c>
      <c r="Q923">
        <v>39163.699717978845</v>
      </c>
    </row>
    <row r="924" spans="1:17">
      <c r="A924" s="78">
        <v>46247</v>
      </c>
      <c r="B924" t="s">
        <v>6992</v>
      </c>
      <c r="C924" t="s">
        <v>6134</v>
      </c>
      <c r="D924" t="s">
        <v>6202</v>
      </c>
      <c r="E924" t="s">
        <v>661</v>
      </c>
      <c r="F924">
        <v>6</v>
      </c>
      <c r="G924">
        <v>425685.00000000006</v>
      </c>
      <c r="H924">
        <v>282420.7135135135</v>
      </c>
      <c r="I924">
        <v>101079.2864864865</v>
      </c>
      <c r="J924">
        <v>23828.869565217392</v>
      </c>
      <c r="K924" t="s">
        <v>7970</v>
      </c>
      <c r="L924" t="s">
        <v>7972</v>
      </c>
      <c r="M924">
        <v>0</v>
      </c>
      <c r="N924">
        <v>0</v>
      </c>
      <c r="O924">
        <v>0</v>
      </c>
      <c r="P924">
        <v>8513.7000000000007</v>
      </c>
      <c r="Q924">
        <v>68736.716921269108</v>
      </c>
    </row>
    <row r="925" spans="1:17">
      <c r="A925" s="78">
        <v>46247</v>
      </c>
      <c r="B925" t="s">
        <v>6993</v>
      </c>
      <c r="C925" t="s">
        <v>6128</v>
      </c>
      <c r="D925" t="s">
        <v>726</v>
      </c>
      <c r="E925" t="s">
        <v>661</v>
      </c>
      <c r="F925">
        <v>4</v>
      </c>
      <c r="G925">
        <v>255411.00000000003</v>
      </c>
      <c r="H925">
        <v>169452.42810810811</v>
      </c>
      <c r="I925">
        <v>60647.571891891886</v>
      </c>
      <c r="J925">
        <v>16375.652173913042</v>
      </c>
      <c r="K925" t="s">
        <v>7970</v>
      </c>
      <c r="L925" t="s">
        <v>7971</v>
      </c>
      <c r="M925">
        <v>0</v>
      </c>
      <c r="N925">
        <v>2941.1764705882351</v>
      </c>
      <c r="O925">
        <v>0</v>
      </c>
      <c r="P925">
        <v>5108.22</v>
      </c>
      <c r="Q925">
        <v>36222.523247390607</v>
      </c>
    </row>
    <row r="926" spans="1:17">
      <c r="A926" s="78">
        <v>46247</v>
      </c>
      <c r="B926" t="s">
        <v>6994</v>
      </c>
      <c r="C926" t="s">
        <v>6128</v>
      </c>
      <c r="D926" t="s">
        <v>6205</v>
      </c>
      <c r="E926" t="s">
        <v>661</v>
      </c>
      <c r="F926">
        <v>2</v>
      </c>
      <c r="G926">
        <v>528175</v>
      </c>
      <c r="H926">
        <v>346208.04324324324</v>
      </c>
      <c r="I926">
        <v>129625.29009009007</v>
      </c>
      <c r="J926">
        <v>32185.043478260868</v>
      </c>
      <c r="K926" t="s">
        <v>7970</v>
      </c>
      <c r="L926" t="s">
        <v>7972</v>
      </c>
      <c r="M926">
        <v>0</v>
      </c>
      <c r="N926">
        <v>0</v>
      </c>
      <c r="O926">
        <v>0</v>
      </c>
      <c r="P926">
        <v>10563.5</v>
      </c>
      <c r="Q926">
        <v>86876.746611829207</v>
      </c>
    </row>
    <row r="927" spans="1:17">
      <c r="A927" s="78">
        <v>46248</v>
      </c>
      <c r="B927" t="s">
        <v>6995</v>
      </c>
      <c r="C927" t="s">
        <v>6188</v>
      </c>
      <c r="D927" t="s">
        <v>6166</v>
      </c>
      <c r="E927" t="s">
        <v>84</v>
      </c>
      <c r="F927">
        <v>24</v>
      </c>
      <c r="G927">
        <v>2488620</v>
      </c>
      <c r="H927">
        <v>1784196.3243243243</v>
      </c>
      <c r="I927">
        <v>457803.67567567574</v>
      </c>
      <c r="J927">
        <v>85949.217391304352</v>
      </c>
      <c r="K927" t="s">
        <v>7970</v>
      </c>
      <c r="L927" t="s">
        <v>7971</v>
      </c>
      <c r="M927">
        <v>0</v>
      </c>
      <c r="N927">
        <v>12500</v>
      </c>
      <c r="O927">
        <v>0</v>
      </c>
      <c r="P927">
        <v>49772.4</v>
      </c>
      <c r="Q927">
        <v>309582.05828437139</v>
      </c>
    </row>
    <row r="928" spans="1:17">
      <c r="A928" s="78">
        <v>46248</v>
      </c>
      <c r="B928" t="s">
        <v>6996</v>
      </c>
      <c r="C928" t="s">
        <v>6124</v>
      </c>
      <c r="D928" t="s">
        <v>6269</v>
      </c>
      <c r="E928" t="s">
        <v>20</v>
      </c>
      <c r="F928">
        <v>2</v>
      </c>
      <c r="G928">
        <v>2539125</v>
      </c>
      <c r="H928">
        <v>1921477.7513513512</v>
      </c>
      <c r="I928">
        <v>366022.24864864885</v>
      </c>
      <c r="J928">
        <v>32751.304347826084</v>
      </c>
      <c r="K928" t="s">
        <v>7970</v>
      </c>
      <c r="L928" t="s">
        <v>7971</v>
      </c>
      <c r="M928">
        <v>0</v>
      </c>
      <c r="N928">
        <v>8333.3333333333339</v>
      </c>
      <c r="O928">
        <v>0</v>
      </c>
      <c r="P928">
        <v>50782.500000000007</v>
      </c>
      <c r="Q928">
        <v>274155.11096748943</v>
      </c>
    </row>
    <row r="929" spans="1:17">
      <c r="A929" s="78">
        <v>46248</v>
      </c>
      <c r="B929" t="s">
        <v>6997</v>
      </c>
      <c r="C929" t="s">
        <v>6124</v>
      </c>
      <c r="D929" t="s">
        <v>6156</v>
      </c>
      <c r="E929" t="s">
        <v>20</v>
      </c>
      <c r="F929">
        <v>8</v>
      </c>
      <c r="G929">
        <v>1374180.0000000002</v>
      </c>
      <c r="H929">
        <v>1018748.3675675675</v>
      </c>
      <c r="I929">
        <v>219251.6324324325</v>
      </c>
      <c r="J929">
        <v>32983.930434782611</v>
      </c>
      <c r="K929" t="s">
        <v>6947</v>
      </c>
      <c r="L929" t="s">
        <v>7974</v>
      </c>
      <c r="M929">
        <v>30000</v>
      </c>
      <c r="N929">
        <v>4545.454545454545</v>
      </c>
      <c r="O929">
        <v>0</v>
      </c>
      <c r="P929">
        <v>27483.600000000002</v>
      </c>
      <c r="Q929">
        <v>124238.64745219532</v>
      </c>
    </row>
    <row r="930" spans="1:17">
      <c r="A930" s="78">
        <v>46248</v>
      </c>
      <c r="B930" t="s">
        <v>6998</v>
      </c>
      <c r="C930" t="s">
        <v>6134</v>
      </c>
      <c r="D930" t="s">
        <v>6160</v>
      </c>
      <c r="E930" t="s">
        <v>20</v>
      </c>
      <c r="F930">
        <v>2</v>
      </c>
      <c r="G930">
        <v>1620600</v>
      </c>
      <c r="H930">
        <v>1197476.1513513513</v>
      </c>
      <c r="I930">
        <v>262523.84864864848</v>
      </c>
      <c r="J930">
        <v>39821.913043478264</v>
      </c>
      <c r="K930" t="s">
        <v>6947</v>
      </c>
      <c r="L930" t="s">
        <v>7974</v>
      </c>
      <c r="M930">
        <v>30000</v>
      </c>
      <c r="N930">
        <v>3571.4285714285716</v>
      </c>
      <c r="O930">
        <v>0</v>
      </c>
      <c r="P930">
        <v>32412</v>
      </c>
      <c r="Q930">
        <v>156718.50703374163</v>
      </c>
    </row>
    <row r="931" spans="1:17">
      <c r="A931" s="78">
        <v>46248</v>
      </c>
      <c r="B931" t="s">
        <v>6999</v>
      </c>
      <c r="C931" t="s">
        <v>6134</v>
      </c>
      <c r="D931" t="s">
        <v>6162</v>
      </c>
      <c r="E931" t="s">
        <v>20</v>
      </c>
      <c r="F931">
        <v>1</v>
      </c>
      <c r="G931">
        <v>1020737.5</v>
      </c>
      <c r="H931">
        <v>764061.27567567572</v>
      </c>
      <c r="I931">
        <v>155522.05765765754</v>
      </c>
      <c r="J931">
        <v>19903.304347826088</v>
      </c>
      <c r="K931" t="s">
        <v>7967</v>
      </c>
      <c r="L931" t="s">
        <v>7973</v>
      </c>
      <c r="M931">
        <v>0</v>
      </c>
      <c r="N931">
        <v>0</v>
      </c>
      <c r="O931">
        <v>81659</v>
      </c>
      <c r="P931">
        <v>0</v>
      </c>
      <c r="Q931">
        <v>53959.75330983146</v>
      </c>
    </row>
    <row r="932" spans="1:17">
      <c r="A932" s="78">
        <v>46248</v>
      </c>
      <c r="B932" t="s">
        <v>7000</v>
      </c>
      <c r="C932" t="s">
        <v>6196</v>
      </c>
      <c r="D932" t="s">
        <v>6210</v>
      </c>
      <c r="E932" t="s">
        <v>20</v>
      </c>
      <c r="F932">
        <v>4</v>
      </c>
      <c r="G932">
        <v>641580</v>
      </c>
      <c r="H932">
        <v>479791.65405405406</v>
      </c>
      <c r="I932">
        <v>98208.345945945941</v>
      </c>
      <c r="J932">
        <v>12978.08695652174</v>
      </c>
      <c r="K932" t="s">
        <v>7970</v>
      </c>
      <c r="L932" t="s">
        <v>7971</v>
      </c>
      <c r="M932">
        <v>0</v>
      </c>
      <c r="N932">
        <v>8333.3333333333339</v>
      </c>
      <c r="O932">
        <v>0</v>
      </c>
      <c r="P932">
        <v>12831.6</v>
      </c>
      <c r="Q932">
        <v>64065.32565609087</v>
      </c>
    </row>
    <row r="933" spans="1:17">
      <c r="A933" s="78">
        <v>46248</v>
      </c>
      <c r="B933" t="s">
        <v>7001</v>
      </c>
      <c r="C933" t="s">
        <v>6134</v>
      </c>
      <c r="D933" t="s">
        <v>6166</v>
      </c>
      <c r="E933" t="s">
        <v>84</v>
      </c>
      <c r="F933">
        <v>4</v>
      </c>
      <c r="G933">
        <v>414770</v>
      </c>
      <c r="H933">
        <v>297366.05405405402</v>
      </c>
      <c r="I933">
        <v>76300.612612612604</v>
      </c>
      <c r="J933">
        <v>14324.869565217392</v>
      </c>
      <c r="K933" t="s">
        <v>7970</v>
      </c>
      <c r="L933" t="s">
        <v>7971</v>
      </c>
      <c r="M933">
        <v>0</v>
      </c>
      <c r="N933">
        <v>7142.8571428571431</v>
      </c>
      <c r="O933">
        <v>0</v>
      </c>
      <c r="P933">
        <v>8295.4</v>
      </c>
      <c r="Q933">
        <v>46537.485904538065</v>
      </c>
    </row>
    <row r="934" spans="1:17">
      <c r="A934" s="78">
        <v>46248</v>
      </c>
      <c r="B934" t="s">
        <v>7002</v>
      </c>
      <c r="C934" t="s">
        <v>6175</v>
      </c>
      <c r="D934" t="s">
        <v>6162</v>
      </c>
      <c r="E934" t="s">
        <v>20</v>
      </c>
      <c r="F934">
        <v>1</v>
      </c>
      <c r="G934">
        <v>1020737.5</v>
      </c>
      <c r="H934">
        <v>764061.27567567572</v>
      </c>
      <c r="I934">
        <v>155522.05765765754</v>
      </c>
      <c r="J934">
        <v>19903.304347826088</v>
      </c>
      <c r="K934" t="s">
        <v>7970</v>
      </c>
      <c r="L934" t="s">
        <v>7972</v>
      </c>
      <c r="M934">
        <v>0</v>
      </c>
      <c r="N934">
        <v>0</v>
      </c>
      <c r="O934">
        <v>0</v>
      </c>
      <c r="P934">
        <v>20414.75</v>
      </c>
      <c r="Q934">
        <v>115204.00330983146</v>
      </c>
    </row>
    <row r="935" spans="1:17">
      <c r="A935" s="78">
        <v>46248</v>
      </c>
      <c r="B935" t="s">
        <v>7003</v>
      </c>
      <c r="C935" t="s">
        <v>6188</v>
      </c>
      <c r="D935" t="s">
        <v>6135</v>
      </c>
      <c r="E935" t="s">
        <v>20</v>
      </c>
      <c r="F935">
        <v>48</v>
      </c>
      <c r="G935">
        <v>4431120</v>
      </c>
      <c r="H935">
        <v>3405688.7351351343</v>
      </c>
      <c r="I935">
        <v>586311.26486486522</v>
      </c>
      <c r="J935">
        <v>45178.434782608696</v>
      </c>
      <c r="K935" t="s">
        <v>7967</v>
      </c>
      <c r="L935" t="s">
        <v>7973</v>
      </c>
      <c r="M935">
        <v>0</v>
      </c>
      <c r="N935">
        <v>0</v>
      </c>
      <c r="O935">
        <v>221556.00000000003</v>
      </c>
      <c r="P935">
        <v>88622.399999999994</v>
      </c>
      <c r="Q935">
        <v>230954.43008225659</v>
      </c>
    </row>
    <row r="936" spans="1:17">
      <c r="A936" s="78">
        <v>46248</v>
      </c>
      <c r="B936" t="s">
        <v>7003</v>
      </c>
      <c r="C936" t="s">
        <v>6188</v>
      </c>
      <c r="D936" t="s">
        <v>6148</v>
      </c>
      <c r="E936" t="s">
        <v>84</v>
      </c>
      <c r="F936">
        <v>24</v>
      </c>
      <c r="G936">
        <v>1824840.0000000002</v>
      </c>
      <c r="H936">
        <v>1384832.172972973</v>
      </c>
      <c r="I936">
        <v>259167.82702702703</v>
      </c>
      <c r="J936">
        <v>20018.086956521744</v>
      </c>
      <c r="K936" t="s">
        <v>7967</v>
      </c>
      <c r="L936" t="s">
        <v>7973</v>
      </c>
      <c r="M936">
        <v>0</v>
      </c>
      <c r="N936">
        <v>0</v>
      </c>
      <c r="O936">
        <v>91242.000000000015</v>
      </c>
      <c r="P936">
        <v>36496.800000000003</v>
      </c>
      <c r="Q936">
        <v>111410.9400705053</v>
      </c>
    </row>
    <row r="937" spans="1:17">
      <c r="A937" s="78">
        <v>46248</v>
      </c>
      <c r="B937" t="s">
        <v>7004</v>
      </c>
      <c r="C937" t="s">
        <v>6196</v>
      </c>
      <c r="D937" t="s">
        <v>6207</v>
      </c>
      <c r="E937" t="s">
        <v>84</v>
      </c>
      <c r="F937">
        <v>4</v>
      </c>
      <c r="G937">
        <v>1149220</v>
      </c>
      <c r="H937">
        <v>872068.32432432426</v>
      </c>
      <c r="I937">
        <v>163265.00900900899</v>
      </c>
      <c r="J937">
        <v>12978.08695652174</v>
      </c>
      <c r="K937" t="s">
        <v>6546</v>
      </c>
      <c r="L937" t="s">
        <v>7974</v>
      </c>
      <c r="M937">
        <v>40000</v>
      </c>
      <c r="N937">
        <v>6666.666666666667</v>
      </c>
      <c r="O937">
        <v>0</v>
      </c>
      <c r="P937">
        <v>22984.399999999998</v>
      </c>
      <c r="Q937">
        <v>80635.8553858206</v>
      </c>
    </row>
    <row r="938" spans="1:17">
      <c r="A938" s="78">
        <v>46248</v>
      </c>
      <c r="B938" t="s">
        <v>7005</v>
      </c>
      <c r="C938" t="s">
        <v>6196</v>
      </c>
      <c r="D938" t="s">
        <v>6135</v>
      </c>
      <c r="E938" t="s">
        <v>20</v>
      </c>
      <c r="F938">
        <v>24</v>
      </c>
      <c r="G938">
        <v>2215560</v>
      </c>
      <c r="H938">
        <v>1702844.3675675672</v>
      </c>
      <c r="I938">
        <v>293155.63243243261</v>
      </c>
      <c r="J938">
        <v>22589.217391304348</v>
      </c>
      <c r="K938" t="s">
        <v>6674</v>
      </c>
      <c r="L938" t="s">
        <v>7974</v>
      </c>
      <c r="M938">
        <v>50000</v>
      </c>
      <c r="N938">
        <v>6666.666666666667</v>
      </c>
      <c r="O938">
        <v>0</v>
      </c>
      <c r="P938">
        <v>44311.199999999997</v>
      </c>
      <c r="Q938">
        <v>169588.54837446165</v>
      </c>
    </row>
    <row r="939" spans="1:17">
      <c r="A939" s="78">
        <v>46248</v>
      </c>
      <c r="B939" t="s">
        <v>7006</v>
      </c>
      <c r="C939" t="s">
        <v>6175</v>
      </c>
      <c r="D939" t="s">
        <v>6170</v>
      </c>
      <c r="E939" t="s">
        <v>84</v>
      </c>
      <c r="F939">
        <v>1</v>
      </c>
      <c r="G939">
        <v>1321085</v>
      </c>
      <c r="H939">
        <v>995097.75135135127</v>
      </c>
      <c r="I939">
        <v>195068.91531531524</v>
      </c>
      <c r="J939">
        <v>16153.739130434782</v>
      </c>
      <c r="K939" t="s">
        <v>6546</v>
      </c>
      <c r="L939" t="s">
        <v>7974</v>
      </c>
      <c r="M939">
        <v>40000</v>
      </c>
      <c r="N939">
        <v>15384.615384615385</v>
      </c>
      <c r="O939">
        <v>0</v>
      </c>
      <c r="P939">
        <v>26421.7</v>
      </c>
      <c r="Q939">
        <v>97108.860800265073</v>
      </c>
    </row>
    <row r="940" spans="1:17">
      <c r="A940" s="78">
        <v>46248</v>
      </c>
      <c r="B940" t="s">
        <v>7007</v>
      </c>
      <c r="C940" t="s">
        <v>6138</v>
      </c>
      <c r="D940" t="s">
        <v>6160</v>
      </c>
      <c r="E940" t="s">
        <v>20</v>
      </c>
      <c r="F940">
        <v>2</v>
      </c>
      <c r="G940">
        <v>1620600</v>
      </c>
      <c r="H940">
        <v>1197476.1513513513</v>
      </c>
      <c r="I940">
        <v>262523.84864864848</v>
      </c>
      <c r="J940">
        <v>39821.913043478264</v>
      </c>
      <c r="K940" t="s">
        <v>6947</v>
      </c>
      <c r="L940" t="s">
        <v>7974</v>
      </c>
      <c r="M940">
        <v>30000</v>
      </c>
      <c r="N940">
        <v>9090.9090909090901</v>
      </c>
      <c r="O940">
        <v>0</v>
      </c>
      <c r="P940">
        <v>32412</v>
      </c>
      <c r="Q940">
        <v>151199.02651426112</v>
      </c>
    </row>
    <row r="941" spans="1:17">
      <c r="A941" s="78">
        <v>46248</v>
      </c>
      <c r="B941" t="s">
        <v>7008</v>
      </c>
      <c r="C941" t="s">
        <v>6175</v>
      </c>
      <c r="D941" t="s">
        <v>6248</v>
      </c>
      <c r="E941" t="s">
        <v>84</v>
      </c>
      <c r="F941">
        <v>4</v>
      </c>
      <c r="G941">
        <v>605320</v>
      </c>
      <c r="H941">
        <v>444354.24864864862</v>
      </c>
      <c r="I941">
        <v>100979.08468468464</v>
      </c>
      <c r="J941">
        <v>16008.347826086958</v>
      </c>
      <c r="K941" t="s">
        <v>7970</v>
      </c>
      <c r="L941" t="s">
        <v>7972</v>
      </c>
      <c r="M941">
        <v>0</v>
      </c>
      <c r="N941">
        <v>0</v>
      </c>
      <c r="O941">
        <v>0</v>
      </c>
      <c r="P941">
        <v>12106.4</v>
      </c>
      <c r="Q941">
        <v>72864.336858597686</v>
      </c>
    </row>
    <row r="942" spans="1:17">
      <c r="A942" s="78">
        <v>46248</v>
      </c>
      <c r="B942" t="s">
        <v>7009</v>
      </c>
      <c r="C942" t="s">
        <v>6196</v>
      </c>
      <c r="D942" t="s">
        <v>6271</v>
      </c>
      <c r="E942" t="s">
        <v>20</v>
      </c>
      <c r="F942">
        <v>1</v>
      </c>
      <c r="G942">
        <v>238372.5</v>
      </c>
      <c r="H942">
        <v>182117.44864864863</v>
      </c>
      <c r="I942">
        <v>32632.551351351343</v>
      </c>
      <c r="J942">
        <v>3338.6434782608699</v>
      </c>
      <c r="K942" t="s">
        <v>7970</v>
      </c>
      <c r="L942" t="s">
        <v>7971</v>
      </c>
      <c r="M942">
        <v>0</v>
      </c>
      <c r="N942">
        <v>8064.5161290322585</v>
      </c>
      <c r="O942">
        <v>0</v>
      </c>
      <c r="P942">
        <v>4767.45</v>
      </c>
      <c r="Q942">
        <v>16461.941744058215</v>
      </c>
    </row>
    <row r="943" spans="1:17">
      <c r="A943" s="78">
        <v>46248</v>
      </c>
      <c r="B943" t="s">
        <v>7009</v>
      </c>
      <c r="C943" t="s">
        <v>6196</v>
      </c>
      <c r="D943" t="s">
        <v>6135</v>
      </c>
      <c r="E943" t="s">
        <v>20</v>
      </c>
      <c r="F943">
        <v>7</v>
      </c>
      <c r="G943">
        <v>646205</v>
      </c>
      <c r="H943">
        <v>496662.94054054044</v>
      </c>
      <c r="I943">
        <v>85503.726126126188</v>
      </c>
      <c r="J943">
        <v>6588.521739130435</v>
      </c>
      <c r="K943" t="s">
        <v>7970</v>
      </c>
      <c r="L943" t="s">
        <v>7971</v>
      </c>
      <c r="M943">
        <v>0</v>
      </c>
      <c r="N943">
        <v>8064.5161290322585</v>
      </c>
      <c r="O943">
        <v>0</v>
      </c>
      <c r="P943">
        <v>12924.1</v>
      </c>
      <c r="Q943">
        <v>57926.5882579635</v>
      </c>
    </row>
    <row r="944" spans="1:17">
      <c r="A944" s="78">
        <v>46248</v>
      </c>
      <c r="B944" t="s">
        <v>7009</v>
      </c>
      <c r="C944" t="s">
        <v>6196</v>
      </c>
      <c r="D944" t="s">
        <v>6148</v>
      </c>
      <c r="E944" t="s">
        <v>84</v>
      </c>
      <c r="F944">
        <v>2</v>
      </c>
      <c r="G944">
        <v>152070</v>
      </c>
      <c r="H944">
        <v>115402.68108108107</v>
      </c>
      <c r="I944">
        <v>21597.318918918929</v>
      </c>
      <c r="J944">
        <v>1668.1739130434783</v>
      </c>
      <c r="K944" t="s">
        <v>7970</v>
      </c>
      <c r="L944" t="s">
        <v>7971</v>
      </c>
      <c r="M944">
        <v>0</v>
      </c>
      <c r="N944">
        <v>8064.5161290322585</v>
      </c>
      <c r="O944">
        <v>0</v>
      </c>
      <c r="P944">
        <v>3041.4</v>
      </c>
      <c r="Q944">
        <v>8823.2288768431918</v>
      </c>
    </row>
    <row r="945" spans="1:17">
      <c r="A945" s="78">
        <v>46248</v>
      </c>
      <c r="B945" t="s">
        <v>7010</v>
      </c>
      <c r="C945" t="s">
        <v>6124</v>
      </c>
      <c r="D945" t="s">
        <v>6156</v>
      </c>
      <c r="E945" t="s">
        <v>20</v>
      </c>
      <c r="F945">
        <v>4</v>
      </c>
      <c r="G945">
        <v>687090.00000000012</v>
      </c>
      <c r="H945">
        <v>509374.18378378375</v>
      </c>
      <c r="I945">
        <v>109625.81621621625</v>
      </c>
      <c r="J945">
        <v>16491.965217391305</v>
      </c>
      <c r="K945" t="s">
        <v>6947</v>
      </c>
      <c r="L945" t="s">
        <v>7974</v>
      </c>
      <c r="M945">
        <v>15000</v>
      </c>
      <c r="N945">
        <v>5769.2307692307695</v>
      </c>
      <c r="O945">
        <v>0</v>
      </c>
      <c r="P945">
        <v>13741.800000000001</v>
      </c>
      <c r="Q945">
        <v>58622.820229594174</v>
      </c>
    </row>
    <row r="946" spans="1:17">
      <c r="A946" s="78">
        <v>46248</v>
      </c>
      <c r="B946" t="s">
        <v>7011</v>
      </c>
      <c r="C946" t="s">
        <v>6143</v>
      </c>
      <c r="D946" t="s">
        <v>6135</v>
      </c>
      <c r="E946" t="s">
        <v>20</v>
      </c>
      <c r="F946">
        <v>6</v>
      </c>
      <c r="G946">
        <v>553890</v>
      </c>
      <c r="H946">
        <v>425711.09189189179</v>
      </c>
      <c r="I946">
        <v>73288.908108108153</v>
      </c>
      <c r="J946">
        <v>5647.304347826087</v>
      </c>
      <c r="K946" t="s">
        <v>7970</v>
      </c>
      <c r="L946" t="s">
        <v>7971</v>
      </c>
      <c r="M946">
        <v>0</v>
      </c>
      <c r="N946">
        <v>3846.1538461538462</v>
      </c>
      <c r="O946">
        <v>0</v>
      </c>
      <c r="P946">
        <v>11077.8</v>
      </c>
      <c r="Q946">
        <v>52717.649914128226</v>
      </c>
    </row>
    <row r="947" spans="1:17">
      <c r="A947" s="78">
        <v>46248</v>
      </c>
      <c r="B947" t="s">
        <v>7012</v>
      </c>
      <c r="C947" t="s">
        <v>6128</v>
      </c>
      <c r="D947" t="s">
        <v>6135</v>
      </c>
      <c r="E947" t="s">
        <v>20</v>
      </c>
      <c r="F947">
        <v>24</v>
      </c>
      <c r="G947">
        <v>2215560</v>
      </c>
      <c r="H947">
        <v>1702844.3675675672</v>
      </c>
      <c r="I947">
        <v>293155.63243243261</v>
      </c>
      <c r="J947">
        <v>22589.217391304348</v>
      </c>
      <c r="K947" t="s">
        <v>6674</v>
      </c>
      <c r="L947" t="s">
        <v>7975</v>
      </c>
      <c r="M947">
        <v>50000</v>
      </c>
      <c r="N947">
        <v>0</v>
      </c>
      <c r="O947">
        <v>0</v>
      </c>
      <c r="P947">
        <v>44311.199999999997</v>
      </c>
      <c r="Q947">
        <v>176255.21504112828</v>
      </c>
    </row>
    <row r="948" spans="1:17">
      <c r="A948" s="78">
        <v>46248</v>
      </c>
      <c r="B948" t="s">
        <v>7013</v>
      </c>
      <c r="C948" t="s">
        <v>6196</v>
      </c>
      <c r="D948" t="s">
        <v>6156</v>
      </c>
      <c r="E948" t="s">
        <v>20</v>
      </c>
      <c r="F948">
        <v>2</v>
      </c>
      <c r="G948">
        <v>343545.00000000006</v>
      </c>
      <c r="H948">
        <v>254687.09189189188</v>
      </c>
      <c r="I948">
        <v>54812.908108108124</v>
      </c>
      <c r="J948">
        <v>8245.9826086956527</v>
      </c>
      <c r="K948" t="s">
        <v>7970</v>
      </c>
      <c r="L948" t="s">
        <v>7971</v>
      </c>
      <c r="M948">
        <v>0</v>
      </c>
      <c r="N948">
        <v>8064.5161290322585</v>
      </c>
      <c r="O948">
        <v>0</v>
      </c>
      <c r="P948">
        <v>6870.9000000000005</v>
      </c>
      <c r="Q948">
        <v>31631.509370380212</v>
      </c>
    </row>
    <row r="949" spans="1:17">
      <c r="A949" s="78">
        <v>46248</v>
      </c>
      <c r="B949" t="s">
        <v>7014</v>
      </c>
      <c r="C949" t="s">
        <v>6287</v>
      </c>
      <c r="D949" t="s">
        <v>6135</v>
      </c>
      <c r="E949" t="s">
        <v>20</v>
      </c>
      <c r="F949">
        <v>24</v>
      </c>
      <c r="G949">
        <v>2215560</v>
      </c>
      <c r="H949">
        <v>1702844.3675675672</v>
      </c>
      <c r="I949">
        <v>293155.63243243261</v>
      </c>
      <c r="J949">
        <v>22589.217391304348</v>
      </c>
      <c r="K949" t="s">
        <v>6674</v>
      </c>
      <c r="L949" t="s">
        <v>7974</v>
      </c>
      <c r="M949">
        <v>50000</v>
      </c>
      <c r="N949">
        <v>16666.666666666668</v>
      </c>
      <c r="O949">
        <v>0</v>
      </c>
      <c r="P949">
        <v>44311.199999999997</v>
      </c>
      <c r="Q949">
        <v>159588.54837446165</v>
      </c>
    </row>
    <row r="950" spans="1:17">
      <c r="A950" s="78">
        <v>46248</v>
      </c>
      <c r="B950" t="s">
        <v>7015</v>
      </c>
      <c r="C950" t="s">
        <v>6196</v>
      </c>
      <c r="D950" t="s">
        <v>6135</v>
      </c>
      <c r="E950" t="s">
        <v>20</v>
      </c>
      <c r="F950">
        <v>6</v>
      </c>
      <c r="G950">
        <v>553890</v>
      </c>
      <c r="H950">
        <v>425711.09189189179</v>
      </c>
      <c r="I950">
        <v>73288.908108108153</v>
      </c>
      <c r="J950">
        <v>5647.304347826087</v>
      </c>
      <c r="K950" t="s">
        <v>7970</v>
      </c>
      <c r="L950" t="s">
        <v>7971</v>
      </c>
      <c r="M950">
        <v>0</v>
      </c>
      <c r="N950">
        <v>6666.666666666667</v>
      </c>
      <c r="O950">
        <v>0</v>
      </c>
      <c r="P950">
        <v>11077.8</v>
      </c>
      <c r="Q950">
        <v>49897.137093615413</v>
      </c>
    </row>
    <row r="951" spans="1:17">
      <c r="A951" s="78">
        <v>46248</v>
      </c>
      <c r="B951" t="s">
        <v>7016</v>
      </c>
      <c r="C951" t="s">
        <v>6239</v>
      </c>
      <c r="D951" t="s">
        <v>6141</v>
      </c>
      <c r="E951" t="s">
        <v>20</v>
      </c>
      <c r="F951">
        <v>6</v>
      </c>
      <c r="G951">
        <v>315795</v>
      </c>
      <c r="H951">
        <v>240358.05405405402</v>
      </c>
      <c r="I951">
        <v>44141.945945945976</v>
      </c>
      <c r="J951">
        <v>2851.2</v>
      </c>
      <c r="K951" t="s">
        <v>7970</v>
      </c>
      <c r="L951" t="s">
        <v>7972</v>
      </c>
      <c r="M951">
        <v>0</v>
      </c>
      <c r="N951">
        <v>0</v>
      </c>
      <c r="O951">
        <v>0</v>
      </c>
      <c r="P951">
        <v>6315.9000000000005</v>
      </c>
      <c r="Q951">
        <v>34974.845945945977</v>
      </c>
    </row>
    <row r="952" spans="1:17">
      <c r="A952" s="78">
        <v>46248</v>
      </c>
      <c r="B952" t="s">
        <v>7017</v>
      </c>
      <c r="C952" t="s">
        <v>6134</v>
      </c>
      <c r="D952" t="s">
        <v>6135</v>
      </c>
      <c r="E952" t="s">
        <v>20</v>
      </c>
      <c r="F952">
        <v>24</v>
      </c>
      <c r="G952">
        <v>2215560</v>
      </c>
      <c r="H952">
        <v>1702844.3675675672</v>
      </c>
      <c r="I952">
        <v>293155.63243243261</v>
      </c>
      <c r="J952">
        <v>22589.217391304348</v>
      </c>
      <c r="K952" t="s">
        <v>6674</v>
      </c>
      <c r="L952" t="s">
        <v>7974</v>
      </c>
      <c r="M952">
        <v>50000</v>
      </c>
      <c r="N952">
        <v>7142.8571428571431</v>
      </c>
      <c r="O952">
        <v>0</v>
      </c>
      <c r="P952">
        <v>44311.199999999997</v>
      </c>
      <c r="Q952">
        <v>169112.35789827118</v>
      </c>
    </row>
    <row r="953" spans="1:17">
      <c r="A953" s="78">
        <v>46248</v>
      </c>
      <c r="B953" t="s">
        <v>7018</v>
      </c>
      <c r="C953" t="s">
        <v>6158</v>
      </c>
      <c r="D953" t="s">
        <v>6212</v>
      </c>
      <c r="E953" t="s">
        <v>20</v>
      </c>
      <c r="F953">
        <v>1</v>
      </c>
      <c r="G953">
        <v>812705</v>
      </c>
      <c r="H953">
        <v>606750.01081081072</v>
      </c>
      <c r="I953">
        <v>125416.6558558559</v>
      </c>
      <c r="J953">
        <v>16153.739130434782</v>
      </c>
      <c r="K953" t="s">
        <v>7970</v>
      </c>
      <c r="L953" t="s">
        <v>7971</v>
      </c>
      <c r="M953">
        <v>0</v>
      </c>
      <c r="N953">
        <v>7142.8571428571431</v>
      </c>
      <c r="O953">
        <v>0</v>
      </c>
      <c r="P953">
        <v>16254.1</v>
      </c>
      <c r="Q953">
        <v>85865.95958256397</v>
      </c>
    </row>
    <row r="954" spans="1:17">
      <c r="A954" s="78">
        <v>46248</v>
      </c>
      <c r="B954" t="s">
        <v>7018</v>
      </c>
      <c r="C954" t="s">
        <v>6158</v>
      </c>
      <c r="D954" t="s">
        <v>6199</v>
      </c>
      <c r="E954" t="s">
        <v>84</v>
      </c>
      <c r="F954">
        <v>1</v>
      </c>
      <c r="G954">
        <v>345580</v>
      </c>
      <c r="H954">
        <v>227646.81081081077</v>
      </c>
      <c r="I954">
        <v>83686.522522522544</v>
      </c>
      <c r="J954">
        <v>19979.82608695652</v>
      </c>
      <c r="K954" t="s">
        <v>7970</v>
      </c>
      <c r="L954" t="s">
        <v>7971</v>
      </c>
      <c r="M954">
        <v>0</v>
      </c>
      <c r="N954">
        <v>7142.8571428571431</v>
      </c>
      <c r="O954">
        <v>0</v>
      </c>
      <c r="P954">
        <v>6911.6</v>
      </c>
      <c r="Q954">
        <v>49652.23929270888</v>
      </c>
    </row>
    <row r="955" spans="1:17">
      <c r="A955" s="78">
        <v>46248</v>
      </c>
      <c r="B955" t="s">
        <v>7019</v>
      </c>
      <c r="C955" t="s">
        <v>6128</v>
      </c>
      <c r="D955" t="s">
        <v>6135</v>
      </c>
      <c r="E955" t="s">
        <v>20</v>
      </c>
      <c r="F955">
        <v>24</v>
      </c>
      <c r="G955">
        <v>2215560</v>
      </c>
      <c r="H955">
        <v>1702844.3675675672</v>
      </c>
      <c r="I955">
        <v>293155.63243243261</v>
      </c>
      <c r="J955">
        <v>22589.217391304348</v>
      </c>
      <c r="K955" t="s">
        <v>6674</v>
      </c>
      <c r="L955" t="s">
        <v>7974</v>
      </c>
      <c r="M955">
        <v>50000</v>
      </c>
      <c r="N955">
        <v>16666.666666666668</v>
      </c>
      <c r="O955">
        <v>0</v>
      </c>
      <c r="P955">
        <v>44311.199999999997</v>
      </c>
      <c r="Q955">
        <v>159588.54837446165</v>
      </c>
    </row>
    <row r="956" spans="1:17">
      <c r="A956" s="78">
        <v>46248</v>
      </c>
      <c r="B956" t="s">
        <v>7020</v>
      </c>
      <c r="C956" t="s">
        <v>6124</v>
      </c>
      <c r="D956" t="s">
        <v>6148</v>
      </c>
      <c r="E956" t="s">
        <v>84</v>
      </c>
      <c r="F956">
        <v>6</v>
      </c>
      <c r="G956">
        <v>456210.00000000006</v>
      </c>
      <c r="H956">
        <v>346208.04324324324</v>
      </c>
      <c r="I956">
        <v>64791.956756756757</v>
      </c>
      <c r="J956">
        <v>5004.5217391304359</v>
      </c>
      <c r="K956" t="s">
        <v>7970</v>
      </c>
      <c r="L956" t="s">
        <v>7971</v>
      </c>
      <c r="M956">
        <v>0</v>
      </c>
      <c r="N956">
        <v>5769.2307692307695</v>
      </c>
      <c r="O956">
        <v>0</v>
      </c>
      <c r="P956">
        <v>9124.2000000000007</v>
      </c>
      <c r="Q956">
        <v>44894.004248395562</v>
      </c>
    </row>
    <row r="957" spans="1:17">
      <c r="A957" s="78">
        <v>46248</v>
      </c>
      <c r="B957" t="s">
        <v>7021</v>
      </c>
      <c r="C957" t="s">
        <v>6183</v>
      </c>
      <c r="D957" t="s">
        <v>6160</v>
      </c>
      <c r="E957" t="s">
        <v>20</v>
      </c>
      <c r="F957">
        <v>1</v>
      </c>
      <c r="G957">
        <v>810300</v>
      </c>
      <c r="H957">
        <v>598738.07567567565</v>
      </c>
      <c r="I957">
        <v>131261.92432432424</v>
      </c>
      <c r="J957">
        <v>29910.956521739132</v>
      </c>
      <c r="K957" t="s">
        <v>6947</v>
      </c>
      <c r="L957" t="s">
        <v>7975</v>
      </c>
      <c r="M957">
        <v>15000</v>
      </c>
      <c r="N957">
        <v>0</v>
      </c>
      <c r="O957">
        <v>0</v>
      </c>
      <c r="P957">
        <v>16206</v>
      </c>
      <c r="Q957">
        <v>70144.967802585103</v>
      </c>
    </row>
    <row r="958" spans="1:17">
      <c r="A958" s="78">
        <v>46248</v>
      </c>
      <c r="B958" t="s">
        <v>7022</v>
      </c>
      <c r="C958" t="s">
        <v>6239</v>
      </c>
      <c r="D958" t="s">
        <v>2499</v>
      </c>
      <c r="E958" t="s">
        <v>75</v>
      </c>
      <c r="F958">
        <v>1</v>
      </c>
      <c r="G958">
        <v>532525</v>
      </c>
      <c r="H958">
        <v>403047.96036036033</v>
      </c>
      <c r="I958">
        <v>76704.291891891859</v>
      </c>
      <c r="J958">
        <v>16375.652173913042</v>
      </c>
      <c r="K958" t="s">
        <v>7970</v>
      </c>
      <c r="L958" t="s">
        <v>7972</v>
      </c>
      <c r="M958">
        <v>0</v>
      </c>
      <c r="N958">
        <v>0</v>
      </c>
      <c r="O958">
        <v>0</v>
      </c>
      <c r="P958">
        <v>10650.5</v>
      </c>
      <c r="Q958">
        <v>49678.139717978818</v>
      </c>
    </row>
    <row r="959" spans="1:17">
      <c r="A959" s="78">
        <v>46248</v>
      </c>
      <c r="B959" t="s">
        <v>7022</v>
      </c>
      <c r="C959" t="s">
        <v>6239</v>
      </c>
      <c r="D959" t="s">
        <v>2500</v>
      </c>
      <c r="E959" t="s">
        <v>75</v>
      </c>
      <c r="F959">
        <v>1</v>
      </c>
      <c r="G959">
        <v>513012.5</v>
      </c>
      <c r="H959">
        <v>386923.12342342339</v>
      </c>
      <c r="I959">
        <v>75250.299999999988</v>
      </c>
      <c r="J959">
        <v>16375.652173913042</v>
      </c>
      <c r="K959" t="s">
        <v>7970</v>
      </c>
      <c r="L959" t="s">
        <v>7972</v>
      </c>
      <c r="M959">
        <v>0</v>
      </c>
      <c r="N959">
        <v>0</v>
      </c>
      <c r="O959">
        <v>0</v>
      </c>
      <c r="P959">
        <v>10260.25</v>
      </c>
      <c r="Q959">
        <v>48614.397826086948</v>
      </c>
    </row>
    <row r="960" spans="1:17">
      <c r="A960" s="78">
        <v>46248</v>
      </c>
      <c r="B960" t="s">
        <v>7022</v>
      </c>
      <c r="C960" t="s">
        <v>6239</v>
      </c>
      <c r="D960" t="s">
        <v>2501</v>
      </c>
      <c r="E960" t="s">
        <v>75</v>
      </c>
      <c r="F960">
        <v>1</v>
      </c>
      <c r="G960">
        <v>491400</v>
      </c>
      <c r="H960">
        <v>370798.28648648644</v>
      </c>
      <c r="I960">
        <v>71904.416216216225</v>
      </c>
      <c r="J960">
        <v>16375.652173913042</v>
      </c>
      <c r="K960" t="s">
        <v>7970</v>
      </c>
      <c r="L960" t="s">
        <v>7972</v>
      </c>
      <c r="M960">
        <v>0</v>
      </c>
      <c r="N960">
        <v>0</v>
      </c>
      <c r="O960">
        <v>0</v>
      </c>
      <c r="P960">
        <v>9828</v>
      </c>
      <c r="Q960">
        <v>45700.764042303184</v>
      </c>
    </row>
    <row r="961" spans="1:17">
      <c r="A961" s="78">
        <v>46248</v>
      </c>
      <c r="B961" t="s">
        <v>7023</v>
      </c>
      <c r="C961" t="s">
        <v>6158</v>
      </c>
      <c r="D961" t="s">
        <v>6135</v>
      </c>
      <c r="E961" t="s">
        <v>20</v>
      </c>
      <c r="F961">
        <v>24</v>
      </c>
      <c r="G961">
        <v>2215560</v>
      </c>
      <c r="H961">
        <v>1702844.3675675672</v>
      </c>
      <c r="I961">
        <v>293155.63243243261</v>
      </c>
      <c r="J961">
        <v>22589.217391304348</v>
      </c>
      <c r="K961" t="s">
        <v>7967</v>
      </c>
      <c r="L961" t="s">
        <v>7973</v>
      </c>
      <c r="M961">
        <v>0</v>
      </c>
      <c r="N961">
        <v>0</v>
      </c>
      <c r="O961">
        <v>110778.00000000001</v>
      </c>
      <c r="P961">
        <v>44311.199999999997</v>
      </c>
      <c r="Q961">
        <v>115477.21504112829</v>
      </c>
    </row>
    <row r="962" spans="1:17">
      <c r="A962" s="78">
        <v>46248</v>
      </c>
      <c r="B962" t="s">
        <v>7024</v>
      </c>
      <c r="C962" t="s">
        <v>6124</v>
      </c>
      <c r="D962" t="s">
        <v>6160</v>
      </c>
      <c r="E962" t="s">
        <v>20</v>
      </c>
      <c r="F962">
        <v>1</v>
      </c>
      <c r="G962">
        <v>810300</v>
      </c>
      <c r="H962">
        <v>598738.07567567565</v>
      </c>
      <c r="I962">
        <v>131261.92432432424</v>
      </c>
      <c r="J962">
        <v>19910.956521739132</v>
      </c>
      <c r="K962" t="s">
        <v>7970</v>
      </c>
      <c r="L962" t="s">
        <v>7971</v>
      </c>
      <c r="M962">
        <v>0</v>
      </c>
      <c r="N962">
        <v>5769.2307692307695</v>
      </c>
      <c r="O962">
        <v>0</v>
      </c>
      <c r="P962">
        <v>16206</v>
      </c>
      <c r="Q962">
        <v>89375.737033354337</v>
      </c>
    </row>
    <row r="963" spans="1:17">
      <c r="A963" s="78">
        <v>46248</v>
      </c>
      <c r="B963" t="s">
        <v>7025</v>
      </c>
      <c r="C963" t="s">
        <v>6196</v>
      </c>
      <c r="D963" t="s">
        <v>6207</v>
      </c>
      <c r="E963" t="s">
        <v>84</v>
      </c>
      <c r="F963">
        <v>4</v>
      </c>
      <c r="G963">
        <v>1149220</v>
      </c>
      <c r="H963">
        <v>872068.32432432426</v>
      </c>
      <c r="I963">
        <v>163265.00900900899</v>
      </c>
      <c r="J963">
        <v>12978.08695652174</v>
      </c>
      <c r="K963" t="s">
        <v>6546</v>
      </c>
      <c r="L963" t="s">
        <v>7974</v>
      </c>
      <c r="M963">
        <v>40000</v>
      </c>
      <c r="N963">
        <v>10000</v>
      </c>
      <c r="O963">
        <v>0</v>
      </c>
      <c r="P963">
        <v>22984.399999999998</v>
      </c>
      <c r="Q963">
        <v>77302.522052487271</v>
      </c>
    </row>
    <row r="964" spans="1:17">
      <c r="A964" s="78">
        <v>46248</v>
      </c>
      <c r="B964" t="s">
        <v>7026</v>
      </c>
      <c r="C964" t="s">
        <v>6124</v>
      </c>
      <c r="D964" t="s">
        <v>69</v>
      </c>
      <c r="E964" t="s">
        <v>20</v>
      </c>
      <c r="F964">
        <v>2</v>
      </c>
      <c r="G964">
        <v>55611.000000000007</v>
      </c>
      <c r="H964">
        <v>40768.423783783779</v>
      </c>
      <c r="I964">
        <v>9331.5762162162209</v>
      </c>
      <c r="J964">
        <v>1606.9565217391305</v>
      </c>
      <c r="K964" t="s">
        <v>7970</v>
      </c>
      <c r="L964" t="s">
        <v>7971</v>
      </c>
      <c r="M964">
        <v>0</v>
      </c>
      <c r="N964">
        <v>3125</v>
      </c>
      <c r="O964">
        <v>0</v>
      </c>
      <c r="P964">
        <v>1112.22</v>
      </c>
      <c r="Q964">
        <v>3487.3996944770906</v>
      </c>
    </row>
    <row r="965" spans="1:17">
      <c r="A965" s="78">
        <v>46248</v>
      </c>
      <c r="B965" t="s">
        <v>7027</v>
      </c>
      <c r="C965" t="s">
        <v>6124</v>
      </c>
      <c r="D965" t="s">
        <v>515</v>
      </c>
      <c r="E965" t="s">
        <v>75</v>
      </c>
      <c r="F965">
        <v>2</v>
      </c>
      <c r="G965">
        <v>63349.999999999993</v>
      </c>
      <c r="H965">
        <v>46842.286486486482</v>
      </c>
      <c r="I965">
        <v>10229.785585585581</v>
      </c>
      <c r="J965">
        <v>1515.1304347826087</v>
      </c>
      <c r="K965" t="s">
        <v>7970</v>
      </c>
      <c r="L965" t="s">
        <v>7971</v>
      </c>
      <c r="M965">
        <v>0</v>
      </c>
      <c r="N965">
        <v>3125</v>
      </c>
      <c r="O965">
        <v>0</v>
      </c>
      <c r="P965">
        <v>1267</v>
      </c>
      <c r="Q965">
        <v>4322.6551508029734</v>
      </c>
    </row>
    <row r="966" spans="1:17">
      <c r="A966" s="78">
        <v>46248</v>
      </c>
      <c r="B966" t="s">
        <v>7028</v>
      </c>
      <c r="C966" t="s">
        <v>6128</v>
      </c>
      <c r="D966" t="s">
        <v>6207</v>
      </c>
      <c r="E966" t="s">
        <v>84</v>
      </c>
      <c r="F966">
        <v>8</v>
      </c>
      <c r="G966">
        <v>2298440</v>
      </c>
      <c r="H966">
        <v>1744136.6486486485</v>
      </c>
      <c r="I966">
        <v>326530.01801801799</v>
      </c>
      <c r="J966">
        <v>25956.17391304348</v>
      </c>
      <c r="K966" t="s">
        <v>6546</v>
      </c>
      <c r="L966" t="s">
        <v>7974</v>
      </c>
      <c r="M966">
        <v>80000</v>
      </c>
      <c r="N966">
        <v>12500</v>
      </c>
      <c r="O966">
        <v>0</v>
      </c>
      <c r="P966">
        <v>45968.799999999996</v>
      </c>
      <c r="Q966">
        <v>162105.04410497454</v>
      </c>
    </row>
    <row r="967" spans="1:17">
      <c r="A967" s="78">
        <v>46248</v>
      </c>
      <c r="B967" t="s">
        <v>7029</v>
      </c>
      <c r="C967" t="s">
        <v>6201</v>
      </c>
      <c r="D967" t="s">
        <v>6218</v>
      </c>
      <c r="E967" t="s">
        <v>20</v>
      </c>
      <c r="F967">
        <v>72</v>
      </c>
      <c r="G967">
        <v>6853140</v>
      </c>
      <c r="H967">
        <v>5225014.3135135127</v>
      </c>
      <c r="I967">
        <v>948985.68648648635</v>
      </c>
      <c r="J967">
        <v>89448.208695652167</v>
      </c>
      <c r="K967" t="s">
        <v>7970</v>
      </c>
      <c r="L967" t="s">
        <v>7971</v>
      </c>
      <c r="M967">
        <v>0</v>
      </c>
      <c r="N967">
        <v>25000</v>
      </c>
      <c r="O967">
        <v>0</v>
      </c>
      <c r="P967">
        <v>137062.79999999999</v>
      </c>
      <c r="Q967">
        <v>697474.6777908341</v>
      </c>
    </row>
    <row r="968" spans="1:17">
      <c r="A968" s="78">
        <v>46248</v>
      </c>
      <c r="B968" t="s">
        <v>7029</v>
      </c>
      <c r="C968" t="s">
        <v>6201</v>
      </c>
      <c r="D968" t="s">
        <v>6148</v>
      </c>
      <c r="E968" t="s">
        <v>84</v>
      </c>
      <c r="F968">
        <v>10</v>
      </c>
      <c r="G968">
        <v>760350.00000000012</v>
      </c>
      <c r="H968">
        <v>577013.40540540533</v>
      </c>
      <c r="I968">
        <v>107986.59459459467</v>
      </c>
      <c r="J968">
        <v>18340.869565217392</v>
      </c>
      <c r="K968" t="s">
        <v>7970</v>
      </c>
      <c r="L968" t="s">
        <v>7971</v>
      </c>
      <c r="M968">
        <v>0</v>
      </c>
      <c r="N968">
        <v>25000</v>
      </c>
      <c r="O968">
        <v>0</v>
      </c>
      <c r="P968">
        <v>15207.000000000002</v>
      </c>
      <c r="Q968">
        <v>49438.725029377281</v>
      </c>
    </row>
    <row r="969" spans="1:17">
      <c r="A969" s="78">
        <v>46248</v>
      </c>
      <c r="B969" t="s">
        <v>7030</v>
      </c>
      <c r="C969" t="s">
        <v>6134</v>
      </c>
      <c r="D969" t="s">
        <v>6210</v>
      </c>
      <c r="E969" t="s">
        <v>20</v>
      </c>
      <c r="F969">
        <v>4</v>
      </c>
      <c r="G969">
        <v>641580</v>
      </c>
      <c r="H969">
        <v>479791.65405405406</v>
      </c>
      <c r="I969">
        <v>98208.345945945941</v>
      </c>
      <c r="J969">
        <v>12978.08695652174</v>
      </c>
      <c r="K969" t="s">
        <v>7967</v>
      </c>
      <c r="L969" t="s">
        <v>7973</v>
      </c>
      <c r="M969">
        <v>0</v>
      </c>
      <c r="N969">
        <v>0</v>
      </c>
      <c r="O969">
        <v>51326.400000000001</v>
      </c>
      <c r="P969">
        <v>0</v>
      </c>
      <c r="Q969">
        <v>33903.858989424196</v>
      </c>
    </row>
    <row r="970" spans="1:17">
      <c r="A970" s="78">
        <v>46248</v>
      </c>
      <c r="B970" t="s">
        <v>7030</v>
      </c>
      <c r="C970" t="s">
        <v>6134</v>
      </c>
      <c r="D970" t="s">
        <v>6135</v>
      </c>
      <c r="E970" t="s">
        <v>20</v>
      </c>
      <c r="F970">
        <v>28</v>
      </c>
      <c r="G970">
        <v>2584820</v>
      </c>
      <c r="H970">
        <v>1986651.7621621618</v>
      </c>
      <c r="I970">
        <v>342014.90450450475</v>
      </c>
      <c r="J970">
        <v>26354.08695652174</v>
      </c>
      <c r="K970" t="s">
        <v>7967</v>
      </c>
      <c r="L970" t="s">
        <v>7973</v>
      </c>
      <c r="M970">
        <v>0</v>
      </c>
      <c r="N970">
        <v>0</v>
      </c>
      <c r="O970">
        <v>206785.6</v>
      </c>
      <c r="P970">
        <v>0</v>
      </c>
      <c r="Q970">
        <v>108875.21754798302</v>
      </c>
    </row>
    <row r="971" spans="1:17">
      <c r="A971" s="78">
        <v>46248</v>
      </c>
      <c r="B971" t="s">
        <v>7031</v>
      </c>
      <c r="C971" t="s">
        <v>6175</v>
      </c>
      <c r="D971" t="s">
        <v>6135</v>
      </c>
      <c r="E971" t="s">
        <v>20</v>
      </c>
      <c r="F971">
        <v>2</v>
      </c>
      <c r="G971">
        <v>184630</v>
      </c>
      <c r="H971">
        <v>141903.69729729727</v>
      </c>
      <c r="I971">
        <v>24429.636036036041</v>
      </c>
      <c r="J971">
        <v>1882.4347826086957</v>
      </c>
      <c r="K971" t="s">
        <v>7970</v>
      </c>
      <c r="L971" t="s">
        <v>7972</v>
      </c>
      <c r="M971">
        <v>0</v>
      </c>
      <c r="N971">
        <v>0</v>
      </c>
      <c r="O971">
        <v>0</v>
      </c>
      <c r="P971">
        <v>3692.6000000000004</v>
      </c>
      <c r="Q971">
        <v>18854.601253427347</v>
      </c>
    </row>
    <row r="972" spans="1:17">
      <c r="A972" s="78">
        <v>46248</v>
      </c>
      <c r="B972" t="s">
        <v>7032</v>
      </c>
      <c r="C972" t="s">
        <v>6128</v>
      </c>
      <c r="D972" t="s">
        <v>6156</v>
      </c>
      <c r="E972" t="s">
        <v>20</v>
      </c>
      <c r="F972">
        <v>4</v>
      </c>
      <c r="G972">
        <v>687090.00000000012</v>
      </c>
      <c r="H972">
        <v>509374.18378378375</v>
      </c>
      <c r="I972">
        <v>109625.81621621625</v>
      </c>
      <c r="J972">
        <v>16491.965217391305</v>
      </c>
      <c r="K972" t="s">
        <v>6947</v>
      </c>
      <c r="L972" t="s">
        <v>7974</v>
      </c>
      <c r="M972">
        <v>15000</v>
      </c>
      <c r="N972">
        <v>7142.8571428571431</v>
      </c>
      <c r="O972">
        <v>0</v>
      </c>
      <c r="P972">
        <v>13741.800000000001</v>
      </c>
      <c r="Q972">
        <v>57249.193855967795</v>
      </c>
    </row>
    <row r="973" spans="1:17">
      <c r="A973" s="78">
        <v>46248</v>
      </c>
      <c r="B973" t="s">
        <v>7033</v>
      </c>
      <c r="C973" t="s">
        <v>6158</v>
      </c>
      <c r="D973" t="s">
        <v>6135</v>
      </c>
      <c r="E973" t="s">
        <v>20</v>
      </c>
      <c r="F973">
        <v>15</v>
      </c>
      <c r="G973">
        <v>1384724.9999999998</v>
      </c>
      <c r="H973">
        <v>1064277.7297297295</v>
      </c>
      <c r="I973">
        <v>183222.2702702703</v>
      </c>
      <c r="J973">
        <v>14118.260869565218</v>
      </c>
      <c r="K973" t="s">
        <v>7967</v>
      </c>
      <c r="L973" t="s">
        <v>7973</v>
      </c>
      <c r="M973">
        <v>0</v>
      </c>
      <c r="N973">
        <v>0</v>
      </c>
      <c r="O973">
        <v>55389</v>
      </c>
      <c r="P973">
        <v>27694.5</v>
      </c>
      <c r="Q973">
        <v>86020.509400705079</v>
      </c>
    </row>
    <row r="974" spans="1:17">
      <c r="A974" s="78">
        <v>46248</v>
      </c>
      <c r="B974" t="s">
        <v>7033</v>
      </c>
      <c r="C974" t="s">
        <v>6158</v>
      </c>
      <c r="D974" t="s">
        <v>6167</v>
      </c>
      <c r="E974" t="s">
        <v>84</v>
      </c>
      <c r="F974">
        <v>12</v>
      </c>
      <c r="G974">
        <v>809190.00000000012</v>
      </c>
      <c r="H974">
        <v>618182.42594594578</v>
      </c>
      <c r="I974">
        <v>110817.57405405422</v>
      </c>
      <c r="J974">
        <v>8282.7130434782612</v>
      </c>
      <c r="K974" t="s">
        <v>7967</v>
      </c>
      <c r="L974" t="s">
        <v>7973</v>
      </c>
      <c r="M974">
        <v>0</v>
      </c>
      <c r="N974">
        <v>0</v>
      </c>
      <c r="O974">
        <v>32367.600000000002</v>
      </c>
      <c r="P974">
        <v>16183.800000000001</v>
      </c>
      <c r="Q974">
        <v>53983.461010575949</v>
      </c>
    </row>
    <row r="975" spans="1:17">
      <c r="A975" s="78">
        <v>46248</v>
      </c>
      <c r="B975" t="s">
        <v>7033</v>
      </c>
      <c r="C975" t="s">
        <v>6158</v>
      </c>
      <c r="D975" t="s">
        <v>6171</v>
      </c>
      <c r="E975" t="s">
        <v>84</v>
      </c>
      <c r="F975">
        <v>3</v>
      </c>
      <c r="G975">
        <v>795703.50000000012</v>
      </c>
      <c r="H975">
        <v>609862.33945945941</v>
      </c>
      <c r="I975">
        <v>106987.66054054059</v>
      </c>
      <c r="J975">
        <v>7984.2782608695661</v>
      </c>
      <c r="K975" t="s">
        <v>7967</v>
      </c>
      <c r="L975" t="s">
        <v>7973</v>
      </c>
      <c r="M975">
        <v>0</v>
      </c>
      <c r="N975">
        <v>0</v>
      </c>
      <c r="O975">
        <v>31828.140000000003</v>
      </c>
      <c r="P975">
        <v>15914.070000000002</v>
      </c>
      <c r="Q975">
        <v>51261.172279671016</v>
      </c>
    </row>
    <row r="976" spans="1:17">
      <c r="A976" s="78">
        <v>46248</v>
      </c>
      <c r="B976" t="s">
        <v>7034</v>
      </c>
      <c r="C976" t="s">
        <v>6143</v>
      </c>
      <c r="D976" t="s">
        <v>6141</v>
      </c>
      <c r="E976" t="s">
        <v>20</v>
      </c>
      <c r="F976">
        <v>4</v>
      </c>
      <c r="G976">
        <v>210530</v>
      </c>
      <c r="H976">
        <v>160238.70270270269</v>
      </c>
      <c r="I976">
        <v>29427.963963963964</v>
      </c>
      <c r="J976">
        <v>1900.8</v>
      </c>
      <c r="K976" t="s">
        <v>7967</v>
      </c>
      <c r="L976" t="s">
        <v>7973</v>
      </c>
      <c r="M976">
        <v>0</v>
      </c>
      <c r="N976">
        <v>0</v>
      </c>
      <c r="O976">
        <v>7368.5500000000011</v>
      </c>
      <c r="P976">
        <v>4210.6000000000004</v>
      </c>
      <c r="Q976">
        <v>15948.013963963966</v>
      </c>
    </row>
    <row r="977" spans="1:17">
      <c r="A977" s="78">
        <v>46248</v>
      </c>
      <c r="B977" t="s">
        <v>7034</v>
      </c>
      <c r="C977" t="s">
        <v>6143</v>
      </c>
      <c r="D977" t="s">
        <v>6273</v>
      </c>
      <c r="E977" t="s">
        <v>20</v>
      </c>
      <c r="F977">
        <v>2</v>
      </c>
      <c r="G977">
        <v>106930</v>
      </c>
      <c r="H977">
        <v>81814.183783783781</v>
      </c>
      <c r="I977">
        <v>14519.149549549547</v>
      </c>
      <c r="J977">
        <v>879.99999999999989</v>
      </c>
      <c r="K977" t="s">
        <v>7967</v>
      </c>
      <c r="L977" t="s">
        <v>7973</v>
      </c>
      <c r="M977">
        <v>0</v>
      </c>
      <c r="N977">
        <v>0</v>
      </c>
      <c r="O977">
        <v>3742.5500000000006</v>
      </c>
      <c r="P977">
        <v>2138.6</v>
      </c>
      <c r="Q977">
        <v>7757.9995495495459</v>
      </c>
    </row>
    <row r="978" spans="1:17">
      <c r="A978" s="78">
        <v>46248</v>
      </c>
      <c r="B978" t="s">
        <v>7034</v>
      </c>
      <c r="C978" t="s">
        <v>6143</v>
      </c>
      <c r="D978" t="s">
        <v>6176</v>
      </c>
      <c r="E978" t="s">
        <v>84</v>
      </c>
      <c r="F978">
        <v>2</v>
      </c>
      <c r="G978">
        <v>97679.999999999985</v>
      </c>
      <c r="H978">
        <v>73648.172972972956</v>
      </c>
      <c r="I978">
        <v>14351.82702702703</v>
      </c>
      <c r="J978">
        <v>1714.0869565217395</v>
      </c>
      <c r="K978" t="s">
        <v>7967</v>
      </c>
      <c r="L978" t="s">
        <v>7973</v>
      </c>
      <c r="M978">
        <v>0</v>
      </c>
      <c r="N978">
        <v>0</v>
      </c>
      <c r="O978">
        <v>3418.8</v>
      </c>
      <c r="P978">
        <v>1953.6</v>
      </c>
      <c r="Q978">
        <v>7265.34007050529</v>
      </c>
    </row>
    <row r="979" spans="1:17">
      <c r="A979" s="78">
        <v>46248</v>
      </c>
      <c r="B979" t="s">
        <v>7035</v>
      </c>
      <c r="C979" t="s">
        <v>6196</v>
      </c>
      <c r="D979" t="s">
        <v>6216</v>
      </c>
      <c r="E979" t="s">
        <v>20</v>
      </c>
      <c r="F979">
        <v>3</v>
      </c>
      <c r="G979">
        <v>137362.5</v>
      </c>
      <c r="H979">
        <v>103076.62702702702</v>
      </c>
      <c r="I979">
        <v>20673.372972972982</v>
      </c>
      <c r="J979">
        <v>2502.2608695652179</v>
      </c>
      <c r="K979" t="s">
        <v>7970</v>
      </c>
      <c r="L979" t="s">
        <v>7971</v>
      </c>
      <c r="M979">
        <v>0</v>
      </c>
      <c r="N979">
        <v>8064.5161290322585</v>
      </c>
      <c r="O979">
        <v>0</v>
      </c>
      <c r="P979">
        <v>2747.2500000000005</v>
      </c>
      <c r="Q979">
        <v>7359.3459743755084</v>
      </c>
    </row>
    <row r="980" spans="1:17">
      <c r="A980" s="78">
        <v>46248</v>
      </c>
      <c r="B980" t="s">
        <v>7036</v>
      </c>
      <c r="C980" t="s">
        <v>6175</v>
      </c>
      <c r="D980" t="s">
        <v>6167</v>
      </c>
      <c r="E980" t="s">
        <v>84</v>
      </c>
      <c r="F980">
        <v>10</v>
      </c>
      <c r="G980">
        <v>674325.00000000012</v>
      </c>
      <c r="H980">
        <v>515152.02162162156</v>
      </c>
      <c r="I980">
        <v>92347.978378378437</v>
      </c>
      <c r="J980">
        <v>6902.260869565217</v>
      </c>
      <c r="K980" t="s">
        <v>7970</v>
      </c>
      <c r="L980" t="s">
        <v>7972</v>
      </c>
      <c r="M980">
        <v>0</v>
      </c>
      <c r="N980">
        <v>0</v>
      </c>
      <c r="O980">
        <v>0</v>
      </c>
      <c r="P980">
        <v>13486.500000000002</v>
      </c>
      <c r="Q980">
        <v>71959.217508813221</v>
      </c>
    </row>
    <row r="981" spans="1:17">
      <c r="A981" s="78">
        <v>46248</v>
      </c>
      <c r="B981" t="s">
        <v>7037</v>
      </c>
      <c r="C981" t="s">
        <v>6143</v>
      </c>
      <c r="D981" t="s">
        <v>6170</v>
      </c>
      <c r="E981" t="s">
        <v>84</v>
      </c>
      <c r="F981">
        <v>1</v>
      </c>
      <c r="G981">
        <v>1321085</v>
      </c>
      <c r="H981">
        <v>995097.75135135127</v>
      </c>
      <c r="I981">
        <v>195068.91531531524</v>
      </c>
      <c r="J981">
        <v>16153.739130434782</v>
      </c>
      <c r="K981" t="s">
        <v>6546</v>
      </c>
      <c r="L981" t="s">
        <v>7974</v>
      </c>
      <c r="M981">
        <v>40000</v>
      </c>
      <c r="N981">
        <v>23333.333333333332</v>
      </c>
      <c r="O981">
        <v>0</v>
      </c>
      <c r="P981">
        <v>26421.7</v>
      </c>
      <c r="Q981">
        <v>89160.142851547134</v>
      </c>
    </row>
    <row r="982" spans="1:17">
      <c r="A982" s="78">
        <v>46248</v>
      </c>
      <c r="B982" t="s">
        <v>7038</v>
      </c>
      <c r="C982" t="s">
        <v>6239</v>
      </c>
      <c r="D982" t="s">
        <v>6156</v>
      </c>
      <c r="E982" t="s">
        <v>20</v>
      </c>
      <c r="F982">
        <v>8</v>
      </c>
      <c r="G982">
        <v>1374180.0000000002</v>
      </c>
      <c r="H982">
        <v>1018748.3675675675</v>
      </c>
      <c r="I982">
        <v>219251.6324324325</v>
      </c>
      <c r="J982">
        <v>32983.930434782611</v>
      </c>
      <c r="K982" t="s">
        <v>6947</v>
      </c>
      <c r="L982" t="s">
        <v>7974</v>
      </c>
      <c r="M982">
        <v>30000</v>
      </c>
      <c r="N982">
        <v>7142.8571428571431</v>
      </c>
      <c r="O982">
        <v>0</v>
      </c>
      <c r="P982">
        <v>27483.600000000002</v>
      </c>
      <c r="Q982">
        <v>121641.24485479275</v>
      </c>
    </row>
    <row r="983" spans="1:17">
      <c r="A983" s="78">
        <v>46248</v>
      </c>
      <c r="B983" t="s">
        <v>7039</v>
      </c>
      <c r="C983" t="s">
        <v>6143</v>
      </c>
      <c r="D983" t="s">
        <v>6156</v>
      </c>
      <c r="E983" t="s">
        <v>20</v>
      </c>
      <c r="F983">
        <v>16</v>
      </c>
      <c r="G983">
        <v>2748360.0000000005</v>
      </c>
      <c r="H983">
        <v>2037496.735135135</v>
      </c>
      <c r="I983">
        <v>438503.26486486499</v>
      </c>
      <c r="J983">
        <v>65967.860869565222</v>
      </c>
      <c r="K983" t="s">
        <v>6947</v>
      </c>
      <c r="L983" t="s">
        <v>7974</v>
      </c>
      <c r="M983">
        <v>60000</v>
      </c>
      <c r="N983">
        <v>16666.666666666668</v>
      </c>
      <c r="O983">
        <v>0</v>
      </c>
      <c r="P983">
        <v>54967.200000000004</v>
      </c>
      <c r="Q983">
        <v>240901.53732863307</v>
      </c>
    </row>
    <row r="984" spans="1:17">
      <c r="A984" s="78">
        <v>46248</v>
      </c>
      <c r="B984" t="s">
        <v>7040</v>
      </c>
      <c r="C984" t="s">
        <v>6239</v>
      </c>
      <c r="D984" t="s">
        <v>6248</v>
      </c>
      <c r="E984" t="s">
        <v>84</v>
      </c>
      <c r="F984">
        <v>4</v>
      </c>
      <c r="G984">
        <v>605320</v>
      </c>
      <c r="H984">
        <v>444354.24864864862</v>
      </c>
      <c r="I984">
        <v>100979.08468468464</v>
      </c>
      <c r="J984">
        <v>16008.347826086958</v>
      </c>
      <c r="K984" t="s">
        <v>7970</v>
      </c>
      <c r="L984" t="s">
        <v>7971</v>
      </c>
      <c r="M984">
        <v>0</v>
      </c>
      <c r="N984">
        <v>7142.8571428571431</v>
      </c>
      <c r="O984">
        <v>0</v>
      </c>
      <c r="P984">
        <v>12106.4</v>
      </c>
      <c r="Q984">
        <v>65721.479715740541</v>
      </c>
    </row>
    <row r="985" spans="1:17">
      <c r="A985" s="78">
        <v>46248</v>
      </c>
      <c r="B985" t="s">
        <v>7041</v>
      </c>
      <c r="C985" t="s">
        <v>6251</v>
      </c>
      <c r="D985" t="s">
        <v>6160</v>
      </c>
      <c r="E985" t="s">
        <v>20</v>
      </c>
      <c r="F985">
        <v>3</v>
      </c>
      <c r="G985">
        <v>2430899.9999999995</v>
      </c>
      <c r="H985">
        <v>1796214.2270270269</v>
      </c>
      <c r="I985">
        <v>393785.7729729726</v>
      </c>
      <c r="J985">
        <v>59732.869565217392</v>
      </c>
      <c r="K985" t="s">
        <v>7970</v>
      </c>
      <c r="L985" t="s">
        <v>7972</v>
      </c>
      <c r="M985">
        <v>0</v>
      </c>
      <c r="N985">
        <v>0</v>
      </c>
      <c r="O985">
        <v>0</v>
      </c>
      <c r="P985">
        <v>48617.999999999993</v>
      </c>
      <c r="Q985">
        <v>285434.90340775519</v>
      </c>
    </row>
    <row r="986" spans="1:17">
      <c r="A986" s="78">
        <v>46248</v>
      </c>
      <c r="B986" t="s">
        <v>7042</v>
      </c>
      <c r="C986" t="s">
        <v>6138</v>
      </c>
      <c r="D986" t="s">
        <v>6160</v>
      </c>
      <c r="E986" t="s">
        <v>20</v>
      </c>
      <c r="F986">
        <v>1</v>
      </c>
      <c r="G986">
        <v>810300</v>
      </c>
      <c r="H986">
        <v>598738.07567567565</v>
      </c>
      <c r="I986">
        <v>131261.92432432424</v>
      </c>
      <c r="J986">
        <v>19910.956521739132</v>
      </c>
      <c r="K986" t="s">
        <v>6947</v>
      </c>
      <c r="L986" t="s">
        <v>7974</v>
      </c>
      <c r="M986">
        <v>15000</v>
      </c>
      <c r="N986">
        <v>8333.3333333333339</v>
      </c>
      <c r="O986">
        <v>0</v>
      </c>
      <c r="P986">
        <v>16206</v>
      </c>
      <c r="Q986">
        <v>71811.634469251774</v>
      </c>
    </row>
    <row r="987" spans="1:17">
      <c r="A987" s="78">
        <v>46248</v>
      </c>
      <c r="B987" t="s">
        <v>7043</v>
      </c>
      <c r="C987" t="s">
        <v>6201</v>
      </c>
      <c r="D987" t="s">
        <v>6218</v>
      </c>
      <c r="E987" t="s">
        <v>20</v>
      </c>
      <c r="F987">
        <v>12</v>
      </c>
      <c r="G987">
        <v>1142189.9999999998</v>
      </c>
      <c r="H987">
        <v>870835.71891891886</v>
      </c>
      <c r="I987">
        <v>158164.2810810809</v>
      </c>
      <c r="J987">
        <v>19908.034782608695</v>
      </c>
      <c r="K987" t="s">
        <v>7970</v>
      </c>
      <c r="L987" t="s">
        <v>7972</v>
      </c>
      <c r="M987">
        <v>0</v>
      </c>
      <c r="N987">
        <v>0</v>
      </c>
      <c r="O987">
        <v>0</v>
      </c>
      <c r="P987">
        <v>22843.8</v>
      </c>
      <c r="Q987">
        <v>115412.44629847222</v>
      </c>
    </row>
    <row r="988" spans="1:17">
      <c r="A988" s="78">
        <v>46248</v>
      </c>
      <c r="B988" t="s">
        <v>7044</v>
      </c>
      <c r="C988" t="s">
        <v>6138</v>
      </c>
      <c r="D988" t="s">
        <v>6207</v>
      </c>
      <c r="E988" t="s">
        <v>84</v>
      </c>
      <c r="F988">
        <v>4</v>
      </c>
      <c r="G988">
        <v>1149220</v>
      </c>
      <c r="H988">
        <v>872068.32432432426</v>
      </c>
      <c r="I988">
        <v>163265.00900900899</v>
      </c>
      <c r="J988">
        <v>12978.08695652174</v>
      </c>
      <c r="K988" t="s">
        <v>6546</v>
      </c>
      <c r="L988" t="s">
        <v>7974</v>
      </c>
      <c r="M988">
        <v>40000</v>
      </c>
      <c r="N988">
        <v>5000</v>
      </c>
      <c r="O988">
        <v>0</v>
      </c>
      <c r="P988">
        <v>22984.399999999998</v>
      </c>
      <c r="Q988">
        <v>82302.522052487271</v>
      </c>
    </row>
    <row r="989" spans="1:17">
      <c r="A989" s="78">
        <v>46248</v>
      </c>
      <c r="B989" t="s">
        <v>7045</v>
      </c>
      <c r="C989" t="s">
        <v>6138</v>
      </c>
      <c r="D989" t="s">
        <v>6207</v>
      </c>
      <c r="E989" t="s">
        <v>84</v>
      </c>
      <c r="F989">
        <v>4</v>
      </c>
      <c r="G989">
        <v>1149220</v>
      </c>
      <c r="H989">
        <v>872068.32432432426</v>
      </c>
      <c r="I989">
        <v>163265.00900900899</v>
      </c>
      <c r="J989">
        <v>12978.08695652174</v>
      </c>
      <c r="K989" t="s">
        <v>6546</v>
      </c>
      <c r="L989" t="s">
        <v>7974</v>
      </c>
      <c r="M989">
        <v>40000</v>
      </c>
      <c r="N989">
        <v>2777.7777777777778</v>
      </c>
      <c r="O989">
        <v>0</v>
      </c>
      <c r="P989">
        <v>22984.399999999998</v>
      </c>
      <c r="Q989">
        <v>84524.74427470949</v>
      </c>
    </row>
    <row r="990" spans="1:17">
      <c r="A990" s="78">
        <v>46248</v>
      </c>
      <c r="B990" t="s">
        <v>7046</v>
      </c>
      <c r="C990" t="s">
        <v>6183</v>
      </c>
      <c r="D990" t="s">
        <v>6207</v>
      </c>
      <c r="E990" t="s">
        <v>84</v>
      </c>
      <c r="F990">
        <v>4</v>
      </c>
      <c r="G990">
        <v>1149220</v>
      </c>
      <c r="H990">
        <v>872068.32432432426</v>
      </c>
      <c r="I990">
        <v>163265.00900900899</v>
      </c>
      <c r="J990">
        <v>22978.08695652174</v>
      </c>
      <c r="K990" t="s">
        <v>6546</v>
      </c>
      <c r="L990" t="s">
        <v>7974</v>
      </c>
      <c r="M990">
        <v>40000</v>
      </c>
      <c r="N990">
        <v>14285.714285714286</v>
      </c>
      <c r="O990">
        <v>0</v>
      </c>
      <c r="P990">
        <v>22984.399999999998</v>
      </c>
      <c r="Q990">
        <v>63016.807766772981</v>
      </c>
    </row>
    <row r="991" spans="1:17">
      <c r="A991" s="78">
        <v>46248</v>
      </c>
      <c r="B991" t="s">
        <v>7047</v>
      </c>
      <c r="C991" t="s">
        <v>6138</v>
      </c>
      <c r="D991" t="s">
        <v>6166</v>
      </c>
      <c r="E991" t="s">
        <v>84</v>
      </c>
      <c r="F991">
        <v>4</v>
      </c>
      <c r="G991">
        <v>414770</v>
      </c>
      <c r="H991">
        <v>297366.05405405402</v>
      </c>
      <c r="I991">
        <v>76300.612612612604</v>
      </c>
      <c r="J991">
        <v>14324.869565217392</v>
      </c>
      <c r="K991" t="s">
        <v>7970</v>
      </c>
      <c r="L991" t="s">
        <v>7971</v>
      </c>
      <c r="M991">
        <v>0</v>
      </c>
      <c r="N991">
        <v>2777.7777777777778</v>
      </c>
      <c r="O991">
        <v>0</v>
      </c>
      <c r="P991">
        <v>8295.4</v>
      </c>
      <c r="Q991">
        <v>50902.565269617429</v>
      </c>
    </row>
    <row r="992" spans="1:17">
      <c r="A992" s="78">
        <v>46248</v>
      </c>
      <c r="B992" t="s">
        <v>7048</v>
      </c>
      <c r="C992" t="s">
        <v>6143</v>
      </c>
      <c r="D992" t="s">
        <v>6207</v>
      </c>
      <c r="E992" t="s">
        <v>84</v>
      </c>
      <c r="F992">
        <v>8</v>
      </c>
      <c r="G992">
        <v>2298440</v>
      </c>
      <c r="H992">
        <v>1744136.6486486485</v>
      </c>
      <c r="I992">
        <v>326530.01801801799</v>
      </c>
      <c r="J992">
        <v>25956.17391304348</v>
      </c>
      <c r="K992" t="s">
        <v>6546</v>
      </c>
      <c r="L992" t="s">
        <v>7974</v>
      </c>
      <c r="M992">
        <v>80000</v>
      </c>
      <c r="N992">
        <v>16666.666666666668</v>
      </c>
      <c r="O992">
        <v>0</v>
      </c>
      <c r="P992">
        <v>45968.799999999996</v>
      </c>
      <c r="Q992">
        <v>157938.37743830789</v>
      </c>
    </row>
    <row r="993" spans="1:17">
      <c r="A993" s="78">
        <v>46248</v>
      </c>
      <c r="B993" t="s">
        <v>7049</v>
      </c>
      <c r="C993" t="s">
        <v>6143</v>
      </c>
      <c r="D993" t="s">
        <v>6148</v>
      </c>
      <c r="E993" t="s">
        <v>84</v>
      </c>
      <c r="F993">
        <v>4</v>
      </c>
      <c r="G993">
        <v>304140</v>
      </c>
      <c r="H993">
        <v>230805.36216216214</v>
      </c>
      <c r="I993">
        <v>43194.637837837858</v>
      </c>
      <c r="J993">
        <v>3336.3478260869565</v>
      </c>
      <c r="K993" t="s">
        <v>7970</v>
      </c>
      <c r="L993" t="s">
        <v>7971</v>
      </c>
      <c r="M993">
        <v>0</v>
      </c>
      <c r="N993">
        <v>16666.666666666668</v>
      </c>
      <c r="O993">
        <v>0</v>
      </c>
      <c r="P993">
        <v>6082.8</v>
      </c>
      <c r="Q993">
        <v>17108.823345084231</v>
      </c>
    </row>
    <row r="994" spans="1:17">
      <c r="A994" s="78">
        <v>46248</v>
      </c>
      <c r="B994" t="s">
        <v>7050</v>
      </c>
      <c r="C994" t="s">
        <v>6183</v>
      </c>
      <c r="D994" t="s">
        <v>6156</v>
      </c>
      <c r="E994" t="s">
        <v>20</v>
      </c>
      <c r="F994">
        <v>4</v>
      </c>
      <c r="G994">
        <v>687090.00000000012</v>
      </c>
      <c r="H994">
        <v>509374.18378378375</v>
      </c>
      <c r="I994">
        <v>109625.81621621625</v>
      </c>
      <c r="J994">
        <v>26491.965217391305</v>
      </c>
      <c r="K994" t="s">
        <v>6947</v>
      </c>
      <c r="L994" t="s">
        <v>7975</v>
      </c>
      <c r="M994">
        <v>15000</v>
      </c>
      <c r="N994">
        <v>0</v>
      </c>
      <c r="O994">
        <v>0</v>
      </c>
      <c r="P994">
        <v>13741.800000000001</v>
      </c>
      <c r="Q994">
        <v>54392.05099882494</v>
      </c>
    </row>
    <row r="995" spans="1:17">
      <c r="A995" s="78">
        <v>46248</v>
      </c>
      <c r="B995" t="s">
        <v>7051</v>
      </c>
      <c r="C995" t="s">
        <v>6143</v>
      </c>
      <c r="D995" t="s">
        <v>6207</v>
      </c>
      <c r="E995" t="s">
        <v>84</v>
      </c>
      <c r="F995">
        <v>4</v>
      </c>
      <c r="G995">
        <v>1149220</v>
      </c>
      <c r="H995">
        <v>872068.32432432426</v>
      </c>
      <c r="I995">
        <v>163265.00900900899</v>
      </c>
      <c r="J995">
        <v>12978.08695652174</v>
      </c>
      <c r="K995" t="s">
        <v>6546</v>
      </c>
      <c r="L995" t="s">
        <v>7974</v>
      </c>
      <c r="M995">
        <v>40000</v>
      </c>
      <c r="N995">
        <v>3846.1538461538462</v>
      </c>
      <c r="O995">
        <v>0</v>
      </c>
      <c r="P995">
        <v>22984.399999999998</v>
      </c>
      <c r="Q995">
        <v>83456.368206333427</v>
      </c>
    </row>
    <row r="996" spans="1:17">
      <c r="A996" s="78">
        <v>46248</v>
      </c>
      <c r="B996" t="s">
        <v>7052</v>
      </c>
      <c r="C996" t="s">
        <v>6143</v>
      </c>
      <c r="D996" t="s">
        <v>6170</v>
      </c>
      <c r="E996" t="s">
        <v>84</v>
      </c>
      <c r="F996">
        <v>2</v>
      </c>
      <c r="G996">
        <v>2642170</v>
      </c>
      <c r="H996">
        <v>1990195.5027027025</v>
      </c>
      <c r="I996">
        <v>390137.83063063049</v>
      </c>
      <c r="J996">
        <v>32307.478260869564</v>
      </c>
      <c r="K996" t="s">
        <v>6546</v>
      </c>
      <c r="L996" t="s">
        <v>7974</v>
      </c>
      <c r="M996">
        <v>80000</v>
      </c>
      <c r="N996">
        <v>13636.363636363636</v>
      </c>
      <c r="O996">
        <v>0</v>
      </c>
      <c r="P996">
        <v>52843.4</v>
      </c>
      <c r="Q996">
        <v>211350.58873339728</v>
      </c>
    </row>
    <row r="997" spans="1:17">
      <c r="A997" s="78">
        <v>46248</v>
      </c>
      <c r="B997" t="s">
        <v>7053</v>
      </c>
      <c r="C997" t="s">
        <v>6124</v>
      </c>
      <c r="D997" t="s">
        <v>6160</v>
      </c>
      <c r="E997" t="s">
        <v>20</v>
      </c>
      <c r="F997">
        <v>1</v>
      </c>
      <c r="G997">
        <v>810300</v>
      </c>
      <c r="H997">
        <v>598738.07567567565</v>
      </c>
      <c r="I997">
        <v>131261.92432432424</v>
      </c>
      <c r="J997">
        <v>19910.956521739132</v>
      </c>
      <c r="K997" t="s">
        <v>6947</v>
      </c>
      <c r="L997" t="s">
        <v>7974</v>
      </c>
      <c r="M997">
        <v>15000</v>
      </c>
      <c r="N997">
        <v>14285.714285714286</v>
      </c>
      <c r="O997">
        <v>0</v>
      </c>
      <c r="P997">
        <v>16206</v>
      </c>
      <c r="Q997">
        <v>65859.253516870813</v>
      </c>
    </row>
    <row r="998" spans="1:17">
      <c r="A998" s="78">
        <v>46248</v>
      </c>
      <c r="B998" t="s">
        <v>7054</v>
      </c>
      <c r="C998" t="s">
        <v>6175</v>
      </c>
      <c r="D998" t="s">
        <v>6207</v>
      </c>
      <c r="E998" t="s">
        <v>84</v>
      </c>
      <c r="F998">
        <v>4</v>
      </c>
      <c r="G998">
        <v>1149220</v>
      </c>
      <c r="H998">
        <v>872068.32432432426</v>
      </c>
      <c r="I998">
        <v>163265.00900900899</v>
      </c>
      <c r="J998">
        <v>12978.08695652174</v>
      </c>
      <c r="K998" t="s">
        <v>6546</v>
      </c>
      <c r="L998" t="s">
        <v>7974</v>
      </c>
      <c r="M998">
        <v>40000</v>
      </c>
      <c r="N998">
        <v>12500</v>
      </c>
      <c r="O998">
        <v>0</v>
      </c>
      <c r="P998">
        <v>22984.399999999998</v>
      </c>
      <c r="Q998">
        <v>74802.522052487271</v>
      </c>
    </row>
    <row r="999" spans="1:17">
      <c r="A999" s="78">
        <v>46248</v>
      </c>
      <c r="B999" t="s">
        <v>7055</v>
      </c>
      <c r="C999" t="s">
        <v>6175</v>
      </c>
      <c r="D999" t="s">
        <v>6170</v>
      </c>
      <c r="E999" t="s">
        <v>84</v>
      </c>
      <c r="F999">
        <v>1</v>
      </c>
      <c r="G999">
        <v>1321085</v>
      </c>
      <c r="H999">
        <v>995097.75135135127</v>
      </c>
      <c r="I999">
        <v>195068.91531531524</v>
      </c>
      <c r="J999">
        <v>16153.739130434782</v>
      </c>
      <c r="K999" t="s">
        <v>6546</v>
      </c>
      <c r="L999" t="s">
        <v>7974</v>
      </c>
      <c r="M999">
        <v>40000</v>
      </c>
      <c r="N999">
        <v>12500</v>
      </c>
      <c r="O999">
        <v>0</v>
      </c>
      <c r="P999">
        <v>26421.7</v>
      </c>
      <c r="Q999">
        <v>99993.476184880463</v>
      </c>
    </row>
    <row r="1000" spans="1:17">
      <c r="A1000" s="78">
        <v>46248</v>
      </c>
      <c r="B1000" t="s">
        <v>7056</v>
      </c>
      <c r="C1000" t="s">
        <v>6183</v>
      </c>
      <c r="D1000" t="s">
        <v>726</v>
      </c>
      <c r="E1000" t="s">
        <v>661</v>
      </c>
      <c r="F1000">
        <v>8</v>
      </c>
      <c r="G1000">
        <v>510822.00000000006</v>
      </c>
      <c r="H1000">
        <v>338904.85621621623</v>
      </c>
      <c r="I1000">
        <v>121295.14378378377</v>
      </c>
      <c r="J1000">
        <v>52751.304347826081</v>
      </c>
      <c r="K1000" t="s">
        <v>7970</v>
      </c>
      <c r="L1000" t="s">
        <v>7972</v>
      </c>
      <c r="M1000">
        <v>0</v>
      </c>
      <c r="N1000">
        <v>0</v>
      </c>
      <c r="O1000">
        <v>0</v>
      </c>
      <c r="P1000">
        <v>10216.44</v>
      </c>
      <c r="Q1000">
        <v>58327.39943595769</v>
      </c>
    </row>
    <row r="1001" spans="1:17">
      <c r="A1001" s="78">
        <v>46248</v>
      </c>
      <c r="B1001" t="s">
        <v>7057</v>
      </c>
      <c r="C1001" t="s">
        <v>6134</v>
      </c>
      <c r="D1001" t="s">
        <v>6202</v>
      </c>
      <c r="E1001" t="s">
        <v>661</v>
      </c>
      <c r="F1001">
        <v>4</v>
      </c>
      <c r="G1001">
        <v>283790</v>
      </c>
      <c r="H1001">
        <v>188280.47567567567</v>
      </c>
      <c r="I1001">
        <v>67386.190990990988</v>
      </c>
      <c r="J1001">
        <v>15885.913043478264</v>
      </c>
      <c r="K1001" t="s">
        <v>7967</v>
      </c>
      <c r="L1001" t="s">
        <v>7973</v>
      </c>
      <c r="M1001">
        <v>0</v>
      </c>
      <c r="N1001">
        <v>0</v>
      </c>
      <c r="O1001">
        <v>22703.200000000001</v>
      </c>
      <c r="P1001">
        <v>0</v>
      </c>
      <c r="Q1001">
        <v>28797.077947512724</v>
      </c>
    </row>
    <row r="1002" spans="1:17">
      <c r="A1002" s="78">
        <v>46248</v>
      </c>
      <c r="B1002" t="s">
        <v>7058</v>
      </c>
      <c r="C1002" t="s">
        <v>6128</v>
      </c>
      <c r="D1002" t="s">
        <v>6205</v>
      </c>
      <c r="E1002" t="s">
        <v>661</v>
      </c>
      <c r="F1002">
        <v>1</v>
      </c>
      <c r="G1002">
        <v>264087.5</v>
      </c>
      <c r="H1002">
        <v>173104.02162162162</v>
      </c>
      <c r="I1002">
        <v>64812.645045045036</v>
      </c>
      <c r="J1002">
        <v>16092.521739130434</v>
      </c>
      <c r="K1002" t="s">
        <v>7970</v>
      </c>
      <c r="L1002" t="s">
        <v>7971</v>
      </c>
      <c r="M1002">
        <v>0</v>
      </c>
      <c r="N1002">
        <v>7142.8571428571431</v>
      </c>
      <c r="O1002">
        <v>0</v>
      </c>
      <c r="P1002">
        <v>5281.75</v>
      </c>
      <c r="Q1002">
        <v>36295.516163057458</v>
      </c>
    </row>
    <row r="1003" spans="1:17">
      <c r="A1003" s="78">
        <v>46249</v>
      </c>
      <c r="B1003" t="s">
        <v>7059</v>
      </c>
      <c r="C1003" t="s">
        <v>6175</v>
      </c>
      <c r="D1003" t="s">
        <v>6156</v>
      </c>
      <c r="E1003" t="s">
        <v>20</v>
      </c>
      <c r="F1003">
        <v>4</v>
      </c>
      <c r="G1003">
        <v>687090.00000000012</v>
      </c>
      <c r="H1003">
        <v>509374.18378378375</v>
      </c>
      <c r="I1003">
        <v>109625.81621621625</v>
      </c>
      <c r="J1003">
        <v>16491.965217391305</v>
      </c>
      <c r="K1003" t="s">
        <v>6947</v>
      </c>
      <c r="L1003" t="s">
        <v>7975</v>
      </c>
      <c r="M1003">
        <v>15000</v>
      </c>
      <c r="N1003">
        <v>0</v>
      </c>
      <c r="O1003">
        <v>0</v>
      </c>
      <c r="P1003">
        <v>13741.800000000001</v>
      </c>
      <c r="Q1003">
        <v>64392.05099882494</v>
      </c>
    </row>
    <row r="1004" spans="1:17">
      <c r="A1004" s="78">
        <v>46249</v>
      </c>
      <c r="B1004" t="s">
        <v>7060</v>
      </c>
      <c r="C1004" t="s">
        <v>6128</v>
      </c>
      <c r="D1004" t="s">
        <v>6189</v>
      </c>
      <c r="E1004" t="s">
        <v>84</v>
      </c>
      <c r="F1004">
        <v>5</v>
      </c>
      <c r="G1004">
        <v>1999850</v>
      </c>
      <c r="H1004">
        <v>1450237.297297297</v>
      </c>
      <c r="I1004">
        <v>351429.36936936947</v>
      </c>
      <c r="J1004">
        <v>72083.478260869568</v>
      </c>
      <c r="K1004" t="s">
        <v>7970</v>
      </c>
      <c r="L1004" t="s">
        <v>7971</v>
      </c>
      <c r="M1004">
        <v>0</v>
      </c>
      <c r="N1004">
        <v>8333.3333333333339</v>
      </c>
      <c r="O1004">
        <v>0</v>
      </c>
      <c r="P1004">
        <v>39997</v>
      </c>
      <c r="Q1004">
        <v>231015.55777516658</v>
      </c>
    </row>
    <row r="1005" spans="1:17">
      <c r="A1005" s="78">
        <v>46249</v>
      </c>
      <c r="B1005" t="s">
        <v>7061</v>
      </c>
      <c r="C1005" t="s">
        <v>6188</v>
      </c>
      <c r="D1005" t="s">
        <v>6135</v>
      </c>
      <c r="E1005" t="s">
        <v>20</v>
      </c>
      <c r="F1005">
        <v>24</v>
      </c>
      <c r="G1005">
        <v>2215560</v>
      </c>
      <c r="H1005">
        <v>1702844.3675675672</v>
      </c>
      <c r="I1005">
        <v>293155.63243243261</v>
      </c>
      <c r="J1005">
        <v>22589.217391304348</v>
      </c>
      <c r="K1005" t="s">
        <v>6674</v>
      </c>
      <c r="L1005" t="s">
        <v>7974</v>
      </c>
      <c r="M1005">
        <v>50000</v>
      </c>
      <c r="N1005">
        <v>7142.8571428571431</v>
      </c>
      <c r="O1005">
        <v>0</v>
      </c>
      <c r="P1005">
        <v>44311.199999999997</v>
      </c>
      <c r="Q1005">
        <v>169112.35789827118</v>
      </c>
    </row>
    <row r="1006" spans="1:17">
      <c r="A1006" s="78">
        <v>46249</v>
      </c>
      <c r="B1006" t="s">
        <v>7062</v>
      </c>
      <c r="C1006" t="s">
        <v>6128</v>
      </c>
      <c r="D1006" t="s">
        <v>6156</v>
      </c>
      <c r="E1006" t="s">
        <v>20</v>
      </c>
      <c r="F1006">
        <v>4</v>
      </c>
      <c r="G1006">
        <v>687090.00000000012</v>
      </c>
      <c r="H1006">
        <v>509374.18378378375</v>
      </c>
      <c r="I1006">
        <v>109625.81621621625</v>
      </c>
      <c r="J1006">
        <v>16491.965217391305</v>
      </c>
      <c r="K1006" t="s">
        <v>6947</v>
      </c>
      <c r="L1006" t="s">
        <v>7975</v>
      </c>
      <c r="M1006">
        <v>15000</v>
      </c>
      <c r="N1006">
        <v>0</v>
      </c>
      <c r="O1006">
        <v>0</v>
      </c>
      <c r="P1006">
        <v>13741.800000000001</v>
      </c>
      <c r="Q1006">
        <v>64392.05099882494</v>
      </c>
    </row>
    <row r="1007" spans="1:17">
      <c r="A1007" s="78">
        <v>46249</v>
      </c>
      <c r="B1007" t="s">
        <v>7063</v>
      </c>
      <c r="C1007" t="s">
        <v>6128</v>
      </c>
      <c r="D1007" t="s">
        <v>6166</v>
      </c>
      <c r="E1007" t="s">
        <v>84</v>
      </c>
      <c r="F1007">
        <v>4</v>
      </c>
      <c r="G1007">
        <v>414770</v>
      </c>
      <c r="H1007">
        <v>297366.05405405402</v>
      </c>
      <c r="I1007">
        <v>76300.612612612604</v>
      </c>
      <c r="J1007">
        <v>14324.869565217392</v>
      </c>
      <c r="K1007" t="s">
        <v>7970</v>
      </c>
      <c r="L1007" t="s">
        <v>7972</v>
      </c>
      <c r="M1007">
        <v>0</v>
      </c>
      <c r="N1007">
        <v>0</v>
      </c>
      <c r="O1007">
        <v>0</v>
      </c>
      <c r="P1007">
        <v>8295.4</v>
      </c>
      <c r="Q1007">
        <v>53680.34304739521</v>
      </c>
    </row>
    <row r="1008" spans="1:17">
      <c r="A1008" s="78">
        <v>46249</v>
      </c>
      <c r="B1008" t="s">
        <v>7064</v>
      </c>
      <c r="C1008" t="s">
        <v>6175</v>
      </c>
      <c r="D1008" t="s">
        <v>765</v>
      </c>
      <c r="E1008" t="s">
        <v>661</v>
      </c>
      <c r="F1008">
        <v>50</v>
      </c>
      <c r="G1008">
        <v>11883937.500000002</v>
      </c>
      <c r="H1008">
        <v>7789680.9729729732</v>
      </c>
      <c r="I1008">
        <v>2916569.0270270268</v>
      </c>
      <c r="J1008">
        <v>805391.30434782605</v>
      </c>
      <c r="K1008" t="s">
        <v>7970</v>
      </c>
      <c r="L1008" t="s">
        <v>7971</v>
      </c>
      <c r="M1008">
        <v>0</v>
      </c>
      <c r="N1008">
        <v>33333.333333333336</v>
      </c>
      <c r="O1008">
        <v>0</v>
      </c>
      <c r="P1008">
        <v>237678.75000000003</v>
      </c>
      <c r="Q1008">
        <v>1840165.6393458673</v>
      </c>
    </row>
    <row r="1009" spans="1:17">
      <c r="A1009" s="78">
        <v>46249</v>
      </c>
      <c r="B1009" t="s">
        <v>7065</v>
      </c>
      <c r="C1009" t="s">
        <v>6138</v>
      </c>
      <c r="D1009" t="s">
        <v>6207</v>
      </c>
      <c r="E1009" t="s">
        <v>84</v>
      </c>
      <c r="F1009">
        <v>2</v>
      </c>
      <c r="G1009">
        <v>574610</v>
      </c>
      <c r="H1009">
        <v>436034.16216216213</v>
      </c>
      <c r="I1009">
        <v>81632.504504504497</v>
      </c>
      <c r="J1009">
        <v>6489.04347826087</v>
      </c>
      <c r="K1009" t="s">
        <v>7970</v>
      </c>
      <c r="L1009" t="s">
        <v>7972</v>
      </c>
      <c r="M1009">
        <v>0</v>
      </c>
      <c r="N1009">
        <v>0</v>
      </c>
      <c r="O1009">
        <v>0</v>
      </c>
      <c r="P1009">
        <v>11492.199999999999</v>
      </c>
      <c r="Q1009">
        <v>63651.261026243636</v>
      </c>
    </row>
    <row r="1010" spans="1:17">
      <c r="A1010" s="78">
        <v>46249</v>
      </c>
      <c r="B1010" t="s">
        <v>7066</v>
      </c>
      <c r="C1010" t="s">
        <v>6158</v>
      </c>
      <c r="D1010" t="s">
        <v>6141</v>
      </c>
      <c r="E1010" t="s">
        <v>20</v>
      </c>
      <c r="F1010">
        <v>4</v>
      </c>
      <c r="G1010">
        <v>210530</v>
      </c>
      <c r="H1010">
        <v>160238.70270270269</v>
      </c>
      <c r="I1010">
        <v>29427.963963963964</v>
      </c>
      <c r="J1010">
        <v>1900.8</v>
      </c>
      <c r="K1010" t="s">
        <v>7967</v>
      </c>
      <c r="L1010" t="s">
        <v>7973</v>
      </c>
      <c r="M1010">
        <v>0</v>
      </c>
      <c r="N1010">
        <v>0</v>
      </c>
      <c r="O1010">
        <v>8421.2000000000007</v>
      </c>
      <c r="P1010">
        <v>4210.6000000000004</v>
      </c>
      <c r="Q1010">
        <v>14895.363963963964</v>
      </c>
    </row>
    <row r="1011" spans="1:17">
      <c r="A1011" s="78">
        <v>46249</v>
      </c>
      <c r="B1011" t="s">
        <v>7067</v>
      </c>
      <c r="C1011" t="s">
        <v>6196</v>
      </c>
      <c r="D1011" t="s">
        <v>6148</v>
      </c>
      <c r="E1011" t="s">
        <v>84</v>
      </c>
      <c r="F1011">
        <v>12</v>
      </c>
      <c r="G1011">
        <v>912420.00000000012</v>
      </c>
      <c r="H1011">
        <v>692416.08648648649</v>
      </c>
      <c r="I1011">
        <v>129583.91351351351</v>
      </c>
      <c r="J1011">
        <v>10009.043478260872</v>
      </c>
      <c r="K1011" t="s">
        <v>7970</v>
      </c>
      <c r="L1011" t="s">
        <v>7972</v>
      </c>
      <c r="M1011">
        <v>0</v>
      </c>
      <c r="N1011">
        <v>0</v>
      </c>
      <c r="O1011">
        <v>0</v>
      </c>
      <c r="P1011">
        <v>18248.400000000001</v>
      </c>
      <c r="Q1011">
        <v>101326.47003525266</v>
      </c>
    </row>
    <row r="1012" spans="1:17">
      <c r="A1012" s="78">
        <v>46249</v>
      </c>
      <c r="B1012" t="s">
        <v>7068</v>
      </c>
      <c r="C1012" t="s">
        <v>6158</v>
      </c>
      <c r="D1012" t="s">
        <v>6167</v>
      </c>
      <c r="E1012" t="s">
        <v>84</v>
      </c>
      <c r="F1012">
        <v>12</v>
      </c>
      <c r="G1012">
        <v>809190.00000000012</v>
      </c>
      <c r="H1012">
        <v>618182.42594594578</v>
      </c>
      <c r="I1012">
        <v>110817.57405405422</v>
      </c>
      <c r="J1012">
        <v>8282.7130434782612</v>
      </c>
      <c r="K1012" t="s">
        <v>7967</v>
      </c>
      <c r="L1012" t="s">
        <v>7973</v>
      </c>
      <c r="M1012">
        <v>0</v>
      </c>
      <c r="N1012">
        <v>0</v>
      </c>
      <c r="O1012">
        <v>40459.5</v>
      </c>
      <c r="P1012">
        <v>16183.800000000001</v>
      </c>
      <c r="Q1012">
        <v>45891.561010575955</v>
      </c>
    </row>
    <row r="1013" spans="1:17">
      <c r="A1013" s="78">
        <v>46249</v>
      </c>
      <c r="B1013" t="s">
        <v>7069</v>
      </c>
      <c r="C1013" t="s">
        <v>6143</v>
      </c>
      <c r="D1013" t="s">
        <v>6135</v>
      </c>
      <c r="E1013" t="s">
        <v>20</v>
      </c>
      <c r="F1013">
        <v>24</v>
      </c>
      <c r="G1013">
        <v>2215560</v>
      </c>
      <c r="H1013">
        <v>1702844.3675675672</v>
      </c>
      <c r="I1013">
        <v>293155.63243243261</v>
      </c>
      <c r="J1013">
        <v>22589.217391304348</v>
      </c>
      <c r="K1013" t="s">
        <v>6674</v>
      </c>
      <c r="L1013" t="s">
        <v>7974</v>
      </c>
      <c r="M1013">
        <v>50000</v>
      </c>
      <c r="N1013">
        <v>16666.666666666668</v>
      </c>
      <c r="O1013">
        <v>0</v>
      </c>
      <c r="P1013">
        <v>44311.199999999997</v>
      </c>
      <c r="Q1013">
        <v>159588.54837446165</v>
      </c>
    </row>
    <row r="1014" spans="1:17">
      <c r="A1014" s="78">
        <v>46249</v>
      </c>
      <c r="B1014" t="s">
        <v>7070</v>
      </c>
      <c r="C1014" t="s">
        <v>6143</v>
      </c>
      <c r="D1014" t="s">
        <v>6218</v>
      </c>
      <c r="E1014" t="s">
        <v>20</v>
      </c>
      <c r="F1014">
        <v>24</v>
      </c>
      <c r="G1014">
        <v>2284379.9999999995</v>
      </c>
      <c r="H1014">
        <v>1741671.4378378377</v>
      </c>
      <c r="I1014">
        <v>316328.5621621618</v>
      </c>
      <c r="J1014">
        <v>19816.069565217393</v>
      </c>
      <c r="K1014" t="s">
        <v>7970</v>
      </c>
      <c r="L1014" t="s">
        <v>7971</v>
      </c>
      <c r="M1014">
        <v>0</v>
      </c>
      <c r="N1014">
        <v>16666.666666666668</v>
      </c>
      <c r="O1014">
        <v>0</v>
      </c>
      <c r="P1014">
        <v>45687.6</v>
      </c>
      <c r="Q1014">
        <v>234158.22593027769</v>
      </c>
    </row>
    <row r="1015" spans="1:17">
      <c r="A1015" s="78">
        <v>46249</v>
      </c>
      <c r="B1015" t="s">
        <v>7071</v>
      </c>
      <c r="C1015" t="s">
        <v>6143</v>
      </c>
      <c r="D1015" t="s">
        <v>6156</v>
      </c>
      <c r="E1015" t="s">
        <v>20</v>
      </c>
      <c r="F1015">
        <v>4</v>
      </c>
      <c r="G1015">
        <v>687090.00000000012</v>
      </c>
      <c r="H1015">
        <v>509374.18378378375</v>
      </c>
      <c r="I1015">
        <v>109625.81621621625</v>
      </c>
      <c r="J1015">
        <v>16491.965217391305</v>
      </c>
      <c r="K1015" t="s">
        <v>6947</v>
      </c>
      <c r="L1015" t="s">
        <v>7974</v>
      </c>
      <c r="M1015">
        <v>15000</v>
      </c>
      <c r="N1015">
        <v>11111.111111111111</v>
      </c>
      <c r="O1015">
        <v>0</v>
      </c>
      <c r="P1015">
        <v>13741.800000000001</v>
      </c>
      <c r="Q1015">
        <v>53280.93988771383</v>
      </c>
    </row>
    <row r="1016" spans="1:17">
      <c r="A1016" s="78">
        <v>46249</v>
      </c>
      <c r="B1016" t="s">
        <v>7072</v>
      </c>
      <c r="C1016" t="s">
        <v>6143</v>
      </c>
      <c r="D1016" t="s">
        <v>6216</v>
      </c>
      <c r="E1016" t="s">
        <v>20</v>
      </c>
      <c r="F1016">
        <v>6</v>
      </c>
      <c r="G1016">
        <v>274725</v>
      </c>
      <c r="H1016">
        <v>206153.25405405404</v>
      </c>
      <c r="I1016">
        <v>41346.745945945964</v>
      </c>
      <c r="J1016">
        <v>5004.5217391304359</v>
      </c>
      <c r="K1016" t="s">
        <v>7967</v>
      </c>
      <c r="L1016" t="s">
        <v>7973</v>
      </c>
      <c r="M1016">
        <v>0</v>
      </c>
      <c r="N1016">
        <v>0</v>
      </c>
      <c r="O1016">
        <v>10989.000000000002</v>
      </c>
      <c r="P1016">
        <v>5494.5000000000009</v>
      </c>
      <c r="Q1016">
        <v>19858.724206815532</v>
      </c>
    </row>
    <row r="1017" spans="1:17">
      <c r="A1017" s="78">
        <v>46249</v>
      </c>
      <c r="B1017" t="s">
        <v>7072</v>
      </c>
      <c r="C1017" t="s">
        <v>6143</v>
      </c>
      <c r="D1017" t="s">
        <v>6207</v>
      </c>
      <c r="E1017" t="s">
        <v>84</v>
      </c>
      <c r="F1017">
        <v>4</v>
      </c>
      <c r="G1017">
        <v>1149220</v>
      </c>
      <c r="H1017">
        <v>872068.32432432426</v>
      </c>
      <c r="I1017">
        <v>163265.00900900899</v>
      </c>
      <c r="J1017">
        <v>12978.08695652174</v>
      </c>
      <c r="K1017" t="s">
        <v>7967</v>
      </c>
      <c r="L1017" t="s">
        <v>7973</v>
      </c>
      <c r="M1017">
        <v>0</v>
      </c>
      <c r="N1017">
        <v>0</v>
      </c>
      <c r="O1017">
        <v>45968.799999999996</v>
      </c>
      <c r="P1017">
        <v>22984.399999999998</v>
      </c>
      <c r="Q1017">
        <v>81333.722052487283</v>
      </c>
    </row>
    <row r="1018" spans="1:17">
      <c r="A1018" s="78">
        <v>46249</v>
      </c>
      <c r="B1018" t="s">
        <v>7073</v>
      </c>
      <c r="C1018" t="s">
        <v>6188</v>
      </c>
      <c r="D1018" t="s">
        <v>6212</v>
      </c>
      <c r="E1018" t="s">
        <v>20</v>
      </c>
      <c r="F1018">
        <v>4</v>
      </c>
      <c r="G1018">
        <v>3250820</v>
      </c>
      <c r="H1018">
        <v>2427000.0432432429</v>
      </c>
      <c r="I1018">
        <v>501666.62342342362</v>
      </c>
      <c r="J1018">
        <v>64614.956521739128</v>
      </c>
      <c r="K1018" t="s">
        <v>7970</v>
      </c>
      <c r="L1018" t="s">
        <v>7972</v>
      </c>
      <c r="M1018">
        <v>0</v>
      </c>
      <c r="N1018">
        <v>0</v>
      </c>
      <c r="O1018">
        <v>0</v>
      </c>
      <c r="P1018">
        <v>65016.4</v>
      </c>
      <c r="Q1018">
        <v>372035.26690168446</v>
      </c>
    </row>
    <row r="1019" spans="1:17">
      <c r="A1019" s="78">
        <v>46249</v>
      </c>
      <c r="B1019" t="s">
        <v>7074</v>
      </c>
      <c r="C1019" t="s">
        <v>6188</v>
      </c>
      <c r="D1019" t="s">
        <v>6153</v>
      </c>
      <c r="E1019" t="s">
        <v>20</v>
      </c>
      <c r="F1019">
        <v>8</v>
      </c>
      <c r="G1019">
        <v>1716060</v>
      </c>
      <c r="H1019">
        <v>1286223.7405405403</v>
      </c>
      <c r="I1019">
        <v>259776.25945945946</v>
      </c>
      <c r="J1019">
        <v>32016.695652173916</v>
      </c>
      <c r="K1019" t="s">
        <v>7970</v>
      </c>
      <c r="L1019" t="s">
        <v>7971</v>
      </c>
      <c r="M1019">
        <v>0</v>
      </c>
      <c r="N1019">
        <v>8333.3333333333339</v>
      </c>
      <c r="O1019">
        <v>0</v>
      </c>
      <c r="P1019">
        <v>34321.199999999997</v>
      </c>
      <c r="Q1019">
        <v>185105.03047395218</v>
      </c>
    </row>
    <row r="1020" spans="1:17">
      <c r="A1020" s="78">
        <v>46249</v>
      </c>
      <c r="B1020" t="s">
        <v>7074</v>
      </c>
      <c r="C1020" t="s">
        <v>6188</v>
      </c>
      <c r="D1020" t="s">
        <v>6135</v>
      </c>
      <c r="E1020" t="s">
        <v>20</v>
      </c>
      <c r="F1020">
        <v>12</v>
      </c>
      <c r="G1020">
        <v>1107780</v>
      </c>
      <c r="H1020">
        <v>851422.18378378358</v>
      </c>
      <c r="I1020">
        <v>146577.81621621631</v>
      </c>
      <c r="J1020">
        <v>11294.608695652174</v>
      </c>
      <c r="K1020" t="s">
        <v>7970</v>
      </c>
      <c r="L1020" t="s">
        <v>7971</v>
      </c>
      <c r="M1020">
        <v>0</v>
      </c>
      <c r="N1020">
        <v>8333.3333333333339</v>
      </c>
      <c r="O1020">
        <v>0</v>
      </c>
      <c r="P1020">
        <v>22155.599999999999</v>
      </c>
      <c r="Q1020">
        <v>104794.27418723083</v>
      </c>
    </row>
    <row r="1021" spans="1:17">
      <c r="A1021" s="78">
        <v>46249</v>
      </c>
      <c r="B1021" t="s">
        <v>7074</v>
      </c>
      <c r="C1021" t="s">
        <v>6188</v>
      </c>
      <c r="D1021" t="s">
        <v>6218</v>
      </c>
      <c r="E1021" t="s">
        <v>20</v>
      </c>
      <c r="F1021">
        <v>12</v>
      </c>
      <c r="G1021">
        <v>1142189.9999999998</v>
      </c>
      <c r="H1021">
        <v>870835.71891891886</v>
      </c>
      <c r="I1021">
        <v>158164.2810810809</v>
      </c>
      <c r="J1021">
        <v>9908.0347826086963</v>
      </c>
      <c r="K1021" t="s">
        <v>7970</v>
      </c>
      <c r="L1021" t="s">
        <v>7971</v>
      </c>
      <c r="M1021">
        <v>0</v>
      </c>
      <c r="N1021">
        <v>8333.3333333333339</v>
      </c>
      <c r="O1021">
        <v>0</v>
      </c>
      <c r="P1021">
        <v>22843.8</v>
      </c>
      <c r="Q1021">
        <v>117079.11296513885</v>
      </c>
    </row>
    <row r="1022" spans="1:17">
      <c r="A1022" s="78">
        <v>46249</v>
      </c>
      <c r="B1022" t="s">
        <v>7075</v>
      </c>
      <c r="C1022" t="s">
        <v>6188</v>
      </c>
      <c r="D1022" t="s">
        <v>6218</v>
      </c>
      <c r="E1022" t="s">
        <v>20</v>
      </c>
      <c r="F1022">
        <v>6</v>
      </c>
      <c r="G1022">
        <v>571094.99999999988</v>
      </c>
      <c r="H1022">
        <v>435417.85945945943</v>
      </c>
      <c r="I1022">
        <v>79082.140540540451</v>
      </c>
      <c r="J1022">
        <v>4954.0173913043482</v>
      </c>
      <c r="K1022" t="s">
        <v>7970</v>
      </c>
      <c r="L1022" t="s">
        <v>7971</v>
      </c>
      <c r="M1022">
        <v>0</v>
      </c>
      <c r="N1022">
        <v>8333.3333333333339</v>
      </c>
      <c r="O1022">
        <v>0</v>
      </c>
      <c r="P1022">
        <v>11421.9</v>
      </c>
      <c r="Q1022">
        <v>54372.889815902767</v>
      </c>
    </row>
    <row r="1023" spans="1:17">
      <c r="A1023" s="78">
        <v>46249</v>
      </c>
      <c r="B1023" t="s">
        <v>7075</v>
      </c>
      <c r="C1023" t="s">
        <v>6188</v>
      </c>
      <c r="D1023" t="s">
        <v>6273</v>
      </c>
      <c r="E1023" t="s">
        <v>20</v>
      </c>
      <c r="F1023">
        <v>6</v>
      </c>
      <c r="G1023">
        <v>320790</v>
      </c>
      <c r="H1023">
        <v>245442.55135135134</v>
      </c>
      <c r="I1023">
        <v>43557.448648648657</v>
      </c>
      <c r="J1023">
        <v>2640</v>
      </c>
      <c r="K1023" t="s">
        <v>7970</v>
      </c>
      <c r="L1023" t="s">
        <v>7971</v>
      </c>
      <c r="M1023">
        <v>0</v>
      </c>
      <c r="N1023">
        <v>8333.3333333333339</v>
      </c>
      <c r="O1023">
        <v>0</v>
      </c>
      <c r="P1023">
        <v>6415.8</v>
      </c>
      <c r="Q1023">
        <v>26168.315315315322</v>
      </c>
    </row>
    <row r="1024" spans="1:17">
      <c r="A1024" s="78">
        <v>46249</v>
      </c>
      <c r="B1024" t="s">
        <v>7076</v>
      </c>
      <c r="C1024" t="s">
        <v>6175</v>
      </c>
      <c r="D1024" t="s">
        <v>6207</v>
      </c>
      <c r="E1024" t="s">
        <v>84</v>
      </c>
      <c r="F1024">
        <v>4</v>
      </c>
      <c r="G1024">
        <v>1149220</v>
      </c>
      <c r="H1024">
        <v>872068.32432432426</v>
      </c>
      <c r="I1024">
        <v>163265.00900900899</v>
      </c>
      <c r="J1024">
        <v>12978.08695652174</v>
      </c>
      <c r="K1024" t="s">
        <v>7970</v>
      </c>
      <c r="L1024" t="s">
        <v>7972</v>
      </c>
      <c r="M1024">
        <v>0</v>
      </c>
      <c r="N1024">
        <v>0</v>
      </c>
      <c r="O1024">
        <v>0</v>
      </c>
      <c r="P1024">
        <v>22984.399999999998</v>
      </c>
      <c r="Q1024">
        <v>127302.52205248727</v>
      </c>
    </row>
    <row r="1025" spans="1:17">
      <c r="A1025" s="78">
        <v>46249</v>
      </c>
      <c r="B1025" t="s">
        <v>7077</v>
      </c>
      <c r="C1025" t="s">
        <v>6196</v>
      </c>
      <c r="D1025" t="s">
        <v>6167</v>
      </c>
      <c r="E1025" t="s">
        <v>84</v>
      </c>
      <c r="F1025">
        <v>3</v>
      </c>
      <c r="G1025">
        <v>202297.50000000003</v>
      </c>
      <c r="H1025">
        <v>154545.60648648645</v>
      </c>
      <c r="I1025">
        <v>27704.393513513554</v>
      </c>
      <c r="J1025">
        <v>2070.6782608695653</v>
      </c>
      <c r="K1025" t="s">
        <v>7970</v>
      </c>
      <c r="L1025" t="s">
        <v>7971</v>
      </c>
      <c r="M1025">
        <v>0</v>
      </c>
      <c r="N1025">
        <v>10000</v>
      </c>
      <c r="O1025">
        <v>0</v>
      </c>
      <c r="P1025">
        <v>4045.9500000000003</v>
      </c>
      <c r="Q1025">
        <v>11587.765252643989</v>
      </c>
    </row>
    <row r="1026" spans="1:17">
      <c r="A1026" s="78">
        <v>46249</v>
      </c>
      <c r="B1026" t="s">
        <v>7078</v>
      </c>
      <c r="C1026" t="s">
        <v>6287</v>
      </c>
      <c r="D1026" t="s">
        <v>6135</v>
      </c>
      <c r="E1026" t="s">
        <v>20</v>
      </c>
      <c r="F1026">
        <v>24</v>
      </c>
      <c r="G1026">
        <v>2215560</v>
      </c>
      <c r="H1026">
        <v>1702844.3675675672</v>
      </c>
      <c r="I1026">
        <v>293155.63243243261</v>
      </c>
      <c r="J1026">
        <v>22589.217391304348</v>
      </c>
      <c r="K1026" t="s">
        <v>6674</v>
      </c>
      <c r="L1026" t="s">
        <v>7974</v>
      </c>
      <c r="M1026">
        <v>50000</v>
      </c>
      <c r="N1026">
        <v>16666.666666666668</v>
      </c>
      <c r="O1026">
        <v>0</v>
      </c>
      <c r="P1026">
        <v>44311.199999999997</v>
      </c>
      <c r="Q1026">
        <v>159588.54837446165</v>
      </c>
    </row>
    <row r="1027" spans="1:17">
      <c r="A1027" s="78">
        <v>46249</v>
      </c>
      <c r="B1027" t="s">
        <v>7079</v>
      </c>
      <c r="C1027" t="s">
        <v>6158</v>
      </c>
      <c r="D1027" t="s">
        <v>6135</v>
      </c>
      <c r="E1027" t="s">
        <v>20</v>
      </c>
      <c r="F1027">
        <v>4</v>
      </c>
      <c r="G1027">
        <v>369260</v>
      </c>
      <c r="H1027">
        <v>283807.39459459455</v>
      </c>
      <c r="I1027">
        <v>48859.272072072083</v>
      </c>
      <c r="J1027">
        <v>3764.8695652173915</v>
      </c>
      <c r="K1027" t="s">
        <v>7967</v>
      </c>
      <c r="L1027" t="s">
        <v>7973</v>
      </c>
      <c r="M1027">
        <v>0</v>
      </c>
      <c r="N1027">
        <v>0</v>
      </c>
      <c r="O1027">
        <v>14770.400000000001</v>
      </c>
      <c r="P1027">
        <v>7385.2000000000007</v>
      </c>
      <c r="Q1027">
        <v>22938.802506854689</v>
      </c>
    </row>
    <row r="1028" spans="1:17">
      <c r="A1028" s="78">
        <v>46249</v>
      </c>
      <c r="B1028" t="s">
        <v>7080</v>
      </c>
      <c r="C1028" t="s">
        <v>6239</v>
      </c>
      <c r="D1028" t="s">
        <v>6135</v>
      </c>
      <c r="E1028" t="s">
        <v>20</v>
      </c>
      <c r="F1028">
        <v>10</v>
      </c>
      <c r="G1028">
        <v>923149.99999999988</v>
      </c>
      <c r="H1028">
        <v>709518.48648648639</v>
      </c>
      <c r="I1028">
        <v>122148.18018018012</v>
      </c>
      <c r="J1028">
        <v>9412.173913043478</v>
      </c>
      <c r="K1028" t="s">
        <v>7970</v>
      </c>
      <c r="L1028" t="s">
        <v>7971</v>
      </c>
      <c r="M1028">
        <v>0</v>
      </c>
      <c r="N1028">
        <v>5555.5555555555557</v>
      </c>
      <c r="O1028">
        <v>0</v>
      </c>
      <c r="P1028">
        <v>18463</v>
      </c>
      <c r="Q1028">
        <v>88717.450711581085</v>
      </c>
    </row>
    <row r="1029" spans="1:17">
      <c r="A1029" s="78">
        <v>46249</v>
      </c>
      <c r="B1029" t="s">
        <v>7081</v>
      </c>
      <c r="C1029" t="s">
        <v>6138</v>
      </c>
      <c r="D1029" t="s">
        <v>6160</v>
      </c>
      <c r="E1029" t="s">
        <v>20</v>
      </c>
      <c r="F1029">
        <v>1</v>
      </c>
      <c r="G1029">
        <v>810300</v>
      </c>
      <c r="H1029">
        <v>598738.07567567565</v>
      </c>
      <c r="I1029">
        <v>131261.92432432424</v>
      </c>
      <c r="J1029">
        <v>19910.956521739132</v>
      </c>
      <c r="K1029" t="s">
        <v>6947</v>
      </c>
      <c r="L1029" t="s">
        <v>7974</v>
      </c>
      <c r="M1029">
        <v>15000</v>
      </c>
      <c r="N1029">
        <v>9090.9090909090901</v>
      </c>
      <c r="O1029">
        <v>0</v>
      </c>
      <c r="P1029">
        <v>16206</v>
      </c>
      <c r="Q1029">
        <v>71054.058711676014</v>
      </c>
    </row>
    <row r="1030" spans="1:17">
      <c r="A1030" s="78">
        <v>46249</v>
      </c>
      <c r="B1030" t="s">
        <v>7082</v>
      </c>
      <c r="C1030" t="s">
        <v>6143</v>
      </c>
      <c r="D1030" t="s">
        <v>6151</v>
      </c>
      <c r="E1030" t="s">
        <v>84</v>
      </c>
      <c r="F1030">
        <v>6</v>
      </c>
      <c r="G1030">
        <v>414585</v>
      </c>
      <c r="H1030">
        <v>313852.15135135135</v>
      </c>
      <c r="I1030">
        <v>59647.848648648593</v>
      </c>
      <c r="J1030">
        <v>3902.6086956521735</v>
      </c>
      <c r="K1030" t="s">
        <v>7967</v>
      </c>
      <c r="L1030" t="s">
        <v>7973</v>
      </c>
      <c r="M1030">
        <v>0</v>
      </c>
      <c r="N1030">
        <v>0</v>
      </c>
      <c r="O1030">
        <v>14510.475000000002</v>
      </c>
      <c r="P1030">
        <v>8291.6999999999989</v>
      </c>
      <c r="Q1030">
        <v>32943.064952996414</v>
      </c>
    </row>
    <row r="1031" spans="1:17">
      <c r="A1031" s="78">
        <v>46249</v>
      </c>
      <c r="B1031" t="s">
        <v>7083</v>
      </c>
      <c r="C1031" t="s">
        <v>6128</v>
      </c>
      <c r="D1031" t="s">
        <v>6135</v>
      </c>
      <c r="E1031" t="s">
        <v>20</v>
      </c>
      <c r="F1031">
        <v>24</v>
      </c>
      <c r="G1031">
        <v>2215560</v>
      </c>
      <c r="H1031">
        <v>1702844.3675675672</v>
      </c>
      <c r="I1031">
        <v>293155.63243243261</v>
      </c>
      <c r="J1031">
        <v>22589.217391304348</v>
      </c>
      <c r="K1031" t="s">
        <v>6674</v>
      </c>
      <c r="L1031" t="s">
        <v>7974</v>
      </c>
      <c r="M1031">
        <v>50000</v>
      </c>
      <c r="N1031">
        <v>12500</v>
      </c>
      <c r="O1031">
        <v>0</v>
      </c>
      <c r="P1031">
        <v>44311.199999999997</v>
      </c>
      <c r="Q1031">
        <v>163755.21504112828</v>
      </c>
    </row>
    <row r="1032" spans="1:17">
      <c r="A1032" s="78">
        <v>46249</v>
      </c>
      <c r="B1032" t="s">
        <v>7084</v>
      </c>
      <c r="C1032" t="s">
        <v>6138</v>
      </c>
      <c r="D1032" t="s">
        <v>6148</v>
      </c>
      <c r="E1032" t="s">
        <v>84</v>
      </c>
      <c r="F1032">
        <v>6</v>
      </c>
      <c r="G1032">
        <v>456210.00000000006</v>
      </c>
      <c r="H1032">
        <v>346208.04324324324</v>
      </c>
      <c r="I1032">
        <v>64791.956756756757</v>
      </c>
      <c r="J1032">
        <v>5004.5217391304359</v>
      </c>
      <c r="K1032" t="s">
        <v>7970</v>
      </c>
      <c r="L1032" t="s">
        <v>7971</v>
      </c>
      <c r="M1032">
        <v>0</v>
      </c>
      <c r="N1032">
        <v>6250</v>
      </c>
      <c r="O1032">
        <v>0</v>
      </c>
      <c r="P1032">
        <v>9124.2000000000007</v>
      </c>
      <c r="Q1032">
        <v>44413.235017626328</v>
      </c>
    </row>
    <row r="1033" spans="1:17">
      <c r="A1033" s="78">
        <v>46249</v>
      </c>
      <c r="B1033" t="s">
        <v>7085</v>
      </c>
      <c r="C1033" t="s">
        <v>6239</v>
      </c>
      <c r="D1033" t="s">
        <v>6156</v>
      </c>
      <c r="E1033" t="s">
        <v>20</v>
      </c>
      <c r="F1033">
        <v>36</v>
      </c>
      <c r="G1033">
        <v>6183810.0000000009</v>
      </c>
      <c r="H1033">
        <v>4584367.6540540541</v>
      </c>
      <c r="I1033">
        <v>986632.34594594594</v>
      </c>
      <c r="J1033">
        <v>148427.68695652173</v>
      </c>
      <c r="K1033" t="s">
        <v>6947</v>
      </c>
      <c r="L1033" t="s">
        <v>7974</v>
      </c>
      <c r="M1033">
        <v>135000</v>
      </c>
      <c r="N1033">
        <v>29411.764705882353</v>
      </c>
      <c r="O1033">
        <v>0</v>
      </c>
      <c r="P1033">
        <v>123676.20000000001</v>
      </c>
      <c r="Q1033">
        <v>550116.69428354176</v>
      </c>
    </row>
    <row r="1034" spans="1:17">
      <c r="A1034" s="78">
        <v>46249</v>
      </c>
      <c r="B1034" t="s">
        <v>7085</v>
      </c>
      <c r="C1034" t="s">
        <v>6239</v>
      </c>
      <c r="D1034" t="s">
        <v>6160</v>
      </c>
      <c r="E1034" t="s">
        <v>20</v>
      </c>
      <c r="F1034">
        <v>9</v>
      </c>
      <c r="G1034">
        <v>7292700</v>
      </c>
      <c r="H1034">
        <v>5388642.6810810808</v>
      </c>
      <c r="I1034">
        <v>1181357.3189189183</v>
      </c>
      <c r="J1034">
        <v>179198.60869565216</v>
      </c>
      <c r="K1034" t="s">
        <v>6947</v>
      </c>
      <c r="L1034" t="s">
        <v>7974</v>
      </c>
      <c r="M1034">
        <v>135000</v>
      </c>
      <c r="N1034">
        <v>29411.764705882353</v>
      </c>
      <c r="O1034">
        <v>0</v>
      </c>
      <c r="P1034">
        <v>145853.99999999997</v>
      </c>
      <c r="Q1034">
        <v>691892.94551738375</v>
      </c>
    </row>
    <row r="1035" spans="1:17">
      <c r="A1035" s="78">
        <v>46249</v>
      </c>
      <c r="B1035" t="s">
        <v>7086</v>
      </c>
      <c r="C1035" t="s">
        <v>6287</v>
      </c>
      <c r="D1035" t="s">
        <v>6383</v>
      </c>
      <c r="E1035" t="s">
        <v>84</v>
      </c>
      <c r="F1035">
        <v>8</v>
      </c>
      <c r="G1035">
        <v>1371960.0000000002</v>
      </c>
      <c r="H1035">
        <v>1008271.2216216214</v>
      </c>
      <c r="I1035">
        <v>227728.7783783786</v>
      </c>
      <c r="J1035">
        <v>25588.869565217392</v>
      </c>
      <c r="K1035" t="s">
        <v>7970</v>
      </c>
      <c r="L1035" t="s">
        <v>7971</v>
      </c>
      <c r="M1035">
        <v>0</v>
      </c>
      <c r="N1035">
        <v>15625</v>
      </c>
      <c r="O1035">
        <v>0</v>
      </c>
      <c r="P1035">
        <v>27439.200000000001</v>
      </c>
      <c r="Q1035">
        <v>159075.70881316118</v>
      </c>
    </row>
    <row r="1036" spans="1:17">
      <c r="A1036" s="78">
        <v>46249</v>
      </c>
      <c r="B1036" t="s">
        <v>7087</v>
      </c>
      <c r="C1036" t="s">
        <v>6188</v>
      </c>
      <c r="D1036" t="s">
        <v>6166</v>
      </c>
      <c r="E1036" t="s">
        <v>84</v>
      </c>
      <c r="F1036">
        <v>8</v>
      </c>
      <c r="G1036">
        <v>829540</v>
      </c>
      <c r="H1036">
        <v>594732.10810810805</v>
      </c>
      <c r="I1036">
        <v>152601.22522522521</v>
      </c>
      <c r="J1036">
        <v>28649.739130434784</v>
      </c>
      <c r="K1036" t="s">
        <v>7970</v>
      </c>
      <c r="L1036" t="s">
        <v>7971</v>
      </c>
      <c r="M1036">
        <v>0</v>
      </c>
      <c r="N1036">
        <v>12500</v>
      </c>
      <c r="O1036">
        <v>0</v>
      </c>
      <c r="P1036">
        <v>16590.8</v>
      </c>
      <c r="Q1036">
        <v>94860.686094790421</v>
      </c>
    </row>
    <row r="1037" spans="1:17">
      <c r="A1037" s="78">
        <v>46249</v>
      </c>
      <c r="B1037" t="s">
        <v>7088</v>
      </c>
      <c r="C1037" t="s">
        <v>6287</v>
      </c>
      <c r="D1037" t="s">
        <v>6383</v>
      </c>
      <c r="E1037" t="s">
        <v>84</v>
      </c>
      <c r="F1037">
        <v>4</v>
      </c>
      <c r="G1037">
        <v>685980.00000000012</v>
      </c>
      <c r="H1037">
        <v>504135.6108108107</v>
      </c>
      <c r="I1037">
        <v>113864.3891891893</v>
      </c>
      <c r="J1037">
        <v>12794.434782608696</v>
      </c>
      <c r="K1037" t="s">
        <v>7970</v>
      </c>
      <c r="L1037" t="s">
        <v>7971</v>
      </c>
      <c r="M1037">
        <v>0</v>
      </c>
      <c r="N1037">
        <v>13636.363636363636</v>
      </c>
      <c r="O1037">
        <v>0</v>
      </c>
      <c r="P1037">
        <v>13719.6</v>
      </c>
      <c r="Q1037">
        <v>73713.990770216958</v>
      </c>
    </row>
    <row r="1038" spans="1:17">
      <c r="A1038" s="78">
        <v>46249</v>
      </c>
      <c r="B1038" t="s">
        <v>7089</v>
      </c>
      <c r="C1038" t="s">
        <v>6239</v>
      </c>
      <c r="D1038" t="s">
        <v>6340</v>
      </c>
      <c r="E1038" t="s">
        <v>20</v>
      </c>
      <c r="F1038">
        <v>1</v>
      </c>
      <c r="G1038">
        <v>1099362.5</v>
      </c>
      <c r="H1038">
        <v>818449.98918918916</v>
      </c>
      <c r="I1038">
        <v>171966.67747747747</v>
      </c>
      <c r="J1038">
        <v>16077.21739130435</v>
      </c>
      <c r="K1038" t="s">
        <v>7970</v>
      </c>
      <c r="L1038" t="s">
        <v>7972</v>
      </c>
      <c r="M1038">
        <v>0</v>
      </c>
      <c r="N1038">
        <v>0</v>
      </c>
      <c r="O1038">
        <v>0</v>
      </c>
      <c r="P1038">
        <v>21987.25</v>
      </c>
      <c r="Q1038">
        <v>133902.21008617312</v>
      </c>
    </row>
    <row r="1039" spans="1:17">
      <c r="A1039" s="78">
        <v>46249</v>
      </c>
      <c r="B1039" t="s">
        <v>7090</v>
      </c>
      <c r="C1039" t="s">
        <v>6239</v>
      </c>
      <c r="D1039" t="s">
        <v>6135</v>
      </c>
      <c r="E1039" t="s">
        <v>20</v>
      </c>
      <c r="F1039">
        <v>24</v>
      </c>
      <c r="G1039">
        <v>2215560</v>
      </c>
      <c r="H1039">
        <v>1702844.3675675672</v>
      </c>
      <c r="I1039">
        <v>293155.63243243261</v>
      </c>
      <c r="J1039">
        <v>22589.217391304348</v>
      </c>
      <c r="K1039" t="s">
        <v>6674</v>
      </c>
      <c r="L1039" t="s">
        <v>7974</v>
      </c>
      <c r="M1039">
        <v>50000</v>
      </c>
      <c r="N1039">
        <v>5555.5555555555557</v>
      </c>
      <c r="O1039">
        <v>0</v>
      </c>
      <c r="P1039">
        <v>44311.199999999997</v>
      </c>
      <c r="Q1039">
        <v>170699.65948557272</v>
      </c>
    </row>
    <row r="1040" spans="1:17">
      <c r="A1040" s="78">
        <v>46249</v>
      </c>
      <c r="B1040" t="s">
        <v>7091</v>
      </c>
      <c r="C1040" t="s">
        <v>6239</v>
      </c>
      <c r="D1040" t="s">
        <v>6170</v>
      </c>
      <c r="E1040" t="s">
        <v>84</v>
      </c>
      <c r="F1040">
        <v>1</v>
      </c>
      <c r="G1040">
        <v>1321085</v>
      </c>
      <c r="H1040">
        <v>995097.75135135127</v>
      </c>
      <c r="I1040">
        <v>195068.91531531524</v>
      </c>
      <c r="J1040">
        <v>16153.739130434782</v>
      </c>
      <c r="K1040" t="s">
        <v>7970</v>
      </c>
      <c r="L1040" t="s">
        <v>7971</v>
      </c>
      <c r="M1040">
        <v>0</v>
      </c>
      <c r="N1040">
        <v>10526.315789473685</v>
      </c>
      <c r="O1040">
        <v>0</v>
      </c>
      <c r="P1040">
        <v>26421.7</v>
      </c>
      <c r="Q1040">
        <v>141967.16039540677</v>
      </c>
    </row>
    <row r="1041" spans="1:17">
      <c r="A1041" s="78">
        <v>46249</v>
      </c>
      <c r="B1041" t="s">
        <v>7092</v>
      </c>
      <c r="C1041" t="s">
        <v>6188</v>
      </c>
      <c r="D1041" t="s">
        <v>6156</v>
      </c>
      <c r="E1041" t="s">
        <v>20</v>
      </c>
      <c r="F1041">
        <v>8</v>
      </c>
      <c r="G1041">
        <v>1374180.0000000002</v>
      </c>
      <c r="H1041">
        <v>1018748.3675675675</v>
      </c>
      <c r="I1041">
        <v>219251.6324324325</v>
      </c>
      <c r="J1041">
        <v>32983.930434782611</v>
      </c>
      <c r="K1041" t="s">
        <v>6947</v>
      </c>
      <c r="L1041" t="s">
        <v>7974</v>
      </c>
      <c r="M1041">
        <v>30000</v>
      </c>
      <c r="N1041">
        <v>12500</v>
      </c>
      <c r="O1041">
        <v>0</v>
      </c>
      <c r="P1041">
        <v>27483.600000000002</v>
      </c>
      <c r="Q1041">
        <v>116284.10199764988</v>
      </c>
    </row>
    <row r="1042" spans="1:17">
      <c r="A1042" s="78">
        <v>46249</v>
      </c>
      <c r="B1042" t="s">
        <v>7093</v>
      </c>
      <c r="C1042" t="s">
        <v>6183</v>
      </c>
      <c r="D1042" t="s">
        <v>6156</v>
      </c>
      <c r="E1042" t="s">
        <v>20</v>
      </c>
      <c r="F1042">
        <v>20</v>
      </c>
      <c r="G1042">
        <v>3435450.0000000005</v>
      </c>
      <c r="H1042">
        <v>2546870.9189189188</v>
      </c>
      <c r="I1042">
        <v>548129.08108108118</v>
      </c>
      <c r="J1042">
        <v>132459.82608695654</v>
      </c>
      <c r="K1042" t="s">
        <v>6947</v>
      </c>
      <c r="L1042" t="s">
        <v>7974</v>
      </c>
      <c r="M1042">
        <v>75000</v>
      </c>
      <c r="N1042">
        <v>12500</v>
      </c>
      <c r="O1042">
        <v>0</v>
      </c>
      <c r="P1042">
        <v>68709</v>
      </c>
      <c r="Q1042">
        <v>259460.25499412464</v>
      </c>
    </row>
    <row r="1043" spans="1:17">
      <c r="A1043" s="78">
        <v>46249</v>
      </c>
      <c r="B1043" t="s">
        <v>7094</v>
      </c>
      <c r="C1043" t="s">
        <v>6134</v>
      </c>
      <c r="D1043" t="s">
        <v>6141</v>
      </c>
      <c r="E1043" t="s">
        <v>20</v>
      </c>
      <c r="F1043">
        <v>12</v>
      </c>
      <c r="G1043">
        <v>631590</v>
      </c>
      <c r="H1043">
        <v>480716.10810810805</v>
      </c>
      <c r="I1043">
        <v>88283.891891891952</v>
      </c>
      <c r="J1043">
        <v>5702.4</v>
      </c>
      <c r="K1043" t="s">
        <v>7970</v>
      </c>
      <c r="L1043" t="s">
        <v>7971</v>
      </c>
      <c r="M1043">
        <v>0</v>
      </c>
      <c r="N1043">
        <v>10000</v>
      </c>
      <c r="O1043">
        <v>0</v>
      </c>
      <c r="P1043">
        <v>12631.800000000001</v>
      </c>
      <c r="Q1043">
        <v>59949.691891891955</v>
      </c>
    </row>
    <row r="1044" spans="1:17">
      <c r="A1044" s="78">
        <v>46249</v>
      </c>
      <c r="B1044" t="s">
        <v>7095</v>
      </c>
      <c r="C1044" t="s">
        <v>6196</v>
      </c>
      <c r="D1044" t="s">
        <v>6135</v>
      </c>
      <c r="E1044" t="s">
        <v>20</v>
      </c>
      <c r="F1044">
        <v>24</v>
      </c>
      <c r="G1044">
        <v>2215560</v>
      </c>
      <c r="H1044">
        <v>1702844.3675675672</v>
      </c>
      <c r="I1044">
        <v>293155.63243243261</v>
      </c>
      <c r="J1044">
        <v>22589.217391304348</v>
      </c>
      <c r="K1044" t="s">
        <v>6674</v>
      </c>
      <c r="L1044" t="s">
        <v>7974</v>
      </c>
      <c r="M1044">
        <v>50000</v>
      </c>
      <c r="N1044">
        <v>8333.3333333333339</v>
      </c>
      <c r="O1044">
        <v>0</v>
      </c>
      <c r="P1044">
        <v>44311.199999999997</v>
      </c>
      <c r="Q1044">
        <v>167921.88170779496</v>
      </c>
    </row>
    <row r="1045" spans="1:17">
      <c r="A1045" s="78">
        <v>46249</v>
      </c>
      <c r="B1045" t="s">
        <v>7096</v>
      </c>
      <c r="C1045" t="s">
        <v>6138</v>
      </c>
      <c r="D1045" t="s">
        <v>6135</v>
      </c>
      <c r="E1045" t="s">
        <v>20</v>
      </c>
      <c r="F1045">
        <v>6</v>
      </c>
      <c r="G1045">
        <v>553890</v>
      </c>
      <c r="H1045">
        <v>425711.09189189179</v>
      </c>
      <c r="I1045">
        <v>73288.908108108153</v>
      </c>
      <c r="J1045">
        <v>5647.304347826087</v>
      </c>
      <c r="K1045" t="s">
        <v>7970</v>
      </c>
      <c r="L1045" t="s">
        <v>7972</v>
      </c>
      <c r="M1045">
        <v>0</v>
      </c>
      <c r="N1045">
        <v>0</v>
      </c>
      <c r="O1045">
        <v>0</v>
      </c>
      <c r="P1045">
        <v>11077.8</v>
      </c>
      <c r="Q1045">
        <v>56563.80376028207</v>
      </c>
    </row>
    <row r="1046" spans="1:17">
      <c r="A1046" s="78">
        <v>46249</v>
      </c>
      <c r="B1046" t="s">
        <v>7097</v>
      </c>
      <c r="C1046" t="s">
        <v>6138</v>
      </c>
      <c r="D1046" t="s">
        <v>6218</v>
      </c>
      <c r="E1046" t="s">
        <v>20</v>
      </c>
      <c r="F1046">
        <v>6</v>
      </c>
      <c r="G1046">
        <v>571094.99999999988</v>
      </c>
      <c r="H1046">
        <v>435417.85945945943</v>
      </c>
      <c r="I1046">
        <v>79082.140540540451</v>
      </c>
      <c r="J1046">
        <v>4954.0173913043482</v>
      </c>
      <c r="K1046" t="s">
        <v>7970</v>
      </c>
      <c r="L1046" t="s">
        <v>7972</v>
      </c>
      <c r="M1046">
        <v>0</v>
      </c>
      <c r="N1046">
        <v>0</v>
      </c>
      <c r="O1046">
        <v>0</v>
      </c>
      <c r="P1046">
        <v>11421.9</v>
      </c>
      <c r="Q1046">
        <v>62706.223149236095</v>
      </c>
    </row>
    <row r="1047" spans="1:17">
      <c r="A1047" s="78">
        <v>46249</v>
      </c>
      <c r="B1047" t="s">
        <v>7098</v>
      </c>
      <c r="C1047" t="s">
        <v>6124</v>
      </c>
      <c r="D1047" t="s">
        <v>6148</v>
      </c>
      <c r="E1047" t="s">
        <v>84</v>
      </c>
      <c r="F1047">
        <v>6</v>
      </c>
      <c r="G1047">
        <v>456210.00000000006</v>
      </c>
      <c r="H1047">
        <v>346208.04324324324</v>
      </c>
      <c r="I1047">
        <v>64791.956756756757</v>
      </c>
      <c r="J1047">
        <v>5004.5217391304359</v>
      </c>
      <c r="K1047" t="s">
        <v>7970</v>
      </c>
      <c r="L1047" t="s">
        <v>7971</v>
      </c>
      <c r="M1047">
        <v>0</v>
      </c>
      <c r="N1047">
        <v>10000</v>
      </c>
      <c r="O1047">
        <v>0</v>
      </c>
      <c r="P1047">
        <v>9124.2000000000007</v>
      </c>
      <c r="Q1047">
        <v>40663.235017626328</v>
      </c>
    </row>
    <row r="1048" spans="1:17">
      <c r="A1048" s="78">
        <v>46249</v>
      </c>
      <c r="B1048" t="s">
        <v>7099</v>
      </c>
      <c r="C1048" t="s">
        <v>6175</v>
      </c>
      <c r="D1048" t="s">
        <v>6218</v>
      </c>
      <c r="E1048" t="s">
        <v>20</v>
      </c>
      <c r="F1048">
        <v>5</v>
      </c>
      <c r="G1048">
        <v>475912.5</v>
      </c>
      <c r="H1048">
        <v>362848.21621621615</v>
      </c>
      <c r="I1048">
        <v>65901.783783783787</v>
      </c>
      <c r="J1048">
        <v>4128.347826086956</v>
      </c>
      <c r="K1048" t="s">
        <v>7970</v>
      </c>
      <c r="L1048" t="s">
        <v>7971</v>
      </c>
      <c r="M1048">
        <v>0</v>
      </c>
      <c r="N1048">
        <v>7692.3076923076924</v>
      </c>
      <c r="O1048">
        <v>0</v>
      </c>
      <c r="P1048">
        <v>9518.2499999999982</v>
      </c>
      <c r="Q1048">
        <v>44562.878265389132</v>
      </c>
    </row>
    <row r="1049" spans="1:17">
      <c r="A1049" s="78">
        <v>46249</v>
      </c>
      <c r="B1049" t="s">
        <v>7100</v>
      </c>
      <c r="C1049" t="s">
        <v>6143</v>
      </c>
      <c r="D1049" t="s">
        <v>6135</v>
      </c>
      <c r="E1049" t="s">
        <v>20</v>
      </c>
      <c r="F1049">
        <v>24</v>
      </c>
      <c r="G1049">
        <v>2215560</v>
      </c>
      <c r="H1049">
        <v>1702844.3675675672</v>
      </c>
      <c r="I1049">
        <v>293155.63243243261</v>
      </c>
      <c r="J1049">
        <v>22589.217391304348</v>
      </c>
      <c r="K1049" t="s">
        <v>6674</v>
      </c>
      <c r="L1049" t="s">
        <v>7974</v>
      </c>
      <c r="M1049">
        <v>50000</v>
      </c>
      <c r="N1049">
        <v>23333.333333333332</v>
      </c>
      <c r="O1049">
        <v>0</v>
      </c>
      <c r="P1049">
        <v>44311.199999999997</v>
      </c>
      <c r="Q1049">
        <v>152921.88170779496</v>
      </c>
    </row>
    <row r="1050" spans="1:17">
      <c r="A1050" s="78">
        <v>46249</v>
      </c>
      <c r="B1050" t="s">
        <v>7101</v>
      </c>
      <c r="C1050" t="s">
        <v>6143</v>
      </c>
      <c r="D1050" t="s">
        <v>6210</v>
      </c>
      <c r="E1050" t="s">
        <v>20</v>
      </c>
      <c r="F1050">
        <v>4</v>
      </c>
      <c r="G1050">
        <v>641580</v>
      </c>
      <c r="H1050">
        <v>479791.65405405406</v>
      </c>
      <c r="I1050">
        <v>98208.345945945941</v>
      </c>
      <c r="J1050">
        <v>12978.08695652174</v>
      </c>
      <c r="K1050" t="s">
        <v>7970</v>
      </c>
      <c r="L1050" t="s">
        <v>7971</v>
      </c>
      <c r="M1050">
        <v>0</v>
      </c>
      <c r="N1050">
        <v>11111.111111111111</v>
      </c>
      <c r="O1050">
        <v>0</v>
      </c>
      <c r="P1050">
        <v>12831.6</v>
      </c>
      <c r="Q1050">
        <v>61287.547878313089</v>
      </c>
    </row>
    <row r="1051" spans="1:17">
      <c r="A1051" s="78">
        <v>46249</v>
      </c>
      <c r="B1051" t="s">
        <v>7102</v>
      </c>
      <c r="C1051" t="s">
        <v>6143</v>
      </c>
      <c r="D1051" t="s">
        <v>6309</v>
      </c>
      <c r="E1051" t="s">
        <v>84</v>
      </c>
      <c r="F1051">
        <v>15</v>
      </c>
      <c r="G1051">
        <v>147074.99999999997</v>
      </c>
      <c r="H1051">
        <v>110934.48648648646</v>
      </c>
      <c r="I1051">
        <v>21565.513513513506</v>
      </c>
      <c r="J1051">
        <v>672.6260869565217</v>
      </c>
      <c r="K1051" t="s">
        <v>7967</v>
      </c>
      <c r="L1051" t="s">
        <v>7973</v>
      </c>
      <c r="M1051">
        <v>0</v>
      </c>
      <c r="N1051">
        <v>0</v>
      </c>
      <c r="O1051">
        <v>5882.9999999999991</v>
      </c>
      <c r="P1051">
        <v>2941.4999999999995</v>
      </c>
      <c r="Q1051">
        <v>12068.387426556983</v>
      </c>
    </row>
    <row r="1052" spans="1:17">
      <c r="A1052" s="78">
        <v>46249</v>
      </c>
      <c r="B1052" t="s">
        <v>7102</v>
      </c>
      <c r="C1052" t="s">
        <v>6143</v>
      </c>
      <c r="D1052" t="s">
        <v>6363</v>
      </c>
      <c r="E1052" t="s">
        <v>84</v>
      </c>
      <c r="F1052">
        <v>15</v>
      </c>
      <c r="G1052">
        <v>252525.00000000003</v>
      </c>
      <c r="H1052">
        <v>182579.67567567568</v>
      </c>
      <c r="I1052">
        <v>44920.32432432432</v>
      </c>
      <c r="J1052">
        <v>470.60869565217394</v>
      </c>
      <c r="K1052" t="s">
        <v>7967</v>
      </c>
      <c r="L1052" t="s">
        <v>7973</v>
      </c>
      <c r="M1052">
        <v>0</v>
      </c>
      <c r="N1052">
        <v>0</v>
      </c>
      <c r="O1052">
        <v>10101</v>
      </c>
      <c r="P1052">
        <v>5050.5</v>
      </c>
      <c r="Q1052">
        <v>29298.215628672144</v>
      </c>
    </row>
    <row r="1053" spans="1:17">
      <c r="A1053" s="78">
        <v>46249</v>
      </c>
      <c r="B1053" t="s">
        <v>7103</v>
      </c>
      <c r="C1053" t="s">
        <v>6134</v>
      </c>
      <c r="D1053" t="s">
        <v>80</v>
      </c>
      <c r="E1053" t="s">
        <v>20</v>
      </c>
      <c r="F1053">
        <v>3</v>
      </c>
      <c r="G1053">
        <v>83416.500000000015</v>
      </c>
      <c r="H1053">
        <v>61152.635675675672</v>
      </c>
      <c r="I1053">
        <v>13997.364324324328</v>
      </c>
      <c r="J1053">
        <v>2410.434782608696</v>
      </c>
      <c r="K1053" t="s">
        <v>7970</v>
      </c>
      <c r="L1053" t="s">
        <v>7971</v>
      </c>
      <c r="M1053">
        <v>0</v>
      </c>
      <c r="N1053">
        <v>3571.4285714285716</v>
      </c>
      <c r="O1053">
        <v>0</v>
      </c>
      <c r="P1053">
        <v>1668.3300000000002</v>
      </c>
      <c r="Q1053">
        <v>6347.1709702870603</v>
      </c>
    </row>
    <row r="1054" spans="1:17">
      <c r="A1054" s="78">
        <v>46249</v>
      </c>
      <c r="B1054" t="s">
        <v>7104</v>
      </c>
      <c r="C1054" t="s">
        <v>6201</v>
      </c>
      <c r="D1054" t="s">
        <v>6135</v>
      </c>
      <c r="E1054" t="s">
        <v>20</v>
      </c>
      <c r="F1054">
        <v>24</v>
      </c>
      <c r="G1054">
        <v>2215560</v>
      </c>
      <c r="H1054">
        <v>1702844.3675675672</v>
      </c>
      <c r="I1054">
        <v>293155.63243243261</v>
      </c>
      <c r="J1054">
        <v>32589.217391304348</v>
      </c>
      <c r="K1054" t="s">
        <v>6674</v>
      </c>
      <c r="L1054" t="s">
        <v>7974</v>
      </c>
      <c r="M1054">
        <v>50000</v>
      </c>
      <c r="N1054">
        <v>16666.666666666668</v>
      </c>
      <c r="O1054">
        <v>0</v>
      </c>
      <c r="P1054">
        <v>44311.199999999997</v>
      </c>
      <c r="Q1054">
        <v>149588.54837446159</v>
      </c>
    </row>
    <row r="1055" spans="1:17">
      <c r="A1055" s="78">
        <v>46249</v>
      </c>
      <c r="B1055" t="s">
        <v>7105</v>
      </c>
      <c r="C1055" t="s">
        <v>6201</v>
      </c>
      <c r="D1055" t="s">
        <v>6167</v>
      </c>
      <c r="E1055" t="s">
        <v>84</v>
      </c>
      <c r="F1055">
        <v>24</v>
      </c>
      <c r="G1055">
        <v>1618380.0000000002</v>
      </c>
      <c r="H1055">
        <v>1236364.8518918916</v>
      </c>
      <c r="I1055">
        <v>221635.14810810843</v>
      </c>
      <c r="J1055">
        <v>26565.426086956522</v>
      </c>
      <c r="K1055" t="s">
        <v>7970</v>
      </c>
      <c r="L1055" t="s">
        <v>7972</v>
      </c>
      <c r="M1055">
        <v>0</v>
      </c>
      <c r="N1055">
        <v>0</v>
      </c>
      <c r="O1055">
        <v>0</v>
      </c>
      <c r="P1055">
        <v>32367.600000000002</v>
      </c>
      <c r="Q1055">
        <v>162702.12202115191</v>
      </c>
    </row>
    <row r="1056" spans="1:17">
      <c r="A1056" s="78">
        <v>46249</v>
      </c>
      <c r="B1056" t="s">
        <v>7106</v>
      </c>
      <c r="C1056" t="s">
        <v>6134</v>
      </c>
      <c r="D1056" t="s">
        <v>6135</v>
      </c>
      <c r="E1056" t="s">
        <v>20</v>
      </c>
      <c r="F1056">
        <v>24</v>
      </c>
      <c r="G1056">
        <v>2215560</v>
      </c>
      <c r="H1056">
        <v>1702844.3675675672</v>
      </c>
      <c r="I1056">
        <v>293155.63243243261</v>
      </c>
      <c r="J1056">
        <v>22589.217391304348</v>
      </c>
      <c r="K1056" t="s">
        <v>6674</v>
      </c>
      <c r="L1056" t="s">
        <v>7974</v>
      </c>
      <c r="M1056">
        <v>50000</v>
      </c>
      <c r="N1056">
        <v>10000</v>
      </c>
      <c r="O1056">
        <v>0</v>
      </c>
      <c r="P1056">
        <v>44311.199999999997</v>
      </c>
      <c r="Q1056">
        <v>166255.21504112828</v>
      </c>
    </row>
    <row r="1057" spans="1:17">
      <c r="A1057" s="78">
        <v>46249</v>
      </c>
      <c r="B1057" t="s">
        <v>7107</v>
      </c>
      <c r="C1057" t="s">
        <v>6124</v>
      </c>
      <c r="D1057" t="s">
        <v>6135</v>
      </c>
      <c r="E1057" t="s">
        <v>20</v>
      </c>
      <c r="F1057">
        <v>48</v>
      </c>
      <c r="G1057">
        <v>4431120</v>
      </c>
      <c r="H1057">
        <v>3405688.7351351343</v>
      </c>
      <c r="I1057">
        <v>586311.26486486522</v>
      </c>
      <c r="J1057">
        <v>45178.434782608696</v>
      </c>
      <c r="K1057" t="s">
        <v>6674</v>
      </c>
      <c r="L1057" t="s">
        <v>7974</v>
      </c>
      <c r="M1057">
        <v>100000</v>
      </c>
      <c r="N1057">
        <v>10000</v>
      </c>
      <c r="O1057">
        <v>0</v>
      </c>
      <c r="P1057">
        <v>88622.399999999994</v>
      </c>
      <c r="Q1057">
        <v>342510.43008225656</v>
      </c>
    </row>
    <row r="1058" spans="1:17">
      <c r="A1058" s="78">
        <v>46249</v>
      </c>
      <c r="B1058" t="s">
        <v>7108</v>
      </c>
      <c r="C1058" t="s">
        <v>6138</v>
      </c>
      <c r="D1058" t="s">
        <v>6135</v>
      </c>
      <c r="E1058" t="s">
        <v>20</v>
      </c>
      <c r="F1058">
        <v>4</v>
      </c>
      <c r="G1058">
        <v>369260</v>
      </c>
      <c r="H1058">
        <v>283807.39459459455</v>
      </c>
      <c r="I1058">
        <v>48859.272072072083</v>
      </c>
      <c r="J1058">
        <v>3764.8695652173915</v>
      </c>
      <c r="K1058" t="s">
        <v>7970</v>
      </c>
      <c r="L1058" t="s">
        <v>7971</v>
      </c>
      <c r="M1058">
        <v>0</v>
      </c>
      <c r="N1058">
        <v>5000</v>
      </c>
      <c r="O1058">
        <v>0</v>
      </c>
      <c r="P1058">
        <v>7385.2000000000007</v>
      </c>
      <c r="Q1058">
        <v>32709.20250685469</v>
      </c>
    </row>
    <row r="1059" spans="1:17">
      <c r="A1059" s="78">
        <v>46249</v>
      </c>
      <c r="B1059" t="s">
        <v>7109</v>
      </c>
      <c r="C1059" t="s">
        <v>6196</v>
      </c>
      <c r="D1059" t="s">
        <v>6156</v>
      </c>
      <c r="E1059" t="s">
        <v>20</v>
      </c>
      <c r="F1059">
        <v>4</v>
      </c>
      <c r="G1059">
        <v>687090.00000000012</v>
      </c>
      <c r="H1059">
        <v>509374.18378378375</v>
      </c>
      <c r="I1059">
        <v>109625.81621621625</v>
      </c>
      <c r="J1059">
        <v>16491.965217391305</v>
      </c>
      <c r="K1059" t="s">
        <v>6947</v>
      </c>
      <c r="L1059" t="s">
        <v>7975</v>
      </c>
      <c r="M1059">
        <v>15000</v>
      </c>
      <c r="N1059">
        <v>0</v>
      </c>
      <c r="O1059">
        <v>0</v>
      </c>
      <c r="P1059">
        <v>13741.800000000001</v>
      </c>
      <c r="Q1059">
        <v>64392.05099882494</v>
      </c>
    </row>
    <row r="1060" spans="1:17">
      <c r="A1060" s="78">
        <v>46249</v>
      </c>
      <c r="B1060" t="s">
        <v>7110</v>
      </c>
      <c r="C1060" t="s">
        <v>6196</v>
      </c>
      <c r="D1060" t="s">
        <v>6135</v>
      </c>
      <c r="E1060" t="s">
        <v>20</v>
      </c>
      <c r="F1060">
        <v>24</v>
      </c>
      <c r="G1060">
        <v>2215560</v>
      </c>
      <c r="H1060">
        <v>1702844.3675675672</v>
      </c>
      <c r="I1060">
        <v>293155.63243243261</v>
      </c>
      <c r="J1060">
        <v>22589.217391304348</v>
      </c>
      <c r="K1060" t="s">
        <v>6674</v>
      </c>
      <c r="L1060" t="s">
        <v>7974</v>
      </c>
      <c r="M1060">
        <v>50000</v>
      </c>
      <c r="N1060">
        <v>5000</v>
      </c>
      <c r="O1060">
        <v>0</v>
      </c>
      <c r="P1060">
        <v>44311.199999999997</v>
      </c>
      <c r="Q1060">
        <v>171255.21504112828</v>
      </c>
    </row>
    <row r="1061" spans="1:17">
      <c r="A1061" s="78">
        <v>46249</v>
      </c>
      <c r="B1061" t="s">
        <v>7111</v>
      </c>
      <c r="C1061" t="s">
        <v>6124</v>
      </c>
      <c r="D1061" t="s">
        <v>6167</v>
      </c>
      <c r="E1061" t="s">
        <v>84</v>
      </c>
      <c r="F1061">
        <v>4</v>
      </c>
      <c r="G1061">
        <v>269730</v>
      </c>
      <c r="H1061">
        <v>206060.80864864861</v>
      </c>
      <c r="I1061">
        <v>36939.191351351386</v>
      </c>
      <c r="J1061">
        <v>2760.9043478260869</v>
      </c>
      <c r="K1061" t="s">
        <v>7970</v>
      </c>
      <c r="L1061" t="s">
        <v>7971</v>
      </c>
      <c r="M1061">
        <v>0</v>
      </c>
      <c r="N1061">
        <v>5769.2307692307695</v>
      </c>
      <c r="O1061">
        <v>0</v>
      </c>
      <c r="P1061">
        <v>5394.6</v>
      </c>
      <c r="Q1061">
        <v>23014.456234294528</v>
      </c>
    </row>
    <row r="1062" spans="1:17">
      <c r="A1062" s="78">
        <v>46249</v>
      </c>
      <c r="B1062" t="s">
        <v>7112</v>
      </c>
      <c r="C1062" t="s">
        <v>6175</v>
      </c>
      <c r="D1062" t="s">
        <v>6156</v>
      </c>
      <c r="E1062" t="s">
        <v>20</v>
      </c>
      <c r="F1062">
        <v>4</v>
      </c>
      <c r="G1062">
        <v>687090.00000000012</v>
      </c>
      <c r="H1062">
        <v>509374.18378378375</v>
      </c>
      <c r="I1062">
        <v>109625.81621621625</v>
      </c>
      <c r="J1062">
        <v>16491.965217391305</v>
      </c>
      <c r="K1062" t="s">
        <v>6947</v>
      </c>
      <c r="L1062" t="s">
        <v>7975</v>
      </c>
      <c r="M1062">
        <v>15000</v>
      </c>
      <c r="N1062">
        <v>0</v>
      </c>
      <c r="O1062">
        <v>0</v>
      </c>
      <c r="P1062">
        <v>13741.800000000001</v>
      </c>
      <c r="Q1062">
        <v>64392.05099882494</v>
      </c>
    </row>
    <row r="1063" spans="1:17">
      <c r="A1063" s="78">
        <v>46249</v>
      </c>
      <c r="B1063" t="s">
        <v>7113</v>
      </c>
      <c r="C1063" t="s">
        <v>6143</v>
      </c>
      <c r="D1063" t="s">
        <v>6216</v>
      </c>
      <c r="E1063" t="s">
        <v>20</v>
      </c>
      <c r="F1063">
        <v>4</v>
      </c>
      <c r="G1063">
        <v>183150.00000000003</v>
      </c>
      <c r="H1063">
        <v>137435.50270270268</v>
      </c>
      <c r="I1063">
        <v>27564.497297297319</v>
      </c>
      <c r="J1063">
        <v>3336.3478260869565</v>
      </c>
      <c r="K1063" t="s">
        <v>7967</v>
      </c>
      <c r="L1063" t="s">
        <v>7973</v>
      </c>
      <c r="M1063">
        <v>0</v>
      </c>
      <c r="N1063">
        <v>0</v>
      </c>
      <c r="O1063">
        <v>6410.2500000000018</v>
      </c>
      <c r="P1063">
        <v>3663.0000000000005</v>
      </c>
      <c r="Q1063">
        <v>14154.899471210359</v>
      </c>
    </row>
    <row r="1064" spans="1:17">
      <c r="A1064" s="78">
        <v>46249</v>
      </c>
      <c r="B1064" t="s">
        <v>7113</v>
      </c>
      <c r="C1064" t="s">
        <v>6143</v>
      </c>
      <c r="D1064" t="s">
        <v>6151</v>
      </c>
      <c r="E1064" t="s">
        <v>84</v>
      </c>
      <c r="F1064">
        <v>2</v>
      </c>
      <c r="G1064">
        <v>138195</v>
      </c>
      <c r="H1064">
        <v>104617.38378378378</v>
      </c>
      <c r="I1064">
        <v>19882.616216216207</v>
      </c>
      <c r="J1064">
        <v>1300.8695652173913</v>
      </c>
      <c r="K1064" t="s">
        <v>7967</v>
      </c>
      <c r="L1064" t="s">
        <v>7973</v>
      </c>
      <c r="M1064">
        <v>0</v>
      </c>
      <c r="N1064">
        <v>0</v>
      </c>
      <c r="O1064">
        <v>4836.8250000000007</v>
      </c>
      <c r="P1064">
        <v>2763.8999999999996</v>
      </c>
      <c r="Q1064">
        <v>10981.021650998815</v>
      </c>
    </row>
    <row r="1065" spans="1:17">
      <c r="A1065" s="78">
        <v>46249</v>
      </c>
      <c r="B1065" t="s">
        <v>7114</v>
      </c>
      <c r="C1065" t="s">
        <v>6175</v>
      </c>
      <c r="D1065" t="s">
        <v>6135</v>
      </c>
      <c r="E1065" t="s">
        <v>20</v>
      </c>
      <c r="F1065">
        <v>12</v>
      </c>
      <c r="G1065">
        <v>1107780</v>
      </c>
      <c r="H1065">
        <v>851422.18378378358</v>
      </c>
      <c r="I1065">
        <v>146577.81621621631</v>
      </c>
      <c r="J1065">
        <v>11294.608695652174</v>
      </c>
      <c r="K1065" t="s">
        <v>7970</v>
      </c>
      <c r="L1065" t="s">
        <v>7972</v>
      </c>
      <c r="M1065">
        <v>0</v>
      </c>
      <c r="N1065">
        <v>0</v>
      </c>
      <c r="O1065">
        <v>0</v>
      </c>
      <c r="P1065">
        <v>22155.599999999999</v>
      </c>
      <c r="Q1065">
        <v>113127.60752056414</v>
      </c>
    </row>
    <row r="1066" spans="1:17">
      <c r="A1066" s="78">
        <v>46249</v>
      </c>
      <c r="B1066" t="s">
        <v>7115</v>
      </c>
      <c r="C1066" t="s">
        <v>6128</v>
      </c>
      <c r="D1066" t="s">
        <v>726</v>
      </c>
      <c r="E1066" t="s">
        <v>661</v>
      </c>
      <c r="F1066">
        <v>4</v>
      </c>
      <c r="G1066">
        <v>255411.00000000003</v>
      </c>
      <c r="H1066">
        <v>169452.42810810811</v>
      </c>
      <c r="I1066">
        <v>60647.571891891886</v>
      </c>
      <c r="J1066">
        <v>16375.652173913042</v>
      </c>
      <c r="K1066" t="s">
        <v>7970</v>
      </c>
      <c r="L1066" t="s">
        <v>7972</v>
      </c>
      <c r="M1066">
        <v>0</v>
      </c>
      <c r="N1066">
        <v>0</v>
      </c>
      <c r="O1066">
        <v>0</v>
      </c>
      <c r="P1066">
        <v>5108.22</v>
      </c>
      <c r="Q1066">
        <v>39163.699717978845</v>
      </c>
    </row>
    <row r="1067" spans="1:17">
      <c r="A1067" s="78">
        <v>46249</v>
      </c>
      <c r="B1067" t="s">
        <v>7116</v>
      </c>
      <c r="C1067" t="s">
        <v>6134</v>
      </c>
      <c r="D1067" t="s">
        <v>726</v>
      </c>
      <c r="E1067" t="s">
        <v>661</v>
      </c>
      <c r="F1067">
        <v>4</v>
      </c>
      <c r="G1067">
        <v>255411.00000000003</v>
      </c>
      <c r="H1067">
        <v>169452.42810810811</v>
      </c>
      <c r="I1067">
        <v>60647.571891891886</v>
      </c>
      <c r="J1067">
        <v>16375.652173913042</v>
      </c>
      <c r="K1067" t="s">
        <v>7967</v>
      </c>
      <c r="L1067" t="s">
        <v>7973</v>
      </c>
      <c r="M1067">
        <v>0</v>
      </c>
      <c r="N1067">
        <v>0</v>
      </c>
      <c r="O1067">
        <v>20432.88</v>
      </c>
      <c r="P1067">
        <v>0</v>
      </c>
      <c r="Q1067">
        <v>23839.039717978845</v>
      </c>
    </row>
    <row r="1068" spans="1:17">
      <c r="A1068" s="78">
        <v>46249</v>
      </c>
      <c r="B1068" t="s">
        <v>7117</v>
      </c>
      <c r="C1068" t="s">
        <v>6134</v>
      </c>
      <c r="D1068" t="s">
        <v>726</v>
      </c>
      <c r="E1068" t="s">
        <v>661</v>
      </c>
      <c r="F1068">
        <v>4</v>
      </c>
      <c r="G1068">
        <v>255411.00000000003</v>
      </c>
      <c r="H1068">
        <v>169452.42810810811</v>
      </c>
      <c r="I1068">
        <v>60647.571891891886</v>
      </c>
      <c r="J1068">
        <v>16375.652173913042</v>
      </c>
      <c r="K1068" t="s">
        <v>7970</v>
      </c>
      <c r="L1068" t="s">
        <v>7971</v>
      </c>
      <c r="M1068">
        <v>0</v>
      </c>
      <c r="N1068">
        <v>7142.8571428571431</v>
      </c>
      <c r="O1068">
        <v>0</v>
      </c>
      <c r="P1068">
        <v>5108.22</v>
      </c>
      <c r="Q1068">
        <v>32020.8425751217</v>
      </c>
    </row>
    <row r="1069" spans="1:17">
      <c r="A1069" s="78">
        <v>46249</v>
      </c>
      <c r="B1069" t="s">
        <v>7118</v>
      </c>
      <c r="C1069" t="s">
        <v>6175</v>
      </c>
      <c r="D1069" t="s">
        <v>726</v>
      </c>
      <c r="E1069" t="s">
        <v>661</v>
      </c>
      <c r="F1069">
        <v>4</v>
      </c>
      <c r="G1069">
        <v>255411.00000000003</v>
      </c>
      <c r="H1069">
        <v>169452.42810810811</v>
      </c>
      <c r="I1069">
        <v>60647.571891891886</v>
      </c>
      <c r="J1069">
        <v>16375.652173913042</v>
      </c>
      <c r="K1069" t="s">
        <v>7970</v>
      </c>
      <c r="L1069" t="s">
        <v>7972</v>
      </c>
      <c r="M1069">
        <v>0</v>
      </c>
      <c r="N1069">
        <v>0</v>
      </c>
      <c r="O1069">
        <v>0</v>
      </c>
      <c r="P1069">
        <v>5108.22</v>
      </c>
      <c r="Q1069">
        <v>39163.699717978845</v>
      </c>
    </row>
    <row r="1070" spans="1:17">
      <c r="A1070" s="78">
        <v>46252</v>
      </c>
      <c r="B1070" t="s">
        <v>7119</v>
      </c>
      <c r="C1070" t="s">
        <v>6124</v>
      </c>
      <c r="D1070" t="s">
        <v>6253</v>
      </c>
      <c r="E1070" t="s">
        <v>20</v>
      </c>
      <c r="F1070">
        <v>2</v>
      </c>
      <c r="G1070">
        <v>2407257</v>
      </c>
      <c r="H1070">
        <v>1783965.2108108103</v>
      </c>
      <c r="I1070">
        <v>384734.78918918967</v>
      </c>
      <c r="J1070">
        <v>35980.521739130432</v>
      </c>
      <c r="K1070" t="s">
        <v>7970</v>
      </c>
      <c r="L1070" t="s">
        <v>7971</v>
      </c>
      <c r="M1070">
        <v>0</v>
      </c>
      <c r="N1070">
        <v>3125</v>
      </c>
      <c r="O1070">
        <v>0</v>
      </c>
      <c r="P1070">
        <v>48145.140000000007</v>
      </c>
      <c r="Q1070">
        <v>297484.12745005923</v>
      </c>
    </row>
    <row r="1071" spans="1:17">
      <c r="A1071" s="78">
        <v>46252</v>
      </c>
      <c r="B1071" t="s">
        <v>7119</v>
      </c>
      <c r="C1071" t="s">
        <v>6124</v>
      </c>
      <c r="D1071" t="s">
        <v>6255</v>
      </c>
      <c r="E1071" t="s">
        <v>20</v>
      </c>
      <c r="F1071">
        <v>10</v>
      </c>
      <c r="G1071">
        <v>0</v>
      </c>
      <c r="H1071">
        <v>0</v>
      </c>
      <c r="I1071">
        <v>0</v>
      </c>
      <c r="J1071">
        <v>3849.0434782608695</v>
      </c>
      <c r="K1071" t="s">
        <v>7970</v>
      </c>
      <c r="L1071" t="s">
        <v>7971</v>
      </c>
      <c r="M1071">
        <v>0</v>
      </c>
      <c r="N1071">
        <v>3125</v>
      </c>
      <c r="O1071">
        <v>0</v>
      </c>
      <c r="P1071">
        <v>0</v>
      </c>
      <c r="Q1071">
        <v>-6974.04347826087</v>
      </c>
    </row>
    <row r="1072" spans="1:17">
      <c r="A1072" s="78">
        <v>46252</v>
      </c>
      <c r="B1072" t="s">
        <v>7120</v>
      </c>
      <c r="C1072" t="s">
        <v>6188</v>
      </c>
      <c r="D1072" t="s">
        <v>6129</v>
      </c>
      <c r="E1072" t="s">
        <v>20</v>
      </c>
      <c r="F1072">
        <v>60</v>
      </c>
      <c r="G1072">
        <v>838512.5</v>
      </c>
      <c r="H1072">
        <v>648273.40540540521</v>
      </c>
      <c r="I1072">
        <v>107143.26126126142</v>
      </c>
      <c r="J1072">
        <v>6657.3913043478251</v>
      </c>
      <c r="K1072" t="s">
        <v>7970</v>
      </c>
      <c r="L1072" t="s">
        <v>7971</v>
      </c>
      <c r="M1072">
        <v>0</v>
      </c>
      <c r="N1072">
        <v>20000</v>
      </c>
      <c r="O1072">
        <v>0</v>
      </c>
      <c r="P1072">
        <v>16770.25</v>
      </c>
      <c r="Q1072">
        <v>63715.619956913593</v>
      </c>
    </row>
    <row r="1073" spans="1:17">
      <c r="A1073" s="78">
        <v>46252</v>
      </c>
      <c r="B1073" t="s">
        <v>7121</v>
      </c>
      <c r="C1073" t="s">
        <v>6134</v>
      </c>
      <c r="D1073" t="s">
        <v>6162</v>
      </c>
      <c r="E1073" t="s">
        <v>20</v>
      </c>
      <c r="F1073">
        <v>1</v>
      </c>
      <c r="G1073">
        <v>1020737.5</v>
      </c>
      <c r="H1073">
        <v>764061.27567567572</v>
      </c>
      <c r="I1073">
        <v>155522.05765765754</v>
      </c>
      <c r="J1073">
        <v>19903.304347826088</v>
      </c>
      <c r="K1073" t="s">
        <v>7967</v>
      </c>
      <c r="L1073" t="s">
        <v>7973</v>
      </c>
      <c r="M1073">
        <v>0</v>
      </c>
      <c r="N1073">
        <v>0</v>
      </c>
      <c r="O1073">
        <v>81659</v>
      </c>
      <c r="P1073">
        <v>0</v>
      </c>
      <c r="Q1073">
        <v>53959.75330983146</v>
      </c>
    </row>
    <row r="1074" spans="1:17">
      <c r="A1074" s="78">
        <v>46252</v>
      </c>
      <c r="B1074" t="s">
        <v>7122</v>
      </c>
      <c r="C1074" t="s">
        <v>6134</v>
      </c>
      <c r="D1074" t="s">
        <v>6135</v>
      </c>
      <c r="E1074" t="s">
        <v>20</v>
      </c>
      <c r="F1074">
        <v>12</v>
      </c>
      <c r="G1074">
        <v>1107780</v>
      </c>
      <c r="H1074">
        <v>851422.18378378358</v>
      </c>
      <c r="I1074">
        <v>146577.81621621631</v>
      </c>
      <c r="J1074">
        <v>11294.608695652174</v>
      </c>
      <c r="K1074" t="s">
        <v>7967</v>
      </c>
      <c r="L1074" t="s">
        <v>7973</v>
      </c>
      <c r="M1074">
        <v>0</v>
      </c>
      <c r="N1074">
        <v>0</v>
      </c>
      <c r="O1074">
        <v>33233.4</v>
      </c>
      <c r="P1074">
        <v>22155.599999999999</v>
      </c>
      <c r="Q1074">
        <v>79894.207520564145</v>
      </c>
    </row>
    <row r="1075" spans="1:17">
      <c r="A1075" s="78">
        <v>46252</v>
      </c>
      <c r="B1075" t="s">
        <v>7123</v>
      </c>
      <c r="C1075" t="s">
        <v>6138</v>
      </c>
      <c r="D1075" t="s">
        <v>6294</v>
      </c>
      <c r="E1075" t="s">
        <v>84</v>
      </c>
      <c r="F1075">
        <v>1</v>
      </c>
      <c r="G1075">
        <v>707347.50000000012</v>
      </c>
      <c r="H1075">
        <v>516692.77837837825</v>
      </c>
      <c r="I1075">
        <v>120557.22162162175</v>
      </c>
      <c r="J1075">
        <v>19903.304347826088</v>
      </c>
      <c r="K1075" t="s">
        <v>7970</v>
      </c>
      <c r="L1075" t="s">
        <v>7971</v>
      </c>
      <c r="M1075">
        <v>0</v>
      </c>
      <c r="N1075">
        <v>7142.8571428571431</v>
      </c>
      <c r="O1075">
        <v>0</v>
      </c>
      <c r="P1075">
        <v>14146.95</v>
      </c>
      <c r="Q1075">
        <v>79364.110130938527</v>
      </c>
    </row>
    <row r="1076" spans="1:17">
      <c r="A1076" s="78">
        <v>46252</v>
      </c>
      <c r="B1076" t="s">
        <v>7124</v>
      </c>
      <c r="C1076" t="s">
        <v>6138</v>
      </c>
      <c r="D1076" t="s">
        <v>6129</v>
      </c>
      <c r="E1076" t="s">
        <v>20</v>
      </c>
      <c r="F1076">
        <v>12</v>
      </c>
      <c r="G1076">
        <v>167702.5</v>
      </c>
      <c r="H1076">
        <v>129654.68108108104</v>
      </c>
      <c r="I1076">
        <v>21428.652252252272</v>
      </c>
      <c r="J1076">
        <v>1331.478260869565</v>
      </c>
      <c r="K1076" t="s">
        <v>7970</v>
      </c>
      <c r="L1076" t="s">
        <v>7971</v>
      </c>
      <c r="M1076">
        <v>0</v>
      </c>
      <c r="N1076">
        <v>5555.5555555555557</v>
      </c>
      <c r="O1076">
        <v>0</v>
      </c>
      <c r="P1076">
        <v>3354.05</v>
      </c>
      <c r="Q1076">
        <v>11187.568435827154</v>
      </c>
    </row>
    <row r="1077" spans="1:17">
      <c r="A1077" s="78">
        <v>46252</v>
      </c>
      <c r="B1077" t="s">
        <v>7125</v>
      </c>
      <c r="C1077" t="s">
        <v>6158</v>
      </c>
      <c r="D1077" t="s">
        <v>6135</v>
      </c>
      <c r="E1077" t="s">
        <v>20</v>
      </c>
      <c r="F1077">
        <v>24</v>
      </c>
      <c r="G1077">
        <v>2215560</v>
      </c>
      <c r="H1077">
        <v>1702844.3675675672</v>
      </c>
      <c r="I1077">
        <v>293155.63243243261</v>
      </c>
      <c r="J1077">
        <v>22589.217391304348</v>
      </c>
      <c r="K1077" t="s">
        <v>6674</v>
      </c>
      <c r="L1077" t="s">
        <v>7974</v>
      </c>
      <c r="M1077">
        <v>50000</v>
      </c>
      <c r="N1077">
        <v>12500</v>
      </c>
      <c r="O1077">
        <v>0</v>
      </c>
      <c r="P1077">
        <v>44311.199999999997</v>
      </c>
      <c r="Q1077">
        <v>163755.21504112828</v>
      </c>
    </row>
    <row r="1078" spans="1:17">
      <c r="A1078" s="78">
        <v>46252</v>
      </c>
      <c r="B1078" t="s">
        <v>7126</v>
      </c>
      <c r="C1078" t="s">
        <v>6158</v>
      </c>
      <c r="D1078" t="s">
        <v>6131</v>
      </c>
      <c r="E1078" t="s">
        <v>20</v>
      </c>
      <c r="F1078">
        <v>24</v>
      </c>
      <c r="G1078">
        <v>619565</v>
      </c>
      <c r="H1078">
        <v>477942.74594594585</v>
      </c>
      <c r="I1078">
        <v>80223.92072072078</v>
      </c>
      <c r="J1078">
        <v>4505.5938782608691</v>
      </c>
      <c r="K1078" t="s">
        <v>7970</v>
      </c>
      <c r="L1078" t="s">
        <v>7971</v>
      </c>
      <c r="M1078">
        <v>0</v>
      </c>
      <c r="N1078">
        <v>12500</v>
      </c>
      <c r="O1078">
        <v>0</v>
      </c>
      <c r="P1078">
        <v>12391.3</v>
      </c>
      <c r="Q1078">
        <v>50827.026842459905</v>
      </c>
    </row>
    <row r="1079" spans="1:17">
      <c r="A1079" s="78">
        <v>46252</v>
      </c>
      <c r="B1079" t="s">
        <v>7127</v>
      </c>
      <c r="C1079" t="s">
        <v>6158</v>
      </c>
      <c r="D1079" t="s">
        <v>6207</v>
      </c>
      <c r="E1079" t="s">
        <v>84</v>
      </c>
      <c r="F1079">
        <v>8</v>
      </c>
      <c r="G1079">
        <v>2298440</v>
      </c>
      <c r="H1079">
        <v>1744136.6486486485</v>
      </c>
      <c r="I1079">
        <v>326530.01801801799</v>
      </c>
      <c r="J1079">
        <v>25956.17391304348</v>
      </c>
      <c r="K1079" t="s">
        <v>7967</v>
      </c>
      <c r="L1079" t="s">
        <v>7973</v>
      </c>
      <c r="M1079">
        <v>0</v>
      </c>
      <c r="N1079">
        <v>0</v>
      </c>
      <c r="O1079">
        <v>91937.599999999991</v>
      </c>
      <c r="P1079">
        <v>45968.799999999996</v>
      </c>
      <c r="Q1079">
        <v>162667.44410497457</v>
      </c>
    </row>
    <row r="1080" spans="1:17">
      <c r="A1080" s="78">
        <v>46252</v>
      </c>
      <c r="B1080" t="s">
        <v>7128</v>
      </c>
      <c r="C1080" t="s">
        <v>6196</v>
      </c>
      <c r="D1080" t="s">
        <v>6153</v>
      </c>
      <c r="E1080" t="s">
        <v>20</v>
      </c>
      <c r="F1080">
        <v>4</v>
      </c>
      <c r="G1080">
        <v>858030</v>
      </c>
      <c r="H1080">
        <v>643111.87027027016</v>
      </c>
      <c r="I1080">
        <v>129888.12972972973</v>
      </c>
      <c r="J1080">
        <v>16008.347826086958</v>
      </c>
      <c r="K1080" t="s">
        <v>7970</v>
      </c>
      <c r="L1080" t="s">
        <v>7971</v>
      </c>
      <c r="M1080">
        <v>0</v>
      </c>
      <c r="N1080">
        <v>2777.7777777777778</v>
      </c>
      <c r="O1080">
        <v>0</v>
      </c>
      <c r="P1080">
        <v>17160.599999999999</v>
      </c>
      <c r="Q1080">
        <v>93941.404125864996</v>
      </c>
    </row>
    <row r="1081" spans="1:17">
      <c r="A1081" s="78">
        <v>46252</v>
      </c>
      <c r="B1081" t="s">
        <v>7128</v>
      </c>
      <c r="C1081" t="s">
        <v>6196</v>
      </c>
      <c r="D1081" t="s">
        <v>6166</v>
      </c>
      <c r="E1081" t="s">
        <v>84</v>
      </c>
      <c r="F1081">
        <v>2</v>
      </c>
      <c r="G1081">
        <v>207385</v>
      </c>
      <c r="H1081">
        <v>148683.02702702701</v>
      </c>
      <c r="I1081">
        <v>38150.306306306302</v>
      </c>
      <c r="J1081">
        <v>7162.434782608696</v>
      </c>
      <c r="K1081" t="s">
        <v>7970</v>
      </c>
      <c r="L1081" t="s">
        <v>7971</v>
      </c>
      <c r="M1081">
        <v>0</v>
      </c>
      <c r="N1081">
        <v>2777.7777777777778</v>
      </c>
      <c r="O1081">
        <v>0</v>
      </c>
      <c r="P1081">
        <v>4147.7</v>
      </c>
      <c r="Q1081">
        <v>24062.393745919828</v>
      </c>
    </row>
    <row r="1082" spans="1:17">
      <c r="A1082" s="78">
        <v>46252</v>
      </c>
      <c r="B1082" t="s">
        <v>7129</v>
      </c>
      <c r="C1082" t="s">
        <v>6158</v>
      </c>
      <c r="D1082" t="s">
        <v>6207</v>
      </c>
      <c r="E1082" t="s">
        <v>84</v>
      </c>
      <c r="F1082">
        <v>4</v>
      </c>
      <c r="G1082">
        <v>1149220</v>
      </c>
      <c r="H1082">
        <v>872068.32432432426</v>
      </c>
      <c r="I1082">
        <v>163265.00900900899</v>
      </c>
      <c r="J1082">
        <v>12978.08695652174</v>
      </c>
      <c r="K1082" t="s">
        <v>7970</v>
      </c>
      <c r="L1082" t="s">
        <v>7971</v>
      </c>
      <c r="M1082">
        <v>0</v>
      </c>
      <c r="N1082">
        <v>15000</v>
      </c>
      <c r="O1082">
        <v>0</v>
      </c>
      <c r="P1082">
        <v>22984.399999999998</v>
      </c>
      <c r="Q1082">
        <v>112302.52205248727</v>
      </c>
    </row>
    <row r="1083" spans="1:17">
      <c r="A1083" s="78">
        <v>46252</v>
      </c>
      <c r="B1083" t="s">
        <v>7130</v>
      </c>
      <c r="C1083" t="s">
        <v>6143</v>
      </c>
      <c r="D1083" t="s">
        <v>6156</v>
      </c>
      <c r="E1083" t="s">
        <v>20</v>
      </c>
      <c r="F1083">
        <v>4</v>
      </c>
      <c r="G1083">
        <v>687090.00000000012</v>
      </c>
      <c r="H1083">
        <v>509374.18378378375</v>
      </c>
      <c r="I1083">
        <v>109625.81621621625</v>
      </c>
      <c r="J1083">
        <v>16491.965217391305</v>
      </c>
      <c r="K1083" t="s">
        <v>7967</v>
      </c>
      <c r="L1083" t="s">
        <v>7973</v>
      </c>
      <c r="M1083">
        <v>0</v>
      </c>
      <c r="N1083">
        <v>0</v>
      </c>
      <c r="O1083">
        <v>24048.150000000005</v>
      </c>
      <c r="P1083">
        <v>13741.800000000001</v>
      </c>
      <c r="Q1083">
        <v>55343.900998824931</v>
      </c>
    </row>
    <row r="1084" spans="1:17">
      <c r="A1084" s="78">
        <v>46252</v>
      </c>
      <c r="B1084" t="s">
        <v>7130</v>
      </c>
      <c r="C1084" t="s">
        <v>6143</v>
      </c>
      <c r="D1084" t="s">
        <v>6135</v>
      </c>
      <c r="E1084" t="s">
        <v>20</v>
      </c>
      <c r="F1084">
        <v>10</v>
      </c>
      <c r="G1084">
        <v>923149.99999999988</v>
      </c>
      <c r="H1084">
        <v>709518.48648648639</v>
      </c>
      <c r="I1084">
        <v>122148.18018018012</v>
      </c>
      <c r="J1084">
        <v>9412.173913043478</v>
      </c>
      <c r="K1084" t="s">
        <v>7967</v>
      </c>
      <c r="L1084" t="s">
        <v>7973</v>
      </c>
      <c r="M1084">
        <v>0</v>
      </c>
      <c r="N1084">
        <v>0</v>
      </c>
      <c r="O1084">
        <v>32310.25</v>
      </c>
      <c r="P1084">
        <v>18463</v>
      </c>
      <c r="Q1084">
        <v>61962.756267136647</v>
      </c>
    </row>
    <row r="1085" spans="1:17">
      <c r="A1085" s="78">
        <v>46252</v>
      </c>
      <c r="B1085" t="s">
        <v>7130</v>
      </c>
      <c r="C1085" t="s">
        <v>6143</v>
      </c>
      <c r="D1085" t="s">
        <v>6129</v>
      </c>
      <c r="E1085" t="s">
        <v>20</v>
      </c>
      <c r="F1085">
        <v>12</v>
      </c>
      <c r="G1085">
        <v>167702.5</v>
      </c>
      <c r="H1085">
        <v>129654.68108108104</v>
      </c>
      <c r="I1085">
        <v>21428.652252252272</v>
      </c>
      <c r="J1085">
        <v>1331.478260869565</v>
      </c>
      <c r="K1085" t="s">
        <v>7967</v>
      </c>
      <c r="L1085" t="s">
        <v>7973</v>
      </c>
      <c r="M1085">
        <v>0</v>
      </c>
      <c r="N1085">
        <v>0</v>
      </c>
      <c r="O1085">
        <v>5869.5874999999996</v>
      </c>
      <c r="P1085">
        <v>3354.05</v>
      </c>
      <c r="Q1085">
        <v>10873.536491382707</v>
      </c>
    </row>
    <row r="1086" spans="1:17">
      <c r="A1086" s="78">
        <v>46252</v>
      </c>
      <c r="B1086" t="s">
        <v>7131</v>
      </c>
      <c r="C1086" t="s">
        <v>6124</v>
      </c>
      <c r="D1086" t="s">
        <v>6131</v>
      </c>
      <c r="E1086" t="s">
        <v>20</v>
      </c>
      <c r="F1086">
        <v>24</v>
      </c>
      <c r="G1086">
        <v>619565</v>
      </c>
      <c r="H1086">
        <v>477942.74594594585</v>
      </c>
      <c r="I1086">
        <v>80223.92072072078</v>
      </c>
      <c r="J1086">
        <v>4505.5938782608691</v>
      </c>
      <c r="K1086" t="s">
        <v>7970</v>
      </c>
      <c r="L1086" t="s">
        <v>7971</v>
      </c>
      <c r="M1086">
        <v>0</v>
      </c>
      <c r="N1086">
        <v>5769.2307692307695</v>
      </c>
      <c r="O1086">
        <v>0</v>
      </c>
      <c r="P1086">
        <v>12391.3</v>
      </c>
      <c r="Q1086">
        <v>57557.796073229139</v>
      </c>
    </row>
    <row r="1087" spans="1:17">
      <c r="A1087" s="78">
        <v>46252</v>
      </c>
      <c r="B1087" t="s">
        <v>7131</v>
      </c>
      <c r="C1087" t="s">
        <v>6124</v>
      </c>
      <c r="D1087" t="s">
        <v>6151</v>
      </c>
      <c r="E1087" t="s">
        <v>84</v>
      </c>
      <c r="F1087">
        <v>12</v>
      </c>
      <c r="G1087">
        <v>829170</v>
      </c>
      <c r="H1087">
        <v>627704.3027027027</v>
      </c>
      <c r="I1087">
        <v>119295.69729729719</v>
      </c>
      <c r="J1087">
        <v>7805.2173913043471</v>
      </c>
      <c r="K1087" t="s">
        <v>7970</v>
      </c>
      <c r="L1087" t="s">
        <v>7971</v>
      </c>
      <c r="M1087">
        <v>0</v>
      </c>
      <c r="N1087">
        <v>5769.2307692307695</v>
      </c>
      <c r="O1087">
        <v>0</v>
      </c>
      <c r="P1087">
        <v>16583.399999999998</v>
      </c>
      <c r="Q1087">
        <v>89137.849136762074</v>
      </c>
    </row>
    <row r="1088" spans="1:17">
      <c r="A1088" s="78">
        <v>46252</v>
      </c>
      <c r="B1088" t="s">
        <v>7132</v>
      </c>
      <c r="C1088" t="s">
        <v>6134</v>
      </c>
      <c r="D1088" t="s">
        <v>6135</v>
      </c>
      <c r="E1088" t="s">
        <v>20</v>
      </c>
      <c r="F1088">
        <v>16</v>
      </c>
      <c r="G1088">
        <v>1477040</v>
      </c>
      <c r="H1088">
        <v>1135229.5783783782</v>
      </c>
      <c r="I1088">
        <v>195437.08828828833</v>
      </c>
      <c r="J1088">
        <v>15059.478260869566</v>
      </c>
      <c r="K1088" t="s">
        <v>7967</v>
      </c>
      <c r="L1088" t="s">
        <v>7973</v>
      </c>
      <c r="M1088">
        <v>0</v>
      </c>
      <c r="N1088">
        <v>0</v>
      </c>
      <c r="O1088">
        <v>118163.20000000001</v>
      </c>
      <c r="P1088">
        <v>0</v>
      </c>
      <c r="Q1088">
        <v>62214.410027418751</v>
      </c>
    </row>
    <row r="1089" spans="1:17">
      <c r="A1089" s="78">
        <v>46252</v>
      </c>
      <c r="B1089" t="s">
        <v>7133</v>
      </c>
      <c r="C1089" t="s">
        <v>6175</v>
      </c>
      <c r="D1089" t="s">
        <v>6160</v>
      </c>
      <c r="E1089" t="s">
        <v>20</v>
      </c>
      <c r="F1089">
        <v>2</v>
      </c>
      <c r="G1089">
        <v>1620600</v>
      </c>
      <c r="H1089">
        <v>1197476.1513513513</v>
      </c>
      <c r="I1089">
        <v>262523.84864864848</v>
      </c>
      <c r="J1089">
        <v>39821.913043478264</v>
      </c>
      <c r="K1089" t="s">
        <v>6947</v>
      </c>
      <c r="L1089" t="s">
        <v>7974</v>
      </c>
      <c r="M1089">
        <v>30000</v>
      </c>
      <c r="N1089">
        <v>5882.3529411764703</v>
      </c>
      <c r="O1089">
        <v>0</v>
      </c>
      <c r="P1089">
        <v>32412</v>
      </c>
      <c r="Q1089">
        <v>154407.58266399373</v>
      </c>
    </row>
    <row r="1090" spans="1:17">
      <c r="A1090" s="78">
        <v>46252</v>
      </c>
      <c r="B1090" t="s">
        <v>7134</v>
      </c>
      <c r="C1090" t="s">
        <v>6188</v>
      </c>
      <c r="D1090" t="s">
        <v>6135</v>
      </c>
      <c r="E1090" t="s">
        <v>20</v>
      </c>
      <c r="F1090">
        <v>48</v>
      </c>
      <c r="G1090">
        <v>4431120</v>
      </c>
      <c r="H1090">
        <v>3405688.7351351343</v>
      </c>
      <c r="I1090">
        <v>586311.26486486522</v>
      </c>
      <c r="J1090">
        <v>45178.434782608696</v>
      </c>
      <c r="K1090" t="s">
        <v>7967</v>
      </c>
      <c r="L1090" t="s">
        <v>7973</v>
      </c>
      <c r="M1090">
        <v>0</v>
      </c>
      <c r="N1090">
        <v>0</v>
      </c>
      <c r="O1090">
        <v>221556.00000000003</v>
      </c>
      <c r="P1090">
        <v>88622.399999999994</v>
      </c>
      <c r="Q1090">
        <v>230954.43008225659</v>
      </c>
    </row>
    <row r="1091" spans="1:17">
      <c r="A1091" s="78">
        <v>46252</v>
      </c>
      <c r="B1091" t="s">
        <v>7135</v>
      </c>
      <c r="C1091" t="s">
        <v>6128</v>
      </c>
      <c r="D1091" t="s">
        <v>6135</v>
      </c>
      <c r="E1091" t="s">
        <v>20</v>
      </c>
      <c r="F1091">
        <v>24</v>
      </c>
      <c r="G1091">
        <v>2215560</v>
      </c>
      <c r="H1091">
        <v>1702844.3675675672</v>
      </c>
      <c r="I1091">
        <v>293155.63243243261</v>
      </c>
      <c r="J1091">
        <v>22589.217391304348</v>
      </c>
      <c r="K1091" t="s">
        <v>6674</v>
      </c>
      <c r="L1091" t="s">
        <v>7974</v>
      </c>
      <c r="M1091">
        <v>50000</v>
      </c>
      <c r="N1091">
        <v>16666.666666666668</v>
      </c>
      <c r="O1091">
        <v>0</v>
      </c>
      <c r="P1091">
        <v>44311.199999999997</v>
      </c>
      <c r="Q1091">
        <v>159588.54837446165</v>
      </c>
    </row>
    <row r="1092" spans="1:17">
      <c r="A1092" s="78">
        <v>46252</v>
      </c>
      <c r="B1092" t="s">
        <v>7136</v>
      </c>
      <c r="C1092" t="s">
        <v>6128</v>
      </c>
      <c r="D1092" t="s">
        <v>6218</v>
      </c>
      <c r="E1092" t="s">
        <v>20</v>
      </c>
      <c r="F1092">
        <v>24</v>
      </c>
      <c r="G1092">
        <v>2284379.9999999995</v>
      </c>
      <c r="H1092">
        <v>1741671.4378378377</v>
      </c>
      <c r="I1092">
        <v>316328.5621621618</v>
      </c>
      <c r="J1092">
        <v>19816.069565217393</v>
      </c>
      <c r="K1092" t="s">
        <v>7137</v>
      </c>
      <c r="L1092" t="s">
        <v>7975</v>
      </c>
      <c r="M1092">
        <v>50000</v>
      </c>
      <c r="N1092">
        <v>0</v>
      </c>
      <c r="O1092">
        <v>0</v>
      </c>
      <c r="P1092">
        <v>45687.6</v>
      </c>
      <c r="Q1092">
        <v>200824.89259694438</v>
      </c>
    </row>
    <row r="1093" spans="1:17">
      <c r="A1093" s="78">
        <v>46252</v>
      </c>
      <c r="B1093" t="s">
        <v>7138</v>
      </c>
      <c r="C1093" t="s">
        <v>6196</v>
      </c>
      <c r="D1093" t="s">
        <v>6167</v>
      </c>
      <c r="E1093" t="s">
        <v>84</v>
      </c>
      <c r="F1093">
        <v>3</v>
      </c>
      <c r="G1093">
        <v>202297.50000000003</v>
      </c>
      <c r="H1093">
        <v>154545.60648648645</v>
      </c>
      <c r="I1093">
        <v>27704.393513513554</v>
      </c>
      <c r="J1093">
        <v>2070.6782608695653</v>
      </c>
      <c r="K1093" t="s">
        <v>7970</v>
      </c>
      <c r="L1093" t="s">
        <v>7972</v>
      </c>
      <c r="M1093">
        <v>0</v>
      </c>
      <c r="N1093">
        <v>0</v>
      </c>
      <c r="O1093">
        <v>0</v>
      </c>
      <c r="P1093">
        <v>4045.9500000000003</v>
      </c>
      <c r="Q1093">
        <v>21587.765252643989</v>
      </c>
    </row>
    <row r="1094" spans="1:17">
      <c r="A1094" s="78">
        <v>46252</v>
      </c>
      <c r="B1094" t="s">
        <v>7138</v>
      </c>
      <c r="C1094" t="s">
        <v>6196</v>
      </c>
      <c r="D1094" t="s">
        <v>6166</v>
      </c>
      <c r="E1094" t="s">
        <v>84</v>
      </c>
      <c r="F1094">
        <v>2</v>
      </c>
      <c r="G1094">
        <v>207385</v>
      </c>
      <c r="H1094">
        <v>148683.02702702701</v>
      </c>
      <c r="I1094">
        <v>38150.306306306302</v>
      </c>
      <c r="J1094">
        <v>7162.434782608696</v>
      </c>
      <c r="K1094" t="s">
        <v>7970</v>
      </c>
      <c r="L1094" t="s">
        <v>7972</v>
      </c>
      <c r="M1094">
        <v>0</v>
      </c>
      <c r="N1094">
        <v>0</v>
      </c>
      <c r="O1094">
        <v>0</v>
      </c>
      <c r="P1094">
        <v>4147.7</v>
      </c>
      <c r="Q1094">
        <v>26840.171523697605</v>
      </c>
    </row>
    <row r="1095" spans="1:17">
      <c r="A1095" s="78">
        <v>46252</v>
      </c>
      <c r="B1095" t="s">
        <v>7139</v>
      </c>
      <c r="C1095" t="s">
        <v>6134</v>
      </c>
      <c r="D1095" t="s">
        <v>6167</v>
      </c>
      <c r="E1095" t="s">
        <v>84</v>
      </c>
      <c r="F1095">
        <v>6</v>
      </c>
      <c r="G1095">
        <v>404595.00000000006</v>
      </c>
      <c r="H1095">
        <v>309091.21297297289</v>
      </c>
      <c r="I1095">
        <v>55408.787027027109</v>
      </c>
      <c r="J1095">
        <v>4141.3565217391306</v>
      </c>
      <c r="K1095" t="s">
        <v>7970</v>
      </c>
      <c r="L1095" t="s">
        <v>7971</v>
      </c>
      <c r="M1095">
        <v>0</v>
      </c>
      <c r="N1095">
        <v>3571.4285714285716</v>
      </c>
      <c r="O1095">
        <v>0</v>
      </c>
      <c r="P1095">
        <v>8091.9000000000005</v>
      </c>
      <c r="Q1095">
        <v>39604.101933859405</v>
      </c>
    </row>
    <row r="1096" spans="1:17">
      <c r="A1096" s="78">
        <v>46252</v>
      </c>
      <c r="B1096" t="s">
        <v>7140</v>
      </c>
      <c r="C1096" t="s">
        <v>6196</v>
      </c>
      <c r="D1096" t="s">
        <v>6135</v>
      </c>
      <c r="E1096" t="s">
        <v>20</v>
      </c>
      <c r="F1096">
        <v>6</v>
      </c>
      <c r="G1096">
        <v>553890</v>
      </c>
      <c r="H1096">
        <v>425711.09189189179</v>
      </c>
      <c r="I1096">
        <v>73288.908108108153</v>
      </c>
      <c r="J1096">
        <v>5647.304347826087</v>
      </c>
      <c r="K1096" t="s">
        <v>7970</v>
      </c>
      <c r="L1096" t="s">
        <v>7971</v>
      </c>
      <c r="M1096">
        <v>0</v>
      </c>
      <c r="N1096">
        <v>6666.666666666667</v>
      </c>
      <c r="O1096">
        <v>0</v>
      </c>
      <c r="P1096">
        <v>11077.8</v>
      </c>
      <c r="Q1096">
        <v>49897.137093615413</v>
      </c>
    </row>
    <row r="1097" spans="1:17">
      <c r="A1097" s="78">
        <v>46252</v>
      </c>
      <c r="B1097" t="s">
        <v>7141</v>
      </c>
      <c r="C1097" t="s">
        <v>6196</v>
      </c>
      <c r="D1097" t="s">
        <v>6160</v>
      </c>
      <c r="E1097" t="s">
        <v>20</v>
      </c>
      <c r="F1097">
        <v>1</v>
      </c>
      <c r="G1097">
        <v>810300</v>
      </c>
      <c r="H1097">
        <v>598738.07567567565</v>
      </c>
      <c r="I1097">
        <v>131261.92432432424</v>
      </c>
      <c r="J1097">
        <v>19910.956521739132</v>
      </c>
      <c r="K1097" t="s">
        <v>6947</v>
      </c>
      <c r="L1097" t="s">
        <v>7974</v>
      </c>
      <c r="M1097">
        <v>15000</v>
      </c>
      <c r="N1097">
        <v>6666.666666666667</v>
      </c>
      <c r="O1097">
        <v>0</v>
      </c>
      <c r="P1097">
        <v>16206</v>
      </c>
      <c r="Q1097">
        <v>73478.301135918431</v>
      </c>
    </row>
    <row r="1098" spans="1:17">
      <c r="A1098" s="78">
        <v>46252</v>
      </c>
      <c r="B1098" t="s">
        <v>7142</v>
      </c>
      <c r="C1098" t="s">
        <v>6138</v>
      </c>
      <c r="D1098" t="s">
        <v>6135</v>
      </c>
      <c r="E1098" t="s">
        <v>20</v>
      </c>
      <c r="F1098">
        <v>72</v>
      </c>
      <c r="G1098">
        <v>6646680</v>
      </c>
      <c r="H1098">
        <v>5108533.1027027015</v>
      </c>
      <c r="I1098">
        <v>879466.8972972976</v>
      </c>
      <c r="J1098">
        <v>67767.65217391304</v>
      </c>
      <c r="K1098" t="s">
        <v>6674</v>
      </c>
      <c r="L1098" t="s">
        <v>7974</v>
      </c>
      <c r="M1098">
        <v>150000</v>
      </c>
      <c r="N1098">
        <v>13636.363636363636</v>
      </c>
      <c r="O1098">
        <v>0</v>
      </c>
      <c r="P1098">
        <v>132933.6</v>
      </c>
      <c r="Q1098">
        <v>515129.2814870209</v>
      </c>
    </row>
    <row r="1099" spans="1:17">
      <c r="A1099" s="78">
        <v>46252</v>
      </c>
      <c r="B1099" t="s">
        <v>7143</v>
      </c>
      <c r="C1099" t="s">
        <v>6138</v>
      </c>
      <c r="D1099" t="s">
        <v>6131</v>
      </c>
      <c r="E1099" t="s">
        <v>20</v>
      </c>
      <c r="F1099">
        <v>24</v>
      </c>
      <c r="G1099">
        <v>619565</v>
      </c>
      <c r="H1099">
        <v>477942.74594594585</v>
      </c>
      <c r="I1099">
        <v>80223.92072072078</v>
      </c>
      <c r="J1099">
        <v>4505.5938782608691</v>
      </c>
      <c r="K1099" t="s">
        <v>7970</v>
      </c>
      <c r="L1099" t="s">
        <v>7971</v>
      </c>
      <c r="M1099">
        <v>0</v>
      </c>
      <c r="N1099">
        <v>5000</v>
      </c>
      <c r="O1099">
        <v>0</v>
      </c>
      <c r="P1099">
        <v>12391.3</v>
      </c>
      <c r="Q1099">
        <v>58327.026842459905</v>
      </c>
    </row>
    <row r="1100" spans="1:17">
      <c r="A1100" s="78">
        <v>46252</v>
      </c>
      <c r="B1100" t="s">
        <v>7144</v>
      </c>
      <c r="C1100" t="s">
        <v>6175</v>
      </c>
      <c r="D1100" t="s">
        <v>6170</v>
      </c>
      <c r="E1100" t="s">
        <v>84</v>
      </c>
      <c r="F1100">
        <v>1</v>
      </c>
      <c r="G1100">
        <v>1321085</v>
      </c>
      <c r="H1100">
        <v>995097.75135135127</v>
      </c>
      <c r="I1100">
        <v>195068.91531531524</v>
      </c>
      <c r="J1100">
        <v>16153.739130434782</v>
      </c>
      <c r="K1100" t="s">
        <v>7970</v>
      </c>
      <c r="L1100" t="s">
        <v>7971</v>
      </c>
      <c r="M1100">
        <v>0</v>
      </c>
      <c r="N1100">
        <v>7692.3076923076924</v>
      </c>
      <c r="O1100">
        <v>0</v>
      </c>
      <c r="P1100">
        <v>26421.7</v>
      </c>
      <c r="Q1100">
        <v>144801.16849257276</v>
      </c>
    </row>
    <row r="1101" spans="1:17">
      <c r="A1101" s="78">
        <v>46252</v>
      </c>
      <c r="B1101" t="s">
        <v>7145</v>
      </c>
      <c r="C1101" t="s">
        <v>6128</v>
      </c>
      <c r="D1101" t="s">
        <v>6156</v>
      </c>
      <c r="E1101" t="s">
        <v>20</v>
      </c>
      <c r="F1101">
        <v>4</v>
      </c>
      <c r="G1101">
        <v>687090.00000000012</v>
      </c>
      <c r="H1101">
        <v>509374.18378378375</v>
      </c>
      <c r="I1101">
        <v>109625.81621621625</v>
      </c>
      <c r="J1101">
        <v>16491.965217391305</v>
      </c>
      <c r="K1101" t="s">
        <v>6947</v>
      </c>
      <c r="L1101" t="s">
        <v>7974</v>
      </c>
      <c r="M1101">
        <v>15000</v>
      </c>
      <c r="N1101">
        <v>16666.666666666668</v>
      </c>
      <c r="O1101">
        <v>0</v>
      </c>
      <c r="P1101">
        <v>13741.800000000001</v>
      </c>
      <c r="Q1101">
        <v>47725.384332158268</v>
      </c>
    </row>
    <row r="1102" spans="1:17">
      <c r="A1102" s="78">
        <v>46252</v>
      </c>
      <c r="B1102" t="s">
        <v>7146</v>
      </c>
      <c r="C1102" t="s">
        <v>6239</v>
      </c>
      <c r="D1102" t="s">
        <v>3969</v>
      </c>
      <c r="E1102" t="s">
        <v>84</v>
      </c>
      <c r="F1102">
        <v>12</v>
      </c>
      <c r="G1102">
        <v>1026750.0000000001</v>
      </c>
      <c r="H1102">
        <v>781163.67567567562</v>
      </c>
      <c r="I1102">
        <v>143836.32432432438</v>
      </c>
      <c r="J1102">
        <v>10440.626086956521</v>
      </c>
      <c r="K1102" t="s">
        <v>7970</v>
      </c>
      <c r="L1102" t="s">
        <v>7971</v>
      </c>
      <c r="M1102">
        <v>0</v>
      </c>
      <c r="N1102">
        <v>16666.666666666668</v>
      </c>
      <c r="O1102">
        <v>0</v>
      </c>
      <c r="P1102">
        <v>20535</v>
      </c>
      <c r="Q1102">
        <v>96194.031570701176</v>
      </c>
    </row>
    <row r="1103" spans="1:17">
      <c r="A1103" s="78">
        <v>46252</v>
      </c>
      <c r="B1103" t="s">
        <v>7147</v>
      </c>
      <c r="C1103" t="s">
        <v>6239</v>
      </c>
      <c r="D1103" t="s">
        <v>3969</v>
      </c>
      <c r="E1103" t="s">
        <v>84</v>
      </c>
      <c r="F1103">
        <v>12</v>
      </c>
      <c r="G1103">
        <v>1026750.0000000001</v>
      </c>
      <c r="H1103">
        <v>781163.67567567562</v>
      </c>
      <c r="I1103">
        <v>143836.32432432438</v>
      </c>
      <c r="J1103">
        <v>10440.626086956521</v>
      </c>
      <c r="K1103" t="s">
        <v>7970</v>
      </c>
      <c r="L1103" t="s">
        <v>7971</v>
      </c>
      <c r="M1103">
        <v>0</v>
      </c>
      <c r="N1103">
        <v>29411.764705882353</v>
      </c>
      <c r="O1103">
        <v>0</v>
      </c>
      <c r="P1103">
        <v>20535</v>
      </c>
      <c r="Q1103">
        <v>83448.933531485498</v>
      </c>
    </row>
    <row r="1104" spans="1:17">
      <c r="A1104" s="78">
        <v>46252</v>
      </c>
      <c r="B1104" t="s">
        <v>7148</v>
      </c>
      <c r="C1104" t="s">
        <v>6239</v>
      </c>
      <c r="D1104" t="s">
        <v>3969</v>
      </c>
      <c r="E1104" t="s">
        <v>84</v>
      </c>
      <c r="F1104">
        <v>6</v>
      </c>
      <c r="G1104">
        <v>513375.00000000006</v>
      </c>
      <c r="H1104">
        <v>390581.83783783781</v>
      </c>
      <c r="I1104">
        <v>71918.162162162189</v>
      </c>
      <c r="J1104">
        <v>5220.3130434782606</v>
      </c>
      <c r="K1104" t="s">
        <v>7970</v>
      </c>
      <c r="L1104" t="s">
        <v>7971</v>
      </c>
      <c r="M1104">
        <v>0</v>
      </c>
      <c r="N1104">
        <v>5555.5555555555557</v>
      </c>
      <c r="O1104">
        <v>0</v>
      </c>
      <c r="P1104">
        <v>10267.5</v>
      </c>
      <c r="Q1104">
        <v>50874.793563128369</v>
      </c>
    </row>
    <row r="1105" spans="1:17">
      <c r="A1105" s="78">
        <v>46252</v>
      </c>
      <c r="B1105" t="s">
        <v>7149</v>
      </c>
      <c r="C1105" t="s">
        <v>6138</v>
      </c>
      <c r="D1105" t="s">
        <v>6160</v>
      </c>
      <c r="E1105" t="s">
        <v>20</v>
      </c>
      <c r="F1105">
        <v>1</v>
      </c>
      <c r="G1105">
        <v>810300</v>
      </c>
      <c r="H1105">
        <v>598738.07567567565</v>
      </c>
      <c r="I1105">
        <v>131261.92432432424</v>
      </c>
      <c r="J1105">
        <v>19910.956521739132</v>
      </c>
      <c r="K1105" t="s">
        <v>6947</v>
      </c>
      <c r="L1105" t="s">
        <v>7974</v>
      </c>
      <c r="M1105">
        <v>15000</v>
      </c>
      <c r="N1105">
        <v>7142.8571428571431</v>
      </c>
      <c r="O1105">
        <v>0</v>
      </c>
      <c r="P1105">
        <v>16206</v>
      </c>
      <c r="Q1105">
        <v>73002.110659727958</v>
      </c>
    </row>
    <row r="1106" spans="1:17">
      <c r="A1106" s="78">
        <v>46252</v>
      </c>
      <c r="B1106" t="s">
        <v>7150</v>
      </c>
      <c r="C1106" t="s">
        <v>6175</v>
      </c>
      <c r="D1106" t="s">
        <v>6135</v>
      </c>
      <c r="E1106" t="s">
        <v>20</v>
      </c>
      <c r="F1106">
        <v>24</v>
      </c>
      <c r="G1106">
        <v>2215560</v>
      </c>
      <c r="H1106">
        <v>1702844.3675675672</v>
      </c>
      <c r="I1106">
        <v>293155.63243243261</v>
      </c>
      <c r="J1106">
        <v>22589.217391304348</v>
      </c>
      <c r="K1106" t="s">
        <v>6674</v>
      </c>
      <c r="L1106" t="s">
        <v>7974</v>
      </c>
      <c r="M1106">
        <v>50000</v>
      </c>
      <c r="N1106">
        <v>12500</v>
      </c>
      <c r="O1106">
        <v>0</v>
      </c>
      <c r="P1106">
        <v>44311.199999999997</v>
      </c>
      <c r="Q1106">
        <v>163755.21504112828</v>
      </c>
    </row>
    <row r="1107" spans="1:17">
      <c r="A1107" s="78">
        <v>46252</v>
      </c>
      <c r="B1107" t="s">
        <v>7151</v>
      </c>
      <c r="C1107" t="s">
        <v>6196</v>
      </c>
      <c r="D1107" t="s">
        <v>6170</v>
      </c>
      <c r="E1107" t="s">
        <v>84</v>
      </c>
      <c r="F1107">
        <v>1</v>
      </c>
      <c r="G1107">
        <v>1321085</v>
      </c>
      <c r="H1107">
        <v>995097.75135135127</v>
      </c>
      <c r="I1107">
        <v>195068.91531531524</v>
      </c>
      <c r="J1107">
        <v>16153.739130434782</v>
      </c>
      <c r="K1107" t="s">
        <v>7970</v>
      </c>
      <c r="L1107" t="s">
        <v>7971</v>
      </c>
      <c r="M1107">
        <v>0</v>
      </c>
      <c r="N1107">
        <v>6250</v>
      </c>
      <c r="O1107">
        <v>0</v>
      </c>
      <c r="P1107">
        <v>26421.7</v>
      </c>
      <c r="Q1107">
        <v>146243.47618488045</v>
      </c>
    </row>
    <row r="1108" spans="1:17">
      <c r="A1108" s="78">
        <v>46252</v>
      </c>
      <c r="B1108" t="s">
        <v>7152</v>
      </c>
      <c r="C1108" t="s">
        <v>6134</v>
      </c>
      <c r="D1108" t="s">
        <v>6167</v>
      </c>
      <c r="E1108" t="s">
        <v>84</v>
      </c>
      <c r="F1108">
        <v>6</v>
      </c>
      <c r="G1108">
        <v>404595.00000000006</v>
      </c>
      <c r="H1108">
        <v>309091.21297297289</v>
      </c>
      <c r="I1108">
        <v>55408.787027027109</v>
      </c>
      <c r="J1108">
        <v>4141.3565217391306</v>
      </c>
      <c r="K1108" t="s">
        <v>7967</v>
      </c>
      <c r="L1108" t="s">
        <v>7973</v>
      </c>
      <c r="M1108">
        <v>0</v>
      </c>
      <c r="N1108">
        <v>0</v>
      </c>
      <c r="O1108">
        <v>12137.85</v>
      </c>
      <c r="P1108">
        <v>8091.9000000000005</v>
      </c>
      <c r="Q1108">
        <v>31037.680505287979</v>
      </c>
    </row>
    <row r="1109" spans="1:17">
      <c r="A1109" s="78">
        <v>46252</v>
      </c>
      <c r="B1109" t="s">
        <v>7153</v>
      </c>
      <c r="C1109" t="s">
        <v>6138</v>
      </c>
      <c r="D1109" t="s">
        <v>6156</v>
      </c>
      <c r="E1109" t="s">
        <v>20</v>
      </c>
      <c r="F1109">
        <v>4</v>
      </c>
      <c r="G1109">
        <v>687090.00000000012</v>
      </c>
      <c r="H1109">
        <v>509374.18378378375</v>
      </c>
      <c r="I1109">
        <v>109625.81621621625</v>
      </c>
      <c r="J1109">
        <v>16491.965217391305</v>
      </c>
      <c r="K1109" t="s">
        <v>6947</v>
      </c>
      <c r="L1109" t="s">
        <v>7974</v>
      </c>
      <c r="M1109">
        <v>15000</v>
      </c>
      <c r="N1109">
        <v>7142.8571428571431</v>
      </c>
      <c r="O1109">
        <v>0</v>
      </c>
      <c r="P1109">
        <v>13741.800000000001</v>
      </c>
      <c r="Q1109">
        <v>57249.193855967795</v>
      </c>
    </row>
    <row r="1110" spans="1:17">
      <c r="A1110" s="78">
        <v>46252</v>
      </c>
      <c r="B1110" t="s">
        <v>7154</v>
      </c>
      <c r="C1110" t="s">
        <v>6134</v>
      </c>
      <c r="D1110" t="s">
        <v>6294</v>
      </c>
      <c r="E1110" t="s">
        <v>84</v>
      </c>
      <c r="F1110">
        <v>2</v>
      </c>
      <c r="G1110">
        <v>1414695.0000000002</v>
      </c>
      <c r="H1110">
        <v>1033385.5567567565</v>
      </c>
      <c r="I1110">
        <v>241114.4432432435</v>
      </c>
      <c r="J1110">
        <v>39806.608695652176</v>
      </c>
      <c r="K1110" t="s">
        <v>7970</v>
      </c>
      <c r="L1110" t="s">
        <v>7971</v>
      </c>
      <c r="M1110">
        <v>0</v>
      </c>
      <c r="N1110">
        <v>6250</v>
      </c>
      <c r="O1110">
        <v>0</v>
      </c>
      <c r="P1110">
        <v>28293.9</v>
      </c>
      <c r="Q1110">
        <v>166763.93454759134</v>
      </c>
    </row>
    <row r="1111" spans="1:17">
      <c r="A1111" s="78">
        <v>46252</v>
      </c>
      <c r="B1111" t="s">
        <v>7155</v>
      </c>
      <c r="C1111" t="s">
        <v>6143</v>
      </c>
      <c r="D1111" t="s">
        <v>1534</v>
      </c>
      <c r="E1111" t="s">
        <v>84</v>
      </c>
      <c r="F1111">
        <v>2</v>
      </c>
      <c r="G1111">
        <v>0</v>
      </c>
      <c r="H1111">
        <v>0</v>
      </c>
      <c r="I1111">
        <v>0</v>
      </c>
      <c r="J1111">
        <v>1408</v>
      </c>
      <c r="K1111" t="s">
        <v>7967</v>
      </c>
      <c r="L1111" t="s">
        <v>7972</v>
      </c>
      <c r="M1111">
        <v>0</v>
      </c>
      <c r="N1111">
        <v>0</v>
      </c>
      <c r="O1111">
        <v>0</v>
      </c>
      <c r="P1111">
        <v>0</v>
      </c>
      <c r="Q1111">
        <v>-1408</v>
      </c>
    </row>
    <row r="1112" spans="1:17">
      <c r="A1112" s="78">
        <v>46252</v>
      </c>
      <c r="B1112" t="s">
        <v>7155</v>
      </c>
      <c r="C1112" t="s">
        <v>6143</v>
      </c>
      <c r="D1112" t="s">
        <v>1536</v>
      </c>
      <c r="E1112" t="s">
        <v>84</v>
      </c>
      <c r="F1112">
        <v>2</v>
      </c>
      <c r="G1112">
        <v>548710</v>
      </c>
      <c r="H1112">
        <v>420164.3675675675</v>
      </c>
      <c r="I1112">
        <v>74168.96576576581</v>
      </c>
      <c r="J1112">
        <v>1408</v>
      </c>
      <c r="K1112" t="s">
        <v>7967</v>
      </c>
      <c r="L1112" t="s">
        <v>7973</v>
      </c>
      <c r="M1112">
        <v>0</v>
      </c>
      <c r="N1112">
        <v>0</v>
      </c>
      <c r="O1112">
        <v>19204.850000000002</v>
      </c>
      <c r="P1112">
        <v>10974.2</v>
      </c>
      <c r="Q1112">
        <v>42581.915765765807</v>
      </c>
    </row>
    <row r="1113" spans="1:17">
      <c r="A1113" s="78">
        <v>46252</v>
      </c>
      <c r="B1113" t="s">
        <v>7156</v>
      </c>
      <c r="C1113" t="s">
        <v>6134</v>
      </c>
      <c r="D1113" t="s">
        <v>3969</v>
      </c>
      <c r="E1113" t="s">
        <v>84</v>
      </c>
      <c r="F1113">
        <v>6</v>
      </c>
      <c r="G1113">
        <v>513375.00000000006</v>
      </c>
      <c r="H1113">
        <v>390581.83783783781</v>
      </c>
      <c r="I1113">
        <v>71918.162162162189</v>
      </c>
      <c r="J1113">
        <v>5220.3130434782606</v>
      </c>
      <c r="K1113" t="s">
        <v>7970</v>
      </c>
      <c r="L1113" t="s">
        <v>7971</v>
      </c>
      <c r="M1113">
        <v>0</v>
      </c>
      <c r="N1113">
        <v>10000</v>
      </c>
      <c r="O1113">
        <v>0</v>
      </c>
      <c r="P1113">
        <v>10267.5</v>
      </c>
      <c r="Q1113">
        <v>46430.349118683924</v>
      </c>
    </row>
    <row r="1114" spans="1:17">
      <c r="A1114" s="78">
        <v>46252</v>
      </c>
      <c r="B1114" t="s">
        <v>7157</v>
      </c>
      <c r="C1114" t="s">
        <v>6124</v>
      </c>
      <c r="D1114" t="s">
        <v>6160</v>
      </c>
      <c r="E1114" t="s">
        <v>20</v>
      </c>
      <c r="F1114">
        <v>3</v>
      </c>
      <c r="G1114">
        <v>2430899.9999999995</v>
      </c>
      <c r="H1114">
        <v>1796214.2270270269</v>
      </c>
      <c r="I1114">
        <v>393785.7729729726</v>
      </c>
      <c r="J1114">
        <v>59732.869565217392</v>
      </c>
      <c r="K1114" t="s">
        <v>6947</v>
      </c>
      <c r="L1114" t="s">
        <v>7974</v>
      </c>
      <c r="M1114">
        <v>45000</v>
      </c>
      <c r="N1114">
        <v>14285.714285714286</v>
      </c>
      <c r="O1114">
        <v>0</v>
      </c>
      <c r="P1114">
        <v>48617.999999999993</v>
      </c>
      <c r="Q1114">
        <v>226149.18912204093</v>
      </c>
    </row>
    <row r="1115" spans="1:17">
      <c r="A1115" s="78">
        <v>46252</v>
      </c>
      <c r="B1115" t="s">
        <v>7158</v>
      </c>
      <c r="C1115" t="s">
        <v>6175</v>
      </c>
      <c r="D1115" t="s">
        <v>6129</v>
      </c>
      <c r="E1115" t="s">
        <v>20</v>
      </c>
      <c r="F1115">
        <v>24</v>
      </c>
      <c r="G1115">
        <v>335405</v>
      </c>
      <c r="H1115">
        <v>259309.36216216208</v>
      </c>
      <c r="I1115">
        <v>42857.304504504544</v>
      </c>
      <c r="J1115">
        <v>2662.95652173913</v>
      </c>
      <c r="K1115" t="s">
        <v>7970</v>
      </c>
      <c r="L1115" t="s">
        <v>7972</v>
      </c>
      <c r="M1115">
        <v>0</v>
      </c>
      <c r="N1115">
        <v>0</v>
      </c>
      <c r="O1115">
        <v>0</v>
      </c>
      <c r="P1115">
        <v>6708.1</v>
      </c>
      <c r="Q1115">
        <v>33486.247982765417</v>
      </c>
    </row>
    <row r="1116" spans="1:17">
      <c r="A1116" s="78">
        <v>46252</v>
      </c>
      <c r="B1116" t="s">
        <v>7159</v>
      </c>
      <c r="C1116" t="s">
        <v>6183</v>
      </c>
      <c r="D1116" t="s">
        <v>6148</v>
      </c>
      <c r="E1116" t="s">
        <v>84</v>
      </c>
      <c r="F1116">
        <v>24</v>
      </c>
      <c r="G1116">
        <v>1824840.0000000002</v>
      </c>
      <c r="H1116">
        <v>1384832.172972973</v>
      </c>
      <c r="I1116">
        <v>259167.82702702703</v>
      </c>
      <c r="J1116">
        <v>30018.086956521744</v>
      </c>
      <c r="K1116" t="s">
        <v>7970</v>
      </c>
      <c r="L1116" t="s">
        <v>7971</v>
      </c>
      <c r="M1116">
        <v>0</v>
      </c>
      <c r="N1116">
        <v>50000</v>
      </c>
      <c r="O1116">
        <v>0</v>
      </c>
      <c r="P1116">
        <v>36496.800000000003</v>
      </c>
      <c r="Q1116">
        <v>142652.94007050531</v>
      </c>
    </row>
    <row r="1117" spans="1:17">
      <c r="A1117" s="78">
        <v>46252</v>
      </c>
      <c r="B1117" t="s">
        <v>7159</v>
      </c>
      <c r="C1117" t="s">
        <v>6183</v>
      </c>
      <c r="D1117" t="s">
        <v>6170</v>
      </c>
      <c r="E1117" t="s">
        <v>84</v>
      </c>
      <c r="F1117">
        <v>6</v>
      </c>
      <c r="G1117">
        <v>7926510</v>
      </c>
      <c r="H1117">
        <v>5970586.5081081074</v>
      </c>
      <c r="I1117">
        <v>1170413.4918918917</v>
      </c>
      <c r="J1117">
        <v>156922.4347826087</v>
      </c>
      <c r="K1117" t="s">
        <v>7970</v>
      </c>
      <c r="L1117" t="s">
        <v>7971</v>
      </c>
      <c r="M1117">
        <v>0</v>
      </c>
      <c r="N1117">
        <v>50000</v>
      </c>
      <c r="O1117">
        <v>0</v>
      </c>
      <c r="P1117">
        <v>158530.19999999998</v>
      </c>
      <c r="Q1117">
        <v>804960.8571092831</v>
      </c>
    </row>
    <row r="1118" spans="1:17">
      <c r="A1118" s="78">
        <v>46252</v>
      </c>
      <c r="B1118" t="s">
        <v>7160</v>
      </c>
      <c r="C1118" t="s">
        <v>6287</v>
      </c>
      <c r="D1118" t="s">
        <v>6383</v>
      </c>
      <c r="E1118" t="s">
        <v>84</v>
      </c>
      <c r="F1118">
        <v>4</v>
      </c>
      <c r="G1118">
        <v>685980.00000000012</v>
      </c>
      <c r="H1118">
        <v>504135.6108108107</v>
      </c>
      <c r="I1118">
        <v>113864.3891891893</v>
      </c>
      <c r="J1118">
        <v>12794.434782608696</v>
      </c>
      <c r="K1118" t="s">
        <v>7970</v>
      </c>
      <c r="L1118" t="s">
        <v>7971</v>
      </c>
      <c r="M1118">
        <v>0</v>
      </c>
      <c r="N1118">
        <v>18181.81818181818</v>
      </c>
      <c r="O1118">
        <v>0</v>
      </c>
      <c r="P1118">
        <v>13719.6</v>
      </c>
      <c r="Q1118">
        <v>69168.536224762414</v>
      </c>
    </row>
    <row r="1119" spans="1:17">
      <c r="A1119" s="78">
        <v>46252</v>
      </c>
      <c r="B1119" t="s">
        <v>7161</v>
      </c>
      <c r="C1119" t="s">
        <v>6134</v>
      </c>
      <c r="D1119" t="s">
        <v>6135</v>
      </c>
      <c r="E1119" t="s">
        <v>20</v>
      </c>
      <c r="F1119">
        <v>6</v>
      </c>
      <c r="G1119">
        <v>553890</v>
      </c>
      <c r="H1119">
        <v>425711.09189189179</v>
      </c>
      <c r="I1119">
        <v>73288.908108108153</v>
      </c>
      <c r="J1119">
        <v>5647.304347826087</v>
      </c>
      <c r="K1119" t="s">
        <v>7967</v>
      </c>
      <c r="L1119" t="s">
        <v>7973</v>
      </c>
      <c r="M1119">
        <v>0</v>
      </c>
      <c r="N1119">
        <v>0</v>
      </c>
      <c r="O1119">
        <v>44311.199999999997</v>
      </c>
      <c r="P1119">
        <v>0</v>
      </c>
      <c r="Q1119">
        <v>23330.403760282075</v>
      </c>
    </row>
    <row r="1120" spans="1:17">
      <c r="A1120" s="78">
        <v>46252</v>
      </c>
      <c r="B1120" t="s">
        <v>7162</v>
      </c>
      <c r="C1120" t="s">
        <v>6188</v>
      </c>
      <c r="D1120" t="s">
        <v>6294</v>
      </c>
      <c r="E1120" t="s">
        <v>84</v>
      </c>
      <c r="F1120">
        <v>2</v>
      </c>
      <c r="G1120">
        <v>1414695.0000000002</v>
      </c>
      <c r="H1120">
        <v>1033385.5567567565</v>
      </c>
      <c r="I1120">
        <v>241114.4432432435</v>
      </c>
      <c r="J1120">
        <v>39806.608695652176</v>
      </c>
      <c r="K1120" t="s">
        <v>7970</v>
      </c>
      <c r="L1120" t="s">
        <v>7971</v>
      </c>
      <c r="M1120">
        <v>0</v>
      </c>
      <c r="N1120">
        <v>12500</v>
      </c>
      <c r="O1120">
        <v>0</v>
      </c>
      <c r="P1120">
        <v>28293.9</v>
      </c>
      <c r="Q1120">
        <v>160513.93454759134</v>
      </c>
    </row>
    <row r="1121" spans="1:17">
      <c r="A1121" s="78">
        <v>46252</v>
      </c>
      <c r="B1121" t="s">
        <v>7163</v>
      </c>
      <c r="C1121" t="s">
        <v>6134</v>
      </c>
      <c r="D1121" t="s">
        <v>6198</v>
      </c>
      <c r="E1121" t="s">
        <v>20</v>
      </c>
      <c r="F1121">
        <v>2</v>
      </c>
      <c r="G1121">
        <v>725940.00000000012</v>
      </c>
      <c r="H1121">
        <v>558832.47567567555</v>
      </c>
      <c r="I1121">
        <v>95167.524324324448</v>
      </c>
      <c r="J1121">
        <v>6485.9826086956527</v>
      </c>
      <c r="K1121" t="s">
        <v>7970</v>
      </c>
      <c r="L1121" t="s">
        <v>7971</v>
      </c>
      <c r="M1121">
        <v>0</v>
      </c>
      <c r="N1121">
        <v>6250</v>
      </c>
      <c r="O1121">
        <v>0</v>
      </c>
      <c r="P1121">
        <v>14518.800000000001</v>
      </c>
      <c r="Q1121">
        <v>67912.741715628785</v>
      </c>
    </row>
    <row r="1122" spans="1:17">
      <c r="A1122" s="78">
        <v>46252</v>
      </c>
      <c r="B1122" t="s">
        <v>7164</v>
      </c>
      <c r="C1122" t="s">
        <v>6138</v>
      </c>
      <c r="D1122" t="s">
        <v>6135</v>
      </c>
      <c r="E1122" t="s">
        <v>20</v>
      </c>
      <c r="F1122">
        <v>24</v>
      </c>
      <c r="G1122">
        <v>2215560</v>
      </c>
      <c r="H1122">
        <v>1702844.3675675672</v>
      </c>
      <c r="I1122">
        <v>293155.63243243261</v>
      </c>
      <c r="J1122">
        <v>22589.217391304348</v>
      </c>
      <c r="K1122" t="s">
        <v>6674</v>
      </c>
      <c r="L1122" t="s">
        <v>7974</v>
      </c>
      <c r="M1122">
        <v>50000</v>
      </c>
      <c r="N1122">
        <v>9090.9090909090901</v>
      </c>
      <c r="O1122">
        <v>0</v>
      </c>
      <c r="P1122">
        <v>44311.199999999997</v>
      </c>
      <c r="Q1122">
        <v>167164.30595021922</v>
      </c>
    </row>
    <row r="1123" spans="1:17">
      <c r="A1123" s="78">
        <v>46252</v>
      </c>
      <c r="B1123" t="s">
        <v>7165</v>
      </c>
      <c r="C1123" t="s">
        <v>6287</v>
      </c>
      <c r="D1123" t="s">
        <v>6218</v>
      </c>
      <c r="E1123" t="s">
        <v>20</v>
      </c>
      <c r="F1123">
        <v>24</v>
      </c>
      <c r="G1123">
        <v>2284379.9999999995</v>
      </c>
      <c r="H1123">
        <v>1741671.4378378377</v>
      </c>
      <c r="I1123">
        <v>316328.5621621618</v>
      </c>
      <c r="J1123">
        <v>19816.069565217393</v>
      </c>
      <c r="K1123" t="s">
        <v>7137</v>
      </c>
      <c r="L1123" t="s">
        <v>7974</v>
      </c>
      <c r="M1123">
        <v>50000</v>
      </c>
      <c r="N1123">
        <v>18181.81818181818</v>
      </c>
      <c r="O1123">
        <v>0</v>
      </c>
      <c r="P1123">
        <v>45687.6</v>
      </c>
      <c r="Q1123">
        <v>182643.0744151262</v>
      </c>
    </row>
    <row r="1124" spans="1:17">
      <c r="A1124" s="78">
        <v>46252</v>
      </c>
      <c r="B1124" t="s">
        <v>7166</v>
      </c>
      <c r="C1124" t="s">
        <v>6287</v>
      </c>
      <c r="D1124" t="s">
        <v>6156</v>
      </c>
      <c r="E1124" t="s">
        <v>20</v>
      </c>
      <c r="F1124">
        <v>16</v>
      </c>
      <c r="G1124">
        <v>2748360.0000000005</v>
      </c>
      <c r="H1124">
        <v>2037496.735135135</v>
      </c>
      <c r="I1124">
        <v>438503.26486486499</v>
      </c>
      <c r="J1124">
        <v>65967.860869565222</v>
      </c>
      <c r="K1124" t="s">
        <v>6947</v>
      </c>
      <c r="L1124" t="s">
        <v>7974</v>
      </c>
      <c r="M1124">
        <v>60000</v>
      </c>
      <c r="N1124">
        <v>18181.81818181818</v>
      </c>
      <c r="O1124">
        <v>0</v>
      </c>
      <c r="P1124">
        <v>54967.200000000004</v>
      </c>
      <c r="Q1124">
        <v>239386.38581348158</v>
      </c>
    </row>
    <row r="1125" spans="1:17">
      <c r="A1125" s="78">
        <v>46252</v>
      </c>
      <c r="B1125" t="s">
        <v>7167</v>
      </c>
      <c r="C1125" t="s">
        <v>6143</v>
      </c>
      <c r="D1125" t="s">
        <v>6135</v>
      </c>
      <c r="E1125" t="s">
        <v>20</v>
      </c>
      <c r="F1125">
        <v>6</v>
      </c>
      <c r="G1125">
        <v>553890</v>
      </c>
      <c r="H1125">
        <v>425711.09189189179</v>
      </c>
      <c r="I1125">
        <v>73288.908108108153</v>
      </c>
      <c r="J1125">
        <v>5647.304347826087</v>
      </c>
      <c r="K1125" t="s">
        <v>7970</v>
      </c>
      <c r="L1125" t="s">
        <v>7971</v>
      </c>
      <c r="M1125">
        <v>0</v>
      </c>
      <c r="N1125">
        <v>13636.363636363636</v>
      </c>
      <c r="O1125">
        <v>0</v>
      </c>
      <c r="P1125">
        <v>11077.8</v>
      </c>
      <c r="Q1125">
        <v>42927.440123918437</v>
      </c>
    </row>
    <row r="1126" spans="1:17">
      <c r="A1126" s="78">
        <v>46252</v>
      </c>
      <c r="B1126" t="s">
        <v>7168</v>
      </c>
      <c r="C1126" t="s">
        <v>6175</v>
      </c>
      <c r="D1126" t="s">
        <v>6131</v>
      </c>
      <c r="E1126" t="s">
        <v>20</v>
      </c>
      <c r="F1126">
        <v>24</v>
      </c>
      <c r="G1126">
        <v>619565</v>
      </c>
      <c r="H1126">
        <v>477942.74594594585</v>
      </c>
      <c r="I1126">
        <v>80223.92072072078</v>
      </c>
      <c r="J1126">
        <v>4505.5938782608691</v>
      </c>
      <c r="K1126" t="s">
        <v>7970</v>
      </c>
      <c r="L1126" t="s">
        <v>7972</v>
      </c>
      <c r="M1126">
        <v>0</v>
      </c>
      <c r="N1126">
        <v>0</v>
      </c>
      <c r="O1126">
        <v>0</v>
      </c>
      <c r="P1126">
        <v>12391.3</v>
      </c>
      <c r="Q1126">
        <v>63327.026842459905</v>
      </c>
    </row>
    <row r="1127" spans="1:17">
      <c r="A1127" s="78">
        <v>46252</v>
      </c>
      <c r="B1127" t="s">
        <v>7169</v>
      </c>
      <c r="C1127" t="s">
        <v>6175</v>
      </c>
      <c r="D1127" t="s">
        <v>6383</v>
      </c>
      <c r="E1127" t="s">
        <v>84</v>
      </c>
      <c r="F1127">
        <v>4</v>
      </c>
      <c r="G1127">
        <v>685980.00000000012</v>
      </c>
      <c r="H1127">
        <v>504135.6108108107</v>
      </c>
      <c r="I1127">
        <v>113864.3891891893</v>
      </c>
      <c r="J1127">
        <v>12794.434782608696</v>
      </c>
      <c r="K1127" t="s">
        <v>7970</v>
      </c>
      <c r="L1127" t="s">
        <v>7971</v>
      </c>
      <c r="M1127">
        <v>0</v>
      </c>
      <c r="N1127">
        <v>5882.3529411764703</v>
      </c>
      <c r="O1127">
        <v>0</v>
      </c>
      <c r="P1127">
        <v>13719.6</v>
      </c>
      <c r="Q1127">
        <v>81468.001465404115</v>
      </c>
    </row>
    <row r="1128" spans="1:17">
      <c r="A1128" s="78">
        <v>46252</v>
      </c>
      <c r="B1128" t="s">
        <v>7170</v>
      </c>
      <c r="C1128" t="s">
        <v>6201</v>
      </c>
      <c r="D1128" t="s">
        <v>6135</v>
      </c>
      <c r="E1128" t="s">
        <v>20</v>
      </c>
      <c r="F1128">
        <v>48</v>
      </c>
      <c r="G1128">
        <v>4431120</v>
      </c>
      <c r="H1128">
        <v>3405688.7351351343</v>
      </c>
      <c r="I1128">
        <v>586311.26486486522</v>
      </c>
      <c r="J1128">
        <v>65178.434782608696</v>
      </c>
      <c r="K1128" t="s">
        <v>6674</v>
      </c>
      <c r="L1128" t="s">
        <v>7974</v>
      </c>
      <c r="M1128">
        <v>100000</v>
      </c>
      <c r="N1128">
        <v>45454.545454545456</v>
      </c>
      <c r="O1128">
        <v>0</v>
      </c>
      <c r="P1128">
        <v>88622.399999999994</v>
      </c>
      <c r="Q1128">
        <v>287055.88462771103</v>
      </c>
    </row>
    <row r="1129" spans="1:17">
      <c r="A1129" s="78">
        <v>46252</v>
      </c>
      <c r="B1129" t="s">
        <v>7171</v>
      </c>
      <c r="C1129" t="s">
        <v>6143</v>
      </c>
      <c r="D1129" t="s">
        <v>6156</v>
      </c>
      <c r="E1129" t="s">
        <v>20</v>
      </c>
      <c r="F1129">
        <v>8</v>
      </c>
      <c r="G1129">
        <v>1374180.0000000002</v>
      </c>
      <c r="H1129">
        <v>1018748.3675675675</v>
      </c>
      <c r="I1129">
        <v>219251.6324324325</v>
      </c>
      <c r="J1129">
        <v>32983.930434782611</v>
      </c>
      <c r="K1129" t="s">
        <v>6947</v>
      </c>
      <c r="L1129" t="s">
        <v>7974</v>
      </c>
      <c r="M1129">
        <v>30000</v>
      </c>
      <c r="N1129">
        <v>23333.333333333332</v>
      </c>
      <c r="O1129">
        <v>0</v>
      </c>
      <c r="P1129">
        <v>27483.600000000002</v>
      </c>
      <c r="Q1129">
        <v>105450.76866431654</v>
      </c>
    </row>
    <row r="1130" spans="1:17">
      <c r="A1130" s="78">
        <v>46252</v>
      </c>
      <c r="B1130" t="s">
        <v>7172</v>
      </c>
      <c r="C1130" t="s">
        <v>6201</v>
      </c>
      <c r="D1130" t="s">
        <v>6218</v>
      </c>
      <c r="E1130" t="s">
        <v>20</v>
      </c>
      <c r="F1130">
        <v>24</v>
      </c>
      <c r="G1130">
        <v>2284379.9999999995</v>
      </c>
      <c r="H1130">
        <v>1741671.4378378377</v>
      </c>
      <c r="I1130">
        <v>316328.5621621618</v>
      </c>
      <c r="J1130">
        <v>29816.069565217393</v>
      </c>
      <c r="K1130" t="s">
        <v>7137</v>
      </c>
      <c r="L1130" t="s">
        <v>7974</v>
      </c>
      <c r="M1130">
        <v>50000</v>
      </c>
      <c r="N1130">
        <v>45454.545454545456</v>
      </c>
      <c r="O1130">
        <v>0</v>
      </c>
      <c r="P1130">
        <v>45687.6</v>
      </c>
      <c r="Q1130">
        <v>145370.34714239891</v>
      </c>
    </row>
    <row r="1131" spans="1:17">
      <c r="A1131" s="78">
        <v>46252</v>
      </c>
      <c r="B1131" t="s">
        <v>7173</v>
      </c>
      <c r="C1131" t="s">
        <v>6201</v>
      </c>
      <c r="D1131" t="s">
        <v>6167</v>
      </c>
      <c r="E1131" t="s">
        <v>84</v>
      </c>
      <c r="F1131">
        <v>24</v>
      </c>
      <c r="G1131">
        <v>1618380.0000000002</v>
      </c>
      <c r="H1131">
        <v>1236364.8518918916</v>
      </c>
      <c r="I1131">
        <v>221635.14810810843</v>
      </c>
      <c r="J1131">
        <v>26565.426086956522</v>
      </c>
      <c r="K1131" t="s">
        <v>7970</v>
      </c>
      <c r="L1131" t="s">
        <v>7971</v>
      </c>
      <c r="M1131">
        <v>0</v>
      </c>
      <c r="N1131">
        <v>10000</v>
      </c>
      <c r="O1131">
        <v>0</v>
      </c>
      <c r="P1131">
        <v>32367.600000000002</v>
      </c>
      <c r="Q1131">
        <v>152702.12202115191</v>
      </c>
    </row>
    <row r="1132" spans="1:17">
      <c r="A1132" s="78">
        <v>46252</v>
      </c>
      <c r="B1132" t="s">
        <v>7174</v>
      </c>
      <c r="C1132" t="s">
        <v>6201</v>
      </c>
      <c r="D1132" t="s">
        <v>578</v>
      </c>
      <c r="E1132" t="s">
        <v>75</v>
      </c>
      <c r="F1132">
        <v>4</v>
      </c>
      <c r="G1132">
        <v>360150</v>
      </c>
      <c r="H1132">
        <v>270255.18558558554</v>
      </c>
      <c r="I1132">
        <v>54204.27387387387</v>
      </c>
      <c r="J1132">
        <v>24324.869565217392</v>
      </c>
      <c r="K1132" t="s">
        <v>7970</v>
      </c>
      <c r="L1132" t="s">
        <v>7971</v>
      </c>
      <c r="M1132">
        <v>0</v>
      </c>
      <c r="N1132">
        <v>10000</v>
      </c>
      <c r="O1132">
        <v>0</v>
      </c>
      <c r="P1132">
        <v>7203</v>
      </c>
      <c r="Q1132">
        <v>12676.404308656478</v>
      </c>
    </row>
    <row r="1133" spans="1:17">
      <c r="A1133" s="78">
        <v>46252</v>
      </c>
      <c r="B1133" t="s">
        <v>7174</v>
      </c>
      <c r="C1133" t="s">
        <v>6201</v>
      </c>
      <c r="D1133" t="s">
        <v>632</v>
      </c>
      <c r="E1133" t="s">
        <v>75</v>
      </c>
      <c r="F1133">
        <v>3</v>
      </c>
      <c r="G1133">
        <v>1014825</v>
      </c>
      <c r="H1133">
        <v>758232.15135135129</v>
      </c>
      <c r="I1133">
        <v>156024.6054054054</v>
      </c>
      <c r="J1133">
        <v>69588.521739130432</v>
      </c>
      <c r="K1133" t="s">
        <v>7970</v>
      </c>
      <c r="L1133" t="s">
        <v>7971</v>
      </c>
      <c r="M1133">
        <v>0</v>
      </c>
      <c r="N1133">
        <v>10000</v>
      </c>
      <c r="O1133">
        <v>0</v>
      </c>
      <c r="P1133">
        <v>20296.5</v>
      </c>
      <c r="Q1133">
        <v>56139.583666274964</v>
      </c>
    </row>
    <row r="1134" spans="1:17">
      <c r="A1134" s="78">
        <v>46252</v>
      </c>
      <c r="B1134" t="s">
        <v>7174</v>
      </c>
      <c r="C1134" t="s">
        <v>6201</v>
      </c>
      <c r="D1134" t="s">
        <v>1236</v>
      </c>
      <c r="E1134" t="s">
        <v>75</v>
      </c>
      <c r="F1134">
        <v>3</v>
      </c>
      <c r="G1134">
        <v>2196337.5</v>
      </c>
      <c r="H1134">
        <v>1701206.7783783781</v>
      </c>
      <c r="I1134">
        <v>277475.65405405406</v>
      </c>
      <c r="J1134">
        <v>88585.043478260865</v>
      </c>
      <c r="K1134" t="s">
        <v>7970</v>
      </c>
      <c r="L1134" t="s">
        <v>7971</v>
      </c>
      <c r="M1134">
        <v>0</v>
      </c>
      <c r="N1134">
        <v>10000</v>
      </c>
      <c r="O1134">
        <v>0</v>
      </c>
      <c r="P1134">
        <v>43926.75</v>
      </c>
      <c r="Q1134">
        <v>134963.86057579319</v>
      </c>
    </row>
    <row r="1135" spans="1:17">
      <c r="A1135" s="78">
        <v>46252</v>
      </c>
      <c r="B1135" t="s">
        <v>7174</v>
      </c>
      <c r="C1135" t="s">
        <v>6201</v>
      </c>
      <c r="D1135" t="s">
        <v>1237</v>
      </c>
      <c r="E1135" t="s">
        <v>75</v>
      </c>
      <c r="F1135">
        <v>1</v>
      </c>
      <c r="G1135">
        <v>704550</v>
      </c>
      <c r="H1135">
        <v>544377.41351351351</v>
      </c>
      <c r="I1135">
        <v>90352.31621621619</v>
      </c>
      <c r="J1135">
        <v>29145.739130434784</v>
      </c>
      <c r="K1135" t="s">
        <v>7970</v>
      </c>
      <c r="L1135" t="s">
        <v>7971</v>
      </c>
      <c r="M1135">
        <v>0</v>
      </c>
      <c r="N1135">
        <v>10000</v>
      </c>
      <c r="O1135">
        <v>0</v>
      </c>
      <c r="P1135">
        <v>14091.000000000002</v>
      </c>
      <c r="Q1135">
        <v>37115.577085781406</v>
      </c>
    </row>
    <row r="1136" spans="1:17">
      <c r="A1136" s="78">
        <v>46252</v>
      </c>
      <c r="B1136" t="s">
        <v>7174</v>
      </c>
      <c r="C1136" t="s">
        <v>6201</v>
      </c>
      <c r="D1136" t="s">
        <v>1484</v>
      </c>
      <c r="E1136" t="s">
        <v>75</v>
      </c>
      <c r="F1136">
        <v>2</v>
      </c>
      <c r="G1136">
        <v>1826475</v>
      </c>
      <c r="H1136">
        <v>1447295.3189189187</v>
      </c>
      <c r="I1136">
        <v>198177.65405405406</v>
      </c>
      <c r="J1136">
        <v>59041.391304347824</v>
      </c>
      <c r="K1136" t="s">
        <v>7970</v>
      </c>
      <c r="L1136" t="s">
        <v>7971</v>
      </c>
      <c r="M1136">
        <v>0</v>
      </c>
      <c r="N1136">
        <v>10000</v>
      </c>
      <c r="O1136">
        <v>0</v>
      </c>
      <c r="P1136">
        <v>36529.499999999993</v>
      </c>
      <c r="Q1136">
        <v>92606.76274970622</v>
      </c>
    </row>
    <row r="1137" spans="1:17">
      <c r="A1137" s="78">
        <v>46252</v>
      </c>
      <c r="B1137" t="s">
        <v>7175</v>
      </c>
      <c r="C1137" t="s">
        <v>6201</v>
      </c>
      <c r="D1137" t="s">
        <v>6345</v>
      </c>
      <c r="E1137" t="s">
        <v>84</v>
      </c>
      <c r="F1137">
        <v>48</v>
      </c>
      <c r="G1137">
        <v>2357639.9999999995</v>
      </c>
      <c r="H1137">
        <v>1752764.8864864865</v>
      </c>
      <c r="I1137">
        <v>371235.113513513</v>
      </c>
      <c r="J1137">
        <v>57061.00869565217</v>
      </c>
      <c r="K1137" t="s">
        <v>7970</v>
      </c>
      <c r="L1137" t="s">
        <v>7971</v>
      </c>
      <c r="M1137">
        <v>0</v>
      </c>
      <c r="N1137">
        <v>25000</v>
      </c>
      <c r="O1137">
        <v>0</v>
      </c>
      <c r="P1137">
        <v>47152.799999999996</v>
      </c>
      <c r="Q1137">
        <v>242021.30481786083</v>
      </c>
    </row>
    <row r="1138" spans="1:17">
      <c r="A1138" s="78">
        <v>46252</v>
      </c>
      <c r="B1138" t="s">
        <v>7176</v>
      </c>
      <c r="C1138" t="s">
        <v>6124</v>
      </c>
      <c r="D1138" t="s">
        <v>6135</v>
      </c>
      <c r="E1138" t="s">
        <v>20</v>
      </c>
      <c r="F1138">
        <v>24</v>
      </c>
      <c r="G1138">
        <v>2215560</v>
      </c>
      <c r="H1138">
        <v>1702844.3675675672</v>
      </c>
      <c r="I1138">
        <v>293155.63243243261</v>
      </c>
      <c r="J1138">
        <v>22589.217391304348</v>
      </c>
      <c r="K1138" t="s">
        <v>6674</v>
      </c>
      <c r="L1138" t="s">
        <v>7974</v>
      </c>
      <c r="M1138">
        <v>50000</v>
      </c>
      <c r="N1138">
        <v>13636.363636363636</v>
      </c>
      <c r="O1138">
        <v>0</v>
      </c>
      <c r="P1138">
        <v>44311.199999999997</v>
      </c>
      <c r="Q1138">
        <v>162618.85140476463</v>
      </c>
    </row>
    <row r="1139" spans="1:17">
      <c r="A1139" s="78">
        <v>46252</v>
      </c>
      <c r="B1139" t="s">
        <v>7177</v>
      </c>
      <c r="C1139" t="s">
        <v>6201</v>
      </c>
      <c r="D1139" t="s">
        <v>6207</v>
      </c>
      <c r="E1139" t="s">
        <v>84</v>
      </c>
      <c r="F1139">
        <v>4</v>
      </c>
      <c r="G1139">
        <v>1149220</v>
      </c>
      <c r="H1139">
        <v>872068.32432432426</v>
      </c>
      <c r="I1139">
        <v>163265.00900900899</v>
      </c>
      <c r="J1139">
        <v>22978.08695652174</v>
      </c>
      <c r="K1139" t="s">
        <v>7970</v>
      </c>
      <c r="L1139" t="s">
        <v>7971</v>
      </c>
      <c r="M1139">
        <v>0</v>
      </c>
      <c r="N1139">
        <v>25000</v>
      </c>
      <c r="O1139">
        <v>0</v>
      </c>
      <c r="P1139">
        <v>22984.399999999998</v>
      </c>
      <c r="Q1139">
        <v>92302.522052487271</v>
      </c>
    </row>
    <row r="1140" spans="1:17">
      <c r="A1140" s="78">
        <v>46252</v>
      </c>
      <c r="B1140" t="s">
        <v>7178</v>
      </c>
      <c r="C1140" t="s">
        <v>6143</v>
      </c>
      <c r="D1140" t="s">
        <v>6218</v>
      </c>
      <c r="E1140" t="s">
        <v>20</v>
      </c>
      <c r="F1140">
        <v>24</v>
      </c>
      <c r="G1140">
        <v>2284379.9999999995</v>
      </c>
      <c r="H1140">
        <v>1741671.4378378377</v>
      </c>
      <c r="I1140">
        <v>316328.5621621618</v>
      </c>
      <c r="J1140">
        <v>19816.069565217393</v>
      </c>
      <c r="K1140" t="s">
        <v>7137</v>
      </c>
      <c r="L1140" t="s">
        <v>7974</v>
      </c>
      <c r="M1140">
        <v>50000</v>
      </c>
      <c r="N1140">
        <v>23333.333333333332</v>
      </c>
      <c r="O1140">
        <v>0</v>
      </c>
      <c r="P1140">
        <v>45687.6</v>
      </c>
      <c r="Q1140">
        <v>177491.55926361104</v>
      </c>
    </row>
    <row r="1141" spans="1:17">
      <c r="A1141" s="78">
        <v>46252</v>
      </c>
      <c r="B1141" t="s">
        <v>7179</v>
      </c>
      <c r="C1141" t="s">
        <v>6201</v>
      </c>
      <c r="D1141" t="s">
        <v>6167</v>
      </c>
      <c r="E1141" t="s">
        <v>84</v>
      </c>
      <c r="F1141">
        <v>12</v>
      </c>
      <c r="G1141">
        <v>809190.00000000012</v>
      </c>
      <c r="H1141">
        <v>618182.42594594578</v>
      </c>
      <c r="I1141">
        <v>110817.57405405422</v>
      </c>
      <c r="J1141">
        <v>18282.713043478259</v>
      </c>
      <c r="K1141" t="s">
        <v>7970</v>
      </c>
      <c r="L1141" t="s">
        <v>7971</v>
      </c>
      <c r="M1141">
        <v>0</v>
      </c>
      <c r="N1141">
        <v>25000</v>
      </c>
      <c r="O1141">
        <v>0</v>
      </c>
      <c r="P1141">
        <v>16183.800000000001</v>
      </c>
      <c r="Q1141">
        <v>51351.061010575955</v>
      </c>
    </row>
    <row r="1142" spans="1:17">
      <c r="A1142" s="78">
        <v>46252</v>
      </c>
      <c r="B1142" t="s">
        <v>7180</v>
      </c>
      <c r="C1142" t="s">
        <v>6134</v>
      </c>
      <c r="D1142" t="s">
        <v>6135</v>
      </c>
      <c r="E1142" t="s">
        <v>20</v>
      </c>
      <c r="F1142">
        <v>8</v>
      </c>
      <c r="G1142">
        <v>738520</v>
      </c>
      <c r="H1142">
        <v>567614.78918918909</v>
      </c>
      <c r="I1142">
        <v>97718.544144144165</v>
      </c>
      <c r="J1142">
        <v>7529.739130434783</v>
      </c>
      <c r="K1142" t="s">
        <v>7967</v>
      </c>
      <c r="L1142" t="s">
        <v>7973</v>
      </c>
      <c r="M1142">
        <v>0</v>
      </c>
      <c r="N1142">
        <v>0</v>
      </c>
      <c r="O1142">
        <v>59081.600000000006</v>
      </c>
      <c r="P1142">
        <v>0</v>
      </c>
      <c r="Q1142">
        <v>31107.205013709376</v>
      </c>
    </row>
    <row r="1143" spans="1:17">
      <c r="A1143" s="78">
        <v>46252</v>
      </c>
      <c r="B1143" t="s">
        <v>7181</v>
      </c>
      <c r="C1143" t="s">
        <v>6134</v>
      </c>
      <c r="D1143" t="s">
        <v>6198</v>
      </c>
      <c r="E1143" t="s">
        <v>20</v>
      </c>
      <c r="F1143">
        <v>2</v>
      </c>
      <c r="G1143">
        <v>725940.00000000012</v>
      </c>
      <c r="H1143">
        <v>558832.47567567555</v>
      </c>
      <c r="I1143">
        <v>95167.524324324448</v>
      </c>
      <c r="J1143">
        <v>6485.9826086956527</v>
      </c>
      <c r="K1143" t="s">
        <v>7970</v>
      </c>
      <c r="L1143" t="s">
        <v>7971</v>
      </c>
      <c r="M1143">
        <v>0</v>
      </c>
      <c r="N1143">
        <v>6250</v>
      </c>
      <c r="O1143">
        <v>0</v>
      </c>
      <c r="P1143">
        <v>14518.800000000001</v>
      </c>
      <c r="Q1143">
        <v>67912.741715628785</v>
      </c>
    </row>
    <row r="1144" spans="1:17">
      <c r="A1144" s="78">
        <v>46252</v>
      </c>
      <c r="B1144" t="s">
        <v>7182</v>
      </c>
      <c r="C1144" t="s">
        <v>6251</v>
      </c>
      <c r="D1144" t="s">
        <v>6160</v>
      </c>
      <c r="E1144" t="s">
        <v>20</v>
      </c>
      <c r="F1144">
        <v>1</v>
      </c>
      <c r="G1144">
        <v>810300</v>
      </c>
      <c r="H1144">
        <v>598738.07567567565</v>
      </c>
      <c r="I1144">
        <v>131261.92432432424</v>
      </c>
      <c r="J1144">
        <v>19910.956521739132</v>
      </c>
      <c r="K1144" t="s">
        <v>7970</v>
      </c>
      <c r="L1144" t="s">
        <v>7972</v>
      </c>
      <c r="M1144">
        <v>0</v>
      </c>
      <c r="N1144">
        <v>0</v>
      </c>
      <c r="O1144">
        <v>0</v>
      </c>
      <c r="P1144">
        <v>16206</v>
      </c>
      <c r="Q1144">
        <v>95144.967802585103</v>
      </c>
    </row>
    <row r="1145" spans="1:17">
      <c r="A1145" s="78">
        <v>46252</v>
      </c>
      <c r="B1145" t="s">
        <v>7183</v>
      </c>
      <c r="C1145" t="s">
        <v>6239</v>
      </c>
      <c r="D1145" t="s">
        <v>6135</v>
      </c>
      <c r="E1145" t="s">
        <v>20</v>
      </c>
      <c r="F1145">
        <v>4</v>
      </c>
      <c r="G1145">
        <v>369260</v>
      </c>
      <c r="H1145">
        <v>283807.39459459455</v>
      </c>
      <c r="I1145">
        <v>48859.272072072083</v>
      </c>
      <c r="J1145">
        <v>3764.8695652173915</v>
      </c>
      <c r="K1145" t="s">
        <v>7970</v>
      </c>
      <c r="L1145" t="s">
        <v>7972</v>
      </c>
      <c r="M1145">
        <v>0</v>
      </c>
      <c r="N1145">
        <v>0</v>
      </c>
      <c r="O1145">
        <v>0</v>
      </c>
      <c r="P1145">
        <v>7385.2000000000007</v>
      </c>
      <c r="Q1145">
        <v>37709.202506854694</v>
      </c>
    </row>
    <row r="1146" spans="1:17">
      <c r="A1146" s="78">
        <v>46252</v>
      </c>
      <c r="B1146" t="s">
        <v>7184</v>
      </c>
      <c r="C1146" t="s">
        <v>6143</v>
      </c>
      <c r="D1146" t="s">
        <v>6216</v>
      </c>
      <c r="E1146" t="s">
        <v>20</v>
      </c>
      <c r="F1146">
        <v>2</v>
      </c>
      <c r="G1146">
        <v>91575.000000000015</v>
      </c>
      <c r="H1146">
        <v>68717.75135135134</v>
      </c>
      <c r="I1146">
        <v>13782.24864864866</v>
      </c>
      <c r="J1146">
        <v>1668.1739130434783</v>
      </c>
      <c r="K1146" t="s">
        <v>7967</v>
      </c>
      <c r="L1146" t="s">
        <v>7973</v>
      </c>
      <c r="M1146">
        <v>0</v>
      </c>
      <c r="N1146">
        <v>0</v>
      </c>
      <c r="O1146">
        <v>3663.0000000000005</v>
      </c>
      <c r="P1146">
        <v>1831.5000000000002</v>
      </c>
      <c r="Q1146">
        <v>6619.5747356051816</v>
      </c>
    </row>
    <row r="1147" spans="1:17">
      <c r="A1147" s="78">
        <v>46252</v>
      </c>
      <c r="B1147" t="s">
        <v>7184</v>
      </c>
      <c r="C1147" t="s">
        <v>6143</v>
      </c>
      <c r="D1147" t="s">
        <v>6135</v>
      </c>
      <c r="E1147" t="s">
        <v>20</v>
      </c>
      <c r="F1147">
        <v>16</v>
      </c>
      <c r="G1147">
        <v>1477040</v>
      </c>
      <c r="H1147">
        <v>1135229.5783783782</v>
      </c>
      <c r="I1147">
        <v>195437.08828828833</v>
      </c>
      <c r="J1147">
        <v>15059.478260869566</v>
      </c>
      <c r="K1147" t="s">
        <v>7967</v>
      </c>
      <c r="L1147" t="s">
        <v>7973</v>
      </c>
      <c r="M1147">
        <v>0</v>
      </c>
      <c r="N1147">
        <v>0</v>
      </c>
      <c r="O1147">
        <v>59081.600000000006</v>
      </c>
      <c r="P1147">
        <v>29540.800000000003</v>
      </c>
      <c r="Q1147">
        <v>91755.210027418754</v>
      </c>
    </row>
    <row r="1148" spans="1:17">
      <c r="A1148" s="78">
        <v>46252</v>
      </c>
      <c r="B1148" t="s">
        <v>7184</v>
      </c>
      <c r="C1148" t="s">
        <v>6143</v>
      </c>
      <c r="D1148" t="s">
        <v>6207</v>
      </c>
      <c r="E1148" t="s">
        <v>84</v>
      </c>
      <c r="F1148">
        <v>2</v>
      </c>
      <c r="G1148">
        <v>574610</v>
      </c>
      <c r="H1148">
        <v>436034.16216216213</v>
      </c>
      <c r="I1148">
        <v>81632.504504504497</v>
      </c>
      <c r="J1148">
        <v>6489.04347826087</v>
      </c>
      <c r="K1148" t="s">
        <v>7967</v>
      </c>
      <c r="L1148" t="s">
        <v>7973</v>
      </c>
      <c r="M1148">
        <v>0</v>
      </c>
      <c r="N1148">
        <v>0</v>
      </c>
      <c r="O1148">
        <v>22984.399999999998</v>
      </c>
      <c r="P1148">
        <v>11492.199999999999</v>
      </c>
      <c r="Q1148">
        <v>40666.861026243641</v>
      </c>
    </row>
    <row r="1149" spans="1:17">
      <c r="A1149" s="78">
        <v>46252</v>
      </c>
      <c r="B1149" t="s">
        <v>7185</v>
      </c>
      <c r="C1149" t="s">
        <v>6124</v>
      </c>
      <c r="D1149" t="s">
        <v>6283</v>
      </c>
      <c r="E1149" t="s">
        <v>84</v>
      </c>
      <c r="F1149">
        <v>1</v>
      </c>
      <c r="G1149">
        <v>414955</v>
      </c>
      <c r="H1149">
        <v>298983.84864864859</v>
      </c>
      <c r="I1149">
        <v>74849.484684684721</v>
      </c>
      <c r="J1149">
        <v>16375.652173913042</v>
      </c>
      <c r="K1149" t="s">
        <v>7970</v>
      </c>
      <c r="L1149" t="s">
        <v>7971</v>
      </c>
      <c r="M1149">
        <v>0</v>
      </c>
      <c r="N1149">
        <v>3125</v>
      </c>
      <c r="O1149">
        <v>0</v>
      </c>
      <c r="P1149">
        <v>8299.1</v>
      </c>
      <c r="Q1149">
        <v>47049.732510771682</v>
      </c>
    </row>
    <row r="1150" spans="1:17">
      <c r="A1150" s="78">
        <v>46252</v>
      </c>
      <c r="B1150" t="s">
        <v>7186</v>
      </c>
      <c r="C1150" t="s">
        <v>6128</v>
      </c>
      <c r="D1150" t="s">
        <v>6156</v>
      </c>
      <c r="E1150" t="s">
        <v>20</v>
      </c>
      <c r="F1150">
        <v>4</v>
      </c>
      <c r="G1150">
        <v>687090.00000000012</v>
      </c>
      <c r="H1150">
        <v>509374.18378378375</v>
      </c>
      <c r="I1150">
        <v>109625.81621621625</v>
      </c>
      <c r="J1150">
        <v>16491.965217391305</v>
      </c>
      <c r="K1150" t="s">
        <v>6947</v>
      </c>
      <c r="L1150" t="s">
        <v>7974</v>
      </c>
      <c r="M1150">
        <v>15000</v>
      </c>
      <c r="N1150">
        <v>8333.3333333333339</v>
      </c>
      <c r="O1150">
        <v>0</v>
      </c>
      <c r="P1150">
        <v>13741.800000000001</v>
      </c>
      <c r="Q1150">
        <v>56058.717665491611</v>
      </c>
    </row>
    <row r="1151" spans="1:17">
      <c r="A1151" s="78">
        <v>46252</v>
      </c>
      <c r="B1151" t="s">
        <v>7187</v>
      </c>
      <c r="C1151" t="s">
        <v>6175</v>
      </c>
      <c r="D1151" t="s">
        <v>6135</v>
      </c>
      <c r="E1151" t="s">
        <v>20</v>
      </c>
      <c r="F1151">
        <v>24</v>
      </c>
      <c r="G1151">
        <v>2215560</v>
      </c>
      <c r="H1151">
        <v>1702844.3675675672</v>
      </c>
      <c r="I1151">
        <v>293155.63243243261</v>
      </c>
      <c r="J1151">
        <v>22589.217391304348</v>
      </c>
      <c r="K1151" t="s">
        <v>6674</v>
      </c>
      <c r="L1151" t="s">
        <v>7974</v>
      </c>
      <c r="M1151">
        <v>50000</v>
      </c>
      <c r="N1151">
        <v>10000</v>
      </c>
      <c r="O1151">
        <v>0</v>
      </c>
      <c r="P1151">
        <v>44311.199999999997</v>
      </c>
      <c r="Q1151">
        <v>166255.21504112828</v>
      </c>
    </row>
    <row r="1152" spans="1:17">
      <c r="A1152" s="78">
        <v>46252</v>
      </c>
      <c r="B1152" t="s">
        <v>7188</v>
      </c>
      <c r="C1152" t="s">
        <v>6196</v>
      </c>
      <c r="D1152" t="s">
        <v>6160</v>
      </c>
      <c r="E1152" t="s">
        <v>20</v>
      </c>
      <c r="F1152">
        <v>1</v>
      </c>
      <c r="G1152">
        <v>810300</v>
      </c>
      <c r="H1152">
        <v>598738.07567567565</v>
      </c>
      <c r="I1152">
        <v>131261.92432432424</v>
      </c>
      <c r="J1152">
        <v>19910.956521739132</v>
      </c>
      <c r="K1152" t="s">
        <v>6947</v>
      </c>
      <c r="L1152" t="s">
        <v>7974</v>
      </c>
      <c r="M1152">
        <v>15000</v>
      </c>
      <c r="N1152">
        <v>8064.5161290322585</v>
      </c>
      <c r="O1152">
        <v>0</v>
      </c>
      <c r="P1152">
        <v>16206</v>
      </c>
      <c r="Q1152">
        <v>72080.451673552845</v>
      </c>
    </row>
    <row r="1153" spans="1:17">
      <c r="A1153" s="78">
        <v>46252</v>
      </c>
      <c r="B1153" t="s">
        <v>7189</v>
      </c>
      <c r="C1153" t="s">
        <v>6175</v>
      </c>
      <c r="D1153" t="s">
        <v>6135</v>
      </c>
      <c r="E1153" t="s">
        <v>20</v>
      </c>
      <c r="F1153">
        <v>24</v>
      </c>
      <c r="G1153">
        <v>2215560</v>
      </c>
      <c r="H1153">
        <v>1702844.3675675672</v>
      </c>
      <c r="I1153">
        <v>293155.63243243261</v>
      </c>
      <c r="J1153">
        <v>22589.217391304348</v>
      </c>
      <c r="K1153" t="s">
        <v>6674</v>
      </c>
      <c r="L1153" t="s">
        <v>7975</v>
      </c>
      <c r="M1153">
        <v>50000</v>
      </c>
      <c r="N1153">
        <v>0</v>
      </c>
      <c r="O1153">
        <v>0</v>
      </c>
      <c r="P1153">
        <v>44311.199999999997</v>
      </c>
      <c r="Q1153">
        <v>176255.21504112828</v>
      </c>
    </row>
    <row r="1154" spans="1:17">
      <c r="A1154" s="78">
        <v>46252</v>
      </c>
      <c r="B1154" t="s">
        <v>7190</v>
      </c>
      <c r="C1154" t="s">
        <v>6124</v>
      </c>
      <c r="D1154" t="s">
        <v>6167</v>
      </c>
      <c r="E1154" t="s">
        <v>84</v>
      </c>
      <c r="F1154">
        <v>3</v>
      </c>
      <c r="G1154">
        <v>202297.50000000003</v>
      </c>
      <c r="H1154">
        <v>154545.60648648645</v>
      </c>
      <c r="I1154">
        <v>27704.393513513554</v>
      </c>
      <c r="J1154">
        <v>2070.6782608695653</v>
      </c>
      <c r="K1154" t="s">
        <v>7970</v>
      </c>
      <c r="L1154" t="s">
        <v>7972</v>
      </c>
      <c r="M1154">
        <v>0</v>
      </c>
      <c r="N1154">
        <v>0</v>
      </c>
      <c r="O1154">
        <v>0</v>
      </c>
      <c r="P1154">
        <v>4045.9500000000003</v>
      </c>
      <c r="Q1154">
        <v>21587.765252643989</v>
      </c>
    </row>
    <row r="1155" spans="1:17">
      <c r="A1155" s="78">
        <v>46252</v>
      </c>
      <c r="B1155" t="s">
        <v>7191</v>
      </c>
      <c r="C1155" t="s">
        <v>6188</v>
      </c>
      <c r="D1155" t="s">
        <v>6135</v>
      </c>
      <c r="E1155" t="s">
        <v>20</v>
      </c>
      <c r="F1155">
        <v>4</v>
      </c>
      <c r="G1155">
        <v>369260</v>
      </c>
      <c r="H1155">
        <v>283807.39459459455</v>
      </c>
      <c r="I1155">
        <v>48859.272072072083</v>
      </c>
      <c r="J1155">
        <v>3764.8695652173915</v>
      </c>
      <c r="K1155" t="s">
        <v>7970</v>
      </c>
      <c r="L1155" t="s">
        <v>7972</v>
      </c>
      <c r="M1155">
        <v>0</v>
      </c>
      <c r="N1155">
        <v>0</v>
      </c>
      <c r="O1155">
        <v>0</v>
      </c>
      <c r="P1155">
        <v>7385.2000000000007</v>
      </c>
      <c r="Q1155">
        <v>37709.202506854694</v>
      </c>
    </row>
    <row r="1156" spans="1:17">
      <c r="A1156" s="78">
        <v>46252</v>
      </c>
      <c r="B1156" t="s">
        <v>7192</v>
      </c>
      <c r="C1156" t="s">
        <v>6188</v>
      </c>
      <c r="D1156" t="s">
        <v>6135</v>
      </c>
      <c r="E1156" t="s">
        <v>20</v>
      </c>
      <c r="F1156">
        <v>24</v>
      </c>
      <c r="G1156">
        <v>2215560</v>
      </c>
      <c r="H1156">
        <v>1702844.3675675672</v>
      </c>
      <c r="I1156">
        <v>293155.63243243261</v>
      </c>
      <c r="J1156">
        <v>22589.217391304348</v>
      </c>
      <c r="K1156" t="s">
        <v>6674</v>
      </c>
      <c r="L1156" t="s">
        <v>7975</v>
      </c>
      <c r="M1156">
        <v>50000</v>
      </c>
      <c r="N1156">
        <v>0</v>
      </c>
      <c r="O1156">
        <v>0</v>
      </c>
      <c r="P1156">
        <v>44311.199999999997</v>
      </c>
      <c r="Q1156">
        <v>176255.21504112828</v>
      </c>
    </row>
    <row r="1157" spans="1:17">
      <c r="A1157" s="78">
        <v>46252</v>
      </c>
      <c r="B1157" t="s">
        <v>7193</v>
      </c>
      <c r="C1157" t="s">
        <v>6287</v>
      </c>
      <c r="D1157" t="s">
        <v>6156</v>
      </c>
      <c r="E1157" t="s">
        <v>20</v>
      </c>
      <c r="F1157">
        <v>4</v>
      </c>
      <c r="G1157">
        <v>687090.00000000012</v>
      </c>
      <c r="H1157">
        <v>509374.18378378375</v>
      </c>
      <c r="I1157">
        <v>109625.81621621625</v>
      </c>
      <c r="J1157">
        <v>16491.965217391305</v>
      </c>
      <c r="K1157" t="s">
        <v>6947</v>
      </c>
      <c r="L1157" t="s">
        <v>7974</v>
      </c>
      <c r="M1157">
        <v>15000</v>
      </c>
      <c r="N1157">
        <v>13636.363636363636</v>
      </c>
      <c r="O1157">
        <v>0</v>
      </c>
      <c r="P1157">
        <v>13741.800000000001</v>
      </c>
      <c r="Q1157">
        <v>50755.687362461307</v>
      </c>
    </row>
    <row r="1158" spans="1:17">
      <c r="A1158" s="78">
        <v>46252</v>
      </c>
      <c r="B1158" t="s">
        <v>7194</v>
      </c>
      <c r="C1158" t="s">
        <v>6158</v>
      </c>
      <c r="D1158" t="s">
        <v>6135</v>
      </c>
      <c r="E1158" t="s">
        <v>20</v>
      </c>
      <c r="F1158">
        <v>24</v>
      </c>
      <c r="G1158">
        <v>2215560</v>
      </c>
      <c r="H1158">
        <v>1702844.3675675672</v>
      </c>
      <c r="I1158">
        <v>293155.63243243261</v>
      </c>
      <c r="J1158">
        <v>22589.217391304348</v>
      </c>
      <c r="K1158" t="s">
        <v>6674</v>
      </c>
      <c r="L1158" t="s">
        <v>7974</v>
      </c>
      <c r="M1158">
        <v>50000</v>
      </c>
      <c r="N1158">
        <v>12500</v>
      </c>
      <c r="O1158">
        <v>0</v>
      </c>
      <c r="P1158">
        <v>44311.199999999997</v>
      </c>
      <c r="Q1158">
        <v>163755.21504112828</v>
      </c>
    </row>
    <row r="1159" spans="1:17">
      <c r="A1159" s="78">
        <v>46252</v>
      </c>
      <c r="B1159" t="s">
        <v>7195</v>
      </c>
      <c r="C1159" t="s">
        <v>6175</v>
      </c>
      <c r="D1159" t="s">
        <v>1540</v>
      </c>
      <c r="E1159" t="s">
        <v>84</v>
      </c>
      <c r="F1159">
        <v>6</v>
      </c>
      <c r="G1159">
        <v>0</v>
      </c>
      <c r="H1159">
        <v>0</v>
      </c>
      <c r="I1159">
        <v>0</v>
      </c>
      <c r="J1159">
        <v>1010.0869565217391</v>
      </c>
      <c r="K1159" t="s">
        <v>7970</v>
      </c>
      <c r="L1159" t="s">
        <v>7972</v>
      </c>
      <c r="M1159">
        <v>0</v>
      </c>
      <c r="N1159">
        <v>0</v>
      </c>
      <c r="O1159">
        <v>0</v>
      </c>
      <c r="P1159">
        <v>0</v>
      </c>
      <c r="Q1159">
        <v>-1010.0869565217391</v>
      </c>
    </row>
    <row r="1160" spans="1:17">
      <c r="A1160" s="78">
        <v>46252</v>
      </c>
      <c r="B1160" t="s">
        <v>7195</v>
      </c>
      <c r="C1160" t="s">
        <v>6175</v>
      </c>
      <c r="D1160" t="s">
        <v>1541</v>
      </c>
      <c r="E1160" t="s">
        <v>84</v>
      </c>
      <c r="F1160">
        <v>6</v>
      </c>
      <c r="G1160">
        <v>404595</v>
      </c>
      <c r="H1160">
        <v>309692.10810810805</v>
      </c>
      <c r="I1160">
        <v>54807.891891891893</v>
      </c>
      <c r="J1160">
        <v>1010.0869565217391</v>
      </c>
      <c r="K1160" t="s">
        <v>7970</v>
      </c>
      <c r="L1160" t="s">
        <v>7972</v>
      </c>
      <c r="M1160">
        <v>0</v>
      </c>
      <c r="N1160">
        <v>0</v>
      </c>
      <c r="O1160">
        <v>0</v>
      </c>
      <c r="P1160">
        <v>8091.9</v>
      </c>
      <c r="Q1160">
        <v>45705.904935370156</v>
      </c>
    </row>
    <row r="1161" spans="1:17">
      <c r="A1161" s="78">
        <v>46252</v>
      </c>
      <c r="B1161" t="s">
        <v>7196</v>
      </c>
      <c r="C1161" t="s">
        <v>6287</v>
      </c>
      <c r="D1161" t="s">
        <v>6218</v>
      </c>
      <c r="E1161" t="s">
        <v>20</v>
      </c>
      <c r="F1161">
        <v>24</v>
      </c>
      <c r="G1161">
        <v>2284379.9999999995</v>
      </c>
      <c r="H1161">
        <v>1741671.4378378377</v>
      </c>
      <c r="I1161">
        <v>316328.5621621618</v>
      </c>
      <c r="J1161">
        <v>19816.069565217393</v>
      </c>
      <c r="K1161" t="s">
        <v>7137</v>
      </c>
      <c r="L1161" t="s">
        <v>7974</v>
      </c>
      <c r="M1161">
        <v>50000</v>
      </c>
      <c r="N1161">
        <v>13636.363636363636</v>
      </c>
      <c r="O1161">
        <v>0</v>
      </c>
      <c r="P1161">
        <v>45687.6</v>
      </c>
      <c r="Q1161">
        <v>187188.52896058073</v>
      </c>
    </row>
    <row r="1162" spans="1:17">
      <c r="A1162" s="78">
        <v>46252</v>
      </c>
      <c r="B1162" t="s">
        <v>7197</v>
      </c>
      <c r="C1162" t="s">
        <v>6128</v>
      </c>
      <c r="D1162" t="s">
        <v>6218</v>
      </c>
      <c r="E1162" t="s">
        <v>20</v>
      </c>
      <c r="F1162">
        <v>6</v>
      </c>
      <c r="G1162">
        <v>571094.99999999988</v>
      </c>
      <c r="H1162">
        <v>435417.85945945943</v>
      </c>
      <c r="I1162">
        <v>79082.140540540451</v>
      </c>
      <c r="J1162">
        <v>4954.0173913043482</v>
      </c>
      <c r="K1162" t="s">
        <v>7970</v>
      </c>
      <c r="L1162" t="s">
        <v>7971</v>
      </c>
      <c r="M1162">
        <v>0</v>
      </c>
      <c r="N1162">
        <v>2941.1764705882351</v>
      </c>
      <c r="O1162">
        <v>0</v>
      </c>
      <c r="P1162">
        <v>11421.9</v>
      </c>
      <c r="Q1162">
        <v>59765.046678647857</v>
      </c>
    </row>
    <row r="1163" spans="1:17">
      <c r="A1163" s="78">
        <v>46252</v>
      </c>
      <c r="B1163" t="s">
        <v>7198</v>
      </c>
      <c r="C1163" t="s">
        <v>6201</v>
      </c>
      <c r="D1163" t="s">
        <v>6135</v>
      </c>
      <c r="E1163" t="s">
        <v>20</v>
      </c>
      <c r="F1163">
        <v>24</v>
      </c>
      <c r="G1163">
        <v>2215560</v>
      </c>
      <c r="H1163">
        <v>1702844.3675675672</v>
      </c>
      <c r="I1163">
        <v>293155.63243243261</v>
      </c>
      <c r="J1163">
        <v>32589.217391304348</v>
      </c>
      <c r="K1163" t="s">
        <v>6674</v>
      </c>
      <c r="L1163" t="s">
        <v>7975</v>
      </c>
      <c r="M1163">
        <v>50000</v>
      </c>
      <c r="N1163">
        <v>0</v>
      </c>
      <c r="O1163">
        <v>0</v>
      </c>
      <c r="P1163">
        <v>44311.199999999997</v>
      </c>
      <c r="Q1163">
        <v>166255.21504112828</v>
      </c>
    </row>
    <row r="1164" spans="1:17">
      <c r="A1164" s="78">
        <v>46252</v>
      </c>
      <c r="B1164" t="s">
        <v>7199</v>
      </c>
      <c r="C1164" t="s">
        <v>6287</v>
      </c>
      <c r="D1164" t="s">
        <v>6135</v>
      </c>
      <c r="E1164" t="s">
        <v>20</v>
      </c>
      <c r="F1164">
        <v>48</v>
      </c>
      <c r="G1164">
        <v>4431120</v>
      </c>
      <c r="H1164">
        <v>3405688.7351351343</v>
      </c>
      <c r="I1164">
        <v>586311.26486486522</v>
      </c>
      <c r="J1164">
        <v>45178.434782608696</v>
      </c>
      <c r="K1164" t="s">
        <v>6674</v>
      </c>
      <c r="L1164" t="s">
        <v>7974</v>
      </c>
      <c r="M1164">
        <v>100000</v>
      </c>
      <c r="N1164">
        <v>15625</v>
      </c>
      <c r="O1164">
        <v>0</v>
      </c>
      <c r="P1164">
        <v>88622.399999999994</v>
      </c>
      <c r="Q1164">
        <v>336885.43008225656</v>
      </c>
    </row>
    <row r="1165" spans="1:17">
      <c r="A1165" s="78">
        <v>46252</v>
      </c>
      <c r="B1165" t="s">
        <v>7200</v>
      </c>
      <c r="C1165" t="s">
        <v>6143</v>
      </c>
      <c r="D1165" t="s">
        <v>6205</v>
      </c>
      <c r="E1165" t="s">
        <v>661</v>
      </c>
      <c r="F1165">
        <v>2</v>
      </c>
      <c r="G1165">
        <v>528175</v>
      </c>
      <c r="H1165">
        <v>346208.04324324324</v>
      </c>
      <c r="I1165">
        <v>129625.29009009007</v>
      </c>
      <c r="J1165">
        <v>32185.043478260868</v>
      </c>
      <c r="K1165" t="s">
        <v>7970</v>
      </c>
      <c r="L1165" t="s">
        <v>7972</v>
      </c>
      <c r="M1165">
        <v>0</v>
      </c>
      <c r="N1165">
        <v>0</v>
      </c>
      <c r="O1165">
        <v>0</v>
      </c>
      <c r="P1165">
        <v>10563.5</v>
      </c>
      <c r="Q1165">
        <v>86876.746611829207</v>
      </c>
    </row>
    <row r="1166" spans="1:17">
      <c r="A1166" s="78">
        <v>46252</v>
      </c>
      <c r="B1166" t="s">
        <v>7201</v>
      </c>
      <c r="C1166" t="s">
        <v>6134</v>
      </c>
      <c r="D1166" t="s">
        <v>6205</v>
      </c>
      <c r="E1166" t="s">
        <v>661</v>
      </c>
      <c r="F1166">
        <v>1</v>
      </c>
      <c r="G1166">
        <v>264087.5</v>
      </c>
      <c r="H1166">
        <v>173104.02162162162</v>
      </c>
      <c r="I1166">
        <v>64812.645045045036</v>
      </c>
      <c r="J1166">
        <v>16092.521739130434</v>
      </c>
      <c r="K1166" t="s">
        <v>7970</v>
      </c>
      <c r="L1166" t="s">
        <v>7972</v>
      </c>
      <c r="M1166">
        <v>0</v>
      </c>
      <c r="N1166">
        <v>0</v>
      </c>
      <c r="O1166">
        <v>0</v>
      </c>
      <c r="P1166">
        <v>5281.75</v>
      </c>
      <c r="Q1166">
        <v>43438.373305914603</v>
      </c>
    </row>
    <row r="1167" spans="1:17">
      <c r="A1167" s="78">
        <v>46252</v>
      </c>
      <c r="B1167" t="s">
        <v>7202</v>
      </c>
      <c r="C1167" t="s">
        <v>6134</v>
      </c>
      <c r="D1167" t="s">
        <v>6205</v>
      </c>
      <c r="E1167" t="s">
        <v>661</v>
      </c>
      <c r="F1167">
        <v>2</v>
      </c>
      <c r="G1167">
        <v>528175</v>
      </c>
      <c r="H1167">
        <v>346208.04324324324</v>
      </c>
      <c r="I1167">
        <v>129625.29009009007</v>
      </c>
      <c r="J1167">
        <v>32185.043478260868</v>
      </c>
      <c r="K1167" t="s">
        <v>7967</v>
      </c>
      <c r="L1167" t="s">
        <v>7973</v>
      </c>
      <c r="M1167">
        <v>0</v>
      </c>
      <c r="N1167">
        <v>0</v>
      </c>
      <c r="O1167">
        <v>42254</v>
      </c>
      <c r="P1167">
        <v>0</v>
      </c>
      <c r="Q1167">
        <v>55186.246611829207</v>
      </c>
    </row>
    <row r="1168" spans="1:17">
      <c r="A1168" s="78">
        <v>46252</v>
      </c>
      <c r="B1168" t="s">
        <v>7203</v>
      </c>
      <c r="C1168" t="s">
        <v>6138</v>
      </c>
      <c r="D1168" t="s">
        <v>6202</v>
      </c>
      <c r="E1168" t="s">
        <v>661</v>
      </c>
      <c r="F1168">
        <v>8</v>
      </c>
      <c r="G1168">
        <v>567580</v>
      </c>
      <c r="H1168">
        <v>376560.95135135134</v>
      </c>
      <c r="I1168">
        <v>134772.38198198198</v>
      </c>
      <c r="J1168">
        <v>31771.826086956527</v>
      </c>
      <c r="K1168" t="s">
        <v>7970</v>
      </c>
      <c r="L1168" t="s">
        <v>7971</v>
      </c>
      <c r="M1168">
        <v>0</v>
      </c>
      <c r="N1168">
        <v>13636.363636363636</v>
      </c>
      <c r="O1168">
        <v>0</v>
      </c>
      <c r="P1168">
        <v>11351.6</v>
      </c>
      <c r="Q1168">
        <v>78012.592258661811</v>
      </c>
    </row>
    <row r="1169" spans="1:17">
      <c r="A1169" s="78">
        <v>46252</v>
      </c>
      <c r="B1169" t="s">
        <v>7204</v>
      </c>
      <c r="C1169" t="s">
        <v>6134</v>
      </c>
      <c r="D1169" t="s">
        <v>726</v>
      </c>
      <c r="E1169" t="s">
        <v>661</v>
      </c>
      <c r="F1169">
        <v>4</v>
      </c>
      <c r="G1169">
        <v>255411.00000000003</v>
      </c>
      <c r="H1169">
        <v>169452.42810810811</v>
      </c>
      <c r="I1169">
        <v>60647.571891891886</v>
      </c>
      <c r="J1169">
        <v>16375.652173913042</v>
      </c>
      <c r="K1169" t="s">
        <v>7970</v>
      </c>
      <c r="L1169" t="s">
        <v>7971</v>
      </c>
      <c r="M1169">
        <v>0</v>
      </c>
      <c r="N1169">
        <v>7142.8571428571431</v>
      </c>
      <c r="O1169">
        <v>0</v>
      </c>
      <c r="P1169">
        <v>5108.22</v>
      </c>
      <c r="Q1169">
        <v>32020.8425751217</v>
      </c>
    </row>
    <row r="1170" spans="1:17">
      <c r="A1170" s="78">
        <v>46253</v>
      </c>
      <c r="B1170" t="s">
        <v>7205</v>
      </c>
      <c r="C1170" t="s">
        <v>6134</v>
      </c>
      <c r="D1170" t="s">
        <v>6189</v>
      </c>
      <c r="E1170" t="s">
        <v>84</v>
      </c>
      <c r="F1170">
        <v>1</v>
      </c>
      <c r="G1170">
        <v>399970</v>
      </c>
      <c r="H1170">
        <v>290047.45945945941</v>
      </c>
      <c r="I1170">
        <v>70285.873873873905</v>
      </c>
      <c r="J1170">
        <v>14416.695652173912</v>
      </c>
      <c r="K1170" t="s">
        <v>7970</v>
      </c>
      <c r="L1170" t="s">
        <v>7971</v>
      </c>
      <c r="M1170">
        <v>0</v>
      </c>
      <c r="N1170">
        <v>7142.8571428571431</v>
      </c>
      <c r="O1170">
        <v>0</v>
      </c>
      <c r="P1170">
        <v>7999.4</v>
      </c>
      <c r="Q1170">
        <v>40726.921078842846</v>
      </c>
    </row>
    <row r="1171" spans="1:17">
      <c r="A1171" s="78">
        <v>46253</v>
      </c>
      <c r="B1171" t="s">
        <v>7206</v>
      </c>
      <c r="C1171" t="s">
        <v>6175</v>
      </c>
      <c r="D1171" t="s">
        <v>765</v>
      </c>
      <c r="E1171" t="s">
        <v>661</v>
      </c>
      <c r="F1171">
        <v>10</v>
      </c>
      <c r="G1171">
        <v>2376787.5</v>
      </c>
      <c r="H1171">
        <v>1557936.1945945946</v>
      </c>
      <c r="I1171">
        <v>583313.80540540535</v>
      </c>
      <c r="J1171">
        <v>161078.26086956522</v>
      </c>
      <c r="K1171" t="s">
        <v>7970</v>
      </c>
      <c r="L1171" t="s">
        <v>7971</v>
      </c>
      <c r="M1171">
        <v>0</v>
      </c>
      <c r="N1171">
        <v>33333.333333333336</v>
      </c>
      <c r="O1171">
        <v>0</v>
      </c>
      <c r="P1171">
        <v>47535.750000000007</v>
      </c>
      <c r="Q1171">
        <v>341366.46120250685</v>
      </c>
    </row>
    <row r="1172" spans="1:17">
      <c r="A1172" s="78">
        <v>46253</v>
      </c>
      <c r="B1172" t="s">
        <v>7207</v>
      </c>
      <c r="C1172" t="s">
        <v>6128</v>
      </c>
      <c r="D1172" t="s">
        <v>578</v>
      </c>
      <c r="E1172" t="s">
        <v>75</v>
      </c>
      <c r="F1172">
        <v>8</v>
      </c>
      <c r="G1172">
        <v>720300</v>
      </c>
      <c r="H1172">
        <v>540510.37117117108</v>
      </c>
      <c r="I1172">
        <v>108408.54774774774</v>
      </c>
      <c r="J1172">
        <v>28649.739130434784</v>
      </c>
      <c r="K1172" t="s">
        <v>7970</v>
      </c>
      <c r="L1172" t="s">
        <v>7971</v>
      </c>
      <c r="M1172">
        <v>0</v>
      </c>
      <c r="N1172">
        <v>8333.3333333333339</v>
      </c>
      <c r="O1172">
        <v>0</v>
      </c>
      <c r="P1172">
        <v>14406</v>
      </c>
      <c r="Q1172">
        <v>57019.475283979627</v>
      </c>
    </row>
    <row r="1173" spans="1:17">
      <c r="A1173" s="78">
        <v>46253</v>
      </c>
      <c r="B1173" t="s">
        <v>7208</v>
      </c>
      <c r="C1173" t="s">
        <v>6251</v>
      </c>
      <c r="D1173" t="s">
        <v>6135</v>
      </c>
      <c r="E1173" t="s">
        <v>20</v>
      </c>
      <c r="F1173">
        <v>1</v>
      </c>
      <c r="G1173">
        <v>92315</v>
      </c>
      <c r="H1173">
        <v>70951.848648648636</v>
      </c>
      <c r="I1173">
        <v>12214.818018018021</v>
      </c>
      <c r="J1173">
        <v>941.21739130434787</v>
      </c>
      <c r="K1173" t="s">
        <v>7970</v>
      </c>
      <c r="L1173" t="s">
        <v>7972</v>
      </c>
      <c r="M1173">
        <v>0</v>
      </c>
      <c r="N1173">
        <v>0</v>
      </c>
      <c r="O1173">
        <v>0</v>
      </c>
      <c r="P1173">
        <v>1846.3000000000002</v>
      </c>
      <c r="Q1173">
        <v>9427.3006267136734</v>
      </c>
    </row>
    <row r="1174" spans="1:17">
      <c r="A1174" s="78">
        <v>46253</v>
      </c>
      <c r="B1174" t="s">
        <v>7208</v>
      </c>
      <c r="C1174" t="s">
        <v>6251</v>
      </c>
      <c r="D1174" t="s">
        <v>6141</v>
      </c>
      <c r="E1174" t="s">
        <v>20</v>
      </c>
      <c r="F1174">
        <v>1</v>
      </c>
      <c r="G1174">
        <v>52632.5</v>
      </c>
      <c r="H1174">
        <v>40059.675675675673</v>
      </c>
      <c r="I1174">
        <v>7356.9909909909911</v>
      </c>
      <c r="J1174">
        <v>475.2</v>
      </c>
      <c r="K1174" t="s">
        <v>7970</v>
      </c>
      <c r="L1174" t="s">
        <v>7972</v>
      </c>
      <c r="M1174">
        <v>0</v>
      </c>
      <c r="N1174">
        <v>0</v>
      </c>
      <c r="O1174">
        <v>0</v>
      </c>
      <c r="P1174">
        <v>1052.6500000000001</v>
      </c>
      <c r="Q1174">
        <v>5829.1409909909908</v>
      </c>
    </row>
    <row r="1175" spans="1:17">
      <c r="A1175" s="78">
        <v>46253</v>
      </c>
      <c r="B1175" t="s">
        <v>7208</v>
      </c>
      <c r="C1175" t="s">
        <v>6251</v>
      </c>
      <c r="D1175" t="s">
        <v>6237</v>
      </c>
      <c r="E1175" t="s">
        <v>84</v>
      </c>
      <c r="F1175">
        <v>1</v>
      </c>
      <c r="G1175">
        <v>111277.5</v>
      </c>
      <c r="H1175">
        <v>80581.57837837837</v>
      </c>
      <c r="I1175">
        <v>19668.421621621615</v>
      </c>
      <c r="J1175">
        <v>3933.217391304348</v>
      </c>
      <c r="K1175" t="s">
        <v>7970</v>
      </c>
      <c r="L1175" t="s">
        <v>7972</v>
      </c>
      <c r="M1175">
        <v>0</v>
      </c>
      <c r="N1175">
        <v>0</v>
      </c>
      <c r="O1175">
        <v>0</v>
      </c>
      <c r="P1175">
        <v>2225.5499999999997</v>
      </c>
      <c r="Q1175">
        <v>13509.654230317268</v>
      </c>
    </row>
    <row r="1176" spans="1:17">
      <c r="A1176" s="78">
        <v>46253</v>
      </c>
      <c r="B1176" t="s">
        <v>7209</v>
      </c>
      <c r="C1176" t="s">
        <v>6134</v>
      </c>
      <c r="D1176" t="s">
        <v>6148</v>
      </c>
      <c r="E1176" t="s">
        <v>84</v>
      </c>
      <c r="F1176">
        <v>6</v>
      </c>
      <c r="G1176">
        <v>456210.00000000006</v>
      </c>
      <c r="H1176">
        <v>346208.04324324324</v>
      </c>
      <c r="I1176">
        <v>64791.956756756757</v>
      </c>
      <c r="J1176">
        <v>5004.5217391304359</v>
      </c>
      <c r="K1176" t="s">
        <v>7967</v>
      </c>
      <c r="L1176" t="s">
        <v>7973</v>
      </c>
      <c r="M1176">
        <v>0</v>
      </c>
      <c r="N1176">
        <v>0</v>
      </c>
      <c r="O1176">
        <v>36496.800000000003</v>
      </c>
      <c r="P1176">
        <v>0</v>
      </c>
      <c r="Q1176">
        <v>23290.635017626322</v>
      </c>
    </row>
    <row r="1177" spans="1:17">
      <c r="A1177" s="78">
        <v>46253</v>
      </c>
      <c r="B1177" t="s">
        <v>7210</v>
      </c>
      <c r="C1177" t="s">
        <v>6175</v>
      </c>
      <c r="D1177" t="s">
        <v>6135</v>
      </c>
      <c r="E1177" t="s">
        <v>20</v>
      </c>
      <c r="F1177">
        <v>24</v>
      </c>
      <c r="G1177">
        <v>2215560</v>
      </c>
      <c r="H1177">
        <v>1702844.3675675672</v>
      </c>
      <c r="I1177">
        <v>293155.63243243261</v>
      </c>
      <c r="J1177">
        <v>22589.217391304348</v>
      </c>
      <c r="K1177" t="s">
        <v>7970</v>
      </c>
      <c r="L1177" t="s">
        <v>7971</v>
      </c>
      <c r="M1177">
        <v>0</v>
      </c>
      <c r="N1177">
        <v>12500</v>
      </c>
      <c r="O1177">
        <v>0</v>
      </c>
      <c r="P1177">
        <v>44311.199999999997</v>
      </c>
      <c r="Q1177">
        <v>213755.21504112828</v>
      </c>
    </row>
    <row r="1178" spans="1:17">
      <c r="A1178" s="78">
        <v>46253</v>
      </c>
      <c r="B1178" t="s">
        <v>7211</v>
      </c>
      <c r="C1178" t="s">
        <v>6196</v>
      </c>
      <c r="D1178" t="s">
        <v>6294</v>
      </c>
      <c r="E1178" t="s">
        <v>84</v>
      </c>
      <c r="F1178">
        <v>1</v>
      </c>
      <c r="G1178">
        <v>707347.50000000012</v>
      </c>
      <c r="H1178">
        <v>516692.77837837825</v>
      </c>
      <c r="I1178">
        <v>120557.22162162175</v>
      </c>
      <c r="J1178">
        <v>19903.304347826088</v>
      </c>
      <c r="K1178" t="s">
        <v>7970</v>
      </c>
      <c r="L1178" t="s">
        <v>7971</v>
      </c>
      <c r="M1178">
        <v>0</v>
      </c>
      <c r="N1178">
        <v>8064.5161290322585</v>
      </c>
      <c r="O1178">
        <v>0</v>
      </c>
      <c r="P1178">
        <v>14146.95</v>
      </c>
      <c r="Q1178">
        <v>78442.451144763414</v>
      </c>
    </row>
    <row r="1179" spans="1:17">
      <c r="A1179" s="78">
        <v>46253</v>
      </c>
      <c r="B1179" t="s">
        <v>7212</v>
      </c>
      <c r="C1179" t="s">
        <v>6196</v>
      </c>
      <c r="D1179" t="s">
        <v>6156</v>
      </c>
      <c r="E1179" t="s">
        <v>20</v>
      </c>
      <c r="F1179">
        <v>4</v>
      </c>
      <c r="G1179">
        <v>687090.00000000012</v>
      </c>
      <c r="H1179">
        <v>509374.18378378375</v>
      </c>
      <c r="I1179">
        <v>109625.81621621625</v>
      </c>
      <c r="J1179">
        <v>16491.965217391305</v>
      </c>
      <c r="K1179" t="s">
        <v>6947</v>
      </c>
      <c r="L1179" t="s">
        <v>7974</v>
      </c>
      <c r="M1179">
        <v>15000</v>
      </c>
      <c r="N1179">
        <v>6250</v>
      </c>
      <c r="O1179">
        <v>0</v>
      </c>
      <c r="P1179">
        <v>13741.800000000001</v>
      </c>
      <c r="Q1179">
        <v>58142.05099882494</v>
      </c>
    </row>
    <row r="1180" spans="1:17">
      <c r="A1180" s="78">
        <v>46253</v>
      </c>
      <c r="B1180" t="s">
        <v>7213</v>
      </c>
      <c r="C1180" t="s">
        <v>6196</v>
      </c>
      <c r="D1180" t="s">
        <v>6218</v>
      </c>
      <c r="E1180" t="s">
        <v>20</v>
      </c>
      <c r="F1180">
        <v>6</v>
      </c>
      <c r="G1180">
        <v>571094.99999999988</v>
      </c>
      <c r="H1180">
        <v>435417.85945945943</v>
      </c>
      <c r="I1180">
        <v>79082.140540540451</v>
      </c>
      <c r="J1180">
        <v>4954.0173913043482</v>
      </c>
      <c r="K1180" t="s">
        <v>7970</v>
      </c>
      <c r="L1180" t="s">
        <v>7972</v>
      </c>
      <c r="M1180">
        <v>0</v>
      </c>
      <c r="N1180">
        <v>0</v>
      </c>
      <c r="O1180">
        <v>0</v>
      </c>
      <c r="P1180">
        <v>11421.9</v>
      </c>
      <c r="Q1180">
        <v>62706.223149236095</v>
      </c>
    </row>
    <row r="1181" spans="1:17">
      <c r="A1181" s="78">
        <v>46253</v>
      </c>
      <c r="B1181" t="s">
        <v>7213</v>
      </c>
      <c r="C1181" t="s">
        <v>6196</v>
      </c>
      <c r="D1181" t="s">
        <v>6167</v>
      </c>
      <c r="E1181" t="s">
        <v>84</v>
      </c>
      <c r="F1181">
        <v>24</v>
      </c>
      <c r="G1181">
        <v>1618380.0000000002</v>
      </c>
      <c r="H1181">
        <v>1236364.8518918916</v>
      </c>
      <c r="I1181">
        <v>221635.14810810843</v>
      </c>
      <c r="J1181">
        <v>16565.426086956522</v>
      </c>
      <c r="K1181" t="s">
        <v>7970</v>
      </c>
      <c r="L1181" t="s">
        <v>7972</v>
      </c>
      <c r="M1181">
        <v>0</v>
      </c>
      <c r="N1181">
        <v>0</v>
      </c>
      <c r="O1181">
        <v>0</v>
      </c>
      <c r="P1181">
        <v>32367.600000000002</v>
      </c>
      <c r="Q1181">
        <v>172702.12202115191</v>
      </c>
    </row>
    <row r="1182" spans="1:17">
      <c r="A1182" s="78">
        <v>46253</v>
      </c>
      <c r="B1182" t="s">
        <v>7214</v>
      </c>
      <c r="C1182" t="s">
        <v>6143</v>
      </c>
      <c r="D1182" t="s">
        <v>6153</v>
      </c>
      <c r="E1182" t="s">
        <v>20</v>
      </c>
      <c r="F1182">
        <v>8</v>
      </c>
      <c r="G1182">
        <v>1716060</v>
      </c>
      <c r="H1182">
        <v>1286223.7405405403</v>
      </c>
      <c r="I1182">
        <v>259776.25945945946</v>
      </c>
      <c r="J1182">
        <v>32016.695652173916</v>
      </c>
      <c r="K1182" t="s">
        <v>7215</v>
      </c>
      <c r="L1182" t="s">
        <v>7974</v>
      </c>
      <c r="M1182">
        <v>50000</v>
      </c>
      <c r="N1182">
        <v>16666.666666666668</v>
      </c>
      <c r="O1182">
        <v>0</v>
      </c>
      <c r="P1182">
        <v>34321.199999999997</v>
      </c>
      <c r="Q1182">
        <v>126771.69714061888</v>
      </c>
    </row>
    <row r="1183" spans="1:17">
      <c r="A1183" s="78">
        <v>46253</v>
      </c>
      <c r="B1183" t="s">
        <v>7216</v>
      </c>
      <c r="C1183" t="s">
        <v>6143</v>
      </c>
      <c r="D1183" t="s">
        <v>6207</v>
      </c>
      <c r="E1183" t="s">
        <v>84</v>
      </c>
      <c r="F1183">
        <v>8</v>
      </c>
      <c r="G1183">
        <v>2298440</v>
      </c>
      <c r="H1183">
        <v>1744136.6486486485</v>
      </c>
      <c r="I1183">
        <v>326530.01801801799</v>
      </c>
      <c r="J1183">
        <v>25956.17391304348</v>
      </c>
      <c r="K1183" t="s">
        <v>7970</v>
      </c>
      <c r="L1183" t="s">
        <v>7971</v>
      </c>
      <c r="M1183">
        <v>0</v>
      </c>
      <c r="N1183">
        <v>16666.666666666668</v>
      </c>
      <c r="O1183">
        <v>0</v>
      </c>
      <c r="P1183">
        <v>45968.799999999996</v>
      </c>
      <c r="Q1183">
        <v>237938.37743830786</v>
      </c>
    </row>
    <row r="1184" spans="1:17">
      <c r="A1184" s="78">
        <v>46253</v>
      </c>
      <c r="B1184" t="s">
        <v>7217</v>
      </c>
      <c r="C1184" t="s">
        <v>6143</v>
      </c>
      <c r="D1184" t="s">
        <v>6135</v>
      </c>
      <c r="E1184" t="s">
        <v>20</v>
      </c>
      <c r="F1184">
        <v>6</v>
      </c>
      <c r="G1184">
        <v>553890</v>
      </c>
      <c r="H1184">
        <v>425711.09189189179</v>
      </c>
      <c r="I1184">
        <v>73288.908108108153</v>
      </c>
      <c r="J1184">
        <v>5647.304347826087</v>
      </c>
      <c r="K1184" t="s">
        <v>7967</v>
      </c>
      <c r="L1184" t="s">
        <v>7973</v>
      </c>
      <c r="M1184">
        <v>0</v>
      </c>
      <c r="N1184">
        <v>0</v>
      </c>
      <c r="O1184">
        <v>22155.599999999999</v>
      </c>
      <c r="P1184">
        <v>11077.8</v>
      </c>
      <c r="Q1184">
        <v>34408.203760282078</v>
      </c>
    </row>
    <row r="1185" spans="1:17">
      <c r="A1185" s="78">
        <v>46253</v>
      </c>
      <c r="B1185" t="s">
        <v>7218</v>
      </c>
      <c r="C1185" t="s">
        <v>6124</v>
      </c>
      <c r="D1185" t="s">
        <v>6148</v>
      </c>
      <c r="E1185" t="s">
        <v>84</v>
      </c>
      <c r="F1185">
        <v>14</v>
      </c>
      <c r="G1185">
        <v>1064490</v>
      </c>
      <c r="H1185">
        <v>807818.76756756753</v>
      </c>
      <c r="I1185">
        <v>151181.23243243247</v>
      </c>
      <c r="J1185">
        <v>11677.21739130435</v>
      </c>
      <c r="K1185" t="s">
        <v>7970</v>
      </c>
      <c r="L1185" t="s">
        <v>7971</v>
      </c>
      <c r="M1185">
        <v>0</v>
      </c>
      <c r="N1185">
        <v>10000</v>
      </c>
      <c r="O1185">
        <v>0</v>
      </c>
      <c r="P1185">
        <v>21289.800000000003</v>
      </c>
      <c r="Q1185">
        <v>108214.21504112812</v>
      </c>
    </row>
    <row r="1186" spans="1:17">
      <c r="A1186" s="78">
        <v>46253</v>
      </c>
      <c r="B1186" t="s">
        <v>7219</v>
      </c>
      <c r="C1186" t="s">
        <v>6124</v>
      </c>
      <c r="D1186" t="s">
        <v>6156</v>
      </c>
      <c r="E1186" t="s">
        <v>20</v>
      </c>
      <c r="F1186">
        <v>4</v>
      </c>
      <c r="G1186">
        <v>687090.00000000012</v>
      </c>
      <c r="H1186">
        <v>509374.18378378375</v>
      </c>
      <c r="I1186">
        <v>109625.81621621625</v>
      </c>
      <c r="J1186">
        <v>16491.965217391305</v>
      </c>
      <c r="K1186" t="s">
        <v>6947</v>
      </c>
      <c r="L1186" t="s">
        <v>7974</v>
      </c>
      <c r="M1186">
        <v>15000</v>
      </c>
      <c r="N1186">
        <v>5769.2307692307695</v>
      </c>
      <c r="O1186">
        <v>0</v>
      </c>
      <c r="P1186">
        <v>13741.800000000001</v>
      </c>
      <c r="Q1186">
        <v>58622.820229594174</v>
      </c>
    </row>
    <row r="1187" spans="1:17">
      <c r="A1187" s="78">
        <v>46253</v>
      </c>
      <c r="B1187" t="s">
        <v>7220</v>
      </c>
      <c r="C1187" t="s">
        <v>6188</v>
      </c>
      <c r="D1187" t="s">
        <v>6135</v>
      </c>
      <c r="E1187" t="s">
        <v>20</v>
      </c>
      <c r="F1187">
        <v>6</v>
      </c>
      <c r="G1187">
        <v>553890</v>
      </c>
      <c r="H1187">
        <v>425711.09189189179</v>
      </c>
      <c r="I1187">
        <v>73288.908108108153</v>
      </c>
      <c r="J1187">
        <v>5647.304347826087</v>
      </c>
      <c r="K1187" t="s">
        <v>7970</v>
      </c>
      <c r="L1187" t="s">
        <v>7971</v>
      </c>
      <c r="M1187">
        <v>0</v>
      </c>
      <c r="N1187">
        <v>8333.3333333333339</v>
      </c>
      <c r="O1187">
        <v>0</v>
      </c>
      <c r="P1187">
        <v>11077.8</v>
      </c>
      <c r="Q1187">
        <v>48230.470426948741</v>
      </c>
    </row>
    <row r="1188" spans="1:17">
      <c r="A1188" s="78">
        <v>46253</v>
      </c>
      <c r="B1188" t="s">
        <v>7221</v>
      </c>
      <c r="C1188" t="s">
        <v>6196</v>
      </c>
      <c r="D1188" t="s">
        <v>6135</v>
      </c>
      <c r="E1188" t="s">
        <v>20</v>
      </c>
      <c r="F1188">
        <v>6</v>
      </c>
      <c r="G1188">
        <v>553890</v>
      </c>
      <c r="H1188">
        <v>425711.09189189179</v>
      </c>
      <c r="I1188">
        <v>73288.908108108153</v>
      </c>
      <c r="J1188">
        <v>5647.304347826087</v>
      </c>
      <c r="K1188" t="s">
        <v>7970</v>
      </c>
      <c r="L1188" t="s">
        <v>7971</v>
      </c>
      <c r="M1188">
        <v>0</v>
      </c>
      <c r="N1188">
        <v>6666.666666666667</v>
      </c>
      <c r="O1188">
        <v>0</v>
      </c>
      <c r="P1188">
        <v>11077.8</v>
      </c>
      <c r="Q1188">
        <v>49897.137093615413</v>
      </c>
    </row>
    <row r="1189" spans="1:17">
      <c r="A1189" s="78">
        <v>46253</v>
      </c>
      <c r="B1189" t="s">
        <v>7222</v>
      </c>
      <c r="C1189" t="s">
        <v>6196</v>
      </c>
      <c r="D1189" t="s">
        <v>6294</v>
      </c>
      <c r="E1189" t="s">
        <v>84</v>
      </c>
      <c r="F1189">
        <v>1</v>
      </c>
      <c r="G1189">
        <v>707347.50000000012</v>
      </c>
      <c r="H1189">
        <v>516692.77837837825</v>
      </c>
      <c r="I1189">
        <v>120557.22162162175</v>
      </c>
      <c r="J1189">
        <v>19903.304347826088</v>
      </c>
      <c r="K1189" t="s">
        <v>7970</v>
      </c>
      <c r="L1189" t="s">
        <v>7971</v>
      </c>
      <c r="M1189">
        <v>0</v>
      </c>
      <c r="N1189">
        <v>2777.7777777777778</v>
      </c>
      <c r="O1189">
        <v>0</v>
      </c>
      <c r="P1189">
        <v>14146.95</v>
      </c>
      <c r="Q1189">
        <v>83729.189496017891</v>
      </c>
    </row>
    <row r="1190" spans="1:17">
      <c r="A1190" s="78">
        <v>46253</v>
      </c>
      <c r="B1190" t="s">
        <v>7223</v>
      </c>
      <c r="C1190" t="s">
        <v>6175</v>
      </c>
      <c r="D1190" t="s">
        <v>6383</v>
      </c>
      <c r="E1190" t="s">
        <v>84</v>
      </c>
      <c r="F1190">
        <v>6</v>
      </c>
      <c r="G1190">
        <v>1028970.0000000001</v>
      </c>
      <c r="H1190">
        <v>756203.41621621605</v>
      </c>
      <c r="I1190">
        <v>170796.58378378395</v>
      </c>
      <c r="J1190">
        <v>19191.652173913044</v>
      </c>
      <c r="K1190" t="s">
        <v>7970</v>
      </c>
      <c r="L1190" t="s">
        <v>7972</v>
      </c>
      <c r="M1190">
        <v>0</v>
      </c>
      <c r="N1190">
        <v>0</v>
      </c>
      <c r="O1190">
        <v>0</v>
      </c>
      <c r="P1190">
        <v>20579.400000000001</v>
      </c>
      <c r="Q1190">
        <v>131025.5316098709</v>
      </c>
    </row>
    <row r="1191" spans="1:17">
      <c r="A1191" s="78">
        <v>46253</v>
      </c>
      <c r="B1191" t="s">
        <v>7224</v>
      </c>
      <c r="C1191" t="s">
        <v>6196</v>
      </c>
      <c r="D1191" t="s">
        <v>6160</v>
      </c>
      <c r="E1191" t="s">
        <v>20</v>
      </c>
      <c r="F1191">
        <v>2</v>
      </c>
      <c r="G1191">
        <v>1620600</v>
      </c>
      <c r="H1191">
        <v>1197476.1513513513</v>
      </c>
      <c r="I1191">
        <v>262523.84864864848</v>
      </c>
      <c r="J1191">
        <v>39821.913043478264</v>
      </c>
      <c r="K1191" t="s">
        <v>6947</v>
      </c>
      <c r="L1191" t="s">
        <v>7974</v>
      </c>
      <c r="M1191">
        <v>30000</v>
      </c>
      <c r="N1191">
        <v>6250</v>
      </c>
      <c r="O1191">
        <v>0</v>
      </c>
      <c r="P1191">
        <v>32412</v>
      </c>
      <c r="Q1191">
        <v>154039.93560517021</v>
      </c>
    </row>
    <row r="1192" spans="1:17">
      <c r="A1192" s="78">
        <v>46253</v>
      </c>
      <c r="B1192" t="s">
        <v>7225</v>
      </c>
      <c r="C1192" t="s">
        <v>6196</v>
      </c>
      <c r="D1192" t="s">
        <v>6135</v>
      </c>
      <c r="E1192" t="s">
        <v>20</v>
      </c>
      <c r="F1192">
        <v>6</v>
      </c>
      <c r="G1192">
        <v>553890</v>
      </c>
      <c r="H1192">
        <v>425711.09189189179</v>
      </c>
      <c r="I1192">
        <v>73288.908108108153</v>
      </c>
      <c r="J1192">
        <v>5647.304347826087</v>
      </c>
      <c r="K1192" t="s">
        <v>7970</v>
      </c>
      <c r="L1192" t="s">
        <v>7971</v>
      </c>
      <c r="M1192">
        <v>0</v>
      </c>
      <c r="N1192">
        <v>6250</v>
      </c>
      <c r="O1192">
        <v>0</v>
      </c>
      <c r="P1192">
        <v>11077.8</v>
      </c>
      <c r="Q1192">
        <v>50313.80376028207</v>
      </c>
    </row>
    <row r="1193" spans="1:17">
      <c r="A1193" s="78">
        <v>46253</v>
      </c>
      <c r="B1193" t="s">
        <v>7226</v>
      </c>
      <c r="C1193" t="s">
        <v>6134</v>
      </c>
      <c r="D1193" t="s">
        <v>6156</v>
      </c>
      <c r="E1193" t="s">
        <v>20</v>
      </c>
      <c r="F1193">
        <v>4</v>
      </c>
      <c r="G1193">
        <v>687090.00000000012</v>
      </c>
      <c r="H1193">
        <v>509374.18378378375</v>
      </c>
      <c r="I1193">
        <v>109625.81621621625</v>
      </c>
      <c r="J1193">
        <v>16491.965217391305</v>
      </c>
      <c r="K1193" t="s">
        <v>6947</v>
      </c>
      <c r="L1193" t="s">
        <v>7974</v>
      </c>
      <c r="M1193">
        <v>15000</v>
      </c>
      <c r="N1193">
        <v>6250</v>
      </c>
      <c r="O1193">
        <v>0</v>
      </c>
      <c r="P1193">
        <v>13741.800000000001</v>
      </c>
      <c r="Q1193">
        <v>58142.05099882494</v>
      </c>
    </row>
    <row r="1194" spans="1:17">
      <c r="A1194" s="78">
        <v>46253</v>
      </c>
      <c r="B1194" t="s">
        <v>7227</v>
      </c>
      <c r="C1194" t="s">
        <v>6124</v>
      </c>
      <c r="D1194" t="s">
        <v>6051</v>
      </c>
      <c r="E1194" t="s">
        <v>75</v>
      </c>
      <c r="F1194">
        <v>2</v>
      </c>
      <c r="G1194">
        <v>631925</v>
      </c>
      <c r="H1194">
        <v>471049.53513513511</v>
      </c>
      <c r="I1194">
        <v>98252.266666666663</v>
      </c>
      <c r="J1194">
        <v>29093.565217391308</v>
      </c>
      <c r="K1194" t="s">
        <v>7970</v>
      </c>
      <c r="L1194" t="s">
        <v>7971</v>
      </c>
      <c r="M1194">
        <v>0</v>
      </c>
      <c r="N1194">
        <v>3125</v>
      </c>
      <c r="O1194">
        <v>0</v>
      </c>
      <c r="P1194">
        <v>12638.5</v>
      </c>
      <c r="Q1194">
        <v>53395.201449275351</v>
      </c>
    </row>
    <row r="1195" spans="1:17">
      <c r="A1195" s="78">
        <v>46253</v>
      </c>
      <c r="B1195" t="s">
        <v>7228</v>
      </c>
      <c r="C1195" t="s">
        <v>6138</v>
      </c>
      <c r="D1195" t="s">
        <v>6135</v>
      </c>
      <c r="E1195" t="s">
        <v>20</v>
      </c>
      <c r="F1195">
        <v>3</v>
      </c>
      <c r="G1195">
        <v>276945</v>
      </c>
      <c r="H1195">
        <v>212855.54594594589</v>
      </c>
      <c r="I1195">
        <v>36644.454054054077</v>
      </c>
      <c r="J1195">
        <v>2823.6521739130435</v>
      </c>
      <c r="K1195" t="s">
        <v>7970</v>
      </c>
      <c r="L1195" t="s">
        <v>7972</v>
      </c>
      <c r="M1195">
        <v>0</v>
      </c>
      <c r="N1195">
        <v>0</v>
      </c>
      <c r="O1195">
        <v>0</v>
      </c>
      <c r="P1195">
        <v>5538.9</v>
      </c>
      <c r="Q1195">
        <v>28281.901880141035</v>
      </c>
    </row>
    <row r="1196" spans="1:17">
      <c r="A1196" s="78">
        <v>46253</v>
      </c>
      <c r="B1196" t="s">
        <v>7228</v>
      </c>
      <c r="C1196" t="s">
        <v>6138</v>
      </c>
      <c r="D1196" t="s">
        <v>6167</v>
      </c>
      <c r="E1196" t="s">
        <v>84</v>
      </c>
      <c r="F1196">
        <v>3</v>
      </c>
      <c r="G1196">
        <v>202297.50000000003</v>
      </c>
      <c r="H1196">
        <v>154545.60648648645</v>
      </c>
      <c r="I1196">
        <v>27704.393513513554</v>
      </c>
      <c r="J1196">
        <v>2070.6782608695653</v>
      </c>
      <c r="K1196" t="s">
        <v>7970</v>
      </c>
      <c r="L1196" t="s">
        <v>7972</v>
      </c>
      <c r="M1196">
        <v>0</v>
      </c>
      <c r="N1196">
        <v>0</v>
      </c>
      <c r="O1196">
        <v>0</v>
      </c>
      <c r="P1196">
        <v>4045.9500000000003</v>
      </c>
      <c r="Q1196">
        <v>21587.765252643989</v>
      </c>
    </row>
    <row r="1197" spans="1:17">
      <c r="A1197" s="78">
        <v>46253</v>
      </c>
      <c r="B1197" t="s">
        <v>7229</v>
      </c>
      <c r="C1197" t="s">
        <v>6183</v>
      </c>
      <c r="D1197" t="s">
        <v>6156</v>
      </c>
      <c r="E1197" t="s">
        <v>20</v>
      </c>
      <c r="F1197">
        <v>20</v>
      </c>
      <c r="G1197">
        <v>3435450.0000000005</v>
      </c>
      <c r="H1197">
        <v>2546870.9189189188</v>
      </c>
      <c r="I1197">
        <v>548129.08108108118</v>
      </c>
      <c r="J1197">
        <v>132459.82608695654</v>
      </c>
      <c r="K1197" t="s">
        <v>6947</v>
      </c>
      <c r="L1197" t="s">
        <v>7974</v>
      </c>
      <c r="M1197">
        <v>75000</v>
      </c>
      <c r="N1197">
        <v>50000</v>
      </c>
      <c r="O1197">
        <v>0</v>
      </c>
      <c r="P1197">
        <v>68709</v>
      </c>
      <c r="Q1197">
        <v>221960.25499412464</v>
      </c>
    </row>
    <row r="1198" spans="1:17">
      <c r="A1198" s="78">
        <v>46253</v>
      </c>
      <c r="B1198" t="s">
        <v>7230</v>
      </c>
      <c r="C1198" t="s">
        <v>6196</v>
      </c>
      <c r="D1198" t="s">
        <v>6167</v>
      </c>
      <c r="E1198" t="s">
        <v>84</v>
      </c>
      <c r="F1198">
        <v>8</v>
      </c>
      <c r="G1198">
        <v>539460</v>
      </c>
      <c r="H1198">
        <v>412121.61729729723</v>
      </c>
      <c r="I1198">
        <v>73878.382702702773</v>
      </c>
      <c r="J1198">
        <v>5521.8086956521738</v>
      </c>
      <c r="K1198" t="s">
        <v>7970</v>
      </c>
      <c r="L1198" t="s">
        <v>7972</v>
      </c>
      <c r="M1198">
        <v>0</v>
      </c>
      <c r="N1198">
        <v>0</v>
      </c>
      <c r="O1198">
        <v>0</v>
      </c>
      <c r="P1198">
        <v>10789.2</v>
      </c>
      <c r="Q1198">
        <v>57567.374007050603</v>
      </c>
    </row>
    <row r="1199" spans="1:17">
      <c r="A1199" s="78">
        <v>46253</v>
      </c>
      <c r="B1199" t="s">
        <v>7231</v>
      </c>
      <c r="C1199" t="s">
        <v>6124</v>
      </c>
      <c r="D1199" t="s">
        <v>6129</v>
      </c>
      <c r="E1199" t="s">
        <v>20</v>
      </c>
      <c r="F1199">
        <v>36</v>
      </c>
      <c r="G1199">
        <v>503107.50000000006</v>
      </c>
      <c r="H1199">
        <v>388964.04324324313</v>
      </c>
      <c r="I1199">
        <v>64285.956756756874</v>
      </c>
      <c r="J1199">
        <v>3994.4347826086955</v>
      </c>
      <c r="K1199" t="s">
        <v>7970</v>
      </c>
      <c r="L1199" t="s">
        <v>7972</v>
      </c>
      <c r="M1199">
        <v>0</v>
      </c>
      <c r="N1199">
        <v>0</v>
      </c>
      <c r="O1199">
        <v>0</v>
      </c>
      <c r="P1199">
        <v>10062.150000000001</v>
      </c>
      <c r="Q1199">
        <v>50229.371974148176</v>
      </c>
    </row>
    <row r="1200" spans="1:17">
      <c r="A1200" s="78">
        <v>46253</v>
      </c>
      <c r="B1200" t="s">
        <v>7232</v>
      </c>
      <c r="C1200" t="s">
        <v>6158</v>
      </c>
      <c r="D1200" t="s">
        <v>6156</v>
      </c>
      <c r="E1200" t="s">
        <v>20</v>
      </c>
      <c r="F1200">
        <v>4</v>
      </c>
      <c r="G1200">
        <v>687090.00000000012</v>
      </c>
      <c r="H1200">
        <v>509374.18378378375</v>
      </c>
      <c r="I1200">
        <v>109625.81621621625</v>
      </c>
      <c r="J1200">
        <v>16491.965217391305</v>
      </c>
      <c r="K1200" t="s">
        <v>6947</v>
      </c>
      <c r="L1200" t="s">
        <v>7974</v>
      </c>
      <c r="M1200">
        <v>15000</v>
      </c>
      <c r="N1200">
        <v>6250</v>
      </c>
      <c r="O1200">
        <v>0</v>
      </c>
      <c r="P1200">
        <v>13741.800000000001</v>
      </c>
      <c r="Q1200">
        <v>58142.05099882494</v>
      </c>
    </row>
    <row r="1201" spans="1:17">
      <c r="A1201" s="78">
        <v>46253</v>
      </c>
      <c r="B1201" t="s">
        <v>7233</v>
      </c>
      <c r="C1201" t="s">
        <v>6124</v>
      </c>
      <c r="D1201" t="s">
        <v>6240</v>
      </c>
      <c r="E1201" t="s">
        <v>20</v>
      </c>
      <c r="F1201">
        <v>2</v>
      </c>
      <c r="G1201">
        <v>546453</v>
      </c>
      <c r="H1201">
        <v>406713.56108108105</v>
      </c>
      <c r="I1201">
        <v>85586.438918918953</v>
      </c>
      <c r="J1201">
        <v>7985.8086956521738</v>
      </c>
      <c r="K1201" t="s">
        <v>7970</v>
      </c>
      <c r="L1201" t="s">
        <v>7971</v>
      </c>
      <c r="M1201">
        <v>0</v>
      </c>
      <c r="N1201">
        <v>3125</v>
      </c>
      <c r="O1201">
        <v>0</v>
      </c>
      <c r="P1201">
        <v>10929.060000000001</v>
      </c>
      <c r="Q1201">
        <v>63546.570223266783</v>
      </c>
    </row>
    <row r="1202" spans="1:17">
      <c r="A1202" s="78">
        <v>46253</v>
      </c>
      <c r="B1202" t="s">
        <v>7234</v>
      </c>
      <c r="C1202" t="s">
        <v>6188</v>
      </c>
      <c r="D1202" t="s">
        <v>6156</v>
      </c>
      <c r="E1202" t="s">
        <v>20</v>
      </c>
      <c r="F1202">
        <v>36</v>
      </c>
      <c r="G1202">
        <v>6183810.0000000009</v>
      </c>
      <c r="H1202">
        <v>4584367.6540540541</v>
      </c>
      <c r="I1202">
        <v>986632.34594594594</v>
      </c>
      <c r="J1202">
        <v>148427.68695652173</v>
      </c>
      <c r="K1202" t="s">
        <v>7967</v>
      </c>
      <c r="L1202" t="s">
        <v>7973</v>
      </c>
      <c r="M1202">
        <v>0</v>
      </c>
      <c r="N1202">
        <v>0</v>
      </c>
      <c r="O1202">
        <v>309190.5</v>
      </c>
      <c r="P1202">
        <v>123676.20000000001</v>
      </c>
      <c r="Q1202">
        <v>405337.95898942422</v>
      </c>
    </row>
    <row r="1203" spans="1:17">
      <c r="A1203" s="78">
        <v>46253</v>
      </c>
      <c r="B1203" t="s">
        <v>7235</v>
      </c>
      <c r="C1203" t="s">
        <v>6239</v>
      </c>
      <c r="D1203" t="s">
        <v>6386</v>
      </c>
      <c r="E1203" t="s">
        <v>84</v>
      </c>
      <c r="F1203">
        <v>4</v>
      </c>
      <c r="G1203">
        <v>564990</v>
      </c>
      <c r="H1203">
        <v>417853.23243243241</v>
      </c>
      <c r="I1203">
        <v>91146.767567567527</v>
      </c>
      <c r="J1203">
        <v>11453.773913043478</v>
      </c>
      <c r="K1203" t="s">
        <v>7970</v>
      </c>
      <c r="L1203" t="s">
        <v>7972</v>
      </c>
      <c r="M1203">
        <v>0</v>
      </c>
      <c r="N1203">
        <v>0</v>
      </c>
      <c r="O1203">
        <v>0</v>
      </c>
      <c r="P1203">
        <v>11299.8</v>
      </c>
      <c r="Q1203">
        <v>68393.193654524046</v>
      </c>
    </row>
    <row r="1204" spans="1:17">
      <c r="A1204" s="78">
        <v>46253</v>
      </c>
      <c r="B1204" t="s">
        <v>7236</v>
      </c>
      <c r="C1204" t="s">
        <v>6239</v>
      </c>
      <c r="D1204" t="s">
        <v>6135</v>
      </c>
      <c r="E1204" t="s">
        <v>20</v>
      </c>
      <c r="F1204">
        <v>12</v>
      </c>
      <c r="G1204">
        <v>1107780</v>
      </c>
      <c r="H1204">
        <v>851422.18378378358</v>
      </c>
      <c r="I1204">
        <v>146577.81621621631</v>
      </c>
      <c r="J1204">
        <v>11294.608695652174</v>
      </c>
      <c r="K1204" t="s">
        <v>7970</v>
      </c>
      <c r="L1204" t="s">
        <v>7972</v>
      </c>
      <c r="M1204">
        <v>0</v>
      </c>
      <c r="N1204">
        <v>0</v>
      </c>
      <c r="O1204">
        <v>0</v>
      </c>
      <c r="P1204">
        <v>22155.599999999999</v>
      </c>
      <c r="Q1204">
        <v>113127.60752056414</v>
      </c>
    </row>
    <row r="1205" spans="1:17">
      <c r="A1205" s="78">
        <v>46253</v>
      </c>
      <c r="B1205" t="s">
        <v>7236</v>
      </c>
      <c r="C1205" t="s">
        <v>6239</v>
      </c>
      <c r="D1205" t="s">
        <v>6131</v>
      </c>
      <c r="E1205" t="s">
        <v>20</v>
      </c>
      <c r="F1205">
        <v>36</v>
      </c>
      <c r="G1205">
        <v>929347.5</v>
      </c>
      <c r="H1205">
        <v>716914.11891891877</v>
      </c>
      <c r="I1205">
        <v>120335.88108108111</v>
      </c>
      <c r="J1205">
        <v>6758.3908173913032</v>
      </c>
      <c r="K1205" t="s">
        <v>7970</v>
      </c>
      <c r="L1205" t="s">
        <v>7972</v>
      </c>
      <c r="M1205">
        <v>0</v>
      </c>
      <c r="N1205">
        <v>0</v>
      </c>
      <c r="O1205">
        <v>0</v>
      </c>
      <c r="P1205">
        <v>18586.949999999997</v>
      </c>
      <c r="Q1205">
        <v>94990.540263689807</v>
      </c>
    </row>
    <row r="1206" spans="1:17">
      <c r="A1206" s="78">
        <v>46253</v>
      </c>
      <c r="B1206" t="s">
        <v>7237</v>
      </c>
      <c r="C1206" t="s">
        <v>6239</v>
      </c>
      <c r="D1206" t="s">
        <v>1532</v>
      </c>
      <c r="E1206" t="s">
        <v>20</v>
      </c>
      <c r="F1206">
        <v>2</v>
      </c>
      <c r="G1206">
        <v>0</v>
      </c>
      <c r="H1206">
        <v>0</v>
      </c>
      <c r="I1206">
        <v>0</v>
      </c>
      <c r="J1206">
        <v>1418.7130434782607</v>
      </c>
      <c r="K1206" t="s">
        <v>7970</v>
      </c>
      <c r="L1206" t="s">
        <v>7971</v>
      </c>
      <c r="M1206">
        <v>0</v>
      </c>
      <c r="N1206">
        <v>5555.5555555555557</v>
      </c>
      <c r="O1206">
        <v>0</v>
      </c>
      <c r="P1206">
        <v>0</v>
      </c>
      <c r="Q1206">
        <v>-6974.2685990338159</v>
      </c>
    </row>
    <row r="1207" spans="1:17">
      <c r="A1207" s="78">
        <v>46253</v>
      </c>
      <c r="B1207" t="s">
        <v>7237</v>
      </c>
      <c r="C1207" t="s">
        <v>6239</v>
      </c>
      <c r="D1207" t="s">
        <v>1530</v>
      </c>
      <c r="E1207" t="s">
        <v>20</v>
      </c>
      <c r="F1207">
        <v>2</v>
      </c>
      <c r="G1207">
        <v>643985</v>
      </c>
      <c r="H1207">
        <v>494274.76756756747</v>
      </c>
      <c r="I1207">
        <v>85891.899099099159</v>
      </c>
      <c r="J1207">
        <v>1418.7130434782607</v>
      </c>
      <c r="K1207" t="s">
        <v>7970</v>
      </c>
      <c r="L1207" t="s">
        <v>7971</v>
      </c>
      <c r="M1207">
        <v>0</v>
      </c>
      <c r="N1207">
        <v>5555.5555555555557</v>
      </c>
      <c r="O1207">
        <v>0</v>
      </c>
      <c r="P1207">
        <v>12879.699999999999</v>
      </c>
      <c r="Q1207">
        <v>66037.93050006534</v>
      </c>
    </row>
    <row r="1208" spans="1:17">
      <c r="A1208" s="78">
        <v>46253</v>
      </c>
      <c r="B1208" t="s">
        <v>7237</v>
      </c>
      <c r="C1208" t="s">
        <v>6239</v>
      </c>
      <c r="D1208" t="s">
        <v>4529</v>
      </c>
      <c r="E1208" t="s">
        <v>84</v>
      </c>
      <c r="F1208">
        <v>1</v>
      </c>
      <c r="G1208">
        <v>0</v>
      </c>
      <c r="H1208">
        <v>0</v>
      </c>
      <c r="I1208">
        <v>0</v>
      </c>
      <c r="J1208">
        <v>1327.6521739130435</v>
      </c>
      <c r="K1208" t="s">
        <v>7970</v>
      </c>
      <c r="L1208" t="s">
        <v>7971</v>
      </c>
      <c r="M1208">
        <v>0</v>
      </c>
      <c r="N1208">
        <v>5555.5555555555557</v>
      </c>
      <c r="O1208">
        <v>0</v>
      </c>
      <c r="P1208">
        <v>0</v>
      </c>
      <c r="Q1208">
        <v>-6883.2077294685987</v>
      </c>
    </row>
    <row r="1209" spans="1:17">
      <c r="A1209" s="78">
        <v>46253</v>
      </c>
      <c r="B1209" t="s">
        <v>7237</v>
      </c>
      <c r="C1209" t="s">
        <v>6239</v>
      </c>
      <c r="D1209" t="s">
        <v>1554</v>
      </c>
      <c r="E1209" t="s">
        <v>84</v>
      </c>
      <c r="F1209">
        <v>1</v>
      </c>
      <c r="G1209">
        <v>300902.5</v>
      </c>
      <c r="H1209">
        <v>231190.55135135131</v>
      </c>
      <c r="I1209">
        <v>39892.781981982</v>
      </c>
      <c r="J1209">
        <v>1327.6521739130435</v>
      </c>
      <c r="K1209" t="s">
        <v>7970</v>
      </c>
      <c r="L1209" t="s">
        <v>7971</v>
      </c>
      <c r="M1209">
        <v>0</v>
      </c>
      <c r="N1209">
        <v>5555.5555555555557</v>
      </c>
      <c r="O1209">
        <v>0</v>
      </c>
      <c r="P1209">
        <v>6018.05</v>
      </c>
      <c r="Q1209">
        <v>26991.524252513405</v>
      </c>
    </row>
    <row r="1210" spans="1:17">
      <c r="A1210" s="78">
        <v>46253</v>
      </c>
      <c r="B1210" t="s">
        <v>7238</v>
      </c>
      <c r="C1210" t="s">
        <v>6239</v>
      </c>
      <c r="D1210" t="s">
        <v>6129</v>
      </c>
      <c r="E1210" t="s">
        <v>20</v>
      </c>
      <c r="F1210">
        <v>36</v>
      </c>
      <c r="G1210">
        <v>503107.50000000006</v>
      </c>
      <c r="H1210">
        <v>388964.04324324313</v>
      </c>
      <c r="I1210">
        <v>64285.956756756874</v>
      </c>
      <c r="J1210">
        <v>3994.4347826086955</v>
      </c>
      <c r="K1210" t="s">
        <v>7970</v>
      </c>
      <c r="L1210" t="s">
        <v>7972</v>
      </c>
      <c r="M1210">
        <v>0</v>
      </c>
      <c r="N1210">
        <v>0</v>
      </c>
      <c r="O1210">
        <v>0</v>
      </c>
      <c r="P1210">
        <v>10062.150000000001</v>
      </c>
      <c r="Q1210">
        <v>50229.371974148176</v>
      </c>
    </row>
    <row r="1211" spans="1:17">
      <c r="A1211" s="78">
        <v>46253</v>
      </c>
      <c r="B1211" t="s">
        <v>7239</v>
      </c>
      <c r="C1211" t="s">
        <v>6196</v>
      </c>
      <c r="D1211" t="s">
        <v>6159</v>
      </c>
      <c r="E1211" t="s">
        <v>84</v>
      </c>
      <c r="F1211">
        <v>1</v>
      </c>
      <c r="G1211">
        <v>352980.00000000006</v>
      </c>
      <c r="H1211">
        <v>248678.14054054051</v>
      </c>
      <c r="I1211">
        <v>69321.859459459491</v>
      </c>
      <c r="J1211">
        <v>14546.782608695654</v>
      </c>
      <c r="K1211" t="s">
        <v>7970</v>
      </c>
      <c r="L1211" t="s">
        <v>7971</v>
      </c>
      <c r="M1211">
        <v>0</v>
      </c>
      <c r="N1211">
        <v>3846.1538461538462</v>
      </c>
      <c r="O1211">
        <v>0</v>
      </c>
      <c r="P1211">
        <v>7059.6</v>
      </c>
      <c r="Q1211">
        <v>43869.323004609992</v>
      </c>
    </row>
    <row r="1212" spans="1:17">
      <c r="A1212" s="78">
        <v>46253</v>
      </c>
      <c r="B1212" t="s">
        <v>7240</v>
      </c>
      <c r="C1212" t="s">
        <v>6196</v>
      </c>
      <c r="D1212" t="s">
        <v>6156</v>
      </c>
      <c r="E1212" t="s">
        <v>20</v>
      </c>
      <c r="F1212">
        <v>4</v>
      </c>
      <c r="G1212">
        <v>687090.00000000012</v>
      </c>
      <c r="H1212">
        <v>509374.18378378375</v>
      </c>
      <c r="I1212">
        <v>109625.81621621625</v>
      </c>
      <c r="J1212">
        <v>16491.965217391305</v>
      </c>
      <c r="K1212" t="s">
        <v>6947</v>
      </c>
      <c r="L1212" t="s">
        <v>7975</v>
      </c>
      <c r="M1212">
        <v>15000</v>
      </c>
      <c r="N1212">
        <v>0</v>
      </c>
      <c r="O1212">
        <v>0</v>
      </c>
      <c r="P1212">
        <v>13741.800000000001</v>
      </c>
      <c r="Q1212">
        <v>64392.05099882494</v>
      </c>
    </row>
    <row r="1213" spans="1:17">
      <c r="A1213" s="78">
        <v>46253</v>
      </c>
      <c r="B1213" t="s">
        <v>7241</v>
      </c>
      <c r="C1213" t="s">
        <v>6287</v>
      </c>
      <c r="D1213" t="s">
        <v>3715</v>
      </c>
      <c r="E1213" t="s">
        <v>84</v>
      </c>
      <c r="F1213">
        <v>6</v>
      </c>
      <c r="G1213">
        <v>193139.99999999997</v>
      </c>
      <c r="H1213">
        <v>144214.83243243239</v>
      </c>
      <c r="I1213">
        <v>29785.16756756758</v>
      </c>
      <c r="J1213">
        <v>1510.5391304347827</v>
      </c>
      <c r="K1213" t="s">
        <v>7970</v>
      </c>
      <c r="L1213" t="s">
        <v>7972</v>
      </c>
      <c r="M1213">
        <v>0</v>
      </c>
      <c r="N1213">
        <v>0</v>
      </c>
      <c r="O1213">
        <v>0</v>
      </c>
      <c r="P1213">
        <v>3862.7999999999997</v>
      </c>
      <c r="Q1213">
        <v>24411.828437132797</v>
      </c>
    </row>
    <row r="1214" spans="1:17">
      <c r="A1214" s="78">
        <v>46253</v>
      </c>
      <c r="B1214" t="s">
        <v>7241</v>
      </c>
      <c r="C1214" t="s">
        <v>6287</v>
      </c>
      <c r="D1214" t="s">
        <v>3769</v>
      </c>
      <c r="E1214" t="s">
        <v>84</v>
      </c>
      <c r="F1214">
        <v>6</v>
      </c>
      <c r="G1214">
        <v>193139.99999999997</v>
      </c>
      <c r="H1214">
        <v>144214.83243243239</v>
      </c>
      <c r="I1214">
        <v>29785.16756756758</v>
      </c>
      <c r="J1214">
        <v>1510.5391304347827</v>
      </c>
      <c r="K1214" t="s">
        <v>7970</v>
      </c>
      <c r="L1214" t="s">
        <v>7972</v>
      </c>
      <c r="M1214">
        <v>0</v>
      </c>
      <c r="N1214">
        <v>0</v>
      </c>
      <c r="O1214">
        <v>0</v>
      </c>
      <c r="P1214">
        <v>3862.7999999999997</v>
      </c>
      <c r="Q1214">
        <v>24411.828437132797</v>
      </c>
    </row>
    <row r="1215" spans="1:17">
      <c r="A1215" s="78">
        <v>46253</v>
      </c>
      <c r="B1215" t="s">
        <v>7241</v>
      </c>
      <c r="C1215" t="s">
        <v>6287</v>
      </c>
      <c r="D1215" t="s">
        <v>3851</v>
      </c>
      <c r="E1215" t="s">
        <v>84</v>
      </c>
      <c r="F1215">
        <v>6</v>
      </c>
      <c r="G1215">
        <v>193139.99999999997</v>
      </c>
      <c r="H1215">
        <v>144214.83243243239</v>
      </c>
      <c r="I1215">
        <v>29785.16756756758</v>
      </c>
      <c r="J1215">
        <v>1510.5391304347827</v>
      </c>
      <c r="K1215" t="s">
        <v>7970</v>
      </c>
      <c r="L1215" t="s">
        <v>7972</v>
      </c>
      <c r="M1215">
        <v>0</v>
      </c>
      <c r="N1215">
        <v>0</v>
      </c>
      <c r="O1215">
        <v>0</v>
      </c>
      <c r="P1215">
        <v>3862.7999999999997</v>
      </c>
      <c r="Q1215">
        <v>24411.828437132797</v>
      </c>
    </row>
    <row r="1216" spans="1:17">
      <c r="A1216" s="78">
        <v>46253</v>
      </c>
      <c r="B1216" t="s">
        <v>7241</v>
      </c>
      <c r="C1216" t="s">
        <v>6287</v>
      </c>
      <c r="D1216" t="s">
        <v>3899</v>
      </c>
      <c r="E1216" t="s">
        <v>84</v>
      </c>
      <c r="F1216">
        <v>6</v>
      </c>
      <c r="G1216">
        <v>193139.99999999997</v>
      </c>
      <c r="H1216">
        <v>144214.83243243239</v>
      </c>
      <c r="I1216">
        <v>29785.16756756758</v>
      </c>
      <c r="J1216">
        <v>1510.5391304347827</v>
      </c>
      <c r="K1216" t="s">
        <v>7970</v>
      </c>
      <c r="L1216" t="s">
        <v>7972</v>
      </c>
      <c r="M1216">
        <v>0</v>
      </c>
      <c r="N1216">
        <v>0</v>
      </c>
      <c r="O1216">
        <v>0</v>
      </c>
      <c r="P1216">
        <v>3862.7999999999997</v>
      </c>
      <c r="Q1216">
        <v>24411.828437132797</v>
      </c>
    </row>
    <row r="1217" spans="1:17">
      <c r="A1217" s="78">
        <v>46253</v>
      </c>
      <c r="B1217" t="s">
        <v>7241</v>
      </c>
      <c r="C1217" t="s">
        <v>6287</v>
      </c>
      <c r="D1217" t="s">
        <v>3901</v>
      </c>
      <c r="E1217" t="s">
        <v>84</v>
      </c>
      <c r="F1217">
        <v>6</v>
      </c>
      <c r="G1217">
        <v>193139.99999999997</v>
      </c>
      <c r="H1217">
        <v>144214.83243243239</v>
      </c>
      <c r="I1217">
        <v>29785.16756756758</v>
      </c>
      <c r="J1217">
        <v>1510.5391304347827</v>
      </c>
      <c r="K1217" t="s">
        <v>7970</v>
      </c>
      <c r="L1217" t="s">
        <v>7972</v>
      </c>
      <c r="M1217">
        <v>0</v>
      </c>
      <c r="N1217">
        <v>0</v>
      </c>
      <c r="O1217">
        <v>0</v>
      </c>
      <c r="P1217">
        <v>3862.7999999999997</v>
      </c>
      <c r="Q1217">
        <v>24411.828437132797</v>
      </c>
    </row>
    <row r="1218" spans="1:17">
      <c r="A1218" s="78">
        <v>46253</v>
      </c>
      <c r="B1218" t="s">
        <v>7242</v>
      </c>
      <c r="C1218" t="s">
        <v>6196</v>
      </c>
      <c r="D1218" t="s">
        <v>6135</v>
      </c>
      <c r="E1218" t="s">
        <v>20</v>
      </c>
      <c r="F1218">
        <v>6</v>
      </c>
      <c r="G1218">
        <v>553890</v>
      </c>
      <c r="H1218">
        <v>425711.09189189179</v>
      </c>
      <c r="I1218">
        <v>73288.908108108153</v>
      </c>
      <c r="J1218">
        <v>5647.304347826087</v>
      </c>
      <c r="K1218" t="s">
        <v>7970</v>
      </c>
      <c r="L1218" t="s">
        <v>7972</v>
      </c>
      <c r="M1218">
        <v>0</v>
      </c>
      <c r="N1218">
        <v>0</v>
      </c>
      <c r="O1218">
        <v>0</v>
      </c>
      <c r="P1218">
        <v>11077.8</v>
      </c>
      <c r="Q1218">
        <v>56563.80376028207</v>
      </c>
    </row>
    <row r="1219" spans="1:17">
      <c r="A1219" s="78">
        <v>46253</v>
      </c>
      <c r="B1219" t="s">
        <v>7243</v>
      </c>
      <c r="C1219" t="s">
        <v>6158</v>
      </c>
      <c r="D1219" t="s">
        <v>6156</v>
      </c>
      <c r="E1219" t="s">
        <v>20</v>
      </c>
      <c r="F1219">
        <v>4</v>
      </c>
      <c r="G1219">
        <v>687090.00000000012</v>
      </c>
      <c r="H1219">
        <v>509374.18378378375</v>
      </c>
      <c r="I1219">
        <v>109625.81621621625</v>
      </c>
      <c r="J1219">
        <v>16491.965217391305</v>
      </c>
      <c r="K1219" t="s">
        <v>6947</v>
      </c>
      <c r="L1219" t="s">
        <v>7974</v>
      </c>
      <c r="M1219">
        <v>15000</v>
      </c>
      <c r="N1219">
        <v>7500</v>
      </c>
      <c r="O1219">
        <v>0</v>
      </c>
      <c r="P1219">
        <v>13741.800000000001</v>
      </c>
      <c r="Q1219">
        <v>56892.05099882494</v>
      </c>
    </row>
    <row r="1220" spans="1:17">
      <c r="A1220" s="78">
        <v>46253</v>
      </c>
      <c r="B1220" t="s">
        <v>7244</v>
      </c>
      <c r="C1220" t="s">
        <v>6196</v>
      </c>
      <c r="D1220" t="s">
        <v>6156</v>
      </c>
      <c r="E1220" t="s">
        <v>20</v>
      </c>
      <c r="F1220">
        <v>4</v>
      </c>
      <c r="G1220">
        <v>687090.00000000012</v>
      </c>
      <c r="H1220">
        <v>509374.18378378375</v>
      </c>
      <c r="I1220">
        <v>109625.81621621625</v>
      </c>
      <c r="J1220">
        <v>16491.965217391305</v>
      </c>
      <c r="K1220" t="s">
        <v>6947</v>
      </c>
      <c r="L1220" t="s">
        <v>7975</v>
      </c>
      <c r="M1220">
        <v>15000</v>
      </c>
      <c r="N1220">
        <v>0</v>
      </c>
      <c r="O1220">
        <v>0</v>
      </c>
      <c r="P1220">
        <v>13741.800000000001</v>
      </c>
      <c r="Q1220">
        <v>64392.05099882494</v>
      </c>
    </row>
    <row r="1221" spans="1:17">
      <c r="A1221" s="78">
        <v>46253</v>
      </c>
      <c r="B1221" t="s">
        <v>7245</v>
      </c>
      <c r="C1221" t="s">
        <v>6239</v>
      </c>
      <c r="D1221" t="s">
        <v>6135</v>
      </c>
      <c r="E1221" t="s">
        <v>20</v>
      </c>
      <c r="F1221">
        <v>12</v>
      </c>
      <c r="G1221">
        <v>1107780</v>
      </c>
      <c r="H1221">
        <v>851422.18378378358</v>
      </c>
      <c r="I1221">
        <v>146577.81621621631</v>
      </c>
      <c r="J1221">
        <v>11294.608695652174</v>
      </c>
      <c r="K1221" t="s">
        <v>7970</v>
      </c>
      <c r="L1221" t="s">
        <v>7972</v>
      </c>
      <c r="M1221">
        <v>0</v>
      </c>
      <c r="N1221">
        <v>0</v>
      </c>
      <c r="O1221">
        <v>0</v>
      </c>
      <c r="P1221">
        <v>22155.599999999999</v>
      </c>
      <c r="Q1221">
        <v>113127.60752056414</v>
      </c>
    </row>
    <row r="1222" spans="1:17">
      <c r="A1222" s="78">
        <v>46253</v>
      </c>
      <c r="B1222" t="s">
        <v>7246</v>
      </c>
      <c r="C1222" t="s">
        <v>6188</v>
      </c>
      <c r="D1222" t="s">
        <v>6135</v>
      </c>
      <c r="E1222" t="s">
        <v>20</v>
      </c>
      <c r="F1222">
        <v>24</v>
      </c>
      <c r="G1222">
        <v>2215560</v>
      </c>
      <c r="H1222">
        <v>1702844.3675675672</v>
      </c>
      <c r="I1222">
        <v>293155.63243243261</v>
      </c>
      <c r="J1222">
        <v>22589.217391304348</v>
      </c>
      <c r="K1222" t="s">
        <v>7970</v>
      </c>
      <c r="L1222" t="s">
        <v>7971</v>
      </c>
      <c r="M1222">
        <v>0</v>
      </c>
      <c r="N1222">
        <v>16666.666666666668</v>
      </c>
      <c r="O1222">
        <v>0</v>
      </c>
      <c r="P1222">
        <v>44311.199999999997</v>
      </c>
      <c r="Q1222">
        <v>209588.54837446165</v>
      </c>
    </row>
    <row r="1223" spans="1:17">
      <c r="A1223" s="78">
        <v>46253</v>
      </c>
      <c r="B1223" t="s">
        <v>7247</v>
      </c>
      <c r="C1223" t="s">
        <v>6188</v>
      </c>
      <c r="D1223" t="s">
        <v>6156</v>
      </c>
      <c r="E1223" t="s">
        <v>20</v>
      </c>
      <c r="F1223">
        <v>4</v>
      </c>
      <c r="G1223">
        <v>687090.00000000012</v>
      </c>
      <c r="H1223">
        <v>509374.18378378375</v>
      </c>
      <c r="I1223">
        <v>109625.81621621625</v>
      </c>
      <c r="J1223">
        <v>16491.965217391305</v>
      </c>
      <c r="K1223" t="s">
        <v>6947</v>
      </c>
      <c r="L1223" t="s">
        <v>7974</v>
      </c>
      <c r="M1223">
        <v>15000</v>
      </c>
      <c r="N1223">
        <v>16666.666666666668</v>
      </c>
      <c r="O1223">
        <v>0</v>
      </c>
      <c r="P1223">
        <v>13741.800000000001</v>
      </c>
      <c r="Q1223">
        <v>47725.384332158268</v>
      </c>
    </row>
    <row r="1224" spans="1:17">
      <c r="A1224" s="78">
        <v>46253</v>
      </c>
      <c r="B1224" t="s">
        <v>7248</v>
      </c>
      <c r="C1224" t="s">
        <v>6143</v>
      </c>
      <c r="D1224" t="s">
        <v>1540</v>
      </c>
      <c r="E1224" t="s">
        <v>84</v>
      </c>
      <c r="F1224">
        <v>1</v>
      </c>
      <c r="G1224">
        <v>0</v>
      </c>
      <c r="H1224">
        <v>0</v>
      </c>
      <c r="I1224">
        <v>0</v>
      </c>
      <c r="J1224">
        <v>168.34782608695653</v>
      </c>
      <c r="K1224" t="s">
        <v>7970</v>
      </c>
      <c r="L1224" t="s">
        <v>7972</v>
      </c>
      <c r="M1224">
        <v>0</v>
      </c>
      <c r="N1224">
        <v>0</v>
      </c>
      <c r="O1224">
        <v>0</v>
      </c>
      <c r="P1224">
        <v>0</v>
      </c>
      <c r="Q1224">
        <v>-168.34782608695653</v>
      </c>
    </row>
    <row r="1225" spans="1:17">
      <c r="A1225" s="78">
        <v>46253</v>
      </c>
      <c r="B1225" t="s">
        <v>7248</v>
      </c>
      <c r="C1225" t="s">
        <v>6143</v>
      </c>
      <c r="D1225" t="s">
        <v>1541</v>
      </c>
      <c r="E1225" t="s">
        <v>84</v>
      </c>
      <c r="F1225">
        <v>1</v>
      </c>
      <c r="G1225">
        <v>67432.5</v>
      </c>
      <c r="H1225">
        <v>51615.351351351346</v>
      </c>
      <c r="I1225">
        <v>9134.6486486486465</v>
      </c>
      <c r="J1225">
        <v>168.34782608695653</v>
      </c>
      <c r="K1225" t="s">
        <v>7970</v>
      </c>
      <c r="L1225" t="s">
        <v>7972</v>
      </c>
      <c r="M1225">
        <v>0</v>
      </c>
      <c r="N1225">
        <v>0</v>
      </c>
      <c r="O1225">
        <v>0</v>
      </c>
      <c r="P1225">
        <v>1348.6499999999999</v>
      </c>
      <c r="Q1225">
        <v>7617.6508225616908</v>
      </c>
    </row>
    <row r="1226" spans="1:17">
      <c r="A1226" s="78">
        <v>46253</v>
      </c>
      <c r="B1226" t="s">
        <v>7248</v>
      </c>
      <c r="C1226" t="s">
        <v>6143</v>
      </c>
      <c r="D1226" t="s">
        <v>6135</v>
      </c>
      <c r="E1226" t="s">
        <v>20</v>
      </c>
      <c r="F1226">
        <v>6</v>
      </c>
      <c r="G1226">
        <v>553890</v>
      </c>
      <c r="H1226">
        <v>425711.09189189179</v>
      </c>
      <c r="I1226">
        <v>73288.908108108153</v>
      </c>
      <c r="J1226">
        <v>5647.304347826087</v>
      </c>
      <c r="K1226" t="s">
        <v>7970</v>
      </c>
      <c r="L1226" t="s">
        <v>7972</v>
      </c>
      <c r="M1226">
        <v>0</v>
      </c>
      <c r="N1226">
        <v>0</v>
      </c>
      <c r="O1226">
        <v>0</v>
      </c>
      <c r="P1226">
        <v>11077.8</v>
      </c>
      <c r="Q1226">
        <v>56563.80376028207</v>
      </c>
    </row>
    <row r="1227" spans="1:17">
      <c r="A1227" s="78">
        <v>46253</v>
      </c>
      <c r="B1227" t="s">
        <v>7249</v>
      </c>
      <c r="C1227" t="s">
        <v>6143</v>
      </c>
      <c r="D1227" t="s">
        <v>6148</v>
      </c>
      <c r="E1227" t="s">
        <v>84</v>
      </c>
      <c r="F1227">
        <v>4</v>
      </c>
      <c r="G1227">
        <v>304140</v>
      </c>
      <c r="H1227">
        <v>230805.36216216214</v>
      </c>
      <c r="I1227">
        <v>43194.637837837858</v>
      </c>
      <c r="J1227">
        <v>3336.3478260869565</v>
      </c>
      <c r="K1227" t="s">
        <v>7967</v>
      </c>
      <c r="L1227" t="s">
        <v>7973</v>
      </c>
      <c r="M1227">
        <v>0</v>
      </c>
      <c r="N1227">
        <v>0</v>
      </c>
      <c r="O1227">
        <v>12165.6</v>
      </c>
      <c r="P1227">
        <v>6082.8</v>
      </c>
      <c r="Q1227">
        <v>21609.8900117509</v>
      </c>
    </row>
    <row r="1228" spans="1:17">
      <c r="A1228" s="78">
        <v>46253</v>
      </c>
      <c r="B1228" t="s">
        <v>7250</v>
      </c>
      <c r="C1228" t="s">
        <v>6143</v>
      </c>
      <c r="D1228" t="s">
        <v>6170</v>
      </c>
      <c r="E1228" t="s">
        <v>84</v>
      </c>
      <c r="F1228">
        <v>2</v>
      </c>
      <c r="G1228">
        <v>2642170</v>
      </c>
      <c r="H1228">
        <v>1990195.5027027025</v>
      </c>
      <c r="I1228">
        <v>390137.83063063049</v>
      </c>
      <c r="J1228">
        <v>32307.478260869564</v>
      </c>
      <c r="K1228" t="s">
        <v>7970</v>
      </c>
      <c r="L1228" t="s">
        <v>7972</v>
      </c>
      <c r="M1228">
        <v>0</v>
      </c>
      <c r="N1228">
        <v>0</v>
      </c>
      <c r="O1228">
        <v>0</v>
      </c>
      <c r="P1228">
        <v>52843.4</v>
      </c>
      <c r="Q1228">
        <v>304986.9523697609</v>
      </c>
    </row>
    <row r="1229" spans="1:17">
      <c r="A1229" s="78">
        <v>46253</v>
      </c>
      <c r="B1229" t="s">
        <v>7251</v>
      </c>
      <c r="C1229" t="s">
        <v>6143</v>
      </c>
      <c r="D1229" t="s">
        <v>1540</v>
      </c>
      <c r="E1229" t="s">
        <v>84</v>
      </c>
      <c r="F1229">
        <v>4</v>
      </c>
      <c r="G1229">
        <v>0</v>
      </c>
      <c r="H1229">
        <v>0</v>
      </c>
      <c r="I1229">
        <v>0</v>
      </c>
      <c r="J1229">
        <v>673.39130434782612</v>
      </c>
      <c r="K1229" t="s">
        <v>7967</v>
      </c>
      <c r="L1229" t="s">
        <v>7972</v>
      </c>
      <c r="M1229">
        <v>0</v>
      </c>
      <c r="N1229">
        <v>0</v>
      </c>
      <c r="O1229">
        <v>0</v>
      </c>
      <c r="P1229">
        <v>0</v>
      </c>
      <c r="Q1229">
        <v>-673.39130434782612</v>
      </c>
    </row>
    <row r="1230" spans="1:17">
      <c r="A1230" s="78">
        <v>46253</v>
      </c>
      <c r="B1230" t="s">
        <v>7251</v>
      </c>
      <c r="C1230" t="s">
        <v>6143</v>
      </c>
      <c r="D1230" t="s">
        <v>1541</v>
      </c>
      <c r="E1230" t="s">
        <v>84</v>
      </c>
      <c r="F1230">
        <v>4</v>
      </c>
      <c r="G1230">
        <v>269730</v>
      </c>
      <c r="H1230">
        <v>206461.40540540538</v>
      </c>
      <c r="I1230">
        <v>36538.594594594586</v>
      </c>
      <c r="J1230">
        <v>673.39130434782612</v>
      </c>
      <c r="K1230" t="s">
        <v>7967</v>
      </c>
      <c r="L1230" t="s">
        <v>7973</v>
      </c>
      <c r="M1230">
        <v>0</v>
      </c>
      <c r="N1230">
        <v>0</v>
      </c>
      <c r="O1230">
        <v>9440.5500000000011</v>
      </c>
      <c r="P1230">
        <v>5394.5999999999995</v>
      </c>
      <c r="Q1230">
        <v>21030.05329024676</v>
      </c>
    </row>
    <row r="1231" spans="1:17">
      <c r="A1231" s="78">
        <v>46253</v>
      </c>
      <c r="B1231" t="s">
        <v>7251</v>
      </c>
      <c r="C1231" t="s">
        <v>6143</v>
      </c>
      <c r="D1231" t="s">
        <v>6151</v>
      </c>
      <c r="E1231" t="s">
        <v>84</v>
      </c>
      <c r="F1231">
        <v>4</v>
      </c>
      <c r="G1231">
        <v>276390</v>
      </c>
      <c r="H1231">
        <v>209234.76756756756</v>
      </c>
      <c r="I1231">
        <v>39765.232432432414</v>
      </c>
      <c r="J1231">
        <v>2601.7391304347825</v>
      </c>
      <c r="K1231" t="s">
        <v>7967</v>
      </c>
      <c r="L1231" t="s">
        <v>7973</v>
      </c>
      <c r="M1231">
        <v>0</v>
      </c>
      <c r="N1231">
        <v>0</v>
      </c>
      <c r="O1231">
        <v>9673.6500000000015</v>
      </c>
      <c r="P1231">
        <v>5527.7999999999993</v>
      </c>
      <c r="Q1231">
        <v>21962.04330199763</v>
      </c>
    </row>
    <row r="1232" spans="1:17">
      <c r="A1232" s="78">
        <v>46253</v>
      </c>
      <c r="B1232" t="s">
        <v>7252</v>
      </c>
      <c r="C1232" t="s">
        <v>6124</v>
      </c>
      <c r="D1232" t="s">
        <v>6135</v>
      </c>
      <c r="E1232" t="s">
        <v>20</v>
      </c>
      <c r="F1232">
        <v>6</v>
      </c>
      <c r="G1232">
        <v>553890</v>
      </c>
      <c r="H1232">
        <v>425711.09189189179</v>
      </c>
      <c r="I1232">
        <v>73288.908108108153</v>
      </c>
      <c r="J1232">
        <v>5647.304347826087</v>
      </c>
      <c r="K1232" t="s">
        <v>7970</v>
      </c>
      <c r="L1232" t="s">
        <v>7971</v>
      </c>
      <c r="M1232">
        <v>0</v>
      </c>
      <c r="N1232">
        <v>5769.2307692307695</v>
      </c>
      <c r="O1232">
        <v>0</v>
      </c>
      <c r="P1232">
        <v>11077.8</v>
      </c>
      <c r="Q1232">
        <v>50794.572991051304</v>
      </c>
    </row>
    <row r="1233" spans="1:17">
      <c r="A1233" s="78">
        <v>46253</v>
      </c>
      <c r="B1233" t="s">
        <v>7253</v>
      </c>
      <c r="C1233" t="s">
        <v>6201</v>
      </c>
      <c r="D1233" t="s">
        <v>6135</v>
      </c>
      <c r="E1233" t="s">
        <v>20</v>
      </c>
      <c r="F1233">
        <v>24</v>
      </c>
      <c r="G1233">
        <v>2215560</v>
      </c>
      <c r="H1233">
        <v>1702844.3675675672</v>
      </c>
      <c r="I1233">
        <v>293155.63243243261</v>
      </c>
      <c r="J1233">
        <v>32589.217391304348</v>
      </c>
      <c r="K1233" t="s">
        <v>7970</v>
      </c>
      <c r="L1233" t="s">
        <v>7971</v>
      </c>
      <c r="M1233">
        <v>0</v>
      </c>
      <c r="N1233">
        <v>12500</v>
      </c>
      <c r="O1233">
        <v>0</v>
      </c>
      <c r="P1233">
        <v>44311.199999999997</v>
      </c>
      <c r="Q1233">
        <v>203755.21504112828</v>
      </c>
    </row>
    <row r="1234" spans="1:17">
      <c r="A1234" s="78">
        <v>46253</v>
      </c>
      <c r="B1234" t="s">
        <v>7253</v>
      </c>
      <c r="C1234" t="s">
        <v>6201</v>
      </c>
      <c r="D1234" t="s">
        <v>6129</v>
      </c>
      <c r="E1234" t="s">
        <v>20</v>
      </c>
      <c r="F1234">
        <v>48</v>
      </c>
      <c r="G1234">
        <v>670810</v>
      </c>
      <c r="H1234">
        <v>518618.72432432417</v>
      </c>
      <c r="I1234">
        <v>85714.609009009087</v>
      </c>
      <c r="J1234">
        <v>15325.91304347826</v>
      </c>
      <c r="K1234" t="s">
        <v>7970</v>
      </c>
      <c r="L1234" t="s">
        <v>7971</v>
      </c>
      <c r="M1234">
        <v>0</v>
      </c>
      <c r="N1234">
        <v>12500</v>
      </c>
      <c r="O1234">
        <v>0</v>
      </c>
      <c r="P1234">
        <v>13416.2</v>
      </c>
      <c r="Q1234">
        <v>44472.495965530834</v>
      </c>
    </row>
    <row r="1235" spans="1:17">
      <c r="A1235" s="78">
        <v>46253</v>
      </c>
      <c r="B1235" t="s">
        <v>7254</v>
      </c>
      <c r="C1235" t="s">
        <v>6201</v>
      </c>
      <c r="D1235" t="s">
        <v>6156</v>
      </c>
      <c r="E1235" t="s">
        <v>20</v>
      </c>
      <c r="F1235">
        <v>8</v>
      </c>
      <c r="G1235">
        <v>1374180.0000000002</v>
      </c>
      <c r="H1235">
        <v>1018748.3675675675</v>
      </c>
      <c r="I1235">
        <v>219251.6324324325</v>
      </c>
      <c r="J1235">
        <v>52983.930434782611</v>
      </c>
      <c r="K1235" t="s">
        <v>6947</v>
      </c>
      <c r="L1235" t="s">
        <v>7975</v>
      </c>
      <c r="M1235">
        <v>30000</v>
      </c>
      <c r="N1235">
        <v>0</v>
      </c>
      <c r="O1235">
        <v>0</v>
      </c>
      <c r="P1235">
        <v>27483.600000000002</v>
      </c>
      <c r="Q1235">
        <v>108784.10199764988</v>
      </c>
    </row>
    <row r="1236" spans="1:17">
      <c r="A1236" s="78">
        <v>46253</v>
      </c>
      <c r="B1236" t="s">
        <v>7255</v>
      </c>
      <c r="C1236" t="s">
        <v>6201</v>
      </c>
      <c r="D1236" t="s">
        <v>6207</v>
      </c>
      <c r="E1236" t="s">
        <v>84</v>
      </c>
      <c r="F1236">
        <v>4</v>
      </c>
      <c r="G1236">
        <v>1149220</v>
      </c>
      <c r="H1236">
        <v>872068.32432432426</v>
      </c>
      <c r="I1236">
        <v>163265.00900900899</v>
      </c>
      <c r="J1236">
        <v>22978.08695652174</v>
      </c>
      <c r="K1236" t="s">
        <v>7970</v>
      </c>
      <c r="L1236" t="s">
        <v>7972</v>
      </c>
      <c r="M1236">
        <v>0</v>
      </c>
      <c r="N1236">
        <v>0</v>
      </c>
      <c r="O1236">
        <v>0</v>
      </c>
      <c r="P1236">
        <v>22984.399999999998</v>
      </c>
      <c r="Q1236">
        <v>117302.52205248727</v>
      </c>
    </row>
    <row r="1237" spans="1:17">
      <c r="A1237" s="78">
        <v>46253</v>
      </c>
      <c r="B1237" t="s">
        <v>7256</v>
      </c>
      <c r="C1237" t="s">
        <v>6158</v>
      </c>
      <c r="D1237" t="s">
        <v>3969</v>
      </c>
      <c r="E1237" t="s">
        <v>84</v>
      </c>
      <c r="F1237">
        <v>24</v>
      </c>
      <c r="G1237">
        <v>2053500.0000000002</v>
      </c>
      <c r="H1237">
        <v>1562327.3513513512</v>
      </c>
      <c r="I1237">
        <v>287672.64864864876</v>
      </c>
      <c r="J1237">
        <v>20881.252173913042</v>
      </c>
      <c r="K1237" t="s">
        <v>7970</v>
      </c>
      <c r="L1237" t="s">
        <v>7971</v>
      </c>
      <c r="M1237">
        <v>0</v>
      </c>
      <c r="N1237">
        <v>5882.3529411764703</v>
      </c>
      <c r="O1237">
        <v>0</v>
      </c>
      <c r="P1237">
        <v>41070</v>
      </c>
      <c r="Q1237">
        <v>219839.04353355922</v>
      </c>
    </row>
    <row r="1238" spans="1:17">
      <c r="A1238" s="78">
        <v>46253</v>
      </c>
      <c r="B1238" t="s">
        <v>7257</v>
      </c>
      <c r="C1238" t="s">
        <v>6158</v>
      </c>
      <c r="D1238" t="s">
        <v>6156</v>
      </c>
      <c r="E1238" t="s">
        <v>20</v>
      </c>
      <c r="F1238">
        <v>4</v>
      </c>
      <c r="G1238">
        <v>687090.00000000012</v>
      </c>
      <c r="H1238">
        <v>509374.18378378375</v>
      </c>
      <c r="I1238">
        <v>109625.81621621625</v>
      </c>
      <c r="J1238">
        <v>16491.965217391305</v>
      </c>
      <c r="K1238" t="s">
        <v>6947</v>
      </c>
      <c r="L1238" t="s">
        <v>7974</v>
      </c>
      <c r="M1238">
        <v>15000</v>
      </c>
      <c r="N1238">
        <v>8333.3333333333339</v>
      </c>
      <c r="O1238">
        <v>0</v>
      </c>
      <c r="P1238">
        <v>13741.800000000001</v>
      </c>
      <c r="Q1238">
        <v>56058.717665491611</v>
      </c>
    </row>
    <row r="1239" spans="1:17">
      <c r="A1239" s="78">
        <v>46253</v>
      </c>
      <c r="B1239" t="s">
        <v>7258</v>
      </c>
      <c r="C1239" t="s">
        <v>6158</v>
      </c>
      <c r="D1239" t="s">
        <v>6135</v>
      </c>
      <c r="E1239" t="s">
        <v>20</v>
      </c>
      <c r="F1239">
        <v>6</v>
      </c>
      <c r="G1239">
        <v>553890</v>
      </c>
      <c r="H1239">
        <v>425711.09189189179</v>
      </c>
      <c r="I1239">
        <v>73288.908108108153</v>
      </c>
      <c r="J1239">
        <v>5647.304347826087</v>
      </c>
      <c r="K1239" t="s">
        <v>7970</v>
      </c>
      <c r="L1239" t="s">
        <v>7971</v>
      </c>
      <c r="M1239">
        <v>0</v>
      </c>
      <c r="N1239">
        <v>8333.3333333333339</v>
      </c>
      <c r="O1239">
        <v>0</v>
      </c>
      <c r="P1239">
        <v>11077.8</v>
      </c>
      <c r="Q1239">
        <v>48230.470426948741</v>
      </c>
    </row>
    <row r="1240" spans="1:17">
      <c r="A1240" s="78">
        <v>46253</v>
      </c>
      <c r="B1240" t="s">
        <v>7259</v>
      </c>
      <c r="C1240" t="s">
        <v>6196</v>
      </c>
      <c r="D1240" t="s">
        <v>6170</v>
      </c>
      <c r="E1240" t="s">
        <v>84</v>
      </c>
      <c r="F1240">
        <v>1</v>
      </c>
      <c r="G1240">
        <v>1321085</v>
      </c>
      <c r="H1240">
        <v>995097.75135135127</v>
      </c>
      <c r="I1240">
        <v>195068.91531531524</v>
      </c>
      <c r="J1240">
        <v>16153.739130434782</v>
      </c>
      <c r="K1240" t="s">
        <v>7970</v>
      </c>
      <c r="L1240" t="s">
        <v>7971</v>
      </c>
      <c r="M1240">
        <v>0</v>
      </c>
      <c r="N1240">
        <v>8064.5161290322585</v>
      </c>
      <c r="O1240">
        <v>0</v>
      </c>
      <c r="P1240">
        <v>26421.7</v>
      </c>
      <c r="Q1240">
        <v>144428.96005584818</v>
      </c>
    </row>
    <row r="1241" spans="1:17">
      <c r="A1241" s="78">
        <v>46253</v>
      </c>
      <c r="B1241" t="s">
        <v>7260</v>
      </c>
      <c r="C1241" t="s">
        <v>6138</v>
      </c>
      <c r="D1241" t="s">
        <v>6207</v>
      </c>
      <c r="E1241" t="s">
        <v>84</v>
      </c>
      <c r="F1241">
        <v>4</v>
      </c>
      <c r="G1241">
        <v>1149220</v>
      </c>
      <c r="H1241">
        <v>872068.32432432426</v>
      </c>
      <c r="I1241">
        <v>163265.00900900899</v>
      </c>
      <c r="J1241">
        <v>12978.08695652174</v>
      </c>
      <c r="K1241" t="s">
        <v>7970</v>
      </c>
      <c r="L1241" t="s">
        <v>7971</v>
      </c>
      <c r="M1241">
        <v>0</v>
      </c>
      <c r="N1241">
        <v>7142.8571428571431</v>
      </c>
      <c r="O1241">
        <v>0</v>
      </c>
      <c r="P1241">
        <v>22984.399999999998</v>
      </c>
      <c r="Q1241">
        <v>120159.66490963014</v>
      </c>
    </row>
    <row r="1242" spans="1:17">
      <c r="A1242" s="78">
        <v>46253</v>
      </c>
      <c r="B1242" t="s">
        <v>7261</v>
      </c>
      <c r="C1242" t="s">
        <v>6183</v>
      </c>
      <c r="D1242" t="s">
        <v>6135</v>
      </c>
      <c r="E1242" t="s">
        <v>20</v>
      </c>
      <c r="F1242">
        <v>24</v>
      </c>
      <c r="G1242">
        <v>2215560</v>
      </c>
      <c r="H1242">
        <v>1702844.3675675672</v>
      </c>
      <c r="I1242">
        <v>293155.63243243261</v>
      </c>
      <c r="J1242">
        <v>32589.217391304348</v>
      </c>
      <c r="K1242" t="s">
        <v>7970</v>
      </c>
      <c r="L1242" t="s">
        <v>7971</v>
      </c>
      <c r="M1242">
        <v>0</v>
      </c>
      <c r="N1242">
        <v>50000</v>
      </c>
      <c r="O1242">
        <v>0</v>
      </c>
      <c r="P1242">
        <v>44311.199999999997</v>
      </c>
      <c r="Q1242">
        <v>166255.21504112828</v>
      </c>
    </row>
    <row r="1243" spans="1:17">
      <c r="A1243" s="78">
        <v>46253</v>
      </c>
      <c r="B1243" t="s">
        <v>7262</v>
      </c>
      <c r="C1243" t="s">
        <v>6175</v>
      </c>
      <c r="D1243" t="s">
        <v>6148</v>
      </c>
      <c r="E1243" t="s">
        <v>84</v>
      </c>
      <c r="F1243">
        <v>10</v>
      </c>
      <c r="G1243">
        <v>760350.00000000012</v>
      </c>
      <c r="H1243">
        <v>577013.40540540533</v>
      </c>
      <c r="I1243">
        <v>107986.59459459467</v>
      </c>
      <c r="J1243">
        <v>8340.8695652173919</v>
      </c>
      <c r="K1243" t="s">
        <v>7970</v>
      </c>
      <c r="L1243" t="s">
        <v>7972</v>
      </c>
      <c r="M1243">
        <v>0</v>
      </c>
      <c r="N1243">
        <v>0</v>
      </c>
      <c r="O1243">
        <v>0</v>
      </c>
      <c r="P1243">
        <v>15207.000000000002</v>
      </c>
      <c r="Q1243">
        <v>84438.725029377281</v>
      </c>
    </row>
    <row r="1244" spans="1:17">
      <c r="A1244" s="78">
        <v>46253</v>
      </c>
      <c r="B1244" t="s">
        <v>7262</v>
      </c>
      <c r="C1244" t="s">
        <v>6175</v>
      </c>
      <c r="D1244" t="s">
        <v>6207</v>
      </c>
      <c r="E1244" t="s">
        <v>84</v>
      </c>
      <c r="F1244">
        <v>2</v>
      </c>
      <c r="G1244">
        <v>574610</v>
      </c>
      <c r="H1244">
        <v>436034.16216216213</v>
      </c>
      <c r="I1244">
        <v>81632.504504504497</v>
      </c>
      <c r="J1244">
        <v>6489.04347826087</v>
      </c>
      <c r="K1244" t="s">
        <v>7970</v>
      </c>
      <c r="L1244" t="s">
        <v>7972</v>
      </c>
      <c r="M1244">
        <v>0</v>
      </c>
      <c r="N1244">
        <v>0</v>
      </c>
      <c r="O1244">
        <v>0</v>
      </c>
      <c r="P1244">
        <v>11492.199999999999</v>
      </c>
      <c r="Q1244">
        <v>63651.261026243636</v>
      </c>
    </row>
    <row r="1245" spans="1:17">
      <c r="A1245" s="78">
        <v>46253</v>
      </c>
      <c r="B1245" t="s">
        <v>7263</v>
      </c>
      <c r="C1245" t="s">
        <v>6175</v>
      </c>
      <c r="D1245" t="s">
        <v>6216</v>
      </c>
      <c r="E1245" t="s">
        <v>20</v>
      </c>
      <c r="F1245">
        <v>4</v>
      </c>
      <c r="G1245">
        <v>183150.00000000003</v>
      </c>
      <c r="H1245">
        <v>137435.50270270268</v>
      </c>
      <c r="I1245">
        <v>27564.497297297319</v>
      </c>
      <c r="J1245">
        <v>3336.3478260869565</v>
      </c>
      <c r="K1245" t="s">
        <v>7970</v>
      </c>
      <c r="L1245" t="s">
        <v>7972</v>
      </c>
      <c r="M1245">
        <v>0</v>
      </c>
      <c r="N1245">
        <v>0</v>
      </c>
      <c r="O1245">
        <v>0</v>
      </c>
      <c r="P1245">
        <v>3663.0000000000005</v>
      </c>
      <c r="Q1245">
        <v>20565.149471210363</v>
      </c>
    </row>
    <row r="1246" spans="1:17">
      <c r="A1246" s="78">
        <v>46253</v>
      </c>
      <c r="B1246" t="s">
        <v>7263</v>
      </c>
      <c r="C1246" t="s">
        <v>6175</v>
      </c>
      <c r="D1246" t="s">
        <v>6156</v>
      </c>
      <c r="E1246" t="s">
        <v>20</v>
      </c>
      <c r="F1246">
        <v>2</v>
      </c>
      <c r="G1246">
        <v>343545.00000000006</v>
      </c>
      <c r="H1246">
        <v>254687.09189189188</v>
      </c>
      <c r="I1246">
        <v>54812.908108108124</v>
      </c>
      <c r="J1246">
        <v>8245.9826086956527</v>
      </c>
      <c r="K1246" t="s">
        <v>7970</v>
      </c>
      <c r="L1246" t="s">
        <v>7972</v>
      </c>
      <c r="M1246">
        <v>0</v>
      </c>
      <c r="N1246">
        <v>0</v>
      </c>
      <c r="O1246">
        <v>0</v>
      </c>
      <c r="P1246">
        <v>6870.9000000000005</v>
      </c>
      <c r="Q1246">
        <v>39696.02549941247</v>
      </c>
    </row>
    <row r="1247" spans="1:17">
      <c r="A1247" s="78">
        <v>46253</v>
      </c>
      <c r="B1247" t="s">
        <v>7264</v>
      </c>
      <c r="C1247" t="s">
        <v>6158</v>
      </c>
      <c r="D1247" t="s">
        <v>6216</v>
      </c>
      <c r="E1247" t="s">
        <v>20</v>
      </c>
      <c r="F1247">
        <v>15</v>
      </c>
      <c r="G1247">
        <v>686812.50000000012</v>
      </c>
      <c r="H1247">
        <v>515383.13513513503</v>
      </c>
      <c r="I1247">
        <v>103366.86486486497</v>
      </c>
      <c r="J1247">
        <v>12511.304347826088</v>
      </c>
      <c r="K1247" t="s">
        <v>7970</v>
      </c>
      <c r="L1247" t="s">
        <v>7971</v>
      </c>
      <c r="M1247">
        <v>0</v>
      </c>
      <c r="N1247">
        <v>5882.3529411764703</v>
      </c>
      <c r="O1247">
        <v>0</v>
      </c>
      <c r="P1247">
        <v>13736.250000000002</v>
      </c>
      <c r="Q1247">
        <v>71236.957575862412</v>
      </c>
    </row>
    <row r="1248" spans="1:17">
      <c r="A1248" s="78">
        <v>46253</v>
      </c>
      <c r="B1248" t="s">
        <v>7264</v>
      </c>
      <c r="C1248" t="s">
        <v>6158</v>
      </c>
      <c r="D1248" t="s">
        <v>6381</v>
      </c>
      <c r="E1248" t="s">
        <v>84</v>
      </c>
      <c r="F1248">
        <v>15</v>
      </c>
      <c r="G1248">
        <v>1252912.5</v>
      </c>
      <c r="H1248">
        <v>942943.13513513503</v>
      </c>
      <c r="I1248">
        <v>185806.86486486497</v>
      </c>
      <c r="J1248">
        <v>12029.217391304348</v>
      </c>
      <c r="K1248" t="s">
        <v>7970</v>
      </c>
      <c r="L1248" t="s">
        <v>7971</v>
      </c>
      <c r="M1248">
        <v>0</v>
      </c>
      <c r="N1248">
        <v>5882.3529411764703</v>
      </c>
      <c r="O1248">
        <v>0</v>
      </c>
      <c r="P1248">
        <v>25058.250000000004</v>
      </c>
      <c r="Q1248">
        <v>142837.04453238414</v>
      </c>
    </row>
    <row r="1249" spans="1:17">
      <c r="A1249" s="78">
        <v>46253</v>
      </c>
      <c r="B1249" t="s">
        <v>7265</v>
      </c>
      <c r="C1249" t="s">
        <v>6287</v>
      </c>
      <c r="D1249" t="s">
        <v>6218</v>
      </c>
      <c r="E1249" t="s">
        <v>20</v>
      </c>
      <c r="F1249">
        <v>24</v>
      </c>
      <c r="G1249">
        <v>2284379.9999999995</v>
      </c>
      <c r="H1249">
        <v>1741671.4378378377</v>
      </c>
      <c r="I1249">
        <v>316328.5621621618</v>
      </c>
      <c r="J1249">
        <v>19816.069565217393</v>
      </c>
      <c r="K1249" t="s">
        <v>7137</v>
      </c>
      <c r="L1249" t="s">
        <v>7974</v>
      </c>
      <c r="M1249">
        <v>50000</v>
      </c>
      <c r="N1249">
        <v>15625</v>
      </c>
      <c r="O1249">
        <v>0</v>
      </c>
      <c r="P1249">
        <v>45687.6</v>
      </c>
      <c r="Q1249">
        <v>185199.89259694438</v>
      </c>
    </row>
    <row r="1250" spans="1:17">
      <c r="A1250" s="78">
        <v>46253</v>
      </c>
      <c r="B1250" t="s">
        <v>7266</v>
      </c>
      <c r="C1250" t="s">
        <v>6196</v>
      </c>
      <c r="D1250" t="s">
        <v>6135</v>
      </c>
      <c r="E1250" t="s">
        <v>20</v>
      </c>
      <c r="F1250">
        <v>6</v>
      </c>
      <c r="G1250">
        <v>553890</v>
      </c>
      <c r="H1250">
        <v>425711.09189189179</v>
      </c>
      <c r="I1250">
        <v>73288.908108108153</v>
      </c>
      <c r="J1250">
        <v>5647.304347826087</v>
      </c>
      <c r="K1250" t="s">
        <v>7970</v>
      </c>
      <c r="L1250" t="s">
        <v>7971</v>
      </c>
      <c r="M1250">
        <v>0</v>
      </c>
      <c r="N1250">
        <v>8064.5161290322585</v>
      </c>
      <c r="O1250">
        <v>0</v>
      </c>
      <c r="P1250">
        <v>11077.8</v>
      </c>
      <c r="Q1250">
        <v>48499.287631249812</v>
      </c>
    </row>
    <row r="1251" spans="1:17">
      <c r="A1251" s="78">
        <v>46253</v>
      </c>
      <c r="B1251" t="s">
        <v>7267</v>
      </c>
      <c r="C1251" t="s">
        <v>6158</v>
      </c>
      <c r="D1251" t="s">
        <v>4529</v>
      </c>
      <c r="E1251" t="s">
        <v>84</v>
      </c>
      <c r="F1251">
        <v>18</v>
      </c>
      <c r="G1251">
        <v>0</v>
      </c>
      <c r="H1251">
        <v>0</v>
      </c>
      <c r="I1251">
        <v>0</v>
      </c>
      <c r="J1251">
        <v>23897.739130434784</v>
      </c>
      <c r="K1251" t="s">
        <v>7970</v>
      </c>
      <c r="L1251" t="s">
        <v>7971</v>
      </c>
      <c r="M1251">
        <v>0</v>
      </c>
      <c r="N1251">
        <v>15000</v>
      </c>
      <c r="O1251">
        <v>0</v>
      </c>
      <c r="P1251">
        <v>0</v>
      </c>
      <c r="Q1251">
        <v>-38897.739130434784</v>
      </c>
    </row>
    <row r="1252" spans="1:17">
      <c r="A1252" s="78">
        <v>46253</v>
      </c>
      <c r="B1252" t="s">
        <v>7267</v>
      </c>
      <c r="C1252" t="s">
        <v>6158</v>
      </c>
      <c r="D1252" t="s">
        <v>1554</v>
      </c>
      <c r="E1252" t="s">
        <v>84</v>
      </c>
      <c r="F1252">
        <v>18</v>
      </c>
      <c r="G1252">
        <v>5416245.0000000009</v>
      </c>
      <c r="H1252">
        <v>4161429.9243243234</v>
      </c>
      <c r="I1252">
        <v>718070.07567567658</v>
      </c>
      <c r="J1252">
        <v>23897.739130434784</v>
      </c>
      <c r="K1252" t="s">
        <v>7970</v>
      </c>
      <c r="L1252" t="s">
        <v>7971</v>
      </c>
      <c r="M1252">
        <v>0</v>
      </c>
      <c r="N1252">
        <v>15000</v>
      </c>
      <c r="O1252">
        <v>0</v>
      </c>
      <c r="P1252">
        <v>108324.90000000001</v>
      </c>
      <c r="Q1252">
        <v>570847.43654524174</v>
      </c>
    </row>
    <row r="1253" spans="1:17">
      <c r="A1253" s="78">
        <v>46253</v>
      </c>
      <c r="B1253" t="s">
        <v>7267</v>
      </c>
      <c r="C1253" t="s">
        <v>6158</v>
      </c>
      <c r="D1253" t="s">
        <v>3969</v>
      </c>
      <c r="E1253" t="s">
        <v>84</v>
      </c>
      <c r="F1253">
        <v>12</v>
      </c>
      <c r="G1253">
        <v>1026750.0000000001</v>
      </c>
      <c r="H1253">
        <v>781163.67567567562</v>
      </c>
      <c r="I1253">
        <v>143836.32432432438</v>
      </c>
      <c r="J1253">
        <v>10440.626086956521</v>
      </c>
      <c r="K1253" t="s">
        <v>7970</v>
      </c>
      <c r="L1253" t="s">
        <v>7971</v>
      </c>
      <c r="M1253">
        <v>0</v>
      </c>
      <c r="N1253">
        <v>15000</v>
      </c>
      <c r="O1253">
        <v>0</v>
      </c>
      <c r="P1253">
        <v>20535</v>
      </c>
      <c r="Q1253">
        <v>97860.698237367847</v>
      </c>
    </row>
    <row r="1254" spans="1:17">
      <c r="A1254" s="78">
        <v>46253</v>
      </c>
      <c r="B1254" t="s">
        <v>7268</v>
      </c>
      <c r="C1254" t="s">
        <v>6158</v>
      </c>
      <c r="D1254" t="s">
        <v>6148</v>
      </c>
      <c r="E1254" t="s">
        <v>84</v>
      </c>
      <c r="F1254">
        <v>6</v>
      </c>
      <c r="G1254">
        <v>456210.00000000006</v>
      </c>
      <c r="H1254">
        <v>346208.04324324324</v>
      </c>
      <c r="I1254">
        <v>64791.956756756757</v>
      </c>
      <c r="J1254">
        <v>5004.5217391304359</v>
      </c>
      <c r="K1254" t="s">
        <v>7970</v>
      </c>
      <c r="L1254" t="s">
        <v>7971</v>
      </c>
      <c r="M1254">
        <v>0</v>
      </c>
      <c r="N1254">
        <v>5882.3529411764703</v>
      </c>
      <c r="O1254">
        <v>0</v>
      </c>
      <c r="P1254">
        <v>9124.2000000000007</v>
      </c>
      <c r="Q1254">
        <v>44780.882076449852</v>
      </c>
    </row>
    <row r="1255" spans="1:17">
      <c r="A1255" s="78">
        <v>46253</v>
      </c>
      <c r="B1255" t="s">
        <v>7269</v>
      </c>
      <c r="C1255" t="s">
        <v>6134</v>
      </c>
      <c r="D1255" t="s">
        <v>6160</v>
      </c>
      <c r="E1255" t="s">
        <v>20</v>
      </c>
      <c r="F1255">
        <v>1</v>
      </c>
      <c r="G1255">
        <v>810300</v>
      </c>
      <c r="H1255">
        <v>598738.07567567565</v>
      </c>
      <c r="I1255">
        <v>131261.92432432424</v>
      </c>
      <c r="J1255">
        <v>19910.956521739132</v>
      </c>
      <c r="K1255" t="s">
        <v>7967</v>
      </c>
      <c r="L1255" t="s">
        <v>7973</v>
      </c>
      <c r="M1255">
        <v>0</v>
      </c>
      <c r="N1255">
        <v>0</v>
      </c>
      <c r="O1255">
        <v>64824</v>
      </c>
      <c r="P1255">
        <v>0</v>
      </c>
      <c r="Q1255">
        <v>46526.967802585103</v>
      </c>
    </row>
    <row r="1256" spans="1:17">
      <c r="A1256" s="78">
        <v>46253</v>
      </c>
      <c r="B1256" t="s">
        <v>7270</v>
      </c>
      <c r="C1256" t="s">
        <v>6128</v>
      </c>
      <c r="D1256" t="s">
        <v>6135</v>
      </c>
      <c r="E1256" t="s">
        <v>20</v>
      </c>
      <c r="F1256">
        <v>3</v>
      </c>
      <c r="G1256">
        <v>276945</v>
      </c>
      <c r="H1256">
        <v>212855.54594594589</v>
      </c>
      <c r="I1256">
        <v>36644.454054054077</v>
      </c>
      <c r="J1256">
        <v>2823.6521739130435</v>
      </c>
      <c r="K1256" t="s">
        <v>7970</v>
      </c>
      <c r="L1256" t="s">
        <v>7971</v>
      </c>
      <c r="M1256">
        <v>0</v>
      </c>
      <c r="N1256">
        <v>2500</v>
      </c>
      <c r="O1256">
        <v>0</v>
      </c>
      <c r="P1256">
        <v>5538.9</v>
      </c>
      <c r="Q1256">
        <v>25781.901880141035</v>
      </c>
    </row>
    <row r="1257" spans="1:17">
      <c r="A1257" s="78">
        <v>46253</v>
      </c>
      <c r="B1257" t="s">
        <v>7271</v>
      </c>
      <c r="C1257" t="s">
        <v>6158</v>
      </c>
      <c r="D1257" t="s">
        <v>6160</v>
      </c>
      <c r="E1257" t="s">
        <v>20</v>
      </c>
      <c r="F1257">
        <v>3</v>
      </c>
      <c r="G1257">
        <v>2430899.9999999995</v>
      </c>
      <c r="H1257">
        <v>1796214.2270270269</v>
      </c>
      <c r="I1257">
        <v>393785.7729729726</v>
      </c>
      <c r="J1257">
        <v>59732.869565217392</v>
      </c>
      <c r="K1257" t="s">
        <v>6947</v>
      </c>
      <c r="L1257" t="s">
        <v>7974</v>
      </c>
      <c r="M1257">
        <v>45000</v>
      </c>
      <c r="N1257">
        <v>7500</v>
      </c>
      <c r="O1257">
        <v>0</v>
      </c>
      <c r="P1257">
        <v>48617.999999999993</v>
      </c>
      <c r="Q1257">
        <v>232934.90340775519</v>
      </c>
    </row>
    <row r="1258" spans="1:17">
      <c r="A1258" s="78">
        <v>46253</v>
      </c>
      <c r="B1258" t="s">
        <v>7272</v>
      </c>
      <c r="C1258" t="s">
        <v>6143</v>
      </c>
      <c r="D1258" t="s">
        <v>6141</v>
      </c>
      <c r="E1258" t="s">
        <v>20</v>
      </c>
      <c r="F1258">
        <v>4</v>
      </c>
      <c r="G1258">
        <v>210530</v>
      </c>
      <c r="H1258">
        <v>160238.70270270269</v>
      </c>
      <c r="I1258">
        <v>29427.963963963964</v>
      </c>
      <c r="J1258">
        <v>1900.8</v>
      </c>
      <c r="K1258" t="s">
        <v>7967</v>
      </c>
      <c r="L1258" t="s">
        <v>7973</v>
      </c>
      <c r="M1258">
        <v>0</v>
      </c>
      <c r="N1258">
        <v>0</v>
      </c>
      <c r="O1258">
        <v>8421.2000000000007</v>
      </c>
      <c r="P1258">
        <v>4210.6000000000004</v>
      </c>
      <c r="Q1258">
        <v>14895.363963963964</v>
      </c>
    </row>
    <row r="1259" spans="1:17">
      <c r="A1259" s="78">
        <v>46253</v>
      </c>
      <c r="B1259" t="s">
        <v>7273</v>
      </c>
      <c r="C1259" t="s">
        <v>6158</v>
      </c>
      <c r="D1259" t="s">
        <v>6135</v>
      </c>
      <c r="E1259" t="s">
        <v>20</v>
      </c>
      <c r="F1259">
        <v>24</v>
      </c>
      <c r="G1259">
        <v>2215560</v>
      </c>
      <c r="H1259">
        <v>1702844.3675675672</v>
      </c>
      <c r="I1259">
        <v>293155.63243243261</v>
      </c>
      <c r="J1259">
        <v>22589.217391304348</v>
      </c>
      <c r="K1259" t="s">
        <v>7970</v>
      </c>
      <c r="L1259" t="s">
        <v>7971</v>
      </c>
      <c r="M1259">
        <v>0</v>
      </c>
      <c r="N1259">
        <v>7500</v>
      </c>
      <c r="O1259">
        <v>0</v>
      </c>
      <c r="P1259">
        <v>44311.199999999997</v>
      </c>
      <c r="Q1259">
        <v>218755.21504112828</v>
      </c>
    </row>
    <row r="1260" spans="1:17">
      <c r="A1260" s="78">
        <v>46253</v>
      </c>
      <c r="B1260" t="s">
        <v>7273</v>
      </c>
      <c r="C1260" t="s">
        <v>6158</v>
      </c>
      <c r="D1260" t="s">
        <v>6129</v>
      </c>
      <c r="E1260" t="s">
        <v>20</v>
      </c>
      <c r="F1260">
        <v>24</v>
      </c>
      <c r="G1260">
        <v>335405</v>
      </c>
      <c r="H1260">
        <v>259309.36216216208</v>
      </c>
      <c r="I1260">
        <v>42857.304504504544</v>
      </c>
      <c r="J1260">
        <v>2662.95652173913</v>
      </c>
      <c r="K1260" t="s">
        <v>7970</v>
      </c>
      <c r="L1260" t="s">
        <v>7971</v>
      </c>
      <c r="M1260">
        <v>0</v>
      </c>
      <c r="N1260">
        <v>7500</v>
      </c>
      <c r="O1260">
        <v>0</v>
      </c>
      <c r="P1260">
        <v>6708.1</v>
      </c>
      <c r="Q1260">
        <v>25986.247982765417</v>
      </c>
    </row>
    <row r="1261" spans="1:17">
      <c r="A1261" s="78">
        <v>46253</v>
      </c>
      <c r="B1261" t="s">
        <v>7273</v>
      </c>
      <c r="C1261" t="s">
        <v>6158</v>
      </c>
      <c r="D1261" t="s">
        <v>6131</v>
      </c>
      <c r="E1261" t="s">
        <v>20</v>
      </c>
      <c r="F1261">
        <v>24</v>
      </c>
      <c r="G1261">
        <v>619565</v>
      </c>
      <c r="H1261">
        <v>477942.74594594585</v>
      </c>
      <c r="I1261">
        <v>80223.92072072078</v>
      </c>
      <c r="J1261">
        <v>4505.5938782608691</v>
      </c>
      <c r="K1261" t="s">
        <v>7970</v>
      </c>
      <c r="L1261" t="s">
        <v>7971</v>
      </c>
      <c r="M1261">
        <v>0</v>
      </c>
      <c r="N1261">
        <v>7500</v>
      </c>
      <c r="O1261">
        <v>0</v>
      </c>
      <c r="P1261">
        <v>12391.3</v>
      </c>
      <c r="Q1261">
        <v>55827.026842459905</v>
      </c>
    </row>
    <row r="1262" spans="1:17">
      <c r="A1262" s="78">
        <v>46253</v>
      </c>
      <c r="B1262" t="s">
        <v>7273</v>
      </c>
      <c r="C1262" t="s">
        <v>6158</v>
      </c>
      <c r="D1262" t="s">
        <v>6148</v>
      </c>
      <c r="E1262" t="s">
        <v>84</v>
      </c>
      <c r="F1262">
        <v>12</v>
      </c>
      <c r="G1262">
        <v>912420.00000000012</v>
      </c>
      <c r="H1262">
        <v>692416.08648648649</v>
      </c>
      <c r="I1262">
        <v>129583.91351351351</v>
      </c>
      <c r="J1262">
        <v>10009.043478260872</v>
      </c>
      <c r="K1262" t="s">
        <v>7970</v>
      </c>
      <c r="L1262" t="s">
        <v>7971</v>
      </c>
      <c r="M1262">
        <v>0</v>
      </c>
      <c r="N1262">
        <v>7500</v>
      </c>
      <c r="O1262">
        <v>0</v>
      </c>
      <c r="P1262">
        <v>18248.400000000001</v>
      </c>
      <c r="Q1262">
        <v>93826.470035252656</v>
      </c>
    </row>
    <row r="1263" spans="1:17">
      <c r="A1263" s="78">
        <v>46253</v>
      </c>
      <c r="B1263" t="s">
        <v>7274</v>
      </c>
      <c r="C1263" t="s">
        <v>6158</v>
      </c>
      <c r="D1263" t="s">
        <v>6218</v>
      </c>
      <c r="E1263" t="s">
        <v>20</v>
      </c>
      <c r="F1263">
        <v>9</v>
      </c>
      <c r="G1263">
        <v>856642.5</v>
      </c>
      <c r="H1263">
        <v>653126.78918918909</v>
      </c>
      <c r="I1263">
        <v>118623.21081081079</v>
      </c>
      <c r="J1263">
        <v>7431.0260869565218</v>
      </c>
      <c r="K1263" t="s">
        <v>7970</v>
      </c>
      <c r="L1263" t="s">
        <v>7971</v>
      </c>
      <c r="M1263">
        <v>0</v>
      </c>
      <c r="N1263">
        <v>5882.3529411764703</v>
      </c>
      <c r="O1263">
        <v>0</v>
      </c>
      <c r="P1263">
        <v>17132.849999999999</v>
      </c>
      <c r="Q1263">
        <v>88176.981782677787</v>
      </c>
    </row>
    <row r="1264" spans="1:17">
      <c r="A1264" s="78">
        <v>46253</v>
      </c>
      <c r="B1264" t="s">
        <v>7274</v>
      </c>
      <c r="C1264" t="s">
        <v>6158</v>
      </c>
      <c r="D1264" t="s">
        <v>2687</v>
      </c>
      <c r="E1264" t="s">
        <v>20</v>
      </c>
      <c r="F1264">
        <v>3</v>
      </c>
      <c r="G1264">
        <v>250027.50000000003</v>
      </c>
      <c r="H1264">
        <v>190206.42162162162</v>
      </c>
      <c r="I1264">
        <v>35043.578378378385</v>
      </c>
      <c r="J1264">
        <v>2415.0260869565218</v>
      </c>
      <c r="K1264" t="s">
        <v>7970</v>
      </c>
      <c r="L1264" t="s">
        <v>7971</v>
      </c>
      <c r="M1264">
        <v>0</v>
      </c>
      <c r="N1264">
        <v>5882.3529411764703</v>
      </c>
      <c r="O1264">
        <v>0</v>
      </c>
      <c r="P1264">
        <v>5000.55</v>
      </c>
      <c r="Q1264">
        <v>21745.649350245392</v>
      </c>
    </row>
    <row r="1265" spans="1:17">
      <c r="A1265" s="78">
        <v>46253</v>
      </c>
      <c r="B1265" t="s">
        <v>7275</v>
      </c>
      <c r="C1265" t="s">
        <v>6143</v>
      </c>
      <c r="D1265" t="s">
        <v>6156</v>
      </c>
      <c r="E1265" t="s">
        <v>20</v>
      </c>
      <c r="F1265">
        <v>4</v>
      </c>
      <c r="G1265">
        <v>687090.00000000012</v>
      </c>
      <c r="H1265">
        <v>509374.18378378375</v>
      </c>
      <c r="I1265">
        <v>109625.81621621625</v>
      </c>
      <c r="J1265">
        <v>16491.965217391305</v>
      </c>
      <c r="K1265" t="s">
        <v>6947</v>
      </c>
      <c r="L1265" t="s">
        <v>7975</v>
      </c>
      <c r="M1265">
        <v>15000</v>
      </c>
      <c r="N1265">
        <v>0</v>
      </c>
      <c r="O1265">
        <v>0</v>
      </c>
      <c r="P1265">
        <v>13741.800000000001</v>
      </c>
      <c r="Q1265">
        <v>64392.05099882494</v>
      </c>
    </row>
    <row r="1266" spans="1:17">
      <c r="A1266" s="78">
        <v>46253</v>
      </c>
      <c r="B1266" t="s">
        <v>7276</v>
      </c>
      <c r="C1266" t="s">
        <v>6134</v>
      </c>
      <c r="D1266" t="s">
        <v>6205</v>
      </c>
      <c r="E1266" t="s">
        <v>661</v>
      </c>
      <c r="F1266">
        <v>2</v>
      </c>
      <c r="G1266">
        <v>528175</v>
      </c>
      <c r="H1266">
        <v>346208.04324324324</v>
      </c>
      <c r="I1266">
        <v>129625.29009009007</v>
      </c>
      <c r="J1266">
        <v>32185.043478260868</v>
      </c>
      <c r="K1266" t="s">
        <v>7970</v>
      </c>
      <c r="L1266" t="s">
        <v>7971</v>
      </c>
      <c r="M1266">
        <v>0</v>
      </c>
      <c r="N1266">
        <v>3571.4285714285716</v>
      </c>
      <c r="O1266">
        <v>0</v>
      </c>
      <c r="P1266">
        <v>10563.5</v>
      </c>
      <c r="Q1266">
        <v>83305.318040400642</v>
      </c>
    </row>
    <row r="1267" spans="1:17">
      <c r="A1267" s="78">
        <v>46253</v>
      </c>
      <c r="B1267" t="s">
        <v>7277</v>
      </c>
      <c r="C1267" t="s">
        <v>6183</v>
      </c>
      <c r="D1267" t="s">
        <v>726</v>
      </c>
      <c r="E1267" t="s">
        <v>661</v>
      </c>
      <c r="F1267">
        <v>40</v>
      </c>
      <c r="G1267">
        <v>2554110</v>
      </c>
      <c r="H1267">
        <v>1694524.2810810811</v>
      </c>
      <c r="I1267">
        <v>606475.71891891886</v>
      </c>
      <c r="J1267">
        <v>263756.52173913043</v>
      </c>
      <c r="K1267" t="s">
        <v>7970</v>
      </c>
      <c r="L1267" t="s">
        <v>7971</v>
      </c>
      <c r="M1267">
        <v>0</v>
      </c>
      <c r="N1267">
        <v>50000</v>
      </c>
      <c r="O1267">
        <v>0</v>
      </c>
      <c r="P1267">
        <v>51082.200000000004</v>
      </c>
      <c r="Q1267">
        <v>241636.99717978842</v>
      </c>
    </row>
    <row r="1268" spans="1:17">
      <c r="A1268" s="78">
        <v>46253</v>
      </c>
      <c r="B1268" t="s">
        <v>7278</v>
      </c>
      <c r="C1268" t="s">
        <v>6138</v>
      </c>
      <c r="D1268" t="s">
        <v>765</v>
      </c>
      <c r="E1268" t="s">
        <v>661</v>
      </c>
      <c r="F1268">
        <v>5</v>
      </c>
      <c r="G1268">
        <v>1188393.75</v>
      </c>
      <c r="H1268">
        <v>778968.09729729732</v>
      </c>
      <c r="I1268">
        <v>291656.90270270268</v>
      </c>
      <c r="J1268">
        <v>80539.130434782608</v>
      </c>
      <c r="K1268" t="s">
        <v>7970</v>
      </c>
      <c r="L1268" t="s">
        <v>7972</v>
      </c>
      <c r="M1268">
        <v>0</v>
      </c>
      <c r="N1268">
        <v>0</v>
      </c>
      <c r="O1268">
        <v>0</v>
      </c>
      <c r="P1268">
        <v>23767.875000000004</v>
      </c>
      <c r="Q1268">
        <v>187349.89726792008</v>
      </c>
    </row>
    <row r="1269" spans="1:17">
      <c r="A1269" s="78">
        <v>46253</v>
      </c>
      <c r="B1269" t="s">
        <v>7279</v>
      </c>
      <c r="C1269" t="s">
        <v>6188</v>
      </c>
      <c r="D1269" t="s">
        <v>2791</v>
      </c>
      <c r="E1269" t="s">
        <v>2770</v>
      </c>
      <c r="F1269">
        <v>10</v>
      </c>
      <c r="G1269">
        <v>1027675</v>
      </c>
      <c r="H1269">
        <v>708748.10810810793</v>
      </c>
      <c r="I1269">
        <v>217085.22522522532</v>
      </c>
      <c r="J1269">
        <v>153778.08695652173</v>
      </c>
      <c r="K1269" t="s">
        <v>7970</v>
      </c>
      <c r="L1269" t="s">
        <v>7972</v>
      </c>
      <c r="M1269">
        <v>0</v>
      </c>
      <c r="N1269">
        <v>0</v>
      </c>
      <c r="O1269">
        <v>0</v>
      </c>
      <c r="P1269">
        <v>0</v>
      </c>
      <c r="Q1269">
        <v>63307.138268703595</v>
      </c>
    </row>
    <row r="1270" spans="1:17">
      <c r="A1270" s="78">
        <v>46253</v>
      </c>
      <c r="B1270" t="s">
        <v>7280</v>
      </c>
      <c r="C1270" t="s">
        <v>6196</v>
      </c>
      <c r="D1270" t="s">
        <v>6205</v>
      </c>
      <c r="E1270" t="s">
        <v>661</v>
      </c>
      <c r="F1270">
        <v>2</v>
      </c>
      <c r="G1270">
        <v>528175</v>
      </c>
      <c r="H1270">
        <v>346208.04324324324</v>
      </c>
      <c r="I1270">
        <v>129625.29009009007</v>
      </c>
      <c r="J1270">
        <v>32185.043478260868</v>
      </c>
      <c r="K1270" t="s">
        <v>7970</v>
      </c>
      <c r="L1270" t="s">
        <v>7971</v>
      </c>
      <c r="M1270">
        <v>0</v>
      </c>
      <c r="N1270">
        <v>3846.1538461538462</v>
      </c>
      <c r="O1270">
        <v>0</v>
      </c>
      <c r="P1270">
        <v>10563.5</v>
      </c>
      <c r="Q1270">
        <v>83030.592765675363</v>
      </c>
    </row>
    <row r="1271" spans="1:17">
      <c r="A1271" s="78">
        <v>46253</v>
      </c>
      <c r="B1271" t="s">
        <v>7281</v>
      </c>
      <c r="C1271" t="s">
        <v>6196</v>
      </c>
      <c r="D1271" t="s">
        <v>765</v>
      </c>
      <c r="E1271" t="s">
        <v>661</v>
      </c>
      <c r="F1271">
        <v>10</v>
      </c>
      <c r="G1271">
        <v>2376787.5</v>
      </c>
      <c r="H1271">
        <v>1557936.1945945946</v>
      </c>
      <c r="I1271">
        <v>583313.80540540535</v>
      </c>
      <c r="J1271">
        <v>161078.26086956522</v>
      </c>
      <c r="K1271" t="s">
        <v>7970</v>
      </c>
      <c r="L1271" t="s">
        <v>7971</v>
      </c>
      <c r="M1271">
        <v>0</v>
      </c>
      <c r="N1271">
        <v>8064.5161290322585</v>
      </c>
      <c r="O1271">
        <v>0</v>
      </c>
      <c r="P1271">
        <v>47535.750000000007</v>
      </c>
      <c r="Q1271">
        <v>366635.27840680792</v>
      </c>
    </row>
    <row r="1272" spans="1:17">
      <c r="A1272" s="78">
        <v>46253</v>
      </c>
      <c r="B1272" t="s">
        <v>7282</v>
      </c>
      <c r="C1272" t="s">
        <v>6196</v>
      </c>
      <c r="D1272" t="s">
        <v>726</v>
      </c>
      <c r="E1272" t="s">
        <v>661</v>
      </c>
      <c r="F1272">
        <v>8</v>
      </c>
      <c r="G1272">
        <v>510822.00000000006</v>
      </c>
      <c r="H1272">
        <v>338904.85621621623</v>
      </c>
      <c r="I1272">
        <v>121295.14378378377</v>
      </c>
      <c r="J1272">
        <v>32751.304347826084</v>
      </c>
      <c r="K1272" t="s">
        <v>7970</v>
      </c>
      <c r="L1272" t="s">
        <v>7971</v>
      </c>
      <c r="M1272">
        <v>0</v>
      </c>
      <c r="N1272">
        <v>6666.666666666667</v>
      </c>
      <c r="O1272">
        <v>0</v>
      </c>
      <c r="P1272">
        <v>10216.44</v>
      </c>
      <c r="Q1272">
        <v>71660.732769291018</v>
      </c>
    </row>
    <row r="1273" spans="1:17">
      <c r="A1273" s="78">
        <v>46253</v>
      </c>
      <c r="B1273" t="s">
        <v>7283</v>
      </c>
      <c r="C1273" t="s">
        <v>6134</v>
      </c>
      <c r="D1273" t="s">
        <v>765</v>
      </c>
      <c r="E1273" t="s">
        <v>661</v>
      </c>
      <c r="F1273">
        <v>5</v>
      </c>
      <c r="G1273">
        <v>1188393.75</v>
      </c>
      <c r="H1273">
        <v>778968.09729729732</v>
      </c>
      <c r="I1273">
        <v>291656.90270270268</v>
      </c>
      <c r="J1273">
        <v>80539.130434782608</v>
      </c>
      <c r="K1273" t="s">
        <v>7967</v>
      </c>
      <c r="L1273" t="s">
        <v>7973</v>
      </c>
      <c r="M1273">
        <v>0</v>
      </c>
      <c r="N1273">
        <v>0</v>
      </c>
      <c r="O1273">
        <v>95071.500000000015</v>
      </c>
      <c r="P1273">
        <v>0</v>
      </c>
      <c r="Q1273">
        <v>116046.27226792007</v>
      </c>
    </row>
    <row r="1274" spans="1:17">
      <c r="A1274" s="78">
        <v>46253</v>
      </c>
      <c r="B1274" t="s">
        <v>7284</v>
      </c>
      <c r="C1274" t="s">
        <v>6128</v>
      </c>
      <c r="D1274" t="s">
        <v>6202</v>
      </c>
      <c r="E1274" t="s">
        <v>661</v>
      </c>
      <c r="F1274">
        <v>4</v>
      </c>
      <c r="G1274">
        <v>283790</v>
      </c>
      <c r="H1274">
        <v>188280.47567567567</v>
      </c>
      <c r="I1274">
        <v>67386.190990990988</v>
      </c>
      <c r="J1274">
        <v>15885.913043478264</v>
      </c>
      <c r="K1274" t="s">
        <v>7970</v>
      </c>
      <c r="L1274" t="s">
        <v>7971</v>
      </c>
      <c r="M1274">
        <v>0</v>
      </c>
      <c r="N1274">
        <v>2500</v>
      </c>
      <c r="O1274">
        <v>0</v>
      </c>
      <c r="P1274">
        <v>5675.8</v>
      </c>
      <c r="Q1274">
        <v>43324.477947512722</v>
      </c>
    </row>
    <row r="1275" spans="1:17">
      <c r="A1275" s="78">
        <v>46253</v>
      </c>
      <c r="B1275" t="s">
        <v>7284</v>
      </c>
      <c r="C1275" t="s">
        <v>6128</v>
      </c>
      <c r="D1275" t="s">
        <v>726</v>
      </c>
      <c r="E1275" t="s">
        <v>661</v>
      </c>
      <c r="F1275">
        <v>4</v>
      </c>
      <c r="G1275">
        <v>255411.00000000003</v>
      </c>
      <c r="H1275">
        <v>169452.42810810811</v>
      </c>
      <c r="I1275">
        <v>60647.571891891886</v>
      </c>
      <c r="J1275">
        <v>16375.652173913042</v>
      </c>
      <c r="K1275" t="s">
        <v>7970</v>
      </c>
      <c r="L1275" t="s">
        <v>7971</v>
      </c>
      <c r="M1275">
        <v>0</v>
      </c>
      <c r="N1275">
        <v>2500</v>
      </c>
      <c r="O1275">
        <v>0</v>
      </c>
      <c r="P1275">
        <v>5108.22</v>
      </c>
      <c r="Q1275">
        <v>36663.699717978845</v>
      </c>
    </row>
    <row r="1276" spans="1:17">
      <c r="A1276" s="78">
        <v>46253</v>
      </c>
      <c r="B1276" t="s">
        <v>7284</v>
      </c>
      <c r="C1276" t="s">
        <v>6128</v>
      </c>
      <c r="D1276" t="s">
        <v>6205</v>
      </c>
      <c r="E1276" t="s">
        <v>661</v>
      </c>
      <c r="F1276">
        <v>1</v>
      </c>
      <c r="G1276">
        <v>264087.5</v>
      </c>
      <c r="H1276">
        <v>173104.02162162162</v>
      </c>
      <c r="I1276">
        <v>64812.645045045036</v>
      </c>
      <c r="J1276">
        <v>16092.521739130434</v>
      </c>
      <c r="K1276" t="s">
        <v>7970</v>
      </c>
      <c r="L1276" t="s">
        <v>7971</v>
      </c>
      <c r="M1276">
        <v>0</v>
      </c>
      <c r="N1276">
        <v>2500</v>
      </c>
      <c r="O1276">
        <v>0</v>
      </c>
      <c r="P1276">
        <v>5281.75</v>
      </c>
      <c r="Q1276">
        <v>40938.373305914603</v>
      </c>
    </row>
    <row r="1277" spans="1:17">
      <c r="A1277" s="78">
        <v>46253</v>
      </c>
      <c r="B1277" t="s">
        <v>7285</v>
      </c>
      <c r="C1277" t="s">
        <v>6158</v>
      </c>
      <c r="D1277" t="s">
        <v>6202</v>
      </c>
      <c r="E1277" t="s">
        <v>661</v>
      </c>
      <c r="F1277">
        <v>8</v>
      </c>
      <c r="G1277">
        <v>567580</v>
      </c>
      <c r="H1277">
        <v>376560.95135135134</v>
      </c>
      <c r="I1277">
        <v>134772.38198198198</v>
      </c>
      <c r="J1277">
        <v>31771.826086956527</v>
      </c>
      <c r="K1277" t="s">
        <v>7970</v>
      </c>
      <c r="L1277" t="s">
        <v>7971</v>
      </c>
      <c r="M1277">
        <v>0</v>
      </c>
      <c r="N1277">
        <v>7500</v>
      </c>
      <c r="O1277">
        <v>0</v>
      </c>
      <c r="P1277">
        <v>11351.6</v>
      </c>
      <c r="Q1277">
        <v>84148.955895025443</v>
      </c>
    </row>
    <row r="1278" spans="1:17">
      <c r="A1278" s="78">
        <v>46253</v>
      </c>
      <c r="B1278" t="s">
        <v>7286</v>
      </c>
      <c r="C1278" t="s">
        <v>6158</v>
      </c>
      <c r="D1278" t="s">
        <v>2785</v>
      </c>
      <c r="E1278" t="s">
        <v>2770</v>
      </c>
      <c r="F1278">
        <v>12</v>
      </c>
      <c r="G1278">
        <v>361860.00000000006</v>
      </c>
      <c r="H1278">
        <v>263469.40540540533</v>
      </c>
      <c r="I1278">
        <v>62530.594594594673</v>
      </c>
      <c r="J1278">
        <v>46197.704347826089</v>
      </c>
      <c r="K1278" t="s">
        <v>7970</v>
      </c>
      <c r="L1278" t="s">
        <v>7972</v>
      </c>
      <c r="M1278">
        <v>0</v>
      </c>
      <c r="N1278">
        <v>0</v>
      </c>
      <c r="O1278">
        <v>0</v>
      </c>
      <c r="P1278">
        <v>0</v>
      </c>
      <c r="Q1278">
        <v>16332.890246768584</v>
      </c>
    </row>
    <row r="1279" spans="1:17">
      <c r="A1279" s="78">
        <v>46253</v>
      </c>
      <c r="B1279" t="s">
        <v>7287</v>
      </c>
      <c r="C1279" t="s">
        <v>6158</v>
      </c>
      <c r="D1279" t="s">
        <v>2791</v>
      </c>
      <c r="E1279" t="s">
        <v>2770</v>
      </c>
      <c r="F1279">
        <v>15</v>
      </c>
      <c r="G1279">
        <v>1541512.5000000002</v>
      </c>
      <c r="H1279">
        <v>1063122.1621621619</v>
      </c>
      <c r="I1279">
        <v>325627.8378378381</v>
      </c>
      <c r="J1279">
        <v>230667.13043478259</v>
      </c>
      <c r="K1279" t="s">
        <v>7970</v>
      </c>
      <c r="L1279" t="s">
        <v>7972</v>
      </c>
      <c r="M1279">
        <v>0</v>
      </c>
      <c r="N1279">
        <v>0</v>
      </c>
      <c r="O1279">
        <v>0</v>
      </c>
      <c r="P1279">
        <v>0</v>
      </c>
      <c r="Q1279">
        <v>94960.707403055509</v>
      </c>
    </row>
    <row r="1280" spans="1:17">
      <c r="A1280" s="78">
        <v>46253</v>
      </c>
      <c r="B1280" t="s">
        <v>7288</v>
      </c>
      <c r="C1280" t="s">
        <v>6158</v>
      </c>
      <c r="D1280" t="s">
        <v>2791</v>
      </c>
      <c r="E1280" t="s">
        <v>2770</v>
      </c>
      <c r="F1280">
        <v>10</v>
      </c>
      <c r="G1280">
        <v>1027675</v>
      </c>
      <c r="H1280">
        <v>708748.10810810793</v>
      </c>
      <c r="I1280">
        <v>217085.22522522532</v>
      </c>
      <c r="J1280">
        <v>153778.08695652173</v>
      </c>
      <c r="K1280" t="s">
        <v>7970</v>
      </c>
      <c r="L1280" t="s">
        <v>7972</v>
      </c>
      <c r="M1280">
        <v>0</v>
      </c>
      <c r="N1280">
        <v>0</v>
      </c>
      <c r="O1280">
        <v>0</v>
      </c>
      <c r="P1280">
        <v>0</v>
      </c>
      <c r="Q1280">
        <v>63307.138268703595</v>
      </c>
    </row>
    <row r="1281" spans="1:17">
      <c r="A1281" s="78">
        <v>46253</v>
      </c>
      <c r="B1281" t="s">
        <v>7289</v>
      </c>
      <c r="C1281" t="s">
        <v>6287</v>
      </c>
      <c r="D1281" t="s">
        <v>6202</v>
      </c>
      <c r="E1281" t="s">
        <v>661</v>
      </c>
      <c r="F1281">
        <v>8</v>
      </c>
      <c r="G1281">
        <v>567580</v>
      </c>
      <c r="H1281">
        <v>376560.95135135134</v>
      </c>
      <c r="I1281">
        <v>134772.38198198198</v>
      </c>
      <c r="J1281">
        <v>31771.826086956527</v>
      </c>
      <c r="K1281" t="s">
        <v>7970</v>
      </c>
      <c r="L1281" t="s">
        <v>7972</v>
      </c>
      <c r="M1281">
        <v>0</v>
      </c>
      <c r="N1281">
        <v>0</v>
      </c>
      <c r="O1281">
        <v>0</v>
      </c>
      <c r="P1281">
        <v>11351.6</v>
      </c>
      <c r="Q1281">
        <v>91648.955895025443</v>
      </c>
    </row>
    <row r="1282" spans="1:17">
      <c r="A1282" s="78">
        <v>46253</v>
      </c>
      <c r="B1282" t="s">
        <v>7290</v>
      </c>
      <c r="C1282" t="s">
        <v>6158</v>
      </c>
      <c r="D1282" t="s">
        <v>765</v>
      </c>
      <c r="E1282" t="s">
        <v>661</v>
      </c>
      <c r="F1282">
        <v>5</v>
      </c>
      <c r="G1282">
        <v>1188393.75</v>
      </c>
      <c r="H1282">
        <v>778968.09729729732</v>
      </c>
      <c r="I1282">
        <v>291656.90270270268</v>
      </c>
      <c r="J1282">
        <v>80539.130434782608</v>
      </c>
      <c r="K1282" t="s">
        <v>7970</v>
      </c>
      <c r="L1282" t="s">
        <v>7971</v>
      </c>
      <c r="M1282">
        <v>0</v>
      </c>
      <c r="N1282">
        <v>5882.3529411764703</v>
      </c>
      <c r="O1282">
        <v>0</v>
      </c>
      <c r="P1282">
        <v>23767.875000000004</v>
      </c>
      <c r="Q1282">
        <v>181467.54432674361</v>
      </c>
    </row>
    <row r="1283" spans="1:17">
      <c r="A1283" s="78">
        <v>46254</v>
      </c>
      <c r="B1283" t="s">
        <v>7291</v>
      </c>
      <c r="C1283" t="s">
        <v>6128</v>
      </c>
      <c r="D1283" t="s">
        <v>174</v>
      </c>
      <c r="E1283" t="s">
        <v>84</v>
      </c>
      <c r="F1283">
        <v>1</v>
      </c>
      <c r="G1283">
        <v>317682</v>
      </c>
      <c r="H1283">
        <v>223810.32648648648</v>
      </c>
      <c r="I1283">
        <v>62389.673513513524</v>
      </c>
      <c r="J1283">
        <v>14546.782608695654</v>
      </c>
      <c r="K1283" t="s">
        <v>7970</v>
      </c>
      <c r="L1283" t="s">
        <v>7972</v>
      </c>
      <c r="M1283">
        <v>0</v>
      </c>
      <c r="N1283">
        <v>0</v>
      </c>
      <c r="O1283">
        <v>0</v>
      </c>
      <c r="P1283">
        <v>6353.64</v>
      </c>
      <c r="Q1283">
        <v>41489.250904817869</v>
      </c>
    </row>
    <row r="1284" spans="1:17">
      <c r="A1284" s="78">
        <v>46254</v>
      </c>
      <c r="B1284" t="s">
        <v>7292</v>
      </c>
      <c r="C1284" t="s">
        <v>6196</v>
      </c>
      <c r="D1284" t="s">
        <v>6135</v>
      </c>
      <c r="E1284" t="s">
        <v>20</v>
      </c>
      <c r="F1284">
        <v>6</v>
      </c>
      <c r="G1284">
        <v>553890</v>
      </c>
      <c r="H1284">
        <v>425711.09189189179</v>
      </c>
      <c r="I1284">
        <v>73288.908108108153</v>
      </c>
      <c r="J1284">
        <v>5647.304347826087</v>
      </c>
      <c r="K1284" t="s">
        <v>7970</v>
      </c>
      <c r="L1284" t="s">
        <v>7971</v>
      </c>
      <c r="M1284">
        <v>0</v>
      </c>
      <c r="N1284">
        <v>8064.5161290322585</v>
      </c>
      <c r="O1284">
        <v>0</v>
      </c>
      <c r="P1284">
        <v>11077.8</v>
      </c>
      <c r="Q1284">
        <v>48499.287631249812</v>
      </c>
    </row>
    <row r="1285" spans="1:17">
      <c r="A1285" s="78">
        <v>46254</v>
      </c>
      <c r="B1285" t="s">
        <v>7293</v>
      </c>
      <c r="C1285" t="s">
        <v>6196</v>
      </c>
      <c r="D1285" t="s">
        <v>4529</v>
      </c>
      <c r="E1285" t="s">
        <v>84</v>
      </c>
      <c r="F1285">
        <v>3</v>
      </c>
      <c r="G1285">
        <v>0</v>
      </c>
      <c r="H1285">
        <v>0</v>
      </c>
      <c r="I1285">
        <v>0</v>
      </c>
      <c r="J1285">
        <v>3982.9565217391305</v>
      </c>
      <c r="K1285" t="s">
        <v>7970</v>
      </c>
      <c r="L1285" t="s">
        <v>7971</v>
      </c>
      <c r="M1285">
        <v>0</v>
      </c>
      <c r="N1285">
        <v>8333.3333333333339</v>
      </c>
      <c r="O1285">
        <v>0</v>
      </c>
      <c r="P1285">
        <v>0</v>
      </c>
      <c r="Q1285">
        <v>-12316.289855072464</v>
      </c>
    </row>
    <row r="1286" spans="1:17">
      <c r="A1286" s="78">
        <v>46254</v>
      </c>
      <c r="B1286" t="s">
        <v>7293</v>
      </c>
      <c r="C1286" t="s">
        <v>6196</v>
      </c>
      <c r="D1286" t="s">
        <v>1554</v>
      </c>
      <c r="E1286" t="s">
        <v>84</v>
      </c>
      <c r="F1286">
        <v>3</v>
      </c>
      <c r="G1286">
        <v>902707.50000000012</v>
      </c>
      <c r="H1286">
        <v>693571.65405405394</v>
      </c>
      <c r="I1286">
        <v>119678.34594594606</v>
      </c>
      <c r="J1286">
        <v>3982.9565217391305</v>
      </c>
      <c r="K1286" t="s">
        <v>7970</v>
      </c>
      <c r="L1286" t="s">
        <v>7971</v>
      </c>
      <c r="M1286">
        <v>0</v>
      </c>
      <c r="N1286">
        <v>8333.3333333333339</v>
      </c>
      <c r="O1286">
        <v>0</v>
      </c>
      <c r="P1286">
        <v>18054.150000000001</v>
      </c>
      <c r="Q1286">
        <v>89307.906090873585</v>
      </c>
    </row>
    <row r="1287" spans="1:17">
      <c r="A1287" s="78">
        <v>46254</v>
      </c>
      <c r="B1287" t="s">
        <v>7294</v>
      </c>
      <c r="C1287" t="s">
        <v>6138</v>
      </c>
      <c r="D1287" t="s">
        <v>6160</v>
      </c>
      <c r="E1287" t="s">
        <v>20</v>
      </c>
      <c r="F1287">
        <v>1</v>
      </c>
      <c r="G1287">
        <v>810300</v>
      </c>
      <c r="H1287">
        <v>598738.07567567565</v>
      </c>
      <c r="I1287">
        <v>131261.92432432424</v>
      </c>
      <c r="J1287">
        <v>19910.956521739132</v>
      </c>
      <c r="K1287" t="s">
        <v>6947</v>
      </c>
      <c r="L1287" t="s">
        <v>7974</v>
      </c>
      <c r="M1287">
        <v>15000</v>
      </c>
      <c r="N1287">
        <v>9090.9090909090901</v>
      </c>
      <c r="O1287">
        <v>0</v>
      </c>
      <c r="P1287">
        <v>16206</v>
      </c>
      <c r="Q1287">
        <v>71054.058711676014</v>
      </c>
    </row>
    <row r="1288" spans="1:17">
      <c r="A1288" s="78">
        <v>46254</v>
      </c>
      <c r="B1288" t="s">
        <v>7295</v>
      </c>
      <c r="C1288" t="s">
        <v>6196</v>
      </c>
      <c r="D1288" t="s">
        <v>6363</v>
      </c>
      <c r="E1288" t="s">
        <v>84</v>
      </c>
      <c r="F1288">
        <v>15</v>
      </c>
      <c r="G1288">
        <v>252525.00000000003</v>
      </c>
      <c r="H1288">
        <v>182579.67567567568</v>
      </c>
      <c r="I1288">
        <v>44920.32432432432</v>
      </c>
      <c r="J1288">
        <v>470.60869565217394</v>
      </c>
      <c r="K1288" t="s">
        <v>7970</v>
      </c>
      <c r="L1288" t="s">
        <v>7972</v>
      </c>
      <c r="M1288">
        <v>0</v>
      </c>
      <c r="N1288">
        <v>0</v>
      </c>
      <c r="O1288">
        <v>0</v>
      </c>
      <c r="P1288">
        <v>5050.5</v>
      </c>
      <c r="Q1288">
        <v>39399.215628672144</v>
      </c>
    </row>
    <row r="1289" spans="1:17">
      <c r="A1289" s="78">
        <v>46254</v>
      </c>
      <c r="B1289" t="s">
        <v>7296</v>
      </c>
      <c r="C1289" t="s">
        <v>6287</v>
      </c>
      <c r="D1289" t="s">
        <v>6294</v>
      </c>
      <c r="E1289" t="s">
        <v>84</v>
      </c>
      <c r="F1289">
        <v>1</v>
      </c>
      <c r="G1289">
        <v>707347.50000000012</v>
      </c>
      <c r="H1289">
        <v>516692.77837837825</v>
      </c>
      <c r="I1289">
        <v>120557.22162162175</v>
      </c>
      <c r="J1289">
        <v>19903.304347826088</v>
      </c>
      <c r="K1289" t="s">
        <v>7970</v>
      </c>
      <c r="L1289" t="s">
        <v>7972</v>
      </c>
      <c r="M1289">
        <v>0</v>
      </c>
      <c r="N1289">
        <v>0</v>
      </c>
      <c r="O1289">
        <v>0</v>
      </c>
      <c r="P1289">
        <v>14146.95</v>
      </c>
      <c r="Q1289">
        <v>86506.967273795672</v>
      </c>
    </row>
    <row r="1290" spans="1:17">
      <c r="A1290" s="78">
        <v>46254</v>
      </c>
      <c r="B1290" t="s">
        <v>7297</v>
      </c>
      <c r="C1290" t="s">
        <v>6251</v>
      </c>
      <c r="D1290" t="s">
        <v>6135</v>
      </c>
      <c r="E1290" t="s">
        <v>20</v>
      </c>
      <c r="F1290">
        <v>2</v>
      </c>
      <c r="G1290">
        <v>184630</v>
      </c>
      <c r="H1290">
        <v>141903.69729729727</v>
      </c>
      <c r="I1290">
        <v>24429.636036036041</v>
      </c>
      <c r="J1290">
        <v>1882.4347826086957</v>
      </c>
      <c r="K1290" t="s">
        <v>7970</v>
      </c>
      <c r="L1290" t="s">
        <v>7972</v>
      </c>
      <c r="M1290">
        <v>0</v>
      </c>
      <c r="N1290">
        <v>0</v>
      </c>
      <c r="O1290">
        <v>0</v>
      </c>
      <c r="P1290">
        <v>3692.6000000000004</v>
      </c>
      <c r="Q1290">
        <v>18854.601253427347</v>
      </c>
    </row>
    <row r="1291" spans="1:17">
      <c r="A1291" s="78">
        <v>46254</v>
      </c>
      <c r="B1291" t="s">
        <v>7298</v>
      </c>
      <c r="C1291" t="s">
        <v>6124</v>
      </c>
      <c r="D1291" t="s">
        <v>6160</v>
      </c>
      <c r="E1291" t="s">
        <v>20</v>
      </c>
      <c r="F1291">
        <v>1</v>
      </c>
      <c r="G1291">
        <v>810300</v>
      </c>
      <c r="H1291">
        <v>598738.07567567565</v>
      </c>
      <c r="I1291">
        <v>131261.92432432424</v>
      </c>
      <c r="J1291">
        <v>19910.956521739132</v>
      </c>
      <c r="K1291" t="s">
        <v>6947</v>
      </c>
      <c r="L1291" t="s">
        <v>7974</v>
      </c>
      <c r="M1291">
        <v>15000</v>
      </c>
      <c r="N1291">
        <v>6250</v>
      </c>
      <c r="O1291">
        <v>0</v>
      </c>
      <c r="P1291">
        <v>16206</v>
      </c>
      <c r="Q1291">
        <v>73894.967802585103</v>
      </c>
    </row>
    <row r="1292" spans="1:17">
      <c r="A1292" s="78">
        <v>46254</v>
      </c>
      <c r="B1292" t="s">
        <v>7299</v>
      </c>
      <c r="C1292" t="s">
        <v>6175</v>
      </c>
      <c r="D1292" t="s">
        <v>6135</v>
      </c>
      <c r="E1292" t="s">
        <v>20</v>
      </c>
      <c r="F1292">
        <v>3</v>
      </c>
      <c r="G1292">
        <v>276945</v>
      </c>
      <c r="H1292">
        <v>212855.54594594589</v>
      </c>
      <c r="I1292">
        <v>36644.454054054077</v>
      </c>
      <c r="J1292">
        <v>2823.6521739130435</v>
      </c>
      <c r="K1292" t="s">
        <v>7970</v>
      </c>
      <c r="L1292" t="s">
        <v>7971</v>
      </c>
      <c r="M1292">
        <v>0</v>
      </c>
      <c r="N1292">
        <v>7692.3076923076924</v>
      </c>
      <c r="O1292">
        <v>0</v>
      </c>
      <c r="P1292">
        <v>5538.9</v>
      </c>
      <c r="Q1292">
        <v>20589.594187833347</v>
      </c>
    </row>
    <row r="1293" spans="1:17">
      <c r="A1293" s="78">
        <v>46254</v>
      </c>
      <c r="B1293" t="s">
        <v>7299</v>
      </c>
      <c r="C1293" t="s">
        <v>6175</v>
      </c>
      <c r="D1293" t="s">
        <v>6218</v>
      </c>
      <c r="E1293" t="s">
        <v>20</v>
      </c>
      <c r="F1293">
        <v>2</v>
      </c>
      <c r="G1293">
        <v>190364.99999999997</v>
      </c>
      <c r="H1293">
        <v>145139.28648648647</v>
      </c>
      <c r="I1293">
        <v>26360.713513513503</v>
      </c>
      <c r="J1293">
        <v>1651.3391304347824</v>
      </c>
      <c r="K1293" t="s">
        <v>7970</v>
      </c>
      <c r="L1293" t="s">
        <v>7971</v>
      </c>
      <c r="M1293">
        <v>0</v>
      </c>
      <c r="N1293">
        <v>7692.3076923076924</v>
      </c>
      <c r="O1293">
        <v>0</v>
      </c>
      <c r="P1293">
        <v>3807.2999999999997</v>
      </c>
      <c r="Q1293">
        <v>13209.76669077103</v>
      </c>
    </row>
    <row r="1294" spans="1:17">
      <c r="A1294" s="78">
        <v>46254</v>
      </c>
      <c r="B1294" t="s">
        <v>7300</v>
      </c>
      <c r="C1294" t="s">
        <v>6188</v>
      </c>
      <c r="D1294" t="s">
        <v>6207</v>
      </c>
      <c r="E1294" t="s">
        <v>84</v>
      </c>
      <c r="F1294">
        <v>3</v>
      </c>
      <c r="G1294">
        <v>861915.00000000012</v>
      </c>
      <c r="H1294">
        <v>654051.2432432432</v>
      </c>
      <c r="I1294">
        <v>122448.7567567568</v>
      </c>
      <c r="J1294">
        <v>9733.565217391304</v>
      </c>
      <c r="K1294" t="s">
        <v>7970</v>
      </c>
      <c r="L1294" t="s">
        <v>7971</v>
      </c>
      <c r="M1294">
        <v>0</v>
      </c>
      <c r="N1294">
        <v>16666.666666666668</v>
      </c>
      <c r="O1294">
        <v>0</v>
      </c>
      <c r="P1294">
        <v>17238.300000000003</v>
      </c>
      <c r="Q1294">
        <v>78810.224872698833</v>
      </c>
    </row>
    <row r="1295" spans="1:17">
      <c r="A1295" s="78">
        <v>46254</v>
      </c>
      <c r="B1295" t="s">
        <v>7301</v>
      </c>
      <c r="C1295" t="s">
        <v>6188</v>
      </c>
      <c r="D1295" t="s">
        <v>6156</v>
      </c>
      <c r="E1295" t="s">
        <v>20</v>
      </c>
      <c r="F1295">
        <v>20</v>
      </c>
      <c r="G1295">
        <v>3435450.0000000005</v>
      </c>
      <c r="H1295">
        <v>2546870.9189189188</v>
      </c>
      <c r="I1295">
        <v>548129.08108108118</v>
      </c>
      <c r="J1295">
        <v>82459.826086956527</v>
      </c>
      <c r="K1295" t="s">
        <v>6947</v>
      </c>
      <c r="L1295" t="s">
        <v>7974</v>
      </c>
      <c r="M1295">
        <v>75000</v>
      </c>
      <c r="N1295">
        <v>30000</v>
      </c>
      <c r="O1295">
        <v>0</v>
      </c>
      <c r="P1295">
        <v>68709</v>
      </c>
      <c r="Q1295">
        <v>291960.25499412464</v>
      </c>
    </row>
    <row r="1296" spans="1:17">
      <c r="A1296" s="78">
        <v>46254</v>
      </c>
      <c r="B1296" t="s">
        <v>7302</v>
      </c>
      <c r="C1296" t="s">
        <v>6134</v>
      </c>
      <c r="D1296" t="s">
        <v>6135</v>
      </c>
      <c r="E1296" t="s">
        <v>20</v>
      </c>
      <c r="F1296">
        <v>8</v>
      </c>
      <c r="G1296">
        <v>738520</v>
      </c>
      <c r="H1296">
        <v>567614.78918918909</v>
      </c>
      <c r="I1296">
        <v>97718.544144144165</v>
      </c>
      <c r="J1296">
        <v>7529.739130434783</v>
      </c>
      <c r="K1296" t="s">
        <v>7967</v>
      </c>
      <c r="L1296" t="s">
        <v>7973</v>
      </c>
      <c r="M1296">
        <v>0</v>
      </c>
      <c r="N1296">
        <v>0</v>
      </c>
      <c r="O1296">
        <v>59081.600000000006</v>
      </c>
      <c r="P1296">
        <v>0</v>
      </c>
      <c r="Q1296">
        <v>31107.205013709376</v>
      </c>
    </row>
    <row r="1297" spans="1:17">
      <c r="A1297" s="78">
        <v>46254</v>
      </c>
      <c r="B1297" t="s">
        <v>7303</v>
      </c>
      <c r="C1297" t="s">
        <v>6188</v>
      </c>
      <c r="D1297" t="s">
        <v>3156</v>
      </c>
      <c r="E1297" t="s">
        <v>75</v>
      </c>
      <c r="F1297">
        <v>1</v>
      </c>
      <c r="G1297">
        <v>279650</v>
      </c>
      <c r="H1297">
        <v>214730.29459459457</v>
      </c>
      <c r="I1297">
        <v>37206.642342342355</v>
      </c>
      <c r="J1297">
        <v>2946.086956521739</v>
      </c>
      <c r="K1297" t="s">
        <v>7970</v>
      </c>
      <c r="L1297" t="s">
        <v>7971</v>
      </c>
      <c r="M1297">
        <v>0</v>
      </c>
      <c r="N1297">
        <v>16666.666666666668</v>
      </c>
      <c r="O1297">
        <v>0</v>
      </c>
      <c r="P1297">
        <v>5593.0000000000009</v>
      </c>
      <c r="Q1297">
        <v>12000.888719153951</v>
      </c>
    </row>
    <row r="1298" spans="1:17">
      <c r="A1298" s="78">
        <v>46254</v>
      </c>
      <c r="B1298" t="s">
        <v>7304</v>
      </c>
      <c r="C1298" t="s">
        <v>6183</v>
      </c>
      <c r="D1298" t="s">
        <v>6135</v>
      </c>
      <c r="E1298" t="s">
        <v>20</v>
      </c>
      <c r="F1298">
        <v>72</v>
      </c>
      <c r="G1298">
        <v>6646680</v>
      </c>
      <c r="H1298">
        <v>5108533.1027027015</v>
      </c>
      <c r="I1298">
        <v>879466.8972972976</v>
      </c>
      <c r="J1298">
        <v>97767.65217391304</v>
      </c>
      <c r="K1298" t="s">
        <v>7970</v>
      </c>
      <c r="L1298" t="s">
        <v>7971</v>
      </c>
      <c r="M1298">
        <v>0</v>
      </c>
      <c r="N1298">
        <v>50000</v>
      </c>
      <c r="O1298">
        <v>0</v>
      </c>
      <c r="P1298">
        <v>132933.6</v>
      </c>
      <c r="Q1298">
        <v>598765.64512338454</v>
      </c>
    </row>
    <row r="1299" spans="1:17">
      <c r="A1299" s="78">
        <v>46254</v>
      </c>
      <c r="B1299" t="s">
        <v>7305</v>
      </c>
      <c r="C1299" t="s">
        <v>6239</v>
      </c>
      <c r="D1299" t="s">
        <v>6170</v>
      </c>
      <c r="E1299" t="s">
        <v>84</v>
      </c>
      <c r="F1299">
        <v>1</v>
      </c>
      <c r="G1299">
        <v>1321085</v>
      </c>
      <c r="H1299">
        <v>995097.75135135127</v>
      </c>
      <c r="I1299">
        <v>195068.91531531524</v>
      </c>
      <c r="J1299">
        <v>16153.739130434782</v>
      </c>
      <c r="K1299" t="s">
        <v>7970</v>
      </c>
      <c r="L1299" t="s">
        <v>7971</v>
      </c>
      <c r="M1299">
        <v>0</v>
      </c>
      <c r="N1299">
        <v>10526.315789473685</v>
      </c>
      <c r="O1299">
        <v>0</v>
      </c>
      <c r="P1299">
        <v>26421.7</v>
      </c>
      <c r="Q1299">
        <v>141967.16039540677</v>
      </c>
    </row>
    <row r="1300" spans="1:17">
      <c r="A1300" s="78">
        <v>46254</v>
      </c>
      <c r="B1300" t="s">
        <v>7306</v>
      </c>
      <c r="C1300" t="s">
        <v>6239</v>
      </c>
      <c r="D1300" t="s">
        <v>6167</v>
      </c>
      <c r="E1300" t="s">
        <v>84</v>
      </c>
      <c r="F1300">
        <v>12</v>
      </c>
      <c r="G1300">
        <v>809190.00000000012</v>
      </c>
      <c r="H1300">
        <v>618182.42594594578</v>
      </c>
      <c r="I1300">
        <v>110817.57405405422</v>
      </c>
      <c r="J1300">
        <v>8282.7130434782612</v>
      </c>
      <c r="K1300" t="s">
        <v>7970</v>
      </c>
      <c r="L1300" t="s">
        <v>7972</v>
      </c>
      <c r="M1300">
        <v>0</v>
      </c>
      <c r="N1300">
        <v>0</v>
      </c>
      <c r="O1300">
        <v>0</v>
      </c>
      <c r="P1300">
        <v>16183.800000000001</v>
      </c>
      <c r="Q1300">
        <v>86351.061010575955</v>
      </c>
    </row>
    <row r="1301" spans="1:17">
      <c r="A1301" s="78">
        <v>46254</v>
      </c>
      <c r="B1301" t="s">
        <v>7307</v>
      </c>
      <c r="C1301" t="s">
        <v>6183</v>
      </c>
      <c r="D1301" t="s">
        <v>6210</v>
      </c>
      <c r="E1301" t="s">
        <v>20</v>
      </c>
      <c r="F1301">
        <v>6</v>
      </c>
      <c r="G1301">
        <v>962370.00000000012</v>
      </c>
      <c r="H1301">
        <v>719687.48108108109</v>
      </c>
      <c r="I1301">
        <v>147312.51891891891</v>
      </c>
      <c r="J1301">
        <v>39467.130434782608</v>
      </c>
      <c r="K1301" t="s">
        <v>7970</v>
      </c>
      <c r="L1301" t="s">
        <v>7972</v>
      </c>
      <c r="M1301">
        <v>0</v>
      </c>
      <c r="N1301">
        <v>0</v>
      </c>
      <c r="O1301">
        <v>0</v>
      </c>
      <c r="P1301">
        <v>19247.400000000001</v>
      </c>
      <c r="Q1301">
        <v>88597.988484136295</v>
      </c>
    </row>
    <row r="1302" spans="1:17">
      <c r="A1302" s="78">
        <v>46254</v>
      </c>
      <c r="B1302" t="s">
        <v>7308</v>
      </c>
      <c r="C1302" t="s">
        <v>6134</v>
      </c>
      <c r="D1302" t="s">
        <v>6160</v>
      </c>
      <c r="E1302" t="s">
        <v>20</v>
      </c>
      <c r="F1302">
        <v>2</v>
      </c>
      <c r="G1302">
        <v>1620600</v>
      </c>
      <c r="H1302">
        <v>1197476.1513513513</v>
      </c>
      <c r="I1302">
        <v>262523.84864864848</v>
      </c>
      <c r="J1302">
        <v>39821.913043478264</v>
      </c>
      <c r="K1302" t="s">
        <v>7967</v>
      </c>
      <c r="L1302" t="s">
        <v>7973</v>
      </c>
      <c r="M1302">
        <v>0</v>
      </c>
      <c r="N1302">
        <v>0</v>
      </c>
      <c r="O1302">
        <v>129648</v>
      </c>
      <c r="P1302">
        <v>0</v>
      </c>
      <c r="Q1302">
        <v>93053.935605170205</v>
      </c>
    </row>
    <row r="1303" spans="1:17">
      <c r="A1303" s="78">
        <v>46254</v>
      </c>
      <c r="B1303" t="s">
        <v>7309</v>
      </c>
      <c r="C1303" t="s">
        <v>6175</v>
      </c>
      <c r="D1303" t="s">
        <v>6148</v>
      </c>
      <c r="E1303" t="s">
        <v>84</v>
      </c>
      <c r="F1303">
        <v>2</v>
      </c>
      <c r="G1303">
        <v>152070</v>
      </c>
      <c r="H1303">
        <v>115402.68108108107</v>
      </c>
      <c r="I1303">
        <v>21597.318918918929</v>
      </c>
      <c r="J1303">
        <v>1668.1739130434783</v>
      </c>
      <c r="K1303" t="s">
        <v>7970</v>
      </c>
      <c r="L1303" t="s">
        <v>7971</v>
      </c>
      <c r="M1303">
        <v>0</v>
      </c>
      <c r="N1303">
        <v>5882.3529411764703</v>
      </c>
      <c r="O1303">
        <v>0</v>
      </c>
      <c r="P1303">
        <v>3041.4</v>
      </c>
      <c r="Q1303">
        <v>11005.392064698979</v>
      </c>
    </row>
    <row r="1304" spans="1:17">
      <c r="A1304" s="78">
        <v>46254</v>
      </c>
      <c r="B1304" t="s">
        <v>7310</v>
      </c>
      <c r="C1304" t="s">
        <v>6175</v>
      </c>
      <c r="D1304" t="s">
        <v>6173</v>
      </c>
      <c r="E1304" t="s">
        <v>84</v>
      </c>
      <c r="F1304">
        <v>24</v>
      </c>
      <c r="G1304">
        <v>489176.99999999994</v>
      </c>
      <c r="H1304">
        <v>377038.58594594587</v>
      </c>
      <c r="I1304">
        <v>63661.41405405401</v>
      </c>
      <c r="J1304">
        <v>4077.0782608695654</v>
      </c>
      <c r="K1304" t="s">
        <v>7970</v>
      </c>
      <c r="L1304" t="s">
        <v>7972</v>
      </c>
      <c r="M1304">
        <v>0</v>
      </c>
      <c r="N1304">
        <v>0</v>
      </c>
      <c r="O1304">
        <v>0</v>
      </c>
      <c r="P1304">
        <v>9783.5399999999991</v>
      </c>
      <c r="Q1304">
        <v>49800.795793184443</v>
      </c>
    </row>
    <row r="1305" spans="1:17">
      <c r="A1305" s="78">
        <v>46254</v>
      </c>
      <c r="B1305" t="s">
        <v>7311</v>
      </c>
      <c r="C1305" t="s">
        <v>6138</v>
      </c>
      <c r="D1305" t="s">
        <v>6135</v>
      </c>
      <c r="E1305" t="s">
        <v>20</v>
      </c>
      <c r="F1305">
        <v>6</v>
      </c>
      <c r="G1305">
        <v>553890</v>
      </c>
      <c r="H1305">
        <v>425711.09189189179</v>
      </c>
      <c r="I1305">
        <v>73288.908108108153</v>
      </c>
      <c r="J1305">
        <v>5647.304347826087</v>
      </c>
      <c r="K1305" t="s">
        <v>7970</v>
      </c>
      <c r="L1305" t="s">
        <v>7971</v>
      </c>
      <c r="M1305">
        <v>0</v>
      </c>
      <c r="N1305">
        <v>6250</v>
      </c>
      <c r="O1305">
        <v>0</v>
      </c>
      <c r="P1305">
        <v>11077.8</v>
      </c>
      <c r="Q1305">
        <v>50313.80376028207</v>
      </c>
    </row>
    <row r="1306" spans="1:17">
      <c r="A1306" s="78">
        <v>46254</v>
      </c>
      <c r="B1306" t="s">
        <v>7312</v>
      </c>
      <c r="C1306" t="s">
        <v>6201</v>
      </c>
      <c r="D1306" t="s">
        <v>6135</v>
      </c>
      <c r="E1306" t="s">
        <v>20</v>
      </c>
      <c r="F1306">
        <v>48</v>
      </c>
      <c r="G1306">
        <v>4431120</v>
      </c>
      <c r="H1306">
        <v>3405688.7351351343</v>
      </c>
      <c r="I1306">
        <v>586311.26486486522</v>
      </c>
      <c r="J1306">
        <v>65178.434782608696</v>
      </c>
      <c r="K1306" t="s">
        <v>7970</v>
      </c>
      <c r="L1306" t="s">
        <v>7971</v>
      </c>
      <c r="M1306">
        <v>0</v>
      </c>
      <c r="N1306">
        <v>25000</v>
      </c>
      <c r="O1306">
        <v>0</v>
      </c>
      <c r="P1306">
        <v>88622.399999999994</v>
      </c>
      <c r="Q1306">
        <v>407510.43008225656</v>
      </c>
    </row>
    <row r="1307" spans="1:17">
      <c r="A1307" s="78">
        <v>46254</v>
      </c>
      <c r="B1307" t="s">
        <v>7313</v>
      </c>
      <c r="C1307" t="s">
        <v>6251</v>
      </c>
      <c r="D1307" t="s">
        <v>6176</v>
      </c>
      <c r="E1307" t="s">
        <v>84</v>
      </c>
      <c r="F1307">
        <v>2</v>
      </c>
      <c r="G1307">
        <v>97679.999999999985</v>
      </c>
      <c r="H1307">
        <v>73648.172972972956</v>
      </c>
      <c r="I1307">
        <v>14351.82702702703</v>
      </c>
      <c r="J1307">
        <v>1714.0869565217395</v>
      </c>
      <c r="K1307" t="s">
        <v>7970</v>
      </c>
      <c r="L1307" t="s">
        <v>7972</v>
      </c>
      <c r="M1307">
        <v>0</v>
      </c>
      <c r="N1307">
        <v>0</v>
      </c>
      <c r="O1307">
        <v>0</v>
      </c>
      <c r="P1307">
        <v>1953.6</v>
      </c>
      <c r="Q1307">
        <v>10684.140070505289</v>
      </c>
    </row>
    <row r="1308" spans="1:17">
      <c r="A1308" s="78">
        <v>46254</v>
      </c>
      <c r="B1308" t="s">
        <v>7314</v>
      </c>
      <c r="C1308" t="s">
        <v>6175</v>
      </c>
      <c r="D1308" t="s">
        <v>6160</v>
      </c>
      <c r="E1308" t="s">
        <v>20</v>
      </c>
      <c r="F1308">
        <v>3</v>
      </c>
      <c r="G1308">
        <v>2430899.9999999995</v>
      </c>
      <c r="H1308">
        <v>1796214.2270270269</v>
      </c>
      <c r="I1308">
        <v>393785.7729729726</v>
      </c>
      <c r="J1308">
        <v>59732.869565217392</v>
      </c>
      <c r="K1308" t="s">
        <v>6947</v>
      </c>
      <c r="L1308" t="s">
        <v>7974</v>
      </c>
      <c r="M1308">
        <v>45000</v>
      </c>
      <c r="N1308">
        <v>10000</v>
      </c>
      <c r="O1308">
        <v>0</v>
      </c>
      <c r="P1308">
        <v>48617.999999999993</v>
      </c>
      <c r="Q1308">
        <v>230434.90340775519</v>
      </c>
    </row>
    <row r="1309" spans="1:17">
      <c r="A1309" s="78">
        <v>46254</v>
      </c>
      <c r="B1309" t="s">
        <v>7315</v>
      </c>
      <c r="C1309" t="s">
        <v>6175</v>
      </c>
      <c r="D1309" t="s">
        <v>1540</v>
      </c>
      <c r="E1309" t="s">
        <v>84</v>
      </c>
      <c r="F1309">
        <v>2</v>
      </c>
      <c r="G1309">
        <v>0</v>
      </c>
      <c r="H1309">
        <v>0</v>
      </c>
      <c r="I1309">
        <v>0</v>
      </c>
      <c r="J1309">
        <v>336.69565217391306</v>
      </c>
      <c r="K1309" t="s">
        <v>7970</v>
      </c>
      <c r="L1309" t="s">
        <v>7972</v>
      </c>
      <c r="M1309">
        <v>0</v>
      </c>
      <c r="N1309">
        <v>0</v>
      </c>
      <c r="O1309">
        <v>0</v>
      </c>
      <c r="P1309">
        <v>0</v>
      </c>
      <c r="Q1309">
        <v>-336.69565217391306</v>
      </c>
    </row>
    <row r="1310" spans="1:17">
      <c r="A1310" s="78">
        <v>46254</v>
      </c>
      <c r="B1310" t="s">
        <v>7315</v>
      </c>
      <c r="C1310" t="s">
        <v>6175</v>
      </c>
      <c r="D1310" t="s">
        <v>1541</v>
      </c>
      <c r="E1310" t="s">
        <v>84</v>
      </c>
      <c r="F1310">
        <v>2</v>
      </c>
      <c r="G1310">
        <v>134865</v>
      </c>
      <c r="H1310">
        <v>103230.70270270269</v>
      </c>
      <c r="I1310">
        <v>18269.297297297293</v>
      </c>
      <c r="J1310">
        <v>336.69565217391306</v>
      </c>
      <c r="K1310" t="s">
        <v>7970</v>
      </c>
      <c r="L1310" t="s">
        <v>7972</v>
      </c>
      <c r="M1310">
        <v>0</v>
      </c>
      <c r="N1310">
        <v>0</v>
      </c>
      <c r="O1310">
        <v>0</v>
      </c>
      <c r="P1310">
        <v>2697.2999999999997</v>
      </c>
      <c r="Q1310">
        <v>15235.301645123382</v>
      </c>
    </row>
    <row r="1311" spans="1:17">
      <c r="A1311" s="78">
        <v>46254</v>
      </c>
      <c r="B1311" t="s">
        <v>7316</v>
      </c>
      <c r="C1311" t="s">
        <v>6188</v>
      </c>
      <c r="D1311" t="s">
        <v>6156</v>
      </c>
      <c r="E1311" t="s">
        <v>20</v>
      </c>
      <c r="F1311">
        <v>8</v>
      </c>
      <c r="G1311">
        <v>1374180.0000000002</v>
      </c>
      <c r="H1311">
        <v>1018748.3675675675</v>
      </c>
      <c r="I1311">
        <v>219251.6324324325</v>
      </c>
      <c r="J1311">
        <v>32983.930434782611</v>
      </c>
      <c r="K1311" t="s">
        <v>7970</v>
      </c>
      <c r="L1311" t="s">
        <v>7971</v>
      </c>
      <c r="M1311">
        <v>0</v>
      </c>
      <c r="N1311">
        <v>10000</v>
      </c>
      <c r="O1311">
        <v>0</v>
      </c>
      <c r="P1311">
        <v>27483.600000000002</v>
      </c>
      <c r="Q1311">
        <v>148784.10199764988</v>
      </c>
    </row>
    <row r="1312" spans="1:17">
      <c r="A1312" s="78">
        <v>46254</v>
      </c>
      <c r="B1312" t="s">
        <v>7317</v>
      </c>
      <c r="C1312" t="s">
        <v>6143</v>
      </c>
      <c r="D1312" t="s">
        <v>6148</v>
      </c>
      <c r="E1312" t="s">
        <v>84</v>
      </c>
      <c r="F1312">
        <v>2</v>
      </c>
      <c r="G1312">
        <v>152070</v>
      </c>
      <c r="H1312">
        <v>115402.68108108107</v>
      </c>
      <c r="I1312">
        <v>21597.318918918929</v>
      </c>
      <c r="J1312">
        <v>1668.1739130434783</v>
      </c>
      <c r="K1312" t="s">
        <v>7970</v>
      </c>
      <c r="L1312" t="s">
        <v>7972</v>
      </c>
      <c r="M1312">
        <v>0</v>
      </c>
      <c r="N1312">
        <v>0</v>
      </c>
      <c r="O1312">
        <v>0</v>
      </c>
      <c r="P1312">
        <v>3041.4</v>
      </c>
      <c r="Q1312">
        <v>16887.745005875448</v>
      </c>
    </row>
    <row r="1313" spans="1:17">
      <c r="A1313" s="78">
        <v>46254</v>
      </c>
      <c r="B1313" t="s">
        <v>7318</v>
      </c>
      <c r="C1313" t="s">
        <v>6287</v>
      </c>
      <c r="D1313" t="s">
        <v>6160</v>
      </c>
      <c r="E1313" t="s">
        <v>20</v>
      </c>
      <c r="F1313">
        <v>1</v>
      </c>
      <c r="G1313">
        <v>810300</v>
      </c>
      <c r="H1313">
        <v>598738.07567567565</v>
      </c>
      <c r="I1313">
        <v>131261.92432432424</v>
      </c>
      <c r="J1313">
        <v>19910.956521739132</v>
      </c>
      <c r="K1313" t="s">
        <v>6947</v>
      </c>
      <c r="L1313" t="s">
        <v>7974</v>
      </c>
      <c r="M1313">
        <v>15000</v>
      </c>
      <c r="N1313">
        <v>5555.5555555555557</v>
      </c>
      <c r="O1313">
        <v>0</v>
      </c>
      <c r="P1313">
        <v>16206</v>
      </c>
      <c r="Q1313">
        <v>74589.412247029541</v>
      </c>
    </row>
    <row r="1314" spans="1:17">
      <c r="A1314" s="78">
        <v>46254</v>
      </c>
      <c r="B1314" t="s">
        <v>7319</v>
      </c>
      <c r="C1314" t="s">
        <v>6287</v>
      </c>
      <c r="D1314" t="s">
        <v>6216</v>
      </c>
      <c r="E1314" t="s">
        <v>20</v>
      </c>
      <c r="F1314">
        <v>12</v>
      </c>
      <c r="G1314">
        <v>549450</v>
      </c>
      <c r="H1314">
        <v>412306.50810810807</v>
      </c>
      <c r="I1314">
        <v>82693.491891891928</v>
      </c>
      <c r="J1314">
        <v>10009.043478260872</v>
      </c>
      <c r="K1314" t="s">
        <v>7970</v>
      </c>
      <c r="L1314" t="s">
        <v>7971</v>
      </c>
      <c r="M1314">
        <v>0</v>
      </c>
      <c r="N1314">
        <v>5555.5555555555557</v>
      </c>
      <c r="O1314">
        <v>0</v>
      </c>
      <c r="P1314">
        <v>10989.000000000002</v>
      </c>
      <c r="Q1314">
        <v>56139.892858075502</v>
      </c>
    </row>
    <row r="1315" spans="1:17">
      <c r="A1315" s="78">
        <v>46254</v>
      </c>
      <c r="B1315" t="s">
        <v>7319</v>
      </c>
      <c r="C1315" t="s">
        <v>6287</v>
      </c>
      <c r="D1315" t="s">
        <v>6181</v>
      </c>
      <c r="E1315" t="s">
        <v>84</v>
      </c>
      <c r="F1315">
        <v>12</v>
      </c>
      <c r="G1315">
        <v>401820.00000000006</v>
      </c>
      <c r="H1315">
        <v>296749.75135135133</v>
      </c>
      <c r="I1315">
        <v>65250.248648648674</v>
      </c>
      <c r="J1315">
        <v>10009.043478260872</v>
      </c>
      <c r="K1315" t="s">
        <v>7970</v>
      </c>
      <c r="L1315" t="s">
        <v>7971</v>
      </c>
      <c r="M1315">
        <v>0</v>
      </c>
      <c r="N1315">
        <v>5555.5555555555557</v>
      </c>
      <c r="O1315">
        <v>0</v>
      </c>
      <c r="P1315">
        <v>8036.4000000000005</v>
      </c>
      <c r="Q1315">
        <v>41649.249614832246</v>
      </c>
    </row>
    <row r="1316" spans="1:17">
      <c r="A1316" s="78">
        <v>46254</v>
      </c>
      <c r="B1316" t="s">
        <v>7320</v>
      </c>
      <c r="C1316" t="s">
        <v>6143</v>
      </c>
      <c r="D1316" t="s">
        <v>6135</v>
      </c>
      <c r="E1316" t="s">
        <v>20</v>
      </c>
      <c r="F1316">
        <v>6</v>
      </c>
      <c r="G1316">
        <v>553890</v>
      </c>
      <c r="H1316">
        <v>425711.09189189179</v>
      </c>
      <c r="I1316">
        <v>73288.908108108153</v>
      </c>
      <c r="J1316">
        <v>5647.304347826087</v>
      </c>
      <c r="K1316" t="s">
        <v>7970</v>
      </c>
      <c r="L1316" t="s">
        <v>7972</v>
      </c>
      <c r="M1316">
        <v>0</v>
      </c>
      <c r="N1316">
        <v>0</v>
      </c>
      <c r="O1316">
        <v>0</v>
      </c>
      <c r="P1316">
        <v>11077.8</v>
      </c>
      <c r="Q1316">
        <v>56563.80376028207</v>
      </c>
    </row>
    <row r="1317" spans="1:17">
      <c r="A1317" s="78">
        <v>46254</v>
      </c>
      <c r="B1317" t="s">
        <v>7321</v>
      </c>
      <c r="C1317" t="s">
        <v>6138</v>
      </c>
      <c r="D1317" t="s">
        <v>6135</v>
      </c>
      <c r="E1317" t="s">
        <v>20</v>
      </c>
      <c r="F1317">
        <v>12</v>
      </c>
      <c r="G1317">
        <v>1107780</v>
      </c>
      <c r="H1317">
        <v>851422.18378378358</v>
      </c>
      <c r="I1317">
        <v>146577.81621621631</v>
      </c>
      <c r="J1317">
        <v>11294.608695652174</v>
      </c>
      <c r="K1317" t="s">
        <v>7970</v>
      </c>
      <c r="L1317" t="s">
        <v>7971</v>
      </c>
      <c r="M1317">
        <v>0</v>
      </c>
      <c r="N1317">
        <v>8333.3333333333339</v>
      </c>
      <c r="O1317">
        <v>0</v>
      </c>
      <c r="P1317">
        <v>22155.599999999999</v>
      </c>
      <c r="Q1317">
        <v>104794.27418723083</v>
      </c>
    </row>
    <row r="1318" spans="1:17">
      <c r="A1318" s="78">
        <v>46254</v>
      </c>
      <c r="B1318" t="s">
        <v>7322</v>
      </c>
      <c r="C1318" t="s">
        <v>6201</v>
      </c>
      <c r="D1318" t="s">
        <v>6214</v>
      </c>
      <c r="E1318" t="s">
        <v>20</v>
      </c>
      <c r="F1318">
        <v>12</v>
      </c>
      <c r="G1318">
        <v>334565.09999999998</v>
      </c>
      <c r="H1318">
        <v>259919.5018378378</v>
      </c>
      <c r="I1318">
        <v>41490.498162162141</v>
      </c>
      <c r="J1318">
        <v>11166.191304347825</v>
      </c>
      <c r="K1318" t="s">
        <v>7970</v>
      </c>
      <c r="L1318" t="s">
        <v>7971</v>
      </c>
      <c r="M1318">
        <v>0</v>
      </c>
      <c r="N1318">
        <v>28571.428571428572</v>
      </c>
      <c r="O1318">
        <v>0</v>
      </c>
      <c r="P1318">
        <v>6691.3019999999997</v>
      </c>
      <c r="Q1318">
        <v>-4938.4237136142583</v>
      </c>
    </row>
    <row r="1319" spans="1:17">
      <c r="A1319" s="78">
        <v>46254</v>
      </c>
      <c r="B1319" t="s">
        <v>7322</v>
      </c>
      <c r="C1319" t="s">
        <v>6201</v>
      </c>
      <c r="D1319" t="s">
        <v>6383</v>
      </c>
      <c r="E1319" t="s">
        <v>84</v>
      </c>
      <c r="F1319">
        <v>19</v>
      </c>
      <c r="G1319">
        <v>3258405.0000000005</v>
      </c>
      <c r="H1319">
        <v>2394644.1513513508</v>
      </c>
      <c r="I1319">
        <v>540855.84864864917</v>
      </c>
      <c r="J1319">
        <v>110773.5652173913</v>
      </c>
      <c r="K1319" t="s">
        <v>7970</v>
      </c>
      <c r="L1319" t="s">
        <v>7971</v>
      </c>
      <c r="M1319">
        <v>0</v>
      </c>
      <c r="N1319">
        <v>28571.428571428572</v>
      </c>
      <c r="O1319">
        <v>0</v>
      </c>
      <c r="P1319">
        <v>65168.100000000006</v>
      </c>
      <c r="Q1319">
        <v>336342.75485982932</v>
      </c>
    </row>
    <row r="1320" spans="1:17">
      <c r="A1320" s="78">
        <v>46254</v>
      </c>
      <c r="B1320" t="s">
        <v>7323</v>
      </c>
      <c r="C1320" t="s">
        <v>6128</v>
      </c>
      <c r="D1320" t="s">
        <v>6135</v>
      </c>
      <c r="E1320" t="s">
        <v>20</v>
      </c>
      <c r="F1320">
        <v>12</v>
      </c>
      <c r="G1320">
        <v>1107780</v>
      </c>
      <c r="H1320">
        <v>851422.18378378358</v>
      </c>
      <c r="I1320">
        <v>146577.81621621631</v>
      </c>
      <c r="J1320">
        <v>11294.608695652174</v>
      </c>
      <c r="K1320" t="s">
        <v>7970</v>
      </c>
      <c r="L1320" t="s">
        <v>7972</v>
      </c>
      <c r="M1320">
        <v>0</v>
      </c>
      <c r="N1320">
        <v>0</v>
      </c>
      <c r="O1320">
        <v>0</v>
      </c>
      <c r="P1320">
        <v>22155.599999999999</v>
      </c>
      <c r="Q1320">
        <v>113127.60752056414</v>
      </c>
    </row>
    <row r="1321" spans="1:17">
      <c r="A1321" s="78">
        <v>46254</v>
      </c>
      <c r="B1321" t="s">
        <v>7323</v>
      </c>
      <c r="C1321" t="s">
        <v>6128</v>
      </c>
      <c r="D1321" t="s">
        <v>6141</v>
      </c>
      <c r="E1321" t="s">
        <v>20</v>
      </c>
      <c r="F1321">
        <v>36</v>
      </c>
      <c r="G1321">
        <v>1894770.0000000002</v>
      </c>
      <c r="H1321">
        <v>1442148.3243243243</v>
      </c>
      <c r="I1321">
        <v>264851.67567567574</v>
      </c>
      <c r="J1321">
        <v>17107.2</v>
      </c>
      <c r="K1321" t="s">
        <v>7970</v>
      </c>
      <c r="L1321" t="s">
        <v>7972</v>
      </c>
      <c r="M1321">
        <v>0</v>
      </c>
      <c r="N1321">
        <v>0</v>
      </c>
      <c r="O1321">
        <v>0</v>
      </c>
      <c r="P1321">
        <v>37895.4</v>
      </c>
      <c r="Q1321">
        <v>209849.07567567573</v>
      </c>
    </row>
    <row r="1322" spans="1:17">
      <c r="A1322" s="78">
        <v>46254</v>
      </c>
      <c r="B1322" t="s">
        <v>7324</v>
      </c>
      <c r="C1322" t="s">
        <v>6128</v>
      </c>
      <c r="D1322" t="s">
        <v>3901</v>
      </c>
      <c r="E1322" t="s">
        <v>84</v>
      </c>
      <c r="F1322">
        <v>6</v>
      </c>
      <c r="G1322">
        <v>193139.99999999997</v>
      </c>
      <c r="H1322">
        <v>144214.83243243239</v>
      </c>
      <c r="I1322">
        <v>29785.16756756758</v>
      </c>
      <c r="J1322">
        <v>1510.5391304347827</v>
      </c>
      <c r="K1322" t="s">
        <v>7970</v>
      </c>
      <c r="L1322" t="s">
        <v>7972</v>
      </c>
      <c r="M1322">
        <v>0</v>
      </c>
      <c r="N1322">
        <v>0</v>
      </c>
      <c r="O1322">
        <v>0</v>
      </c>
      <c r="P1322">
        <v>3862.7999999999997</v>
      </c>
      <c r="Q1322">
        <v>24411.828437132797</v>
      </c>
    </row>
    <row r="1323" spans="1:17">
      <c r="A1323" s="78">
        <v>46254</v>
      </c>
      <c r="B1323" t="s">
        <v>7325</v>
      </c>
      <c r="C1323" t="s">
        <v>6124</v>
      </c>
      <c r="D1323" t="s">
        <v>947</v>
      </c>
      <c r="E1323" t="s">
        <v>75</v>
      </c>
      <c r="F1323">
        <v>2</v>
      </c>
      <c r="G1323">
        <v>82600</v>
      </c>
      <c r="H1323">
        <v>65083.052252252244</v>
      </c>
      <c r="I1323">
        <v>9331.3621621621642</v>
      </c>
      <c r="J1323">
        <v>1882.4347826086957</v>
      </c>
      <c r="K1323" t="s">
        <v>7970</v>
      </c>
      <c r="L1323" t="s">
        <v>7971</v>
      </c>
      <c r="M1323">
        <v>0</v>
      </c>
      <c r="N1323">
        <v>3125</v>
      </c>
      <c r="O1323">
        <v>0</v>
      </c>
      <c r="P1323">
        <v>1652</v>
      </c>
      <c r="Q1323">
        <v>2671.9273795534682</v>
      </c>
    </row>
    <row r="1324" spans="1:17">
      <c r="A1324" s="78">
        <v>46254</v>
      </c>
      <c r="B1324" t="s">
        <v>7326</v>
      </c>
      <c r="C1324" t="s">
        <v>6239</v>
      </c>
      <c r="D1324" t="s">
        <v>6156</v>
      </c>
      <c r="E1324" t="s">
        <v>20</v>
      </c>
      <c r="F1324">
        <v>4</v>
      </c>
      <c r="G1324">
        <v>687090.00000000012</v>
      </c>
      <c r="H1324">
        <v>509374.18378378375</v>
      </c>
      <c r="I1324">
        <v>109625.81621621625</v>
      </c>
      <c r="J1324">
        <v>16491.965217391305</v>
      </c>
      <c r="K1324" t="s">
        <v>6947</v>
      </c>
      <c r="L1324" t="s">
        <v>7974</v>
      </c>
      <c r="M1324">
        <v>15000</v>
      </c>
      <c r="N1324">
        <v>29411.764705882353</v>
      </c>
      <c r="O1324">
        <v>0</v>
      </c>
      <c r="P1324">
        <v>13741.800000000001</v>
      </c>
      <c r="Q1324">
        <v>34980.28629294259</v>
      </c>
    </row>
    <row r="1325" spans="1:17">
      <c r="A1325" s="78">
        <v>46254</v>
      </c>
      <c r="B1325" t="s">
        <v>7327</v>
      </c>
      <c r="C1325" t="s">
        <v>6239</v>
      </c>
      <c r="D1325" t="s">
        <v>2687</v>
      </c>
      <c r="E1325" t="s">
        <v>20</v>
      </c>
      <c r="F1325">
        <v>12</v>
      </c>
      <c r="G1325">
        <v>1000110.0000000001</v>
      </c>
      <c r="H1325">
        <v>760825.68648648646</v>
      </c>
      <c r="I1325">
        <v>140174.31351351354</v>
      </c>
      <c r="J1325">
        <v>9660.1043478260872</v>
      </c>
      <c r="K1325" t="s">
        <v>7970</v>
      </c>
      <c r="L1325" t="s">
        <v>7971</v>
      </c>
      <c r="M1325">
        <v>0</v>
      </c>
      <c r="N1325">
        <v>29411.764705882353</v>
      </c>
      <c r="O1325">
        <v>0</v>
      </c>
      <c r="P1325">
        <v>20002.2</v>
      </c>
      <c r="Q1325">
        <v>81100.244459805108</v>
      </c>
    </row>
    <row r="1326" spans="1:17">
      <c r="A1326" s="78">
        <v>46254</v>
      </c>
      <c r="B1326" t="s">
        <v>7327</v>
      </c>
      <c r="C1326" t="s">
        <v>6239</v>
      </c>
      <c r="D1326" t="s">
        <v>6339</v>
      </c>
      <c r="E1326" t="s">
        <v>20</v>
      </c>
      <c r="F1326">
        <v>4</v>
      </c>
      <c r="G1326">
        <v>955710</v>
      </c>
      <c r="H1326">
        <v>717376.34594594582</v>
      </c>
      <c r="I1326">
        <v>143623.65405405406</v>
      </c>
      <c r="J1326">
        <v>12947.478260869568</v>
      </c>
      <c r="K1326" t="s">
        <v>7970</v>
      </c>
      <c r="L1326" t="s">
        <v>7971</v>
      </c>
      <c r="M1326">
        <v>0</v>
      </c>
      <c r="N1326">
        <v>29411.764705882353</v>
      </c>
      <c r="O1326">
        <v>0</v>
      </c>
      <c r="P1326">
        <v>19114.199999999997</v>
      </c>
      <c r="Q1326">
        <v>82150.211087302145</v>
      </c>
    </row>
    <row r="1327" spans="1:17">
      <c r="A1327" s="78">
        <v>46254</v>
      </c>
      <c r="B1327" t="s">
        <v>7327</v>
      </c>
      <c r="C1327" t="s">
        <v>6239</v>
      </c>
      <c r="D1327" t="s">
        <v>6148</v>
      </c>
      <c r="E1327" t="s">
        <v>84</v>
      </c>
      <c r="F1327">
        <v>12</v>
      </c>
      <c r="G1327">
        <v>912420.00000000012</v>
      </c>
      <c r="H1327">
        <v>692416.08648648649</v>
      </c>
      <c r="I1327">
        <v>129583.91351351351</v>
      </c>
      <c r="J1327">
        <v>10009.043478260872</v>
      </c>
      <c r="K1327" t="s">
        <v>7970</v>
      </c>
      <c r="L1327" t="s">
        <v>7971</v>
      </c>
      <c r="M1327">
        <v>0</v>
      </c>
      <c r="N1327">
        <v>29411.764705882353</v>
      </c>
      <c r="O1327">
        <v>0</v>
      </c>
      <c r="P1327">
        <v>18248.400000000001</v>
      </c>
      <c r="Q1327">
        <v>71914.705329370307</v>
      </c>
    </row>
    <row r="1328" spans="1:17">
      <c r="A1328" s="78">
        <v>46254</v>
      </c>
      <c r="B1328" t="s">
        <v>7328</v>
      </c>
      <c r="C1328" t="s">
        <v>6138</v>
      </c>
      <c r="D1328" t="s">
        <v>6167</v>
      </c>
      <c r="E1328" t="s">
        <v>84</v>
      </c>
      <c r="F1328">
        <v>12</v>
      </c>
      <c r="G1328">
        <v>809190.00000000012</v>
      </c>
      <c r="H1328">
        <v>618182.42594594578</v>
      </c>
      <c r="I1328">
        <v>110817.57405405422</v>
      </c>
      <c r="J1328">
        <v>8282.7130434782612</v>
      </c>
      <c r="K1328" t="s">
        <v>7970</v>
      </c>
      <c r="L1328" t="s">
        <v>7972</v>
      </c>
      <c r="M1328">
        <v>0</v>
      </c>
      <c r="N1328">
        <v>0</v>
      </c>
      <c r="O1328">
        <v>0</v>
      </c>
      <c r="P1328">
        <v>16183.800000000001</v>
      </c>
      <c r="Q1328">
        <v>86351.061010575955</v>
      </c>
    </row>
    <row r="1329" spans="1:17">
      <c r="A1329" s="78">
        <v>46254</v>
      </c>
      <c r="B1329" t="s">
        <v>7329</v>
      </c>
      <c r="C1329" t="s">
        <v>6128</v>
      </c>
      <c r="D1329" t="s">
        <v>6218</v>
      </c>
      <c r="E1329" t="s">
        <v>20</v>
      </c>
      <c r="F1329">
        <v>2</v>
      </c>
      <c r="G1329">
        <v>190364.99999999997</v>
      </c>
      <c r="H1329">
        <v>145139.28648648647</v>
      </c>
      <c r="I1329">
        <v>26360.713513513503</v>
      </c>
      <c r="J1329">
        <v>1651.3391304347824</v>
      </c>
      <c r="K1329" t="s">
        <v>7970</v>
      </c>
      <c r="L1329" t="s">
        <v>7971</v>
      </c>
      <c r="M1329">
        <v>0</v>
      </c>
      <c r="N1329">
        <v>2500</v>
      </c>
      <c r="O1329">
        <v>0</v>
      </c>
      <c r="P1329">
        <v>3807.2999999999997</v>
      </c>
      <c r="Q1329">
        <v>18402.074383078721</v>
      </c>
    </row>
    <row r="1330" spans="1:17">
      <c r="A1330" s="78">
        <v>46254</v>
      </c>
      <c r="B1330" t="s">
        <v>7329</v>
      </c>
      <c r="C1330" t="s">
        <v>6128</v>
      </c>
      <c r="D1330" t="s">
        <v>6167</v>
      </c>
      <c r="E1330" t="s">
        <v>84</v>
      </c>
      <c r="F1330">
        <v>4</v>
      </c>
      <c r="G1330">
        <v>269730</v>
      </c>
      <c r="H1330">
        <v>206060.80864864861</v>
      </c>
      <c r="I1330">
        <v>36939.191351351386</v>
      </c>
      <c r="J1330">
        <v>2760.9043478260869</v>
      </c>
      <c r="K1330" t="s">
        <v>7970</v>
      </c>
      <c r="L1330" t="s">
        <v>7971</v>
      </c>
      <c r="M1330">
        <v>0</v>
      </c>
      <c r="N1330">
        <v>2500</v>
      </c>
      <c r="O1330">
        <v>0</v>
      </c>
      <c r="P1330">
        <v>5394.6</v>
      </c>
      <c r="Q1330">
        <v>26283.687003525301</v>
      </c>
    </row>
    <row r="1331" spans="1:17">
      <c r="A1331" s="78">
        <v>46254</v>
      </c>
      <c r="B1331" t="s">
        <v>7330</v>
      </c>
      <c r="C1331" t="s">
        <v>6175</v>
      </c>
      <c r="D1331" t="s">
        <v>6162</v>
      </c>
      <c r="E1331" t="s">
        <v>20</v>
      </c>
      <c r="F1331">
        <v>2</v>
      </c>
      <c r="G1331">
        <v>2041475</v>
      </c>
      <c r="H1331">
        <v>1528122.5513513514</v>
      </c>
      <c r="I1331">
        <v>311044.11531531508</v>
      </c>
      <c r="J1331">
        <v>39806.608695652176</v>
      </c>
      <c r="K1331" t="s">
        <v>7215</v>
      </c>
      <c r="L1331" t="s">
        <v>7974</v>
      </c>
      <c r="M1331">
        <v>50000</v>
      </c>
      <c r="N1331">
        <v>30000</v>
      </c>
      <c r="O1331">
        <v>0</v>
      </c>
      <c r="P1331">
        <v>40829.5</v>
      </c>
      <c r="Q1331">
        <v>150408.00661966292</v>
      </c>
    </row>
    <row r="1332" spans="1:17">
      <c r="A1332" s="78">
        <v>46254</v>
      </c>
      <c r="B1332" t="s">
        <v>7331</v>
      </c>
      <c r="C1332" t="s">
        <v>6201</v>
      </c>
      <c r="D1332" t="s">
        <v>6166</v>
      </c>
      <c r="E1332" t="s">
        <v>84</v>
      </c>
      <c r="F1332">
        <v>12</v>
      </c>
      <c r="G1332">
        <v>1244310</v>
      </c>
      <c r="H1332">
        <v>892098.16216216213</v>
      </c>
      <c r="I1332">
        <v>228901.83783783787</v>
      </c>
      <c r="J1332">
        <v>72974.608695652176</v>
      </c>
      <c r="K1332" t="s">
        <v>7970</v>
      </c>
      <c r="L1332" t="s">
        <v>7972</v>
      </c>
      <c r="M1332">
        <v>0</v>
      </c>
      <c r="N1332">
        <v>0</v>
      </c>
      <c r="O1332">
        <v>0</v>
      </c>
      <c r="P1332">
        <v>24886.2</v>
      </c>
      <c r="Q1332">
        <v>131041.02914218571</v>
      </c>
    </row>
    <row r="1333" spans="1:17">
      <c r="A1333" s="78">
        <v>46254</v>
      </c>
      <c r="B1333" t="s">
        <v>7332</v>
      </c>
      <c r="C1333" t="s">
        <v>6134</v>
      </c>
      <c r="D1333" t="s">
        <v>6135</v>
      </c>
      <c r="E1333" t="s">
        <v>20</v>
      </c>
      <c r="F1333">
        <v>6</v>
      </c>
      <c r="G1333">
        <v>553890</v>
      </c>
      <c r="H1333">
        <v>425711.09189189179</v>
      </c>
      <c r="I1333">
        <v>73288.908108108153</v>
      </c>
      <c r="J1333">
        <v>5647.304347826087</v>
      </c>
      <c r="K1333" t="s">
        <v>7970</v>
      </c>
      <c r="L1333" t="s">
        <v>7972</v>
      </c>
      <c r="M1333">
        <v>0</v>
      </c>
      <c r="N1333">
        <v>0</v>
      </c>
      <c r="O1333">
        <v>0</v>
      </c>
      <c r="P1333">
        <v>11077.8</v>
      </c>
      <c r="Q1333">
        <v>56563.80376028207</v>
      </c>
    </row>
    <row r="1334" spans="1:17">
      <c r="A1334" s="78">
        <v>46254</v>
      </c>
      <c r="B1334" t="s">
        <v>7333</v>
      </c>
      <c r="C1334" t="s">
        <v>6158</v>
      </c>
      <c r="D1334" t="s">
        <v>6173</v>
      </c>
      <c r="E1334" t="s">
        <v>84</v>
      </c>
      <c r="F1334">
        <v>12</v>
      </c>
      <c r="G1334">
        <v>244588.49999999997</v>
      </c>
      <c r="H1334">
        <v>188519.29297297294</v>
      </c>
      <c r="I1334">
        <v>31830.707027027005</v>
      </c>
      <c r="J1334">
        <v>2038.5391304347827</v>
      </c>
      <c r="K1334" t="s">
        <v>7967</v>
      </c>
      <c r="L1334" t="s">
        <v>7973</v>
      </c>
      <c r="M1334">
        <v>0</v>
      </c>
      <c r="N1334">
        <v>0</v>
      </c>
      <c r="O1334">
        <v>9783.5399999999991</v>
      </c>
      <c r="P1334">
        <v>4891.7699999999995</v>
      </c>
      <c r="Q1334">
        <v>15116.857896592224</v>
      </c>
    </row>
    <row r="1335" spans="1:17">
      <c r="A1335" s="78">
        <v>46254</v>
      </c>
      <c r="B1335" t="s">
        <v>7334</v>
      </c>
      <c r="C1335" t="s">
        <v>6138</v>
      </c>
      <c r="D1335" t="s">
        <v>6207</v>
      </c>
      <c r="E1335" t="s">
        <v>84</v>
      </c>
      <c r="F1335">
        <v>4</v>
      </c>
      <c r="G1335">
        <v>1149220</v>
      </c>
      <c r="H1335">
        <v>872068.32432432426</v>
      </c>
      <c r="I1335">
        <v>163265.00900900899</v>
      </c>
      <c r="J1335">
        <v>12978.08695652174</v>
      </c>
      <c r="K1335" t="s">
        <v>7970</v>
      </c>
      <c r="L1335" t="s">
        <v>7971</v>
      </c>
      <c r="M1335">
        <v>0</v>
      </c>
      <c r="N1335">
        <v>9090.9090909090901</v>
      </c>
      <c r="O1335">
        <v>0</v>
      </c>
      <c r="P1335">
        <v>22984.399999999998</v>
      </c>
      <c r="Q1335">
        <v>118211.61296157818</v>
      </c>
    </row>
    <row r="1336" spans="1:17">
      <c r="A1336" s="78">
        <v>46254</v>
      </c>
      <c r="B1336" t="s">
        <v>7335</v>
      </c>
      <c r="C1336" t="s">
        <v>6124</v>
      </c>
      <c r="D1336" t="s">
        <v>6167</v>
      </c>
      <c r="E1336" t="s">
        <v>84</v>
      </c>
      <c r="F1336">
        <v>6</v>
      </c>
      <c r="G1336">
        <v>404595.00000000006</v>
      </c>
      <c r="H1336">
        <v>309091.21297297289</v>
      </c>
      <c r="I1336">
        <v>55408.787027027109</v>
      </c>
      <c r="J1336">
        <v>4141.3565217391306</v>
      </c>
      <c r="K1336" t="s">
        <v>7970</v>
      </c>
      <c r="L1336" t="s">
        <v>7972</v>
      </c>
      <c r="M1336">
        <v>0</v>
      </c>
      <c r="N1336">
        <v>0</v>
      </c>
      <c r="O1336">
        <v>0</v>
      </c>
      <c r="P1336">
        <v>8091.9000000000005</v>
      </c>
      <c r="Q1336">
        <v>43175.530505287978</v>
      </c>
    </row>
    <row r="1337" spans="1:17">
      <c r="A1337" s="78">
        <v>46254</v>
      </c>
      <c r="B1337" t="s">
        <v>7336</v>
      </c>
      <c r="C1337" t="s">
        <v>6134</v>
      </c>
      <c r="D1337" t="s">
        <v>6156</v>
      </c>
      <c r="E1337" t="s">
        <v>20</v>
      </c>
      <c r="F1337">
        <v>4</v>
      </c>
      <c r="G1337">
        <v>687090.00000000012</v>
      </c>
      <c r="H1337">
        <v>509374.18378378375</v>
      </c>
      <c r="I1337">
        <v>109625.81621621625</v>
      </c>
      <c r="J1337">
        <v>16491.965217391305</v>
      </c>
      <c r="K1337" t="s">
        <v>6947</v>
      </c>
      <c r="L1337" t="s">
        <v>7974</v>
      </c>
      <c r="M1337">
        <v>15000</v>
      </c>
      <c r="N1337">
        <v>10000</v>
      </c>
      <c r="O1337">
        <v>0</v>
      </c>
      <c r="P1337">
        <v>13741.800000000001</v>
      </c>
      <c r="Q1337">
        <v>54392.05099882494</v>
      </c>
    </row>
    <row r="1338" spans="1:17">
      <c r="A1338" s="78">
        <v>46254</v>
      </c>
      <c r="B1338" t="s">
        <v>7337</v>
      </c>
      <c r="C1338" t="s">
        <v>6128</v>
      </c>
      <c r="D1338" t="s">
        <v>6135</v>
      </c>
      <c r="E1338" t="s">
        <v>20</v>
      </c>
      <c r="F1338">
        <v>24</v>
      </c>
      <c r="G1338">
        <v>2215560</v>
      </c>
      <c r="H1338">
        <v>1702844.3675675672</v>
      </c>
      <c r="I1338">
        <v>293155.63243243261</v>
      </c>
      <c r="J1338">
        <v>22589.217391304348</v>
      </c>
      <c r="K1338" t="s">
        <v>7970</v>
      </c>
      <c r="L1338" t="s">
        <v>7971</v>
      </c>
      <c r="M1338">
        <v>0</v>
      </c>
      <c r="N1338">
        <v>25000</v>
      </c>
      <c r="O1338">
        <v>0</v>
      </c>
      <c r="P1338">
        <v>44311.199999999997</v>
      </c>
      <c r="Q1338">
        <v>201255.21504112828</v>
      </c>
    </row>
    <row r="1339" spans="1:17">
      <c r="A1339" s="78">
        <v>46254</v>
      </c>
      <c r="B1339" t="s">
        <v>7337</v>
      </c>
      <c r="C1339" t="s">
        <v>6128</v>
      </c>
      <c r="D1339" t="s">
        <v>6198</v>
      </c>
      <c r="E1339" t="s">
        <v>20</v>
      </c>
      <c r="F1339">
        <v>8</v>
      </c>
      <c r="G1339">
        <v>2903760.0000000005</v>
      </c>
      <c r="H1339">
        <v>2235329.9027027022</v>
      </c>
      <c r="I1339">
        <v>380670.09729729779</v>
      </c>
      <c r="J1339">
        <v>25943.930434782611</v>
      </c>
      <c r="K1339" t="s">
        <v>7970</v>
      </c>
      <c r="L1339" t="s">
        <v>7971</v>
      </c>
      <c r="M1339">
        <v>0</v>
      </c>
      <c r="N1339">
        <v>25000</v>
      </c>
      <c r="O1339">
        <v>0</v>
      </c>
      <c r="P1339">
        <v>58075.200000000004</v>
      </c>
      <c r="Q1339">
        <v>271650.96686251514</v>
      </c>
    </row>
    <row r="1340" spans="1:17">
      <c r="A1340" s="78">
        <v>46254</v>
      </c>
      <c r="B1340" t="s">
        <v>7338</v>
      </c>
      <c r="C1340" t="s">
        <v>6158</v>
      </c>
      <c r="D1340" t="s">
        <v>6135</v>
      </c>
      <c r="E1340" t="s">
        <v>20</v>
      </c>
      <c r="F1340">
        <v>5</v>
      </c>
      <c r="G1340">
        <v>461574.99999999994</v>
      </c>
      <c r="H1340">
        <v>354759.2432432432</v>
      </c>
      <c r="I1340">
        <v>61074.09009009006</v>
      </c>
      <c r="J1340">
        <v>4706.086956521739</v>
      </c>
      <c r="K1340" t="s">
        <v>7967</v>
      </c>
      <c r="L1340" t="s">
        <v>7973</v>
      </c>
      <c r="M1340">
        <v>0</v>
      </c>
      <c r="N1340">
        <v>0</v>
      </c>
      <c r="O1340">
        <v>23078.75</v>
      </c>
      <c r="P1340">
        <v>9231.5</v>
      </c>
      <c r="Q1340">
        <v>24057.753133568323</v>
      </c>
    </row>
    <row r="1341" spans="1:17">
      <c r="A1341" s="78">
        <v>46254</v>
      </c>
      <c r="B1341" t="s">
        <v>7339</v>
      </c>
      <c r="C1341" t="s">
        <v>6134</v>
      </c>
      <c r="D1341" t="s">
        <v>6205</v>
      </c>
      <c r="E1341" t="s">
        <v>661</v>
      </c>
      <c r="F1341">
        <v>2</v>
      </c>
      <c r="G1341">
        <v>528175</v>
      </c>
      <c r="H1341">
        <v>346208.04324324324</v>
      </c>
      <c r="I1341">
        <v>129625.29009009007</v>
      </c>
      <c r="J1341">
        <v>32185.043478260868</v>
      </c>
      <c r="K1341" t="s">
        <v>7970</v>
      </c>
      <c r="L1341" t="s">
        <v>7972</v>
      </c>
      <c r="M1341">
        <v>0</v>
      </c>
      <c r="N1341">
        <v>0</v>
      </c>
      <c r="O1341">
        <v>0</v>
      </c>
      <c r="P1341">
        <v>10563.5</v>
      </c>
      <c r="Q1341">
        <v>86876.746611829207</v>
      </c>
    </row>
    <row r="1342" spans="1:17">
      <c r="A1342" s="78">
        <v>46254</v>
      </c>
      <c r="B1342" t="s">
        <v>7340</v>
      </c>
      <c r="C1342" t="s">
        <v>6158</v>
      </c>
      <c r="D1342" t="s">
        <v>765</v>
      </c>
      <c r="E1342" t="s">
        <v>661</v>
      </c>
      <c r="F1342">
        <v>5</v>
      </c>
      <c r="G1342">
        <v>1188393.75</v>
      </c>
      <c r="H1342">
        <v>778968.09729729732</v>
      </c>
      <c r="I1342">
        <v>291656.90270270268</v>
      </c>
      <c r="J1342">
        <v>80539.130434782608</v>
      </c>
      <c r="K1342" t="s">
        <v>7970</v>
      </c>
      <c r="L1342" t="s">
        <v>7972</v>
      </c>
      <c r="M1342">
        <v>0</v>
      </c>
      <c r="N1342">
        <v>0</v>
      </c>
      <c r="O1342">
        <v>0</v>
      </c>
      <c r="P1342">
        <v>23767.875000000004</v>
      </c>
      <c r="Q1342">
        <v>187349.89726792008</v>
      </c>
    </row>
    <row r="1343" spans="1:17">
      <c r="A1343" s="78">
        <v>46254</v>
      </c>
      <c r="B1343" t="s">
        <v>7341</v>
      </c>
      <c r="C1343" t="s">
        <v>6287</v>
      </c>
      <c r="D1343" t="s">
        <v>2791</v>
      </c>
      <c r="E1343" t="s">
        <v>2770</v>
      </c>
      <c r="F1343">
        <v>5</v>
      </c>
      <c r="G1343">
        <v>513837.5</v>
      </c>
      <c r="H1343">
        <v>354374.05405405397</v>
      </c>
      <c r="I1343">
        <v>108542.61261261266</v>
      </c>
      <c r="J1343">
        <v>76889.043478260865</v>
      </c>
      <c r="K1343" t="s">
        <v>7970</v>
      </c>
      <c r="L1343" t="s">
        <v>7972</v>
      </c>
      <c r="M1343">
        <v>0</v>
      </c>
      <c r="N1343">
        <v>0</v>
      </c>
      <c r="O1343">
        <v>0</v>
      </c>
      <c r="P1343">
        <v>0</v>
      </c>
      <c r="Q1343">
        <v>31653.569134351797</v>
      </c>
    </row>
    <row r="1344" spans="1:17">
      <c r="A1344" s="78">
        <v>46254</v>
      </c>
      <c r="B1344" t="s">
        <v>7342</v>
      </c>
      <c r="C1344" t="s">
        <v>6128</v>
      </c>
      <c r="D1344" t="s">
        <v>765</v>
      </c>
      <c r="E1344" t="s">
        <v>661</v>
      </c>
      <c r="F1344">
        <v>2</v>
      </c>
      <c r="G1344">
        <v>475357.50000000006</v>
      </c>
      <c r="H1344">
        <v>311587.23891891894</v>
      </c>
      <c r="I1344">
        <v>116662.76108108106</v>
      </c>
      <c r="J1344">
        <v>32215.652173913044</v>
      </c>
      <c r="K1344" t="s">
        <v>7970</v>
      </c>
      <c r="L1344" t="s">
        <v>7972</v>
      </c>
      <c r="M1344">
        <v>0</v>
      </c>
      <c r="N1344">
        <v>0</v>
      </c>
      <c r="O1344">
        <v>0</v>
      </c>
      <c r="P1344">
        <v>9507.1500000000015</v>
      </c>
      <c r="Q1344">
        <v>74939.958907168009</v>
      </c>
    </row>
    <row r="1345" spans="1:17">
      <c r="A1345" s="78">
        <v>46254</v>
      </c>
      <c r="B1345" t="s">
        <v>7343</v>
      </c>
      <c r="C1345" t="s">
        <v>6134</v>
      </c>
      <c r="D1345" t="s">
        <v>5486</v>
      </c>
      <c r="E1345" t="s">
        <v>5395</v>
      </c>
      <c r="F1345">
        <v>12</v>
      </c>
      <c r="G1345">
        <v>107892</v>
      </c>
      <c r="H1345">
        <v>89856.934054054043</v>
      </c>
      <c r="I1345">
        <v>7343.0659459459421</v>
      </c>
      <c r="J1345">
        <v>210.43478566956523</v>
      </c>
      <c r="K1345" t="s">
        <v>7970</v>
      </c>
      <c r="L1345" t="s">
        <v>7972</v>
      </c>
      <c r="M1345">
        <v>0</v>
      </c>
      <c r="N1345">
        <v>0</v>
      </c>
      <c r="O1345">
        <v>0</v>
      </c>
      <c r="P1345">
        <v>0</v>
      </c>
      <c r="Q1345">
        <v>7132.6311602763772</v>
      </c>
    </row>
    <row r="1346" spans="1:17">
      <c r="A1346" s="78">
        <v>46254</v>
      </c>
      <c r="B1346" t="s">
        <v>7343</v>
      </c>
      <c r="C1346" t="s">
        <v>6134</v>
      </c>
      <c r="D1346" t="s">
        <v>5489</v>
      </c>
      <c r="E1346" t="s">
        <v>5395</v>
      </c>
      <c r="F1346">
        <v>12</v>
      </c>
      <c r="G1346">
        <v>127983</v>
      </c>
      <c r="H1346">
        <v>106589.55243243242</v>
      </c>
      <c r="I1346">
        <v>8710.447567567564</v>
      </c>
      <c r="J1346">
        <v>293.33332925217394</v>
      </c>
      <c r="K1346" t="s">
        <v>7970</v>
      </c>
      <c r="L1346" t="s">
        <v>7972</v>
      </c>
      <c r="M1346">
        <v>0</v>
      </c>
      <c r="N1346">
        <v>0</v>
      </c>
      <c r="O1346">
        <v>0</v>
      </c>
      <c r="P1346">
        <v>0</v>
      </c>
      <c r="Q1346">
        <v>8417.1142383153892</v>
      </c>
    </row>
    <row r="1347" spans="1:17">
      <c r="A1347" s="78">
        <v>46254</v>
      </c>
      <c r="B1347" t="s">
        <v>7343</v>
      </c>
      <c r="C1347" t="s">
        <v>6134</v>
      </c>
      <c r="D1347" t="s">
        <v>5492</v>
      </c>
      <c r="E1347" t="s">
        <v>5395</v>
      </c>
      <c r="F1347">
        <v>12</v>
      </c>
      <c r="G1347">
        <v>216006.00000000003</v>
      </c>
      <c r="H1347">
        <v>179898.7589189189</v>
      </c>
      <c r="I1347">
        <v>14701.241081081098</v>
      </c>
      <c r="J1347">
        <v>397.9130404173913</v>
      </c>
      <c r="K1347" t="s">
        <v>7970</v>
      </c>
      <c r="L1347" t="s">
        <v>7972</v>
      </c>
      <c r="M1347">
        <v>0</v>
      </c>
      <c r="N1347">
        <v>0</v>
      </c>
      <c r="O1347">
        <v>0</v>
      </c>
      <c r="P1347">
        <v>0</v>
      </c>
      <c r="Q1347">
        <v>14303.328040663706</v>
      </c>
    </row>
    <row r="1348" spans="1:17">
      <c r="A1348" s="78">
        <v>46254</v>
      </c>
      <c r="B1348" t="s">
        <v>7343</v>
      </c>
      <c r="C1348" t="s">
        <v>6134</v>
      </c>
      <c r="D1348" t="s">
        <v>5494</v>
      </c>
      <c r="E1348" t="s">
        <v>5395</v>
      </c>
      <c r="F1348">
        <v>12</v>
      </c>
      <c r="G1348">
        <v>311133</v>
      </c>
      <c r="H1348">
        <v>259124.4713513513</v>
      </c>
      <c r="I1348">
        <v>21175.528648648702</v>
      </c>
      <c r="J1348">
        <v>497.39130740869564</v>
      </c>
      <c r="K1348" t="s">
        <v>7970</v>
      </c>
      <c r="L1348" t="s">
        <v>7972</v>
      </c>
      <c r="M1348">
        <v>0</v>
      </c>
      <c r="N1348">
        <v>0</v>
      </c>
      <c r="O1348">
        <v>0</v>
      </c>
      <c r="P1348">
        <v>0</v>
      </c>
      <c r="Q1348">
        <v>20678.137341240006</v>
      </c>
    </row>
    <row r="1349" spans="1:17">
      <c r="A1349" s="78">
        <v>46254</v>
      </c>
      <c r="B1349" t="s">
        <v>7343</v>
      </c>
      <c r="C1349" t="s">
        <v>6134</v>
      </c>
      <c r="D1349" t="s">
        <v>5496</v>
      </c>
      <c r="E1349" t="s">
        <v>5395</v>
      </c>
      <c r="F1349">
        <v>12</v>
      </c>
      <c r="G1349">
        <v>38517</v>
      </c>
      <c r="H1349">
        <v>32078.55567567567</v>
      </c>
      <c r="I1349">
        <v>2621.4443243243295</v>
      </c>
      <c r="J1349">
        <v>573.91304347826087</v>
      </c>
      <c r="K1349" t="s">
        <v>7970</v>
      </c>
      <c r="L1349" t="s">
        <v>7972</v>
      </c>
      <c r="M1349">
        <v>0</v>
      </c>
      <c r="N1349">
        <v>0</v>
      </c>
      <c r="O1349">
        <v>0</v>
      </c>
      <c r="P1349">
        <v>0</v>
      </c>
      <c r="Q1349">
        <v>2047.5312808460685</v>
      </c>
    </row>
    <row r="1350" spans="1:17">
      <c r="A1350" s="78">
        <v>46254</v>
      </c>
      <c r="B1350" t="s">
        <v>7343</v>
      </c>
      <c r="C1350" t="s">
        <v>6134</v>
      </c>
      <c r="D1350" t="s">
        <v>5499</v>
      </c>
      <c r="E1350" t="s">
        <v>5395</v>
      </c>
      <c r="F1350">
        <v>12</v>
      </c>
      <c r="G1350">
        <v>58053.000000000007</v>
      </c>
      <c r="H1350">
        <v>48348.947027027025</v>
      </c>
      <c r="I1350">
        <v>3951.0529729729751</v>
      </c>
      <c r="J1350">
        <v>1020.289854052174</v>
      </c>
      <c r="K1350" t="s">
        <v>7970</v>
      </c>
      <c r="L1350" t="s">
        <v>7972</v>
      </c>
      <c r="M1350">
        <v>0</v>
      </c>
      <c r="N1350">
        <v>0</v>
      </c>
      <c r="O1350">
        <v>0</v>
      </c>
      <c r="P1350">
        <v>0</v>
      </c>
      <c r="Q1350">
        <v>2930.7631189208014</v>
      </c>
    </row>
    <row r="1351" spans="1:17">
      <c r="A1351" s="78">
        <v>46254</v>
      </c>
      <c r="B1351" t="s">
        <v>7344</v>
      </c>
      <c r="C1351" t="s">
        <v>6128</v>
      </c>
      <c r="D1351" t="s">
        <v>6202</v>
      </c>
      <c r="E1351" t="s">
        <v>661</v>
      </c>
      <c r="F1351">
        <v>4</v>
      </c>
      <c r="G1351">
        <v>283790</v>
      </c>
      <c r="H1351">
        <v>188280.47567567567</v>
      </c>
      <c r="I1351">
        <v>67386.190990990988</v>
      </c>
      <c r="J1351">
        <v>15885.913043478264</v>
      </c>
      <c r="K1351" t="s">
        <v>7970</v>
      </c>
      <c r="L1351" t="s">
        <v>7971</v>
      </c>
      <c r="M1351">
        <v>0</v>
      </c>
      <c r="N1351">
        <v>2500</v>
      </c>
      <c r="O1351">
        <v>0</v>
      </c>
      <c r="P1351">
        <v>5675.8</v>
      </c>
      <c r="Q1351">
        <v>43324.477947512722</v>
      </c>
    </row>
    <row r="1352" spans="1:17">
      <c r="A1352" s="78">
        <v>46254</v>
      </c>
      <c r="B1352" t="s">
        <v>7345</v>
      </c>
      <c r="C1352" t="s">
        <v>6134</v>
      </c>
      <c r="D1352" t="s">
        <v>726</v>
      </c>
      <c r="E1352" t="s">
        <v>661</v>
      </c>
      <c r="F1352">
        <v>8</v>
      </c>
      <c r="G1352">
        <v>510822.00000000006</v>
      </c>
      <c r="H1352">
        <v>338904.85621621623</v>
      </c>
      <c r="I1352">
        <v>121295.14378378377</v>
      </c>
      <c r="J1352">
        <v>32751.304347826084</v>
      </c>
      <c r="K1352" t="s">
        <v>7970</v>
      </c>
      <c r="L1352" t="s">
        <v>7971</v>
      </c>
      <c r="M1352">
        <v>0</v>
      </c>
      <c r="N1352">
        <v>7142.8571428571431</v>
      </c>
      <c r="O1352">
        <v>0</v>
      </c>
      <c r="P1352">
        <v>10216.44</v>
      </c>
      <c r="Q1352">
        <v>71184.542293100545</v>
      </c>
    </row>
    <row r="1353" spans="1:17">
      <c r="A1353" s="78">
        <v>46254</v>
      </c>
      <c r="B1353" t="s">
        <v>7346</v>
      </c>
      <c r="C1353" t="s">
        <v>6128</v>
      </c>
      <c r="D1353" t="s">
        <v>726</v>
      </c>
      <c r="E1353" t="s">
        <v>661</v>
      </c>
      <c r="F1353">
        <v>12</v>
      </c>
      <c r="G1353">
        <v>766233.00000000012</v>
      </c>
      <c r="H1353">
        <v>508357.28432432434</v>
      </c>
      <c r="I1353">
        <v>181942.71567567566</v>
      </c>
      <c r="J1353">
        <v>49126.956521739121</v>
      </c>
      <c r="K1353" t="s">
        <v>7970</v>
      </c>
      <c r="L1353" t="s">
        <v>7972</v>
      </c>
      <c r="M1353">
        <v>0</v>
      </c>
      <c r="N1353">
        <v>0</v>
      </c>
      <c r="O1353">
        <v>0</v>
      </c>
      <c r="P1353">
        <v>15324.660000000002</v>
      </c>
      <c r="Q1353">
        <v>117491.09915393652</v>
      </c>
    </row>
    <row r="1354" spans="1:17">
      <c r="A1354" s="78">
        <v>46254</v>
      </c>
      <c r="B1354" t="s">
        <v>7347</v>
      </c>
      <c r="C1354" t="s">
        <v>6128</v>
      </c>
      <c r="D1354" t="s">
        <v>6202</v>
      </c>
      <c r="E1354" t="s">
        <v>661</v>
      </c>
      <c r="F1354">
        <v>4</v>
      </c>
      <c r="G1354">
        <v>283790</v>
      </c>
      <c r="H1354">
        <v>188280.47567567567</v>
      </c>
      <c r="I1354">
        <v>67386.190990990988</v>
      </c>
      <c r="J1354">
        <v>15885.913043478264</v>
      </c>
      <c r="K1354" t="s">
        <v>7970</v>
      </c>
      <c r="L1354" t="s">
        <v>7972</v>
      </c>
      <c r="M1354">
        <v>0</v>
      </c>
      <c r="N1354">
        <v>0</v>
      </c>
      <c r="O1354">
        <v>0</v>
      </c>
      <c r="P1354">
        <v>5675.8</v>
      </c>
      <c r="Q1354">
        <v>45824.477947512722</v>
      </c>
    </row>
    <row r="1355" spans="1:17">
      <c r="A1355" s="78">
        <v>46254</v>
      </c>
      <c r="B1355" t="s">
        <v>7347</v>
      </c>
      <c r="C1355" t="s">
        <v>6128</v>
      </c>
      <c r="D1355" t="s">
        <v>6202</v>
      </c>
      <c r="E1355" t="s">
        <v>661</v>
      </c>
      <c r="F1355">
        <v>12</v>
      </c>
      <c r="G1355">
        <v>851370.00000000012</v>
      </c>
      <c r="H1355">
        <v>564841.42702702701</v>
      </c>
      <c r="I1355">
        <v>202158.57297297299</v>
      </c>
      <c r="J1355">
        <v>47657.739130434784</v>
      </c>
      <c r="K1355" t="s">
        <v>7970</v>
      </c>
      <c r="L1355" t="s">
        <v>7972</v>
      </c>
      <c r="M1355">
        <v>0</v>
      </c>
      <c r="N1355">
        <v>0</v>
      </c>
      <c r="O1355">
        <v>0</v>
      </c>
      <c r="P1355">
        <v>17027.400000000001</v>
      </c>
      <c r="Q1355">
        <v>137473.43384253822</v>
      </c>
    </row>
    <row r="1356" spans="1:17">
      <c r="A1356" s="78">
        <v>46255</v>
      </c>
      <c r="B1356" t="s">
        <v>7348</v>
      </c>
      <c r="C1356" t="s">
        <v>6128</v>
      </c>
      <c r="D1356" t="s">
        <v>6167</v>
      </c>
      <c r="E1356" t="s">
        <v>84</v>
      </c>
      <c r="F1356">
        <v>24</v>
      </c>
      <c r="G1356">
        <v>1618380.0000000002</v>
      </c>
      <c r="H1356">
        <v>1236364.8518918916</v>
      </c>
      <c r="I1356">
        <v>221635.14810810843</v>
      </c>
      <c r="J1356">
        <v>16565.426086956522</v>
      </c>
      <c r="K1356" t="s">
        <v>7970</v>
      </c>
      <c r="L1356" t="s">
        <v>7971</v>
      </c>
      <c r="M1356">
        <v>0</v>
      </c>
      <c r="N1356">
        <v>6250</v>
      </c>
      <c r="O1356">
        <v>0</v>
      </c>
      <c r="P1356">
        <v>32367.600000000002</v>
      </c>
      <c r="Q1356">
        <v>166452.12202115191</v>
      </c>
    </row>
    <row r="1357" spans="1:17">
      <c r="A1357" s="78">
        <v>46255</v>
      </c>
      <c r="B1357" t="s">
        <v>7348</v>
      </c>
      <c r="C1357" t="s">
        <v>6128</v>
      </c>
      <c r="D1357" t="s">
        <v>6173</v>
      </c>
      <c r="E1357" t="s">
        <v>84</v>
      </c>
      <c r="F1357">
        <v>24</v>
      </c>
      <c r="G1357">
        <v>489176.99999999994</v>
      </c>
      <c r="H1357">
        <v>377038.58594594587</v>
      </c>
      <c r="I1357">
        <v>63661.41405405401</v>
      </c>
      <c r="J1357">
        <v>4077.0782608695654</v>
      </c>
      <c r="K1357" t="s">
        <v>7970</v>
      </c>
      <c r="L1357" t="s">
        <v>7971</v>
      </c>
      <c r="M1357">
        <v>0</v>
      </c>
      <c r="N1357">
        <v>6250</v>
      </c>
      <c r="O1357">
        <v>0</v>
      </c>
      <c r="P1357">
        <v>9783.5399999999991</v>
      </c>
      <c r="Q1357">
        <v>43550.795793184443</v>
      </c>
    </row>
    <row r="1358" spans="1:17">
      <c r="A1358" s="78">
        <v>46255</v>
      </c>
      <c r="B1358" t="s">
        <v>7349</v>
      </c>
      <c r="C1358" t="s">
        <v>6158</v>
      </c>
      <c r="D1358" t="s">
        <v>3979</v>
      </c>
      <c r="E1358" t="s">
        <v>2770</v>
      </c>
      <c r="F1358">
        <v>50</v>
      </c>
      <c r="G1358">
        <v>609667.49999999988</v>
      </c>
      <c r="H1358">
        <v>454523.2432432432</v>
      </c>
      <c r="I1358">
        <v>94726.756756756688</v>
      </c>
      <c r="J1358">
        <v>2640</v>
      </c>
      <c r="K1358" t="s">
        <v>7970</v>
      </c>
      <c r="L1358" t="s">
        <v>7972</v>
      </c>
      <c r="M1358">
        <v>0</v>
      </c>
      <c r="N1358">
        <v>0</v>
      </c>
      <c r="O1358">
        <v>0</v>
      </c>
      <c r="P1358">
        <v>0</v>
      </c>
      <c r="Q1358">
        <v>92086.756756756688</v>
      </c>
    </row>
    <row r="1359" spans="1:17">
      <c r="A1359" s="78">
        <v>46255</v>
      </c>
      <c r="B1359" t="s">
        <v>7350</v>
      </c>
      <c r="C1359" t="s">
        <v>6134</v>
      </c>
      <c r="D1359" t="s">
        <v>6218</v>
      </c>
      <c r="E1359" t="s">
        <v>20</v>
      </c>
      <c r="F1359">
        <v>24</v>
      </c>
      <c r="G1359">
        <v>2284379.9999999995</v>
      </c>
      <c r="H1359">
        <v>1741671.4378378377</v>
      </c>
      <c r="I1359">
        <v>316328.5621621618</v>
      </c>
      <c r="J1359">
        <v>19816.069565217393</v>
      </c>
      <c r="K1359" t="s">
        <v>7137</v>
      </c>
      <c r="L1359" t="s">
        <v>7974</v>
      </c>
      <c r="M1359">
        <v>50000</v>
      </c>
      <c r="N1359">
        <v>38461.538461538461</v>
      </c>
      <c r="O1359">
        <v>0</v>
      </c>
      <c r="P1359">
        <v>45687.6</v>
      </c>
      <c r="Q1359">
        <v>162363.35413540591</v>
      </c>
    </row>
    <row r="1360" spans="1:17">
      <c r="A1360" s="78">
        <v>46255</v>
      </c>
      <c r="B1360" t="s">
        <v>7351</v>
      </c>
      <c r="C1360" t="s">
        <v>6143</v>
      </c>
      <c r="D1360" t="s">
        <v>6170</v>
      </c>
      <c r="E1360" t="s">
        <v>84</v>
      </c>
      <c r="F1360">
        <v>1</v>
      </c>
      <c r="G1360">
        <v>1321085</v>
      </c>
      <c r="H1360">
        <v>995097.75135135127</v>
      </c>
      <c r="I1360">
        <v>195068.91531531524</v>
      </c>
      <c r="J1360">
        <v>16153.739130434782</v>
      </c>
      <c r="K1360" t="s">
        <v>7970</v>
      </c>
      <c r="L1360" t="s">
        <v>7971</v>
      </c>
      <c r="M1360">
        <v>0</v>
      </c>
      <c r="N1360">
        <v>3846.1538461538462</v>
      </c>
      <c r="O1360">
        <v>0</v>
      </c>
      <c r="P1360">
        <v>26421.7</v>
      </c>
      <c r="Q1360">
        <v>148647.3223387266</v>
      </c>
    </row>
    <row r="1361" spans="1:17">
      <c r="A1361" s="78">
        <v>46255</v>
      </c>
      <c r="B1361" t="s">
        <v>7352</v>
      </c>
      <c r="C1361" t="s">
        <v>6201</v>
      </c>
      <c r="D1361" t="s">
        <v>6135</v>
      </c>
      <c r="E1361" t="s">
        <v>20</v>
      </c>
      <c r="F1361">
        <v>48</v>
      </c>
      <c r="G1361">
        <v>4431120</v>
      </c>
      <c r="H1361">
        <v>3405688.7351351343</v>
      </c>
      <c r="I1361">
        <v>586311.26486486522</v>
      </c>
      <c r="J1361">
        <v>65178.434782608696</v>
      </c>
      <c r="K1361" t="s">
        <v>7970</v>
      </c>
      <c r="L1361" t="s">
        <v>7971</v>
      </c>
      <c r="M1361">
        <v>0</v>
      </c>
      <c r="N1361">
        <v>28571.428571428572</v>
      </c>
      <c r="O1361">
        <v>0</v>
      </c>
      <c r="P1361">
        <v>88622.399999999994</v>
      </c>
      <c r="Q1361">
        <v>403939.00151082792</v>
      </c>
    </row>
    <row r="1362" spans="1:17">
      <c r="A1362" s="78">
        <v>46255</v>
      </c>
      <c r="B1362" t="s">
        <v>7353</v>
      </c>
      <c r="C1362" t="s">
        <v>6158</v>
      </c>
      <c r="D1362" t="s">
        <v>6135</v>
      </c>
      <c r="E1362" t="s">
        <v>20</v>
      </c>
      <c r="F1362">
        <v>6</v>
      </c>
      <c r="G1362">
        <v>553890</v>
      </c>
      <c r="H1362">
        <v>425711.09189189179</v>
      </c>
      <c r="I1362">
        <v>73288.908108108153</v>
      </c>
      <c r="J1362">
        <v>5647.304347826087</v>
      </c>
      <c r="K1362" t="s">
        <v>7970</v>
      </c>
      <c r="L1362" t="s">
        <v>7972</v>
      </c>
      <c r="M1362">
        <v>0</v>
      </c>
      <c r="N1362">
        <v>0</v>
      </c>
      <c r="O1362">
        <v>0</v>
      </c>
      <c r="P1362">
        <v>11077.8</v>
      </c>
      <c r="Q1362">
        <v>56563.80376028207</v>
      </c>
    </row>
    <row r="1363" spans="1:17">
      <c r="A1363" s="78">
        <v>46255</v>
      </c>
      <c r="B1363" t="s">
        <v>7354</v>
      </c>
      <c r="C1363" t="s">
        <v>6138</v>
      </c>
      <c r="D1363" t="s">
        <v>6156</v>
      </c>
      <c r="E1363" t="s">
        <v>20</v>
      </c>
      <c r="F1363">
        <v>2</v>
      </c>
      <c r="G1363">
        <v>343545.00000000006</v>
      </c>
      <c r="H1363">
        <v>254687.09189189188</v>
      </c>
      <c r="I1363">
        <v>54812.908108108124</v>
      </c>
      <c r="J1363">
        <v>8245.9826086956527</v>
      </c>
      <c r="K1363" t="s">
        <v>6947</v>
      </c>
      <c r="L1363" t="s">
        <v>7971</v>
      </c>
      <c r="M1363">
        <v>0</v>
      </c>
      <c r="N1363">
        <v>8333.3333333333339</v>
      </c>
      <c r="O1363">
        <v>0</v>
      </c>
      <c r="P1363">
        <v>6870.9000000000005</v>
      </c>
      <c r="Q1363">
        <v>31362.692166079134</v>
      </c>
    </row>
    <row r="1364" spans="1:17">
      <c r="A1364" s="78">
        <v>46255</v>
      </c>
      <c r="B1364" t="s">
        <v>7354</v>
      </c>
      <c r="C1364" t="s">
        <v>6138</v>
      </c>
      <c r="D1364" t="s">
        <v>6160</v>
      </c>
      <c r="E1364" t="s">
        <v>20</v>
      </c>
      <c r="F1364">
        <v>2</v>
      </c>
      <c r="G1364">
        <v>1620600</v>
      </c>
      <c r="H1364">
        <v>1197476.1513513513</v>
      </c>
      <c r="I1364">
        <v>262523.84864864848</v>
      </c>
      <c r="J1364">
        <v>39821.913043478264</v>
      </c>
      <c r="K1364" t="s">
        <v>6947</v>
      </c>
      <c r="L1364" t="s">
        <v>7974</v>
      </c>
      <c r="M1364">
        <v>30000</v>
      </c>
      <c r="N1364">
        <v>8333.3333333333339</v>
      </c>
      <c r="O1364">
        <v>0</v>
      </c>
      <c r="P1364">
        <v>32412</v>
      </c>
      <c r="Q1364">
        <v>151956.60227183686</v>
      </c>
    </row>
    <row r="1365" spans="1:17">
      <c r="A1365" s="78">
        <v>46255</v>
      </c>
      <c r="B1365" t="s">
        <v>7355</v>
      </c>
      <c r="C1365" t="s">
        <v>6143</v>
      </c>
      <c r="D1365" t="s">
        <v>6156</v>
      </c>
      <c r="E1365" t="s">
        <v>20</v>
      </c>
      <c r="F1365">
        <v>2</v>
      </c>
      <c r="G1365">
        <v>343545.00000000006</v>
      </c>
      <c r="H1365">
        <v>254687.09189189188</v>
      </c>
      <c r="I1365">
        <v>54812.908108108124</v>
      </c>
      <c r="J1365">
        <v>8245.9826086956527</v>
      </c>
      <c r="K1365" t="s">
        <v>7967</v>
      </c>
      <c r="L1365" t="s">
        <v>7973</v>
      </c>
      <c r="M1365">
        <v>0</v>
      </c>
      <c r="N1365">
        <v>0</v>
      </c>
      <c r="O1365">
        <v>13741.800000000001</v>
      </c>
      <c r="P1365">
        <v>6870.9000000000005</v>
      </c>
      <c r="Q1365">
        <v>25954.225499412467</v>
      </c>
    </row>
    <row r="1366" spans="1:17">
      <c r="A1366" s="78">
        <v>46255</v>
      </c>
      <c r="B1366" t="s">
        <v>7356</v>
      </c>
      <c r="C1366" t="s">
        <v>6143</v>
      </c>
      <c r="D1366" t="s">
        <v>6156</v>
      </c>
      <c r="E1366" t="s">
        <v>20</v>
      </c>
      <c r="F1366">
        <v>4</v>
      </c>
      <c r="G1366">
        <v>687090.00000000012</v>
      </c>
      <c r="H1366">
        <v>509374.18378378375</v>
      </c>
      <c r="I1366">
        <v>109625.81621621625</v>
      </c>
      <c r="J1366">
        <v>16491.965217391305</v>
      </c>
      <c r="K1366" t="s">
        <v>7970</v>
      </c>
      <c r="L1366" t="s">
        <v>7972</v>
      </c>
      <c r="M1366">
        <v>0</v>
      </c>
      <c r="N1366">
        <v>0</v>
      </c>
      <c r="O1366">
        <v>0</v>
      </c>
      <c r="P1366">
        <v>13741.800000000001</v>
      </c>
      <c r="Q1366">
        <v>79392.05099882494</v>
      </c>
    </row>
    <row r="1367" spans="1:17">
      <c r="A1367" s="78">
        <v>46255</v>
      </c>
      <c r="B1367" t="s">
        <v>7357</v>
      </c>
      <c r="C1367" t="s">
        <v>6143</v>
      </c>
      <c r="D1367" t="s">
        <v>6189</v>
      </c>
      <c r="E1367" t="s">
        <v>84</v>
      </c>
      <c r="F1367">
        <v>1</v>
      </c>
      <c r="G1367">
        <v>399970</v>
      </c>
      <c r="H1367">
        <v>290047.45945945941</v>
      </c>
      <c r="I1367">
        <v>70285.873873873905</v>
      </c>
      <c r="J1367">
        <v>14416.695652173912</v>
      </c>
      <c r="K1367" t="s">
        <v>7967</v>
      </c>
      <c r="L1367" t="s">
        <v>7973</v>
      </c>
      <c r="M1367">
        <v>0</v>
      </c>
      <c r="N1367">
        <v>0</v>
      </c>
      <c r="O1367">
        <v>13998.950000000003</v>
      </c>
      <c r="P1367">
        <v>7999.4</v>
      </c>
      <c r="Q1367">
        <v>33870.828221699987</v>
      </c>
    </row>
    <row r="1368" spans="1:17">
      <c r="A1368" s="78">
        <v>46255</v>
      </c>
      <c r="B1368" t="s">
        <v>7358</v>
      </c>
      <c r="C1368" t="s">
        <v>6239</v>
      </c>
      <c r="D1368" t="s">
        <v>6135</v>
      </c>
      <c r="E1368" t="s">
        <v>20</v>
      </c>
      <c r="F1368">
        <v>2</v>
      </c>
      <c r="G1368">
        <v>184630</v>
      </c>
      <c r="H1368">
        <v>141903.69729729727</v>
      </c>
      <c r="I1368">
        <v>24429.636036036041</v>
      </c>
      <c r="J1368">
        <v>1882.4347826086957</v>
      </c>
      <c r="K1368" t="s">
        <v>7970</v>
      </c>
      <c r="L1368" t="s">
        <v>7972</v>
      </c>
      <c r="M1368">
        <v>0</v>
      </c>
      <c r="N1368">
        <v>0</v>
      </c>
      <c r="O1368">
        <v>0</v>
      </c>
      <c r="P1368">
        <v>3692.6000000000004</v>
      </c>
      <c r="Q1368">
        <v>18854.601253427347</v>
      </c>
    </row>
    <row r="1369" spans="1:17">
      <c r="A1369" s="78">
        <v>46255</v>
      </c>
      <c r="B1369" t="s">
        <v>7358</v>
      </c>
      <c r="C1369" t="s">
        <v>6239</v>
      </c>
      <c r="D1369" t="s">
        <v>6167</v>
      </c>
      <c r="E1369" t="s">
        <v>84</v>
      </c>
      <c r="F1369">
        <v>4</v>
      </c>
      <c r="G1369">
        <v>269730</v>
      </c>
      <c r="H1369">
        <v>206060.80864864861</v>
      </c>
      <c r="I1369">
        <v>36939.191351351386</v>
      </c>
      <c r="J1369">
        <v>2760.9043478260869</v>
      </c>
      <c r="K1369" t="s">
        <v>7970</v>
      </c>
      <c r="L1369" t="s">
        <v>7972</v>
      </c>
      <c r="M1369">
        <v>0</v>
      </c>
      <c r="N1369">
        <v>0</v>
      </c>
      <c r="O1369">
        <v>0</v>
      </c>
      <c r="P1369">
        <v>5394.6</v>
      </c>
      <c r="Q1369">
        <v>28783.687003525301</v>
      </c>
    </row>
    <row r="1370" spans="1:17">
      <c r="A1370" s="78">
        <v>46255</v>
      </c>
      <c r="B1370" t="s">
        <v>7359</v>
      </c>
      <c r="C1370" t="s">
        <v>6134</v>
      </c>
      <c r="D1370" t="s">
        <v>6153</v>
      </c>
      <c r="E1370" t="s">
        <v>20</v>
      </c>
      <c r="F1370">
        <v>2</v>
      </c>
      <c r="G1370">
        <v>429015</v>
      </c>
      <c r="H1370">
        <v>321555.93513513508</v>
      </c>
      <c r="I1370">
        <v>64944.064864864864</v>
      </c>
      <c r="J1370">
        <v>8004.1739130434789</v>
      </c>
      <c r="K1370" t="s">
        <v>7967</v>
      </c>
      <c r="L1370" t="s">
        <v>7973</v>
      </c>
      <c r="M1370">
        <v>0</v>
      </c>
      <c r="N1370">
        <v>0</v>
      </c>
      <c r="O1370">
        <v>34321.199999999997</v>
      </c>
      <c r="P1370">
        <v>0</v>
      </c>
      <c r="Q1370">
        <v>22618.690951821387</v>
      </c>
    </row>
    <row r="1371" spans="1:17">
      <c r="A1371" s="78">
        <v>46255</v>
      </c>
      <c r="B1371" t="s">
        <v>7360</v>
      </c>
      <c r="C1371" t="s">
        <v>6143</v>
      </c>
      <c r="D1371" t="s">
        <v>6129</v>
      </c>
      <c r="E1371" t="s">
        <v>20</v>
      </c>
      <c r="F1371">
        <v>12</v>
      </c>
      <c r="G1371">
        <v>167702.5</v>
      </c>
      <c r="H1371">
        <v>129654.68108108104</v>
      </c>
      <c r="I1371">
        <v>21428.652252252272</v>
      </c>
      <c r="J1371">
        <v>1331.478260869565</v>
      </c>
      <c r="K1371" t="s">
        <v>7970</v>
      </c>
      <c r="L1371" t="s">
        <v>7972</v>
      </c>
      <c r="M1371">
        <v>0</v>
      </c>
      <c r="N1371">
        <v>0</v>
      </c>
      <c r="O1371">
        <v>0</v>
      </c>
      <c r="P1371">
        <v>3354.05</v>
      </c>
      <c r="Q1371">
        <v>16743.123991382708</v>
      </c>
    </row>
    <row r="1372" spans="1:17">
      <c r="A1372" s="78">
        <v>46255</v>
      </c>
      <c r="B1372" t="s">
        <v>7360</v>
      </c>
      <c r="C1372" t="s">
        <v>6143</v>
      </c>
      <c r="D1372" t="s">
        <v>6131</v>
      </c>
      <c r="E1372" t="s">
        <v>20</v>
      </c>
      <c r="F1372">
        <v>12</v>
      </c>
      <c r="G1372">
        <v>309782.5</v>
      </c>
      <c r="H1372">
        <v>238971.37297297292</v>
      </c>
      <c r="I1372">
        <v>40111.96036036039</v>
      </c>
      <c r="J1372">
        <v>2252.7969391304346</v>
      </c>
      <c r="K1372" t="s">
        <v>7970</v>
      </c>
      <c r="L1372" t="s">
        <v>7972</v>
      </c>
      <c r="M1372">
        <v>0</v>
      </c>
      <c r="N1372">
        <v>0</v>
      </c>
      <c r="O1372">
        <v>0</v>
      </c>
      <c r="P1372">
        <v>6195.65</v>
      </c>
      <c r="Q1372">
        <v>31663.513421229953</v>
      </c>
    </row>
    <row r="1373" spans="1:17">
      <c r="A1373" s="78">
        <v>46255</v>
      </c>
      <c r="B1373" t="s">
        <v>7361</v>
      </c>
      <c r="C1373" t="s">
        <v>6128</v>
      </c>
      <c r="D1373" t="s">
        <v>6156</v>
      </c>
      <c r="E1373" t="s">
        <v>20</v>
      </c>
      <c r="F1373">
        <v>12</v>
      </c>
      <c r="G1373">
        <v>2061270.0000000002</v>
      </c>
      <c r="H1373">
        <v>1528122.5513513512</v>
      </c>
      <c r="I1373">
        <v>328877.4486486488</v>
      </c>
      <c r="J1373">
        <v>49475.895652173916</v>
      </c>
      <c r="K1373" t="s">
        <v>6947</v>
      </c>
      <c r="L1373" t="s">
        <v>7974</v>
      </c>
      <c r="M1373">
        <v>45000</v>
      </c>
      <c r="N1373">
        <v>12500</v>
      </c>
      <c r="O1373">
        <v>0</v>
      </c>
      <c r="P1373">
        <v>41225.4</v>
      </c>
      <c r="Q1373">
        <v>180676.15299647491</v>
      </c>
    </row>
    <row r="1374" spans="1:17">
      <c r="A1374" s="78">
        <v>46255</v>
      </c>
      <c r="B1374" t="s">
        <v>7362</v>
      </c>
      <c r="C1374" t="s">
        <v>6128</v>
      </c>
      <c r="D1374" t="s">
        <v>6173</v>
      </c>
      <c r="E1374" t="s">
        <v>84</v>
      </c>
      <c r="F1374">
        <v>12</v>
      </c>
      <c r="G1374">
        <v>244588.49999999997</v>
      </c>
      <c r="H1374">
        <v>188519.29297297294</v>
      </c>
      <c r="I1374">
        <v>31830.707027027005</v>
      </c>
      <c r="J1374">
        <v>2038.5391304347827</v>
      </c>
      <c r="K1374" t="s">
        <v>7970</v>
      </c>
      <c r="L1374" t="s">
        <v>7971</v>
      </c>
      <c r="M1374">
        <v>0</v>
      </c>
      <c r="N1374">
        <v>2941.1764705882351</v>
      </c>
      <c r="O1374">
        <v>0</v>
      </c>
      <c r="P1374">
        <v>4891.7699999999995</v>
      </c>
      <c r="Q1374">
        <v>21959.221426003987</v>
      </c>
    </row>
    <row r="1375" spans="1:17">
      <c r="A1375" s="78">
        <v>46255</v>
      </c>
      <c r="B1375" t="s">
        <v>7363</v>
      </c>
      <c r="C1375" t="s">
        <v>6239</v>
      </c>
      <c r="D1375" t="s">
        <v>6135</v>
      </c>
      <c r="E1375" t="s">
        <v>20</v>
      </c>
      <c r="F1375">
        <v>3</v>
      </c>
      <c r="G1375">
        <v>276945</v>
      </c>
      <c r="H1375">
        <v>212855.54594594589</v>
      </c>
      <c r="I1375">
        <v>36644.454054054077</v>
      </c>
      <c r="J1375">
        <v>2823.6521739130435</v>
      </c>
      <c r="K1375" t="s">
        <v>7970</v>
      </c>
      <c r="L1375" t="s">
        <v>7972</v>
      </c>
      <c r="M1375">
        <v>0</v>
      </c>
      <c r="N1375">
        <v>0</v>
      </c>
      <c r="O1375">
        <v>0</v>
      </c>
      <c r="P1375">
        <v>5538.9</v>
      </c>
      <c r="Q1375">
        <v>28281.901880141035</v>
      </c>
    </row>
    <row r="1376" spans="1:17">
      <c r="A1376" s="78">
        <v>46255</v>
      </c>
      <c r="B1376" t="s">
        <v>7363</v>
      </c>
      <c r="C1376" t="s">
        <v>6239</v>
      </c>
      <c r="D1376" t="s">
        <v>6167</v>
      </c>
      <c r="E1376" t="s">
        <v>84</v>
      </c>
      <c r="F1376">
        <v>3</v>
      </c>
      <c r="G1376">
        <v>202297.50000000003</v>
      </c>
      <c r="H1376">
        <v>154545.60648648645</v>
      </c>
      <c r="I1376">
        <v>27704.393513513554</v>
      </c>
      <c r="J1376">
        <v>2070.6782608695653</v>
      </c>
      <c r="K1376" t="s">
        <v>7970</v>
      </c>
      <c r="L1376" t="s">
        <v>7972</v>
      </c>
      <c r="M1376">
        <v>0</v>
      </c>
      <c r="N1376">
        <v>0</v>
      </c>
      <c r="O1376">
        <v>0</v>
      </c>
      <c r="P1376">
        <v>4045.9500000000003</v>
      </c>
      <c r="Q1376">
        <v>21587.765252643989</v>
      </c>
    </row>
    <row r="1377" spans="1:17">
      <c r="A1377" s="78">
        <v>46255</v>
      </c>
      <c r="B1377" t="s">
        <v>7364</v>
      </c>
      <c r="C1377" t="s">
        <v>6239</v>
      </c>
      <c r="D1377" t="s">
        <v>6156</v>
      </c>
      <c r="E1377" t="s">
        <v>20</v>
      </c>
      <c r="F1377">
        <v>4</v>
      </c>
      <c r="G1377">
        <v>687090.00000000012</v>
      </c>
      <c r="H1377">
        <v>509374.18378378375</v>
      </c>
      <c r="I1377">
        <v>109625.81621621625</v>
      </c>
      <c r="J1377">
        <v>16491.965217391305</v>
      </c>
      <c r="K1377" t="s">
        <v>6947</v>
      </c>
      <c r="L1377" t="s">
        <v>7975</v>
      </c>
      <c r="M1377">
        <v>15000</v>
      </c>
      <c r="N1377">
        <v>0</v>
      </c>
      <c r="O1377">
        <v>0</v>
      </c>
      <c r="P1377">
        <v>13741.800000000001</v>
      </c>
      <c r="Q1377">
        <v>64392.05099882494</v>
      </c>
    </row>
    <row r="1378" spans="1:17">
      <c r="A1378" s="78">
        <v>46255</v>
      </c>
      <c r="B1378" t="s">
        <v>7365</v>
      </c>
      <c r="C1378" t="s">
        <v>6128</v>
      </c>
      <c r="D1378" t="s">
        <v>6135</v>
      </c>
      <c r="E1378" t="s">
        <v>20</v>
      </c>
      <c r="F1378">
        <v>24</v>
      </c>
      <c r="G1378">
        <v>2215560</v>
      </c>
      <c r="H1378">
        <v>1702844.3675675672</v>
      </c>
      <c r="I1378">
        <v>293155.63243243261</v>
      </c>
      <c r="J1378">
        <v>22589.217391304348</v>
      </c>
      <c r="K1378" t="s">
        <v>7970</v>
      </c>
      <c r="L1378" t="s">
        <v>7971</v>
      </c>
      <c r="M1378">
        <v>0</v>
      </c>
      <c r="N1378">
        <v>16666.666666666668</v>
      </c>
      <c r="O1378">
        <v>0</v>
      </c>
      <c r="P1378">
        <v>44311.199999999997</v>
      </c>
      <c r="Q1378">
        <v>209588.54837446165</v>
      </c>
    </row>
    <row r="1379" spans="1:17">
      <c r="A1379" s="78">
        <v>46255</v>
      </c>
      <c r="B1379" t="s">
        <v>7366</v>
      </c>
      <c r="C1379" t="s">
        <v>6128</v>
      </c>
      <c r="D1379" t="s">
        <v>6173</v>
      </c>
      <c r="E1379" t="s">
        <v>84</v>
      </c>
      <c r="F1379">
        <v>12</v>
      </c>
      <c r="G1379">
        <v>244588.49999999997</v>
      </c>
      <c r="H1379">
        <v>188519.29297297294</v>
      </c>
      <c r="I1379">
        <v>31830.707027027005</v>
      </c>
      <c r="J1379">
        <v>2038.5391304347827</v>
      </c>
      <c r="K1379" t="s">
        <v>7970</v>
      </c>
      <c r="L1379" t="s">
        <v>7971</v>
      </c>
      <c r="M1379">
        <v>0</v>
      </c>
      <c r="N1379">
        <v>2941.1764705882351</v>
      </c>
      <c r="O1379">
        <v>0</v>
      </c>
      <c r="P1379">
        <v>4891.7699999999995</v>
      </c>
      <c r="Q1379">
        <v>21959.221426003987</v>
      </c>
    </row>
    <row r="1380" spans="1:17">
      <c r="A1380" s="78">
        <v>46255</v>
      </c>
      <c r="B1380" t="s">
        <v>7367</v>
      </c>
      <c r="C1380" t="s">
        <v>6158</v>
      </c>
      <c r="D1380" t="s">
        <v>6135</v>
      </c>
      <c r="E1380" t="s">
        <v>20</v>
      </c>
      <c r="F1380">
        <v>12</v>
      </c>
      <c r="G1380">
        <v>1107780</v>
      </c>
      <c r="H1380">
        <v>851422.18378378358</v>
      </c>
      <c r="I1380">
        <v>146577.81621621631</v>
      </c>
      <c r="J1380">
        <v>11294.608695652174</v>
      </c>
      <c r="K1380" t="s">
        <v>7970</v>
      </c>
      <c r="L1380" t="s">
        <v>7971</v>
      </c>
      <c r="M1380">
        <v>0</v>
      </c>
      <c r="N1380">
        <v>6250</v>
      </c>
      <c r="O1380">
        <v>0</v>
      </c>
      <c r="P1380">
        <v>22155.599999999999</v>
      </c>
      <c r="Q1380">
        <v>106877.60752056414</v>
      </c>
    </row>
    <row r="1381" spans="1:17">
      <c r="A1381" s="78">
        <v>46255</v>
      </c>
      <c r="B1381" t="s">
        <v>7368</v>
      </c>
      <c r="C1381" t="s">
        <v>6143</v>
      </c>
      <c r="D1381" t="s">
        <v>6218</v>
      </c>
      <c r="E1381" t="s">
        <v>20</v>
      </c>
      <c r="F1381">
        <v>24</v>
      </c>
      <c r="G1381">
        <v>2284379.9999999995</v>
      </c>
      <c r="H1381">
        <v>1741671.4378378377</v>
      </c>
      <c r="I1381">
        <v>316328.5621621618</v>
      </c>
      <c r="J1381">
        <v>19816.069565217393</v>
      </c>
      <c r="K1381" t="s">
        <v>7137</v>
      </c>
      <c r="L1381" t="s">
        <v>7974</v>
      </c>
      <c r="M1381">
        <v>50000</v>
      </c>
      <c r="N1381">
        <v>11111.111111111111</v>
      </c>
      <c r="O1381">
        <v>0</v>
      </c>
      <c r="P1381">
        <v>45687.6</v>
      </c>
      <c r="Q1381">
        <v>189713.78148583326</v>
      </c>
    </row>
    <row r="1382" spans="1:17">
      <c r="A1382" s="78">
        <v>46255</v>
      </c>
      <c r="B1382" t="s">
        <v>7369</v>
      </c>
      <c r="C1382" t="s">
        <v>6124</v>
      </c>
      <c r="D1382" t="s">
        <v>6151</v>
      </c>
      <c r="E1382" t="s">
        <v>84</v>
      </c>
      <c r="F1382">
        <v>6</v>
      </c>
      <c r="G1382">
        <v>414585</v>
      </c>
      <c r="H1382">
        <v>313852.15135135135</v>
      </c>
      <c r="I1382">
        <v>59647.848648648593</v>
      </c>
      <c r="J1382">
        <v>3902.6086956521735</v>
      </c>
      <c r="K1382" t="s">
        <v>7970</v>
      </c>
      <c r="L1382" t="s">
        <v>7971</v>
      </c>
      <c r="M1382">
        <v>0</v>
      </c>
      <c r="N1382">
        <v>6250</v>
      </c>
      <c r="O1382">
        <v>0</v>
      </c>
      <c r="P1382">
        <v>8291.6999999999989</v>
      </c>
      <c r="Q1382">
        <v>41203.53995299642</v>
      </c>
    </row>
    <row r="1383" spans="1:17">
      <c r="A1383" s="78">
        <v>46255</v>
      </c>
      <c r="B1383" t="s">
        <v>7370</v>
      </c>
      <c r="C1383" t="s">
        <v>6128</v>
      </c>
      <c r="D1383" t="s">
        <v>6273</v>
      </c>
      <c r="E1383" t="s">
        <v>20</v>
      </c>
      <c r="F1383">
        <v>6</v>
      </c>
      <c r="G1383">
        <v>320790</v>
      </c>
      <c r="H1383">
        <v>245442.55135135134</v>
      </c>
      <c r="I1383">
        <v>43557.448648648657</v>
      </c>
      <c r="J1383">
        <v>2640</v>
      </c>
      <c r="K1383" t="s">
        <v>7970</v>
      </c>
      <c r="L1383" t="s">
        <v>7971</v>
      </c>
      <c r="M1383">
        <v>0</v>
      </c>
      <c r="N1383">
        <v>2941.1764705882351</v>
      </c>
      <c r="O1383">
        <v>0</v>
      </c>
      <c r="P1383">
        <v>6415.8</v>
      </c>
      <c r="Q1383">
        <v>31560.47217806042</v>
      </c>
    </row>
    <row r="1384" spans="1:17">
      <c r="A1384" s="78">
        <v>46255</v>
      </c>
      <c r="B1384" t="s">
        <v>7371</v>
      </c>
      <c r="C1384" t="s">
        <v>6138</v>
      </c>
      <c r="D1384" t="s">
        <v>6135</v>
      </c>
      <c r="E1384" t="s">
        <v>20</v>
      </c>
      <c r="F1384">
        <v>12</v>
      </c>
      <c r="G1384">
        <v>1107780</v>
      </c>
      <c r="H1384">
        <v>851422.18378378358</v>
      </c>
      <c r="I1384">
        <v>146577.81621621631</v>
      </c>
      <c r="J1384">
        <v>11294.608695652174</v>
      </c>
      <c r="K1384" t="s">
        <v>7970</v>
      </c>
      <c r="L1384" t="s">
        <v>7971</v>
      </c>
      <c r="M1384">
        <v>0</v>
      </c>
      <c r="N1384">
        <v>7142.8571428571431</v>
      </c>
      <c r="O1384">
        <v>0</v>
      </c>
      <c r="P1384">
        <v>22155.599999999999</v>
      </c>
      <c r="Q1384">
        <v>105984.75037770701</v>
      </c>
    </row>
    <row r="1385" spans="1:17">
      <c r="A1385" s="78">
        <v>46255</v>
      </c>
      <c r="B1385" t="s">
        <v>7372</v>
      </c>
      <c r="C1385" t="s">
        <v>6175</v>
      </c>
      <c r="D1385" t="s">
        <v>6135</v>
      </c>
      <c r="E1385" t="s">
        <v>20</v>
      </c>
      <c r="F1385">
        <v>2</v>
      </c>
      <c r="G1385">
        <v>184630</v>
      </c>
      <c r="H1385">
        <v>141903.69729729727</v>
      </c>
      <c r="I1385">
        <v>24429.636036036041</v>
      </c>
      <c r="J1385">
        <v>1882.4347826086957</v>
      </c>
      <c r="K1385" t="s">
        <v>7970</v>
      </c>
      <c r="L1385" t="s">
        <v>7971</v>
      </c>
      <c r="M1385">
        <v>0</v>
      </c>
      <c r="N1385">
        <v>15384.615384615385</v>
      </c>
      <c r="O1385">
        <v>0</v>
      </c>
      <c r="P1385">
        <v>3692.6000000000004</v>
      </c>
      <c r="Q1385">
        <v>3469.9858688119602</v>
      </c>
    </row>
    <row r="1386" spans="1:17">
      <c r="A1386" s="78">
        <v>46255</v>
      </c>
      <c r="B1386" t="s">
        <v>7372</v>
      </c>
      <c r="C1386" t="s">
        <v>6175</v>
      </c>
      <c r="D1386" t="s">
        <v>6294</v>
      </c>
      <c r="E1386" t="s">
        <v>84</v>
      </c>
      <c r="F1386">
        <v>4</v>
      </c>
      <c r="G1386">
        <v>2829390.0000000005</v>
      </c>
      <c r="H1386">
        <v>2066771.113513513</v>
      </c>
      <c r="I1386">
        <v>482228.886486487</v>
      </c>
      <c r="J1386">
        <v>79613.217391304352</v>
      </c>
      <c r="K1386" t="s">
        <v>7970</v>
      </c>
      <c r="L1386" t="s">
        <v>7971</v>
      </c>
      <c r="M1386">
        <v>0</v>
      </c>
      <c r="N1386">
        <v>15384.615384615385</v>
      </c>
      <c r="O1386">
        <v>0</v>
      </c>
      <c r="P1386">
        <v>56587.8</v>
      </c>
      <c r="Q1386">
        <v>330643.25371056731</v>
      </c>
    </row>
    <row r="1387" spans="1:17">
      <c r="A1387" s="78">
        <v>46255</v>
      </c>
      <c r="B1387" t="s">
        <v>7373</v>
      </c>
      <c r="C1387" t="s">
        <v>6175</v>
      </c>
      <c r="D1387" t="s">
        <v>6216</v>
      </c>
      <c r="E1387" t="s">
        <v>20</v>
      </c>
      <c r="F1387">
        <v>4</v>
      </c>
      <c r="G1387">
        <v>183150.00000000003</v>
      </c>
      <c r="H1387">
        <v>137435.50270270268</v>
      </c>
      <c r="I1387">
        <v>27564.497297297319</v>
      </c>
      <c r="J1387">
        <v>3336.3478260869565</v>
      </c>
      <c r="K1387" t="s">
        <v>7970</v>
      </c>
      <c r="L1387" t="s">
        <v>7971</v>
      </c>
      <c r="M1387">
        <v>0</v>
      </c>
      <c r="N1387">
        <v>5882.3529411764703</v>
      </c>
      <c r="O1387">
        <v>0</v>
      </c>
      <c r="P1387">
        <v>3663.0000000000005</v>
      </c>
      <c r="Q1387">
        <v>14682.796530033891</v>
      </c>
    </row>
    <row r="1388" spans="1:17">
      <c r="A1388" s="78">
        <v>46255</v>
      </c>
      <c r="B1388" t="s">
        <v>7374</v>
      </c>
      <c r="C1388" t="s">
        <v>6196</v>
      </c>
      <c r="D1388" t="s">
        <v>6170</v>
      </c>
      <c r="E1388" t="s">
        <v>84</v>
      </c>
      <c r="F1388">
        <v>1</v>
      </c>
      <c r="G1388">
        <v>1321085</v>
      </c>
      <c r="H1388">
        <v>995097.75135135127</v>
      </c>
      <c r="I1388">
        <v>195068.91531531524</v>
      </c>
      <c r="J1388">
        <v>16153.739130434782</v>
      </c>
      <c r="K1388" t="s">
        <v>7970</v>
      </c>
      <c r="L1388" t="s">
        <v>7971</v>
      </c>
      <c r="M1388">
        <v>0</v>
      </c>
      <c r="N1388">
        <v>8064.5161290322585</v>
      </c>
      <c r="O1388">
        <v>0</v>
      </c>
      <c r="P1388">
        <v>26421.7</v>
      </c>
      <c r="Q1388">
        <v>144428.96005584818</v>
      </c>
    </row>
    <row r="1389" spans="1:17">
      <c r="A1389" s="78">
        <v>46255</v>
      </c>
      <c r="B1389" t="s">
        <v>7375</v>
      </c>
      <c r="C1389" t="s">
        <v>6196</v>
      </c>
      <c r="D1389" t="s">
        <v>6167</v>
      </c>
      <c r="E1389" t="s">
        <v>84</v>
      </c>
      <c r="F1389">
        <v>10</v>
      </c>
      <c r="G1389">
        <v>674325.00000000012</v>
      </c>
      <c r="H1389">
        <v>515152.02162162156</v>
      </c>
      <c r="I1389">
        <v>92347.978378378437</v>
      </c>
      <c r="J1389">
        <v>6902.260869565217</v>
      </c>
      <c r="K1389" t="s">
        <v>7970</v>
      </c>
      <c r="L1389" t="s">
        <v>7971</v>
      </c>
      <c r="M1389">
        <v>0</v>
      </c>
      <c r="N1389">
        <v>10000</v>
      </c>
      <c r="O1389">
        <v>0</v>
      </c>
      <c r="P1389">
        <v>13486.500000000002</v>
      </c>
      <c r="Q1389">
        <v>61959.217508813221</v>
      </c>
    </row>
    <row r="1390" spans="1:17">
      <c r="A1390" s="78">
        <v>46255</v>
      </c>
      <c r="B1390" t="s">
        <v>7376</v>
      </c>
      <c r="C1390" t="s">
        <v>6196</v>
      </c>
      <c r="D1390" t="s">
        <v>6135</v>
      </c>
      <c r="E1390" t="s">
        <v>20</v>
      </c>
      <c r="F1390">
        <v>4</v>
      </c>
      <c r="G1390">
        <v>369260</v>
      </c>
      <c r="H1390">
        <v>283807.39459459455</v>
      </c>
      <c r="I1390">
        <v>48859.272072072083</v>
      </c>
      <c r="J1390">
        <v>3764.8695652173915</v>
      </c>
      <c r="K1390" t="s">
        <v>7970</v>
      </c>
      <c r="L1390" t="s">
        <v>7971</v>
      </c>
      <c r="M1390">
        <v>0</v>
      </c>
      <c r="N1390">
        <v>6250</v>
      </c>
      <c r="O1390">
        <v>0</v>
      </c>
      <c r="P1390">
        <v>7385.2000000000007</v>
      </c>
      <c r="Q1390">
        <v>31459.20250685469</v>
      </c>
    </row>
    <row r="1391" spans="1:17">
      <c r="A1391" s="78">
        <v>46255</v>
      </c>
      <c r="B1391" t="s">
        <v>7377</v>
      </c>
      <c r="C1391" t="s">
        <v>6188</v>
      </c>
      <c r="D1391" t="s">
        <v>6156</v>
      </c>
      <c r="E1391" t="s">
        <v>20</v>
      </c>
      <c r="F1391">
        <v>8</v>
      </c>
      <c r="G1391">
        <v>1374180.0000000002</v>
      </c>
      <c r="H1391">
        <v>1018748.3675675675</v>
      </c>
      <c r="I1391">
        <v>219251.6324324325</v>
      </c>
      <c r="J1391">
        <v>32983.930434782611</v>
      </c>
      <c r="K1391" t="s">
        <v>6947</v>
      </c>
      <c r="L1391" t="s">
        <v>7975</v>
      </c>
      <c r="M1391">
        <v>30000</v>
      </c>
      <c r="N1391">
        <v>0</v>
      </c>
      <c r="O1391">
        <v>0</v>
      </c>
      <c r="P1391">
        <v>27483.600000000002</v>
      </c>
      <c r="Q1391">
        <v>128784.10199764988</v>
      </c>
    </row>
    <row r="1392" spans="1:17">
      <c r="A1392" s="78">
        <v>46255</v>
      </c>
      <c r="B1392" t="s">
        <v>7378</v>
      </c>
      <c r="C1392" t="s">
        <v>6196</v>
      </c>
      <c r="D1392" t="s">
        <v>6135</v>
      </c>
      <c r="E1392" t="s">
        <v>20</v>
      </c>
      <c r="F1392">
        <v>24</v>
      </c>
      <c r="G1392">
        <v>2215560</v>
      </c>
      <c r="H1392">
        <v>1702844.3675675672</v>
      </c>
      <c r="I1392">
        <v>293155.63243243261</v>
      </c>
      <c r="J1392">
        <v>22589.217391304348</v>
      </c>
      <c r="K1392" t="s">
        <v>7970</v>
      </c>
      <c r="L1392" t="s">
        <v>7972</v>
      </c>
      <c r="M1392">
        <v>0</v>
      </c>
      <c r="N1392">
        <v>0</v>
      </c>
      <c r="O1392">
        <v>0</v>
      </c>
      <c r="P1392">
        <v>44311.199999999997</v>
      </c>
      <c r="Q1392">
        <v>226255.21504112828</v>
      </c>
    </row>
    <row r="1393" spans="1:17">
      <c r="A1393" s="78">
        <v>46255</v>
      </c>
      <c r="B1393" t="s">
        <v>7379</v>
      </c>
      <c r="C1393" t="s">
        <v>6196</v>
      </c>
      <c r="D1393" t="s">
        <v>6135</v>
      </c>
      <c r="E1393" t="s">
        <v>20</v>
      </c>
      <c r="F1393">
        <v>15</v>
      </c>
      <c r="G1393">
        <v>1384724.9999999998</v>
      </c>
      <c r="H1393">
        <v>1064277.7297297295</v>
      </c>
      <c r="I1393">
        <v>183222.2702702703</v>
      </c>
      <c r="J1393">
        <v>14118.260869565218</v>
      </c>
      <c r="K1393" t="s">
        <v>7970</v>
      </c>
      <c r="L1393" t="s">
        <v>7971</v>
      </c>
      <c r="M1393">
        <v>0</v>
      </c>
      <c r="N1393">
        <v>6666.666666666667</v>
      </c>
      <c r="O1393">
        <v>0</v>
      </c>
      <c r="P1393">
        <v>27694.5</v>
      </c>
      <c r="Q1393">
        <v>134742.84273403842</v>
      </c>
    </row>
    <row r="1394" spans="1:17">
      <c r="A1394" s="78">
        <v>46255</v>
      </c>
      <c r="B1394" t="s">
        <v>7380</v>
      </c>
      <c r="C1394" t="s">
        <v>6128</v>
      </c>
      <c r="D1394" t="s">
        <v>6198</v>
      </c>
      <c r="E1394" t="s">
        <v>20</v>
      </c>
      <c r="F1394">
        <v>4</v>
      </c>
      <c r="G1394">
        <v>1451880.0000000002</v>
      </c>
      <c r="H1394">
        <v>1117664.9513513511</v>
      </c>
      <c r="I1394">
        <v>190335.0486486489</v>
      </c>
      <c r="J1394">
        <v>12971.965217391305</v>
      </c>
      <c r="K1394" t="s">
        <v>7970</v>
      </c>
      <c r="L1394" t="s">
        <v>7971</v>
      </c>
      <c r="M1394">
        <v>0</v>
      </c>
      <c r="N1394">
        <v>7142.8571428571431</v>
      </c>
      <c r="O1394">
        <v>0</v>
      </c>
      <c r="P1394">
        <v>29037.600000000002</v>
      </c>
      <c r="Q1394">
        <v>141182.62628840044</v>
      </c>
    </row>
    <row r="1395" spans="1:17">
      <c r="A1395" s="78">
        <v>46255</v>
      </c>
      <c r="B1395" t="s">
        <v>7381</v>
      </c>
      <c r="C1395" t="s">
        <v>6134</v>
      </c>
      <c r="D1395" t="s">
        <v>6353</v>
      </c>
      <c r="E1395" t="s">
        <v>84</v>
      </c>
      <c r="F1395">
        <v>6</v>
      </c>
      <c r="G1395">
        <v>421245</v>
      </c>
      <c r="H1395">
        <v>314314.37837837834</v>
      </c>
      <c r="I1395">
        <v>65185.621621621598</v>
      </c>
      <c r="J1395">
        <v>5004.5217391304359</v>
      </c>
      <c r="K1395" t="s">
        <v>7967</v>
      </c>
      <c r="L1395" t="s">
        <v>7973</v>
      </c>
      <c r="M1395">
        <v>0</v>
      </c>
      <c r="N1395">
        <v>0</v>
      </c>
      <c r="O1395">
        <v>12637.349999999999</v>
      </c>
      <c r="P1395">
        <v>8424.9</v>
      </c>
      <c r="Q1395">
        <v>39118.849882491166</v>
      </c>
    </row>
    <row r="1396" spans="1:17">
      <c r="A1396" s="78">
        <v>46255</v>
      </c>
      <c r="B1396" t="s">
        <v>7382</v>
      </c>
      <c r="C1396" t="s">
        <v>6138</v>
      </c>
      <c r="D1396" t="s">
        <v>6162</v>
      </c>
      <c r="E1396" t="s">
        <v>20</v>
      </c>
      <c r="F1396">
        <v>1</v>
      </c>
      <c r="G1396">
        <v>1020737.5</v>
      </c>
      <c r="H1396">
        <v>764061.27567567572</v>
      </c>
      <c r="I1396">
        <v>155522.05765765754</v>
      </c>
      <c r="J1396">
        <v>19903.304347826088</v>
      </c>
      <c r="K1396" t="s">
        <v>7215</v>
      </c>
      <c r="L1396" t="s">
        <v>7975</v>
      </c>
      <c r="M1396">
        <v>25000</v>
      </c>
      <c r="N1396">
        <v>0</v>
      </c>
      <c r="O1396">
        <v>0</v>
      </c>
      <c r="P1396">
        <v>20414.75</v>
      </c>
      <c r="Q1396">
        <v>90204.00330983146</v>
      </c>
    </row>
    <row r="1397" spans="1:17">
      <c r="A1397" s="78">
        <v>46255</v>
      </c>
      <c r="B1397" t="s">
        <v>7383</v>
      </c>
      <c r="C1397" t="s">
        <v>6138</v>
      </c>
      <c r="D1397" t="s">
        <v>6156</v>
      </c>
      <c r="E1397" t="s">
        <v>20</v>
      </c>
      <c r="F1397">
        <v>4</v>
      </c>
      <c r="G1397">
        <v>687090.00000000012</v>
      </c>
      <c r="H1397">
        <v>509374.18378378375</v>
      </c>
      <c r="I1397">
        <v>109625.81621621625</v>
      </c>
      <c r="J1397">
        <v>16491.965217391305</v>
      </c>
      <c r="K1397" t="s">
        <v>6947</v>
      </c>
      <c r="L1397" t="s">
        <v>7974</v>
      </c>
      <c r="M1397">
        <v>15000</v>
      </c>
      <c r="N1397">
        <v>8333.3333333333339</v>
      </c>
      <c r="O1397">
        <v>0</v>
      </c>
      <c r="P1397">
        <v>13741.800000000001</v>
      </c>
      <c r="Q1397">
        <v>56058.717665491611</v>
      </c>
    </row>
    <row r="1398" spans="1:17">
      <c r="A1398" s="78">
        <v>46255</v>
      </c>
      <c r="B1398" t="s">
        <v>7384</v>
      </c>
      <c r="C1398" t="s">
        <v>6188</v>
      </c>
      <c r="D1398" t="s">
        <v>6156</v>
      </c>
      <c r="E1398" t="s">
        <v>20</v>
      </c>
      <c r="F1398">
        <v>4</v>
      </c>
      <c r="G1398">
        <v>687090.00000000012</v>
      </c>
      <c r="H1398">
        <v>509374.18378378375</v>
      </c>
      <c r="I1398">
        <v>109625.81621621625</v>
      </c>
      <c r="J1398">
        <v>16491.965217391305</v>
      </c>
      <c r="K1398" t="s">
        <v>6947</v>
      </c>
      <c r="L1398" t="s">
        <v>7974</v>
      </c>
      <c r="M1398">
        <v>15000</v>
      </c>
      <c r="N1398">
        <v>7142.8571428571431</v>
      </c>
      <c r="O1398">
        <v>0</v>
      </c>
      <c r="P1398">
        <v>13741.800000000001</v>
      </c>
      <c r="Q1398">
        <v>57249.193855967795</v>
      </c>
    </row>
    <row r="1399" spans="1:17">
      <c r="A1399" s="78">
        <v>46255</v>
      </c>
      <c r="B1399" t="s">
        <v>7385</v>
      </c>
      <c r="C1399" t="s">
        <v>6188</v>
      </c>
      <c r="D1399" t="s">
        <v>6135</v>
      </c>
      <c r="E1399" t="s">
        <v>20</v>
      </c>
      <c r="F1399">
        <v>14</v>
      </c>
      <c r="G1399">
        <v>1292410</v>
      </c>
      <c r="H1399">
        <v>993325.88108108088</v>
      </c>
      <c r="I1399">
        <v>171007.45225225238</v>
      </c>
      <c r="J1399">
        <v>13177.04347826087</v>
      </c>
      <c r="K1399" t="s">
        <v>7970</v>
      </c>
      <c r="L1399" t="s">
        <v>7971</v>
      </c>
      <c r="M1399">
        <v>0</v>
      </c>
      <c r="N1399">
        <v>7142.8571428571431</v>
      </c>
      <c r="O1399">
        <v>0</v>
      </c>
      <c r="P1399">
        <v>25848.2</v>
      </c>
      <c r="Q1399">
        <v>124839.35163113438</v>
      </c>
    </row>
    <row r="1400" spans="1:17">
      <c r="A1400" s="78">
        <v>46255</v>
      </c>
      <c r="B1400" t="s">
        <v>7386</v>
      </c>
      <c r="C1400" t="s">
        <v>6188</v>
      </c>
      <c r="D1400" t="s">
        <v>6156</v>
      </c>
      <c r="E1400" t="s">
        <v>20</v>
      </c>
      <c r="F1400">
        <v>8</v>
      </c>
      <c r="G1400">
        <v>1374180.0000000002</v>
      </c>
      <c r="H1400">
        <v>1018748.3675675675</v>
      </c>
      <c r="I1400">
        <v>219251.6324324325</v>
      </c>
      <c r="J1400">
        <v>32983.930434782611</v>
      </c>
      <c r="K1400" t="s">
        <v>6947</v>
      </c>
      <c r="L1400" t="s">
        <v>7974</v>
      </c>
      <c r="M1400">
        <v>30000</v>
      </c>
      <c r="N1400">
        <v>8333.3333333333339</v>
      </c>
      <c r="O1400">
        <v>0</v>
      </c>
      <c r="P1400">
        <v>27483.600000000002</v>
      </c>
      <c r="Q1400">
        <v>120450.76866431654</v>
      </c>
    </row>
    <row r="1401" spans="1:17">
      <c r="A1401" s="78">
        <v>46255</v>
      </c>
      <c r="B1401" t="s">
        <v>7387</v>
      </c>
      <c r="C1401" t="s">
        <v>6158</v>
      </c>
      <c r="D1401" t="s">
        <v>6160</v>
      </c>
      <c r="E1401" t="s">
        <v>20</v>
      </c>
      <c r="F1401">
        <v>2</v>
      </c>
      <c r="G1401">
        <v>1620600</v>
      </c>
      <c r="H1401">
        <v>1197476.1513513513</v>
      </c>
      <c r="I1401">
        <v>262523.84864864848</v>
      </c>
      <c r="J1401">
        <v>39821.913043478264</v>
      </c>
      <c r="K1401" t="s">
        <v>6947</v>
      </c>
      <c r="L1401" t="s">
        <v>7975</v>
      </c>
      <c r="M1401">
        <v>30000</v>
      </c>
      <c r="N1401">
        <v>0</v>
      </c>
      <c r="O1401">
        <v>0</v>
      </c>
      <c r="P1401">
        <v>32412</v>
      </c>
      <c r="Q1401">
        <v>160289.93560517021</v>
      </c>
    </row>
    <row r="1402" spans="1:17">
      <c r="A1402" s="78">
        <v>46255</v>
      </c>
      <c r="B1402" t="s">
        <v>7388</v>
      </c>
      <c r="C1402" t="s">
        <v>6239</v>
      </c>
      <c r="D1402" t="s">
        <v>6156</v>
      </c>
      <c r="E1402" t="s">
        <v>20</v>
      </c>
      <c r="F1402">
        <v>4</v>
      </c>
      <c r="G1402">
        <v>687090.00000000012</v>
      </c>
      <c r="H1402">
        <v>509374.18378378375</v>
      </c>
      <c r="I1402">
        <v>109625.81621621625</v>
      </c>
      <c r="J1402">
        <v>16491.965217391305</v>
      </c>
      <c r="K1402" t="s">
        <v>6947</v>
      </c>
      <c r="L1402" t="s">
        <v>7975</v>
      </c>
      <c r="M1402">
        <v>15000</v>
      </c>
      <c r="N1402">
        <v>0</v>
      </c>
      <c r="O1402">
        <v>0</v>
      </c>
      <c r="P1402">
        <v>13741.800000000001</v>
      </c>
      <c r="Q1402">
        <v>64392.05099882494</v>
      </c>
    </row>
    <row r="1403" spans="1:17">
      <c r="A1403" s="78">
        <v>46255</v>
      </c>
      <c r="B1403" t="s">
        <v>7389</v>
      </c>
      <c r="C1403" t="s">
        <v>6287</v>
      </c>
      <c r="D1403" t="s">
        <v>6135</v>
      </c>
      <c r="E1403" t="s">
        <v>20</v>
      </c>
      <c r="F1403">
        <v>24</v>
      </c>
      <c r="G1403">
        <v>2215560</v>
      </c>
      <c r="H1403">
        <v>1702844.3675675672</v>
      </c>
      <c r="I1403">
        <v>293155.63243243261</v>
      </c>
      <c r="J1403">
        <v>22589.217391304348</v>
      </c>
      <c r="K1403" t="s">
        <v>7970</v>
      </c>
      <c r="L1403" t="s">
        <v>7972</v>
      </c>
      <c r="M1403">
        <v>0</v>
      </c>
      <c r="N1403">
        <v>0</v>
      </c>
      <c r="O1403">
        <v>0</v>
      </c>
      <c r="P1403">
        <v>44311.199999999997</v>
      </c>
      <c r="Q1403">
        <v>226255.21504112828</v>
      </c>
    </row>
    <row r="1404" spans="1:17">
      <c r="A1404" s="78">
        <v>46255</v>
      </c>
      <c r="B1404" t="s">
        <v>7390</v>
      </c>
      <c r="C1404" t="s">
        <v>6175</v>
      </c>
      <c r="D1404" t="s">
        <v>6135</v>
      </c>
      <c r="E1404" t="s">
        <v>20</v>
      </c>
      <c r="F1404">
        <v>6</v>
      </c>
      <c r="G1404">
        <v>553890</v>
      </c>
      <c r="H1404">
        <v>425711.09189189179</v>
      </c>
      <c r="I1404">
        <v>73288.908108108153</v>
      </c>
      <c r="J1404">
        <v>5647.304347826087</v>
      </c>
      <c r="K1404" t="s">
        <v>7970</v>
      </c>
      <c r="L1404" t="s">
        <v>7971</v>
      </c>
      <c r="M1404">
        <v>0</v>
      </c>
      <c r="N1404">
        <v>12500</v>
      </c>
      <c r="O1404">
        <v>0</v>
      </c>
      <c r="P1404">
        <v>11077.8</v>
      </c>
      <c r="Q1404">
        <v>44063.80376028207</v>
      </c>
    </row>
    <row r="1405" spans="1:17">
      <c r="A1405" s="78">
        <v>46255</v>
      </c>
      <c r="B1405" t="s">
        <v>7391</v>
      </c>
      <c r="C1405" t="s">
        <v>6175</v>
      </c>
      <c r="D1405" t="s">
        <v>6156</v>
      </c>
      <c r="E1405" t="s">
        <v>20</v>
      </c>
      <c r="F1405">
        <v>4</v>
      </c>
      <c r="G1405">
        <v>687090.00000000012</v>
      </c>
      <c r="H1405">
        <v>509374.18378378375</v>
      </c>
      <c r="I1405">
        <v>109625.81621621625</v>
      </c>
      <c r="J1405">
        <v>16491.965217391305</v>
      </c>
      <c r="K1405" t="s">
        <v>6947</v>
      </c>
      <c r="L1405" t="s">
        <v>7974</v>
      </c>
      <c r="M1405">
        <v>15000</v>
      </c>
      <c r="N1405">
        <v>12500</v>
      </c>
      <c r="O1405">
        <v>0</v>
      </c>
      <c r="P1405">
        <v>13741.800000000001</v>
      </c>
      <c r="Q1405">
        <v>51892.05099882494</v>
      </c>
    </row>
    <row r="1406" spans="1:17">
      <c r="A1406" s="78">
        <v>46255</v>
      </c>
      <c r="B1406" t="s">
        <v>7392</v>
      </c>
      <c r="C1406" t="s">
        <v>6134</v>
      </c>
      <c r="D1406" t="s">
        <v>6361</v>
      </c>
      <c r="E1406" t="s">
        <v>20</v>
      </c>
      <c r="F1406">
        <v>3</v>
      </c>
      <c r="G1406">
        <v>273615</v>
      </c>
      <c r="H1406">
        <v>205691.02702702698</v>
      </c>
      <c r="I1406">
        <v>40808.972972972988</v>
      </c>
      <c r="J1406">
        <v>2247.4434782608696</v>
      </c>
      <c r="K1406" t="s">
        <v>7967</v>
      </c>
      <c r="L1406" t="s">
        <v>7973</v>
      </c>
      <c r="M1406">
        <v>0</v>
      </c>
      <c r="N1406">
        <v>0</v>
      </c>
      <c r="O1406">
        <v>8208.4499999999989</v>
      </c>
      <c r="P1406">
        <v>5472.2999999999993</v>
      </c>
      <c r="Q1406">
        <v>24880.779494712118</v>
      </c>
    </row>
    <row r="1407" spans="1:17">
      <c r="A1407" s="78">
        <v>46255</v>
      </c>
      <c r="B1407" t="s">
        <v>7393</v>
      </c>
      <c r="C1407" t="s">
        <v>6134</v>
      </c>
      <c r="D1407" t="s">
        <v>6156</v>
      </c>
      <c r="E1407" t="s">
        <v>20</v>
      </c>
      <c r="F1407">
        <v>12</v>
      </c>
      <c r="G1407">
        <v>2061270.0000000002</v>
      </c>
      <c r="H1407">
        <v>1528122.5513513512</v>
      </c>
      <c r="I1407">
        <v>328877.4486486488</v>
      </c>
      <c r="J1407">
        <v>49475.895652173916</v>
      </c>
      <c r="K1407" t="s">
        <v>6947</v>
      </c>
      <c r="L1407" t="s">
        <v>7974</v>
      </c>
      <c r="M1407">
        <v>45000</v>
      </c>
      <c r="N1407">
        <v>38461.538461538461</v>
      </c>
      <c r="O1407">
        <v>0</v>
      </c>
      <c r="P1407">
        <v>41225.4</v>
      </c>
      <c r="Q1407">
        <v>154714.61453493644</v>
      </c>
    </row>
    <row r="1408" spans="1:17">
      <c r="A1408" s="78">
        <v>46255</v>
      </c>
      <c r="B1408" t="s">
        <v>7394</v>
      </c>
      <c r="C1408" t="s">
        <v>6128</v>
      </c>
      <c r="D1408" t="s">
        <v>6129</v>
      </c>
      <c r="E1408" t="s">
        <v>20</v>
      </c>
      <c r="F1408">
        <v>48</v>
      </c>
      <c r="G1408">
        <v>670810</v>
      </c>
      <c r="H1408">
        <v>518618.72432432417</v>
      </c>
      <c r="I1408">
        <v>85714.609009009087</v>
      </c>
      <c r="J1408">
        <v>5325.9130434782601</v>
      </c>
      <c r="K1408" t="s">
        <v>7970</v>
      </c>
      <c r="L1408" t="s">
        <v>7971</v>
      </c>
      <c r="M1408">
        <v>0</v>
      </c>
      <c r="N1408">
        <v>6250</v>
      </c>
      <c r="O1408">
        <v>0</v>
      </c>
      <c r="P1408">
        <v>13416.2</v>
      </c>
      <c r="Q1408">
        <v>60722.495965530834</v>
      </c>
    </row>
    <row r="1409" spans="1:17">
      <c r="A1409" s="78">
        <v>46255</v>
      </c>
      <c r="B1409" t="s">
        <v>7395</v>
      </c>
      <c r="C1409" t="s">
        <v>6128</v>
      </c>
      <c r="D1409" t="s">
        <v>6216</v>
      </c>
      <c r="E1409" t="s">
        <v>20</v>
      </c>
      <c r="F1409">
        <v>7</v>
      </c>
      <c r="G1409">
        <v>320512.5</v>
      </c>
      <c r="H1409">
        <v>240512.1297297297</v>
      </c>
      <c r="I1409">
        <v>48237.870270270301</v>
      </c>
      <c r="J1409">
        <v>5838.6086956521749</v>
      </c>
      <c r="K1409" t="s">
        <v>7970</v>
      </c>
      <c r="L1409" t="s">
        <v>7972</v>
      </c>
      <c r="M1409">
        <v>0</v>
      </c>
      <c r="N1409">
        <v>0</v>
      </c>
      <c r="O1409">
        <v>0</v>
      </c>
      <c r="P1409">
        <v>6410.2500000000009</v>
      </c>
      <c r="Q1409">
        <v>35989.011574618125</v>
      </c>
    </row>
    <row r="1410" spans="1:17">
      <c r="A1410" s="78">
        <v>46255</v>
      </c>
      <c r="B1410" t="s">
        <v>7396</v>
      </c>
      <c r="C1410" t="s">
        <v>6134</v>
      </c>
      <c r="D1410" t="s">
        <v>765</v>
      </c>
      <c r="E1410" t="s">
        <v>661</v>
      </c>
      <c r="F1410">
        <v>20</v>
      </c>
      <c r="G1410">
        <v>4753575</v>
      </c>
      <c r="H1410">
        <v>3115872.3891891893</v>
      </c>
      <c r="I1410">
        <v>1166627.6108108107</v>
      </c>
      <c r="J1410">
        <v>322156.52173913043</v>
      </c>
      <c r="K1410" t="s">
        <v>7967</v>
      </c>
      <c r="L1410" t="s">
        <v>7973</v>
      </c>
      <c r="M1410">
        <v>0</v>
      </c>
      <c r="N1410">
        <v>0</v>
      </c>
      <c r="O1410">
        <v>380286.00000000006</v>
      </c>
      <c r="P1410">
        <v>0</v>
      </c>
      <c r="Q1410">
        <v>464185.08907168027</v>
      </c>
    </row>
    <row r="1411" spans="1:17">
      <c r="A1411" s="78">
        <v>46255</v>
      </c>
      <c r="B1411" t="s">
        <v>7397</v>
      </c>
      <c r="C1411" t="s">
        <v>6201</v>
      </c>
      <c r="D1411" t="s">
        <v>726</v>
      </c>
      <c r="E1411" t="s">
        <v>661</v>
      </c>
      <c r="F1411">
        <v>20</v>
      </c>
      <c r="G1411">
        <v>1277055</v>
      </c>
      <c r="H1411">
        <v>847262.14054054057</v>
      </c>
      <c r="I1411">
        <v>303237.85945945943</v>
      </c>
      <c r="J1411">
        <v>131878.26086956522</v>
      </c>
      <c r="K1411" t="s">
        <v>7970</v>
      </c>
      <c r="L1411" t="s">
        <v>7971</v>
      </c>
      <c r="M1411">
        <v>0</v>
      </c>
      <c r="N1411">
        <v>16666.666666666668</v>
      </c>
      <c r="O1411">
        <v>0</v>
      </c>
      <c r="P1411">
        <v>25541.100000000002</v>
      </c>
      <c r="Q1411">
        <v>129151.83192322755</v>
      </c>
    </row>
    <row r="1412" spans="1:17">
      <c r="A1412" s="78">
        <v>46255</v>
      </c>
      <c r="B1412" t="s">
        <v>7397</v>
      </c>
      <c r="C1412" t="s">
        <v>6201</v>
      </c>
      <c r="D1412" t="s">
        <v>765</v>
      </c>
      <c r="E1412" t="s">
        <v>661</v>
      </c>
      <c r="F1412">
        <v>3</v>
      </c>
      <c r="G1412">
        <v>713036.25000000012</v>
      </c>
      <c r="H1412">
        <v>467380.85837837844</v>
      </c>
      <c r="I1412">
        <v>174994.14162162156</v>
      </c>
      <c r="J1412">
        <v>78323.478260869568</v>
      </c>
      <c r="K1412" t="s">
        <v>7970</v>
      </c>
      <c r="L1412" t="s">
        <v>7971</v>
      </c>
      <c r="M1412">
        <v>0</v>
      </c>
      <c r="N1412">
        <v>16666.666666666668</v>
      </c>
      <c r="O1412">
        <v>0</v>
      </c>
      <c r="P1412">
        <v>14260.725</v>
      </c>
      <c r="Q1412">
        <v>65743.271694085313</v>
      </c>
    </row>
    <row r="1413" spans="1:17">
      <c r="A1413" s="78">
        <v>46255</v>
      </c>
      <c r="B1413" t="s">
        <v>7398</v>
      </c>
      <c r="C1413" t="s">
        <v>6143</v>
      </c>
      <c r="D1413" t="s">
        <v>2791</v>
      </c>
      <c r="E1413" t="s">
        <v>2770</v>
      </c>
      <c r="F1413">
        <v>2</v>
      </c>
      <c r="G1413">
        <v>205535</v>
      </c>
      <c r="H1413">
        <v>141749.6216216216</v>
      </c>
      <c r="I1413">
        <v>43417.045045045059</v>
      </c>
      <c r="J1413">
        <v>30755.617391304349</v>
      </c>
      <c r="K1413" t="s">
        <v>7970</v>
      </c>
      <c r="L1413" t="s">
        <v>7972</v>
      </c>
      <c r="M1413">
        <v>0</v>
      </c>
      <c r="N1413">
        <v>0</v>
      </c>
      <c r="O1413">
        <v>0</v>
      </c>
      <c r="P1413">
        <v>0</v>
      </c>
      <c r="Q1413">
        <v>12661.42765374071</v>
      </c>
    </row>
    <row r="1414" spans="1:17">
      <c r="A1414" s="78">
        <v>46255</v>
      </c>
      <c r="B1414" t="s">
        <v>7399</v>
      </c>
      <c r="C1414" t="s">
        <v>6138</v>
      </c>
      <c r="D1414" t="s">
        <v>726</v>
      </c>
      <c r="E1414" t="s">
        <v>661</v>
      </c>
      <c r="F1414">
        <v>4</v>
      </c>
      <c r="G1414">
        <v>255411.00000000003</v>
      </c>
      <c r="H1414">
        <v>169452.42810810811</v>
      </c>
      <c r="I1414">
        <v>60647.571891891886</v>
      </c>
      <c r="J1414">
        <v>16375.652173913042</v>
      </c>
      <c r="K1414" t="s">
        <v>7970</v>
      </c>
      <c r="L1414" t="s">
        <v>7971</v>
      </c>
      <c r="M1414">
        <v>0</v>
      </c>
      <c r="N1414">
        <v>7142.8571428571431</v>
      </c>
      <c r="O1414">
        <v>0</v>
      </c>
      <c r="P1414">
        <v>5108.22</v>
      </c>
      <c r="Q1414">
        <v>32020.8425751217</v>
      </c>
    </row>
    <row r="1415" spans="1:17">
      <c r="A1415" s="78">
        <v>46255</v>
      </c>
      <c r="B1415" t="s">
        <v>7400</v>
      </c>
      <c r="C1415" t="s">
        <v>6175</v>
      </c>
      <c r="D1415" t="s">
        <v>765</v>
      </c>
      <c r="E1415" t="s">
        <v>661</v>
      </c>
      <c r="F1415">
        <v>5</v>
      </c>
      <c r="G1415">
        <v>1188393.75</v>
      </c>
      <c r="H1415">
        <v>778968.09729729732</v>
      </c>
      <c r="I1415">
        <v>291656.90270270268</v>
      </c>
      <c r="J1415">
        <v>80539.130434782608</v>
      </c>
      <c r="K1415" t="s">
        <v>7970</v>
      </c>
      <c r="L1415" t="s">
        <v>7971</v>
      </c>
      <c r="M1415">
        <v>0</v>
      </c>
      <c r="N1415">
        <v>5882.3529411764703</v>
      </c>
      <c r="O1415">
        <v>0</v>
      </c>
      <c r="P1415">
        <v>23767.875000000004</v>
      </c>
      <c r="Q1415">
        <v>181467.54432674361</v>
      </c>
    </row>
    <row r="1416" spans="1:17">
      <c r="A1416" s="78">
        <v>46255</v>
      </c>
      <c r="B1416" t="s">
        <v>7401</v>
      </c>
      <c r="C1416" t="s">
        <v>6134</v>
      </c>
      <c r="D1416" t="s">
        <v>765</v>
      </c>
      <c r="E1416" t="s">
        <v>661</v>
      </c>
      <c r="F1416">
        <v>2</v>
      </c>
      <c r="G1416">
        <v>475357.50000000006</v>
      </c>
      <c r="H1416">
        <v>311587.23891891894</v>
      </c>
      <c r="I1416">
        <v>116662.76108108106</v>
      </c>
      <c r="J1416">
        <v>32215.652173913044</v>
      </c>
      <c r="K1416" t="s">
        <v>7970</v>
      </c>
      <c r="L1416" t="s">
        <v>7972</v>
      </c>
      <c r="M1416">
        <v>0</v>
      </c>
      <c r="N1416">
        <v>0</v>
      </c>
      <c r="O1416">
        <v>0</v>
      </c>
      <c r="P1416">
        <v>9507.1500000000015</v>
      </c>
      <c r="Q1416">
        <v>74939.958907168009</v>
      </c>
    </row>
    <row r="1417" spans="1:17">
      <c r="A1417" s="78">
        <v>46255</v>
      </c>
      <c r="B1417" t="s">
        <v>7402</v>
      </c>
      <c r="C1417" t="s">
        <v>6183</v>
      </c>
      <c r="D1417" t="s">
        <v>765</v>
      </c>
      <c r="E1417" t="s">
        <v>661</v>
      </c>
      <c r="F1417">
        <v>50</v>
      </c>
      <c r="G1417">
        <v>11883937.500000002</v>
      </c>
      <c r="H1417">
        <v>7789680.9729729732</v>
      </c>
      <c r="I1417">
        <v>2916569.0270270268</v>
      </c>
      <c r="J1417">
        <v>1305391.3043478262</v>
      </c>
      <c r="K1417" t="s">
        <v>7970</v>
      </c>
      <c r="L1417" t="s">
        <v>7971</v>
      </c>
      <c r="M1417">
        <v>0</v>
      </c>
      <c r="N1417">
        <v>50000</v>
      </c>
      <c r="O1417">
        <v>0</v>
      </c>
      <c r="P1417">
        <v>237678.75000000003</v>
      </c>
      <c r="Q1417">
        <v>1323498.9726792006</v>
      </c>
    </row>
    <row r="1418" spans="1:17">
      <c r="A1418" s="78">
        <v>46255</v>
      </c>
      <c r="B1418" t="s">
        <v>7403</v>
      </c>
      <c r="C1418" t="s">
        <v>6196</v>
      </c>
      <c r="D1418" t="s">
        <v>765</v>
      </c>
      <c r="E1418" t="s">
        <v>661</v>
      </c>
      <c r="F1418">
        <v>1</v>
      </c>
      <c r="G1418">
        <v>237678.75000000003</v>
      </c>
      <c r="H1418">
        <v>155793.61945945947</v>
      </c>
      <c r="I1418">
        <v>58331.380540540529</v>
      </c>
      <c r="J1418">
        <v>16107.826086956522</v>
      </c>
      <c r="K1418" t="s">
        <v>7970</v>
      </c>
      <c r="L1418" t="s">
        <v>7971</v>
      </c>
      <c r="M1418">
        <v>0</v>
      </c>
      <c r="N1418">
        <v>6666.666666666667</v>
      </c>
      <c r="O1418">
        <v>0</v>
      </c>
      <c r="P1418">
        <v>4753.5750000000007</v>
      </c>
      <c r="Q1418">
        <v>30803.312786917344</v>
      </c>
    </row>
    <row r="1419" spans="1:17">
      <c r="A1419" s="78">
        <v>46256</v>
      </c>
      <c r="B1419" t="s">
        <v>7404</v>
      </c>
      <c r="C1419" t="s">
        <v>6138</v>
      </c>
      <c r="D1419" t="s">
        <v>6181</v>
      </c>
      <c r="E1419" t="s">
        <v>84</v>
      </c>
      <c r="F1419">
        <v>2</v>
      </c>
      <c r="G1419">
        <v>66970</v>
      </c>
      <c r="H1419">
        <v>49458.291891891888</v>
      </c>
      <c r="I1419">
        <v>10875.041441441441</v>
      </c>
      <c r="J1419">
        <v>1668.1739130434783</v>
      </c>
      <c r="K1419" t="s">
        <v>7970</v>
      </c>
      <c r="L1419" t="s">
        <v>7971</v>
      </c>
      <c r="M1419">
        <v>0</v>
      </c>
      <c r="N1419">
        <v>13636.363636363636</v>
      </c>
      <c r="O1419">
        <v>0</v>
      </c>
      <c r="P1419">
        <v>1339.3999999999999</v>
      </c>
      <c r="Q1419">
        <v>-5768.8961079656729</v>
      </c>
    </row>
    <row r="1420" spans="1:17">
      <c r="A1420" s="78">
        <v>46256</v>
      </c>
      <c r="B1420" t="s">
        <v>7405</v>
      </c>
      <c r="C1420" t="s">
        <v>6251</v>
      </c>
      <c r="D1420" t="s">
        <v>6273</v>
      </c>
      <c r="E1420" t="s">
        <v>20</v>
      </c>
      <c r="F1420">
        <v>2</v>
      </c>
      <c r="G1420">
        <v>106930</v>
      </c>
      <c r="H1420">
        <v>81814.183783783781</v>
      </c>
      <c r="I1420">
        <v>14519.149549549547</v>
      </c>
      <c r="J1420">
        <v>879.99999999999989</v>
      </c>
      <c r="K1420" t="s">
        <v>7970</v>
      </c>
      <c r="L1420" t="s">
        <v>7972</v>
      </c>
      <c r="M1420">
        <v>0</v>
      </c>
      <c r="N1420">
        <v>0</v>
      </c>
      <c r="O1420">
        <v>0</v>
      </c>
      <c r="P1420">
        <v>2138.6</v>
      </c>
      <c r="Q1420">
        <v>11500.549549549547</v>
      </c>
    </row>
    <row r="1421" spans="1:17">
      <c r="A1421" s="78">
        <v>46256</v>
      </c>
      <c r="B1421" t="s">
        <v>7406</v>
      </c>
      <c r="C1421" t="s">
        <v>6175</v>
      </c>
      <c r="D1421" t="s">
        <v>6156</v>
      </c>
      <c r="E1421" t="s">
        <v>20</v>
      </c>
      <c r="F1421">
        <v>8</v>
      </c>
      <c r="G1421">
        <v>1374180.0000000002</v>
      </c>
      <c r="H1421">
        <v>1018748.3675675675</v>
      </c>
      <c r="I1421">
        <v>219251.6324324325</v>
      </c>
      <c r="J1421">
        <v>32983.930434782611</v>
      </c>
      <c r="K1421" t="s">
        <v>7970</v>
      </c>
      <c r="L1421" t="s">
        <v>7971</v>
      </c>
      <c r="M1421">
        <v>0</v>
      </c>
      <c r="N1421">
        <v>15384.615384615385</v>
      </c>
      <c r="O1421">
        <v>0</v>
      </c>
      <c r="P1421">
        <v>27483.600000000002</v>
      </c>
      <c r="Q1421">
        <v>143399.4866130345</v>
      </c>
    </row>
    <row r="1422" spans="1:17">
      <c r="A1422" s="78">
        <v>46256</v>
      </c>
      <c r="B1422" t="s">
        <v>7407</v>
      </c>
      <c r="C1422" t="s">
        <v>6124</v>
      </c>
      <c r="D1422" t="s">
        <v>6135</v>
      </c>
      <c r="E1422" t="s">
        <v>20</v>
      </c>
      <c r="F1422">
        <v>24</v>
      </c>
      <c r="G1422">
        <v>2215560</v>
      </c>
      <c r="H1422">
        <v>1702844.3675675672</v>
      </c>
      <c r="I1422">
        <v>293155.63243243261</v>
      </c>
      <c r="J1422">
        <v>22589.217391304348</v>
      </c>
      <c r="K1422" t="s">
        <v>7970</v>
      </c>
      <c r="L1422" t="s">
        <v>7972</v>
      </c>
      <c r="M1422">
        <v>0</v>
      </c>
      <c r="N1422">
        <v>0</v>
      </c>
      <c r="O1422">
        <v>0</v>
      </c>
      <c r="P1422">
        <v>44311.199999999997</v>
      </c>
      <c r="Q1422">
        <v>226255.21504112828</v>
      </c>
    </row>
    <row r="1423" spans="1:17">
      <c r="A1423" s="78">
        <v>46256</v>
      </c>
      <c r="B1423" t="s">
        <v>7408</v>
      </c>
      <c r="C1423" t="s">
        <v>6158</v>
      </c>
      <c r="D1423" t="s">
        <v>6160</v>
      </c>
      <c r="E1423" t="s">
        <v>20</v>
      </c>
      <c r="F1423">
        <v>4</v>
      </c>
      <c r="G1423">
        <v>3241200</v>
      </c>
      <c r="H1423">
        <v>2394952.3027027026</v>
      </c>
      <c r="I1423">
        <v>525047.69729729695</v>
      </c>
      <c r="J1423">
        <v>79643.826086956527</v>
      </c>
      <c r="K1423" t="s">
        <v>7970</v>
      </c>
      <c r="L1423" t="s">
        <v>7971</v>
      </c>
      <c r="M1423">
        <v>0</v>
      </c>
      <c r="N1423">
        <v>8333.3333333333339</v>
      </c>
      <c r="O1423">
        <v>0</v>
      </c>
      <c r="P1423">
        <v>64824</v>
      </c>
      <c r="Q1423">
        <v>372246.5378770071</v>
      </c>
    </row>
    <row r="1424" spans="1:17">
      <c r="A1424" s="78">
        <v>46256</v>
      </c>
      <c r="B1424" t="s">
        <v>7409</v>
      </c>
      <c r="C1424" t="s">
        <v>6158</v>
      </c>
      <c r="D1424" t="s">
        <v>6207</v>
      </c>
      <c r="E1424" t="s">
        <v>84</v>
      </c>
      <c r="F1424">
        <v>4</v>
      </c>
      <c r="G1424">
        <v>1149220</v>
      </c>
      <c r="H1424">
        <v>872068.32432432426</v>
      </c>
      <c r="I1424">
        <v>163265.00900900899</v>
      </c>
      <c r="J1424">
        <v>12978.08695652174</v>
      </c>
      <c r="K1424" t="s">
        <v>7970</v>
      </c>
      <c r="L1424" t="s">
        <v>7971</v>
      </c>
      <c r="M1424">
        <v>0</v>
      </c>
      <c r="N1424">
        <v>6250</v>
      </c>
      <c r="O1424">
        <v>0</v>
      </c>
      <c r="P1424">
        <v>22984.399999999998</v>
      </c>
      <c r="Q1424">
        <v>121052.52205248727</v>
      </c>
    </row>
    <row r="1425" spans="1:17">
      <c r="A1425" s="78">
        <v>46256</v>
      </c>
      <c r="B1425" t="s">
        <v>7410</v>
      </c>
      <c r="C1425" t="s">
        <v>6158</v>
      </c>
      <c r="D1425" t="s">
        <v>6148</v>
      </c>
      <c r="E1425" t="s">
        <v>84</v>
      </c>
      <c r="F1425">
        <v>12</v>
      </c>
      <c r="G1425">
        <v>912420.00000000012</v>
      </c>
      <c r="H1425">
        <v>692416.08648648649</v>
      </c>
      <c r="I1425">
        <v>129583.91351351351</v>
      </c>
      <c r="J1425">
        <v>10009.043478260872</v>
      </c>
      <c r="K1425" t="s">
        <v>7970</v>
      </c>
      <c r="L1425" t="s">
        <v>7972</v>
      </c>
      <c r="M1425">
        <v>0</v>
      </c>
      <c r="N1425">
        <v>0</v>
      </c>
      <c r="O1425">
        <v>0</v>
      </c>
      <c r="P1425">
        <v>18248.400000000001</v>
      </c>
      <c r="Q1425">
        <v>101326.47003525266</v>
      </c>
    </row>
    <row r="1426" spans="1:17">
      <c r="A1426" s="78">
        <v>46256</v>
      </c>
      <c r="B1426" t="s">
        <v>7411</v>
      </c>
      <c r="C1426" t="s">
        <v>6239</v>
      </c>
      <c r="D1426" t="s">
        <v>6135</v>
      </c>
      <c r="E1426" t="s">
        <v>20</v>
      </c>
      <c r="F1426">
        <v>24</v>
      </c>
      <c r="G1426">
        <v>2215560</v>
      </c>
      <c r="H1426">
        <v>1702844.3675675672</v>
      </c>
      <c r="I1426">
        <v>293155.63243243261</v>
      </c>
      <c r="J1426">
        <v>22589.217391304348</v>
      </c>
      <c r="K1426" t="s">
        <v>7970</v>
      </c>
      <c r="L1426" t="s">
        <v>7972</v>
      </c>
      <c r="M1426">
        <v>0</v>
      </c>
      <c r="N1426">
        <v>0</v>
      </c>
      <c r="O1426">
        <v>0</v>
      </c>
      <c r="P1426">
        <v>44311.199999999997</v>
      </c>
      <c r="Q1426">
        <v>226255.21504112828</v>
      </c>
    </row>
    <row r="1427" spans="1:17">
      <c r="A1427" s="78">
        <v>46256</v>
      </c>
      <c r="B1427" t="s">
        <v>7412</v>
      </c>
      <c r="C1427" t="s">
        <v>6239</v>
      </c>
      <c r="D1427" t="s">
        <v>6135</v>
      </c>
      <c r="E1427" t="s">
        <v>20</v>
      </c>
      <c r="F1427">
        <v>24</v>
      </c>
      <c r="G1427">
        <v>2215560</v>
      </c>
      <c r="H1427">
        <v>1702844.3675675672</v>
      </c>
      <c r="I1427">
        <v>293155.63243243261</v>
      </c>
      <c r="J1427">
        <v>22589.217391304348</v>
      </c>
      <c r="K1427" t="s">
        <v>7970</v>
      </c>
      <c r="L1427" t="s">
        <v>7971</v>
      </c>
      <c r="M1427">
        <v>0</v>
      </c>
      <c r="N1427">
        <v>29411.764705882353</v>
      </c>
      <c r="O1427">
        <v>0</v>
      </c>
      <c r="P1427">
        <v>44311.199999999997</v>
      </c>
      <c r="Q1427">
        <v>196843.45033524593</v>
      </c>
    </row>
    <row r="1428" spans="1:17">
      <c r="A1428" s="78">
        <v>46256</v>
      </c>
      <c r="B1428" t="s">
        <v>7413</v>
      </c>
      <c r="C1428" t="s">
        <v>6134</v>
      </c>
      <c r="D1428" t="s">
        <v>6207</v>
      </c>
      <c r="E1428" t="s">
        <v>84</v>
      </c>
      <c r="F1428">
        <v>2</v>
      </c>
      <c r="G1428">
        <v>574610</v>
      </c>
      <c r="H1428">
        <v>436034.16216216213</v>
      </c>
      <c r="I1428">
        <v>81632.504504504497</v>
      </c>
      <c r="J1428">
        <v>6489.04347826087</v>
      </c>
      <c r="K1428" t="s">
        <v>7970</v>
      </c>
      <c r="L1428" t="s">
        <v>7971</v>
      </c>
      <c r="M1428">
        <v>0</v>
      </c>
      <c r="N1428">
        <v>3333.3333333333335</v>
      </c>
      <c r="O1428">
        <v>0</v>
      </c>
      <c r="P1428">
        <v>11492.199999999999</v>
      </c>
      <c r="Q1428">
        <v>60317.927692910307</v>
      </c>
    </row>
    <row r="1429" spans="1:17">
      <c r="A1429" s="78">
        <v>46256</v>
      </c>
      <c r="B1429" t="s">
        <v>7414</v>
      </c>
      <c r="C1429" t="s">
        <v>6183</v>
      </c>
      <c r="D1429" t="s">
        <v>3206</v>
      </c>
      <c r="E1429" t="s">
        <v>75</v>
      </c>
      <c r="F1429">
        <v>1</v>
      </c>
      <c r="G1429">
        <v>1238212.5</v>
      </c>
      <c r="H1429">
        <v>942463.88558558549</v>
      </c>
      <c r="I1429">
        <v>173042.87117117119</v>
      </c>
      <c r="J1429">
        <v>25656.347826086956</v>
      </c>
      <c r="K1429" t="s">
        <v>7970</v>
      </c>
      <c r="L1429" t="s">
        <v>7971</v>
      </c>
      <c r="M1429">
        <v>0</v>
      </c>
      <c r="N1429">
        <v>8333.3333333333339</v>
      </c>
      <c r="O1429">
        <v>0</v>
      </c>
      <c r="P1429">
        <v>24764.25</v>
      </c>
      <c r="Q1429">
        <v>114288.94001175091</v>
      </c>
    </row>
    <row r="1430" spans="1:17">
      <c r="A1430" s="78">
        <v>46256</v>
      </c>
      <c r="B1430" t="s">
        <v>7415</v>
      </c>
      <c r="C1430" t="s">
        <v>6175</v>
      </c>
      <c r="D1430" t="s">
        <v>6135</v>
      </c>
      <c r="E1430" t="s">
        <v>20</v>
      </c>
      <c r="F1430">
        <v>6</v>
      </c>
      <c r="G1430">
        <v>553890</v>
      </c>
      <c r="H1430">
        <v>425711.09189189179</v>
      </c>
      <c r="I1430">
        <v>73288.908108108153</v>
      </c>
      <c r="J1430">
        <v>5647.304347826087</v>
      </c>
      <c r="K1430" t="s">
        <v>7970</v>
      </c>
      <c r="L1430" t="s">
        <v>7971</v>
      </c>
      <c r="M1430">
        <v>0</v>
      </c>
      <c r="N1430">
        <v>5882.3529411764703</v>
      </c>
      <c r="O1430">
        <v>0</v>
      </c>
      <c r="P1430">
        <v>11077.8</v>
      </c>
      <c r="Q1430">
        <v>50681.450819105608</v>
      </c>
    </row>
    <row r="1431" spans="1:17">
      <c r="A1431" s="78">
        <v>46256</v>
      </c>
      <c r="B1431" t="s">
        <v>7416</v>
      </c>
      <c r="C1431" t="s">
        <v>6196</v>
      </c>
      <c r="D1431" t="s">
        <v>6189</v>
      </c>
      <c r="E1431" t="s">
        <v>84</v>
      </c>
      <c r="F1431">
        <v>1</v>
      </c>
      <c r="G1431">
        <v>399970</v>
      </c>
      <c r="H1431">
        <v>290047.45945945941</v>
      </c>
      <c r="I1431">
        <v>70285.873873873905</v>
      </c>
      <c r="J1431">
        <v>14416.695652173912</v>
      </c>
      <c r="K1431" t="s">
        <v>7970</v>
      </c>
      <c r="L1431" t="s">
        <v>7972</v>
      </c>
      <c r="M1431">
        <v>0</v>
      </c>
      <c r="N1431">
        <v>0</v>
      </c>
      <c r="O1431">
        <v>0</v>
      </c>
      <c r="P1431">
        <v>7999.4</v>
      </c>
      <c r="Q1431">
        <v>47869.778221699991</v>
      </c>
    </row>
    <row r="1432" spans="1:17">
      <c r="A1432" s="78">
        <v>46256</v>
      </c>
      <c r="B1432" t="s">
        <v>7417</v>
      </c>
      <c r="C1432" t="s">
        <v>6196</v>
      </c>
      <c r="D1432" t="s">
        <v>6167</v>
      </c>
      <c r="E1432" t="s">
        <v>84</v>
      </c>
      <c r="F1432">
        <v>10</v>
      </c>
      <c r="G1432">
        <v>674325.00000000012</v>
      </c>
      <c r="H1432">
        <v>515152.02162162156</v>
      </c>
      <c r="I1432">
        <v>92347.978378378437</v>
      </c>
      <c r="J1432">
        <v>6902.260869565217</v>
      </c>
      <c r="K1432" t="s">
        <v>7970</v>
      </c>
      <c r="L1432" t="s">
        <v>7972</v>
      </c>
      <c r="M1432">
        <v>0</v>
      </c>
      <c r="N1432">
        <v>0</v>
      </c>
      <c r="O1432">
        <v>0</v>
      </c>
      <c r="P1432">
        <v>13486.500000000002</v>
      </c>
      <c r="Q1432">
        <v>71959.217508813221</v>
      </c>
    </row>
    <row r="1433" spans="1:17">
      <c r="A1433" s="78">
        <v>46256</v>
      </c>
      <c r="B1433" t="s">
        <v>7418</v>
      </c>
      <c r="C1433" t="s">
        <v>6251</v>
      </c>
      <c r="D1433" t="s">
        <v>6235</v>
      </c>
      <c r="E1433" t="s">
        <v>20</v>
      </c>
      <c r="F1433">
        <v>1</v>
      </c>
      <c r="G1433">
        <v>63177.5</v>
      </c>
      <c r="H1433">
        <v>48071.610810810802</v>
      </c>
      <c r="I1433">
        <v>8845.0558558558623</v>
      </c>
      <c r="J1433">
        <v>834.08695652173913</v>
      </c>
      <c r="K1433" t="s">
        <v>7970</v>
      </c>
      <c r="L1433" t="s">
        <v>7972</v>
      </c>
      <c r="M1433">
        <v>0</v>
      </c>
      <c r="N1433">
        <v>0</v>
      </c>
      <c r="O1433">
        <v>0</v>
      </c>
      <c r="P1433">
        <v>1263.55</v>
      </c>
      <c r="Q1433">
        <v>6747.4188993341231</v>
      </c>
    </row>
    <row r="1434" spans="1:17">
      <c r="A1434" s="78">
        <v>46256</v>
      </c>
      <c r="B1434" t="s">
        <v>7419</v>
      </c>
      <c r="C1434" t="s">
        <v>6138</v>
      </c>
      <c r="D1434" t="s">
        <v>6170</v>
      </c>
      <c r="E1434" t="s">
        <v>84</v>
      </c>
      <c r="F1434">
        <v>1</v>
      </c>
      <c r="G1434">
        <v>1321085</v>
      </c>
      <c r="H1434">
        <v>995097.75135135127</v>
      </c>
      <c r="I1434">
        <v>195068.91531531524</v>
      </c>
      <c r="J1434">
        <v>16153.739130434782</v>
      </c>
      <c r="K1434" t="s">
        <v>7970</v>
      </c>
      <c r="L1434" t="s">
        <v>7971</v>
      </c>
      <c r="M1434">
        <v>0</v>
      </c>
      <c r="N1434">
        <v>9090.9090909090901</v>
      </c>
      <c r="O1434">
        <v>0</v>
      </c>
      <c r="P1434">
        <v>26421.7</v>
      </c>
      <c r="Q1434">
        <v>143402.56709397136</v>
      </c>
    </row>
    <row r="1435" spans="1:17">
      <c r="A1435" s="78">
        <v>46256</v>
      </c>
      <c r="B1435" t="s">
        <v>7420</v>
      </c>
      <c r="C1435" t="s">
        <v>6138</v>
      </c>
      <c r="D1435" t="s">
        <v>6148</v>
      </c>
      <c r="E1435" t="s">
        <v>84</v>
      </c>
      <c r="F1435">
        <v>18</v>
      </c>
      <c r="G1435">
        <v>1368630.0000000002</v>
      </c>
      <c r="H1435">
        <v>1038624.1297297296</v>
      </c>
      <c r="I1435">
        <v>194375.87027027039</v>
      </c>
      <c r="J1435">
        <v>15013.565217391304</v>
      </c>
      <c r="K1435" t="s">
        <v>7970</v>
      </c>
      <c r="L1435" t="s">
        <v>7971</v>
      </c>
      <c r="M1435">
        <v>0</v>
      </c>
      <c r="N1435">
        <v>5555.5555555555557</v>
      </c>
      <c r="O1435">
        <v>0</v>
      </c>
      <c r="P1435">
        <v>27372.600000000002</v>
      </c>
      <c r="Q1435">
        <v>146434.14949732352</v>
      </c>
    </row>
    <row r="1436" spans="1:17">
      <c r="A1436" s="78">
        <v>46256</v>
      </c>
      <c r="B1436" t="s">
        <v>7420</v>
      </c>
      <c r="C1436" t="s">
        <v>6138</v>
      </c>
      <c r="D1436" t="s">
        <v>6207</v>
      </c>
      <c r="E1436" t="s">
        <v>84</v>
      </c>
      <c r="F1436">
        <v>4</v>
      </c>
      <c r="G1436">
        <v>1149220</v>
      </c>
      <c r="H1436">
        <v>872068.32432432426</v>
      </c>
      <c r="I1436">
        <v>163265.00900900899</v>
      </c>
      <c r="J1436">
        <v>12978.08695652174</v>
      </c>
      <c r="K1436" t="s">
        <v>7970</v>
      </c>
      <c r="L1436" t="s">
        <v>7971</v>
      </c>
      <c r="M1436">
        <v>0</v>
      </c>
      <c r="N1436">
        <v>5555.5555555555557</v>
      </c>
      <c r="O1436">
        <v>0</v>
      </c>
      <c r="P1436">
        <v>22984.399999999998</v>
      </c>
      <c r="Q1436">
        <v>121746.96649693171</v>
      </c>
    </row>
    <row r="1437" spans="1:17">
      <c r="A1437" s="78">
        <v>46256</v>
      </c>
      <c r="B1437" t="s">
        <v>7421</v>
      </c>
      <c r="C1437" t="s">
        <v>6183</v>
      </c>
      <c r="D1437" t="s">
        <v>6135</v>
      </c>
      <c r="E1437" t="s">
        <v>20</v>
      </c>
      <c r="F1437">
        <v>24</v>
      </c>
      <c r="G1437">
        <v>2215560</v>
      </c>
      <c r="H1437">
        <v>1702844.3675675672</v>
      </c>
      <c r="I1437">
        <v>293155.63243243261</v>
      </c>
      <c r="J1437">
        <v>32589.217391304348</v>
      </c>
      <c r="K1437" t="s">
        <v>7970</v>
      </c>
      <c r="L1437" t="s">
        <v>7971</v>
      </c>
      <c r="M1437">
        <v>0</v>
      </c>
      <c r="N1437">
        <v>12500</v>
      </c>
      <c r="O1437">
        <v>0</v>
      </c>
      <c r="P1437">
        <v>44311.199999999997</v>
      </c>
      <c r="Q1437">
        <v>203755.21504112828</v>
      </c>
    </row>
    <row r="1438" spans="1:17">
      <c r="A1438" s="78">
        <v>46256</v>
      </c>
      <c r="B1438" t="s">
        <v>7422</v>
      </c>
      <c r="C1438" t="s">
        <v>6201</v>
      </c>
      <c r="D1438" t="s">
        <v>6135</v>
      </c>
      <c r="E1438" t="s">
        <v>20</v>
      </c>
      <c r="F1438">
        <v>24</v>
      </c>
      <c r="G1438">
        <v>2215560</v>
      </c>
      <c r="H1438">
        <v>1702844.3675675672</v>
      </c>
      <c r="I1438">
        <v>293155.63243243261</v>
      </c>
      <c r="J1438">
        <v>32589.217391304348</v>
      </c>
      <c r="K1438" t="s">
        <v>7970</v>
      </c>
      <c r="L1438" t="s">
        <v>7972</v>
      </c>
      <c r="M1438">
        <v>0</v>
      </c>
      <c r="N1438">
        <v>0</v>
      </c>
      <c r="O1438">
        <v>0</v>
      </c>
      <c r="P1438">
        <v>44311.199999999997</v>
      </c>
      <c r="Q1438">
        <v>216255.21504112828</v>
      </c>
    </row>
    <row r="1439" spans="1:17">
      <c r="A1439" s="78">
        <v>46256</v>
      </c>
      <c r="B1439" t="s">
        <v>7423</v>
      </c>
      <c r="C1439" t="s">
        <v>6134</v>
      </c>
      <c r="D1439" t="s">
        <v>6156</v>
      </c>
      <c r="E1439" t="s">
        <v>20</v>
      </c>
      <c r="F1439">
        <v>8</v>
      </c>
      <c r="G1439">
        <v>1374180.0000000002</v>
      </c>
      <c r="H1439">
        <v>1018748.3675675675</v>
      </c>
      <c r="I1439">
        <v>219251.6324324325</v>
      </c>
      <c r="J1439">
        <v>32983.930434782611</v>
      </c>
      <c r="K1439" t="s">
        <v>7970</v>
      </c>
      <c r="L1439" t="s">
        <v>7971</v>
      </c>
      <c r="M1439">
        <v>0</v>
      </c>
      <c r="N1439">
        <v>12500</v>
      </c>
      <c r="O1439">
        <v>0</v>
      </c>
      <c r="P1439">
        <v>27483.600000000002</v>
      </c>
      <c r="Q1439">
        <v>146284.10199764988</v>
      </c>
    </row>
    <row r="1440" spans="1:17">
      <c r="A1440" s="78">
        <v>46256</v>
      </c>
      <c r="B1440" t="s">
        <v>7424</v>
      </c>
      <c r="C1440" t="s">
        <v>6196</v>
      </c>
      <c r="D1440" t="s">
        <v>6156</v>
      </c>
      <c r="E1440" t="s">
        <v>20</v>
      </c>
      <c r="F1440">
        <v>2</v>
      </c>
      <c r="G1440">
        <v>343545.00000000006</v>
      </c>
      <c r="H1440">
        <v>254687.09189189188</v>
      </c>
      <c r="I1440">
        <v>54812.908108108124</v>
      </c>
      <c r="J1440">
        <v>8245.9826086956527</v>
      </c>
      <c r="K1440" t="s">
        <v>7970</v>
      </c>
      <c r="L1440" t="s">
        <v>7971</v>
      </c>
      <c r="M1440">
        <v>0</v>
      </c>
      <c r="N1440">
        <v>3846.1538461538462</v>
      </c>
      <c r="O1440">
        <v>0</v>
      </c>
      <c r="P1440">
        <v>6870.9000000000005</v>
      </c>
      <c r="Q1440">
        <v>35849.871653258626</v>
      </c>
    </row>
    <row r="1441" spans="1:17">
      <c r="A1441" s="78">
        <v>46256</v>
      </c>
      <c r="B1441" t="s">
        <v>7425</v>
      </c>
      <c r="C1441" t="s">
        <v>6124</v>
      </c>
      <c r="D1441" t="s">
        <v>6135</v>
      </c>
      <c r="E1441" t="s">
        <v>20</v>
      </c>
      <c r="F1441">
        <v>24</v>
      </c>
      <c r="G1441">
        <v>2215560</v>
      </c>
      <c r="H1441">
        <v>1702844.3675675672</v>
      </c>
      <c r="I1441">
        <v>293155.63243243261</v>
      </c>
      <c r="J1441">
        <v>22589.217391304348</v>
      </c>
      <c r="K1441" t="s">
        <v>7970</v>
      </c>
      <c r="L1441" t="s">
        <v>7972</v>
      </c>
      <c r="M1441">
        <v>0</v>
      </c>
      <c r="N1441">
        <v>0</v>
      </c>
      <c r="O1441">
        <v>0</v>
      </c>
      <c r="P1441">
        <v>44311.199999999997</v>
      </c>
      <c r="Q1441">
        <v>226255.21504112828</v>
      </c>
    </row>
    <row r="1442" spans="1:17">
      <c r="A1442" s="78">
        <v>46256</v>
      </c>
      <c r="B1442" t="s">
        <v>7426</v>
      </c>
      <c r="C1442" t="s">
        <v>6196</v>
      </c>
      <c r="D1442" t="s">
        <v>6167</v>
      </c>
      <c r="E1442" t="s">
        <v>84</v>
      </c>
      <c r="F1442">
        <v>10</v>
      </c>
      <c r="G1442">
        <v>674325.00000000012</v>
      </c>
      <c r="H1442">
        <v>515152.02162162156</v>
      </c>
      <c r="I1442">
        <v>92347.978378378437</v>
      </c>
      <c r="J1442">
        <v>6902.260869565217</v>
      </c>
      <c r="K1442" t="s">
        <v>7970</v>
      </c>
      <c r="L1442" t="s">
        <v>7972</v>
      </c>
      <c r="M1442">
        <v>0</v>
      </c>
      <c r="N1442">
        <v>0</v>
      </c>
      <c r="O1442">
        <v>0</v>
      </c>
      <c r="P1442">
        <v>13486.500000000002</v>
      </c>
      <c r="Q1442">
        <v>71959.217508813221</v>
      </c>
    </row>
    <row r="1443" spans="1:17">
      <c r="A1443" s="78">
        <v>46256</v>
      </c>
      <c r="B1443" t="s">
        <v>7427</v>
      </c>
      <c r="C1443" t="s">
        <v>6143</v>
      </c>
      <c r="D1443" t="s">
        <v>6160</v>
      </c>
      <c r="E1443" t="s">
        <v>20</v>
      </c>
      <c r="F1443">
        <v>3</v>
      </c>
      <c r="G1443">
        <v>2430899.9999999995</v>
      </c>
      <c r="H1443">
        <v>1796214.2270270269</v>
      </c>
      <c r="I1443">
        <v>393785.7729729726</v>
      </c>
      <c r="J1443">
        <v>59732.869565217392</v>
      </c>
      <c r="K1443" t="s">
        <v>7970</v>
      </c>
      <c r="L1443" t="s">
        <v>7971</v>
      </c>
      <c r="M1443">
        <v>0</v>
      </c>
      <c r="N1443">
        <v>23333.333333333332</v>
      </c>
      <c r="O1443">
        <v>0</v>
      </c>
      <c r="P1443">
        <v>48617.999999999993</v>
      </c>
      <c r="Q1443">
        <v>262101.57007442188</v>
      </c>
    </row>
    <row r="1444" spans="1:17">
      <c r="A1444" s="78">
        <v>46256</v>
      </c>
      <c r="B1444" t="s">
        <v>7428</v>
      </c>
      <c r="C1444" t="s">
        <v>6196</v>
      </c>
      <c r="D1444" t="s">
        <v>171</v>
      </c>
      <c r="E1444" t="s">
        <v>84</v>
      </c>
      <c r="F1444">
        <v>2</v>
      </c>
      <c r="G1444">
        <v>635364</v>
      </c>
      <c r="H1444">
        <v>447620.65297297295</v>
      </c>
      <c r="I1444">
        <v>124779.34702702705</v>
      </c>
      <c r="J1444">
        <v>29093.565217391308</v>
      </c>
      <c r="K1444" t="s">
        <v>7970</v>
      </c>
      <c r="L1444" t="s">
        <v>7972</v>
      </c>
      <c r="M1444">
        <v>0</v>
      </c>
      <c r="N1444">
        <v>0</v>
      </c>
      <c r="O1444">
        <v>0</v>
      </c>
      <c r="P1444">
        <v>12707.28</v>
      </c>
      <c r="Q1444">
        <v>82978.501809635738</v>
      </c>
    </row>
    <row r="1445" spans="1:17">
      <c r="A1445" s="78">
        <v>46256</v>
      </c>
      <c r="B1445" t="s">
        <v>7429</v>
      </c>
      <c r="C1445" t="s">
        <v>6138</v>
      </c>
      <c r="D1445" t="s">
        <v>6148</v>
      </c>
      <c r="E1445" t="s">
        <v>84</v>
      </c>
      <c r="F1445">
        <v>3</v>
      </c>
      <c r="G1445">
        <v>228105.00000000003</v>
      </c>
      <c r="H1445">
        <v>173104.02162162162</v>
      </c>
      <c r="I1445">
        <v>32395.978378378379</v>
      </c>
      <c r="J1445">
        <v>2502.2608695652179</v>
      </c>
      <c r="K1445" t="s">
        <v>7970</v>
      </c>
      <c r="L1445" t="s">
        <v>7972</v>
      </c>
      <c r="M1445">
        <v>0</v>
      </c>
      <c r="N1445">
        <v>0</v>
      </c>
      <c r="O1445">
        <v>0</v>
      </c>
      <c r="P1445">
        <v>4562.1000000000004</v>
      </c>
      <c r="Q1445">
        <v>25331.617508813164</v>
      </c>
    </row>
    <row r="1446" spans="1:17">
      <c r="A1446" s="78">
        <v>46256</v>
      </c>
      <c r="B1446" t="s">
        <v>7430</v>
      </c>
      <c r="C1446" t="s">
        <v>6175</v>
      </c>
      <c r="D1446" t="s">
        <v>6294</v>
      </c>
      <c r="E1446" t="s">
        <v>84</v>
      </c>
      <c r="F1446">
        <v>1</v>
      </c>
      <c r="G1446">
        <v>707347.50000000012</v>
      </c>
      <c r="H1446">
        <v>516692.77837837825</v>
      </c>
      <c r="I1446">
        <v>120557.22162162175</v>
      </c>
      <c r="J1446">
        <v>19903.304347826088</v>
      </c>
      <c r="K1446" t="s">
        <v>7970</v>
      </c>
      <c r="L1446" t="s">
        <v>7972</v>
      </c>
      <c r="M1446">
        <v>0</v>
      </c>
      <c r="N1446">
        <v>0</v>
      </c>
      <c r="O1446">
        <v>0</v>
      </c>
      <c r="P1446">
        <v>14146.95</v>
      </c>
      <c r="Q1446">
        <v>86506.967273795672</v>
      </c>
    </row>
    <row r="1447" spans="1:17">
      <c r="A1447" s="78">
        <v>46256</v>
      </c>
      <c r="B1447" t="s">
        <v>7431</v>
      </c>
      <c r="C1447" t="s">
        <v>6124</v>
      </c>
      <c r="D1447" t="s">
        <v>6148</v>
      </c>
      <c r="E1447" t="s">
        <v>84</v>
      </c>
      <c r="F1447">
        <v>3</v>
      </c>
      <c r="G1447">
        <v>228105.00000000003</v>
      </c>
      <c r="H1447">
        <v>173104.02162162162</v>
      </c>
      <c r="I1447">
        <v>32395.978378378379</v>
      </c>
      <c r="J1447">
        <v>2502.2608695652179</v>
      </c>
      <c r="K1447" t="s">
        <v>7970</v>
      </c>
      <c r="L1447" t="s">
        <v>7971</v>
      </c>
      <c r="M1447">
        <v>0</v>
      </c>
      <c r="N1447">
        <v>13636.363636363636</v>
      </c>
      <c r="O1447">
        <v>0</v>
      </c>
      <c r="P1447">
        <v>4562.1000000000004</v>
      </c>
      <c r="Q1447">
        <v>11695.253872449526</v>
      </c>
    </row>
    <row r="1448" spans="1:17">
      <c r="A1448" s="78">
        <v>46256</v>
      </c>
      <c r="B1448" t="s">
        <v>7432</v>
      </c>
      <c r="C1448" t="s">
        <v>6143</v>
      </c>
      <c r="D1448" t="s">
        <v>6148</v>
      </c>
      <c r="E1448" t="s">
        <v>84</v>
      </c>
      <c r="F1448">
        <v>6</v>
      </c>
      <c r="G1448">
        <v>456210.00000000006</v>
      </c>
      <c r="H1448">
        <v>346208.04324324324</v>
      </c>
      <c r="I1448">
        <v>64791.956756756757</v>
      </c>
      <c r="J1448">
        <v>5004.5217391304359</v>
      </c>
      <c r="K1448" t="s">
        <v>7967</v>
      </c>
      <c r="L1448" t="s">
        <v>7973</v>
      </c>
      <c r="M1448">
        <v>0</v>
      </c>
      <c r="N1448">
        <v>0</v>
      </c>
      <c r="O1448">
        <v>15967.350000000004</v>
      </c>
      <c r="P1448">
        <v>9124.2000000000007</v>
      </c>
      <c r="Q1448">
        <v>34695.885017626322</v>
      </c>
    </row>
    <row r="1449" spans="1:17">
      <c r="A1449" s="78">
        <v>46256</v>
      </c>
      <c r="B1449" t="s">
        <v>7433</v>
      </c>
      <c r="C1449" t="s">
        <v>6134</v>
      </c>
      <c r="D1449" t="s">
        <v>6135</v>
      </c>
      <c r="E1449" t="s">
        <v>20</v>
      </c>
      <c r="F1449">
        <v>3</v>
      </c>
      <c r="G1449">
        <v>276945</v>
      </c>
      <c r="H1449">
        <v>212855.54594594589</v>
      </c>
      <c r="I1449">
        <v>36644.454054054077</v>
      </c>
      <c r="J1449">
        <v>2823.6521739130435</v>
      </c>
      <c r="K1449" t="s">
        <v>7970</v>
      </c>
      <c r="L1449" t="s">
        <v>7971</v>
      </c>
      <c r="M1449">
        <v>0</v>
      </c>
      <c r="N1449">
        <v>5882.3529411764703</v>
      </c>
      <c r="O1449">
        <v>0</v>
      </c>
      <c r="P1449">
        <v>5538.9</v>
      </c>
      <c r="Q1449">
        <v>22399.548938964566</v>
      </c>
    </row>
    <row r="1450" spans="1:17">
      <c r="A1450" s="78">
        <v>46256</v>
      </c>
      <c r="B1450" t="s">
        <v>7433</v>
      </c>
      <c r="C1450" t="s">
        <v>6134</v>
      </c>
      <c r="D1450" t="s">
        <v>6170</v>
      </c>
      <c r="E1450" t="s">
        <v>84</v>
      </c>
      <c r="F1450">
        <v>1</v>
      </c>
      <c r="G1450">
        <v>1321085</v>
      </c>
      <c r="H1450">
        <v>995097.75135135127</v>
      </c>
      <c r="I1450">
        <v>195068.91531531524</v>
      </c>
      <c r="J1450">
        <v>16153.739130434782</v>
      </c>
      <c r="K1450" t="s">
        <v>7970</v>
      </c>
      <c r="L1450" t="s">
        <v>7971</v>
      </c>
      <c r="M1450">
        <v>0</v>
      </c>
      <c r="N1450">
        <v>5882.3529411764703</v>
      </c>
      <c r="O1450">
        <v>0</v>
      </c>
      <c r="P1450">
        <v>26421.7</v>
      </c>
      <c r="Q1450">
        <v>146611.12324370397</v>
      </c>
    </row>
    <row r="1451" spans="1:17">
      <c r="A1451" s="78">
        <v>46256</v>
      </c>
      <c r="B1451" t="s">
        <v>7434</v>
      </c>
      <c r="C1451" t="s">
        <v>6134</v>
      </c>
      <c r="D1451" t="s">
        <v>6135</v>
      </c>
      <c r="E1451" t="s">
        <v>20</v>
      </c>
      <c r="F1451">
        <v>2</v>
      </c>
      <c r="G1451">
        <v>184630</v>
      </c>
      <c r="H1451">
        <v>141903.69729729727</v>
      </c>
      <c r="I1451">
        <v>24429.636036036041</v>
      </c>
      <c r="J1451">
        <v>1882.4347826086957</v>
      </c>
      <c r="K1451" t="s">
        <v>7970</v>
      </c>
      <c r="L1451" t="s">
        <v>7971</v>
      </c>
      <c r="M1451">
        <v>0</v>
      </c>
      <c r="N1451">
        <v>5882.3529411764703</v>
      </c>
      <c r="O1451">
        <v>0</v>
      </c>
      <c r="P1451">
        <v>3692.6000000000004</v>
      </c>
      <c r="Q1451">
        <v>12972.248312250877</v>
      </c>
    </row>
    <row r="1452" spans="1:17">
      <c r="A1452" s="78">
        <v>46256</v>
      </c>
      <c r="B1452" t="s">
        <v>7435</v>
      </c>
      <c r="C1452" t="s">
        <v>6183</v>
      </c>
      <c r="D1452" t="s">
        <v>6156</v>
      </c>
      <c r="E1452" t="s">
        <v>20</v>
      </c>
      <c r="F1452">
        <v>4</v>
      </c>
      <c r="G1452">
        <v>687090.00000000012</v>
      </c>
      <c r="H1452">
        <v>509374.18378378375</v>
      </c>
      <c r="I1452">
        <v>109625.81621621625</v>
      </c>
      <c r="J1452">
        <v>26491.965217391305</v>
      </c>
      <c r="K1452" t="s">
        <v>7970</v>
      </c>
      <c r="L1452" t="s">
        <v>7972</v>
      </c>
      <c r="M1452">
        <v>0</v>
      </c>
      <c r="N1452">
        <v>0</v>
      </c>
      <c r="O1452">
        <v>0</v>
      </c>
      <c r="P1452">
        <v>13741.800000000001</v>
      </c>
      <c r="Q1452">
        <v>69392.05099882494</v>
      </c>
    </row>
    <row r="1453" spans="1:17">
      <c r="A1453" s="78">
        <v>46256</v>
      </c>
      <c r="B1453" t="s">
        <v>7436</v>
      </c>
      <c r="C1453" t="s">
        <v>6124</v>
      </c>
      <c r="D1453" t="s">
        <v>6156</v>
      </c>
      <c r="E1453" t="s">
        <v>20</v>
      </c>
      <c r="F1453">
        <v>4</v>
      </c>
      <c r="G1453">
        <v>687090.00000000012</v>
      </c>
      <c r="H1453">
        <v>509374.18378378375</v>
      </c>
      <c r="I1453">
        <v>109625.81621621625</v>
      </c>
      <c r="J1453">
        <v>16491.965217391305</v>
      </c>
      <c r="K1453" t="s">
        <v>7970</v>
      </c>
      <c r="L1453" t="s">
        <v>7971</v>
      </c>
      <c r="M1453">
        <v>0</v>
      </c>
      <c r="N1453">
        <v>5769.2307692307695</v>
      </c>
      <c r="O1453">
        <v>0</v>
      </c>
      <c r="P1453">
        <v>13741.800000000001</v>
      </c>
      <c r="Q1453">
        <v>73622.820229594174</v>
      </c>
    </row>
    <row r="1454" spans="1:17">
      <c r="A1454" s="78">
        <v>46256</v>
      </c>
      <c r="B1454" t="s">
        <v>7437</v>
      </c>
      <c r="C1454" t="s">
        <v>6196</v>
      </c>
      <c r="D1454" t="s">
        <v>132</v>
      </c>
      <c r="E1454" t="s">
        <v>84</v>
      </c>
      <c r="F1454">
        <v>8</v>
      </c>
      <c r="G1454">
        <v>659340</v>
      </c>
      <c r="H1454">
        <v>465924.84324324323</v>
      </c>
      <c r="I1454">
        <v>128075.15675675677</v>
      </c>
      <c r="J1454">
        <v>29017.043478260868</v>
      </c>
      <c r="K1454" t="s">
        <v>7970</v>
      </c>
      <c r="L1454" t="s">
        <v>7971</v>
      </c>
      <c r="M1454">
        <v>0</v>
      </c>
      <c r="N1454">
        <v>5000</v>
      </c>
      <c r="O1454">
        <v>0</v>
      </c>
      <c r="P1454">
        <v>13186.800000000001</v>
      </c>
      <c r="Q1454">
        <v>80871.313278495902</v>
      </c>
    </row>
    <row r="1455" spans="1:17">
      <c r="A1455" s="78">
        <v>46256</v>
      </c>
      <c r="B1455" t="s">
        <v>7438</v>
      </c>
      <c r="C1455" t="s">
        <v>6134</v>
      </c>
      <c r="D1455" t="s">
        <v>6337</v>
      </c>
      <c r="E1455" t="s">
        <v>20</v>
      </c>
      <c r="F1455">
        <v>4</v>
      </c>
      <c r="G1455">
        <v>253820</v>
      </c>
      <c r="H1455">
        <v>192286.44324324321</v>
      </c>
      <c r="I1455">
        <v>36380.223423423449</v>
      </c>
      <c r="J1455">
        <v>3336.3478260869565</v>
      </c>
      <c r="K1455" t="s">
        <v>7970</v>
      </c>
      <c r="L1455" t="s">
        <v>7972</v>
      </c>
      <c r="M1455">
        <v>0</v>
      </c>
      <c r="N1455">
        <v>0</v>
      </c>
      <c r="O1455">
        <v>0</v>
      </c>
      <c r="P1455">
        <v>5076.4000000000005</v>
      </c>
      <c r="Q1455">
        <v>27967.475597336488</v>
      </c>
    </row>
    <row r="1456" spans="1:17">
      <c r="A1456" s="78">
        <v>46256</v>
      </c>
      <c r="B1456" t="s">
        <v>7439</v>
      </c>
      <c r="C1456" t="s">
        <v>6196</v>
      </c>
      <c r="D1456" t="s">
        <v>6125</v>
      </c>
      <c r="E1456" t="s">
        <v>84</v>
      </c>
      <c r="F1456">
        <v>4</v>
      </c>
      <c r="G1456">
        <v>366300.00000000006</v>
      </c>
      <c r="H1456">
        <v>258847.13513513512</v>
      </c>
      <c r="I1456">
        <v>71152.864864864881</v>
      </c>
      <c r="J1456">
        <v>14508.521739130434</v>
      </c>
      <c r="K1456" t="s">
        <v>7970</v>
      </c>
      <c r="L1456" t="s">
        <v>7971</v>
      </c>
      <c r="M1456">
        <v>0</v>
      </c>
      <c r="N1456">
        <v>5000</v>
      </c>
      <c r="O1456">
        <v>0</v>
      </c>
      <c r="P1456">
        <v>7326.0000000000009</v>
      </c>
      <c r="Q1456">
        <v>44318.343125734449</v>
      </c>
    </row>
    <row r="1457" spans="1:17">
      <c r="A1457" s="78">
        <v>46256</v>
      </c>
      <c r="B1457" t="s">
        <v>7440</v>
      </c>
      <c r="C1457" t="s">
        <v>6175</v>
      </c>
      <c r="D1457" t="s">
        <v>6173</v>
      </c>
      <c r="E1457" t="s">
        <v>84</v>
      </c>
      <c r="F1457">
        <v>24</v>
      </c>
      <c r="G1457">
        <v>489176.99999999994</v>
      </c>
      <c r="H1457">
        <v>377038.58594594587</v>
      </c>
      <c r="I1457">
        <v>63661.41405405401</v>
      </c>
      <c r="J1457">
        <v>4077.0782608695654</v>
      </c>
      <c r="K1457" t="s">
        <v>7970</v>
      </c>
      <c r="L1457" t="s">
        <v>7971</v>
      </c>
      <c r="M1457">
        <v>0</v>
      </c>
      <c r="N1457">
        <v>5882.3529411764703</v>
      </c>
      <c r="O1457">
        <v>0</v>
      </c>
      <c r="P1457">
        <v>9783.5399999999991</v>
      </c>
      <c r="Q1457">
        <v>43918.442852007975</v>
      </c>
    </row>
    <row r="1458" spans="1:17">
      <c r="A1458" s="78">
        <v>46256</v>
      </c>
      <c r="B1458" t="s">
        <v>7441</v>
      </c>
      <c r="C1458" t="s">
        <v>6251</v>
      </c>
      <c r="D1458" t="s">
        <v>6170</v>
      </c>
      <c r="E1458" t="s">
        <v>84</v>
      </c>
      <c r="F1458">
        <v>2</v>
      </c>
      <c r="G1458">
        <v>2642170</v>
      </c>
      <c r="H1458">
        <v>1990195.5027027025</v>
      </c>
      <c r="I1458">
        <v>390137.83063063049</v>
      </c>
      <c r="J1458">
        <v>32307.478260869564</v>
      </c>
      <c r="K1458" t="s">
        <v>7970</v>
      </c>
      <c r="L1458" t="s">
        <v>7972</v>
      </c>
      <c r="M1458">
        <v>0</v>
      </c>
      <c r="N1458">
        <v>0</v>
      </c>
      <c r="O1458">
        <v>0</v>
      </c>
      <c r="P1458">
        <v>52843.4</v>
      </c>
      <c r="Q1458">
        <v>304986.9523697609</v>
      </c>
    </row>
    <row r="1459" spans="1:17">
      <c r="A1459" s="78">
        <v>46256</v>
      </c>
      <c r="B1459" t="s">
        <v>7442</v>
      </c>
      <c r="C1459" t="s">
        <v>6188</v>
      </c>
      <c r="D1459" t="s">
        <v>6135</v>
      </c>
      <c r="E1459" t="s">
        <v>20</v>
      </c>
      <c r="F1459">
        <v>24</v>
      </c>
      <c r="G1459">
        <v>2215560</v>
      </c>
      <c r="H1459">
        <v>1702844.3675675672</v>
      </c>
      <c r="I1459">
        <v>293155.63243243261</v>
      </c>
      <c r="J1459">
        <v>22589.217391304348</v>
      </c>
      <c r="K1459" t="s">
        <v>7970</v>
      </c>
      <c r="L1459" t="s">
        <v>7971</v>
      </c>
      <c r="M1459">
        <v>0</v>
      </c>
      <c r="N1459">
        <v>20000</v>
      </c>
      <c r="O1459">
        <v>0</v>
      </c>
      <c r="P1459">
        <v>44311.199999999997</v>
      </c>
      <c r="Q1459">
        <v>206255.21504112828</v>
      </c>
    </row>
    <row r="1460" spans="1:17">
      <c r="A1460" s="78">
        <v>46256</v>
      </c>
      <c r="B1460" t="s">
        <v>7443</v>
      </c>
      <c r="C1460" t="s">
        <v>6175</v>
      </c>
      <c r="D1460" t="s">
        <v>6135</v>
      </c>
      <c r="E1460" t="s">
        <v>20</v>
      </c>
      <c r="F1460">
        <v>4</v>
      </c>
      <c r="G1460">
        <v>369260</v>
      </c>
      <c r="H1460">
        <v>283807.39459459455</v>
      </c>
      <c r="I1460">
        <v>48859.272072072083</v>
      </c>
      <c r="J1460">
        <v>3764.8695652173915</v>
      </c>
      <c r="K1460" t="s">
        <v>7970</v>
      </c>
      <c r="L1460" t="s">
        <v>7971</v>
      </c>
      <c r="M1460">
        <v>0</v>
      </c>
      <c r="N1460">
        <v>5882.3529411764703</v>
      </c>
      <c r="O1460">
        <v>0</v>
      </c>
      <c r="P1460">
        <v>7385.2000000000007</v>
      </c>
      <c r="Q1460">
        <v>31826.849565678222</v>
      </c>
    </row>
    <row r="1461" spans="1:17">
      <c r="A1461" s="78">
        <v>46256</v>
      </c>
      <c r="B1461" t="s">
        <v>7444</v>
      </c>
      <c r="C1461" t="s">
        <v>6134</v>
      </c>
      <c r="D1461" t="s">
        <v>5486</v>
      </c>
      <c r="E1461" t="s">
        <v>5395</v>
      </c>
      <c r="F1461">
        <v>12</v>
      </c>
      <c r="G1461">
        <v>107892</v>
      </c>
      <c r="H1461">
        <v>89856.934054054043</v>
      </c>
      <c r="I1461">
        <v>7343.0659459459421</v>
      </c>
      <c r="J1461">
        <v>210.43478566956523</v>
      </c>
      <c r="K1461" t="s">
        <v>7970</v>
      </c>
      <c r="L1461" t="s">
        <v>7972</v>
      </c>
      <c r="M1461">
        <v>0</v>
      </c>
      <c r="N1461">
        <v>0</v>
      </c>
      <c r="O1461">
        <v>0</v>
      </c>
      <c r="P1461">
        <v>0</v>
      </c>
      <c r="Q1461">
        <v>7132.6311602763772</v>
      </c>
    </row>
    <row r="1462" spans="1:17">
      <c r="A1462" s="78">
        <v>46256</v>
      </c>
      <c r="B1462" t="s">
        <v>7444</v>
      </c>
      <c r="C1462" t="s">
        <v>6134</v>
      </c>
      <c r="D1462" t="s">
        <v>5505</v>
      </c>
      <c r="E1462" t="s">
        <v>5395</v>
      </c>
      <c r="F1462">
        <v>12</v>
      </c>
      <c r="G1462">
        <v>102231</v>
      </c>
      <c r="H1462">
        <v>85142.218378378369</v>
      </c>
      <c r="I1462">
        <v>6957.7816216216161</v>
      </c>
      <c r="J1462">
        <v>191.30434782608697</v>
      </c>
      <c r="K1462" t="s">
        <v>7970</v>
      </c>
      <c r="L1462" t="s">
        <v>7972</v>
      </c>
      <c r="M1462">
        <v>0</v>
      </c>
      <c r="N1462">
        <v>0</v>
      </c>
      <c r="O1462">
        <v>0</v>
      </c>
      <c r="P1462">
        <v>0</v>
      </c>
      <c r="Q1462">
        <v>6766.4772737955291</v>
      </c>
    </row>
    <row r="1463" spans="1:17">
      <c r="A1463" s="78">
        <v>46256</v>
      </c>
      <c r="B1463" t="s">
        <v>7445</v>
      </c>
      <c r="C1463" t="s">
        <v>6183</v>
      </c>
      <c r="D1463" t="s">
        <v>726</v>
      </c>
      <c r="E1463" t="s">
        <v>661</v>
      </c>
      <c r="F1463">
        <v>8</v>
      </c>
      <c r="G1463">
        <v>510822.00000000006</v>
      </c>
      <c r="H1463">
        <v>338904.85621621623</v>
      </c>
      <c r="I1463">
        <v>121295.14378378377</v>
      </c>
      <c r="J1463">
        <v>52751.304347826081</v>
      </c>
      <c r="K1463" t="s">
        <v>7970</v>
      </c>
      <c r="L1463" t="s">
        <v>7972</v>
      </c>
      <c r="M1463">
        <v>0</v>
      </c>
      <c r="N1463">
        <v>0</v>
      </c>
      <c r="O1463">
        <v>0</v>
      </c>
      <c r="P1463">
        <v>10216.44</v>
      </c>
      <c r="Q1463">
        <v>58327.39943595769</v>
      </c>
    </row>
    <row r="1464" spans="1:17">
      <c r="A1464" s="78">
        <v>46256</v>
      </c>
      <c r="B1464" t="s">
        <v>7446</v>
      </c>
      <c r="C1464" t="s">
        <v>6134</v>
      </c>
      <c r="D1464" t="s">
        <v>765</v>
      </c>
      <c r="E1464" t="s">
        <v>661</v>
      </c>
      <c r="F1464">
        <v>3</v>
      </c>
      <c r="G1464">
        <v>713036.25000000012</v>
      </c>
      <c r="H1464">
        <v>467380.85837837844</v>
      </c>
      <c r="I1464">
        <v>174994.14162162156</v>
      </c>
      <c r="J1464">
        <v>48323.478260869575</v>
      </c>
      <c r="K1464" t="s">
        <v>7970</v>
      </c>
      <c r="L1464" t="s">
        <v>7971</v>
      </c>
      <c r="M1464">
        <v>0</v>
      </c>
      <c r="N1464">
        <v>3571.4285714285716</v>
      </c>
      <c r="O1464">
        <v>0</v>
      </c>
      <c r="P1464">
        <v>14260.725</v>
      </c>
      <c r="Q1464">
        <v>108838.50978932342</v>
      </c>
    </row>
    <row r="1465" spans="1:17">
      <c r="A1465" s="78">
        <v>46256</v>
      </c>
      <c r="B1465" t="s">
        <v>7447</v>
      </c>
      <c r="C1465" t="s">
        <v>6196</v>
      </c>
      <c r="D1465" t="s">
        <v>765</v>
      </c>
      <c r="E1465" t="s">
        <v>661</v>
      </c>
      <c r="F1465">
        <v>4</v>
      </c>
      <c r="G1465">
        <v>950715.00000000012</v>
      </c>
      <c r="H1465">
        <v>623174.47783783788</v>
      </c>
      <c r="I1465">
        <v>233325.52216216212</v>
      </c>
      <c r="J1465">
        <v>64431.304347826088</v>
      </c>
      <c r="K1465" t="s">
        <v>7970</v>
      </c>
      <c r="L1465" t="s">
        <v>7971</v>
      </c>
      <c r="M1465">
        <v>0</v>
      </c>
      <c r="N1465">
        <v>6666.666666666667</v>
      </c>
      <c r="O1465">
        <v>0</v>
      </c>
      <c r="P1465">
        <v>19014.300000000003</v>
      </c>
      <c r="Q1465">
        <v>143213.25114766939</v>
      </c>
    </row>
    <row r="1466" spans="1:17">
      <c r="A1466" s="78">
        <v>46256</v>
      </c>
      <c r="B1466" t="s">
        <v>7448</v>
      </c>
      <c r="C1466" t="s">
        <v>6287</v>
      </c>
      <c r="D1466" t="s">
        <v>2791</v>
      </c>
      <c r="E1466" t="s">
        <v>2770</v>
      </c>
      <c r="F1466">
        <v>10</v>
      </c>
      <c r="G1466">
        <v>1027675</v>
      </c>
      <c r="H1466">
        <v>708748.10810810793</v>
      </c>
      <c r="I1466">
        <v>217085.22522522532</v>
      </c>
      <c r="J1466">
        <v>153778.08695652173</v>
      </c>
      <c r="K1466" t="s">
        <v>7970</v>
      </c>
      <c r="L1466" t="s">
        <v>7972</v>
      </c>
      <c r="M1466">
        <v>0</v>
      </c>
      <c r="N1466">
        <v>0</v>
      </c>
      <c r="O1466">
        <v>0</v>
      </c>
      <c r="P1466">
        <v>0</v>
      </c>
      <c r="Q1466">
        <v>63307.138268703595</v>
      </c>
    </row>
    <row r="1467" spans="1:17">
      <c r="A1467" s="78">
        <v>46256</v>
      </c>
      <c r="B1467" t="s">
        <v>7449</v>
      </c>
      <c r="C1467" t="s">
        <v>6138</v>
      </c>
      <c r="D1467" t="s">
        <v>6205</v>
      </c>
      <c r="E1467" t="s">
        <v>661</v>
      </c>
      <c r="F1467">
        <v>2</v>
      </c>
      <c r="G1467">
        <v>528175</v>
      </c>
      <c r="H1467">
        <v>346208.04324324324</v>
      </c>
      <c r="I1467">
        <v>129625.29009009007</v>
      </c>
      <c r="J1467">
        <v>32185.043478260868</v>
      </c>
      <c r="K1467" t="s">
        <v>7970</v>
      </c>
      <c r="L1467" t="s">
        <v>7971</v>
      </c>
      <c r="M1467">
        <v>0</v>
      </c>
      <c r="N1467">
        <v>7142.8571428571431</v>
      </c>
      <c r="O1467">
        <v>0</v>
      </c>
      <c r="P1467">
        <v>10563.5</v>
      </c>
      <c r="Q1467">
        <v>79733.889468972062</v>
      </c>
    </row>
    <row r="1468" spans="1:17">
      <c r="A1468" s="78">
        <v>46258</v>
      </c>
      <c r="B1468" t="s">
        <v>7450</v>
      </c>
      <c r="C1468" t="s">
        <v>6188</v>
      </c>
      <c r="D1468" t="s">
        <v>6156</v>
      </c>
      <c r="E1468" t="s">
        <v>20</v>
      </c>
      <c r="F1468">
        <v>8</v>
      </c>
      <c r="G1468">
        <v>1374180.0000000002</v>
      </c>
      <c r="H1468">
        <v>1018748.3675675675</v>
      </c>
      <c r="I1468">
        <v>219251.6324324325</v>
      </c>
      <c r="J1468">
        <v>32983.930434782611</v>
      </c>
      <c r="K1468" t="s">
        <v>7970</v>
      </c>
      <c r="L1468" t="s">
        <v>7972</v>
      </c>
      <c r="M1468">
        <v>0</v>
      </c>
      <c r="N1468">
        <v>0</v>
      </c>
      <c r="O1468">
        <v>0</v>
      </c>
      <c r="P1468">
        <v>27483.600000000002</v>
      </c>
      <c r="Q1468">
        <v>158784.10199764988</v>
      </c>
    </row>
    <row r="1469" spans="1:17">
      <c r="A1469" s="78">
        <v>46258</v>
      </c>
      <c r="B1469" t="s">
        <v>7450</v>
      </c>
      <c r="C1469" t="s">
        <v>6188</v>
      </c>
      <c r="D1469" t="s">
        <v>6207</v>
      </c>
      <c r="E1469" t="s">
        <v>84</v>
      </c>
      <c r="F1469">
        <v>8</v>
      </c>
      <c r="G1469">
        <v>2298440</v>
      </c>
      <c r="H1469">
        <v>1744136.6486486485</v>
      </c>
      <c r="I1469">
        <v>326530.01801801799</v>
      </c>
      <c r="J1469">
        <v>25956.17391304348</v>
      </c>
      <c r="K1469" t="s">
        <v>7970</v>
      </c>
      <c r="L1469" t="s">
        <v>7972</v>
      </c>
      <c r="M1469">
        <v>0</v>
      </c>
      <c r="N1469">
        <v>0</v>
      </c>
      <c r="O1469">
        <v>0</v>
      </c>
      <c r="P1469">
        <v>45968.799999999996</v>
      </c>
      <c r="Q1469">
        <v>254605.04410497454</v>
      </c>
    </row>
    <row r="1470" spans="1:17">
      <c r="A1470" s="78">
        <v>46258</v>
      </c>
      <c r="B1470" t="s">
        <v>7451</v>
      </c>
      <c r="C1470" t="s">
        <v>6188</v>
      </c>
      <c r="D1470" t="s">
        <v>6160</v>
      </c>
      <c r="E1470" t="s">
        <v>20</v>
      </c>
      <c r="F1470">
        <v>2</v>
      </c>
      <c r="G1470">
        <v>1620600</v>
      </c>
      <c r="H1470">
        <v>1197476.1513513513</v>
      </c>
      <c r="I1470">
        <v>262523.84864864848</v>
      </c>
      <c r="J1470">
        <v>39821.913043478264</v>
      </c>
      <c r="K1470" t="s">
        <v>7970</v>
      </c>
      <c r="L1470" t="s">
        <v>7972</v>
      </c>
      <c r="M1470">
        <v>0</v>
      </c>
      <c r="N1470">
        <v>0</v>
      </c>
      <c r="O1470">
        <v>0</v>
      </c>
      <c r="P1470">
        <v>32412</v>
      </c>
      <c r="Q1470">
        <v>190289.93560517021</v>
      </c>
    </row>
    <row r="1471" spans="1:17">
      <c r="A1471" s="78">
        <v>46258</v>
      </c>
      <c r="B1471" t="s">
        <v>7452</v>
      </c>
      <c r="C1471" t="s">
        <v>6128</v>
      </c>
      <c r="D1471" t="s">
        <v>6135</v>
      </c>
      <c r="E1471" t="s">
        <v>20</v>
      </c>
      <c r="F1471">
        <v>16</v>
      </c>
      <c r="G1471">
        <v>1477040</v>
      </c>
      <c r="H1471">
        <v>1135229.5783783782</v>
      </c>
      <c r="I1471">
        <v>195437.08828828833</v>
      </c>
      <c r="J1471">
        <v>15059.478260869566</v>
      </c>
      <c r="K1471" t="s">
        <v>7970</v>
      </c>
      <c r="L1471" t="s">
        <v>7972</v>
      </c>
      <c r="M1471">
        <v>0</v>
      </c>
      <c r="N1471">
        <v>0</v>
      </c>
      <c r="O1471">
        <v>0</v>
      </c>
      <c r="P1471">
        <v>29540.800000000003</v>
      </c>
      <c r="Q1471">
        <v>150836.81002741877</v>
      </c>
    </row>
    <row r="1472" spans="1:17">
      <c r="A1472" s="78">
        <v>46258</v>
      </c>
      <c r="B1472" t="s">
        <v>7453</v>
      </c>
      <c r="C1472" t="s">
        <v>6128</v>
      </c>
      <c r="D1472" t="s">
        <v>6166</v>
      </c>
      <c r="E1472" t="s">
        <v>84</v>
      </c>
      <c r="F1472">
        <v>4</v>
      </c>
      <c r="G1472">
        <v>414770</v>
      </c>
      <c r="H1472">
        <v>297366.05405405402</v>
      </c>
      <c r="I1472">
        <v>76300.612612612604</v>
      </c>
      <c r="J1472">
        <v>14324.869565217392</v>
      </c>
      <c r="K1472" t="s">
        <v>7970</v>
      </c>
      <c r="L1472" t="s">
        <v>7972</v>
      </c>
      <c r="M1472">
        <v>0</v>
      </c>
      <c r="N1472">
        <v>0</v>
      </c>
      <c r="O1472">
        <v>0</v>
      </c>
      <c r="P1472">
        <v>8295.4</v>
      </c>
      <c r="Q1472">
        <v>53680.34304739521</v>
      </c>
    </row>
    <row r="1473" spans="1:17">
      <c r="A1473" s="78">
        <v>46258</v>
      </c>
      <c r="B1473" t="s">
        <v>7454</v>
      </c>
      <c r="C1473" t="s">
        <v>6134</v>
      </c>
      <c r="D1473" t="s">
        <v>6135</v>
      </c>
      <c r="E1473" t="s">
        <v>20</v>
      </c>
      <c r="F1473">
        <v>10</v>
      </c>
      <c r="G1473">
        <v>923149.99999999988</v>
      </c>
      <c r="H1473">
        <v>709518.48648648639</v>
      </c>
      <c r="I1473">
        <v>122148.18018018012</v>
      </c>
      <c r="J1473">
        <v>9412.173913043478</v>
      </c>
      <c r="K1473" t="s">
        <v>7967</v>
      </c>
      <c r="L1473" t="s">
        <v>7973</v>
      </c>
      <c r="M1473">
        <v>0</v>
      </c>
      <c r="N1473">
        <v>0</v>
      </c>
      <c r="O1473">
        <v>27694.499999999993</v>
      </c>
      <c r="P1473">
        <v>18463</v>
      </c>
      <c r="Q1473">
        <v>66578.506267136661</v>
      </c>
    </row>
    <row r="1474" spans="1:17">
      <c r="A1474" s="78">
        <v>46258</v>
      </c>
      <c r="B1474" t="s">
        <v>7455</v>
      </c>
      <c r="C1474" t="s">
        <v>6196</v>
      </c>
      <c r="D1474" t="s">
        <v>6166</v>
      </c>
      <c r="E1474" t="s">
        <v>84</v>
      </c>
      <c r="F1474">
        <v>2</v>
      </c>
      <c r="G1474">
        <v>207385</v>
      </c>
      <c r="H1474">
        <v>148683.02702702701</v>
      </c>
      <c r="I1474">
        <v>38150.306306306302</v>
      </c>
      <c r="J1474">
        <v>7162.434782608696</v>
      </c>
      <c r="K1474" t="s">
        <v>7970</v>
      </c>
      <c r="L1474" t="s">
        <v>7972</v>
      </c>
      <c r="M1474">
        <v>0</v>
      </c>
      <c r="N1474">
        <v>0</v>
      </c>
      <c r="O1474">
        <v>0</v>
      </c>
      <c r="P1474">
        <v>4147.7</v>
      </c>
      <c r="Q1474">
        <v>26840.171523697605</v>
      </c>
    </row>
    <row r="1475" spans="1:17">
      <c r="A1475" s="78">
        <v>46258</v>
      </c>
      <c r="B1475" t="s">
        <v>7456</v>
      </c>
      <c r="C1475" t="s">
        <v>6134</v>
      </c>
      <c r="D1475" t="s">
        <v>6156</v>
      </c>
      <c r="E1475" t="s">
        <v>20</v>
      </c>
      <c r="F1475">
        <v>2</v>
      </c>
      <c r="G1475">
        <v>343545.00000000006</v>
      </c>
      <c r="H1475">
        <v>254687.09189189188</v>
      </c>
      <c r="I1475">
        <v>54812.908108108124</v>
      </c>
      <c r="J1475">
        <v>8245.9826086956527</v>
      </c>
      <c r="K1475" t="s">
        <v>7970</v>
      </c>
      <c r="L1475" t="s">
        <v>7972</v>
      </c>
      <c r="M1475">
        <v>0</v>
      </c>
      <c r="N1475">
        <v>0</v>
      </c>
      <c r="O1475">
        <v>0</v>
      </c>
      <c r="P1475">
        <v>6870.9000000000005</v>
      </c>
      <c r="Q1475">
        <v>39696.02549941247</v>
      </c>
    </row>
    <row r="1476" spans="1:17">
      <c r="A1476" s="78">
        <v>46258</v>
      </c>
      <c r="B1476" t="s">
        <v>7457</v>
      </c>
      <c r="C1476" t="s">
        <v>6134</v>
      </c>
      <c r="D1476" t="s">
        <v>6135</v>
      </c>
      <c r="E1476" t="s">
        <v>20</v>
      </c>
      <c r="F1476">
        <v>12</v>
      </c>
      <c r="G1476">
        <v>1107780</v>
      </c>
      <c r="H1476">
        <v>851422.18378378358</v>
      </c>
      <c r="I1476">
        <v>146577.81621621631</v>
      </c>
      <c r="J1476">
        <v>11294.608695652174</v>
      </c>
      <c r="K1476" t="s">
        <v>7967</v>
      </c>
      <c r="L1476" t="s">
        <v>7973</v>
      </c>
      <c r="M1476">
        <v>0</v>
      </c>
      <c r="N1476">
        <v>0</v>
      </c>
      <c r="O1476">
        <v>88622.399999999994</v>
      </c>
      <c r="P1476">
        <v>0</v>
      </c>
      <c r="Q1476">
        <v>46660.807520564151</v>
      </c>
    </row>
    <row r="1477" spans="1:17">
      <c r="A1477" s="78">
        <v>46258</v>
      </c>
      <c r="B1477" t="s">
        <v>7458</v>
      </c>
      <c r="C1477" t="s">
        <v>6134</v>
      </c>
      <c r="D1477" t="s">
        <v>6167</v>
      </c>
      <c r="E1477" t="s">
        <v>84</v>
      </c>
      <c r="F1477">
        <v>3</v>
      </c>
      <c r="G1477">
        <v>202297.50000000003</v>
      </c>
      <c r="H1477">
        <v>154545.60648648645</v>
      </c>
      <c r="I1477">
        <v>27704.393513513554</v>
      </c>
      <c r="J1477">
        <v>2070.6782608695653</v>
      </c>
      <c r="K1477" t="s">
        <v>7970</v>
      </c>
      <c r="L1477" t="s">
        <v>7971</v>
      </c>
      <c r="M1477">
        <v>0</v>
      </c>
      <c r="N1477">
        <v>3333.3333333333335</v>
      </c>
      <c r="O1477">
        <v>0</v>
      </c>
      <c r="P1477">
        <v>4045.9500000000003</v>
      </c>
      <c r="Q1477">
        <v>18254.431919310657</v>
      </c>
    </row>
    <row r="1478" spans="1:17">
      <c r="A1478" s="78">
        <v>46258</v>
      </c>
      <c r="B1478" t="s">
        <v>7459</v>
      </c>
      <c r="C1478" t="s">
        <v>6134</v>
      </c>
      <c r="D1478" t="s">
        <v>6135</v>
      </c>
      <c r="E1478" t="s">
        <v>20</v>
      </c>
      <c r="F1478">
        <v>4</v>
      </c>
      <c r="G1478">
        <v>369260</v>
      </c>
      <c r="H1478">
        <v>283807.39459459455</v>
      </c>
      <c r="I1478">
        <v>48859.272072072083</v>
      </c>
      <c r="J1478">
        <v>3764.8695652173915</v>
      </c>
      <c r="K1478" t="s">
        <v>7967</v>
      </c>
      <c r="L1478" t="s">
        <v>7973</v>
      </c>
      <c r="M1478">
        <v>0</v>
      </c>
      <c r="N1478">
        <v>0</v>
      </c>
      <c r="O1478">
        <v>29540.800000000003</v>
      </c>
      <c r="P1478">
        <v>0</v>
      </c>
      <c r="Q1478">
        <v>15553.602506854688</v>
      </c>
    </row>
    <row r="1479" spans="1:17">
      <c r="A1479" s="78">
        <v>46258</v>
      </c>
      <c r="B1479" t="s">
        <v>7460</v>
      </c>
      <c r="C1479" t="s">
        <v>6196</v>
      </c>
      <c r="D1479" t="s">
        <v>6148</v>
      </c>
      <c r="E1479" t="s">
        <v>84</v>
      </c>
      <c r="F1479">
        <v>4</v>
      </c>
      <c r="G1479">
        <v>304140</v>
      </c>
      <c r="H1479">
        <v>230805.36216216214</v>
      </c>
      <c r="I1479">
        <v>43194.637837837858</v>
      </c>
      <c r="J1479">
        <v>3336.3478260869565</v>
      </c>
      <c r="K1479" t="s">
        <v>7970</v>
      </c>
      <c r="L1479" t="s">
        <v>7971</v>
      </c>
      <c r="M1479">
        <v>0</v>
      </c>
      <c r="N1479">
        <v>2777.7777777777778</v>
      </c>
      <c r="O1479">
        <v>0</v>
      </c>
      <c r="P1479">
        <v>6082.8</v>
      </c>
      <c r="Q1479">
        <v>30997.712233973118</v>
      </c>
    </row>
    <row r="1480" spans="1:17">
      <c r="A1480" s="78">
        <v>46258</v>
      </c>
      <c r="B1480" t="s">
        <v>7460</v>
      </c>
      <c r="C1480" t="s">
        <v>6196</v>
      </c>
      <c r="D1480" t="s">
        <v>6151</v>
      </c>
      <c r="E1480" t="s">
        <v>84</v>
      </c>
      <c r="F1480">
        <v>2</v>
      </c>
      <c r="G1480">
        <v>138195</v>
      </c>
      <c r="H1480">
        <v>104617.38378378378</v>
      </c>
      <c r="I1480">
        <v>19882.616216216207</v>
      </c>
      <c r="J1480">
        <v>1300.8695652173913</v>
      </c>
      <c r="K1480" t="s">
        <v>7970</v>
      </c>
      <c r="L1480" t="s">
        <v>7971</v>
      </c>
      <c r="M1480">
        <v>0</v>
      </c>
      <c r="N1480">
        <v>2777.7777777777778</v>
      </c>
      <c r="O1480">
        <v>0</v>
      </c>
      <c r="P1480">
        <v>2763.8999999999996</v>
      </c>
      <c r="Q1480">
        <v>13040.068873221038</v>
      </c>
    </row>
    <row r="1481" spans="1:17">
      <c r="A1481" s="78">
        <v>46258</v>
      </c>
      <c r="B1481" t="s">
        <v>7461</v>
      </c>
      <c r="C1481" t="s">
        <v>6134</v>
      </c>
      <c r="D1481" t="s">
        <v>6167</v>
      </c>
      <c r="E1481" t="s">
        <v>84</v>
      </c>
      <c r="F1481">
        <v>2</v>
      </c>
      <c r="G1481">
        <v>134865</v>
      </c>
      <c r="H1481">
        <v>103030.40432432431</v>
      </c>
      <c r="I1481">
        <v>18469.595675675693</v>
      </c>
      <c r="J1481">
        <v>1380.4521739130435</v>
      </c>
      <c r="K1481" t="s">
        <v>7970</v>
      </c>
      <c r="L1481" t="s">
        <v>7971</v>
      </c>
      <c r="M1481">
        <v>0</v>
      </c>
      <c r="N1481">
        <v>3333.3333333333335</v>
      </c>
      <c r="O1481">
        <v>0</v>
      </c>
      <c r="P1481">
        <v>2697.3</v>
      </c>
      <c r="Q1481">
        <v>11058.510168429315</v>
      </c>
    </row>
    <row r="1482" spans="1:17">
      <c r="A1482" s="78">
        <v>46258</v>
      </c>
      <c r="B1482" t="s">
        <v>7462</v>
      </c>
      <c r="C1482" t="s">
        <v>6138</v>
      </c>
      <c r="D1482" t="s">
        <v>6198</v>
      </c>
      <c r="E1482" t="s">
        <v>20</v>
      </c>
      <c r="F1482">
        <v>2</v>
      </c>
      <c r="G1482">
        <v>725940.00000000012</v>
      </c>
      <c r="H1482">
        <v>558832.47567567555</v>
      </c>
      <c r="I1482">
        <v>95167.524324324448</v>
      </c>
      <c r="J1482">
        <v>6485.9826086956527</v>
      </c>
      <c r="K1482" t="s">
        <v>7970</v>
      </c>
      <c r="L1482" t="s">
        <v>7971</v>
      </c>
      <c r="M1482">
        <v>0</v>
      </c>
      <c r="N1482">
        <v>7142.8571428571431</v>
      </c>
      <c r="O1482">
        <v>0</v>
      </c>
      <c r="P1482">
        <v>14518.800000000001</v>
      </c>
      <c r="Q1482">
        <v>67019.88457277164</v>
      </c>
    </row>
    <row r="1483" spans="1:17">
      <c r="A1483" s="78">
        <v>46258</v>
      </c>
      <c r="B1483" t="s">
        <v>7463</v>
      </c>
      <c r="C1483" t="s">
        <v>6124</v>
      </c>
      <c r="D1483" t="s">
        <v>6141</v>
      </c>
      <c r="E1483" t="s">
        <v>20</v>
      </c>
      <c r="F1483">
        <v>6</v>
      </c>
      <c r="G1483">
        <v>315795</v>
      </c>
      <c r="H1483">
        <v>240358.05405405402</v>
      </c>
      <c r="I1483">
        <v>44141.945945945976</v>
      </c>
      <c r="J1483">
        <v>2851.2</v>
      </c>
      <c r="K1483" t="s">
        <v>7970</v>
      </c>
      <c r="L1483" t="s">
        <v>7971</v>
      </c>
      <c r="M1483">
        <v>0</v>
      </c>
      <c r="N1483">
        <v>4545.454545454545</v>
      </c>
      <c r="O1483">
        <v>0</v>
      </c>
      <c r="P1483">
        <v>6315.9000000000005</v>
      </c>
      <c r="Q1483">
        <v>30429.391400491433</v>
      </c>
    </row>
    <row r="1484" spans="1:17">
      <c r="A1484" s="78">
        <v>46258</v>
      </c>
      <c r="B1484" t="s">
        <v>7463</v>
      </c>
      <c r="C1484" t="s">
        <v>6124</v>
      </c>
      <c r="D1484" t="s">
        <v>6167</v>
      </c>
      <c r="E1484" t="s">
        <v>84</v>
      </c>
      <c r="F1484">
        <v>10</v>
      </c>
      <c r="G1484">
        <v>674325.00000000012</v>
      </c>
      <c r="H1484">
        <v>515152.02162162156</v>
      </c>
      <c r="I1484">
        <v>92347.978378378437</v>
      </c>
      <c r="J1484">
        <v>6902.260869565217</v>
      </c>
      <c r="K1484" t="s">
        <v>7970</v>
      </c>
      <c r="L1484" t="s">
        <v>7971</v>
      </c>
      <c r="M1484">
        <v>0</v>
      </c>
      <c r="N1484">
        <v>4545.454545454545</v>
      </c>
      <c r="O1484">
        <v>0</v>
      </c>
      <c r="P1484">
        <v>13486.500000000002</v>
      </c>
      <c r="Q1484">
        <v>67413.762963358677</v>
      </c>
    </row>
    <row r="1485" spans="1:17">
      <c r="A1485" s="78">
        <v>46258</v>
      </c>
      <c r="B1485" t="s">
        <v>7463</v>
      </c>
      <c r="C1485" t="s">
        <v>6124</v>
      </c>
      <c r="D1485" t="s">
        <v>6148</v>
      </c>
      <c r="E1485" t="s">
        <v>84</v>
      </c>
      <c r="F1485">
        <v>4</v>
      </c>
      <c r="G1485">
        <v>304140</v>
      </c>
      <c r="H1485">
        <v>230805.36216216214</v>
      </c>
      <c r="I1485">
        <v>43194.637837837858</v>
      </c>
      <c r="J1485">
        <v>3336.3478260869565</v>
      </c>
      <c r="K1485" t="s">
        <v>7970</v>
      </c>
      <c r="L1485" t="s">
        <v>7971</v>
      </c>
      <c r="M1485">
        <v>0</v>
      </c>
      <c r="N1485">
        <v>4545.454545454545</v>
      </c>
      <c r="O1485">
        <v>0</v>
      </c>
      <c r="P1485">
        <v>6082.8</v>
      </c>
      <c r="Q1485">
        <v>29230.035466296355</v>
      </c>
    </row>
    <row r="1486" spans="1:17">
      <c r="A1486" s="78">
        <v>46258</v>
      </c>
      <c r="B1486" t="s">
        <v>7463</v>
      </c>
      <c r="C1486" t="s">
        <v>6124</v>
      </c>
      <c r="D1486" t="s">
        <v>6151</v>
      </c>
      <c r="E1486" t="s">
        <v>84</v>
      </c>
      <c r="F1486">
        <v>6</v>
      </c>
      <c r="G1486">
        <v>414585</v>
      </c>
      <c r="H1486">
        <v>313852.15135135135</v>
      </c>
      <c r="I1486">
        <v>59647.848648648593</v>
      </c>
      <c r="J1486">
        <v>3902.6086956521735</v>
      </c>
      <c r="K1486" t="s">
        <v>7970</v>
      </c>
      <c r="L1486" t="s">
        <v>7971</v>
      </c>
      <c r="M1486">
        <v>0</v>
      </c>
      <c r="N1486">
        <v>4545.454545454545</v>
      </c>
      <c r="O1486">
        <v>0</v>
      </c>
      <c r="P1486">
        <v>8291.6999999999989</v>
      </c>
      <c r="Q1486">
        <v>42908.085407541876</v>
      </c>
    </row>
    <row r="1487" spans="1:17">
      <c r="A1487" s="78">
        <v>46258</v>
      </c>
      <c r="B1487" t="s">
        <v>7464</v>
      </c>
      <c r="C1487" t="s">
        <v>6138</v>
      </c>
      <c r="D1487" t="s">
        <v>6135</v>
      </c>
      <c r="E1487" t="s">
        <v>20</v>
      </c>
      <c r="F1487">
        <v>6</v>
      </c>
      <c r="G1487">
        <v>553890</v>
      </c>
      <c r="H1487">
        <v>425711.09189189179</v>
      </c>
      <c r="I1487">
        <v>73288.908108108153</v>
      </c>
      <c r="J1487">
        <v>5647.304347826087</v>
      </c>
      <c r="K1487" t="s">
        <v>7970</v>
      </c>
      <c r="L1487" t="s">
        <v>7971</v>
      </c>
      <c r="M1487">
        <v>0</v>
      </c>
      <c r="N1487">
        <v>7142.8571428571431</v>
      </c>
      <c r="O1487">
        <v>0</v>
      </c>
      <c r="P1487">
        <v>11077.8</v>
      </c>
      <c r="Q1487">
        <v>49420.946617424925</v>
      </c>
    </row>
    <row r="1488" spans="1:17">
      <c r="A1488" s="78">
        <v>46258</v>
      </c>
      <c r="B1488" t="s">
        <v>7465</v>
      </c>
      <c r="C1488" t="s">
        <v>6124</v>
      </c>
      <c r="D1488" t="s">
        <v>6167</v>
      </c>
      <c r="E1488" t="s">
        <v>84</v>
      </c>
      <c r="F1488">
        <v>12</v>
      </c>
      <c r="G1488">
        <v>809190.00000000012</v>
      </c>
      <c r="H1488">
        <v>618182.42594594578</v>
      </c>
      <c r="I1488">
        <v>110817.57405405422</v>
      </c>
      <c r="J1488">
        <v>8282.7130434782612</v>
      </c>
      <c r="K1488" t="s">
        <v>7970</v>
      </c>
      <c r="L1488" t="s">
        <v>7972</v>
      </c>
      <c r="M1488">
        <v>0</v>
      </c>
      <c r="N1488">
        <v>0</v>
      </c>
      <c r="O1488">
        <v>0</v>
      </c>
      <c r="P1488">
        <v>16183.800000000001</v>
      </c>
      <c r="Q1488">
        <v>86351.061010575955</v>
      </c>
    </row>
    <row r="1489" spans="1:17">
      <c r="A1489" s="78">
        <v>46258</v>
      </c>
      <c r="B1489" t="s">
        <v>7466</v>
      </c>
      <c r="C1489" t="s">
        <v>6138</v>
      </c>
      <c r="D1489" t="s">
        <v>6166</v>
      </c>
      <c r="E1489" t="s">
        <v>84</v>
      </c>
      <c r="F1489">
        <v>2</v>
      </c>
      <c r="G1489">
        <v>207385</v>
      </c>
      <c r="H1489">
        <v>148683.02702702701</v>
      </c>
      <c r="I1489">
        <v>38150.306306306302</v>
      </c>
      <c r="J1489">
        <v>7162.434782608696</v>
      </c>
      <c r="K1489" t="s">
        <v>7970</v>
      </c>
      <c r="L1489" t="s">
        <v>7971</v>
      </c>
      <c r="M1489">
        <v>0</v>
      </c>
      <c r="N1489">
        <v>5000</v>
      </c>
      <c r="O1489">
        <v>0</v>
      </c>
      <c r="P1489">
        <v>4147.7</v>
      </c>
      <c r="Q1489">
        <v>21840.171523697605</v>
      </c>
    </row>
    <row r="1490" spans="1:17">
      <c r="A1490" s="78">
        <v>46258</v>
      </c>
      <c r="B1490" t="s">
        <v>7467</v>
      </c>
      <c r="C1490" t="s">
        <v>6134</v>
      </c>
      <c r="D1490" t="s">
        <v>6129</v>
      </c>
      <c r="E1490" t="s">
        <v>20</v>
      </c>
      <c r="F1490">
        <v>12</v>
      </c>
      <c r="G1490">
        <v>167702.5</v>
      </c>
      <c r="H1490">
        <v>129654.68108108104</v>
      </c>
      <c r="I1490">
        <v>21428.652252252272</v>
      </c>
      <c r="J1490">
        <v>1331.478260869565</v>
      </c>
      <c r="K1490" t="s">
        <v>7970</v>
      </c>
      <c r="L1490" t="s">
        <v>7971</v>
      </c>
      <c r="M1490">
        <v>0</v>
      </c>
      <c r="N1490">
        <v>10000</v>
      </c>
      <c r="O1490">
        <v>0</v>
      </c>
      <c r="P1490">
        <v>3354.05</v>
      </c>
      <c r="Q1490">
        <v>6743.1239913827076</v>
      </c>
    </row>
    <row r="1491" spans="1:17">
      <c r="A1491" s="78">
        <v>46258</v>
      </c>
      <c r="B1491" t="s">
        <v>7467</v>
      </c>
      <c r="C1491" t="s">
        <v>6134</v>
      </c>
      <c r="D1491" t="s">
        <v>6131</v>
      </c>
      <c r="E1491" t="s">
        <v>20</v>
      </c>
      <c r="F1491">
        <v>12</v>
      </c>
      <c r="G1491">
        <v>309782.5</v>
      </c>
      <c r="H1491">
        <v>238971.37297297292</v>
      </c>
      <c r="I1491">
        <v>40111.96036036039</v>
      </c>
      <c r="J1491">
        <v>2252.7969391304346</v>
      </c>
      <c r="K1491" t="s">
        <v>7970</v>
      </c>
      <c r="L1491" t="s">
        <v>7971</v>
      </c>
      <c r="M1491">
        <v>0</v>
      </c>
      <c r="N1491">
        <v>10000</v>
      </c>
      <c r="O1491">
        <v>0</v>
      </c>
      <c r="P1491">
        <v>6195.65</v>
      </c>
      <c r="Q1491">
        <v>21663.513421229953</v>
      </c>
    </row>
    <row r="1492" spans="1:17">
      <c r="A1492" s="78">
        <v>46258</v>
      </c>
      <c r="B1492" t="s">
        <v>7468</v>
      </c>
      <c r="C1492" t="s">
        <v>6134</v>
      </c>
      <c r="D1492" t="s">
        <v>6160</v>
      </c>
      <c r="E1492" t="s">
        <v>20</v>
      </c>
      <c r="F1492">
        <v>1</v>
      </c>
      <c r="G1492">
        <v>810300</v>
      </c>
      <c r="H1492">
        <v>598738.07567567565</v>
      </c>
      <c r="I1492">
        <v>131261.92432432424</v>
      </c>
      <c r="J1492">
        <v>19910.956521739132</v>
      </c>
      <c r="K1492" t="s">
        <v>7967</v>
      </c>
      <c r="L1492" t="s">
        <v>7973</v>
      </c>
      <c r="M1492">
        <v>0</v>
      </c>
      <c r="N1492">
        <v>0</v>
      </c>
      <c r="O1492">
        <v>64824</v>
      </c>
      <c r="P1492">
        <v>0</v>
      </c>
      <c r="Q1492">
        <v>46526.967802585103</v>
      </c>
    </row>
    <row r="1493" spans="1:17">
      <c r="A1493" s="78">
        <v>46258</v>
      </c>
      <c r="B1493" t="s">
        <v>7469</v>
      </c>
      <c r="C1493" t="s">
        <v>6138</v>
      </c>
      <c r="D1493" t="s">
        <v>6207</v>
      </c>
      <c r="E1493" t="s">
        <v>84</v>
      </c>
      <c r="F1493">
        <v>8</v>
      </c>
      <c r="G1493">
        <v>2298440</v>
      </c>
      <c r="H1493">
        <v>1744136.6486486485</v>
      </c>
      <c r="I1493">
        <v>326530.01801801799</v>
      </c>
      <c r="J1493">
        <v>25956.17391304348</v>
      </c>
      <c r="K1493" t="s">
        <v>7970</v>
      </c>
      <c r="L1493" t="s">
        <v>7971</v>
      </c>
      <c r="M1493">
        <v>0</v>
      </c>
      <c r="N1493">
        <v>13636.363636363636</v>
      </c>
      <c r="O1493">
        <v>0</v>
      </c>
      <c r="P1493">
        <v>45968.799999999996</v>
      </c>
      <c r="Q1493">
        <v>240968.6804686109</v>
      </c>
    </row>
    <row r="1494" spans="1:17">
      <c r="A1494" s="78">
        <v>46258</v>
      </c>
      <c r="B1494" t="s">
        <v>7470</v>
      </c>
      <c r="C1494" t="s">
        <v>6134</v>
      </c>
      <c r="D1494" t="s">
        <v>6135</v>
      </c>
      <c r="E1494" t="s">
        <v>20</v>
      </c>
      <c r="F1494">
        <v>5</v>
      </c>
      <c r="G1494">
        <v>461574.99999999994</v>
      </c>
      <c r="H1494">
        <v>354759.2432432432</v>
      </c>
      <c r="I1494">
        <v>61074.09009009006</v>
      </c>
      <c r="J1494">
        <v>4706.086956521739</v>
      </c>
      <c r="K1494" t="s">
        <v>7970</v>
      </c>
      <c r="L1494" t="s">
        <v>7971</v>
      </c>
      <c r="M1494">
        <v>0</v>
      </c>
      <c r="N1494">
        <v>10000</v>
      </c>
      <c r="O1494">
        <v>0</v>
      </c>
      <c r="P1494">
        <v>9231.5</v>
      </c>
      <c r="Q1494">
        <v>37136.503133568323</v>
      </c>
    </row>
    <row r="1495" spans="1:17">
      <c r="A1495" s="78">
        <v>46258</v>
      </c>
      <c r="B1495" t="s">
        <v>7471</v>
      </c>
      <c r="C1495" t="s">
        <v>6175</v>
      </c>
      <c r="D1495" t="s">
        <v>6135</v>
      </c>
      <c r="E1495" t="s">
        <v>20</v>
      </c>
      <c r="F1495">
        <v>12</v>
      </c>
      <c r="G1495">
        <v>1107780</v>
      </c>
      <c r="H1495">
        <v>851422.18378378358</v>
      </c>
      <c r="I1495">
        <v>146577.81621621631</v>
      </c>
      <c r="J1495">
        <v>11294.608695652174</v>
      </c>
      <c r="K1495" t="s">
        <v>7970</v>
      </c>
      <c r="L1495" t="s">
        <v>7972</v>
      </c>
      <c r="M1495">
        <v>0</v>
      </c>
      <c r="N1495">
        <v>0</v>
      </c>
      <c r="O1495">
        <v>0</v>
      </c>
      <c r="P1495">
        <v>22155.599999999999</v>
      </c>
      <c r="Q1495">
        <v>113127.60752056414</v>
      </c>
    </row>
    <row r="1496" spans="1:17">
      <c r="A1496" s="78">
        <v>46258</v>
      </c>
      <c r="B1496" t="s">
        <v>7472</v>
      </c>
      <c r="C1496" t="s">
        <v>6138</v>
      </c>
      <c r="D1496" t="s">
        <v>6170</v>
      </c>
      <c r="E1496" t="s">
        <v>84</v>
      </c>
      <c r="F1496">
        <v>1</v>
      </c>
      <c r="G1496">
        <v>1321085</v>
      </c>
      <c r="H1496">
        <v>995097.75135135127</v>
      </c>
      <c r="I1496">
        <v>195068.91531531524</v>
      </c>
      <c r="J1496">
        <v>16153.739130434782</v>
      </c>
      <c r="K1496" t="s">
        <v>7970</v>
      </c>
      <c r="L1496" t="s">
        <v>7971</v>
      </c>
      <c r="M1496">
        <v>0</v>
      </c>
      <c r="N1496">
        <v>9090.9090909090901</v>
      </c>
      <c r="O1496">
        <v>0</v>
      </c>
      <c r="P1496">
        <v>26421.7</v>
      </c>
      <c r="Q1496">
        <v>143402.56709397136</v>
      </c>
    </row>
    <row r="1497" spans="1:17">
      <c r="A1497" s="78">
        <v>46258</v>
      </c>
      <c r="B1497" t="s">
        <v>7473</v>
      </c>
      <c r="C1497" t="s">
        <v>6138</v>
      </c>
      <c r="D1497" t="s">
        <v>6135</v>
      </c>
      <c r="E1497" t="s">
        <v>20</v>
      </c>
      <c r="F1497">
        <v>6</v>
      </c>
      <c r="G1497">
        <v>553890</v>
      </c>
      <c r="H1497">
        <v>425711.09189189179</v>
      </c>
      <c r="I1497">
        <v>73288.908108108153</v>
      </c>
      <c r="J1497">
        <v>5647.304347826087</v>
      </c>
      <c r="K1497" t="s">
        <v>7970</v>
      </c>
      <c r="L1497" t="s">
        <v>7971</v>
      </c>
      <c r="M1497">
        <v>0</v>
      </c>
      <c r="N1497">
        <v>8333.3333333333339</v>
      </c>
      <c r="O1497">
        <v>0</v>
      </c>
      <c r="P1497">
        <v>11077.8</v>
      </c>
      <c r="Q1497">
        <v>48230.470426948741</v>
      </c>
    </row>
    <row r="1498" spans="1:17">
      <c r="A1498" s="78">
        <v>46258</v>
      </c>
      <c r="B1498" t="s">
        <v>7473</v>
      </c>
      <c r="C1498" t="s">
        <v>6138</v>
      </c>
      <c r="D1498" t="s">
        <v>6170</v>
      </c>
      <c r="E1498" t="s">
        <v>84</v>
      </c>
      <c r="F1498">
        <v>1</v>
      </c>
      <c r="G1498">
        <v>1321085</v>
      </c>
      <c r="H1498">
        <v>995097.75135135127</v>
      </c>
      <c r="I1498">
        <v>195068.91531531524</v>
      </c>
      <c r="J1498">
        <v>16153.739130434782</v>
      </c>
      <c r="K1498" t="s">
        <v>7970</v>
      </c>
      <c r="L1498" t="s">
        <v>7971</v>
      </c>
      <c r="M1498">
        <v>0</v>
      </c>
      <c r="N1498">
        <v>8333.3333333333339</v>
      </c>
      <c r="O1498">
        <v>0</v>
      </c>
      <c r="P1498">
        <v>26421.7</v>
      </c>
      <c r="Q1498">
        <v>144160.14285154711</v>
      </c>
    </row>
    <row r="1499" spans="1:17">
      <c r="A1499" s="78">
        <v>46258</v>
      </c>
      <c r="B1499" t="s">
        <v>7474</v>
      </c>
      <c r="C1499" t="s">
        <v>6183</v>
      </c>
      <c r="D1499" t="s">
        <v>6135</v>
      </c>
      <c r="E1499" t="s">
        <v>20</v>
      </c>
      <c r="F1499">
        <v>24</v>
      </c>
      <c r="G1499">
        <v>2215560</v>
      </c>
      <c r="H1499">
        <v>1702844.3675675672</v>
      </c>
      <c r="I1499">
        <v>293155.63243243261</v>
      </c>
      <c r="J1499">
        <v>32589.217391304348</v>
      </c>
      <c r="K1499" t="s">
        <v>7970</v>
      </c>
      <c r="L1499" t="s">
        <v>7972</v>
      </c>
      <c r="M1499">
        <v>0</v>
      </c>
      <c r="N1499">
        <v>0</v>
      </c>
      <c r="O1499">
        <v>0</v>
      </c>
      <c r="P1499">
        <v>44311.199999999997</v>
      </c>
      <c r="Q1499">
        <v>216255.21504112828</v>
      </c>
    </row>
    <row r="1500" spans="1:17">
      <c r="A1500" s="78">
        <v>46258</v>
      </c>
      <c r="B1500" t="s">
        <v>7475</v>
      </c>
      <c r="C1500" t="s">
        <v>6124</v>
      </c>
      <c r="D1500" t="s">
        <v>6135</v>
      </c>
      <c r="E1500" t="s">
        <v>20</v>
      </c>
      <c r="F1500">
        <v>2</v>
      </c>
      <c r="G1500">
        <v>184630</v>
      </c>
      <c r="H1500">
        <v>141903.69729729727</v>
      </c>
      <c r="I1500">
        <v>24429.636036036041</v>
      </c>
      <c r="J1500">
        <v>1882.4347826086957</v>
      </c>
      <c r="K1500" t="s">
        <v>7970</v>
      </c>
      <c r="L1500" t="s">
        <v>7972</v>
      </c>
      <c r="M1500">
        <v>0</v>
      </c>
      <c r="N1500">
        <v>0</v>
      </c>
      <c r="O1500">
        <v>0</v>
      </c>
      <c r="P1500">
        <v>3692.6000000000004</v>
      </c>
      <c r="Q1500">
        <v>18854.601253427347</v>
      </c>
    </row>
    <row r="1501" spans="1:17">
      <c r="A1501" s="78">
        <v>46258</v>
      </c>
      <c r="B1501" t="s">
        <v>7475</v>
      </c>
      <c r="C1501" t="s">
        <v>6124</v>
      </c>
      <c r="D1501" t="s">
        <v>6167</v>
      </c>
      <c r="E1501" t="s">
        <v>84</v>
      </c>
      <c r="F1501">
        <v>2</v>
      </c>
      <c r="G1501">
        <v>134865</v>
      </c>
      <c r="H1501">
        <v>103030.40432432431</v>
      </c>
      <c r="I1501">
        <v>18469.595675675693</v>
      </c>
      <c r="J1501">
        <v>1380.4521739130435</v>
      </c>
      <c r="K1501" t="s">
        <v>7970</v>
      </c>
      <c r="L1501" t="s">
        <v>7972</v>
      </c>
      <c r="M1501">
        <v>0</v>
      </c>
      <c r="N1501">
        <v>0</v>
      </c>
      <c r="O1501">
        <v>0</v>
      </c>
      <c r="P1501">
        <v>2697.3</v>
      </c>
      <c r="Q1501">
        <v>14391.843501762651</v>
      </c>
    </row>
    <row r="1502" spans="1:17">
      <c r="A1502" s="78">
        <v>46258</v>
      </c>
      <c r="B1502" t="s">
        <v>7476</v>
      </c>
      <c r="C1502" t="s">
        <v>6128</v>
      </c>
      <c r="D1502" t="s">
        <v>174</v>
      </c>
      <c r="E1502" t="s">
        <v>84</v>
      </c>
      <c r="F1502">
        <v>1</v>
      </c>
      <c r="G1502">
        <v>317682</v>
      </c>
      <c r="H1502">
        <v>223810.32648648648</v>
      </c>
      <c r="I1502">
        <v>62389.673513513524</v>
      </c>
      <c r="J1502">
        <v>14546.782608695654</v>
      </c>
      <c r="K1502" t="s">
        <v>7970</v>
      </c>
      <c r="L1502" t="s">
        <v>7971</v>
      </c>
      <c r="M1502">
        <v>0</v>
      </c>
      <c r="N1502">
        <v>2941.1764705882351</v>
      </c>
      <c r="O1502">
        <v>0</v>
      </c>
      <c r="P1502">
        <v>6353.64</v>
      </c>
      <c r="Q1502">
        <v>38548.074434229631</v>
      </c>
    </row>
    <row r="1503" spans="1:17">
      <c r="A1503" s="78">
        <v>46258</v>
      </c>
      <c r="B1503" t="s">
        <v>7477</v>
      </c>
      <c r="C1503" t="s">
        <v>6138</v>
      </c>
      <c r="D1503" t="s">
        <v>6135</v>
      </c>
      <c r="E1503" t="s">
        <v>20</v>
      </c>
      <c r="F1503">
        <v>6</v>
      </c>
      <c r="G1503">
        <v>553890</v>
      </c>
      <c r="H1503">
        <v>425711.09189189179</v>
      </c>
      <c r="I1503">
        <v>73288.908108108153</v>
      </c>
      <c r="J1503">
        <v>5647.304347826087</v>
      </c>
      <c r="K1503" t="s">
        <v>7970</v>
      </c>
      <c r="L1503" t="s">
        <v>7971</v>
      </c>
      <c r="M1503">
        <v>0</v>
      </c>
      <c r="N1503">
        <v>7142.8571428571431</v>
      </c>
      <c r="O1503">
        <v>0</v>
      </c>
      <c r="P1503">
        <v>11077.8</v>
      </c>
      <c r="Q1503">
        <v>49420.946617424925</v>
      </c>
    </row>
    <row r="1504" spans="1:17">
      <c r="A1504" s="78">
        <v>46258</v>
      </c>
      <c r="B1504" t="s">
        <v>7478</v>
      </c>
      <c r="C1504" t="s">
        <v>6134</v>
      </c>
      <c r="D1504" t="s">
        <v>6156</v>
      </c>
      <c r="E1504" t="s">
        <v>20</v>
      </c>
      <c r="F1504">
        <v>8</v>
      </c>
      <c r="G1504">
        <v>1374180.0000000002</v>
      </c>
      <c r="H1504">
        <v>1018748.3675675675</v>
      </c>
      <c r="I1504">
        <v>219251.6324324325</v>
      </c>
      <c r="J1504">
        <v>32983.930434782611</v>
      </c>
      <c r="K1504" t="s">
        <v>7970</v>
      </c>
      <c r="L1504" t="s">
        <v>7972</v>
      </c>
      <c r="M1504">
        <v>0</v>
      </c>
      <c r="N1504">
        <v>0</v>
      </c>
      <c r="O1504">
        <v>0</v>
      </c>
      <c r="P1504">
        <v>27483.600000000002</v>
      </c>
      <c r="Q1504">
        <v>158784.10199764988</v>
      </c>
    </row>
    <row r="1505" spans="1:17">
      <c r="A1505" s="78">
        <v>46258</v>
      </c>
      <c r="B1505" t="s">
        <v>7478</v>
      </c>
      <c r="C1505" t="s">
        <v>6134</v>
      </c>
      <c r="D1505" t="s">
        <v>6218</v>
      </c>
      <c r="E1505" t="s">
        <v>20</v>
      </c>
      <c r="F1505">
        <v>8</v>
      </c>
      <c r="G1505">
        <v>761459.99999999988</v>
      </c>
      <c r="H1505">
        <v>580557.14594594587</v>
      </c>
      <c r="I1505">
        <v>105442.85405405401</v>
      </c>
      <c r="J1505">
        <v>6605.3565217391297</v>
      </c>
      <c r="K1505" t="s">
        <v>7970</v>
      </c>
      <c r="L1505" t="s">
        <v>7972</v>
      </c>
      <c r="M1505">
        <v>0</v>
      </c>
      <c r="N1505">
        <v>0</v>
      </c>
      <c r="O1505">
        <v>0</v>
      </c>
      <c r="P1505">
        <v>15229.199999999999</v>
      </c>
      <c r="Q1505">
        <v>83608.297532314886</v>
      </c>
    </row>
    <row r="1506" spans="1:17">
      <c r="A1506" s="78">
        <v>46258</v>
      </c>
      <c r="B1506" t="s">
        <v>7479</v>
      </c>
      <c r="C1506" t="s">
        <v>6124</v>
      </c>
      <c r="D1506" t="s">
        <v>6148</v>
      </c>
      <c r="E1506" t="s">
        <v>84</v>
      </c>
      <c r="F1506">
        <v>12</v>
      </c>
      <c r="G1506">
        <v>912420.00000000012</v>
      </c>
      <c r="H1506">
        <v>692416.08648648649</v>
      </c>
      <c r="I1506">
        <v>129583.91351351351</v>
      </c>
      <c r="J1506">
        <v>10009.043478260872</v>
      </c>
      <c r="K1506" t="s">
        <v>7970</v>
      </c>
      <c r="L1506" t="s">
        <v>7972</v>
      </c>
      <c r="M1506">
        <v>0</v>
      </c>
      <c r="N1506">
        <v>0</v>
      </c>
      <c r="O1506">
        <v>0</v>
      </c>
      <c r="P1506">
        <v>18248.400000000001</v>
      </c>
      <c r="Q1506">
        <v>101326.47003525266</v>
      </c>
    </row>
    <row r="1507" spans="1:17">
      <c r="A1507" s="78">
        <v>46258</v>
      </c>
      <c r="B1507" t="s">
        <v>7479</v>
      </c>
      <c r="C1507" t="s">
        <v>6124</v>
      </c>
      <c r="D1507" t="s">
        <v>6207</v>
      </c>
      <c r="E1507" t="s">
        <v>84</v>
      </c>
      <c r="F1507">
        <v>4</v>
      </c>
      <c r="G1507">
        <v>1149220</v>
      </c>
      <c r="H1507">
        <v>872068.32432432426</v>
      </c>
      <c r="I1507">
        <v>163265.00900900899</v>
      </c>
      <c r="J1507">
        <v>12978.08695652174</v>
      </c>
      <c r="K1507" t="s">
        <v>7970</v>
      </c>
      <c r="L1507" t="s">
        <v>7972</v>
      </c>
      <c r="M1507">
        <v>0</v>
      </c>
      <c r="N1507">
        <v>0</v>
      </c>
      <c r="O1507">
        <v>0</v>
      </c>
      <c r="P1507">
        <v>22984.399999999998</v>
      </c>
      <c r="Q1507">
        <v>127302.52205248727</v>
      </c>
    </row>
    <row r="1508" spans="1:17">
      <c r="A1508" s="78">
        <v>46258</v>
      </c>
      <c r="B1508" t="s">
        <v>7480</v>
      </c>
      <c r="C1508" t="s">
        <v>6124</v>
      </c>
      <c r="D1508" t="s">
        <v>6218</v>
      </c>
      <c r="E1508" t="s">
        <v>20</v>
      </c>
      <c r="F1508">
        <v>12</v>
      </c>
      <c r="G1508">
        <v>1142189.9999999998</v>
      </c>
      <c r="H1508">
        <v>870835.71891891886</v>
      </c>
      <c r="I1508">
        <v>158164.2810810809</v>
      </c>
      <c r="J1508">
        <v>9908.0347826086963</v>
      </c>
      <c r="K1508" t="s">
        <v>7970</v>
      </c>
      <c r="L1508" t="s">
        <v>7972</v>
      </c>
      <c r="M1508">
        <v>0</v>
      </c>
      <c r="N1508">
        <v>0</v>
      </c>
      <c r="O1508">
        <v>0</v>
      </c>
      <c r="P1508">
        <v>22843.8</v>
      </c>
      <c r="Q1508">
        <v>125412.44629847219</v>
      </c>
    </row>
    <row r="1509" spans="1:17">
      <c r="A1509" s="78">
        <v>46258</v>
      </c>
      <c r="B1509" t="s">
        <v>7480</v>
      </c>
      <c r="C1509" t="s">
        <v>6124</v>
      </c>
      <c r="D1509" t="s">
        <v>2687</v>
      </c>
      <c r="E1509" t="s">
        <v>20</v>
      </c>
      <c r="F1509">
        <v>3</v>
      </c>
      <c r="G1509">
        <v>250027.50000000003</v>
      </c>
      <c r="H1509">
        <v>190206.42162162162</v>
      </c>
      <c r="I1509">
        <v>35043.578378378385</v>
      </c>
      <c r="J1509">
        <v>2415.0260869565218</v>
      </c>
      <c r="K1509" t="s">
        <v>7970</v>
      </c>
      <c r="L1509" t="s">
        <v>7972</v>
      </c>
      <c r="M1509">
        <v>0</v>
      </c>
      <c r="N1509">
        <v>0</v>
      </c>
      <c r="O1509">
        <v>0</v>
      </c>
      <c r="P1509">
        <v>5000.55</v>
      </c>
      <c r="Q1509">
        <v>27628.002291421864</v>
      </c>
    </row>
    <row r="1510" spans="1:17">
      <c r="A1510" s="78">
        <v>46258</v>
      </c>
      <c r="B1510" t="s">
        <v>7481</v>
      </c>
      <c r="C1510" t="s">
        <v>6124</v>
      </c>
      <c r="D1510" t="s">
        <v>6125</v>
      </c>
      <c r="E1510" t="s">
        <v>84</v>
      </c>
      <c r="F1510">
        <v>2</v>
      </c>
      <c r="G1510">
        <v>183150.00000000003</v>
      </c>
      <c r="H1510">
        <v>129423.56756756756</v>
      </c>
      <c r="I1510">
        <v>35576.432432432441</v>
      </c>
      <c r="J1510">
        <v>7254.260869565217</v>
      </c>
      <c r="K1510" t="s">
        <v>7970</v>
      </c>
      <c r="L1510" t="s">
        <v>7971</v>
      </c>
      <c r="M1510">
        <v>0</v>
      </c>
      <c r="N1510">
        <v>3125</v>
      </c>
      <c r="O1510">
        <v>0</v>
      </c>
      <c r="P1510">
        <v>3663.0000000000005</v>
      </c>
      <c r="Q1510">
        <v>21534.171562867225</v>
      </c>
    </row>
    <row r="1511" spans="1:17">
      <c r="A1511" s="78">
        <v>46258</v>
      </c>
      <c r="B1511" t="s">
        <v>7481</v>
      </c>
      <c r="C1511" t="s">
        <v>6124</v>
      </c>
      <c r="D1511" t="s">
        <v>6167</v>
      </c>
      <c r="E1511" t="s">
        <v>84</v>
      </c>
      <c r="F1511">
        <v>4</v>
      </c>
      <c r="G1511">
        <v>269730</v>
      </c>
      <c r="H1511">
        <v>206060.80864864861</v>
      </c>
      <c r="I1511">
        <v>36939.191351351386</v>
      </c>
      <c r="J1511">
        <v>2760.9043478260869</v>
      </c>
      <c r="K1511" t="s">
        <v>7970</v>
      </c>
      <c r="L1511" t="s">
        <v>7971</v>
      </c>
      <c r="M1511">
        <v>0</v>
      </c>
      <c r="N1511">
        <v>3125</v>
      </c>
      <c r="O1511">
        <v>0</v>
      </c>
      <c r="P1511">
        <v>5394.6</v>
      </c>
      <c r="Q1511">
        <v>25658.687003525301</v>
      </c>
    </row>
    <row r="1512" spans="1:17">
      <c r="A1512" s="78">
        <v>46258</v>
      </c>
      <c r="B1512" t="s">
        <v>7482</v>
      </c>
      <c r="C1512" t="s">
        <v>6124</v>
      </c>
      <c r="D1512" t="s">
        <v>2471</v>
      </c>
      <c r="E1512" t="s">
        <v>84</v>
      </c>
      <c r="F1512">
        <v>2</v>
      </c>
      <c r="G1512">
        <v>275095</v>
      </c>
      <c r="H1512">
        <v>213240.73513513512</v>
      </c>
      <c r="I1512">
        <v>34592.598198198189</v>
      </c>
      <c r="J1512">
        <v>8004.1739130434789</v>
      </c>
      <c r="K1512" t="s">
        <v>7970</v>
      </c>
      <c r="L1512" t="s">
        <v>7971</v>
      </c>
      <c r="M1512">
        <v>0</v>
      </c>
      <c r="N1512">
        <v>3125</v>
      </c>
      <c r="O1512">
        <v>0</v>
      </c>
      <c r="P1512">
        <v>5501.9</v>
      </c>
      <c r="Q1512">
        <v>17961.524285154708</v>
      </c>
    </row>
    <row r="1513" spans="1:17">
      <c r="A1513" s="78">
        <v>46258</v>
      </c>
      <c r="B1513" t="s">
        <v>7482</v>
      </c>
      <c r="C1513" t="s">
        <v>6124</v>
      </c>
      <c r="D1513" t="s">
        <v>2473</v>
      </c>
      <c r="E1513" t="s">
        <v>84</v>
      </c>
      <c r="F1513">
        <v>2</v>
      </c>
      <c r="G1513">
        <v>264735</v>
      </c>
      <c r="H1513">
        <v>204458.42162162162</v>
      </c>
      <c r="I1513">
        <v>34041.578378378355</v>
      </c>
      <c r="J1513">
        <v>8004.1739130434789</v>
      </c>
      <c r="K1513" t="s">
        <v>7970</v>
      </c>
      <c r="L1513" t="s">
        <v>7971</v>
      </c>
      <c r="M1513">
        <v>0</v>
      </c>
      <c r="N1513">
        <v>3125</v>
      </c>
      <c r="O1513">
        <v>0</v>
      </c>
      <c r="P1513">
        <v>5294.7</v>
      </c>
      <c r="Q1513">
        <v>17617.704465334875</v>
      </c>
    </row>
    <row r="1514" spans="1:17">
      <c r="A1514" s="78">
        <v>46258</v>
      </c>
      <c r="B1514" t="s">
        <v>7483</v>
      </c>
      <c r="C1514" t="s">
        <v>6124</v>
      </c>
      <c r="D1514" t="s">
        <v>6156</v>
      </c>
      <c r="E1514" t="s">
        <v>20</v>
      </c>
      <c r="F1514">
        <v>2</v>
      </c>
      <c r="G1514">
        <v>343545.00000000006</v>
      </c>
      <c r="H1514">
        <v>254687.09189189188</v>
      </c>
      <c r="I1514">
        <v>54812.908108108124</v>
      </c>
      <c r="J1514">
        <v>8245.9826086956527</v>
      </c>
      <c r="K1514" t="s">
        <v>7970</v>
      </c>
      <c r="L1514" t="s">
        <v>7971</v>
      </c>
      <c r="M1514">
        <v>0</v>
      </c>
      <c r="N1514">
        <v>13636.363636363636</v>
      </c>
      <c r="O1514">
        <v>0</v>
      </c>
      <c r="P1514">
        <v>6870.9000000000005</v>
      </c>
      <c r="Q1514">
        <v>26059.66186304883</v>
      </c>
    </row>
    <row r="1515" spans="1:17">
      <c r="A1515" s="78">
        <v>46258</v>
      </c>
      <c r="B1515" t="s">
        <v>7483</v>
      </c>
      <c r="C1515" t="s">
        <v>6124</v>
      </c>
      <c r="D1515" t="s">
        <v>6160</v>
      </c>
      <c r="E1515" t="s">
        <v>20</v>
      </c>
      <c r="F1515">
        <v>1</v>
      </c>
      <c r="G1515">
        <v>810300</v>
      </c>
      <c r="H1515">
        <v>598738.07567567565</v>
      </c>
      <c r="I1515">
        <v>131261.92432432424</v>
      </c>
      <c r="J1515">
        <v>19910.956521739132</v>
      </c>
      <c r="K1515" t="s">
        <v>7970</v>
      </c>
      <c r="L1515" t="s">
        <v>7971</v>
      </c>
      <c r="M1515">
        <v>0</v>
      </c>
      <c r="N1515">
        <v>13636.363636363636</v>
      </c>
      <c r="O1515">
        <v>0</v>
      </c>
      <c r="P1515">
        <v>16206</v>
      </c>
      <c r="Q1515">
        <v>81508.60416622147</v>
      </c>
    </row>
    <row r="1516" spans="1:17">
      <c r="A1516" s="78">
        <v>46258</v>
      </c>
      <c r="B1516" t="s">
        <v>7483</v>
      </c>
      <c r="C1516" t="s">
        <v>6124</v>
      </c>
      <c r="D1516" t="s">
        <v>6207</v>
      </c>
      <c r="E1516" t="s">
        <v>84</v>
      </c>
      <c r="F1516">
        <v>2</v>
      </c>
      <c r="G1516">
        <v>574610</v>
      </c>
      <c r="H1516">
        <v>436034.16216216213</v>
      </c>
      <c r="I1516">
        <v>81632.504504504497</v>
      </c>
      <c r="J1516">
        <v>6489.04347826087</v>
      </c>
      <c r="K1516" t="s">
        <v>7970</v>
      </c>
      <c r="L1516" t="s">
        <v>7971</v>
      </c>
      <c r="M1516">
        <v>0</v>
      </c>
      <c r="N1516">
        <v>13636.363636363636</v>
      </c>
      <c r="O1516">
        <v>0</v>
      </c>
      <c r="P1516">
        <v>11492.199999999999</v>
      </c>
      <c r="Q1516">
        <v>50014.897389880003</v>
      </c>
    </row>
    <row r="1517" spans="1:17">
      <c r="A1517" s="78">
        <v>46258</v>
      </c>
      <c r="B1517" t="s">
        <v>7484</v>
      </c>
      <c r="C1517" t="s">
        <v>6134</v>
      </c>
      <c r="D1517" t="s">
        <v>6342</v>
      </c>
      <c r="E1517" t="s">
        <v>84</v>
      </c>
      <c r="F1517">
        <v>4</v>
      </c>
      <c r="G1517">
        <v>750730</v>
      </c>
      <c r="H1517">
        <v>566690.3351351351</v>
      </c>
      <c r="I1517">
        <v>109642.99819819815</v>
      </c>
      <c r="J1517">
        <v>12987.269565217393</v>
      </c>
      <c r="K1517" t="s">
        <v>7967</v>
      </c>
      <c r="L1517" t="s">
        <v>7973</v>
      </c>
      <c r="M1517">
        <v>0</v>
      </c>
      <c r="N1517">
        <v>0</v>
      </c>
      <c r="O1517">
        <v>22521.899999999998</v>
      </c>
      <c r="P1517">
        <v>15014.6</v>
      </c>
      <c r="Q1517">
        <v>59119.228632980761</v>
      </c>
    </row>
    <row r="1518" spans="1:17">
      <c r="A1518" s="78">
        <v>46258</v>
      </c>
      <c r="B1518" t="s">
        <v>7485</v>
      </c>
      <c r="C1518" t="s">
        <v>6124</v>
      </c>
      <c r="D1518" t="s">
        <v>6353</v>
      </c>
      <c r="E1518" t="s">
        <v>84</v>
      </c>
      <c r="F1518">
        <v>4</v>
      </c>
      <c r="G1518">
        <v>280830</v>
      </c>
      <c r="H1518">
        <v>209542.91891891891</v>
      </c>
      <c r="I1518">
        <v>43457.081081081065</v>
      </c>
      <c r="J1518">
        <v>3336.3478260869565</v>
      </c>
      <c r="K1518" t="s">
        <v>7970</v>
      </c>
      <c r="L1518" t="s">
        <v>7971</v>
      </c>
      <c r="M1518">
        <v>0</v>
      </c>
      <c r="N1518">
        <v>8333.3333333333339</v>
      </c>
      <c r="O1518">
        <v>0</v>
      </c>
      <c r="P1518">
        <v>5616.5999999999995</v>
      </c>
      <c r="Q1518">
        <v>26170.799921660771</v>
      </c>
    </row>
    <row r="1519" spans="1:17">
      <c r="A1519" s="78">
        <v>46258</v>
      </c>
      <c r="B1519" t="s">
        <v>7486</v>
      </c>
      <c r="C1519" t="s">
        <v>6158</v>
      </c>
      <c r="D1519" t="s">
        <v>6170</v>
      </c>
      <c r="E1519" t="s">
        <v>84</v>
      </c>
      <c r="F1519">
        <v>5</v>
      </c>
      <c r="G1519">
        <v>6605424.9999999991</v>
      </c>
      <c r="H1519">
        <v>4975488.7567567565</v>
      </c>
      <c r="I1519">
        <v>975344.57657657564</v>
      </c>
      <c r="J1519">
        <v>80768.695652173919</v>
      </c>
      <c r="K1519" t="s">
        <v>7967</v>
      </c>
      <c r="L1519" t="s">
        <v>7973</v>
      </c>
      <c r="M1519">
        <v>0</v>
      </c>
      <c r="N1519">
        <v>0</v>
      </c>
      <c r="O1519">
        <v>264216.99999999994</v>
      </c>
      <c r="P1519">
        <v>132108.49999999997</v>
      </c>
      <c r="Q1519">
        <v>498250.3809244018</v>
      </c>
    </row>
    <row r="1520" spans="1:17">
      <c r="A1520" s="78">
        <v>46258</v>
      </c>
      <c r="B1520" t="s">
        <v>7487</v>
      </c>
      <c r="C1520" t="s">
        <v>6201</v>
      </c>
      <c r="D1520" t="s">
        <v>6135</v>
      </c>
      <c r="E1520" t="s">
        <v>20</v>
      </c>
      <c r="F1520">
        <v>36</v>
      </c>
      <c r="G1520">
        <v>3323340</v>
      </c>
      <c r="H1520">
        <v>2554266.5513513507</v>
      </c>
      <c r="I1520">
        <v>439733.4486486488</v>
      </c>
      <c r="J1520">
        <v>53883.82608695652</v>
      </c>
      <c r="K1520" t="s">
        <v>7970</v>
      </c>
      <c r="L1520" t="s">
        <v>7971</v>
      </c>
      <c r="M1520">
        <v>0</v>
      </c>
      <c r="N1520">
        <v>16666.666666666668</v>
      </c>
      <c r="O1520">
        <v>0</v>
      </c>
      <c r="P1520">
        <v>66466.8</v>
      </c>
      <c r="Q1520">
        <v>302716.15589502559</v>
      </c>
    </row>
    <row r="1521" spans="1:17">
      <c r="A1521" s="78">
        <v>46258</v>
      </c>
      <c r="B1521" t="s">
        <v>7487</v>
      </c>
      <c r="C1521" t="s">
        <v>6201</v>
      </c>
      <c r="D1521" t="s">
        <v>6207</v>
      </c>
      <c r="E1521" t="s">
        <v>84</v>
      </c>
      <c r="F1521">
        <v>8</v>
      </c>
      <c r="G1521">
        <v>2298440</v>
      </c>
      <c r="H1521">
        <v>1744136.6486486485</v>
      </c>
      <c r="I1521">
        <v>326530.01801801799</v>
      </c>
      <c r="J1521">
        <v>45956.17391304348</v>
      </c>
      <c r="K1521" t="s">
        <v>7970</v>
      </c>
      <c r="L1521" t="s">
        <v>7971</v>
      </c>
      <c r="M1521">
        <v>0</v>
      </c>
      <c r="N1521">
        <v>16666.666666666668</v>
      </c>
      <c r="O1521">
        <v>0</v>
      </c>
      <c r="P1521">
        <v>45968.799999999996</v>
      </c>
      <c r="Q1521">
        <v>217938.37743830786</v>
      </c>
    </row>
    <row r="1522" spans="1:17">
      <c r="A1522" s="78">
        <v>46258</v>
      </c>
      <c r="B1522" t="s">
        <v>7488</v>
      </c>
      <c r="C1522" t="s">
        <v>6287</v>
      </c>
      <c r="D1522" t="s">
        <v>6135</v>
      </c>
      <c r="E1522" t="s">
        <v>20</v>
      </c>
      <c r="F1522">
        <v>24</v>
      </c>
      <c r="G1522">
        <v>2215560</v>
      </c>
      <c r="H1522">
        <v>1702844.3675675672</v>
      </c>
      <c r="I1522">
        <v>293155.63243243261</v>
      </c>
      <c r="J1522">
        <v>22589.217391304348</v>
      </c>
      <c r="K1522" t="s">
        <v>7970</v>
      </c>
      <c r="L1522" t="s">
        <v>7971</v>
      </c>
      <c r="M1522">
        <v>0</v>
      </c>
      <c r="N1522">
        <v>16666.666666666668</v>
      </c>
      <c r="O1522">
        <v>0</v>
      </c>
      <c r="P1522">
        <v>44311.199999999997</v>
      </c>
      <c r="Q1522">
        <v>209588.54837446165</v>
      </c>
    </row>
    <row r="1523" spans="1:17">
      <c r="A1523" s="78">
        <v>46258</v>
      </c>
      <c r="B1523" t="s">
        <v>7489</v>
      </c>
      <c r="C1523" t="s">
        <v>6175</v>
      </c>
      <c r="D1523" t="s">
        <v>6148</v>
      </c>
      <c r="E1523" t="s">
        <v>84</v>
      </c>
      <c r="F1523">
        <v>3</v>
      </c>
      <c r="G1523">
        <v>228105.00000000003</v>
      </c>
      <c r="H1523">
        <v>173104.02162162162</v>
      </c>
      <c r="I1523">
        <v>32395.978378378379</v>
      </c>
      <c r="J1523">
        <v>2502.2608695652179</v>
      </c>
      <c r="K1523" t="s">
        <v>7970</v>
      </c>
      <c r="L1523" t="s">
        <v>7972</v>
      </c>
      <c r="M1523">
        <v>0</v>
      </c>
      <c r="N1523">
        <v>0</v>
      </c>
      <c r="O1523">
        <v>0</v>
      </c>
      <c r="P1523">
        <v>4562.1000000000004</v>
      </c>
      <c r="Q1523">
        <v>25331.617508813164</v>
      </c>
    </row>
    <row r="1524" spans="1:17">
      <c r="A1524" s="78">
        <v>46258</v>
      </c>
      <c r="B1524" t="s">
        <v>7490</v>
      </c>
      <c r="C1524" t="s">
        <v>6239</v>
      </c>
      <c r="D1524" t="s">
        <v>6273</v>
      </c>
      <c r="E1524" t="s">
        <v>20</v>
      </c>
      <c r="F1524">
        <v>12</v>
      </c>
      <c r="G1524">
        <v>641580</v>
      </c>
      <c r="H1524">
        <v>490885.10270270269</v>
      </c>
      <c r="I1524">
        <v>87114.897297297313</v>
      </c>
      <c r="J1524">
        <v>5280</v>
      </c>
      <c r="K1524" t="s">
        <v>7970</v>
      </c>
      <c r="L1524" t="s">
        <v>7972</v>
      </c>
      <c r="M1524">
        <v>0</v>
      </c>
      <c r="N1524">
        <v>0</v>
      </c>
      <c r="O1524">
        <v>0</v>
      </c>
      <c r="P1524">
        <v>12831.6</v>
      </c>
      <c r="Q1524">
        <v>69003.297297297308</v>
      </c>
    </row>
    <row r="1525" spans="1:17">
      <c r="A1525" s="78">
        <v>46258</v>
      </c>
      <c r="B1525" t="s">
        <v>7490</v>
      </c>
      <c r="C1525" t="s">
        <v>6239</v>
      </c>
      <c r="D1525" t="s">
        <v>6248</v>
      </c>
      <c r="E1525" t="s">
        <v>84</v>
      </c>
      <c r="F1525">
        <v>4</v>
      </c>
      <c r="G1525">
        <v>605320</v>
      </c>
      <c r="H1525">
        <v>444354.24864864862</v>
      </c>
      <c r="I1525">
        <v>100979.08468468464</v>
      </c>
      <c r="J1525">
        <v>16008.347826086958</v>
      </c>
      <c r="K1525" t="s">
        <v>7970</v>
      </c>
      <c r="L1525" t="s">
        <v>7972</v>
      </c>
      <c r="M1525">
        <v>0</v>
      </c>
      <c r="N1525">
        <v>0</v>
      </c>
      <c r="O1525">
        <v>0</v>
      </c>
      <c r="P1525">
        <v>12106.4</v>
      </c>
      <c r="Q1525">
        <v>72864.336858597686</v>
      </c>
    </row>
    <row r="1526" spans="1:17">
      <c r="A1526" s="78">
        <v>46258</v>
      </c>
      <c r="B1526" t="s">
        <v>7491</v>
      </c>
      <c r="C1526" t="s">
        <v>6138</v>
      </c>
      <c r="D1526" t="s">
        <v>6198</v>
      </c>
      <c r="E1526" t="s">
        <v>20</v>
      </c>
      <c r="F1526">
        <v>1</v>
      </c>
      <c r="G1526">
        <v>362970.00000000006</v>
      </c>
      <c r="H1526">
        <v>279416.23783783778</v>
      </c>
      <c r="I1526">
        <v>47583.762162162224</v>
      </c>
      <c r="J1526">
        <v>3242.9913043478264</v>
      </c>
      <c r="K1526" t="s">
        <v>7970</v>
      </c>
      <c r="L1526" t="s">
        <v>7971</v>
      </c>
      <c r="M1526">
        <v>0</v>
      </c>
      <c r="N1526">
        <v>7142.8571428571431</v>
      </c>
      <c r="O1526">
        <v>0</v>
      </c>
      <c r="P1526">
        <v>7259.4000000000005</v>
      </c>
      <c r="Q1526">
        <v>29938.513714957247</v>
      </c>
    </row>
    <row r="1527" spans="1:17">
      <c r="A1527" s="78">
        <v>46258</v>
      </c>
      <c r="B1527" t="s">
        <v>7492</v>
      </c>
      <c r="C1527" t="s">
        <v>6287</v>
      </c>
      <c r="D1527" t="s">
        <v>6166</v>
      </c>
      <c r="E1527" t="s">
        <v>84</v>
      </c>
      <c r="F1527">
        <v>4</v>
      </c>
      <c r="G1527">
        <v>414770</v>
      </c>
      <c r="H1527">
        <v>297366.05405405402</v>
      </c>
      <c r="I1527">
        <v>76300.612612612604</v>
      </c>
      <c r="J1527">
        <v>14324.869565217392</v>
      </c>
      <c r="K1527" t="s">
        <v>7970</v>
      </c>
      <c r="L1527" t="s">
        <v>7971</v>
      </c>
      <c r="M1527">
        <v>0</v>
      </c>
      <c r="N1527">
        <v>18181.81818181818</v>
      </c>
      <c r="O1527">
        <v>0</v>
      </c>
      <c r="P1527">
        <v>8295.4</v>
      </c>
      <c r="Q1527">
        <v>35498.524865577034</v>
      </c>
    </row>
    <row r="1528" spans="1:17">
      <c r="A1528" s="78">
        <v>46258</v>
      </c>
      <c r="B1528" t="s">
        <v>7493</v>
      </c>
      <c r="C1528" t="s">
        <v>6175</v>
      </c>
      <c r="D1528" t="s">
        <v>6135</v>
      </c>
      <c r="E1528" t="s">
        <v>20</v>
      </c>
      <c r="F1528">
        <v>14</v>
      </c>
      <c r="G1528">
        <v>1292410</v>
      </c>
      <c r="H1528">
        <v>993325.88108108088</v>
      </c>
      <c r="I1528">
        <v>171007.45225225238</v>
      </c>
      <c r="J1528">
        <v>13177.04347826087</v>
      </c>
      <c r="K1528" t="s">
        <v>7970</v>
      </c>
      <c r="L1528" t="s">
        <v>7971</v>
      </c>
      <c r="M1528">
        <v>0</v>
      </c>
      <c r="N1528">
        <v>12500</v>
      </c>
      <c r="O1528">
        <v>0</v>
      </c>
      <c r="P1528">
        <v>25848.2</v>
      </c>
      <c r="Q1528">
        <v>119482.20877399152</v>
      </c>
    </row>
    <row r="1529" spans="1:17">
      <c r="A1529" s="78">
        <v>46258</v>
      </c>
      <c r="B1529" t="s">
        <v>7494</v>
      </c>
      <c r="C1529" t="s">
        <v>6239</v>
      </c>
      <c r="D1529" t="s">
        <v>2499</v>
      </c>
      <c r="E1529" t="s">
        <v>75</v>
      </c>
      <c r="F1529">
        <v>1</v>
      </c>
      <c r="G1529">
        <v>532525</v>
      </c>
      <c r="H1529">
        <v>403047.96036036033</v>
      </c>
      <c r="I1529">
        <v>76704.291891891859</v>
      </c>
      <c r="J1529">
        <v>16375.652173913042</v>
      </c>
      <c r="K1529" t="s">
        <v>7970</v>
      </c>
      <c r="L1529" t="s">
        <v>7971</v>
      </c>
      <c r="M1529">
        <v>0</v>
      </c>
      <c r="N1529">
        <v>6250</v>
      </c>
      <c r="O1529">
        <v>0</v>
      </c>
      <c r="P1529">
        <v>10650.5</v>
      </c>
      <c r="Q1529">
        <v>43428.139717978818</v>
      </c>
    </row>
    <row r="1530" spans="1:17">
      <c r="A1530" s="78">
        <v>46258</v>
      </c>
      <c r="B1530" t="s">
        <v>7494</v>
      </c>
      <c r="C1530" t="s">
        <v>6239</v>
      </c>
      <c r="D1530" t="s">
        <v>2532</v>
      </c>
      <c r="E1530" t="s">
        <v>75</v>
      </c>
      <c r="F1530">
        <v>1</v>
      </c>
      <c r="G1530">
        <v>658787.5</v>
      </c>
      <c r="H1530">
        <v>489363.26396396389</v>
      </c>
      <c r="I1530">
        <v>104138.9882882883</v>
      </c>
      <c r="J1530">
        <v>19903.304347826088</v>
      </c>
      <c r="K1530" t="s">
        <v>7970</v>
      </c>
      <c r="L1530" t="s">
        <v>7971</v>
      </c>
      <c r="M1530">
        <v>0</v>
      </c>
      <c r="N1530">
        <v>6250</v>
      </c>
      <c r="O1530">
        <v>0</v>
      </c>
      <c r="P1530">
        <v>13175.75</v>
      </c>
      <c r="Q1530">
        <v>64809.933940462215</v>
      </c>
    </row>
    <row r="1531" spans="1:17">
      <c r="A1531" s="78">
        <v>46258</v>
      </c>
      <c r="B1531" t="s">
        <v>7495</v>
      </c>
      <c r="C1531" t="s">
        <v>6143</v>
      </c>
      <c r="D1531" t="s">
        <v>6207</v>
      </c>
      <c r="E1531" t="s">
        <v>84</v>
      </c>
      <c r="F1531">
        <v>4</v>
      </c>
      <c r="G1531">
        <v>1149220</v>
      </c>
      <c r="H1531">
        <v>872068.32432432426</v>
      </c>
      <c r="I1531">
        <v>163265.00900900899</v>
      </c>
      <c r="J1531">
        <v>12978.08695652174</v>
      </c>
      <c r="K1531" t="s">
        <v>7970</v>
      </c>
      <c r="L1531" t="s">
        <v>7971</v>
      </c>
      <c r="M1531">
        <v>0</v>
      </c>
      <c r="N1531">
        <v>3846.1538461538462</v>
      </c>
      <c r="O1531">
        <v>0</v>
      </c>
      <c r="P1531">
        <v>22984.399999999998</v>
      </c>
      <c r="Q1531">
        <v>123456.36820633343</v>
      </c>
    </row>
    <row r="1532" spans="1:17">
      <c r="A1532" s="78">
        <v>46258</v>
      </c>
      <c r="B1532" t="s">
        <v>7496</v>
      </c>
      <c r="C1532" t="s">
        <v>6138</v>
      </c>
      <c r="D1532" t="s">
        <v>6148</v>
      </c>
      <c r="E1532" t="s">
        <v>84</v>
      </c>
      <c r="F1532">
        <v>12</v>
      </c>
      <c r="G1532">
        <v>912420.00000000012</v>
      </c>
      <c r="H1532">
        <v>692416.08648648649</v>
      </c>
      <c r="I1532">
        <v>129583.91351351351</v>
      </c>
      <c r="J1532">
        <v>10009.043478260872</v>
      </c>
      <c r="K1532" t="s">
        <v>7970</v>
      </c>
      <c r="L1532" t="s">
        <v>7972</v>
      </c>
      <c r="M1532">
        <v>0</v>
      </c>
      <c r="N1532">
        <v>0</v>
      </c>
      <c r="O1532">
        <v>0</v>
      </c>
      <c r="P1532">
        <v>18248.400000000001</v>
      </c>
      <c r="Q1532">
        <v>101326.47003525266</v>
      </c>
    </row>
    <row r="1533" spans="1:17">
      <c r="A1533" s="78">
        <v>46258</v>
      </c>
      <c r="B1533" t="s">
        <v>7497</v>
      </c>
      <c r="C1533" t="s">
        <v>6239</v>
      </c>
      <c r="D1533" t="s">
        <v>6156</v>
      </c>
      <c r="E1533" t="s">
        <v>20</v>
      </c>
      <c r="F1533">
        <v>4</v>
      </c>
      <c r="G1533">
        <v>687090.00000000012</v>
      </c>
      <c r="H1533">
        <v>509374.18378378375</v>
      </c>
      <c r="I1533">
        <v>109625.81621621625</v>
      </c>
      <c r="J1533">
        <v>16491.965217391305</v>
      </c>
      <c r="K1533" t="s">
        <v>7970</v>
      </c>
      <c r="L1533" t="s">
        <v>7971</v>
      </c>
      <c r="M1533">
        <v>0</v>
      </c>
      <c r="N1533">
        <v>8333.3333333333339</v>
      </c>
      <c r="O1533">
        <v>0</v>
      </c>
      <c r="P1533">
        <v>13741.800000000001</v>
      </c>
      <c r="Q1533">
        <v>71058.717665491611</v>
      </c>
    </row>
    <row r="1534" spans="1:17">
      <c r="A1534" s="78">
        <v>46258</v>
      </c>
      <c r="B1534" t="s">
        <v>7497</v>
      </c>
      <c r="C1534" t="s">
        <v>6239</v>
      </c>
      <c r="D1534" t="s">
        <v>6135</v>
      </c>
      <c r="E1534" t="s">
        <v>20</v>
      </c>
      <c r="F1534">
        <v>18</v>
      </c>
      <c r="G1534">
        <v>1661670</v>
      </c>
      <c r="H1534">
        <v>1277133.2756756754</v>
      </c>
      <c r="I1534">
        <v>219866.7243243244</v>
      </c>
      <c r="J1534">
        <v>16941.91304347826</v>
      </c>
      <c r="K1534" t="s">
        <v>7970</v>
      </c>
      <c r="L1534" t="s">
        <v>7971</v>
      </c>
      <c r="M1534">
        <v>0</v>
      </c>
      <c r="N1534">
        <v>8333.3333333333339</v>
      </c>
      <c r="O1534">
        <v>0</v>
      </c>
      <c r="P1534">
        <v>33233.4</v>
      </c>
      <c r="Q1534">
        <v>161358.07794751279</v>
      </c>
    </row>
    <row r="1535" spans="1:17">
      <c r="A1535" s="78">
        <v>46258</v>
      </c>
      <c r="B1535" t="s">
        <v>7498</v>
      </c>
      <c r="C1535" t="s">
        <v>6188</v>
      </c>
      <c r="D1535" t="s">
        <v>6156</v>
      </c>
      <c r="E1535" t="s">
        <v>20</v>
      </c>
      <c r="F1535">
        <v>16</v>
      </c>
      <c r="G1535">
        <v>2748360.0000000005</v>
      </c>
      <c r="H1535">
        <v>2037496.735135135</v>
      </c>
      <c r="I1535">
        <v>438503.26486486499</v>
      </c>
      <c r="J1535">
        <v>65967.860869565222</v>
      </c>
      <c r="K1535" t="s">
        <v>7967</v>
      </c>
      <c r="L1535" t="s">
        <v>7973</v>
      </c>
      <c r="M1535">
        <v>0</v>
      </c>
      <c r="N1535">
        <v>0</v>
      </c>
      <c r="O1535">
        <v>137418</v>
      </c>
      <c r="P1535">
        <v>54967.200000000004</v>
      </c>
      <c r="Q1535">
        <v>180150.20399529976</v>
      </c>
    </row>
    <row r="1536" spans="1:17">
      <c r="A1536" s="78">
        <v>46258</v>
      </c>
      <c r="B1536" t="s">
        <v>7498</v>
      </c>
      <c r="C1536" t="s">
        <v>6188</v>
      </c>
      <c r="D1536" t="s">
        <v>6135</v>
      </c>
      <c r="E1536" t="s">
        <v>20</v>
      </c>
      <c r="F1536">
        <v>144</v>
      </c>
      <c r="G1536">
        <v>13293360</v>
      </c>
      <c r="H1536">
        <v>10217066.205405403</v>
      </c>
      <c r="I1536">
        <v>1758933.7945945952</v>
      </c>
      <c r="J1536">
        <v>135535.30434782608</v>
      </c>
      <c r="K1536" t="s">
        <v>7967</v>
      </c>
      <c r="L1536" t="s">
        <v>7973</v>
      </c>
      <c r="M1536">
        <v>0</v>
      </c>
      <c r="N1536">
        <v>0</v>
      </c>
      <c r="O1536">
        <v>664667.99999999988</v>
      </c>
      <c r="P1536">
        <v>265867.2</v>
      </c>
      <c r="Q1536">
        <v>692863.29024676909</v>
      </c>
    </row>
    <row r="1537" spans="1:17">
      <c r="A1537" s="78">
        <v>46258</v>
      </c>
      <c r="B1537" t="s">
        <v>7499</v>
      </c>
      <c r="C1537" t="s">
        <v>6175</v>
      </c>
      <c r="D1537" t="s">
        <v>6135</v>
      </c>
      <c r="E1537" t="s">
        <v>20</v>
      </c>
      <c r="F1537">
        <v>6</v>
      </c>
      <c r="G1537">
        <v>553890</v>
      </c>
      <c r="H1537">
        <v>425711.09189189179</v>
      </c>
      <c r="I1537">
        <v>73288.908108108153</v>
      </c>
      <c r="J1537">
        <v>5647.304347826087</v>
      </c>
      <c r="K1537" t="s">
        <v>7970</v>
      </c>
      <c r="L1537" t="s">
        <v>7971</v>
      </c>
      <c r="M1537">
        <v>0</v>
      </c>
      <c r="N1537">
        <v>7692.3076923076924</v>
      </c>
      <c r="O1537">
        <v>0</v>
      </c>
      <c r="P1537">
        <v>11077.8</v>
      </c>
      <c r="Q1537">
        <v>48871.496067974382</v>
      </c>
    </row>
    <row r="1538" spans="1:17">
      <c r="A1538" s="78">
        <v>46258</v>
      </c>
      <c r="B1538" t="s">
        <v>7499</v>
      </c>
      <c r="C1538" t="s">
        <v>6175</v>
      </c>
      <c r="D1538" t="s">
        <v>6207</v>
      </c>
      <c r="E1538" t="s">
        <v>84</v>
      </c>
      <c r="F1538">
        <v>4</v>
      </c>
      <c r="G1538">
        <v>1149220</v>
      </c>
      <c r="H1538">
        <v>872068.32432432426</v>
      </c>
      <c r="I1538">
        <v>163265.00900900899</v>
      </c>
      <c r="J1538">
        <v>12978.08695652174</v>
      </c>
      <c r="K1538" t="s">
        <v>7970</v>
      </c>
      <c r="L1538" t="s">
        <v>7971</v>
      </c>
      <c r="M1538">
        <v>0</v>
      </c>
      <c r="N1538">
        <v>7692.3076923076924</v>
      </c>
      <c r="O1538">
        <v>0</v>
      </c>
      <c r="P1538">
        <v>22984.399999999998</v>
      </c>
      <c r="Q1538">
        <v>119610.21436017958</v>
      </c>
    </row>
    <row r="1539" spans="1:17">
      <c r="A1539" s="78">
        <v>46258</v>
      </c>
      <c r="B1539" t="s">
        <v>7500</v>
      </c>
      <c r="C1539" t="s">
        <v>6196</v>
      </c>
      <c r="D1539" t="s">
        <v>6135</v>
      </c>
      <c r="E1539" t="s">
        <v>20</v>
      </c>
      <c r="F1539">
        <v>5</v>
      </c>
      <c r="G1539">
        <v>461574.99999999994</v>
      </c>
      <c r="H1539">
        <v>354759.2432432432</v>
      </c>
      <c r="I1539">
        <v>61074.09009009006</v>
      </c>
      <c r="J1539">
        <v>4706.086956521739</v>
      </c>
      <c r="K1539" t="s">
        <v>7970</v>
      </c>
      <c r="L1539" t="s">
        <v>7972</v>
      </c>
      <c r="M1539">
        <v>0</v>
      </c>
      <c r="N1539">
        <v>0</v>
      </c>
      <c r="O1539">
        <v>0</v>
      </c>
      <c r="P1539">
        <v>9231.5</v>
      </c>
      <c r="Q1539">
        <v>47136.503133568323</v>
      </c>
    </row>
    <row r="1540" spans="1:17">
      <c r="A1540" s="78">
        <v>46258</v>
      </c>
      <c r="B1540" t="s">
        <v>7501</v>
      </c>
      <c r="C1540" t="s">
        <v>6239</v>
      </c>
      <c r="D1540" t="s">
        <v>6156</v>
      </c>
      <c r="E1540" t="s">
        <v>20</v>
      </c>
      <c r="F1540">
        <v>4</v>
      </c>
      <c r="G1540">
        <v>687090.00000000012</v>
      </c>
      <c r="H1540">
        <v>509374.18378378375</v>
      </c>
      <c r="I1540">
        <v>109625.81621621625</v>
      </c>
      <c r="J1540">
        <v>16491.965217391305</v>
      </c>
      <c r="K1540" t="s">
        <v>7970</v>
      </c>
      <c r="L1540" t="s">
        <v>7971</v>
      </c>
      <c r="M1540">
        <v>0</v>
      </c>
      <c r="N1540">
        <v>16666.666666666668</v>
      </c>
      <c r="O1540">
        <v>0</v>
      </c>
      <c r="P1540">
        <v>13741.800000000001</v>
      </c>
      <c r="Q1540">
        <v>62725.384332158268</v>
      </c>
    </row>
    <row r="1541" spans="1:17">
      <c r="A1541" s="78">
        <v>46258</v>
      </c>
      <c r="B1541" t="s">
        <v>7502</v>
      </c>
      <c r="C1541" t="s">
        <v>6239</v>
      </c>
      <c r="D1541" t="s">
        <v>6135</v>
      </c>
      <c r="E1541" t="s">
        <v>20</v>
      </c>
      <c r="F1541">
        <v>24</v>
      </c>
      <c r="G1541">
        <v>2215560</v>
      </c>
      <c r="H1541">
        <v>1702844.3675675672</v>
      </c>
      <c r="I1541">
        <v>293155.63243243261</v>
      </c>
      <c r="J1541">
        <v>22589.217391304348</v>
      </c>
      <c r="K1541" t="s">
        <v>7503</v>
      </c>
      <c r="L1541" t="s">
        <v>7974</v>
      </c>
      <c r="M1541">
        <v>25000</v>
      </c>
      <c r="N1541">
        <v>16666.666666666668</v>
      </c>
      <c r="O1541">
        <v>0</v>
      </c>
      <c r="P1541">
        <v>44311.199999999997</v>
      </c>
      <c r="Q1541">
        <v>184588.54837446165</v>
      </c>
    </row>
    <row r="1542" spans="1:17">
      <c r="A1542" s="78">
        <v>46258</v>
      </c>
      <c r="B1542" t="s">
        <v>7504</v>
      </c>
      <c r="C1542" t="s">
        <v>6124</v>
      </c>
      <c r="D1542" t="s">
        <v>6156</v>
      </c>
      <c r="E1542" t="s">
        <v>20</v>
      </c>
      <c r="F1542">
        <v>4</v>
      </c>
      <c r="G1542">
        <v>687090.00000000012</v>
      </c>
      <c r="H1542">
        <v>509374.18378378375</v>
      </c>
      <c r="I1542">
        <v>109625.81621621625</v>
      </c>
      <c r="J1542">
        <v>16491.965217391305</v>
      </c>
      <c r="K1542" t="s">
        <v>7970</v>
      </c>
      <c r="L1542" t="s">
        <v>7971</v>
      </c>
      <c r="M1542">
        <v>0</v>
      </c>
      <c r="N1542">
        <v>5769.2307692307695</v>
      </c>
      <c r="O1542">
        <v>0</v>
      </c>
      <c r="P1542">
        <v>13741.800000000001</v>
      </c>
      <c r="Q1542">
        <v>73622.820229594174</v>
      </c>
    </row>
    <row r="1543" spans="1:17">
      <c r="A1543" s="78">
        <v>46258</v>
      </c>
      <c r="B1543" t="s">
        <v>7505</v>
      </c>
      <c r="C1543" t="s">
        <v>6183</v>
      </c>
      <c r="D1543" t="s">
        <v>6166</v>
      </c>
      <c r="E1543" t="s">
        <v>84</v>
      </c>
      <c r="F1543">
        <v>8</v>
      </c>
      <c r="G1543">
        <v>829540</v>
      </c>
      <c r="H1543">
        <v>594732.10810810805</v>
      </c>
      <c r="I1543">
        <v>152601.22522522521</v>
      </c>
      <c r="J1543">
        <v>48649.739130434784</v>
      </c>
      <c r="K1543" t="s">
        <v>7970</v>
      </c>
      <c r="L1543" t="s">
        <v>7972</v>
      </c>
      <c r="M1543">
        <v>0</v>
      </c>
      <c r="N1543">
        <v>0</v>
      </c>
      <c r="O1543">
        <v>0</v>
      </c>
      <c r="P1543">
        <v>16590.8</v>
      </c>
      <c r="Q1543">
        <v>87360.686094790421</v>
      </c>
    </row>
    <row r="1544" spans="1:17">
      <c r="A1544" s="78">
        <v>46258</v>
      </c>
      <c r="B1544" t="s">
        <v>7506</v>
      </c>
      <c r="C1544" t="s">
        <v>6143</v>
      </c>
      <c r="D1544" t="s">
        <v>6135</v>
      </c>
      <c r="E1544" t="s">
        <v>20</v>
      </c>
      <c r="F1544">
        <v>24</v>
      </c>
      <c r="G1544">
        <v>2215560</v>
      </c>
      <c r="H1544">
        <v>1702844.3675675672</v>
      </c>
      <c r="I1544">
        <v>293155.63243243261</v>
      </c>
      <c r="J1544">
        <v>22589.217391304348</v>
      </c>
      <c r="K1544" t="s">
        <v>7503</v>
      </c>
      <c r="L1544" t="s">
        <v>7974</v>
      </c>
      <c r="M1544">
        <v>25000</v>
      </c>
      <c r="N1544">
        <v>13636.363636363636</v>
      </c>
      <c r="O1544">
        <v>0</v>
      </c>
      <c r="P1544">
        <v>44311.199999999997</v>
      </c>
      <c r="Q1544">
        <v>187618.85140476463</v>
      </c>
    </row>
    <row r="1545" spans="1:17">
      <c r="A1545" s="78">
        <v>46258</v>
      </c>
      <c r="B1545" t="s">
        <v>7507</v>
      </c>
      <c r="C1545" t="s">
        <v>6143</v>
      </c>
      <c r="D1545" t="s">
        <v>6135</v>
      </c>
      <c r="E1545" t="s">
        <v>20</v>
      </c>
      <c r="F1545">
        <v>4</v>
      </c>
      <c r="G1545">
        <v>369260</v>
      </c>
      <c r="H1545">
        <v>283807.39459459455</v>
      </c>
      <c r="I1545">
        <v>48859.272072072083</v>
      </c>
      <c r="J1545">
        <v>3764.8695652173915</v>
      </c>
      <c r="K1545" t="s">
        <v>7967</v>
      </c>
      <c r="L1545" t="s">
        <v>7973</v>
      </c>
      <c r="M1545">
        <v>0</v>
      </c>
      <c r="N1545">
        <v>0</v>
      </c>
      <c r="O1545">
        <v>14770.400000000001</v>
      </c>
      <c r="P1545">
        <v>7385.2000000000007</v>
      </c>
      <c r="Q1545">
        <v>22938.802506854689</v>
      </c>
    </row>
    <row r="1546" spans="1:17">
      <c r="A1546" s="78">
        <v>46258</v>
      </c>
      <c r="B1546" t="s">
        <v>7508</v>
      </c>
      <c r="C1546" t="s">
        <v>6188</v>
      </c>
      <c r="D1546" t="s">
        <v>6218</v>
      </c>
      <c r="E1546" t="s">
        <v>20</v>
      </c>
      <c r="F1546">
        <v>22</v>
      </c>
      <c r="G1546">
        <v>2094015</v>
      </c>
      <c r="H1546">
        <v>1596532.1513513511</v>
      </c>
      <c r="I1546">
        <v>289967.84864864871</v>
      </c>
      <c r="J1546">
        <v>18164.730434782607</v>
      </c>
      <c r="K1546" t="s">
        <v>7967</v>
      </c>
      <c r="L1546" t="s">
        <v>7973</v>
      </c>
      <c r="M1546">
        <v>0</v>
      </c>
      <c r="N1546">
        <v>0</v>
      </c>
      <c r="O1546">
        <v>104700.75000000001</v>
      </c>
      <c r="P1546">
        <v>41880.299999999996</v>
      </c>
      <c r="Q1546">
        <v>125222.06821386609</v>
      </c>
    </row>
    <row r="1547" spans="1:17">
      <c r="A1547" s="78">
        <v>46258</v>
      </c>
      <c r="B1547" t="s">
        <v>7508</v>
      </c>
      <c r="C1547" t="s">
        <v>6188</v>
      </c>
      <c r="D1547" t="s">
        <v>6170</v>
      </c>
      <c r="E1547" t="s">
        <v>84</v>
      </c>
      <c r="F1547">
        <v>2</v>
      </c>
      <c r="G1547">
        <v>2642170</v>
      </c>
      <c r="H1547">
        <v>1990195.5027027025</v>
      </c>
      <c r="I1547">
        <v>390137.83063063049</v>
      </c>
      <c r="J1547">
        <v>32307.478260869564</v>
      </c>
      <c r="K1547" t="s">
        <v>7967</v>
      </c>
      <c r="L1547" t="s">
        <v>7973</v>
      </c>
      <c r="M1547">
        <v>0</v>
      </c>
      <c r="N1547">
        <v>0</v>
      </c>
      <c r="O1547">
        <v>132108.5</v>
      </c>
      <c r="P1547">
        <v>52843.4</v>
      </c>
      <c r="Q1547">
        <v>172878.45236976093</v>
      </c>
    </row>
    <row r="1548" spans="1:17">
      <c r="A1548" s="78">
        <v>46258</v>
      </c>
      <c r="B1548" t="s">
        <v>7509</v>
      </c>
      <c r="C1548" t="s">
        <v>6158</v>
      </c>
      <c r="D1548" t="s">
        <v>6173</v>
      </c>
      <c r="E1548" t="s">
        <v>84</v>
      </c>
      <c r="F1548">
        <v>12</v>
      </c>
      <c r="G1548">
        <v>244588.49999999997</v>
      </c>
      <c r="H1548">
        <v>188519.29297297294</v>
      </c>
      <c r="I1548">
        <v>31830.707027027005</v>
      </c>
      <c r="J1548">
        <v>2038.5391304347827</v>
      </c>
      <c r="K1548" t="s">
        <v>7967</v>
      </c>
      <c r="L1548" t="s">
        <v>7973</v>
      </c>
      <c r="M1548">
        <v>0</v>
      </c>
      <c r="N1548">
        <v>0</v>
      </c>
      <c r="O1548">
        <v>9783.5399999999991</v>
      </c>
      <c r="P1548">
        <v>4891.7699999999995</v>
      </c>
      <c r="Q1548">
        <v>15116.857896592224</v>
      </c>
    </row>
    <row r="1549" spans="1:17">
      <c r="A1549" s="78">
        <v>46258</v>
      </c>
      <c r="B1549" t="s">
        <v>7510</v>
      </c>
      <c r="C1549" t="s">
        <v>6143</v>
      </c>
      <c r="D1549" t="s">
        <v>6160</v>
      </c>
      <c r="E1549" t="s">
        <v>20</v>
      </c>
      <c r="F1549">
        <v>2</v>
      </c>
      <c r="G1549">
        <v>1620600</v>
      </c>
      <c r="H1549">
        <v>1197476.1513513513</v>
      </c>
      <c r="I1549">
        <v>262523.84864864848</v>
      </c>
      <c r="J1549">
        <v>39821.913043478264</v>
      </c>
      <c r="K1549" t="s">
        <v>7970</v>
      </c>
      <c r="L1549" t="s">
        <v>7971</v>
      </c>
      <c r="M1549">
        <v>0</v>
      </c>
      <c r="N1549">
        <v>23333.333333333332</v>
      </c>
      <c r="O1549">
        <v>0</v>
      </c>
      <c r="P1549">
        <v>32412</v>
      </c>
      <c r="Q1549">
        <v>166956.60227183686</v>
      </c>
    </row>
    <row r="1550" spans="1:17">
      <c r="A1550" s="78">
        <v>46258</v>
      </c>
      <c r="B1550" t="s">
        <v>7511</v>
      </c>
      <c r="C1550" t="s">
        <v>6287</v>
      </c>
      <c r="D1550" t="s">
        <v>6156</v>
      </c>
      <c r="E1550" t="s">
        <v>20</v>
      </c>
      <c r="F1550">
        <v>20</v>
      </c>
      <c r="G1550">
        <v>3435450.0000000005</v>
      </c>
      <c r="H1550">
        <v>2546870.9189189188</v>
      </c>
      <c r="I1550">
        <v>548129.08108108118</v>
      </c>
      <c r="J1550">
        <v>82459.826086956527</v>
      </c>
      <c r="K1550" t="s">
        <v>7970</v>
      </c>
      <c r="L1550" t="s">
        <v>7971</v>
      </c>
      <c r="M1550">
        <v>0</v>
      </c>
      <c r="N1550">
        <v>18181.81818181818</v>
      </c>
      <c r="O1550">
        <v>0</v>
      </c>
      <c r="P1550">
        <v>68709</v>
      </c>
      <c r="Q1550">
        <v>378778.43681230646</v>
      </c>
    </row>
    <row r="1551" spans="1:17">
      <c r="A1551" s="78">
        <v>46258</v>
      </c>
      <c r="B1551" t="s">
        <v>7512</v>
      </c>
      <c r="C1551" t="s">
        <v>6143</v>
      </c>
      <c r="D1551" t="s">
        <v>6160</v>
      </c>
      <c r="E1551" t="s">
        <v>20</v>
      </c>
      <c r="F1551">
        <v>5</v>
      </c>
      <c r="G1551">
        <v>4051500</v>
      </c>
      <c r="H1551">
        <v>2993690.3783783782</v>
      </c>
      <c r="I1551">
        <v>656309.62162162131</v>
      </c>
      <c r="J1551">
        <v>99554.782608695648</v>
      </c>
      <c r="K1551" t="s">
        <v>7967</v>
      </c>
      <c r="L1551" t="s">
        <v>7973</v>
      </c>
      <c r="M1551">
        <v>0</v>
      </c>
      <c r="N1551">
        <v>0</v>
      </c>
      <c r="O1551">
        <v>141802.5</v>
      </c>
      <c r="P1551">
        <v>81029.999999999985</v>
      </c>
      <c r="Q1551">
        <v>333922.33901292563</v>
      </c>
    </row>
    <row r="1552" spans="1:17">
      <c r="A1552" s="78">
        <v>46258</v>
      </c>
      <c r="B1552" t="s">
        <v>7513</v>
      </c>
      <c r="C1552" t="s">
        <v>6188</v>
      </c>
      <c r="D1552" t="s">
        <v>6156</v>
      </c>
      <c r="E1552" t="s">
        <v>20</v>
      </c>
      <c r="F1552">
        <v>4</v>
      </c>
      <c r="G1552">
        <v>687090.00000000012</v>
      </c>
      <c r="H1552">
        <v>509374.18378378375</v>
      </c>
      <c r="I1552">
        <v>109625.81621621625</v>
      </c>
      <c r="J1552">
        <v>16491.965217391305</v>
      </c>
      <c r="K1552" t="s">
        <v>7970</v>
      </c>
      <c r="L1552" t="s">
        <v>7971</v>
      </c>
      <c r="M1552">
        <v>0</v>
      </c>
      <c r="N1552">
        <v>12500</v>
      </c>
      <c r="O1552">
        <v>0</v>
      </c>
      <c r="P1552">
        <v>13741.800000000001</v>
      </c>
      <c r="Q1552">
        <v>66892.05099882494</v>
      </c>
    </row>
    <row r="1553" spans="1:17">
      <c r="A1553" s="78">
        <v>46258</v>
      </c>
      <c r="B1553" t="s">
        <v>7513</v>
      </c>
      <c r="C1553" t="s">
        <v>6188</v>
      </c>
      <c r="D1553" t="s">
        <v>6166</v>
      </c>
      <c r="E1553" t="s">
        <v>84</v>
      </c>
      <c r="F1553">
        <v>12</v>
      </c>
      <c r="G1553">
        <v>1244310</v>
      </c>
      <c r="H1553">
        <v>892098.16216216213</v>
      </c>
      <c r="I1553">
        <v>228901.83783783787</v>
      </c>
      <c r="J1553">
        <v>42974.608695652176</v>
      </c>
      <c r="K1553" t="s">
        <v>7970</v>
      </c>
      <c r="L1553" t="s">
        <v>7971</v>
      </c>
      <c r="M1553">
        <v>0</v>
      </c>
      <c r="N1553">
        <v>12500</v>
      </c>
      <c r="O1553">
        <v>0</v>
      </c>
      <c r="P1553">
        <v>24886.2</v>
      </c>
      <c r="Q1553">
        <v>148541.0291421857</v>
      </c>
    </row>
    <row r="1554" spans="1:17">
      <c r="A1554" s="78">
        <v>46258</v>
      </c>
      <c r="B1554" t="s">
        <v>7513</v>
      </c>
      <c r="C1554" t="s">
        <v>6188</v>
      </c>
      <c r="D1554" t="s">
        <v>6189</v>
      </c>
      <c r="E1554" t="s">
        <v>84</v>
      </c>
      <c r="F1554">
        <v>2</v>
      </c>
      <c r="G1554">
        <v>799940</v>
      </c>
      <c r="H1554">
        <v>580094.91891891882</v>
      </c>
      <c r="I1554">
        <v>140571.74774774781</v>
      </c>
      <c r="J1554">
        <v>28833.391304347824</v>
      </c>
      <c r="K1554" t="s">
        <v>7970</v>
      </c>
      <c r="L1554" t="s">
        <v>7971</v>
      </c>
      <c r="M1554">
        <v>0</v>
      </c>
      <c r="N1554">
        <v>12500</v>
      </c>
      <c r="O1554">
        <v>0</v>
      </c>
      <c r="P1554">
        <v>15998.8</v>
      </c>
      <c r="Q1554">
        <v>83239.556443399983</v>
      </c>
    </row>
    <row r="1555" spans="1:17">
      <c r="A1555" s="78">
        <v>46258</v>
      </c>
      <c r="B1555" t="s">
        <v>7513</v>
      </c>
      <c r="C1555" t="s">
        <v>6188</v>
      </c>
      <c r="D1555" t="s">
        <v>6294</v>
      </c>
      <c r="E1555" t="s">
        <v>84</v>
      </c>
      <c r="F1555">
        <v>1</v>
      </c>
      <c r="G1555">
        <v>707347.50000000012</v>
      </c>
      <c r="H1555">
        <v>516692.77837837825</v>
      </c>
      <c r="I1555">
        <v>120557.22162162175</v>
      </c>
      <c r="J1555">
        <v>19903.304347826088</v>
      </c>
      <c r="K1555" t="s">
        <v>7970</v>
      </c>
      <c r="L1555" t="s">
        <v>7971</v>
      </c>
      <c r="M1555">
        <v>0</v>
      </c>
      <c r="N1555">
        <v>12500</v>
      </c>
      <c r="O1555">
        <v>0</v>
      </c>
      <c r="P1555">
        <v>14146.95</v>
      </c>
      <c r="Q1555">
        <v>74006.967273795672</v>
      </c>
    </row>
    <row r="1556" spans="1:17">
      <c r="A1556" s="78">
        <v>46258</v>
      </c>
      <c r="B1556" t="s">
        <v>7513</v>
      </c>
      <c r="C1556" t="s">
        <v>6188</v>
      </c>
      <c r="D1556" t="s">
        <v>6207</v>
      </c>
      <c r="E1556" t="s">
        <v>84</v>
      </c>
      <c r="F1556">
        <v>8</v>
      </c>
      <c r="G1556">
        <v>2298440</v>
      </c>
      <c r="H1556">
        <v>1744136.6486486485</v>
      </c>
      <c r="I1556">
        <v>326530.01801801799</v>
      </c>
      <c r="J1556">
        <v>25956.17391304348</v>
      </c>
      <c r="K1556" t="s">
        <v>7970</v>
      </c>
      <c r="L1556" t="s">
        <v>7971</v>
      </c>
      <c r="M1556">
        <v>0</v>
      </c>
      <c r="N1556">
        <v>12500</v>
      </c>
      <c r="O1556">
        <v>0</v>
      </c>
      <c r="P1556">
        <v>45968.799999999996</v>
      </c>
      <c r="Q1556">
        <v>242105.04410497454</v>
      </c>
    </row>
    <row r="1557" spans="1:17">
      <c r="A1557" s="78">
        <v>46258</v>
      </c>
      <c r="B1557" t="s">
        <v>7514</v>
      </c>
      <c r="C1557" t="s">
        <v>6251</v>
      </c>
      <c r="D1557" t="s">
        <v>6283</v>
      </c>
      <c r="E1557" t="s">
        <v>84</v>
      </c>
      <c r="F1557">
        <v>1</v>
      </c>
      <c r="G1557">
        <v>414955</v>
      </c>
      <c r="H1557">
        <v>298983.84864864859</v>
      </c>
      <c r="I1557">
        <v>74849.484684684721</v>
      </c>
      <c r="J1557">
        <v>16375.652173913042</v>
      </c>
      <c r="K1557" t="s">
        <v>7970</v>
      </c>
      <c r="L1557" t="s">
        <v>7972</v>
      </c>
      <c r="M1557">
        <v>0</v>
      </c>
      <c r="N1557">
        <v>0</v>
      </c>
      <c r="O1557">
        <v>0</v>
      </c>
      <c r="P1557">
        <v>8299.1</v>
      </c>
      <c r="Q1557">
        <v>50174.732510771682</v>
      </c>
    </row>
    <row r="1558" spans="1:17">
      <c r="A1558" s="78">
        <v>46258</v>
      </c>
      <c r="B1558" t="s">
        <v>7515</v>
      </c>
      <c r="C1558" t="s">
        <v>6239</v>
      </c>
      <c r="D1558" t="s">
        <v>6166</v>
      </c>
      <c r="E1558" t="s">
        <v>84</v>
      </c>
      <c r="F1558">
        <v>8</v>
      </c>
      <c r="G1558">
        <v>829540</v>
      </c>
      <c r="H1558">
        <v>594732.10810810805</v>
      </c>
      <c r="I1558">
        <v>152601.22522522521</v>
      </c>
      <c r="J1558">
        <v>28649.739130434784</v>
      </c>
      <c r="K1558" t="s">
        <v>7970</v>
      </c>
      <c r="L1558" t="s">
        <v>7972</v>
      </c>
      <c r="M1558">
        <v>0</v>
      </c>
      <c r="N1558">
        <v>0</v>
      </c>
      <c r="O1558">
        <v>0</v>
      </c>
      <c r="P1558">
        <v>16590.8</v>
      </c>
      <c r="Q1558">
        <v>107360.68609479042</v>
      </c>
    </row>
    <row r="1559" spans="1:17">
      <c r="A1559" s="78">
        <v>46258</v>
      </c>
      <c r="B1559" t="s">
        <v>7516</v>
      </c>
      <c r="C1559" t="s">
        <v>6239</v>
      </c>
      <c r="D1559" t="s">
        <v>6156</v>
      </c>
      <c r="E1559" t="s">
        <v>20</v>
      </c>
      <c r="F1559">
        <v>4</v>
      </c>
      <c r="G1559">
        <v>687090.00000000012</v>
      </c>
      <c r="H1559">
        <v>509374.18378378375</v>
      </c>
      <c r="I1559">
        <v>109625.81621621625</v>
      </c>
      <c r="J1559">
        <v>16491.965217391305</v>
      </c>
      <c r="K1559" t="s">
        <v>7970</v>
      </c>
      <c r="L1559" t="s">
        <v>7972</v>
      </c>
      <c r="M1559">
        <v>0</v>
      </c>
      <c r="N1559">
        <v>0</v>
      </c>
      <c r="O1559">
        <v>0</v>
      </c>
      <c r="P1559">
        <v>13741.800000000001</v>
      </c>
      <c r="Q1559">
        <v>79392.05099882494</v>
      </c>
    </row>
    <row r="1560" spans="1:17">
      <c r="A1560" s="78">
        <v>46258</v>
      </c>
      <c r="B1560" t="s">
        <v>7516</v>
      </c>
      <c r="C1560" t="s">
        <v>6239</v>
      </c>
      <c r="D1560" t="s">
        <v>6129</v>
      </c>
      <c r="E1560" t="s">
        <v>20</v>
      </c>
      <c r="F1560">
        <v>48</v>
      </c>
      <c r="G1560">
        <v>670810</v>
      </c>
      <c r="H1560">
        <v>518618.72432432417</v>
      </c>
      <c r="I1560">
        <v>85714.609009009087</v>
      </c>
      <c r="J1560">
        <v>5325.9130434782601</v>
      </c>
      <c r="K1560" t="s">
        <v>7970</v>
      </c>
      <c r="L1560" t="s">
        <v>7972</v>
      </c>
      <c r="M1560">
        <v>0</v>
      </c>
      <c r="N1560">
        <v>0</v>
      </c>
      <c r="O1560">
        <v>0</v>
      </c>
      <c r="P1560">
        <v>13416.2</v>
      </c>
      <c r="Q1560">
        <v>66972.495965530834</v>
      </c>
    </row>
    <row r="1561" spans="1:17">
      <c r="A1561" s="78">
        <v>46258</v>
      </c>
      <c r="B1561" t="s">
        <v>7517</v>
      </c>
      <c r="C1561" t="s">
        <v>6239</v>
      </c>
      <c r="D1561" t="s">
        <v>6129</v>
      </c>
      <c r="E1561" t="s">
        <v>20</v>
      </c>
      <c r="F1561">
        <v>36</v>
      </c>
      <c r="G1561">
        <v>503107.50000000006</v>
      </c>
      <c r="H1561">
        <v>388964.04324324313</v>
      </c>
      <c r="I1561">
        <v>64285.956756756874</v>
      </c>
      <c r="J1561">
        <v>3994.4347826086955</v>
      </c>
      <c r="K1561" t="s">
        <v>7970</v>
      </c>
      <c r="L1561" t="s">
        <v>7972</v>
      </c>
      <c r="M1561">
        <v>0</v>
      </c>
      <c r="N1561">
        <v>0</v>
      </c>
      <c r="O1561">
        <v>0</v>
      </c>
      <c r="P1561">
        <v>10062.150000000001</v>
      </c>
      <c r="Q1561">
        <v>50229.371974148176</v>
      </c>
    </row>
    <row r="1562" spans="1:17">
      <c r="A1562" s="78">
        <v>46258</v>
      </c>
      <c r="B1562" t="s">
        <v>7518</v>
      </c>
      <c r="C1562" t="s">
        <v>6134</v>
      </c>
      <c r="D1562" t="s">
        <v>5575</v>
      </c>
      <c r="E1562" t="s">
        <v>5395</v>
      </c>
      <c r="F1562">
        <v>25</v>
      </c>
      <c r="G1562">
        <v>88106.249999999985</v>
      </c>
      <c r="H1562">
        <v>73378.540540540533</v>
      </c>
      <c r="I1562">
        <v>5996.4594594594528</v>
      </c>
      <c r="J1562">
        <v>55.478260869565219</v>
      </c>
      <c r="K1562" t="s">
        <v>7970</v>
      </c>
      <c r="L1562" t="s">
        <v>7972</v>
      </c>
      <c r="M1562">
        <v>0</v>
      </c>
      <c r="N1562">
        <v>0</v>
      </c>
      <c r="O1562">
        <v>0</v>
      </c>
      <c r="P1562">
        <v>0</v>
      </c>
      <c r="Q1562">
        <v>5940.9811985898878</v>
      </c>
    </row>
    <row r="1563" spans="1:17">
      <c r="A1563" s="78">
        <v>46258</v>
      </c>
      <c r="B1563" t="s">
        <v>7518</v>
      </c>
      <c r="C1563" t="s">
        <v>6134</v>
      </c>
      <c r="D1563" t="s">
        <v>5578</v>
      </c>
      <c r="E1563" t="s">
        <v>5395</v>
      </c>
      <c r="F1563">
        <v>25</v>
      </c>
      <c r="G1563">
        <v>88106.249999999985</v>
      </c>
      <c r="H1563">
        <v>73378.540540540533</v>
      </c>
      <c r="I1563">
        <v>5996.4594594594528</v>
      </c>
      <c r="J1563">
        <v>53.565217391304344</v>
      </c>
      <c r="K1563" t="s">
        <v>7970</v>
      </c>
      <c r="L1563" t="s">
        <v>7972</v>
      </c>
      <c r="M1563">
        <v>0</v>
      </c>
      <c r="N1563">
        <v>0</v>
      </c>
      <c r="O1563">
        <v>0</v>
      </c>
      <c r="P1563">
        <v>0</v>
      </c>
      <c r="Q1563">
        <v>5942.8942420681487</v>
      </c>
    </row>
    <row r="1564" spans="1:17">
      <c r="A1564" s="78">
        <v>46258</v>
      </c>
      <c r="B1564" t="s">
        <v>7519</v>
      </c>
      <c r="C1564" t="s">
        <v>6134</v>
      </c>
      <c r="D1564" t="s">
        <v>6205</v>
      </c>
      <c r="E1564" t="s">
        <v>661</v>
      </c>
      <c r="F1564">
        <v>2</v>
      </c>
      <c r="G1564">
        <v>528175</v>
      </c>
      <c r="H1564">
        <v>346208.04324324324</v>
      </c>
      <c r="I1564">
        <v>129625.29009009007</v>
      </c>
      <c r="J1564">
        <v>32185.043478260868</v>
      </c>
      <c r="K1564" t="s">
        <v>7970</v>
      </c>
      <c r="L1564" t="s">
        <v>7972</v>
      </c>
      <c r="M1564">
        <v>0</v>
      </c>
      <c r="N1564">
        <v>0</v>
      </c>
      <c r="O1564">
        <v>0</v>
      </c>
      <c r="P1564">
        <v>10563.5</v>
      </c>
      <c r="Q1564">
        <v>86876.746611829207</v>
      </c>
    </row>
    <row r="1565" spans="1:17">
      <c r="A1565" s="78">
        <v>46258</v>
      </c>
      <c r="B1565" t="s">
        <v>7520</v>
      </c>
      <c r="C1565" t="s">
        <v>6158</v>
      </c>
      <c r="D1565" t="s">
        <v>6205</v>
      </c>
      <c r="E1565" t="s">
        <v>661</v>
      </c>
      <c r="F1565">
        <v>1</v>
      </c>
      <c r="G1565">
        <v>264087.5</v>
      </c>
      <c r="H1565">
        <v>173104.02162162162</v>
      </c>
      <c r="I1565">
        <v>64812.645045045036</v>
      </c>
      <c r="J1565">
        <v>16092.521739130434</v>
      </c>
      <c r="K1565" t="s">
        <v>7970</v>
      </c>
      <c r="L1565" t="s">
        <v>7972</v>
      </c>
      <c r="M1565">
        <v>0</v>
      </c>
      <c r="N1565">
        <v>0</v>
      </c>
      <c r="O1565">
        <v>0</v>
      </c>
      <c r="P1565">
        <v>5281.75</v>
      </c>
      <c r="Q1565">
        <v>43438.373305914603</v>
      </c>
    </row>
    <row r="1566" spans="1:17">
      <c r="A1566" s="78">
        <v>46258</v>
      </c>
      <c r="B1566" t="s">
        <v>7521</v>
      </c>
      <c r="C1566" t="s">
        <v>6239</v>
      </c>
      <c r="D1566" t="s">
        <v>726</v>
      </c>
      <c r="E1566" t="s">
        <v>661</v>
      </c>
      <c r="F1566">
        <v>8</v>
      </c>
      <c r="G1566">
        <v>510822.00000000006</v>
      </c>
      <c r="H1566">
        <v>338904.85621621623</v>
      </c>
      <c r="I1566">
        <v>121295.14378378377</v>
      </c>
      <c r="J1566">
        <v>32751.304347826084</v>
      </c>
      <c r="K1566" t="s">
        <v>7970</v>
      </c>
      <c r="L1566" t="s">
        <v>7972</v>
      </c>
      <c r="M1566">
        <v>0</v>
      </c>
      <c r="N1566">
        <v>0</v>
      </c>
      <c r="O1566">
        <v>0</v>
      </c>
      <c r="P1566">
        <v>10216.44</v>
      </c>
      <c r="Q1566">
        <v>78327.39943595769</v>
      </c>
    </row>
    <row r="1567" spans="1:17">
      <c r="A1567" s="78">
        <v>46258</v>
      </c>
      <c r="B1567" t="s">
        <v>7522</v>
      </c>
      <c r="C1567" t="s">
        <v>6143</v>
      </c>
      <c r="D1567" t="s">
        <v>2791</v>
      </c>
      <c r="E1567" t="s">
        <v>2770</v>
      </c>
      <c r="F1567">
        <v>2</v>
      </c>
      <c r="G1567">
        <v>205535</v>
      </c>
      <c r="H1567">
        <v>141749.6216216216</v>
      </c>
      <c r="I1567">
        <v>43417.045045045059</v>
      </c>
      <c r="J1567">
        <v>30755.617391304349</v>
      </c>
      <c r="K1567" t="s">
        <v>7970</v>
      </c>
      <c r="L1567" t="s">
        <v>7972</v>
      </c>
      <c r="M1567">
        <v>0</v>
      </c>
      <c r="N1567">
        <v>0</v>
      </c>
      <c r="O1567">
        <v>0</v>
      </c>
      <c r="P1567">
        <v>0</v>
      </c>
      <c r="Q1567">
        <v>12661.42765374071</v>
      </c>
    </row>
    <row r="1568" spans="1:17">
      <c r="A1568" s="78">
        <v>46258</v>
      </c>
      <c r="B1568" t="s">
        <v>7523</v>
      </c>
      <c r="C1568" t="s">
        <v>6188</v>
      </c>
      <c r="D1568" t="s">
        <v>2785</v>
      </c>
      <c r="E1568" t="s">
        <v>2770</v>
      </c>
      <c r="F1568">
        <v>12</v>
      </c>
      <c r="G1568">
        <v>361860.00000000006</v>
      </c>
      <c r="H1568">
        <v>263469.40540540533</v>
      </c>
      <c r="I1568">
        <v>62530.594594594673</v>
      </c>
      <c r="J1568">
        <v>46197.704347826089</v>
      </c>
      <c r="K1568" t="s">
        <v>7970</v>
      </c>
      <c r="L1568" t="s">
        <v>7972</v>
      </c>
      <c r="M1568">
        <v>0</v>
      </c>
      <c r="N1568">
        <v>0</v>
      </c>
      <c r="O1568">
        <v>0</v>
      </c>
      <c r="P1568">
        <v>0</v>
      </c>
      <c r="Q1568">
        <v>16332.890246768584</v>
      </c>
    </row>
    <row r="1569" spans="1:17">
      <c r="A1569" s="78">
        <v>46258</v>
      </c>
      <c r="B1569" t="s">
        <v>7523</v>
      </c>
      <c r="C1569" t="s">
        <v>6188</v>
      </c>
      <c r="D1569" t="s">
        <v>2791</v>
      </c>
      <c r="E1569" t="s">
        <v>2770</v>
      </c>
      <c r="F1569">
        <v>5</v>
      </c>
      <c r="G1569">
        <v>513837.5</v>
      </c>
      <c r="H1569">
        <v>354374.05405405397</v>
      </c>
      <c r="I1569">
        <v>108542.61261261266</v>
      </c>
      <c r="J1569">
        <v>76889.043478260865</v>
      </c>
      <c r="K1569" t="s">
        <v>7970</v>
      </c>
      <c r="L1569" t="s">
        <v>7972</v>
      </c>
      <c r="M1569">
        <v>0</v>
      </c>
      <c r="N1569">
        <v>0</v>
      </c>
      <c r="O1569">
        <v>0</v>
      </c>
      <c r="P1569">
        <v>0</v>
      </c>
      <c r="Q1569">
        <v>31653.569134351797</v>
      </c>
    </row>
    <row r="1570" spans="1:17">
      <c r="A1570" s="78">
        <v>46258</v>
      </c>
      <c r="B1570" t="s">
        <v>7524</v>
      </c>
      <c r="C1570" t="s">
        <v>6239</v>
      </c>
      <c r="D1570" t="s">
        <v>726</v>
      </c>
      <c r="E1570" t="s">
        <v>661</v>
      </c>
      <c r="F1570">
        <v>8</v>
      </c>
      <c r="G1570">
        <v>510822.00000000006</v>
      </c>
      <c r="H1570">
        <v>338904.85621621623</v>
      </c>
      <c r="I1570">
        <v>121295.14378378377</v>
      </c>
      <c r="J1570">
        <v>32751.304347826084</v>
      </c>
      <c r="K1570" t="s">
        <v>7970</v>
      </c>
      <c r="L1570" t="s">
        <v>7972</v>
      </c>
      <c r="M1570">
        <v>0</v>
      </c>
      <c r="N1570">
        <v>0</v>
      </c>
      <c r="O1570">
        <v>0</v>
      </c>
      <c r="P1570">
        <v>10216.44</v>
      </c>
      <c r="Q1570">
        <v>78327.39943595769</v>
      </c>
    </row>
    <row r="1571" spans="1:17">
      <c r="A1571" s="78">
        <v>46259</v>
      </c>
      <c r="B1571" t="s">
        <v>7525</v>
      </c>
      <c r="C1571" t="s">
        <v>6134</v>
      </c>
      <c r="D1571" t="s">
        <v>6160</v>
      </c>
      <c r="E1571" t="s">
        <v>20</v>
      </c>
      <c r="F1571">
        <v>1</v>
      </c>
      <c r="G1571">
        <v>810300</v>
      </c>
      <c r="H1571">
        <v>598738.07567567565</v>
      </c>
      <c r="I1571">
        <v>131261.92432432424</v>
      </c>
      <c r="J1571">
        <v>19910.956521739132</v>
      </c>
      <c r="K1571" t="s">
        <v>7970</v>
      </c>
      <c r="L1571" t="s">
        <v>7971</v>
      </c>
      <c r="M1571">
        <v>0</v>
      </c>
      <c r="N1571">
        <v>5882.3529411764703</v>
      </c>
      <c r="O1571">
        <v>0</v>
      </c>
      <c r="P1571">
        <v>16206</v>
      </c>
      <c r="Q1571">
        <v>89262.614861408627</v>
      </c>
    </row>
    <row r="1572" spans="1:17">
      <c r="A1572" s="78">
        <v>46259</v>
      </c>
      <c r="B1572" t="s">
        <v>7525</v>
      </c>
      <c r="C1572" t="s">
        <v>6134</v>
      </c>
      <c r="D1572" t="s">
        <v>6166</v>
      </c>
      <c r="E1572" t="s">
        <v>84</v>
      </c>
      <c r="F1572">
        <v>4</v>
      </c>
      <c r="G1572">
        <v>414770</v>
      </c>
      <c r="H1572">
        <v>297366.05405405402</v>
      </c>
      <c r="I1572">
        <v>76300.612612612604</v>
      </c>
      <c r="J1572">
        <v>14324.869565217392</v>
      </c>
      <c r="K1572" t="s">
        <v>7970</v>
      </c>
      <c r="L1572" t="s">
        <v>7971</v>
      </c>
      <c r="M1572">
        <v>0</v>
      </c>
      <c r="N1572">
        <v>5882.3529411764703</v>
      </c>
      <c r="O1572">
        <v>0</v>
      </c>
      <c r="P1572">
        <v>8295.4</v>
      </c>
      <c r="Q1572">
        <v>47797.990106218742</v>
      </c>
    </row>
    <row r="1573" spans="1:17">
      <c r="A1573" s="78">
        <v>46259</v>
      </c>
      <c r="B1573" t="s">
        <v>7526</v>
      </c>
      <c r="C1573" t="s">
        <v>6175</v>
      </c>
      <c r="D1573" t="s">
        <v>6135</v>
      </c>
      <c r="E1573" t="s">
        <v>20</v>
      </c>
      <c r="F1573">
        <v>24</v>
      </c>
      <c r="G1573">
        <v>2215560</v>
      </c>
      <c r="H1573">
        <v>1702844.3675675672</v>
      </c>
      <c r="I1573">
        <v>293155.63243243261</v>
      </c>
      <c r="J1573">
        <v>22589.217391304348</v>
      </c>
      <c r="K1573" t="s">
        <v>7503</v>
      </c>
      <c r="L1573" t="s">
        <v>7974</v>
      </c>
      <c r="M1573">
        <v>25000</v>
      </c>
      <c r="N1573">
        <v>12500</v>
      </c>
      <c r="O1573">
        <v>0</v>
      </c>
      <c r="P1573">
        <v>44311.199999999997</v>
      </c>
      <c r="Q1573">
        <v>188755.21504112828</v>
      </c>
    </row>
    <row r="1574" spans="1:17">
      <c r="A1574" s="78">
        <v>46259</v>
      </c>
      <c r="B1574" t="s">
        <v>7527</v>
      </c>
      <c r="C1574" t="s">
        <v>6287</v>
      </c>
      <c r="D1574" t="s">
        <v>6135</v>
      </c>
      <c r="E1574" t="s">
        <v>20</v>
      </c>
      <c r="F1574">
        <v>24</v>
      </c>
      <c r="G1574">
        <v>2215560</v>
      </c>
      <c r="H1574">
        <v>1702844.3675675672</v>
      </c>
      <c r="I1574">
        <v>293155.63243243261</v>
      </c>
      <c r="J1574">
        <v>22589.217391304348</v>
      </c>
      <c r="K1574" t="s">
        <v>7503</v>
      </c>
      <c r="L1574" t="s">
        <v>7974</v>
      </c>
      <c r="M1574">
        <v>25000</v>
      </c>
      <c r="N1574">
        <v>13636.363636363636</v>
      </c>
      <c r="O1574">
        <v>0</v>
      </c>
      <c r="P1574">
        <v>44311.199999999997</v>
      </c>
      <c r="Q1574">
        <v>187618.85140476463</v>
      </c>
    </row>
    <row r="1575" spans="1:17">
      <c r="A1575" s="78">
        <v>46259</v>
      </c>
      <c r="B1575" t="s">
        <v>7528</v>
      </c>
      <c r="C1575" t="s">
        <v>6287</v>
      </c>
      <c r="D1575" t="s">
        <v>6156</v>
      </c>
      <c r="E1575" t="s">
        <v>20</v>
      </c>
      <c r="F1575">
        <v>4</v>
      </c>
      <c r="G1575">
        <v>687090.00000000012</v>
      </c>
      <c r="H1575">
        <v>509374.18378378375</v>
      </c>
      <c r="I1575">
        <v>109625.81621621625</v>
      </c>
      <c r="J1575">
        <v>16491.965217391305</v>
      </c>
      <c r="K1575" t="s">
        <v>7970</v>
      </c>
      <c r="L1575" t="s">
        <v>7971</v>
      </c>
      <c r="M1575">
        <v>0</v>
      </c>
      <c r="N1575">
        <v>13636.363636363636</v>
      </c>
      <c r="O1575">
        <v>0</v>
      </c>
      <c r="P1575">
        <v>13741.800000000001</v>
      </c>
      <c r="Q1575">
        <v>65755.687362461307</v>
      </c>
    </row>
    <row r="1576" spans="1:17">
      <c r="A1576" s="78">
        <v>46259</v>
      </c>
      <c r="B1576" t="s">
        <v>7528</v>
      </c>
      <c r="C1576" t="s">
        <v>6287</v>
      </c>
      <c r="D1576" t="s">
        <v>6160</v>
      </c>
      <c r="E1576" t="s">
        <v>20</v>
      </c>
      <c r="F1576">
        <v>2</v>
      </c>
      <c r="G1576">
        <v>1620600</v>
      </c>
      <c r="H1576">
        <v>1197476.1513513513</v>
      </c>
      <c r="I1576">
        <v>262523.84864864848</v>
      </c>
      <c r="J1576">
        <v>39821.913043478264</v>
      </c>
      <c r="K1576" t="s">
        <v>7970</v>
      </c>
      <c r="L1576" t="s">
        <v>7971</v>
      </c>
      <c r="M1576">
        <v>0</v>
      </c>
      <c r="N1576">
        <v>13636.363636363636</v>
      </c>
      <c r="O1576">
        <v>0</v>
      </c>
      <c r="P1576">
        <v>32412</v>
      </c>
      <c r="Q1576">
        <v>176653.57196880656</v>
      </c>
    </row>
    <row r="1577" spans="1:17">
      <c r="A1577" s="78">
        <v>46259</v>
      </c>
      <c r="B1577" t="s">
        <v>7528</v>
      </c>
      <c r="C1577" t="s">
        <v>6287</v>
      </c>
      <c r="D1577" t="s">
        <v>6129</v>
      </c>
      <c r="E1577" t="s">
        <v>20</v>
      </c>
      <c r="F1577">
        <v>24</v>
      </c>
      <c r="G1577">
        <v>335405</v>
      </c>
      <c r="H1577">
        <v>259309.36216216208</v>
      </c>
      <c r="I1577">
        <v>42857.304504504544</v>
      </c>
      <c r="J1577">
        <v>2662.95652173913</v>
      </c>
      <c r="K1577" t="s">
        <v>7970</v>
      </c>
      <c r="L1577" t="s">
        <v>7971</v>
      </c>
      <c r="M1577">
        <v>0</v>
      </c>
      <c r="N1577">
        <v>13636.363636363636</v>
      </c>
      <c r="O1577">
        <v>0</v>
      </c>
      <c r="P1577">
        <v>6708.1</v>
      </c>
      <c r="Q1577">
        <v>19849.884346401777</v>
      </c>
    </row>
    <row r="1578" spans="1:17">
      <c r="A1578" s="78">
        <v>46259</v>
      </c>
      <c r="B1578" t="s">
        <v>7529</v>
      </c>
      <c r="C1578" t="s">
        <v>6196</v>
      </c>
      <c r="D1578" t="s">
        <v>6216</v>
      </c>
      <c r="E1578" t="s">
        <v>20</v>
      </c>
      <c r="F1578">
        <v>4</v>
      </c>
      <c r="G1578">
        <v>183150.00000000003</v>
      </c>
      <c r="H1578">
        <v>137435.50270270268</v>
      </c>
      <c r="I1578">
        <v>27564.497297297319</v>
      </c>
      <c r="J1578">
        <v>3336.3478260869565</v>
      </c>
      <c r="K1578" t="s">
        <v>7970</v>
      </c>
      <c r="L1578" t="s">
        <v>7971</v>
      </c>
      <c r="M1578">
        <v>0</v>
      </c>
      <c r="N1578">
        <v>6250</v>
      </c>
      <c r="O1578">
        <v>0</v>
      </c>
      <c r="P1578">
        <v>3663.0000000000005</v>
      </c>
      <c r="Q1578">
        <v>14315.149471210363</v>
      </c>
    </row>
    <row r="1579" spans="1:17">
      <c r="A1579" s="78">
        <v>46259</v>
      </c>
      <c r="B1579" t="s">
        <v>7529</v>
      </c>
      <c r="C1579" t="s">
        <v>6196</v>
      </c>
      <c r="D1579" t="s">
        <v>6156</v>
      </c>
      <c r="E1579" t="s">
        <v>20</v>
      </c>
      <c r="F1579">
        <v>4</v>
      </c>
      <c r="G1579">
        <v>687090.00000000012</v>
      </c>
      <c r="H1579">
        <v>509374.18378378375</v>
      </c>
      <c r="I1579">
        <v>109625.81621621625</v>
      </c>
      <c r="J1579">
        <v>16491.965217391305</v>
      </c>
      <c r="K1579" t="s">
        <v>7970</v>
      </c>
      <c r="L1579" t="s">
        <v>7971</v>
      </c>
      <c r="M1579">
        <v>0</v>
      </c>
      <c r="N1579">
        <v>6250</v>
      </c>
      <c r="O1579">
        <v>0</v>
      </c>
      <c r="P1579">
        <v>13741.800000000001</v>
      </c>
      <c r="Q1579">
        <v>73142.05099882494</v>
      </c>
    </row>
    <row r="1580" spans="1:17">
      <c r="A1580" s="78">
        <v>46259</v>
      </c>
      <c r="B1580" t="s">
        <v>7530</v>
      </c>
      <c r="C1580" t="s">
        <v>6251</v>
      </c>
      <c r="D1580" t="s">
        <v>6148</v>
      </c>
      <c r="E1580" t="s">
        <v>84</v>
      </c>
      <c r="F1580">
        <v>2</v>
      </c>
      <c r="G1580">
        <v>152070</v>
      </c>
      <c r="H1580">
        <v>115402.68108108107</v>
      </c>
      <c r="I1580">
        <v>21597.318918918929</v>
      </c>
      <c r="J1580">
        <v>1668.1739130434783</v>
      </c>
      <c r="K1580" t="s">
        <v>7970</v>
      </c>
      <c r="L1580" t="s">
        <v>7972</v>
      </c>
      <c r="M1580">
        <v>0</v>
      </c>
      <c r="N1580">
        <v>0</v>
      </c>
      <c r="O1580">
        <v>0</v>
      </c>
      <c r="P1580">
        <v>3041.4</v>
      </c>
      <c r="Q1580">
        <v>16887.745005875448</v>
      </c>
    </row>
    <row r="1581" spans="1:17">
      <c r="A1581" s="78">
        <v>46259</v>
      </c>
      <c r="B1581" t="s">
        <v>7531</v>
      </c>
      <c r="C1581" t="s">
        <v>6138</v>
      </c>
      <c r="D1581" t="s">
        <v>6166</v>
      </c>
      <c r="E1581" t="s">
        <v>84</v>
      </c>
      <c r="F1581">
        <v>2</v>
      </c>
      <c r="G1581">
        <v>207385</v>
      </c>
      <c r="H1581">
        <v>148683.02702702701</v>
      </c>
      <c r="I1581">
        <v>38150.306306306302</v>
      </c>
      <c r="J1581">
        <v>7162.434782608696</v>
      </c>
      <c r="K1581" t="s">
        <v>7970</v>
      </c>
      <c r="L1581" t="s">
        <v>7971</v>
      </c>
      <c r="M1581">
        <v>0</v>
      </c>
      <c r="N1581">
        <v>5000</v>
      </c>
      <c r="O1581">
        <v>0</v>
      </c>
      <c r="P1581">
        <v>4147.7</v>
      </c>
      <c r="Q1581">
        <v>21840.171523697605</v>
      </c>
    </row>
    <row r="1582" spans="1:17">
      <c r="A1582" s="78">
        <v>46259</v>
      </c>
      <c r="B1582" t="s">
        <v>7532</v>
      </c>
      <c r="C1582" t="s">
        <v>6138</v>
      </c>
      <c r="D1582" t="s">
        <v>6156</v>
      </c>
      <c r="E1582" t="s">
        <v>20</v>
      </c>
      <c r="F1582">
        <v>4</v>
      </c>
      <c r="G1582">
        <v>687090.00000000012</v>
      </c>
      <c r="H1582">
        <v>509374.18378378375</v>
      </c>
      <c r="I1582">
        <v>109625.81621621625</v>
      </c>
      <c r="J1582">
        <v>16491.965217391305</v>
      </c>
      <c r="K1582" t="s">
        <v>7970</v>
      </c>
      <c r="L1582" t="s">
        <v>7971</v>
      </c>
      <c r="M1582">
        <v>0</v>
      </c>
      <c r="N1582">
        <v>9090.9090909090901</v>
      </c>
      <c r="O1582">
        <v>0</v>
      </c>
      <c r="P1582">
        <v>13741.800000000001</v>
      </c>
      <c r="Q1582">
        <v>70301.141907915851</v>
      </c>
    </row>
    <row r="1583" spans="1:17">
      <c r="A1583" s="78">
        <v>46259</v>
      </c>
      <c r="B1583" t="s">
        <v>7532</v>
      </c>
      <c r="C1583" t="s">
        <v>6138</v>
      </c>
      <c r="D1583" t="s">
        <v>6160</v>
      </c>
      <c r="E1583" t="s">
        <v>20</v>
      </c>
      <c r="F1583">
        <v>1</v>
      </c>
      <c r="G1583">
        <v>810300</v>
      </c>
      <c r="H1583">
        <v>598738.07567567565</v>
      </c>
      <c r="I1583">
        <v>131261.92432432424</v>
      </c>
      <c r="J1583">
        <v>19910.956521739132</v>
      </c>
      <c r="K1583" t="s">
        <v>7970</v>
      </c>
      <c r="L1583" t="s">
        <v>7971</v>
      </c>
      <c r="M1583">
        <v>0</v>
      </c>
      <c r="N1583">
        <v>9090.9090909090901</v>
      </c>
      <c r="O1583">
        <v>0</v>
      </c>
      <c r="P1583">
        <v>16206</v>
      </c>
      <c r="Q1583">
        <v>86054.058711676014</v>
      </c>
    </row>
    <row r="1584" spans="1:17">
      <c r="A1584" s="78">
        <v>46259</v>
      </c>
      <c r="B1584" t="s">
        <v>7533</v>
      </c>
      <c r="C1584" t="s">
        <v>6196</v>
      </c>
      <c r="D1584" t="s">
        <v>6156</v>
      </c>
      <c r="E1584" t="s">
        <v>20</v>
      </c>
      <c r="F1584">
        <v>4</v>
      </c>
      <c r="G1584">
        <v>687090.00000000012</v>
      </c>
      <c r="H1584">
        <v>509374.18378378375</v>
      </c>
      <c r="I1584">
        <v>109625.81621621625</v>
      </c>
      <c r="J1584">
        <v>16491.965217391305</v>
      </c>
      <c r="K1584" t="s">
        <v>7970</v>
      </c>
      <c r="L1584" t="s">
        <v>7971</v>
      </c>
      <c r="M1584">
        <v>0</v>
      </c>
      <c r="N1584">
        <v>8064.5161290322585</v>
      </c>
      <c r="O1584">
        <v>0</v>
      </c>
      <c r="P1584">
        <v>13741.800000000001</v>
      </c>
      <c r="Q1584">
        <v>71327.534869792682</v>
      </c>
    </row>
    <row r="1585" spans="1:17">
      <c r="A1585" s="78">
        <v>46259</v>
      </c>
      <c r="B1585" t="s">
        <v>7534</v>
      </c>
      <c r="C1585" t="s">
        <v>6138</v>
      </c>
      <c r="D1585" t="s">
        <v>6167</v>
      </c>
      <c r="E1585" t="s">
        <v>84</v>
      </c>
      <c r="F1585">
        <v>6</v>
      </c>
      <c r="G1585">
        <v>404595.00000000006</v>
      </c>
      <c r="H1585">
        <v>309091.21297297289</v>
      </c>
      <c r="I1585">
        <v>55408.787027027109</v>
      </c>
      <c r="J1585">
        <v>4141.3565217391306</v>
      </c>
      <c r="K1585" t="s">
        <v>7970</v>
      </c>
      <c r="L1585" t="s">
        <v>7971</v>
      </c>
      <c r="M1585">
        <v>0</v>
      </c>
      <c r="N1585">
        <v>5555.5555555555557</v>
      </c>
      <c r="O1585">
        <v>0</v>
      </c>
      <c r="P1585">
        <v>8091.9000000000005</v>
      </c>
      <c r="Q1585">
        <v>37619.974949732423</v>
      </c>
    </row>
    <row r="1586" spans="1:17">
      <c r="A1586" s="78">
        <v>46259</v>
      </c>
      <c r="B1586" t="s">
        <v>7535</v>
      </c>
      <c r="C1586" t="s">
        <v>6196</v>
      </c>
      <c r="D1586" t="s">
        <v>6135</v>
      </c>
      <c r="E1586" t="s">
        <v>20</v>
      </c>
      <c r="F1586">
        <v>6</v>
      </c>
      <c r="G1586">
        <v>553890</v>
      </c>
      <c r="H1586">
        <v>425711.09189189179</v>
      </c>
      <c r="I1586">
        <v>73288.908108108153</v>
      </c>
      <c r="J1586">
        <v>5647.304347826087</v>
      </c>
      <c r="K1586" t="s">
        <v>7970</v>
      </c>
      <c r="L1586" t="s">
        <v>7971</v>
      </c>
      <c r="M1586">
        <v>0</v>
      </c>
      <c r="N1586">
        <v>6666.666666666667</v>
      </c>
      <c r="O1586">
        <v>0</v>
      </c>
      <c r="P1586">
        <v>11077.8</v>
      </c>
      <c r="Q1586">
        <v>49897.137093615413</v>
      </c>
    </row>
    <row r="1587" spans="1:17">
      <c r="A1587" s="78">
        <v>46259</v>
      </c>
      <c r="B1587" t="s">
        <v>7536</v>
      </c>
      <c r="C1587" t="s">
        <v>6134</v>
      </c>
      <c r="D1587" t="s">
        <v>6178</v>
      </c>
      <c r="E1587" t="s">
        <v>84</v>
      </c>
      <c r="F1587">
        <v>6</v>
      </c>
      <c r="G1587">
        <v>299699.99999999994</v>
      </c>
      <c r="H1587">
        <v>226029.0162162162</v>
      </c>
      <c r="I1587">
        <v>43970.98378378374</v>
      </c>
      <c r="J1587">
        <v>4976.9739130434782</v>
      </c>
      <c r="K1587" t="s">
        <v>7967</v>
      </c>
      <c r="L1587" t="s">
        <v>7973</v>
      </c>
      <c r="M1587">
        <v>0</v>
      </c>
      <c r="N1587">
        <v>0</v>
      </c>
      <c r="O1587">
        <v>8990.9999999999982</v>
      </c>
      <c r="P1587">
        <v>5993.9999999999991</v>
      </c>
      <c r="Q1587">
        <v>24009.009870740265</v>
      </c>
    </row>
    <row r="1588" spans="1:17">
      <c r="A1588" s="78">
        <v>46259</v>
      </c>
      <c r="B1588" t="s">
        <v>7536</v>
      </c>
      <c r="C1588" t="s">
        <v>6134</v>
      </c>
      <c r="D1588" t="s">
        <v>6151</v>
      </c>
      <c r="E1588" t="s">
        <v>84</v>
      </c>
      <c r="F1588">
        <v>10</v>
      </c>
      <c r="G1588">
        <v>690974.99999999988</v>
      </c>
      <c r="H1588">
        <v>523086.91891891888</v>
      </c>
      <c r="I1588">
        <v>99413.081081081007</v>
      </c>
      <c r="J1588">
        <v>6504.347826086956</v>
      </c>
      <c r="K1588" t="s">
        <v>7967</v>
      </c>
      <c r="L1588" t="s">
        <v>7973</v>
      </c>
      <c r="M1588">
        <v>0</v>
      </c>
      <c r="N1588">
        <v>0</v>
      </c>
      <c r="O1588">
        <v>20729.249999999996</v>
      </c>
      <c r="P1588">
        <v>13819.5</v>
      </c>
      <c r="Q1588">
        <v>58359.983254994047</v>
      </c>
    </row>
    <row r="1589" spans="1:17">
      <c r="A1589" s="78">
        <v>46259</v>
      </c>
      <c r="B1589" t="s">
        <v>7537</v>
      </c>
      <c r="C1589" t="s">
        <v>6183</v>
      </c>
      <c r="D1589" t="s">
        <v>6160</v>
      </c>
      <c r="E1589" t="s">
        <v>20</v>
      </c>
      <c r="F1589">
        <v>2</v>
      </c>
      <c r="G1589">
        <v>1620600</v>
      </c>
      <c r="H1589">
        <v>1197476.1513513513</v>
      </c>
      <c r="I1589">
        <v>262523.84864864848</v>
      </c>
      <c r="J1589">
        <v>59821.913043478264</v>
      </c>
      <c r="K1589" t="s">
        <v>7970</v>
      </c>
      <c r="L1589" t="s">
        <v>7972</v>
      </c>
      <c r="M1589">
        <v>0</v>
      </c>
      <c r="N1589">
        <v>0</v>
      </c>
      <c r="O1589">
        <v>0</v>
      </c>
      <c r="P1589">
        <v>32412</v>
      </c>
      <c r="Q1589">
        <v>170289.93560517021</v>
      </c>
    </row>
    <row r="1590" spans="1:17">
      <c r="A1590" s="78">
        <v>46259</v>
      </c>
      <c r="B1590" t="s">
        <v>7538</v>
      </c>
      <c r="C1590" t="s">
        <v>6175</v>
      </c>
      <c r="D1590" t="s">
        <v>6135</v>
      </c>
      <c r="E1590" t="s">
        <v>20</v>
      </c>
      <c r="F1590">
        <v>12</v>
      </c>
      <c r="G1590">
        <v>1107780</v>
      </c>
      <c r="H1590">
        <v>851422.18378378358</v>
      </c>
      <c r="I1590">
        <v>146577.81621621631</v>
      </c>
      <c r="J1590">
        <v>11294.608695652174</v>
      </c>
      <c r="K1590" t="s">
        <v>7970</v>
      </c>
      <c r="L1590" t="s">
        <v>7971</v>
      </c>
      <c r="M1590">
        <v>0</v>
      </c>
      <c r="N1590">
        <v>7692.3076923076924</v>
      </c>
      <c r="O1590">
        <v>0</v>
      </c>
      <c r="P1590">
        <v>22155.599999999999</v>
      </c>
      <c r="Q1590">
        <v>105435.29982825645</v>
      </c>
    </row>
    <row r="1591" spans="1:17">
      <c r="A1591" s="78">
        <v>46259</v>
      </c>
      <c r="B1591" t="s">
        <v>7539</v>
      </c>
      <c r="C1591" t="s">
        <v>6183</v>
      </c>
      <c r="D1591" t="s">
        <v>6135</v>
      </c>
      <c r="E1591" t="s">
        <v>20</v>
      </c>
      <c r="F1591">
        <v>24</v>
      </c>
      <c r="G1591">
        <v>2215560</v>
      </c>
      <c r="H1591">
        <v>1702844.3675675672</v>
      </c>
      <c r="I1591">
        <v>293155.63243243261</v>
      </c>
      <c r="J1591">
        <v>32589.217391304348</v>
      </c>
      <c r="K1591" t="s">
        <v>7503</v>
      </c>
      <c r="L1591" t="s">
        <v>7974</v>
      </c>
      <c r="M1591">
        <v>25000</v>
      </c>
      <c r="N1591">
        <v>16666.666666666668</v>
      </c>
      <c r="O1591">
        <v>0</v>
      </c>
      <c r="P1591">
        <v>44311.199999999997</v>
      </c>
      <c r="Q1591">
        <v>174588.54837446159</v>
      </c>
    </row>
    <row r="1592" spans="1:17">
      <c r="A1592" s="78">
        <v>46259</v>
      </c>
      <c r="B1592" t="s">
        <v>7540</v>
      </c>
      <c r="C1592" t="s">
        <v>6124</v>
      </c>
      <c r="D1592" t="s">
        <v>511</v>
      </c>
      <c r="E1592" t="s">
        <v>75</v>
      </c>
      <c r="F1592">
        <v>2</v>
      </c>
      <c r="G1592">
        <v>63349.999999999993</v>
      </c>
      <c r="H1592">
        <v>46842.286486486482</v>
      </c>
      <c r="I1592">
        <v>10229.785585585581</v>
      </c>
      <c r="J1592">
        <v>1637.5652173913043</v>
      </c>
      <c r="K1592" t="s">
        <v>7970</v>
      </c>
      <c r="L1592" t="s">
        <v>7971</v>
      </c>
      <c r="M1592">
        <v>0</v>
      </c>
      <c r="N1592">
        <v>3125</v>
      </c>
      <c r="O1592">
        <v>0</v>
      </c>
      <c r="P1592">
        <v>1267</v>
      </c>
      <c r="Q1592">
        <v>4200.2203681942774</v>
      </c>
    </row>
    <row r="1593" spans="1:17">
      <c r="A1593" s="78">
        <v>46259</v>
      </c>
      <c r="B1593" t="s">
        <v>7541</v>
      </c>
      <c r="C1593" t="s">
        <v>6124</v>
      </c>
      <c r="D1593" t="s">
        <v>6135</v>
      </c>
      <c r="E1593" t="s">
        <v>20</v>
      </c>
      <c r="F1593">
        <v>24</v>
      </c>
      <c r="G1593">
        <v>2215560</v>
      </c>
      <c r="H1593">
        <v>1702844.3675675672</v>
      </c>
      <c r="I1593">
        <v>293155.63243243261</v>
      </c>
      <c r="J1593">
        <v>22589.217391304348</v>
      </c>
      <c r="K1593" t="s">
        <v>7503</v>
      </c>
      <c r="L1593" t="s">
        <v>7974</v>
      </c>
      <c r="M1593">
        <v>25000</v>
      </c>
      <c r="N1593">
        <v>5769.2307692307695</v>
      </c>
      <c r="O1593">
        <v>0</v>
      </c>
      <c r="P1593">
        <v>44311.199999999997</v>
      </c>
      <c r="Q1593">
        <v>195485.98427189753</v>
      </c>
    </row>
    <row r="1594" spans="1:17">
      <c r="A1594" s="78">
        <v>46259</v>
      </c>
      <c r="B1594" t="s">
        <v>7542</v>
      </c>
      <c r="C1594" t="s">
        <v>6124</v>
      </c>
      <c r="D1594" t="s">
        <v>6129</v>
      </c>
      <c r="E1594" t="s">
        <v>20</v>
      </c>
      <c r="F1594">
        <v>24</v>
      </c>
      <c r="G1594">
        <v>335405</v>
      </c>
      <c r="H1594">
        <v>259309.36216216208</v>
      </c>
      <c r="I1594">
        <v>42857.304504504544</v>
      </c>
      <c r="J1594">
        <v>2662.95652173913</v>
      </c>
      <c r="K1594" t="s">
        <v>7970</v>
      </c>
      <c r="L1594" t="s">
        <v>7971</v>
      </c>
      <c r="M1594">
        <v>0</v>
      </c>
      <c r="N1594">
        <v>12500</v>
      </c>
      <c r="O1594">
        <v>0</v>
      </c>
      <c r="P1594">
        <v>6708.1</v>
      </c>
      <c r="Q1594">
        <v>20986.247982765417</v>
      </c>
    </row>
    <row r="1595" spans="1:17">
      <c r="A1595" s="78">
        <v>46259</v>
      </c>
      <c r="B1595" t="s">
        <v>7543</v>
      </c>
      <c r="C1595" t="s">
        <v>6143</v>
      </c>
      <c r="D1595" t="s">
        <v>6170</v>
      </c>
      <c r="E1595" t="s">
        <v>84</v>
      </c>
      <c r="F1595">
        <v>2</v>
      </c>
      <c r="G1595">
        <v>2642170</v>
      </c>
      <c r="H1595">
        <v>1990195.5027027025</v>
      </c>
      <c r="I1595">
        <v>390137.83063063049</v>
      </c>
      <c r="J1595">
        <v>32307.478260869564</v>
      </c>
      <c r="K1595" t="s">
        <v>7970</v>
      </c>
      <c r="L1595" t="s">
        <v>7971</v>
      </c>
      <c r="M1595">
        <v>0</v>
      </c>
      <c r="N1595">
        <v>13636.363636363636</v>
      </c>
      <c r="O1595">
        <v>0</v>
      </c>
      <c r="P1595">
        <v>52843.4</v>
      </c>
      <c r="Q1595">
        <v>291350.58873339725</v>
      </c>
    </row>
    <row r="1596" spans="1:17">
      <c r="A1596" s="78">
        <v>46259</v>
      </c>
      <c r="B1596" t="s">
        <v>7544</v>
      </c>
      <c r="C1596" t="s">
        <v>6143</v>
      </c>
      <c r="D1596" t="s">
        <v>6135</v>
      </c>
      <c r="E1596" t="s">
        <v>20</v>
      </c>
      <c r="F1596">
        <v>56</v>
      </c>
      <c r="G1596">
        <v>5169640</v>
      </c>
      <c r="H1596">
        <v>3973303.5243243235</v>
      </c>
      <c r="I1596">
        <v>684029.80900900951</v>
      </c>
      <c r="J1596">
        <v>52708.17391304348</v>
      </c>
      <c r="K1596" t="s">
        <v>7503</v>
      </c>
      <c r="L1596" t="s">
        <v>7974</v>
      </c>
      <c r="M1596">
        <v>50000</v>
      </c>
      <c r="N1596">
        <v>18750</v>
      </c>
      <c r="O1596">
        <v>0</v>
      </c>
      <c r="P1596">
        <v>103392.8</v>
      </c>
      <c r="Q1596">
        <v>459178.83509596606</v>
      </c>
    </row>
    <row r="1597" spans="1:17">
      <c r="A1597" s="78">
        <v>46259</v>
      </c>
      <c r="B1597" t="s">
        <v>7545</v>
      </c>
      <c r="C1597" t="s">
        <v>6196</v>
      </c>
      <c r="D1597" t="s">
        <v>6160</v>
      </c>
      <c r="E1597" t="s">
        <v>20</v>
      </c>
      <c r="F1597">
        <v>1</v>
      </c>
      <c r="G1597">
        <v>810300</v>
      </c>
      <c r="H1597">
        <v>598738.07567567565</v>
      </c>
      <c r="I1597">
        <v>131261.92432432424</v>
      </c>
      <c r="J1597">
        <v>19910.956521739132</v>
      </c>
      <c r="K1597" t="s">
        <v>7970</v>
      </c>
      <c r="L1597" t="s">
        <v>7971</v>
      </c>
      <c r="M1597">
        <v>0</v>
      </c>
      <c r="N1597">
        <v>8064.5161290322585</v>
      </c>
      <c r="O1597">
        <v>0</v>
      </c>
      <c r="P1597">
        <v>16206</v>
      </c>
      <c r="Q1597">
        <v>87080.451673552845</v>
      </c>
    </row>
    <row r="1598" spans="1:17">
      <c r="A1598" s="78">
        <v>46259</v>
      </c>
      <c r="B1598" t="s">
        <v>7546</v>
      </c>
      <c r="C1598" t="s">
        <v>6158</v>
      </c>
      <c r="D1598" t="s">
        <v>6167</v>
      </c>
      <c r="E1598" t="s">
        <v>84</v>
      </c>
      <c r="F1598">
        <v>24</v>
      </c>
      <c r="G1598">
        <v>1618380.0000000002</v>
      </c>
      <c r="H1598">
        <v>1236364.8518918916</v>
      </c>
      <c r="I1598">
        <v>221635.14810810843</v>
      </c>
      <c r="J1598">
        <v>16565.426086956522</v>
      </c>
      <c r="K1598" t="s">
        <v>7967</v>
      </c>
      <c r="L1598" t="s">
        <v>7973</v>
      </c>
      <c r="M1598">
        <v>0</v>
      </c>
      <c r="N1598">
        <v>0</v>
      </c>
      <c r="O1598">
        <v>80919</v>
      </c>
      <c r="P1598">
        <v>32367.600000000002</v>
      </c>
      <c r="Q1598">
        <v>91783.12202115191</v>
      </c>
    </row>
    <row r="1599" spans="1:17">
      <c r="A1599" s="78">
        <v>46259</v>
      </c>
      <c r="B1599" t="s">
        <v>7547</v>
      </c>
      <c r="C1599" t="s">
        <v>6138</v>
      </c>
      <c r="D1599" t="s">
        <v>6218</v>
      </c>
      <c r="E1599" t="s">
        <v>20</v>
      </c>
      <c r="F1599">
        <v>1</v>
      </c>
      <c r="G1599">
        <v>95182.499999999985</v>
      </c>
      <c r="H1599">
        <v>72569.643243243234</v>
      </c>
      <c r="I1599">
        <v>13180.356756756752</v>
      </c>
      <c r="J1599">
        <v>825.66956521739121</v>
      </c>
      <c r="K1599" t="s">
        <v>7970</v>
      </c>
      <c r="L1599" t="s">
        <v>7971</v>
      </c>
      <c r="M1599">
        <v>0</v>
      </c>
      <c r="N1599">
        <v>9090.9090909090901</v>
      </c>
      <c r="O1599">
        <v>0</v>
      </c>
      <c r="P1599">
        <v>1903.6499999999999</v>
      </c>
      <c r="Q1599">
        <v>1360.1281006302704</v>
      </c>
    </row>
    <row r="1600" spans="1:17">
      <c r="A1600" s="78">
        <v>46259</v>
      </c>
      <c r="B1600" t="s">
        <v>7547</v>
      </c>
      <c r="C1600" t="s">
        <v>6138</v>
      </c>
      <c r="D1600" t="s">
        <v>2687</v>
      </c>
      <c r="E1600" t="s">
        <v>20</v>
      </c>
      <c r="F1600">
        <v>3</v>
      </c>
      <c r="G1600">
        <v>250027.50000000003</v>
      </c>
      <c r="H1600">
        <v>190206.42162162162</v>
      </c>
      <c r="I1600">
        <v>35043.578378378385</v>
      </c>
      <c r="J1600">
        <v>2415.0260869565218</v>
      </c>
      <c r="K1600" t="s">
        <v>7970</v>
      </c>
      <c r="L1600" t="s">
        <v>7971</v>
      </c>
      <c r="M1600">
        <v>0</v>
      </c>
      <c r="N1600">
        <v>9090.9090909090901</v>
      </c>
      <c r="O1600">
        <v>0</v>
      </c>
      <c r="P1600">
        <v>5000.55</v>
      </c>
      <c r="Q1600">
        <v>18537.093200512772</v>
      </c>
    </row>
    <row r="1601" spans="1:17">
      <c r="A1601" s="78">
        <v>46259</v>
      </c>
      <c r="B1601" t="s">
        <v>7547</v>
      </c>
      <c r="C1601" t="s">
        <v>6138</v>
      </c>
      <c r="D1601" t="s">
        <v>6273</v>
      </c>
      <c r="E1601" t="s">
        <v>20</v>
      </c>
      <c r="F1601">
        <v>9</v>
      </c>
      <c r="G1601">
        <v>481185.00000000006</v>
      </c>
      <c r="H1601">
        <v>368163.82702702703</v>
      </c>
      <c r="I1601">
        <v>65336.17297297297</v>
      </c>
      <c r="J1601">
        <v>3960</v>
      </c>
      <c r="K1601" t="s">
        <v>7970</v>
      </c>
      <c r="L1601" t="s">
        <v>7971</v>
      </c>
      <c r="M1601">
        <v>0</v>
      </c>
      <c r="N1601">
        <v>9090.9090909090901</v>
      </c>
      <c r="O1601">
        <v>0</v>
      </c>
      <c r="P1601">
        <v>9623.7000000000007</v>
      </c>
      <c r="Q1601">
        <v>42661.563882063885</v>
      </c>
    </row>
    <row r="1602" spans="1:17">
      <c r="A1602" s="78">
        <v>46259</v>
      </c>
      <c r="B1602" t="s">
        <v>7548</v>
      </c>
      <c r="C1602" t="s">
        <v>6175</v>
      </c>
      <c r="D1602" t="s">
        <v>3983</v>
      </c>
      <c r="E1602" t="s">
        <v>2770</v>
      </c>
      <c r="F1602">
        <v>6</v>
      </c>
      <c r="G1602">
        <v>135875.1</v>
      </c>
      <c r="H1602">
        <v>103076.62702702702</v>
      </c>
      <c r="I1602">
        <v>19333.372972972968</v>
      </c>
      <c r="J1602">
        <v>679.51304347826078</v>
      </c>
      <c r="K1602" t="s">
        <v>7970</v>
      </c>
      <c r="L1602" t="s">
        <v>7972</v>
      </c>
      <c r="M1602">
        <v>0</v>
      </c>
      <c r="N1602">
        <v>0</v>
      </c>
      <c r="O1602">
        <v>0</v>
      </c>
      <c r="P1602">
        <v>0</v>
      </c>
      <c r="Q1602">
        <v>18653.859929494705</v>
      </c>
    </row>
    <row r="1603" spans="1:17">
      <c r="A1603" s="78">
        <v>46259</v>
      </c>
      <c r="B1603" t="s">
        <v>7548</v>
      </c>
      <c r="C1603" t="s">
        <v>6175</v>
      </c>
      <c r="D1603" t="s">
        <v>3979</v>
      </c>
      <c r="E1603" t="s">
        <v>2770</v>
      </c>
      <c r="F1603">
        <v>10</v>
      </c>
      <c r="G1603">
        <v>121933.5</v>
      </c>
      <c r="H1603">
        <v>90904.648648648639</v>
      </c>
      <c r="I1603">
        <v>18945.351351351346</v>
      </c>
      <c r="J1603">
        <v>528.00000000000011</v>
      </c>
      <c r="K1603" t="s">
        <v>7970</v>
      </c>
      <c r="L1603" t="s">
        <v>7972</v>
      </c>
      <c r="M1603">
        <v>0</v>
      </c>
      <c r="N1603">
        <v>0</v>
      </c>
      <c r="O1603">
        <v>0</v>
      </c>
      <c r="P1603">
        <v>0</v>
      </c>
      <c r="Q1603">
        <v>18417.351351351346</v>
      </c>
    </row>
    <row r="1604" spans="1:17">
      <c r="A1604" s="78">
        <v>46259</v>
      </c>
      <c r="B1604" t="s">
        <v>7549</v>
      </c>
      <c r="C1604" t="s">
        <v>6175</v>
      </c>
      <c r="D1604" t="s">
        <v>6363</v>
      </c>
      <c r="E1604" t="s">
        <v>84</v>
      </c>
      <c r="F1604">
        <v>30</v>
      </c>
      <c r="G1604">
        <v>505050.00000000006</v>
      </c>
      <c r="H1604">
        <v>365159.35135135136</v>
      </c>
      <c r="I1604">
        <v>89840.648648648639</v>
      </c>
      <c r="J1604">
        <v>941.21739130434787</v>
      </c>
      <c r="K1604" t="s">
        <v>7970</v>
      </c>
      <c r="L1604" t="s">
        <v>7971</v>
      </c>
      <c r="M1604">
        <v>0</v>
      </c>
      <c r="N1604">
        <v>12500</v>
      </c>
      <c r="O1604">
        <v>0</v>
      </c>
      <c r="P1604">
        <v>10101</v>
      </c>
      <c r="Q1604">
        <v>66298.431257344288</v>
      </c>
    </row>
    <row r="1605" spans="1:17">
      <c r="A1605" s="78">
        <v>46259</v>
      </c>
      <c r="B1605" t="s">
        <v>7550</v>
      </c>
      <c r="C1605" t="s">
        <v>6158</v>
      </c>
      <c r="D1605" t="s">
        <v>3979</v>
      </c>
      <c r="E1605" t="s">
        <v>2770</v>
      </c>
      <c r="F1605">
        <v>40</v>
      </c>
      <c r="G1605">
        <v>487734</v>
      </c>
      <c r="H1605">
        <v>363618.59459459456</v>
      </c>
      <c r="I1605">
        <v>75781.405405405385</v>
      </c>
      <c r="J1605">
        <v>2112.0000000000005</v>
      </c>
      <c r="K1605" t="s">
        <v>7970</v>
      </c>
      <c r="L1605" t="s">
        <v>7972</v>
      </c>
      <c r="M1605">
        <v>0</v>
      </c>
      <c r="N1605">
        <v>0</v>
      </c>
      <c r="O1605">
        <v>0</v>
      </c>
      <c r="P1605">
        <v>0</v>
      </c>
      <c r="Q1605">
        <v>73669.405405405385</v>
      </c>
    </row>
    <row r="1606" spans="1:17">
      <c r="A1606" s="78">
        <v>46259</v>
      </c>
      <c r="B1606" t="s">
        <v>7551</v>
      </c>
      <c r="C1606" t="s">
        <v>6239</v>
      </c>
      <c r="D1606" t="s">
        <v>6156</v>
      </c>
      <c r="E1606" t="s">
        <v>20</v>
      </c>
      <c r="F1606">
        <v>8</v>
      </c>
      <c r="G1606">
        <v>1374180.0000000002</v>
      </c>
      <c r="H1606">
        <v>1018748.3675675675</v>
      </c>
      <c r="I1606">
        <v>219251.6324324325</v>
      </c>
      <c r="J1606">
        <v>32983.930434782611</v>
      </c>
      <c r="K1606" t="s">
        <v>7970</v>
      </c>
      <c r="L1606" t="s">
        <v>7971</v>
      </c>
      <c r="M1606">
        <v>0</v>
      </c>
      <c r="N1606">
        <v>10526.315789473685</v>
      </c>
      <c r="O1606">
        <v>0</v>
      </c>
      <c r="P1606">
        <v>27483.600000000002</v>
      </c>
      <c r="Q1606">
        <v>148257.7862081762</v>
      </c>
    </row>
    <row r="1607" spans="1:17">
      <c r="A1607" s="78">
        <v>46259</v>
      </c>
      <c r="B1607" t="s">
        <v>7551</v>
      </c>
      <c r="C1607" t="s">
        <v>6239</v>
      </c>
      <c r="D1607" t="s">
        <v>6160</v>
      </c>
      <c r="E1607" t="s">
        <v>20</v>
      </c>
      <c r="F1607">
        <v>1</v>
      </c>
      <c r="G1607">
        <v>810300</v>
      </c>
      <c r="H1607">
        <v>598738.07567567565</v>
      </c>
      <c r="I1607">
        <v>131261.92432432424</v>
      </c>
      <c r="J1607">
        <v>19910.956521739132</v>
      </c>
      <c r="K1607" t="s">
        <v>7970</v>
      </c>
      <c r="L1607" t="s">
        <v>7971</v>
      </c>
      <c r="M1607">
        <v>0</v>
      </c>
      <c r="N1607">
        <v>10526.315789473685</v>
      </c>
      <c r="O1607">
        <v>0</v>
      </c>
      <c r="P1607">
        <v>16206</v>
      </c>
      <c r="Q1607">
        <v>84618.652013111423</v>
      </c>
    </row>
    <row r="1608" spans="1:17">
      <c r="A1608" s="78">
        <v>46259</v>
      </c>
      <c r="B1608" t="s">
        <v>7552</v>
      </c>
      <c r="C1608" t="s">
        <v>6134</v>
      </c>
      <c r="D1608" t="s">
        <v>6166</v>
      </c>
      <c r="E1608" t="s">
        <v>84</v>
      </c>
      <c r="F1608">
        <v>12</v>
      </c>
      <c r="G1608">
        <v>1244310</v>
      </c>
      <c r="H1608">
        <v>892098.16216216213</v>
      </c>
      <c r="I1608">
        <v>228901.83783783787</v>
      </c>
      <c r="J1608">
        <v>42974.608695652176</v>
      </c>
      <c r="K1608" t="s">
        <v>7967</v>
      </c>
      <c r="L1608" t="s">
        <v>7973</v>
      </c>
      <c r="M1608">
        <v>0</v>
      </c>
      <c r="N1608">
        <v>0</v>
      </c>
      <c r="O1608">
        <v>37329.300000000003</v>
      </c>
      <c r="P1608">
        <v>24886.2</v>
      </c>
      <c r="Q1608">
        <v>123711.72914218572</v>
      </c>
    </row>
    <row r="1609" spans="1:17">
      <c r="A1609" s="78">
        <v>46259</v>
      </c>
      <c r="B1609" t="s">
        <v>7553</v>
      </c>
      <c r="C1609" t="s">
        <v>6143</v>
      </c>
      <c r="D1609" t="s">
        <v>6216</v>
      </c>
      <c r="E1609" t="s">
        <v>20</v>
      </c>
      <c r="F1609">
        <v>2</v>
      </c>
      <c r="G1609">
        <v>91575.000000000015</v>
      </c>
      <c r="H1609">
        <v>68717.75135135134</v>
      </c>
      <c r="I1609">
        <v>13782.24864864866</v>
      </c>
      <c r="J1609">
        <v>1668.1739130434783</v>
      </c>
      <c r="K1609" t="s">
        <v>7967</v>
      </c>
      <c r="L1609" t="s">
        <v>7973</v>
      </c>
      <c r="M1609">
        <v>0</v>
      </c>
      <c r="N1609">
        <v>0</v>
      </c>
      <c r="O1609">
        <v>3663.0000000000005</v>
      </c>
      <c r="P1609">
        <v>1831.5000000000002</v>
      </c>
      <c r="Q1609">
        <v>6619.5747356051816</v>
      </c>
    </row>
    <row r="1610" spans="1:17">
      <c r="A1610" s="78">
        <v>46259</v>
      </c>
      <c r="B1610" t="s">
        <v>7553</v>
      </c>
      <c r="C1610" t="s">
        <v>6143</v>
      </c>
      <c r="D1610" t="s">
        <v>6135</v>
      </c>
      <c r="E1610" t="s">
        <v>20</v>
      </c>
      <c r="F1610">
        <v>6</v>
      </c>
      <c r="G1610">
        <v>553890</v>
      </c>
      <c r="H1610">
        <v>425711.09189189179</v>
      </c>
      <c r="I1610">
        <v>73288.908108108153</v>
      </c>
      <c r="J1610">
        <v>5647.304347826087</v>
      </c>
      <c r="K1610" t="s">
        <v>7967</v>
      </c>
      <c r="L1610" t="s">
        <v>7973</v>
      </c>
      <c r="M1610">
        <v>0</v>
      </c>
      <c r="N1610">
        <v>0</v>
      </c>
      <c r="O1610">
        <v>22155.599999999999</v>
      </c>
      <c r="P1610">
        <v>11077.8</v>
      </c>
      <c r="Q1610">
        <v>34408.203760282078</v>
      </c>
    </row>
    <row r="1611" spans="1:17">
      <c r="A1611" s="78">
        <v>46259</v>
      </c>
      <c r="B1611" t="s">
        <v>7554</v>
      </c>
      <c r="C1611" t="s">
        <v>6196</v>
      </c>
      <c r="D1611" t="s">
        <v>6135</v>
      </c>
      <c r="E1611" t="s">
        <v>20</v>
      </c>
      <c r="F1611">
        <v>24</v>
      </c>
      <c r="G1611">
        <v>2215560</v>
      </c>
      <c r="H1611">
        <v>1702844.3675675672</v>
      </c>
      <c r="I1611">
        <v>293155.63243243261</v>
      </c>
      <c r="J1611">
        <v>22589.217391304348</v>
      </c>
      <c r="K1611" t="s">
        <v>7503</v>
      </c>
      <c r="L1611" t="s">
        <v>7975</v>
      </c>
      <c r="M1611">
        <v>25000</v>
      </c>
      <c r="N1611">
        <v>0</v>
      </c>
      <c r="O1611">
        <v>0</v>
      </c>
      <c r="P1611">
        <v>44311.199999999997</v>
      </c>
      <c r="Q1611">
        <v>201255.21504112828</v>
      </c>
    </row>
    <row r="1612" spans="1:17">
      <c r="A1612" s="78">
        <v>46259</v>
      </c>
      <c r="B1612" t="s">
        <v>7555</v>
      </c>
      <c r="C1612" t="s">
        <v>6196</v>
      </c>
      <c r="D1612" t="s">
        <v>6170</v>
      </c>
      <c r="E1612" t="s">
        <v>84</v>
      </c>
      <c r="F1612">
        <v>1</v>
      </c>
      <c r="G1612">
        <v>1321085</v>
      </c>
      <c r="H1612">
        <v>995097.75135135127</v>
      </c>
      <c r="I1612">
        <v>195068.91531531524</v>
      </c>
      <c r="J1612">
        <v>16153.739130434782</v>
      </c>
      <c r="K1612" t="s">
        <v>7970</v>
      </c>
      <c r="L1612" t="s">
        <v>7971</v>
      </c>
      <c r="M1612">
        <v>0</v>
      </c>
      <c r="N1612">
        <v>8064.5161290322585</v>
      </c>
      <c r="O1612">
        <v>0</v>
      </c>
      <c r="P1612">
        <v>26421.7</v>
      </c>
      <c r="Q1612">
        <v>144428.96005584818</v>
      </c>
    </row>
    <row r="1613" spans="1:17">
      <c r="A1613" s="78">
        <v>46259</v>
      </c>
      <c r="B1613" t="s">
        <v>7556</v>
      </c>
      <c r="C1613" t="s">
        <v>6183</v>
      </c>
      <c r="D1613" t="s">
        <v>6166</v>
      </c>
      <c r="E1613" t="s">
        <v>84</v>
      </c>
      <c r="F1613">
        <v>8</v>
      </c>
      <c r="G1613">
        <v>829540</v>
      </c>
      <c r="H1613">
        <v>594732.10810810805</v>
      </c>
      <c r="I1613">
        <v>152601.22522522521</v>
      </c>
      <c r="J1613">
        <v>48649.739130434784</v>
      </c>
      <c r="K1613" t="s">
        <v>7970</v>
      </c>
      <c r="L1613" t="s">
        <v>7971</v>
      </c>
      <c r="M1613">
        <v>0</v>
      </c>
      <c r="N1613">
        <v>14285.714285714286</v>
      </c>
      <c r="O1613">
        <v>0</v>
      </c>
      <c r="P1613">
        <v>16590.8</v>
      </c>
      <c r="Q1613">
        <v>73074.971809076131</v>
      </c>
    </row>
    <row r="1614" spans="1:17">
      <c r="A1614" s="78">
        <v>46259</v>
      </c>
      <c r="B1614" t="s">
        <v>7557</v>
      </c>
      <c r="C1614" t="s">
        <v>6239</v>
      </c>
      <c r="D1614" t="s">
        <v>6233</v>
      </c>
      <c r="E1614" t="s">
        <v>20</v>
      </c>
      <c r="F1614">
        <v>4</v>
      </c>
      <c r="G1614">
        <v>2049430</v>
      </c>
      <c r="H1614">
        <v>1574037.1027027024</v>
      </c>
      <c r="I1614">
        <v>272296.23063063086</v>
      </c>
      <c r="J1614">
        <v>16498.08695652174</v>
      </c>
      <c r="K1614" t="s">
        <v>7970</v>
      </c>
      <c r="L1614" t="s">
        <v>7972</v>
      </c>
      <c r="M1614">
        <v>0</v>
      </c>
      <c r="N1614">
        <v>0</v>
      </c>
      <c r="O1614">
        <v>0</v>
      </c>
      <c r="P1614">
        <v>40988.6</v>
      </c>
      <c r="Q1614">
        <v>214809.54367410913</v>
      </c>
    </row>
    <row r="1615" spans="1:17">
      <c r="A1615" s="78">
        <v>46259</v>
      </c>
      <c r="B1615" t="s">
        <v>7557</v>
      </c>
      <c r="C1615" t="s">
        <v>6239</v>
      </c>
      <c r="D1615" t="s">
        <v>6179</v>
      </c>
      <c r="E1615" t="s">
        <v>84</v>
      </c>
      <c r="F1615">
        <v>4</v>
      </c>
      <c r="G1615">
        <v>1666850</v>
      </c>
      <c r="H1615">
        <v>1248012.9729729728</v>
      </c>
      <c r="I1615">
        <v>253653.69369369373</v>
      </c>
      <c r="J1615">
        <v>21273.043478260868</v>
      </c>
      <c r="K1615" t="s">
        <v>7970</v>
      </c>
      <c r="L1615" t="s">
        <v>7972</v>
      </c>
      <c r="M1615">
        <v>0</v>
      </c>
      <c r="N1615">
        <v>0</v>
      </c>
      <c r="O1615">
        <v>0</v>
      </c>
      <c r="P1615">
        <v>33337</v>
      </c>
      <c r="Q1615">
        <v>199043.65021543286</v>
      </c>
    </row>
    <row r="1616" spans="1:17">
      <c r="A1616" s="78">
        <v>46259</v>
      </c>
      <c r="B1616" t="s">
        <v>7558</v>
      </c>
      <c r="C1616" t="s">
        <v>6138</v>
      </c>
      <c r="D1616" t="s">
        <v>6131</v>
      </c>
      <c r="E1616" t="s">
        <v>20</v>
      </c>
      <c r="F1616">
        <v>12</v>
      </c>
      <c r="G1616">
        <v>309782.5</v>
      </c>
      <c r="H1616">
        <v>238971.37297297292</v>
      </c>
      <c r="I1616">
        <v>40111.96036036039</v>
      </c>
      <c r="J1616">
        <v>2252.7969391304346</v>
      </c>
      <c r="K1616" t="s">
        <v>7970</v>
      </c>
      <c r="L1616" t="s">
        <v>7971</v>
      </c>
      <c r="M1616">
        <v>0</v>
      </c>
      <c r="N1616">
        <v>2777.7777777777778</v>
      </c>
      <c r="O1616">
        <v>0</v>
      </c>
      <c r="P1616">
        <v>6195.65</v>
      </c>
      <c r="Q1616">
        <v>28885.735643452172</v>
      </c>
    </row>
    <row r="1617" spans="1:17">
      <c r="A1617" s="78">
        <v>46259</v>
      </c>
      <c r="B1617" t="s">
        <v>7559</v>
      </c>
      <c r="C1617" t="s">
        <v>6134</v>
      </c>
      <c r="D1617" t="s">
        <v>6162</v>
      </c>
      <c r="E1617" t="s">
        <v>20</v>
      </c>
      <c r="F1617">
        <v>2</v>
      </c>
      <c r="G1617">
        <v>2041475</v>
      </c>
      <c r="H1617">
        <v>1528122.5513513514</v>
      </c>
      <c r="I1617">
        <v>311044.11531531508</v>
      </c>
      <c r="J1617">
        <v>39806.608695652176</v>
      </c>
      <c r="K1617" t="s">
        <v>7967</v>
      </c>
      <c r="L1617" t="s">
        <v>7973</v>
      </c>
      <c r="M1617">
        <v>0</v>
      </c>
      <c r="N1617">
        <v>0</v>
      </c>
      <c r="O1617">
        <v>163318</v>
      </c>
      <c r="P1617">
        <v>0</v>
      </c>
      <c r="Q1617">
        <v>107919.50661966292</v>
      </c>
    </row>
    <row r="1618" spans="1:17">
      <c r="A1618" s="78">
        <v>46259</v>
      </c>
      <c r="B1618" t="s">
        <v>7560</v>
      </c>
      <c r="C1618" t="s">
        <v>6287</v>
      </c>
      <c r="D1618" t="s">
        <v>6135</v>
      </c>
      <c r="E1618" t="s">
        <v>20</v>
      </c>
      <c r="F1618">
        <v>24</v>
      </c>
      <c r="G1618">
        <v>2215560</v>
      </c>
      <c r="H1618">
        <v>1702844.3675675672</v>
      </c>
      <c r="I1618">
        <v>293155.63243243261</v>
      </c>
      <c r="J1618">
        <v>22589.217391304348</v>
      </c>
      <c r="K1618" t="s">
        <v>7503</v>
      </c>
      <c r="L1618" t="s">
        <v>7974</v>
      </c>
      <c r="M1618">
        <v>25000</v>
      </c>
      <c r="N1618">
        <v>16666.666666666668</v>
      </c>
      <c r="O1618">
        <v>0</v>
      </c>
      <c r="P1618">
        <v>44311.199999999997</v>
      </c>
      <c r="Q1618">
        <v>184588.54837446165</v>
      </c>
    </row>
    <row r="1619" spans="1:17">
      <c r="A1619" s="78">
        <v>46259</v>
      </c>
      <c r="B1619" t="s">
        <v>7561</v>
      </c>
      <c r="C1619" t="s">
        <v>6124</v>
      </c>
      <c r="D1619" t="s">
        <v>6135</v>
      </c>
      <c r="E1619" t="s">
        <v>20</v>
      </c>
      <c r="F1619">
        <v>48</v>
      </c>
      <c r="G1619">
        <v>4431120</v>
      </c>
      <c r="H1619">
        <v>3405688.7351351343</v>
      </c>
      <c r="I1619">
        <v>586311.26486486522</v>
      </c>
      <c r="J1619">
        <v>45178.434782608696</v>
      </c>
      <c r="K1619" t="s">
        <v>7503</v>
      </c>
      <c r="L1619" t="s">
        <v>7974</v>
      </c>
      <c r="M1619">
        <v>50000</v>
      </c>
      <c r="N1619">
        <v>13636.363636363636</v>
      </c>
      <c r="O1619">
        <v>0</v>
      </c>
      <c r="P1619">
        <v>88622.399999999994</v>
      </c>
      <c r="Q1619">
        <v>388874.06644589291</v>
      </c>
    </row>
    <row r="1620" spans="1:17">
      <c r="A1620" s="78">
        <v>46259</v>
      </c>
      <c r="B1620" t="s">
        <v>7562</v>
      </c>
      <c r="C1620" t="s">
        <v>6201</v>
      </c>
      <c r="D1620" t="s">
        <v>6248</v>
      </c>
      <c r="E1620" t="s">
        <v>84</v>
      </c>
      <c r="F1620">
        <v>8</v>
      </c>
      <c r="G1620">
        <v>1210640</v>
      </c>
      <c r="H1620">
        <v>888708.49729729723</v>
      </c>
      <c r="I1620">
        <v>201958.16936936928</v>
      </c>
      <c r="J1620">
        <v>52016.695652173919</v>
      </c>
      <c r="K1620" t="s">
        <v>7970</v>
      </c>
      <c r="L1620" t="s">
        <v>7971</v>
      </c>
      <c r="M1620">
        <v>0</v>
      </c>
      <c r="N1620">
        <v>12500</v>
      </c>
      <c r="O1620">
        <v>0</v>
      </c>
      <c r="P1620">
        <v>24212.799999999999</v>
      </c>
      <c r="Q1620">
        <v>113228.67371719536</v>
      </c>
    </row>
    <row r="1621" spans="1:17">
      <c r="A1621" s="78">
        <v>46259</v>
      </c>
      <c r="B1621" t="s">
        <v>7562</v>
      </c>
      <c r="C1621" t="s">
        <v>6201</v>
      </c>
      <c r="D1621" t="s">
        <v>6290</v>
      </c>
      <c r="E1621" t="s">
        <v>84</v>
      </c>
      <c r="F1621">
        <v>2</v>
      </c>
      <c r="G1621">
        <v>1162910</v>
      </c>
      <c r="H1621">
        <v>851114.0324324324</v>
      </c>
      <c r="I1621">
        <v>196552.63423423423</v>
      </c>
      <c r="J1621">
        <v>52751.304347826081</v>
      </c>
      <c r="K1621" t="s">
        <v>7970</v>
      </c>
      <c r="L1621" t="s">
        <v>7971</v>
      </c>
      <c r="M1621">
        <v>0</v>
      </c>
      <c r="N1621">
        <v>12500</v>
      </c>
      <c r="O1621">
        <v>0</v>
      </c>
      <c r="P1621">
        <v>23258.2</v>
      </c>
      <c r="Q1621">
        <v>108043.12988640815</v>
      </c>
    </row>
    <row r="1622" spans="1:17">
      <c r="A1622" s="78">
        <v>46259</v>
      </c>
      <c r="B1622" t="s">
        <v>7563</v>
      </c>
      <c r="C1622" t="s">
        <v>6128</v>
      </c>
      <c r="D1622" t="s">
        <v>6135</v>
      </c>
      <c r="E1622" t="s">
        <v>20</v>
      </c>
      <c r="F1622">
        <v>24</v>
      </c>
      <c r="G1622">
        <v>2215560</v>
      </c>
      <c r="H1622">
        <v>1702844.3675675672</v>
      </c>
      <c r="I1622">
        <v>293155.63243243261</v>
      </c>
      <c r="J1622">
        <v>22589.217391304348</v>
      </c>
      <c r="K1622" t="s">
        <v>7503</v>
      </c>
      <c r="L1622" t="s">
        <v>7974</v>
      </c>
      <c r="M1622">
        <v>25000</v>
      </c>
      <c r="N1622">
        <v>8333.3333333333339</v>
      </c>
      <c r="O1622">
        <v>0</v>
      </c>
      <c r="P1622">
        <v>44311.199999999997</v>
      </c>
      <c r="Q1622">
        <v>192921.88170779496</v>
      </c>
    </row>
    <row r="1623" spans="1:17">
      <c r="A1623" s="78">
        <v>46259</v>
      </c>
      <c r="B1623" t="s">
        <v>7564</v>
      </c>
      <c r="C1623" t="s">
        <v>6128</v>
      </c>
      <c r="D1623" t="s">
        <v>6166</v>
      </c>
      <c r="E1623" t="s">
        <v>84</v>
      </c>
      <c r="F1623">
        <v>8</v>
      </c>
      <c r="G1623">
        <v>829540</v>
      </c>
      <c r="H1623">
        <v>594732.10810810805</v>
      </c>
      <c r="I1623">
        <v>152601.22522522521</v>
      </c>
      <c r="J1623">
        <v>28649.739130434784</v>
      </c>
      <c r="K1623" t="s">
        <v>7970</v>
      </c>
      <c r="L1623" t="s">
        <v>7971</v>
      </c>
      <c r="M1623">
        <v>0</v>
      </c>
      <c r="N1623">
        <v>8333.3333333333339</v>
      </c>
      <c r="O1623">
        <v>0</v>
      </c>
      <c r="P1623">
        <v>16590.8</v>
      </c>
      <c r="Q1623">
        <v>99027.352761457092</v>
      </c>
    </row>
    <row r="1624" spans="1:17">
      <c r="A1624" s="78">
        <v>46259</v>
      </c>
      <c r="B1624" t="s">
        <v>7565</v>
      </c>
      <c r="C1624" t="s">
        <v>6188</v>
      </c>
      <c r="D1624" t="s">
        <v>6135</v>
      </c>
      <c r="E1624" t="s">
        <v>20</v>
      </c>
      <c r="F1624">
        <v>24</v>
      </c>
      <c r="G1624">
        <v>2215560</v>
      </c>
      <c r="H1624">
        <v>1702844.3675675672</v>
      </c>
      <c r="I1624">
        <v>293155.63243243261</v>
      </c>
      <c r="J1624">
        <v>22589.217391304348</v>
      </c>
      <c r="K1624" t="s">
        <v>7503</v>
      </c>
      <c r="L1624" t="s">
        <v>7974</v>
      </c>
      <c r="M1624">
        <v>25000</v>
      </c>
      <c r="N1624">
        <v>20000</v>
      </c>
      <c r="O1624">
        <v>0</v>
      </c>
      <c r="P1624">
        <v>44311.199999999997</v>
      </c>
      <c r="Q1624">
        <v>181255.21504112828</v>
      </c>
    </row>
    <row r="1625" spans="1:17">
      <c r="A1625" s="78">
        <v>46259</v>
      </c>
      <c r="B1625" t="s">
        <v>7566</v>
      </c>
      <c r="C1625" t="s">
        <v>6188</v>
      </c>
      <c r="D1625" t="s">
        <v>6131</v>
      </c>
      <c r="E1625" t="s">
        <v>20</v>
      </c>
      <c r="F1625">
        <v>24</v>
      </c>
      <c r="G1625">
        <v>619565</v>
      </c>
      <c r="H1625">
        <v>477942.74594594585</v>
      </c>
      <c r="I1625">
        <v>80223.92072072078</v>
      </c>
      <c r="J1625">
        <v>4505.5938782608691</v>
      </c>
      <c r="K1625" t="s">
        <v>7970</v>
      </c>
      <c r="L1625" t="s">
        <v>7971</v>
      </c>
      <c r="M1625">
        <v>0</v>
      </c>
      <c r="N1625">
        <v>20000</v>
      </c>
      <c r="O1625">
        <v>0</v>
      </c>
      <c r="P1625">
        <v>12391.3</v>
      </c>
      <c r="Q1625">
        <v>43327.026842459905</v>
      </c>
    </row>
    <row r="1626" spans="1:17">
      <c r="A1626" s="78">
        <v>46259</v>
      </c>
      <c r="B1626" t="s">
        <v>7567</v>
      </c>
      <c r="C1626" t="s">
        <v>6143</v>
      </c>
      <c r="D1626" t="s">
        <v>6135</v>
      </c>
      <c r="E1626" t="s">
        <v>20</v>
      </c>
      <c r="F1626">
        <v>4</v>
      </c>
      <c r="G1626">
        <v>369260</v>
      </c>
      <c r="H1626">
        <v>283807.39459459455</v>
      </c>
      <c r="I1626">
        <v>48859.272072072083</v>
      </c>
      <c r="J1626">
        <v>3764.8695652173915</v>
      </c>
      <c r="K1626" t="s">
        <v>7967</v>
      </c>
      <c r="L1626" t="s">
        <v>7973</v>
      </c>
      <c r="M1626">
        <v>0</v>
      </c>
      <c r="N1626">
        <v>0</v>
      </c>
      <c r="O1626">
        <v>14770.400000000001</v>
      </c>
      <c r="P1626">
        <v>7385.2000000000007</v>
      </c>
      <c r="Q1626">
        <v>22938.802506854689</v>
      </c>
    </row>
    <row r="1627" spans="1:17">
      <c r="A1627" s="78">
        <v>46259</v>
      </c>
      <c r="B1627" t="s">
        <v>7568</v>
      </c>
      <c r="C1627" t="s">
        <v>6158</v>
      </c>
      <c r="D1627" t="s">
        <v>6156</v>
      </c>
      <c r="E1627" t="s">
        <v>20</v>
      </c>
      <c r="F1627">
        <v>4</v>
      </c>
      <c r="G1627">
        <v>687090.00000000012</v>
      </c>
      <c r="H1627">
        <v>509374.18378378375</v>
      </c>
      <c r="I1627">
        <v>109625.81621621625</v>
      </c>
      <c r="J1627">
        <v>16491.965217391305</v>
      </c>
      <c r="K1627" t="s">
        <v>7970</v>
      </c>
      <c r="L1627" t="s">
        <v>7971</v>
      </c>
      <c r="M1627">
        <v>0</v>
      </c>
      <c r="N1627">
        <v>16666.666666666668</v>
      </c>
      <c r="O1627">
        <v>0</v>
      </c>
      <c r="P1627">
        <v>13741.800000000001</v>
      </c>
      <c r="Q1627">
        <v>62725.384332158268</v>
      </c>
    </row>
    <row r="1628" spans="1:17">
      <c r="A1628" s="78">
        <v>46259</v>
      </c>
      <c r="B1628" t="s">
        <v>7568</v>
      </c>
      <c r="C1628" t="s">
        <v>6158</v>
      </c>
      <c r="D1628" t="s">
        <v>6160</v>
      </c>
      <c r="E1628" t="s">
        <v>20</v>
      </c>
      <c r="F1628">
        <v>4</v>
      </c>
      <c r="G1628">
        <v>3241200</v>
      </c>
      <c r="H1628">
        <v>2394952.3027027026</v>
      </c>
      <c r="I1628">
        <v>525047.69729729695</v>
      </c>
      <c r="J1628">
        <v>79643.826086956527</v>
      </c>
      <c r="K1628" t="s">
        <v>7970</v>
      </c>
      <c r="L1628" t="s">
        <v>7971</v>
      </c>
      <c r="M1628">
        <v>0</v>
      </c>
      <c r="N1628">
        <v>16666.666666666668</v>
      </c>
      <c r="O1628">
        <v>0</v>
      </c>
      <c r="P1628">
        <v>64824</v>
      </c>
      <c r="Q1628">
        <v>363913.20454367372</v>
      </c>
    </row>
    <row r="1629" spans="1:17">
      <c r="A1629" s="78">
        <v>46259</v>
      </c>
      <c r="B1629" t="s">
        <v>7568</v>
      </c>
      <c r="C1629" t="s">
        <v>6158</v>
      </c>
      <c r="D1629" t="s">
        <v>6166</v>
      </c>
      <c r="E1629" t="s">
        <v>84</v>
      </c>
      <c r="F1629">
        <v>4</v>
      </c>
      <c r="G1629">
        <v>414770</v>
      </c>
      <c r="H1629">
        <v>297366.05405405402</v>
      </c>
      <c r="I1629">
        <v>76300.612612612604</v>
      </c>
      <c r="J1629">
        <v>14324.869565217392</v>
      </c>
      <c r="K1629" t="s">
        <v>7970</v>
      </c>
      <c r="L1629" t="s">
        <v>7971</v>
      </c>
      <c r="M1629">
        <v>0</v>
      </c>
      <c r="N1629">
        <v>16666.666666666668</v>
      </c>
      <c r="O1629">
        <v>0</v>
      </c>
      <c r="P1629">
        <v>8295.4</v>
      </c>
      <c r="Q1629">
        <v>37013.676380728539</v>
      </c>
    </row>
    <row r="1630" spans="1:17">
      <c r="A1630" s="78">
        <v>46259</v>
      </c>
      <c r="B1630" t="s">
        <v>7568</v>
      </c>
      <c r="C1630" t="s">
        <v>6158</v>
      </c>
      <c r="D1630" t="s">
        <v>6148</v>
      </c>
      <c r="E1630" t="s">
        <v>84</v>
      </c>
      <c r="F1630">
        <v>24</v>
      </c>
      <c r="G1630">
        <v>1824840.0000000002</v>
      </c>
      <c r="H1630">
        <v>1384832.172972973</v>
      </c>
      <c r="I1630">
        <v>259167.82702702703</v>
      </c>
      <c r="J1630">
        <v>20018.086956521744</v>
      </c>
      <c r="K1630" t="s">
        <v>7970</v>
      </c>
      <c r="L1630" t="s">
        <v>7971</v>
      </c>
      <c r="M1630">
        <v>0</v>
      </c>
      <c r="N1630">
        <v>16666.666666666668</v>
      </c>
      <c r="O1630">
        <v>0</v>
      </c>
      <c r="P1630">
        <v>36496.800000000003</v>
      </c>
      <c r="Q1630">
        <v>185986.27340383863</v>
      </c>
    </row>
    <row r="1631" spans="1:17">
      <c r="A1631" s="78">
        <v>46259</v>
      </c>
      <c r="B1631" t="s">
        <v>7568</v>
      </c>
      <c r="C1631" t="s">
        <v>6158</v>
      </c>
      <c r="D1631" t="s">
        <v>6207</v>
      </c>
      <c r="E1631" t="s">
        <v>84</v>
      </c>
      <c r="F1631">
        <v>12</v>
      </c>
      <c r="G1631">
        <v>3447660.0000000005</v>
      </c>
      <c r="H1631">
        <v>2616204.9729729728</v>
      </c>
      <c r="I1631">
        <v>489795.02702702722</v>
      </c>
      <c r="J1631">
        <v>38934.260869565216</v>
      </c>
      <c r="K1631" t="s">
        <v>7970</v>
      </c>
      <c r="L1631" t="s">
        <v>7971</v>
      </c>
      <c r="M1631">
        <v>0</v>
      </c>
      <c r="N1631">
        <v>16666.666666666668</v>
      </c>
      <c r="O1631">
        <v>0</v>
      </c>
      <c r="P1631">
        <v>68953.200000000012</v>
      </c>
      <c r="Q1631">
        <v>365240.89949079533</v>
      </c>
    </row>
    <row r="1632" spans="1:17">
      <c r="A1632" s="78">
        <v>46259</v>
      </c>
      <c r="B1632" t="s">
        <v>7568</v>
      </c>
      <c r="C1632" t="s">
        <v>6158</v>
      </c>
      <c r="D1632" t="s">
        <v>6381</v>
      </c>
      <c r="E1632" t="s">
        <v>84</v>
      </c>
      <c r="F1632">
        <v>12</v>
      </c>
      <c r="G1632">
        <v>1002330.0000000001</v>
      </c>
      <c r="H1632">
        <v>754354.50810810807</v>
      </c>
      <c r="I1632">
        <v>148645.49189189193</v>
      </c>
      <c r="J1632">
        <v>9623.3739130434788</v>
      </c>
      <c r="K1632" t="s">
        <v>7970</v>
      </c>
      <c r="L1632" t="s">
        <v>7971</v>
      </c>
      <c r="M1632">
        <v>0</v>
      </c>
      <c r="N1632">
        <v>16666.666666666668</v>
      </c>
      <c r="O1632">
        <v>0</v>
      </c>
      <c r="P1632">
        <v>20046.600000000002</v>
      </c>
      <c r="Q1632">
        <v>102308.85131218178</v>
      </c>
    </row>
    <row r="1633" spans="1:17">
      <c r="A1633" s="78">
        <v>46259</v>
      </c>
      <c r="B1633" t="s">
        <v>7569</v>
      </c>
      <c r="C1633" t="s">
        <v>6239</v>
      </c>
      <c r="D1633" t="s">
        <v>6135</v>
      </c>
      <c r="E1633" t="s">
        <v>20</v>
      </c>
      <c r="F1633">
        <v>24</v>
      </c>
      <c r="G1633">
        <v>2215560</v>
      </c>
      <c r="H1633">
        <v>1702844.3675675672</v>
      </c>
      <c r="I1633">
        <v>293155.63243243261</v>
      </c>
      <c r="J1633">
        <v>22589.217391304348</v>
      </c>
      <c r="K1633" t="s">
        <v>7503</v>
      </c>
      <c r="L1633" t="s">
        <v>7974</v>
      </c>
      <c r="M1633">
        <v>25000</v>
      </c>
      <c r="N1633">
        <v>5555.5555555555557</v>
      </c>
      <c r="O1633">
        <v>0</v>
      </c>
      <c r="P1633">
        <v>44311.199999999997</v>
      </c>
      <c r="Q1633">
        <v>195699.65948557272</v>
      </c>
    </row>
    <row r="1634" spans="1:17">
      <c r="A1634" s="78">
        <v>46259</v>
      </c>
      <c r="B1634" t="s">
        <v>7570</v>
      </c>
      <c r="C1634" t="s">
        <v>6124</v>
      </c>
      <c r="D1634" t="s">
        <v>6290</v>
      </c>
      <c r="E1634" t="s">
        <v>84</v>
      </c>
      <c r="F1634">
        <v>2</v>
      </c>
      <c r="G1634">
        <v>1162910</v>
      </c>
      <c r="H1634">
        <v>851114.0324324324</v>
      </c>
      <c r="I1634">
        <v>196552.63423423423</v>
      </c>
      <c r="J1634">
        <v>32751.304347826084</v>
      </c>
      <c r="K1634" t="s">
        <v>7970</v>
      </c>
      <c r="L1634" t="s">
        <v>7971</v>
      </c>
      <c r="M1634">
        <v>0</v>
      </c>
      <c r="N1634">
        <v>3125</v>
      </c>
      <c r="O1634">
        <v>0</v>
      </c>
      <c r="P1634">
        <v>23258.2</v>
      </c>
      <c r="Q1634">
        <v>137418.12988640813</v>
      </c>
    </row>
    <row r="1635" spans="1:17">
      <c r="A1635" s="78">
        <v>46259</v>
      </c>
      <c r="B1635" t="s">
        <v>7571</v>
      </c>
      <c r="C1635" t="s">
        <v>6287</v>
      </c>
      <c r="D1635" t="s">
        <v>6125</v>
      </c>
      <c r="E1635" t="s">
        <v>84</v>
      </c>
      <c r="F1635">
        <v>14</v>
      </c>
      <c r="G1635">
        <v>1282050</v>
      </c>
      <c r="H1635">
        <v>905964.9729729729</v>
      </c>
      <c r="I1635">
        <v>249035.0270270271</v>
      </c>
      <c r="J1635">
        <v>50779.82608695652</v>
      </c>
      <c r="K1635" t="s">
        <v>7970</v>
      </c>
      <c r="L1635" t="s">
        <v>7971</v>
      </c>
      <c r="M1635">
        <v>0</v>
      </c>
      <c r="N1635">
        <v>12500</v>
      </c>
      <c r="O1635">
        <v>0</v>
      </c>
      <c r="P1635">
        <v>25641.000000000004</v>
      </c>
      <c r="Q1635">
        <v>160114.20094007059</v>
      </c>
    </row>
    <row r="1636" spans="1:17">
      <c r="A1636" s="78">
        <v>46259</v>
      </c>
      <c r="B1636" t="s">
        <v>7571</v>
      </c>
      <c r="C1636" t="s">
        <v>6287</v>
      </c>
      <c r="D1636" t="s">
        <v>138</v>
      </c>
      <c r="E1636" t="s">
        <v>84</v>
      </c>
      <c r="F1636">
        <v>3</v>
      </c>
      <c r="G1636">
        <v>247252.50000000003</v>
      </c>
      <c r="H1636">
        <v>174721.81621621622</v>
      </c>
      <c r="I1636">
        <v>48028.183783783781</v>
      </c>
      <c r="J1636">
        <v>10881.391304347826</v>
      </c>
      <c r="K1636" t="s">
        <v>7970</v>
      </c>
      <c r="L1636" t="s">
        <v>7971</v>
      </c>
      <c r="M1636">
        <v>0</v>
      </c>
      <c r="N1636">
        <v>12500</v>
      </c>
      <c r="O1636">
        <v>0</v>
      </c>
      <c r="P1636">
        <v>4945.05</v>
      </c>
      <c r="Q1636">
        <v>19701.742479435958</v>
      </c>
    </row>
    <row r="1637" spans="1:17">
      <c r="A1637" s="78">
        <v>46259</v>
      </c>
      <c r="B1637" t="s">
        <v>7572</v>
      </c>
      <c r="C1637" t="s">
        <v>6287</v>
      </c>
      <c r="D1637" t="s">
        <v>6156</v>
      </c>
      <c r="E1637" t="s">
        <v>20</v>
      </c>
      <c r="F1637">
        <v>16</v>
      </c>
      <c r="G1637">
        <v>2748360.0000000005</v>
      </c>
      <c r="H1637">
        <v>2037496.735135135</v>
      </c>
      <c r="I1637">
        <v>438503.26486486499</v>
      </c>
      <c r="J1637">
        <v>65967.860869565222</v>
      </c>
      <c r="K1637" t="s">
        <v>7970</v>
      </c>
      <c r="L1637" t="s">
        <v>7971</v>
      </c>
      <c r="M1637">
        <v>0</v>
      </c>
      <c r="N1637">
        <v>12500</v>
      </c>
      <c r="O1637">
        <v>0</v>
      </c>
      <c r="P1637">
        <v>54967.200000000004</v>
      </c>
      <c r="Q1637">
        <v>305068.20399529976</v>
      </c>
    </row>
    <row r="1638" spans="1:17">
      <c r="A1638" s="78">
        <v>46259</v>
      </c>
      <c r="B1638" t="s">
        <v>7573</v>
      </c>
      <c r="C1638" t="s">
        <v>6138</v>
      </c>
      <c r="D1638" t="s">
        <v>6248</v>
      </c>
      <c r="E1638" t="s">
        <v>84</v>
      </c>
      <c r="F1638">
        <v>4</v>
      </c>
      <c r="G1638">
        <v>605320</v>
      </c>
      <c r="H1638">
        <v>444354.24864864862</v>
      </c>
      <c r="I1638">
        <v>100979.08468468464</v>
      </c>
      <c r="J1638">
        <v>16008.347826086958</v>
      </c>
      <c r="K1638" t="s">
        <v>7970</v>
      </c>
      <c r="L1638" t="s">
        <v>7971</v>
      </c>
      <c r="M1638">
        <v>0</v>
      </c>
      <c r="N1638">
        <v>5555.5555555555557</v>
      </c>
      <c r="O1638">
        <v>0</v>
      </c>
      <c r="P1638">
        <v>12106.4</v>
      </c>
      <c r="Q1638">
        <v>67308.781303042124</v>
      </c>
    </row>
    <row r="1639" spans="1:17">
      <c r="A1639" s="78">
        <v>46259</v>
      </c>
      <c r="B1639" t="s">
        <v>7574</v>
      </c>
      <c r="C1639" t="s">
        <v>6239</v>
      </c>
      <c r="D1639" t="s">
        <v>6160</v>
      </c>
      <c r="E1639" t="s">
        <v>20</v>
      </c>
      <c r="F1639">
        <v>1</v>
      </c>
      <c r="G1639">
        <v>810300</v>
      </c>
      <c r="H1639">
        <v>598738.07567567565</v>
      </c>
      <c r="I1639">
        <v>131261.92432432424</v>
      </c>
      <c r="J1639">
        <v>19910.956521739132</v>
      </c>
      <c r="K1639" t="s">
        <v>7970</v>
      </c>
      <c r="L1639" t="s">
        <v>7971</v>
      </c>
      <c r="M1639">
        <v>0</v>
      </c>
      <c r="N1639">
        <v>7142.8571428571431</v>
      </c>
      <c r="O1639">
        <v>0</v>
      </c>
      <c r="P1639">
        <v>16206</v>
      </c>
      <c r="Q1639">
        <v>88002.110659727958</v>
      </c>
    </row>
    <row r="1640" spans="1:17">
      <c r="A1640" s="78">
        <v>46259</v>
      </c>
      <c r="B1640" t="s">
        <v>7575</v>
      </c>
      <c r="C1640" t="s">
        <v>6134</v>
      </c>
      <c r="D1640" t="s">
        <v>6202</v>
      </c>
      <c r="E1640" t="s">
        <v>661</v>
      </c>
      <c r="F1640">
        <v>4</v>
      </c>
      <c r="G1640">
        <v>283790</v>
      </c>
      <c r="H1640">
        <v>188280.47567567567</v>
      </c>
      <c r="I1640">
        <v>67386.190990990988</v>
      </c>
      <c r="J1640">
        <v>15885.913043478264</v>
      </c>
      <c r="K1640" t="s">
        <v>7970</v>
      </c>
      <c r="L1640" t="s">
        <v>7972</v>
      </c>
      <c r="M1640">
        <v>0</v>
      </c>
      <c r="N1640">
        <v>0</v>
      </c>
      <c r="O1640">
        <v>0</v>
      </c>
      <c r="P1640">
        <v>5675.8</v>
      </c>
      <c r="Q1640">
        <v>45824.477947512722</v>
      </c>
    </row>
    <row r="1641" spans="1:17">
      <c r="A1641" s="78">
        <v>46259</v>
      </c>
      <c r="B1641" t="s">
        <v>7575</v>
      </c>
      <c r="C1641" t="s">
        <v>6134</v>
      </c>
      <c r="D1641" t="s">
        <v>726</v>
      </c>
      <c r="E1641" t="s">
        <v>661</v>
      </c>
      <c r="F1641">
        <v>4</v>
      </c>
      <c r="G1641">
        <v>255411.00000000003</v>
      </c>
      <c r="H1641">
        <v>169452.42810810811</v>
      </c>
      <c r="I1641">
        <v>60647.571891891886</v>
      </c>
      <c r="J1641">
        <v>16375.652173913042</v>
      </c>
      <c r="K1641" t="s">
        <v>7970</v>
      </c>
      <c r="L1641" t="s">
        <v>7972</v>
      </c>
      <c r="M1641">
        <v>0</v>
      </c>
      <c r="N1641">
        <v>0</v>
      </c>
      <c r="O1641">
        <v>0</v>
      </c>
      <c r="P1641">
        <v>5108.22</v>
      </c>
      <c r="Q1641">
        <v>39163.699717978845</v>
      </c>
    </row>
    <row r="1642" spans="1:17">
      <c r="A1642" s="78">
        <v>46259</v>
      </c>
      <c r="B1642" t="s">
        <v>7576</v>
      </c>
      <c r="C1642" t="s">
        <v>6196</v>
      </c>
      <c r="D1642" t="s">
        <v>6205</v>
      </c>
      <c r="E1642" t="s">
        <v>661</v>
      </c>
      <c r="F1642">
        <v>2</v>
      </c>
      <c r="G1642">
        <v>528175</v>
      </c>
      <c r="H1642">
        <v>346208.04324324324</v>
      </c>
      <c r="I1642">
        <v>129625.29009009007</v>
      </c>
      <c r="J1642">
        <v>32185.043478260868</v>
      </c>
      <c r="K1642" t="s">
        <v>7970</v>
      </c>
      <c r="L1642" t="s">
        <v>7971</v>
      </c>
      <c r="M1642">
        <v>0</v>
      </c>
      <c r="N1642">
        <v>6250</v>
      </c>
      <c r="O1642">
        <v>0</v>
      </c>
      <c r="P1642">
        <v>10563.5</v>
      </c>
      <c r="Q1642">
        <v>80626.746611829207</v>
      </c>
    </row>
    <row r="1643" spans="1:17">
      <c r="A1643" s="78">
        <v>46259</v>
      </c>
      <c r="B1643" t="s">
        <v>7577</v>
      </c>
      <c r="C1643" t="s">
        <v>6143</v>
      </c>
      <c r="D1643" t="s">
        <v>6202</v>
      </c>
      <c r="E1643" t="s">
        <v>661</v>
      </c>
      <c r="F1643">
        <v>4</v>
      </c>
      <c r="G1643">
        <v>283790</v>
      </c>
      <c r="H1643">
        <v>188280.47567567567</v>
      </c>
      <c r="I1643">
        <v>67386.190990990988</v>
      </c>
      <c r="J1643">
        <v>15885.913043478264</v>
      </c>
      <c r="K1643" t="s">
        <v>7970</v>
      </c>
      <c r="L1643" t="s">
        <v>7971</v>
      </c>
      <c r="M1643">
        <v>0</v>
      </c>
      <c r="N1643">
        <v>18750</v>
      </c>
      <c r="O1643">
        <v>0</v>
      </c>
      <c r="P1643">
        <v>5675.8</v>
      </c>
      <c r="Q1643">
        <v>27074.477947512725</v>
      </c>
    </row>
    <row r="1644" spans="1:17">
      <c r="A1644" s="78">
        <v>46259</v>
      </c>
      <c r="B1644" t="s">
        <v>7577</v>
      </c>
      <c r="C1644" t="s">
        <v>6143</v>
      </c>
      <c r="D1644" t="s">
        <v>6202</v>
      </c>
      <c r="E1644" t="s">
        <v>661</v>
      </c>
      <c r="F1644">
        <v>24</v>
      </c>
      <c r="G1644">
        <v>1702740.0000000002</v>
      </c>
      <c r="H1644">
        <v>1129682.854054054</v>
      </c>
      <c r="I1644">
        <v>404317.14594594599</v>
      </c>
      <c r="J1644">
        <v>95315.478260869568</v>
      </c>
      <c r="K1644" t="s">
        <v>7970</v>
      </c>
      <c r="L1644" t="s">
        <v>7971</v>
      </c>
      <c r="M1644">
        <v>0</v>
      </c>
      <c r="N1644">
        <v>18750</v>
      </c>
      <c r="O1644">
        <v>0</v>
      </c>
      <c r="P1644">
        <v>34054.800000000003</v>
      </c>
      <c r="Q1644">
        <v>256196.86768507643</v>
      </c>
    </row>
    <row r="1645" spans="1:17">
      <c r="A1645" s="78">
        <v>46259</v>
      </c>
      <c r="B1645" t="s">
        <v>7578</v>
      </c>
      <c r="C1645" t="s">
        <v>6143</v>
      </c>
      <c r="D1645" t="s">
        <v>2791</v>
      </c>
      <c r="E1645" t="s">
        <v>2770</v>
      </c>
      <c r="F1645">
        <v>15</v>
      </c>
      <c r="G1645">
        <v>1541512.5000000002</v>
      </c>
      <c r="H1645">
        <v>1063122.1621621619</v>
      </c>
      <c r="I1645">
        <v>325627.8378378381</v>
      </c>
      <c r="J1645">
        <v>230667.13043478259</v>
      </c>
      <c r="K1645" t="s">
        <v>7970</v>
      </c>
      <c r="L1645" t="s">
        <v>7972</v>
      </c>
      <c r="M1645">
        <v>0</v>
      </c>
      <c r="N1645">
        <v>0</v>
      </c>
      <c r="O1645">
        <v>0</v>
      </c>
      <c r="P1645">
        <v>0</v>
      </c>
      <c r="Q1645">
        <v>94960.707403055509</v>
      </c>
    </row>
    <row r="1646" spans="1:17">
      <c r="A1646" s="78">
        <v>46259</v>
      </c>
      <c r="B1646" t="s">
        <v>7579</v>
      </c>
      <c r="C1646" t="s">
        <v>6143</v>
      </c>
      <c r="D1646" t="s">
        <v>2791</v>
      </c>
      <c r="E1646" t="s">
        <v>2770</v>
      </c>
      <c r="F1646">
        <v>3</v>
      </c>
      <c r="G1646">
        <v>308302.5</v>
      </c>
      <c r="H1646">
        <v>212624.4324324324</v>
      </c>
      <c r="I1646">
        <v>65125.567567567603</v>
      </c>
      <c r="J1646">
        <v>46133.426086956519</v>
      </c>
      <c r="K1646" t="s">
        <v>7970</v>
      </c>
      <c r="L1646" t="s">
        <v>7972</v>
      </c>
      <c r="M1646">
        <v>0</v>
      </c>
      <c r="N1646">
        <v>0</v>
      </c>
      <c r="O1646">
        <v>0</v>
      </c>
      <c r="P1646">
        <v>0</v>
      </c>
      <c r="Q1646">
        <v>18992.141480611084</v>
      </c>
    </row>
    <row r="1647" spans="1:17">
      <c r="A1647" s="78">
        <v>46260</v>
      </c>
      <c r="B1647" t="s">
        <v>7580</v>
      </c>
      <c r="C1647" t="s">
        <v>6158</v>
      </c>
      <c r="D1647" t="s">
        <v>6135</v>
      </c>
      <c r="E1647" t="s">
        <v>20</v>
      </c>
      <c r="F1647">
        <v>12</v>
      </c>
      <c r="G1647">
        <v>1107780</v>
      </c>
      <c r="H1647">
        <v>851422.18378378358</v>
      </c>
      <c r="I1647">
        <v>146577.81621621631</v>
      </c>
      <c r="J1647">
        <v>11294.608695652174</v>
      </c>
      <c r="K1647" t="s">
        <v>7970</v>
      </c>
      <c r="L1647" t="s">
        <v>7972</v>
      </c>
      <c r="M1647">
        <v>0</v>
      </c>
      <c r="N1647">
        <v>0</v>
      </c>
      <c r="O1647">
        <v>0</v>
      </c>
      <c r="P1647">
        <v>22155.599999999999</v>
      </c>
      <c r="Q1647">
        <v>113127.60752056414</v>
      </c>
    </row>
    <row r="1648" spans="1:17">
      <c r="A1648" s="78">
        <v>46260</v>
      </c>
      <c r="B1648" t="s">
        <v>7580</v>
      </c>
      <c r="C1648" t="s">
        <v>6158</v>
      </c>
      <c r="D1648" t="s">
        <v>6129</v>
      </c>
      <c r="E1648" t="s">
        <v>20</v>
      </c>
      <c r="F1648">
        <v>12</v>
      </c>
      <c r="G1648">
        <v>167702.5</v>
      </c>
      <c r="H1648">
        <v>129654.68108108104</v>
      </c>
      <c r="I1648">
        <v>21428.652252252272</v>
      </c>
      <c r="J1648">
        <v>1331.478260869565</v>
      </c>
      <c r="K1648" t="s">
        <v>7970</v>
      </c>
      <c r="L1648" t="s">
        <v>7972</v>
      </c>
      <c r="M1648">
        <v>0</v>
      </c>
      <c r="N1648">
        <v>0</v>
      </c>
      <c r="O1648">
        <v>0</v>
      </c>
      <c r="P1648">
        <v>3354.05</v>
      </c>
      <c r="Q1648">
        <v>16743.123991382708</v>
      </c>
    </row>
    <row r="1649" spans="1:17">
      <c r="A1649" s="78">
        <v>46260</v>
      </c>
      <c r="B1649" t="s">
        <v>7580</v>
      </c>
      <c r="C1649" t="s">
        <v>6158</v>
      </c>
      <c r="D1649" t="s">
        <v>6273</v>
      </c>
      <c r="E1649" t="s">
        <v>20</v>
      </c>
      <c r="F1649">
        <v>18</v>
      </c>
      <c r="G1649">
        <v>962370.00000000012</v>
      </c>
      <c r="H1649">
        <v>736327.65405405406</v>
      </c>
      <c r="I1649">
        <v>130672.34594594594</v>
      </c>
      <c r="J1649">
        <v>7920</v>
      </c>
      <c r="K1649" t="s">
        <v>7970</v>
      </c>
      <c r="L1649" t="s">
        <v>7972</v>
      </c>
      <c r="M1649">
        <v>0</v>
      </c>
      <c r="N1649">
        <v>0</v>
      </c>
      <c r="O1649">
        <v>0</v>
      </c>
      <c r="P1649">
        <v>19247.400000000001</v>
      </c>
      <c r="Q1649">
        <v>103504.94594594595</v>
      </c>
    </row>
    <row r="1650" spans="1:17">
      <c r="A1650" s="78">
        <v>46260</v>
      </c>
      <c r="B1650" t="s">
        <v>7581</v>
      </c>
      <c r="C1650" t="s">
        <v>6158</v>
      </c>
      <c r="D1650" t="s">
        <v>6216</v>
      </c>
      <c r="E1650" t="s">
        <v>20</v>
      </c>
      <c r="F1650">
        <v>6</v>
      </c>
      <c r="G1650">
        <v>274725</v>
      </c>
      <c r="H1650">
        <v>206153.25405405404</v>
      </c>
      <c r="I1650">
        <v>41346.745945945964</v>
      </c>
      <c r="J1650">
        <v>5004.5217391304359</v>
      </c>
      <c r="K1650" t="s">
        <v>7970</v>
      </c>
      <c r="L1650" t="s">
        <v>7971</v>
      </c>
      <c r="M1650">
        <v>0</v>
      </c>
      <c r="N1650">
        <v>5882.3529411764703</v>
      </c>
      <c r="O1650">
        <v>0</v>
      </c>
      <c r="P1650">
        <v>5494.5000000000009</v>
      </c>
      <c r="Q1650">
        <v>24965.371265639063</v>
      </c>
    </row>
    <row r="1651" spans="1:17">
      <c r="A1651" s="78">
        <v>46260</v>
      </c>
      <c r="B1651" t="s">
        <v>7582</v>
      </c>
      <c r="C1651" t="s">
        <v>6134</v>
      </c>
      <c r="D1651" t="s">
        <v>6189</v>
      </c>
      <c r="E1651" t="s">
        <v>84</v>
      </c>
      <c r="F1651">
        <v>2</v>
      </c>
      <c r="G1651">
        <v>799940</v>
      </c>
      <c r="H1651">
        <v>580094.91891891882</v>
      </c>
      <c r="I1651">
        <v>140571.74774774781</v>
      </c>
      <c r="J1651">
        <v>28833.391304347824</v>
      </c>
      <c r="K1651" t="s">
        <v>7967</v>
      </c>
      <c r="L1651" t="s">
        <v>7973</v>
      </c>
      <c r="M1651">
        <v>0</v>
      </c>
      <c r="N1651">
        <v>0</v>
      </c>
      <c r="O1651">
        <v>23998.199999999997</v>
      </c>
      <c r="P1651">
        <v>15998.8</v>
      </c>
      <c r="Q1651">
        <v>71741.356443399985</v>
      </c>
    </row>
    <row r="1652" spans="1:17">
      <c r="A1652" s="78">
        <v>46260</v>
      </c>
      <c r="B1652" t="s">
        <v>7583</v>
      </c>
      <c r="C1652" t="s">
        <v>6134</v>
      </c>
      <c r="D1652" t="s">
        <v>6294</v>
      </c>
      <c r="E1652" t="s">
        <v>84</v>
      </c>
      <c r="F1652">
        <v>3</v>
      </c>
      <c r="G1652">
        <v>2122042.5</v>
      </c>
      <c r="H1652">
        <v>1550078.3351351349</v>
      </c>
      <c r="I1652">
        <v>361671.66486486513</v>
      </c>
      <c r="J1652">
        <v>59709.913043478264</v>
      </c>
      <c r="K1652" t="s">
        <v>7970</v>
      </c>
      <c r="L1652" t="s">
        <v>7971</v>
      </c>
      <c r="M1652">
        <v>0</v>
      </c>
      <c r="N1652">
        <v>6250</v>
      </c>
      <c r="O1652">
        <v>0</v>
      </c>
      <c r="P1652">
        <v>42440.850000000006</v>
      </c>
      <c r="Q1652">
        <v>253270.90182138685</v>
      </c>
    </row>
    <row r="1653" spans="1:17">
      <c r="A1653" s="78">
        <v>46260</v>
      </c>
      <c r="B1653" t="s">
        <v>7584</v>
      </c>
      <c r="C1653" t="s">
        <v>6134</v>
      </c>
      <c r="D1653" t="s">
        <v>6129</v>
      </c>
      <c r="E1653" t="s">
        <v>20</v>
      </c>
      <c r="F1653">
        <v>12</v>
      </c>
      <c r="G1653">
        <v>167702.5</v>
      </c>
      <c r="H1653">
        <v>129654.68108108104</v>
      </c>
      <c r="I1653">
        <v>21428.652252252272</v>
      </c>
      <c r="J1653">
        <v>1331.478260869565</v>
      </c>
      <c r="K1653" t="s">
        <v>7970</v>
      </c>
      <c r="L1653" t="s">
        <v>7971</v>
      </c>
      <c r="M1653">
        <v>0</v>
      </c>
      <c r="N1653">
        <v>10000</v>
      </c>
      <c r="O1653">
        <v>0</v>
      </c>
      <c r="P1653">
        <v>3354.05</v>
      </c>
      <c r="Q1653">
        <v>6743.1239913827076</v>
      </c>
    </row>
    <row r="1654" spans="1:17">
      <c r="A1654" s="78">
        <v>46260</v>
      </c>
      <c r="B1654" t="s">
        <v>7584</v>
      </c>
      <c r="C1654" t="s">
        <v>6134</v>
      </c>
      <c r="D1654" t="s">
        <v>6131</v>
      </c>
      <c r="E1654" t="s">
        <v>20</v>
      </c>
      <c r="F1654">
        <v>12</v>
      </c>
      <c r="G1654">
        <v>309782.5</v>
      </c>
      <c r="H1654">
        <v>238971.37297297292</v>
      </c>
      <c r="I1654">
        <v>40111.96036036039</v>
      </c>
      <c r="J1654">
        <v>2252.7969391304346</v>
      </c>
      <c r="K1654" t="s">
        <v>7970</v>
      </c>
      <c r="L1654" t="s">
        <v>7971</v>
      </c>
      <c r="M1654">
        <v>0</v>
      </c>
      <c r="N1654">
        <v>10000</v>
      </c>
      <c r="O1654">
        <v>0</v>
      </c>
      <c r="P1654">
        <v>6195.65</v>
      </c>
      <c r="Q1654">
        <v>21663.513421229953</v>
      </c>
    </row>
    <row r="1655" spans="1:17">
      <c r="A1655" s="78">
        <v>46260</v>
      </c>
      <c r="B1655" t="s">
        <v>7585</v>
      </c>
      <c r="C1655" t="s">
        <v>6138</v>
      </c>
      <c r="D1655" t="s">
        <v>6296</v>
      </c>
      <c r="E1655" t="s">
        <v>20</v>
      </c>
      <c r="F1655">
        <v>20</v>
      </c>
      <c r="G1655">
        <v>1544750</v>
      </c>
      <c r="H1655">
        <v>1170975.1351351349</v>
      </c>
      <c r="I1655">
        <v>220691.5315315316</v>
      </c>
      <c r="J1655">
        <v>17248</v>
      </c>
      <c r="K1655" t="s">
        <v>7970</v>
      </c>
      <c r="L1655" t="s">
        <v>7971</v>
      </c>
      <c r="M1655">
        <v>0</v>
      </c>
      <c r="N1655">
        <v>5555.5555555555557</v>
      </c>
      <c r="O1655">
        <v>0</v>
      </c>
      <c r="P1655">
        <v>30895</v>
      </c>
      <c r="Q1655">
        <v>166992.97597597603</v>
      </c>
    </row>
    <row r="1656" spans="1:17">
      <c r="A1656" s="78">
        <v>46260</v>
      </c>
      <c r="B1656" t="s">
        <v>7586</v>
      </c>
      <c r="C1656" t="s">
        <v>6138</v>
      </c>
      <c r="D1656" t="s">
        <v>6248</v>
      </c>
      <c r="E1656" t="s">
        <v>84</v>
      </c>
      <c r="F1656">
        <v>4</v>
      </c>
      <c r="G1656">
        <v>605320</v>
      </c>
      <c r="H1656">
        <v>444354.24864864862</v>
      </c>
      <c r="I1656">
        <v>100979.08468468464</v>
      </c>
      <c r="J1656">
        <v>16008.347826086958</v>
      </c>
      <c r="K1656" t="s">
        <v>7970</v>
      </c>
      <c r="L1656" t="s">
        <v>7971</v>
      </c>
      <c r="M1656">
        <v>0</v>
      </c>
      <c r="N1656">
        <v>7142.8571428571431</v>
      </c>
      <c r="O1656">
        <v>0</v>
      </c>
      <c r="P1656">
        <v>12106.4</v>
      </c>
      <c r="Q1656">
        <v>65721.479715740541</v>
      </c>
    </row>
    <row r="1657" spans="1:17">
      <c r="A1657" s="78">
        <v>46260</v>
      </c>
      <c r="B1657" t="s">
        <v>7587</v>
      </c>
      <c r="C1657" t="s">
        <v>6134</v>
      </c>
      <c r="D1657" t="s">
        <v>6156</v>
      </c>
      <c r="E1657" t="s">
        <v>20</v>
      </c>
      <c r="F1657">
        <v>2</v>
      </c>
      <c r="G1657">
        <v>343545.00000000006</v>
      </c>
      <c r="H1657">
        <v>254687.09189189188</v>
      </c>
      <c r="I1657">
        <v>54812.908108108124</v>
      </c>
      <c r="J1657">
        <v>8245.9826086956527</v>
      </c>
      <c r="K1657" t="s">
        <v>7970</v>
      </c>
      <c r="L1657" t="s">
        <v>7971</v>
      </c>
      <c r="M1657">
        <v>0</v>
      </c>
      <c r="N1657">
        <v>5882.3529411764703</v>
      </c>
      <c r="O1657">
        <v>0</v>
      </c>
      <c r="P1657">
        <v>6870.9000000000005</v>
      </c>
      <c r="Q1657">
        <v>33813.672558236001</v>
      </c>
    </row>
    <row r="1658" spans="1:17">
      <c r="A1658" s="78">
        <v>46260</v>
      </c>
      <c r="B1658" t="s">
        <v>7588</v>
      </c>
      <c r="C1658" t="s">
        <v>6134</v>
      </c>
      <c r="D1658" t="s">
        <v>6135</v>
      </c>
      <c r="E1658" t="s">
        <v>20</v>
      </c>
      <c r="F1658">
        <v>24</v>
      </c>
      <c r="G1658">
        <v>2215560</v>
      </c>
      <c r="H1658">
        <v>1702844.3675675672</v>
      </c>
      <c r="I1658">
        <v>293155.63243243261</v>
      </c>
      <c r="J1658">
        <v>22589.217391304348</v>
      </c>
      <c r="K1658" t="s">
        <v>7503</v>
      </c>
      <c r="L1658" t="s">
        <v>7974</v>
      </c>
      <c r="M1658">
        <v>25000</v>
      </c>
      <c r="N1658">
        <v>10000</v>
      </c>
      <c r="O1658">
        <v>0</v>
      </c>
      <c r="P1658">
        <v>44311.199999999997</v>
      </c>
      <c r="Q1658">
        <v>191255.21504112828</v>
      </c>
    </row>
    <row r="1659" spans="1:17">
      <c r="A1659" s="78">
        <v>46260</v>
      </c>
      <c r="B1659" t="s">
        <v>7589</v>
      </c>
      <c r="C1659" t="s">
        <v>6196</v>
      </c>
      <c r="D1659" t="s">
        <v>6160</v>
      </c>
      <c r="E1659" t="s">
        <v>20</v>
      </c>
      <c r="F1659">
        <v>1</v>
      </c>
      <c r="G1659">
        <v>810300</v>
      </c>
      <c r="H1659">
        <v>598738.07567567565</v>
      </c>
      <c r="I1659">
        <v>131261.92432432424</v>
      </c>
      <c r="J1659">
        <v>19910.956521739132</v>
      </c>
      <c r="K1659" t="s">
        <v>7970</v>
      </c>
      <c r="L1659" t="s">
        <v>7971</v>
      </c>
      <c r="M1659">
        <v>0</v>
      </c>
      <c r="N1659">
        <v>6250</v>
      </c>
      <c r="O1659">
        <v>0</v>
      </c>
      <c r="P1659">
        <v>16206</v>
      </c>
      <c r="Q1659">
        <v>88894.967802585103</v>
      </c>
    </row>
    <row r="1660" spans="1:17">
      <c r="A1660" s="78">
        <v>46260</v>
      </c>
      <c r="B1660" t="s">
        <v>7590</v>
      </c>
      <c r="C1660" t="s">
        <v>6158</v>
      </c>
      <c r="D1660" t="s">
        <v>6131</v>
      </c>
      <c r="E1660" t="s">
        <v>20</v>
      </c>
      <c r="F1660">
        <v>72</v>
      </c>
      <c r="G1660">
        <v>1858695</v>
      </c>
      <c r="H1660">
        <v>1433828.2378378375</v>
      </c>
      <c r="I1660">
        <v>240671.76216216222</v>
      </c>
      <c r="J1660">
        <v>13516.781634782606</v>
      </c>
      <c r="K1660" t="s">
        <v>7970</v>
      </c>
      <c r="L1660" t="s">
        <v>7971</v>
      </c>
      <c r="M1660">
        <v>0</v>
      </c>
      <c r="N1660">
        <v>12500</v>
      </c>
      <c r="O1660">
        <v>0</v>
      </c>
      <c r="P1660">
        <v>37173.899999999994</v>
      </c>
      <c r="Q1660">
        <v>177481.08052737961</v>
      </c>
    </row>
    <row r="1661" spans="1:17">
      <c r="A1661" s="78">
        <v>46260</v>
      </c>
      <c r="B1661" t="s">
        <v>7591</v>
      </c>
      <c r="C1661" t="s">
        <v>6196</v>
      </c>
      <c r="D1661" t="s">
        <v>6135</v>
      </c>
      <c r="E1661" t="s">
        <v>20</v>
      </c>
      <c r="F1661">
        <v>24</v>
      </c>
      <c r="G1661">
        <v>2215560</v>
      </c>
      <c r="H1661">
        <v>1702844.3675675672</v>
      </c>
      <c r="I1661">
        <v>293155.63243243261</v>
      </c>
      <c r="J1661">
        <v>22589.217391304348</v>
      </c>
      <c r="K1661" t="s">
        <v>7503</v>
      </c>
      <c r="L1661" t="s">
        <v>7974</v>
      </c>
      <c r="M1661">
        <v>25000</v>
      </c>
      <c r="N1661">
        <v>6250</v>
      </c>
      <c r="O1661">
        <v>0</v>
      </c>
      <c r="P1661">
        <v>44311.199999999997</v>
      </c>
      <c r="Q1661">
        <v>195005.21504112828</v>
      </c>
    </row>
    <row r="1662" spans="1:17">
      <c r="A1662" s="78">
        <v>46260</v>
      </c>
      <c r="B1662" t="s">
        <v>7592</v>
      </c>
      <c r="C1662" t="s">
        <v>6143</v>
      </c>
      <c r="D1662" t="s">
        <v>6135</v>
      </c>
      <c r="E1662" t="s">
        <v>20</v>
      </c>
      <c r="F1662">
        <v>48</v>
      </c>
      <c r="G1662">
        <v>4431120</v>
      </c>
      <c r="H1662">
        <v>3405688.7351351343</v>
      </c>
      <c r="I1662">
        <v>586311.26486486522</v>
      </c>
      <c r="J1662">
        <v>45178.434782608696</v>
      </c>
      <c r="K1662" t="s">
        <v>7503</v>
      </c>
      <c r="L1662" t="s">
        <v>7974</v>
      </c>
      <c r="M1662">
        <v>50000</v>
      </c>
      <c r="N1662">
        <v>18750</v>
      </c>
      <c r="O1662">
        <v>0</v>
      </c>
      <c r="P1662">
        <v>88622.399999999994</v>
      </c>
      <c r="Q1662">
        <v>383760.43008225656</v>
      </c>
    </row>
    <row r="1663" spans="1:17">
      <c r="A1663" s="78">
        <v>46260</v>
      </c>
      <c r="B1663" t="s">
        <v>7593</v>
      </c>
      <c r="C1663" t="s">
        <v>6175</v>
      </c>
      <c r="D1663" t="s">
        <v>6156</v>
      </c>
      <c r="E1663" t="s">
        <v>20</v>
      </c>
      <c r="F1663">
        <v>2</v>
      </c>
      <c r="G1663">
        <v>343545.00000000006</v>
      </c>
      <c r="H1663">
        <v>254687.09189189188</v>
      </c>
      <c r="I1663">
        <v>54812.908108108124</v>
      </c>
      <c r="J1663">
        <v>8245.9826086956527</v>
      </c>
      <c r="K1663" t="s">
        <v>7970</v>
      </c>
      <c r="L1663" t="s">
        <v>7971</v>
      </c>
      <c r="M1663">
        <v>0</v>
      </c>
      <c r="N1663">
        <v>5882.3529411764703</v>
      </c>
      <c r="O1663">
        <v>0</v>
      </c>
      <c r="P1663">
        <v>6870.9000000000005</v>
      </c>
      <c r="Q1663">
        <v>33813.672558236001</v>
      </c>
    </row>
    <row r="1664" spans="1:17">
      <c r="A1664" s="78">
        <v>46260</v>
      </c>
      <c r="B1664" t="s">
        <v>7594</v>
      </c>
      <c r="C1664" t="s">
        <v>6124</v>
      </c>
      <c r="D1664" t="s">
        <v>6160</v>
      </c>
      <c r="E1664" t="s">
        <v>20</v>
      </c>
      <c r="F1664">
        <v>2</v>
      </c>
      <c r="G1664">
        <v>1620600</v>
      </c>
      <c r="H1664">
        <v>1197476.1513513513</v>
      </c>
      <c r="I1664">
        <v>262523.84864864848</v>
      </c>
      <c r="J1664">
        <v>39821.913043478264</v>
      </c>
      <c r="K1664" t="s">
        <v>7970</v>
      </c>
      <c r="L1664" t="s">
        <v>7971</v>
      </c>
      <c r="M1664">
        <v>0</v>
      </c>
      <c r="N1664">
        <v>13636.363636363636</v>
      </c>
      <c r="O1664">
        <v>0</v>
      </c>
      <c r="P1664">
        <v>32412</v>
      </c>
      <c r="Q1664">
        <v>176653.57196880656</v>
      </c>
    </row>
    <row r="1665" spans="1:17">
      <c r="A1665" s="78">
        <v>46260</v>
      </c>
      <c r="B1665" t="s">
        <v>7595</v>
      </c>
      <c r="C1665" t="s">
        <v>6143</v>
      </c>
      <c r="D1665" t="s">
        <v>6131</v>
      </c>
      <c r="E1665" t="s">
        <v>20</v>
      </c>
      <c r="F1665">
        <v>72</v>
      </c>
      <c r="G1665">
        <v>1858695</v>
      </c>
      <c r="H1665">
        <v>1433828.2378378375</v>
      </c>
      <c r="I1665">
        <v>240671.76216216222</v>
      </c>
      <c r="J1665">
        <v>13516.781634782606</v>
      </c>
      <c r="K1665" t="s">
        <v>7970</v>
      </c>
      <c r="L1665" t="s">
        <v>7971</v>
      </c>
      <c r="M1665">
        <v>0</v>
      </c>
      <c r="N1665">
        <v>18750</v>
      </c>
      <c r="O1665">
        <v>0</v>
      </c>
      <c r="P1665">
        <v>37173.899999999994</v>
      </c>
      <c r="Q1665">
        <v>171231.08052737961</v>
      </c>
    </row>
    <row r="1666" spans="1:17">
      <c r="A1666" s="78">
        <v>46260</v>
      </c>
      <c r="B1666" t="s">
        <v>7595</v>
      </c>
      <c r="C1666" t="s">
        <v>6143</v>
      </c>
      <c r="D1666" t="s">
        <v>6296</v>
      </c>
      <c r="E1666" t="s">
        <v>20</v>
      </c>
      <c r="F1666">
        <v>12</v>
      </c>
      <c r="G1666">
        <v>926850.00000000012</v>
      </c>
      <c r="H1666">
        <v>702585.08108108095</v>
      </c>
      <c r="I1666">
        <v>132414.91891891905</v>
      </c>
      <c r="J1666">
        <v>10348.800000000001</v>
      </c>
      <c r="K1666" t="s">
        <v>7970</v>
      </c>
      <c r="L1666" t="s">
        <v>7971</v>
      </c>
      <c r="M1666">
        <v>0</v>
      </c>
      <c r="N1666">
        <v>18750</v>
      </c>
      <c r="O1666">
        <v>0</v>
      </c>
      <c r="P1666">
        <v>18537</v>
      </c>
      <c r="Q1666">
        <v>84779.118918919048</v>
      </c>
    </row>
    <row r="1667" spans="1:17">
      <c r="A1667" s="78">
        <v>46260</v>
      </c>
      <c r="B1667" t="s">
        <v>7596</v>
      </c>
      <c r="C1667" t="s">
        <v>6143</v>
      </c>
      <c r="D1667" t="s">
        <v>6166</v>
      </c>
      <c r="E1667" t="s">
        <v>84</v>
      </c>
      <c r="F1667">
        <v>16</v>
      </c>
      <c r="G1667">
        <v>1659080</v>
      </c>
      <c r="H1667">
        <v>1189464.2162162161</v>
      </c>
      <c r="I1667">
        <v>305202.45045045041</v>
      </c>
      <c r="J1667">
        <v>57299.478260869568</v>
      </c>
      <c r="K1667" t="s">
        <v>7970</v>
      </c>
      <c r="L1667" t="s">
        <v>7971</v>
      </c>
      <c r="M1667">
        <v>0</v>
      </c>
      <c r="N1667">
        <v>18750</v>
      </c>
      <c r="O1667">
        <v>0</v>
      </c>
      <c r="P1667">
        <v>33181.599999999999</v>
      </c>
      <c r="Q1667">
        <v>195971.37218958084</v>
      </c>
    </row>
    <row r="1668" spans="1:17">
      <c r="A1668" s="78">
        <v>46260</v>
      </c>
      <c r="B1668" t="s">
        <v>7597</v>
      </c>
      <c r="C1668" t="s">
        <v>6183</v>
      </c>
      <c r="D1668" t="s">
        <v>6189</v>
      </c>
      <c r="E1668" t="s">
        <v>84</v>
      </c>
      <c r="F1668">
        <v>4</v>
      </c>
      <c r="G1668">
        <v>1599880</v>
      </c>
      <c r="H1668">
        <v>1160189.8378378376</v>
      </c>
      <c r="I1668">
        <v>281143.49549549562</v>
      </c>
      <c r="J1668">
        <v>97666.782608695648</v>
      </c>
      <c r="K1668" t="s">
        <v>7970</v>
      </c>
      <c r="L1668" t="s">
        <v>7971</v>
      </c>
      <c r="M1668">
        <v>0</v>
      </c>
      <c r="N1668">
        <v>8333.3333333333339</v>
      </c>
      <c r="O1668">
        <v>0</v>
      </c>
      <c r="P1668">
        <v>31997.599999999999</v>
      </c>
      <c r="Q1668">
        <v>143145.77955346662</v>
      </c>
    </row>
    <row r="1669" spans="1:17">
      <c r="A1669" s="78">
        <v>46260</v>
      </c>
      <c r="B1669" t="s">
        <v>7598</v>
      </c>
      <c r="C1669" t="s">
        <v>6143</v>
      </c>
      <c r="D1669" t="s">
        <v>6166</v>
      </c>
      <c r="E1669" t="s">
        <v>84</v>
      </c>
      <c r="F1669">
        <v>5</v>
      </c>
      <c r="G1669">
        <v>518462.49999999994</v>
      </c>
      <c r="H1669">
        <v>371707.56756756752</v>
      </c>
      <c r="I1669">
        <v>95375.76576576574</v>
      </c>
      <c r="J1669">
        <v>17906.086956521736</v>
      </c>
      <c r="K1669" t="s">
        <v>7970</v>
      </c>
      <c r="L1669" t="s">
        <v>7971</v>
      </c>
      <c r="M1669">
        <v>0</v>
      </c>
      <c r="N1669">
        <v>18750</v>
      </c>
      <c r="O1669">
        <v>0</v>
      </c>
      <c r="P1669">
        <v>10369.25</v>
      </c>
      <c r="Q1669">
        <v>48350.428809244011</v>
      </c>
    </row>
    <row r="1670" spans="1:17">
      <c r="A1670" s="78">
        <v>46260</v>
      </c>
      <c r="B1670" t="s">
        <v>7599</v>
      </c>
      <c r="C1670" t="s">
        <v>6138</v>
      </c>
      <c r="D1670" t="s">
        <v>6135</v>
      </c>
      <c r="E1670" t="s">
        <v>20</v>
      </c>
      <c r="F1670">
        <v>6</v>
      </c>
      <c r="G1670">
        <v>553890</v>
      </c>
      <c r="H1670">
        <v>425711.09189189179</v>
      </c>
      <c r="I1670">
        <v>73288.908108108153</v>
      </c>
      <c r="J1670">
        <v>5647.304347826087</v>
      </c>
      <c r="K1670" t="s">
        <v>7970</v>
      </c>
      <c r="L1670" t="s">
        <v>7971</v>
      </c>
      <c r="M1670">
        <v>0</v>
      </c>
      <c r="N1670">
        <v>2777.7777777777778</v>
      </c>
      <c r="O1670">
        <v>0</v>
      </c>
      <c r="P1670">
        <v>11077.8</v>
      </c>
      <c r="Q1670">
        <v>53786.025982504289</v>
      </c>
    </row>
    <row r="1671" spans="1:17">
      <c r="A1671" s="78">
        <v>46260</v>
      </c>
      <c r="B1671" t="s">
        <v>7599</v>
      </c>
      <c r="C1671" t="s">
        <v>6138</v>
      </c>
      <c r="D1671" t="s">
        <v>6141</v>
      </c>
      <c r="E1671" t="s">
        <v>20</v>
      </c>
      <c r="F1671">
        <v>3</v>
      </c>
      <c r="G1671">
        <v>157897.5</v>
      </c>
      <c r="H1671">
        <v>120179.02702702701</v>
      </c>
      <c r="I1671">
        <v>22070.972972972988</v>
      </c>
      <c r="J1671">
        <v>1425.6</v>
      </c>
      <c r="K1671" t="s">
        <v>7970</v>
      </c>
      <c r="L1671" t="s">
        <v>7971</v>
      </c>
      <c r="M1671">
        <v>0</v>
      </c>
      <c r="N1671">
        <v>2777.7777777777778</v>
      </c>
      <c r="O1671">
        <v>0</v>
      </c>
      <c r="P1671">
        <v>3157.9500000000003</v>
      </c>
      <c r="Q1671">
        <v>14709.645195195211</v>
      </c>
    </row>
    <row r="1672" spans="1:17">
      <c r="A1672" s="78">
        <v>46260</v>
      </c>
      <c r="B1672" t="s">
        <v>7600</v>
      </c>
      <c r="C1672" t="s">
        <v>6143</v>
      </c>
      <c r="D1672" t="s">
        <v>6181</v>
      </c>
      <c r="E1672" t="s">
        <v>84</v>
      </c>
      <c r="F1672">
        <v>1</v>
      </c>
      <c r="G1672">
        <v>33485</v>
      </c>
      <c r="H1672">
        <v>24729.145945945944</v>
      </c>
      <c r="I1672">
        <v>5437.5207207207204</v>
      </c>
      <c r="J1672">
        <v>834.08695652173913</v>
      </c>
      <c r="K1672" t="s">
        <v>7967</v>
      </c>
      <c r="L1672" t="s">
        <v>7973</v>
      </c>
      <c r="M1672">
        <v>0</v>
      </c>
      <c r="N1672">
        <v>0</v>
      </c>
      <c r="O1672">
        <v>1171.9749999999999</v>
      </c>
      <c r="P1672">
        <v>669.69999999999993</v>
      </c>
      <c r="Q1672">
        <v>2761.7587641989817</v>
      </c>
    </row>
    <row r="1673" spans="1:17">
      <c r="A1673" s="78">
        <v>46260</v>
      </c>
      <c r="B1673" t="s">
        <v>7600</v>
      </c>
      <c r="C1673" t="s">
        <v>6143</v>
      </c>
      <c r="D1673" t="s">
        <v>6166</v>
      </c>
      <c r="E1673" t="s">
        <v>84</v>
      </c>
      <c r="F1673">
        <v>1</v>
      </c>
      <c r="G1673">
        <v>103692.5</v>
      </c>
      <c r="H1673">
        <v>74341.513513513506</v>
      </c>
      <c r="I1673">
        <v>19075.153153153151</v>
      </c>
      <c r="J1673">
        <v>3581.217391304348</v>
      </c>
      <c r="K1673" t="s">
        <v>7967</v>
      </c>
      <c r="L1673" t="s">
        <v>7973</v>
      </c>
      <c r="M1673">
        <v>0</v>
      </c>
      <c r="N1673">
        <v>0</v>
      </c>
      <c r="O1673">
        <v>3629.2375000000006</v>
      </c>
      <c r="P1673">
        <v>2073.85</v>
      </c>
      <c r="Q1673">
        <v>9790.8482618488015</v>
      </c>
    </row>
    <row r="1674" spans="1:17">
      <c r="A1674" s="78">
        <v>46260</v>
      </c>
      <c r="B1674" t="s">
        <v>7600</v>
      </c>
      <c r="C1674" t="s">
        <v>6143</v>
      </c>
      <c r="D1674" t="s">
        <v>6148</v>
      </c>
      <c r="E1674" t="s">
        <v>84</v>
      </c>
      <c r="F1674">
        <v>10</v>
      </c>
      <c r="G1674">
        <v>760350.00000000012</v>
      </c>
      <c r="H1674">
        <v>577013.40540540533</v>
      </c>
      <c r="I1674">
        <v>107986.59459459467</v>
      </c>
      <c r="J1674">
        <v>8340.8695652173919</v>
      </c>
      <c r="K1674" t="s">
        <v>7967</v>
      </c>
      <c r="L1674" t="s">
        <v>7973</v>
      </c>
      <c r="M1674">
        <v>0</v>
      </c>
      <c r="N1674">
        <v>0</v>
      </c>
      <c r="O1674">
        <v>26612.250000000007</v>
      </c>
      <c r="P1674">
        <v>15207.000000000002</v>
      </c>
      <c r="Q1674">
        <v>57826.475029377267</v>
      </c>
    </row>
    <row r="1675" spans="1:17">
      <c r="A1675" s="78">
        <v>46260</v>
      </c>
      <c r="B1675" t="s">
        <v>7600</v>
      </c>
      <c r="C1675" t="s">
        <v>6143</v>
      </c>
      <c r="D1675" t="s">
        <v>6207</v>
      </c>
      <c r="E1675" t="s">
        <v>84</v>
      </c>
      <c r="F1675">
        <v>1</v>
      </c>
      <c r="G1675">
        <v>287305</v>
      </c>
      <c r="H1675">
        <v>218017.08108108107</v>
      </c>
      <c r="I1675">
        <v>40816.252252252249</v>
      </c>
      <c r="J1675">
        <v>3244.521739130435</v>
      </c>
      <c r="K1675" t="s">
        <v>7967</v>
      </c>
      <c r="L1675" t="s">
        <v>7973</v>
      </c>
      <c r="M1675">
        <v>0</v>
      </c>
      <c r="N1675">
        <v>0</v>
      </c>
      <c r="O1675">
        <v>10055.675000000001</v>
      </c>
      <c r="P1675">
        <v>5746.0999999999995</v>
      </c>
      <c r="Q1675">
        <v>21769.955513121815</v>
      </c>
    </row>
    <row r="1676" spans="1:17">
      <c r="A1676" s="78">
        <v>46260</v>
      </c>
      <c r="B1676" t="s">
        <v>7601</v>
      </c>
      <c r="C1676" t="s">
        <v>6196</v>
      </c>
      <c r="D1676" t="s">
        <v>6189</v>
      </c>
      <c r="E1676" t="s">
        <v>84</v>
      </c>
      <c r="F1676">
        <v>2</v>
      </c>
      <c r="G1676">
        <v>799940</v>
      </c>
      <c r="H1676">
        <v>580094.91891891882</v>
      </c>
      <c r="I1676">
        <v>140571.74774774781</v>
      </c>
      <c r="J1676">
        <v>28833.391304347824</v>
      </c>
      <c r="K1676" t="s">
        <v>7970</v>
      </c>
      <c r="L1676" t="s">
        <v>7971</v>
      </c>
      <c r="M1676">
        <v>0</v>
      </c>
      <c r="N1676">
        <v>6250</v>
      </c>
      <c r="O1676">
        <v>0</v>
      </c>
      <c r="P1676">
        <v>15998.8</v>
      </c>
      <c r="Q1676">
        <v>89489.556443399983</v>
      </c>
    </row>
    <row r="1677" spans="1:17">
      <c r="A1677" s="78">
        <v>46260</v>
      </c>
      <c r="B1677" t="s">
        <v>7602</v>
      </c>
      <c r="C1677" t="s">
        <v>6124</v>
      </c>
      <c r="D1677" t="s">
        <v>6273</v>
      </c>
      <c r="E1677" t="s">
        <v>20</v>
      </c>
      <c r="F1677">
        <v>2</v>
      </c>
      <c r="G1677">
        <v>106930</v>
      </c>
      <c r="H1677">
        <v>81814.183783783781</v>
      </c>
      <c r="I1677">
        <v>14519.149549549547</v>
      </c>
      <c r="J1677">
        <v>879.99999999999989</v>
      </c>
      <c r="K1677" t="s">
        <v>7970</v>
      </c>
      <c r="L1677" t="s">
        <v>7971</v>
      </c>
      <c r="M1677">
        <v>0</v>
      </c>
      <c r="N1677">
        <v>3125</v>
      </c>
      <c r="O1677">
        <v>0</v>
      </c>
      <c r="P1677">
        <v>2138.6</v>
      </c>
      <c r="Q1677">
        <v>8375.549549549547</v>
      </c>
    </row>
    <row r="1678" spans="1:17">
      <c r="A1678" s="78">
        <v>46260</v>
      </c>
      <c r="B1678" t="s">
        <v>7603</v>
      </c>
      <c r="C1678" t="s">
        <v>6196</v>
      </c>
      <c r="D1678" t="s">
        <v>6129</v>
      </c>
      <c r="E1678" t="s">
        <v>20</v>
      </c>
      <c r="F1678">
        <v>12</v>
      </c>
      <c r="G1678">
        <v>167702.5</v>
      </c>
      <c r="H1678">
        <v>129654.68108108104</v>
      </c>
      <c r="I1678">
        <v>21428.652252252272</v>
      </c>
      <c r="J1678">
        <v>1331.478260869565</v>
      </c>
      <c r="K1678" t="s">
        <v>7970</v>
      </c>
      <c r="L1678" t="s">
        <v>7971</v>
      </c>
      <c r="M1678">
        <v>0</v>
      </c>
      <c r="N1678">
        <v>5000</v>
      </c>
      <c r="O1678">
        <v>0</v>
      </c>
      <c r="P1678">
        <v>3354.05</v>
      </c>
      <c r="Q1678">
        <v>11743.123991382708</v>
      </c>
    </row>
    <row r="1679" spans="1:17">
      <c r="A1679" s="78">
        <v>46260</v>
      </c>
      <c r="B1679" t="s">
        <v>7603</v>
      </c>
      <c r="C1679" t="s">
        <v>6196</v>
      </c>
      <c r="D1679" t="s">
        <v>6131</v>
      </c>
      <c r="E1679" t="s">
        <v>20</v>
      </c>
      <c r="F1679">
        <v>12</v>
      </c>
      <c r="G1679">
        <v>309782.5</v>
      </c>
      <c r="H1679">
        <v>238971.37297297292</v>
      </c>
      <c r="I1679">
        <v>40111.96036036039</v>
      </c>
      <c r="J1679">
        <v>2252.7969391304346</v>
      </c>
      <c r="K1679" t="s">
        <v>7970</v>
      </c>
      <c r="L1679" t="s">
        <v>7971</v>
      </c>
      <c r="M1679">
        <v>0</v>
      </c>
      <c r="N1679">
        <v>5000</v>
      </c>
      <c r="O1679">
        <v>0</v>
      </c>
      <c r="P1679">
        <v>6195.65</v>
      </c>
      <c r="Q1679">
        <v>26663.513421229953</v>
      </c>
    </row>
    <row r="1680" spans="1:17">
      <c r="A1680" s="78">
        <v>46260</v>
      </c>
      <c r="B1680" t="s">
        <v>7603</v>
      </c>
      <c r="C1680" t="s">
        <v>6196</v>
      </c>
      <c r="D1680" t="s">
        <v>6207</v>
      </c>
      <c r="E1680" t="s">
        <v>84</v>
      </c>
      <c r="F1680">
        <v>2</v>
      </c>
      <c r="G1680">
        <v>574610</v>
      </c>
      <c r="H1680">
        <v>436034.16216216213</v>
      </c>
      <c r="I1680">
        <v>81632.504504504497</v>
      </c>
      <c r="J1680">
        <v>6489.04347826087</v>
      </c>
      <c r="K1680" t="s">
        <v>7970</v>
      </c>
      <c r="L1680" t="s">
        <v>7971</v>
      </c>
      <c r="M1680">
        <v>0</v>
      </c>
      <c r="N1680">
        <v>5000</v>
      </c>
      <c r="O1680">
        <v>0</v>
      </c>
      <c r="P1680">
        <v>11492.199999999999</v>
      </c>
      <c r="Q1680">
        <v>58651.261026243636</v>
      </c>
    </row>
    <row r="1681" spans="1:17">
      <c r="A1681" s="78">
        <v>46260</v>
      </c>
      <c r="B1681" t="s">
        <v>7604</v>
      </c>
      <c r="C1681" t="s">
        <v>6158</v>
      </c>
      <c r="D1681" t="s">
        <v>6335</v>
      </c>
      <c r="E1681" t="s">
        <v>84</v>
      </c>
      <c r="F1681">
        <v>2</v>
      </c>
      <c r="G1681">
        <v>3559030</v>
      </c>
      <c r="H1681">
        <v>2740081.816216216</v>
      </c>
      <c r="I1681">
        <v>466251.51711711707</v>
      </c>
      <c r="J1681">
        <v>24196.17391304348</v>
      </c>
      <c r="K1681" t="s">
        <v>7970</v>
      </c>
      <c r="L1681" t="s">
        <v>7972</v>
      </c>
      <c r="M1681">
        <v>0</v>
      </c>
      <c r="N1681">
        <v>0</v>
      </c>
      <c r="O1681">
        <v>0</v>
      </c>
      <c r="P1681">
        <v>71180.600000000006</v>
      </c>
      <c r="Q1681">
        <v>370874.74320407363</v>
      </c>
    </row>
    <row r="1682" spans="1:17">
      <c r="A1682" s="78">
        <v>46260</v>
      </c>
      <c r="B1682" t="s">
        <v>7605</v>
      </c>
      <c r="C1682" t="s">
        <v>6143</v>
      </c>
      <c r="D1682" t="s">
        <v>952</v>
      </c>
      <c r="E1682" t="s">
        <v>75</v>
      </c>
      <c r="F1682">
        <v>2</v>
      </c>
      <c r="G1682">
        <v>76300</v>
      </c>
      <c r="H1682">
        <v>59829.711711711701</v>
      </c>
      <c r="I1682">
        <v>8909.0270270270266</v>
      </c>
      <c r="J1682">
        <v>1882.4347826086957</v>
      </c>
      <c r="K1682" t="s">
        <v>7970</v>
      </c>
      <c r="L1682" t="s">
        <v>7972</v>
      </c>
      <c r="M1682">
        <v>0</v>
      </c>
      <c r="N1682">
        <v>0</v>
      </c>
      <c r="O1682">
        <v>0</v>
      </c>
      <c r="P1682">
        <v>1526</v>
      </c>
      <c r="Q1682">
        <v>5500.5922444183307</v>
      </c>
    </row>
    <row r="1683" spans="1:17">
      <c r="A1683" s="78">
        <v>46260</v>
      </c>
      <c r="B1683" t="s">
        <v>7606</v>
      </c>
      <c r="C1683" t="s">
        <v>6138</v>
      </c>
      <c r="D1683" t="s">
        <v>6135</v>
      </c>
      <c r="E1683" t="s">
        <v>20</v>
      </c>
      <c r="F1683">
        <v>6</v>
      </c>
      <c r="G1683">
        <v>553890</v>
      </c>
      <c r="H1683">
        <v>425711.09189189179</v>
      </c>
      <c r="I1683">
        <v>73288.908108108153</v>
      </c>
      <c r="J1683">
        <v>5647.304347826087</v>
      </c>
      <c r="K1683" t="s">
        <v>7970</v>
      </c>
      <c r="L1683" t="s">
        <v>7971</v>
      </c>
      <c r="M1683">
        <v>0</v>
      </c>
      <c r="N1683">
        <v>2777.7777777777778</v>
      </c>
      <c r="O1683">
        <v>0</v>
      </c>
      <c r="P1683">
        <v>11077.8</v>
      </c>
      <c r="Q1683">
        <v>53786.025982504289</v>
      </c>
    </row>
    <row r="1684" spans="1:17">
      <c r="A1684" s="78">
        <v>46260</v>
      </c>
      <c r="B1684" t="s">
        <v>7607</v>
      </c>
      <c r="C1684" t="s">
        <v>6239</v>
      </c>
      <c r="D1684" t="s">
        <v>6131</v>
      </c>
      <c r="E1684" t="s">
        <v>20</v>
      </c>
      <c r="F1684">
        <v>72</v>
      </c>
      <c r="G1684">
        <v>1858695</v>
      </c>
      <c r="H1684">
        <v>1433828.2378378375</v>
      </c>
      <c r="I1684">
        <v>240671.76216216222</v>
      </c>
      <c r="J1684">
        <v>13516.781634782606</v>
      </c>
      <c r="K1684" t="s">
        <v>7970</v>
      </c>
      <c r="L1684" t="s">
        <v>7972</v>
      </c>
      <c r="M1684">
        <v>0</v>
      </c>
      <c r="N1684">
        <v>0</v>
      </c>
      <c r="O1684">
        <v>0</v>
      </c>
      <c r="P1684">
        <v>37173.899999999994</v>
      </c>
      <c r="Q1684">
        <v>189981.08052737961</v>
      </c>
    </row>
    <row r="1685" spans="1:17">
      <c r="A1685" s="78">
        <v>46260</v>
      </c>
      <c r="B1685" t="s">
        <v>7608</v>
      </c>
      <c r="C1685" t="s">
        <v>6287</v>
      </c>
      <c r="D1685" t="s">
        <v>6160</v>
      </c>
      <c r="E1685" t="s">
        <v>20</v>
      </c>
      <c r="F1685">
        <v>2</v>
      </c>
      <c r="G1685">
        <v>1620600</v>
      </c>
      <c r="H1685">
        <v>1197476.1513513513</v>
      </c>
      <c r="I1685">
        <v>262523.84864864848</v>
      </c>
      <c r="J1685">
        <v>39821.913043478264</v>
      </c>
      <c r="K1685" t="s">
        <v>7970</v>
      </c>
      <c r="L1685" t="s">
        <v>7971</v>
      </c>
      <c r="M1685">
        <v>0</v>
      </c>
      <c r="N1685">
        <v>15625</v>
      </c>
      <c r="O1685">
        <v>0</v>
      </c>
      <c r="P1685">
        <v>32412</v>
      </c>
      <c r="Q1685">
        <v>174664.93560517021</v>
      </c>
    </row>
    <row r="1686" spans="1:17">
      <c r="A1686" s="78">
        <v>46260</v>
      </c>
      <c r="B1686" t="s">
        <v>7609</v>
      </c>
      <c r="C1686" t="s">
        <v>6239</v>
      </c>
      <c r="D1686" t="s">
        <v>6216</v>
      </c>
      <c r="E1686" t="s">
        <v>20</v>
      </c>
      <c r="F1686">
        <v>12</v>
      </c>
      <c r="G1686">
        <v>549450</v>
      </c>
      <c r="H1686">
        <v>412306.50810810807</v>
      </c>
      <c r="I1686">
        <v>82693.491891891928</v>
      </c>
      <c r="J1686">
        <v>10009.043478260872</v>
      </c>
      <c r="K1686" t="s">
        <v>7970</v>
      </c>
      <c r="L1686" t="s">
        <v>7971</v>
      </c>
      <c r="M1686">
        <v>0</v>
      </c>
      <c r="N1686">
        <v>16666.666666666668</v>
      </c>
      <c r="O1686">
        <v>0</v>
      </c>
      <c r="P1686">
        <v>10989.000000000002</v>
      </c>
      <c r="Q1686">
        <v>45028.781746964392</v>
      </c>
    </row>
    <row r="1687" spans="1:17">
      <c r="A1687" s="78">
        <v>46260</v>
      </c>
      <c r="B1687" t="s">
        <v>7609</v>
      </c>
      <c r="C1687" t="s">
        <v>6239</v>
      </c>
      <c r="D1687" t="s">
        <v>6156</v>
      </c>
      <c r="E1687" t="s">
        <v>20</v>
      </c>
      <c r="F1687">
        <v>8</v>
      </c>
      <c r="G1687">
        <v>1374180.0000000002</v>
      </c>
      <c r="H1687">
        <v>1018748.3675675675</v>
      </c>
      <c r="I1687">
        <v>219251.6324324325</v>
      </c>
      <c r="J1687">
        <v>32983.930434782611</v>
      </c>
      <c r="K1687" t="s">
        <v>7970</v>
      </c>
      <c r="L1687" t="s">
        <v>7971</v>
      </c>
      <c r="M1687">
        <v>0</v>
      </c>
      <c r="N1687">
        <v>16666.666666666668</v>
      </c>
      <c r="O1687">
        <v>0</v>
      </c>
      <c r="P1687">
        <v>27483.600000000002</v>
      </c>
      <c r="Q1687">
        <v>142117.43533098322</v>
      </c>
    </row>
    <row r="1688" spans="1:17">
      <c r="A1688" s="78">
        <v>46260</v>
      </c>
      <c r="B1688" t="s">
        <v>7610</v>
      </c>
      <c r="C1688" t="s">
        <v>6128</v>
      </c>
      <c r="D1688" t="s">
        <v>6135</v>
      </c>
      <c r="E1688" t="s">
        <v>20</v>
      </c>
      <c r="F1688">
        <v>24</v>
      </c>
      <c r="G1688">
        <v>2215560</v>
      </c>
      <c r="H1688">
        <v>1702844.3675675672</v>
      </c>
      <c r="I1688">
        <v>293155.63243243261</v>
      </c>
      <c r="J1688">
        <v>22589.217391304348</v>
      </c>
      <c r="K1688" t="s">
        <v>7503</v>
      </c>
      <c r="L1688" t="s">
        <v>7974</v>
      </c>
      <c r="M1688">
        <v>25000</v>
      </c>
      <c r="N1688">
        <v>16666.666666666668</v>
      </c>
      <c r="O1688">
        <v>0</v>
      </c>
      <c r="P1688">
        <v>44311.199999999997</v>
      </c>
      <c r="Q1688">
        <v>184588.54837446165</v>
      </c>
    </row>
    <row r="1689" spans="1:17">
      <c r="A1689" s="78">
        <v>46260</v>
      </c>
      <c r="B1689" t="s">
        <v>7611</v>
      </c>
      <c r="C1689" t="s">
        <v>6143</v>
      </c>
      <c r="D1689" t="s">
        <v>6135</v>
      </c>
      <c r="E1689" t="s">
        <v>20</v>
      </c>
      <c r="F1689">
        <v>6</v>
      </c>
      <c r="G1689">
        <v>553890</v>
      </c>
      <c r="H1689">
        <v>425711.09189189179</v>
      </c>
      <c r="I1689">
        <v>73288.908108108153</v>
      </c>
      <c r="J1689">
        <v>5647.304347826087</v>
      </c>
      <c r="K1689" t="s">
        <v>7970</v>
      </c>
      <c r="L1689" t="s">
        <v>7971</v>
      </c>
      <c r="M1689">
        <v>0</v>
      </c>
      <c r="N1689">
        <v>6250</v>
      </c>
      <c r="O1689">
        <v>0</v>
      </c>
      <c r="P1689">
        <v>11077.8</v>
      </c>
      <c r="Q1689">
        <v>50313.80376028207</v>
      </c>
    </row>
    <row r="1690" spans="1:17">
      <c r="A1690" s="78">
        <v>46260</v>
      </c>
      <c r="B1690" t="s">
        <v>7612</v>
      </c>
      <c r="C1690" t="s">
        <v>6134</v>
      </c>
      <c r="D1690" t="s">
        <v>6156</v>
      </c>
      <c r="E1690" t="s">
        <v>20</v>
      </c>
      <c r="F1690">
        <v>1</v>
      </c>
      <c r="G1690">
        <v>171772.50000000003</v>
      </c>
      <c r="H1690">
        <v>127343.54594594594</v>
      </c>
      <c r="I1690">
        <v>27406.454054054062</v>
      </c>
      <c r="J1690">
        <v>4122.9913043478264</v>
      </c>
      <c r="K1690" t="s">
        <v>7970</v>
      </c>
      <c r="L1690" t="s">
        <v>7971</v>
      </c>
      <c r="M1690">
        <v>0</v>
      </c>
      <c r="N1690">
        <v>7142.8571428571431</v>
      </c>
      <c r="O1690">
        <v>0</v>
      </c>
      <c r="P1690">
        <v>3435.4500000000003</v>
      </c>
      <c r="Q1690">
        <v>12705.155606849092</v>
      </c>
    </row>
    <row r="1691" spans="1:17">
      <c r="A1691" s="78">
        <v>46260</v>
      </c>
      <c r="B1691" t="s">
        <v>7612</v>
      </c>
      <c r="C1691" t="s">
        <v>6134</v>
      </c>
      <c r="D1691" t="s">
        <v>6160</v>
      </c>
      <c r="E1691" t="s">
        <v>20</v>
      </c>
      <c r="F1691">
        <v>1</v>
      </c>
      <c r="G1691">
        <v>810300</v>
      </c>
      <c r="H1691">
        <v>598738.07567567565</v>
      </c>
      <c r="I1691">
        <v>131261.92432432424</v>
      </c>
      <c r="J1691">
        <v>19910.956521739132</v>
      </c>
      <c r="K1691" t="s">
        <v>7970</v>
      </c>
      <c r="L1691" t="s">
        <v>7971</v>
      </c>
      <c r="M1691">
        <v>0</v>
      </c>
      <c r="N1691">
        <v>7142.8571428571431</v>
      </c>
      <c r="O1691">
        <v>0</v>
      </c>
      <c r="P1691">
        <v>16206</v>
      </c>
      <c r="Q1691">
        <v>88002.110659727958</v>
      </c>
    </row>
    <row r="1692" spans="1:17">
      <c r="A1692" s="78">
        <v>46260</v>
      </c>
      <c r="B1692" t="s">
        <v>7613</v>
      </c>
      <c r="C1692" t="s">
        <v>6158</v>
      </c>
      <c r="D1692" t="s">
        <v>6189</v>
      </c>
      <c r="E1692" t="s">
        <v>84</v>
      </c>
      <c r="F1692">
        <v>2</v>
      </c>
      <c r="G1692">
        <v>799940</v>
      </c>
      <c r="H1692">
        <v>580094.91891891882</v>
      </c>
      <c r="I1692">
        <v>140571.74774774781</v>
      </c>
      <c r="J1692">
        <v>28833.391304347824</v>
      </c>
      <c r="K1692" t="s">
        <v>7970</v>
      </c>
      <c r="L1692" t="s">
        <v>7972</v>
      </c>
      <c r="M1692">
        <v>0</v>
      </c>
      <c r="N1692">
        <v>0</v>
      </c>
      <c r="O1692">
        <v>0</v>
      </c>
      <c r="P1692">
        <v>15998.8</v>
      </c>
      <c r="Q1692">
        <v>95739.556443399983</v>
      </c>
    </row>
    <row r="1693" spans="1:17">
      <c r="A1693" s="78">
        <v>46260</v>
      </c>
      <c r="B1693" t="s">
        <v>7614</v>
      </c>
      <c r="C1693" t="s">
        <v>6196</v>
      </c>
      <c r="D1693" t="s">
        <v>6166</v>
      </c>
      <c r="E1693" t="s">
        <v>84</v>
      </c>
      <c r="F1693">
        <v>4</v>
      </c>
      <c r="G1693">
        <v>414770</v>
      </c>
      <c r="H1693">
        <v>297366.05405405402</v>
      </c>
      <c r="I1693">
        <v>76300.612612612604</v>
      </c>
      <c r="J1693">
        <v>14324.869565217392</v>
      </c>
      <c r="K1693" t="s">
        <v>7970</v>
      </c>
      <c r="L1693" t="s">
        <v>7971</v>
      </c>
      <c r="M1693">
        <v>0</v>
      </c>
      <c r="N1693">
        <v>6250</v>
      </c>
      <c r="O1693">
        <v>0</v>
      </c>
      <c r="P1693">
        <v>8295.4</v>
      </c>
      <c r="Q1693">
        <v>47430.34304739521</v>
      </c>
    </row>
    <row r="1694" spans="1:17">
      <c r="A1694" s="78">
        <v>46260</v>
      </c>
      <c r="B1694" t="s">
        <v>7615</v>
      </c>
      <c r="C1694" t="s">
        <v>6188</v>
      </c>
      <c r="D1694" t="s">
        <v>6156</v>
      </c>
      <c r="E1694" t="s">
        <v>20</v>
      </c>
      <c r="F1694">
        <v>20</v>
      </c>
      <c r="G1694">
        <v>3435450.0000000005</v>
      </c>
      <c r="H1694">
        <v>2546870.9189189188</v>
      </c>
      <c r="I1694">
        <v>548129.08108108118</v>
      </c>
      <c r="J1694">
        <v>82459.826086956527</v>
      </c>
      <c r="K1694" t="s">
        <v>7970</v>
      </c>
      <c r="L1694" t="s">
        <v>7971</v>
      </c>
      <c r="M1694">
        <v>0</v>
      </c>
      <c r="N1694">
        <v>30000</v>
      </c>
      <c r="O1694">
        <v>0</v>
      </c>
      <c r="P1694">
        <v>68709</v>
      </c>
      <c r="Q1694">
        <v>366960.25499412464</v>
      </c>
    </row>
    <row r="1695" spans="1:17">
      <c r="A1695" s="78">
        <v>46260</v>
      </c>
      <c r="B1695" t="s">
        <v>7616</v>
      </c>
      <c r="C1695" t="s">
        <v>6188</v>
      </c>
      <c r="D1695" t="s">
        <v>6135</v>
      </c>
      <c r="E1695" t="s">
        <v>20</v>
      </c>
      <c r="F1695">
        <v>24</v>
      </c>
      <c r="G1695">
        <v>2215560</v>
      </c>
      <c r="H1695">
        <v>1702844.3675675672</v>
      </c>
      <c r="I1695">
        <v>293155.63243243261</v>
      </c>
      <c r="J1695">
        <v>22589.217391304348</v>
      </c>
      <c r="K1695" t="s">
        <v>7503</v>
      </c>
      <c r="L1695" t="s">
        <v>7974</v>
      </c>
      <c r="M1695">
        <v>25000</v>
      </c>
      <c r="N1695">
        <v>30000</v>
      </c>
      <c r="O1695">
        <v>0</v>
      </c>
      <c r="P1695">
        <v>44311.199999999997</v>
      </c>
      <c r="Q1695">
        <v>171255.21504112828</v>
      </c>
    </row>
    <row r="1696" spans="1:17">
      <c r="A1696" s="78">
        <v>46260</v>
      </c>
      <c r="B1696" t="s">
        <v>7617</v>
      </c>
      <c r="C1696" t="s">
        <v>6201</v>
      </c>
      <c r="D1696" t="s">
        <v>6135</v>
      </c>
      <c r="E1696" t="s">
        <v>20</v>
      </c>
      <c r="F1696">
        <v>19</v>
      </c>
      <c r="G1696">
        <v>1753985</v>
      </c>
      <c r="H1696">
        <v>1348085.1243243241</v>
      </c>
      <c r="I1696">
        <v>232081.54234234244</v>
      </c>
      <c r="J1696">
        <v>27883.130434782608</v>
      </c>
      <c r="K1696" t="s">
        <v>7970</v>
      </c>
      <c r="L1696" t="s">
        <v>7972</v>
      </c>
      <c r="M1696">
        <v>0</v>
      </c>
      <c r="N1696">
        <v>0</v>
      </c>
      <c r="O1696">
        <v>0</v>
      </c>
      <c r="P1696">
        <v>35079.700000000004</v>
      </c>
      <c r="Q1696">
        <v>169118.71190755983</v>
      </c>
    </row>
    <row r="1697" spans="1:17">
      <c r="A1697" s="78">
        <v>46260</v>
      </c>
      <c r="B1697" t="s">
        <v>7617</v>
      </c>
      <c r="C1697" t="s">
        <v>6201</v>
      </c>
      <c r="D1697" t="s">
        <v>6296</v>
      </c>
      <c r="E1697" t="s">
        <v>20</v>
      </c>
      <c r="F1697">
        <v>28</v>
      </c>
      <c r="G1697">
        <v>2162650</v>
      </c>
      <c r="H1697">
        <v>1639365.1891891889</v>
      </c>
      <c r="I1697">
        <v>308968.14414414437</v>
      </c>
      <c r="J1697">
        <v>44147.199999999997</v>
      </c>
      <c r="K1697" t="s">
        <v>7970</v>
      </c>
      <c r="L1697" t="s">
        <v>7972</v>
      </c>
      <c r="M1697">
        <v>0</v>
      </c>
      <c r="N1697">
        <v>0</v>
      </c>
      <c r="O1697">
        <v>0</v>
      </c>
      <c r="P1697">
        <v>43253</v>
      </c>
      <c r="Q1697">
        <v>221567.94414414436</v>
      </c>
    </row>
    <row r="1698" spans="1:17">
      <c r="A1698" s="78">
        <v>46260</v>
      </c>
      <c r="B1698" t="s">
        <v>7618</v>
      </c>
      <c r="C1698" t="s">
        <v>6287</v>
      </c>
      <c r="D1698" t="s">
        <v>6156</v>
      </c>
      <c r="E1698" t="s">
        <v>20</v>
      </c>
      <c r="F1698">
        <v>8</v>
      </c>
      <c r="G1698">
        <v>1374180.0000000002</v>
      </c>
      <c r="H1698">
        <v>1018748.3675675675</v>
      </c>
      <c r="I1698">
        <v>219251.6324324325</v>
      </c>
      <c r="J1698">
        <v>32983.930434782611</v>
      </c>
      <c r="K1698" t="s">
        <v>7970</v>
      </c>
      <c r="L1698" t="s">
        <v>7971</v>
      </c>
      <c r="M1698">
        <v>0</v>
      </c>
      <c r="N1698">
        <v>16666.666666666668</v>
      </c>
      <c r="O1698">
        <v>0</v>
      </c>
      <c r="P1698">
        <v>27483.600000000002</v>
      </c>
      <c r="Q1698">
        <v>142117.43533098322</v>
      </c>
    </row>
    <row r="1699" spans="1:17">
      <c r="A1699" s="78">
        <v>46260</v>
      </c>
      <c r="B1699" t="s">
        <v>7619</v>
      </c>
      <c r="C1699" t="s">
        <v>6287</v>
      </c>
      <c r="D1699" t="s">
        <v>6135</v>
      </c>
      <c r="E1699" t="s">
        <v>20</v>
      </c>
      <c r="F1699">
        <v>24</v>
      </c>
      <c r="G1699">
        <v>2215560</v>
      </c>
      <c r="H1699">
        <v>1702844.3675675672</v>
      </c>
      <c r="I1699">
        <v>293155.63243243261</v>
      </c>
      <c r="J1699">
        <v>22589.217391304348</v>
      </c>
      <c r="K1699" t="s">
        <v>7503</v>
      </c>
      <c r="L1699" t="s">
        <v>7974</v>
      </c>
      <c r="M1699">
        <v>25000</v>
      </c>
      <c r="N1699">
        <v>16666.666666666668</v>
      </c>
      <c r="O1699">
        <v>0</v>
      </c>
      <c r="P1699">
        <v>44311.199999999997</v>
      </c>
      <c r="Q1699">
        <v>184588.54837446165</v>
      </c>
    </row>
    <row r="1700" spans="1:17">
      <c r="A1700" s="78">
        <v>46260</v>
      </c>
      <c r="B1700" t="s">
        <v>7620</v>
      </c>
      <c r="C1700" t="s">
        <v>6183</v>
      </c>
      <c r="D1700" t="s">
        <v>6207</v>
      </c>
      <c r="E1700" t="s">
        <v>84</v>
      </c>
      <c r="F1700">
        <v>4</v>
      </c>
      <c r="G1700">
        <v>1149220</v>
      </c>
      <c r="H1700">
        <v>872068.32432432426</v>
      </c>
      <c r="I1700">
        <v>163265.00900900899</v>
      </c>
      <c r="J1700">
        <v>22978.08695652174</v>
      </c>
      <c r="K1700" t="s">
        <v>7970</v>
      </c>
      <c r="L1700" t="s">
        <v>7971</v>
      </c>
      <c r="M1700">
        <v>0</v>
      </c>
      <c r="N1700">
        <v>14285.714285714286</v>
      </c>
      <c r="O1700">
        <v>0</v>
      </c>
      <c r="P1700">
        <v>22984.399999999998</v>
      </c>
      <c r="Q1700">
        <v>103016.80776677298</v>
      </c>
    </row>
    <row r="1701" spans="1:17">
      <c r="A1701" s="78">
        <v>46260</v>
      </c>
      <c r="B1701" t="s">
        <v>7621</v>
      </c>
      <c r="C1701" t="s">
        <v>6287</v>
      </c>
      <c r="D1701" t="s">
        <v>6218</v>
      </c>
      <c r="E1701" t="s">
        <v>20</v>
      </c>
      <c r="F1701">
        <v>24</v>
      </c>
      <c r="G1701">
        <v>2284379.9999999995</v>
      </c>
      <c r="H1701">
        <v>1741671.4378378377</v>
      </c>
      <c r="I1701">
        <v>316328.5621621618</v>
      </c>
      <c r="J1701">
        <v>19816.069565217393</v>
      </c>
      <c r="K1701" t="s">
        <v>7137</v>
      </c>
      <c r="L1701" t="s">
        <v>7974</v>
      </c>
      <c r="M1701">
        <v>50000</v>
      </c>
      <c r="N1701">
        <v>16666.666666666668</v>
      </c>
      <c r="O1701">
        <v>0</v>
      </c>
      <c r="P1701">
        <v>45687.6</v>
      </c>
      <c r="Q1701">
        <v>184158.22593027772</v>
      </c>
    </row>
    <row r="1702" spans="1:17">
      <c r="A1702" s="78">
        <v>46260</v>
      </c>
      <c r="B1702" t="s">
        <v>7622</v>
      </c>
      <c r="C1702" t="s">
        <v>6201</v>
      </c>
      <c r="D1702" t="s">
        <v>6129</v>
      </c>
      <c r="E1702" t="s">
        <v>20</v>
      </c>
      <c r="F1702">
        <v>120</v>
      </c>
      <c r="G1702">
        <v>1677025</v>
      </c>
      <c r="H1702">
        <v>1296546.8108108104</v>
      </c>
      <c r="I1702">
        <v>214286.52252252284</v>
      </c>
      <c r="J1702">
        <v>23314.782608695648</v>
      </c>
      <c r="K1702" t="s">
        <v>7970</v>
      </c>
      <c r="L1702" t="s">
        <v>7971</v>
      </c>
      <c r="M1702">
        <v>0</v>
      </c>
      <c r="N1702">
        <v>45454.545454545456</v>
      </c>
      <c r="O1702">
        <v>0</v>
      </c>
      <c r="P1702">
        <v>33540.5</v>
      </c>
      <c r="Q1702">
        <v>111976.69445928175</v>
      </c>
    </row>
    <row r="1703" spans="1:17">
      <c r="A1703" s="78">
        <v>46260</v>
      </c>
      <c r="B1703" t="s">
        <v>7623</v>
      </c>
      <c r="C1703" t="s">
        <v>6239</v>
      </c>
      <c r="D1703" t="s">
        <v>6167</v>
      </c>
      <c r="E1703" t="s">
        <v>84</v>
      </c>
      <c r="F1703">
        <v>12</v>
      </c>
      <c r="G1703">
        <v>809190.00000000012</v>
      </c>
      <c r="H1703">
        <v>618182.42594594578</v>
      </c>
      <c r="I1703">
        <v>110817.57405405422</v>
      </c>
      <c r="J1703">
        <v>8282.7130434782612</v>
      </c>
      <c r="K1703" t="s">
        <v>7970</v>
      </c>
      <c r="L1703" t="s">
        <v>7972</v>
      </c>
      <c r="M1703">
        <v>0</v>
      </c>
      <c r="N1703">
        <v>0</v>
      </c>
      <c r="O1703">
        <v>0</v>
      </c>
      <c r="P1703">
        <v>16183.800000000001</v>
      </c>
      <c r="Q1703">
        <v>86351.061010575955</v>
      </c>
    </row>
    <row r="1704" spans="1:17">
      <c r="A1704" s="78">
        <v>46260</v>
      </c>
      <c r="B1704" t="s">
        <v>7624</v>
      </c>
      <c r="C1704" t="s">
        <v>6188</v>
      </c>
      <c r="D1704" t="s">
        <v>6135</v>
      </c>
      <c r="E1704" t="s">
        <v>20</v>
      </c>
      <c r="F1704">
        <v>48</v>
      </c>
      <c r="G1704">
        <v>4431120</v>
      </c>
      <c r="H1704">
        <v>3405688.7351351343</v>
      </c>
      <c r="I1704">
        <v>586311.26486486522</v>
      </c>
      <c r="J1704">
        <v>45178.434782608696</v>
      </c>
      <c r="K1704" t="s">
        <v>7967</v>
      </c>
      <c r="L1704" t="s">
        <v>7973</v>
      </c>
      <c r="M1704">
        <v>0</v>
      </c>
      <c r="N1704">
        <v>0</v>
      </c>
      <c r="O1704">
        <v>221556.00000000003</v>
      </c>
      <c r="P1704">
        <v>88622.399999999994</v>
      </c>
      <c r="Q1704">
        <v>230954.43008225659</v>
      </c>
    </row>
    <row r="1705" spans="1:17">
      <c r="A1705" s="78">
        <v>46260</v>
      </c>
      <c r="B1705" t="s">
        <v>7625</v>
      </c>
      <c r="C1705" t="s">
        <v>6183</v>
      </c>
      <c r="D1705" t="s">
        <v>3206</v>
      </c>
      <c r="E1705" t="s">
        <v>75</v>
      </c>
      <c r="F1705">
        <v>1</v>
      </c>
      <c r="G1705">
        <v>1238212.5</v>
      </c>
      <c r="H1705">
        <v>942463.88558558549</v>
      </c>
      <c r="I1705">
        <v>173042.87117117119</v>
      </c>
      <c r="J1705">
        <v>25656.347826086956</v>
      </c>
      <c r="K1705" t="s">
        <v>7970</v>
      </c>
      <c r="L1705" t="s">
        <v>7971</v>
      </c>
      <c r="M1705">
        <v>0</v>
      </c>
      <c r="N1705">
        <v>14285.714285714286</v>
      </c>
      <c r="O1705">
        <v>0</v>
      </c>
      <c r="P1705">
        <v>24764.25</v>
      </c>
      <c r="Q1705">
        <v>108336.55905936996</v>
      </c>
    </row>
    <row r="1706" spans="1:17">
      <c r="A1706" s="78">
        <v>46260</v>
      </c>
      <c r="B1706" t="s">
        <v>7626</v>
      </c>
      <c r="C1706" t="s">
        <v>6239</v>
      </c>
      <c r="D1706" t="s">
        <v>174</v>
      </c>
      <c r="E1706" t="s">
        <v>84</v>
      </c>
      <c r="F1706">
        <v>3</v>
      </c>
      <c r="G1706">
        <v>953046.00000000012</v>
      </c>
      <c r="H1706">
        <v>671430.97945945943</v>
      </c>
      <c r="I1706">
        <v>187169.02054054057</v>
      </c>
      <c r="J1706">
        <v>43640.34782608696</v>
      </c>
      <c r="K1706" t="s">
        <v>7970</v>
      </c>
      <c r="L1706" t="s">
        <v>7972</v>
      </c>
      <c r="M1706">
        <v>0</v>
      </c>
      <c r="N1706">
        <v>0</v>
      </c>
      <c r="O1706">
        <v>0</v>
      </c>
      <c r="P1706">
        <v>19060.920000000002</v>
      </c>
      <c r="Q1706">
        <v>124467.7527144536</v>
      </c>
    </row>
    <row r="1707" spans="1:17">
      <c r="A1707" s="78">
        <v>46260</v>
      </c>
      <c r="B1707" t="s">
        <v>7627</v>
      </c>
      <c r="C1707" t="s">
        <v>6124</v>
      </c>
      <c r="D1707" t="s">
        <v>2809</v>
      </c>
      <c r="E1707" t="s">
        <v>2811</v>
      </c>
      <c r="F1707">
        <v>1</v>
      </c>
      <c r="G1707">
        <v>171587.5</v>
      </c>
      <c r="H1707">
        <v>130425.05945945944</v>
      </c>
      <c r="I1707">
        <v>24158.27387387387</v>
      </c>
      <c r="J1707">
        <v>1121.808695652174</v>
      </c>
      <c r="K1707" t="s">
        <v>7970</v>
      </c>
      <c r="L1707" t="s">
        <v>7971</v>
      </c>
      <c r="M1707">
        <v>0</v>
      </c>
      <c r="N1707">
        <v>3125</v>
      </c>
      <c r="O1707">
        <v>0</v>
      </c>
      <c r="P1707">
        <v>3431.75</v>
      </c>
      <c r="Q1707">
        <v>16479.715178221697</v>
      </c>
    </row>
    <row r="1708" spans="1:17">
      <c r="A1708" s="78">
        <v>46260</v>
      </c>
      <c r="B1708" t="s">
        <v>7628</v>
      </c>
      <c r="C1708" t="s">
        <v>6175</v>
      </c>
      <c r="D1708" t="s">
        <v>6167</v>
      </c>
      <c r="E1708" t="s">
        <v>84</v>
      </c>
      <c r="F1708">
        <v>5</v>
      </c>
      <c r="G1708">
        <v>337162.50000000006</v>
      </c>
      <c r="H1708">
        <v>257576.01081081078</v>
      </c>
      <c r="I1708">
        <v>46173.989189189218</v>
      </c>
      <c r="J1708">
        <v>3451.1304347826085</v>
      </c>
      <c r="K1708" t="s">
        <v>7970</v>
      </c>
      <c r="L1708" t="s">
        <v>7972</v>
      </c>
      <c r="M1708">
        <v>0</v>
      </c>
      <c r="N1708">
        <v>0</v>
      </c>
      <c r="O1708">
        <v>0</v>
      </c>
      <c r="P1708">
        <v>6743.2500000000009</v>
      </c>
      <c r="Q1708">
        <v>35979.60875440661</v>
      </c>
    </row>
    <row r="1709" spans="1:17">
      <c r="A1709" s="78">
        <v>46260</v>
      </c>
      <c r="B1709" t="s">
        <v>7629</v>
      </c>
      <c r="C1709" t="s">
        <v>6138</v>
      </c>
      <c r="D1709" t="s">
        <v>6135</v>
      </c>
      <c r="E1709" t="s">
        <v>20</v>
      </c>
      <c r="F1709">
        <v>12</v>
      </c>
      <c r="G1709">
        <v>1107780</v>
      </c>
      <c r="H1709">
        <v>851422.18378378358</v>
      </c>
      <c r="I1709">
        <v>146577.81621621631</v>
      </c>
      <c r="J1709">
        <v>11294.608695652174</v>
      </c>
      <c r="K1709" t="s">
        <v>7970</v>
      </c>
      <c r="L1709" t="s">
        <v>7971</v>
      </c>
      <c r="M1709">
        <v>0</v>
      </c>
      <c r="N1709">
        <v>7142.8571428571431</v>
      </c>
      <c r="O1709">
        <v>0</v>
      </c>
      <c r="P1709">
        <v>22155.599999999999</v>
      </c>
      <c r="Q1709">
        <v>105984.75037770701</v>
      </c>
    </row>
    <row r="1710" spans="1:17">
      <c r="A1710" s="78">
        <v>46260</v>
      </c>
      <c r="B1710" t="s">
        <v>7630</v>
      </c>
      <c r="C1710" t="s">
        <v>6124</v>
      </c>
      <c r="D1710" t="s">
        <v>6156</v>
      </c>
      <c r="E1710" t="s">
        <v>20</v>
      </c>
      <c r="F1710">
        <v>4</v>
      </c>
      <c r="G1710">
        <v>687090.00000000012</v>
      </c>
      <c r="H1710">
        <v>509374.18378378375</v>
      </c>
      <c r="I1710">
        <v>109625.81621621625</v>
      </c>
      <c r="J1710">
        <v>16491.965217391305</v>
      </c>
      <c r="K1710" t="s">
        <v>7970</v>
      </c>
      <c r="L1710" t="s">
        <v>7971</v>
      </c>
      <c r="M1710">
        <v>0</v>
      </c>
      <c r="N1710">
        <v>10000</v>
      </c>
      <c r="O1710">
        <v>0</v>
      </c>
      <c r="P1710">
        <v>13741.800000000001</v>
      </c>
      <c r="Q1710">
        <v>69392.05099882494</v>
      </c>
    </row>
    <row r="1711" spans="1:17">
      <c r="A1711" s="78">
        <v>46260</v>
      </c>
      <c r="B1711" t="s">
        <v>7631</v>
      </c>
      <c r="C1711" t="s">
        <v>6124</v>
      </c>
      <c r="D1711" t="s">
        <v>2832</v>
      </c>
      <c r="E1711" t="s">
        <v>2811</v>
      </c>
      <c r="F1711">
        <v>1</v>
      </c>
      <c r="G1711">
        <v>329577.5</v>
      </c>
      <c r="H1711">
        <v>258384.90810810809</v>
      </c>
      <c r="I1711">
        <v>38531.758558558533</v>
      </c>
      <c r="J1711">
        <v>1661.2869565217388</v>
      </c>
      <c r="K1711" t="s">
        <v>7970</v>
      </c>
      <c r="L1711" t="s">
        <v>7971</v>
      </c>
      <c r="M1711">
        <v>0</v>
      </c>
      <c r="N1711">
        <v>3125</v>
      </c>
      <c r="O1711">
        <v>0</v>
      </c>
      <c r="P1711">
        <v>6591.55</v>
      </c>
      <c r="Q1711">
        <v>27153.921602036793</v>
      </c>
    </row>
    <row r="1712" spans="1:17">
      <c r="A1712" s="78">
        <v>46260</v>
      </c>
      <c r="B1712" t="s">
        <v>7632</v>
      </c>
      <c r="C1712" t="s">
        <v>6134</v>
      </c>
      <c r="D1712" t="s">
        <v>6178</v>
      </c>
      <c r="E1712" t="s">
        <v>84</v>
      </c>
      <c r="F1712">
        <v>4</v>
      </c>
      <c r="G1712">
        <v>199799.99999999997</v>
      </c>
      <c r="H1712">
        <v>150686.01081081081</v>
      </c>
      <c r="I1712">
        <v>29313.98918918916</v>
      </c>
      <c r="J1712">
        <v>3317.9826086956523</v>
      </c>
      <c r="K1712" t="s">
        <v>7970</v>
      </c>
      <c r="L1712" t="s">
        <v>7972</v>
      </c>
      <c r="M1712">
        <v>0</v>
      </c>
      <c r="N1712">
        <v>0</v>
      </c>
      <c r="O1712">
        <v>0</v>
      </c>
      <c r="P1712">
        <v>3996</v>
      </c>
      <c r="Q1712">
        <v>22000.006580493507</v>
      </c>
    </row>
    <row r="1713" spans="1:17">
      <c r="A1713" s="78">
        <v>46260</v>
      </c>
      <c r="B1713" t="s">
        <v>7633</v>
      </c>
      <c r="C1713" t="s">
        <v>6128</v>
      </c>
      <c r="D1713" t="s">
        <v>6135</v>
      </c>
      <c r="E1713" t="s">
        <v>20</v>
      </c>
      <c r="F1713">
        <v>24</v>
      </c>
      <c r="G1713">
        <v>2215560</v>
      </c>
      <c r="H1713">
        <v>1702844.3675675672</v>
      </c>
      <c r="I1713">
        <v>293155.63243243261</v>
      </c>
      <c r="J1713">
        <v>22589.217391304348</v>
      </c>
      <c r="K1713" t="s">
        <v>7503</v>
      </c>
      <c r="L1713" t="s">
        <v>7974</v>
      </c>
      <c r="M1713">
        <v>25000</v>
      </c>
      <c r="N1713">
        <v>7142.8571428571431</v>
      </c>
      <c r="O1713">
        <v>0</v>
      </c>
      <c r="P1713">
        <v>44311.199999999997</v>
      </c>
      <c r="Q1713">
        <v>194112.35789827118</v>
      </c>
    </row>
    <row r="1714" spans="1:17">
      <c r="A1714" s="78">
        <v>46260</v>
      </c>
      <c r="B1714" t="s">
        <v>7634</v>
      </c>
      <c r="C1714" t="s">
        <v>6143</v>
      </c>
      <c r="D1714" t="s">
        <v>6135</v>
      </c>
      <c r="E1714" t="s">
        <v>20</v>
      </c>
      <c r="F1714">
        <v>12</v>
      </c>
      <c r="G1714">
        <v>1107780</v>
      </c>
      <c r="H1714">
        <v>851422.18378378358</v>
      </c>
      <c r="I1714">
        <v>146577.81621621631</v>
      </c>
      <c r="J1714">
        <v>11294.608695652174</v>
      </c>
      <c r="K1714" t="s">
        <v>7970</v>
      </c>
      <c r="L1714" t="s">
        <v>7971</v>
      </c>
      <c r="M1714">
        <v>0</v>
      </c>
      <c r="N1714">
        <v>13636.363636363636</v>
      </c>
      <c r="O1714">
        <v>0</v>
      </c>
      <c r="P1714">
        <v>22155.599999999999</v>
      </c>
      <c r="Q1714">
        <v>99491.243884200521</v>
      </c>
    </row>
    <row r="1715" spans="1:17">
      <c r="A1715" s="78">
        <v>46260</v>
      </c>
      <c r="B1715" t="s">
        <v>7635</v>
      </c>
      <c r="C1715" t="s">
        <v>6158</v>
      </c>
      <c r="D1715" t="s">
        <v>6135</v>
      </c>
      <c r="E1715" t="s">
        <v>20</v>
      </c>
      <c r="F1715">
        <v>12</v>
      </c>
      <c r="G1715">
        <v>1107780</v>
      </c>
      <c r="H1715">
        <v>851422.18378378358</v>
      </c>
      <c r="I1715">
        <v>146577.81621621631</v>
      </c>
      <c r="J1715">
        <v>11294.608695652174</v>
      </c>
      <c r="K1715" t="s">
        <v>7967</v>
      </c>
      <c r="L1715" t="s">
        <v>7973</v>
      </c>
      <c r="M1715">
        <v>0</v>
      </c>
      <c r="N1715">
        <v>0</v>
      </c>
      <c r="O1715">
        <v>44311.199999999997</v>
      </c>
      <c r="P1715">
        <v>22155.599999999999</v>
      </c>
      <c r="Q1715">
        <v>68816.407520564157</v>
      </c>
    </row>
    <row r="1716" spans="1:17">
      <c r="A1716" s="78">
        <v>46260</v>
      </c>
      <c r="B1716" t="s">
        <v>7635</v>
      </c>
      <c r="C1716" t="s">
        <v>6158</v>
      </c>
      <c r="D1716" t="s">
        <v>6131</v>
      </c>
      <c r="E1716" t="s">
        <v>20</v>
      </c>
      <c r="F1716">
        <v>36</v>
      </c>
      <c r="G1716">
        <v>929347.5</v>
      </c>
      <c r="H1716">
        <v>716914.11891891877</v>
      </c>
      <c r="I1716">
        <v>120335.88108108111</v>
      </c>
      <c r="J1716">
        <v>6758.3908173913032</v>
      </c>
      <c r="K1716" t="s">
        <v>7967</v>
      </c>
      <c r="L1716" t="s">
        <v>7973</v>
      </c>
      <c r="M1716">
        <v>0</v>
      </c>
      <c r="N1716">
        <v>0</v>
      </c>
      <c r="O1716">
        <v>37173.899999999994</v>
      </c>
      <c r="P1716">
        <v>18586.949999999997</v>
      </c>
      <c r="Q1716">
        <v>57816.640263689813</v>
      </c>
    </row>
    <row r="1717" spans="1:17">
      <c r="A1717" s="78">
        <v>46260</v>
      </c>
      <c r="B1717" t="s">
        <v>7635</v>
      </c>
      <c r="C1717" t="s">
        <v>6158</v>
      </c>
      <c r="D1717" t="s">
        <v>6218</v>
      </c>
      <c r="E1717" t="s">
        <v>20</v>
      </c>
      <c r="F1717">
        <v>2</v>
      </c>
      <c r="G1717">
        <v>190364.99999999997</v>
      </c>
      <c r="H1717">
        <v>145139.28648648647</v>
      </c>
      <c r="I1717">
        <v>26360.713513513503</v>
      </c>
      <c r="J1717">
        <v>1651.3391304347824</v>
      </c>
      <c r="K1717" t="s">
        <v>7967</v>
      </c>
      <c r="L1717" t="s">
        <v>7973</v>
      </c>
      <c r="M1717">
        <v>0</v>
      </c>
      <c r="N1717">
        <v>0</v>
      </c>
      <c r="O1717">
        <v>7614.5999999999995</v>
      </c>
      <c r="P1717">
        <v>3807.2999999999997</v>
      </c>
      <c r="Q1717">
        <v>13287.474383078723</v>
      </c>
    </row>
    <row r="1718" spans="1:17">
      <c r="A1718" s="78">
        <v>46260</v>
      </c>
      <c r="B1718" t="s">
        <v>7635</v>
      </c>
      <c r="C1718" t="s">
        <v>6158</v>
      </c>
      <c r="D1718" t="s">
        <v>2687</v>
      </c>
      <c r="E1718" t="s">
        <v>20</v>
      </c>
      <c r="F1718">
        <v>2</v>
      </c>
      <c r="G1718">
        <v>166685</v>
      </c>
      <c r="H1718">
        <v>126804.28108108108</v>
      </c>
      <c r="I1718">
        <v>23362.38558558558</v>
      </c>
      <c r="J1718">
        <v>1610.0173913043477</v>
      </c>
      <c r="K1718" t="s">
        <v>7967</v>
      </c>
      <c r="L1718" t="s">
        <v>7973</v>
      </c>
      <c r="M1718">
        <v>0</v>
      </c>
      <c r="N1718">
        <v>0</v>
      </c>
      <c r="O1718">
        <v>6667.4</v>
      </c>
      <c r="P1718">
        <v>3333.7</v>
      </c>
      <c r="Q1718">
        <v>11751.268194281234</v>
      </c>
    </row>
    <row r="1719" spans="1:17">
      <c r="A1719" s="78">
        <v>46260</v>
      </c>
      <c r="B1719" t="s">
        <v>7636</v>
      </c>
      <c r="C1719" t="s">
        <v>6158</v>
      </c>
      <c r="D1719" t="s">
        <v>6166</v>
      </c>
      <c r="E1719" t="s">
        <v>84</v>
      </c>
      <c r="F1719">
        <v>4</v>
      </c>
      <c r="G1719">
        <v>414770</v>
      </c>
      <c r="H1719">
        <v>297366.05405405402</v>
      </c>
      <c r="I1719">
        <v>76300.612612612604</v>
      </c>
      <c r="J1719">
        <v>14324.869565217392</v>
      </c>
      <c r="K1719" t="s">
        <v>7967</v>
      </c>
      <c r="L1719" t="s">
        <v>7973</v>
      </c>
      <c r="M1719">
        <v>0</v>
      </c>
      <c r="N1719">
        <v>0</v>
      </c>
      <c r="O1719">
        <v>16590.8</v>
      </c>
      <c r="P1719">
        <v>8295.4</v>
      </c>
      <c r="Q1719">
        <v>37089.543047395207</v>
      </c>
    </row>
    <row r="1720" spans="1:17">
      <c r="A1720" s="78">
        <v>46260</v>
      </c>
      <c r="B1720" t="s">
        <v>7636</v>
      </c>
      <c r="C1720" t="s">
        <v>6158</v>
      </c>
      <c r="D1720" t="s">
        <v>6207</v>
      </c>
      <c r="E1720" t="s">
        <v>84</v>
      </c>
      <c r="F1720">
        <v>10</v>
      </c>
      <c r="G1720">
        <v>2873050</v>
      </c>
      <c r="H1720">
        <v>2180170.8108108109</v>
      </c>
      <c r="I1720">
        <v>408162.52252252214</v>
      </c>
      <c r="J1720">
        <v>32445.217391304352</v>
      </c>
      <c r="K1720" t="s">
        <v>7967</v>
      </c>
      <c r="L1720" t="s">
        <v>7973</v>
      </c>
      <c r="M1720">
        <v>0</v>
      </c>
      <c r="N1720">
        <v>0</v>
      </c>
      <c r="O1720">
        <v>114922</v>
      </c>
      <c r="P1720">
        <v>57461</v>
      </c>
      <c r="Q1720">
        <v>203334.30513121781</v>
      </c>
    </row>
    <row r="1721" spans="1:17">
      <c r="A1721" s="78">
        <v>46260</v>
      </c>
      <c r="B1721" t="s">
        <v>7637</v>
      </c>
      <c r="C1721" t="s">
        <v>6124</v>
      </c>
      <c r="D1721" t="s">
        <v>6167</v>
      </c>
      <c r="E1721" t="s">
        <v>84</v>
      </c>
      <c r="F1721">
        <v>10</v>
      </c>
      <c r="G1721">
        <v>674325.00000000012</v>
      </c>
      <c r="H1721">
        <v>515152.02162162156</v>
      </c>
      <c r="I1721">
        <v>92347.978378378437</v>
      </c>
      <c r="J1721">
        <v>6902.260869565217</v>
      </c>
      <c r="K1721" t="s">
        <v>7970</v>
      </c>
      <c r="L1721" t="s">
        <v>7971</v>
      </c>
      <c r="M1721">
        <v>0</v>
      </c>
      <c r="N1721">
        <v>5769.2307692307695</v>
      </c>
      <c r="O1721">
        <v>0</v>
      </c>
      <c r="P1721">
        <v>13486.500000000002</v>
      </c>
      <c r="Q1721">
        <v>66189.986739582455</v>
      </c>
    </row>
    <row r="1722" spans="1:17">
      <c r="A1722" s="78">
        <v>46260</v>
      </c>
      <c r="B1722" t="s">
        <v>7638</v>
      </c>
      <c r="C1722" t="s">
        <v>6287</v>
      </c>
      <c r="D1722" t="s">
        <v>6135</v>
      </c>
      <c r="E1722" t="s">
        <v>20</v>
      </c>
      <c r="F1722">
        <v>24</v>
      </c>
      <c r="G1722">
        <v>2215560</v>
      </c>
      <c r="H1722">
        <v>1702844.3675675672</v>
      </c>
      <c r="I1722">
        <v>293155.63243243261</v>
      </c>
      <c r="J1722">
        <v>22589.217391304348</v>
      </c>
      <c r="K1722" t="s">
        <v>7503</v>
      </c>
      <c r="L1722" t="s">
        <v>7974</v>
      </c>
      <c r="M1722">
        <v>25000</v>
      </c>
      <c r="N1722">
        <v>15625</v>
      </c>
      <c r="O1722">
        <v>0</v>
      </c>
      <c r="P1722">
        <v>44311.199999999997</v>
      </c>
      <c r="Q1722">
        <v>185630.21504112828</v>
      </c>
    </row>
    <row r="1723" spans="1:17">
      <c r="A1723" s="78">
        <v>46260</v>
      </c>
      <c r="B1723" t="s">
        <v>7639</v>
      </c>
      <c r="C1723" t="s">
        <v>6287</v>
      </c>
      <c r="D1723" t="s">
        <v>6151</v>
      </c>
      <c r="E1723" t="s">
        <v>84</v>
      </c>
      <c r="F1723">
        <v>12</v>
      </c>
      <c r="G1723">
        <v>829170</v>
      </c>
      <c r="H1723">
        <v>627704.3027027027</v>
      </c>
      <c r="I1723">
        <v>119295.69729729719</v>
      </c>
      <c r="J1723">
        <v>7805.2173913043471</v>
      </c>
      <c r="K1723" t="s">
        <v>7970</v>
      </c>
      <c r="L1723" t="s">
        <v>7971</v>
      </c>
      <c r="M1723">
        <v>0</v>
      </c>
      <c r="N1723">
        <v>15625</v>
      </c>
      <c r="O1723">
        <v>0</v>
      </c>
      <c r="P1723">
        <v>16583.399999999998</v>
      </c>
      <c r="Q1723">
        <v>79282.079905992839</v>
      </c>
    </row>
    <row r="1724" spans="1:17">
      <c r="A1724" s="78">
        <v>46260</v>
      </c>
      <c r="B1724" t="s">
        <v>7640</v>
      </c>
      <c r="C1724" t="s">
        <v>6175</v>
      </c>
      <c r="D1724" t="s">
        <v>6135</v>
      </c>
      <c r="E1724" t="s">
        <v>20</v>
      </c>
      <c r="F1724">
        <v>6</v>
      </c>
      <c r="G1724">
        <v>553890</v>
      </c>
      <c r="H1724">
        <v>425711.09189189179</v>
      </c>
      <c r="I1724">
        <v>73288.908108108153</v>
      </c>
      <c r="J1724">
        <v>5647.304347826087</v>
      </c>
      <c r="K1724" t="s">
        <v>7970</v>
      </c>
      <c r="L1724" t="s">
        <v>7972</v>
      </c>
      <c r="M1724">
        <v>0</v>
      </c>
      <c r="N1724">
        <v>0</v>
      </c>
      <c r="O1724">
        <v>0</v>
      </c>
      <c r="P1724">
        <v>11077.8</v>
      </c>
      <c r="Q1724">
        <v>56563.80376028207</v>
      </c>
    </row>
    <row r="1725" spans="1:17">
      <c r="A1725" s="78">
        <v>46260</v>
      </c>
      <c r="B1725" t="s">
        <v>7641</v>
      </c>
      <c r="C1725" t="s">
        <v>6239</v>
      </c>
      <c r="D1725" t="s">
        <v>6173</v>
      </c>
      <c r="E1725" t="s">
        <v>84</v>
      </c>
      <c r="F1725">
        <v>24</v>
      </c>
      <c r="G1725">
        <v>489176.99999999994</v>
      </c>
      <c r="H1725">
        <v>377038.58594594587</v>
      </c>
      <c r="I1725">
        <v>63661.41405405401</v>
      </c>
      <c r="J1725">
        <v>4077.0782608695654</v>
      </c>
      <c r="K1725" t="s">
        <v>7970</v>
      </c>
      <c r="L1725" t="s">
        <v>7972</v>
      </c>
      <c r="M1725">
        <v>0</v>
      </c>
      <c r="N1725">
        <v>0</v>
      </c>
      <c r="O1725">
        <v>0</v>
      </c>
      <c r="P1725">
        <v>9783.5399999999991</v>
      </c>
      <c r="Q1725">
        <v>49800.795793184443</v>
      </c>
    </row>
    <row r="1726" spans="1:17">
      <c r="A1726" s="78">
        <v>46260</v>
      </c>
      <c r="B1726" t="s">
        <v>7642</v>
      </c>
      <c r="C1726" t="s">
        <v>6143</v>
      </c>
      <c r="D1726" t="s">
        <v>6135</v>
      </c>
      <c r="E1726" t="s">
        <v>20</v>
      </c>
      <c r="F1726">
        <v>24</v>
      </c>
      <c r="G1726">
        <v>2215560</v>
      </c>
      <c r="H1726">
        <v>1702844.3675675672</v>
      </c>
      <c r="I1726">
        <v>293155.63243243261</v>
      </c>
      <c r="J1726">
        <v>22589.217391304348</v>
      </c>
      <c r="K1726" t="s">
        <v>7503</v>
      </c>
      <c r="L1726" t="s">
        <v>7974</v>
      </c>
      <c r="M1726">
        <v>25000</v>
      </c>
      <c r="N1726">
        <v>11111.111111111111</v>
      </c>
      <c r="O1726">
        <v>0</v>
      </c>
      <c r="P1726">
        <v>44311.199999999997</v>
      </c>
      <c r="Q1726">
        <v>190144.10393001715</v>
      </c>
    </row>
    <row r="1727" spans="1:17">
      <c r="A1727" s="78">
        <v>46260</v>
      </c>
      <c r="B1727" t="s">
        <v>7643</v>
      </c>
      <c r="C1727" t="s">
        <v>6128</v>
      </c>
      <c r="D1727" t="s">
        <v>6129</v>
      </c>
      <c r="E1727" t="s">
        <v>20</v>
      </c>
      <c r="F1727">
        <v>24</v>
      </c>
      <c r="G1727">
        <v>335405</v>
      </c>
      <c r="H1727">
        <v>259309.36216216208</v>
      </c>
      <c r="I1727">
        <v>42857.304504504544</v>
      </c>
      <c r="J1727">
        <v>2662.95652173913</v>
      </c>
      <c r="K1727" t="s">
        <v>7970</v>
      </c>
      <c r="L1727" t="s">
        <v>7971</v>
      </c>
      <c r="M1727">
        <v>0</v>
      </c>
      <c r="N1727">
        <v>8333.3333333333339</v>
      </c>
      <c r="O1727">
        <v>0</v>
      </c>
      <c r="P1727">
        <v>6708.1</v>
      </c>
      <c r="Q1727">
        <v>25152.914649432081</v>
      </c>
    </row>
    <row r="1728" spans="1:17">
      <c r="A1728" s="78">
        <v>46260</v>
      </c>
      <c r="B1728" t="s">
        <v>7643</v>
      </c>
      <c r="C1728" t="s">
        <v>6128</v>
      </c>
      <c r="D1728" t="s">
        <v>5623</v>
      </c>
      <c r="E1728" t="s">
        <v>84</v>
      </c>
      <c r="F1728">
        <v>6</v>
      </c>
      <c r="G1728">
        <v>797534.99999999988</v>
      </c>
      <c r="H1728">
        <v>608752.99459459446</v>
      </c>
      <c r="I1728">
        <v>109747.00540540542</v>
      </c>
      <c r="J1728">
        <v>4499.478260869565</v>
      </c>
      <c r="K1728" t="s">
        <v>7970</v>
      </c>
      <c r="L1728" t="s">
        <v>7971</v>
      </c>
      <c r="M1728">
        <v>0</v>
      </c>
      <c r="N1728">
        <v>8333.3333333333339</v>
      </c>
      <c r="O1728">
        <v>0</v>
      </c>
      <c r="P1728">
        <v>15950.699999999999</v>
      </c>
      <c r="Q1728">
        <v>80963.493811202527</v>
      </c>
    </row>
    <row r="1729" spans="1:17">
      <c r="A1729" s="78">
        <v>46260</v>
      </c>
      <c r="B1729" t="s">
        <v>7644</v>
      </c>
      <c r="C1729" t="s">
        <v>6175</v>
      </c>
      <c r="D1729" t="s">
        <v>5573</v>
      </c>
      <c r="E1729" t="s">
        <v>5395</v>
      </c>
      <c r="F1729">
        <v>25</v>
      </c>
      <c r="G1729">
        <v>88106.249999999985</v>
      </c>
      <c r="H1729">
        <v>73378.540540540533</v>
      </c>
      <c r="I1729">
        <v>5996.4594594594528</v>
      </c>
      <c r="J1729">
        <v>34.434782608695649</v>
      </c>
      <c r="K1729" t="s">
        <v>7970</v>
      </c>
      <c r="L1729" t="s">
        <v>7972</v>
      </c>
      <c r="M1729">
        <v>0</v>
      </c>
      <c r="N1729">
        <v>0</v>
      </c>
      <c r="O1729">
        <v>0</v>
      </c>
      <c r="P1729">
        <v>0</v>
      </c>
      <c r="Q1729">
        <v>5962.0246768507568</v>
      </c>
    </row>
    <row r="1730" spans="1:17">
      <c r="A1730" s="78">
        <v>46260</v>
      </c>
      <c r="B1730" t="s">
        <v>7644</v>
      </c>
      <c r="C1730" t="s">
        <v>6175</v>
      </c>
      <c r="D1730" t="s">
        <v>5596</v>
      </c>
      <c r="E1730" t="s">
        <v>5395</v>
      </c>
      <c r="F1730">
        <v>25</v>
      </c>
      <c r="G1730">
        <v>88106.249999999985</v>
      </c>
      <c r="H1730">
        <v>73378.540540540533</v>
      </c>
      <c r="I1730">
        <v>5996.4594594594528</v>
      </c>
      <c r="J1730">
        <v>28.695652173913043</v>
      </c>
      <c r="K1730" t="s">
        <v>7970</v>
      </c>
      <c r="L1730" t="s">
        <v>7972</v>
      </c>
      <c r="M1730">
        <v>0</v>
      </c>
      <c r="N1730">
        <v>0</v>
      </c>
      <c r="O1730">
        <v>0</v>
      </c>
      <c r="P1730">
        <v>0</v>
      </c>
      <c r="Q1730">
        <v>5967.7638072855398</v>
      </c>
    </row>
    <row r="1731" spans="1:17">
      <c r="A1731" s="78">
        <v>46260</v>
      </c>
      <c r="B1731" t="s">
        <v>7644</v>
      </c>
      <c r="C1731" t="s">
        <v>6175</v>
      </c>
      <c r="D1731" t="s">
        <v>5606</v>
      </c>
      <c r="E1731" t="s">
        <v>5395</v>
      </c>
      <c r="F1731">
        <v>25</v>
      </c>
      <c r="G1731">
        <v>88106.249999999985</v>
      </c>
      <c r="H1731">
        <v>73378.540540540533</v>
      </c>
      <c r="I1731">
        <v>5996.4594594594528</v>
      </c>
      <c r="J1731">
        <v>24.869565217391305</v>
      </c>
      <c r="K1731" t="s">
        <v>7970</v>
      </c>
      <c r="L1731" t="s">
        <v>7972</v>
      </c>
      <c r="M1731">
        <v>0</v>
      </c>
      <c r="N1731">
        <v>0</v>
      </c>
      <c r="O1731">
        <v>0</v>
      </c>
      <c r="P1731">
        <v>0</v>
      </c>
      <c r="Q1731">
        <v>5971.5898942420617</v>
      </c>
    </row>
    <row r="1732" spans="1:17">
      <c r="A1732" s="78">
        <v>46260</v>
      </c>
      <c r="B1732" t="s">
        <v>7645</v>
      </c>
      <c r="C1732" t="s">
        <v>6128</v>
      </c>
      <c r="D1732" t="s">
        <v>6202</v>
      </c>
      <c r="E1732" t="s">
        <v>661</v>
      </c>
      <c r="F1732">
        <v>4</v>
      </c>
      <c r="G1732">
        <v>283790</v>
      </c>
      <c r="H1732">
        <v>188280.47567567567</v>
      </c>
      <c r="I1732">
        <v>67386.190990990988</v>
      </c>
      <c r="J1732">
        <v>15885.913043478264</v>
      </c>
      <c r="K1732" t="s">
        <v>7970</v>
      </c>
      <c r="L1732" t="s">
        <v>7972</v>
      </c>
      <c r="M1732">
        <v>0</v>
      </c>
      <c r="N1732">
        <v>0</v>
      </c>
      <c r="O1732">
        <v>0</v>
      </c>
      <c r="P1732">
        <v>5675.8</v>
      </c>
      <c r="Q1732">
        <v>45824.477947512722</v>
      </c>
    </row>
    <row r="1733" spans="1:17">
      <c r="A1733" s="78">
        <v>46260</v>
      </c>
      <c r="B1733" t="s">
        <v>7646</v>
      </c>
      <c r="C1733" t="s">
        <v>6158</v>
      </c>
      <c r="D1733" t="s">
        <v>2791</v>
      </c>
      <c r="E1733" t="s">
        <v>2770</v>
      </c>
      <c r="F1733">
        <v>10</v>
      </c>
      <c r="G1733">
        <v>1027675</v>
      </c>
      <c r="H1733">
        <v>708748.10810810793</v>
      </c>
      <c r="I1733">
        <v>217085.22522522532</v>
      </c>
      <c r="J1733">
        <v>153778.08695652173</v>
      </c>
      <c r="K1733" t="s">
        <v>7970</v>
      </c>
      <c r="L1733" t="s">
        <v>7972</v>
      </c>
      <c r="M1733">
        <v>0</v>
      </c>
      <c r="N1733">
        <v>0</v>
      </c>
      <c r="O1733">
        <v>0</v>
      </c>
      <c r="P1733">
        <v>0</v>
      </c>
      <c r="Q1733">
        <v>63307.138268703595</v>
      </c>
    </row>
    <row r="1734" spans="1:17">
      <c r="A1734" s="78">
        <v>46261</v>
      </c>
      <c r="B1734" t="s">
        <v>7647</v>
      </c>
      <c r="C1734" t="s">
        <v>6239</v>
      </c>
      <c r="D1734" t="s">
        <v>6135</v>
      </c>
      <c r="E1734" t="s">
        <v>20</v>
      </c>
      <c r="F1734">
        <v>6</v>
      </c>
      <c r="G1734">
        <v>553890</v>
      </c>
      <c r="H1734">
        <v>425711.09189189179</v>
      </c>
      <c r="I1734">
        <v>73288.908108108153</v>
      </c>
      <c r="J1734">
        <v>5647.304347826087</v>
      </c>
      <c r="K1734" t="s">
        <v>7970</v>
      </c>
      <c r="L1734" t="s">
        <v>7972</v>
      </c>
      <c r="M1734">
        <v>0</v>
      </c>
      <c r="N1734">
        <v>0</v>
      </c>
      <c r="O1734">
        <v>0</v>
      </c>
      <c r="P1734">
        <v>11077.8</v>
      </c>
      <c r="Q1734">
        <v>56563.80376028207</v>
      </c>
    </row>
    <row r="1735" spans="1:17">
      <c r="A1735" s="78">
        <v>46261</v>
      </c>
      <c r="B1735" t="s">
        <v>7647</v>
      </c>
      <c r="C1735" t="s">
        <v>6239</v>
      </c>
      <c r="D1735" t="s">
        <v>6198</v>
      </c>
      <c r="E1735" t="s">
        <v>20</v>
      </c>
      <c r="F1735">
        <v>2</v>
      </c>
      <c r="G1735">
        <v>725940.00000000012</v>
      </c>
      <c r="H1735">
        <v>558832.47567567555</v>
      </c>
      <c r="I1735">
        <v>95167.524324324448</v>
      </c>
      <c r="J1735">
        <v>6485.9826086956527</v>
      </c>
      <c r="K1735" t="s">
        <v>7970</v>
      </c>
      <c r="L1735" t="s">
        <v>7972</v>
      </c>
      <c r="M1735">
        <v>0</v>
      </c>
      <c r="N1735">
        <v>0</v>
      </c>
      <c r="O1735">
        <v>0</v>
      </c>
      <c r="P1735">
        <v>14518.800000000001</v>
      </c>
      <c r="Q1735">
        <v>74162.741715628785</v>
      </c>
    </row>
    <row r="1736" spans="1:17">
      <c r="A1736" s="78">
        <v>46261</v>
      </c>
      <c r="B1736" t="s">
        <v>7648</v>
      </c>
      <c r="C1736" t="s">
        <v>6128</v>
      </c>
      <c r="D1736" t="s">
        <v>6273</v>
      </c>
      <c r="E1736" t="s">
        <v>20</v>
      </c>
      <c r="F1736">
        <v>2</v>
      </c>
      <c r="G1736">
        <v>106930</v>
      </c>
      <c r="H1736">
        <v>81814.183783783781</v>
      </c>
      <c r="I1736">
        <v>14519.149549549547</v>
      </c>
      <c r="J1736">
        <v>879.99999999999989</v>
      </c>
      <c r="K1736" t="s">
        <v>7970</v>
      </c>
      <c r="L1736" t="s">
        <v>7971</v>
      </c>
      <c r="M1736">
        <v>0</v>
      </c>
      <c r="N1736">
        <v>2941.1764705882351</v>
      </c>
      <c r="O1736">
        <v>0</v>
      </c>
      <c r="P1736">
        <v>2138.6</v>
      </c>
      <c r="Q1736">
        <v>8559.3730789613128</v>
      </c>
    </row>
    <row r="1737" spans="1:17">
      <c r="A1737" s="78">
        <v>46261</v>
      </c>
      <c r="B1737" t="s">
        <v>7648</v>
      </c>
      <c r="C1737" t="s">
        <v>6128</v>
      </c>
      <c r="D1737" t="s">
        <v>6151</v>
      </c>
      <c r="E1737" t="s">
        <v>84</v>
      </c>
      <c r="F1737">
        <v>33</v>
      </c>
      <c r="G1737">
        <v>2280217.5</v>
      </c>
      <c r="H1737">
        <v>1726186.8324324323</v>
      </c>
      <c r="I1737">
        <v>328063.16756756743</v>
      </c>
      <c r="J1737">
        <v>21464.347826086956</v>
      </c>
      <c r="K1737" t="s">
        <v>7970</v>
      </c>
      <c r="L1737" t="s">
        <v>7971</v>
      </c>
      <c r="M1737">
        <v>0</v>
      </c>
      <c r="N1737">
        <v>2941.1764705882351</v>
      </c>
      <c r="O1737">
        <v>0</v>
      </c>
      <c r="P1737">
        <v>45604.35</v>
      </c>
      <c r="Q1737">
        <v>258053.2932708922</v>
      </c>
    </row>
    <row r="1738" spans="1:17">
      <c r="A1738" s="78">
        <v>46261</v>
      </c>
      <c r="B1738" t="s">
        <v>7649</v>
      </c>
      <c r="C1738" t="s">
        <v>6196</v>
      </c>
      <c r="D1738" t="s">
        <v>6135</v>
      </c>
      <c r="E1738" t="s">
        <v>20</v>
      </c>
      <c r="F1738">
        <v>2</v>
      </c>
      <c r="G1738">
        <v>184630</v>
      </c>
      <c r="H1738">
        <v>141903.69729729727</v>
      </c>
      <c r="I1738">
        <v>24429.636036036041</v>
      </c>
      <c r="J1738">
        <v>1882.4347826086957</v>
      </c>
      <c r="K1738" t="s">
        <v>7970</v>
      </c>
      <c r="L1738" t="s">
        <v>7971</v>
      </c>
      <c r="M1738">
        <v>0</v>
      </c>
      <c r="N1738">
        <v>2777.7777777777778</v>
      </c>
      <c r="O1738">
        <v>0</v>
      </c>
      <c r="P1738">
        <v>3692.6000000000004</v>
      </c>
      <c r="Q1738">
        <v>16076.823475649568</v>
      </c>
    </row>
    <row r="1739" spans="1:17">
      <c r="A1739" s="78">
        <v>46261</v>
      </c>
      <c r="B1739" t="s">
        <v>7649</v>
      </c>
      <c r="C1739" t="s">
        <v>6196</v>
      </c>
      <c r="D1739" t="s">
        <v>6167</v>
      </c>
      <c r="E1739" t="s">
        <v>84</v>
      </c>
      <c r="F1739">
        <v>2</v>
      </c>
      <c r="G1739">
        <v>134865</v>
      </c>
      <c r="H1739">
        <v>103030.40432432431</v>
      </c>
      <c r="I1739">
        <v>18469.595675675693</v>
      </c>
      <c r="J1739">
        <v>1380.4521739130435</v>
      </c>
      <c r="K1739" t="s">
        <v>7970</v>
      </c>
      <c r="L1739" t="s">
        <v>7971</v>
      </c>
      <c r="M1739">
        <v>0</v>
      </c>
      <c r="N1739">
        <v>2777.7777777777778</v>
      </c>
      <c r="O1739">
        <v>0</v>
      </c>
      <c r="P1739">
        <v>2697.3</v>
      </c>
      <c r="Q1739">
        <v>11614.065723984873</v>
      </c>
    </row>
    <row r="1740" spans="1:17">
      <c r="A1740" s="78">
        <v>46261</v>
      </c>
      <c r="B1740" t="s">
        <v>7650</v>
      </c>
      <c r="C1740" t="s">
        <v>6134</v>
      </c>
      <c r="D1740" t="s">
        <v>6156</v>
      </c>
      <c r="E1740" t="s">
        <v>20</v>
      </c>
      <c r="F1740">
        <v>12</v>
      </c>
      <c r="G1740">
        <v>2061270.0000000002</v>
      </c>
      <c r="H1740">
        <v>1528122.5513513512</v>
      </c>
      <c r="I1740">
        <v>328877.4486486488</v>
      </c>
      <c r="J1740">
        <v>49475.895652173916</v>
      </c>
      <c r="K1740" t="s">
        <v>7967</v>
      </c>
      <c r="L1740" t="s">
        <v>7973</v>
      </c>
      <c r="M1740">
        <v>0</v>
      </c>
      <c r="N1740">
        <v>0</v>
      </c>
      <c r="O1740">
        <v>164901.6</v>
      </c>
      <c r="P1740">
        <v>0</v>
      </c>
      <c r="Q1740">
        <v>114499.95299647489</v>
      </c>
    </row>
    <row r="1741" spans="1:17">
      <c r="A1741" s="78">
        <v>46261</v>
      </c>
      <c r="B1741" t="s">
        <v>7651</v>
      </c>
      <c r="C1741" t="s">
        <v>6158</v>
      </c>
      <c r="D1741" t="s">
        <v>6167</v>
      </c>
      <c r="E1741" t="s">
        <v>84</v>
      </c>
      <c r="F1741">
        <v>30</v>
      </c>
      <c r="G1741">
        <v>2022975.0000000002</v>
      </c>
      <c r="H1741">
        <v>1545456.0648648646</v>
      </c>
      <c r="I1741">
        <v>277043.93513513543</v>
      </c>
      <c r="J1741">
        <v>20706.782608695652</v>
      </c>
      <c r="K1741" t="s">
        <v>7970</v>
      </c>
      <c r="L1741" t="s">
        <v>7972</v>
      </c>
      <c r="M1741">
        <v>0</v>
      </c>
      <c r="N1741">
        <v>0</v>
      </c>
      <c r="O1741">
        <v>0</v>
      </c>
      <c r="P1741">
        <v>40459.5</v>
      </c>
      <c r="Q1741">
        <v>215877.65252643978</v>
      </c>
    </row>
    <row r="1742" spans="1:17">
      <c r="A1742" s="78">
        <v>46261</v>
      </c>
      <c r="B1742" t="s">
        <v>7651</v>
      </c>
      <c r="C1742" t="s">
        <v>6158</v>
      </c>
      <c r="D1742" t="s">
        <v>6166</v>
      </c>
      <c r="E1742" t="s">
        <v>84</v>
      </c>
      <c r="F1742">
        <v>8</v>
      </c>
      <c r="G1742">
        <v>829540</v>
      </c>
      <c r="H1742">
        <v>594732.10810810805</v>
      </c>
      <c r="I1742">
        <v>152601.22522522521</v>
      </c>
      <c r="J1742">
        <v>28649.739130434784</v>
      </c>
      <c r="K1742" t="s">
        <v>7970</v>
      </c>
      <c r="L1742" t="s">
        <v>7972</v>
      </c>
      <c r="M1742">
        <v>0</v>
      </c>
      <c r="N1742">
        <v>0</v>
      </c>
      <c r="O1742">
        <v>0</v>
      </c>
      <c r="P1742">
        <v>16590.8</v>
      </c>
      <c r="Q1742">
        <v>107360.68609479042</v>
      </c>
    </row>
    <row r="1743" spans="1:17">
      <c r="A1743" s="78">
        <v>46261</v>
      </c>
      <c r="B1743" t="s">
        <v>7652</v>
      </c>
      <c r="C1743" t="s">
        <v>6143</v>
      </c>
      <c r="D1743" t="s">
        <v>6189</v>
      </c>
      <c r="E1743" t="s">
        <v>84</v>
      </c>
      <c r="F1743">
        <v>1</v>
      </c>
      <c r="G1743">
        <v>399970</v>
      </c>
      <c r="H1743">
        <v>290047.45945945941</v>
      </c>
      <c r="I1743">
        <v>70285.873873873905</v>
      </c>
      <c r="J1743">
        <v>14416.695652173912</v>
      </c>
      <c r="K1743" t="s">
        <v>7970</v>
      </c>
      <c r="L1743" t="s">
        <v>7971</v>
      </c>
      <c r="M1743">
        <v>0</v>
      </c>
      <c r="N1743">
        <v>5555.5555555555557</v>
      </c>
      <c r="O1743">
        <v>0</v>
      </c>
      <c r="P1743">
        <v>7999.4</v>
      </c>
      <c r="Q1743">
        <v>42314.222666144437</v>
      </c>
    </row>
    <row r="1744" spans="1:17">
      <c r="A1744" s="78">
        <v>46261</v>
      </c>
      <c r="B1744" t="s">
        <v>7653</v>
      </c>
      <c r="C1744" t="s">
        <v>6143</v>
      </c>
      <c r="D1744" t="s">
        <v>2532</v>
      </c>
      <c r="E1744" t="s">
        <v>75</v>
      </c>
      <c r="F1744">
        <v>1</v>
      </c>
      <c r="G1744">
        <v>658787.5</v>
      </c>
      <c r="H1744">
        <v>489363.26396396389</v>
      </c>
      <c r="I1744">
        <v>104138.9882882883</v>
      </c>
      <c r="J1744">
        <v>19903.304347826088</v>
      </c>
      <c r="K1744" t="s">
        <v>7970</v>
      </c>
      <c r="L1744" t="s">
        <v>7971</v>
      </c>
      <c r="M1744">
        <v>0</v>
      </c>
      <c r="N1744">
        <v>5555.5555555555557</v>
      </c>
      <c r="O1744">
        <v>0</v>
      </c>
      <c r="P1744">
        <v>13175.75</v>
      </c>
      <c r="Q1744">
        <v>65504.378384906653</v>
      </c>
    </row>
    <row r="1745" spans="1:17">
      <c r="A1745" s="78">
        <v>46261</v>
      </c>
      <c r="B1745" t="s">
        <v>7654</v>
      </c>
      <c r="C1745" t="s">
        <v>6196</v>
      </c>
      <c r="D1745" t="s">
        <v>6290</v>
      </c>
      <c r="E1745" t="s">
        <v>84</v>
      </c>
      <c r="F1745">
        <v>1</v>
      </c>
      <c r="G1745">
        <v>581455</v>
      </c>
      <c r="H1745">
        <v>425557.0162162162</v>
      </c>
      <c r="I1745">
        <v>98276.317117117113</v>
      </c>
      <c r="J1745">
        <v>16375.652173913042</v>
      </c>
      <c r="K1745" t="s">
        <v>7970</v>
      </c>
      <c r="L1745" t="s">
        <v>7971</v>
      </c>
      <c r="M1745">
        <v>0</v>
      </c>
      <c r="N1745">
        <v>8064.5161290322585</v>
      </c>
      <c r="O1745">
        <v>0</v>
      </c>
      <c r="P1745">
        <v>11629.1</v>
      </c>
      <c r="Q1745">
        <v>62207.048814171816</v>
      </c>
    </row>
    <row r="1746" spans="1:17">
      <c r="A1746" s="78">
        <v>46261</v>
      </c>
      <c r="B1746" t="s">
        <v>7655</v>
      </c>
      <c r="C1746" t="s">
        <v>6183</v>
      </c>
      <c r="D1746" t="s">
        <v>6167</v>
      </c>
      <c r="E1746" t="s">
        <v>84</v>
      </c>
      <c r="F1746">
        <v>48</v>
      </c>
      <c r="G1746">
        <v>3236760.0000000005</v>
      </c>
      <c r="H1746">
        <v>2472729.7037837831</v>
      </c>
      <c r="I1746">
        <v>443270.29621621687</v>
      </c>
      <c r="J1746">
        <v>53130.852173913045</v>
      </c>
      <c r="K1746" t="s">
        <v>7970</v>
      </c>
      <c r="L1746" t="s">
        <v>7971</v>
      </c>
      <c r="M1746">
        <v>0</v>
      </c>
      <c r="N1746">
        <v>16666.666666666668</v>
      </c>
      <c r="O1746">
        <v>0</v>
      </c>
      <c r="P1746">
        <v>64735.200000000004</v>
      </c>
      <c r="Q1746">
        <v>308737.57737563713</v>
      </c>
    </row>
    <row r="1747" spans="1:17">
      <c r="A1747" s="78">
        <v>46261</v>
      </c>
      <c r="B1747" t="s">
        <v>7656</v>
      </c>
      <c r="C1747" t="s">
        <v>6124</v>
      </c>
      <c r="D1747" t="s">
        <v>2499</v>
      </c>
      <c r="E1747" t="s">
        <v>75</v>
      </c>
      <c r="F1747">
        <v>2</v>
      </c>
      <c r="G1747">
        <v>1065050</v>
      </c>
      <c r="H1747">
        <v>806095.92072072066</v>
      </c>
      <c r="I1747">
        <v>153408.58378378372</v>
      </c>
      <c r="J1747">
        <v>32751.304347826084</v>
      </c>
      <c r="K1747" t="s">
        <v>7970</v>
      </c>
      <c r="L1747" t="s">
        <v>7971</v>
      </c>
      <c r="M1747">
        <v>0</v>
      </c>
      <c r="N1747">
        <v>3125</v>
      </c>
      <c r="O1747">
        <v>0</v>
      </c>
      <c r="P1747">
        <v>21301</v>
      </c>
      <c r="Q1747">
        <v>96231.279435957636</v>
      </c>
    </row>
    <row r="1748" spans="1:17">
      <c r="A1748" s="78">
        <v>46261</v>
      </c>
      <c r="B1748" t="s">
        <v>7656</v>
      </c>
      <c r="C1748" t="s">
        <v>6124</v>
      </c>
      <c r="D1748" t="s">
        <v>2500</v>
      </c>
      <c r="E1748" t="s">
        <v>75</v>
      </c>
      <c r="F1748">
        <v>1</v>
      </c>
      <c r="G1748">
        <v>513012.5</v>
      </c>
      <c r="H1748">
        <v>386923.12342342339</v>
      </c>
      <c r="I1748">
        <v>75250.299999999988</v>
      </c>
      <c r="J1748">
        <v>16375.652173913042</v>
      </c>
      <c r="K1748" t="s">
        <v>7970</v>
      </c>
      <c r="L1748" t="s">
        <v>7971</v>
      </c>
      <c r="M1748">
        <v>0</v>
      </c>
      <c r="N1748">
        <v>3125</v>
      </c>
      <c r="O1748">
        <v>0</v>
      </c>
      <c r="P1748">
        <v>10260.25</v>
      </c>
      <c r="Q1748">
        <v>45489.397826086948</v>
      </c>
    </row>
    <row r="1749" spans="1:17">
      <c r="A1749" s="78">
        <v>46261</v>
      </c>
      <c r="B1749" t="s">
        <v>7657</v>
      </c>
      <c r="C1749" t="s">
        <v>6158</v>
      </c>
      <c r="D1749" t="s">
        <v>6210</v>
      </c>
      <c r="E1749" t="s">
        <v>20</v>
      </c>
      <c r="F1749">
        <v>8</v>
      </c>
      <c r="G1749">
        <v>1283160</v>
      </c>
      <c r="H1749">
        <v>959583.30810810812</v>
      </c>
      <c r="I1749">
        <v>196416.69189189188</v>
      </c>
      <c r="J1749">
        <v>25956.17391304348</v>
      </c>
      <c r="K1749" t="s">
        <v>7970</v>
      </c>
      <c r="L1749" t="s">
        <v>7971</v>
      </c>
      <c r="M1749">
        <v>0</v>
      </c>
      <c r="N1749">
        <v>6250</v>
      </c>
      <c r="O1749">
        <v>0</v>
      </c>
      <c r="P1749">
        <v>25663.200000000001</v>
      </c>
      <c r="Q1749">
        <v>138547.31797884838</v>
      </c>
    </row>
    <row r="1750" spans="1:17">
      <c r="A1750" s="78">
        <v>46261</v>
      </c>
      <c r="B1750" t="s">
        <v>7658</v>
      </c>
      <c r="C1750" t="s">
        <v>6124</v>
      </c>
      <c r="D1750" t="s">
        <v>6173</v>
      </c>
      <c r="E1750" t="s">
        <v>84</v>
      </c>
      <c r="F1750">
        <v>12</v>
      </c>
      <c r="G1750">
        <v>244588.49999999997</v>
      </c>
      <c r="H1750">
        <v>188519.29297297294</v>
      </c>
      <c r="I1750">
        <v>31830.707027027005</v>
      </c>
      <c r="J1750">
        <v>2038.5391304347827</v>
      </c>
      <c r="K1750" t="s">
        <v>7970</v>
      </c>
      <c r="L1750" t="s">
        <v>7971</v>
      </c>
      <c r="M1750">
        <v>0</v>
      </c>
      <c r="N1750">
        <v>5769.2307692307695</v>
      </c>
      <c r="O1750">
        <v>0</v>
      </c>
      <c r="P1750">
        <v>4891.7699999999995</v>
      </c>
      <c r="Q1750">
        <v>19131.167127361452</v>
      </c>
    </row>
    <row r="1751" spans="1:17">
      <c r="A1751" s="78">
        <v>46261</v>
      </c>
      <c r="B1751" t="s">
        <v>7659</v>
      </c>
      <c r="C1751" t="s">
        <v>6124</v>
      </c>
      <c r="D1751" t="s">
        <v>6283</v>
      </c>
      <c r="E1751" t="s">
        <v>84</v>
      </c>
      <c r="F1751">
        <v>1</v>
      </c>
      <c r="G1751">
        <v>414955</v>
      </c>
      <c r="H1751">
        <v>298983.84864864859</v>
      </c>
      <c r="I1751">
        <v>74849.484684684721</v>
      </c>
      <c r="J1751">
        <v>16375.652173913042</v>
      </c>
      <c r="K1751" t="s">
        <v>7970</v>
      </c>
      <c r="L1751" t="s">
        <v>7971</v>
      </c>
      <c r="M1751">
        <v>0</v>
      </c>
      <c r="N1751">
        <v>3125</v>
      </c>
      <c r="O1751">
        <v>0</v>
      </c>
      <c r="P1751">
        <v>8299.1</v>
      </c>
      <c r="Q1751">
        <v>47049.732510771682</v>
      </c>
    </row>
    <row r="1752" spans="1:17">
      <c r="A1752" s="78">
        <v>46261</v>
      </c>
      <c r="B1752" t="s">
        <v>7660</v>
      </c>
      <c r="C1752" t="s">
        <v>6287</v>
      </c>
      <c r="D1752" t="s">
        <v>6125</v>
      </c>
      <c r="E1752" t="s">
        <v>84</v>
      </c>
      <c r="F1752">
        <v>4</v>
      </c>
      <c r="G1752">
        <v>366300.00000000006</v>
      </c>
      <c r="H1752">
        <v>258847.13513513512</v>
      </c>
      <c r="I1752">
        <v>71152.864864864881</v>
      </c>
      <c r="J1752">
        <v>14508.521739130434</v>
      </c>
      <c r="K1752" t="s">
        <v>7970</v>
      </c>
      <c r="L1752" t="s">
        <v>7971</v>
      </c>
      <c r="M1752">
        <v>0</v>
      </c>
      <c r="N1752">
        <v>12500</v>
      </c>
      <c r="O1752">
        <v>0</v>
      </c>
      <c r="P1752">
        <v>7326.0000000000009</v>
      </c>
      <c r="Q1752">
        <v>36818.343125734449</v>
      </c>
    </row>
    <row r="1753" spans="1:17">
      <c r="A1753" s="78">
        <v>46261</v>
      </c>
      <c r="B1753" t="s">
        <v>7661</v>
      </c>
      <c r="C1753" t="s">
        <v>6143</v>
      </c>
      <c r="D1753" t="s">
        <v>6290</v>
      </c>
      <c r="E1753" t="s">
        <v>84</v>
      </c>
      <c r="F1753">
        <v>1</v>
      </c>
      <c r="G1753">
        <v>581455</v>
      </c>
      <c r="H1753">
        <v>425557.0162162162</v>
      </c>
      <c r="I1753">
        <v>98276.317117117113</v>
      </c>
      <c r="J1753">
        <v>16375.652173913042</v>
      </c>
      <c r="K1753" t="s">
        <v>7967</v>
      </c>
      <c r="L1753" t="s">
        <v>7973</v>
      </c>
      <c r="M1753">
        <v>0</v>
      </c>
      <c r="N1753">
        <v>0</v>
      </c>
      <c r="O1753">
        <v>20350.925000000003</v>
      </c>
      <c r="P1753">
        <v>11629.1</v>
      </c>
      <c r="Q1753">
        <v>49920.639943204071</v>
      </c>
    </row>
    <row r="1754" spans="1:17">
      <c r="A1754" s="78">
        <v>46261</v>
      </c>
      <c r="B1754" t="s">
        <v>7661</v>
      </c>
      <c r="C1754" t="s">
        <v>6143</v>
      </c>
      <c r="D1754" t="s">
        <v>6294</v>
      </c>
      <c r="E1754" t="s">
        <v>84</v>
      </c>
      <c r="F1754">
        <v>1</v>
      </c>
      <c r="G1754">
        <v>707347.50000000012</v>
      </c>
      <c r="H1754">
        <v>516692.77837837825</v>
      </c>
      <c r="I1754">
        <v>120557.22162162175</v>
      </c>
      <c r="J1754">
        <v>19903.304347826088</v>
      </c>
      <c r="K1754" t="s">
        <v>7967</v>
      </c>
      <c r="L1754" t="s">
        <v>7973</v>
      </c>
      <c r="M1754">
        <v>0</v>
      </c>
      <c r="N1754">
        <v>0</v>
      </c>
      <c r="O1754">
        <v>24757.162500000006</v>
      </c>
      <c r="P1754">
        <v>14146.95</v>
      </c>
      <c r="Q1754">
        <v>61749.804773795666</v>
      </c>
    </row>
    <row r="1755" spans="1:17">
      <c r="A1755" s="78">
        <v>46261</v>
      </c>
      <c r="B1755" t="s">
        <v>7662</v>
      </c>
      <c r="C1755" t="s">
        <v>6134</v>
      </c>
      <c r="D1755" t="s">
        <v>6355</v>
      </c>
      <c r="E1755" t="s">
        <v>84</v>
      </c>
      <c r="F1755">
        <v>1</v>
      </c>
      <c r="G1755">
        <v>267232.5</v>
      </c>
      <c r="H1755">
        <v>199065.77297297295</v>
      </c>
      <c r="I1755">
        <v>41684.227027027024</v>
      </c>
      <c r="J1755">
        <v>3225.391304347826</v>
      </c>
      <c r="K1755" t="s">
        <v>7967</v>
      </c>
      <c r="L1755" t="s">
        <v>7973</v>
      </c>
      <c r="M1755">
        <v>0</v>
      </c>
      <c r="N1755">
        <v>0</v>
      </c>
      <c r="O1755">
        <v>8016.9749999999995</v>
      </c>
      <c r="P1755">
        <v>5344.65</v>
      </c>
      <c r="Q1755">
        <v>25097.2107226792</v>
      </c>
    </row>
    <row r="1756" spans="1:17">
      <c r="A1756" s="78">
        <v>46261</v>
      </c>
      <c r="B1756" t="s">
        <v>7662</v>
      </c>
      <c r="C1756" t="s">
        <v>6134</v>
      </c>
      <c r="D1756" t="s">
        <v>6357</v>
      </c>
      <c r="E1756" t="s">
        <v>84</v>
      </c>
      <c r="F1756">
        <v>1</v>
      </c>
      <c r="G1756">
        <v>1228492.5</v>
      </c>
      <c r="H1756">
        <v>913129.49189189181</v>
      </c>
      <c r="I1756">
        <v>193620.50810810819</v>
      </c>
      <c r="J1756">
        <v>16077.21739130435</v>
      </c>
      <c r="K1756" t="s">
        <v>7967</v>
      </c>
      <c r="L1756" t="s">
        <v>7973</v>
      </c>
      <c r="M1756">
        <v>0</v>
      </c>
      <c r="N1756">
        <v>0</v>
      </c>
      <c r="O1756">
        <v>36854.775000000001</v>
      </c>
      <c r="P1756">
        <v>24569.850000000002</v>
      </c>
      <c r="Q1756">
        <v>116118.66571680384</v>
      </c>
    </row>
    <row r="1757" spans="1:17">
      <c r="A1757" s="78">
        <v>46261</v>
      </c>
      <c r="B1757" t="s">
        <v>7663</v>
      </c>
      <c r="C1757" t="s">
        <v>6138</v>
      </c>
      <c r="D1757" t="s">
        <v>6198</v>
      </c>
      <c r="E1757" t="s">
        <v>20</v>
      </c>
      <c r="F1757">
        <v>2</v>
      </c>
      <c r="G1757">
        <v>725940.00000000012</v>
      </c>
      <c r="H1757">
        <v>558832.47567567555</v>
      </c>
      <c r="I1757">
        <v>95167.524324324448</v>
      </c>
      <c r="J1757">
        <v>6485.9826086956527</v>
      </c>
      <c r="K1757" t="s">
        <v>7970</v>
      </c>
      <c r="L1757" t="s">
        <v>7971</v>
      </c>
      <c r="M1757">
        <v>0</v>
      </c>
      <c r="N1757">
        <v>7142.8571428571431</v>
      </c>
      <c r="O1757">
        <v>0</v>
      </c>
      <c r="P1757">
        <v>14518.800000000001</v>
      </c>
      <c r="Q1757">
        <v>67019.88457277164</v>
      </c>
    </row>
    <row r="1758" spans="1:17">
      <c r="A1758" s="78">
        <v>46261</v>
      </c>
      <c r="B1758" t="s">
        <v>7664</v>
      </c>
      <c r="C1758" t="s">
        <v>6239</v>
      </c>
      <c r="D1758" t="s">
        <v>6216</v>
      </c>
      <c r="E1758" t="s">
        <v>20</v>
      </c>
      <c r="F1758">
        <v>2</v>
      </c>
      <c r="G1758">
        <v>91575.000000000015</v>
      </c>
      <c r="H1758">
        <v>68717.75135135134</v>
      </c>
      <c r="I1758">
        <v>13782.24864864866</v>
      </c>
      <c r="J1758">
        <v>1668.1739130434783</v>
      </c>
      <c r="K1758" t="s">
        <v>7970</v>
      </c>
      <c r="L1758" t="s">
        <v>7972</v>
      </c>
      <c r="M1758">
        <v>0</v>
      </c>
      <c r="N1758">
        <v>0</v>
      </c>
      <c r="O1758">
        <v>0</v>
      </c>
      <c r="P1758">
        <v>1831.5000000000002</v>
      </c>
      <c r="Q1758">
        <v>10282.574735605182</v>
      </c>
    </row>
    <row r="1759" spans="1:17">
      <c r="A1759" s="78">
        <v>46261</v>
      </c>
      <c r="B1759" t="s">
        <v>7664</v>
      </c>
      <c r="C1759" t="s">
        <v>6239</v>
      </c>
      <c r="D1759" t="s">
        <v>6135</v>
      </c>
      <c r="E1759" t="s">
        <v>20</v>
      </c>
      <c r="F1759">
        <v>4</v>
      </c>
      <c r="G1759">
        <v>369260</v>
      </c>
      <c r="H1759">
        <v>283807.39459459455</v>
      </c>
      <c r="I1759">
        <v>48859.272072072083</v>
      </c>
      <c r="J1759">
        <v>3764.8695652173915</v>
      </c>
      <c r="K1759" t="s">
        <v>7970</v>
      </c>
      <c r="L1759" t="s">
        <v>7972</v>
      </c>
      <c r="M1759">
        <v>0</v>
      </c>
      <c r="N1759">
        <v>0</v>
      </c>
      <c r="O1759">
        <v>0</v>
      </c>
      <c r="P1759">
        <v>7385.2000000000007</v>
      </c>
      <c r="Q1759">
        <v>37709.202506854694</v>
      </c>
    </row>
    <row r="1760" spans="1:17">
      <c r="A1760" s="78">
        <v>46261</v>
      </c>
      <c r="B1760" t="s">
        <v>7664</v>
      </c>
      <c r="C1760" t="s">
        <v>6239</v>
      </c>
      <c r="D1760" t="s">
        <v>4529</v>
      </c>
      <c r="E1760" t="s">
        <v>84</v>
      </c>
      <c r="F1760">
        <v>2</v>
      </c>
      <c r="G1760">
        <v>0</v>
      </c>
      <c r="H1760">
        <v>0</v>
      </c>
      <c r="I1760">
        <v>0</v>
      </c>
      <c r="J1760">
        <v>2655.304347826087</v>
      </c>
      <c r="K1760" t="s">
        <v>7970</v>
      </c>
      <c r="L1760" t="s">
        <v>7972</v>
      </c>
      <c r="M1760">
        <v>0</v>
      </c>
      <c r="N1760">
        <v>0</v>
      </c>
      <c r="O1760">
        <v>0</v>
      </c>
      <c r="P1760">
        <v>0</v>
      </c>
      <c r="Q1760">
        <v>-2655.304347826087</v>
      </c>
    </row>
    <row r="1761" spans="1:17">
      <c r="A1761" s="78">
        <v>46261</v>
      </c>
      <c r="B1761" t="s">
        <v>7664</v>
      </c>
      <c r="C1761" t="s">
        <v>6239</v>
      </c>
      <c r="D1761" t="s">
        <v>1554</v>
      </c>
      <c r="E1761" t="s">
        <v>84</v>
      </c>
      <c r="F1761">
        <v>2</v>
      </c>
      <c r="G1761">
        <v>601805</v>
      </c>
      <c r="H1761">
        <v>462381.10270270263</v>
      </c>
      <c r="I1761">
        <v>79785.563963963999</v>
      </c>
      <c r="J1761">
        <v>2655.304347826087</v>
      </c>
      <c r="K1761" t="s">
        <v>7970</v>
      </c>
      <c r="L1761" t="s">
        <v>7972</v>
      </c>
      <c r="M1761">
        <v>0</v>
      </c>
      <c r="N1761">
        <v>0</v>
      </c>
      <c r="O1761">
        <v>0</v>
      </c>
      <c r="P1761">
        <v>12036.1</v>
      </c>
      <c r="Q1761">
        <v>65094.15961613792</v>
      </c>
    </row>
    <row r="1762" spans="1:17">
      <c r="A1762" s="78">
        <v>46261</v>
      </c>
      <c r="B1762" t="s">
        <v>7665</v>
      </c>
      <c r="C1762" t="s">
        <v>6239</v>
      </c>
      <c r="D1762" t="s">
        <v>6156</v>
      </c>
      <c r="E1762" t="s">
        <v>20</v>
      </c>
      <c r="F1762">
        <v>8</v>
      </c>
      <c r="G1762">
        <v>1374180.0000000002</v>
      </c>
      <c r="H1762">
        <v>1018748.3675675675</v>
      </c>
      <c r="I1762">
        <v>219251.6324324325</v>
      </c>
      <c r="J1762">
        <v>32983.930434782611</v>
      </c>
      <c r="K1762" t="s">
        <v>7970</v>
      </c>
      <c r="L1762" t="s">
        <v>7972</v>
      </c>
      <c r="M1762">
        <v>0</v>
      </c>
      <c r="N1762">
        <v>0</v>
      </c>
      <c r="O1762">
        <v>0</v>
      </c>
      <c r="P1762">
        <v>27483.600000000002</v>
      </c>
      <c r="Q1762">
        <v>158784.10199764988</v>
      </c>
    </row>
    <row r="1763" spans="1:17">
      <c r="A1763" s="78">
        <v>46261</v>
      </c>
      <c r="B1763" t="s">
        <v>7666</v>
      </c>
      <c r="C1763" t="s">
        <v>6124</v>
      </c>
      <c r="D1763" t="s">
        <v>6135</v>
      </c>
      <c r="E1763" t="s">
        <v>20</v>
      </c>
      <c r="F1763">
        <v>24</v>
      </c>
      <c r="G1763">
        <v>2215560</v>
      </c>
      <c r="H1763">
        <v>1702844.3675675672</v>
      </c>
      <c r="I1763">
        <v>293155.63243243261</v>
      </c>
      <c r="J1763">
        <v>22589.217391304348</v>
      </c>
      <c r="K1763" t="s">
        <v>7503</v>
      </c>
      <c r="L1763" t="s">
        <v>7974</v>
      </c>
      <c r="M1763">
        <v>25000</v>
      </c>
      <c r="N1763">
        <v>6250</v>
      </c>
      <c r="O1763">
        <v>0</v>
      </c>
      <c r="P1763">
        <v>44311.199999999997</v>
      </c>
      <c r="Q1763">
        <v>195005.21504112828</v>
      </c>
    </row>
    <row r="1764" spans="1:17">
      <c r="A1764" s="78">
        <v>46261</v>
      </c>
      <c r="B1764" t="s">
        <v>7667</v>
      </c>
      <c r="C1764" t="s">
        <v>6158</v>
      </c>
      <c r="D1764" t="s">
        <v>6218</v>
      </c>
      <c r="E1764" t="s">
        <v>20</v>
      </c>
      <c r="F1764">
        <v>10</v>
      </c>
      <c r="G1764">
        <v>951825</v>
      </c>
      <c r="H1764">
        <v>725696.43243243231</v>
      </c>
      <c r="I1764">
        <v>131803.56756756757</v>
      </c>
      <c r="J1764">
        <v>8256.6956521739121</v>
      </c>
      <c r="K1764" t="s">
        <v>7970</v>
      </c>
      <c r="L1764" t="s">
        <v>7972</v>
      </c>
      <c r="M1764">
        <v>0</v>
      </c>
      <c r="N1764">
        <v>0</v>
      </c>
      <c r="O1764">
        <v>0</v>
      </c>
      <c r="P1764">
        <v>19036.499999999996</v>
      </c>
      <c r="Q1764">
        <v>104510.37191539365</v>
      </c>
    </row>
    <row r="1765" spans="1:17">
      <c r="A1765" s="78">
        <v>46261</v>
      </c>
      <c r="B1765" t="s">
        <v>7668</v>
      </c>
      <c r="C1765" t="s">
        <v>6158</v>
      </c>
      <c r="D1765" t="s">
        <v>6131</v>
      </c>
      <c r="E1765" t="s">
        <v>20</v>
      </c>
      <c r="F1765">
        <v>24</v>
      </c>
      <c r="G1765">
        <v>619565</v>
      </c>
      <c r="H1765">
        <v>477942.74594594585</v>
      </c>
      <c r="I1765">
        <v>80223.92072072078</v>
      </c>
      <c r="J1765">
        <v>4505.5938782608691</v>
      </c>
      <c r="K1765" t="s">
        <v>7970</v>
      </c>
      <c r="L1765" t="s">
        <v>7971</v>
      </c>
      <c r="M1765">
        <v>0</v>
      </c>
      <c r="N1765">
        <v>12500</v>
      </c>
      <c r="O1765">
        <v>0</v>
      </c>
      <c r="P1765">
        <v>12391.3</v>
      </c>
      <c r="Q1765">
        <v>50827.026842459905</v>
      </c>
    </row>
    <row r="1766" spans="1:17">
      <c r="A1766" s="78">
        <v>46261</v>
      </c>
      <c r="B1766" t="s">
        <v>7669</v>
      </c>
      <c r="C1766" t="s">
        <v>6124</v>
      </c>
      <c r="D1766" t="s">
        <v>6178</v>
      </c>
      <c r="E1766" t="s">
        <v>84</v>
      </c>
      <c r="F1766">
        <v>4</v>
      </c>
      <c r="G1766">
        <v>199799.99999999997</v>
      </c>
      <c r="H1766">
        <v>150686.01081081081</v>
      </c>
      <c r="I1766">
        <v>29313.98918918916</v>
      </c>
      <c r="J1766">
        <v>3317.9826086956523</v>
      </c>
      <c r="K1766" t="s">
        <v>7970</v>
      </c>
      <c r="L1766" t="s">
        <v>7971</v>
      </c>
      <c r="M1766">
        <v>0</v>
      </c>
      <c r="N1766">
        <v>6250</v>
      </c>
      <c r="O1766">
        <v>0</v>
      </c>
      <c r="P1766">
        <v>3996</v>
      </c>
      <c r="Q1766">
        <v>15750.006580493507</v>
      </c>
    </row>
    <row r="1767" spans="1:17">
      <c r="A1767" s="78">
        <v>46261</v>
      </c>
      <c r="B1767" t="s">
        <v>7669</v>
      </c>
      <c r="C1767" t="s">
        <v>6124</v>
      </c>
      <c r="D1767" t="s">
        <v>6148</v>
      </c>
      <c r="E1767" t="s">
        <v>84</v>
      </c>
      <c r="F1767">
        <v>14</v>
      </c>
      <c r="G1767">
        <v>1064490</v>
      </c>
      <c r="H1767">
        <v>807818.76756756753</v>
      </c>
      <c r="I1767">
        <v>151181.23243243247</v>
      </c>
      <c r="J1767">
        <v>11677.21739130435</v>
      </c>
      <c r="K1767" t="s">
        <v>7970</v>
      </c>
      <c r="L1767" t="s">
        <v>7971</v>
      </c>
      <c r="M1767">
        <v>0</v>
      </c>
      <c r="N1767">
        <v>6250</v>
      </c>
      <c r="O1767">
        <v>0</v>
      </c>
      <c r="P1767">
        <v>21289.800000000003</v>
      </c>
      <c r="Q1767">
        <v>111964.21504112812</v>
      </c>
    </row>
    <row r="1768" spans="1:17">
      <c r="A1768" s="78">
        <v>46261</v>
      </c>
      <c r="B1768" t="s">
        <v>7670</v>
      </c>
      <c r="C1768" t="s">
        <v>6138</v>
      </c>
      <c r="D1768" t="s">
        <v>6156</v>
      </c>
      <c r="E1768" t="s">
        <v>20</v>
      </c>
      <c r="F1768">
        <v>2</v>
      </c>
      <c r="G1768">
        <v>343545.00000000006</v>
      </c>
      <c r="H1768">
        <v>254687.09189189188</v>
      </c>
      <c r="I1768">
        <v>54812.908108108124</v>
      </c>
      <c r="J1768">
        <v>8245.9826086956527</v>
      </c>
      <c r="K1768" t="s">
        <v>7970</v>
      </c>
      <c r="L1768" t="s">
        <v>7971</v>
      </c>
      <c r="M1768">
        <v>0</v>
      </c>
      <c r="N1768">
        <v>5000</v>
      </c>
      <c r="O1768">
        <v>0</v>
      </c>
      <c r="P1768">
        <v>6870.9000000000005</v>
      </c>
      <c r="Q1768">
        <v>34696.02549941247</v>
      </c>
    </row>
    <row r="1769" spans="1:17">
      <c r="A1769" s="78">
        <v>46261</v>
      </c>
      <c r="B1769" t="s">
        <v>7671</v>
      </c>
      <c r="C1769" t="s">
        <v>6188</v>
      </c>
      <c r="D1769" t="s">
        <v>6160</v>
      </c>
      <c r="E1769" t="s">
        <v>20</v>
      </c>
      <c r="F1769">
        <v>8</v>
      </c>
      <c r="G1769">
        <v>6482400</v>
      </c>
      <c r="H1769">
        <v>4789904.6054054052</v>
      </c>
      <c r="I1769">
        <v>1050095.3945945939</v>
      </c>
      <c r="J1769">
        <v>159287.65217391305</v>
      </c>
      <c r="K1769" t="s">
        <v>7970</v>
      </c>
      <c r="L1769" t="s">
        <v>7972</v>
      </c>
      <c r="M1769">
        <v>0</v>
      </c>
      <c r="N1769">
        <v>0</v>
      </c>
      <c r="O1769">
        <v>0</v>
      </c>
      <c r="P1769">
        <v>129648</v>
      </c>
      <c r="Q1769">
        <v>761159.74242068082</v>
      </c>
    </row>
    <row r="1770" spans="1:17">
      <c r="A1770" s="78">
        <v>46261</v>
      </c>
      <c r="B1770" t="s">
        <v>7671</v>
      </c>
      <c r="C1770" t="s">
        <v>6188</v>
      </c>
      <c r="D1770" t="s">
        <v>6207</v>
      </c>
      <c r="E1770" t="s">
        <v>84</v>
      </c>
      <c r="F1770">
        <v>8</v>
      </c>
      <c r="G1770">
        <v>2298440</v>
      </c>
      <c r="H1770">
        <v>1744136.6486486485</v>
      </c>
      <c r="I1770">
        <v>326530.01801801799</v>
      </c>
      <c r="J1770">
        <v>25956.17391304348</v>
      </c>
      <c r="K1770" t="s">
        <v>7970</v>
      </c>
      <c r="L1770" t="s">
        <v>7972</v>
      </c>
      <c r="M1770">
        <v>0</v>
      </c>
      <c r="N1770">
        <v>0</v>
      </c>
      <c r="O1770">
        <v>0</v>
      </c>
      <c r="P1770">
        <v>45968.799999999996</v>
      </c>
      <c r="Q1770">
        <v>254605.04410497454</v>
      </c>
    </row>
    <row r="1771" spans="1:17">
      <c r="A1771" s="78">
        <v>46261</v>
      </c>
      <c r="B1771" t="s">
        <v>7672</v>
      </c>
      <c r="C1771" t="s">
        <v>6124</v>
      </c>
      <c r="D1771" t="s">
        <v>6135</v>
      </c>
      <c r="E1771" t="s">
        <v>20</v>
      </c>
      <c r="F1771">
        <v>2</v>
      </c>
      <c r="G1771">
        <v>184630</v>
      </c>
      <c r="H1771">
        <v>141903.69729729727</v>
      </c>
      <c r="I1771">
        <v>24429.636036036041</v>
      </c>
      <c r="J1771">
        <v>1882.4347826086957</v>
      </c>
      <c r="K1771" t="s">
        <v>7970</v>
      </c>
      <c r="L1771" t="s">
        <v>7972</v>
      </c>
      <c r="M1771">
        <v>0</v>
      </c>
      <c r="N1771">
        <v>0</v>
      </c>
      <c r="O1771">
        <v>0</v>
      </c>
      <c r="P1771">
        <v>3692.6000000000004</v>
      </c>
      <c r="Q1771">
        <v>18854.601253427347</v>
      </c>
    </row>
    <row r="1772" spans="1:17">
      <c r="A1772" s="78">
        <v>46261</v>
      </c>
      <c r="B1772" t="s">
        <v>7673</v>
      </c>
      <c r="C1772" t="s">
        <v>6143</v>
      </c>
      <c r="D1772" t="s">
        <v>6135</v>
      </c>
      <c r="E1772" t="s">
        <v>20</v>
      </c>
      <c r="F1772">
        <v>6</v>
      </c>
      <c r="G1772">
        <v>553890</v>
      </c>
      <c r="H1772">
        <v>425711.09189189179</v>
      </c>
      <c r="I1772">
        <v>73288.908108108153</v>
      </c>
      <c r="J1772">
        <v>5647.304347826087</v>
      </c>
      <c r="K1772" t="s">
        <v>7970</v>
      </c>
      <c r="L1772" t="s">
        <v>7972</v>
      </c>
      <c r="M1772">
        <v>0</v>
      </c>
      <c r="N1772">
        <v>0</v>
      </c>
      <c r="O1772">
        <v>0</v>
      </c>
      <c r="P1772">
        <v>11077.8</v>
      </c>
      <c r="Q1772">
        <v>56563.80376028207</v>
      </c>
    </row>
    <row r="1773" spans="1:17">
      <c r="A1773" s="78">
        <v>46261</v>
      </c>
      <c r="B1773" t="s">
        <v>7674</v>
      </c>
      <c r="C1773" t="s">
        <v>6239</v>
      </c>
      <c r="D1773" t="s">
        <v>6156</v>
      </c>
      <c r="E1773" t="s">
        <v>20</v>
      </c>
      <c r="F1773">
        <v>4</v>
      </c>
      <c r="G1773">
        <v>687090.00000000012</v>
      </c>
      <c r="H1773">
        <v>509374.18378378375</v>
      </c>
      <c r="I1773">
        <v>109625.81621621625</v>
      </c>
      <c r="J1773">
        <v>16491.965217391305</v>
      </c>
      <c r="K1773" t="s">
        <v>7970</v>
      </c>
      <c r="L1773" t="s">
        <v>7972</v>
      </c>
      <c r="M1773">
        <v>0</v>
      </c>
      <c r="N1773">
        <v>0</v>
      </c>
      <c r="O1773">
        <v>0</v>
      </c>
      <c r="P1773">
        <v>13741.800000000001</v>
      </c>
      <c r="Q1773">
        <v>79392.05099882494</v>
      </c>
    </row>
    <row r="1774" spans="1:17">
      <c r="A1774" s="78">
        <v>46261</v>
      </c>
      <c r="B1774" t="s">
        <v>7674</v>
      </c>
      <c r="C1774" t="s">
        <v>6239</v>
      </c>
      <c r="D1774" t="s">
        <v>6160</v>
      </c>
      <c r="E1774" t="s">
        <v>20</v>
      </c>
      <c r="F1774">
        <v>1</v>
      </c>
      <c r="G1774">
        <v>810300</v>
      </c>
      <c r="H1774">
        <v>598738.07567567565</v>
      </c>
      <c r="I1774">
        <v>131261.92432432424</v>
      </c>
      <c r="J1774">
        <v>19910.956521739132</v>
      </c>
      <c r="K1774" t="s">
        <v>7970</v>
      </c>
      <c r="L1774" t="s">
        <v>7972</v>
      </c>
      <c r="M1774">
        <v>0</v>
      </c>
      <c r="N1774">
        <v>0</v>
      </c>
      <c r="O1774">
        <v>0</v>
      </c>
      <c r="P1774">
        <v>16206</v>
      </c>
      <c r="Q1774">
        <v>95144.967802585103</v>
      </c>
    </row>
    <row r="1775" spans="1:17">
      <c r="A1775" s="78">
        <v>46261</v>
      </c>
      <c r="B1775" t="s">
        <v>7675</v>
      </c>
      <c r="C1775" t="s">
        <v>6175</v>
      </c>
      <c r="D1775" t="s">
        <v>6156</v>
      </c>
      <c r="E1775" t="s">
        <v>20</v>
      </c>
      <c r="F1775">
        <v>4</v>
      </c>
      <c r="G1775">
        <v>687090.00000000012</v>
      </c>
      <c r="H1775">
        <v>509374.18378378375</v>
      </c>
      <c r="I1775">
        <v>109625.81621621625</v>
      </c>
      <c r="J1775">
        <v>16491.965217391305</v>
      </c>
      <c r="K1775" t="s">
        <v>7970</v>
      </c>
      <c r="L1775" t="s">
        <v>7971</v>
      </c>
      <c r="M1775">
        <v>0</v>
      </c>
      <c r="N1775">
        <v>12500</v>
      </c>
      <c r="O1775">
        <v>0</v>
      </c>
      <c r="P1775">
        <v>13741.800000000001</v>
      </c>
      <c r="Q1775">
        <v>66892.05099882494</v>
      </c>
    </row>
    <row r="1776" spans="1:17">
      <c r="A1776" s="78">
        <v>46261</v>
      </c>
      <c r="B1776" t="s">
        <v>7675</v>
      </c>
      <c r="C1776" t="s">
        <v>6175</v>
      </c>
      <c r="D1776" t="s">
        <v>6160</v>
      </c>
      <c r="E1776" t="s">
        <v>20</v>
      </c>
      <c r="F1776">
        <v>2</v>
      </c>
      <c r="G1776">
        <v>1620600</v>
      </c>
      <c r="H1776">
        <v>1197476.1513513513</v>
      </c>
      <c r="I1776">
        <v>262523.84864864848</v>
      </c>
      <c r="J1776">
        <v>39821.913043478264</v>
      </c>
      <c r="K1776" t="s">
        <v>7970</v>
      </c>
      <c r="L1776" t="s">
        <v>7971</v>
      </c>
      <c r="M1776">
        <v>0</v>
      </c>
      <c r="N1776">
        <v>12500</v>
      </c>
      <c r="O1776">
        <v>0</v>
      </c>
      <c r="P1776">
        <v>32412</v>
      </c>
      <c r="Q1776">
        <v>177789.93560517021</v>
      </c>
    </row>
    <row r="1777" spans="1:17">
      <c r="A1777" s="78">
        <v>46261</v>
      </c>
      <c r="B1777" t="s">
        <v>7676</v>
      </c>
      <c r="C1777" t="s">
        <v>6158</v>
      </c>
      <c r="D1777" t="s">
        <v>6248</v>
      </c>
      <c r="E1777" t="s">
        <v>84</v>
      </c>
      <c r="F1777">
        <v>8</v>
      </c>
      <c r="G1777">
        <v>1210640</v>
      </c>
      <c r="H1777">
        <v>888708.49729729723</v>
      </c>
      <c r="I1777">
        <v>201958.16936936928</v>
      </c>
      <c r="J1777">
        <v>32016.695652173916</v>
      </c>
      <c r="K1777" t="s">
        <v>7970</v>
      </c>
      <c r="L1777" t="s">
        <v>7972</v>
      </c>
      <c r="M1777">
        <v>0</v>
      </c>
      <c r="N1777">
        <v>0</v>
      </c>
      <c r="O1777">
        <v>0</v>
      </c>
      <c r="P1777">
        <v>24212.799999999999</v>
      </c>
      <c r="Q1777">
        <v>145728.67371719537</v>
      </c>
    </row>
    <row r="1778" spans="1:17">
      <c r="A1778" s="78">
        <v>46261</v>
      </c>
      <c r="B1778" t="s">
        <v>7677</v>
      </c>
      <c r="C1778" t="s">
        <v>6183</v>
      </c>
      <c r="D1778" t="s">
        <v>6218</v>
      </c>
      <c r="E1778" t="s">
        <v>20</v>
      </c>
      <c r="F1778">
        <v>24</v>
      </c>
      <c r="G1778">
        <v>2284379.9999999995</v>
      </c>
      <c r="H1778">
        <v>1741671.4378378377</v>
      </c>
      <c r="I1778">
        <v>316328.5621621618</v>
      </c>
      <c r="J1778">
        <v>29816.069565217393</v>
      </c>
      <c r="K1778" t="s">
        <v>7137</v>
      </c>
      <c r="L1778" t="s">
        <v>7975</v>
      </c>
      <c r="M1778">
        <v>50000</v>
      </c>
      <c r="N1778">
        <v>0</v>
      </c>
      <c r="O1778">
        <v>0</v>
      </c>
      <c r="P1778">
        <v>45687.6</v>
      </c>
      <c r="Q1778">
        <v>190824.89259694438</v>
      </c>
    </row>
    <row r="1779" spans="1:17">
      <c r="A1779" s="78">
        <v>46261</v>
      </c>
      <c r="B1779" t="s">
        <v>7678</v>
      </c>
      <c r="C1779" t="s">
        <v>6124</v>
      </c>
      <c r="D1779" t="s">
        <v>6189</v>
      </c>
      <c r="E1779" t="s">
        <v>84</v>
      </c>
      <c r="F1779">
        <v>3</v>
      </c>
      <c r="G1779">
        <v>1199910</v>
      </c>
      <c r="H1779">
        <v>870142.37837837823</v>
      </c>
      <c r="I1779">
        <v>210857.62162162177</v>
      </c>
      <c r="J1779">
        <v>43250.086956521736</v>
      </c>
      <c r="K1779" t="s">
        <v>7970</v>
      </c>
      <c r="L1779" t="s">
        <v>7971</v>
      </c>
      <c r="M1779">
        <v>0</v>
      </c>
      <c r="N1779">
        <v>3125</v>
      </c>
      <c r="O1779">
        <v>0</v>
      </c>
      <c r="P1779">
        <v>23998.2</v>
      </c>
      <c r="Q1779">
        <v>140484.33466510003</v>
      </c>
    </row>
    <row r="1780" spans="1:17">
      <c r="A1780" s="78">
        <v>46261</v>
      </c>
      <c r="B1780" t="s">
        <v>7679</v>
      </c>
      <c r="C1780" t="s">
        <v>6287</v>
      </c>
      <c r="D1780" t="s">
        <v>6135</v>
      </c>
      <c r="E1780" t="s">
        <v>20</v>
      </c>
      <c r="F1780">
        <v>7</v>
      </c>
      <c r="G1780">
        <v>646205</v>
      </c>
      <c r="H1780">
        <v>496662.94054054044</v>
      </c>
      <c r="I1780">
        <v>85503.726126126188</v>
      </c>
      <c r="J1780">
        <v>6588.521739130435</v>
      </c>
      <c r="K1780" t="s">
        <v>7970</v>
      </c>
      <c r="L1780" t="s">
        <v>7971</v>
      </c>
      <c r="M1780">
        <v>0</v>
      </c>
      <c r="N1780">
        <v>16666.666666666668</v>
      </c>
      <c r="O1780">
        <v>0</v>
      </c>
      <c r="P1780">
        <v>12924.1</v>
      </c>
      <c r="Q1780">
        <v>49324.437720329086</v>
      </c>
    </row>
    <row r="1781" spans="1:17">
      <c r="A1781" s="78">
        <v>46261</v>
      </c>
      <c r="B1781" t="s">
        <v>7680</v>
      </c>
      <c r="C1781" t="s">
        <v>6128</v>
      </c>
      <c r="D1781" t="s">
        <v>6167</v>
      </c>
      <c r="E1781" t="s">
        <v>84</v>
      </c>
      <c r="F1781">
        <v>24</v>
      </c>
      <c r="G1781">
        <v>1618380.0000000002</v>
      </c>
      <c r="H1781">
        <v>1236364.8518918916</v>
      </c>
      <c r="I1781">
        <v>221635.14810810843</v>
      </c>
      <c r="J1781">
        <v>16565.426086956522</v>
      </c>
      <c r="K1781" t="s">
        <v>7970</v>
      </c>
      <c r="L1781" t="s">
        <v>7971</v>
      </c>
      <c r="M1781">
        <v>0</v>
      </c>
      <c r="N1781">
        <v>16666.666666666668</v>
      </c>
      <c r="O1781">
        <v>0</v>
      </c>
      <c r="P1781">
        <v>32367.600000000002</v>
      </c>
      <c r="Q1781">
        <v>156035.45535448525</v>
      </c>
    </row>
    <row r="1782" spans="1:17">
      <c r="A1782" s="78">
        <v>46261</v>
      </c>
      <c r="B1782" t="s">
        <v>7681</v>
      </c>
      <c r="C1782" t="s">
        <v>6196</v>
      </c>
      <c r="D1782" t="s">
        <v>6166</v>
      </c>
      <c r="E1782" t="s">
        <v>84</v>
      </c>
      <c r="F1782">
        <v>4</v>
      </c>
      <c r="G1782">
        <v>414770</v>
      </c>
      <c r="H1782">
        <v>297366.05405405402</v>
      </c>
      <c r="I1782">
        <v>76300.612612612604</v>
      </c>
      <c r="J1782">
        <v>14324.869565217392</v>
      </c>
      <c r="K1782" t="s">
        <v>7970</v>
      </c>
      <c r="L1782" t="s">
        <v>7971</v>
      </c>
      <c r="M1782">
        <v>0</v>
      </c>
      <c r="N1782">
        <v>6250</v>
      </c>
      <c r="O1782">
        <v>0</v>
      </c>
      <c r="P1782">
        <v>8295.4</v>
      </c>
      <c r="Q1782">
        <v>47430.34304739521</v>
      </c>
    </row>
    <row r="1783" spans="1:17">
      <c r="A1783" s="78">
        <v>46261</v>
      </c>
      <c r="B1783" t="s">
        <v>7682</v>
      </c>
      <c r="C1783" t="s">
        <v>6201</v>
      </c>
      <c r="D1783" t="s">
        <v>6135</v>
      </c>
      <c r="E1783" t="s">
        <v>20</v>
      </c>
      <c r="F1783">
        <v>24</v>
      </c>
      <c r="G1783">
        <v>2215560</v>
      </c>
      <c r="H1783">
        <v>1702844.3675675672</v>
      </c>
      <c r="I1783">
        <v>293155.63243243261</v>
      </c>
      <c r="J1783">
        <v>32589.217391304348</v>
      </c>
      <c r="K1783" t="s">
        <v>7970</v>
      </c>
      <c r="L1783" t="s">
        <v>7972</v>
      </c>
      <c r="M1783">
        <v>0</v>
      </c>
      <c r="N1783">
        <v>0</v>
      </c>
      <c r="O1783">
        <v>0</v>
      </c>
      <c r="P1783">
        <v>44311.199999999997</v>
      </c>
      <c r="Q1783">
        <v>216255.21504112828</v>
      </c>
    </row>
    <row r="1784" spans="1:17">
      <c r="A1784" s="78">
        <v>46261</v>
      </c>
      <c r="B1784" t="s">
        <v>7683</v>
      </c>
      <c r="C1784" t="s">
        <v>6175</v>
      </c>
      <c r="D1784" t="s">
        <v>6167</v>
      </c>
      <c r="E1784" t="s">
        <v>84</v>
      </c>
      <c r="F1784">
        <v>4</v>
      </c>
      <c r="G1784">
        <v>269730</v>
      </c>
      <c r="H1784">
        <v>206060.80864864861</v>
      </c>
      <c r="I1784">
        <v>36939.191351351386</v>
      </c>
      <c r="J1784">
        <v>2760.9043478260869</v>
      </c>
      <c r="K1784" t="s">
        <v>7970</v>
      </c>
      <c r="L1784" t="s">
        <v>7972</v>
      </c>
      <c r="M1784">
        <v>0</v>
      </c>
      <c r="N1784">
        <v>0</v>
      </c>
      <c r="O1784">
        <v>0</v>
      </c>
      <c r="P1784">
        <v>5394.6</v>
      </c>
      <c r="Q1784">
        <v>28783.687003525301</v>
      </c>
    </row>
    <row r="1785" spans="1:17">
      <c r="A1785" s="78">
        <v>46261</v>
      </c>
      <c r="B1785" t="s">
        <v>7684</v>
      </c>
      <c r="C1785" t="s">
        <v>6196</v>
      </c>
      <c r="D1785" t="s">
        <v>6248</v>
      </c>
      <c r="E1785" t="s">
        <v>84</v>
      </c>
      <c r="F1785">
        <v>2</v>
      </c>
      <c r="G1785">
        <v>302660</v>
      </c>
      <c r="H1785">
        <v>222177.12432432431</v>
      </c>
      <c r="I1785">
        <v>50489.54234234232</v>
      </c>
      <c r="J1785">
        <v>8004.1739130434789</v>
      </c>
      <c r="K1785" t="s">
        <v>7970</v>
      </c>
      <c r="L1785" t="s">
        <v>7972</v>
      </c>
      <c r="M1785">
        <v>0</v>
      </c>
      <c r="N1785">
        <v>0</v>
      </c>
      <c r="O1785">
        <v>0</v>
      </c>
      <c r="P1785">
        <v>6053.2</v>
      </c>
      <c r="Q1785">
        <v>36432.168429298843</v>
      </c>
    </row>
    <row r="1786" spans="1:17">
      <c r="A1786" s="78">
        <v>46261</v>
      </c>
      <c r="B1786" t="s">
        <v>7685</v>
      </c>
      <c r="C1786" t="s">
        <v>6138</v>
      </c>
      <c r="D1786" t="s">
        <v>6167</v>
      </c>
      <c r="E1786" t="s">
        <v>84</v>
      </c>
      <c r="F1786">
        <v>6</v>
      </c>
      <c r="G1786">
        <v>404595.00000000006</v>
      </c>
      <c r="H1786">
        <v>309091.21297297289</v>
      </c>
      <c r="I1786">
        <v>55408.787027027109</v>
      </c>
      <c r="J1786">
        <v>4141.3565217391306</v>
      </c>
      <c r="K1786" t="s">
        <v>7970</v>
      </c>
      <c r="L1786" t="s">
        <v>7972</v>
      </c>
      <c r="M1786">
        <v>0</v>
      </c>
      <c r="N1786">
        <v>0</v>
      </c>
      <c r="O1786">
        <v>0</v>
      </c>
      <c r="P1786">
        <v>8091.9000000000005</v>
      </c>
      <c r="Q1786">
        <v>43175.530505287978</v>
      </c>
    </row>
    <row r="1787" spans="1:17">
      <c r="A1787" s="78">
        <v>46261</v>
      </c>
      <c r="B1787" t="s">
        <v>7686</v>
      </c>
      <c r="C1787" t="s">
        <v>6134</v>
      </c>
      <c r="D1787" t="s">
        <v>6160</v>
      </c>
      <c r="E1787" t="s">
        <v>20</v>
      </c>
      <c r="F1787">
        <v>1</v>
      </c>
      <c r="G1787">
        <v>810300</v>
      </c>
      <c r="H1787">
        <v>598738.07567567565</v>
      </c>
      <c r="I1787">
        <v>131261.92432432424</v>
      </c>
      <c r="J1787">
        <v>19910.956521739132</v>
      </c>
      <c r="K1787" t="s">
        <v>7970</v>
      </c>
      <c r="L1787" t="s">
        <v>7971</v>
      </c>
      <c r="M1787">
        <v>0</v>
      </c>
      <c r="N1787">
        <v>5882.3529411764703</v>
      </c>
      <c r="O1787">
        <v>0</v>
      </c>
      <c r="P1787">
        <v>16206</v>
      </c>
      <c r="Q1787">
        <v>89262.614861408627</v>
      </c>
    </row>
    <row r="1788" spans="1:17">
      <c r="A1788" s="78">
        <v>46261</v>
      </c>
      <c r="B1788" t="s">
        <v>7686</v>
      </c>
      <c r="C1788" t="s">
        <v>6134</v>
      </c>
      <c r="D1788" t="s">
        <v>6189</v>
      </c>
      <c r="E1788" t="s">
        <v>84</v>
      </c>
      <c r="F1788">
        <v>1</v>
      </c>
      <c r="G1788">
        <v>399970</v>
      </c>
      <c r="H1788">
        <v>290047.45945945941</v>
      </c>
      <c r="I1788">
        <v>70285.873873873905</v>
      </c>
      <c r="J1788">
        <v>14416.695652173912</v>
      </c>
      <c r="K1788" t="s">
        <v>7970</v>
      </c>
      <c r="L1788" t="s">
        <v>7971</v>
      </c>
      <c r="M1788">
        <v>0</v>
      </c>
      <c r="N1788">
        <v>5882.3529411764703</v>
      </c>
      <c r="O1788">
        <v>0</v>
      </c>
      <c r="P1788">
        <v>7999.4</v>
      </c>
      <c r="Q1788">
        <v>41987.425280523523</v>
      </c>
    </row>
    <row r="1789" spans="1:17">
      <c r="A1789" s="78">
        <v>46261</v>
      </c>
      <c r="B1789" t="s">
        <v>7687</v>
      </c>
      <c r="C1789" t="s">
        <v>6138</v>
      </c>
      <c r="D1789" t="s">
        <v>6160</v>
      </c>
      <c r="E1789" t="s">
        <v>20</v>
      </c>
      <c r="F1789">
        <v>2</v>
      </c>
      <c r="G1789">
        <v>1620600</v>
      </c>
      <c r="H1789">
        <v>1197476.1513513513</v>
      </c>
      <c r="I1789">
        <v>262523.84864864848</v>
      </c>
      <c r="J1789">
        <v>39821.913043478264</v>
      </c>
      <c r="K1789" t="s">
        <v>7970</v>
      </c>
      <c r="L1789" t="s">
        <v>7971</v>
      </c>
      <c r="M1789">
        <v>0</v>
      </c>
      <c r="N1789">
        <v>13636.363636363636</v>
      </c>
      <c r="O1789">
        <v>0</v>
      </c>
      <c r="P1789">
        <v>32412</v>
      </c>
      <c r="Q1789">
        <v>176653.57196880656</v>
      </c>
    </row>
    <row r="1790" spans="1:17">
      <c r="A1790" s="78">
        <v>46261</v>
      </c>
      <c r="B1790" t="s">
        <v>7688</v>
      </c>
      <c r="C1790" t="s">
        <v>6188</v>
      </c>
      <c r="D1790" t="s">
        <v>6294</v>
      </c>
      <c r="E1790" t="s">
        <v>84</v>
      </c>
      <c r="F1790">
        <v>1</v>
      </c>
      <c r="G1790">
        <v>707347.50000000012</v>
      </c>
      <c r="H1790">
        <v>516692.77837837825</v>
      </c>
      <c r="I1790">
        <v>120557.22162162175</v>
      </c>
      <c r="J1790">
        <v>19903.304347826088</v>
      </c>
      <c r="K1790" t="s">
        <v>7970</v>
      </c>
      <c r="L1790" t="s">
        <v>7972</v>
      </c>
      <c r="M1790">
        <v>0</v>
      </c>
      <c r="N1790">
        <v>0</v>
      </c>
      <c r="O1790">
        <v>0</v>
      </c>
      <c r="P1790">
        <v>14146.95</v>
      </c>
      <c r="Q1790">
        <v>86506.967273795672</v>
      </c>
    </row>
    <row r="1791" spans="1:17">
      <c r="A1791" s="78">
        <v>46261</v>
      </c>
      <c r="B1791" t="s">
        <v>7689</v>
      </c>
      <c r="C1791" t="s">
        <v>6138</v>
      </c>
      <c r="D1791" t="s">
        <v>6189</v>
      </c>
      <c r="E1791" t="s">
        <v>84</v>
      </c>
      <c r="F1791">
        <v>2</v>
      </c>
      <c r="G1791">
        <v>799940</v>
      </c>
      <c r="H1791">
        <v>580094.91891891882</v>
      </c>
      <c r="I1791">
        <v>140571.74774774781</v>
      </c>
      <c r="J1791">
        <v>28833.391304347824</v>
      </c>
      <c r="K1791" t="s">
        <v>7970</v>
      </c>
      <c r="L1791" t="s">
        <v>7971</v>
      </c>
      <c r="M1791">
        <v>0</v>
      </c>
      <c r="N1791">
        <v>2777.7777777777778</v>
      </c>
      <c r="O1791">
        <v>0</v>
      </c>
      <c r="P1791">
        <v>15998.8</v>
      </c>
      <c r="Q1791">
        <v>92961.778665622202</v>
      </c>
    </row>
    <row r="1792" spans="1:17">
      <c r="A1792" s="78">
        <v>46261</v>
      </c>
      <c r="B1792" t="s">
        <v>7690</v>
      </c>
      <c r="C1792" t="s">
        <v>6239</v>
      </c>
      <c r="D1792" t="s">
        <v>6160</v>
      </c>
      <c r="E1792" t="s">
        <v>20</v>
      </c>
      <c r="F1792">
        <v>2</v>
      </c>
      <c r="G1792">
        <v>1620600</v>
      </c>
      <c r="H1792">
        <v>1197476.1513513513</v>
      </c>
      <c r="I1792">
        <v>262523.84864864848</v>
      </c>
      <c r="J1792">
        <v>39821.913043478264</v>
      </c>
      <c r="K1792" t="s">
        <v>7970</v>
      </c>
      <c r="L1792" t="s">
        <v>7972</v>
      </c>
      <c r="M1792">
        <v>0</v>
      </c>
      <c r="N1792">
        <v>0</v>
      </c>
      <c r="O1792">
        <v>0</v>
      </c>
      <c r="P1792">
        <v>32412</v>
      </c>
      <c r="Q1792">
        <v>190289.93560517021</v>
      </c>
    </row>
    <row r="1793" spans="1:17">
      <c r="A1793" s="78">
        <v>46261</v>
      </c>
      <c r="B1793" t="s">
        <v>7691</v>
      </c>
      <c r="C1793" t="s">
        <v>6239</v>
      </c>
      <c r="D1793" t="s">
        <v>4537</v>
      </c>
      <c r="E1793" t="s">
        <v>20</v>
      </c>
      <c r="F1793">
        <v>30</v>
      </c>
      <c r="G1793">
        <v>0</v>
      </c>
      <c r="H1793">
        <v>0</v>
      </c>
      <c r="I1793">
        <v>0</v>
      </c>
      <c r="J1793">
        <v>10238.608695652174</v>
      </c>
      <c r="K1793" t="s">
        <v>7970</v>
      </c>
      <c r="L1793" t="s">
        <v>7971</v>
      </c>
      <c r="M1793">
        <v>0</v>
      </c>
      <c r="N1793">
        <v>16666.666666666668</v>
      </c>
      <c r="O1793">
        <v>0</v>
      </c>
      <c r="P1793">
        <v>0</v>
      </c>
      <c r="Q1793">
        <v>-26905.27536231884</v>
      </c>
    </row>
    <row r="1794" spans="1:17">
      <c r="A1794" s="78">
        <v>46261</v>
      </c>
      <c r="B1794" t="s">
        <v>7691</v>
      </c>
      <c r="C1794" t="s">
        <v>6239</v>
      </c>
      <c r="D1794" t="s">
        <v>1565</v>
      </c>
      <c r="E1794" t="s">
        <v>20</v>
      </c>
      <c r="F1794">
        <v>30</v>
      </c>
      <c r="G1794">
        <v>2192250</v>
      </c>
      <c r="H1794">
        <v>1677884.1081081079</v>
      </c>
      <c r="I1794">
        <v>297115.89189189184</v>
      </c>
      <c r="J1794">
        <v>10238.608695652174</v>
      </c>
      <c r="K1794" t="s">
        <v>7970</v>
      </c>
      <c r="L1794" t="s">
        <v>7971</v>
      </c>
      <c r="M1794">
        <v>0</v>
      </c>
      <c r="N1794">
        <v>16666.666666666668</v>
      </c>
      <c r="O1794">
        <v>0</v>
      </c>
      <c r="P1794">
        <v>43844.999999999993</v>
      </c>
      <c r="Q1794">
        <v>226365.61652957299</v>
      </c>
    </row>
    <row r="1795" spans="1:17">
      <c r="A1795" s="78">
        <v>46261</v>
      </c>
      <c r="B1795" t="s">
        <v>7692</v>
      </c>
      <c r="C1795" t="s">
        <v>6287</v>
      </c>
      <c r="D1795" t="s">
        <v>6248</v>
      </c>
      <c r="E1795" t="s">
        <v>84</v>
      </c>
      <c r="F1795">
        <v>4</v>
      </c>
      <c r="G1795">
        <v>605320</v>
      </c>
      <c r="H1795">
        <v>444354.24864864862</v>
      </c>
      <c r="I1795">
        <v>100979.08468468464</v>
      </c>
      <c r="J1795">
        <v>16008.347826086958</v>
      </c>
      <c r="K1795" t="s">
        <v>7970</v>
      </c>
      <c r="L1795" t="s">
        <v>7972</v>
      </c>
      <c r="M1795">
        <v>0</v>
      </c>
      <c r="N1795">
        <v>0</v>
      </c>
      <c r="O1795">
        <v>0</v>
      </c>
      <c r="P1795">
        <v>12106.4</v>
      </c>
      <c r="Q1795">
        <v>72864.336858597686</v>
      </c>
    </row>
    <row r="1796" spans="1:17">
      <c r="A1796" s="78">
        <v>46261</v>
      </c>
      <c r="B1796" t="s">
        <v>7692</v>
      </c>
      <c r="C1796" t="s">
        <v>6287</v>
      </c>
      <c r="D1796" t="s">
        <v>6148</v>
      </c>
      <c r="E1796" t="s">
        <v>84</v>
      </c>
      <c r="F1796">
        <v>6</v>
      </c>
      <c r="G1796">
        <v>456210.00000000006</v>
      </c>
      <c r="H1796">
        <v>346208.04324324324</v>
      </c>
      <c r="I1796">
        <v>64791.956756756757</v>
      </c>
      <c r="J1796">
        <v>5004.5217391304359</v>
      </c>
      <c r="K1796" t="s">
        <v>7970</v>
      </c>
      <c r="L1796" t="s">
        <v>7972</v>
      </c>
      <c r="M1796">
        <v>0</v>
      </c>
      <c r="N1796">
        <v>0</v>
      </c>
      <c r="O1796">
        <v>0</v>
      </c>
      <c r="P1796">
        <v>9124.2000000000007</v>
      </c>
      <c r="Q1796">
        <v>50663.235017626328</v>
      </c>
    </row>
    <row r="1797" spans="1:17">
      <c r="A1797" s="78">
        <v>46261</v>
      </c>
      <c r="B1797" t="s">
        <v>7693</v>
      </c>
      <c r="C1797" t="s">
        <v>6239</v>
      </c>
      <c r="D1797" t="s">
        <v>6340</v>
      </c>
      <c r="E1797" t="s">
        <v>20</v>
      </c>
      <c r="F1797">
        <v>1</v>
      </c>
      <c r="G1797">
        <v>1099362.5</v>
      </c>
      <c r="H1797">
        <v>818449.98918918916</v>
      </c>
      <c r="I1797">
        <v>171966.67747747747</v>
      </c>
      <c r="J1797">
        <v>16077.21739130435</v>
      </c>
      <c r="K1797" t="s">
        <v>7970</v>
      </c>
      <c r="L1797" t="s">
        <v>7972</v>
      </c>
      <c r="M1797">
        <v>0</v>
      </c>
      <c r="N1797">
        <v>0</v>
      </c>
      <c r="O1797">
        <v>0</v>
      </c>
      <c r="P1797">
        <v>21987.25</v>
      </c>
      <c r="Q1797">
        <v>133902.21008617312</v>
      </c>
    </row>
    <row r="1798" spans="1:17">
      <c r="A1798" s="78">
        <v>46261</v>
      </c>
      <c r="B1798" t="s">
        <v>7694</v>
      </c>
      <c r="C1798" t="s">
        <v>6239</v>
      </c>
      <c r="D1798" t="s">
        <v>6156</v>
      </c>
      <c r="E1798" t="s">
        <v>20</v>
      </c>
      <c r="F1798">
        <v>8</v>
      </c>
      <c r="G1798">
        <v>1374180.0000000002</v>
      </c>
      <c r="H1798">
        <v>1018748.3675675675</v>
      </c>
      <c r="I1798">
        <v>219251.6324324325</v>
      </c>
      <c r="J1798">
        <v>32983.930434782611</v>
      </c>
      <c r="K1798" t="s">
        <v>7970</v>
      </c>
      <c r="L1798" t="s">
        <v>7971</v>
      </c>
      <c r="M1798">
        <v>0</v>
      </c>
      <c r="N1798">
        <v>10526.315789473685</v>
      </c>
      <c r="O1798">
        <v>0</v>
      </c>
      <c r="P1798">
        <v>27483.600000000002</v>
      </c>
      <c r="Q1798">
        <v>148257.7862081762</v>
      </c>
    </row>
    <row r="1799" spans="1:17">
      <c r="A1799" s="78">
        <v>46261</v>
      </c>
      <c r="B1799" t="s">
        <v>7695</v>
      </c>
      <c r="C1799" t="s">
        <v>6188</v>
      </c>
      <c r="D1799" t="s">
        <v>6248</v>
      </c>
      <c r="E1799" t="s">
        <v>84</v>
      </c>
      <c r="F1799">
        <v>4</v>
      </c>
      <c r="G1799">
        <v>605320</v>
      </c>
      <c r="H1799">
        <v>444354.24864864862</v>
      </c>
      <c r="I1799">
        <v>100979.08468468464</v>
      </c>
      <c r="J1799">
        <v>16008.347826086958</v>
      </c>
      <c r="K1799" t="s">
        <v>7970</v>
      </c>
      <c r="L1799" t="s">
        <v>7972</v>
      </c>
      <c r="M1799">
        <v>0</v>
      </c>
      <c r="N1799">
        <v>0</v>
      </c>
      <c r="O1799">
        <v>0</v>
      </c>
      <c r="P1799">
        <v>12106.4</v>
      </c>
      <c r="Q1799">
        <v>72864.336858597686</v>
      </c>
    </row>
    <row r="1800" spans="1:17">
      <c r="A1800" s="78">
        <v>46261</v>
      </c>
      <c r="B1800" t="s">
        <v>7696</v>
      </c>
      <c r="C1800" t="s">
        <v>6196</v>
      </c>
      <c r="D1800" t="s">
        <v>6167</v>
      </c>
      <c r="E1800" t="s">
        <v>84</v>
      </c>
      <c r="F1800">
        <v>3</v>
      </c>
      <c r="G1800">
        <v>202297.50000000003</v>
      </c>
      <c r="H1800">
        <v>154545.60648648645</v>
      </c>
      <c r="I1800">
        <v>27704.393513513554</v>
      </c>
      <c r="J1800">
        <v>2070.6782608695653</v>
      </c>
      <c r="K1800" t="s">
        <v>7970</v>
      </c>
      <c r="L1800" t="s">
        <v>7972</v>
      </c>
      <c r="M1800">
        <v>0</v>
      </c>
      <c r="N1800">
        <v>0</v>
      </c>
      <c r="O1800">
        <v>0</v>
      </c>
      <c r="P1800">
        <v>4045.9500000000003</v>
      </c>
      <c r="Q1800">
        <v>21587.765252643989</v>
      </c>
    </row>
    <row r="1801" spans="1:17">
      <c r="A1801" s="78">
        <v>46261</v>
      </c>
      <c r="B1801" t="s">
        <v>7696</v>
      </c>
      <c r="C1801" t="s">
        <v>6196</v>
      </c>
      <c r="D1801" t="s">
        <v>6148</v>
      </c>
      <c r="E1801" t="s">
        <v>84</v>
      </c>
      <c r="F1801">
        <v>2</v>
      </c>
      <c r="G1801">
        <v>152070</v>
      </c>
      <c r="H1801">
        <v>115402.68108108107</v>
      </c>
      <c r="I1801">
        <v>21597.318918918929</v>
      </c>
      <c r="J1801">
        <v>1668.1739130434783</v>
      </c>
      <c r="K1801" t="s">
        <v>7970</v>
      </c>
      <c r="L1801" t="s">
        <v>7972</v>
      </c>
      <c r="M1801">
        <v>0</v>
      </c>
      <c r="N1801">
        <v>0</v>
      </c>
      <c r="O1801">
        <v>0</v>
      </c>
      <c r="P1801">
        <v>3041.4</v>
      </c>
      <c r="Q1801">
        <v>16887.745005875448</v>
      </c>
    </row>
    <row r="1802" spans="1:17">
      <c r="A1802" s="78">
        <v>46261</v>
      </c>
      <c r="B1802" t="s">
        <v>7697</v>
      </c>
      <c r="C1802" t="s">
        <v>6175</v>
      </c>
      <c r="D1802" t="s">
        <v>6135</v>
      </c>
      <c r="E1802" t="s">
        <v>20</v>
      </c>
      <c r="F1802">
        <v>6</v>
      </c>
      <c r="G1802">
        <v>553890</v>
      </c>
      <c r="H1802">
        <v>425711.09189189179</v>
      </c>
      <c r="I1802">
        <v>73288.908108108153</v>
      </c>
      <c r="J1802">
        <v>5647.304347826087</v>
      </c>
      <c r="K1802" t="s">
        <v>7970</v>
      </c>
      <c r="L1802" t="s">
        <v>7971</v>
      </c>
      <c r="M1802">
        <v>0</v>
      </c>
      <c r="N1802">
        <v>10000</v>
      </c>
      <c r="O1802">
        <v>0</v>
      </c>
      <c r="P1802">
        <v>11077.8</v>
      </c>
      <c r="Q1802">
        <v>46563.80376028207</v>
      </c>
    </row>
    <row r="1803" spans="1:17">
      <c r="A1803" s="78">
        <v>46261</v>
      </c>
      <c r="B1803" t="s">
        <v>7698</v>
      </c>
      <c r="C1803" t="s">
        <v>6196</v>
      </c>
      <c r="D1803" t="s">
        <v>6148</v>
      </c>
      <c r="E1803" t="s">
        <v>84</v>
      </c>
      <c r="F1803">
        <v>10</v>
      </c>
      <c r="G1803">
        <v>760350.00000000012</v>
      </c>
      <c r="H1803">
        <v>577013.40540540533</v>
      </c>
      <c r="I1803">
        <v>107986.59459459467</v>
      </c>
      <c r="J1803">
        <v>8340.8695652173919</v>
      </c>
      <c r="K1803" t="s">
        <v>7970</v>
      </c>
      <c r="L1803" t="s">
        <v>7971</v>
      </c>
      <c r="M1803">
        <v>0</v>
      </c>
      <c r="N1803">
        <v>8333.3333333333339</v>
      </c>
      <c r="O1803">
        <v>0</v>
      </c>
      <c r="P1803">
        <v>15207.000000000002</v>
      </c>
      <c r="Q1803">
        <v>76105.391696043953</v>
      </c>
    </row>
    <row r="1804" spans="1:17">
      <c r="A1804" s="78">
        <v>46261</v>
      </c>
      <c r="B1804" t="s">
        <v>7699</v>
      </c>
      <c r="C1804" t="s">
        <v>6138</v>
      </c>
      <c r="D1804" t="s">
        <v>6189</v>
      </c>
      <c r="E1804" t="s">
        <v>84</v>
      </c>
      <c r="F1804">
        <v>2</v>
      </c>
      <c r="G1804">
        <v>799940</v>
      </c>
      <c r="H1804">
        <v>580094.91891891882</v>
      </c>
      <c r="I1804">
        <v>140571.74774774781</v>
      </c>
      <c r="J1804">
        <v>28833.391304347824</v>
      </c>
      <c r="K1804" t="s">
        <v>7970</v>
      </c>
      <c r="L1804" t="s">
        <v>7971</v>
      </c>
      <c r="M1804">
        <v>0</v>
      </c>
      <c r="N1804">
        <v>9090.9090909090901</v>
      </c>
      <c r="O1804">
        <v>0</v>
      </c>
      <c r="P1804">
        <v>15998.8</v>
      </c>
      <c r="Q1804">
        <v>86648.647352490894</v>
      </c>
    </row>
    <row r="1805" spans="1:17">
      <c r="A1805" s="78">
        <v>46261</v>
      </c>
      <c r="B1805" t="s">
        <v>7700</v>
      </c>
      <c r="C1805" t="s">
        <v>6158</v>
      </c>
      <c r="D1805" t="s">
        <v>6141</v>
      </c>
      <c r="E1805" t="s">
        <v>20</v>
      </c>
      <c r="F1805">
        <v>3</v>
      </c>
      <c r="G1805">
        <v>157897.5</v>
      </c>
      <c r="H1805">
        <v>120179.02702702701</v>
      </c>
      <c r="I1805">
        <v>22070.972972972988</v>
      </c>
      <c r="J1805">
        <v>1425.6</v>
      </c>
      <c r="K1805" t="s">
        <v>7967</v>
      </c>
      <c r="L1805" t="s">
        <v>7973</v>
      </c>
      <c r="M1805">
        <v>0</v>
      </c>
      <c r="N1805">
        <v>0</v>
      </c>
      <c r="O1805">
        <v>6315.9000000000005</v>
      </c>
      <c r="P1805">
        <v>3157.9500000000003</v>
      </c>
      <c r="Q1805">
        <v>11171.522972972987</v>
      </c>
    </row>
    <row r="1806" spans="1:17">
      <c r="A1806" s="78">
        <v>46261</v>
      </c>
      <c r="B1806" t="s">
        <v>7701</v>
      </c>
      <c r="C1806" t="s">
        <v>6251</v>
      </c>
      <c r="D1806" t="s">
        <v>6151</v>
      </c>
      <c r="E1806" t="s">
        <v>84</v>
      </c>
      <c r="F1806">
        <v>1</v>
      </c>
      <c r="G1806">
        <v>69097.5</v>
      </c>
      <c r="H1806">
        <v>52308.691891891889</v>
      </c>
      <c r="I1806">
        <v>9941.3081081081036</v>
      </c>
      <c r="J1806">
        <v>650.43478260869563</v>
      </c>
      <c r="K1806" t="s">
        <v>7970</v>
      </c>
      <c r="L1806" t="s">
        <v>7972</v>
      </c>
      <c r="M1806">
        <v>0</v>
      </c>
      <c r="N1806">
        <v>0</v>
      </c>
      <c r="O1806">
        <v>0</v>
      </c>
      <c r="P1806">
        <v>1381.9499999999998</v>
      </c>
      <c r="Q1806">
        <v>7908.9233254994078</v>
      </c>
    </row>
    <row r="1807" spans="1:17">
      <c r="A1807" s="78">
        <v>46261</v>
      </c>
      <c r="B1807" t="s">
        <v>7702</v>
      </c>
      <c r="C1807" t="s">
        <v>6134</v>
      </c>
      <c r="D1807" t="s">
        <v>6148</v>
      </c>
      <c r="E1807" t="s">
        <v>84</v>
      </c>
      <c r="F1807">
        <v>4</v>
      </c>
      <c r="G1807">
        <v>304140</v>
      </c>
      <c r="H1807">
        <v>230805.36216216214</v>
      </c>
      <c r="I1807">
        <v>43194.637837837858</v>
      </c>
      <c r="J1807">
        <v>3336.3478260869565</v>
      </c>
      <c r="K1807" t="s">
        <v>7970</v>
      </c>
      <c r="L1807" t="s">
        <v>7971</v>
      </c>
      <c r="M1807">
        <v>0</v>
      </c>
      <c r="N1807">
        <v>10000</v>
      </c>
      <c r="O1807">
        <v>0</v>
      </c>
      <c r="P1807">
        <v>6082.8</v>
      </c>
      <c r="Q1807">
        <v>23775.490011750899</v>
      </c>
    </row>
    <row r="1808" spans="1:17">
      <c r="A1808" s="78">
        <v>46261</v>
      </c>
      <c r="B1808" t="s">
        <v>7703</v>
      </c>
      <c r="C1808" t="s">
        <v>6128</v>
      </c>
      <c r="D1808" t="s">
        <v>6135</v>
      </c>
      <c r="E1808" t="s">
        <v>20</v>
      </c>
      <c r="F1808">
        <v>3</v>
      </c>
      <c r="G1808">
        <v>276945</v>
      </c>
      <c r="H1808">
        <v>212855.54594594589</v>
      </c>
      <c r="I1808">
        <v>36644.454054054077</v>
      </c>
      <c r="J1808">
        <v>2823.6521739130435</v>
      </c>
      <c r="K1808" t="s">
        <v>7970</v>
      </c>
      <c r="L1808" t="s">
        <v>7971</v>
      </c>
      <c r="M1808">
        <v>0</v>
      </c>
      <c r="N1808">
        <v>2500</v>
      </c>
      <c r="O1808">
        <v>0</v>
      </c>
      <c r="P1808">
        <v>5538.9</v>
      </c>
      <c r="Q1808">
        <v>25781.901880141035</v>
      </c>
    </row>
    <row r="1809" spans="1:17">
      <c r="A1809" s="78">
        <v>46261</v>
      </c>
      <c r="B1809" t="s">
        <v>7704</v>
      </c>
      <c r="C1809" t="s">
        <v>6128</v>
      </c>
      <c r="D1809" t="s">
        <v>6202</v>
      </c>
      <c r="E1809" t="s">
        <v>661</v>
      </c>
      <c r="F1809">
        <v>2</v>
      </c>
      <c r="G1809">
        <v>141895</v>
      </c>
      <c r="H1809">
        <v>94140.237837837834</v>
      </c>
      <c r="I1809">
        <v>33693.095495495494</v>
      </c>
      <c r="J1809">
        <v>7942.9565217391319</v>
      </c>
      <c r="K1809" t="s">
        <v>7970</v>
      </c>
      <c r="L1809" t="s">
        <v>7971</v>
      </c>
      <c r="M1809">
        <v>0</v>
      </c>
      <c r="N1809">
        <v>2941.1764705882351</v>
      </c>
      <c r="O1809">
        <v>0</v>
      </c>
      <c r="P1809">
        <v>2837.9</v>
      </c>
      <c r="Q1809">
        <v>19971.062503168127</v>
      </c>
    </row>
    <row r="1810" spans="1:17">
      <c r="A1810" s="78">
        <v>46261</v>
      </c>
      <c r="B1810" t="s">
        <v>7704</v>
      </c>
      <c r="C1810" t="s">
        <v>6128</v>
      </c>
      <c r="D1810" t="s">
        <v>6202</v>
      </c>
      <c r="E1810" t="s">
        <v>661</v>
      </c>
      <c r="F1810">
        <v>20</v>
      </c>
      <c r="G1810">
        <v>1418950</v>
      </c>
      <c r="H1810">
        <v>941402.37837837834</v>
      </c>
      <c r="I1810">
        <v>336930.95495495491</v>
      </c>
      <c r="J1810">
        <v>79429.565217391326</v>
      </c>
      <c r="K1810" t="s">
        <v>7970</v>
      </c>
      <c r="L1810" t="s">
        <v>7971</v>
      </c>
      <c r="M1810">
        <v>0</v>
      </c>
      <c r="N1810">
        <v>2941.1764705882351</v>
      </c>
      <c r="O1810">
        <v>0</v>
      </c>
      <c r="P1810">
        <v>28379</v>
      </c>
      <c r="Q1810">
        <v>226181.21326697536</v>
      </c>
    </row>
    <row r="1811" spans="1:17">
      <c r="A1811" s="78">
        <v>46261</v>
      </c>
      <c r="B1811" t="s">
        <v>7705</v>
      </c>
      <c r="C1811" t="s">
        <v>6134</v>
      </c>
      <c r="D1811" t="s">
        <v>6202</v>
      </c>
      <c r="E1811" t="s">
        <v>661</v>
      </c>
      <c r="F1811">
        <v>3</v>
      </c>
      <c r="G1811">
        <v>212842.50000000003</v>
      </c>
      <c r="H1811">
        <v>141210.35675675675</v>
      </c>
      <c r="I1811">
        <v>50539.643243243248</v>
      </c>
      <c r="J1811">
        <v>11914.434782608696</v>
      </c>
      <c r="K1811" t="s">
        <v>7967</v>
      </c>
      <c r="L1811" t="s">
        <v>7973</v>
      </c>
      <c r="M1811">
        <v>0</v>
      </c>
      <c r="N1811">
        <v>0</v>
      </c>
      <c r="O1811">
        <v>17027.400000000001</v>
      </c>
      <c r="P1811">
        <v>0</v>
      </c>
      <c r="Q1811">
        <v>21597.808460634551</v>
      </c>
    </row>
    <row r="1812" spans="1:17">
      <c r="A1812" s="78">
        <v>46261</v>
      </c>
      <c r="B1812" t="s">
        <v>7706</v>
      </c>
      <c r="C1812" t="s">
        <v>6183</v>
      </c>
      <c r="D1812" t="s">
        <v>726</v>
      </c>
      <c r="E1812" t="s">
        <v>661</v>
      </c>
      <c r="F1812">
        <v>20</v>
      </c>
      <c r="G1812">
        <v>1277055</v>
      </c>
      <c r="H1812">
        <v>847262.14054054057</v>
      </c>
      <c r="I1812">
        <v>303237.85945945943</v>
      </c>
      <c r="J1812">
        <v>131878.26086956522</v>
      </c>
      <c r="K1812" t="s">
        <v>7970</v>
      </c>
      <c r="L1812" t="s">
        <v>7971</v>
      </c>
      <c r="M1812">
        <v>0</v>
      </c>
      <c r="N1812">
        <v>16666.666666666668</v>
      </c>
      <c r="O1812">
        <v>0</v>
      </c>
      <c r="P1812">
        <v>25541.100000000002</v>
      </c>
      <c r="Q1812">
        <v>129151.83192322755</v>
      </c>
    </row>
    <row r="1813" spans="1:17">
      <c r="A1813" s="78">
        <v>46261</v>
      </c>
      <c r="B1813" t="s">
        <v>7707</v>
      </c>
      <c r="C1813" t="s">
        <v>6158</v>
      </c>
      <c r="D1813" t="s">
        <v>2791</v>
      </c>
      <c r="E1813" t="s">
        <v>2770</v>
      </c>
      <c r="F1813">
        <v>10</v>
      </c>
      <c r="G1813">
        <v>1027675</v>
      </c>
      <c r="H1813">
        <v>708748.10810810793</v>
      </c>
      <c r="I1813">
        <v>217085.22522522532</v>
      </c>
      <c r="J1813">
        <v>153778.08695652173</v>
      </c>
      <c r="K1813" t="s">
        <v>7970</v>
      </c>
      <c r="L1813" t="s">
        <v>7972</v>
      </c>
      <c r="M1813">
        <v>0</v>
      </c>
      <c r="N1813">
        <v>0</v>
      </c>
      <c r="O1813">
        <v>0</v>
      </c>
      <c r="P1813">
        <v>0</v>
      </c>
      <c r="Q1813">
        <v>63307.138268703595</v>
      </c>
    </row>
    <row r="1814" spans="1:17">
      <c r="A1814" s="78">
        <v>46261</v>
      </c>
      <c r="B1814" t="s">
        <v>7708</v>
      </c>
      <c r="C1814" t="s">
        <v>6128</v>
      </c>
      <c r="D1814" t="s">
        <v>6202</v>
      </c>
      <c r="E1814" t="s">
        <v>661</v>
      </c>
      <c r="F1814">
        <v>6</v>
      </c>
      <c r="G1814">
        <v>425685.00000000006</v>
      </c>
      <c r="H1814">
        <v>282420.7135135135</v>
      </c>
      <c r="I1814">
        <v>101079.2864864865</v>
      </c>
      <c r="J1814">
        <v>23828.869565217392</v>
      </c>
      <c r="K1814" t="s">
        <v>7970</v>
      </c>
      <c r="L1814" t="s">
        <v>7971</v>
      </c>
      <c r="M1814">
        <v>0</v>
      </c>
      <c r="N1814">
        <v>2500</v>
      </c>
      <c r="O1814">
        <v>0</v>
      </c>
      <c r="P1814">
        <v>8513.7000000000007</v>
      </c>
      <c r="Q1814">
        <v>66236.716921269108</v>
      </c>
    </row>
    <row r="1815" spans="1:17">
      <c r="A1815" s="78">
        <v>46261</v>
      </c>
      <c r="B1815" t="s">
        <v>7708</v>
      </c>
      <c r="C1815" t="s">
        <v>6128</v>
      </c>
      <c r="D1815" t="s">
        <v>6205</v>
      </c>
      <c r="E1815" t="s">
        <v>661</v>
      </c>
      <c r="F1815">
        <v>3</v>
      </c>
      <c r="G1815">
        <v>792262.50000000012</v>
      </c>
      <c r="H1815">
        <v>519312.06486486486</v>
      </c>
      <c r="I1815">
        <v>194437.93513513514</v>
      </c>
      <c r="J1815">
        <v>48277.565217391304</v>
      </c>
      <c r="K1815" t="s">
        <v>7970</v>
      </c>
      <c r="L1815" t="s">
        <v>7971</v>
      </c>
      <c r="M1815">
        <v>0</v>
      </c>
      <c r="N1815">
        <v>2500</v>
      </c>
      <c r="O1815">
        <v>0</v>
      </c>
      <c r="P1815">
        <v>15845.250000000002</v>
      </c>
      <c r="Q1815">
        <v>127815.11991774384</v>
      </c>
    </row>
    <row r="1816" spans="1:17">
      <c r="A1816" s="78">
        <v>46261</v>
      </c>
      <c r="B1816" t="s">
        <v>7709</v>
      </c>
      <c r="C1816" t="s">
        <v>6128</v>
      </c>
      <c r="D1816" t="s">
        <v>2791</v>
      </c>
      <c r="E1816" t="s">
        <v>2770</v>
      </c>
      <c r="F1816">
        <v>10</v>
      </c>
      <c r="G1816">
        <v>1027675</v>
      </c>
      <c r="H1816">
        <v>708748.10810810793</v>
      </c>
      <c r="I1816">
        <v>217085.22522522532</v>
      </c>
      <c r="J1816">
        <v>153778.08695652173</v>
      </c>
      <c r="K1816" t="s">
        <v>7970</v>
      </c>
      <c r="L1816" t="s">
        <v>7972</v>
      </c>
      <c r="M1816">
        <v>0</v>
      </c>
      <c r="N1816">
        <v>0</v>
      </c>
      <c r="O1816">
        <v>0</v>
      </c>
      <c r="P1816">
        <v>0</v>
      </c>
      <c r="Q1816">
        <v>63307.138268703595</v>
      </c>
    </row>
    <row r="1817" spans="1:17">
      <c r="A1817" s="78">
        <v>46262</v>
      </c>
      <c r="B1817" t="s">
        <v>7710</v>
      </c>
      <c r="C1817" t="s">
        <v>6134</v>
      </c>
      <c r="D1817" t="s">
        <v>6170</v>
      </c>
      <c r="E1817" t="s">
        <v>84</v>
      </c>
      <c r="F1817">
        <v>1</v>
      </c>
      <c r="G1817">
        <v>1321085</v>
      </c>
      <c r="H1817">
        <v>995097.75135135127</v>
      </c>
      <c r="I1817">
        <v>195068.91531531524</v>
      </c>
      <c r="J1817">
        <v>16153.739130434782</v>
      </c>
      <c r="K1817" t="s">
        <v>7967</v>
      </c>
      <c r="L1817" t="s">
        <v>7973</v>
      </c>
      <c r="M1817">
        <v>0</v>
      </c>
      <c r="N1817">
        <v>0</v>
      </c>
      <c r="O1817">
        <v>39632.549999999996</v>
      </c>
      <c r="P1817">
        <v>26421.7</v>
      </c>
      <c r="Q1817">
        <v>112860.92618488047</v>
      </c>
    </row>
    <row r="1818" spans="1:17">
      <c r="A1818" s="78">
        <v>46262</v>
      </c>
      <c r="B1818" t="s">
        <v>7711</v>
      </c>
      <c r="C1818" t="s">
        <v>6134</v>
      </c>
      <c r="D1818" t="s">
        <v>6148</v>
      </c>
      <c r="E1818" t="s">
        <v>84</v>
      </c>
      <c r="F1818">
        <v>14</v>
      </c>
      <c r="G1818">
        <v>1064490</v>
      </c>
      <c r="H1818">
        <v>807818.76756756753</v>
      </c>
      <c r="I1818">
        <v>151181.23243243247</v>
      </c>
      <c r="J1818">
        <v>11677.21739130435</v>
      </c>
      <c r="K1818" t="s">
        <v>7967</v>
      </c>
      <c r="L1818" t="s">
        <v>7973</v>
      </c>
      <c r="M1818">
        <v>0</v>
      </c>
      <c r="N1818">
        <v>0</v>
      </c>
      <c r="O1818">
        <v>31934.700000000004</v>
      </c>
      <c r="P1818">
        <v>21289.800000000003</v>
      </c>
      <c r="Q1818">
        <v>86279.515041128107</v>
      </c>
    </row>
    <row r="1819" spans="1:17">
      <c r="A1819" s="78">
        <v>46262</v>
      </c>
      <c r="B1819" t="s">
        <v>7711</v>
      </c>
      <c r="C1819" t="s">
        <v>6134</v>
      </c>
      <c r="D1819" t="s">
        <v>6207</v>
      </c>
      <c r="E1819" t="s">
        <v>84</v>
      </c>
      <c r="F1819">
        <v>4</v>
      </c>
      <c r="G1819">
        <v>1149220</v>
      </c>
      <c r="H1819">
        <v>872068.32432432426</v>
      </c>
      <c r="I1819">
        <v>163265.00900900899</v>
      </c>
      <c r="J1819">
        <v>12978.08695652174</v>
      </c>
      <c r="K1819" t="s">
        <v>7967</v>
      </c>
      <c r="L1819" t="s">
        <v>7973</v>
      </c>
      <c r="M1819">
        <v>0</v>
      </c>
      <c r="N1819">
        <v>0</v>
      </c>
      <c r="O1819">
        <v>34476.6</v>
      </c>
      <c r="P1819">
        <v>22984.399999999998</v>
      </c>
      <c r="Q1819">
        <v>92825.922052487265</v>
      </c>
    </row>
    <row r="1820" spans="1:17">
      <c r="A1820" s="78">
        <v>46262</v>
      </c>
      <c r="B1820" t="s">
        <v>7712</v>
      </c>
      <c r="C1820" t="s">
        <v>6134</v>
      </c>
      <c r="D1820" t="s">
        <v>6148</v>
      </c>
      <c r="E1820" t="s">
        <v>84</v>
      </c>
      <c r="F1820">
        <v>10</v>
      </c>
      <c r="G1820">
        <v>760350.00000000012</v>
      </c>
      <c r="H1820">
        <v>577013.40540540533</v>
      </c>
      <c r="I1820">
        <v>107986.59459459467</v>
      </c>
      <c r="J1820">
        <v>8340.8695652173919</v>
      </c>
      <c r="K1820" t="s">
        <v>7970</v>
      </c>
      <c r="L1820" t="s">
        <v>7971</v>
      </c>
      <c r="M1820">
        <v>0</v>
      </c>
      <c r="N1820">
        <v>8333.3333333333339</v>
      </c>
      <c r="O1820">
        <v>0</v>
      </c>
      <c r="P1820">
        <v>15207.000000000002</v>
      </c>
      <c r="Q1820">
        <v>76105.391696043953</v>
      </c>
    </row>
    <row r="1821" spans="1:17">
      <c r="A1821" s="78">
        <v>46262</v>
      </c>
      <c r="B1821" t="s">
        <v>7712</v>
      </c>
      <c r="C1821" t="s">
        <v>6134</v>
      </c>
      <c r="D1821" t="s">
        <v>6207</v>
      </c>
      <c r="E1821" t="s">
        <v>84</v>
      </c>
      <c r="F1821">
        <v>4</v>
      </c>
      <c r="G1821">
        <v>1149220</v>
      </c>
      <c r="H1821">
        <v>872068.32432432426</v>
      </c>
      <c r="I1821">
        <v>163265.00900900899</v>
      </c>
      <c r="J1821">
        <v>12978.08695652174</v>
      </c>
      <c r="K1821" t="s">
        <v>7970</v>
      </c>
      <c r="L1821" t="s">
        <v>7971</v>
      </c>
      <c r="M1821">
        <v>0</v>
      </c>
      <c r="N1821">
        <v>8333.3333333333339</v>
      </c>
      <c r="O1821">
        <v>0</v>
      </c>
      <c r="P1821">
        <v>22984.399999999998</v>
      </c>
      <c r="Q1821">
        <v>118969.18871915393</v>
      </c>
    </row>
    <row r="1822" spans="1:17">
      <c r="A1822" s="78">
        <v>46262</v>
      </c>
      <c r="B1822" t="s">
        <v>7713</v>
      </c>
      <c r="C1822" t="s">
        <v>6143</v>
      </c>
      <c r="D1822" t="s">
        <v>6342</v>
      </c>
      <c r="E1822" t="s">
        <v>84</v>
      </c>
      <c r="F1822">
        <v>2</v>
      </c>
      <c r="G1822">
        <v>375365</v>
      </c>
      <c r="H1822">
        <v>283345.16756756755</v>
      </c>
      <c r="I1822">
        <v>54821.499099099077</v>
      </c>
      <c r="J1822">
        <v>6493.6347826086967</v>
      </c>
      <c r="K1822" t="s">
        <v>7970</v>
      </c>
      <c r="L1822" t="s">
        <v>7971</v>
      </c>
      <c r="M1822">
        <v>0</v>
      </c>
      <c r="N1822">
        <v>6250</v>
      </c>
      <c r="O1822">
        <v>0</v>
      </c>
      <c r="P1822">
        <v>7507.3</v>
      </c>
      <c r="Q1822">
        <v>34570.564316490374</v>
      </c>
    </row>
    <row r="1823" spans="1:17">
      <c r="A1823" s="78">
        <v>46262</v>
      </c>
      <c r="B1823" t="s">
        <v>7713</v>
      </c>
      <c r="C1823" t="s">
        <v>6143</v>
      </c>
      <c r="D1823" t="s">
        <v>6207</v>
      </c>
      <c r="E1823" t="s">
        <v>84</v>
      </c>
      <c r="F1823">
        <v>2</v>
      </c>
      <c r="G1823">
        <v>574610</v>
      </c>
      <c r="H1823">
        <v>436034.16216216213</v>
      </c>
      <c r="I1823">
        <v>81632.504504504497</v>
      </c>
      <c r="J1823">
        <v>6489.04347826087</v>
      </c>
      <c r="K1823" t="s">
        <v>7970</v>
      </c>
      <c r="L1823" t="s">
        <v>7971</v>
      </c>
      <c r="M1823">
        <v>0</v>
      </c>
      <c r="N1823">
        <v>6250</v>
      </c>
      <c r="O1823">
        <v>0</v>
      </c>
      <c r="P1823">
        <v>11492.199999999999</v>
      </c>
      <c r="Q1823">
        <v>57401.261026243636</v>
      </c>
    </row>
    <row r="1824" spans="1:17">
      <c r="A1824" s="78">
        <v>46262</v>
      </c>
      <c r="B1824" t="s">
        <v>7714</v>
      </c>
      <c r="C1824" t="s">
        <v>6134</v>
      </c>
      <c r="D1824" t="s">
        <v>6167</v>
      </c>
      <c r="E1824" t="s">
        <v>84</v>
      </c>
      <c r="F1824">
        <v>4</v>
      </c>
      <c r="G1824">
        <v>269730</v>
      </c>
      <c r="H1824">
        <v>206060.80864864861</v>
      </c>
      <c r="I1824">
        <v>36939.191351351386</v>
      </c>
      <c r="J1824">
        <v>2760.9043478260869</v>
      </c>
      <c r="K1824" t="s">
        <v>7970</v>
      </c>
      <c r="L1824" t="s">
        <v>7972</v>
      </c>
      <c r="M1824">
        <v>0</v>
      </c>
      <c r="N1824">
        <v>0</v>
      </c>
      <c r="O1824">
        <v>0</v>
      </c>
      <c r="P1824">
        <v>5394.6</v>
      </c>
      <c r="Q1824">
        <v>28783.687003525301</v>
      </c>
    </row>
    <row r="1825" spans="1:17">
      <c r="A1825" s="78">
        <v>46262</v>
      </c>
      <c r="B1825" t="s">
        <v>7715</v>
      </c>
      <c r="C1825" t="s">
        <v>6251</v>
      </c>
      <c r="D1825" t="s">
        <v>6141</v>
      </c>
      <c r="E1825" t="s">
        <v>20</v>
      </c>
      <c r="F1825">
        <v>2</v>
      </c>
      <c r="G1825">
        <v>105265</v>
      </c>
      <c r="H1825">
        <v>80119.351351351346</v>
      </c>
      <c r="I1825">
        <v>14713.981981981982</v>
      </c>
      <c r="J1825">
        <v>950.4</v>
      </c>
      <c r="K1825" t="s">
        <v>7970</v>
      </c>
      <c r="L1825" t="s">
        <v>7972</v>
      </c>
      <c r="M1825">
        <v>0</v>
      </c>
      <c r="N1825">
        <v>0</v>
      </c>
      <c r="O1825">
        <v>0</v>
      </c>
      <c r="P1825">
        <v>2105.3000000000002</v>
      </c>
      <c r="Q1825">
        <v>11658.281981981982</v>
      </c>
    </row>
    <row r="1826" spans="1:17">
      <c r="A1826" s="78">
        <v>46262</v>
      </c>
      <c r="B1826" t="s">
        <v>7715</v>
      </c>
      <c r="C1826" t="s">
        <v>6251</v>
      </c>
      <c r="D1826" t="s">
        <v>6237</v>
      </c>
      <c r="E1826" t="s">
        <v>84</v>
      </c>
      <c r="F1826">
        <v>1</v>
      </c>
      <c r="G1826">
        <v>111277.5</v>
      </c>
      <c r="H1826">
        <v>80581.57837837837</v>
      </c>
      <c r="I1826">
        <v>19668.421621621615</v>
      </c>
      <c r="J1826">
        <v>3933.217391304348</v>
      </c>
      <c r="K1826" t="s">
        <v>7970</v>
      </c>
      <c r="L1826" t="s">
        <v>7972</v>
      </c>
      <c r="M1826">
        <v>0</v>
      </c>
      <c r="N1826">
        <v>0</v>
      </c>
      <c r="O1826">
        <v>0</v>
      </c>
      <c r="P1826">
        <v>2225.5499999999997</v>
      </c>
      <c r="Q1826">
        <v>13509.654230317268</v>
      </c>
    </row>
    <row r="1827" spans="1:17">
      <c r="A1827" s="78">
        <v>46262</v>
      </c>
      <c r="B1827" t="s">
        <v>7716</v>
      </c>
      <c r="C1827" t="s">
        <v>6134</v>
      </c>
      <c r="D1827" t="s">
        <v>6156</v>
      </c>
      <c r="E1827" t="s">
        <v>20</v>
      </c>
      <c r="F1827">
        <v>3</v>
      </c>
      <c r="G1827">
        <v>515317.50000000006</v>
      </c>
      <c r="H1827">
        <v>382030.6378378378</v>
      </c>
      <c r="I1827">
        <v>82219.362162162201</v>
      </c>
      <c r="J1827">
        <v>12368.973913043479</v>
      </c>
      <c r="K1827" t="s">
        <v>7967</v>
      </c>
      <c r="L1827" t="s">
        <v>7973</v>
      </c>
      <c r="M1827">
        <v>0</v>
      </c>
      <c r="N1827">
        <v>0</v>
      </c>
      <c r="O1827">
        <v>41225.4</v>
      </c>
      <c r="P1827">
        <v>0</v>
      </c>
      <c r="Q1827">
        <v>28624.988249118724</v>
      </c>
    </row>
    <row r="1828" spans="1:17">
      <c r="A1828" s="78">
        <v>46262</v>
      </c>
      <c r="B1828" t="s">
        <v>7716</v>
      </c>
      <c r="C1828" t="s">
        <v>6134</v>
      </c>
      <c r="D1828" t="s">
        <v>6166</v>
      </c>
      <c r="E1828" t="s">
        <v>84</v>
      </c>
      <c r="F1828">
        <v>1</v>
      </c>
      <c r="G1828">
        <v>103692.5</v>
      </c>
      <c r="H1828">
        <v>74341.513513513506</v>
      </c>
      <c r="I1828">
        <v>19075.153153153151</v>
      </c>
      <c r="J1828">
        <v>3581.217391304348</v>
      </c>
      <c r="K1828" t="s">
        <v>7967</v>
      </c>
      <c r="L1828" t="s">
        <v>7973</v>
      </c>
      <c r="M1828">
        <v>0</v>
      </c>
      <c r="N1828">
        <v>0</v>
      </c>
      <c r="O1828">
        <v>8295.4</v>
      </c>
      <c r="P1828">
        <v>0</v>
      </c>
      <c r="Q1828">
        <v>7198.5357618488033</v>
      </c>
    </row>
    <row r="1829" spans="1:17">
      <c r="A1829" s="78">
        <v>46262</v>
      </c>
      <c r="B1829" t="s">
        <v>7717</v>
      </c>
      <c r="C1829" t="s">
        <v>6124</v>
      </c>
      <c r="D1829" t="s">
        <v>6290</v>
      </c>
      <c r="E1829" t="s">
        <v>84</v>
      </c>
      <c r="F1829">
        <v>1</v>
      </c>
      <c r="G1829">
        <v>581455</v>
      </c>
      <c r="H1829">
        <v>425557.0162162162</v>
      </c>
      <c r="I1829">
        <v>98276.317117117113</v>
      </c>
      <c r="J1829">
        <v>16375.652173913042</v>
      </c>
      <c r="K1829" t="s">
        <v>7970</v>
      </c>
      <c r="L1829" t="s">
        <v>7971</v>
      </c>
      <c r="M1829">
        <v>0</v>
      </c>
      <c r="N1829">
        <v>3125</v>
      </c>
      <c r="O1829">
        <v>0</v>
      </c>
      <c r="P1829">
        <v>11629.1</v>
      </c>
      <c r="Q1829">
        <v>67146.564943204066</v>
      </c>
    </row>
    <row r="1830" spans="1:17">
      <c r="A1830" s="78">
        <v>46262</v>
      </c>
      <c r="B1830" t="s">
        <v>7718</v>
      </c>
      <c r="C1830" t="s">
        <v>6287</v>
      </c>
      <c r="D1830" t="s">
        <v>6383</v>
      </c>
      <c r="E1830" t="s">
        <v>84</v>
      </c>
      <c r="F1830">
        <v>8</v>
      </c>
      <c r="G1830">
        <v>1371960.0000000002</v>
      </c>
      <c r="H1830">
        <v>1008271.2216216214</v>
      </c>
      <c r="I1830">
        <v>227728.7783783786</v>
      </c>
      <c r="J1830">
        <v>25588.869565217392</v>
      </c>
      <c r="K1830" t="s">
        <v>7970</v>
      </c>
      <c r="L1830" t="s">
        <v>7971</v>
      </c>
      <c r="M1830">
        <v>0</v>
      </c>
      <c r="N1830">
        <v>15625</v>
      </c>
      <c r="O1830">
        <v>0</v>
      </c>
      <c r="P1830">
        <v>27439.200000000001</v>
      </c>
      <c r="Q1830">
        <v>159075.70881316118</v>
      </c>
    </row>
    <row r="1831" spans="1:17">
      <c r="A1831" s="78">
        <v>46262</v>
      </c>
      <c r="B1831" t="s">
        <v>7719</v>
      </c>
      <c r="C1831" t="s">
        <v>6196</v>
      </c>
      <c r="D1831" t="s">
        <v>6216</v>
      </c>
      <c r="E1831" t="s">
        <v>20</v>
      </c>
      <c r="F1831">
        <v>6</v>
      </c>
      <c r="G1831">
        <v>274725</v>
      </c>
      <c r="H1831">
        <v>206153.25405405404</v>
      </c>
      <c r="I1831">
        <v>41346.745945945964</v>
      </c>
      <c r="J1831">
        <v>5004.5217391304359</v>
      </c>
      <c r="K1831" t="s">
        <v>7970</v>
      </c>
      <c r="L1831" t="s">
        <v>7971</v>
      </c>
      <c r="M1831">
        <v>0</v>
      </c>
      <c r="N1831">
        <v>6250</v>
      </c>
      <c r="O1831">
        <v>0</v>
      </c>
      <c r="P1831">
        <v>5494.5000000000009</v>
      </c>
      <c r="Q1831">
        <v>24597.724206815532</v>
      </c>
    </row>
    <row r="1832" spans="1:17">
      <c r="A1832" s="78">
        <v>46262</v>
      </c>
      <c r="B1832" t="s">
        <v>7719</v>
      </c>
      <c r="C1832" t="s">
        <v>6196</v>
      </c>
      <c r="D1832" t="s">
        <v>6156</v>
      </c>
      <c r="E1832" t="s">
        <v>20</v>
      </c>
      <c r="F1832">
        <v>2</v>
      </c>
      <c r="G1832">
        <v>343545.00000000006</v>
      </c>
      <c r="H1832">
        <v>254687.09189189188</v>
      </c>
      <c r="I1832">
        <v>54812.908108108124</v>
      </c>
      <c r="J1832">
        <v>8245.9826086956527</v>
      </c>
      <c r="K1832" t="s">
        <v>7970</v>
      </c>
      <c r="L1832" t="s">
        <v>7971</v>
      </c>
      <c r="M1832">
        <v>0</v>
      </c>
      <c r="N1832">
        <v>6250</v>
      </c>
      <c r="O1832">
        <v>0</v>
      </c>
      <c r="P1832">
        <v>6870.9000000000005</v>
      </c>
      <c r="Q1832">
        <v>33446.02549941247</v>
      </c>
    </row>
    <row r="1833" spans="1:17">
      <c r="A1833" s="78">
        <v>46262</v>
      </c>
      <c r="B1833" t="s">
        <v>7719</v>
      </c>
      <c r="C1833" t="s">
        <v>6196</v>
      </c>
      <c r="D1833" t="s">
        <v>6148</v>
      </c>
      <c r="E1833" t="s">
        <v>84</v>
      </c>
      <c r="F1833">
        <v>3</v>
      </c>
      <c r="G1833">
        <v>228105.00000000003</v>
      </c>
      <c r="H1833">
        <v>173104.02162162162</v>
      </c>
      <c r="I1833">
        <v>32395.978378378379</v>
      </c>
      <c r="J1833">
        <v>2502.2608695652179</v>
      </c>
      <c r="K1833" t="s">
        <v>7970</v>
      </c>
      <c r="L1833" t="s">
        <v>7971</v>
      </c>
      <c r="M1833">
        <v>0</v>
      </c>
      <c r="N1833">
        <v>6250</v>
      </c>
      <c r="O1833">
        <v>0</v>
      </c>
      <c r="P1833">
        <v>4562.1000000000004</v>
      </c>
      <c r="Q1833">
        <v>19081.617508813164</v>
      </c>
    </row>
    <row r="1834" spans="1:17">
      <c r="A1834" s="78">
        <v>46262</v>
      </c>
      <c r="B1834" t="s">
        <v>7720</v>
      </c>
      <c r="C1834" t="s">
        <v>6239</v>
      </c>
      <c r="D1834" t="s">
        <v>6240</v>
      </c>
      <c r="E1834" t="s">
        <v>20</v>
      </c>
      <c r="F1834">
        <v>5</v>
      </c>
      <c r="G1834">
        <v>1366132.5000000002</v>
      </c>
      <c r="H1834">
        <v>1016783.9027027027</v>
      </c>
      <c r="I1834">
        <v>213966.09729729732</v>
      </c>
      <c r="J1834">
        <v>19964.521739130436</v>
      </c>
      <c r="K1834" t="s">
        <v>7970</v>
      </c>
      <c r="L1834" t="s">
        <v>7971</v>
      </c>
      <c r="M1834">
        <v>0</v>
      </c>
      <c r="N1834">
        <v>7142.8571428571431</v>
      </c>
      <c r="O1834">
        <v>0</v>
      </c>
      <c r="P1834">
        <v>27322.65</v>
      </c>
      <c r="Q1834">
        <v>159536.06841530977</v>
      </c>
    </row>
    <row r="1835" spans="1:17">
      <c r="A1835" s="78">
        <v>46262</v>
      </c>
      <c r="B1835" t="s">
        <v>7720</v>
      </c>
      <c r="C1835" t="s">
        <v>6239</v>
      </c>
      <c r="D1835" t="s">
        <v>6253</v>
      </c>
      <c r="E1835" t="s">
        <v>20</v>
      </c>
      <c r="F1835">
        <v>1</v>
      </c>
      <c r="G1835">
        <v>1203628.5</v>
      </c>
      <c r="H1835">
        <v>891982.60540540516</v>
      </c>
      <c r="I1835">
        <v>192367.39459459484</v>
      </c>
      <c r="J1835">
        <v>17990.260869565216</v>
      </c>
      <c r="K1835" t="s">
        <v>7970</v>
      </c>
      <c r="L1835" t="s">
        <v>7971</v>
      </c>
      <c r="M1835">
        <v>0</v>
      </c>
      <c r="N1835">
        <v>7142.8571428571431</v>
      </c>
      <c r="O1835">
        <v>0</v>
      </c>
      <c r="P1835">
        <v>24072.570000000003</v>
      </c>
      <c r="Q1835">
        <v>143161.70658217248</v>
      </c>
    </row>
    <row r="1836" spans="1:17">
      <c r="A1836" s="78">
        <v>46262</v>
      </c>
      <c r="B1836" t="s">
        <v>7720</v>
      </c>
      <c r="C1836" t="s">
        <v>6239</v>
      </c>
      <c r="D1836" t="s">
        <v>6255</v>
      </c>
      <c r="E1836" t="s">
        <v>20</v>
      </c>
      <c r="F1836">
        <v>5</v>
      </c>
      <c r="G1836">
        <v>0</v>
      </c>
      <c r="H1836">
        <v>0</v>
      </c>
      <c r="I1836">
        <v>0</v>
      </c>
      <c r="J1836">
        <v>1924.5217391304348</v>
      </c>
      <c r="K1836" t="s">
        <v>7970</v>
      </c>
      <c r="L1836" t="s">
        <v>7971</v>
      </c>
      <c r="M1836">
        <v>0</v>
      </c>
      <c r="N1836">
        <v>7142.8571428571431</v>
      </c>
      <c r="O1836">
        <v>0</v>
      </c>
      <c r="P1836">
        <v>0</v>
      </c>
      <c r="Q1836">
        <v>-9067.3788819875772</v>
      </c>
    </row>
    <row r="1837" spans="1:17">
      <c r="A1837" s="78">
        <v>46262</v>
      </c>
      <c r="B1837" t="s">
        <v>7721</v>
      </c>
      <c r="C1837" t="s">
        <v>6143</v>
      </c>
      <c r="D1837" t="s">
        <v>6135</v>
      </c>
      <c r="E1837" t="s">
        <v>20</v>
      </c>
      <c r="F1837">
        <v>78</v>
      </c>
      <c r="G1837">
        <v>7200570</v>
      </c>
      <c r="H1837">
        <v>5534244.1945945937</v>
      </c>
      <c r="I1837">
        <v>952755.80540540535</v>
      </c>
      <c r="J1837">
        <v>73414.956521739135</v>
      </c>
      <c r="K1837" t="s">
        <v>7503</v>
      </c>
      <c r="L1837" t="s">
        <v>7974</v>
      </c>
      <c r="M1837">
        <v>75000</v>
      </c>
      <c r="N1837">
        <v>23333.333333333332</v>
      </c>
      <c r="O1837">
        <v>0</v>
      </c>
      <c r="P1837">
        <v>144011.4</v>
      </c>
      <c r="Q1837">
        <v>636996.11555033282</v>
      </c>
    </row>
    <row r="1838" spans="1:17">
      <c r="A1838" s="78">
        <v>46262</v>
      </c>
      <c r="B1838" t="s">
        <v>7722</v>
      </c>
      <c r="C1838" t="s">
        <v>6138</v>
      </c>
      <c r="D1838" t="s">
        <v>6151</v>
      </c>
      <c r="E1838" t="s">
        <v>84</v>
      </c>
      <c r="F1838">
        <v>24</v>
      </c>
      <c r="G1838">
        <v>1658340</v>
      </c>
      <c r="H1838">
        <v>1255408.6054054054</v>
      </c>
      <c r="I1838">
        <v>238591.39459459437</v>
      </c>
      <c r="J1838">
        <v>15610.434782608694</v>
      </c>
      <c r="K1838" t="s">
        <v>7970</v>
      </c>
      <c r="L1838" t="s">
        <v>7971</v>
      </c>
      <c r="M1838">
        <v>0</v>
      </c>
      <c r="N1838">
        <v>13636.363636363636</v>
      </c>
      <c r="O1838">
        <v>0</v>
      </c>
      <c r="P1838">
        <v>33166.799999999996</v>
      </c>
      <c r="Q1838">
        <v>176177.79617562203</v>
      </c>
    </row>
    <row r="1839" spans="1:17">
      <c r="A1839" s="78">
        <v>46262</v>
      </c>
      <c r="B1839" t="s">
        <v>7723</v>
      </c>
      <c r="C1839" t="s">
        <v>6134</v>
      </c>
      <c r="D1839" t="s">
        <v>6148</v>
      </c>
      <c r="E1839" t="s">
        <v>84</v>
      </c>
      <c r="F1839">
        <v>4</v>
      </c>
      <c r="G1839">
        <v>304140</v>
      </c>
      <c r="H1839">
        <v>230805.36216216214</v>
      </c>
      <c r="I1839">
        <v>43194.637837837858</v>
      </c>
      <c r="J1839">
        <v>3336.3478260869565</v>
      </c>
      <c r="K1839" t="s">
        <v>7970</v>
      </c>
      <c r="L1839" t="s">
        <v>7971</v>
      </c>
      <c r="M1839">
        <v>0</v>
      </c>
      <c r="N1839">
        <v>38461.538461538461</v>
      </c>
      <c r="O1839">
        <v>0</v>
      </c>
      <c r="P1839">
        <v>6082.8</v>
      </c>
      <c r="Q1839">
        <v>-4686.0484497875632</v>
      </c>
    </row>
    <row r="1840" spans="1:17">
      <c r="A1840" s="78">
        <v>46262</v>
      </c>
      <c r="B1840" t="s">
        <v>7724</v>
      </c>
      <c r="C1840" t="s">
        <v>6138</v>
      </c>
      <c r="D1840" t="s">
        <v>6135</v>
      </c>
      <c r="E1840" t="s">
        <v>20</v>
      </c>
      <c r="F1840">
        <v>6</v>
      </c>
      <c r="G1840">
        <v>553890</v>
      </c>
      <c r="H1840">
        <v>425711.09189189179</v>
      </c>
      <c r="I1840">
        <v>73288.908108108153</v>
      </c>
      <c r="J1840">
        <v>5647.304347826087</v>
      </c>
      <c r="K1840" t="s">
        <v>7970</v>
      </c>
      <c r="L1840" t="s">
        <v>7971</v>
      </c>
      <c r="M1840">
        <v>0</v>
      </c>
      <c r="N1840">
        <v>7142.8571428571431</v>
      </c>
      <c r="O1840">
        <v>0</v>
      </c>
      <c r="P1840">
        <v>11077.8</v>
      </c>
      <c r="Q1840">
        <v>49420.946617424925</v>
      </c>
    </row>
    <row r="1841" spans="1:17">
      <c r="A1841" s="78">
        <v>46262</v>
      </c>
      <c r="B1841" t="s">
        <v>7725</v>
      </c>
      <c r="C1841" t="s">
        <v>6138</v>
      </c>
      <c r="D1841" t="s">
        <v>6167</v>
      </c>
      <c r="E1841" t="s">
        <v>84</v>
      </c>
      <c r="F1841">
        <v>2</v>
      </c>
      <c r="G1841">
        <v>134865</v>
      </c>
      <c r="H1841">
        <v>103030.40432432431</v>
      </c>
      <c r="I1841">
        <v>18469.595675675693</v>
      </c>
      <c r="J1841">
        <v>1380.4521739130435</v>
      </c>
      <c r="K1841" t="s">
        <v>7970</v>
      </c>
      <c r="L1841" t="s">
        <v>7972</v>
      </c>
      <c r="M1841">
        <v>0</v>
      </c>
      <c r="N1841">
        <v>0</v>
      </c>
      <c r="O1841">
        <v>0</v>
      </c>
      <c r="P1841">
        <v>2697.3</v>
      </c>
      <c r="Q1841">
        <v>14391.843501762651</v>
      </c>
    </row>
    <row r="1842" spans="1:17">
      <c r="A1842" s="78">
        <v>46262</v>
      </c>
      <c r="B1842" t="s">
        <v>7726</v>
      </c>
      <c r="C1842" t="s">
        <v>6124</v>
      </c>
      <c r="D1842" t="s">
        <v>6148</v>
      </c>
      <c r="E1842" t="s">
        <v>84</v>
      </c>
      <c r="F1842">
        <v>10</v>
      </c>
      <c r="G1842">
        <v>760350.00000000012</v>
      </c>
      <c r="H1842">
        <v>577013.40540540533</v>
      </c>
      <c r="I1842">
        <v>107986.59459459467</v>
      </c>
      <c r="J1842">
        <v>8340.8695652173919</v>
      </c>
      <c r="K1842" t="s">
        <v>7970</v>
      </c>
      <c r="L1842" t="s">
        <v>7971</v>
      </c>
      <c r="M1842">
        <v>0</v>
      </c>
      <c r="N1842">
        <v>5769.2307692307695</v>
      </c>
      <c r="O1842">
        <v>0</v>
      </c>
      <c r="P1842">
        <v>15207.000000000002</v>
      </c>
      <c r="Q1842">
        <v>78669.494260146515</v>
      </c>
    </row>
    <row r="1843" spans="1:17">
      <c r="A1843" s="78">
        <v>46262</v>
      </c>
      <c r="B1843" t="s">
        <v>7727</v>
      </c>
      <c r="C1843" t="s">
        <v>6124</v>
      </c>
      <c r="D1843" t="s">
        <v>6167</v>
      </c>
      <c r="E1843" t="s">
        <v>84</v>
      </c>
      <c r="F1843">
        <v>4</v>
      </c>
      <c r="G1843">
        <v>269730</v>
      </c>
      <c r="H1843">
        <v>206060.80864864861</v>
      </c>
      <c r="I1843">
        <v>36939.191351351386</v>
      </c>
      <c r="J1843">
        <v>2760.9043478260869</v>
      </c>
      <c r="K1843" t="s">
        <v>7970</v>
      </c>
      <c r="L1843" t="s">
        <v>7971</v>
      </c>
      <c r="M1843">
        <v>0</v>
      </c>
      <c r="N1843">
        <v>5769.2307692307695</v>
      </c>
      <c r="O1843">
        <v>0</v>
      </c>
      <c r="P1843">
        <v>5394.6</v>
      </c>
      <c r="Q1843">
        <v>23014.456234294528</v>
      </c>
    </row>
    <row r="1844" spans="1:17">
      <c r="A1844" s="78">
        <v>46262</v>
      </c>
      <c r="B1844" t="s">
        <v>7728</v>
      </c>
      <c r="C1844" t="s">
        <v>6124</v>
      </c>
      <c r="D1844" t="s">
        <v>6207</v>
      </c>
      <c r="E1844" t="s">
        <v>84</v>
      </c>
      <c r="F1844">
        <v>4</v>
      </c>
      <c r="G1844">
        <v>1149220</v>
      </c>
      <c r="H1844">
        <v>872068.32432432426</v>
      </c>
      <c r="I1844">
        <v>163265.00900900899</v>
      </c>
      <c r="J1844">
        <v>12978.08695652174</v>
      </c>
      <c r="K1844" t="s">
        <v>7970</v>
      </c>
      <c r="L1844" t="s">
        <v>7971</v>
      </c>
      <c r="M1844">
        <v>0</v>
      </c>
      <c r="N1844">
        <v>8333.3333333333339</v>
      </c>
      <c r="O1844">
        <v>0</v>
      </c>
      <c r="P1844">
        <v>22984.399999999998</v>
      </c>
      <c r="Q1844">
        <v>118969.18871915393</v>
      </c>
    </row>
    <row r="1845" spans="1:17">
      <c r="A1845" s="78">
        <v>46262</v>
      </c>
      <c r="B1845" t="s">
        <v>7729</v>
      </c>
      <c r="C1845" t="s">
        <v>6134</v>
      </c>
      <c r="D1845" t="s">
        <v>6148</v>
      </c>
      <c r="E1845" t="s">
        <v>84</v>
      </c>
      <c r="F1845">
        <v>7</v>
      </c>
      <c r="G1845">
        <v>532245</v>
      </c>
      <c r="H1845">
        <v>403909.38378378376</v>
      </c>
      <c r="I1845">
        <v>75590.616216216236</v>
      </c>
      <c r="J1845">
        <v>5838.6086956521749</v>
      </c>
      <c r="K1845" t="s">
        <v>7967</v>
      </c>
      <c r="L1845" t="s">
        <v>7973</v>
      </c>
      <c r="M1845">
        <v>0</v>
      </c>
      <c r="N1845">
        <v>0</v>
      </c>
      <c r="O1845">
        <v>42579.600000000006</v>
      </c>
      <c r="P1845">
        <v>0</v>
      </c>
      <c r="Q1845">
        <v>27172.407520564055</v>
      </c>
    </row>
    <row r="1846" spans="1:17">
      <c r="A1846" s="78">
        <v>46262</v>
      </c>
      <c r="B1846" t="s">
        <v>7729</v>
      </c>
      <c r="C1846" t="s">
        <v>6134</v>
      </c>
      <c r="D1846" t="s">
        <v>6207</v>
      </c>
      <c r="E1846" t="s">
        <v>84</v>
      </c>
      <c r="F1846">
        <v>12</v>
      </c>
      <c r="G1846">
        <v>3447660.0000000005</v>
      </c>
      <c r="H1846">
        <v>2616204.9729729728</v>
      </c>
      <c r="I1846">
        <v>489795.02702702722</v>
      </c>
      <c r="J1846">
        <v>38934.260869565216</v>
      </c>
      <c r="K1846" t="s">
        <v>7967</v>
      </c>
      <c r="L1846" t="s">
        <v>7973</v>
      </c>
      <c r="M1846">
        <v>0</v>
      </c>
      <c r="N1846">
        <v>0</v>
      </c>
      <c r="O1846">
        <v>275812.80000000005</v>
      </c>
      <c r="P1846">
        <v>0</v>
      </c>
      <c r="Q1846">
        <v>175047.96615746198</v>
      </c>
    </row>
    <row r="1847" spans="1:17">
      <c r="A1847" s="78">
        <v>46262</v>
      </c>
      <c r="B1847" t="s">
        <v>7730</v>
      </c>
      <c r="C1847" t="s">
        <v>6128</v>
      </c>
      <c r="D1847" t="s">
        <v>6160</v>
      </c>
      <c r="E1847" t="s">
        <v>20</v>
      </c>
      <c r="F1847">
        <v>4</v>
      </c>
      <c r="G1847">
        <v>3241200</v>
      </c>
      <c r="H1847">
        <v>2394952.3027027026</v>
      </c>
      <c r="I1847">
        <v>525047.69729729695</v>
      </c>
      <c r="J1847">
        <v>79643.826086956527</v>
      </c>
      <c r="K1847" t="s">
        <v>7970</v>
      </c>
      <c r="L1847" t="s">
        <v>7972</v>
      </c>
      <c r="M1847">
        <v>0</v>
      </c>
      <c r="N1847">
        <v>0</v>
      </c>
      <c r="O1847">
        <v>0</v>
      </c>
      <c r="P1847">
        <v>64824</v>
      </c>
      <c r="Q1847">
        <v>380579.87121034041</v>
      </c>
    </row>
    <row r="1848" spans="1:17">
      <c r="A1848" s="78">
        <v>46262</v>
      </c>
      <c r="B1848" t="s">
        <v>7731</v>
      </c>
      <c r="C1848" t="s">
        <v>6128</v>
      </c>
      <c r="D1848" t="s">
        <v>6129</v>
      </c>
      <c r="E1848" t="s">
        <v>20</v>
      </c>
      <c r="F1848">
        <v>12</v>
      </c>
      <c r="G1848">
        <v>167702.5</v>
      </c>
      <c r="H1848">
        <v>129654.68108108104</v>
      </c>
      <c r="I1848">
        <v>21428.652252252272</v>
      </c>
      <c r="J1848">
        <v>1331.478260869565</v>
      </c>
      <c r="K1848" t="s">
        <v>7970</v>
      </c>
      <c r="L1848" t="s">
        <v>7971</v>
      </c>
      <c r="M1848">
        <v>0</v>
      </c>
      <c r="N1848">
        <v>6250</v>
      </c>
      <c r="O1848">
        <v>0</v>
      </c>
      <c r="P1848">
        <v>3354.05</v>
      </c>
      <c r="Q1848">
        <v>10493.123991382708</v>
      </c>
    </row>
    <row r="1849" spans="1:17">
      <c r="A1849" s="78">
        <v>46262</v>
      </c>
      <c r="B1849" t="s">
        <v>7731</v>
      </c>
      <c r="C1849" t="s">
        <v>6128</v>
      </c>
      <c r="D1849" t="s">
        <v>6167</v>
      </c>
      <c r="E1849" t="s">
        <v>84</v>
      </c>
      <c r="F1849">
        <v>15</v>
      </c>
      <c r="G1849">
        <v>1011487.5000000001</v>
      </c>
      <c r="H1849">
        <v>772728.03243243229</v>
      </c>
      <c r="I1849">
        <v>138521.96756756771</v>
      </c>
      <c r="J1849">
        <v>10353.391304347826</v>
      </c>
      <c r="K1849" t="s">
        <v>7970</v>
      </c>
      <c r="L1849" t="s">
        <v>7971</v>
      </c>
      <c r="M1849">
        <v>0</v>
      </c>
      <c r="N1849">
        <v>6250</v>
      </c>
      <c r="O1849">
        <v>0</v>
      </c>
      <c r="P1849">
        <v>20229.75</v>
      </c>
      <c r="Q1849">
        <v>101688.82626321989</v>
      </c>
    </row>
    <row r="1850" spans="1:17">
      <c r="A1850" s="78">
        <v>46262</v>
      </c>
      <c r="B1850" t="s">
        <v>7732</v>
      </c>
      <c r="C1850" t="s">
        <v>6134</v>
      </c>
      <c r="D1850" t="s">
        <v>6148</v>
      </c>
      <c r="E1850" t="s">
        <v>84</v>
      </c>
      <c r="F1850">
        <v>3</v>
      </c>
      <c r="G1850">
        <v>228105.00000000003</v>
      </c>
      <c r="H1850">
        <v>173104.02162162162</v>
      </c>
      <c r="I1850">
        <v>32395.978378378379</v>
      </c>
      <c r="J1850">
        <v>2502.2608695652179</v>
      </c>
      <c r="K1850" t="s">
        <v>7970</v>
      </c>
      <c r="L1850" t="s">
        <v>7972</v>
      </c>
      <c r="M1850">
        <v>0</v>
      </c>
      <c r="N1850">
        <v>0</v>
      </c>
      <c r="O1850">
        <v>0</v>
      </c>
      <c r="P1850">
        <v>4562.1000000000004</v>
      </c>
      <c r="Q1850">
        <v>25331.617508813164</v>
      </c>
    </row>
    <row r="1851" spans="1:17">
      <c r="A1851" s="78">
        <v>46262</v>
      </c>
      <c r="B1851" t="s">
        <v>7733</v>
      </c>
      <c r="C1851" t="s">
        <v>6158</v>
      </c>
      <c r="D1851" t="s">
        <v>1539</v>
      </c>
      <c r="E1851" t="s">
        <v>20</v>
      </c>
      <c r="F1851">
        <v>300</v>
      </c>
      <c r="G1851">
        <v>0</v>
      </c>
      <c r="H1851">
        <v>0</v>
      </c>
      <c r="I1851">
        <v>0</v>
      </c>
      <c r="J1851">
        <v>49356.521739130432</v>
      </c>
      <c r="K1851" t="s">
        <v>7967</v>
      </c>
      <c r="L1851" t="s">
        <v>7972</v>
      </c>
      <c r="M1851">
        <v>0</v>
      </c>
      <c r="N1851">
        <v>0</v>
      </c>
      <c r="O1851">
        <v>0</v>
      </c>
      <c r="P1851">
        <v>0</v>
      </c>
      <c r="Q1851">
        <v>-49356.521739130432</v>
      </c>
    </row>
    <row r="1852" spans="1:17">
      <c r="A1852" s="78">
        <v>46262</v>
      </c>
      <c r="B1852" t="s">
        <v>7733</v>
      </c>
      <c r="C1852" t="s">
        <v>6158</v>
      </c>
      <c r="D1852" t="s">
        <v>1538</v>
      </c>
      <c r="E1852" t="s">
        <v>20</v>
      </c>
      <c r="F1852">
        <v>300</v>
      </c>
      <c r="G1852">
        <v>23254500.000000004</v>
      </c>
      <c r="H1852">
        <v>17818851.891891889</v>
      </c>
      <c r="I1852">
        <v>3131148.1081081107</v>
      </c>
      <c r="J1852">
        <v>49356.521739130432</v>
      </c>
      <c r="K1852" t="s">
        <v>7967</v>
      </c>
      <c r="L1852" t="s">
        <v>7973</v>
      </c>
      <c r="M1852">
        <v>0</v>
      </c>
      <c r="N1852">
        <v>0</v>
      </c>
      <c r="O1852">
        <v>1162725</v>
      </c>
      <c r="P1852">
        <v>465090.00000000006</v>
      </c>
      <c r="Q1852">
        <v>1453976.5863689804</v>
      </c>
    </row>
    <row r="1853" spans="1:17">
      <c r="A1853" s="78">
        <v>46262</v>
      </c>
      <c r="B1853" t="s">
        <v>7734</v>
      </c>
      <c r="C1853" t="s">
        <v>6183</v>
      </c>
      <c r="D1853" t="s">
        <v>6156</v>
      </c>
      <c r="E1853" t="s">
        <v>20</v>
      </c>
      <c r="F1853">
        <v>16</v>
      </c>
      <c r="G1853">
        <v>2748360.0000000005</v>
      </c>
      <c r="H1853">
        <v>2037496.735135135</v>
      </c>
      <c r="I1853">
        <v>438503.26486486499</v>
      </c>
      <c r="J1853">
        <v>105967.86086956522</v>
      </c>
      <c r="K1853" t="s">
        <v>7970</v>
      </c>
      <c r="L1853" t="s">
        <v>7971</v>
      </c>
      <c r="M1853">
        <v>0</v>
      </c>
      <c r="N1853">
        <v>14285.714285714286</v>
      </c>
      <c r="O1853">
        <v>0</v>
      </c>
      <c r="P1853">
        <v>54967.200000000004</v>
      </c>
      <c r="Q1853">
        <v>263282.4897095855</v>
      </c>
    </row>
    <row r="1854" spans="1:17">
      <c r="A1854" s="78">
        <v>46262</v>
      </c>
      <c r="B1854" t="s">
        <v>7734</v>
      </c>
      <c r="C1854" t="s">
        <v>6183</v>
      </c>
      <c r="D1854" t="s">
        <v>6151</v>
      </c>
      <c r="E1854" t="s">
        <v>84</v>
      </c>
      <c r="F1854">
        <v>24</v>
      </c>
      <c r="G1854">
        <v>1658340</v>
      </c>
      <c r="H1854">
        <v>1255408.6054054054</v>
      </c>
      <c r="I1854">
        <v>238591.39459459437</v>
      </c>
      <c r="J1854">
        <v>25610.434782608696</v>
      </c>
      <c r="K1854" t="s">
        <v>7970</v>
      </c>
      <c r="L1854" t="s">
        <v>7971</v>
      </c>
      <c r="M1854">
        <v>0</v>
      </c>
      <c r="N1854">
        <v>14285.714285714286</v>
      </c>
      <c r="O1854">
        <v>0</v>
      </c>
      <c r="P1854">
        <v>33166.799999999996</v>
      </c>
      <c r="Q1854">
        <v>165528.44552627139</v>
      </c>
    </row>
    <row r="1855" spans="1:17">
      <c r="A1855" s="78">
        <v>46262</v>
      </c>
      <c r="B1855" t="s">
        <v>7735</v>
      </c>
      <c r="C1855" t="s">
        <v>6124</v>
      </c>
      <c r="D1855" t="s">
        <v>6156</v>
      </c>
      <c r="E1855" t="s">
        <v>20</v>
      </c>
      <c r="F1855">
        <v>2</v>
      </c>
      <c r="G1855">
        <v>343545.00000000006</v>
      </c>
      <c r="H1855">
        <v>254687.09189189188</v>
      </c>
      <c r="I1855">
        <v>54812.908108108124</v>
      </c>
      <c r="J1855">
        <v>8245.9826086956527</v>
      </c>
      <c r="K1855" t="s">
        <v>7970</v>
      </c>
      <c r="L1855" t="s">
        <v>7971</v>
      </c>
      <c r="M1855">
        <v>0</v>
      </c>
      <c r="N1855">
        <v>5769.2307692307695</v>
      </c>
      <c r="O1855">
        <v>0</v>
      </c>
      <c r="P1855">
        <v>6870.9000000000005</v>
      </c>
      <c r="Q1855">
        <v>33926.794730181697</v>
      </c>
    </row>
    <row r="1856" spans="1:17">
      <c r="A1856" s="78">
        <v>46262</v>
      </c>
      <c r="B1856" t="s">
        <v>7736</v>
      </c>
      <c r="C1856" t="s">
        <v>6134</v>
      </c>
      <c r="D1856" t="s">
        <v>6207</v>
      </c>
      <c r="E1856" t="s">
        <v>84</v>
      </c>
      <c r="F1856">
        <v>2</v>
      </c>
      <c r="G1856">
        <v>574610</v>
      </c>
      <c r="H1856">
        <v>436034.16216216213</v>
      </c>
      <c r="I1856">
        <v>81632.504504504497</v>
      </c>
      <c r="J1856">
        <v>6489.04347826087</v>
      </c>
      <c r="K1856" t="s">
        <v>7970</v>
      </c>
      <c r="L1856" t="s">
        <v>7971</v>
      </c>
      <c r="M1856">
        <v>0</v>
      </c>
      <c r="N1856">
        <v>3571.4285714285716</v>
      </c>
      <c r="O1856">
        <v>0</v>
      </c>
      <c r="P1856">
        <v>11492.199999999999</v>
      </c>
      <c r="Q1856">
        <v>60079.83245481507</v>
      </c>
    </row>
    <row r="1857" spans="1:17">
      <c r="A1857" s="78">
        <v>46262</v>
      </c>
      <c r="B1857" t="s">
        <v>7737</v>
      </c>
      <c r="C1857" t="s">
        <v>6196</v>
      </c>
      <c r="D1857" t="s">
        <v>6170</v>
      </c>
      <c r="E1857" t="s">
        <v>84</v>
      </c>
      <c r="F1857">
        <v>3</v>
      </c>
      <c r="G1857">
        <v>3963255</v>
      </c>
      <c r="H1857">
        <v>2985293.2540540537</v>
      </c>
      <c r="I1857">
        <v>585206.74594594585</v>
      </c>
      <c r="J1857">
        <v>48461.217391304352</v>
      </c>
      <c r="K1857" t="s">
        <v>7970</v>
      </c>
      <c r="L1857" t="s">
        <v>7971</v>
      </c>
      <c r="M1857">
        <v>0</v>
      </c>
      <c r="N1857">
        <v>8064.5161290322585</v>
      </c>
      <c r="O1857">
        <v>0</v>
      </c>
      <c r="P1857">
        <v>79265.099999999991</v>
      </c>
      <c r="Q1857">
        <v>449415.91242560931</v>
      </c>
    </row>
    <row r="1858" spans="1:17">
      <c r="A1858" s="78">
        <v>46262</v>
      </c>
      <c r="B1858" t="s">
        <v>7738</v>
      </c>
      <c r="C1858" t="s">
        <v>6134</v>
      </c>
      <c r="D1858" t="s">
        <v>6166</v>
      </c>
      <c r="E1858" t="s">
        <v>84</v>
      </c>
      <c r="F1858">
        <v>4</v>
      </c>
      <c r="G1858">
        <v>414770</v>
      </c>
      <c r="H1858">
        <v>297366.05405405402</v>
      </c>
      <c r="I1858">
        <v>76300.612612612604</v>
      </c>
      <c r="J1858">
        <v>14324.869565217392</v>
      </c>
      <c r="K1858" t="s">
        <v>7970</v>
      </c>
      <c r="L1858" t="s">
        <v>7971</v>
      </c>
      <c r="M1858">
        <v>0</v>
      </c>
      <c r="N1858">
        <v>7142.8571428571431</v>
      </c>
      <c r="O1858">
        <v>0</v>
      </c>
      <c r="P1858">
        <v>8295.4</v>
      </c>
      <c r="Q1858">
        <v>46537.485904538065</v>
      </c>
    </row>
    <row r="1859" spans="1:17">
      <c r="A1859" s="78">
        <v>46262</v>
      </c>
      <c r="B1859" t="s">
        <v>7738</v>
      </c>
      <c r="C1859" t="s">
        <v>6134</v>
      </c>
      <c r="D1859" t="s">
        <v>6207</v>
      </c>
      <c r="E1859" t="s">
        <v>84</v>
      </c>
      <c r="F1859">
        <v>1</v>
      </c>
      <c r="G1859">
        <v>287305</v>
      </c>
      <c r="H1859">
        <v>218017.08108108107</v>
      </c>
      <c r="I1859">
        <v>40816.252252252249</v>
      </c>
      <c r="J1859">
        <v>3244.521739130435</v>
      </c>
      <c r="K1859" t="s">
        <v>7970</v>
      </c>
      <c r="L1859" t="s">
        <v>7971</v>
      </c>
      <c r="M1859">
        <v>0</v>
      </c>
      <c r="N1859">
        <v>7142.8571428571431</v>
      </c>
      <c r="O1859">
        <v>0</v>
      </c>
      <c r="P1859">
        <v>5746.0999999999995</v>
      </c>
      <c r="Q1859">
        <v>24682.773370264673</v>
      </c>
    </row>
    <row r="1860" spans="1:17">
      <c r="A1860" s="78">
        <v>46262</v>
      </c>
      <c r="B1860" t="s">
        <v>7739</v>
      </c>
      <c r="C1860" t="s">
        <v>6239</v>
      </c>
      <c r="D1860" t="s">
        <v>1539</v>
      </c>
      <c r="E1860" t="s">
        <v>20</v>
      </c>
      <c r="F1860">
        <v>75</v>
      </c>
      <c r="G1860">
        <v>0</v>
      </c>
      <c r="H1860">
        <v>0</v>
      </c>
      <c r="I1860">
        <v>0</v>
      </c>
      <c r="J1860">
        <v>12339.130434782608</v>
      </c>
      <c r="K1860" t="s">
        <v>7970</v>
      </c>
      <c r="L1860" t="s">
        <v>7971</v>
      </c>
      <c r="M1860">
        <v>0</v>
      </c>
      <c r="N1860">
        <v>12500</v>
      </c>
      <c r="O1860">
        <v>0</v>
      </c>
      <c r="P1860">
        <v>0</v>
      </c>
      <c r="Q1860">
        <v>-24839.130434782608</v>
      </c>
    </row>
    <row r="1861" spans="1:17">
      <c r="A1861" s="78">
        <v>46262</v>
      </c>
      <c r="B1861" t="s">
        <v>7739</v>
      </c>
      <c r="C1861" t="s">
        <v>6239</v>
      </c>
      <c r="D1861" t="s">
        <v>1538</v>
      </c>
      <c r="E1861" t="s">
        <v>20</v>
      </c>
      <c r="F1861">
        <v>75</v>
      </c>
      <c r="G1861">
        <v>5813625.0000000009</v>
      </c>
      <c r="H1861">
        <v>4454712.9729729723</v>
      </c>
      <c r="I1861">
        <v>782787.02702702768</v>
      </c>
      <c r="J1861">
        <v>12339.130434782608</v>
      </c>
      <c r="K1861" t="s">
        <v>7970</v>
      </c>
      <c r="L1861" t="s">
        <v>7971</v>
      </c>
      <c r="M1861">
        <v>0</v>
      </c>
      <c r="N1861">
        <v>12500</v>
      </c>
      <c r="O1861">
        <v>0</v>
      </c>
      <c r="P1861">
        <v>116272.50000000001</v>
      </c>
      <c r="Q1861">
        <v>641675.39659224509</v>
      </c>
    </row>
    <row r="1862" spans="1:17">
      <c r="A1862" s="78">
        <v>46262</v>
      </c>
      <c r="B1862" t="s">
        <v>7740</v>
      </c>
      <c r="C1862" t="s">
        <v>6175</v>
      </c>
      <c r="D1862" t="s">
        <v>6294</v>
      </c>
      <c r="E1862" t="s">
        <v>84</v>
      </c>
      <c r="F1862">
        <v>4</v>
      </c>
      <c r="G1862">
        <v>2829390.0000000005</v>
      </c>
      <c r="H1862">
        <v>2066771.113513513</v>
      </c>
      <c r="I1862">
        <v>482228.886486487</v>
      </c>
      <c r="J1862">
        <v>79613.217391304352</v>
      </c>
      <c r="K1862" t="s">
        <v>7970</v>
      </c>
      <c r="L1862" t="s">
        <v>7971</v>
      </c>
      <c r="M1862">
        <v>0</v>
      </c>
      <c r="N1862">
        <v>15384.615384615385</v>
      </c>
      <c r="O1862">
        <v>0</v>
      </c>
      <c r="P1862">
        <v>56587.8</v>
      </c>
      <c r="Q1862">
        <v>330643.25371056731</v>
      </c>
    </row>
    <row r="1863" spans="1:17">
      <c r="A1863" s="78">
        <v>46262</v>
      </c>
      <c r="B1863" t="s">
        <v>7741</v>
      </c>
      <c r="C1863" t="s">
        <v>6143</v>
      </c>
      <c r="D1863" t="s">
        <v>6342</v>
      </c>
      <c r="E1863" t="s">
        <v>84</v>
      </c>
      <c r="F1863">
        <v>2</v>
      </c>
      <c r="G1863">
        <v>375365</v>
      </c>
      <c r="H1863">
        <v>283345.16756756755</v>
      </c>
      <c r="I1863">
        <v>54821.499099099077</v>
      </c>
      <c r="J1863">
        <v>6493.6347826086967</v>
      </c>
      <c r="K1863" t="s">
        <v>7970</v>
      </c>
      <c r="L1863" t="s">
        <v>7971</v>
      </c>
      <c r="M1863">
        <v>0</v>
      </c>
      <c r="N1863">
        <v>6250</v>
      </c>
      <c r="O1863">
        <v>0</v>
      </c>
      <c r="P1863">
        <v>7507.3</v>
      </c>
      <c r="Q1863">
        <v>34570.564316490374</v>
      </c>
    </row>
    <row r="1864" spans="1:17">
      <c r="A1864" s="78">
        <v>46262</v>
      </c>
      <c r="B1864" t="s">
        <v>7742</v>
      </c>
      <c r="C1864" t="s">
        <v>6143</v>
      </c>
      <c r="D1864" t="s">
        <v>6294</v>
      </c>
      <c r="E1864" t="s">
        <v>84</v>
      </c>
      <c r="F1864">
        <v>1</v>
      </c>
      <c r="G1864">
        <v>707347.50000000012</v>
      </c>
      <c r="H1864">
        <v>516692.77837837825</v>
      </c>
      <c r="I1864">
        <v>120557.22162162175</v>
      </c>
      <c r="J1864">
        <v>19903.304347826088</v>
      </c>
      <c r="K1864" t="s">
        <v>7970</v>
      </c>
      <c r="L1864" t="s">
        <v>7971</v>
      </c>
      <c r="M1864">
        <v>0</v>
      </c>
      <c r="N1864">
        <v>6250</v>
      </c>
      <c r="O1864">
        <v>0</v>
      </c>
      <c r="P1864">
        <v>14146.95</v>
      </c>
      <c r="Q1864">
        <v>80256.967273795672</v>
      </c>
    </row>
    <row r="1865" spans="1:17">
      <c r="A1865" s="78">
        <v>46262</v>
      </c>
      <c r="B1865" t="s">
        <v>7743</v>
      </c>
      <c r="C1865" t="s">
        <v>6188</v>
      </c>
      <c r="D1865" t="s">
        <v>6166</v>
      </c>
      <c r="E1865" t="s">
        <v>84</v>
      </c>
      <c r="F1865">
        <v>12</v>
      </c>
      <c r="G1865">
        <v>1244310</v>
      </c>
      <c r="H1865">
        <v>892098.16216216213</v>
      </c>
      <c r="I1865">
        <v>228901.83783783787</v>
      </c>
      <c r="J1865">
        <v>42974.608695652176</v>
      </c>
      <c r="K1865" t="s">
        <v>7970</v>
      </c>
      <c r="L1865" t="s">
        <v>7972</v>
      </c>
      <c r="M1865">
        <v>0</v>
      </c>
      <c r="N1865">
        <v>0</v>
      </c>
      <c r="O1865">
        <v>0</v>
      </c>
      <c r="P1865">
        <v>24886.2</v>
      </c>
      <c r="Q1865">
        <v>161041.0291421857</v>
      </c>
    </row>
    <row r="1866" spans="1:17">
      <c r="A1866" s="78">
        <v>46262</v>
      </c>
      <c r="B1866" t="s">
        <v>7744</v>
      </c>
      <c r="C1866" t="s">
        <v>6188</v>
      </c>
      <c r="D1866" t="s">
        <v>6156</v>
      </c>
      <c r="E1866" t="s">
        <v>20</v>
      </c>
      <c r="F1866">
        <v>4</v>
      </c>
      <c r="G1866">
        <v>687090.00000000012</v>
      </c>
      <c r="H1866">
        <v>509374.18378378375</v>
      </c>
      <c r="I1866">
        <v>109625.81621621625</v>
      </c>
      <c r="J1866">
        <v>16491.965217391305</v>
      </c>
      <c r="K1866" t="s">
        <v>7970</v>
      </c>
      <c r="L1866" t="s">
        <v>7971</v>
      </c>
      <c r="M1866">
        <v>0</v>
      </c>
      <c r="N1866">
        <v>7142.8571428571431</v>
      </c>
      <c r="O1866">
        <v>0</v>
      </c>
      <c r="P1866">
        <v>13741.800000000001</v>
      </c>
      <c r="Q1866">
        <v>72249.193855967795</v>
      </c>
    </row>
    <row r="1867" spans="1:17">
      <c r="A1867" s="78">
        <v>46262</v>
      </c>
      <c r="B1867" t="s">
        <v>7744</v>
      </c>
      <c r="C1867" t="s">
        <v>6188</v>
      </c>
      <c r="D1867" t="s">
        <v>6148</v>
      </c>
      <c r="E1867" t="s">
        <v>84</v>
      </c>
      <c r="F1867">
        <v>4</v>
      </c>
      <c r="G1867">
        <v>304140</v>
      </c>
      <c r="H1867">
        <v>230805.36216216214</v>
      </c>
      <c r="I1867">
        <v>43194.637837837858</v>
      </c>
      <c r="J1867">
        <v>3336.3478260869565</v>
      </c>
      <c r="K1867" t="s">
        <v>7970</v>
      </c>
      <c r="L1867" t="s">
        <v>7971</v>
      </c>
      <c r="M1867">
        <v>0</v>
      </c>
      <c r="N1867">
        <v>7142.8571428571431</v>
      </c>
      <c r="O1867">
        <v>0</v>
      </c>
      <c r="P1867">
        <v>6082.8</v>
      </c>
      <c r="Q1867">
        <v>26632.632868893754</v>
      </c>
    </row>
    <row r="1868" spans="1:17">
      <c r="A1868" s="78">
        <v>46262</v>
      </c>
      <c r="B1868" t="s">
        <v>7745</v>
      </c>
      <c r="C1868" t="s">
        <v>6124</v>
      </c>
      <c r="D1868" t="s">
        <v>1441</v>
      </c>
      <c r="E1868" t="s">
        <v>75</v>
      </c>
      <c r="F1868">
        <v>4</v>
      </c>
      <c r="G1868">
        <v>738500</v>
      </c>
      <c r="H1868">
        <v>584871.91351351351</v>
      </c>
      <c r="I1868">
        <v>80443.401801801752</v>
      </c>
      <c r="J1868">
        <v>15396.173913043478</v>
      </c>
      <c r="K1868" t="s">
        <v>7970</v>
      </c>
      <c r="L1868" t="s">
        <v>7971</v>
      </c>
      <c r="M1868">
        <v>0</v>
      </c>
      <c r="N1868">
        <v>13636.363636363636</v>
      </c>
      <c r="O1868">
        <v>0</v>
      </c>
      <c r="P1868">
        <v>14770</v>
      </c>
      <c r="Q1868">
        <v>36640.864252394633</v>
      </c>
    </row>
    <row r="1869" spans="1:17">
      <c r="A1869" s="78">
        <v>46262</v>
      </c>
      <c r="B1869" t="s">
        <v>7745</v>
      </c>
      <c r="C1869" t="s">
        <v>6124</v>
      </c>
      <c r="D1869" t="s">
        <v>1442</v>
      </c>
      <c r="E1869" t="s">
        <v>75</v>
      </c>
      <c r="F1869">
        <v>4</v>
      </c>
      <c r="G1869">
        <v>709100</v>
      </c>
      <c r="H1869">
        <v>560356.32432432426</v>
      </c>
      <c r="I1869">
        <v>78472.504504504497</v>
      </c>
      <c r="J1869">
        <v>14477.913043478264</v>
      </c>
      <c r="K1869" t="s">
        <v>7970</v>
      </c>
      <c r="L1869" t="s">
        <v>7971</v>
      </c>
      <c r="M1869">
        <v>0</v>
      </c>
      <c r="N1869">
        <v>13636.363636363636</v>
      </c>
      <c r="O1869">
        <v>0</v>
      </c>
      <c r="P1869">
        <v>14182</v>
      </c>
      <c r="Q1869">
        <v>36176.227824662594</v>
      </c>
    </row>
    <row r="1870" spans="1:17">
      <c r="A1870" s="78">
        <v>46262</v>
      </c>
      <c r="B1870" t="s">
        <v>7746</v>
      </c>
      <c r="C1870" t="s">
        <v>6239</v>
      </c>
      <c r="D1870" t="s">
        <v>6135</v>
      </c>
      <c r="E1870" t="s">
        <v>20</v>
      </c>
      <c r="F1870">
        <v>8</v>
      </c>
      <c r="G1870">
        <v>738520</v>
      </c>
      <c r="H1870">
        <v>567614.78918918909</v>
      </c>
      <c r="I1870">
        <v>97718.544144144165</v>
      </c>
      <c r="J1870">
        <v>7529.739130434783</v>
      </c>
      <c r="K1870" t="s">
        <v>7970</v>
      </c>
      <c r="L1870" t="s">
        <v>7972</v>
      </c>
      <c r="M1870">
        <v>0</v>
      </c>
      <c r="N1870">
        <v>0</v>
      </c>
      <c r="O1870">
        <v>0</v>
      </c>
      <c r="P1870">
        <v>14770.400000000001</v>
      </c>
      <c r="Q1870">
        <v>75418.405013709387</v>
      </c>
    </row>
    <row r="1871" spans="1:17">
      <c r="A1871" s="78">
        <v>46262</v>
      </c>
      <c r="B1871" t="s">
        <v>7747</v>
      </c>
      <c r="C1871" t="s">
        <v>6158</v>
      </c>
      <c r="D1871" t="s">
        <v>6135</v>
      </c>
      <c r="E1871" t="s">
        <v>20</v>
      </c>
      <c r="F1871">
        <v>24</v>
      </c>
      <c r="G1871">
        <v>2215560</v>
      </c>
      <c r="H1871">
        <v>1702844.3675675672</v>
      </c>
      <c r="I1871">
        <v>293155.63243243261</v>
      </c>
      <c r="J1871">
        <v>22589.217391304348</v>
      </c>
      <c r="K1871" t="s">
        <v>7503</v>
      </c>
      <c r="L1871" t="s">
        <v>7974</v>
      </c>
      <c r="M1871">
        <v>25000</v>
      </c>
      <c r="N1871">
        <v>7142.8571428571431</v>
      </c>
      <c r="O1871">
        <v>0</v>
      </c>
      <c r="P1871">
        <v>44311.199999999997</v>
      </c>
      <c r="Q1871">
        <v>194112.35789827118</v>
      </c>
    </row>
    <row r="1872" spans="1:17">
      <c r="A1872" s="78">
        <v>46262</v>
      </c>
      <c r="B1872" t="s">
        <v>7748</v>
      </c>
      <c r="C1872" t="s">
        <v>6175</v>
      </c>
      <c r="D1872" t="s">
        <v>6135</v>
      </c>
      <c r="E1872" t="s">
        <v>20</v>
      </c>
      <c r="F1872">
        <v>24</v>
      </c>
      <c r="G1872">
        <v>2215560</v>
      </c>
      <c r="H1872">
        <v>1702844.3675675672</v>
      </c>
      <c r="I1872">
        <v>293155.63243243261</v>
      </c>
      <c r="J1872">
        <v>22589.217391304348</v>
      </c>
      <c r="K1872" t="s">
        <v>7503</v>
      </c>
      <c r="L1872" t="s">
        <v>7974</v>
      </c>
      <c r="M1872">
        <v>25000</v>
      </c>
      <c r="N1872">
        <v>7142.8571428571431</v>
      </c>
      <c r="O1872">
        <v>0</v>
      </c>
      <c r="P1872">
        <v>44311.199999999997</v>
      </c>
      <c r="Q1872">
        <v>194112.35789827118</v>
      </c>
    </row>
    <row r="1873" spans="1:17">
      <c r="A1873" s="78">
        <v>46262</v>
      </c>
      <c r="B1873" t="s">
        <v>7749</v>
      </c>
      <c r="C1873" t="s">
        <v>6134</v>
      </c>
      <c r="D1873" t="s">
        <v>6202</v>
      </c>
      <c r="E1873" t="s">
        <v>661</v>
      </c>
      <c r="F1873">
        <v>2</v>
      </c>
      <c r="G1873">
        <v>141895</v>
      </c>
      <c r="H1873">
        <v>94140.237837837834</v>
      </c>
      <c r="I1873">
        <v>33693.095495495494</v>
      </c>
      <c r="J1873">
        <v>7942.9565217391319</v>
      </c>
      <c r="K1873" t="s">
        <v>7970</v>
      </c>
      <c r="L1873" t="s">
        <v>7972</v>
      </c>
      <c r="M1873">
        <v>0</v>
      </c>
      <c r="N1873">
        <v>0</v>
      </c>
      <c r="O1873">
        <v>0</v>
      </c>
      <c r="P1873">
        <v>2837.9</v>
      </c>
      <c r="Q1873">
        <v>22912.238973756361</v>
      </c>
    </row>
    <row r="1874" spans="1:17">
      <c r="A1874" s="78">
        <v>46262</v>
      </c>
      <c r="B1874" t="s">
        <v>7750</v>
      </c>
      <c r="C1874" t="s">
        <v>6134</v>
      </c>
      <c r="D1874" t="s">
        <v>726</v>
      </c>
      <c r="E1874" t="s">
        <v>661</v>
      </c>
      <c r="F1874">
        <v>12</v>
      </c>
      <c r="G1874">
        <v>766233.00000000012</v>
      </c>
      <c r="H1874">
        <v>508357.28432432434</v>
      </c>
      <c r="I1874">
        <v>181942.71567567566</v>
      </c>
      <c r="J1874">
        <v>49126.956521739121</v>
      </c>
      <c r="K1874" t="s">
        <v>7967</v>
      </c>
      <c r="L1874" t="s">
        <v>7973</v>
      </c>
      <c r="M1874">
        <v>0</v>
      </c>
      <c r="N1874">
        <v>0</v>
      </c>
      <c r="O1874">
        <v>61298.640000000007</v>
      </c>
      <c r="P1874">
        <v>0</v>
      </c>
      <c r="Q1874">
        <v>71517.11915393651</v>
      </c>
    </row>
    <row r="1875" spans="1:17">
      <c r="A1875" s="78">
        <v>46262</v>
      </c>
      <c r="B1875" t="s">
        <v>7751</v>
      </c>
      <c r="C1875" t="s">
        <v>6124</v>
      </c>
      <c r="D1875" t="s">
        <v>6205</v>
      </c>
      <c r="E1875" t="s">
        <v>661</v>
      </c>
      <c r="F1875">
        <v>3</v>
      </c>
      <c r="G1875">
        <v>792262.50000000012</v>
      </c>
      <c r="H1875">
        <v>519312.06486486486</v>
      </c>
      <c r="I1875">
        <v>194437.93513513514</v>
      </c>
      <c r="J1875">
        <v>48277.565217391304</v>
      </c>
      <c r="K1875" t="s">
        <v>7970</v>
      </c>
      <c r="L1875" t="s">
        <v>7972</v>
      </c>
      <c r="M1875">
        <v>0</v>
      </c>
      <c r="N1875">
        <v>0</v>
      </c>
      <c r="O1875">
        <v>0</v>
      </c>
      <c r="P1875">
        <v>15845.250000000002</v>
      </c>
      <c r="Q1875">
        <v>130315.11991774384</v>
      </c>
    </row>
    <row r="1876" spans="1:17">
      <c r="A1876" s="78">
        <v>46262</v>
      </c>
      <c r="B1876" t="s">
        <v>7752</v>
      </c>
      <c r="C1876" t="s">
        <v>6183</v>
      </c>
      <c r="D1876" t="s">
        <v>726</v>
      </c>
      <c r="E1876" t="s">
        <v>661</v>
      </c>
      <c r="F1876">
        <v>4</v>
      </c>
      <c r="G1876">
        <v>255411.00000000003</v>
      </c>
      <c r="H1876">
        <v>169452.42810810811</v>
      </c>
      <c r="I1876">
        <v>60647.571891891886</v>
      </c>
      <c r="J1876">
        <v>26375.65217391304</v>
      </c>
      <c r="K1876" t="s">
        <v>7970</v>
      </c>
      <c r="L1876" t="s">
        <v>7972</v>
      </c>
      <c r="M1876">
        <v>0</v>
      </c>
      <c r="N1876">
        <v>0</v>
      </c>
      <c r="O1876">
        <v>0</v>
      </c>
      <c r="P1876">
        <v>5108.22</v>
      </c>
      <c r="Q1876">
        <v>29163.699717978845</v>
      </c>
    </row>
    <row r="1877" spans="1:17">
      <c r="A1877" s="78">
        <v>46263</v>
      </c>
      <c r="B1877" t="s">
        <v>7753</v>
      </c>
      <c r="C1877" t="s">
        <v>6158</v>
      </c>
      <c r="D1877" t="s">
        <v>1539</v>
      </c>
      <c r="E1877" t="s">
        <v>20</v>
      </c>
      <c r="F1877">
        <v>75</v>
      </c>
      <c r="G1877">
        <v>0</v>
      </c>
      <c r="H1877">
        <v>0</v>
      </c>
      <c r="I1877">
        <v>0</v>
      </c>
      <c r="J1877">
        <v>12339.130434782608</v>
      </c>
      <c r="K1877" t="s">
        <v>7970</v>
      </c>
      <c r="L1877" t="s">
        <v>7971</v>
      </c>
      <c r="M1877">
        <v>0</v>
      </c>
      <c r="N1877">
        <v>25000</v>
      </c>
      <c r="O1877">
        <v>0</v>
      </c>
      <c r="P1877">
        <v>0</v>
      </c>
      <c r="Q1877">
        <v>-37339.130434782608</v>
      </c>
    </row>
    <row r="1878" spans="1:17">
      <c r="A1878" s="78">
        <v>46263</v>
      </c>
      <c r="B1878" t="s">
        <v>7753</v>
      </c>
      <c r="C1878" t="s">
        <v>6158</v>
      </c>
      <c r="D1878" t="s">
        <v>1538</v>
      </c>
      <c r="E1878" t="s">
        <v>20</v>
      </c>
      <c r="F1878">
        <v>75</v>
      </c>
      <c r="G1878">
        <v>5813625.0000000009</v>
      </c>
      <c r="H1878">
        <v>4454712.9729729723</v>
      </c>
      <c r="I1878">
        <v>782787.02702702768</v>
      </c>
      <c r="J1878">
        <v>12339.130434782608</v>
      </c>
      <c r="K1878" t="s">
        <v>7970</v>
      </c>
      <c r="L1878" t="s">
        <v>7971</v>
      </c>
      <c r="M1878">
        <v>0</v>
      </c>
      <c r="N1878">
        <v>25000</v>
      </c>
      <c r="O1878">
        <v>0</v>
      </c>
      <c r="P1878">
        <v>116272.50000000001</v>
      </c>
      <c r="Q1878">
        <v>629175.39659224509</v>
      </c>
    </row>
    <row r="1879" spans="1:17">
      <c r="A1879" s="78">
        <v>46263</v>
      </c>
      <c r="B1879" t="s">
        <v>7754</v>
      </c>
      <c r="C1879" t="s">
        <v>6158</v>
      </c>
      <c r="D1879" t="s">
        <v>6337</v>
      </c>
      <c r="E1879" t="s">
        <v>20</v>
      </c>
      <c r="F1879">
        <v>24</v>
      </c>
      <c r="G1879">
        <v>1522920.0000000002</v>
      </c>
      <c r="H1879">
        <v>1153718.6594594591</v>
      </c>
      <c r="I1879">
        <v>218281.34054054087</v>
      </c>
      <c r="J1879">
        <v>20018.086956521744</v>
      </c>
      <c r="K1879" t="s">
        <v>7970</v>
      </c>
      <c r="L1879" t="s">
        <v>7972</v>
      </c>
      <c r="M1879">
        <v>0</v>
      </c>
      <c r="N1879">
        <v>0</v>
      </c>
      <c r="O1879">
        <v>0</v>
      </c>
      <c r="P1879">
        <v>30458.400000000001</v>
      </c>
      <c r="Q1879">
        <v>167804.85358401915</v>
      </c>
    </row>
    <row r="1880" spans="1:17">
      <c r="A1880" s="78">
        <v>46263</v>
      </c>
      <c r="B1880" t="s">
        <v>7755</v>
      </c>
      <c r="C1880" t="s">
        <v>6134</v>
      </c>
      <c r="D1880" t="s">
        <v>6148</v>
      </c>
      <c r="E1880" t="s">
        <v>84</v>
      </c>
      <c r="F1880">
        <v>4</v>
      </c>
      <c r="G1880">
        <v>304140</v>
      </c>
      <c r="H1880">
        <v>230805.36216216214</v>
      </c>
      <c r="I1880">
        <v>43194.637837837858</v>
      </c>
      <c r="J1880">
        <v>3336.3478260869565</v>
      </c>
      <c r="K1880" t="s">
        <v>7970</v>
      </c>
      <c r="L1880" t="s">
        <v>7971</v>
      </c>
      <c r="M1880">
        <v>0</v>
      </c>
      <c r="N1880">
        <v>6250</v>
      </c>
      <c r="O1880">
        <v>0</v>
      </c>
      <c r="P1880">
        <v>6082.8</v>
      </c>
      <c r="Q1880">
        <v>27525.490011750899</v>
      </c>
    </row>
    <row r="1881" spans="1:17">
      <c r="A1881" s="78">
        <v>46263</v>
      </c>
      <c r="B1881" t="s">
        <v>7756</v>
      </c>
      <c r="C1881" t="s">
        <v>6134</v>
      </c>
      <c r="D1881" t="s">
        <v>6148</v>
      </c>
      <c r="E1881" t="s">
        <v>84</v>
      </c>
      <c r="F1881">
        <v>4</v>
      </c>
      <c r="G1881">
        <v>304140</v>
      </c>
      <c r="H1881">
        <v>230805.36216216214</v>
      </c>
      <c r="I1881">
        <v>43194.637837837858</v>
      </c>
      <c r="J1881">
        <v>3336.3478260869565</v>
      </c>
      <c r="K1881" t="s">
        <v>7970</v>
      </c>
      <c r="L1881" t="s">
        <v>7971</v>
      </c>
      <c r="M1881">
        <v>0</v>
      </c>
      <c r="N1881">
        <v>3333.3333333333335</v>
      </c>
      <c r="O1881">
        <v>0</v>
      </c>
      <c r="P1881">
        <v>6082.8</v>
      </c>
      <c r="Q1881">
        <v>30442.156678417563</v>
      </c>
    </row>
    <row r="1882" spans="1:17">
      <c r="A1882" s="78">
        <v>46263</v>
      </c>
      <c r="B1882" t="s">
        <v>7757</v>
      </c>
      <c r="C1882" t="s">
        <v>6175</v>
      </c>
      <c r="D1882" t="s">
        <v>6131</v>
      </c>
      <c r="E1882" t="s">
        <v>20</v>
      </c>
      <c r="F1882">
        <v>12</v>
      </c>
      <c r="G1882">
        <v>309782.5</v>
      </c>
      <c r="H1882">
        <v>238971.37297297292</v>
      </c>
      <c r="I1882">
        <v>40111.96036036039</v>
      </c>
      <c r="J1882">
        <v>2252.7969391304346</v>
      </c>
      <c r="K1882" t="s">
        <v>7970</v>
      </c>
      <c r="L1882" t="s">
        <v>7972</v>
      </c>
      <c r="M1882">
        <v>0</v>
      </c>
      <c r="N1882">
        <v>0</v>
      </c>
      <c r="O1882">
        <v>0</v>
      </c>
      <c r="P1882">
        <v>6195.65</v>
      </c>
      <c r="Q1882">
        <v>31663.513421229953</v>
      </c>
    </row>
    <row r="1883" spans="1:17">
      <c r="A1883" s="78">
        <v>46263</v>
      </c>
      <c r="B1883" t="s">
        <v>7758</v>
      </c>
      <c r="C1883" t="s">
        <v>6128</v>
      </c>
      <c r="D1883" t="s">
        <v>6198</v>
      </c>
      <c r="E1883" t="s">
        <v>20</v>
      </c>
      <c r="F1883">
        <v>4</v>
      </c>
      <c r="G1883">
        <v>1451880.0000000002</v>
      </c>
      <c r="H1883">
        <v>1117664.9513513511</v>
      </c>
      <c r="I1883">
        <v>190335.0486486489</v>
      </c>
      <c r="J1883">
        <v>12971.965217391305</v>
      </c>
      <c r="K1883" t="s">
        <v>7970</v>
      </c>
      <c r="L1883" t="s">
        <v>7972</v>
      </c>
      <c r="M1883">
        <v>0</v>
      </c>
      <c r="N1883">
        <v>0</v>
      </c>
      <c r="O1883">
        <v>0</v>
      </c>
      <c r="P1883">
        <v>29037.600000000002</v>
      </c>
      <c r="Q1883">
        <v>148325.48343125757</v>
      </c>
    </row>
    <row r="1884" spans="1:17">
      <c r="A1884" s="78">
        <v>46263</v>
      </c>
      <c r="B1884" t="s">
        <v>7759</v>
      </c>
      <c r="C1884" t="s">
        <v>6196</v>
      </c>
      <c r="D1884" t="s">
        <v>6290</v>
      </c>
      <c r="E1884" t="s">
        <v>84</v>
      </c>
      <c r="F1884">
        <v>1</v>
      </c>
      <c r="G1884">
        <v>581455</v>
      </c>
      <c r="H1884">
        <v>425557.0162162162</v>
      </c>
      <c r="I1884">
        <v>98276.317117117113</v>
      </c>
      <c r="J1884">
        <v>16375.652173913042</v>
      </c>
      <c r="K1884" t="s">
        <v>7970</v>
      </c>
      <c r="L1884" t="s">
        <v>7971</v>
      </c>
      <c r="M1884">
        <v>0</v>
      </c>
      <c r="N1884">
        <v>8064.5161290322585</v>
      </c>
      <c r="O1884">
        <v>0</v>
      </c>
      <c r="P1884">
        <v>11629.1</v>
      </c>
      <c r="Q1884">
        <v>62207.048814171816</v>
      </c>
    </row>
    <row r="1885" spans="1:17">
      <c r="A1885" s="78">
        <v>46263</v>
      </c>
      <c r="B1885" t="s">
        <v>7760</v>
      </c>
      <c r="C1885" t="s">
        <v>6201</v>
      </c>
      <c r="D1885" t="s">
        <v>6135</v>
      </c>
      <c r="E1885" t="s">
        <v>20</v>
      </c>
      <c r="F1885">
        <v>96</v>
      </c>
      <c r="G1885">
        <v>8862240</v>
      </c>
      <c r="H1885">
        <v>6811377.4702702686</v>
      </c>
      <c r="I1885">
        <v>1172622.5297297304</v>
      </c>
      <c r="J1885">
        <v>130356.86956521739</v>
      </c>
      <c r="K1885" t="s">
        <v>7503</v>
      </c>
      <c r="L1885" t="s">
        <v>7974</v>
      </c>
      <c r="M1885">
        <v>100000</v>
      </c>
      <c r="N1885">
        <v>28571.428571428572</v>
      </c>
      <c r="O1885">
        <v>0</v>
      </c>
      <c r="P1885">
        <v>177244.79999999999</v>
      </c>
      <c r="Q1885">
        <v>736449.43159308448</v>
      </c>
    </row>
    <row r="1886" spans="1:17">
      <c r="A1886" s="78">
        <v>46263</v>
      </c>
      <c r="B1886" t="s">
        <v>7761</v>
      </c>
      <c r="C1886" t="s">
        <v>6201</v>
      </c>
      <c r="D1886" t="s">
        <v>6135</v>
      </c>
      <c r="E1886" t="s">
        <v>20</v>
      </c>
      <c r="F1886">
        <v>12</v>
      </c>
      <c r="G1886">
        <v>1107780</v>
      </c>
      <c r="H1886">
        <v>851422.18378378358</v>
      </c>
      <c r="I1886">
        <v>146577.81621621631</v>
      </c>
      <c r="J1886">
        <v>21294.608695652176</v>
      </c>
      <c r="K1886" t="s">
        <v>7970</v>
      </c>
      <c r="L1886" t="s">
        <v>7971</v>
      </c>
      <c r="M1886">
        <v>0</v>
      </c>
      <c r="N1886">
        <v>28571.428571428572</v>
      </c>
      <c r="O1886">
        <v>0</v>
      </c>
      <c r="P1886">
        <v>22155.599999999999</v>
      </c>
      <c r="Q1886">
        <v>74556.178949135559</v>
      </c>
    </row>
    <row r="1887" spans="1:17">
      <c r="A1887" s="78">
        <v>46263</v>
      </c>
      <c r="B1887" t="s">
        <v>7761</v>
      </c>
      <c r="C1887" t="s">
        <v>6201</v>
      </c>
      <c r="D1887" t="s">
        <v>6129</v>
      </c>
      <c r="E1887" t="s">
        <v>20</v>
      </c>
      <c r="F1887">
        <v>12</v>
      </c>
      <c r="G1887">
        <v>167702.5</v>
      </c>
      <c r="H1887">
        <v>129654.68108108104</v>
      </c>
      <c r="I1887">
        <v>21428.652252252272</v>
      </c>
      <c r="J1887">
        <v>11331.478260869564</v>
      </c>
      <c r="K1887" t="s">
        <v>7970</v>
      </c>
      <c r="L1887" t="s">
        <v>7971</v>
      </c>
      <c r="M1887">
        <v>0</v>
      </c>
      <c r="N1887">
        <v>28571.428571428572</v>
      </c>
      <c r="O1887">
        <v>0</v>
      </c>
      <c r="P1887">
        <v>3354.05</v>
      </c>
      <c r="Q1887">
        <v>-21828.304580045864</v>
      </c>
    </row>
    <row r="1888" spans="1:17">
      <c r="A1888" s="78">
        <v>46263</v>
      </c>
      <c r="B1888" t="s">
        <v>7762</v>
      </c>
      <c r="C1888" t="s">
        <v>6239</v>
      </c>
      <c r="D1888" t="s">
        <v>6135</v>
      </c>
      <c r="E1888" t="s">
        <v>20</v>
      </c>
      <c r="F1888">
        <v>72</v>
      </c>
      <c r="G1888">
        <v>6646680</v>
      </c>
      <c r="H1888">
        <v>5108533.1027027015</v>
      </c>
      <c r="I1888">
        <v>879466.8972972976</v>
      </c>
      <c r="J1888">
        <v>67767.65217391304</v>
      </c>
      <c r="K1888" t="s">
        <v>7503</v>
      </c>
      <c r="L1888" t="s">
        <v>7974</v>
      </c>
      <c r="M1888">
        <v>75000</v>
      </c>
      <c r="N1888">
        <v>29411.764705882353</v>
      </c>
      <c r="O1888">
        <v>0</v>
      </c>
      <c r="P1888">
        <v>132933.6</v>
      </c>
      <c r="Q1888">
        <v>574353.88041750214</v>
      </c>
    </row>
    <row r="1889" spans="1:17">
      <c r="A1889" s="78">
        <v>46263</v>
      </c>
      <c r="B1889" t="s">
        <v>7763</v>
      </c>
      <c r="C1889" t="s">
        <v>6158</v>
      </c>
      <c r="D1889" t="s">
        <v>6156</v>
      </c>
      <c r="E1889" t="s">
        <v>20</v>
      </c>
      <c r="F1889">
        <v>4</v>
      </c>
      <c r="G1889">
        <v>687090.00000000012</v>
      </c>
      <c r="H1889">
        <v>509374.18378378375</v>
      </c>
      <c r="I1889">
        <v>109625.81621621625</v>
      </c>
      <c r="J1889">
        <v>16491.965217391305</v>
      </c>
      <c r="K1889" t="s">
        <v>7970</v>
      </c>
      <c r="L1889" t="s">
        <v>7971</v>
      </c>
      <c r="M1889">
        <v>0</v>
      </c>
      <c r="N1889">
        <v>6250</v>
      </c>
      <c r="O1889">
        <v>0</v>
      </c>
      <c r="P1889">
        <v>13741.800000000001</v>
      </c>
      <c r="Q1889">
        <v>73142.05099882494</v>
      </c>
    </row>
    <row r="1890" spans="1:17">
      <c r="A1890" s="78">
        <v>46263</v>
      </c>
      <c r="B1890" t="s">
        <v>7764</v>
      </c>
      <c r="C1890" t="s">
        <v>6158</v>
      </c>
      <c r="D1890" t="s">
        <v>1539</v>
      </c>
      <c r="E1890" t="s">
        <v>20</v>
      </c>
      <c r="F1890">
        <v>30</v>
      </c>
      <c r="G1890">
        <v>0</v>
      </c>
      <c r="H1890">
        <v>0</v>
      </c>
      <c r="I1890">
        <v>0</v>
      </c>
      <c r="J1890">
        <v>4935.652173913044</v>
      </c>
      <c r="K1890" t="s">
        <v>7970</v>
      </c>
      <c r="L1890" t="s">
        <v>7971</v>
      </c>
      <c r="M1890">
        <v>0</v>
      </c>
      <c r="N1890">
        <v>15000</v>
      </c>
      <c r="O1890">
        <v>0</v>
      </c>
      <c r="P1890">
        <v>0</v>
      </c>
      <c r="Q1890">
        <v>-19935.652173913044</v>
      </c>
    </row>
    <row r="1891" spans="1:17">
      <c r="A1891" s="78">
        <v>46263</v>
      </c>
      <c r="B1891" t="s">
        <v>7764</v>
      </c>
      <c r="C1891" t="s">
        <v>6158</v>
      </c>
      <c r="D1891" t="s">
        <v>1538</v>
      </c>
      <c r="E1891" t="s">
        <v>20</v>
      </c>
      <c r="F1891">
        <v>30</v>
      </c>
      <c r="G1891">
        <v>2325450</v>
      </c>
      <c r="H1891">
        <v>1781885.1891891889</v>
      </c>
      <c r="I1891">
        <v>313114.81081081089</v>
      </c>
      <c r="J1891">
        <v>4935.652173913044</v>
      </c>
      <c r="K1891" t="s">
        <v>7970</v>
      </c>
      <c r="L1891" t="s">
        <v>7971</v>
      </c>
      <c r="M1891">
        <v>0</v>
      </c>
      <c r="N1891">
        <v>15000</v>
      </c>
      <c r="O1891">
        <v>0</v>
      </c>
      <c r="P1891">
        <v>46508.999999999993</v>
      </c>
      <c r="Q1891">
        <v>246670.15863689786</v>
      </c>
    </row>
    <row r="1892" spans="1:17">
      <c r="A1892" s="78">
        <v>46263</v>
      </c>
      <c r="B1892" t="s">
        <v>7765</v>
      </c>
      <c r="C1892" t="s">
        <v>6158</v>
      </c>
      <c r="D1892" t="s">
        <v>6189</v>
      </c>
      <c r="E1892" t="s">
        <v>84</v>
      </c>
      <c r="F1892">
        <v>3</v>
      </c>
      <c r="G1892">
        <v>1199910</v>
      </c>
      <c r="H1892">
        <v>870142.37837837823</v>
      </c>
      <c r="I1892">
        <v>210857.62162162177</v>
      </c>
      <c r="J1892">
        <v>43250.086956521736</v>
      </c>
      <c r="K1892" t="s">
        <v>7970</v>
      </c>
      <c r="L1892" t="s">
        <v>7971</v>
      </c>
      <c r="M1892">
        <v>0</v>
      </c>
      <c r="N1892">
        <v>10000</v>
      </c>
      <c r="O1892">
        <v>0</v>
      </c>
      <c r="P1892">
        <v>23998.2</v>
      </c>
      <c r="Q1892">
        <v>133609.33466510003</v>
      </c>
    </row>
    <row r="1893" spans="1:17">
      <c r="A1893" s="78">
        <v>46263</v>
      </c>
      <c r="B1893" t="s">
        <v>7766</v>
      </c>
      <c r="C1893" t="s">
        <v>6158</v>
      </c>
      <c r="D1893" t="s">
        <v>6129</v>
      </c>
      <c r="E1893" t="s">
        <v>20</v>
      </c>
      <c r="F1893">
        <v>48</v>
      </c>
      <c r="G1893">
        <v>670810</v>
      </c>
      <c r="H1893">
        <v>518618.72432432417</v>
      </c>
      <c r="I1893">
        <v>85714.609009009087</v>
      </c>
      <c r="J1893">
        <v>5325.9130434782601</v>
      </c>
      <c r="K1893" t="s">
        <v>7970</v>
      </c>
      <c r="L1893" t="s">
        <v>7972</v>
      </c>
      <c r="M1893">
        <v>0</v>
      </c>
      <c r="N1893">
        <v>0</v>
      </c>
      <c r="O1893">
        <v>0</v>
      </c>
      <c r="P1893">
        <v>13416.2</v>
      </c>
      <c r="Q1893">
        <v>66972.495965530834</v>
      </c>
    </row>
    <row r="1894" spans="1:17">
      <c r="A1894" s="78">
        <v>46263</v>
      </c>
      <c r="B1894" t="s">
        <v>7766</v>
      </c>
      <c r="C1894" t="s">
        <v>6158</v>
      </c>
      <c r="D1894" t="s">
        <v>6131</v>
      </c>
      <c r="E1894" t="s">
        <v>20</v>
      </c>
      <c r="F1894">
        <v>24</v>
      </c>
      <c r="G1894">
        <v>619565</v>
      </c>
      <c r="H1894">
        <v>477942.74594594585</v>
      </c>
      <c r="I1894">
        <v>80223.92072072078</v>
      </c>
      <c r="J1894">
        <v>4505.5938782608691</v>
      </c>
      <c r="K1894" t="s">
        <v>7970</v>
      </c>
      <c r="L1894" t="s">
        <v>7972</v>
      </c>
      <c r="M1894">
        <v>0</v>
      </c>
      <c r="N1894">
        <v>0</v>
      </c>
      <c r="O1894">
        <v>0</v>
      </c>
      <c r="P1894">
        <v>12391.3</v>
      </c>
      <c r="Q1894">
        <v>63327.026842459905</v>
      </c>
    </row>
    <row r="1895" spans="1:17">
      <c r="A1895" s="78">
        <v>46263</v>
      </c>
      <c r="B1895" t="s">
        <v>7767</v>
      </c>
      <c r="C1895" t="s">
        <v>6134</v>
      </c>
      <c r="D1895" t="s">
        <v>6159</v>
      </c>
      <c r="E1895" t="s">
        <v>84</v>
      </c>
      <c r="F1895">
        <v>1</v>
      </c>
      <c r="G1895">
        <v>352980.00000000006</v>
      </c>
      <c r="H1895">
        <v>248678.14054054051</v>
      </c>
      <c r="I1895">
        <v>69321.859459459491</v>
      </c>
      <c r="J1895">
        <v>14546.782608695654</v>
      </c>
      <c r="K1895" t="s">
        <v>7970</v>
      </c>
      <c r="L1895" t="s">
        <v>7971</v>
      </c>
      <c r="M1895">
        <v>0</v>
      </c>
      <c r="N1895">
        <v>3571.4285714285716</v>
      </c>
      <c r="O1895">
        <v>0</v>
      </c>
      <c r="P1895">
        <v>7059.6</v>
      </c>
      <c r="Q1895">
        <v>44144.048279335264</v>
      </c>
    </row>
    <row r="1896" spans="1:17">
      <c r="A1896" s="78">
        <v>46263</v>
      </c>
      <c r="B1896" t="s">
        <v>7768</v>
      </c>
      <c r="C1896" t="s">
        <v>6175</v>
      </c>
      <c r="D1896" t="s">
        <v>6160</v>
      </c>
      <c r="E1896" t="s">
        <v>20</v>
      </c>
      <c r="F1896">
        <v>1</v>
      </c>
      <c r="G1896">
        <v>810300</v>
      </c>
      <c r="H1896">
        <v>598738.07567567565</v>
      </c>
      <c r="I1896">
        <v>131261.92432432424</v>
      </c>
      <c r="J1896">
        <v>19910.956521739132</v>
      </c>
      <c r="K1896" t="s">
        <v>7970</v>
      </c>
      <c r="L1896" t="s">
        <v>7972</v>
      </c>
      <c r="M1896">
        <v>0</v>
      </c>
      <c r="N1896">
        <v>0</v>
      </c>
      <c r="O1896">
        <v>0</v>
      </c>
      <c r="P1896">
        <v>16206</v>
      </c>
      <c r="Q1896">
        <v>95144.967802585103</v>
      </c>
    </row>
    <row r="1897" spans="1:17">
      <c r="A1897" s="78">
        <v>46263</v>
      </c>
      <c r="B1897" t="s">
        <v>7769</v>
      </c>
      <c r="C1897" t="s">
        <v>6143</v>
      </c>
      <c r="D1897" t="s">
        <v>6135</v>
      </c>
      <c r="E1897" t="s">
        <v>20</v>
      </c>
      <c r="F1897">
        <v>4</v>
      </c>
      <c r="G1897">
        <v>369260</v>
      </c>
      <c r="H1897">
        <v>283807.39459459455</v>
      </c>
      <c r="I1897">
        <v>48859.272072072083</v>
      </c>
      <c r="J1897">
        <v>3764.8695652173915</v>
      </c>
      <c r="K1897" t="s">
        <v>7967</v>
      </c>
      <c r="L1897" t="s">
        <v>7973</v>
      </c>
      <c r="M1897">
        <v>0</v>
      </c>
      <c r="N1897">
        <v>0</v>
      </c>
      <c r="O1897">
        <v>12924.100000000002</v>
      </c>
      <c r="P1897">
        <v>7385.2000000000007</v>
      </c>
      <c r="Q1897">
        <v>24785.102506854688</v>
      </c>
    </row>
    <row r="1898" spans="1:17">
      <c r="A1898" s="78">
        <v>46263</v>
      </c>
      <c r="B1898" t="s">
        <v>7769</v>
      </c>
      <c r="C1898" t="s">
        <v>6143</v>
      </c>
      <c r="D1898" t="s">
        <v>6151</v>
      </c>
      <c r="E1898" t="s">
        <v>84</v>
      </c>
      <c r="F1898">
        <v>4</v>
      </c>
      <c r="G1898">
        <v>276390</v>
      </c>
      <c r="H1898">
        <v>209234.76756756756</v>
      </c>
      <c r="I1898">
        <v>39765.232432432414</v>
      </c>
      <c r="J1898">
        <v>2601.7391304347825</v>
      </c>
      <c r="K1898" t="s">
        <v>7967</v>
      </c>
      <c r="L1898" t="s">
        <v>7973</v>
      </c>
      <c r="M1898">
        <v>0</v>
      </c>
      <c r="N1898">
        <v>0</v>
      </c>
      <c r="O1898">
        <v>9673.6500000000015</v>
      </c>
      <c r="P1898">
        <v>5527.7999999999993</v>
      </c>
      <c r="Q1898">
        <v>21962.04330199763</v>
      </c>
    </row>
    <row r="1899" spans="1:17">
      <c r="A1899" s="78">
        <v>46263</v>
      </c>
      <c r="B1899" t="s">
        <v>7770</v>
      </c>
      <c r="C1899" t="s">
        <v>6251</v>
      </c>
      <c r="D1899" t="s">
        <v>6237</v>
      </c>
      <c r="E1899" t="s">
        <v>84</v>
      </c>
      <c r="F1899">
        <v>1</v>
      </c>
      <c r="G1899">
        <v>111277.5</v>
      </c>
      <c r="H1899">
        <v>80581.57837837837</v>
      </c>
      <c r="I1899">
        <v>19668.421621621615</v>
      </c>
      <c r="J1899">
        <v>3933.217391304348</v>
      </c>
      <c r="K1899" t="s">
        <v>7970</v>
      </c>
      <c r="L1899" t="s">
        <v>7972</v>
      </c>
      <c r="M1899">
        <v>0</v>
      </c>
      <c r="N1899">
        <v>0</v>
      </c>
      <c r="O1899">
        <v>0</v>
      </c>
      <c r="P1899">
        <v>2225.5499999999997</v>
      </c>
      <c r="Q1899">
        <v>13509.654230317268</v>
      </c>
    </row>
    <row r="1900" spans="1:17">
      <c r="A1900" s="78">
        <v>46263</v>
      </c>
      <c r="B1900" t="s">
        <v>7771</v>
      </c>
      <c r="C1900" t="s">
        <v>6134</v>
      </c>
      <c r="D1900" t="s">
        <v>6148</v>
      </c>
      <c r="E1900" t="s">
        <v>84</v>
      </c>
      <c r="F1900">
        <v>6</v>
      </c>
      <c r="G1900">
        <v>456210.00000000006</v>
      </c>
      <c r="H1900">
        <v>346208.04324324324</v>
      </c>
      <c r="I1900">
        <v>64791.956756756757</v>
      </c>
      <c r="J1900">
        <v>5004.5217391304359</v>
      </c>
      <c r="K1900" t="s">
        <v>7970</v>
      </c>
      <c r="L1900" t="s">
        <v>7971</v>
      </c>
      <c r="M1900">
        <v>0</v>
      </c>
      <c r="N1900">
        <v>7142.8571428571431</v>
      </c>
      <c r="O1900">
        <v>0</v>
      </c>
      <c r="P1900">
        <v>9124.2000000000007</v>
      </c>
      <c r="Q1900">
        <v>43520.377874769183</v>
      </c>
    </row>
    <row r="1901" spans="1:17">
      <c r="A1901" s="78">
        <v>46263</v>
      </c>
      <c r="B1901" t="s">
        <v>7772</v>
      </c>
      <c r="C1901" t="s">
        <v>6196</v>
      </c>
      <c r="D1901" t="s">
        <v>6156</v>
      </c>
      <c r="E1901" t="s">
        <v>20</v>
      </c>
      <c r="F1901">
        <v>4</v>
      </c>
      <c r="G1901">
        <v>687090.00000000012</v>
      </c>
      <c r="H1901">
        <v>509374.18378378375</v>
      </c>
      <c r="I1901">
        <v>109625.81621621625</v>
      </c>
      <c r="J1901">
        <v>16491.965217391305</v>
      </c>
      <c r="K1901" t="s">
        <v>7970</v>
      </c>
      <c r="L1901" t="s">
        <v>7971</v>
      </c>
      <c r="M1901">
        <v>0</v>
      </c>
      <c r="N1901">
        <v>6250</v>
      </c>
      <c r="O1901">
        <v>0</v>
      </c>
      <c r="P1901">
        <v>13741.800000000001</v>
      </c>
      <c r="Q1901">
        <v>73142.05099882494</v>
      </c>
    </row>
    <row r="1902" spans="1:17">
      <c r="A1902" s="78">
        <v>46263</v>
      </c>
      <c r="B1902" t="s">
        <v>7773</v>
      </c>
      <c r="C1902" t="s">
        <v>6143</v>
      </c>
      <c r="D1902" t="s">
        <v>3154</v>
      </c>
      <c r="E1902" t="s">
        <v>75</v>
      </c>
      <c r="F1902">
        <v>2</v>
      </c>
      <c r="G1902">
        <v>520450</v>
      </c>
      <c r="H1902">
        <v>396481.28468468465</v>
      </c>
      <c r="I1902">
        <v>72392.589189189195</v>
      </c>
      <c r="J1902">
        <v>6137.04347826087</v>
      </c>
      <c r="K1902" t="s">
        <v>7970</v>
      </c>
      <c r="L1902" t="s">
        <v>7972</v>
      </c>
      <c r="M1902">
        <v>0</v>
      </c>
      <c r="N1902">
        <v>0</v>
      </c>
      <c r="O1902">
        <v>0</v>
      </c>
      <c r="P1902">
        <v>10409.000000000002</v>
      </c>
      <c r="Q1902">
        <v>55846.545710928331</v>
      </c>
    </row>
    <row r="1903" spans="1:17">
      <c r="A1903" s="78">
        <v>46263</v>
      </c>
      <c r="B1903" t="s">
        <v>7774</v>
      </c>
      <c r="C1903" t="s">
        <v>6134</v>
      </c>
      <c r="D1903" t="s">
        <v>6207</v>
      </c>
      <c r="E1903" t="s">
        <v>84</v>
      </c>
      <c r="F1903">
        <v>7</v>
      </c>
      <c r="G1903">
        <v>2011135</v>
      </c>
      <c r="H1903">
        <v>1526119.5675675673</v>
      </c>
      <c r="I1903">
        <v>285713.76576576591</v>
      </c>
      <c r="J1903">
        <v>22711.652173913044</v>
      </c>
      <c r="K1903" t="s">
        <v>7970</v>
      </c>
      <c r="L1903" t="s">
        <v>7971</v>
      </c>
      <c r="M1903">
        <v>0</v>
      </c>
      <c r="N1903">
        <v>7142.8571428571431</v>
      </c>
      <c r="O1903">
        <v>0</v>
      </c>
      <c r="P1903">
        <v>40222.700000000004</v>
      </c>
      <c r="Q1903">
        <v>215636.55644899575</v>
      </c>
    </row>
    <row r="1904" spans="1:17">
      <c r="A1904" s="78">
        <v>46263</v>
      </c>
      <c r="B1904" t="s">
        <v>7775</v>
      </c>
      <c r="C1904" t="s">
        <v>6134</v>
      </c>
      <c r="D1904" t="s">
        <v>6170</v>
      </c>
      <c r="E1904" t="s">
        <v>84</v>
      </c>
      <c r="F1904">
        <v>1</v>
      </c>
      <c r="G1904">
        <v>1321085</v>
      </c>
      <c r="H1904">
        <v>995097.75135135127</v>
      </c>
      <c r="I1904">
        <v>195068.91531531524</v>
      </c>
      <c r="J1904">
        <v>16153.739130434782</v>
      </c>
      <c r="K1904" t="s">
        <v>7970</v>
      </c>
      <c r="L1904" t="s">
        <v>7971</v>
      </c>
      <c r="M1904">
        <v>0</v>
      </c>
      <c r="N1904">
        <v>7142.8571428571431</v>
      </c>
      <c r="O1904">
        <v>0</v>
      </c>
      <c r="P1904">
        <v>26421.7</v>
      </c>
      <c r="Q1904">
        <v>145350.61904202332</v>
      </c>
    </row>
    <row r="1905" spans="1:17">
      <c r="A1905" s="78">
        <v>46263</v>
      </c>
      <c r="B1905" t="s">
        <v>7776</v>
      </c>
      <c r="C1905" t="s">
        <v>6138</v>
      </c>
      <c r="D1905" t="s">
        <v>6207</v>
      </c>
      <c r="E1905" t="s">
        <v>84</v>
      </c>
      <c r="F1905">
        <v>4</v>
      </c>
      <c r="G1905">
        <v>1149220</v>
      </c>
      <c r="H1905">
        <v>872068.32432432426</v>
      </c>
      <c r="I1905">
        <v>163265.00900900899</v>
      </c>
      <c r="J1905">
        <v>12978.08695652174</v>
      </c>
      <c r="K1905" t="s">
        <v>7970</v>
      </c>
      <c r="L1905" t="s">
        <v>7971</v>
      </c>
      <c r="M1905">
        <v>0</v>
      </c>
      <c r="N1905">
        <v>9090.9090909090901</v>
      </c>
      <c r="O1905">
        <v>0</v>
      </c>
      <c r="P1905">
        <v>22984.399999999998</v>
      </c>
      <c r="Q1905">
        <v>118211.61296157818</v>
      </c>
    </row>
    <row r="1906" spans="1:17">
      <c r="A1906" s="78">
        <v>46263</v>
      </c>
      <c r="B1906" t="s">
        <v>7777</v>
      </c>
      <c r="C1906" t="s">
        <v>6188</v>
      </c>
      <c r="D1906" t="s">
        <v>6135</v>
      </c>
      <c r="E1906" t="s">
        <v>20</v>
      </c>
      <c r="F1906">
        <v>24</v>
      </c>
      <c r="G1906">
        <v>2215560</v>
      </c>
      <c r="H1906">
        <v>1702844.3675675672</v>
      </c>
      <c r="I1906">
        <v>293155.63243243261</v>
      </c>
      <c r="J1906">
        <v>22589.217391304348</v>
      </c>
      <c r="K1906" t="s">
        <v>7503</v>
      </c>
      <c r="L1906" t="s">
        <v>7974</v>
      </c>
      <c r="M1906">
        <v>25000</v>
      </c>
      <c r="N1906">
        <v>8333.3333333333339</v>
      </c>
      <c r="O1906">
        <v>0</v>
      </c>
      <c r="P1906">
        <v>44311.199999999997</v>
      </c>
      <c r="Q1906">
        <v>192921.88170779496</v>
      </c>
    </row>
    <row r="1907" spans="1:17">
      <c r="A1907" s="78">
        <v>46263</v>
      </c>
      <c r="B1907" t="s">
        <v>7778</v>
      </c>
      <c r="C1907" t="s">
        <v>6124</v>
      </c>
      <c r="D1907" t="s">
        <v>2499</v>
      </c>
      <c r="E1907" t="s">
        <v>75</v>
      </c>
      <c r="F1907">
        <v>1</v>
      </c>
      <c r="G1907">
        <v>532525</v>
      </c>
      <c r="H1907">
        <v>403047.96036036033</v>
      </c>
      <c r="I1907">
        <v>76704.291891891859</v>
      </c>
      <c r="J1907">
        <v>16375.652173913042</v>
      </c>
      <c r="K1907" t="s">
        <v>7970</v>
      </c>
      <c r="L1907" t="s">
        <v>7971</v>
      </c>
      <c r="M1907">
        <v>0</v>
      </c>
      <c r="N1907">
        <v>3125</v>
      </c>
      <c r="O1907">
        <v>0</v>
      </c>
      <c r="P1907">
        <v>10650.5</v>
      </c>
      <c r="Q1907">
        <v>46553.139717978818</v>
      </c>
    </row>
    <row r="1908" spans="1:17">
      <c r="A1908" s="78">
        <v>46263</v>
      </c>
      <c r="B1908" t="s">
        <v>7779</v>
      </c>
      <c r="C1908" t="s">
        <v>6287</v>
      </c>
      <c r="D1908" t="s">
        <v>6156</v>
      </c>
      <c r="E1908" t="s">
        <v>20</v>
      </c>
      <c r="F1908">
        <v>4</v>
      </c>
      <c r="G1908">
        <v>687090.00000000012</v>
      </c>
      <c r="H1908">
        <v>509374.18378378375</v>
      </c>
      <c r="I1908">
        <v>109625.81621621625</v>
      </c>
      <c r="J1908">
        <v>16491.965217391305</v>
      </c>
      <c r="K1908" t="s">
        <v>7970</v>
      </c>
      <c r="L1908" t="s">
        <v>7972</v>
      </c>
      <c r="M1908">
        <v>0</v>
      </c>
      <c r="N1908">
        <v>0</v>
      </c>
      <c r="O1908">
        <v>0</v>
      </c>
      <c r="P1908">
        <v>13741.800000000001</v>
      </c>
      <c r="Q1908">
        <v>79392.05099882494</v>
      </c>
    </row>
    <row r="1909" spans="1:17">
      <c r="A1909" s="78">
        <v>46263</v>
      </c>
      <c r="B1909" t="s">
        <v>7780</v>
      </c>
      <c r="C1909" t="s">
        <v>6188</v>
      </c>
      <c r="D1909" t="s">
        <v>6135</v>
      </c>
      <c r="E1909" t="s">
        <v>20</v>
      </c>
      <c r="F1909">
        <v>24</v>
      </c>
      <c r="G1909">
        <v>2215560</v>
      </c>
      <c r="H1909">
        <v>1702844.3675675672</v>
      </c>
      <c r="I1909">
        <v>293155.63243243261</v>
      </c>
      <c r="J1909">
        <v>22589.217391304348</v>
      </c>
      <c r="K1909" t="s">
        <v>7503</v>
      </c>
      <c r="L1909" t="s">
        <v>7974</v>
      </c>
      <c r="M1909">
        <v>25000</v>
      </c>
      <c r="N1909">
        <v>14285.714285714286</v>
      </c>
      <c r="O1909">
        <v>0</v>
      </c>
      <c r="P1909">
        <v>44311.199999999997</v>
      </c>
      <c r="Q1909">
        <v>186969.50075541402</v>
      </c>
    </row>
    <row r="1910" spans="1:17">
      <c r="A1910" s="78">
        <v>46263</v>
      </c>
      <c r="B1910" t="s">
        <v>7781</v>
      </c>
      <c r="C1910" t="s">
        <v>6175</v>
      </c>
      <c r="D1910" t="s">
        <v>6156</v>
      </c>
      <c r="E1910" t="s">
        <v>20</v>
      </c>
      <c r="F1910">
        <v>2</v>
      </c>
      <c r="G1910">
        <v>343545.00000000006</v>
      </c>
      <c r="H1910">
        <v>254687.09189189188</v>
      </c>
      <c r="I1910">
        <v>54812.908108108124</v>
      </c>
      <c r="J1910">
        <v>8245.9826086956527</v>
      </c>
      <c r="K1910" t="s">
        <v>7970</v>
      </c>
      <c r="L1910" t="s">
        <v>7971</v>
      </c>
      <c r="M1910">
        <v>0</v>
      </c>
      <c r="N1910">
        <v>5882.3529411764703</v>
      </c>
      <c r="O1910">
        <v>0</v>
      </c>
      <c r="P1910">
        <v>6870.9000000000005</v>
      </c>
      <c r="Q1910">
        <v>33813.672558236001</v>
      </c>
    </row>
    <row r="1911" spans="1:17">
      <c r="A1911" s="78">
        <v>46263</v>
      </c>
      <c r="B1911" t="s">
        <v>7781</v>
      </c>
      <c r="C1911" t="s">
        <v>6175</v>
      </c>
      <c r="D1911" t="s">
        <v>6135</v>
      </c>
      <c r="E1911" t="s">
        <v>20</v>
      </c>
      <c r="F1911">
        <v>4</v>
      </c>
      <c r="G1911">
        <v>369260</v>
      </c>
      <c r="H1911">
        <v>283807.39459459455</v>
      </c>
      <c r="I1911">
        <v>48859.272072072083</v>
      </c>
      <c r="J1911">
        <v>3764.8695652173915</v>
      </c>
      <c r="K1911" t="s">
        <v>7970</v>
      </c>
      <c r="L1911" t="s">
        <v>7971</v>
      </c>
      <c r="M1911">
        <v>0</v>
      </c>
      <c r="N1911">
        <v>5882.3529411764703</v>
      </c>
      <c r="O1911">
        <v>0</v>
      </c>
      <c r="P1911">
        <v>7385.2000000000007</v>
      </c>
      <c r="Q1911">
        <v>31826.849565678222</v>
      </c>
    </row>
    <row r="1912" spans="1:17">
      <c r="A1912" s="78">
        <v>46263</v>
      </c>
      <c r="B1912" t="s">
        <v>7782</v>
      </c>
      <c r="C1912" t="s">
        <v>6188</v>
      </c>
      <c r="D1912" t="s">
        <v>2687</v>
      </c>
      <c r="E1912" t="s">
        <v>20</v>
      </c>
      <c r="F1912">
        <v>24</v>
      </c>
      <c r="G1912">
        <v>2000220.0000000002</v>
      </c>
      <c r="H1912">
        <v>1521651.3729729729</v>
      </c>
      <c r="I1912">
        <v>280348.62702702708</v>
      </c>
      <c r="J1912">
        <v>19320.208695652174</v>
      </c>
      <c r="K1912" t="s">
        <v>7970</v>
      </c>
      <c r="L1912" t="s">
        <v>7971</v>
      </c>
      <c r="M1912">
        <v>0</v>
      </c>
      <c r="N1912">
        <v>14285.714285714286</v>
      </c>
      <c r="O1912">
        <v>0</v>
      </c>
      <c r="P1912">
        <v>40004.400000000001</v>
      </c>
      <c r="Q1912">
        <v>206738.30404566062</v>
      </c>
    </row>
    <row r="1913" spans="1:17">
      <c r="A1913" s="78">
        <v>46263</v>
      </c>
      <c r="B1913" t="s">
        <v>7782</v>
      </c>
      <c r="C1913" t="s">
        <v>6188</v>
      </c>
      <c r="D1913" t="s">
        <v>6148</v>
      </c>
      <c r="E1913" t="s">
        <v>84</v>
      </c>
      <c r="F1913">
        <v>6</v>
      </c>
      <c r="G1913">
        <v>456210.00000000006</v>
      </c>
      <c r="H1913">
        <v>346208.04324324324</v>
      </c>
      <c r="I1913">
        <v>64791.956756756757</v>
      </c>
      <c r="J1913">
        <v>5004.5217391304359</v>
      </c>
      <c r="K1913" t="s">
        <v>7970</v>
      </c>
      <c r="L1913" t="s">
        <v>7971</v>
      </c>
      <c r="M1913">
        <v>0</v>
      </c>
      <c r="N1913">
        <v>14285.714285714286</v>
      </c>
      <c r="O1913">
        <v>0</v>
      </c>
      <c r="P1913">
        <v>9124.2000000000007</v>
      </c>
      <c r="Q1913">
        <v>36377.520731912038</v>
      </c>
    </row>
    <row r="1914" spans="1:17">
      <c r="A1914" s="78">
        <v>46263</v>
      </c>
      <c r="B1914" t="s">
        <v>7783</v>
      </c>
      <c r="C1914" t="s">
        <v>6183</v>
      </c>
      <c r="D1914" t="s">
        <v>6156</v>
      </c>
      <c r="E1914" t="s">
        <v>20</v>
      </c>
      <c r="F1914">
        <v>16</v>
      </c>
      <c r="G1914">
        <v>2748360.0000000005</v>
      </c>
      <c r="H1914">
        <v>2037496.735135135</v>
      </c>
      <c r="I1914">
        <v>438503.26486486499</v>
      </c>
      <c r="J1914">
        <v>105967.86086956522</v>
      </c>
      <c r="K1914" t="s">
        <v>7970</v>
      </c>
      <c r="L1914" t="s">
        <v>7971</v>
      </c>
      <c r="M1914">
        <v>0</v>
      </c>
      <c r="N1914">
        <v>14285.714285714286</v>
      </c>
      <c r="O1914">
        <v>0</v>
      </c>
      <c r="P1914">
        <v>54967.200000000004</v>
      </c>
      <c r="Q1914">
        <v>263282.4897095855</v>
      </c>
    </row>
    <row r="1915" spans="1:17">
      <c r="A1915" s="78">
        <v>46263</v>
      </c>
      <c r="B1915" t="s">
        <v>7784</v>
      </c>
      <c r="C1915" t="s">
        <v>6183</v>
      </c>
      <c r="D1915" t="s">
        <v>6135</v>
      </c>
      <c r="E1915" t="s">
        <v>20</v>
      </c>
      <c r="F1915">
        <v>24</v>
      </c>
      <c r="G1915">
        <v>2215560</v>
      </c>
      <c r="H1915">
        <v>1702844.3675675672</v>
      </c>
      <c r="I1915">
        <v>293155.63243243261</v>
      </c>
      <c r="J1915">
        <v>32589.217391304348</v>
      </c>
      <c r="K1915" t="s">
        <v>7503</v>
      </c>
      <c r="L1915" t="s">
        <v>7974</v>
      </c>
      <c r="M1915">
        <v>25000</v>
      </c>
      <c r="N1915">
        <v>14285.714285714286</v>
      </c>
      <c r="O1915">
        <v>0</v>
      </c>
      <c r="P1915">
        <v>44311.199999999997</v>
      </c>
      <c r="Q1915">
        <v>176969.50075541396</v>
      </c>
    </row>
    <row r="1916" spans="1:17">
      <c r="A1916" s="78">
        <v>46263</v>
      </c>
      <c r="B1916" t="s">
        <v>7785</v>
      </c>
      <c r="C1916" t="s">
        <v>6196</v>
      </c>
      <c r="D1916" t="s">
        <v>6156</v>
      </c>
      <c r="E1916" t="s">
        <v>20</v>
      </c>
      <c r="F1916">
        <v>2</v>
      </c>
      <c r="G1916">
        <v>343545.00000000006</v>
      </c>
      <c r="H1916">
        <v>254687.09189189188</v>
      </c>
      <c r="I1916">
        <v>54812.908108108124</v>
      </c>
      <c r="J1916">
        <v>8245.9826086956527</v>
      </c>
      <c r="K1916" t="s">
        <v>7970</v>
      </c>
      <c r="L1916" t="s">
        <v>7971</v>
      </c>
      <c r="M1916">
        <v>0</v>
      </c>
      <c r="N1916">
        <v>2777.7777777777778</v>
      </c>
      <c r="O1916">
        <v>0</v>
      </c>
      <c r="P1916">
        <v>6870.9000000000005</v>
      </c>
      <c r="Q1916">
        <v>36918.247721634689</v>
      </c>
    </row>
    <row r="1917" spans="1:17">
      <c r="A1917" s="78">
        <v>46263</v>
      </c>
      <c r="B1917" t="s">
        <v>7786</v>
      </c>
      <c r="C1917" t="s">
        <v>6134</v>
      </c>
      <c r="D1917" t="s">
        <v>6207</v>
      </c>
      <c r="E1917" t="s">
        <v>84</v>
      </c>
      <c r="F1917">
        <v>4</v>
      </c>
      <c r="G1917">
        <v>1149220</v>
      </c>
      <c r="H1917">
        <v>872068.32432432426</v>
      </c>
      <c r="I1917">
        <v>163265.00900900899</v>
      </c>
      <c r="J1917">
        <v>12978.08695652174</v>
      </c>
      <c r="K1917" t="s">
        <v>7970</v>
      </c>
      <c r="L1917" t="s">
        <v>7971</v>
      </c>
      <c r="M1917">
        <v>0</v>
      </c>
      <c r="N1917">
        <v>13636.363636363636</v>
      </c>
      <c r="O1917">
        <v>0</v>
      </c>
      <c r="P1917">
        <v>22984.399999999998</v>
      </c>
      <c r="Q1917">
        <v>113666.15841612362</v>
      </c>
    </row>
    <row r="1918" spans="1:17">
      <c r="A1918" s="78">
        <v>46263</v>
      </c>
      <c r="B1918" t="s">
        <v>7787</v>
      </c>
      <c r="C1918" t="s">
        <v>6124</v>
      </c>
      <c r="D1918" t="s">
        <v>6135</v>
      </c>
      <c r="E1918" t="s">
        <v>20</v>
      </c>
      <c r="F1918">
        <v>24</v>
      </c>
      <c r="G1918">
        <v>2215560</v>
      </c>
      <c r="H1918">
        <v>1702844.3675675672</v>
      </c>
      <c r="I1918">
        <v>293155.63243243261</v>
      </c>
      <c r="J1918">
        <v>22589.217391304348</v>
      </c>
      <c r="K1918" t="s">
        <v>7503</v>
      </c>
      <c r="L1918" t="s">
        <v>7975</v>
      </c>
      <c r="M1918">
        <v>25000</v>
      </c>
      <c r="N1918">
        <v>0</v>
      </c>
      <c r="O1918">
        <v>0</v>
      </c>
      <c r="P1918">
        <v>44311.199999999997</v>
      </c>
      <c r="Q1918">
        <v>201255.21504112828</v>
      </c>
    </row>
    <row r="1919" spans="1:17">
      <c r="A1919" s="78">
        <v>46263</v>
      </c>
      <c r="B1919" t="s">
        <v>7788</v>
      </c>
      <c r="C1919" t="s">
        <v>6143</v>
      </c>
      <c r="D1919" t="s">
        <v>6135</v>
      </c>
      <c r="E1919" t="s">
        <v>20</v>
      </c>
      <c r="F1919">
        <v>10</v>
      </c>
      <c r="G1919">
        <v>923149.99999999988</v>
      </c>
      <c r="H1919">
        <v>709518.48648648639</v>
      </c>
      <c r="I1919">
        <v>122148.18018018012</v>
      </c>
      <c r="J1919">
        <v>9412.173913043478</v>
      </c>
      <c r="K1919" t="s">
        <v>7970</v>
      </c>
      <c r="L1919" t="s">
        <v>7971</v>
      </c>
      <c r="M1919">
        <v>0</v>
      </c>
      <c r="N1919">
        <v>3846.1538461538462</v>
      </c>
      <c r="O1919">
        <v>0</v>
      </c>
      <c r="P1919">
        <v>18463</v>
      </c>
      <c r="Q1919">
        <v>90426.852420982803</v>
      </c>
    </row>
    <row r="1920" spans="1:17">
      <c r="A1920" s="78">
        <v>46263</v>
      </c>
      <c r="B1920" t="s">
        <v>7789</v>
      </c>
      <c r="C1920" t="s">
        <v>6134</v>
      </c>
      <c r="D1920" t="s">
        <v>6160</v>
      </c>
      <c r="E1920" t="s">
        <v>20</v>
      </c>
      <c r="F1920">
        <v>1</v>
      </c>
      <c r="G1920">
        <v>810300</v>
      </c>
      <c r="H1920">
        <v>598738.07567567565</v>
      </c>
      <c r="I1920">
        <v>131261.92432432424</v>
      </c>
      <c r="J1920">
        <v>19910.956521739132</v>
      </c>
      <c r="K1920" t="s">
        <v>7970</v>
      </c>
      <c r="L1920" t="s">
        <v>7971</v>
      </c>
      <c r="M1920">
        <v>0</v>
      </c>
      <c r="N1920">
        <v>3571.4285714285716</v>
      </c>
      <c r="O1920">
        <v>0</v>
      </c>
      <c r="P1920">
        <v>16206</v>
      </c>
      <c r="Q1920">
        <v>91573.539231156537</v>
      </c>
    </row>
    <row r="1921" spans="1:17">
      <c r="A1921" s="78">
        <v>46263</v>
      </c>
      <c r="B1921" t="s">
        <v>7789</v>
      </c>
      <c r="C1921" t="s">
        <v>6134</v>
      </c>
      <c r="D1921" t="s">
        <v>6337</v>
      </c>
      <c r="E1921" t="s">
        <v>20</v>
      </c>
      <c r="F1921">
        <v>2</v>
      </c>
      <c r="G1921">
        <v>126910</v>
      </c>
      <c r="H1921">
        <v>96143.221621621604</v>
      </c>
      <c r="I1921">
        <v>18190.111711711725</v>
      </c>
      <c r="J1921">
        <v>1668.1739130434783</v>
      </c>
      <c r="K1921" t="s">
        <v>7970</v>
      </c>
      <c r="L1921" t="s">
        <v>7971</v>
      </c>
      <c r="M1921">
        <v>0</v>
      </c>
      <c r="N1921">
        <v>3571.4285714285716</v>
      </c>
      <c r="O1921">
        <v>0</v>
      </c>
      <c r="P1921">
        <v>2538.2000000000003</v>
      </c>
      <c r="Q1921">
        <v>10412.309227239672</v>
      </c>
    </row>
    <row r="1922" spans="1:17">
      <c r="A1922" s="78">
        <v>46263</v>
      </c>
      <c r="B1922" t="s">
        <v>7790</v>
      </c>
      <c r="C1922" t="s">
        <v>6134</v>
      </c>
      <c r="D1922" t="s">
        <v>6207</v>
      </c>
      <c r="E1922" t="s">
        <v>84</v>
      </c>
      <c r="F1922">
        <v>3</v>
      </c>
      <c r="G1922">
        <v>861915.00000000012</v>
      </c>
      <c r="H1922">
        <v>654051.2432432432</v>
      </c>
      <c r="I1922">
        <v>122448.7567567568</v>
      </c>
      <c r="J1922">
        <v>9733.565217391304</v>
      </c>
      <c r="K1922" t="s">
        <v>7970</v>
      </c>
      <c r="L1922" t="s">
        <v>7971</v>
      </c>
      <c r="M1922">
        <v>0</v>
      </c>
      <c r="N1922">
        <v>12500</v>
      </c>
      <c r="O1922">
        <v>0</v>
      </c>
      <c r="P1922">
        <v>17238.300000000003</v>
      </c>
      <c r="Q1922">
        <v>82976.891539365504</v>
      </c>
    </row>
    <row r="1923" spans="1:17">
      <c r="A1923" s="78">
        <v>46263</v>
      </c>
      <c r="B1923" t="s">
        <v>7791</v>
      </c>
      <c r="C1923" t="s">
        <v>6124</v>
      </c>
      <c r="D1923" t="s">
        <v>1118</v>
      </c>
      <c r="E1923" t="s">
        <v>75</v>
      </c>
      <c r="F1923">
        <v>8</v>
      </c>
      <c r="G1923">
        <v>1241100</v>
      </c>
      <c r="H1923">
        <v>964863.54594594589</v>
      </c>
      <c r="I1923">
        <v>153244.56216216204</v>
      </c>
      <c r="J1923">
        <v>31404.521739130436</v>
      </c>
      <c r="K1923" t="s">
        <v>7970</v>
      </c>
      <c r="L1923" t="s">
        <v>7971</v>
      </c>
      <c r="M1923">
        <v>0</v>
      </c>
      <c r="N1923">
        <v>13636.363636363636</v>
      </c>
      <c r="O1923">
        <v>0</v>
      </c>
      <c r="P1923">
        <v>24822</v>
      </c>
      <c r="Q1923">
        <v>83381.676786667973</v>
      </c>
    </row>
    <row r="1924" spans="1:17">
      <c r="A1924" s="78">
        <v>46263</v>
      </c>
      <c r="B1924" t="s">
        <v>7792</v>
      </c>
      <c r="C1924" t="s">
        <v>6134</v>
      </c>
      <c r="D1924" t="s">
        <v>6148</v>
      </c>
      <c r="E1924" t="s">
        <v>84</v>
      </c>
      <c r="F1924">
        <v>24</v>
      </c>
      <c r="G1924">
        <v>1824840.0000000002</v>
      </c>
      <c r="H1924">
        <v>1384832.172972973</v>
      </c>
      <c r="I1924">
        <v>259167.82702702703</v>
      </c>
      <c r="J1924">
        <v>20018.086956521744</v>
      </c>
      <c r="K1924" t="s">
        <v>7970</v>
      </c>
      <c r="L1924" t="s">
        <v>7971</v>
      </c>
      <c r="M1924">
        <v>0</v>
      </c>
      <c r="N1924">
        <v>10000</v>
      </c>
      <c r="O1924">
        <v>0</v>
      </c>
      <c r="P1924">
        <v>36496.800000000003</v>
      </c>
      <c r="Q1924">
        <v>192652.94007050531</v>
      </c>
    </row>
    <row r="1925" spans="1:17">
      <c r="A1925" s="78">
        <v>46263</v>
      </c>
      <c r="B1925" t="s">
        <v>7793</v>
      </c>
      <c r="C1925" t="s">
        <v>6175</v>
      </c>
      <c r="D1925" t="s">
        <v>6135</v>
      </c>
      <c r="E1925" t="s">
        <v>20</v>
      </c>
      <c r="F1925">
        <v>24</v>
      </c>
      <c r="G1925">
        <v>2215560</v>
      </c>
      <c r="H1925">
        <v>1702844.3675675672</v>
      </c>
      <c r="I1925">
        <v>293155.63243243261</v>
      </c>
      <c r="J1925">
        <v>22589.217391304348</v>
      </c>
      <c r="K1925" t="s">
        <v>7503</v>
      </c>
      <c r="L1925" t="s">
        <v>7974</v>
      </c>
      <c r="M1925">
        <v>25000</v>
      </c>
      <c r="N1925">
        <v>12500</v>
      </c>
      <c r="O1925">
        <v>0</v>
      </c>
      <c r="P1925">
        <v>44311.199999999997</v>
      </c>
      <c r="Q1925">
        <v>188755.21504112828</v>
      </c>
    </row>
    <row r="1926" spans="1:17">
      <c r="A1926" s="78">
        <v>46263</v>
      </c>
      <c r="B1926" t="s">
        <v>7794</v>
      </c>
      <c r="C1926" t="s">
        <v>6138</v>
      </c>
      <c r="D1926" t="s">
        <v>6148</v>
      </c>
      <c r="E1926" t="s">
        <v>84</v>
      </c>
      <c r="F1926">
        <v>6</v>
      </c>
      <c r="G1926">
        <v>456210.00000000006</v>
      </c>
      <c r="H1926">
        <v>346208.04324324324</v>
      </c>
      <c r="I1926">
        <v>64791.956756756757</v>
      </c>
      <c r="J1926">
        <v>5004.5217391304359</v>
      </c>
      <c r="K1926" t="s">
        <v>7970</v>
      </c>
      <c r="L1926" t="s">
        <v>7972</v>
      </c>
      <c r="M1926">
        <v>0</v>
      </c>
      <c r="N1926">
        <v>0</v>
      </c>
      <c r="O1926">
        <v>0</v>
      </c>
      <c r="P1926">
        <v>9124.2000000000007</v>
      </c>
      <c r="Q1926">
        <v>50663.235017626328</v>
      </c>
    </row>
    <row r="1927" spans="1:17">
      <c r="A1927" s="78">
        <v>46263</v>
      </c>
      <c r="B1927" t="s">
        <v>7795</v>
      </c>
      <c r="C1927" t="s">
        <v>6196</v>
      </c>
      <c r="D1927" t="s">
        <v>6160</v>
      </c>
      <c r="E1927" t="s">
        <v>20</v>
      </c>
      <c r="F1927">
        <v>2</v>
      </c>
      <c r="G1927">
        <v>1620600</v>
      </c>
      <c r="H1927">
        <v>1197476.1513513513</v>
      </c>
      <c r="I1927">
        <v>262523.84864864848</v>
      </c>
      <c r="J1927">
        <v>39821.913043478264</v>
      </c>
      <c r="K1927" t="s">
        <v>7970</v>
      </c>
      <c r="L1927" t="s">
        <v>7971</v>
      </c>
      <c r="M1927">
        <v>0</v>
      </c>
      <c r="N1927">
        <v>6250</v>
      </c>
      <c r="O1927">
        <v>0</v>
      </c>
      <c r="P1927">
        <v>32412</v>
      </c>
      <c r="Q1927">
        <v>184039.93560517021</v>
      </c>
    </row>
    <row r="1928" spans="1:17">
      <c r="A1928" s="78">
        <v>46263</v>
      </c>
      <c r="B1928" t="s">
        <v>7796</v>
      </c>
      <c r="C1928" t="s">
        <v>6196</v>
      </c>
      <c r="D1928" t="s">
        <v>6207</v>
      </c>
      <c r="E1928" t="s">
        <v>84</v>
      </c>
      <c r="F1928">
        <v>2</v>
      </c>
      <c r="G1928">
        <v>574610</v>
      </c>
      <c r="H1928">
        <v>436034.16216216213</v>
      </c>
      <c r="I1928">
        <v>81632.504504504497</v>
      </c>
      <c r="J1928">
        <v>6489.04347826087</v>
      </c>
      <c r="K1928" t="s">
        <v>7970</v>
      </c>
      <c r="L1928" t="s">
        <v>7971</v>
      </c>
      <c r="M1928">
        <v>0</v>
      </c>
      <c r="N1928">
        <v>6250</v>
      </c>
      <c r="O1928">
        <v>0</v>
      </c>
      <c r="P1928">
        <v>11492.199999999999</v>
      </c>
      <c r="Q1928">
        <v>57401.261026243636</v>
      </c>
    </row>
    <row r="1929" spans="1:17">
      <c r="A1929" s="78">
        <v>46263</v>
      </c>
      <c r="B1929" t="s">
        <v>7797</v>
      </c>
      <c r="C1929" t="s">
        <v>6158</v>
      </c>
      <c r="D1929" t="s">
        <v>6125</v>
      </c>
      <c r="E1929" t="s">
        <v>84</v>
      </c>
      <c r="F1929">
        <v>4</v>
      </c>
      <c r="G1929">
        <v>366300.00000000006</v>
      </c>
      <c r="H1929">
        <v>258847.13513513512</v>
      </c>
      <c r="I1929">
        <v>71152.864864864881</v>
      </c>
      <c r="J1929">
        <v>14508.521739130434</v>
      </c>
      <c r="K1929" t="s">
        <v>7970</v>
      </c>
      <c r="L1929" t="s">
        <v>7972</v>
      </c>
      <c r="M1929">
        <v>0</v>
      </c>
      <c r="N1929">
        <v>0</v>
      </c>
      <c r="O1929">
        <v>0</v>
      </c>
      <c r="P1929">
        <v>7326.0000000000009</v>
      </c>
      <c r="Q1929">
        <v>49318.343125734449</v>
      </c>
    </row>
    <row r="1930" spans="1:17">
      <c r="A1930" s="78">
        <v>46263</v>
      </c>
      <c r="B1930" t="s">
        <v>7797</v>
      </c>
      <c r="C1930" t="s">
        <v>6158</v>
      </c>
      <c r="D1930" t="s">
        <v>6148</v>
      </c>
      <c r="E1930" t="s">
        <v>84</v>
      </c>
      <c r="F1930">
        <v>8</v>
      </c>
      <c r="G1930">
        <v>608280</v>
      </c>
      <c r="H1930">
        <v>461610.72432432428</v>
      </c>
      <c r="I1930">
        <v>86389.275675675715</v>
      </c>
      <c r="J1930">
        <v>6672.695652173913</v>
      </c>
      <c r="K1930" t="s">
        <v>7970</v>
      </c>
      <c r="L1930" t="s">
        <v>7972</v>
      </c>
      <c r="M1930">
        <v>0</v>
      </c>
      <c r="N1930">
        <v>0</v>
      </c>
      <c r="O1930">
        <v>0</v>
      </c>
      <c r="P1930">
        <v>12165.6</v>
      </c>
      <c r="Q1930">
        <v>67550.98002350179</v>
      </c>
    </row>
    <row r="1931" spans="1:17">
      <c r="A1931" s="78">
        <v>46263</v>
      </c>
      <c r="B1931" t="s">
        <v>7797</v>
      </c>
      <c r="C1931" t="s">
        <v>6158</v>
      </c>
      <c r="D1931" t="s">
        <v>3255</v>
      </c>
      <c r="E1931" t="s">
        <v>84</v>
      </c>
      <c r="F1931">
        <v>3</v>
      </c>
      <c r="G1931">
        <v>290265</v>
      </c>
      <c r="H1931">
        <v>219557.83783783781</v>
      </c>
      <c r="I1931">
        <v>41942.16216216216</v>
      </c>
      <c r="J1931">
        <v>2112.0000000000005</v>
      </c>
      <c r="K1931" t="s">
        <v>7970</v>
      </c>
      <c r="L1931" t="s">
        <v>7972</v>
      </c>
      <c r="M1931">
        <v>0</v>
      </c>
      <c r="N1931">
        <v>0</v>
      </c>
      <c r="O1931">
        <v>0</v>
      </c>
      <c r="P1931">
        <v>5805.2999999999993</v>
      </c>
      <c r="Q1931">
        <v>34024.862162162157</v>
      </c>
    </row>
    <row r="1932" spans="1:17">
      <c r="A1932" s="78">
        <v>46263</v>
      </c>
      <c r="B1932" t="s">
        <v>7798</v>
      </c>
      <c r="C1932" t="s">
        <v>6134</v>
      </c>
      <c r="D1932" t="s">
        <v>6189</v>
      </c>
      <c r="E1932" t="s">
        <v>84</v>
      </c>
      <c r="F1932">
        <v>2</v>
      </c>
      <c r="G1932">
        <v>799940</v>
      </c>
      <c r="H1932">
        <v>580094.91891891882</v>
      </c>
      <c r="I1932">
        <v>140571.74774774781</v>
      </c>
      <c r="J1932">
        <v>28833.391304347824</v>
      </c>
      <c r="K1932" t="s">
        <v>7967</v>
      </c>
      <c r="L1932" t="s">
        <v>7973</v>
      </c>
      <c r="M1932">
        <v>0</v>
      </c>
      <c r="N1932">
        <v>0</v>
      </c>
      <c r="O1932">
        <v>63995.199999999997</v>
      </c>
      <c r="P1932">
        <v>0</v>
      </c>
      <c r="Q1932">
        <v>47743.156443399988</v>
      </c>
    </row>
    <row r="1933" spans="1:17">
      <c r="A1933" s="78">
        <v>46263</v>
      </c>
      <c r="B1933" t="s">
        <v>7799</v>
      </c>
      <c r="C1933" t="s">
        <v>6124</v>
      </c>
      <c r="D1933" t="s">
        <v>6167</v>
      </c>
      <c r="E1933" t="s">
        <v>84</v>
      </c>
      <c r="F1933">
        <v>10</v>
      </c>
      <c r="G1933">
        <v>674325.00000000012</v>
      </c>
      <c r="H1933">
        <v>515152.02162162156</v>
      </c>
      <c r="I1933">
        <v>92347.978378378437</v>
      </c>
      <c r="J1933">
        <v>6902.260869565217</v>
      </c>
      <c r="K1933" t="s">
        <v>7970</v>
      </c>
      <c r="L1933" t="s">
        <v>7971</v>
      </c>
      <c r="M1933">
        <v>0</v>
      </c>
      <c r="N1933">
        <v>3125</v>
      </c>
      <c r="O1933">
        <v>0</v>
      </c>
      <c r="P1933">
        <v>13486.500000000002</v>
      </c>
      <c r="Q1933">
        <v>68834.217508813221</v>
      </c>
    </row>
    <row r="1934" spans="1:17">
      <c r="A1934" s="78">
        <v>46263</v>
      </c>
      <c r="B1934" t="s">
        <v>7800</v>
      </c>
      <c r="C1934" t="s">
        <v>6134</v>
      </c>
      <c r="D1934" t="s">
        <v>6167</v>
      </c>
      <c r="E1934" t="s">
        <v>84</v>
      </c>
      <c r="F1934">
        <v>4</v>
      </c>
      <c r="G1934">
        <v>269730</v>
      </c>
      <c r="H1934">
        <v>206060.80864864861</v>
      </c>
      <c r="I1934">
        <v>36939.191351351386</v>
      </c>
      <c r="J1934">
        <v>2760.9043478260869</v>
      </c>
      <c r="K1934" t="s">
        <v>7970</v>
      </c>
      <c r="L1934" t="s">
        <v>7972</v>
      </c>
      <c r="M1934">
        <v>0</v>
      </c>
      <c r="N1934">
        <v>0</v>
      </c>
      <c r="O1934">
        <v>0</v>
      </c>
      <c r="P1934">
        <v>5394.6</v>
      </c>
      <c r="Q1934">
        <v>28783.687003525301</v>
      </c>
    </row>
    <row r="1935" spans="1:17">
      <c r="A1935" s="78">
        <v>46263</v>
      </c>
      <c r="B1935" t="s">
        <v>7801</v>
      </c>
      <c r="C1935" t="s">
        <v>6138</v>
      </c>
      <c r="D1935" t="s">
        <v>6363</v>
      </c>
      <c r="E1935" t="s">
        <v>84</v>
      </c>
      <c r="F1935">
        <v>15</v>
      </c>
      <c r="G1935">
        <v>252525.00000000003</v>
      </c>
      <c r="H1935">
        <v>182579.67567567568</v>
      </c>
      <c r="I1935">
        <v>44920.32432432432</v>
      </c>
      <c r="J1935">
        <v>470.60869565217394</v>
      </c>
      <c r="K1935" t="s">
        <v>7970</v>
      </c>
      <c r="L1935" t="s">
        <v>7971</v>
      </c>
      <c r="M1935">
        <v>0</v>
      </c>
      <c r="N1935">
        <v>7142.8571428571431</v>
      </c>
      <c r="O1935">
        <v>0</v>
      </c>
      <c r="P1935">
        <v>5050.5</v>
      </c>
      <c r="Q1935">
        <v>32256.358485814999</v>
      </c>
    </row>
    <row r="1936" spans="1:17">
      <c r="A1936" s="78">
        <v>46263</v>
      </c>
      <c r="B1936" t="s">
        <v>7802</v>
      </c>
      <c r="C1936" t="s">
        <v>6134</v>
      </c>
      <c r="D1936" t="s">
        <v>6148</v>
      </c>
      <c r="E1936" t="s">
        <v>84</v>
      </c>
      <c r="F1936">
        <v>6</v>
      </c>
      <c r="G1936">
        <v>456210.00000000006</v>
      </c>
      <c r="H1936">
        <v>346208.04324324324</v>
      </c>
      <c r="I1936">
        <v>64791.956756756757</v>
      </c>
      <c r="J1936">
        <v>5004.5217391304359</v>
      </c>
      <c r="K1936" t="s">
        <v>7970</v>
      </c>
      <c r="L1936" t="s">
        <v>7971</v>
      </c>
      <c r="M1936">
        <v>0</v>
      </c>
      <c r="N1936">
        <v>5882.3529411764703</v>
      </c>
      <c r="O1936">
        <v>0</v>
      </c>
      <c r="P1936">
        <v>9124.2000000000007</v>
      </c>
      <c r="Q1936">
        <v>44780.882076449852</v>
      </c>
    </row>
    <row r="1937" spans="1:17">
      <c r="A1937" s="78">
        <v>46263</v>
      </c>
      <c r="B1937" t="s">
        <v>7803</v>
      </c>
      <c r="C1937" t="s">
        <v>6138</v>
      </c>
      <c r="D1937" t="s">
        <v>6135</v>
      </c>
      <c r="E1937" t="s">
        <v>20</v>
      </c>
      <c r="F1937">
        <v>5</v>
      </c>
      <c r="G1937">
        <v>461574.99999999994</v>
      </c>
      <c r="H1937">
        <v>354759.2432432432</v>
      </c>
      <c r="I1937">
        <v>61074.09009009006</v>
      </c>
      <c r="J1937">
        <v>4706.086956521739</v>
      </c>
      <c r="K1937" t="s">
        <v>7970</v>
      </c>
      <c r="L1937" t="s">
        <v>7971</v>
      </c>
      <c r="M1937">
        <v>0</v>
      </c>
      <c r="N1937">
        <v>2777.7777777777778</v>
      </c>
      <c r="O1937">
        <v>0</v>
      </c>
      <c r="P1937">
        <v>9231.5</v>
      </c>
      <c r="Q1937">
        <v>44358.725355790542</v>
      </c>
    </row>
    <row r="1938" spans="1:17">
      <c r="A1938" s="78">
        <v>46263</v>
      </c>
      <c r="B1938" t="s">
        <v>7804</v>
      </c>
      <c r="C1938" t="s">
        <v>6134</v>
      </c>
      <c r="D1938" t="s">
        <v>6167</v>
      </c>
      <c r="E1938" t="s">
        <v>84</v>
      </c>
      <c r="F1938">
        <v>4</v>
      </c>
      <c r="G1938">
        <v>269730</v>
      </c>
      <c r="H1938">
        <v>206060.80864864861</v>
      </c>
      <c r="I1938">
        <v>36939.191351351386</v>
      </c>
      <c r="J1938">
        <v>2760.9043478260869</v>
      </c>
      <c r="K1938" t="s">
        <v>7970</v>
      </c>
      <c r="L1938" t="s">
        <v>7972</v>
      </c>
      <c r="M1938">
        <v>0</v>
      </c>
      <c r="N1938">
        <v>0</v>
      </c>
      <c r="O1938">
        <v>0</v>
      </c>
      <c r="P1938">
        <v>5394.6</v>
      </c>
      <c r="Q1938">
        <v>28783.687003525301</v>
      </c>
    </row>
    <row r="1939" spans="1:17">
      <c r="A1939" s="78">
        <v>46263</v>
      </c>
      <c r="B1939" t="s">
        <v>7805</v>
      </c>
      <c r="C1939" t="s">
        <v>6134</v>
      </c>
      <c r="D1939" t="s">
        <v>6181</v>
      </c>
      <c r="E1939" t="s">
        <v>84</v>
      </c>
      <c r="F1939">
        <v>21</v>
      </c>
      <c r="G1939">
        <v>703185.00000000012</v>
      </c>
      <c r="H1939">
        <v>519312.06486486481</v>
      </c>
      <c r="I1939">
        <v>114187.93513513519</v>
      </c>
      <c r="J1939">
        <v>17515.82608695652</v>
      </c>
      <c r="K1939" t="s">
        <v>7967</v>
      </c>
      <c r="L1939" t="s">
        <v>7973</v>
      </c>
      <c r="M1939">
        <v>0</v>
      </c>
      <c r="N1939">
        <v>0</v>
      </c>
      <c r="O1939">
        <v>21095.550000000003</v>
      </c>
      <c r="P1939">
        <v>14063.7</v>
      </c>
      <c r="Q1939">
        <v>61512.859048178681</v>
      </c>
    </row>
    <row r="1940" spans="1:17">
      <c r="A1940" s="78">
        <v>46263</v>
      </c>
      <c r="B1940" t="s">
        <v>7805</v>
      </c>
      <c r="C1940" t="s">
        <v>6134</v>
      </c>
      <c r="D1940" t="s">
        <v>6166</v>
      </c>
      <c r="E1940" t="s">
        <v>84</v>
      </c>
      <c r="F1940">
        <v>7</v>
      </c>
      <c r="G1940">
        <v>725847.5</v>
      </c>
      <c r="H1940">
        <v>520390.59459459456</v>
      </c>
      <c r="I1940">
        <v>133526.07207207207</v>
      </c>
      <c r="J1940">
        <v>25068.521739130436</v>
      </c>
      <c r="K1940" t="s">
        <v>7967</v>
      </c>
      <c r="L1940" t="s">
        <v>7973</v>
      </c>
      <c r="M1940">
        <v>0</v>
      </c>
      <c r="N1940">
        <v>0</v>
      </c>
      <c r="O1940">
        <v>21775.424999999999</v>
      </c>
      <c r="P1940">
        <v>14516.95</v>
      </c>
      <c r="Q1940">
        <v>72165.175332941639</v>
      </c>
    </row>
    <row r="1941" spans="1:17">
      <c r="A1941" s="78">
        <v>46263</v>
      </c>
      <c r="B1941" t="s">
        <v>7805</v>
      </c>
      <c r="C1941" t="s">
        <v>6134</v>
      </c>
      <c r="D1941" t="s">
        <v>6189</v>
      </c>
      <c r="E1941" t="s">
        <v>84</v>
      </c>
      <c r="F1941">
        <v>2</v>
      </c>
      <c r="G1941">
        <v>799940</v>
      </c>
      <c r="H1941">
        <v>580094.91891891882</v>
      </c>
      <c r="I1941">
        <v>140571.74774774781</v>
      </c>
      <c r="J1941">
        <v>28833.391304347824</v>
      </c>
      <c r="K1941" t="s">
        <v>7967</v>
      </c>
      <c r="L1941" t="s">
        <v>7973</v>
      </c>
      <c r="M1941">
        <v>0</v>
      </c>
      <c r="N1941">
        <v>0</v>
      </c>
      <c r="O1941">
        <v>23998.199999999997</v>
      </c>
      <c r="P1941">
        <v>15998.8</v>
      </c>
      <c r="Q1941">
        <v>71741.356443399985</v>
      </c>
    </row>
    <row r="1942" spans="1:17">
      <c r="A1942" s="78">
        <v>46263</v>
      </c>
      <c r="B1942" t="s">
        <v>7806</v>
      </c>
      <c r="C1942" t="s">
        <v>6158</v>
      </c>
      <c r="D1942" t="s">
        <v>6156</v>
      </c>
      <c r="E1942" t="s">
        <v>20</v>
      </c>
      <c r="F1942">
        <v>2</v>
      </c>
      <c r="G1942">
        <v>343545.00000000006</v>
      </c>
      <c r="H1942">
        <v>254687.09189189188</v>
      </c>
      <c r="I1942">
        <v>54812.908108108124</v>
      </c>
      <c r="J1942">
        <v>8245.9826086956527</v>
      </c>
      <c r="K1942" t="s">
        <v>7970</v>
      </c>
      <c r="L1942" t="s">
        <v>7971</v>
      </c>
      <c r="M1942">
        <v>0</v>
      </c>
      <c r="N1942">
        <v>7500</v>
      </c>
      <c r="O1942">
        <v>0</v>
      </c>
      <c r="P1942">
        <v>6870.9000000000005</v>
      </c>
      <c r="Q1942">
        <v>32196.02549941247</v>
      </c>
    </row>
    <row r="1943" spans="1:17">
      <c r="A1943" s="78">
        <v>46263</v>
      </c>
      <c r="B1943" t="s">
        <v>7806</v>
      </c>
      <c r="C1943" t="s">
        <v>6158</v>
      </c>
      <c r="D1943" t="s">
        <v>6135</v>
      </c>
      <c r="E1943" t="s">
        <v>20</v>
      </c>
      <c r="F1943">
        <v>6</v>
      </c>
      <c r="G1943">
        <v>553890</v>
      </c>
      <c r="H1943">
        <v>425711.09189189179</v>
      </c>
      <c r="I1943">
        <v>73288.908108108153</v>
      </c>
      <c r="J1943">
        <v>5647.304347826087</v>
      </c>
      <c r="K1943" t="s">
        <v>7970</v>
      </c>
      <c r="L1943" t="s">
        <v>7971</v>
      </c>
      <c r="M1943">
        <v>0</v>
      </c>
      <c r="N1943">
        <v>7500</v>
      </c>
      <c r="O1943">
        <v>0</v>
      </c>
      <c r="P1943">
        <v>11077.8</v>
      </c>
      <c r="Q1943">
        <v>49063.80376028207</v>
      </c>
    </row>
    <row r="1944" spans="1:17">
      <c r="A1944" s="78">
        <v>46263</v>
      </c>
      <c r="B1944" t="s">
        <v>7806</v>
      </c>
      <c r="C1944" t="s">
        <v>6158</v>
      </c>
      <c r="D1944" t="s">
        <v>6148</v>
      </c>
      <c r="E1944" t="s">
        <v>84</v>
      </c>
      <c r="F1944">
        <v>6</v>
      </c>
      <c r="G1944">
        <v>456210.00000000006</v>
      </c>
      <c r="H1944">
        <v>346208.04324324324</v>
      </c>
      <c r="I1944">
        <v>64791.956756756757</v>
      </c>
      <c r="J1944">
        <v>5004.5217391304359</v>
      </c>
      <c r="K1944" t="s">
        <v>7970</v>
      </c>
      <c r="L1944" t="s">
        <v>7971</v>
      </c>
      <c r="M1944">
        <v>0</v>
      </c>
      <c r="N1944">
        <v>7500</v>
      </c>
      <c r="O1944">
        <v>0</v>
      </c>
      <c r="P1944">
        <v>9124.2000000000007</v>
      </c>
      <c r="Q1944">
        <v>43163.235017626328</v>
      </c>
    </row>
    <row r="1945" spans="1:17">
      <c r="A1945" s="78">
        <v>46263</v>
      </c>
      <c r="B1945" t="s">
        <v>7807</v>
      </c>
      <c r="C1945" t="s">
        <v>6128</v>
      </c>
      <c r="D1945" t="s">
        <v>6135</v>
      </c>
      <c r="E1945" t="s">
        <v>20</v>
      </c>
      <c r="F1945">
        <v>24</v>
      </c>
      <c r="G1945">
        <v>2215560</v>
      </c>
      <c r="H1945">
        <v>1702844.3675675672</v>
      </c>
      <c r="I1945">
        <v>293155.63243243261</v>
      </c>
      <c r="J1945">
        <v>22589.217391304348</v>
      </c>
      <c r="K1945" t="s">
        <v>7503</v>
      </c>
      <c r="L1945" t="s">
        <v>7974</v>
      </c>
      <c r="M1945">
        <v>25000</v>
      </c>
      <c r="N1945">
        <v>12500</v>
      </c>
      <c r="O1945">
        <v>0</v>
      </c>
      <c r="P1945">
        <v>44311.199999999997</v>
      </c>
      <c r="Q1945">
        <v>188755.21504112828</v>
      </c>
    </row>
    <row r="1946" spans="1:17">
      <c r="A1946" s="78">
        <v>46263</v>
      </c>
      <c r="B1946" t="s">
        <v>7808</v>
      </c>
      <c r="C1946" t="s">
        <v>6138</v>
      </c>
      <c r="D1946" t="s">
        <v>6135</v>
      </c>
      <c r="E1946" t="s">
        <v>20</v>
      </c>
      <c r="F1946">
        <v>2</v>
      </c>
      <c r="G1946">
        <v>184630</v>
      </c>
      <c r="H1946">
        <v>141903.69729729727</v>
      </c>
      <c r="I1946">
        <v>24429.636036036041</v>
      </c>
      <c r="J1946">
        <v>1882.4347826086957</v>
      </c>
      <c r="K1946" t="s">
        <v>7970</v>
      </c>
      <c r="L1946" t="s">
        <v>7972</v>
      </c>
      <c r="M1946">
        <v>0</v>
      </c>
      <c r="N1946">
        <v>0</v>
      </c>
      <c r="O1946">
        <v>0</v>
      </c>
      <c r="P1946">
        <v>3692.6000000000004</v>
      </c>
      <c r="Q1946">
        <v>18854.601253427347</v>
      </c>
    </row>
    <row r="1947" spans="1:17">
      <c r="A1947" s="78">
        <v>46263</v>
      </c>
      <c r="B1947" t="s">
        <v>7809</v>
      </c>
      <c r="C1947" t="s">
        <v>6158</v>
      </c>
      <c r="D1947" t="s">
        <v>6202</v>
      </c>
      <c r="E1947" t="s">
        <v>661</v>
      </c>
      <c r="F1947">
        <v>8</v>
      </c>
      <c r="G1947">
        <v>567580</v>
      </c>
      <c r="H1947">
        <v>376560.95135135134</v>
      </c>
      <c r="I1947">
        <v>134772.38198198198</v>
      </c>
      <c r="J1947">
        <v>31771.826086956527</v>
      </c>
      <c r="K1947" t="s">
        <v>7970</v>
      </c>
      <c r="L1947" t="s">
        <v>7972</v>
      </c>
      <c r="M1947">
        <v>0</v>
      </c>
      <c r="N1947">
        <v>0</v>
      </c>
      <c r="O1947">
        <v>0</v>
      </c>
      <c r="P1947">
        <v>11351.6</v>
      </c>
      <c r="Q1947">
        <v>91648.955895025443</v>
      </c>
    </row>
    <row r="1948" spans="1:17">
      <c r="A1948" s="78">
        <v>46263</v>
      </c>
      <c r="B1948" t="s">
        <v>7809</v>
      </c>
      <c r="C1948" t="s">
        <v>6158</v>
      </c>
      <c r="D1948" t="s">
        <v>726</v>
      </c>
      <c r="E1948" t="s">
        <v>661</v>
      </c>
      <c r="F1948">
        <v>12</v>
      </c>
      <c r="G1948">
        <v>766233.00000000012</v>
      </c>
      <c r="H1948">
        <v>508357.28432432434</v>
      </c>
      <c r="I1948">
        <v>181942.71567567566</v>
      </c>
      <c r="J1948">
        <v>49126.956521739121</v>
      </c>
      <c r="K1948" t="s">
        <v>7970</v>
      </c>
      <c r="L1948" t="s">
        <v>7972</v>
      </c>
      <c r="M1948">
        <v>0</v>
      </c>
      <c r="N1948">
        <v>0</v>
      </c>
      <c r="O1948">
        <v>0</v>
      </c>
      <c r="P1948">
        <v>15324.660000000002</v>
      </c>
      <c r="Q1948">
        <v>117491.09915393652</v>
      </c>
    </row>
    <row r="1949" spans="1:17">
      <c r="A1949" s="78">
        <v>46263</v>
      </c>
      <c r="B1949" t="s">
        <v>7810</v>
      </c>
      <c r="C1949" t="s">
        <v>6134</v>
      </c>
      <c r="D1949" t="s">
        <v>6202</v>
      </c>
      <c r="E1949" t="s">
        <v>661</v>
      </c>
      <c r="F1949">
        <v>1</v>
      </c>
      <c r="G1949">
        <v>70947.5</v>
      </c>
      <c r="H1949">
        <v>47070.118918918917</v>
      </c>
      <c r="I1949">
        <v>16846.547747747747</v>
      </c>
      <c r="J1949">
        <v>3971.4782608695659</v>
      </c>
      <c r="K1949" t="s">
        <v>7970</v>
      </c>
      <c r="L1949" t="s">
        <v>7972</v>
      </c>
      <c r="M1949">
        <v>0</v>
      </c>
      <c r="N1949">
        <v>0</v>
      </c>
      <c r="O1949">
        <v>0</v>
      </c>
      <c r="P1949">
        <v>1418.95</v>
      </c>
      <c r="Q1949">
        <v>11456.11948687818</v>
      </c>
    </row>
    <row r="1950" spans="1:17">
      <c r="A1950" s="78">
        <v>46263</v>
      </c>
      <c r="B1950" t="s">
        <v>7811</v>
      </c>
      <c r="C1950" t="s">
        <v>6188</v>
      </c>
      <c r="D1950" t="s">
        <v>726</v>
      </c>
      <c r="E1950" t="s">
        <v>661</v>
      </c>
      <c r="F1950">
        <v>20</v>
      </c>
      <c r="G1950">
        <v>1277055</v>
      </c>
      <c r="H1950">
        <v>847262.14054054057</v>
      </c>
      <c r="I1950">
        <v>303237.85945945943</v>
      </c>
      <c r="J1950">
        <v>81878.260869565216</v>
      </c>
      <c r="K1950" t="s">
        <v>7970</v>
      </c>
      <c r="L1950" t="s">
        <v>7971</v>
      </c>
      <c r="M1950">
        <v>0</v>
      </c>
      <c r="N1950">
        <v>14285.714285714286</v>
      </c>
      <c r="O1950">
        <v>0</v>
      </c>
      <c r="P1950">
        <v>25541.100000000002</v>
      </c>
      <c r="Q1950">
        <v>181532.78430417992</v>
      </c>
    </row>
    <row r="1951" spans="1:17">
      <c r="A1951" s="78">
        <v>46263</v>
      </c>
      <c r="B1951" t="s">
        <v>7812</v>
      </c>
      <c r="C1951" t="s">
        <v>6134</v>
      </c>
      <c r="D1951" t="s">
        <v>5439</v>
      </c>
      <c r="E1951" t="s">
        <v>5395</v>
      </c>
      <c r="F1951">
        <v>12</v>
      </c>
      <c r="G1951">
        <v>32634.000000000004</v>
      </c>
      <c r="H1951">
        <v>27178.949189189185</v>
      </c>
      <c r="I1951">
        <v>2221.0508108108152</v>
      </c>
      <c r="J1951">
        <v>191.30434782608697</v>
      </c>
      <c r="K1951" t="s">
        <v>7970</v>
      </c>
      <c r="L1951" t="s">
        <v>7972</v>
      </c>
      <c r="M1951">
        <v>0</v>
      </c>
      <c r="N1951">
        <v>0</v>
      </c>
      <c r="O1951">
        <v>0</v>
      </c>
      <c r="P1951">
        <v>0</v>
      </c>
      <c r="Q1951">
        <v>2029.7464629847282</v>
      </c>
    </row>
    <row r="1952" spans="1:17">
      <c r="A1952" s="78">
        <v>46263</v>
      </c>
      <c r="B1952" t="s">
        <v>7812</v>
      </c>
      <c r="C1952" t="s">
        <v>6134</v>
      </c>
      <c r="D1952" t="s">
        <v>5442</v>
      </c>
      <c r="E1952" t="s">
        <v>5395</v>
      </c>
      <c r="F1952">
        <v>12</v>
      </c>
      <c r="G1952">
        <v>48840.000000000007</v>
      </c>
      <c r="H1952">
        <v>40675.978378378371</v>
      </c>
      <c r="I1952">
        <v>3324.0216216216286</v>
      </c>
      <c r="J1952">
        <v>255.07246376811594</v>
      </c>
      <c r="K1952" t="s">
        <v>7970</v>
      </c>
      <c r="L1952" t="s">
        <v>7972</v>
      </c>
      <c r="M1952">
        <v>0</v>
      </c>
      <c r="N1952">
        <v>0</v>
      </c>
      <c r="O1952">
        <v>0</v>
      </c>
      <c r="P1952">
        <v>0</v>
      </c>
      <c r="Q1952">
        <v>3068.9491578535126</v>
      </c>
    </row>
    <row r="1953" spans="1:17">
      <c r="A1953" s="78">
        <v>46263</v>
      </c>
      <c r="B1953" t="s">
        <v>7813</v>
      </c>
      <c r="C1953" t="s">
        <v>6158</v>
      </c>
      <c r="D1953" t="s">
        <v>6202</v>
      </c>
      <c r="E1953" t="s">
        <v>661</v>
      </c>
      <c r="F1953">
        <v>4</v>
      </c>
      <c r="G1953">
        <v>283790</v>
      </c>
      <c r="H1953">
        <v>188280.47567567567</v>
      </c>
      <c r="I1953">
        <v>67386.190990990988</v>
      </c>
      <c r="J1953">
        <v>15885.913043478264</v>
      </c>
      <c r="K1953" t="s">
        <v>7970</v>
      </c>
      <c r="L1953" t="s">
        <v>7971</v>
      </c>
      <c r="M1953">
        <v>0</v>
      </c>
      <c r="N1953">
        <v>7500</v>
      </c>
      <c r="O1953">
        <v>0</v>
      </c>
      <c r="P1953">
        <v>5675.8</v>
      </c>
      <c r="Q1953">
        <v>38324.477947512722</v>
      </c>
    </row>
    <row r="1954" spans="1:17">
      <c r="A1954" s="78">
        <v>46263</v>
      </c>
      <c r="B1954" t="s">
        <v>7813</v>
      </c>
      <c r="C1954" t="s">
        <v>6158</v>
      </c>
      <c r="D1954" t="s">
        <v>726</v>
      </c>
      <c r="E1954" t="s">
        <v>661</v>
      </c>
      <c r="F1954">
        <v>8</v>
      </c>
      <c r="G1954">
        <v>510822.00000000006</v>
      </c>
      <c r="H1954">
        <v>338904.85621621623</v>
      </c>
      <c r="I1954">
        <v>121295.14378378377</v>
      </c>
      <c r="J1954">
        <v>32751.304347826084</v>
      </c>
      <c r="K1954" t="s">
        <v>7970</v>
      </c>
      <c r="L1954" t="s">
        <v>7971</v>
      </c>
      <c r="M1954">
        <v>0</v>
      </c>
      <c r="N1954">
        <v>7500</v>
      </c>
      <c r="O1954">
        <v>0</v>
      </c>
      <c r="P1954">
        <v>10216.44</v>
      </c>
      <c r="Q1954">
        <v>70827.39943595769</v>
      </c>
    </row>
    <row r="1955" spans="1:17">
      <c r="A1955" s="78">
        <v>46265</v>
      </c>
      <c r="B1955" t="s">
        <v>7814</v>
      </c>
      <c r="C1955" t="s">
        <v>6134</v>
      </c>
      <c r="D1955" t="s">
        <v>6148</v>
      </c>
      <c r="E1955" t="s">
        <v>84</v>
      </c>
      <c r="F1955">
        <v>6</v>
      </c>
      <c r="G1955">
        <v>456210.00000000006</v>
      </c>
      <c r="H1955">
        <v>346208.04324324324</v>
      </c>
      <c r="I1955">
        <v>64791.956756756757</v>
      </c>
      <c r="J1955">
        <v>5004.5217391304359</v>
      </c>
      <c r="K1955" t="s">
        <v>7970</v>
      </c>
      <c r="L1955" t="s">
        <v>7972</v>
      </c>
      <c r="M1955">
        <v>0</v>
      </c>
      <c r="N1955">
        <v>0</v>
      </c>
      <c r="O1955">
        <v>0</v>
      </c>
      <c r="P1955">
        <v>9124.2000000000007</v>
      </c>
      <c r="Q1955">
        <v>50663.235017626328</v>
      </c>
    </row>
    <row r="1956" spans="1:17">
      <c r="A1956" s="78">
        <v>46265</v>
      </c>
      <c r="B1956" t="s">
        <v>7815</v>
      </c>
      <c r="C1956" t="s">
        <v>6134</v>
      </c>
      <c r="D1956" t="s">
        <v>6216</v>
      </c>
      <c r="E1956" t="s">
        <v>20</v>
      </c>
      <c r="F1956">
        <v>24</v>
      </c>
      <c r="G1956">
        <v>1098900</v>
      </c>
      <c r="H1956">
        <v>824613.01621621614</v>
      </c>
      <c r="I1956">
        <v>165386.98378378386</v>
      </c>
      <c r="J1956">
        <v>20018.086956521744</v>
      </c>
      <c r="K1956" t="s">
        <v>7970</v>
      </c>
      <c r="L1956" t="s">
        <v>7971</v>
      </c>
      <c r="M1956">
        <v>0</v>
      </c>
      <c r="N1956">
        <v>38461.538461538461</v>
      </c>
      <c r="O1956">
        <v>0</v>
      </c>
      <c r="P1956">
        <v>21978.000000000004</v>
      </c>
      <c r="Q1956">
        <v>84929.35836572366</v>
      </c>
    </row>
    <row r="1957" spans="1:17">
      <c r="A1957" s="78">
        <v>46265</v>
      </c>
      <c r="B1957" t="s">
        <v>7815</v>
      </c>
      <c r="C1957" t="s">
        <v>6134</v>
      </c>
      <c r="D1957" t="s">
        <v>6156</v>
      </c>
      <c r="E1957" t="s">
        <v>20</v>
      </c>
      <c r="F1957">
        <v>72</v>
      </c>
      <c r="G1957">
        <v>12367620.000000002</v>
      </c>
      <c r="H1957">
        <v>9168735.3081081081</v>
      </c>
      <c r="I1957">
        <v>1973264.6918918919</v>
      </c>
      <c r="J1957">
        <v>296855.37391304347</v>
      </c>
      <c r="K1957" t="s">
        <v>7970</v>
      </c>
      <c r="L1957" t="s">
        <v>7971</v>
      </c>
      <c r="M1957">
        <v>0</v>
      </c>
      <c r="N1957">
        <v>38461.538461538461</v>
      </c>
      <c r="O1957">
        <v>0</v>
      </c>
      <c r="P1957">
        <v>247352.40000000002</v>
      </c>
      <c r="Q1957">
        <v>1390595.3795173098</v>
      </c>
    </row>
    <row r="1958" spans="1:17">
      <c r="A1958" s="78">
        <v>46265</v>
      </c>
      <c r="B1958" t="s">
        <v>7815</v>
      </c>
      <c r="C1958" t="s">
        <v>6134</v>
      </c>
      <c r="D1958" t="s">
        <v>6160</v>
      </c>
      <c r="E1958" t="s">
        <v>20</v>
      </c>
      <c r="F1958">
        <v>18</v>
      </c>
      <c r="G1958">
        <v>14585400</v>
      </c>
      <c r="H1958">
        <v>10777285.362162162</v>
      </c>
      <c r="I1958">
        <v>2362714.6378378365</v>
      </c>
      <c r="J1958">
        <v>358397.21739130432</v>
      </c>
      <c r="K1958" t="s">
        <v>7970</v>
      </c>
      <c r="L1958" t="s">
        <v>7971</v>
      </c>
      <c r="M1958">
        <v>0</v>
      </c>
      <c r="N1958">
        <v>38461.538461538461</v>
      </c>
      <c r="O1958">
        <v>0</v>
      </c>
      <c r="P1958">
        <v>291707.99999999994</v>
      </c>
      <c r="Q1958">
        <v>1674147.8819849938</v>
      </c>
    </row>
    <row r="1959" spans="1:17">
      <c r="A1959" s="78">
        <v>46265</v>
      </c>
      <c r="B1959" t="s">
        <v>7816</v>
      </c>
      <c r="C1959" t="s">
        <v>6134</v>
      </c>
      <c r="D1959" t="s">
        <v>6148</v>
      </c>
      <c r="E1959" t="s">
        <v>84</v>
      </c>
      <c r="F1959">
        <v>30</v>
      </c>
      <c r="G1959">
        <v>2281050</v>
      </c>
      <c r="H1959">
        <v>1731040.2162162161</v>
      </c>
      <c r="I1959">
        <v>323959.7837837839</v>
      </c>
      <c r="J1959">
        <v>25022.608695652176</v>
      </c>
      <c r="K1959" t="s">
        <v>7970</v>
      </c>
      <c r="L1959" t="s">
        <v>7971</v>
      </c>
      <c r="M1959">
        <v>0</v>
      </c>
      <c r="N1959">
        <v>38461.538461538461</v>
      </c>
      <c r="O1959">
        <v>0</v>
      </c>
      <c r="P1959">
        <v>45621.000000000007</v>
      </c>
      <c r="Q1959">
        <v>214854.63662659327</v>
      </c>
    </row>
    <row r="1960" spans="1:17">
      <c r="A1960" s="78">
        <v>46265</v>
      </c>
      <c r="B1960" t="s">
        <v>7816</v>
      </c>
      <c r="C1960" t="s">
        <v>6134</v>
      </c>
      <c r="D1960" t="s">
        <v>6170</v>
      </c>
      <c r="E1960" t="s">
        <v>84</v>
      </c>
      <c r="F1960">
        <v>4</v>
      </c>
      <c r="G1960">
        <v>5284340</v>
      </c>
      <c r="H1960">
        <v>3980391.0054054051</v>
      </c>
      <c r="I1960">
        <v>780275.66126126098</v>
      </c>
      <c r="J1960">
        <v>64614.956521739128</v>
      </c>
      <c r="K1960" t="s">
        <v>7970</v>
      </c>
      <c r="L1960" t="s">
        <v>7971</v>
      </c>
      <c r="M1960">
        <v>0</v>
      </c>
      <c r="N1960">
        <v>38461.538461538461</v>
      </c>
      <c r="O1960">
        <v>0</v>
      </c>
      <c r="P1960">
        <v>105686.8</v>
      </c>
      <c r="Q1960">
        <v>571512.3662779833</v>
      </c>
    </row>
    <row r="1961" spans="1:17">
      <c r="A1961" s="78">
        <v>46265</v>
      </c>
      <c r="B1961" t="s">
        <v>7817</v>
      </c>
      <c r="C1961" t="s">
        <v>7818</v>
      </c>
      <c r="D1961" t="s">
        <v>6162</v>
      </c>
      <c r="E1961" t="s">
        <v>20</v>
      </c>
      <c r="F1961">
        <v>50</v>
      </c>
      <c r="G1961">
        <v>51036875</v>
      </c>
      <c r="H1961">
        <v>38203063.783783786</v>
      </c>
      <c r="I1961">
        <v>7776102.8828828782</v>
      </c>
      <c r="J1961">
        <v>995165.21739130432</v>
      </c>
      <c r="K1961" t="s">
        <v>7967</v>
      </c>
      <c r="L1961" t="s">
        <v>7973</v>
      </c>
      <c r="M1961">
        <v>0</v>
      </c>
      <c r="N1961">
        <v>0</v>
      </c>
      <c r="O1961">
        <v>2551843.7500000005</v>
      </c>
      <c r="P1961">
        <v>0</v>
      </c>
      <c r="Q1961">
        <v>4229093.9154915735</v>
      </c>
    </row>
    <row r="1962" spans="1:17">
      <c r="A1962" s="78">
        <v>46265</v>
      </c>
      <c r="B1962" t="s">
        <v>7819</v>
      </c>
      <c r="C1962" t="s">
        <v>6134</v>
      </c>
      <c r="D1962" t="s">
        <v>6135</v>
      </c>
      <c r="E1962" t="s">
        <v>20</v>
      </c>
      <c r="F1962">
        <v>24</v>
      </c>
      <c r="G1962">
        <v>2215560</v>
      </c>
      <c r="H1962">
        <v>1702844.3675675672</v>
      </c>
      <c r="I1962">
        <v>293155.63243243261</v>
      </c>
      <c r="J1962">
        <v>22589.217391304348</v>
      </c>
      <c r="K1962" t="s">
        <v>7503</v>
      </c>
      <c r="L1962" t="s">
        <v>7974</v>
      </c>
      <c r="M1962">
        <v>25000</v>
      </c>
      <c r="N1962">
        <v>38461.538461538461</v>
      </c>
      <c r="O1962">
        <v>0</v>
      </c>
      <c r="P1962">
        <v>44311.199999999997</v>
      </c>
      <c r="Q1962">
        <v>162793.67657958984</v>
      </c>
    </row>
    <row r="1963" spans="1:17">
      <c r="A1963" s="78">
        <v>46265</v>
      </c>
      <c r="B1963" t="s">
        <v>7820</v>
      </c>
      <c r="C1963" t="s">
        <v>6239</v>
      </c>
      <c r="D1963" t="s">
        <v>1532</v>
      </c>
      <c r="E1963" t="s">
        <v>20</v>
      </c>
      <c r="F1963">
        <v>2</v>
      </c>
      <c r="G1963">
        <v>0</v>
      </c>
      <c r="H1963">
        <v>0</v>
      </c>
      <c r="I1963">
        <v>0</v>
      </c>
      <c r="J1963">
        <v>1418.7130434782607</v>
      </c>
      <c r="K1963" t="s">
        <v>7970</v>
      </c>
      <c r="L1963" t="s">
        <v>7971</v>
      </c>
      <c r="M1963">
        <v>0</v>
      </c>
      <c r="N1963">
        <v>12500</v>
      </c>
      <c r="O1963">
        <v>0</v>
      </c>
      <c r="P1963">
        <v>0</v>
      </c>
      <c r="Q1963">
        <v>-13918.713043478261</v>
      </c>
    </row>
    <row r="1964" spans="1:17">
      <c r="A1964" s="78">
        <v>46265</v>
      </c>
      <c r="B1964" t="s">
        <v>7820</v>
      </c>
      <c r="C1964" t="s">
        <v>6239</v>
      </c>
      <c r="D1964" t="s">
        <v>1530</v>
      </c>
      <c r="E1964" t="s">
        <v>20</v>
      </c>
      <c r="F1964">
        <v>2</v>
      </c>
      <c r="G1964">
        <v>643985</v>
      </c>
      <c r="H1964">
        <v>494274.76756756747</v>
      </c>
      <c r="I1964">
        <v>85891.899099099159</v>
      </c>
      <c r="J1964">
        <v>1418.7130434782607</v>
      </c>
      <c r="K1964" t="s">
        <v>7970</v>
      </c>
      <c r="L1964" t="s">
        <v>7971</v>
      </c>
      <c r="M1964">
        <v>0</v>
      </c>
      <c r="N1964">
        <v>12500</v>
      </c>
      <c r="O1964">
        <v>0</v>
      </c>
      <c r="P1964">
        <v>12879.699999999999</v>
      </c>
      <c r="Q1964">
        <v>59093.486055620902</v>
      </c>
    </row>
    <row r="1965" spans="1:17">
      <c r="A1965" s="78">
        <v>46265</v>
      </c>
      <c r="B1965" t="s">
        <v>7821</v>
      </c>
      <c r="C1965" t="s">
        <v>6134</v>
      </c>
      <c r="D1965" t="s">
        <v>6135</v>
      </c>
      <c r="E1965" t="s">
        <v>20</v>
      </c>
      <c r="F1965">
        <v>24</v>
      </c>
      <c r="G1965">
        <v>2215560</v>
      </c>
      <c r="H1965">
        <v>1702844.3675675672</v>
      </c>
      <c r="I1965">
        <v>293155.63243243261</v>
      </c>
      <c r="J1965">
        <v>22589.217391304348</v>
      </c>
      <c r="K1965" t="s">
        <v>7503</v>
      </c>
      <c r="L1965" t="s">
        <v>7974</v>
      </c>
      <c r="M1965">
        <v>25000</v>
      </c>
      <c r="N1965">
        <v>38461.538461538461</v>
      </c>
      <c r="O1965">
        <v>0</v>
      </c>
      <c r="P1965">
        <v>44311.199999999997</v>
      </c>
      <c r="Q1965">
        <v>162793.67657958984</v>
      </c>
    </row>
    <row r="1966" spans="1:17">
      <c r="A1966" s="78">
        <v>46265</v>
      </c>
      <c r="B1966" t="s">
        <v>7822</v>
      </c>
      <c r="C1966" t="s">
        <v>6134</v>
      </c>
      <c r="D1966" t="s">
        <v>6135</v>
      </c>
      <c r="E1966" t="s">
        <v>20</v>
      </c>
      <c r="F1966">
        <v>18</v>
      </c>
      <c r="G1966">
        <v>1661670</v>
      </c>
      <c r="H1966">
        <v>1277133.2756756754</v>
      </c>
      <c r="I1966">
        <v>219866.7243243244</v>
      </c>
      <c r="J1966">
        <v>16941.91304347826</v>
      </c>
      <c r="K1966" t="s">
        <v>7967</v>
      </c>
      <c r="L1966" t="s">
        <v>7973</v>
      </c>
      <c r="M1966">
        <v>0</v>
      </c>
      <c r="N1966">
        <v>0</v>
      </c>
      <c r="O1966">
        <v>132933.6</v>
      </c>
      <c r="P1966">
        <v>0</v>
      </c>
      <c r="Q1966">
        <v>69991.211280846124</v>
      </c>
    </row>
    <row r="1967" spans="1:17">
      <c r="A1967" s="78">
        <v>46265</v>
      </c>
      <c r="B1967" t="s">
        <v>7823</v>
      </c>
      <c r="C1967" t="s">
        <v>6196</v>
      </c>
      <c r="D1967" t="s">
        <v>174</v>
      </c>
      <c r="E1967" t="s">
        <v>84</v>
      </c>
      <c r="F1967">
        <v>1</v>
      </c>
      <c r="G1967">
        <v>317682</v>
      </c>
      <c r="H1967">
        <v>223810.32648648648</v>
      </c>
      <c r="I1967">
        <v>62389.673513513524</v>
      </c>
      <c r="J1967">
        <v>14546.782608695654</v>
      </c>
      <c r="K1967" t="s">
        <v>7970</v>
      </c>
      <c r="L1967" t="s">
        <v>7971</v>
      </c>
      <c r="M1967">
        <v>0</v>
      </c>
      <c r="N1967">
        <v>3846.1538461538462</v>
      </c>
      <c r="O1967">
        <v>0</v>
      </c>
      <c r="P1967">
        <v>6353.64</v>
      </c>
      <c r="Q1967">
        <v>37643.097058664025</v>
      </c>
    </row>
    <row r="1968" spans="1:17">
      <c r="A1968" s="78">
        <v>46265</v>
      </c>
      <c r="B1968" t="s">
        <v>7823</v>
      </c>
      <c r="C1968" t="s">
        <v>6196</v>
      </c>
      <c r="D1968" t="s">
        <v>6167</v>
      </c>
      <c r="E1968" t="s">
        <v>84</v>
      </c>
      <c r="F1968">
        <v>6</v>
      </c>
      <c r="G1968">
        <v>404595.00000000006</v>
      </c>
      <c r="H1968">
        <v>309091.21297297289</v>
      </c>
      <c r="I1968">
        <v>55408.787027027109</v>
      </c>
      <c r="J1968">
        <v>4141.3565217391306</v>
      </c>
      <c r="K1968" t="s">
        <v>7970</v>
      </c>
      <c r="L1968" t="s">
        <v>7971</v>
      </c>
      <c r="M1968">
        <v>0</v>
      </c>
      <c r="N1968">
        <v>3846.1538461538462</v>
      </c>
      <c r="O1968">
        <v>0</v>
      </c>
      <c r="P1968">
        <v>8091.9000000000005</v>
      </c>
      <c r="Q1968">
        <v>39329.376659134134</v>
      </c>
    </row>
    <row r="1969" spans="1:17">
      <c r="A1969" s="78">
        <v>46265</v>
      </c>
      <c r="B1969" t="s">
        <v>7824</v>
      </c>
      <c r="C1969" t="s">
        <v>6188</v>
      </c>
      <c r="D1969" t="s">
        <v>6135</v>
      </c>
      <c r="E1969" t="s">
        <v>20</v>
      </c>
      <c r="F1969">
        <v>24</v>
      </c>
      <c r="G1969">
        <v>2215560</v>
      </c>
      <c r="H1969">
        <v>1702844.3675675672</v>
      </c>
      <c r="I1969">
        <v>293155.63243243261</v>
      </c>
      <c r="J1969">
        <v>22589.217391304348</v>
      </c>
      <c r="K1969" t="s">
        <v>7503</v>
      </c>
      <c r="L1969" t="s">
        <v>7974</v>
      </c>
      <c r="M1969">
        <v>25000</v>
      </c>
      <c r="N1969">
        <v>12500</v>
      </c>
      <c r="O1969">
        <v>0</v>
      </c>
      <c r="P1969">
        <v>44311.199999999997</v>
      </c>
      <c r="Q1969">
        <v>188755.21504112828</v>
      </c>
    </row>
    <row r="1970" spans="1:17">
      <c r="A1970" s="78">
        <v>46265</v>
      </c>
      <c r="B1970" t="s">
        <v>7825</v>
      </c>
      <c r="C1970" t="s">
        <v>6143</v>
      </c>
      <c r="D1970" t="s">
        <v>6135</v>
      </c>
      <c r="E1970" t="s">
        <v>20</v>
      </c>
      <c r="F1970">
        <v>24</v>
      </c>
      <c r="G1970">
        <v>2215560</v>
      </c>
      <c r="H1970">
        <v>1702844.3675675672</v>
      </c>
      <c r="I1970">
        <v>293155.63243243261</v>
      </c>
      <c r="J1970">
        <v>22589.217391304348</v>
      </c>
      <c r="K1970" t="s">
        <v>7503</v>
      </c>
      <c r="L1970" t="s">
        <v>7975</v>
      </c>
      <c r="M1970">
        <v>25000</v>
      </c>
      <c r="N1970">
        <v>0</v>
      </c>
      <c r="O1970">
        <v>0</v>
      </c>
      <c r="P1970">
        <v>44311.199999999997</v>
      </c>
      <c r="Q1970">
        <v>201255.21504112828</v>
      </c>
    </row>
    <row r="1971" spans="1:17">
      <c r="A1971" s="78">
        <v>46265</v>
      </c>
      <c r="B1971" t="s">
        <v>7826</v>
      </c>
      <c r="C1971" t="s">
        <v>6188</v>
      </c>
      <c r="D1971" t="s">
        <v>6135</v>
      </c>
      <c r="E1971" t="s">
        <v>20</v>
      </c>
      <c r="F1971">
        <v>8</v>
      </c>
      <c r="G1971">
        <v>738520</v>
      </c>
      <c r="H1971">
        <v>567614.78918918909</v>
      </c>
      <c r="I1971">
        <v>97718.544144144165</v>
      </c>
      <c r="J1971">
        <v>7529.739130434783</v>
      </c>
      <c r="K1971" t="s">
        <v>7970</v>
      </c>
      <c r="L1971" t="s">
        <v>7971</v>
      </c>
      <c r="M1971">
        <v>0</v>
      </c>
      <c r="N1971">
        <v>8333.3333333333339</v>
      </c>
      <c r="O1971">
        <v>0</v>
      </c>
      <c r="P1971">
        <v>14770.400000000001</v>
      </c>
      <c r="Q1971">
        <v>67085.071680376044</v>
      </c>
    </row>
    <row r="1972" spans="1:17">
      <c r="A1972" s="78">
        <v>46265</v>
      </c>
      <c r="B1972" t="s">
        <v>7826</v>
      </c>
      <c r="C1972" t="s">
        <v>6188</v>
      </c>
      <c r="D1972" t="s">
        <v>6131</v>
      </c>
      <c r="E1972" t="s">
        <v>20</v>
      </c>
      <c r="F1972">
        <v>24</v>
      </c>
      <c r="G1972">
        <v>619565</v>
      </c>
      <c r="H1972">
        <v>477942.74594594585</v>
      </c>
      <c r="I1972">
        <v>80223.92072072078</v>
      </c>
      <c r="J1972">
        <v>4505.5938782608691</v>
      </c>
      <c r="K1972" t="s">
        <v>7970</v>
      </c>
      <c r="L1972" t="s">
        <v>7971</v>
      </c>
      <c r="M1972">
        <v>0</v>
      </c>
      <c r="N1972">
        <v>8333.3333333333339</v>
      </c>
      <c r="O1972">
        <v>0</v>
      </c>
      <c r="P1972">
        <v>12391.3</v>
      </c>
      <c r="Q1972">
        <v>54993.693509126577</v>
      </c>
    </row>
    <row r="1973" spans="1:17">
      <c r="A1973" s="78">
        <v>46265</v>
      </c>
      <c r="B1973" t="s">
        <v>7826</v>
      </c>
      <c r="C1973" t="s">
        <v>6188</v>
      </c>
      <c r="D1973" t="s">
        <v>6166</v>
      </c>
      <c r="E1973" t="s">
        <v>84</v>
      </c>
      <c r="F1973">
        <v>4</v>
      </c>
      <c r="G1973">
        <v>414770</v>
      </c>
      <c r="H1973">
        <v>297366.05405405402</v>
      </c>
      <c r="I1973">
        <v>76300.612612612604</v>
      </c>
      <c r="J1973">
        <v>14324.869565217392</v>
      </c>
      <c r="K1973" t="s">
        <v>7970</v>
      </c>
      <c r="L1973" t="s">
        <v>7971</v>
      </c>
      <c r="M1973">
        <v>0</v>
      </c>
      <c r="N1973">
        <v>8333.3333333333339</v>
      </c>
      <c r="O1973">
        <v>0</v>
      </c>
      <c r="P1973">
        <v>8295.4</v>
      </c>
      <c r="Q1973">
        <v>45347.009714061875</v>
      </c>
    </row>
    <row r="1974" spans="1:17">
      <c r="A1974" s="78">
        <v>46265</v>
      </c>
      <c r="B1974" t="s">
        <v>7827</v>
      </c>
      <c r="C1974" t="s">
        <v>6143</v>
      </c>
      <c r="D1974" t="s">
        <v>6135</v>
      </c>
      <c r="E1974" t="s">
        <v>20</v>
      </c>
      <c r="F1974">
        <v>24</v>
      </c>
      <c r="G1974">
        <v>2215560</v>
      </c>
      <c r="H1974">
        <v>1702844.3675675672</v>
      </c>
      <c r="I1974">
        <v>293155.63243243261</v>
      </c>
      <c r="J1974">
        <v>22589.217391304348</v>
      </c>
      <c r="K1974" t="s">
        <v>7503</v>
      </c>
      <c r="L1974" t="s">
        <v>7974</v>
      </c>
      <c r="M1974">
        <v>25000</v>
      </c>
      <c r="N1974">
        <v>23333.333333333332</v>
      </c>
      <c r="O1974">
        <v>0</v>
      </c>
      <c r="P1974">
        <v>44311.199999999997</v>
      </c>
      <c r="Q1974">
        <v>177921.88170779496</v>
      </c>
    </row>
    <row r="1975" spans="1:17">
      <c r="A1975" s="78">
        <v>46265</v>
      </c>
      <c r="B1975" t="s">
        <v>7828</v>
      </c>
      <c r="C1975" t="s">
        <v>6188</v>
      </c>
      <c r="D1975" t="s">
        <v>6156</v>
      </c>
      <c r="E1975" t="s">
        <v>20</v>
      </c>
      <c r="F1975">
        <v>8</v>
      </c>
      <c r="G1975">
        <v>1374180.0000000002</v>
      </c>
      <c r="H1975">
        <v>1018748.3675675675</v>
      </c>
      <c r="I1975">
        <v>219251.6324324325</v>
      </c>
      <c r="J1975">
        <v>32983.930434782611</v>
      </c>
      <c r="K1975" t="s">
        <v>7970</v>
      </c>
      <c r="L1975" t="s">
        <v>7972</v>
      </c>
      <c r="M1975">
        <v>0</v>
      </c>
      <c r="N1975">
        <v>0</v>
      </c>
      <c r="O1975">
        <v>0</v>
      </c>
      <c r="P1975">
        <v>27483.600000000002</v>
      </c>
      <c r="Q1975">
        <v>158784.10199764988</v>
      </c>
    </row>
    <row r="1976" spans="1:17">
      <c r="A1976" s="78">
        <v>46265</v>
      </c>
      <c r="B1976" t="s">
        <v>7829</v>
      </c>
      <c r="C1976" t="s">
        <v>6138</v>
      </c>
      <c r="D1976" t="s">
        <v>6248</v>
      </c>
      <c r="E1976" t="s">
        <v>84</v>
      </c>
      <c r="F1976">
        <v>2</v>
      </c>
      <c r="G1976">
        <v>302660</v>
      </c>
      <c r="H1976">
        <v>222177.12432432431</v>
      </c>
      <c r="I1976">
        <v>50489.54234234232</v>
      </c>
      <c r="J1976">
        <v>8004.1739130434789</v>
      </c>
      <c r="K1976" t="s">
        <v>7970</v>
      </c>
      <c r="L1976" t="s">
        <v>7971</v>
      </c>
      <c r="M1976">
        <v>0</v>
      </c>
      <c r="N1976">
        <v>5000</v>
      </c>
      <c r="O1976">
        <v>0</v>
      </c>
      <c r="P1976">
        <v>6053.2</v>
      </c>
      <c r="Q1976">
        <v>31432.168429298839</v>
      </c>
    </row>
    <row r="1977" spans="1:17">
      <c r="A1977" s="78">
        <v>46265</v>
      </c>
      <c r="B1977" t="s">
        <v>7830</v>
      </c>
      <c r="C1977" t="s">
        <v>6134</v>
      </c>
      <c r="D1977" t="s">
        <v>6166</v>
      </c>
      <c r="E1977" t="s">
        <v>84</v>
      </c>
      <c r="F1977">
        <v>2</v>
      </c>
      <c r="G1977">
        <v>207385</v>
      </c>
      <c r="H1977">
        <v>148683.02702702701</v>
      </c>
      <c r="I1977">
        <v>38150.306306306302</v>
      </c>
      <c r="J1977">
        <v>7162.434782608696</v>
      </c>
      <c r="K1977" t="s">
        <v>7970</v>
      </c>
      <c r="L1977" t="s">
        <v>7971</v>
      </c>
      <c r="M1977">
        <v>0</v>
      </c>
      <c r="N1977">
        <v>3333.3333333333335</v>
      </c>
      <c r="O1977">
        <v>0</v>
      </c>
      <c r="P1977">
        <v>4147.7</v>
      </c>
      <c r="Q1977">
        <v>23506.838190364273</v>
      </c>
    </row>
    <row r="1978" spans="1:17">
      <c r="A1978" s="78">
        <v>46265</v>
      </c>
      <c r="B1978" t="s">
        <v>7831</v>
      </c>
      <c r="C1978" t="s">
        <v>6239</v>
      </c>
      <c r="D1978" t="s">
        <v>6135</v>
      </c>
      <c r="E1978" t="s">
        <v>20</v>
      </c>
      <c r="F1978">
        <v>24</v>
      </c>
      <c r="G1978">
        <v>2215560</v>
      </c>
      <c r="H1978">
        <v>1702844.3675675672</v>
      </c>
      <c r="I1978">
        <v>293155.63243243261</v>
      </c>
      <c r="J1978">
        <v>22589.217391304348</v>
      </c>
      <c r="K1978" t="s">
        <v>7503</v>
      </c>
      <c r="L1978" t="s">
        <v>7974</v>
      </c>
      <c r="M1978">
        <v>25000</v>
      </c>
      <c r="N1978">
        <v>29411.764705882353</v>
      </c>
      <c r="O1978">
        <v>0</v>
      </c>
      <c r="P1978">
        <v>44311.199999999997</v>
      </c>
      <c r="Q1978">
        <v>171843.45033524593</v>
      </c>
    </row>
    <row r="1979" spans="1:17">
      <c r="A1979" s="78">
        <v>46265</v>
      </c>
      <c r="B1979" t="s">
        <v>7832</v>
      </c>
      <c r="C1979" t="s">
        <v>6175</v>
      </c>
      <c r="D1979" t="s">
        <v>6207</v>
      </c>
      <c r="E1979" t="s">
        <v>84</v>
      </c>
      <c r="F1979">
        <v>4</v>
      </c>
      <c r="G1979">
        <v>1149220</v>
      </c>
      <c r="H1979">
        <v>872068.32432432426</v>
      </c>
      <c r="I1979">
        <v>163265.00900900899</v>
      </c>
      <c r="J1979">
        <v>12978.08695652174</v>
      </c>
      <c r="K1979" t="s">
        <v>7970</v>
      </c>
      <c r="L1979" t="s">
        <v>7971</v>
      </c>
      <c r="M1979">
        <v>0</v>
      </c>
      <c r="N1979">
        <v>5882.3529411764703</v>
      </c>
      <c r="O1979">
        <v>0</v>
      </c>
      <c r="P1979">
        <v>22984.399999999998</v>
      </c>
      <c r="Q1979">
        <v>121420.1691113108</v>
      </c>
    </row>
    <row r="1980" spans="1:17">
      <c r="A1980" s="78">
        <v>46265</v>
      </c>
      <c r="B1980" t="s">
        <v>7833</v>
      </c>
      <c r="C1980" t="s">
        <v>6143</v>
      </c>
      <c r="D1980" t="s">
        <v>6353</v>
      </c>
      <c r="E1980" t="s">
        <v>84</v>
      </c>
      <c r="F1980">
        <v>4</v>
      </c>
      <c r="G1980">
        <v>280830</v>
      </c>
      <c r="H1980">
        <v>209542.91891891891</v>
      </c>
      <c r="I1980">
        <v>43457.081081081065</v>
      </c>
      <c r="J1980">
        <v>3336.3478260869565</v>
      </c>
      <c r="K1980" t="s">
        <v>7967</v>
      </c>
      <c r="L1980" t="s">
        <v>7973</v>
      </c>
      <c r="M1980">
        <v>0</v>
      </c>
      <c r="N1980">
        <v>0</v>
      </c>
      <c r="O1980">
        <v>9829.0500000000011</v>
      </c>
      <c r="P1980">
        <v>5616.5999999999995</v>
      </c>
      <c r="Q1980">
        <v>24675.083254994104</v>
      </c>
    </row>
    <row r="1981" spans="1:17">
      <c r="A1981" s="78">
        <v>46265</v>
      </c>
      <c r="B1981" t="s">
        <v>7833</v>
      </c>
      <c r="C1981" t="s">
        <v>6143</v>
      </c>
      <c r="D1981" t="s">
        <v>6383</v>
      </c>
      <c r="E1981" t="s">
        <v>84</v>
      </c>
      <c r="F1981">
        <v>4</v>
      </c>
      <c r="G1981">
        <v>685980.00000000012</v>
      </c>
      <c r="H1981">
        <v>504135.6108108107</v>
      </c>
      <c r="I1981">
        <v>113864.3891891893</v>
      </c>
      <c r="J1981">
        <v>12794.434782608696</v>
      </c>
      <c r="K1981" t="s">
        <v>7967</v>
      </c>
      <c r="L1981" t="s">
        <v>7973</v>
      </c>
      <c r="M1981">
        <v>0</v>
      </c>
      <c r="N1981">
        <v>0</v>
      </c>
      <c r="O1981">
        <v>24009.300000000007</v>
      </c>
      <c r="P1981">
        <v>13719.6</v>
      </c>
      <c r="Q1981">
        <v>63341.054406580595</v>
      </c>
    </row>
    <row r="1982" spans="1:17">
      <c r="A1982" s="78">
        <v>46265</v>
      </c>
      <c r="B1982" t="s">
        <v>7834</v>
      </c>
      <c r="C1982" t="s">
        <v>6143</v>
      </c>
      <c r="D1982" t="s">
        <v>6160</v>
      </c>
      <c r="E1982" t="s">
        <v>20</v>
      </c>
      <c r="F1982">
        <v>1</v>
      </c>
      <c r="G1982">
        <v>810300</v>
      </c>
      <c r="H1982">
        <v>598738.07567567565</v>
      </c>
      <c r="I1982">
        <v>131261.92432432424</v>
      </c>
      <c r="J1982">
        <v>19910.956521739132</v>
      </c>
      <c r="K1982" t="s">
        <v>7970</v>
      </c>
      <c r="L1982" t="s">
        <v>7972</v>
      </c>
      <c r="M1982">
        <v>0</v>
      </c>
      <c r="N1982">
        <v>0</v>
      </c>
      <c r="O1982">
        <v>0</v>
      </c>
      <c r="P1982">
        <v>16206</v>
      </c>
      <c r="Q1982">
        <v>95144.967802585103</v>
      </c>
    </row>
    <row r="1983" spans="1:17">
      <c r="A1983" s="78">
        <v>46265</v>
      </c>
      <c r="B1983" t="s">
        <v>7835</v>
      </c>
      <c r="C1983" t="s">
        <v>6138</v>
      </c>
      <c r="D1983" t="s">
        <v>6156</v>
      </c>
      <c r="E1983" t="s">
        <v>20</v>
      </c>
      <c r="F1983">
        <v>2</v>
      </c>
      <c r="G1983">
        <v>343545.00000000006</v>
      </c>
      <c r="H1983">
        <v>254687.09189189188</v>
      </c>
      <c r="I1983">
        <v>54812.908108108124</v>
      </c>
      <c r="J1983">
        <v>8245.9826086956527</v>
      </c>
      <c r="K1983" t="s">
        <v>7970</v>
      </c>
      <c r="L1983" t="s">
        <v>7971</v>
      </c>
      <c r="M1983">
        <v>0</v>
      </c>
      <c r="N1983">
        <v>3846.1538461538462</v>
      </c>
      <c r="O1983">
        <v>0</v>
      </c>
      <c r="P1983">
        <v>6870.9000000000005</v>
      </c>
      <c r="Q1983">
        <v>35849.871653258626</v>
      </c>
    </row>
    <row r="1984" spans="1:17">
      <c r="A1984" s="78">
        <v>46265</v>
      </c>
      <c r="B1984" t="s">
        <v>7835</v>
      </c>
      <c r="C1984" t="s">
        <v>6138</v>
      </c>
      <c r="D1984" t="s">
        <v>6135</v>
      </c>
      <c r="E1984" t="s">
        <v>20</v>
      </c>
      <c r="F1984">
        <v>4</v>
      </c>
      <c r="G1984">
        <v>369260</v>
      </c>
      <c r="H1984">
        <v>283807.39459459455</v>
      </c>
      <c r="I1984">
        <v>48859.272072072083</v>
      </c>
      <c r="J1984">
        <v>3764.8695652173915</v>
      </c>
      <c r="K1984" t="s">
        <v>7970</v>
      </c>
      <c r="L1984" t="s">
        <v>7971</v>
      </c>
      <c r="M1984">
        <v>0</v>
      </c>
      <c r="N1984">
        <v>3846.1538461538462</v>
      </c>
      <c r="O1984">
        <v>0</v>
      </c>
      <c r="P1984">
        <v>7385.2000000000007</v>
      </c>
      <c r="Q1984">
        <v>33863.04866070085</v>
      </c>
    </row>
    <row r="1985" spans="1:17">
      <c r="A1985" s="78">
        <v>46265</v>
      </c>
      <c r="B1985" t="s">
        <v>7836</v>
      </c>
      <c r="C1985" t="s">
        <v>6201</v>
      </c>
      <c r="D1985" t="s">
        <v>6135</v>
      </c>
      <c r="E1985" t="s">
        <v>20</v>
      </c>
      <c r="F1985">
        <v>48</v>
      </c>
      <c r="G1985">
        <v>4431120</v>
      </c>
      <c r="H1985">
        <v>3405688.7351351343</v>
      </c>
      <c r="I1985">
        <v>586311.26486486522</v>
      </c>
      <c r="J1985">
        <v>65178.434782608696</v>
      </c>
      <c r="K1985" t="s">
        <v>7503</v>
      </c>
      <c r="L1985" t="s">
        <v>7974</v>
      </c>
      <c r="M1985">
        <v>50000</v>
      </c>
      <c r="N1985">
        <v>25000</v>
      </c>
      <c r="O1985">
        <v>0</v>
      </c>
      <c r="P1985">
        <v>88622.399999999994</v>
      </c>
      <c r="Q1985">
        <v>357510.43008225656</v>
      </c>
    </row>
    <row r="1986" spans="1:17">
      <c r="A1986" s="78">
        <v>46265</v>
      </c>
      <c r="B1986" t="s">
        <v>7837</v>
      </c>
      <c r="C1986" t="s">
        <v>6239</v>
      </c>
      <c r="D1986" t="s">
        <v>6156</v>
      </c>
      <c r="E1986" t="s">
        <v>20</v>
      </c>
      <c r="F1986">
        <v>12</v>
      </c>
      <c r="G1986">
        <v>2061270.0000000002</v>
      </c>
      <c r="H1986">
        <v>1528122.5513513512</v>
      </c>
      <c r="I1986">
        <v>328877.4486486488</v>
      </c>
      <c r="J1986">
        <v>49475.895652173916</v>
      </c>
      <c r="K1986" t="s">
        <v>7970</v>
      </c>
      <c r="L1986" t="s">
        <v>7971</v>
      </c>
      <c r="M1986">
        <v>0</v>
      </c>
      <c r="N1986">
        <v>10526.315789473685</v>
      </c>
      <c r="O1986">
        <v>0</v>
      </c>
      <c r="P1986">
        <v>41225.4</v>
      </c>
      <c r="Q1986">
        <v>227649.8372070012</v>
      </c>
    </row>
    <row r="1987" spans="1:17">
      <c r="A1987" s="78">
        <v>46265</v>
      </c>
      <c r="B1987" t="s">
        <v>7837</v>
      </c>
      <c r="C1987" t="s">
        <v>6239</v>
      </c>
      <c r="D1987" t="s">
        <v>6160</v>
      </c>
      <c r="E1987" t="s">
        <v>20</v>
      </c>
      <c r="F1987">
        <v>1</v>
      </c>
      <c r="G1987">
        <v>810300</v>
      </c>
      <c r="H1987">
        <v>598738.07567567565</v>
      </c>
      <c r="I1987">
        <v>131261.92432432424</v>
      </c>
      <c r="J1987">
        <v>19910.956521739132</v>
      </c>
      <c r="K1987" t="s">
        <v>7970</v>
      </c>
      <c r="L1987" t="s">
        <v>7971</v>
      </c>
      <c r="M1987">
        <v>0</v>
      </c>
      <c r="N1987">
        <v>10526.315789473685</v>
      </c>
      <c r="O1987">
        <v>0</v>
      </c>
      <c r="P1987">
        <v>16206</v>
      </c>
      <c r="Q1987">
        <v>84618.652013111423</v>
      </c>
    </row>
    <row r="1988" spans="1:17">
      <c r="A1988" s="78">
        <v>46265</v>
      </c>
      <c r="B1988" t="s">
        <v>7837</v>
      </c>
      <c r="C1988" t="s">
        <v>6239</v>
      </c>
      <c r="D1988" t="s">
        <v>6131</v>
      </c>
      <c r="E1988" t="s">
        <v>20</v>
      </c>
      <c r="F1988">
        <v>12</v>
      </c>
      <c r="G1988">
        <v>309782.5</v>
      </c>
      <c r="H1988">
        <v>238971.37297297292</v>
      </c>
      <c r="I1988">
        <v>40111.96036036039</v>
      </c>
      <c r="J1988">
        <v>2252.7969391304346</v>
      </c>
      <c r="K1988" t="s">
        <v>7970</v>
      </c>
      <c r="L1988" t="s">
        <v>7971</v>
      </c>
      <c r="M1988">
        <v>0</v>
      </c>
      <c r="N1988">
        <v>10526.315789473685</v>
      </c>
      <c r="O1988">
        <v>0</v>
      </c>
      <c r="P1988">
        <v>6195.65</v>
      </c>
      <c r="Q1988">
        <v>21137.197631756266</v>
      </c>
    </row>
    <row r="1989" spans="1:17">
      <c r="A1989" s="78">
        <v>46265</v>
      </c>
      <c r="B1989" t="s">
        <v>7838</v>
      </c>
      <c r="C1989" t="s">
        <v>6196</v>
      </c>
      <c r="D1989" t="s">
        <v>6167</v>
      </c>
      <c r="E1989" t="s">
        <v>84</v>
      </c>
      <c r="F1989">
        <v>6</v>
      </c>
      <c r="G1989">
        <v>404595.00000000006</v>
      </c>
      <c r="H1989">
        <v>309091.21297297289</v>
      </c>
      <c r="I1989">
        <v>55408.787027027109</v>
      </c>
      <c r="J1989">
        <v>4141.3565217391306</v>
      </c>
      <c r="K1989" t="s">
        <v>7970</v>
      </c>
      <c r="L1989" t="s">
        <v>7972</v>
      </c>
      <c r="M1989">
        <v>0</v>
      </c>
      <c r="N1989">
        <v>0</v>
      </c>
      <c r="O1989">
        <v>0</v>
      </c>
      <c r="P1989">
        <v>8091.9000000000005</v>
      </c>
      <c r="Q1989">
        <v>43175.530505287978</v>
      </c>
    </row>
    <row r="1990" spans="1:17">
      <c r="A1990" s="78">
        <v>46265</v>
      </c>
      <c r="B1990" t="s">
        <v>7839</v>
      </c>
      <c r="C1990" t="s">
        <v>6158</v>
      </c>
      <c r="D1990" t="s">
        <v>3976</v>
      </c>
      <c r="E1990" t="s">
        <v>2770</v>
      </c>
      <c r="F1990">
        <v>60</v>
      </c>
      <c r="G1990">
        <v>587300.99999999988</v>
      </c>
      <c r="H1990">
        <v>439115.67567567562</v>
      </c>
      <c r="I1990">
        <v>89984.324324324261</v>
      </c>
      <c r="J1990">
        <v>2203.8260869565215</v>
      </c>
      <c r="K1990" t="s">
        <v>7970</v>
      </c>
      <c r="L1990" t="s">
        <v>7972</v>
      </c>
      <c r="M1990">
        <v>0</v>
      </c>
      <c r="N1990">
        <v>0</v>
      </c>
      <c r="O1990">
        <v>0</v>
      </c>
      <c r="P1990">
        <v>0</v>
      </c>
      <c r="Q1990">
        <v>87780.498237367734</v>
      </c>
    </row>
    <row r="1991" spans="1:17">
      <c r="A1991" s="78">
        <v>46265</v>
      </c>
      <c r="B1991" t="s">
        <v>7840</v>
      </c>
      <c r="C1991" t="s">
        <v>6138</v>
      </c>
      <c r="D1991" t="s">
        <v>6294</v>
      </c>
      <c r="E1991" t="s">
        <v>84</v>
      </c>
      <c r="F1991">
        <v>1</v>
      </c>
      <c r="G1991">
        <v>707347.50000000012</v>
      </c>
      <c r="H1991">
        <v>516692.77837837825</v>
      </c>
      <c r="I1991">
        <v>120557.22162162175</v>
      </c>
      <c r="J1991">
        <v>19903.304347826088</v>
      </c>
      <c r="K1991" t="s">
        <v>7970</v>
      </c>
      <c r="L1991" t="s">
        <v>7971</v>
      </c>
      <c r="M1991">
        <v>0</v>
      </c>
      <c r="N1991">
        <v>7142.8571428571431</v>
      </c>
      <c r="O1991">
        <v>0</v>
      </c>
      <c r="P1991">
        <v>14146.95</v>
      </c>
      <c r="Q1991">
        <v>79364.110130938527</v>
      </c>
    </row>
    <row r="1992" spans="1:17">
      <c r="A1992" s="78">
        <v>46265</v>
      </c>
      <c r="B1992" t="s">
        <v>7841</v>
      </c>
      <c r="C1992" t="s">
        <v>6201</v>
      </c>
      <c r="D1992" t="s">
        <v>6135</v>
      </c>
      <c r="E1992" t="s">
        <v>20</v>
      </c>
      <c r="F1992">
        <v>48</v>
      </c>
      <c r="G1992">
        <v>4431120</v>
      </c>
      <c r="H1992">
        <v>3405688.7351351343</v>
      </c>
      <c r="I1992">
        <v>586311.26486486522</v>
      </c>
      <c r="J1992">
        <v>65178.434782608696</v>
      </c>
      <c r="K1992" t="s">
        <v>7970</v>
      </c>
      <c r="L1992" t="s">
        <v>7971</v>
      </c>
      <c r="M1992">
        <v>0</v>
      </c>
      <c r="N1992">
        <v>28571.428571428572</v>
      </c>
      <c r="O1992">
        <v>0</v>
      </c>
      <c r="P1992">
        <v>88622.399999999994</v>
      </c>
      <c r="Q1992">
        <v>403939.00151082792</v>
      </c>
    </row>
    <row r="1993" spans="1:17">
      <c r="A1993" s="78">
        <v>46265</v>
      </c>
      <c r="B1993" t="s">
        <v>7842</v>
      </c>
      <c r="C1993" t="s">
        <v>6143</v>
      </c>
      <c r="D1993" t="s">
        <v>6148</v>
      </c>
      <c r="E1993" t="s">
        <v>84</v>
      </c>
      <c r="F1993">
        <v>4</v>
      </c>
      <c r="G1993">
        <v>304140</v>
      </c>
      <c r="H1993">
        <v>230805.36216216214</v>
      </c>
      <c r="I1993">
        <v>43194.637837837858</v>
      </c>
      <c r="J1993">
        <v>3336.3478260869565</v>
      </c>
      <c r="K1993" t="s">
        <v>7967</v>
      </c>
      <c r="L1993" t="s">
        <v>7973</v>
      </c>
      <c r="M1993">
        <v>0</v>
      </c>
      <c r="N1993">
        <v>0</v>
      </c>
      <c r="O1993">
        <v>12165.6</v>
      </c>
      <c r="P1993">
        <v>6082.8</v>
      </c>
      <c r="Q1993">
        <v>21609.8900117509</v>
      </c>
    </row>
    <row r="1994" spans="1:17">
      <c r="A1994" s="78">
        <v>46265</v>
      </c>
      <c r="B1994" t="s">
        <v>7843</v>
      </c>
      <c r="C1994" t="s">
        <v>6158</v>
      </c>
      <c r="D1994" t="s">
        <v>6129</v>
      </c>
      <c r="E1994" t="s">
        <v>20</v>
      </c>
      <c r="F1994">
        <v>36</v>
      </c>
      <c r="G1994">
        <v>503107.50000000006</v>
      </c>
      <c r="H1994">
        <v>388964.04324324313</v>
      </c>
      <c r="I1994">
        <v>64285.956756756874</v>
      </c>
      <c r="J1994">
        <v>3994.4347826086955</v>
      </c>
      <c r="K1994" t="s">
        <v>7970</v>
      </c>
      <c r="L1994" t="s">
        <v>7971</v>
      </c>
      <c r="M1994">
        <v>0</v>
      </c>
      <c r="N1994">
        <v>12500</v>
      </c>
      <c r="O1994">
        <v>0</v>
      </c>
      <c r="P1994">
        <v>10062.150000000001</v>
      </c>
      <c r="Q1994">
        <v>37729.371974148176</v>
      </c>
    </row>
    <row r="1995" spans="1:17">
      <c r="A1995" s="78">
        <v>46265</v>
      </c>
      <c r="B1995" t="s">
        <v>7843</v>
      </c>
      <c r="C1995" t="s">
        <v>6158</v>
      </c>
      <c r="D1995" t="s">
        <v>6131</v>
      </c>
      <c r="E1995" t="s">
        <v>20</v>
      </c>
      <c r="F1995">
        <v>48</v>
      </c>
      <c r="G1995">
        <v>1239130</v>
      </c>
      <c r="H1995">
        <v>955885.4918918917</v>
      </c>
      <c r="I1995">
        <v>160447.84144144156</v>
      </c>
      <c r="J1995">
        <v>9011.1877565217383</v>
      </c>
      <c r="K1995" t="s">
        <v>7970</v>
      </c>
      <c r="L1995" t="s">
        <v>7971</v>
      </c>
      <c r="M1995">
        <v>0</v>
      </c>
      <c r="N1995">
        <v>12500</v>
      </c>
      <c r="O1995">
        <v>0</v>
      </c>
      <c r="P1995">
        <v>24782.6</v>
      </c>
      <c r="Q1995">
        <v>114154.05368491981</v>
      </c>
    </row>
    <row r="1996" spans="1:17">
      <c r="A1996" s="78">
        <v>46265</v>
      </c>
      <c r="B1996" t="s">
        <v>7844</v>
      </c>
      <c r="C1996" t="s">
        <v>6188</v>
      </c>
      <c r="D1996" t="s">
        <v>6218</v>
      </c>
      <c r="E1996" t="s">
        <v>20</v>
      </c>
      <c r="F1996">
        <v>24</v>
      </c>
      <c r="G1996">
        <v>2284379.9999999995</v>
      </c>
      <c r="H1996">
        <v>1741671.4378378377</v>
      </c>
      <c r="I1996">
        <v>316328.5621621618</v>
      </c>
      <c r="J1996">
        <v>19816.069565217393</v>
      </c>
      <c r="K1996" t="s">
        <v>7970</v>
      </c>
      <c r="L1996" t="s">
        <v>7971</v>
      </c>
      <c r="M1996">
        <v>0</v>
      </c>
      <c r="N1996">
        <v>14285.714285714286</v>
      </c>
      <c r="O1996">
        <v>0</v>
      </c>
      <c r="P1996">
        <v>45687.6</v>
      </c>
      <c r="Q1996">
        <v>236539.17831123012</v>
      </c>
    </row>
    <row r="1997" spans="1:17">
      <c r="A1997" s="78">
        <v>46265</v>
      </c>
      <c r="B1997" t="s">
        <v>7845</v>
      </c>
      <c r="C1997" t="s">
        <v>6175</v>
      </c>
      <c r="D1997" t="s">
        <v>6156</v>
      </c>
      <c r="E1997" t="s">
        <v>20</v>
      </c>
      <c r="F1997">
        <v>2</v>
      </c>
      <c r="G1997">
        <v>343545.00000000006</v>
      </c>
      <c r="H1997">
        <v>254687.09189189188</v>
      </c>
      <c r="I1997">
        <v>54812.908108108124</v>
      </c>
      <c r="J1997">
        <v>8245.9826086956527</v>
      </c>
      <c r="K1997" t="s">
        <v>7970</v>
      </c>
      <c r="L1997" t="s">
        <v>7971</v>
      </c>
      <c r="M1997">
        <v>0</v>
      </c>
      <c r="N1997">
        <v>10000</v>
      </c>
      <c r="O1997">
        <v>0</v>
      </c>
      <c r="P1997">
        <v>6870.9000000000005</v>
      </c>
      <c r="Q1997">
        <v>29696.02549941247</v>
      </c>
    </row>
    <row r="1998" spans="1:17">
      <c r="A1998" s="78">
        <v>46265</v>
      </c>
      <c r="B1998" t="s">
        <v>7845</v>
      </c>
      <c r="C1998" t="s">
        <v>6175</v>
      </c>
      <c r="D1998" t="s">
        <v>6207</v>
      </c>
      <c r="E1998" t="s">
        <v>84</v>
      </c>
      <c r="F1998">
        <v>2</v>
      </c>
      <c r="G1998">
        <v>574610</v>
      </c>
      <c r="H1998">
        <v>436034.16216216213</v>
      </c>
      <c r="I1998">
        <v>81632.504504504497</v>
      </c>
      <c r="J1998">
        <v>6489.04347826087</v>
      </c>
      <c r="K1998" t="s">
        <v>7970</v>
      </c>
      <c r="L1998" t="s">
        <v>7971</v>
      </c>
      <c r="M1998">
        <v>0</v>
      </c>
      <c r="N1998">
        <v>10000</v>
      </c>
      <c r="O1998">
        <v>0</v>
      </c>
      <c r="P1998">
        <v>11492.199999999999</v>
      </c>
      <c r="Q1998">
        <v>53651.261026243636</v>
      </c>
    </row>
    <row r="1999" spans="1:17">
      <c r="A1999" s="78">
        <v>46265</v>
      </c>
      <c r="B1999" t="s">
        <v>7846</v>
      </c>
      <c r="C1999" t="s">
        <v>6188</v>
      </c>
      <c r="D1999" t="s">
        <v>6135</v>
      </c>
      <c r="E1999" t="s">
        <v>20</v>
      </c>
      <c r="F1999">
        <v>24</v>
      </c>
      <c r="G1999">
        <v>2215560</v>
      </c>
      <c r="H1999">
        <v>1702844.3675675672</v>
      </c>
      <c r="I1999">
        <v>293155.63243243261</v>
      </c>
      <c r="J1999">
        <v>22589.217391304348</v>
      </c>
      <c r="K1999" t="s">
        <v>7503</v>
      </c>
      <c r="L1999" t="s">
        <v>7974</v>
      </c>
      <c r="M1999">
        <v>25000</v>
      </c>
      <c r="N1999">
        <v>14285.714285714286</v>
      </c>
      <c r="O1999">
        <v>0</v>
      </c>
      <c r="P1999">
        <v>44311.199999999997</v>
      </c>
      <c r="Q1999">
        <v>186969.50075541402</v>
      </c>
    </row>
    <row r="2000" spans="1:17">
      <c r="A2000" s="78">
        <v>46265</v>
      </c>
      <c r="B2000" t="s">
        <v>7847</v>
      </c>
      <c r="C2000" t="s">
        <v>6188</v>
      </c>
      <c r="D2000" t="s">
        <v>6156</v>
      </c>
      <c r="E2000" t="s">
        <v>20</v>
      </c>
      <c r="F2000">
        <v>4</v>
      </c>
      <c r="G2000">
        <v>687090.00000000012</v>
      </c>
      <c r="H2000">
        <v>509374.18378378375</v>
      </c>
      <c r="I2000">
        <v>109625.81621621625</v>
      </c>
      <c r="J2000">
        <v>16491.965217391305</v>
      </c>
      <c r="K2000" t="s">
        <v>7970</v>
      </c>
      <c r="L2000" t="s">
        <v>7971</v>
      </c>
      <c r="M2000">
        <v>0</v>
      </c>
      <c r="N2000">
        <v>7142.8571428571431</v>
      </c>
      <c r="O2000">
        <v>0</v>
      </c>
      <c r="P2000">
        <v>13741.800000000001</v>
      </c>
      <c r="Q2000">
        <v>72249.193855967795</v>
      </c>
    </row>
    <row r="2001" spans="1:17">
      <c r="A2001" s="78">
        <v>46265</v>
      </c>
      <c r="B2001" t="s">
        <v>7847</v>
      </c>
      <c r="C2001" t="s">
        <v>6188</v>
      </c>
      <c r="D2001" t="s">
        <v>6148</v>
      </c>
      <c r="E2001" t="s">
        <v>84</v>
      </c>
      <c r="F2001">
        <v>4</v>
      </c>
      <c r="G2001">
        <v>304140</v>
      </c>
      <c r="H2001">
        <v>230805.36216216214</v>
      </c>
      <c r="I2001">
        <v>43194.637837837858</v>
      </c>
      <c r="J2001">
        <v>3336.3478260869565</v>
      </c>
      <c r="K2001" t="s">
        <v>7970</v>
      </c>
      <c r="L2001" t="s">
        <v>7971</v>
      </c>
      <c r="M2001">
        <v>0</v>
      </c>
      <c r="N2001">
        <v>7142.8571428571431</v>
      </c>
      <c r="O2001">
        <v>0</v>
      </c>
      <c r="P2001">
        <v>6082.8</v>
      </c>
      <c r="Q2001">
        <v>26632.632868893754</v>
      </c>
    </row>
    <row r="2002" spans="1:17">
      <c r="A2002" s="78">
        <v>46265</v>
      </c>
      <c r="B2002" t="s">
        <v>7848</v>
      </c>
      <c r="C2002" t="s">
        <v>6158</v>
      </c>
      <c r="D2002" t="s">
        <v>3976</v>
      </c>
      <c r="E2002" t="s">
        <v>2770</v>
      </c>
      <c r="F2002">
        <v>60</v>
      </c>
      <c r="G2002">
        <v>587300.99999999988</v>
      </c>
      <c r="H2002">
        <v>439115.67567567562</v>
      </c>
      <c r="I2002">
        <v>89984.324324324261</v>
      </c>
      <c r="J2002">
        <v>2203.8260869565215</v>
      </c>
      <c r="K2002" t="s">
        <v>7970</v>
      </c>
      <c r="L2002" t="s">
        <v>7972</v>
      </c>
      <c r="M2002">
        <v>0</v>
      </c>
      <c r="N2002">
        <v>0</v>
      </c>
      <c r="O2002">
        <v>0</v>
      </c>
      <c r="P2002">
        <v>0</v>
      </c>
      <c r="Q2002">
        <v>87780.498237367734</v>
      </c>
    </row>
    <row r="2003" spans="1:17">
      <c r="A2003" s="78">
        <v>46265</v>
      </c>
      <c r="B2003" t="s">
        <v>7849</v>
      </c>
      <c r="C2003" t="s">
        <v>6158</v>
      </c>
      <c r="D2003" t="s">
        <v>6148</v>
      </c>
      <c r="E2003" t="s">
        <v>84</v>
      </c>
      <c r="F2003">
        <v>8</v>
      </c>
      <c r="G2003">
        <v>608280</v>
      </c>
      <c r="H2003">
        <v>461610.72432432428</v>
      </c>
      <c r="I2003">
        <v>86389.275675675715</v>
      </c>
      <c r="J2003">
        <v>6672.695652173913</v>
      </c>
      <c r="K2003" t="s">
        <v>7970</v>
      </c>
      <c r="L2003" t="s">
        <v>7972</v>
      </c>
      <c r="M2003">
        <v>0</v>
      </c>
      <c r="N2003">
        <v>0</v>
      </c>
      <c r="O2003">
        <v>0</v>
      </c>
      <c r="P2003">
        <v>12165.6</v>
      </c>
      <c r="Q2003">
        <v>67550.98002350179</v>
      </c>
    </row>
    <row r="2004" spans="1:17">
      <c r="A2004" s="78">
        <v>46265</v>
      </c>
      <c r="B2004" t="s">
        <v>7850</v>
      </c>
      <c r="C2004" t="s">
        <v>6188</v>
      </c>
      <c r="D2004" t="s">
        <v>6135</v>
      </c>
      <c r="E2004" t="s">
        <v>20</v>
      </c>
      <c r="F2004">
        <v>24</v>
      </c>
      <c r="G2004">
        <v>2215560</v>
      </c>
      <c r="H2004">
        <v>1702844.3675675672</v>
      </c>
      <c r="I2004">
        <v>293155.63243243261</v>
      </c>
      <c r="J2004">
        <v>22589.217391304348</v>
      </c>
      <c r="K2004" t="s">
        <v>7503</v>
      </c>
      <c r="L2004" t="s">
        <v>7974</v>
      </c>
      <c r="M2004">
        <v>25000</v>
      </c>
      <c r="N2004">
        <v>16666.666666666668</v>
      </c>
      <c r="O2004">
        <v>0</v>
      </c>
      <c r="P2004">
        <v>44311.199999999997</v>
      </c>
      <c r="Q2004">
        <v>184588.54837446165</v>
      </c>
    </row>
    <row r="2005" spans="1:17">
      <c r="A2005" s="78">
        <v>46265</v>
      </c>
      <c r="B2005" t="s">
        <v>7851</v>
      </c>
      <c r="C2005" t="s">
        <v>6287</v>
      </c>
      <c r="D2005" t="s">
        <v>6218</v>
      </c>
      <c r="E2005" t="s">
        <v>20</v>
      </c>
      <c r="F2005">
        <v>12</v>
      </c>
      <c r="G2005">
        <v>1142189.9999999998</v>
      </c>
      <c r="H2005">
        <v>870835.71891891886</v>
      </c>
      <c r="I2005">
        <v>158164.2810810809</v>
      </c>
      <c r="J2005">
        <v>9908.0347826086963</v>
      </c>
      <c r="K2005" t="s">
        <v>7970</v>
      </c>
      <c r="L2005" t="s">
        <v>7972</v>
      </c>
      <c r="M2005">
        <v>0</v>
      </c>
      <c r="N2005">
        <v>0</v>
      </c>
      <c r="O2005">
        <v>0</v>
      </c>
      <c r="P2005">
        <v>22843.8</v>
      </c>
      <c r="Q2005">
        <v>125412.44629847219</v>
      </c>
    </row>
    <row r="2006" spans="1:17">
      <c r="A2006" s="78">
        <v>46265</v>
      </c>
      <c r="B2006" t="s">
        <v>7852</v>
      </c>
      <c r="C2006" t="s">
        <v>6239</v>
      </c>
      <c r="D2006" t="s">
        <v>6135</v>
      </c>
      <c r="E2006" t="s">
        <v>20</v>
      </c>
      <c r="F2006">
        <v>24</v>
      </c>
      <c r="G2006">
        <v>2215560</v>
      </c>
      <c r="H2006">
        <v>1702844.3675675672</v>
      </c>
      <c r="I2006">
        <v>293155.63243243261</v>
      </c>
      <c r="J2006">
        <v>22589.217391304348</v>
      </c>
      <c r="K2006" t="s">
        <v>7503</v>
      </c>
      <c r="L2006" t="s">
        <v>7974</v>
      </c>
      <c r="M2006">
        <v>25000</v>
      </c>
      <c r="N2006">
        <v>29411.764705882353</v>
      </c>
      <c r="O2006">
        <v>0</v>
      </c>
      <c r="P2006">
        <v>44311.199999999997</v>
      </c>
      <c r="Q2006">
        <v>171843.45033524593</v>
      </c>
    </row>
    <row r="2007" spans="1:17">
      <c r="A2007" s="78">
        <v>46265</v>
      </c>
      <c r="B2007" t="s">
        <v>7853</v>
      </c>
      <c r="C2007" t="s">
        <v>6175</v>
      </c>
      <c r="D2007" t="s">
        <v>6156</v>
      </c>
      <c r="E2007" t="s">
        <v>20</v>
      </c>
      <c r="F2007">
        <v>4</v>
      </c>
      <c r="G2007">
        <v>687090.00000000012</v>
      </c>
      <c r="H2007">
        <v>509374.18378378375</v>
      </c>
      <c r="I2007">
        <v>109625.81621621625</v>
      </c>
      <c r="J2007">
        <v>16491.965217391305</v>
      </c>
      <c r="K2007" t="s">
        <v>7970</v>
      </c>
      <c r="L2007" t="s">
        <v>7972</v>
      </c>
      <c r="M2007">
        <v>0</v>
      </c>
      <c r="N2007">
        <v>0</v>
      </c>
      <c r="O2007">
        <v>0</v>
      </c>
      <c r="P2007">
        <v>13741.800000000001</v>
      </c>
      <c r="Q2007">
        <v>79392.05099882494</v>
      </c>
    </row>
    <row r="2008" spans="1:17">
      <c r="A2008" s="78">
        <v>46265</v>
      </c>
      <c r="B2008" t="s">
        <v>7854</v>
      </c>
      <c r="C2008" t="s">
        <v>6134</v>
      </c>
      <c r="D2008" t="s">
        <v>6156</v>
      </c>
      <c r="E2008" t="s">
        <v>20</v>
      </c>
      <c r="F2008">
        <v>8</v>
      </c>
      <c r="G2008">
        <v>1374180.0000000002</v>
      </c>
      <c r="H2008">
        <v>1018748.3675675675</v>
      </c>
      <c r="I2008">
        <v>219251.6324324325</v>
      </c>
      <c r="J2008">
        <v>32983.930434782611</v>
      </c>
      <c r="K2008" t="s">
        <v>7970</v>
      </c>
      <c r="L2008" t="s">
        <v>7971</v>
      </c>
      <c r="M2008">
        <v>0</v>
      </c>
      <c r="N2008">
        <v>10000</v>
      </c>
      <c r="O2008">
        <v>0</v>
      </c>
      <c r="P2008">
        <v>27483.600000000002</v>
      </c>
      <c r="Q2008">
        <v>148784.10199764988</v>
      </c>
    </row>
    <row r="2009" spans="1:17">
      <c r="A2009" s="78">
        <v>46265</v>
      </c>
      <c r="B2009" t="s">
        <v>7855</v>
      </c>
      <c r="C2009" t="s">
        <v>6124</v>
      </c>
      <c r="D2009" t="s">
        <v>6160</v>
      </c>
      <c r="E2009" t="s">
        <v>20</v>
      </c>
      <c r="F2009">
        <v>5</v>
      </c>
      <c r="G2009">
        <v>4051500</v>
      </c>
      <c r="H2009">
        <v>2993690.3783783782</v>
      </c>
      <c r="I2009">
        <v>656309.62162162131</v>
      </c>
      <c r="J2009">
        <v>99554.782608695648</v>
      </c>
      <c r="K2009" t="s">
        <v>7970</v>
      </c>
      <c r="L2009" t="s">
        <v>7971</v>
      </c>
      <c r="M2009">
        <v>0</v>
      </c>
      <c r="N2009">
        <v>14285.714285714286</v>
      </c>
      <c r="O2009">
        <v>0</v>
      </c>
      <c r="P2009">
        <v>81029.999999999985</v>
      </c>
      <c r="Q2009">
        <v>461439.12472721131</v>
      </c>
    </row>
    <row r="2010" spans="1:17">
      <c r="A2010" s="78">
        <v>46265</v>
      </c>
      <c r="B2010" t="s">
        <v>7856</v>
      </c>
      <c r="C2010" t="s">
        <v>6158</v>
      </c>
      <c r="D2010" t="s">
        <v>6218</v>
      </c>
      <c r="E2010" t="s">
        <v>20</v>
      </c>
      <c r="F2010">
        <v>4</v>
      </c>
      <c r="G2010">
        <v>380729.99999999994</v>
      </c>
      <c r="H2010">
        <v>290278.57297297294</v>
      </c>
      <c r="I2010">
        <v>52721.427027027006</v>
      </c>
      <c r="J2010">
        <v>3302.6782608695648</v>
      </c>
      <c r="K2010" t="s">
        <v>7970</v>
      </c>
      <c r="L2010" t="s">
        <v>7972</v>
      </c>
      <c r="M2010">
        <v>0</v>
      </c>
      <c r="N2010">
        <v>0</v>
      </c>
      <c r="O2010">
        <v>0</v>
      </c>
      <c r="P2010">
        <v>7614.5999999999995</v>
      </c>
      <c r="Q2010">
        <v>41804.148766157443</v>
      </c>
    </row>
    <row r="2011" spans="1:17">
      <c r="A2011" s="78">
        <v>46265</v>
      </c>
      <c r="B2011" t="s">
        <v>7857</v>
      </c>
      <c r="C2011" t="s">
        <v>6239</v>
      </c>
      <c r="D2011" t="s">
        <v>6135</v>
      </c>
      <c r="E2011" t="s">
        <v>20</v>
      </c>
      <c r="F2011">
        <v>6</v>
      </c>
      <c r="G2011">
        <v>553890</v>
      </c>
      <c r="H2011">
        <v>425711.09189189179</v>
      </c>
      <c r="I2011">
        <v>73288.908108108153</v>
      </c>
      <c r="J2011">
        <v>5647.304347826087</v>
      </c>
      <c r="K2011" t="s">
        <v>7970</v>
      </c>
      <c r="L2011" t="s">
        <v>7972</v>
      </c>
      <c r="M2011">
        <v>0</v>
      </c>
      <c r="N2011">
        <v>0</v>
      </c>
      <c r="O2011">
        <v>0</v>
      </c>
      <c r="P2011">
        <v>11077.8</v>
      </c>
      <c r="Q2011">
        <v>56563.80376028207</v>
      </c>
    </row>
    <row r="2012" spans="1:17">
      <c r="A2012" s="78">
        <v>46265</v>
      </c>
      <c r="B2012" t="s">
        <v>7857</v>
      </c>
      <c r="C2012" t="s">
        <v>6239</v>
      </c>
      <c r="D2012" t="s">
        <v>6129</v>
      </c>
      <c r="E2012" t="s">
        <v>20</v>
      </c>
      <c r="F2012">
        <v>12</v>
      </c>
      <c r="G2012">
        <v>167702.5</v>
      </c>
      <c r="H2012">
        <v>129654.68108108104</v>
      </c>
      <c r="I2012">
        <v>21428.652252252272</v>
      </c>
      <c r="J2012">
        <v>1331.478260869565</v>
      </c>
      <c r="K2012" t="s">
        <v>7970</v>
      </c>
      <c r="L2012" t="s">
        <v>7972</v>
      </c>
      <c r="M2012">
        <v>0</v>
      </c>
      <c r="N2012">
        <v>0</v>
      </c>
      <c r="O2012">
        <v>0</v>
      </c>
      <c r="P2012">
        <v>3354.05</v>
      </c>
      <c r="Q2012">
        <v>16743.123991382708</v>
      </c>
    </row>
    <row r="2013" spans="1:17">
      <c r="A2013" s="78">
        <v>46265</v>
      </c>
      <c r="B2013" t="s">
        <v>7858</v>
      </c>
      <c r="C2013" t="s">
        <v>6138</v>
      </c>
      <c r="D2013" t="s">
        <v>1540</v>
      </c>
      <c r="E2013" t="s">
        <v>84</v>
      </c>
      <c r="F2013">
        <v>2</v>
      </c>
      <c r="G2013">
        <v>0</v>
      </c>
      <c r="H2013">
        <v>0</v>
      </c>
      <c r="I2013">
        <v>0</v>
      </c>
      <c r="J2013">
        <v>336.69565217391306</v>
      </c>
      <c r="K2013" t="s">
        <v>7970</v>
      </c>
      <c r="L2013" t="s">
        <v>7971</v>
      </c>
      <c r="M2013">
        <v>0</v>
      </c>
      <c r="N2013">
        <v>3846.1538461538462</v>
      </c>
      <c r="O2013">
        <v>0</v>
      </c>
      <c r="P2013">
        <v>0</v>
      </c>
      <c r="Q2013">
        <v>-4182.8494983277596</v>
      </c>
    </row>
    <row r="2014" spans="1:17">
      <c r="A2014" s="78">
        <v>46265</v>
      </c>
      <c r="B2014" t="s">
        <v>7858</v>
      </c>
      <c r="C2014" t="s">
        <v>6138</v>
      </c>
      <c r="D2014" t="s">
        <v>1541</v>
      </c>
      <c r="E2014" t="s">
        <v>84</v>
      </c>
      <c r="F2014">
        <v>2</v>
      </c>
      <c r="G2014">
        <v>134865</v>
      </c>
      <c r="H2014">
        <v>103230.70270270269</v>
      </c>
      <c r="I2014">
        <v>18269.297297297293</v>
      </c>
      <c r="J2014">
        <v>336.69565217391306</v>
      </c>
      <c r="K2014" t="s">
        <v>7970</v>
      </c>
      <c r="L2014" t="s">
        <v>7971</v>
      </c>
      <c r="M2014">
        <v>0</v>
      </c>
      <c r="N2014">
        <v>3846.1538461538462</v>
      </c>
      <c r="O2014">
        <v>0</v>
      </c>
      <c r="P2014">
        <v>2697.2999999999997</v>
      </c>
      <c r="Q2014">
        <v>11389.147798969536</v>
      </c>
    </row>
    <row r="2015" spans="1:17">
      <c r="A2015" s="78">
        <v>46265</v>
      </c>
      <c r="B2015" t="s">
        <v>7859</v>
      </c>
      <c r="C2015" t="s">
        <v>6196</v>
      </c>
      <c r="D2015" t="s">
        <v>6167</v>
      </c>
      <c r="E2015" t="s">
        <v>84</v>
      </c>
      <c r="F2015">
        <v>12</v>
      </c>
      <c r="G2015">
        <v>809190.00000000012</v>
      </c>
      <c r="H2015">
        <v>618182.42594594578</v>
      </c>
      <c r="I2015">
        <v>110817.57405405422</v>
      </c>
      <c r="J2015">
        <v>8282.7130434782612</v>
      </c>
      <c r="K2015" t="s">
        <v>7970</v>
      </c>
      <c r="L2015" t="s">
        <v>7972</v>
      </c>
      <c r="M2015">
        <v>0</v>
      </c>
      <c r="N2015">
        <v>0</v>
      </c>
      <c r="O2015">
        <v>0</v>
      </c>
      <c r="P2015">
        <v>16183.800000000001</v>
      </c>
      <c r="Q2015">
        <v>86351.061010575955</v>
      </c>
    </row>
    <row r="2016" spans="1:17">
      <c r="A2016" s="78">
        <v>46265</v>
      </c>
      <c r="B2016" t="s">
        <v>7860</v>
      </c>
      <c r="C2016" t="s">
        <v>6239</v>
      </c>
      <c r="D2016" t="s">
        <v>6160</v>
      </c>
      <c r="E2016" t="s">
        <v>20</v>
      </c>
      <c r="F2016">
        <v>1</v>
      </c>
      <c r="G2016">
        <v>810300</v>
      </c>
      <c r="H2016">
        <v>598738.07567567565</v>
      </c>
      <c r="I2016">
        <v>131261.92432432424</v>
      </c>
      <c r="J2016">
        <v>19910.956521739132</v>
      </c>
      <c r="K2016" t="s">
        <v>7970</v>
      </c>
      <c r="L2016" t="s">
        <v>7971</v>
      </c>
      <c r="M2016">
        <v>0</v>
      </c>
      <c r="N2016">
        <v>8333.3333333333339</v>
      </c>
      <c r="O2016">
        <v>0</v>
      </c>
      <c r="P2016">
        <v>16206</v>
      </c>
      <c r="Q2016">
        <v>86811.634469251774</v>
      </c>
    </row>
    <row r="2017" spans="1:17">
      <c r="A2017" s="78">
        <v>46265</v>
      </c>
      <c r="B2017" t="s">
        <v>7860</v>
      </c>
      <c r="C2017" t="s">
        <v>6239</v>
      </c>
      <c r="D2017" t="s">
        <v>6135</v>
      </c>
      <c r="E2017" t="s">
        <v>20</v>
      </c>
      <c r="F2017">
        <v>18</v>
      </c>
      <c r="G2017">
        <v>1661670</v>
      </c>
      <c r="H2017">
        <v>1277133.2756756754</v>
      </c>
      <c r="I2017">
        <v>219866.7243243244</v>
      </c>
      <c r="J2017">
        <v>16941.91304347826</v>
      </c>
      <c r="K2017" t="s">
        <v>7970</v>
      </c>
      <c r="L2017" t="s">
        <v>7971</v>
      </c>
      <c r="M2017">
        <v>0</v>
      </c>
      <c r="N2017">
        <v>8333.3333333333339</v>
      </c>
      <c r="O2017">
        <v>0</v>
      </c>
      <c r="P2017">
        <v>33233.4</v>
      </c>
      <c r="Q2017">
        <v>161358.07794751279</v>
      </c>
    </row>
    <row r="2018" spans="1:17">
      <c r="A2018" s="78">
        <v>46265</v>
      </c>
      <c r="B2018" t="s">
        <v>7861</v>
      </c>
      <c r="C2018" t="s">
        <v>6188</v>
      </c>
      <c r="D2018" t="s">
        <v>6135</v>
      </c>
      <c r="E2018" t="s">
        <v>20</v>
      </c>
      <c r="F2018">
        <v>48</v>
      </c>
      <c r="G2018">
        <v>4431120</v>
      </c>
      <c r="H2018">
        <v>3405688.7351351343</v>
      </c>
      <c r="I2018">
        <v>586311.26486486522</v>
      </c>
      <c r="J2018">
        <v>45178.434782608696</v>
      </c>
      <c r="K2018" t="s">
        <v>7503</v>
      </c>
      <c r="L2018" t="s">
        <v>7974</v>
      </c>
      <c r="M2018">
        <v>50000</v>
      </c>
      <c r="N2018">
        <v>12500</v>
      </c>
      <c r="O2018">
        <v>0</v>
      </c>
      <c r="P2018">
        <v>88622.399999999994</v>
      </c>
      <c r="Q2018">
        <v>390010.43008225656</v>
      </c>
    </row>
    <row r="2019" spans="1:17">
      <c r="A2019" s="78">
        <v>46265</v>
      </c>
      <c r="B2019" t="s">
        <v>7862</v>
      </c>
      <c r="C2019" t="s">
        <v>6175</v>
      </c>
      <c r="D2019" t="s">
        <v>6135</v>
      </c>
      <c r="E2019" t="s">
        <v>20</v>
      </c>
      <c r="F2019">
        <v>24</v>
      </c>
      <c r="G2019">
        <v>2215560</v>
      </c>
      <c r="H2019">
        <v>1702844.3675675672</v>
      </c>
      <c r="I2019">
        <v>293155.63243243261</v>
      </c>
      <c r="J2019">
        <v>22589.217391304348</v>
      </c>
      <c r="K2019" t="s">
        <v>7503</v>
      </c>
      <c r="L2019" t="s">
        <v>7974</v>
      </c>
      <c r="M2019">
        <v>25000</v>
      </c>
      <c r="N2019">
        <v>7142.8571428571431</v>
      </c>
      <c r="O2019">
        <v>0</v>
      </c>
      <c r="P2019">
        <v>44311.199999999997</v>
      </c>
      <c r="Q2019">
        <v>194112.35789827118</v>
      </c>
    </row>
    <row r="2020" spans="1:17">
      <c r="A2020" s="78">
        <v>46265</v>
      </c>
      <c r="B2020" t="s">
        <v>7863</v>
      </c>
      <c r="C2020" t="s">
        <v>6124</v>
      </c>
      <c r="D2020" t="s">
        <v>2836</v>
      </c>
      <c r="E2020" t="s">
        <v>2811</v>
      </c>
      <c r="F2020">
        <v>1</v>
      </c>
      <c r="G2020">
        <v>321807.5</v>
      </c>
      <c r="H2020">
        <v>245904.77837837837</v>
      </c>
      <c r="I2020">
        <v>44011.888288288261</v>
      </c>
      <c r="J2020">
        <v>999.3739130434783</v>
      </c>
      <c r="K2020" t="s">
        <v>7970</v>
      </c>
      <c r="L2020" t="s">
        <v>7971</v>
      </c>
      <c r="M2020">
        <v>0</v>
      </c>
      <c r="N2020">
        <v>3125</v>
      </c>
      <c r="O2020">
        <v>0</v>
      </c>
      <c r="P2020">
        <v>6436.1500000000005</v>
      </c>
      <c r="Q2020">
        <v>33451.364375244782</v>
      </c>
    </row>
    <row r="2021" spans="1:17">
      <c r="A2021" s="78">
        <v>46265</v>
      </c>
      <c r="B2021" t="s">
        <v>7864</v>
      </c>
      <c r="C2021" t="s">
        <v>6124</v>
      </c>
      <c r="D2021" t="s">
        <v>6135</v>
      </c>
      <c r="E2021" t="s">
        <v>20</v>
      </c>
      <c r="F2021">
        <v>24</v>
      </c>
      <c r="G2021">
        <v>2215560</v>
      </c>
      <c r="H2021">
        <v>1702844.3675675672</v>
      </c>
      <c r="I2021">
        <v>293155.63243243261</v>
      </c>
      <c r="J2021">
        <v>22589.217391304348</v>
      </c>
      <c r="K2021" t="s">
        <v>7503</v>
      </c>
      <c r="L2021" t="s">
        <v>7974</v>
      </c>
      <c r="M2021">
        <v>25000</v>
      </c>
      <c r="N2021">
        <v>7142.8571428571431</v>
      </c>
      <c r="O2021">
        <v>0</v>
      </c>
      <c r="P2021">
        <v>44311.199999999997</v>
      </c>
      <c r="Q2021">
        <v>194112.35789827118</v>
      </c>
    </row>
    <row r="2022" spans="1:17">
      <c r="A2022" s="78">
        <v>46265</v>
      </c>
      <c r="B2022" t="s">
        <v>7865</v>
      </c>
      <c r="C2022" t="s">
        <v>6183</v>
      </c>
      <c r="D2022" t="s">
        <v>1485</v>
      </c>
      <c r="E2022" t="s">
        <v>75</v>
      </c>
      <c r="F2022">
        <v>2</v>
      </c>
      <c r="G2022">
        <v>1757175</v>
      </c>
      <c r="H2022">
        <v>1389362.6468468467</v>
      </c>
      <c r="I2022">
        <v>193677.89369369368</v>
      </c>
      <c r="J2022">
        <v>58276.17391304348</v>
      </c>
      <c r="K2022" t="s">
        <v>7970</v>
      </c>
      <c r="L2022" t="s">
        <v>7971</v>
      </c>
      <c r="M2022">
        <v>0</v>
      </c>
      <c r="N2022">
        <v>8333.3333333333339</v>
      </c>
      <c r="O2022">
        <v>0</v>
      </c>
      <c r="P2022">
        <v>35143.5</v>
      </c>
      <c r="Q2022">
        <v>91924.886447316865</v>
      </c>
    </row>
    <row r="2023" spans="1:17">
      <c r="A2023" s="78">
        <v>46265</v>
      </c>
      <c r="B2023" t="s">
        <v>7866</v>
      </c>
      <c r="C2023" t="s">
        <v>6183</v>
      </c>
      <c r="D2023" t="s">
        <v>6151</v>
      </c>
      <c r="E2023" t="s">
        <v>84</v>
      </c>
      <c r="F2023">
        <v>24</v>
      </c>
      <c r="G2023">
        <v>1658340</v>
      </c>
      <c r="H2023">
        <v>1255408.6054054054</v>
      </c>
      <c r="I2023">
        <v>238591.39459459437</v>
      </c>
      <c r="J2023">
        <v>25610.434782608696</v>
      </c>
      <c r="K2023" t="s">
        <v>7970</v>
      </c>
      <c r="L2023" t="s">
        <v>7971</v>
      </c>
      <c r="M2023">
        <v>0</v>
      </c>
      <c r="N2023">
        <v>12500</v>
      </c>
      <c r="O2023">
        <v>0</v>
      </c>
      <c r="P2023">
        <v>33166.799999999996</v>
      </c>
      <c r="Q2023">
        <v>167314.15981198568</v>
      </c>
    </row>
    <row r="2024" spans="1:17">
      <c r="A2024" s="78">
        <v>46265</v>
      </c>
      <c r="B2024" t="s">
        <v>7867</v>
      </c>
      <c r="C2024" t="s">
        <v>6175</v>
      </c>
      <c r="D2024" t="s">
        <v>6135</v>
      </c>
      <c r="E2024" t="s">
        <v>20</v>
      </c>
      <c r="F2024">
        <v>24</v>
      </c>
      <c r="G2024">
        <v>2215560</v>
      </c>
      <c r="H2024">
        <v>1702844.3675675672</v>
      </c>
      <c r="I2024">
        <v>293155.63243243261</v>
      </c>
      <c r="J2024">
        <v>22589.217391304348</v>
      </c>
      <c r="K2024" t="s">
        <v>7503</v>
      </c>
      <c r="L2024" t="s">
        <v>7975</v>
      </c>
      <c r="M2024">
        <v>25000</v>
      </c>
      <c r="N2024">
        <v>0</v>
      </c>
      <c r="O2024">
        <v>0</v>
      </c>
      <c r="P2024">
        <v>44311.199999999997</v>
      </c>
      <c r="Q2024">
        <v>201255.21504112828</v>
      </c>
    </row>
    <row r="2025" spans="1:17">
      <c r="A2025" s="78">
        <v>46265</v>
      </c>
      <c r="B2025" t="s">
        <v>7868</v>
      </c>
      <c r="C2025" t="s">
        <v>6124</v>
      </c>
      <c r="D2025" t="s">
        <v>6162</v>
      </c>
      <c r="E2025" t="s">
        <v>20</v>
      </c>
      <c r="F2025">
        <v>1</v>
      </c>
      <c r="G2025">
        <v>1020737.5</v>
      </c>
      <c r="H2025">
        <v>764061.27567567572</v>
      </c>
      <c r="I2025">
        <v>155522.05765765754</v>
      </c>
      <c r="J2025">
        <v>19903.304347826088</v>
      </c>
      <c r="K2025" t="s">
        <v>7970</v>
      </c>
      <c r="L2025" t="s">
        <v>7972</v>
      </c>
      <c r="M2025">
        <v>0</v>
      </c>
      <c r="N2025">
        <v>0</v>
      </c>
      <c r="O2025">
        <v>0</v>
      </c>
      <c r="P2025">
        <v>20414.75</v>
      </c>
      <c r="Q2025">
        <v>115204.00330983146</v>
      </c>
    </row>
    <row r="2026" spans="1:17">
      <c r="A2026" s="78">
        <v>46265</v>
      </c>
      <c r="B2026" t="s">
        <v>7869</v>
      </c>
      <c r="C2026" t="s">
        <v>6134</v>
      </c>
      <c r="D2026" t="s">
        <v>6148</v>
      </c>
      <c r="E2026" t="s">
        <v>84</v>
      </c>
      <c r="F2026">
        <v>6</v>
      </c>
      <c r="G2026">
        <v>456210.00000000006</v>
      </c>
      <c r="H2026">
        <v>346208.04324324324</v>
      </c>
      <c r="I2026">
        <v>64791.956756756757</v>
      </c>
      <c r="J2026">
        <v>5004.5217391304359</v>
      </c>
      <c r="K2026" t="s">
        <v>7970</v>
      </c>
      <c r="L2026" t="s">
        <v>7972</v>
      </c>
      <c r="M2026">
        <v>0</v>
      </c>
      <c r="N2026">
        <v>0</v>
      </c>
      <c r="O2026">
        <v>0</v>
      </c>
      <c r="P2026">
        <v>9124.2000000000007</v>
      </c>
      <c r="Q2026">
        <v>50663.235017626328</v>
      </c>
    </row>
    <row r="2027" spans="1:17">
      <c r="A2027" s="78">
        <v>46265</v>
      </c>
      <c r="B2027" t="s">
        <v>7870</v>
      </c>
      <c r="C2027" t="s">
        <v>6124</v>
      </c>
      <c r="D2027" t="s">
        <v>6156</v>
      </c>
      <c r="E2027" t="s">
        <v>20</v>
      </c>
      <c r="F2027">
        <v>2</v>
      </c>
      <c r="G2027">
        <v>343545.00000000006</v>
      </c>
      <c r="H2027">
        <v>254687.09189189188</v>
      </c>
      <c r="I2027">
        <v>54812.908108108124</v>
      </c>
      <c r="J2027">
        <v>8245.9826086956527</v>
      </c>
      <c r="K2027" t="s">
        <v>7970</v>
      </c>
      <c r="L2027" t="s">
        <v>7971</v>
      </c>
      <c r="M2027">
        <v>0</v>
      </c>
      <c r="N2027">
        <v>5769.2307692307695</v>
      </c>
      <c r="O2027">
        <v>0</v>
      </c>
      <c r="P2027">
        <v>6870.9000000000005</v>
      </c>
      <c r="Q2027">
        <v>33926.794730181697</v>
      </c>
    </row>
    <row r="2028" spans="1:17">
      <c r="A2028" s="78">
        <v>46265</v>
      </c>
      <c r="B2028" t="s">
        <v>7871</v>
      </c>
      <c r="C2028" t="s">
        <v>6196</v>
      </c>
      <c r="D2028" t="s">
        <v>6148</v>
      </c>
      <c r="E2028" t="s">
        <v>84</v>
      </c>
      <c r="F2028">
        <v>16</v>
      </c>
      <c r="G2028">
        <v>1216560</v>
      </c>
      <c r="H2028">
        <v>923221.44864864857</v>
      </c>
      <c r="I2028">
        <v>172778.55135135143</v>
      </c>
      <c r="J2028">
        <v>13345.391304347826</v>
      </c>
      <c r="K2028" t="s">
        <v>7970</v>
      </c>
      <c r="L2028" t="s">
        <v>7972</v>
      </c>
      <c r="M2028">
        <v>0</v>
      </c>
      <c r="N2028">
        <v>0</v>
      </c>
      <c r="O2028">
        <v>0</v>
      </c>
      <c r="P2028">
        <v>24331.200000000001</v>
      </c>
      <c r="Q2028">
        <v>135101.96004700358</v>
      </c>
    </row>
    <row r="2029" spans="1:17">
      <c r="A2029" s="78">
        <v>46265</v>
      </c>
      <c r="B2029" t="s">
        <v>7872</v>
      </c>
      <c r="C2029" t="s">
        <v>6134</v>
      </c>
      <c r="D2029" t="s">
        <v>6135</v>
      </c>
      <c r="E2029" t="s">
        <v>20</v>
      </c>
      <c r="F2029">
        <v>24</v>
      </c>
      <c r="G2029">
        <v>2215560</v>
      </c>
      <c r="H2029">
        <v>1702844.3675675672</v>
      </c>
      <c r="I2029">
        <v>293155.63243243261</v>
      </c>
      <c r="J2029">
        <v>22589.217391304348</v>
      </c>
      <c r="K2029" t="s">
        <v>7503</v>
      </c>
      <c r="L2029" t="s">
        <v>7974</v>
      </c>
      <c r="M2029">
        <v>25000</v>
      </c>
      <c r="N2029">
        <v>16666.666666666668</v>
      </c>
      <c r="O2029">
        <v>0</v>
      </c>
      <c r="P2029">
        <v>44311.199999999997</v>
      </c>
      <c r="Q2029">
        <v>184588.54837446165</v>
      </c>
    </row>
    <row r="2030" spans="1:17">
      <c r="A2030" s="78">
        <v>46265</v>
      </c>
      <c r="B2030" t="s">
        <v>7873</v>
      </c>
      <c r="C2030" t="s">
        <v>6239</v>
      </c>
      <c r="D2030" t="s">
        <v>2469</v>
      </c>
      <c r="E2030" t="s">
        <v>84</v>
      </c>
      <c r="F2030">
        <v>4</v>
      </c>
      <c r="G2030">
        <v>572020</v>
      </c>
      <c r="H2030">
        <v>444354.24864864862</v>
      </c>
      <c r="I2030">
        <v>70979.084684684698</v>
      </c>
      <c r="J2030">
        <v>16008.347826086958</v>
      </c>
      <c r="K2030" t="s">
        <v>7970</v>
      </c>
      <c r="L2030" t="s">
        <v>7971</v>
      </c>
      <c r="M2030">
        <v>0</v>
      </c>
      <c r="N2030">
        <v>6250</v>
      </c>
      <c r="O2030">
        <v>0</v>
      </c>
      <c r="P2030">
        <v>11440.4</v>
      </c>
      <c r="Q2030">
        <v>37280.336858597737</v>
      </c>
    </row>
    <row r="2031" spans="1:17">
      <c r="A2031" s="78">
        <v>46265</v>
      </c>
      <c r="B2031" t="s">
        <v>7874</v>
      </c>
      <c r="C2031" t="s">
        <v>6175</v>
      </c>
      <c r="D2031" t="s">
        <v>6148</v>
      </c>
      <c r="E2031" t="s">
        <v>84</v>
      </c>
      <c r="F2031">
        <v>6</v>
      </c>
      <c r="G2031">
        <v>456210.00000000006</v>
      </c>
      <c r="H2031">
        <v>346208.04324324324</v>
      </c>
      <c r="I2031">
        <v>64791.956756756757</v>
      </c>
      <c r="J2031">
        <v>5004.5217391304359</v>
      </c>
      <c r="K2031" t="s">
        <v>7970</v>
      </c>
      <c r="L2031" t="s">
        <v>7971</v>
      </c>
      <c r="M2031">
        <v>0</v>
      </c>
      <c r="N2031">
        <v>7692.3076923076924</v>
      </c>
      <c r="O2031">
        <v>0</v>
      </c>
      <c r="P2031">
        <v>9124.2000000000007</v>
      </c>
      <c r="Q2031">
        <v>42970.927325318626</v>
      </c>
    </row>
    <row r="2032" spans="1:17">
      <c r="A2032" s="78">
        <v>46265</v>
      </c>
      <c r="B2032" t="s">
        <v>7874</v>
      </c>
      <c r="C2032" t="s">
        <v>6175</v>
      </c>
      <c r="D2032" t="s">
        <v>6207</v>
      </c>
      <c r="E2032" t="s">
        <v>84</v>
      </c>
      <c r="F2032">
        <v>4</v>
      </c>
      <c r="G2032">
        <v>1149220</v>
      </c>
      <c r="H2032">
        <v>872068.32432432426</v>
      </c>
      <c r="I2032">
        <v>163265.00900900899</v>
      </c>
      <c r="J2032">
        <v>12978.08695652174</v>
      </c>
      <c r="K2032" t="s">
        <v>7970</v>
      </c>
      <c r="L2032" t="s">
        <v>7971</v>
      </c>
      <c r="M2032">
        <v>0</v>
      </c>
      <c r="N2032">
        <v>7692.3076923076924</v>
      </c>
      <c r="O2032">
        <v>0</v>
      </c>
      <c r="P2032">
        <v>22984.399999999998</v>
      </c>
      <c r="Q2032">
        <v>119610.21436017958</v>
      </c>
    </row>
    <row r="2033" spans="1:17">
      <c r="A2033" s="78">
        <v>46265</v>
      </c>
      <c r="B2033" t="s">
        <v>7875</v>
      </c>
      <c r="C2033" t="s">
        <v>6134</v>
      </c>
      <c r="D2033" t="s">
        <v>6156</v>
      </c>
      <c r="E2033" t="s">
        <v>20</v>
      </c>
      <c r="F2033">
        <v>4</v>
      </c>
      <c r="G2033">
        <v>687090.00000000012</v>
      </c>
      <c r="H2033">
        <v>509374.18378378375</v>
      </c>
      <c r="I2033">
        <v>109625.81621621625</v>
      </c>
      <c r="J2033">
        <v>16491.965217391305</v>
      </c>
      <c r="K2033" t="s">
        <v>7970</v>
      </c>
      <c r="L2033" t="s">
        <v>7971</v>
      </c>
      <c r="M2033">
        <v>0</v>
      </c>
      <c r="N2033">
        <v>6250</v>
      </c>
      <c r="O2033">
        <v>0</v>
      </c>
      <c r="P2033">
        <v>13741.800000000001</v>
      </c>
      <c r="Q2033">
        <v>73142.05099882494</v>
      </c>
    </row>
    <row r="2034" spans="1:17">
      <c r="A2034" s="78">
        <v>46265</v>
      </c>
      <c r="B2034" t="s">
        <v>7876</v>
      </c>
      <c r="C2034" t="s">
        <v>6188</v>
      </c>
      <c r="D2034" t="s">
        <v>6167</v>
      </c>
      <c r="E2034" t="s">
        <v>84</v>
      </c>
      <c r="F2034">
        <v>24</v>
      </c>
      <c r="G2034">
        <v>1618380.0000000002</v>
      </c>
      <c r="H2034">
        <v>1236364.8518918916</v>
      </c>
      <c r="I2034">
        <v>221635.14810810843</v>
      </c>
      <c r="J2034">
        <v>16565.426086956522</v>
      </c>
      <c r="K2034" t="s">
        <v>7970</v>
      </c>
      <c r="L2034" t="s">
        <v>7972</v>
      </c>
      <c r="M2034">
        <v>0</v>
      </c>
      <c r="N2034">
        <v>0</v>
      </c>
      <c r="O2034">
        <v>0</v>
      </c>
      <c r="P2034">
        <v>32367.600000000002</v>
      </c>
      <c r="Q2034">
        <v>172702.12202115191</v>
      </c>
    </row>
    <row r="2035" spans="1:17">
      <c r="A2035" s="78">
        <v>46265</v>
      </c>
      <c r="B2035" t="s">
        <v>7877</v>
      </c>
      <c r="C2035" t="s">
        <v>6287</v>
      </c>
      <c r="D2035" t="s">
        <v>6156</v>
      </c>
      <c r="E2035" t="s">
        <v>20</v>
      </c>
      <c r="F2035">
        <v>4</v>
      </c>
      <c r="G2035">
        <v>687090.00000000012</v>
      </c>
      <c r="H2035">
        <v>509374.18378378375</v>
      </c>
      <c r="I2035">
        <v>109625.81621621625</v>
      </c>
      <c r="J2035">
        <v>16491.965217391305</v>
      </c>
      <c r="K2035" t="s">
        <v>7970</v>
      </c>
      <c r="L2035" t="s">
        <v>7971</v>
      </c>
      <c r="M2035">
        <v>0</v>
      </c>
      <c r="N2035">
        <v>16666.666666666668</v>
      </c>
      <c r="O2035">
        <v>0</v>
      </c>
      <c r="P2035">
        <v>13741.800000000001</v>
      </c>
      <c r="Q2035">
        <v>62725.384332158268</v>
      </c>
    </row>
    <row r="2036" spans="1:17">
      <c r="A2036" s="78">
        <v>46265</v>
      </c>
      <c r="B2036" t="s">
        <v>7878</v>
      </c>
      <c r="C2036" t="s">
        <v>6196</v>
      </c>
      <c r="D2036" t="s">
        <v>6135</v>
      </c>
      <c r="E2036" t="s">
        <v>20</v>
      </c>
      <c r="F2036">
        <v>6</v>
      </c>
      <c r="G2036">
        <v>553890</v>
      </c>
      <c r="H2036">
        <v>425711.09189189179</v>
      </c>
      <c r="I2036">
        <v>73288.908108108153</v>
      </c>
      <c r="J2036">
        <v>5647.304347826087</v>
      </c>
      <c r="K2036" t="s">
        <v>7970</v>
      </c>
      <c r="L2036" t="s">
        <v>7971</v>
      </c>
      <c r="M2036">
        <v>0</v>
      </c>
      <c r="N2036">
        <v>6250</v>
      </c>
      <c r="O2036">
        <v>0</v>
      </c>
      <c r="P2036">
        <v>11077.8</v>
      </c>
      <c r="Q2036">
        <v>50313.80376028207</v>
      </c>
    </row>
    <row r="2037" spans="1:17">
      <c r="A2037" s="78">
        <v>46265</v>
      </c>
      <c r="B2037" t="s">
        <v>7878</v>
      </c>
      <c r="C2037" t="s">
        <v>6196</v>
      </c>
      <c r="D2037" t="s">
        <v>6218</v>
      </c>
      <c r="E2037" t="s">
        <v>20</v>
      </c>
      <c r="F2037">
        <v>2</v>
      </c>
      <c r="G2037">
        <v>190364.99999999997</v>
      </c>
      <c r="H2037">
        <v>145139.28648648647</v>
      </c>
      <c r="I2037">
        <v>26360.713513513503</v>
      </c>
      <c r="J2037">
        <v>1651.3391304347824</v>
      </c>
      <c r="K2037" t="s">
        <v>7970</v>
      </c>
      <c r="L2037" t="s">
        <v>7971</v>
      </c>
      <c r="M2037">
        <v>0</v>
      </c>
      <c r="N2037">
        <v>6250</v>
      </c>
      <c r="O2037">
        <v>0</v>
      </c>
      <c r="P2037">
        <v>3807.2999999999997</v>
      </c>
      <c r="Q2037">
        <v>14652.074383078721</v>
      </c>
    </row>
    <row r="2038" spans="1:17">
      <c r="A2038" s="78">
        <v>46265</v>
      </c>
      <c r="B2038" t="s">
        <v>7878</v>
      </c>
      <c r="C2038" t="s">
        <v>6196</v>
      </c>
      <c r="D2038" t="s">
        <v>6273</v>
      </c>
      <c r="E2038" t="s">
        <v>20</v>
      </c>
      <c r="F2038">
        <v>6</v>
      </c>
      <c r="G2038">
        <v>320790</v>
      </c>
      <c r="H2038">
        <v>245442.55135135134</v>
      </c>
      <c r="I2038">
        <v>43557.448648648657</v>
      </c>
      <c r="J2038">
        <v>2640</v>
      </c>
      <c r="K2038" t="s">
        <v>7970</v>
      </c>
      <c r="L2038" t="s">
        <v>7971</v>
      </c>
      <c r="M2038">
        <v>0</v>
      </c>
      <c r="N2038">
        <v>6250</v>
      </c>
      <c r="O2038">
        <v>0</v>
      </c>
      <c r="P2038">
        <v>6415.8</v>
      </c>
      <c r="Q2038">
        <v>28251.648648648657</v>
      </c>
    </row>
    <row r="2039" spans="1:17">
      <c r="A2039" s="78">
        <v>46265</v>
      </c>
      <c r="B2039" t="s">
        <v>7878</v>
      </c>
      <c r="C2039" t="s">
        <v>6196</v>
      </c>
      <c r="D2039" t="s">
        <v>6167</v>
      </c>
      <c r="E2039" t="s">
        <v>84</v>
      </c>
      <c r="F2039">
        <v>3</v>
      </c>
      <c r="G2039">
        <v>202297.50000000003</v>
      </c>
      <c r="H2039">
        <v>154545.60648648645</v>
      </c>
      <c r="I2039">
        <v>27704.393513513554</v>
      </c>
      <c r="J2039">
        <v>2070.6782608695653</v>
      </c>
      <c r="K2039" t="s">
        <v>7970</v>
      </c>
      <c r="L2039" t="s">
        <v>7971</v>
      </c>
      <c r="M2039">
        <v>0</v>
      </c>
      <c r="N2039">
        <v>6250</v>
      </c>
      <c r="O2039">
        <v>0</v>
      </c>
      <c r="P2039">
        <v>4045.9500000000003</v>
      </c>
      <c r="Q2039">
        <v>15337.765252643989</v>
      </c>
    </row>
    <row r="2040" spans="1:17">
      <c r="A2040" s="78">
        <v>46265</v>
      </c>
      <c r="B2040" t="s">
        <v>7879</v>
      </c>
      <c r="C2040" t="s">
        <v>6143</v>
      </c>
      <c r="D2040" t="s">
        <v>6156</v>
      </c>
      <c r="E2040" t="s">
        <v>20</v>
      </c>
      <c r="F2040">
        <v>4</v>
      </c>
      <c r="G2040">
        <v>687090.00000000012</v>
      </c>
      <c r="H2040">
        <v>509374.18378378375</v>
      </c>
      <c r="I2040">
        <v>109625.81621621625</v>
      </c>
      <c r="J2040">
        <v>16491.965217391305</v>
      </c>
      <c r="K2040" t="s">
        <v>7970</v>
      </c>
      <c r="L2040" t="s">
        <v>7971</v>
      </c>
      <c r="M2040">
        <v>0</v>
      </c>
      <c r="N2040">
        <v>6250</v>
      </c>
      <c r="O2040">
        <v>0</v>
      </c>
      <c r="P2040">
        <v>13741.800000000001</v>
      </c>
      <c r="Q2040">
        <v>73142.05099882494</v>
      </c>
    </row>
    <row r="2041" spans="1:17">
      <c r="A2041" s="78">
        <v>46265</v>
      </c>
      <c r="B2041" t="s">
        <v>7879</v>
      </c>
      <c r="C2041" t="s">
        <v>6143</v>
      </c>
      <c r="D2041" t="s">
        <v>6135</v>
      </c>
      <c r="E2041" t="s">
        <v>20</v>
      </c>
      <c r="F2041">
        <v>10</v>
      </c>
      <c r="G2041">
        <v>923149.99999999988</v>
      </c>
      <c r="H2041">
        <v>709518.48648648639</v>
      </c>
      <c r="I2041">
        <v>122148.18018018012</v>
      </c>
      <c r="J2041">
        <v>9412.173913043478</v>
      </c>
      <c r="K2041" t="s">
        <v>7970</v>
      </c>
      <c r="L2041" t="s">
        <v>7971</v>
      </c>
      <c r="M2041">
        <v>0</v>
      </c>
      <c r="N2041">
        <v>6250</v>
      </c>
      <c r="O2041">
        <v>0</v>
      </c>
      <c r="P2041">
        <v>18463</v>
      </c>
      <c r="Q2041">
        <v>88023.006267136647</v>
      </c>
    </row>
    <row r="2042" spans="1:17">
      <c r="A2042" s="78">
        <v>46265</v>
      </c>
      <c r="B2042" t="s">
        <v>7880</v>
      </c>
      <c r="C2042" t="s">
        <v>6188</v>
      </c>
      <c r="D2042" t="s">
        <v>6135</v>
      </c>
      <c r="E2042" t="s">
        <v>20</v>
      </c>
      <c r="F2042">
        <v>24</v>
      </c>
      <c r="G2042">
        <v>2215560</v>
      </c>
      <c r="H2042">
        <v>1702844.3675675672</v>
      </c>
      <c r="I2042">
        <v>293155.63243243261</v>
      </c>
      <c r="J2042">
        <v>22589.217391304348</v>
      </c>
      <c r="K2042" t="s">
        <v>7503</v>
      </c>
      <c r="L2042" t="s">
        <v>7974</v>
      </c>
      <c r="M2042">
        <v>25000</v>
      </c>
      <c r="N2042">
        <v>20000</v>
      </c>
      <c r="O2042">
        <v>0</v>
      </c>
      <c r="P2042">
        <v>44311.199999999997</v>
      </c>
      <c r="Q2042">
        <v>181255.21504112828</v>
      </c>
    </row>
    <row r="2043" spans="1:17">
      <c r="A2043" s="78">
        <v>46265</v>
      </c>
      <c r="B2043" t="s">
        <v>7881</v>
      </c>
      <c r="C2043" t="s">
        <v>6201</v>
      </c>
      <c r="D2043" t="s">
        <v>6135</v>
      </c>
      <c r="E2043" t="s">
        <v>20</v>
      </c>
      <c r="F2043">
        <v>48</v>
      </c>
      <c r="G2043">
        <v>4431120</v>
      </c>
      <c r="H2043">
        <v>3405688.7351351343</v>
      </c>
      <c r="I2043">
        <v>586311.26486486522</v>
      </c>
      <c r="J2043">
        <v>65178.434782608696</v>
      </c>
      <c r="K2043" t="s">
        <v>7503</v>
      </c>
      <c r="L2043" t="s">
        <v>7974</v>
      </c>
      <c r="M2043">
        <v>50000</v>
      </c>
      <c r="N2043">
        <v>45454.545454545456</v>
      </c>
      <c r="O2043">
        <v>0</v>
      </c>
      <c r="P2043">
        <v>88622.399999999994</v>
      </c>
      <c r="Q2043">
        <v>337055.88462771103</v>
      </c>
    </row>
    <row r="2044" spans="1:17">
      <c r="A2044" s="78">
        <v>46265</v>
      </c>
      <c r="B2044" t="s">
        <v>7882</v>
      </c>
      <c r="C2044" t="s">
        <v>6188</v>
      </c>
      <c r="D2044" t="s">
        <v>6189</v>
      </c>
      <c r="E2044" t="s">
        <v>84</v>
      </c>
      <c r="F2044">
        <v>2</v>
      </c>
      <c r="G2044">
        <v>799940</v>
      </c>
      <c r="H2044">
        <v>580094.91891891882</v>
      </c>
      <c r="I2044">
        <v>140571.74774774781</v>
      </c>
      <c r="J2044">
        <v>28833.391304347824</v>
      </c>
      <c r="K2044" t="s">
        <v>7970</v>
      </c>
      <c r="L2044" t="s">
        <v>7971</v>
      </c>
      <c r="M2044">
        <v>0</v>
      </c>
      <c r="N2044">
        <v>20000</v>
      </c>
      <c r="O2044">
        <v>0</v>
      </c>
      <c r="P2044">
        <v>15998.8</v>
      </c>
      <c r="Q2044">
        <v>75739.556443399983</v>
      </c>
    </row>
    <row r="2045" spans="1:17">
      <c r="A2045" s="78">
        <v>46265</v>
      </c>
      <c r="B2045" t="s">
        <v>7883</v>
      </c>
      <c r="C2045" t="s">
        <v>6188</v>
      </c>
      <c r="D2045" t="s">
        <v>6135</v>
      </c>
      <c r="E2045" t="s">
        <v>20</v>
      </c>
      <c r="F2045">
        <v>24</v>
      </c>
      <c r="G2045">
        <v>2215560</v>
      </c>
      <c r="H2045">
        <v>1702844.3675675672</v>
      </c>
      <c r="I2045">
        <v>293155.63243243261</v>
      </c>
      <c r="J2045">
        <v>22589.217391304348</v>
      </c>
      <c r="K2045" t="s">
        <v>7503</v>
      </c>
      <c r="L2045" t="s">
        <v>7974</v>
      </c>
      <c r="M2045">
        <v>25000</v>
      </c>
      <c r="N2045">
        <v>30000</v>
      </c>
      <c r="O2045">
        <v>0</v>
      </c>
      <c r="P2045">
        <v>44311.199999999997</v>
      </c>
      <c r="Q2045">
        <v>171255.21504112828</v>
      </c>
    </row>
    <row r="2046" spans="1:17">
      <c r="A2046" s="78">
        <v>46265</v>
      </c>
      <c r="B2046" t="s">
        <v>7884</v>
      </c>
      <c r="C2046" t="s">
        <v>6287</v>
      </c>
      <c r="D2046" t="s">
        <v>6135</v>
      </c>
      <c r="E2046" t="s">
        <v>20</v>
      </c>
      <c r="F2046">
        <v>24</v>
      </c>
      <c r="G2046">
        <v>2215560</v>
      </c>
      <c r="H2046">
        <v>1702844.3675675672</v>
      </c>
      <c r="I2046">
        <v>293155.63243243261</v>
      </c>
      <c r="J2046">
        <v>22589.217391304348</v>
      </c>
      <c r="K2046" t="s">
        <v>7503</v>
      </c>
      <c r="L2046" t="s">
        <v>7974</v>
      </c>
      <c r="M2046">
        <v>25000</v>
      </c>
      <c r="N2046">
        <v>18181.81818181818</v>
      </c>
      <c r="O2046">
        <v>0</v>
      </c>
      <c r="P2046">
        <v>44311.199999999997</v>
      </c>
      <c r="Q2046">
        <v>183073.3968593101</v>
      </c>
    </row>
    <row r="2047" spans="1:17">
      <c r="A2047" s="78">
        <v>46265</v>
      </c>
      <c r="B2047" t="s">
        <v>7885</v>
      </c>
      <c r="C2047" t="s">
        <v>6287</v>
      </c>
      <c r="D2047" t="s">
        <v>6226</v>
      </c>
      <c r="E2047" t="s">
        <v>84</v>
      </c>
      <c r="F2047">
        <v>12</v>
      </c>
      <c r="G2047">
        <v>1234320</v>
      </c>
      <c r="H2047">
        <v>939245.31891891884</v>
      </c>
      <c r="I2047">
        <v>172754.68108108116</v>
      </c>
      <c r="J2047">
        <v>9182.608695652174</v>
      </c>
      <c r="K2047" t="s">
        <v>7970</v>
      </c>
      <c r="L2047" t="s">
        <v>7971</v>
      </c>
      <c r="M2047">
        <v>0</v>
      </c>
      <c r="N2047">
        <v>15625</v>
      </c>
      <c r="O2047">
        <v>0</v>
      </c>
      <c r="P2047">
        <v>24686.400000000001</v>
      </c>
      <c r="Q2047">
        <v>123260.672385429</v>
      </c>
    </row>
    <row r="2048" spans="1:17">
      <c r="A2048" s="78">
        <v>46265</v>
      </c>
      <c r="B2048" t="s">
        <v>7886</v>
      </c>
      <c r="C2048" t="s">
        <v>6124</v>
      </c>
      <c r="D2048" t="s">
        <v>513</v>
      </c>
      <c r="E2048" t="s">
        <v>75</v>
      </c>
      <c r="F2048">
        <v>2</v>
      </c>
      <c r="G2048">
        <v>63349.999999999993</v>
      </c>
      <c r="H2048">
        <v>46842.286486486482</v>
      </c>
      <c r="I2048">
        <v>10229.785585585581</v>
      </c>
      <c r="J2048">
        <v>1576.3478260869565</v>
      </c>
      <c r="K2048" t="s">
        <v>7970</v>
      </c>
      <c r="L2048" t="s">
        <v>7971</v>
      </c>
      <c r="M2048">
        <v>0</v>
      </c>
      <c r="N2048">
        <v>3125</v>
      </c>
      <c r="O2048">
        <v>0</v>
      </c>
      <c r="P2048">
        <v>1267</v>
      </c>
      <c r="Q2048">
        <v>4261.4377594986254</v>
      </c>
    </row>
    <row r="2049" spans="1:17">
      <c r="A2049" s="78">
        <v>46265</v>
      </c>
      <c r="B2049" t="s">
        <v>7886</v>
      </c>
      <c r="C2049" t="s">
        <v>6124</v>
      </c>
      <c r="D2049" t="s">
        <v>515</v>
      </c>
      <c r="E2049" t="s">
        <v>75</v>
      </c>
      <c r="F2049">
        <v>2</v>
      </c>
      <c r="G2049">
        <v>63349.999999999993</v>
      </c>
      <c r="H2049">
        <v>46842.286486486482</v>
      </c>
      <c r="I2049">
        <v>10229.785585585581</v>
      </c>
      <c r="J2049">
        <v>1515.1304347826087</v>
      </c>
      <c r="K2049" t="s">
        <v>7970</v>
      </c>
      <c r="L2049" t="s">
        <v>7971</v>
      </c>
      <c r="M2049">
        <v>0</v>
      </c>
      <c r="N2049">
        <v>3125</v>
      </c>
      <c r="O2049">
        <v>0</v>
      </c>
      <c r="P2049">
        <v>1267</v>
      </c>
      <c r="Q2049">
        <v>4322.6551508029734</v>
      </c>
    </row>
    <row r="2050" spans="1:17">
      <c r="A2050" s="78">
        <v>46265</v>
      </c>
      <c r="B2050" t="s">
        <v>7887</v>
      </c>
      <c r="C2050" t="s">
        <v>6251</v>
      </c>
      <c r="D2050" t="s">
        <v>4529</v>
      </c>
      <c r="E2050" t="s">
        <v>84</v>
      </c>
      <c r="F2050">
        <v>2</v>
      </c>
      <c r="G2050">
        <v>0</v>
      </c>
      <c r="H2050">
        <v>0</v>
      </c>
      <c r="I2050">
        <v>0</v>
      </c>
      <c r="J2050">
        <v>2655.304347826087</v>
      </c>
      <c r="K2050" t="s">
        <v>7970</v>
      </c>
      <c r="L2050" t="s">
        <v>7972</v>
      </c>
      <c r="M2050">
        <v>0</v>
      </c>
      <c r="N2050">
        <v>0</v>
      </c>
      <c r="O2050">
        <v>0</v>
      </c>
      <c r="P2050">
        <v>0</v>
      </c>
      <c r="Q2050">
        <v>-2655.304347826087</v>
      </c>
    </row>
    <row r="2051" spans="1:17">
      <c r="A2051" s="78">
        <v>46265</v>
      </c>
      <c r="B2051" t="s">
        <v>7887</v>
      </c>
      <c r="C2051" t="s">
        <v>6251</v>
      </c>
      <c r="D2051" t="s">
        <v>1554</v>
      </c>
      <c r="E2051" t="s">
        <v>84</v>
      </c>
      <c r="F2051">
        <v>2</v>
      </c>
      <c r="G2051">
        <v>601805</v>
      </c>
      <c r="H2051">
        <v>462381.10270270263</v>
      </c>
      <c r="I2051">
        <v>79785.563963963999</v>
      </c>
      <c r="J2051">
        <v>2655.304347826087</v>
      </c>
      <c r="K2051" t="s">
        <v>7970</v>
      </c>
      <c r="L2051" t="s">
        <v>7972</v>
      </c>
      <c r="M2051">
        <v>0</v>
      </c>
      <c r="N2051">
        <v>0</v>
      </c>
      <c r="O2051">
        <v>0</v>
      </c>
      <c r="P2051">
        <v>12036.1</v>
      </c>
      <c r="Q2051">
        <v>65094.15961613792</v>
      </c>
    </row>
    <row r="2052" spans="1:17">
      <c r="A2052" s="78">
        <v>46265</v>
      </c>
      <c r="B2052" t="s">
        <v>7888</v>
      </c>
      <c r="C2052" t="s">
        <v>6158</v>
      </c>
      <c r="D2052" t="s">
        <v>6156</v>
      </c>
      <c r="E2052" t="s">
        <v>20</v>
      </c>
      <c r="F2052">
        <v>12</v>
      </c>
      <c r="G2052">
        <v>2061270.0000000002</v>
      </c>
      <c r="H2052">
        <v>1528122.5513513512</v>
      </c>
      <c r="I2052">
        <v>328877.4486486488</v>
      </c>
      <c r="J2052">
        <v>49475.895652173916</v>
      </c>
      <c r="K2052" t="s">
        <v>7967</v>
      </c>
      <c r="L2052" t="s">
        <v>7973</v>
      </c>
      <c r="M2052">
        <v>0</v>
      </c>
      <c r="N2052">
        <v>0</v>
      </c>
      <c r="O2052">
        <v>82450.8</v>
      </c>
      <c r="P2052">
        <v>41225.4</v>
      </c>
      <c r="Q2052">
        <v>155725.35299647492</v>
      </c>
    </row>
    <row r="2053" spans="1:17">
      <c r="A2053" s="78">
        <v>46265</v>
      </c>
      <c r="B2053" t="s">
        <v>7888</v>
      </c>
      <c r="C2053" t="s">
        <v>6158</v>
      </c>
      <c r="D2053" t="s">
        <v>6135</v>
      </c>
      <c r="E2053" t="s">
        <v>20</v>
      </c>
      <c r="F2053">
        <v>6</v>
      </c>
      <c r="G2053">
        <v>553890</v>
      </c>
      <c r="H2053">
        <v>425711.09189189179</v>
      </c>
      <c r="I2053">
        <v>73288.908108108153</v>
      </c>
      <c r="J2053">
        <v>5647.304347826087</v>
      </c>
      <c r="K2053" t="s">
        <v>7967</v>
      </c>
      <c r="L2053" t="s">
        <v>7973</v>
      </c>
      <c r="M2053">
        <v>0</v>
      </c>
      <c r="N2053">
        <v>0</v>
      </c>
      <c r="O2053">
        <v>22155.599999999999</v>
      </c>
      <c r="P2053">
        <v>11077.8</v>
      </c>
      <c r="Q2053">
        <v>34408.203760282078</v>
      </c>
    </row>
    <row r="2054" spans="1:17">
      <c r="A2054" s="78">
        <v>46265</v>
      </c>
      <c r="B2054" t="s">
        <v>7888</v>
      </c>
      <c r="C2054" t="s">
        <v>6158</v>
      </c>
      <c r="D2054" t="s">
        <v>6166</v>
      </c>
      <c r="E2054" t="s">
        <v>84</v>
      </c>
      <c r="F2054">
        <v>8</v>
      </c>
      <c r="G2054">
        <v>829540</v>
      </c>
      <c r="H2054">
        <v>594732.10810810805</v>
      </c>
      <c r="I2054">
        <v>152601.22522522521</v>
      </c>
      <c r="J2054">
        <v>28649.739130434784</v>
      </c>
      <c r="K2054" t="s">
        <v>7967</v>
      </c>
      <c r="L2054" t="s">
        <v>7973</v>
      </c>
      <c r="M2054">
        <v>0</v>
      </c>
      <c r="N2054">
        <v>0</v>
      </c>
      <c r="O2054">
        <v>33181.599999999999</v>
      </c>
      <c r="P2054">
        <v>16590.8</v>
      </c>
      <c r="Q2054">
        <v>74179.086094790415</v>
      </c>
    </row>
    <row r="2055" spans="1:17">
      <c r="A2055" s="78">
        <v>46265</v>
      </c>
      <c r="B2055" t="s">
        <v>7888</v>
      </c>
      <c r="C2055" t="s">
        <v>6158</v>
      </c>
      <c r="D2055" t="s">
        <v>6237</v>
      </c>
      <c r="E2055" t="s">
        <v>84</v>
      </c>
      <c r="F2055">
        <v>12</v>
      </c>
      <c r="G2055">
        <v>1335329.9999999998</v>
      </c>
      <c r="H2055">
        <v>966978.9405405405</v>
      </c>
      <c r="I2055">
        <v>236021.05945945927</v>
      </c>
      <c r="J2055">
        <v>47198.608695652169</v>
      </c>
      <c r="K2055" t="s">
        <v>7967</v>
      </c>
      <c r="L2055" t="s">
        <v>7973</v>
      </c>
      <c r="M2055">
        <v>0</v>
      </c>
      <c r="N2055">
        <v>0</v>
      </c>
      <c r="O2055">
        <v>53413.2</v>
      </c>
      <c r="P2055">
        <v>26706.6</v>
      </c>
      <c r="Q2055">
        <v>108702.65076380709</v>
      </c>
    </row>
    <row r="2056" spans="1:17">
      <c r="A2056" s="78">
        <v>46265</v>
      </c>
      <c r="B2056" t="s">
        <v>7888</v>
      </c>
      <c r="C2056" t="s">
        <v>6158</v>
      </c>
      <c r="D2056" t="s">
        <v>6170</v>
      </c>
      <c r="E2056" t="s">
        <v>84</v>
      </c>
      <c r="F2056">
        <v>2</v>
      </c>
      <c r="G2056">
        <v>2642170</v>
      </c>
      <c r="H2056">
        <v>1990195.5027027025</v>
      </c>
      <c r="I2056">
        <v>390137.83063063049</v>
      </c>
      <c r="J2056">
        <v>32307.478260869564</v>
      </c>
      <c r="K2056" t="s">
        <v>7967</v>
      </c>
      <c r="L2056" t="s">
        <v>7973</v>
      </c>
      <c r="M2056">
        <v>0</v>
      </c>
      <c r="N2056">
        <v>0</v>
      </c>
      <c r="O2056">
        <v>105686.8</v>
      </c>
      <c r="P2056">
        <v>52843.4</v>
      </c>
      <c r="Q2056">
        <v>199300.15236976094</v>
      </c>
    </row>
    <row r="2057" spans="1:17">
      <c r="A2057" s="78">
        <v>46265</v>
      </c>
      <c r="B2057" t="s">
        <v>7888</v>
      </c>
      <c r="C2057" t="s">
        <v>6158</v>
      </c>
      <c r="D2057" t="s">
        <v>6383</v>
      </c>
      <c r="E2057" t="s">
        <v>84</v>
      </c>
      <c r="F2057">
        <v>6</v>
      </c>
      <c r="G2057">
        <v>1028970.0000000001</v>
      </c>
      <c r="H2057">
        <v>756203.41621621605</v>
      </c>
      <c r="I2057">
        <v>170796.58378378395</v>
      </c>
      <c r="J2057">
        <v>19191.652173913044</v>
      </c>
      <c r="K2057" t="s">
        <v>7967</v>
      </c>
      <c r="L2057" t="s">
        <v>7973</v>
      </c>
      <c r="M2057">
        <v>0</v>
      </c>
      <c r="N2057">
        <v>0</v>
      </c>
      <c r="O2057">
        <v>41158.800000000003</v>
      </c>
      <c r="P2057">
        <v>20579.400000000001</v>
      </c>
      <c r="Q2057">
        <v>89866.731609870883</v>
      </c>
    </row>
    <row r="2058" spans="1:17">
      <c r="A2058" s="78">
        <v>46265</v>
      </c>
      <c r="B2058" t="s">
        <v>7889</v>
      </c>
      <c r="C2058" t="s">
        <v>6134</v>
      </c>
      <c r="D2058" t="s">
        <v>6135</v>
      </c>
      <c r="E2058" t="s">
        <v>20</v>
      </c>
      <c r="F2058">
        <v>144</v>
      </c>
      <c r="G2058">
        <v>13293360</v>
      </c>
      <c r="H2058">
        <v>10217066.205405403</v>
      </c>
      <c r="I2058">
        <v>1758933.7945945952</v>
      </c>
      <c r="J2058">
        <v>135535.30434782608</v>
      </c>
      <c r="K2058" t="s">
        <v>7967</v>
      </c>
      <c r="L2058" t="s">
        <v>7973</v>
      </c>
      <c r="M2058">
        <v>0</v>
      </c>
      <c r="N2058">
        <v>0</v>
      </c>
      <c r="O2058">
        <v>1063468.8</v>
      </c>
      <c r="P2058">
        <v>0</v>
      </c>
      <c r="Q2058">
        <v>559929.69024676899</v>
      </c>
    </row>
    <row r="2059" spans="1:17">
      <c r="A2059" s="78">
        <v>46265</v>
      </c>
      <c r="B2059" t="s">
        <v>7889</v>
      </c>
      <c r="C2059" t="s">
        <v>6134</v>
      </c>
      <c r="D2059" t="s">
        <v>6218</v>
      </c>
      <c r="E2059" t="s">
        <v>20</v>
      </c>
      <c r="F2059">
        <v>21</v>
      </c>
      <c r="G2059">
        <v>1998832.5</v>
      </c>
      <c r="H2059">
        <v>1523962.5081081078</v>
      </c>
      <c r="I2059">
        <v>276787.49189189193</v>
      </c>
      <c r="J2059">
        <v>17339.060869565215</v>
      </c>
      <c r="K2059" t="s">
        <v>7967</v>
      </c>
      <c r="L2059" t="s">
        <v>7973</v>
      </c>
      <c r="M2059">
        <v>0</v>
      </c>
      <c r="N2059">
        <v>0</v>
      </c>
      <c r="O2059">
        <v>159906.59999999998</v>
      </c>
      <c r="P2059">
        <v>0</v>
      </c>
      <c r="Q2059">
        <v>99541.831022326747</v>
      </c>
    </row>
    <row r="2060" spans="1:17">
      <c r="A2060" s="78">
        <v>46265</v>
      </c>
      <c r="B2060" t="s">
        <v>7890</v>
      </c>
      <c r="C2060" t="s">
        <v>6239</v>
      </c>
      <c r="D2060" t="s">
        <v>6135</v>
      </c>
      <c r="E2060" t="s">
        <v>20</v>
      </c>
      <c r="F2060">
        <v>48</v>
      </c>
      <c r="G2060">
        <v>4431120</v>
      </c>
      <c r="H2060">
        <v>3405688.7351351343</v>
      </c>
      <c r="I2060">
        <v>586311.26486486522</v>
      </c>
      <c r="J2060">
        <v>45178.434782608696</v>
      </c>
      <c r="K2060" t="s">
        <v>7503</v>
      </c>
      <c r="L2060" t="s">
        <v>7974</v>
      </c>
      <c r="M2060">
        <v>50000</v>
      </c>
      <c r="N2060">
        <v>16666.666666666668</v>
      </c>
      <c r="O2060">
        <v>0</v>
      </c>
      <c r="P2060">
        <v>88622.399999999994</v>
      </c>
      <c r="Q2060">
        <v>385843.76341558993</v>
      </c>
    </row>
    <row r="2061" spans="1:17">
      <c r="A2061" s="78">
        <v>46265</v>
      </c>
      <c r="B2061" t="s">
        <v>7891</v>
      </c>
      <c r="C2061" t="s">
        <v>6128</v>
      </c>
      <c r="D2061" t="s">
        <v>6160</v>
      </c>
      <c r="E2061" t="s">
        <v>20</v>
      </c>
      <c r="F2061">
        <v>2</v>
      </c>
      <c r="G2061">
        <v>1620600</v>
      </c>
      <c r="H2061">
        <v>1197476.1513513513</v>
      </c>
      <c r="I2061">
        <v>262523.84864864848</v>
      </c>
      <c r="J2061">
        <v>39821.913043478264</v>
      </c>
      <c r="K2061" t="s">
        <v>7970</v>
      </c>
      <c r="L2061" t="s">
        <v>7971</v>
      </c>
      <c r="M2061">
        <v>0</v>
      </c>
      <c r="N2061">
        <v>16666.666666666668</v>
      </c>
      <c r="O2061">
        <v>0</v>
      </c>
      <c r="P2061">
        <v>32412</v>
      </c>
      <c r="Q2061">
        <v>173623.26893850355</v>
      </c>
    </row>
    <row r="2062" spans="1:17">
      <c r="A2062" s="78">
        <v>46265</v>
      </c>
      <c r="B2062" t="s">
        <v>7892</v>
      </c>
      <c r="C2062" t="s">
        <v>6143</v>
      </c>
      <c r="D2062" t="s">
        <v>6207</v>
      </c>
      <c r="E2062" t="s">
        <v>84</v>
      </c>
      <c r="F2062">
        <v>7</v>
      </c>
      <c r="G2062">
        <v>2011135</v>
      </c>
      <c r="H2062">
        <v>1526119.5675675673</v>
      </c>
      <c r="I2062">
        <v>285713.76576576591</v>
      </c>
      <c r="J2062">
        <v>22711.652173913044</v>
      </c>
      <c r="K2062" t="s">
        <v>7970</v>
      </c>
      <c r="L2062" t="s">
        <v>7971</v>
      </c>
      <c r="M2062">
        <v>0</v>
      </c>
      <c r="N2062">
        <v>16666.666666666668</v>
      </c>
      <c r="O2062">
        <v>0</v>
      </c>
      <c r="P2062">
        <v>40222.700000000004</v>
      </c>
      <c r="Q2062">
        <v>206112.74692518622</v>
      </c>
    </row>
    <row r="2063" spans="1:17">
      <c r="A2063" s="78">
        <v>46265</v>
      </c>
      <c r="B2063" t="s">
        <v>7893</v>
      </c>
      <c r="C2063" t="s">
        <v>6134</v>
      </c>
      <c r="D2063" t="s">
        <v>6216</v>
      </c>
      <c r="E2063" t="s">
        <v>20</v>
      </c>
      <c r="F2063">
        <v>5</v>
      </c>
      <c r="G2063">
        <v>228937.50000000003</v>
      </c>
      <c r="H2063">
        <v>171794.37837837834</v>
      </c>
      <c r="I2063">
        <v>34455.621621621656</v>
      </c>
      <c r="J2063">
        <v>4170.434782608696</v>
      </c>
      <c r="K2063" t="s">
        <v>7970</v>
      </c>
      <c r="L2063" t="s">
        <v>7971</v>
      </c>
      <c r="M2063">
        <v>0</v>
      </c>
      <c r="N2063">
        <v>3333.3333333333335</v>
      </c>
      <c r="O2063">
        <v>0</v>
      </c>
      <c r="P2063">
        <v>4578.75</v>
      </c>
      <c r="Q2063">
        <v>22373.103505679628</v>
      </c>
    </row>
    <row r="2064" spans="1:17">
      <c r="A2064" s="78">
        <v>46265</v>
      </c>
      <c r="B2064" t="s">
        <v>7893</v>
      </c>
      <c r="C2064" t="s">
        <v>6134</v>
      </c>
      <c r="D2064" t="s">
        <v>6167</v>
      </c>
      <c r="E2064" t="s">
        <v>84</v>
      </c>
      <c r="F2064">
        <v>2</v>
      </c>
      <c r="G2064">
        <v>134865</v>
      </c>
      <c r="H2064">
        <v>103030.40432432431</v>
      </c>
      <c r="I2064">
        <v>18469.595675675693</v>
      </c>
      <c r="J2064">
        <v>1380.4521739130435</v>
      </c>
      <c r="K2064" t="s">
        <v>7970</v>
      </c>
      <c r="L2064" t="s">
        <v>7971</v>
      </c>
      <c r="M2064">
        <v>0</v>
      </c>
      <c r="N2064">
        <v>3333.3333333333335</v>
      </c>
      <c r="O2064">
        <v>0</v>
      </c>
      <c r="P2064">
        <v>2697.3</v>
      </c>
      <c r="Q2064">
        <v>11058.510168429315</v>
      </c>
    </row>
    <row r="2065" spans="1:17">
      <c r="A2065" s="78">
        <v>46265</v>
      </c>
      <c r="B2065" t="s">
        <v>7893</v>
      </c>
      <c r="C2065" t="s">
        <v>6134</v>
      </c>
      <c r="D2065" t="s">
        <v>6166</v>
      </c>
      <c r="E2065" t="s">
        <v>84</v>
      </c>
      <c r="F2065">
        <v>2</v>
      </c>
      <c r="G2065">
        <v>207385</v>
      </c>
      <c r="H2065">
        <v>148683.02702702701</v>
      </c>
      <c r="I2065">
        <v>38150.306306306302</v>
      </c>
      <c r="J2065">
        <v>7162.434782608696</v>
      </c>
      <c r="K2065" t="s">
        <v>7970</v>
      </c>
      <c r="L2065" t="s">
        <v>7971</v>
      </c>
      <c r="M2065">
        <v>0</v>
      </c>
      <c r="N2065">
        <v>3333.3333333333335</v>
      </c>
      <c r="O2065">
        <v>0</v>
      </c>
      <c r="P2065">
        <v>4147.7</v>
      </c>
      <c r="Q2065">
        <v>23506.838190364273</v>
      </c>
    </row>
    <row r="2066" spans="1:17">
      <c r="A2066" s="78">
        <v>46265</v>
      </c>
      <c r="B2066" t="s">
        <v>7894</v>
      </c>
      <c r="C2066" t="s">
        <v>6201</v>
      </c>
      <c r="D2066" t="s">
        <v>6218</v>
      </c>
      <c r="E2066" t="s">
        <v>20</v>
      </c>
      <c r="F2066">
        <v>24</v>
      </c>
      <c r="G2066">
        <v>2284379.9999999995</v>
      </c>
      <c r="H2066">
        <v>1741671.4378378377</v>
      </c>
      <c r="I2066">
        <v>316328.5621621618</v>
      </c>
      <c r="J2066">
        <v>29816.069565217393</v>
      </c>
      <c r="K2066" t="s">
        <v>7970</v>
      </c>
      <c r="L2066" t="s">
        <v>7972</v>
      </c>
      <c r="M2066">
        <v>0</v>
      </c>
      <c r="N2066">
        <v>0</v>
      </c>
      <c r="O2066">
        <v>0</v>
      </c>
      <c r="P2066">
        <v>45687.6</v>
      </c>
      <c r="Q2066">
        <v>240824.89259694438</v>
      </c>
    </row>
    <row r="2067" spans="1:17">
      <c r="A2067" s="78">
        <v>46265</v>
      </c>
      <c r="B2067" t="s">
        <v>7895</v>
      </c>
      <c r="C2067" t="s">
        <v>6196</v>
      </c>
      <c r="D2067" t="s">
        <v>6361</v>
      </c>
      <c r="E2067" t="s">
        <v>20</v>
      </c>
      <c r="F2067">
        <v>6</v>
      </c>
      <c r="G2067">
        <v>547230</v>
      </c>
      <c r="H2067">
        <v>411382.05405405397</v>
      </c>
      <c r="I2067">
        <v>81617.945945945976</v>
      </c>
      <c r="J2067">
        <v>4494.8869565217392</v>
      </c>
      <c r="K2067" t="s">
        <v>7970</v>
      </c>
      <c r="L2067" t="s">
        <v>7971</v>
      </c>
      <c r="M2067">
        <v>0</v>
      </c>
      <c r="N2067">
        <v>6666.666666666667</v>
      </c>
      <c r="O2067">
        <v>0</v>
      </c>
      <c r="P2067">
        <v>10944.599999999999</v>
      </c>
      <c r="Q2067">
        <v>59511.792322757559</v>
      </c>
    </row>
    <row r="2068" spans="1:17">
      <c r="A2068" s="78">
        <v>46265</v>
      </c>
      <c r="B2068" t="s">
        <v>7896</v>
      </c>
      <c r="C2068" t="s">
        <v>6134</v>
      </c>
      <c r="D2068" t="s">
        <v>6156</v>
      </c>
      <c r="E2068" t="s">
        <v>20</v>
      </c>
      <c r="F2068">
        <v>4</v>
      </c>
      <c r="G2068">
        <v>687090.00000000012</v>
      </c>
      <c r="H2068">
        <v>509374.18378378375</v>
      </c>
      <c r="I2068">
        <v>109625.81621621625</v>
      </c>
      <c r="J2068">
        <v>16491.965217391305</v>
      </c>
      <c r="K2068" t="s">
        <v>7970</v>
      </c>
      <c r="L2068" t="s">
        <v>7971</v>
      </c>
      <c r="M2068">
        <v>0</v>
      </c>
      <c r="N2068">
        <v>12500</v>
      </c>
      <c r="O2068">
        <v>0</v>
      </c>
      <c r="P2068">
        <v>13741.800000000001</v>
      </c>
      <c r="Q2068">
        <v>66892.05099882494</v>
      </c>
    </row>
    <row r="2069" spans="1:17">
      <c r="A2069" s="78">
        <v>46265</v>
      </c>
      <c r="B2069" t="s">
        <v>7897</v>
      </c>
      <c r="C2069" t="s">
        <v>6196</v>
      </c>
      <c r="D2069" t="s">
        <v>6148</v>
      </c>
      <c r="E2069" t="s">
        <v>84</v>
      </c>
      <c r="F2069">
        <v>8</v>
      </c>
      <c r="G2069">
        <v>608280</v>
      </c>
      <c r="H2069">
        <v>461610.72432432428</v>
      </c>
      <c r="I2069">
        <v>86389.275675675715</v>
      </c>
      <c r="J2069">
        <v>6672.695652173913</v>
      </c>
      <c r="K2069" t="s">
        <v>7970</v>
      </c>
      <c r="L2069" t="s">
        <v>7971</v>
      </c>
      <c r="M2069">
        <v>0</v>
      </c>
      <c r="N2069">
        <v>8064.5161290322585</v>
      </c>
      <c r="O2069">
        <v>0</v>
      </c>
      <c r="P2069">
        <v>12165.6</v>
      </c>
      <c r="Q2069">
        <v>59486.46389446954</v>
      </c>
    </row>
    <row r="2070" spans="1:17">
      <c r="A2070" s="78">
        <v>46265</v>
      </c>
      <c r="B2070" t="s">
        <v>7898</v>
      </c>
      <c r="C2070" t="s">
        <v>6138</v>
      </c>
      <c r="D2070" t="s">
        <v>6153</v>
      </c>
      <c r="E2070" t="s">
        <v>20</v>
      </c>
      <c r="F2070">
        <v>2</v>
      </c>
      <c r="G2070">
        <v>429015</v>
      </c>
      <c r="H2070">
        <v>321555.93513513508</v>
      </c>
      <c r="I2070">
        <v>64944.064864864864</v>
      </c>
      <c r="J2070">
        <v>8004.1739130434789</v>
      </c>
      <c r="K2070" t="s">
        <v>7970</v>
      </c>
      <c r="L2070" t="s">
        <v>7971</v>
      </c>
      <c r="M2070">
        <v>0</v>
      </c>
      <c r="N2070">
        <v>2777.7777777777778</v>
      </c>
      <c r="O2070">
        <v>0</v>
      </c>
      <c r="P2070">
        <v>8580.2999999999993</v>
      </c>
      <c r="Q2070">
        <v>45581.813174043607</v>
      </c>
    </row>
    <row r="2071" spans="1:17">
      <c r="A2071" s="78">
        <v>46265</v>
      </c>
      <c r="B2071" t="s">
        <v>7898</v>
      </c>
      <c r="C2071" t="s">
        <v>6138</v>
      </c>
      <c r="D2071" t="s">
        <v>6135</v>
      </c>
      <c r="E2071" t="s">
        <v>20</v>
      </c>
      <c r="F2071">
        <v>6</v>
      </c>
      <c r="G2071">
        <v>553890</v>
      </c>
      <c r="H2071">
        <v>425711.09189189179</v>
      </c>
      <c r="I2071">
        <v>73288.908108108153</v>
      </c>
      <c r="J2071">
        <v>5647.304347826087</v>
      </c>
      <c r="K2071" t="s">
        <v>7970</v>
      </c>
      <c r="L2071" t="s">
        <v>7971</v>
      </c>
      <c r="M2071">
        <v>0</v>
      </c>
      <c r="N2071">
        <v>2777.7777777777778</v>
      </c>
      <c r="O2071">
        <v>0</v>
      </c>
      <c r="P2071">
        <v>11077.8</v>
      </c>
      <c r="Q2071">
        <v>53786.025982504289</v>
      </c>
    </row>
    <row r="2072" spans="1:17">
      <c r="A2072" s="78">
        <v>46265</v>
      </c>
      <c r="B2072" t="s">
        <v>7899</v>
      </c>
      <c r="C2072" t="s">
        <v>6134</v>
      </c>
      <c r="D2072" t="s">
        <v>6207</v>
      </c>
      <c r="E2072" t="s">
        <v>84</v>
      </c>
      <c r="F2072">
        <v>8</v>
      </c>
      <c r="G2072">
        <v>2298440</v>
      </c>
      <c r="H2072">
        <v>1744136.6486486485</v>
      </c>
      <c r="I2072">
        <v>326530.01801801799</v>
      </c>
      <c r="J2072">
        <v>25956.17391304348</v>
      </c>
      <c r="K2072" t="s">
        <v>7970</v>
      </c>
      <c r="L2072" t="s">
        <v>7971</v>
      </c>
      <c r="M2072">
        <v>0</v>
      </c>
      <c r="N2072">
        <v>13636.363636363636</v>
      </c>
      <c r="O2072">
        <v>0</v>
      </c>
      <c r="P2072">
        <v>45968.799999999996</v>
      </c>
      <c r="Q2072">
        <v>240968.6804686109</v>
      </c>
    </row>
    <row r="2073" spans="1:17">
      <c r="A2073" s="78">
        <v>46265</v>
      </c>
      <c r="B2073" t="s">
        <v>7900</v>
      </c>
      <c r="C2073" t="s">
        <v>6201</v>
      </c>
      <c r="D2073" t="s">
        <v>6135</v>
      </c>
      <c r="E2073" t="s">
        <v>20</v>
      </c>
      <c r="F2073">
        <v>24</v>
      </c>
      <c r="G2073">
        <v>2215560</v>
      </c>
      <c r="H2073">
        <v>1702844.3675675672</v>
      </c>
      <c r="I2073">
        <v>293155.63243243261</v>
      </c>
      <c r="J2073">
        <v>32589.217391304348</v>
      </c>
      <c r="K2073" t="s">
        <v>7503</v>
      </c>
      <c r="L2073" t="s">
        <v>7974</v>
      </c>
      <c r="M2073">
        <v>25000</v>
      </c>
      <c r="N2073">
        <v>16666.666666666668</v>
      </c>
      <c r="O2073">
        <v>0</v>
      </c>
      <c r="P2073">
        <v>44311.199999999997</v>
      </c>
      <c r="Q2073">
        <v>174588.54837446159</v>
      </c>
    </row>
    <row r="2074" spans="1:17">
      <c r="A2074" s="78">
        <v>46265</v>
      </c>
      <c r="B2074" t="s">
        <v>7901</v>
      </c>
      <c r="C2074" t="s">
        <v>6188</v>
      </c>
      <c r="D2074" t="s">
        <v>6135</v>
      </c>
      <c r="E2074" t="s">
        <v>20</v>
      </c>
      <c r="F2074">
        <v>48</v>
      </c>
      <c r="G2074">
        <v>4431120</v>
      </c>
      <c r="H2074">
        <v>3405688.7351351343</v>
      </c>
      <c r="I2074">
        <v>586311.26486486522</v>
      </c>
      <c r="J2074">
        <v>45178.434782608696</v>
      </c>
      <c r="K2074" t="s">
        <v>7503</v>
      </c>
      <c r="L2074" t="s">
        <v>7974</v>
      </c>
      <c r="M2074">
        <v>50000</v>
      </c>
      <c r="N2074">
        <v>16666.666666666668</v>
      </c>
      <c r="O2074">
        <v>0</v>
      </c>
      <c r="P2074">
        <v>88622.399999999994</v>
      </c>
      <c r="Q2074">
        <v>385843.76341558993</v>
      </c>
    </row>
    <row r="2075" spans="1:17">
      <c r="A2075" s="78">
        <v>46265</v>
      </c>
      <c r="B2075" t="s">
        <v>7902</v>
      </c>
      <c r="C2075" t="s">
        <v>6143</v>
      </c>
      <c r="D2075" t="s">
        <v>6135</v>
      </c>
      <c r="E2075" t="s">
        <v>20</v>
      </c>
      <c r="F2075">
        <v>6</v>
      </c>
      <c r="G2075">
        <v>553890</v>
      </c>
      <c r="H2075">
        <v>425711.09189189179</v>
      </c>
      <c r="I2075">
        <v>73288.908108108153</v>
      </c>
      <c r="J2075">
        <v>5647.304347826087</v>
      </c>
      <c r="K2075" t="s">
        <v>7970</v>
      </c>
      <c r="L2075" t="s">
        <v>7972</v>
      </c>
      <c r="M2075">
        <v>0</v>
      </c>
      <c r="N2075">
        <v>0</v>
      </c>
      <c r="O2075">
        <v>0</v>
      </c>
      <c r="P2075">
        <v>11077.8</v>
      </c>
      <c r="Q2075">
        <v>56563.80376028207</v>
      </c>
    </row>
    <row r="2076" spans="1:17">
      <c r="A2076" s="78">
        <v>46265</v>
      </c>
      <c r="B2076" t="s">
        <v>7903</v>
      </c>
      <c r="C2076" t="s">
        <v>6188</v>
      </c>
      <c r="D2076" t="s">
        <v>6156</v>
      </c>
      <c r="E2076" t="s">
        <v>20</v>
      </c>
      <c r="F2076">
        <v>4</v>
      </c>
      <c r="G2076">
        <v>687090.00000000012</v>
      </c>
      <c r="H2076">
        <v>509374.18378378375</v>
      </c>
      <c r="I2076">
        <v>109625.81621621625</v>
      </c>
      <c r="J2076">
        <v>16491.965217391305</v>
      </c>
      <c r="K2076" t="s">
        <v>7970</v>
      </c>
      <c r="L2076" t="s">
        <v>7971</v>
      </c>
      <c r="M2076">
        <v>0</v>
      </c>
      <c r="N2076">
        <v>12500</v>
      </c>
      <c r="O2076">
        <v>0</v>
      </c>
      <c r="P2076">
        <v>13741.800000000001</v>
      </c>
      <c r="Q2076">
        <v>66892.05099882494</v>
      </c>
    </row>
    <row r="2077" spans="1:17">
      <c r="A2077" s="78">
        <v>46265</v>
      </c>
      <c r="B2077" t="s">
        <v>7903</v>
      </c>
      <c r="C2077" t="s">
        <v>6188</v>
      </c>
      <c r="D2077" t="s">
        <v>6131</v>
      </c>
      <c r="E2077" t="s">
        <v>20</v>
      </c>
      <c r="F2077">
        <v>12</v>
      </c>
      <c r="G2077">
        <v>309782.5</v>
      </c>
      <c r="H2077">
        <v>238971.37297297292</v>
      </c>
      <c r="I2077">
        <v>40111.96036036039</v>
      </c>
      <c r="J2077">
        <v>2252.7969391304346</v>
      </c>
      <c r="K2077" t="s">
        <v>7970</v>
      </c>
      <c r="L2077" t="s">
        <v>7971</v>
      </c>
      <c r="M2077">
        <v>0</v>
      </c>
      <c r="N2077">
        <v>12500</v>
      </c>
      <c r="O2077">
        <v>0</v>
      </c>
      <c r="P2077">
        <v>6195.65</v>
      </c>
      <c r="Q2077">
        <v>19163.513421229953</v>
      </c>
    </row>
    <row r="2078" spans="1:17">
      <c r="A2078" s="78">
        <v>46265</v>
      </c>
      <c r="B2078" t="s">
        <v>7903</v>
      </c>
      <c r="C2078" t="s">
        <v>6188</v>
      </c>
      <c r="D2078" t="s">
        <v>6176</v>
      </c>
      <c r="E2078" t="s">
        <v>84</v>
      </c>
      <c r="F2078">
        <v>24</v>
      </c>
      <c r="G2078">
        <v>1172159.9999999998</v>
      </c>
      <c r="H2078">
        <v>883778.07567567541</v>
      </c>
      <c r="I2078">
        <v>172221.92432432435</v>
      </c>
      <c r="J2078">
        <v>20569.043478260868</v>
      </c>
      <c r="K2078" t="s">
        <v>7970</v>
      </c>
      <c r="L2078" t="s">
        <v>7971</v>
      </c>
      <c r="M2078">
        <v>0</v>
      </c>
      <c r="N2078">
        <v>12500</v>
      </c>
      <c r="O2078">
        <v>0</v>
      </c>
      <c r="P2078">
        <v>23443.199999999997</v>
      </c>
      <c r="Q2078">
        <v>115709.68084606349</v>
      </c>
    </row>
    <row r="2079" spans="1:17">
      <c r="A2079" s="78">
        <v>46265</v>
      </c>
      <c r="B2079" t="s">
        <v>7904</v>
      </c>
      <c r="C2079" t="s">
        <v>6143</v>
      </c>
      <c r="D2079" t="s">
        <v>6290</v>
      </c>
      <c r="E2079" t="s">
        <v>84</v>
      </c>
      <c r="F2079">
        <v>1</v>
      </c>
      <c r="G2079">
        <v>581455</v>
      </c>
      <c r="H2079">
        <v>425557.0162162162</v>
      </c>
      <c r="I2079">
        <v>98276.317117117113</v>
      </c>
      <c r="J2079">
        <v>16375.652173913042</v>
      </c>
      <c r="K2079" t="s">
        <v>7967</v>
      </c>
      <c r="L2079" t="s">
        <v>7973</v>
      </c>
      <c r="M2079">
        <v>0</v>
      </c>
      <c r="N2079">
        <v>0</v>
      </c>
      <c r="O2079">
        <v>20350.925000000003</v>
      </c>
      <c r="P2079">
        <v>11629.1</v>
      </c>
      <c r="Q2079">
        <v>49920.639943204071</v>
      </c>
    </row>
    <row r="2080" spans="1:17">
      <c r="A2080" s="78">
        <v>46265</v>
      </c>
      <c r="B2080" t="s">
        <v>7905</v>
      </c>
      <c r="C2080" t="s">
        <v>6134</v>
      </c>
      <c r="D2080" t="s">
        <v>6218</v>
      </c>
      <c r="E2080" t="s">
        <v>20</v>
      </c>
      <c r="F2080">
        <v>32</v>
      </c>
      <c r="G2080">
        <v>3045839.9999999995</v>
      </c>
      <c r="H2080">
        <v>2322228.5837837835</v>
      </c>
      <c r="I2080">
        <v>421771.41621621605</v>
      </c>
      <c r="J2080">
        <v>26421.426086956519</v>
      </c>
      <c r="K2080" t="s">
        <v>7967</v>
      </c>
      <c r="L2080" t="s">
        <v>7973</v>
      </c>
      <c r="M2080">
        <v>0</v>
      </c>
      <c r="N2080">
        <v>0</v>
      </c>
      <c r="O2080">
        <v>91375.2</v>
      </c>
      <c r="P2080">
        <v>60916.799999999996</v>
      </c>
      <c r="Q2080">
        <v>243057.99012925953</v>
      </c>
    </row>
    <row r="2081" spans="1:17">
      <c r="A2081" s="78">
        <v>46265</v>
      </c>
      <c r="B2081" t="s">
        <v>7905</v>
      </c>
      <c r="C2081" t="s">
        <v>6134</v>
      </c>
      <c r="D2081" t="s">
        <v>2687</v>
      </c>
      <c r="E2081" t="s">
        <v>20</v>
      </c>
      <c r="F2081">
        <v>6</v>
      </c>
      <c r="G2081">
        <v>500055.00000000006</v>
      </c>
      <c r="H2081">
        <v>380412.84324324323</v>
      </c>
      <c r="I2081">
        <v>70087.156756756769</v>
      </c>
      <c r="J2081">
        <v>4830.0521739130436</v>
      </c>
      <c r="K2081" t="s">
        <v>7967</v>
      </c>
      <c r="L2081" t="s">
        <v>7973</v>
      </c>
      <c r="M2081">
        <v>0</v>
      </c>
      <c r="N2081">
        <v>0</v>
      </c>
      <c r="O2081">
        <v>15001.650000000001</v>
      </c>
      <c r="P2081">
        <v>10001.1</v>
      </c>
      <c r="Q2081">
        <v>40254.354582843727</v>
      </c>
    </row>
    <row r="2082" spans="1:17">
      <c r="A2082" s="78">
        <v>46265</v>
      </c>
      <c r="B2082" t="s">
        <v>7905</v>
      </c>
      <c r="C2082" t="s">
        <v>6134</v>
      </c>
      <c r="D2082" t="s">
        <v>6273</v>
      </c>
      <c r="E2082" t="s">
        <v>20</v>
      </c>
      <c r="F2082">
        <v>32</v>
      </c>
      <c r="G2082">
        <v>1710880</v>
      </c>
      <c r="H2082">
        <v>1309026.9405405405</v>
      </c>
      <c r="I2082">
        <v>232306.39279279276</v>
      </c>
      <c r="J2082">
        <v>14079.999999999998</v>
      </c>
      <c r="K2082" t="s">
        <v>7967</v>
      </c>
      <c r="L2082" t="s">
        <v>7973</v>
      </c>
      <c r="M2082">
        <v>0</v>
      </c>
      <c r="N2082">
        <v>0</v>
      </c>
      <c r="O2082">
        <v>51326.399999999994</v>
      </c>
      <c r="P2082">
        <v>34217.599999999999</v>
      </c>
      <c r="Q2082">
        <v>132682.39279279276</v>
      </c>
    </row>
    <row r="2083" spans="1:17">
      <c r="A2083" s="78">
        <v>46265</v>
      </c>
      <c r="B2083" t="s">
        <v>7905</v>
      </c>
      <c r="C2083" t="s">
        <v>6134</v>
      </c>
      <c r="D2083" t="s">
        <v>6339</v>
      </c>
      <c r="E2083" t="s">
        <v>20</v>
      </c>
      <c r="F2083">
        <v>13</v>
      </c>
      <c r="G2083">
        <v>3106057.4999999995</v>
      </c>
      <c r="H2083">
        <v>2331473.1243243241</v>
      </c>
      <c r="I2083">
        <v>466776.87567567546</v>
      </c>
      <c r="J2083">
        <v>42079.304347826095</v>
      </c>
      <c r="K2083" t="s">
        <v>7967</v>
      </c>
      <c r="L2083" t="s">
        <v>7973</v>
      </c>
      <c r="M2083">
        <v>0</v>
      </c>
      <c r="N2083">
        <v>0</v>
      </c>
      <c r="O2083">
        <v>93181.724999999991</v>
      </c>
      <c r="P2083">
        <v>62121.149999999994</v>
      </c>
      <c r="Q2083">
        <v>269394.69632784941</v>
      </c>
    </row>
    <row r="2084" spans="1:17">
      <c r="A2084" s="78">
        <v>46265</v>
      </c>
      <c r="B2084" t="s">
        <v>7905</v>
      </c>
      <c r="C2084" t="s">
        <v>6134</v>
      </c>
      <c r="D2084" t="s">
        <v>6340</v>
      </c>
      <c r="E2084" t="s">
        <v>20</v>
      </c>
      <c r="F2084">
        <v>3</v>
      </c>
      <c r="G2084">
        <v>3298087.5000000005</v>
      </c>
      <c r="H2084">
        <v>2455349.9675675677</v>
      </c>
      <c r="I2084">
        <v>515900.03243243229</v>
      </c>
      <c r="J2084">
        <v>48231.65217391304</v>
      </c>
      <c r="K2084" t="s">
        <v>7967</v>
      </c>
      <c r="L2084" t="s">
        <v>7973</v>
      </c>
      <c r="M2084">
        <v>0</v>
      </c>
      <c r="N2084">
        <v>0</v>
      </c>
      <c r="O2084">
        <v>98942.625000000015</v>
      </c>
      <c r="P2084">
        <v>65961.75</v>
      </c>
      <c r="Q2084">
        <v>302764.00525851926</v>
      </c>
    </row>
    <row r="2085" spans="1:17">
      <c r="A2085" s="78">
        <v>46265</v>
      </c>
      <c r="B2085" t="s">
        <v>7905</v>
      </c>
      <c r="C2085" t="s">
        <v>6134</v>
      </c>
      <c r="D2085" t="s">
        <v>6178</v>
      </c>
      <c r="E2085" t="s">
        <v>84</v>
      </c>
      <c r="F2085">
        <v>16</v>
      </c>
      <c r="G2085">
        <v>799199.99999999988</v>
      </c>
      <c r="H2085">
        <v>602744.04324324324</v>
      </c>
      <c r="I2085">
        <v>117255.95675675664</v>
      </c>
      <c r="J2085">
        <v>13271.930434782609</v>
      </c>
      <c r="K2085" t="s">
        <v>7967</v>
      </c>
      <c r="L2085" t="s">
        <v>7973</v>
      </c>
      <c r="M2085">
        <v>0</v>
      </c>
      <c r="N2085">
        <v>0</v>
      </c>
      <c r="O2085">
        <v>23975.999999999996</v>
      </c>
      <c r="P2085">
        <v>15984</v>
      </c>
      <c r="Q2085">
        <v>64024.02632197403</v>
      </c>
    </row>
    <row r="2086" spans="1:17">
      <c r="A2086" s="78">
        <v>46265</v>
      </c>
      <c r="B2086" t="s">
        <v>7905</v>
      </c>
      <c r="C2086" t="s">
        <v>6134</v>
      </c>
      <c r="D2086" t="s">
        <v>6342</v>
      </c>
      <c r="E2086" t="s">
        <v>84</v>
      </c>
      <c r="F2086">
        <v>8</v>
      </c>
      <c r="G2086">
        <v>1501460</v>
      </c>
      <c r="H2086">
        <v>1133380.6702702702</v>
      </c>
      <c r="I2086">
        <v>219285.99639639631</v>
      </c>
      <c r="J2086">
        <v>25974.539130434787</v>
      </c>
      <c r="K2086" t="s">
        <v>7967</v>
      </c>
      <c r="L2086" t="s">
        <v>7973</v>
      </c>
      <c r="M2086">
        <v>0</v>
      </c>
      <c r="N2086">
        <v>0</v>
      </c>
      <c r="O2086">
        <v>45043.799999999996</v>
      </c>
      <c r="P2086">
        <v>30029.200000000001</v>
      </c>
      <c r="Q2086">
        <v>118238.45726596152</v>
      </c>
    </row>
    <row r="2087" spans="1:17">
      <c r="A2087" s="78">
        <v>46265</v>
      </c>
      <c r="B2087" t="s">
        <v>7905</v>
      </c>
      <c r="C2087" t="s">
        <v>6134</v>
      </c>
      <c r="D2087" t="s">
        <v>6151</v>
      </c>
      <c r="E2087" t="s">
        <v>84</v>
      </c>
      <c r="F2087">
        <v>15</v>
      </c>
      <c r="G2087">
        <v>1036462.5</v>
      </c>
      <c r="H2087">
        <v>784630.37837837834</v>
      </c>
      <c r="I2087">
        <v>149119.62162162154</v>
      </c>
      <c r="J2087">
        <v>9756.5217391304341</v>
      </c>
      <c r="K2087" t="s">
        <v>7967</v>
      </c>
      <c r="L2087" t="s">
        <v>7973</v>
      </c>
      <c r="M2087">
        <v>0</v>
      </c>
      <c r="N2087">
        <v>0</v>
      </c>
      <c r="O2087">
        <v>31093.875</v>
      </c>
      <c r="P2087">
        <v>20729.249999999996</v>
      </c>
      <c r="Q2087">
        <v>87539.974882491108</v>
      </c>
    </row>
    <row r="2088" spans="1:17">
      <c r="A2088" s="78">
        <v>46265</v>
      </c>
      <c r="B2088" t="s">
        <v>7906</v>
      </c>
      <c r="C2088" t="s">
        <v>6128</v>
      </c>
      <c r="D2088" t="s">
        <v>6135</v>
      </c>
      <c r="E2088" t="s">
        <v>20</v>
      </c>
      <c r="F2088">
        <v>24</v>
      </c>
      <c r="G2088">
        <v>2215560</v>
      </c>
      <c r="H2088">
        <v>1702844.3675675672</v>
      </c>
      <c r="I2088">
        <v>293155.63243243261</v>
      </c>
      <c r="J2088">
        <v>22589.217391304348</v>
      </c>
      <c r="K2088" t="s">
        <v>7503</v>
      </c>
      <c r="L2088" t="s">
        <v>7974</v>
      </c>
      <c r="M2088">
        <v>25000</v>
      </c>
      <c r="N2088">
        <v>6250</v>
      </c>
      <c r="O2088">
        <v>0</v>
      </c>
      <c r="P2088">
        <v>44311.199999999997</v>
      </c>
      <c r="Q2088">
        <v>195005.21504112828</v>
      </c>
    </row>
    <row r="2089" spans="1:17">
      <c r="A2089" s="78">
        <v>46265</v>
      </c>
      <c r="B2089" t="s">
        <v>7907</v>
      </c>
      <c r="C2089" t="s">
        <v>6201</v>
      </c>
      <c r="D2089" t="s">
        <v>6148</v>
      </c>
      <c r="E2089" t="s">
        <v>84</v>
      </c>
      <c r="F2089">
        <v>24</v>
      </c>
      <c r="G2089">
        <v>1824840.0000000002</v>
      </c>
      <c r="H2089">
        <v>1384832.172972973</v>
      </c>
      <c r="I2089">
        <v>259167.82702702703</v>
      </c>
      <c r="J2089">
        <v>30018.086956521744</v>
      </c>
      <c r="K2089" t="s">
        <v>7970</v>
      </c>
      <c r="L2089" t="s">
        <v>7971</v>
      </c>
      <c r="M2089">
        <v>0</v>
      </c>
      <c r="N2089">
        <v>25000</v>
      </c>
      <c r="O2089">
        <v>0</v>
      </c>
      <c r="P2089">
        <v>36496.800000000003</v>
      </c>
      <c r="Q2089">
        <v>167652.94007050531</v>
      </c>
    </row>
    <row r="2090" spans="1:17">
      <c r="A2090" s="78">
        <v>46265</v>
      </c>
      <c r="B2090" t="s">
        <v>7908</v>
      </c>
      <c r="C2090" t="s">
        <v>6201</v>
      </c>
      <c r="D2090" t="s">
        <v>1118</v>
      </c>
      <c r="E2090" t="s">
        <v>75</v>
      </c>
      <c r="F2090">
        <v>20</v>
      </c>
      <c r="G2090">
        <v>3102750</v>
      </c>
      <c r="H2090">
        <v>2412158.8648648649</v>
      </c>
      <c r="I2090">
        <v>383111.40540540498</v>
      </c>
      <c r="J2090">
        <v>128511.30434782608</v>
      </c>
      <c r="K2090" t="s">
        <v>7970</v>
      </c>
      <c r="L2090" t="s">
        <v>7971</v>
      </c>
      <c r="M2090">
        <v>0</v>
      </c>
      <c r="N2090">
        <v>28571.428571428572</v>
      </c>
      <c r="O2090">
        <v>0</v>
      </c>
      <c r="P2090">
        <v>62055</v>
      </c>
      <c r="Q2090">
        <v>163973.67248615032</v>
      </c>
    </row>
    <row r="2091" spans="1:17">
      <c r="A2091" s="78">
        <v>46265</v>
      </c>
      <c r="B2091" t="s">
        <v>7908</v>
      </c>
      <c r="C2091" t="s">
        <v>6201</v>
      </c>
      <c r="D2091" t="s">
        <v>1236</v>
      </c>
      <c r="E2091" t="s">
        <v>75</v>
      </c>
      <c r="F2091">
        <v>3</v>
      </c>
      <c r="G2091">
        <v>2196337.5</v>
      </c>
      <c r="H2091">
        <v>1701206.7783783781</v>
      </c>
      <c r="I2091">
        <v>277475.65405405406</v>
      </c>
      <c r="J2091">
        <v>88585.043478260865</v>
      </c>
      <c r="K2091" t="s">
        <v>7970</v>
      </c>
      <c r="L2091" t="s">
        <v>7971</v>
      </c>
      <c r="M2091">
        <v>0</v>
      </c>
      <c r="N2091">
        <v>28571.428571428572</v>
      </c>
      <c r="O2091">
        <v>0</v>
      </c>
      <c r="P2091">
        <v>43926.75</v>
      </c>
      <c r="Q2091">
        <v>116392.43200436461</v>
      </c>
    </row>
    <row r="2092" spans="1:17">
      <c r="A2092" s="78">
        <v>46265</v>
      </c>
      <c r="B2092" t="s">
        <v>7909</v>
      </c>
      <c r="C2092" t="s">
        <v>6158</v>
      </c>
      <c r="D2092" t="s">
        <v>6166</v>
      </c>
      <c r="E2092" t="s">
        <v>84</v>
      </c>
      <c r="F2092">
        <v>14</v>
      </c>
      <c r="G2092">
        <v>1451695</v>
      </c>
      <c r="H2092">
        <v>1040781.1891891891</v>
      </c>
      <c r="I2092">
        <v>267052.14414414414</v>
      </c>
      <c r="J2092">
        <v>50137.043478260872</v>
      </c>
      <c r="K2092" t="s">
        <v>7970</v>
      </c>
      <c r="L2092" t="s">
        <v>7971</v>
      </c>
      <c r="M2092">
        <v>0</v>
      </c>
      <c r="N2092">
        <v>7142.8571428571431</v>
      </c>
      <c r="O2092">
        <v>0</v>
      </c>
      <c r="P2092">
        <v>29033.9</v>
      </c>
      <c r="Q2092">
        <v>180738.34352302615</v>
      </c>
    </row>
    <row r="2093" spans="1:17">
      <c r="A2093" s="78">
        <v>46265</v>
      </c>
      <c r="B2093" t="s">
        <v>7910</v>
      </c>
      <c r="C2093" t="s">
        <v>6134</v>
      </c>
      <c r="D2093" t="s">
        <v>6135</v>
      </c>
      <c r="E2093" t="s">
        <v>20</v>
      </c>
      <c r="F2093">
        <v>48</v>
      </c>
      <c r="G2093">
        <v>4431120</v>
      </c>
      <c r="H2093">
        <v>3405688.7351351343</v>
      </c>
      <c r="I2093">
        <v>586311.26486486522</v>
      </c>
      <c r="J2093">
        <v>45178.434782608696</v>
      </c>
      <c r="K2093" t="s">
        <v>7967</v>
      </c>
      <c r="L2093" t="s">
        <v>7973</v>
      </c>
      <c r="M2093">
        <v>0</v>
      </c>
      <c r="N2093">
        <v>0</v>
      </c>
      <c r="O2093">
        <v>132933.6</v>
      </c>
      <c r="P2093">
        <v>88622.399999999994</v>
      </c>
      <c r="Q2093">
        <v>319576.83008225658</v>
      </c>
    </row>
    <row r="2094" spans="1:17">
      <c r="A2094" s="78">
        <v>46265</v>
      </c>
      <c r="B2094" t="s">
        <v>7910</v>
      </c>
      <c r="C2094" t="s">
        <v>6134</v>
      </c>
      <c r="D2094" t="s">
        <v>6248</v>
      </c>
      <c r="E2094" t="s">
        <v>84</v>
      </c>
      <c r="F2094">
        <v>20</v>
      </c>
      <c r="G2094">
        <v>3026599.9999999995</v>
      </c>
      <c r="H2094">
        <v>2221771.2432432431</v>
      </c>
      <c r="I2094">
        <v>504895.42342342297</v>
      </c>
      <c r="J2094">
        <v>80041.739130434784</v>
      </c>
      <c r="K2094" t="s">
        <v>7967</v>
      </c>
      <c r="L2094" t="s">
        <v>7973</v>
      </c>
      <c r="M2094">
        <v>0</v>
      </c>
      <c r="N2094">
        <v>0</v>
      </c>
      <c r="O2094">
        <v>90797.999999999985</v>
      </c>
      <c r="P2094">
        <v>60531.999999999993</v>
      </c>
      <c r="Q2094">
        <v>273523.68429298815</v>
      </c>
    </row>
    <row r="2095" spans="1:17">
      <c r="A2095" s="78">
        <v>46265</v>
      </c>
      <c r="B2095" t="s">
        <v>7910</v>
      </c>
      <c r="C2095" t="s">
        <v>6134</v>
      </c>
      <c r="D2095" t="s">
        <v>6290</v>
      </c>
      <c r="E2095" t="s">
        <v>84</v>
      </c>
      <c r="F2095">
        <v>5</v>
      </c>
      <c r="G2095">
        <v>2907275</v>
      </c>
      <c r="H2095">
        <v>2127785.0810810812</v>
      </c>
      <c r="I2095">
        <v>491381.58558558533</v>
      </c>
      <c r="J2095">
        <v>81878.260869565216</v>
      </c>
      <c r="K2095" t="s">
        <v>7967</v>
      </c>
      <c r="L2095" t="s">
        <v>7973</v>
      </c>
      <c r="M2095">
        <v>0</v>
      </c>
      <c r="N2095">
        <v>0</v>
      </c>
      <c r="O2095">
        <v>87218.249999999985</v>
      </c>
      <c r="P2095">
        <v>58145.5</v>
      </c>
      <c r="Q2095">
        <v>264139.57471602014</v>
      </c>
    </row>
    <row r="2096" spans="1:17">
      <c r="A2096" s="78">
        <v>46265</v>
      </c>
      <c r="B2096" t="s">
        <v>7910</v>
      </c>
      <c r="C2096" t="s">
        <v>6134</v>
      </c>
      <c r="D2096" t="s">
        <v>6294</v>
      </c>
      <c r="E2096" t="s">
        <v>84</v>
      </c>
      <c r="F2096">
        <v>5</v>
      </c>
      <c r="G2096">
        <v>3536737.5000000005</v>
      </c>
      <c r="H2096">
        <v>2583463.8918918911</v>
      </c>
      <c r="I2096">
        <v>602786.10810810886</v>
      </c>
      <c r="J2096">
        <v>99516.521739130447</v>
      </c>
      <c r="K2096" t="s">
        <v>7967</v>
      </c>
      <c r="L2096" t="s">
        <v>7973</v>
      </c>
      <c r="M2096">
        <v>0</v>
      </c>
      <c r="N2096">
        <v>0</v>
      </c>
      <c r="O2096">
        <v>106102.12500000001</v>
      </c>
      <c r="P2096">
        <v>70734.75</v>
      </c>
      <c r="Q2096">
        <v>326432.71136897843</v>
      </c>
    </row>
    <row r="2097" spans="1:17">
      <c r="A2097" s="78">
        <v>46265</v>
      </c>
      <c r="B2097" t="s">
        <v>7911</v>
      </c>
      <c r="C2097" t="s">
        <v>6158</v>
      </c>
      <c r="D2097" t="s">
        <v>3976</v>
      </c>
      <c r="E2097" t="s">
        <v>2770</v>
      </c>
      <c r="F2097">
        <v>24</v>
      </c>
      <c r="G2097">
        <v>234920.4</v>
      </c>
      <c r="H2097">
        <v>175646.27027027024</v>
      </c>
      <c r="I2097">
        <v>35993.729729729734</v>
      </c>
      <c r="J2097">
        <v>881.53043478260884</v>
      </c>
      <c r="K2097" t="s">
        <v>7970</v>
      </c>
      <c r="L2097" t="s">
        <v>7972</v>
      </c>
      <c r="M2097">
        <v>0</v>
      </c>
      <c r="N2097">
        <v>0</v>
      </c>
      <c r="O2097">
        <v>0</v>
      </c>
      <c r="P2097">
        <v>0</v>
      </c>
      <c r="Q2097">
        <v>35112.199294947124</v>
      </c>
    </row>
    <row r="2098" spans="1:17">
      <c r="A2098" s="78">
        <v>46265</v>
      </c>
      <c r="B2098" t="s">
        <v>7912</v>
      </c>
      <c r="C2098" t="s">
        <v>6196</v>
      </c>
      <c r="D2098" t="s">
        <v>6125</v>
      </c>
      <c r="E2098" t="s">
        <v>84</v>
      </c>
      <c r="F2098">
        <v>4</v>
      </c>
      <c r="G2098">
        <v>366300.00000000006</v>
      </c>
      <c r="H2098">
        <v>258847.13513513512</v>
      </c>
      <c r="I2098">
        <v>71152.864864864881</v>
      </c>
      <c r="J2098">
        <v>14508.521739130434</v>
      </c>
      <c r="K2098" t="s">
        <v>7970</v>
      </c>
      <c r="L2098" t="s">
        <v>7971</v>
      </c>
      <c r="M2098">
        <v>0</v>
      </c>
      <c r="N2098">
        <v>5000</v>
      </c>
      <c r="O2098">
        <v>0</v>
      </c>
      <c r="P2098">
        <v>7326.0000000000009</v>
      </c>
      <c r="Q2098">
        <v>44318.343125734449</v>
      </c>
    </row>
    <row r="2099" spans="1:17">
      <c r="A2099" s="78">
        <v>46265</v>
      </c>
      <c r="B2099" t="s">
        <v>7912</v>
      </c>
      <c r="C2099" t="s">
        <v>6196</v>
      </c>
      <c r="D2099" t="s">
        <v>6148</v>
      </c>
      <c r="E2099" t="s">
        <v>84</v>
      </c>
      <c r="F2099">
        <v>2</v>
      </c>
      <c r="G2099">
        <v>152070</v>
      </c>
      <c r="H2099">
        <v>115402.68108108107</v>
      </c>
      <c r="I2099">
        <v>21597.318918918929</v>
      </c>
      <c r="J2099">
        <v>1668.1739130434783</v>
      </c>
      <c r="K2099" t="s">
        <v>7970</v>
      </c>
      <c r="L2099" t="s">
        <v>7971</v>
      </c>
      <c r="M2099">
        <v>0</v>
      </c>
      <c r="N2099">
        <v>5000</v>
      </c>
      <c r="O2099">
        <v>0</v>
      </c>
      <c r="P2099">
        <v>3041.4</v>
      </c>
      <c r="Q2099">
        <v>11887.745005875449</v>
      </c>
    </row>
    <row r="2100" spans="1:17">
      <c r="A2100" s="78">
        <v>46265</v>
      </c>
      <c r="B2100" t="s">
        <v>7912</v>
      </c>
      <c r="C2100" t="s">
        <v>6196</v>
      </c>
      <c r="D2100" t="s">
        <v>6207</v>
      </c>
      <c r="E2100" t="s">
        <v>84</v>
      </c>
      <c r="F2100">
        <v>1</v>
      </c>
      <c r="G2100">
        <v>287305</v>
      </c>
      <c r="H2100">
        <v>218017.08108108107</v>
      </c>
      <c r="I2100">
        <v>40816.252252252249</v>
      </c>
      <c r="J2100">
        <v>3244.521739130435</v>
      </c>
      <c r="K2100" t="s">
        <v>7970</v>
      </c>
      <c r="L2100" t="s">
        <v>7971</v>
      </c>
      <c r="M2100">
        <v>0</v>
      </c>
      <c r="N2100">
        <v>5000</v>
      </c>
      <c r="O2100">
        <v>0</v>
      </c>
      <c r="P2100">
        <v>5746.0999999999995</v>
      </c>
      <c r="Q2100">
        <v>26825.630513121818</v>
      </c>
    </row>
    <row r="2101" spans="1:17">
      <c r="A2101" s="78">
        <v>46265</v>
      </c>
      <c r="B2101" t="s">
        <v>7913</v>
      </c>
      <c r="C2101" t="s">
        <v>6196</v>
      </c>
      <c r="D2101" t="s">
        <v>6148</v>
      </c>
      <c r="E2101" t="s">
        <v>84</v>
      </c>
      <c r="F2101">
        <v>4</v>
      </c>
      <c r="G2101">
        <v>304140</v>
      </c>
      <c r="H2101">
        <v>230805.36216216214</v>
      </c>
      <c r="I2101">
        <v>43194.637837837858</v>
      </c>
      <c r="J2101">
        <v>3336.3478260869565</v>
      </c>
      <c r="K2101" t="s">
        <v>7970</v>
      </c>
      <c r="L2101" t="s">
        <v>7971</v>
      </c>
      <c r="M2101">
        <v>0</v>
      </c>
      <c r="N2101">
        <v>8064.5161290322585</v>
      </c>
      <c r="O2101">
        <v>0</v>
      </c>
      <c r="P2101">
        <v>6082.8</v>
      </c>
      <c r="Q2101">
        <v>25710.973882718641</v>
      </c>
    </row>
    <row r="2102" spans="1:17">
      <c r="A2102" s="78">
        <v>46265</v>
      </c>
      <c r="B2102" t="s">
        <v>7913</v>
      </c>
      <c r="C2102" t="s">
        <v>6196</v>
      </c>
      <c r="D2102" t="s">
        <v>6207</v>
      </c>
      <c r="E2102" t="s">
        <v>84</v>
      </c>
      <c r="F2102">
        <v>4</v>
      </c>
      <c r="G2102">
        <v>1149220</v>
      </c>
      <c r="H2102">
        <v>872068.32432432426</v>
      </c>
      <c r="I2102">
        <v>163265.00900900899</v>
      </c>
      <c r="J2102">
        <v>12978.08695652174</v>
      </c>
      <c r="K2102" t="s">
        <v>7970</v>
      </c>
      <c r="L2102" t="s">
        <v>7971</v>
      </c>
      <c r="M2102">
        <v>0</v>
      </c>
      <c r="N2102">
        <v>8064.5161290322585</v>
      </c>
      <c r="O2102">
        <v>0</v>
      </c>
      <c r="P2102">
        <v>22984.399999999998</v>
      </c>
      <c r="Q2102">
        <v>119238.005923455</v>
      </c>
    </row>
    <row r="2103" spans="1:17">
      <c r="A2103" s="78">
        <v>46265</v>
      </c>
      <c r="B2103" t="s">
        <v>7914</v>
      </c>
      <c r="C2103" t="s">
        <v>6134</v>
      </c>
      <c r="D2103" t="s">
        <v>6156</v>
      </c>
      <c r="E2103" t="s">
        <v>20</v>
      </c>
      <c r="F2103">
        <v>4</v>
      </c>
      <c r="G2103">
        <v>687090.00000000012</v>
      </c>
      <c r="H2103">
        <v>509374.18378378375</v>
      </c>
      <c r="I2103">
        <v>109625.81621621625</v>
      </c>
      <c r="J2103">
        <v>16491.965217391305</v>
      </c>
      <c r="K2103" t="s">
        <v>7970</v>
      </c>
      <c r="L2103" t="s">
        <v>7971</v>
      </c>
      <c r="M2103">
        <v>0</v>
      </c>
      <c r="N2103">
        <v>7142.8571428571431</v>
      </c>
      <c r="O2103">
        <v>0</v>
      </c>
      <c r="P2103">
        <v>13741.800000000001</v>
      </c>
      <c r="Q2103">
        <v>72249.193855967795</v>
      </c>
    </row>
    <row r="2104" spans="1:17">
      <c r="A2104" s="78">
        <v>46265</v>
      </c>
      <c r="B2104" t="s">
        <v>7915</v>
      </c>
      <c r="C2104" t="s">
        <v>6134</v>
      </c>
      <c r="D2104" t="s">
        <v>6207</v>
      </c>
      <c r="E2104" t="s">
        <v>84</v>
      </c>
      <c r="F2104">
        <v>4</v>
      </c>
      <c r="G2104">
        <v>1149220</v>
      </c>
      <c r="H2104">
        <v>872068.32432432426</v>
      </c>
      <c r="I2104">
        <v>163265.00900900899</v>
      </c>
      <c r="J2104">
        <v>12978.08695652174</v>
      </c>
      <c r="K2104" t="s">
        <v>7970</v>
      </c>
      <c r="L2104" t="s">
        <v>7971</v>
      </c>
      <c r="M2104">
        <v>0</v>
      </c>
      <c r="N2104">
        <v>5555.5555555555557</v>
      </c>
      <c r="O2104">
        <v>0</v>
      </c>
      <c r="P2104">
        <v>22984.399999999998</v>
      </c>
      <c r="Q2104">
        <v>121746.96649693171</v>
      </c>
    </row>
    <row r="2105" spans="1:17">
      <c r="A2105" s="78">
        <v>46265</v>
      </c>
      <c r="B2105" t="s">
        <v>7915</v>
      </c>
      <c r="C2105" t="s">
        <v>6134</v>
      </c>
      <c r="D2105" t="s">
        <v>6170</v>
      </c>
      <c r="E2105" t="s">
        <v>84</v>
      </c>
      <c r="F2105">
        <v>1</v>
      </c>
      <c r="G2105">
        <v>1321085</v>
      </c>
      <c r="H2105">
        <v>995097.75135135127</v>
      </c>
      <c r="I2105">
        <v>195068.91531531524</v>
      </c>
      <c r="J2105">
        <v>16153.739130434782</v>
      </c>
      <c r="K2105" t="s">
        <v>7970</v>
      </c>
      <c r="L2105" t="s">
        <v>7971</v>
      </c>
      <c r="M2105">
        <v>0</v>
      </c>
      <c r="N2105">
        <v>5555.5555555555557</v>
      </c>
      <c r="O2105">
        <v>0</v>
      </c>
      <c r="P2105">
        <v>26421.7</v>
      </c>
      <c r="Q2105">
        <v>146937.92062932489</v>
      </c>
    </row>
    <row r="2106" spans="1:17">
      <c r="A2106" s="78">
        <v>46265</v>
      </c>
      <c r="B2106" t="s">
        <v>7916</v>
      </c>
      <c r="C2106" t="s">
        <v>6124</v>
      </c>
      <c r="D2106" t="s">
        <v>6135</v>
      </c>
      <c r="E2106" t="s">
        <v>20</v>
      </c>
      <c r="F2106">
        <v>24</v>
      </c>
      <c r="G2106">
        <v>2215560</v>
      </c>
      <c r="H2106">
        <v>1702844.3675675672</v>
      </c>
      <c r="I2106">
        <v>293155.63243243261</v>
      </c>
      <c r="J2106">
        <v>22589.217391304348</v>
      </c>
      <c r="K2106" t="s">
        <v>7503</v>
      </c>
      <c r="L2106" t="s">
        <v>7974</v>
      </c>
      <c r="M2106">
        <v>25000</v>
      </c>
      <c r="N2106">
        <v>13636.363636363636</v>
      </c>
      <c r="O2106">
        <v>0</v>
      </c>
      <c r="P2106">
        <v>44311.199999999997</v>
      </c>
      <c r="Q2106">
        <v>187618.85140476463</v>
      </c>
    </row>
    <row r="2107" spans="1:17">
      <c r="A2107" s="78">
        <v>46265</v>
      </c>
      <c r="B2107" t="s">
        <v>7917</v>
      </c>
      <c r="C2107" t="s">
        <v>6287</v>
      </c>
      <c r="D2107" t="s">
        <v>6135</v>
      </c>
      <c r="E2107" t="s">
        <v>20</v>
      </c>
      <c r="F2107">
        <v>24</v>
      </c>
      <c r="G2107">
        <v>2215560</v>
      </c>
      <c r="H2107">
        <v>1702844.3675675672</v>
      </c>
      <c r="I2107">
        <v>293155.63243243261</v>
      </c>
      <c r="J2107">
        <v>22589.217391304348</v>
      </c>
      <c r="K2107" t="s">
        <v>7503</v>
      </c>
      <c r="L2107" t="s">
        <v>7974</v>
      </c>
      <c r="M2107">
        <v>25000</v>
      </c>
      <c r="N2107">
        <v>13636.363636363636</v>
      </c>
      <c r="O2107">
        <v>0</v>
      </c>
      <c r="P2107">
        <v>44311.199999999997</v>
      </c>
      <c r="Q2107">
        <v>187618.85140476463</v>
      </c>
    </row>
    <row r="2108" spans="1:17">
      <c r="A2108" s="78">
        <v>46265</v>
      </c>
      <c r="B2108" t="s">
        <v>7918</v>
      </c>
      <c r="C2108" t="s">
        <v>6134</v>
      </c>
      <c r="D2108" t="s">
        <v>6207</v>
      </c>
      <c r="E2108" t="s">
        <v>84</v>
      </c>
      <c r="F2108">
        <v>4</v>
      </c>
      <c r="G2108">
        <v>1149220</v>
      </c>
      <c r="H2108">
        <v>872068.32432432426</v>
      </c>
      <c r="I2108">
        <v>163265.00900900899</v>
      </c>
      <c r="J2108">
        <v>12978.08695652174</v>
      </c>
      <c r="K2108" t="s">
        <v>7970</v>
      </c>
      <c r="L2108" t="s">
        <v>7971</v>
      </c>
      <c r="M2108">
        <v>0</v>
      </c>
      <c r="N2108">
        <v>9090.9090909090901</v>
      </c>
      <c r="O2108">
        <v>0</v>
      </c>
      <c r="P2108">
        <v>22984.399999999998</v>
      </c>
      <c r="Q2108">
        <v>118211.61296157818</v>
      </c>
    </row>
    <row r="2109" spans="1:17">
      <c r="A2109" s="78">
        <v>46265</v>
      </c>
      <c r="B2109" t="s">
        <v>7919</v>
      </c>
      <c r="C2109" t="s">
        <v>6175</v>
      </c>
      <c r="D2109" t="s">
        <v>6135</v>
      </c>
      <c r="E2109" t="s">
        <v>20</v>
      </c>
      <c r="F2109">
        <v>48</v>
      </c>
      <c r="G2109">
        <v>4431120</v>
      </c>
      <c r="H2109">
        <v>3405688.7351351343</v>
      </c>
      <c r="I2109">
        <v>586311.26486486522</v>
      </c>
      <c r="J2109">
        <v>45178.434782608696</v>
      </c>
      <c r="K2109" t="s">
        <v>7503</v>
      </c>
      <c r="L2109" t="s">
        <v>7974</v>
      </c>
      <c r="M2109">
        <v>50000</v>
      </c>
      <c r="N2109">
        <v>30000</v>
      </c>
      <c r="O2109">
        <v>0</v>
      </c>
      <c r="P2109">
        <v>88622.399999999994</v>
      </c>
      <c r="Q2109">
        <v>372510.43008225656</v>
      </c>
    </row>
    <row r="2110" spans="1:17">
      <c r="A2110" s="78">
        <v>46265</v>
      </c>
      <c r="B2110" t="s">
        <v>7920</v>
      </c>
      <c r="C2110" t="s">
        <v>6158</v>
      </c>
      <c r="D2110" t="s">
        <v>6131</v>
      </c>
      <c r="E2110" t="s">
        <v>20</v>
      </c>
      <c r="F2110">
        <v>60</v>
      </c>
      <c r="G2110">
        <v>1548912.5</v>
      </c>
      <c r="H2110">
        <v>1194856.8648648646</v>
      </c>
      <c r="I2110">
        <v>200559.80180180189</v>
      </c>
      <c r="J2110">
        <v>11263.984695652172</v>
      </c>
      <c r="K2110" t="s">
        <v>7967</v>
      </c>
      <c r="L2110" t="s">
        <v>7973</v>
      </c>
      <c r="M2110">
        <v>0</v>
      </c>
      <c r="N2110">
        <v>0</v>
      </c>
      <c r="O2110">
        <v>77445.625</v>
      </c>
      <c r="P2110">
        <v>30978.25</v>
      </c>
      <c r="Q2110">
        <v>80871.942106149712</v>
      </c>
    </row>
    <row r="2111" spans="1:17">
      <c r="A2111" s="78">
        <v>46265</v>
      </c>
      <c r="B2111" t="s">
        <v>7921</v>
      </c>
      <c r="C2111" t="s">
        <v>6175</v>
      </c>
      <c r="D2111" t="s">
        <v>6135</v>
      </c>
      <c r="E2111" t="s">
        <v>20</v>
      </c>
      <c r="F2111">
        <v>24</v>
      </c>
      <c r="G2111">
        <v>2215560</v>
      </c>
      <c r="H2111">
        <v>1702844.3675675672</v>
      </c>
      <c r="I2111">
        <v>293155.63243243261</v>
      </c>
      <c r="J2111">
        <v>22589.217391304348</v>
      </c>
      <c r="K2111" t="s">
        <v>7503</v>
      </c>
      <c r="L2111" t="s">
        <v>7974</v>
      </c>
      <c r="M2111">
        <v>25000</v>
      </c>
      <c r="N2111">
        <v>15384.615384615385</v>
      </c>
      <c r="O2111">
        <v>0</v>
      </c>
      <c r="P2111">
        <v>44311.199999999997</v>
      </c>
      <c r="Q2111">
        <v>185870.5996565129</v>
      </c>
    </row>
    <row r="2112" spans="1:17">
      <c r="A2112" s="78">
        <v>46265</v>
      </c>
      <c r="B2112" t="s">
        <v>7922</v>
      </c>
      <c r="C2112" t="s">
        <v>6134</v>
      </c>
      <c r="D2112" t="s">
        <v>6135</v>
      </c>
      <c r="E2112" t="s">
        <v>20</v>
      </c>
      <c r="F2112">
        <v>12</v>
      </c>
      <c r="G2112">
        <v>1107780</v>
      </c>
      <c r="H2112">
        <v>851422.18378378358</v>
      </c>
      <c r="I2112">
        <v>146577.81621621631</v>
      </c>
      <c r="J2112">
        <v>11294.608695652174</v>
      </c>
      <c r="K2112" t="s">
        <v>7967</v>
      </c>
      <c r="L2112" t="s">
        <v>7973</v>
      </c>
      <c r="M2112">
        <v>0</v>
      </c>
      <c r="N2112">
        <v>0</v>
      </c>
      <c r="O2112">
        <v>33233.4</v>
      </c>
      <c r="P2112">
        <v>22155.599999999999</v>
      </c>
      <c r="Q2112">
        <v>79894.207520564145</v>
      </c>
    </row>
    <row r="2113" spans="1:17">
      <c r="A2113" s="78">
        <v>46265</v>
      </c>
      <c r="B2113" t="s">
        <v>7923</v>
      </c>
      <c r="C2113" t="s">
        <v>6188</v>
      </c>
      <c r="D2113" t="s">
        <v>6135</v>
      </c>
      <c r="E2113" t="s">
        <v>20</v>
      </c>
      <c r="F2113">
        <v>24</v>
      </c>
      <c r="G2113">
        <v>2215560</v>
      </c>
      <c r="H2113">
        <v>1702844.3675675672</v>
      </c>
      <c r="I2113">
        <v>293155.63243243261</v>
      </c>
      <c r="J2113">
        <v>22589.217391304348</v>
      </c>
      <c r="K2113" t="s">
        <v>7503</v>
      </c>
      <c r="L2113" t="s">
        <v>7974</v>
      </c>
      <c r="M2113">
        <v>25000</v>
      </c>
      <c r="N2113">
        <v>20000</v>
      </c>
      <c r="O2113">
        <v>0</v>
      </c>
      <c r="P2113">
        <v>44311.199999999997</v>
      </c>
      <c r="Q2113">
        <v>181255.21504112828</v>
      </c>
    </row>
    <row r="2114" spans="1:17">
      <c r="A2114" s="78">
        <v>46265</v>
      </c>
      <c r="B2114" t="s">
        <v>7924</v>
      </c>
      <c r="C2114" t="s">
        <v>6188</v>
      </c>
      <c r="D2114" t="s">
        <v>6135</v>
      </c>
      <c r="E2114" t="s">
        <v>20</v>
      </c>
      <c r="F2114">
        <v>24</v>
      </c>
      <c r="G2114">
        <v>2215560</v>
      </c>
      <c r="H2114">
        <v>1702844.3675675672</v>
      </c>
      <c r="I2114">
        <v>293155.63243243261</v>
      </c>
      <c r="J2114">
        <v>22589.217391304348</v>
      </c>
      <c r="K2114" t="s">
        <v>7503</v>
      </c>
      <c r="L2114" t="s">
        <v>7974</v>
      </c>
      <c r="M2114">
        <v>25000</v>
      </c>
      <c r="N2114">
        <v>20000</v>
      </c>
      <c r="O2114">
        <v>0</v>
      </c>
      <c r="P2114">
        <v>44311.199999999997</v>
      </c>
      <c r="Q2114">
        <v>181255.21504112828</v>
      </c>
    </row>
    <row r="2115" spans="1:17">
      <c r="A2115" s="78">
        <v>46265</v>
      </c>
      <c r="B2115" t="s">
        <v>7925</v>
      </c>
      <c r="C2115" t="s">
        <v>6239</v>
      </c>
      <c r="D2115" t="s">
        <v>6053</v>
      </c>
      <c r="E2115" t="s">
        <v>75</v>
      </c>
      <c r="F2115">
        <v>2</v>
      </c>
      <c r="G2115">
        <v>587300</v>
      </c>
      <c r="H2115">
        <v>433400.59459459456</v>
      </c>
      <c r="I2115">
        <v>95698.504504504497</v>
      </c>
      <c r="J2115">
        <v>29093.565217391308</v>
      </c>
      <c r="K2115" t="s">
        <v>7970</v>
      </c>
      <c r="L2115" t="s">
        <v>7972</v>
      </c>
      <c r="M2115">
        <v>0</v>
      </c>
      <c r="N2115">
        <v>0</v>
      </c>
      <c r="O2115">
        <v>0</v>
      </c>
      <c r="P2115">
        <v>11746</v>
      </c>
      <c r="Q2115">
        <v>54858.939287113186</v>
      </c>
    </row>
    <row r="2116" spans="1:17">
      <c r="A2116" s="78">
        <v>46265</v>
      </c>
      <c r="B2116" t="s">
        <v>7926</v>
      </c>
      <c r="C2116" t="s">
        <v>6239</v>
      </c>
      <c r="D2116" t="s">
        <v>1950</v>
      </c>
      <c r="E2116" t="s">
        <v>75</v>
      </c>
      <c r="F2116">
        <v>4</v>
      </c>
      <c r="G2116">
        <v>331450</v>
      </c>
      <c r="H2116">
        <v>268795.9243243243</v>
      </c>
      <c r="I2116">
        <v>29807.679279279255</v>
      </c>
      <c r="J2116">
        <v>3244.521739130435</v>
      </c>
      <c r="K2116" t="s">
        <v>7970</v>
      </c>
      <c r="L2116" t="s">
        <v>7972</v>
      </c>
      <c r="M2116">
        <v>0</v>
      </c>
      <c r="N2116">
        <v>0</v>
      </c>
      <c r="O2116">
        <v>0</v>
      </c>
      <c r="P2116">
        <v>6628.9999999999991</v>
      </c>
      <c r="Q2116">
        <v>19934.157540148819</v>
      </c>
    </row>
    <row r="2117" spans="1:17">
      <c r="A2117" s="78">
        <v>46265</v>
      </c>
      <c r="B2117" t="s">
        <v>7926</v>
      </c>
      <c r="C2117" t="s">
        <v>6239</v>
      </c>
      <c r="D2117" t="s">
        <v>1952</v>
      </c>
      <c r="E2117" t="s">
        <v>75</v>
      </c>
      <c r="F2117">
        <v>4</v>
      </c>
      <c r="G2117">
        <v>318850</v>
      </c>
      <c r="H2117">
        <v>257997.39099099097</v>
      </c>
      <c r="I2117">
        <v>29254.861261261278</v>
      </c>
      <c r="J2117">
        <v>3030.2608695652175</v>
      </c>
      <c r="K2117" t="s">
        <v>7970</v>
      </c>
      <c r="L2117" t="s">
        <v>7972</v>
      </c>
      <c r="M2117">
        <v>0</v>
      </c>
      <c r="N2117">
        <v>0</v>
      </c>
      <c r="O2117">
        <v>0</v>
      </c>
      <c r="P2117">
        <v>6377.0000000000009</v>
      </c>
      <c r="Q2117">
        <v>19847.600391696062</v>
      </c>
    </row>
    <row r="2118" spans="1:17">
      <c r="A2118" s="78">
        <v>46265</v>
      </c>
      <c r="B2118" t="s">
        <v>7927</v>
      </c>
      <c r="C2118" t="s">
        <v>6196</v>
      </c>
      <c r="D2118" t="s">
        <v>6218</v>
      </c>
      <c r="E2118" t="s">
        <v>20</v>
      </c>
      <c r="F2118">
        <v>1</v>
      </c>
      <c r="G2118">
        <v>95182.499999999985</v>
      </c>
      <c r="H2118">
        <v>72569.643243243234</v>
      </c>
      <c r="I2118">
        <v>13180.356756756752</v>
      </c>
      <c r="J2118">
        <v>825.66956521739121</v>
      </c>
      <c r="K2118" t="s">
        <v>7970</v>
      </c>
      <c r="L2118" t="s">
        <v>7971</v>
      </c>
      <c r="M2118">
        <v>0</v>
      </c>
      <c r="N2118">
        <v>6666.666666666667</v>
      </c>
      <c r="O2118">
        <v>0</v>
      </c>
      <c r="P2118">
        <v>1903.6499999999999</v>
      </c>
      <c r="Q2118">
        <v>3784.3705248726937</v>
      </c>
    </row>
    <row r="2119" spans="1:17">
      <c r="A2119" s="78">
        <v>46265</v>
      </c>
      <c r="B2119" t="s">
        <v>7927</v>
      </c>
      <c r="C2119" t="s">
        <v>6196</v>
      </c>
      <c r="D2119" t="s">
        <v>6361</v>
      </c>
      <c r="E2119" t="s">
        <v>20</v>
      </c>
      <c r="F2119">
        <v>3</v>
      </c>
      <c r="G2119">
        <v>273615</v>
      </c>
      <c r="H2119">
        <v>205691.02702702698</v>
      </c>
      <c r="I2119">
        <v>40808.972972972988</v>
      </c>
      <c r="J2119">
        <v>2247.4434782608696</v>
      </c>
      <c r="K2119" t="s">
        <v>7970</v>
      </c>
      <c r="L2119" t="s">
        <v>7971</v>
      </c>
      <c r="M2119">
        <v>0</v>
      </c>
      <c r="N2119">
        <v>6666.666666666667</v>
      </c>
      <c r="O2119">
        <v>0</v>
      </c>
      <c r="P2119">
        <v>5472.2999999999993</v>
      </c>
      <c r="Q2119">
        <v>26422.562828045448</v>
      </c>
    </row>
    <row r="2120" spans="1:17">
      <c r="A2120" s="78">
        <v>46265</v>
      </c>
      <c r="B2120" t="s">
        <v>7927</v>
      </c>
      <c r="C2120" t="s">
        <v>6196</v>
      </c>
      <c r="D2120" t="s">
        <v>6353</v>
      </c>
      <c r="E2120" t="s">
        <v>84</v>
      </c>
      <c r="F2120">
        <v>1</v>
      </c>
      <c r="G2120">
        <v>70207.5</v>
      </c>
      <c r="H2120">
        <v>52385.729729729726</v>
      </c>
      <c r="I2120">
        <v>10864.270270270266</v>
      </c>
      <c r="J2120">
        <v>834.08695652173913</v>
      </c>
      <c r="K2120" t="s">
        <v>7970</v>
      </c>
      <c r="L2120" t="s">
        <v>7971</v>
      </c>
      <c r="M2120">
        <v>0</v>
      </c>
      <c r="N2120">
        <v>6666.666666666667</v>
      </c>
      <c r="O2120">
        <v>0</v>
      </c>
      <c r="P2120">
        <v>1404.1499999999999</v>
      </c>
      <c r="Q2120">
        <v>1959.3666470818596</v>
      </c>
    </row>
    <row r="2121" spans="1:17">
      <c r="A2121" s="78">
        <v>46265</v>
      </c>
      <c r="B2121" t="s">
        <v>7928</v>
      </c>
      <c r="C2121" t="s">
        <v>6188</v>
      </c>
      <c r="D2121" t="s">
        <v>6156</v>
      </c>
      <c r="E2121" t="s">
        <v>20</v>
      </c>
      <c r="F2121">
        <v>20</v>
      </c>
      <c r="G2121">
        <v>3435450.0000000005</v>
      </c>
      <c r="H2121">
        <v>2546870.9189189188</v>
      </c>
      <c r="I2121">
        <v>548129.08108108118</v>
      </c>
      <c r="J2121">
        <v>82459.826086956527</v>
      </c>
      <c r="K2121" t="s">
        <v>7970</v>
      </c>
      <c r="L2121" t="s">
        <v>7971</v>
      </c>
      <c r="M2121">
        <v>0</v>
      </c>
      <c r="N2121">
        <v>20000</v>
      </c>
      <c r="O2121">
        <v>0</v>
      </c>
      <c r="P2121">
        <v>68709</v>
      </c>
      <c r="Q2121">
        <v>376960.25499412464</v>
      </c>
    </row>
    <row r="2122" spans="1:17">
      <c r="A2122" s="78">
        <v>46265</v>
      </c>
      <c r="B2122" t="s">
        <v>7929</v>
      </c>
      <c r="C2122" t="s">
        <v>7818</v>
      </c>
      <c r="D2122" t="s">
        <v>6135</v>
      </c>
      <c r="E2122" t="s">
        <v>20</v>
      </c>
      <c r="F2122">
        <v>465</v>
      </c>
      <c r="G2122">
        <v>42926474.999999993</v>
      </c>
      <c r="H2122">
        <v>32992609.621621616</v>
      </c>
      <c r="I2122">
        <v>5679890.3783783764</v>
      </c>
      <c r="J2122">
        <v>437666.08695652179</v>
      </c>
      <c r="K2122" t="s">
        <v>7967</v>
      </c>
      <c r="L2122" t="s">
        <v>7973</v>
      </c>
      <c r="M2122">
        <v>0</v>
      </c>
      <c r="N2122">
        <v>0</v>
      </c>
      <c r="O2122">
        <v>2146323.75</v>
      </c>
      <c r="P2122">
        <v>0</v>
      </c>
      <c r="Q2122">
        <v>3095900.5414218549</v>
      </c>
    </row>
    <row r="2123" spans="1:17">
      <c r="A2123" s="78">
        <v>46265</v>
      </c>
      <c r="B2123" t="s">
        <v>7929</v>
      </c>
      <c r="C2123" t="s">
        <v>7818</v>
      </c>
      <c r="D2123" t="s">
        <v>6167</v>
      </c>
      <c r="E2123" t="s">
        <v>84</v>
      </c>
      <c r="F2123">
        <v>108</v>
      </c>
      <c r="G2123">
        <v>7282710.0000000009</v>
      </c>
      <c r="H2123">
        <v>5563641.8335135123</v>
      </c>
      <c r="I2123">
        <v>997358.16648648772</v>
      </c>
      <c r="J2123">
        <v>74544.417391304349</v>
      </c>
      <c r="K2123" t="s">
        <v>7967</v>
      </c>
      <c r="L2123" t="s">
        <v>7973</v>
      </c>
      <c r="M2123">
        <v>0</v>
      </c>
      <c r="N2123">
        <v>0</v>
      </c>
      <c r="O2123">
        <v>364135.50000000006</v>
      </c>
      <c r="P2123">
        <v>0</v>
      </c>
      <c r="Q2123">
        <v>558678.24909518333</v>
      </c>
    </row>
    <row r="2124" spans="1:17">
      <c r="A2124" s="78">
        <v>46265</v>
      </c>
      <c r="B2124" t="s">
        <v>7930</v>
      </c>
      <c r="C2124" t="s">
        <v>6134</v>
      </c>
      <c r="D2124" t="s">
        <v>6207</v>
      </c>
      <c r="E2124" t="s">
        <v>84</v>
      </c>
      <c r="F2124">
        <v>4</v>
      </c>
      <c r="G2124">
        <v>1149220</v>
      </c>
      <c r="H2124">
        <v>872068.32432432426</v>
      </c>
      <c r="I2124">
        <v>163265.00900900899</v>
      </c>
      <c r="J2124">
        <v>12978.08695652174</v>
      </c>
      <c r="K2124" t="s">
        <v>7970</v>
      </c>
      <c r="L2124" t="s">
        <v>7971</v>
      </c>
      <c r="M2124">
        <v>0</v>
      </c>
      <c r="N2124">
        <v>5555.5555555555557</v>
      </c>
      <c r="O2124">
        <v>0</v>
      </c>
      <c r="P2124">
        <v>22984.399999999998</v>
      </c>
      <c r="Q2124">
        <v>121746.96649693171</v>
      </c>
    </row>
    <row r="2125" spans="1:17">
      <c r="A2125" s="78">
        <v>46265</v>
      </c>
      <c r="B2125" t="s">
        <v>7931</v>
      </c>
      <c r="C2125" t="s">
        <v>6134</v>
      </c>
      <c r="D2125" t="s">
        <v>6170</v>
      </c>
      <c r="E2125" t="s">
        <v>84</v>
      </c>
      <c r="F2125">
        <v>1</v>
      </c>
      <c r="G2125">
        <v>1321085</v>
      </c>
      <c r="H2125">
        <v>995097.75135135127</v>
      </c>
      <c r="I2125">
        <v>195068.91531531524</v>
      </c>
      <c r="J2125">
        <v>16153.739130434782</v>
      </c>
      <c r="K2125" t="s">
        <v>7970</v>
      </c>
      <c r="L2125" t="s">
        <v>7971</v>
      </c>
      <c r="M2125">
        <v>0</v>
      </c>
      <c r="N2125">
        <v>7142.8571428571431</v>
      </c>
      <c r="O2125">
        <v>0</v>
      </c>
      <c r="P2125">
        <v>26421.7</v>
      </c>
      <c r="Q2125">
        <v>145350.61904202332</v>
      </c>
    </row>
    <row r="2126" spans="1:17">
      <c r="A2126" s="78">
        <v>46265</v>
      </c>
      <c r="B2126" t="s">
        <v>7932</v>
      </c>
      <c r="C2126" t="s">
        <v>6287</v>
      </c>
      <c r="D2126" t="s">
        <v>6135</v>
      </c>
      <c r="E2126" t="s">
        <v>20</v>
      </c>
      <c r="F2126">
        <v>24</v>
      </c>
      <c r="G2126">
        <v>2215560</v>
      </c>
      <c r="H2126">
        <v>1702844.3675675672</v>
      </c>
      <c r="I2126">
        <v>293155.63243243261</v>
      </c>
      <c r="J2126">
        <v>22589.217391304348</v>
      </c>
      <c r="K2126" t="s">
        <v>7503</v>
      </c>
      <c r="L2126" t="s">
        <v>7974</v>
      </c>
      <c r="M2126">
        <v>25000</v>
      </c>
      <c r="N2126">
        <v>16666.666666666668</v>
      </c>
      <c r="O2126">
        <v>0</v>
      </c>
      <c r="P2126">
        <v>44311.199999999997</v>
      </c>
      <c r="Q2126">
        <v>184588.54837446165</v>
      </c>
    </row>
    <row r="2127" spans="1:17">
      <c r="A2127" s="78">
        <v>46265</v>
      </c>
      <c r="B2127" t="s">
        <v>7933</v>
      </c>
      <c r="C2127" t="s">
        <v>6128</v>
      </c>
      <c r="D2127" t="s">
        <v>6383</v>
      </c>
      <c r="E2127" t="s">
        <v>84</v>
      </c>
      <c r="F2127">
        <v>2</v>
      </c>
      <c r="G2127">
        <v>342990.00000000006</v>
      </c>
      <c r="H2127">
        <v>252067.80540540535</v>
      </c>
      <c r="I2127">
        <v>56932.19459459465</v>
      </c>
      <c r="J2127">
        <v>6397.217391304348</v>
      </c>
      <c r="K2127" t="s">
        <v>7970</v>
      </c>
      <c r="L2127" t="s">
        <v>7971</v>
      </c>
      <c r="M2127">
        <v>0</v>
      </c>
      <c r="N2127">
        <v>2941.1764705882351</v>
      </c>
      <c r="O2127">
        <v>0</v>
      </c>
      <c r="P2127">
        <v>6859.8</v>
      </c>
      <c r="Q2127">
        <v>40734.000732702058</v>
      </c>
    </row>
    <row r="2128" spans="1:17">
      <c r="A2128" s="78">
        <v>46265</v>
      </c>
      <c r="B2128" t="s">
        <v>7933</v>
      </c>
      <c r="C2128" t="s">
        <v>6128</v>
      </c>
      <c r="D2128" t="s">
        <v>6151</v>
      </c>
      <c r="E2128" t="s">
        <v>84</v>
      </c>
      <c r="F2128">
        <v>3</v>
      </c>
      <c r="G2128">
        <v>207292.5</v>
      </c>
      <c r="H2128">
        <v>156926.07567567567</v>
      </c>
      <c r="I2128">
        <v>29823.924324324296</v>
      </c>
      <c r="J2128">
        <v>1951.3043478260868</v>
      </c>
      <c r="K2128" t="s">
        <v>7970</v>
      </c>
      <c r="L2128" t="s">
        <v>7971</v>
      </c>
      <c r="M2128">
        <v>0</v>
      </c>
      <c r="N2128">
        <v>2941.1764705882351</v>
      </c>
      <c r="O2128">
        <v>0</v>
      </c>
      <c r="P2128">
        <v>4145.8499999999995</v>
      </c>
      <c r="Q2128">
        <v>20785.593505909976</v>
      </c>
    </row>
    <row r="2129" spans="1:17">
      <c r="A2129" s="78">
        <v>46265</v>
      </c>
      <c r="B2129" t="s">
        <v>7934</v>
      </c>
      <c r="C2129" t="s">
        <v>6143</v>
      </c>
      <c r="D2129" t="s">
        <v>2532</v>
      </c>
      <c r="E2129" t="s">
        <v>75</v>
      </c>
      <c r="F2129">
        <v>4</v>
      </c>
      <c r="G2129">
        <v>2635150</v>
      </c>
      <c r="H2129">
        <v>1957453.0558558556</v>
      </c>
      <c r="I2129">
        <v>416555.95315315318</v>
      </c>
      <c r="J2129">
        <v>79613.217391304352</v>
      </c>
      <c r="K2129" t="s">
        <v>7970</v>
      </c>
      <c r="L2129" t="s">
        <v>7971</v>
      </c>
      <c r="M2129">
        <v>0</v>
      </c>
      <c r="N2129">
        <v>5555.5555555555557</v>
      </c>
      <c r="O2129">
        <v>0</v>
      </c>
      <c r="P2129">
        <v>52703</v>
      </c>
      <c r="Q2129">
        <v>278684.1802062933</v>
      </c>
    </row>
    <row r="2130" spans="1:17">
      <c r="A2130" s="78">
        <v>46265</v>
      </c>
      <c r="B2130" t="s">
        <v>7935</v>
      </c>
      <c r="C2130" t="s">
        <v>6143</v>
      </c>
      <c r="D2130" t="s">
        <v>6269</v>
      </c>
      <c r="E2130" t="s">
        <v>20</v>
      </c>
      <c r="F2130">
        <v>1</v>
      </c>
      <c r="G2130">
        <v>1269562.5</v>
      </c>
      <c r="H2130">
        <v>960738.87567567558</v>
      </c>
      <c r="I2130">
        <v>183011.12432432442</v>
      </c>
      <c r="J2130">
        <v>16375.652173913042</v>
      </c>
      <c r="K2130" t="s">
        <v>7970</v>
      </c>
      <c r="L2130" t="s">
        <v>7971</v>
      </c>
      <c r="M2130">
        <v>0</v>
      </c>
      <c r="N2130">
        <v>5555.5555555555557</v>
      </c>
      <c r="O2130">
        <v>0</v>
      </c>
      <c r="P2130">
        <v>25391.250000000004</v>
      </c>
      <c r="Q2130">
        <v>135688.66659485581</v>
      </c>
    </row>
    <row r="2131" spans="1:17">
      <c r="A2131" s="78">
        <v>46265</v>
      </c>
      <c r="B2131" t="s">
        <v>7936</v>
      </c>
      <c r="C2131" t="s">
        <v>6287</v>
      </c>
      <c r="D2131" t="s">
        <v>6156</v>
      </c>
      <c r="E2131" t="s">
        <v>20</v>
      </c>
      <c r="F2131">
        <v>8</v>
      </c>
      <c r="G2131">
        <v>1374180.0000000002</v>
      </c>
      <c r="H2131">
        <v>1018748.3675675675</v>
      </c>
      <c r="I2131">
        <v>219251.6324324325</v>
      </c>
      <c r="J2131">
        <v>32983.930434782611</v>
      </c>
      <c r="K2131" t="s">
        <v>7970</v>
      </c>
      <c r="L2131" t="s">
        <v>7971</v>
      </c>
      <c r="M2131">
        <v>0</v>
      </c>
      <c r="N2131">
        <v>16666.666666666668</v>
      </c>
      <c r="O2131">
        <v>0</v>
      </c>
      <c r="P2131">
        <v>27483.600000000002</v>
      </c>
      <c r="Q2131">
        <v>142117.43533098322</v>
      </c>
    </row>
    <row r="2132" spans="1:17">
      <c r="A2132" s="78">
        <v>46265</v>
      </c>
      <c r="B2132" t="s">
        <v>7937</v>
      </c>
      <c r="C2132" t="s">
        <v>6287</v>
      </c>
      <c r="D2132" t="s">
        <v>6218</v>
      </c>
      <c r="E2132" t="s">
        <v>20</v>
      </c>
      <c r="F2132">
        <v>6</v>
      </c>
      <c r="G2132">
        <v>571094.99999999988</v>
      </c>
      <c r="H2132">
        <v>435417.85945945943</v>
      </c>
      <c r="I2132">
        <v>79082.140540540451</v>
      </c>
      <c r="J2132">
        <v>4954.0173913043482</v>
      </c>
      <c r="K2132" t="s">
        <v>7970</v>
      </c>
      <c r="L2132" t="s">
        <v>7971</v>
      </c>
      <c r="M2132">
        <v>0</v>
      </c>
      <c r="N2132">
        <v>15625</v>
      </c>
      <c r="O2132">
        <v>0</v>
      </c>
      <c r="P2132">
        <v>11421.9</v>
      </c>
      <c r="Q2132">
        <v>47081.223149236095</v>
      </c>
    </row>
    <row r="2133" spans="1:17">
      <c r="A2133" s="78">
        <v>46265</v>
      </c>
      <c r="B2133" t="s">
        <v>7938</v>
      </c>
      <c r="C2133" t="s">
        <v>6251</v>
      </c>
      <c r="D2133" t="s">
        <v>765</v>
      </c>
      <c r="E2133" t="s">
        <v>661</v>
      </c>
      <c r="F2133">
        <v>1</v>
      </c>
      <c r="G2133">
        <v>237678.75000000003</v>
      </c>
      <c r="H2133">
        <v>155793.61945945947</v>
      </c>
      <c r="I2133">
        <v>58331.380540540529</v>
      </c>
      <c r="J2133">
        <v>16107.826086956522</v>
      </c>
      <c r="K2133" t="s">
        <v>7970</v>
      </c>
      <c r="L2133" t="s">
        <v>7972</v>
      </c>
      <c r="M2133">
        <v>0</v>
      </c>
      <c r="N2133">
        <v>0</v>
      </c>
      <c r="O2133">
        <v>0</v>
      </c>
      <c r="P2133">
        <v>4753.5750000000007</v>
      </c>
      <c r="Q2133">
        <v>37469.979453584005</v>
      </c>
    </row>
    <row r="2134" spans="1:17">
      <c r="A2134" s="78">
        <v>46265</v>
      </c>
      <c r="B2134" t="s">
        <v>7939</v>
      </c>
      <c r="C2134" t="s">
        <v>6188</v>
      </c>
      <c r="D2134" t="s">
        <v>5439</v>
      </c>
      <c r="E2134" t="s">
        <v>5395</v>
      </c>
      <c r="F2134">
        <v>24</v>
      </c>
      <c r="G2134">
        <v>65268.000000000007</v>
      </c>
      <c r="H2134">
        <v>54357.89837837837</v>
      </c>
      <c r="I2134">
        <v>4442.1016216216303</v>
      </c>
      <c r="J2134">
        <v>382.60869565217394</v>
      </c>
      <c r="K2134" t="s">
        <v>7970</v>
      </c>
      <c r="L2134" t="s">
        <v>7972</v>
      </c>
      <c r="M2134">
        <v>0</v>
      </c>
      <c r="N2134">
        <v>0</v>
      </c>
      <c r="O2134">
        <v>0</v>
      </c>
      <c r="P2134">
        <v>0</v>
      </c>
      <c r="Q2134">
        <v>4059.4929259694563</v>
      </c>
    </row>
    <row r="2135" spans="1:17">
      <c r="A2135" s="78">
        <v>46265</v>
      </c>
      <c r="B2135" t="s">
        <v>7939</v>
      </c>
      <c r="C2135" t="s">
        <v>6188</v>
      </c>
      <c r="D2135" t="s">
        <v>5505</v>
      </c>
      <c r="E2135" t="s">
        <v>5395</v>
      </c>
      <c r="F2135">
        <v>24</v>
      </c>
      <c r="G2135">
        <v>204462</v>
      </c>
      <c r="H2135">
        <v>170284.43675675674</v>
      </c>
      <c r="I2135">
        <v>13915.563243243232</v>
      </c>
      <c r="J2135">
        <v>382.60869565217394</v>
      </c>
      <c r="K2135" t="s">
        <v>7970</v>
      </c>
      <c r="L2135" t="s">
        <v>7972</v>
      </c>
      <c r="M2135">
        <v>0</v>
      </c>
      <c r="N2135">
        <v>0</v>
      </c>
      <c r="O2135">
        <v>0</v>
      </c>
      <c r="P2135">
        <v>0</v>
      </c>
      <c r="Q2135">
        <v>13532.954547591058</v>
      </c>
    </row>
    <row r="2136" spans="1:17">
      <c r="A2136" s="78">
        <v>46265</v>
      </c>
      <c r="B2136" t="s">
        <v>7940</v>
      </c>
      <c r="C2136" t="s">
        <v>6239</v>
      </c>
      <c r="D2136" t="s">
        <v>726</v>
      </c>
      <c r="E2136" t="s">
        <v>661</v>
      </c>
      <c r="F2136">
        <v>12</v>
      </c>
      <c r="G2136">
        <v>766233.00000000012</v>
      </c>
      <c r="H2136">
        <v>508357.28432432434</v>
      </c>
      <c r="I2136">
        <v>181942.71567567566</v>
      </c>
      <c r="J2136">
        <v>49126.956521739121</v>
      </c>
      <c r="K2136" t="s">
        <v>7970</v>
      </c>
      <c r="L2136" t="s">
        <v>7971</v>
      </c>
      <c r="M2136">
        <v>0</v>
      </c>
      <c r="N2136">
        <v>10526.315789473685</v>
      </c>
      <c r="O2136">
        <v>0</v>
      </c>
      <c r="P2136">
        <v>15324.660000000002</v>
      </c>
      <c r="Q2136">
        <v>106964.78336446284</v>
      </c>
    </row>
    <row r="2137" spans="1:17">
      <c r="A2137" s="78">
        <v>46265</v>
      </c>
      <c r="B2137" t="s">
        <v>7940</v>
      </c>
      <c r="C2137" t="s">
        <v>6239</v>
      </c>
      <c r="D2137" t="s">
        <v>6205</v>
      </c>
      <c r="E2137" t="s">
        <v>661</v>
      </c>
      <c r="F2137">
        <v>1</v>
      </c>
      <c r="G2137">
        <v>264087.5</v>
      </c>
      <c r="H2137">
        <v>173104.02162162162</v>
      </c>
      <c r="I2137">
        <v>64812.645045045036</v>
      </c>
      <c r="J2137">
        <v>16092.521739130434</v>
      </c>
      <c r="K2137" t="s">
        <v>7970</v>
      </c>
      <c r="L2137" t="s">
        <v>7971</v>
      </c>
      <c r="M2137">
        <v>0</v>
      </c>
      <c r="N2137">
        <v>10526.315789473685</v>
      </c>
      <c r="O2137">
        <v>0</v>
      </c>
      <c r="P2137">
        <v>5281.75</v>
      </c>
      <c r="Q2137">
        <v>32912.057516440917</v>
      </c>
    </row>
    <row r="2138" spans="1:17">
      <c r="A2138" s="78">
        <v>46265</v>
      </c>
      <c r="B2138" t="s">
        <v>7941</v>
      </c>
      <c r="C2138" t="s">
        <v>6158</v>
      </c>
      <c r="D2138" t="s">
        <v>6205</v>
      </c>
      <c r="E2138" t="s">
        <v>661</v>
      </c>
      <c r="F2138">
        <v>1</v>
      </c>
      <c r="G2138">
        <v>264087.5</v>
      </c>
      <c r="H2138">
        <v>173104.02162162162</v>
      </c>
      <c r="I2138">
        <v>64812.645045045036</v>
      </c>
      <c r="J2138">
        <v>16092.521739130434</v>
      </c>
      <c r="K2138" t="s">
        <v>7970</v>
      </c>
      <c r="L2138" t="s">
        <v>7972</v>
      </c>
      <c r="M2138">
        <v>0</v>
      </c>
      <c r="N2138">
        <v>0</v>
      </c>
      <c r="O2138">
        <v>0</v>
      </c>
      <c r="P2138">
        <v>5281.75</v>
      </c>
      <c r="Q2138">
        <v>43438.373305914603</v>
      </c>
    </row>
    <row r="2139" spans="1:17">
      <c r="A2139" s="78">
        <v>46265</v>
      </c>
      <c r="B2139" t="s">
        <v>7941</v>
      </c>
      <c r="C2139" t="s">
        <v>6158</v>
      </c>
      <c r="D2139" t="s">
        <v>765</v>
      </c>
      <c r="E2139" t="s">
        <v>661</v>
      </c>
      <c r="F2139">
        <v>2</v>
      </c>
      <c r="G2139">
        <v>475357.50000000006</v>
      </c>
      <c r="H2139">
        <v>311587.23891891894</v>
      </c>
      <c r="I2139">
        <v>116662.76108108106</v>
      </c>
      <c r="J2139">
        <v>32215.652173913044</v>
      </c>
      <c r="K2139" t="s">
        <v>7970</v>
      </c>
      <c r="L2139" t="s">
        <v>7972</v>
      </c>
      <c r="M2139">
        <v>0</v>
      </c>
      <c r="N2139">
        <v>0</v>
      </c>
      <c r="O2139">
        <v>0</v>
      </c>
      <c r="P2139">
        <v>9507.1500000000015</v>
      </c>
      <c r="Q2139">
        <v>74939.958907168009</v>
      </c>
    </row>
    <row r="2140" spans="1:17">
      <c r="A2140" s="78">
        <v>46265</v>
      </c>
      <c r="B2140" t="s">
        <v>7942</v>
      </c>
      <c r="C2140" t="s">
        <v>6239</v>
      </c>
      <c r="D2140" t="s">
        <v>6205</v>
      </c>
      <c r="E2140" t="s">
        <v>661</v>
      </c>
      <c r="F2140">
        <v>1</v>
      </c>
      <c r="G2140">
        <v>264087.5</v>
      </c>
      <c r="H2140">
        <v>173104.02162162162</v>
      </c>
      <c r="I2140">
        <v>64812.645045045036</v>
      </c>
      <c r="J2140">
        <v>16092.521739130434</v>
      </c>
      <c r="K2140" t="s">
        <v>7970</v>
      </c>
      <c r="L2140" t="s">
        <v>7971</v>
      </c>
      <c r="M2140">
        <v>0</v>
      </c>
      <c r="N2140">
        <v>10526.315789473685</v>
      </c>
      <c r="O2140">
        <v>0</v>
      </c>
      <c r="P2140">
        <v>5281.75</v>
      </c>
      <c r="Q2140">
        <v>32912.057516440917</v>
      </c>
    </row>
    <row r="2141" spans="1:17">
      <c r="A2141" s="78">
        <v>46265</v>
      </c>
      <c r="B2141" t="s">
        <v>7942</v>
      </c>
      <c r="C2141" t="s">
        <v>6239</v>
      </c>
      <c r="D2141" t="s">
        <v>765</v>
      </c>
      <c r="E2141" t="s">
        <v>661</v>
      </c>
      <c r="F2141">
        <v>2</v>
      </c>
      <c r="G2141">
        <v>475357.50000000006</v>
      </c>
      <c r="H2141">
        <v>311587.23891891894</v>
      </c>
      <c r="I2141">
        <v>116662.76108108106</v>
      </c>
      <c r="J2141">
        <v>32215.652173913044</v>
      </c>
      <c r="K2141" t="s">
        <v>7970</v>
      </c>
      <c r="L2141" t="s">
        <v>7971</v>
      </c>
      <c r="M2141">
        <v>0</v>
      </c>
      <c r="N2141">
        <v>10526.315789473685</v>
      </c>
      <c r="O2141">
        <v>0</v>
      </c>
      <c r="P2141">
        <v>9507.1500000000015</v>
      </c>
      <c r="Q2141">
        <v>64413.643117694337</v>
      </c>
    </row>
    <row r="2142" spans="1:17">
      <c r="A2142" s="78">
        <v>46265</v>
      </c>
      <c r="B2142" t="s">
        <v>7943</v>
      </c>
      <c r="C2142" t="s">
        <v>6134</v>
      </c>
      <c r="D2142" t="s">
        <v>765</v>
      </c>
      <c r="E2142" t="s">
        <v>661</v>
      </c>
      <c r="F2142">
        <v>6</v>
      </c>
      <c r="G2142">
        <v>1426072.5000000002</v>
      </c>
      <c r="H2142">
        <v>934761.71675675688</v>
      </c>
      <c r="I2142">
        <v>349988.28324324312</v>
      </c>
      <c r="J2142">
        <v>96646.95652173915</v>
      </c>
      <c r="K2142" t="s">
        <v>7967</v>
      </c>
      <c r="L2142" t="s">
        <v>7973</v>
      </c>
      <c r="M2142">
        <v>0</v>
      </c>
      <c r="N2142">
        <v>0</v>
      </c>
      <c r="O2142">
        <v>114085.8</v>
      </c>
      <c r="P2142">
        <v>0</v>
      </c>
      <c r="Q2142">
        <v>139255.52672150399</v>
      </c>
    </row>
    <row r="2143" spans="1:17">
      <c r="A2143" s="78">
        <v>46265</v>
      </c>
      <c r="B2143" t="s">
        <v>7944</v>
      </c>
      <c r="C2143" t="s">
        <v>6128</v>
      </c>
      <c r="D2143" t="s">
        <v>726</v>
      </c>
      <c r="E2143" t="s">
        <v>661</v>
      </c>
      <c r="F2143">
        <v>12</v>
      </c>
      <c r="G2143">
        <v>766233.00000000012</v>
      </c>
      <c r="H2143">
        <v>508357.28432432434</v>
      </c>
      <c r="I2143">
        <v>181942.71567567566</v>
      </c>
      <c r="J2143">
        <v>49126.956521739121</v>
      </c>
      <c r="K2143" t="s">
        <v>7970</v>
      </c>
      <c r="L2143" t="s">
        <v>7972</v>
      </c>
      <c r="M2143">
        <v>0</v>
      </c>
      <c r="N2143">
        <v>0</v>
      </c>
      <c r="O2143">
        <v>0</v>
      </c>
      <c r="P2143">
        <v>15324.660000000002</v>
      </c>
      <c r="Q2143">
        <v>117491.09915393652</v>
      </c>
    </row>
    <row r="2144" spans="1:17">
      <c r="A2144" s="78">
        <v>46265</v>
      </c>
      <c r="B2144" t="s">
        <v>7945</v>
      </c>
      <c r="C2144" t="s">
        <v>6239</v>
      </c>
      <c r="D2144" t="s">
        <v>765</v>
      </c>
      <c r="E2144" t="s">
        <v>661</v>
      </c>
      <c r="F2144">
        <v>3</v>
      </c>
      <c r="G2144">
        <v>713036.25000000012</v>
      </c>
      <c r="H2144">
        <v>467380.85837837844</v>
      </c>
      <c r="I2144">
        <v>174994.14162162156</v>
      </c>
      <c r="J2144">
        <v>48323.478260869575</v>
      </c>
      <c r="K2144" t="s">
        <v>7970</v>
      </c>
      <c r="L2144" t="s">
        <v>7972</v>
      </c>
      <c r="M2144">
        <v>0</v>
      </c>
      <c r="N2144">
        <v>0</v>
      </c>
      <c r="O2144">
        <v>0</v>
      </c>
      <c r="P2144">
        <v>14260.725</v>
      </c>
      <c r="Q2144">
        <v>112409.93836075198</v>
      </c>
    </row>
    <row r="2145" spans="1:17">
      <c r="A2145" s="78">
        <v>46265</v>
      </c>
      <c r="B2145" t="s">
        <v>7946</v>
      </c>
      <c r="C2145" t="s">
        <v>6134</v>
      </c>
      <c r="D2145" t="s">
        <v>726</v>
      </c>
      <c r="E2145" t="s">
        <v>661</v>
      </c>
      <c r="F2145">
        <v>8</v>
      </c>
      <c r="G2145">
        <v>510822.00000000006</v>
      </c>
      <c r="H2145">
        <v>338904.85621621623</v>
      </c>
      <c r="I2145">
        <v>121295.14378378377</v>
      </c>
      <c r="J2145">
        <v>32751.304347826084</v>
      </c>
      <c r="K2145" t="s">
        <v>7970</v>
      </c>
      <c r="L2145" t="s">
        <v>7971</v>
      </c>
      <c r="M2145">
        <v>0</v>
      </c>
      <c r="N2145">
        <v>7142.8571428571431</v>
      </c>
      <c r="O2145">
        <v>0</v>
      </c>
      <c r="P2145">
        <v>10216.44</v>
      </c>
      <c r="Q2145">
        <v>71184.542293100545</v>
      </c>
    </row>
    <row r="2146" spans="1:17">
      <c r="A2146" s="78">
        <v>46265</v>
      </c>
      <c r="B2146" t="s">
        <v>7947</v>
      </c>
      <c r="C2146" t="s">
        <v>6183</v>
      </c>
      <c r="D2146" t="s">
        <v>765</v>
      </c>
      <c r="E2146" t="s">
        <v>661</v>
      </c>
      <c r="F2146">
        <v>5</v>
      </c>
      <c r="G2146">
        <v>1188393.75</v>
      </c>
      <c r="H2146">
        <v>778968.09729729732</v>
      </c>
      <c r="I2146">
        <v>291656.90270270268</v>
      </c>
      <c r="J2146">
        <v>130539.13043478261</v>
      </c>
      <c r="K2146" t="s">
        <v>7970</v>
      </c>
      <c r="L2146" t="s">
        <v>7971</v>
      </c>
      <c r="M2146">
        <v>0</v>
      </c>
      <c r="N2146">
        <v>12500</v>
      </c>
      <c r="O2146">
        <v>0</v>
      </c>
      <c r="P2146">
        <v>23767.875000000004</v>
      </c>
      <c r="Q2146">
        <v>124849.89726792008</v>
      </c>
    </row>
    <row r="2147" spans="1:17">
      <c r="A2147" s="78">
        <v>46265</v>
      </c>
      <c r="B2147" t="s">
        <v>7948</v>
      </c>
      <c r="C2147" t="s">
        <v>6188</v>
      </c>
      <c r="D2147" t="s">
        <v>2785</v>
      </c>
      <c r="E2147" t="s">
        <v>2770</v>
      </c>
      <c r="F2147">
        <v>30</v>
      </c>
      <c r="G2147">
        <v>904650</v>
      </c>
      <c r="H2147">
        <v>658673.51351351338</v>
      </c>
      <c r="I2147">
        <v>156326.48648648651</v>
      </c>
      <c r="J2147">
        <v>115494.2608695652</v>
      </c>
      <c r="K2147" t="s">
        <v>7970</v>
      </c>
      <c r="L2147" t="s">
        <v>7972</v>
      </c>
      <c r="M2147">
        <v>0</v>
      </c>
      <c r="N2147">
        <v>0</v>
      </c>
      <c r="O2147">
        <v>0</v>
      </c>
      <c r="P2147">
        <v>0</v>
      </c>
      <c r="Q2147">
        <v>40832.225616921307</v>
      </c>
    </row>
    <row r="2148" spans="1:17">
      <c r="A2148" s="78">
        <v>46265</v>
      </c>
      <c r="B2148" t="s">
        <v>7949</v>
      </c>
      <c r="C2148" t="s">
        <v>6239</v>
      </c>
      <c r="D2148" t="s">
        <v>2791</v>
      </c>
      <c r="E2148" t="s">
        <v>2770</v>
      </c>
      <c r="F2148">
        <v>20</v>
      </c>
      <c r="G2148">
        <v>2055350</v>
      </c>
      <c r="H2148">
        <v>1417496.2162162159</v>
      </c>
      <c r="I2148">
        <v>434170.45045045065</v>
      </c>
      <c r="J2148">
        <v>307556.17391304346</v>
      </c>
      <c r="K2148" t="s">
        <v>7970</v>
      </c>
      <c r="L2148" t="s">
        <v>7972</v>
      </c>
      <c r="M2148">
        <v>0</v>
      </c>
      <c r="N2148">
        <v>0</v>
      </c>
      <c r="O2148">
        <v>0</v>
      </c>
      <c r="P2148">
        <v>0</v>
      </c>
      <c r="Q2148">
        <v>126614.27653740719</v>
      </c>
    </row>
    <row r="2149" spans="1:17">
      <c r="A2149" s="78">
        <v>46265</v>
      </c>
      <c r="B2149" t="s">
        <v>7950</v>
      </c>
      <c r="C2149" t="s">
        <v>6134</v>
      </c>
      <c r="D2149" t="s">
        <v>726</v>
      </c>
      <c r="E2149" t="s">
        <v>661</v>
      </c>
      <c r="F2149">
        <v>8</v>
      </c>
      <c r="G2149">
        <v>510822.00000000006</v>
      </c>
      <c r="H2149">
        <v>338904.85621621623</v>
      </c>
      <c r="I2149">
        <v>121295.14378378377</v>
      </c>
      <c r="J2149">
        <v>32751.304347826084</v>
      </c>
      <c r="K2149" t="s">
        <v>7970</v>
      </c>
      <c r="L2149" t="s">
        <v>7971</v>
      </c>
      <c r="M2149">
        <v>0</v>
      </c>
      <c r="N2149">
        <v>6250</v>
      </c>
      <c r="O2149">
        <v>0</v>
      </c>
      <c r="P2149">
        <v>10216.44</v>
      </c>
      <c r="Q2149">
        <v>72077.39943595769</v>
      </c>
    </row>
    <row r="2150" spans="1:17">
      <c r="A2150" s="78">
        <v>46265</v>
      </c>
      <c r="B2150" t="s">
        <v>7951</v>
      </c>
      <c r="C2150" t="s">
        <v>6134</v>
      </c>
      <c r="D2150" t="s">
        <v>765</v>
      </c>
      <c r="E2150" t="s">
        <v>661</v>
      </c>
      <c r="F2150">
        <v>20</v>
      </c>
      <c r="G2150">
        <v>4753575</v>
      </c>
      <c r="H2150">
        <v>3115872.3891891893</v>
      </c>
      <c r="I2150">
        <v>1166627.6108108107</v>
      </c>
      <c r="J2150">
        <v>322156.52173913043</v>
      </c>
      <c r="K2150" t="s">
        <v>7967</v>
      </c>
      <c r="L2150" t="s">
        <v>7973</v>
      </c>
      <c r="M2150">
        <v>0</v>
      </c>
      <c r="N2150">
        <v>0</v>
      </c>
      <c r="O2150">
        <v>380286.00000000006</v>
      </c>
      <c r="P2150">
        <v>0</v>
      </c>
      <c r="Q2150">
        <v>464185.08907168027</v>
      </c>
    </row>
    <row r="2151" spans="1:17">
      <c r="A2151" s="78">
        <v>46265</v>
      </c>
      <c r="B2151" t="s">
        <v>7952</v>
      </c>
      <c r="C2151" t="s">
        <v>6134</v>
      </c>
      <c r="D2151" t="s">
        <v>6205</v>
      </c>
      <c r="E2151" t="s">
        <v>661</v>
      </c>
      <c r="F2151">
        <v>20</v>
      </c>
      <c r="G2151">
        <v>5281750</v>
      </c>
      <c r="H2151">
        <v>3462080.4324324327</v>
      </c>
      <c r="I2151">
        <v>1296252.9009009004</v>
      </c>
      <c r="J2151">
        <v>321850.4347826087</v>
      </c>
      <c r="K2151" t="s">
        <v>7967</v>
      </c>
      <c r="L2151" t="s">
        <v>7973</v>
      </c>
      <c r="M2151">
        <v>0</v>
      </c>
      <c r="N2151">
        <v>0</v>
      </c>
      <c r="O2151">
        <v>422540</v>
      </c>
      <c r="P2151">
        <v>0</v>
      </c>
      <c r="Q2151">
        <v>551862.46611829172</v>
      </c>
    </row>
    <row r="2152" spans="1:17">
      <c r="A2152" s="78">
        <v>46265</v>
      </c>
      <c r="B2152" t="s">
        <v>7953</v>
      </c>
      <c r="C2152" t="s">
        <v>6134</v>
      </c>
      <c r="D2152" t="s">
        <v>726</v>
      </c>
      <c r="E2152" t="s">
        <v>661</v>
      </c>
      <c r="F2152">
        <v>20</v>
      </c>
      <c r="G2152">
        <v>1277055</v>
      </c>
      <c r="H2152">
        <v>847262.14054054057</v>
      </c>
      <c r="I2152">
        <v>303237.85945945943</v>
      </c>
      <c r="J2152">
        <v>81878.260869565216</v>
      </c>
      <c r="K2152" t="s">
        <v>7967</v>
      </c>
      <c r="L2152" t="s">
        <v>7973</v>
      </c>
      <c r="M2152">
        <v>0</v>
      </c>
      <c r="N2152">
        <v>0</v>
      </c>
      <c r="O2152">
        <v>102164.40000000001</v>
      </c>
      <c r="P2152">
        <v>0</v>
      </c>
      <c r="Q2152">
        <v>119195.19858989421</v>
      </c>
    </row>
    <row r="2153" spans="1:17">
      <c r="A2153" s="78">
        <v>46265</v>
      </c>
      <c r="B2153" t="s">
        <v>7954</v>
      </c>
      <c r="C2153" t="s">
        <v>6158</v>
      </c>
      <c r="D2153" t="s">
        <v>2791</v>
      </c>
      <c r="E2153" t="s">
        <v>2770</v>
      </c>
      <c r="F2153">
        <v>10</v>
      </c>
      <c r="G2153">
        <v>1027675</v>
      </c>
      <c r="H2153">
        <v>708748.10810810793</v>
      </c>
      <c r="I2153">
        <v>217085.22522522532</v>
      </c>
      <c r="J2153">
        <v>153778.08695652173</v>
      </c>
      <c r="K2153" t="s">
        <v>7970</v>
      </c>
      <c r="L2153" t="s">
        <v>7972</v>
      </c>
      <c r="M2153">
        <v>0</v>
      </c>
      <c r="N2153">
        <v>0</v>
      </c>
      <c r="O2153">
        <v>0</v>
      </c>
      <c r="P2153">
        <v>0</v>
      </c>
      <c r="Q2153">
        <v>63307.138268703595</v>
      </c>
    </row>
    <row r="2154" spans="1:17">
      <c r="A2154" s="78">
        <v>46265</v>
      </c>
      <c r="B2154" t="s">
        <v>7955</v>
      </c>
      <c r="C2154" t="s">
        <v>6175</v>
      </c>
      <c r="D2154" t="s">
        <v>6202</v>
      </c>
      <c r="E2154" t="s">
        <v>661</v>
      </c>
      <c r="F2154">
        <v>16</v>
      </c>
      <c r="G2154">
        <v>1135160</v>
      </c>
      <c r="H2154">
        <v>753121.90270270268</v>
      </c>
      <c r="I2154">
        <v>269544.76396396395</v>
      </c>
      <c r="J2154">
        <v>63543.652173913055</v>
      </c>
      <c r="K2154" t="s">
        <v>7970</v>
      </c>
      <c r="L2154" t="s">
        <v>7971</v>
      </c>
      <c r="M2154">
        <v>0</v>
      </c>
      <c r="N2154">
        <v>33333.333333333336</v>
      </c>
      <c r="O2154">
        <v>0</v>
      </c>
      <c r="P2154">
        <v>22703.200000000001</v>
      </c>
      <c r="Q2154">
        <v>149964.57845671754</v>
      </c>
    </row>
    <row r="2155" spans="1:17">
      <c r="A2155" s="78">
        <v>46265</v>
      </c>
      <c r="B2155" t="s">
        <v>7956</v>
      </c>
      <c r="C2155" t="s">
        <v>6128</v>
      </c>
      <c r="D2155" t="s">
        <v>726</v>
      </c>
      <c r="E2155" t="s">
        <v>661</v>
      </c>
      <c r="F2155">
        <v>8</v>
      </c>
      <c r="G2155">
        <v>510822.00000000006</v>
      </c>
      <c r="H2155">
        <v>338904.85621621623</v>
      </c>
      <c r="I2155">
        <v>121295.14378378377</v>
      </c>
      <c r="J2155">
        <v>32751.304347826084</v>
      </c>
      <c r="K2155" t="s">
        <v>7970</v>
      </c>
      <c r="L2155" t="s">
        <v>7972</v>
      </c>
      <c r="M2155">
        <v>0</v>
      </c>
      <c r="N2155">
        <v>0</v>
      </c>
      <c r="O2155">
        <v>0</v>
      </c>
      <c r="P2155">
        <v>10216.44</v>
      </c>
      <c r="Q2155">
        <v>78327.39943595769</v>
      </c>
    </row>
    <row r="2156" spans="1:17">
      <c r="A2156" s="78">
        <v>46265</v>
      </c>
      <c r="B2156" t="s">
        <v>7957</v>
      </c>
      <c r="C2156" t="s">
        <v>6128</v>
      </c>
      <c r="D2156" t="s">
        <v>6205</v>
      </c>
      <c r="E2156" t="s">
        <v>661</v>
      </c>
      <c r="F2156">
        <v>1</v>
      </c>
      <c r="G2156">
        <v>264087.5</v>
      </c>
      <c r="H2156">
        <v>173104.02162162162</v>
      </c>
      <c r="I2156">
        <v>64812.645045045036</v>
      </c>
      <c r="J2156">
        <v>16092.521739130434</v>
      </c>
      <c r="K2156" t="s">
        <v>7970</v>
      </c>
      <c r="L2156" t="s">
        <v>7972</v>
      </c>
      <c r="M2156">
        <v>0</v>
      </c>
      <c r="N2156">
        <v>0</v>
      </c>
      <c r="O2156">
        <v>0</v>
      </c>
      <c r="P2156">
        <v>5281.75</v>
      </c>
      <c r="Q2156">
        <v>43438.373305914603</v>
      </c>
    </row>
    <row r="2157" spans="1:17">
      <c r="A2157" s="78">
        <v>46265</v>
      </c>
      <c r="B2157" t="s">
        <v>7958</v>
      </c>
      <c r="C2157" t="s">
        <v>6128</v>
      </c>
      <c r="D2157" t="s">
        <v>2785</v>
      </c>
      <c r="E2157" t="s">
        <v>2770</v>
      </c>
      <c r="F2157">
        <v>6</v>
      </c>
      <c r="G2157">
        <v>180930.00000000003</v>
      </c>
      <c r="H2157">
        <v>131734.70270270266</v>
      </c>
      <c r="I2157">
        <v>31265.297297297337</v>
      </c>
      <c r="J2157">
        <v>23098.852173913045</v>
      </c>
      <c r="K2157" t="s">
        <v>7970</v>
      </c>
      <c r="L2157" t="s">
        <v>7972</v>
      </c>
      <c r="M2157">
        <v>0</v>
      </c>
      <c r="N2157">
        <v>0</v>
      </c>
      <c r="O2157">
        <v>0</v>
      </c>
      <c r="P2157">
        <v>0</v>
      </c>
      <c r="Q2157">
        <v>8166.4451233842919</v>
      </c>
    </row>
    <row r="2158" spans="1:17">
      <c r="A2158" s="78">
        <v>46265</v>
      </c>
      <c r="B2158" t="s">
        <v>7959</v>
      </c>
      <c r="C2158" t="s">
        <v>6128</v>
      </c>
      <c r="D2158" t="s">
        <v>765</v>
      </c>
      <c r="E2158" t="s">
        <v>661</v>
      </c>
      <c r="F2158">
        <v>1</v>
      </c>
      <c r="G2158">
        <v>237678.75000000003</v>
      </c>
      <c r="H2158">
        <v>155793.61945945947</v>
      </c>
      <c r="I2158">
        <v>58331.380540540529</v>
      </c>
      <c r="J2158">
        <v>16107.826086956522</v>
      </c>
      <c r="K2158" t="s">
        <v>7970</v>
      </c>
      <c r="L2158" t="s">
        <v>7971</v>
      </c>
      <c r="M2158">
        <v>0</v>
      </c>
      <c r="N2158">
        <v>2941.1764705882351</v>
      </c>
      <c r="O2158">
        <v>0</v>
      </c>
      <c r="P2158">
        <v>4753.5750000000007</v>
      </c>
      <c r="Q2158">
        <v>34528.802982995767</v>
      </c>
    </row>
  </sheetData>
  <sheetProtection sheet="1" objects="1" scenarios="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01B3-44A5-4F87-8D6B-9919CDF5FC79}">
  <dimension ref="A3:R52"/>
  <sheetViews>
    <sheetView tabSelected="1" topLeftCell="A27" zoomScale="40" zoomScaleNormal="40" workbookViewId="0">
      <selection activeCell="B8" sqref="B8:B34"/>
    </sheetView>
  </sheetViews>
  <sheetFormatPr defaultRowHeight="15"/>
  <cols>
    <col min="1" max="1" width="15" bestFit="1" customWidth="1"/>
    <col min="2" max="2" width="15.140625" bestFit="1" customWidth="1"/>
    <col min="3" max="3" width="19.7109375" bestFit="1" customWidth="1"/>
    <col min="5" max="5" width="12.5703125" bestFit="1" customWidth="1"/>
    <col min="6" max="6" width="15.140625" bestFit="1" customWidth="1"/>
    <col min="7" max="7" width="16.42578125" bestFit="1" customWidth="1"/>
    <col min="8" max="8" width="15.140625" bestFit="1" customWidth="1"/>
    <col min="9" max="9" width="15" bestFit="1" customWidth="1"/>
    <col min="10" max="10" width="16.7109375" bestFit="1" customWidth="1"/>
    <col min="11" max="11" width="19.7109375" bestFit="1" customWidth="1"/>
    <col min="12" max="12" width="15.140625" bestFit="1" customWidth="1"/>
    <col min="13" max="13" width="23.140625" bestFit="1" customWidth="1"/>
    <col min="14" max="14" width="13" bestFit="1" customWidth="1"/>
    <col min="15" max="15" width="24.42578125" bestFit="1" customWidth="1"/>
    <col min="16" max="16" width="29.42578125" bestFit="1" customWidth="1"/>
    <col min="17" max="17" width="23.28515625" bestFit="1" customWidth="1"/>
    <col min="18" max="18" width="24.85546875" style="2" bestFit="1" customWidth="1"/>
    <col min="19" max="19" width="14.140625" bestFit="1" customWidth="1"/>
    <col min="20" max="20" width="19.28515625" bestFit="1" customWidth="1"/>
  </cols>
  <sheetData>
    <row r="3" spans="1:12">
      <c r="A3" t="s">
        <v>7976</v>
      </c>
      <c r="B3" t="s">
        <v>7977</v>
      </c>
      <c r="C3" t="s">
        <v>7978</v>
      </c>
      <c r="E3" s="72" t="s">
        <v>7964</v>
      </c>
      <c r="F3" t="s">
        <v>7977</v>
      </c>
      <c r="K3" s="72" t="s">
        <v>6100</v>
      </c>
      <c r="L3" t="s">
        <v>7976</v>
      </c>
    </row>
    <row r="4" spans="1:12">
      <c r="A4" s="73">
        <v>2610795955.7999997</v>
      </c>
      <c r="B4" s="73">
        <v>232429023.06479797</v>
      </c>
      <c r="C4" s="80">
        <v>59613325.427499942</v>
      </c>
      <c r="E4" t="s">
        <v>7973</v>
      </c>
      <c r="F4" s="73">
        <v>34934494.059195176</v>
      </c>
      <c r="K4" s="78">
        <v>46235</v>
      </c>
      <c r="L4" s="73">
        <v>64664363.5</v>
      </c>
    </row>
    <row r="5" spans="1:12">
      <c r="E5" t="s">
        <v>7971</v>
      </c>
      <c r="F5" s="73">
        <v>98017724.427078009</v>
      </c>
      <c r="K5" s="78">
        <v>46237</v>
      </c>
      <c r="L5" s="73">
        <v>110697175.5</v>
      </c>
    </row>
    <row r="6" spans="1:12">
      <c r="E6" t="s">
        <v>7972</v>
      </c>
      <c r="F6" s="73">
        <v>41697838.228221975</v>
      </c>
      <c r="K6" s="78">
        <v>46238</v>
      </c>
      <c r="L6" s="73">
        <v>96995616.25</v>
      </c>
    </row>
    <row r="7" spans="1:12">
      <c r="E7" t="s">
        <v>7974</v>
      </c>
      <c r="F7" s="73">
        <v>50218481.676487498</v>
      </c>
      <c r="K7" s="78">
        <v>46239</v>
      </c>
      <c r="L7" s="73">
        <v>164724154</v>
      </c>
    </row>
    <row r="8" spans="1:12">
      <c r="A8" s="72" t="s">
        <v>6100</v>
      </c>
      <c r="B8" t="s">
        <v>7976</v>
      </c>
      <c r="C8" t="s">
        <v>7977</v>
      </c>
      <c r="E8" t="s">
        <v>7975</v>
      </c>
      <c r="F8" s="73">
        <v>7560484.6738151181</v>
      </c>
      <c r="K8" s="78">
        <v>46240</v>
      </c>
      <c r="L8" s="73">
        <v>69752929.099999994</v>
      </c>
    </row>
    <row r="9" spans="1:12">
      <c r="A9" s="78">
        <v>46235</v>
      </c>
      <c r="B9" s="73">
        <v>64664363.5</v>
      </c>
      <c r="C9" s="73">
        <v>5952371.9263421521</v>
      </c>
      <c r="E9" t="s">
        <v>7979</v>
      </c>
      <c r="F9" s="73">
        <v>232429023.06479779</v>
      </c>
      <c r="K9" s="78">
        <v>46241</v>
      </c>
      <c r="L9" s="73">
        <v>100943089.5</v>
      </c>
    </row>
    <row r="10" spans="1:12">
      <c r="A10" s="78">
        <v>46237</v>
      </c>
      <c r="B10" s="73">
        <v>110697175.5</v>
      </c>
      <c r="C10" s="73">
        <v>10439303.152514696</v>
      </c>
      <c r="K10" s="78">
        <v>46242</v>
      </c>
      <c r="L10" s="73">
        <v>90209505.75</v>
      </c>
    </row>
    <row r="11" spans="1:12">
      <c r="A11" s="78">
        <v>46238</v>
      </c>
      <c r="B11" s="73">
        <v>96995616.25</v>
      </c>
      <c r="C11" s="73">
        <v>7828619.4892994668</v>
      </c>
      <c r="K11" s="78">
        <v>46244</v>
      </c>
      <c r="L11" s="73">
        <v>116452523.5</v>
      </c>
    </row>
    <row r="12" spans="1:12">
      <c r="A12" s="78">
        <v>46239</v>
      </c>
      <c r="B12" s="73">
        <v>164724154</v>
      </c>
      <c r="C12" s="73">
        <v>12585958.470096957</v>
      </c>
      <c r="K12" s="78">
        <v>46245</v>
      </c>
      <c r="L12" s="73">
        <v>90040534.25</v>
      </c>
    </row>
    <row r="13" spans="1:12">
      <c r="A13" s="78">
        <v>46240</v>
      </c>
      <c r="B13" s="73">
        <v>69752929.099999994</v>
      </c>
      <c r="C13" s="73">
        <v>6605139.3758137263</v>
      </c>
      <c r="E13" s="72" t="s">
        <v>6102</v>
      </c>
      <c r="F13" t="s">
        <v>7976</v>
      </c>
      <c r="G13" t="s">
        <v>7977</v>
      </c>
      <c r="K13" s="78">
        <v>46246</v>
      </c>
      <c r="L13" s="73">
        <v>98197400.600000009</v>
      </c>
    </row>
    <row r="14" spans="1:12">
      <c r="A14" s="78">
        <v>46241</v>
      </c>
      <c r="B14" s="73">
        <v>100943089.5</v>
      </c>
      <c r="C14" s="73">
        <v>8173271.3290581396</v>
      </c>
      <c r="E14" t="s">
        <v>6134</v>
      </c>
      <c r="F14" s="73">
        <v>331392840.25</v>
      </c>
      <c r="G14" s="73">
        <v>28130747.33585627</v>
      </c>
      <c r="H14" s="73"/>
      <c r="I14" s="73"/>
      <c r="J14" s="73"/>
      <c r="K14" s="78">
        <v>46247</v>
      </c>
      <c r="L14" s="73">
        <v>65925736.5</v>
      </c>
    </row>
    <row r="15" spans="1:12">
      <c r="A15" s="78">
        <v>46242</v>
      </c>
      <c r="B15" s="73">
        <v>90209505.75</v>
      </c>
      <c r="C15" s="73">
        <v>7189475.2818829417</v>
      </c>
      <c r="E15" t="s">
        <v>6158</v>
      </c>
      <c r="F15" s="73">
        <v>314297950.39999998</v>
      </c>
      <c r="G15" s="73">
        <v>26183382.012898169</v>
      </c>
      <c r="H15" s="73"/>
      <c r="I15" s="73"/>
      <c r="J15" s="73"/>
      <c r="K15" s="78">
        <v>46248</v>
      </c>
      <c r="L15" s="73">
        <v>88838591.5</v>
      </c>
    </row>
    <row r="16" spans="1:12">
      <c r="A16" s="78">
        <v>46244</v>
      </c>
      <c r="B16" s="73">
        <v>116452523.5</v>
      </c>
      <c r="C16" s="73">
        <v>9969032.8923798967</v>
      </c>
      <c r="E16" t="s">
        <v>6188</v>
      </c>
      <c r="F16" s="73">
        <v>269229811.25</v>
      </c>
      <c r="G16" s="73">
        <v>23193012.761126924</v>
      </c>
      <c r="H16" s="73"/>
      <c r="I16" s="73"/>
      <c r="J16" s="73"/>
      <c r="K16" s="78">
        <v>46249</v>
      </c>
      <c r="L16" s="73">
        <v>95085060.5</v>
      </c>
    </row>
    <row r="17" spans="1:12">
      <c r="A17" s="78">
        <v>46245</v>
      </c>
      <c r="B17" s="73">
        <v>90040534.25</v>
      </c>
      <c r="C17" s="73">
        <v>7350247.1482309457</v>
      </c>
      <c r="E17" t="s">
        <v>6239</v>
      </c>
      <c r="F17" s="73">
        <v>212277542.84999999</v>
      </c>
      <c r="G17" s="73">
        <v>20007540.667080704</v>
      </c>
      <c r="H17" s="73"/>
      <c r="I17" s="73"/>
      <c r="J17" s="73"/>
      <c r="K17" s="78">
        <v>46252</v>
      </c>
      <c r="L17" s="73">
        <v>129291025.5</v>
      </c>
    </row>
    <row r="18" spans="1:12">
      <c r="A18" s="78">
        <v>46246</v>
      </c>
      <c r="B18" s="73">
        <v>98197400.600000009</v>
      </c>
      <c r="C18" s="73">
        <v>8825135.3784654401</v>
      </c>
      <c r="E18" t="s">
        <v>6201</v>
      </c>
      <c r="F18" s="73">
        <v>230485658.59999999</v>
      </c>
      <c r="G18" s="73">
        <v>18897528.354783874</v>
      </c>
      <c r="H18" s="73"/>
      <c r="I18" s="73"/>
      <c r="J18" s="73"/>
      <c r="K18" s="78">
        <v>46253</v>
      </c>
      <c r="L18" s="73">
        <v>104197952.25</v>
      </c>
    </row>
    <row r="19" spans="1:12">
      <c r="A19" s="78">
        <v>46247</v>
      </c>
      <c r="B19" s="73">
        <v>65925736.5</v>
      </c>
      <c r="C19" s="73">
        <v>5901472.3831533957</v>
      </c>
      <c r="E19" t="s">
        <v>6143</v>
      </c>
      <c r="F19" s="73">
        <v>190691353.25</v>
      </c>
      <c r="G19" s="73">
        <v>16536004.618829951</v>
      </c>
      <c r="H19" s="73"/>
      <c r="I19" s="73"/>
      <c r="J19" s="73"/>
      <c r="K19" s="78">
        <v>46254</v>
      </c>
      <c r="L19" s="73">
        <v>64784635.350000001</v>
      </c>
    </row>
    <row r="20" spans="1:12">
      <c r="A20" s="78">
        <v>46248</v>
      </c>
      <c r="B20" s="73">
        <v>88838591.5</v>
      </c>
      <c r="C20" s="73">
        <v>7306947.1432526233</v>
      </c>
      <c r="E20" t="s">
        <v>6175</v>
      </c>
      <c r="F20" s="73">
        <v>152721314.69999999</v>
      </c>
      <c r="G20" s="73">
        <v>15391293.406585433</v>
      </c>
      <c r="H20" s="73"/>
      <c r="I20" s="73"/>
      <c r="J20" s="73"/>
      <c r="K20" s="78">
        <v>46255</v>
      </c>
      <c r="L20" s="73">
        <v>74782318.75</v>
      </c>
    </row>
    <row r="21" spans="1:12">
      <c r="A21" s="78">
        <v>46249</v>
      </c>
      <c r="B21" s="73">
        <v>95085060.5</v>
      </c>
      <c r="C21" s="73">
        <v>9314132.8003454469</v>
      </c>
      <c r="E21" t="s">
        <v>6124</v>
      </c>
      <c r="F21" s="73">
        <v>148783072.25</v>
      </c>
      <c r="G21" s="73">
        <v>13544993.568598708</v>
      </c>
      <c r="H21" s="73"/>
      <c r="I21" s="73"/>
      <c r="J21" s="73"/>
      <c r="K21" s="78">
        <v>46256</v>
      </c>
      <c r="L21" s="73">
        <v>48658494.75</v>
      </c>
    </row>
    <row r="22" spans="1:12">
      <c r="A22" s="78">
        <v>46252</v>
      </c>
      <c r="B22" s="73">
        <v>129291025.5</v>
      </c>
      <c r="C22" s="73">
        <v>10686577.738993131</v>
      </c>
      <c r="E22" t="s">
        <v>6287</v>
      </c>
      <c r="F22" s="73">
        <v>150465291.5</v>
      </c>
      <c r="G22" s="73">
        <v>13463605.290473957</v>
      </c>
      <c r="H22" s="73"/>
      <c r="I22" s="73"/>
      <c r="J22" s="73"/>
      <c r="K22" s="78">
        <v>46258</v>
      </c>
      <c r="L22" s="73">
        <v>110823829.5</v>
      </c>
    </row>
    <row r="23" spans="1:12">
      <c r="A23" s="78">
        <v>46253</v>
      </c>
      <c r="B23" s="73">
        <v>104197952.25</v>
      </c>
      <c r="C23" s="73">
        <v>10161161.19142583</v>
      </c>
      <c r="E23" t="s">
        <v>6128</v>
      </c>
      <c r="F23" s="73">
        <v>133890459.5</v>
      </c>
      <c r="G23" s="73">
        <v>12920485.679254377</v>
      </c>
      <c r="K23" s="78">
        <v>46259</v>
      </c>
      <c r="L23" s="73">
        <v>87909408.599999994</v>
      </c>
    </row>
    <row r="24" spans="1:12">
      <c r="A24" s="78">
        <v>46254</v>
      </c>
      <c r="B24" s="73">
        <v>64784635.350000001</v>
      </c>
      <c r="C24" s="73">
        <v>6187307.8163150987</v>
      </c>
      <c r="E24" t="s">
        <v>6138</v>
      </c>
      <c r="F24" s="73">
        <v>124847055.75</v>
      </c>
      <c r="G24" s="73">
        <v>11836734.715983074</v>
      </c>
      <c r="K24" s="78">
        <v>46260</v>
      </c>
      <c r="L24" s="73">
        <v>94102289.25</v>
      </c>
    </row>
    <row r="25" spans="1:12">
      <c r="A25" s="78">
        <v>46255</v>
      </c>
      <c r="B25" s="73">
        <v>74782318.75</v>
      </c>
      <c r="C25" s="73">
        <v>7381789.4828085862</v>
      </c>
      <c r="E25" t="s">
        <v>6183</v>
      </c>
      <c r="F25" s="73">
        <v>121504036.25</v>
      </c>
      <c r="G25" s="73">
        <v>11164591.529430086</v>
      </c>
      <c r="K25" s="78">
        <v>46261</v>
      </c>
      <c r="L25" s="73">
        <v>74789706</v>
      </c>
    </row>
    <row r="26" spans="1:12">
      <c r="A26" s="78">
        <v>46256</v>
      </c>
      <c r="B26" s="73">
        <v>48658494.75</v>
      </c>
      <c r="C26" s="73">
        <v>5092689.2786167366</v>
      </c>
      <c r="E26" t="s">
        <v>6196</v>
      </c>
      <c r="F26" s="73">
        <v>110027371.75</v>
      </c>
      <c r="G26" s="73">
        <v>11083469.506070122</v>
      </c>
      <c r="J26" s="73"/>
      <c r="K26" s="78">
        <v>46262</v>
      </c>
      <c r="L26" s="73">
        <v>87307672.5</v>
      </c>
    </row>
    <row r="27" spans="1:12">
      <c r="A27" s="78">
        <v>46258</v>
      </c>
      <c r="B27" s="73">
        <v>110823829.5</v>
      </c>
      <c r="C27" s="73">
        <v>9935453.6805746201</v>
      </c>
      <c r="E27" t="s">
        <v>7818</v>
      </c>
      <c r="F27" s="73">
        <v>101246060</v>
      </c>
      <c r="G27" s="73">
        <v>7883672.7060086112</v>
      </c>
      <c r="J27" s="73"/>
      <c r="K27" s="78">
        <v>46263</v>
      </c>
      <c r="L27" s="73">
        <v>82777566.5</v>
      </c>
    </row>
    <row r="28" spans="1:12">
      <c r="A28" s="78">
        <v>46259</v>
      </c>
      <c r="B28" s="73">
        <v>87909408.599999994</v>
      </c>
      <c r="C28" s="73">
        <v>8494003.3030391149</v>
      </c>
      <c r="E28" t="s">
        <v>6251</v>
      </c>
      <c r="F28" s="73">
        <v>18936137.5</v>
      </c>
      <c r="G28" s="73">
        <v>2191960.9118174692</v>
      </c>
      <c r="J28" s="73"/>
      <c r="K28" s="78">
        <v>46265</v>
      </c>
      <c r="L28" s="73">
        <v>398844376.39999998</v>
      </c>
    </row>
    <row r="29" spans="1:12">
      <c r="A29" s="78">
        <v>46260</v>
      </c>
      <c r="B29" s="73">
        <v>94102289.25</v>
      </c>
      <c r="C29" s="73">
        <v>8613250.1542378515</v>
      </c>
      <c r="E29" t="s">
        <v>7979</v>
      </c>
      <c r="F29" s="73">
        <v>2610795955.7999997</v>
      </c>
      <c r="G29" s="73">
        <v>232429023.06479773</v>
      </c>
      <c r="J29" s="73"/>
      <c r="K29" s="78" t="s">
        <v>7979</v>
      </c>
      <c r="L29" s="73">
        <v>2610795955.7999997</v>
      </c>
    </row>
    <row r="30" spans="1:12">
      <c r="A30" s="78">
        <v>46261</v>
      </c>
      <c r="B30" s="73">
        <v>74789706</v>
      </c>
      <c r="C30" s="73">
        <v>7781223.3547117561</v>
      </c>
      <c r="J30" s="73"/>
    </row>
    <row r="31" spans="1:12">
      <c r="A31" s="78">
        <v>46262</v>
      </c>
      <c r="B31" s="73">
        <v>87307672.5</v>
      </c>
      <c r="C31" s="73">
        <v>7639705.6553380564</v>
      </c>
      <c r="J31" s="73"/>
    </row>
    <row r="32" spans="1:12">
      <c r="A32" s="78">
        <v>46263</v>
      </c>
      <c r="B32" s="73">
        <v>82777566.5</v>
      </c>
      <c r="C32" s="73">
        <v>7977610.0826920131</v>
      </c>
      <c r="J32" s="73"/>
    </row>
    <row r="33" spans="1:14">
      <c r="A33" s="78">
        <v>46265</v>
      </c>
      <c r="B33" s="73">
        <v>398844376.39999998</v>
      </c>
      <c r="C33" s="73">
        <v>35037144.555209078</v>
      </c>
      <c r="J33" s="73"/>
    </row>
    <row r="34" spans="1:14">
      <c r="A34" s="78" t="s">
        <v>7979</v>
      </c>
      <c r="B34" s="73">
        <v>2610795955.7999997</v>
      </c>
      <c r="C34" s="73">
        <v>232429023.06479767</v>
      </c>
      <c r="J34" s="73"/>
    </row>
    <row r="35" spans="1:14">
      <c r="J35" s="73"/>
    </row>
    <row r="36" spans="1:14">
      <c r="J36" s="73"/>
    </row>
    <row r="40" spans="1:14" ht="31.5" customHeight="1">
      <c r="A40" s="72" t="s">
        <v>1</v>
      </c>
      <c r="B40" t="s">
        <v>7976</v>
      </c>
      <c r="C40" t="s">
        <v>7977</v>
      </c>
      <c r="G40" s="72" t="s">
        <v>7963</v>
      </c>
      <c r="H40" t="s">
        <v>7976</v>
      </c>
      <c r="I40" t="s">
        <v>7980</v>
      </c>
      <c r="J40" t="s">
        <v>7981</v>
      </c>
      <c r="K40" t="s">
        <v>7977</v>
      </c>
      <c r="M40" s="72" t="s">
        <v>7982</v>
      </c>
    </row>
    <row r="41" spans="1:14">
      <c r="A41" t="s">
        <v>6135</v>
      </c>
      <c r="B41" s="73">
        <v>784123610</v>
      </c>
      <c r="C41" s="73">
        <v>61398975.67617669</v>
      </c>
      <c r="G41" t="s">
        <v>6193</v>
      </c>
      <c r="H41" s="73">
        <v>85299060</v>
      </c>
      <c r="I41" s="80">
        <v>0</v>
      </c>
      <c r="J41" s="80">
        <v>2280000</v>
      </c>
      <c r="K41" s="73">
        <v>5852815.3173229732</v>
      </c>
      <c r="M41" t="s">
        <v>7983</v>
      </c>
      <c r="N41" s="73">
        <v>392769557.73758864</v>
      </c>
    </row>
    <row r="42" spans="1:14">
      <c r="A42" t="s">
        <v>6156</v>
      </c>
      <c r="B42" s="73">
        <v>260235337.50000003</v>
      </c>
      <c r="C42" s="73">
        <v>21738709.609534428</v>
      </c>
      <c r="G42" t="s">
        <v>6370</v>
      </c>
      <c r="H42" s="73">
        <v>133040160</v>
      </c>
      <c r="I42" s="80">
        <v>0</v>
      </c>
      <c r="J42" s="80">
        <v>6300000</v>
      </c>
      <c r="K42" s="73">
        <v>8272048.7704311945</v>
      </c>
      <c r="M42" t="s">
        <v>7981</v>
      </c>
      <c r="N42" s="80">
        <v>19115000</v>
      </c>
    </row>
    <row r="43" spans="1:14">
      <c r="A43" t="s">
        <v>6160</v>
      </c>
      <c r="B43" s="73">
        <v>205816200</v>
      </c>
      <c r="C43" s="73">
        <v>19039726.684570108</v>
      </c>
      <c r="G43" t="s">
        <v>6546</v>
      </c>
      <c r="H43" s="73">
        <v>48546775</v>
      </c>
      <c r="I43" s="80">
        <v>0</v>
      </c>
      <c r="J43" s="80">
        <v>1600000</v>
      </c>
      <c r="K43" s="73">
        <v>3567618.9101026072</v>
      </c>
      <c r="M43" t="s">
        <v>7984</v>
      </c>
      <c r="N43" s="80">
        <v>13999999.99999998</v>
      </c>
    </row>
    <row r="44" spans="1:14">
      <c r="A44" t="s">
        <v>6167</v>
      </c>
      <c r="B44" s="73">
        <v>123401475</v>
      </c>
      <c r="C44" s="73">
        <v>11592507.281942192</v>
      </c>
      <c r="G44" t="s">
        <v>6674</v>
      </c>
      <c r="H44" s="73">
        <v>191461310</v>
      </c>
      <c r="I44" s="80">
        <v>0</v>
      </c>
      <c r="J44" s="80">
        <v>4300000</v>
      </c>
      <c r="K44" s="73">
        <v>14249353.567083292</v>
      </c>
      <c r="M44" t="s">
        <v>7980</v>
      </c>
      <c r="N44" s="80">
        <v>26498325.427500006</v>
      </c>
    </row>
    <row r="45" spans="1:14">
      <c r="A45" t="s">
        <v>6170</v>
      </c>
      <c r="B45" s="73">
        <v>105686800</v>
      </c>
      <c r="C45" s="73">
        <v>9996960.656920081</v>
      </c>
      <c r="G45" t="s">
        <v>6947</v>
      </c>
      <c r="H45" s="73">
        <v>98450895</v>
      </c>
      <c r="I45" s="80">
        <v>0</v>
      </c>
      <c r="J45" s="80">
        <v>2010000</v>
      </c>
      <c r="K45" s="73">
        <v>8600912.3987591211</v>
      </c>
      <c r="M45" t="s">
        <v>7985</v>
      </c>
      <c r="N45" s="73">
        <v>47299144.663999945</v>
      </c>
    </row>
    <row r="46" spans="1:14">
      <c r="A46" t="s">
        <v>6207</v>
      </c>
      <c r="B46" s="73">
        <v>111474340</v>
      </c>
      <c r="C46" s="73">
        <v>9975630.3145465944</v>
      </c>
      <c r="G46" t="s">
        <v>7215</v>
      </c>
      <c r="H46" s="73">
        <v>4778272.5</v>
      </c>
      <c r="I46" s="80">
        <v>0</v>
      </c>
      <c r="J46" s="80">
        <v>125000</v>
      </c>
      <c r="K46" s="73">
        <v>367383.70707011328</v>
      </c>
      <c r="M46" t="s">
        <v>7986</v>
      </c>
      <c r="N46" s="73">
        <v>53428064.581288248</v>
      </c>
    </row>
    <row r="47" spans="1:14">
      <c r="A47" t="s">
        <v>6218</v>
      </c>
      <c r="B47" s="73">
        <v>109079144.99999999</v>
      </c>
      <c r="C47" s="73">
        <v>9857180.424310023</v>
      </c>
      <c r="G47" t="s">
        <v>7137</v>
      </c>
      <c r="H47" s="73">
        <v>22843799.999999996</v>
      </c>
      <c r="I47" s="80">
        <v>0</v>
      </c>
      <c r="J47" s="80">
        <v>500000</v>
      </c>
      <c r="K47" s="73">
        <v>1805778.5491240672</v>
      </c>
      <c r="M47" t="s">
        <v>7977</v>
      </c>
      <c r="N47" s="73">
        <v>232429023.06479797</v>
      </c>
    </row>
    <row r="48" spans="1:14">
      <c r="A48" t="s">
        <v>765</v>
      </c>
      <c r="B48" s="73">
        <v>75106485</v>
      </c>
      <c r="C48" s="73">
        <v>9666794.7168148644</v>
      </c>
      <c r="G48" t="s">
        <v>7503</v>
      </c>
      <c r="H48" s="73">
        <v>178537210</v>
      </c>
      <c r="I48" s="80">
        <v>0</v>
      </c>
      <c r="J48" s="80">
        <v>2000000</v>
      </c>
      <c r="K48" s="73">
        <v>15094417.822575307</v>
      </c>
    </row>
    <row r="49" spans="1:13">
      <c r="A49" t="s">
        <v>6148</v>
      </c>
      <c r="B49" s="73">
        <v>64553715</v>
      </c>
      <c r="C49" s="73">
        <v>6118987.3581684781</v>
      </c>
      <c r="G49" t="s">
        <v>7967</v>
      </c>
      <c r="H49" s="73">
        <v>507201818.25</v>
      </c>
      <c r="I49" s="80">
        <v>26498325.427500006</v>
      </c>
      <c r="J49" s="80">
        <v>0</v>
      </c>
      <c r="K49" s="73">
        <v>34676550.754847348</v>
      </c>
    </row>
    <row r="50" spans="1:13">
      <c r="A50" t="s">
        <v>6162</v>
      </c>
      <c r="B50" s="73">
        <v>70430887.5</v>
      </c>
      <c r="C50" s="73">
        <v>5802539.7879021801</v>
      </c>
      <c r="G50" t="s">
        <v>7970</v>
      </c>
      <c r="H50" s="73">
        <v>1340636655.0500002</v>
      </c>
      <c r="I50" s="80">
        <v>0</v>
      </c>
      <c r="J50" s="80">
        <v>0</v>
      </c>
      <c r="K50" s="73">
        <v>139942143.26748177</v>
      </c>
      <c r="M50" s="2"/>
    </row>
    <row r="51" spans="1:13">
      <c r="A51" t="s">
        <v>7979</v>
      </c>
      <c r="B51" s="73">
        <v>1909907995</v>
      </c>
      <c r="C51" s="73">
        <v>165188012.51088563</v>
      </c>
      <c r="G51" t="s">
        <v>7979</v>
      </c>
      <c r="H51" s="73">
        <v>2610795955.8000002</v>
      </c>
      <c r="I51" s="80">
        <v>26498325.427500006</v>
      </c>
      <c r="J51" s="80">
        <v>19115000</v>
      </c>
      <c r="K51" s="73">
        <v>232429023.06479779</v>
      </c>
      <c r="M51" s="2"/>
    </row>
    <row r="52" spans="1:13">
      <c r="M52" s="2"/>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398C-ED8B-498D-87CE-E566D870CB65}">
  <dimension ref="A1:P139"/>
  <sheetViews>
    <sheetView showGridLines="0" topLeftCell="A25" zoomScale="110" zoomScaleNormal="110" workbookViewId="0">
      <selection activeCell="L47" sqref="L47:N47"/>
    </sheetView>
  </sheetViews>
  <sheetFormatPr defaultRowHeight="15"/>
  <cols>
    <col min="3" max="3" width="27.5703125" bestFit="1" customWidth="1"/>
    <col min="11" max="11" width="16.140625" bestFit="1" customWidth="1"/>
    <col min="12" max="12" width="14" customWidth="1"/>
    <col min="13" max="13" width="14.42578125" bestFit="1" customWidth="1"/>
    <col min="14" max="14" width="11" customWidth="1"/>
  </cols>
  <sheetData>
    <row r="1" spans="1:16" ht="15.75" thickBot="1">
      <c r="B1" s="44"/>
      <c r="C1" s="44"/>
      <c r="D1" s="44"/>
      <c r="E1" s="44"/>
      <c r="F1" s="44"/>
      <c r="G1" s="44"/>
      <c r="H1" s="44"/>
      <c r="I1" s="44"/>
      <c r="J1" s="44"/>
      <c r="K1" s="44"/>
      <c r="L1" s="44"/>
      <c r="M1" s="44"/>
      <c r="N1" s="44"/>
      <c r="O1" s="44"/>
    </row>
    <row r="2" spans="1:16">
      <c r="A2" s="44"/>
      <c r="B2" s="113"/>
      <c r="C2" s="114"/>
      <c r="D2" s="114"/>
      <c r="E2" s="114"/>
      <c r="F2" s="114"/>
      <c r="G2" s="114"/>
      <c r="H2" s="114"/>
      <c r="I2" s="114"/>
      <c r="J2" s="114"/>
      <c r="K2" s="114"/>
      <c r="L2" s="114"/>
      <c r="M2" s="114"/>
      <c r="N2" s="114"/>
      <c r="O2" s="115"/>
      <c r="P2" s="44"/>
    </row>
    <row r="3" spans="1:16" ht="21">
      <c r="A3" s="44"/>
      <c r="B3" s="110" t="s">
        <v>7987</v>
      </c>
      <c r="C3" s="111"/>
      <c r="D3" s="111"/>
      <c r="E3" s="111"/>
      <c r="F3" s="111"/>
      <c r="G3" s="111"/>
      <c r="H3" s="111"/>
      <c r="I3" s="111"/>
      <c r="J3" s="111"/>
      <c r="K3" s="111"/>
      <c r="L3" s="111"/>
      <c r="M3" s="111"/>
      <c r="N3" s="111"/>
      <c r="O3" s="112"/>
      <c r="P3" s="44"/>
    </row>
    <row r="4" spans="1:16">
      <c r="A4" s="44"/>
      <c r="B4" s="107" t="s">
        <v>7988</v>
      </c>
      <c r="C4" s="108"/>
      <c r="D4" s="108"/>
      <c r="E4" s="108"/>
      <c r="F4" s="108"/>
      <c r="G4" s="108"/>
      <c r="H4" s="108"/>
      <c r="I4" s="108"/>
      <c r="J4" s="108"/>
      <c r="K4" s="108"/>
      <c r="L4" s="108"/>
      <c r="M4" s="108"/>
      <c r="N4" s="108"/>
      <c r="O4" s="109"/>
      <c r="P4" s="44"/>
    </row>
    <row r="5" spans="1:16" ht="15.75" thickBot="1">
      <c r="A5" s="44"/>
      <c r="B5" s="97"/>
      <c r="C5" s="98"/>
      <c r="D5" s="98"/>
      <c r="E5" s="98"/>
      <c r="F5" s="98"/>
      <c r="G5" s="98"/>
      <c r="H5" s="98"/>
      <c r="I5" s="98"/>
      <c r="J5" s="98"/>
      <c r="K5" s="98"/>
      <c r="L5" s="98"/>
      <c r="M5" s="98"/>
      <c r="N5" s="98"/>
      <c r="O5" s="99"/>
      <c r="P5" s="44"/>
    </row>
    <row r="6" spans="1:16">
      <c r="A6" s="44"/>
      <c r="B6" s="86"/>
      <c r="C6" s="45"/>
      <c r="D6" s="45"/>
      <c r="E6" s="45"/>
      <c r="F6" s="45"/>
      <c r="G6" s="45"/>
      <c r="H6" s="45"/>
      <c r="I6" s="45"/>
      <c r="J6" s="45"/>
      <c r="K6" s="45"/>
      <c r="L6" s="45"/>
      <c r="M6" s="45"/>
      <c r="N6" s="45"/>
      <c r="O6" s="87"/>
      <c r="P6" s="44"/>
    </row>
    <row r="7" spans="1:16" ht="15.75">
      <c r="A7" s="44"/>
      <c r="B7" s="86"/>
      <c r="C7" s="100" t="s">
        <v>7989</v>
      </c>
      <c r="D7" s="45"/>
      <c r="E7" s="105" t="s">
        <v>7990</v>
      </c>
      <c r="F7" s="105"/>
      <c r="G7" s="105"/>
      <c r="H7" s="45"/>
      <c r="I7" s="105" t="s">
        <v>7991</v>
      </c>
      <c r="J7" s="105"/>
      <c r="K7" s="105"/>
      <c r="L7" s="105" t="s">
        <v>7992</v>
      </c>
      <c r="M7" s="105"/>
      <c r="N7" s="105"/>
      <c r="O7" s="94"/>
      <c r="P7" s="44"/>
    </row>
    <row r="8" spans="1:16" ht="15" customHeight="1">
      <c r="A8" s="44"/>
      <c r="B8" s="86"/>
      <c r="C8" s="116">
        <f>GETPIVOTDATA("HJ Total",'Data pre proccesed'!$A$3)</f>
        <v>2610795955.7999997</v>
      </c>
      <c r="D8" s="45"/>
      <c r="E8" s="117">
        <f>GETPIVOTDATA("Margin Akhir",'Data pre proccesed'!$B$3)</f>
        <v>232429023.06479797</v>
      </c>
      <c r="F8" s="117"/>
      <c r="G8" s="117"/>
      <c r="H8" s="45"/>
      <c r="I8" s="117">
        <f>GETPIVOTDATA("Biaya Promo",'Data pre proccesed'!$C$3)</f>
        <v>59613325.427499942</v>
      </c>
      <c r="J8" s="117"/>
      <c r="K8" s="117"/>
      <c r="L8" s="118">
        <f>GETPIVOTDATA("Margin Akhir",'Data pre proccesed'!$B$3)/GETPIVOTDATA("HJ Total",'Data pre proccesed'!$A$3)</f>
        <v>8.9026115789878763E-2</v>
      </c>
      <c r="M8" s="118"/>
      <c r="N8" s="118"/>
      <c r="O8" s="95"/>
      <c r="P8" s="44"/>
    </row>
    <row r="9" spans="1:16" ht="15" customHeight="1">
      <c r="A9" s="44"/>
      <c r="B9" s="86"/>
      <c r="C9" s="116"/>
      <c r="D9" s="45"/>
      <c r="E9" s="117"/>
      <c r="F9" s="117"/>
      <c r="G9" s="117"/>
      <c r="H9" s="45"/>
      <c r="I9" s="117"/>
      <c r="J9" s="117"/>
      <c r="K9" s="117"/>
      <c r="L9" s="118"/>
      <c r="M9" s="118"/>
      <c r="N9" s="118"/>
      <c r="O9" s="95"/>
      <c r="P9" s="44"/>
    </row>
    <row r="10" spans="1:16" ht="15" customHeight="1">
      <c r="A10" s="44"/>
      <c r="B10" s="86"/>
      <c r="C10" s="102">
        <f>2785110312-C8</f>
        <v>174314356.20000029</v>
      </c>
      <c r="D10" s="45"/>
      <c r="E10" s="120">
        <f>245956486-E8</f>
        <v>13527462.935202032</v>
      </c>
      <c r="F10" s="120"/>
      <c r="G10" s="120"/>
      <c r="H10" s="45"/>
      <c r="I10" s="120">
        <f>66857477-I8</f>
        <v>7244151.5725000575</v>
      </c>
      <c r="J10" s="120"/>
      <c r="K10" s="120"/>
      <c r="L10" s="119">
        <f>ABS(8.83%-L8)</f>
        <v>7.2611578987875902E-4</v>
      </c>
      <c r="M10" s="119"/>
      <c r="N10" s="119"/>
      <c r="O10" s="95"/>
      <c r="P10" s="44"/>
    </row>
    <row r="11" spans="1:16">
      <c r="A11" s="44"/>
      <c r="B11" s="86"/>
      <c r="C11" s="101" t="s">
        <v>7993</v>
      </c>
      <c r="D11" s="45"/>
      <c r="E11" s="106" t="s">
        <v>7994</v>
      </c>
      <c r="F11" s="106"/>
      <c r="G11" s="106"/>
      <c r="H11" s="45"/>
      <c r="I11" s="106" t="s">
        <v>7995</v>
      </c>
      <c r="J11" s="106"/>
      <c r="K11" s="106"/>
      <c r="L11" s="106" t="str">
        <f>"Previous: "&amp;(245956486/2785110312)*100&amp;" %"</f>
        <v>Previous: 8.8311218747877 %</v>
      </c>
      <c r="M11" s="106"/>
      <c r="N11" s="106"/>
      <c r="O11" s="96"/>
      <c r="P11" s="44"/>
    </row>
    <row r="12" spans="1:16">
      <c r="A12" s="44"/>
      <c r="B12" s="86"/>
      <c r="C12" s="45"/>
      <c r="D12" s="45"/>
      <c r="E12" s="45"/>
      <c r="F12" s="45"/>
      <c r="G12" s="45"/>
      <c r="H12" s="45"/>
      <c r="I12" s="45"/>
      <c r="J12" s="45"/>
      <c r="K12" s="45"/>
      <c r="L12" s="45"/>
      <c r="M12" s="45"/>
      <c r="N12" s="45"/>
      <c r="O12" s="87"/>
      <c r="P12" s="44"/>
    </row>
    <row r="13" spans="1:16">
      <c r="A13" s="44"/>
      <c r="B13" s="86"/>
      <c r="C13" s="45"/>
      <c r="D13" s="45"/>
      <c r="E13" s="45"/>
      <c r="F13" s="45"/>
      <c r="G13" s="45"/>
      <c r="H13" s="45"/>
      <c r="I13" s="45"/>
      <c r="J13" s="45"/>
      <c r="K13" s="45"/>
      <c r="L13" s="45"/>
      <c r="M13" s="45"/>
      <c r="N13" s="45"/>
      <c r="O13" s="87"/>
      <c r="P13" s="44"/>
    </row>
    <row r="14" spans="1:16">
      <c r="A14" s="44"/>
      <c r="B14" s="86"/>
      <c r="C14" s="45"/>
      <c r="D14" s="45"/>
      <c r="E14" s="45"/>
      <c r="F14" s="45"/>
      <c r="G14" s="45"/>
      <c r="H14" s="45"/>
      <c r="I14" s="45"/>
      <c r="J14" s="45"/>
      <c r="K14" s="45"/>
      <c r="L14" s="45"/>
      <c r="M14" s="45"/>
      <c r="N14" s="45"/>
      <c r="O14" s="87"/>
      <c r="P14" s="44"/>
    </row>
    <row r="15" spans="1:16">
      <c r="A15" s="44"/>
      <c r="B15" s="86"/>
      <c r="C15" s="45"/>
      <c r="D15" s="45"/>
      <c r="E15" s="45"/>
      <c r="F15" s="45"/>
      <c r="G15" s="45"/>
      <c r="H15" s="45"/>
      <c r="I15" s="45"/>
      <c r="J15" s="45"/>
      <c r="K15" s="45"/>
      <c r="L15" s="45"/>
      <c r="M15" s="45"/>
      <c r="N15" s="45"/>
      <c r="O15" s="87"/>
      <c r="P15" s="44"/>
    </row>
    <row r="16" spans="1:16">
      <c r="A16" s="44"/>
      <c r="B16" s="86"/>
      <c r="C16" s="45"/>
      <c r="D16" s="45"/>
      <c r="E16" s="45"/>
      <c r="F16" s="45"/>
      <c r="G16" s="45"/>
      <c r="H16" s="45"/>
      <c r="I16" s="45"/>
      <c r="J16" s="45"/>
      <c r="K16" s="45"/>
      <c r="L16" s="45"/>
      <c r="M16" s="45"/>
      <c r="N16" s="45"/>
      <c r="O16" s="87"/>
      <c r="P16" s="44"/>
    </row>
    <row r="17" spans="1:16">
      <c r="A17" s="44"/>
      <c r="B17" s="86"/>
      <c r="C17" s="45"/>
      <c r="D17" s="45"/>
      <c r="E17" s="45"/>
      <c r="F17" s="45"/>
      <c r="G17" s="45"/>
      <c r="H17" s="45"/>
      <c r="I17" s="45"/>
      <c r="J17" s="45"/>
      <c r="K17" s="45"/>
      <c r="L17" s="45"/>
      <c r="M17" s="45"/>
      <c r="N17" s="45"/>
      <c r="O17" s="87"/>
      <c r="P17" s="44"/>
    </row>
    <row r="18" spans="1:16">
      <c r="A18" s="44"/>
      <c r="B18" s="86"/>
      <c r="C18" s="45"/>
      <c r="D18" s="45"/>
      <c r="E18" s="45"/>
      <c r="F18" s="45"/>
      <c r="G18" s="45"/>
      <c r="H18" s="45"/>
      <c r="I18" s="45"/>
      <c r="J18" s="45"/>
      <c r="K18" s="45"/>
      <c r="L18" s="45"/>
      <c r="M18" s="45"/>
      <c r="N18" s="45"/>
      <c r="O18" s="87"/>
      <c r="P18" s="44"/>
    </row>
    <row r="19" spans="1:16">
      <c r="A19" s="44"/>
      <c r="B19" s="86"/>
      <c r="C19" s="45"/>
      <c r="D19" s="45"/>
      <c r="E19" s="45"/>
      <c r="F19" s="45"/>
      <c r="G19" s="45"/>
      <c r="H19" s="45"/>
      <c r="I19" s="45"/>
      <c r="J19" s="45"/>
      <c r="K19" s="45"/>
      <c r="L19" s="45"/>
      <c r="M19" s="45"/>
      <c r="N19" s="45"/>
      <c r="O19" s="87"/>
      <c r="P19" s="44"/>
    </row>
    <row r="20" spans="1:16">
      <c r="A20" s="44"/>
      <c r="B20" s="86"/>
      <c r="C20" s="45"/>
      <c r="D20" s="45"/>
      <c r="E20" s="45"/>
      <c r="F20" s="45"/>
      <c r="G20" s="45"/>
      <c r="H20" s="45"/>
      <c r="I20" s="45"/>
      <c r="J20" s="45"/>
      <c r="K20" s="45"/>
      <c r="L20" s="45"/>
      <c r="M20" s="45"/>
      <c r="N20" s="45"/>
      <c r="O20" s="87"/>
      <c r="P20" s="44"/>
    </row>
    <row r="21" spans="1:16">
      <c r="A21" s="44"/>
      <c r="B21" s="86"/>
      <c r="C21" s="45"/>
      <c r="D21" s="45"/>
      <c r="E21" s="45"/>
      <c r="F21" s="45"/>
      <c r="G21" s="45"/>
      <c r="H21" s="45"/>
      <c r="I21" s="45"/>
      <c r="J21" s="45"/>
      <c r="K21" s="45"/>
      <c r="L21" s="45"/>
      <c r="M21" s="45"/>
      <c r="N21" s="45"/>
      <c r="O21" s="87"/>
      <c r="P21" s="44"/>
    </row>
    <row r="22" spans="1:16">
      <c r="A22" s="44"/>
      <c r="B22" s="86"/>
      <c r="C22" s="45"/>
      <c r="D22" s="45"/>
      <c r="E22" s="45"/>
      <c r="F22" s="45"/>
      <c r="G22" s="45"/>
      <c r="H22" s="45"/>
      <c r="I22" s="45"/>
      <c r="J22" s="45"/>
      <c r="K22" s="45"/>
      <c r="L22" s="45"/>
      <c r="M22" s="45"/>
      <c r="N22" s="45"/>
      <c r="O22" s="87"/>
      <c r="P22" s="44"/>
    </row>
    <row r="23" spans="1:16">
      <c r="A23" s="44"/>
      <c r="B23" s="86"/>
      <c r="C23" s="45"/>
      <c r="D23" s="45"/>
      <c r="E23" s="45"/>
      <c r="F23" s="45"/>
      <c r="G23" s="45"/>
      <c r="H23" s="45"/>
      <c r="I23" s="45"/>
      <c r="J23" s="45"/>
      <c r="K23" s="45"/>
      <c r="L23" s="45"/>
      <c r="M23" s="45"/>
      <c r="N23" s="45"/>
      <c r="O23" s="87"/>
      <c r="P23" s="44"/>
    </row>
    <row r="24" spans="1:16">
      <c r="A24" s="44"/>
      <c r="B24" s="86"/>
      <c r="C24" s="45"/>
      <c r="D24" s="45"/>
      <c r="E24" s="45"/>
      <c r="F24" s="45"/>
      <c r="G24" s="45"/>
      <c r="H24" s="45"/>
      <c r="I24" s="45"/>
      <c r="J24" s="45"/>
      <c r="K24" s="45"/>
      <c r="L24" s="45"/>
      <c r="M24" s="45"/>
      <c r="N24" s="45"/>
      <c r="O24" s="87"/>
      <c r="P24" s="44"/>
    </row>
    <row r="25" spans="1:16">
      <c r="A25" s="44"/>
      <c r="B25" s="86"/>
      <c r="C25" s="45"/>
      <c r="D25" s="45"/>
      <c r="E25" s="45"/>
      <c r="F25" s="45"/>
      <c r="G25" s="45"/>
      <c r="H25" s="45"/>
      <c r="I25" s="45"/>
      <c r="J25" s="45"/>
      <c r="K25" s="45"/>
      <c r="L25" s="45"/>
      <c r="M25" s="45"/>
      <c r="N25" s="45"/>
      <c r="O25" s="87"/>
      <c r="P25" s="44"/>
    </row>
    <row r="26" spans="1:16">
      <c r="A26" s="44"/>
      <c r="B26" s="86"/>
      <c r="C26" s="45"/>
      <c r="D26" s="45"/>
      <c r="E26" s="45"/>
      <c r="F26" s="45"/>
      <c r="G26" s="45"/>
      <c r="H26" s="45"/>
      <c r="I26" s="45"/>
      <c r="J26" s="45"/>
      <c r="K26" s="45"/>
      <c r="L26" s="45"/>
      <c r="M26" s="45"/>
      <c r="N26" s="45"/>
      <c r="O26" s="87"/>
      <c r="P26" s="44"/>
    </row>
    <row r="27" spans="1:16">
      <c r="A27" s="44"/>
      <c r="B27" s="86"/>
      <c r="C27" s="45"/>
      <c r="D27" s="45"/>
      <c r="E27" s="45"/>
      <c r="F27" s="45"/>
      <c r="G27" s="45"/>
      <c r="H27" s="45"/>
      <c r="I27" s="45"/>
      <c r="J27" s="45"/>
      <c r="K27" s="45"/>
      <c r="L27" s="45"/>
      <c r="M27" s="45"/>
      <c r="N27" s="45"/>
      <c r="O27" s="87"/>
      <c r="P27" s="44"/>
    </row>
    <row r="28" spans="1:16">
      <c r="A28" s="44"/>
      <c r="B28" s="86"/>
      <c r="C28" s="45"/>
      <c r="D28" s="45"/>
      <c r="E28" s="45"/>
      <c r="F28" s="45"/>
      <c r="G28" s="45"/>
      <c r="H28" s="45"/>
      <c r="I28" s="45"/>
      <c r="J28" s="45"/>
      <c r="K28" s="45"/>
      <c r="L28" s="45"/>
      <c r="M28" s="45"/>
      <c r="N28" s="45"/>
      <c r="O28" s="87"/>
      <c r="P28" s="44"/>
    </row>
    <row r="29" spans="1:16">
      <c r="A29" s="44"/>
      <c r="B29" s="86"/>
      <c r="C29" s="45"/>
      <c r="D29" s="45"/>
      <c r="E29" s="45"/>
      <c r="F29" s="45"/>
      <c r="G29" s="45"/>
      <c r="H29" s="45"/>
      <c r="I29" s="45"/>
      <c r="J29" s="45"/>
      <c r="K29" s="45"/>
      <c r="L29" s="45"/>
      <c r="M29" s="45"/>
      <c r="N29" s="45"/>
      <c r="O29" s="87"/>
      <c r="P29" s="44"/>
    </row>
    <row r="30" spans="1:16">
      <c r="A30" s="44"/>
      <c r="B30" s="86"/>
      <c r="C30" s="45"/>
      <c r="D30" s="45"/>
      <c r="E30" s="45"/>
      <c r="F30" s="45"/>
      <c r="G30" s="45"/>
      <c r="H30" s="45"/>
      <c r="I30" s="45"/>
      <c r="J30" s="45"/>
      <c r="K30" s="45"/>
      <c r="L30" s="45"/>
      <c r="M30" s="45"/>
      <c r="N30" s="45"/>
      <c r="O30" s="87"/>
      <c r="P30" s="44"/>
    </row>
    <row r="31" spans="1:16">
      <c r="A31" s="44"/>
      <c r="B31" s="86"/>
      <c r="C31" s="45"/>
      <c r="D31" s="45"/>
      <c r="E31" s="45"/>
      <c r="F31" s="45"/>
      <c r="G31" s="45"/>
      <c r="H31" s="45"/>
      <c r="I31" s="45"/>
      <c r="J31" s="45"/>
      <c r="K31" s="45"/>
      <c r="L31" s="45"/>
      <c r="M31" s="45"/>
      <c r="N31" s="45"/>
      <c r="O31" s="87"/>
      <c r="P31" s="44"/>
    </row>
    <row r="32" spans="1:16">
      <c r="A32" s="44"/>
      <c r="B32" s="86"/>
      <c r="C32" s="45"/>
      <c r="D32" s="45"/>
      <c r="E32" s="45"/>
      <c r="F32" s="45"/>
      <c r="G32" s="45"/>
      <c r="H32" s="45"/>
      <c r="I32" s="45"/>
      <c r="J32" s="45"/>
      <c r="K32" s="45"/>
      <c r="L32" s="45"/>
      <c r="M32" s="45"/>
      <c r="N32" s="45"/>
      <c r="O32" s="87"/>
      <c r="P32" s="44"/>
    </row>
    <row r="33" spans="1:16">
      <c r="A33" s="44"/>
      <c r="B33" s="86"/>
      <c r="C33" s="45"/>
      <c r="D33" s="45"/>
      <c r="E33" s="45"/>
      <c r="F33" s="45"/>
      <c r="G33" s="45"/>
      <c r="H33" s="45"/>
      <c r="I33" s="45"/>
      <c r="J33" s="45"/>
      <c r="K33" s="45"/>
      <c r="L33" s="45"/>
      <c r="M33" s="45"/>
      <c r="N33" s="45"/>
      <c r="O33" s="87"/>
      <c r="P33" s="44"/>
    </row>
    <row r="34" spans="1:16">
      <c r="A34" s="44"/>
      <c r="B34" s="86"/>
      <c r="C34" s="45"/>
      <c r="D34" s="45"/>
      <c r="E34" s="45"/>
      <c r="F34" s="45"/>
      <c r="G34" s="45"/>
      <c r="H34" s="45"/>
      <c r="I34" s="45"/>
      <c r="J34" s="45"/>
      <c r="K34" s="45"/>
      <c r="L34" s="45"/>
      <c r="M34" s="45"/>
      <c r="N34" s="45"/>
      <c r="O34" s="87"/>
      <c r="P34" s="44"/>
    </row>
    <row r="35" spans="1:16">
      <c r="A35" s="44"/>
      <c r="B35" s="86"/>
      <c r="C35" s="45"/>
      <c r="D35" s="45"/>
      <c r="E35" s="45"/>
      <c r="F35" s="45"/>
      <c r="G35" s="45"/>
      <c r="H35" s="45"/>
      <c r="I35" s="45"/>
      <c r="J35" s="45"/>
      <c r="K35" s="45"/>
      <c r="L35" s="45"/>
      <c r="M35" s="45"/>
      <c r="N35" s="45"/>
      <c r="O35" s="87"/>
      <c r="P35" s="44"/>
    </row>
    <row r="36" spans="1:16" ht="15.75" thickBot="1">
      <c r="A36" s="44"/>
      <c r="B36" s="88"/>
      <c r="C36" s="89"/>
      <c r="D36" s="89"/>
      <c r="E36" s="89"/>
      <c r="F36" s="89"/>
      <c r="G36" s="89"/>
      <c r="H36" s="89"/>
      <c r="I36" s="89"/>
      <c r="J36" s="89"/>
      <c r="K36" s="89"/>
      <c r="L36" s="89"/>
      <c r="M36" s="89"/>
      <c r="N36" s="89"/>
      <c r="O36" s="90"/>
      <c r="P36" s="44"/>
    </row>
    <row r="37" spans="1:16">
      <c r="A37" s="44"/>
      <c r="B37" s="86"/>
      <c r="C37" s="45"/>
      <c r="D37" s="45"/>
      <c r="E37" s="45"/>
      <c r="F37" s="45"/>
      <c r="G37" s="45"/>
      <c r="H37" s="45"/>
      <c r="I37" s="45"/>
      <c r="J37" s="45"/>
      <c r="K37" s="45"/>
      <c r="L37" s="45"/>
      <c r="M37" s="45"/>
      <c r="N37" s="45"/>
      <c r="O37" s="87"/>
      <c r="P37" s="44"/>
    </row>
    <row r="38" spans="1:16">
      <c r="A38" s="44"/>
      <c r="B38" s="86"/>
      <c r="C38" s="45"/>
      <c r="D38" s="45"/>
      <c r="E38" s="45"/>
      <c r="F38" s="45"/>
      <c r="G38" s="45"/>
      <c r="H38" s="45"/>
      <c r="I38" s="45"/>
      <c r="J38" s="45"/>
      <c r="K38" s="45"/>
      <c r="L38" s="45"/>
      <c r="M38" s="45"/>
      <c r="N38" s="45"/>
      <c r="O38" s="87"/>
      <c r="P38" s="44"/>
    </row>
    <row r="39" spans="1:16">
      <c r="A39" s="44"/>
      <c r="B39" s="86"/>
      <c r="C39" s="45"/>
      <c r="D39" s="45"/>
      <c r="E39" s="45"/>
      <c r="F39" s="45"/>
      <c r="G39" s="45"/>
      <c r="H39" s="45"/>
      <c r="I39" s="45"/>
      <c r="J39" s="45"/>
      <c r="K39" s="45"/>
      <c r="L39" s="45"/>
      <c r="M39" s="45"/>
      <c r="N39" s="45"/>
      <c r="O39" s="87"/>
      <c r="P39" s="44"/>
    </row>
    <row r="40" spans="1:16">
      <c r="A40" s="44"/>
      <c r="B40" s="86"/>
      <c r="C40" s="45"/>
      <c r="D40" s="45"/>
      <c r="E40" s="45"/>
      <c r="F40" s="45"/>
      <c r="G40" s="45"/>
      <c r="H40" s="45"/>
      <c r="I40" s="45"/>
      <c r="J40" s="45"/>
      <c r="K40" s="45"/>
      <c r="L40" s="45"/>
      <c r="M40" s="45"/>
      <c r="N40" s="45"/>
      <c r="O40" s="87"/>
      <c r="P40" s="44"/>
    </row>
    <row r="41" spans="1:16">
      <c r="A41" s="44"/>
      <c r="B41" s="86"/>
      <c r="C41" s="45"/>
      <c r="D41" s="45"/>
      <c r="E41" s="45"/>
      <c r="F41" s="45"/>
      <c r="G41" s="45"/>
      <c r="H41" s="45"/>
      <c r="I41" s="45"/>
      <c r="J41" s="45"/>
      <c r="K41" s="45"/>
      <c r="L41" s="45"/>
      <c r="M41" s="45"/>
      <c r="N41" s="45"/>
      <c r="O41" s="87"/>
      <c r="P41" s="44"/>
    </row>
    <row r="42" spans="1:16">
      <c r="A42" s="44"/>
      <c r="B42" s="86"/>
      <c r="C42" s="45"/>
      <c r="D42" s="45"/>
      <c r="E42" s="45"/>
      <c r="F42" s="45"/>
      <c r="G42" s="45"/>
      <c r="H42" s="45"/>
      <c r="I42" s="45"/>
      <c r="J42" s="45"/>
      <c r="K42" s="45"/>
      <c r="L42" s="45"/>
      <c r="M42" s="45"/>
      <c r="N42" s="45"/>
      <c r="O42" s="87"/>
      <c r="P42" s="44"/>
    </row>
    <row r="43" spans="1:16">
      <c r="A43" s="44"/>
      <c r="B43" s="86"/>
      <c r="C43" s="45"/>
      <c r="D43" s="45"/>
      <c r="E43" s="45"/>
      <c r="F43" s="45"/>
      <c r="G43" s="45"/>
      <c r="H43" s="45"/>
      <c r="I43" s="45"/>
      <c r="J43" s="45"/>
      <c r="K43" s="45"/>
      <c r="L43" s="45"/>
      <c r="M43" s="45"/>
      <c r="N43" s="45"/>
      <c r="O43" s="87"/>
      <c r="P43" s="44"/>
    </row>
    <row r="44" spans="1:16">
      <c r="A44" s="44"/>
      <c r="B44" s="86"/>
      <c r="C44" s="45"/>
      <c r="D44" s="45"/>
      <c r="E44" s="45"/>
      <c r="F44" s="45"/>
      <c r="G44" s="45"/>
      <c r="H44" s="45"/>
      <c r="I44" s="45"/>
      <c r="J44" s="45"/>
      <c r="K44" s="45"/>
      <c r="L44" s="45"/>
      <c r="M44" s="45"/>
      <c r="N44" s="45"/>
      <c r="O44" s="87"/>
      <c r="P44" s="44"/>
    </row>
    <row r="45" spans="1:16">
      <c r="A45" s="44"/>
      <c r="B45" s="86"/>
      <c r="C45" s="45"/>
      <c r="D45" s="45"/>
      <c r="E45" s="45"/>
      <c r="F45" s="45"/>
      <c r="G45" s="45"/>
      <c r="H45" s="45"/>
      <c r="I45" s="45"/>
      <c r="J45" s="45"/>
      <c r="K45" s="45"/>
      <c r="L45" s="45"/>
      <c r="M45" s="45"/>
      <c r="N45" s="45"/>
      <c r="O45" s="87"/>
      <c r="P45" s="44"/>
    </row>
    <row r="46" spans="1:16">
      <c r="A46" s="44"/>
      <c r="B46" s="86"/>
      <c r="C46" s="45"/>
      <c r="D46" s="45"/>
      <c r="E46" s="45"/>
      <c r="F46" s="45"/>
      <c r="G46" s="45"/>
      <c r="H46" s="45"/>
      <c r="I46" s="45"/>
      <c r="J46" s="45"/>
      <c r="K46" s="45"/>
      <c r="L46" s="45"/>
      <c r="M46" s="45"/>
      <c r="N46" s="45"/>
      <c r="O46" s="87"/>
      <c r="P46" s="44"/>
    </row>
    <row r="47" spans="1:16" ht="30.75">
      <c r="A47" s="44"/>
      <c r="B47" s="86"/>
      <c r="C47" s="45"/>
      <c r="D47" s="45"/>
      <c r="E47" s="45"/>
      <c r="F47" s="45"/>
      <c r="G47" s="45"/>
      <c r="H47" s="45"/>
      <c r="I47" s="45"/>
      <c r="J47" s="45"/>
      <c r="K47" s="45"/>
      <c r="L47" s="36" t="s">
        <v>7996</v>
      </c>
      <c r="M47" s="47" t="s">
        <v>7997</v>
      </c>
      <c r="N47" s="36" t="s">
        <v>7998</v>
      </c>
      <c r="O47" s="87"/>
      <c r="P47" s="44"/>
    </row>
    <row r="48" spans="1:16">
      <c r="A48" s="44"/>
      <c r="B48" s="86"/>
      <c r="C48" s="45"/>
      <c r="D48" s="45"/>
      <c r="E48" s="45"/>
      <c r="F48" s="45"/>
      <c r="G48" s="45"/>
      <c r="H48" s="45"/>
      <c r="I48" s="45"/>
      <c r="J48" s="45"/>
      <c r="K48" s="45"/>
      <c r="L48" s="4" t="s">
        <v>7961</v>
      </c>
      <c r="M48" s="3">
        <f>GETPIVOTDATA("Sum of Margin awal",'Data pre proccesed'!$M$40)</f>
        <v>392769557.73758864</v>
      </c>
      <c r="N48" s="56">
        <f t="shared" ref="N48:N54" si="0">M48/$M$48</f>
        <v>1</v>
      </c>
      <c r="O48" s="87"/>
      <c r="P48" s="44"/>
    </row>
    <row r="49" spans="1:16">
      <c r="A49" s="44"/>
      <c r="B49" s="86"/>
      <c r="C49" s="45"/>
      <c r="D49" s="45"/>
      <c r="E49" s="45"/>
      <c r="F49" s="45"/>
      <c r="G49" s="45"/>
      <c r="H49" s="45"/>
      <c r="I49" s="45"/>
      <c r="J49" s="45"/>
      <c r="K49" s="45"/>
      <c r="L49" s="4" t="s">
        <v>7965</v>
      </c>
      <c r="M49" s="3">
        <f>-GETPIVOTDATA("Sum of CB Promo",'Data pre proccesed'!$M$40)</f>
        <v>-19115000</v>
      </c>
      <c r="N49" s="56">
        <f t="shared" si="0"/>
        <v>-4.8667213696767277E-2</v>
      </c>
      <c r="O49" s="87"/>
      <c r="P49" s="44"/>
    </row>
    <row r="50" spans="1:16">
      <c r="A50" s="44"/>
      <c r="B50" s="86"/>
      <c r="C50" s="45"/>
      <c r="D50" s="45"/>
      <c r="E50" s="45"/>
      <c r="F50" s="45"/>
      <c r="G50" s="45"/>
      <c r="H50" s="45"/>
      <c r="I50" s="45"/>
      <c r="J50" s="45"/>
      <c r="K50" s="45"/>
      <c r="L50" s="4" t="s">
        <v>7966</v>
      </c>
      <c r="M50" s="3">
        <f>-GETPIVOTDATA("Sum of Gathering",'Data pre proccesed'!$M$40)</f>
        <v>-13999999.99999998</v>
      </c>
      <c r="N50" s="56">
        <f t="shared" si="0"/>
        <v>-3.5644310319369127E-2</v>
      </c>
      <c r="O50" s="87"/>
      <c r="P50" s="44"/>
    </row>
    <row r="51" spans="1:16">
      <c r="A51" s="44"/>
      <c r="B51" s="86"/>
      <c r="C51" s="45"/>
      <c r="D51" s="45"/>
      <c r="E51" s="45"/>
      <c r="F51" s="45"/>
      <c r="G51" s="45"/>
      <c r="H51" s="45"/>
      <c r="I51" s="45"/>
      <c r="J51" s="45"/>
      <c r="K51" s="45"/>
      <c r="L51" s="4" t="s">
        <v>7967</v>
      </c>
      <c r="M51" s="3">
        <f>-GETPIVOTDATA("Sum of Kontrak",'Data pre proccesed'!$M$40)</f>
        <v>-26498325.427500006</v>
      </c>
      <c r="N51" s="56">
        <f t="shared" si="0"/>
        <v>-6.7465323891531509E-2</v>
      </c>
      <c r="O51" s="87"/>
      <c r="P51" s="44"/>
    </row>
    <row r="52" spans="1:16">
      <c r="A52" s="44"/>
      <c r="B52" s="86"/>
      <c r="C52" s="45"/>
      <c r="D52" s="45"/>
      <c r="E52" s="45"/>
      <c r="F52" s="45"/>
      <c r="G52" s="45"/>
      <c r="H52" s="45"/>
      <c r="I52" s="45"/>
      <c r="J52" s="45"/>
      <c r="K52" s="45"/>
      <c r="L52" s="91" t="s">
        <v>7999</v>
      </c>
      <c r="M52" s="3">
        <f>-GETPIVOTDATA("Sum of 2%",'Data pre proccesed'!$M$40)</f>
        <v>-47299144.663999945</v>
      </c>
      <c r="N52" s="56">
        <f t="shared" si="0"/>
        <v>-0.12042467073173921</v>
      </c>
      <c r="O52" s="87"/>
      <c r="P52" s="44"/>
    </row>
    <row r="53" spans="1:16">
      <c r="A53" s="44"/>
      <c r="B53" s="86"/>
      <c r="C53" s="45"/>
      <c r="D53" s="45"/>
      <c r="E53" s="45"/>
      <c r="F53" s="45"/>
      <c r="G53" s="45"/>
      <c r="H53" s="45"/>
      <c r="I53" s="45"/>
      <c r="J53" s="45"/>
      <c r="K53" s="45"/>
      <c r="L53" s="4" t="s">
        <v>7962</v>
      </c>
      <c r="M53" s="3">
        <f>-GETPIVOTDATA("Sum of biaya pengiriman",'Data pre proccesed'!$M$40)</f>
        <v>-53428064.581288248</v>
      </c>
      <c r="N53" s="56">
        <f t="shared" si="0"/>
        <v>-0.13602903669276684</v>
      </c>
      <c r="O53" s="87"/>
      <c r="P53" s="44"/>
    </row>
    <row r="54" spans="1:16">
      <c r="A54" s="44"/>
      <c r="B54" s="86"/>
      <c r="C54" s="45"/>
      <c r="D54" s="45"/>
      <c r="E54" s="45"/>
      <c r="F54" s="45"/>
      <c r="G54" s="45"/>
      <c r="H54" s="45"/>
      <c r="I54" s="45"/>
      <c r="J54" s="45"/>
      <c r="K54" s="45"/>
      <c r="L54" s="4" t="s">
        <v>7969</v>
      </c>
      <c r="M54" s="3">
        <f>GETPIVOTDATA("Sum of Margin Akhir",'Data pre proccesed'!$M$40)</f>
        <v>232429023.06479797</v>
      </c>
      <c r="N54" s="56">
        <f t="shared" si="0"/>
        <v>0.59176944466781967</v>
      </c>
      <c r="O54" s="87"/>
      <c r="P54" s="44"/>
    </row>
    <row r="55" spans="1:16">
      <c r="A55" s="44"/>
      <c r="B55" s="86"/>
      <c r="C55" s="45"/>
      <c r="D55" s="45"/>
      <c r="E55" s="45"/>
      <c r="F55" s="45"/>
      <c r="G55" s="45"/>
      <c r="H55" s="45"/>
      <c r="I55" s="45"/>
      <c r="J55" s="45"/>
      <c r="K55" s="45"/>
      <c r="L55" s="45"/>
      <c r="M55" s="45"/>
      <c r="N55" s="45"/>
      <c r="O55" s="87"/>
      <c r="P55" s="44"/>
    </row>
    <row r="56" spans="1:16">
      <c r="A56" s="44"/>
      <c r="B56" s="86"/>
      <c r="C56" s="45"/>
      <c r="D56" s="45"/>
      <c r="E56" s="45"/>
      <c r="F56" s="45"/>
      <c r="G56" s="45"/>
      <c r="H56" s="45"/>
      <c r="I56" s="45"/>
      <c r="J56" s="45"/>
      <c r="K56" s="45"/>
      <c r="L56" s="45"/>
      <c r="M56" s="45"/>
      <c r="N56" s="45"/>
      <c r="O56" s="87"/>
      <c r="P56" s="44"/>
    </row>
    <row r="57" spans="1:16">
      <c r="A57" s="44"/>
      <c r="B57" s="86"/>
      <c r="C57" s="45"/>
      <c r="D57" s="45"/>
      <c r="E57" s="45"/>
      <c r="F57" s="45"/>
      <c r="G57" s="45"/>
      <c r="H57" s="45"/>
      <c r="I57" s="45"/>
      <c r="J57" s="45"/>
      <c r="K57" s="45"/>
      <c r="L57" s="45"/>
      <c r="M57" s="45"/>
      <c r="N57" s="45"/>
      <c r="O57" s="87"/>
      <c r="P57" s="44"/>
    </row>
    <row r="58" spans="1:16">
      <c r="A58" s="44"/>
      <c r="B58" s="86"/>
      <c r="C58" s="45"/>
      <c r="D58" s="45"/>
      <c r="E58" s="45"/>
      <c r="F58" s="45"/>
      <c r="G58" s="45"/>
      <c r="H58" s="45"/>
      <c r="I58" s="45"/>
      <c r="J58" s="45"/>
      <c r="K58" s="45"/>
      <c r="L58" s="45"/>
      <c r="M58" s="45"/>
      <c r="N58" s="45"/>
      <c r="O58" s="87"/>
      <c r="P58" s="44"/>
    </row>
    <row r="59" spans="1:16">
      <c r="A59" s="44"/>
      <c r="B59" s="86"/>
      <c r="C59" s="45"/>
      <c r="D59" s="45"/>
      <c r="E59" s="45"/>
      <c r="F59" s="45"/>
      <c r="G59" s="45"/>
      <c r="H59" s="45"/>
      <c r="I59" s="45"/>
      <c r="J59" s="45"/>
      <c r="K59" s="45"/>
      <c r="L59" s="45"/>
      <c r="M59" s="45"/>
      <c r="N59" s="45"/>
      <c r="O59" s="87"/>
      <c r="P59" s="44"/>
    </row>
    <row r="60" spans="1:16">
      <c r="A60" s="44"/>
      <c r="B60" s="86"/>
      <c r="C60" s="45"/>
      <c r="D60" s="45"/>
      <c r="E60" s="45"/>
      <c r="F60" s="45"/>
      <c r="G60" s="45"/>
      <c r="H60" s="45"/>
      <c r="I60" s="45"/>
      <c r="J60" s="45"/>
      <c r="K60" s="45"/>
      <c r="L60" s="45"/>
      <c r="M60" s="45"/>
      <c r="N60" s="45"/>
      <c r="O60" s="87"/>
      <c r="P60" s="44"/>
    </row>
    <row r="61" spans="1:16">
      <c r="A61" s="44"/>
      <c r="B61" s="86"/>
      <c r="C61" s="45"/>
      <c r="D61" s="45"/>
      <c r="E61" s="45"/>
      <c r="F61" s="45"/>
      <c r="G61" s="45"/>
      <c r="H61" s="45"/>
      <c r="I61" s="45"/>
      <c r="J61" s="45"/>
      <c r="K61" s="45"/>
      <c r="L61" s="45"/>
      <c r="M61" s="45"/>
      <c r="N61" s="45"/>
      <c r="O61" s="87"/>
      <c r="P61" s="44"/>
    </row>
    <row r="62" spans="1:16" ht="30">
      <c r="A62" s="44"/>
      <c r="B62" s="86"/>
      <c r="C62" s="45"/>
      <c r="D62" s="45"/>
      <c r="E62" s="45"/>
      <c r="F62" s="45"/>
      <c r="G62" s="45"/>
      <c r="H62" s="45"/>
      <c r="I62" s="45"/>
      <c r="J62" s="36" t="s">
        <v>8000</v>
      </c>
      <c r="K62" s="36" t="s">
        <v>8001</v>
      </c>
      <c r="L62" s="36" t="s">
        <v>6098</v>
      </c>
      <c r="M62" s="36" t="s">
        <v>7969</v>
      </c>
      <c r="N62" s="36" t="s">
        <v>8002</v>
      </c>
      <c r="O62" s="92" t="s">
        <v>8003</v>
      </c>
    </row>
    <row r="63" spans="1:16">
      <c r="A63" s="44"/>
      <c r="B63" s="86"/>
      <c r="C63" s="45"/>
      <c r="D63" s="45"/>
      <c r="E63" s="45"/>
      <c r="F63" s="45"/>
      <c r="G63" s="45"/>
      <c r="H63" s="45"/>
      <c r="I63" s="45"/>
      <c r="J63" s="4" t="s">
        <v>7970</v>
      </c>
      <c r="K63" s="3">
        <f>GETPIVOTDATA("Sum of HJ Total",'Data pre proccesed'!$G$40,"Status","NoN Local Promo")</f>
        <v>1340636655.0500002</v>
      </c>
      <c r="L63" s="3">
        <f>GETPIVOTDATA("Sum of Kontrak",'Data pre proccesed'!$G$40,"Status","NoN Local Promo")</f>
        <v>0</v>
      </c>
      <c r="M63" s="3">
        <f>GETPIVOTDATA("Sum of Margin Akhir",'Data pre proccesed'!$G$40,"Status","NoN Local Promo")</f>
        <v>139942143.26748177</v>
      </c>
      <c r="N63" s="57">
        <f t="shared" ref="N63:N72" si="1">M63/K63</f>
        <v>0.10438484039679082</v>
      </c>
      <c r="O63" s="93">
        <f t="shared" ref="O63:O72" si="2">L63/K63</f>
        <v>0</v>
      </c>
    </row>
    <row r="64" spans="1:16">
      <c r="A64" s="44"/>
      <c r="B64" s="86"/>
      <c r="C64" s="45"/>
      <c r="D64" s="45"/>
      <c r="E64" s="45"/>
      <c r="F64" s="45"/>
      <c r="G64" s="45"/>
      <c r="H64" s="45"/>
      <c r="I64" s="45"/>
      <c r="J64" s="4" t="s">
        <v>6947</v>
      </c>
      <c r="K64" s="3">
        <f>GETPIVOTDATA("Sum of HJ Total",'Data pre proccesed'!$G$40,"Status","159")</f>
        <v>98450895</v>
      </c>
      <c r="L64" s="3">
        <f>GETPIVOTDATA("Sum of CB Promo",'Data pre proccesed'!$G$40,"Status","159")</f>
        <v>2010000</v>
      </c>
      <c r="M64" s="3">
        <f>GETPIVOTDATA("Sum of Margin Akhir",'Data pre proccesed'!$G$40,"Status","159")</f>
        <v>8600912.3987591211</v>
      </c>
      <c r="N64" s="57">
        <f t="shared" si="1"/>
        <v>8.7362460227092112E-2</v>
      </c>
      <c r="O64" s="93">
        <f t="shared" si="2"/>
        <v>2.0416269450877007E-2</v>
      </c>
    </row>
    <row r="65" spans="1:16">
      <c r="A65" s="44"/>
      <c r="B65" s="86"/>
      <c r="C65" s="45"/>
      <c r="D65" s="45"/>
      <c r="E65" s="45"/>
      <c r="F65" s="45"/>
      <c r="G65" s="45"/>
      <c r="H65" s="45"/>
      <c r="I65" s="45"/>
      <c r="J65" s="4" t="s">
        <v>7503</v>
      </c>
      <c r="K65" s="3">
        <f>GETPIVOTDATA("Sum of HJ Total",'Data pre proccesed'!$G$40,"Status","164")</f>
        <v>178537210</v>
      </c>
      <c r="L65" s="3">
        <f>GETPIVOTDATA("Sum of CB Promo",'Data pre proccesed'!$G$40,"Status","164")</f>
        <v>2000000</v>
      </c>
      <c r="M65" s="3">
        <f>GETPIVOTDATA("Sum of Margin Akhir",'Data pre proccesed'!$G$40,"Status","164")</f>
        <v>15094417.822575307</v>
      </c>
      <c r="N65" s="57">
        <f t="shared" si="1"/>
        <v>8.4544940646128094E-2</v>
      </c>
      <c r="O65" s="93">
        <f t="shared" si="2"/>
        <v>1.1202146600140106E-2</v>
      </c>
    </row>
    <row r="66" spans="1:16">
      <c r="A66" s="44"/>
      <c r="B66" s="86"/>
      <c r="C66" s="45"/>
      <c r="D66" s="45"/>
      <c r="E66" s="45"/>
      <c r="F66" s="45"/>
      <c r="G66" s="45"/>
      <c r="H66" s="45"/>
      <c r="I66" s="45"/>
      <c r="J66" s="4" t="s">
        <v>7137</v>
      </c>
      <c r="K66" s="3">
        <f>GETPIVOTDATA("Sum of HJ Total",'Data pre proccesed'!$G$40,"Status","161")</f>
        <v>22843799.999999996</v>
      </c>
      <c r="L66" s="3">
        <f>GETPIVOTDATA("Sum of CB Promo",'Data pre proccesed'!$G$40,"Status","161")</f>
        <v>500000</v>
      </c>
      <c r="M66" s="3">
        <f>GETPIVOTDATA("Sum of Margin Akhir",'Data pre proccesed'!$G$40,"Status","161")</f>
        <v>1805778.5491240672</v>
      </c>
      <c r="N66" s="57">
        <f t="shared" si="1"/>
        <v>7.9048956352448699E-2</v>
      </c>
      <c r="O66" s="93">
        <f t="shared" si="2"/>
        <v>2.1887776989817809E-2</v>
      </c>
    </row>
    <row r="67" spans="1:16">
      <c r="A67" s="44"/>
      <c r="B67" s="86"/>
      <c r="C67" s="45"/>
      <c r="D67" s="45"/>
      <c r="E67" s="45"/>
      <c r="F67" s="45"/>
      <c r="G67" s="45"/>
      <c r="H67" s="45"/>
      <c r="I67" s="45"/>
      <c r="J67" s="4" t="s">
        <v>7215</v>
      </c>
      <c r="K67" s="3">
        <f>GETPIVOTDATA("Sum of HJ Total",'Data pre proccesed'!$G$40,"Status","160")</f>
        <v>4778272.5</v>
      </c>
      <c r="L67" s="3">
        <f>GETPIVOTDATA("Sum of CB Promo",'Data pre proccesed'!$G$40,"Status","160")</f>
        <v>125000</v>
      </c>
      <c r="M67" s="3">
        <f>GETPIVOTDATA("Sum of Margin Akhir",'Data pre proccesed'!$G$40,"Status","160")</f>
        <v>367383.70707011328</v>
      </c>
      <c r="N67" s="57">
        <f t="shared" si="1"/>
        <v>7.6886302962025144E-2</v>
      </c>
      <c r="O67" s="93">
        <f t="shared" si="2"/>
        <v>2.6160081912448483E-2</v>
      </c>
    </row>
    <row r="68" spans="1:16">
      <c r="A68" s="44"/>
      <c r="B68" s="86"/>
      <c r="C68" s="45"/>
      <c r="D68" s="45"/>
      <c r="E68" s="45"/>
      <c r="F68" s="45"/>
      <c r="G68" s="45"/>
      <c r="H68" s="45"/>
      <c r="I68" s="45"/>
      <c r="J68" s="4" t="s">
        <v>6674</v>
      </c>
      <c r="K68" s="3">
        <f>GETPIVOTDATA("Sum of HJ Total",'Data pre proccesed'!$G$40,"Status","155")</f>
        <v>191461310</v>
      </c>
      <c r="L68" s="3">
        <f>GETPIVOTDATA("Sum of CB Promo",'Data pre proccesed'!$G$40,"Status","155")</f>
        <v>4300000</v>
      </c>
      <c r="M68" s="3">
        <f>GETPIVOTDATA("Sum of Margin Akhir",'Data pre proccesed'!$G$40,"Status","155")</f>
        <v>14249353.567083292</v>
      </c>
      <c r="N68" s="57">
        <f t="shared" si="1"/>
        <v>7.4424193415804432E-2</v>
      </c>
      <c r="O68" s="93">
        <f t="shared" si="2"/>
        <v>2.2458845601756303E-2</v>
      </c>
    </row>
    <row r="69" spans="1:16">
      <c r="A69" s="44"/>
      <c r="B69" s="86"/>
      <c r="C69" s="45"/>
      <c r="D69" s="45"/>
      <c r="E69" s="45"/>
      <c r="F69" s="45"/>
      <c r="G69" s="45"/>
      <c r="H69" s="45"/>
      <c r="I69" s="45"/>
      <c r="J69" s="4" t="s">
        <v>6546</v>
      </c>
      <c r="K69" s="3">
        <f>GETPIVOTDATA("Sum of HJ Total",'Data pre proccesed'!$G$40,"Status","153")</f>
        <v>48546775</v>
      </c>
      <c r="L69" s="3">
        <f>GETPIVOTDATA("Sum of CB Promo",'Data pre proccesed'!$G$40,"Status","153")</f>
        <v>1600000</v>
      </c>
      <c r="M69" s="3">
        <f>GETPIVOTDATA("Sum of Margin Akhir",'Data pre proccesed'!$G$40,"Status","153")</f>
        <v>3567618.9101026072</v>
      </c>
      <c r="N69" s="57">
        <f t="shared" si="1"/>
        <v>7.3488278265705753E-2</v>
      </c>
      <c r="O69" s="93">
        <f t="shared" si="2"/>
        <v>3.2957905030766718E-2</v>
      </c>
    </row>
    <row r="70" spans="1:16">
      <c r="A70" s="44"/>
      <c r="B70" s="86"/>
      <c r="C70" s="45"/>
      <c r="D70" s="45"/>
      <c r="E70" s="45"/>
      <c r="F70" s="45"/>
      <c r="G70" s="45"/>
      <c r="H70" s="45"/>
      <c r="I70" s="45"/>
      <c r="J70" s="4" t="s">
        <v>6193</v>
      </c>
      <c r="K70" s="3">
        <f>GETPIVOTDATA("Sum of HJ Total",'Data pre proccesed'!$G$40,"Status","148")</f>
        <v>85299060</v>
      </c>
      <c r="L70" s="3">
        <f>GETPIVOTDATA("Sum of CB Promo",'Data pre proccesed'!$G$40,"Status","148")</f>
        <v>2280000</v>
      </c>
      <c r="M70" s="3">
        <f>GETPIVOTDATA("Sum of Margin Akhir",'Data pre proccesed'!$G$40,"Status","148")</f>
        <v>5852815.3173229732</v>
      </c>
      <c r="N70" s="57">
        <f t="shared" si="1"/>
        <v>6.8615238167020517E-2</v>
      </c>
      <c r="O70" s="93">
        <f t="shared" si="2"/>
        <v>2.6729485647321319E-2</v>
      </c>
    </row>
    <row r="71" spans="1:16">
      <c r="A71" s="44"/>
      <c r="B71" s="86"/>
      <c r="C71" s="45"/>
      <c r="D71" s="45"/>
      <c r="E71" s="45"/>
      <c r="F71" s="45"/>
      <c r="G71" s="45"/>
      <c r="H71" s="45"/>
      <c r="I71" s="45"/>
      <c r="J71" s="4" t="s">
        <v>7967</v>
      </c>
      <c r="K71" s="3">
        <f>GETPIVOTDATA("Sum of HJ Total",'Data pre proccesed'!$G$40,"Status","Kontrak")</f>
        <v>507201818.25</v>
      </c>
      <c r="L71" s="3">
        <f>GETPIVOTDATA("Sum of Kontrak",'Data pre proccesed'!$G$40,"Status","Kontrak")</f>
        <v>26498325.427500006</v>
      </c>
      <c r="M71" s="3">
        <f>GETPIVOTDATA("Sum of Margin Akhir",'Data pre proccesed'!$G$40,"Status","Kontrak")</f>
        <v>34676550.754847348</v>
      </c>
      <c r="N71" s="57">
        <f t="shared" si="1"/>
        <v>6.8368348667384435E-2</v>
      </c>
      <c r="O71" s="93">
        <f t="shared" si="2"/>
        <v>5.2244145178594312E-2</v>
      </c>
    </row>
    <row r="72" spans="1:16">
      <c r="A72" s="44"/>
      <c r="B72" s="86"/>
      <c r="C72" s="45"/>
      <c r="D72" s="45"/>
      <c r="E72" s="45"/>
      <c r="F72" s="45"/>
      <c r="G72" s="45"/>
      <c r="H72" s="45"/>
      <c r="I72" s="45"/>
      <c r="J72" s="4" t="s">
        <v>6370</v>
      </c>
      <c r="K72" s="3">
        <f>GETPIVOTDATA("Sum of HJ Total",'Data pre proccesed'!$G$40,"Status","151")</f>
        <v>133040160</v>
      </c>
      <c r="L72" s="3">
        <f>GETPIVOTDATA("Sum of CB Promo",'Data pre proccesed'!$G$40,"Status","151")</f>
        <v>6300000</v>
      </c>
      <c r="M72" s="3">
        <f>GETPIVOTDATA("Sum of Margin Akhir",'Data pre proccesed'!$G$40,"Status","151")</f>
        <v>8272048.7704311945</v>
      </c>
      <c r="N72" s="57">
        <f t="shared" si="1"/>
        <v>6.2177080743372484E-2</v>
      </c>
      <c r="O72" s="93">
        <f t="shared" si="2"/>
        <v>4.7354122243990084E-2</v>
      </c>
    </row>
    <row r="73" spans="1:16">
      <c r="A73" s="44"/>
      <c r="B73" s="86"/>
      <c r="C73" s="45"/>
      <c r="D73" s="45"/>
      <c r="E73" s="45"/>
      <c r="F73" s="45"/>
      <c r="G73" s="45"/>
      <c r="H73" s="45"/>
      <c r="I73" s="45"/>
      <c r="J73" s="45"/>
      <c r="K73" s="45"/>
      <c r="L73" s="45"/>
      <c r="M73" s="45"/>
      <c r="N73" s="45"/>
      <c r="O73" s="87"/>
      <c r="P73" s="44"/>
    </row>
    <row r="74" spans="1:16">
      <c r="A74" s="44"/>
      <c r="B74" s="86"/>
      <c r="C74" s="45"/>
      <c r="D74" s="45"/>
      <c r="E74" s="45"/>
      <c r="F74" s="45"/>
      <c r="G74" s="45"/>
      <c r="H74" s="45"/>
      <c r="I74" s="45"/>
      <c r="J74" s="45"/>
      <c r="K74" s="45"/>
      <c r="L74" s="45"/>
      <c r="M74" s="45"/>
      <c r="N74" s="45"/>
      <c r="O74" s="87"/>
      <c r="P74" s="44"/>
    </row>
    <row r="75" spans="1:16">
      <c r="A75" s="44"/>
      <c r="B75" s="86"/>
      <c r="C75" s="45"/>
      <c r="D75" s="45"/>
      <c r="E75" s="45"/>
      <c r="F75" s="45"/>
      <c r="G75" s="45"/>
      <c r="H75" s="45"/>
      <c r="I75" s="45"/>
      <c r="J75" s="45"/>
      <c r="K75" s="45"/>
      <c r="L75" s="45"/>
      <c r="M75" s="45"/>
      <c r="N75" s="45"/>
      <c r="O75" s="87"/>
      <c r="P75" s="44"/>
    </row>
    <row r="76" spans="1:16">
      <c r="A76" s="44"/>
      <c r="B76" s="86"/>
      <c r="C76" s="45"/>
      <c r="D76" s="45"/>
      <c r="E76" s="45"/>
      <c r="F76" s="45"/>
      <c r="G76" s="45"/>
      <c r="H76" s="45"/>
      <c r="I76" s="45"/>
      <c r="J76" s="45"/>
      <c r="K76" s="45"/>
      <c r="L76" s="45"/>
      <c r="M76" s="45"/>
      <c r="N76" s="45"/>
      <c r="O76" s="87"/>
      <c r="P76" s="44"/>
    </row>
    <row r="77" spans="1:16">
      <c r="A77" s="44"/>
      <c r="B77" s="86"/>
      <c r="C77" s="45"/>
      <c r="D77" s="45"/>
      <c r="E77" s="45"/>
      <c r="F77" s="45"/>
      <c r="G77" s="45"/>
      <c r="H77" s="45"/>
      <c r="I77" s="45"/>
      <c r="J77" s="45"/>
      <c r="K77" s="45"/>
      <c r="L77" s="45"/>
      <c r="M77" s="45"/>
      <c r="N77" s="45"/>
      <c r="O77" s="87"/>
      <c r="P77" s="44"/>
    </row>
    <row r="78" spans="1:16">
      <c r="A78" s="44"/>
      <c r="B78" s="86"/>
      <c r="C78" s="45"/>
      <c r="D78" s="45"/>
      <c r="E78" s="45"/>
      <c r="F78" s="45"/>
      <c r="G78" s="45"/>
      <c r="H78" s="45"/>
      <c r="I78" s="45"/>
      <c r="J78" s="45"/>
      <c r="K78" s="45"/>
      <c r="L78" s="45"/>
      <c r="M78" s="45"/>
      <c r="N78" s="45"/>
      <c r="O78" s="87"/>
      <c r="P78" s="44"/>
    </row>
    <row r="79" spans="1:16">
      <c r="A79" s="44"/>
      <c r="B79" s="86"/>
      <c r="C79" s="45"/>
      <c r="D79" s="45"/>
      <c r="E79" s="45"/>
      <c r="F79" s="45"/>
      <c r="G79" s="45"/>
      <c r="H79" s="45"/>
      <c r="I79" s="45"/>
      <c r="J79" s="45"/>
      <c r="K79" s="45"/>
      <c r="L79" s="45"/>
      <c r="M79" s="45"/>
      <c r="N79" s="45"/>
      <c r="O79" s="87"/>
      <c r="P79" s="44"/>
    </row>
    <row r="80" spans="1:16">
      <c r="A80" s="44"/>
      <c r="B80" s="86"/>
      <c r="C80" s="45"/>
      <c r="D80" s="45"/>
      <c r="E80" s="45"/>
      <c r="F80" s="45"/>
      <c r="G80" s="45"/>
      <c r="H80" s="45"/>
      <c r="I80" s="45"/>
      <c r="J80" s="45"/>
      <c r="K80" s="45"/>
      <c r="L80" s="45"/>
      <c r="M80" s="45"/>
      <c r="N80" s="45"/>
      <c r="O80" s="87"/>
      <c r="P80" s="44"/>
    </row>
    <row r="81" spans="1:16">
      <c r="A81" s="44"/>
      <c r="B81" s="86"/>
      <c r="C81" s="45"/>
      <c r="D81" s="45"/>
      <c r="E81" s="45"/>
      <c r="F81" s="45"/>
      <c r="G81" s="45"/>
      <c r="H81" s="45"/>
      <c r="I81" s="45"/>
      <c r="J81" s="45"/>
      <c r="K81" s="45"/>
      <c r="L81" s="45"/>
      <c r="M81" s="45"/>
      <c r="N81" s="45"/>
      <c r="O81" s="87"/>
      <c r="P81" s="44"/>
    </row>
    <row r="82" spans="1:16">
      <c r="A82" s="44"/>
      <c r="B82" s="86"/>
      <c r="C82" s="45"/>
      <c r="D82" s="45"/>
      <c r="E82" s="45"/>
      <c r="F82" s="45"/>
      <c r="G82" s="45"/>
      <c r="H82" s="45"/>
      <c r="I82" s="45"/>
      <c r="J82" s="45"/>
      <c r="K82" s="45"/>
      <c r="L82" s="45"/>
      <c r="M82" s="45"/>
      <c r="N82" s="45"/>
      <c r="O82" s="87"/>
      <c r="P82" s="44"/>
    </row>
    <row r="83" spans="1:16">
      <c r="A83" s="44"/>
      <c r="B83" s="86"/>
      <c r="C83" s="45"/>
      <c r="D83" s="45"/>
      <c r="E83" s="45"/>
      <c r="F83" s="45"/>
      <c r="G83" s="45"/>
      <c r="H83" s="45"/>
      <c r="I83" s="45"/>
      <c r="J83" s="45"/>
      <c r="K83" s="45"/>
      <c r="L83" s="45"/>
      <c r="M83" s="45"/>
      <c r="N83" s="45"/>
      <c r="O83" s="87"/>
      <c r="P83" s="44"/>
    </row>
    <row r="84" spans="1:16">
      <c r="A84" s="44"/>
      <c r="B84" s="88"/>
      <c r="C84" s="89"/>
      <c r="D84" s="89"/>
      <c r="E84" s="89"/>
      <c r="F84" s="89"/>
      <c r="G84" s="89"/>
      <c r="H84" s="89"/>
      <c r="I84" s="89"/>
      <c r="J84" s="89"/>
      <c r="K84" s="89"/>
      <c r="L84" s="89"/>
      <c r="M84" s="89"/>
      <c r="N84" s="89"/>
      <c r="O84" s="90"/>
      <c r="P84" s="44"/>
    </row>
    <row r="85" spans="1:16">
      <c r="A85" s="44"/>
      <c r="B85" s="81"/>
      <c r="C85" s="45"/>
      <c r="D85" s="45"/>
      <c r="E85" s="45"/>
      <c r="F85" s="45"/>
      <c r="G85" s="45"/>
      <c r="H85" s="45"/>
      <c r="I85" s="45"/>
      <c r="J85" s="45"/>
      <c r="K85" s="45"/>
      <c r="L85" s="45"/>
      <c r="M85" s="45"/>
      <c r="N85" s="45"/>
      <c r="O85" s="82"/>
      <c r="P85" s="44"/>
    </row>
    <row r="86" spans="1:16">
      <c r="A86" s="44"/>
      <c r="B86" s="81"/>
      <c r="C86" s="45"/>
      <c r="D86" s="45"/>
      <c r="E86" s="45"/>
      <c r="F86" s="45"/>
      <c r="G86" s="45"/>
      <c r="H86" s="45"/>
      <c r="I86" s="45"/>
      <c r="J86" s="45"/>
      <c r="K86" s="45"/>
      <c r="L86" s="45"/>
      <c r="M86" s="45"/>
      <c r="N86" s="45"/>
      <c r="O86" s="82"/>
      <c r="P86" s="44"/>
    </row>
    <row r="87" spans="1:16">
      <c r="A87" s="44"/>
      <c r="B87" s="81"/>
      <c r="C87" s="45"/>
      <c r="D87" s="45"/>
      <c r="E87" s="45"/>
      <c r="F87" s="45"/>
      <c r="G87" s="45"/>
      <c r="H87" s="45"/>
      <c r="I87" s="45"/>
      <c r="J87" s="45"/>
      <c r="K87" s="45"/>
      <c r="L87" s="45"/>
      <c r="M87" s="45"/>
      <c r="N87" s="45"/>
      <c r="O87" s="82"/>
      <c r="P87" s="44"/>
    </row>
    <row r="88" spans="1:16">
      <c r="A88" s="44"/>
      <c r="B88" s="81"/>
      <c r="C88" s="45"/>
      <c r="D88" s="45"/>
      <c r="E88" s="45"/>
      <c r="F88" s="45"/>
      <c r="G88" s="45"/>
      <c r="H88" s="45"/>
      <c r="I88" s="45"/>
      <c r="J88" s="45"/>
      <c r="K88" s="45"/>
      <c r="L88" s="45"/>
      <c r="M88" s="45"/>
      <c r="N88" s="45"/>
      <c r="O88" s="82"/>
      <c r="P88" s="44"/>
    </row>
    <row r="89" spans="1:16">
      <c r="A89" s="44"/>
      <c r="B89" s="81"/>
      <c r="C89" s="45"/>
      <c r="D89" s="45"/>
      <c r="E89" s="45"/>
      <c r="F89" s="45"/>
      <c r="G89" s="45"/>
      <c r="H89" s="45"/>
      <c r="I89" s="45"/>
      <c r="J89" s="45"/>
      <c r="K89" s="45"/>
      <c r="L89" s="45"/>
      <c r="M89" s="45"/>
      <c r="N89" s="45"/>
      <c r="O89" s="82"/>
      <c r="P89" s="44"/>
    </row>
    <row r="90" spans="1:16">
      <c r="A90" s="44"/>
      <c r="B90" s="81"/>
      <c r="C90" s="45"/>
      <c r="D90" s="45"/>
      <c r="E90" s="45"/>
      <c r="F90" s="45"/>
      <c r="G90" s="45"/>
      <c r="H90" s="45"/>
      <c r="I90" s="45"/>
      <c r="J90" s="45"/>
      <c r="K90" s="45"/>
      <c r="L90" s="45"/>
      <c r="M90" s="45"/>
      <c r="N90" s="45"/>
      <c r="O90" s="82"/>
      <c r="P90" s="44"/>
    </row>
    <row r="91" spans="1:16">
      <c r="A91" s="44"/>
      <c r="B91" s="81"/>
      <c r="C91" s="45"/>
      <c r="D91" s="45"/>
      <c r="E91" s="45"/>
      <c r="F91" s="45"/>
      <c r="G91" s="45"/>
      <c r="H91" s="45"/>
      <c r="I91" s="45"/>
      <c r="J91" s="45"/>
      <c r="K91" s="45"/>
      <c r="L91" s="45"/>
      <c r="M91" s="45"/>
      <c r="N91" s="45"/>
      <c r="O91" s="82"/>
      <c r="P91" s="44"/>
    </row>
    <row r="92" spans="1:16">
      <c r="A92" s="44"/>
      <c r="B92" s="81"/>
      <c r="C92" s="45"/>
      <c r="D92" s="45"/>
      <c r="E92" s="45"/>
      <c r="F92" s="45"/>
      <c r="G92" s="45"/>
      <c r="H92" s="45"/>
      <c r="I92" s="45"/>
      <c r="J92" s="45"/>
      <c r="K92" s="45"/>
      <c r="L92" s="45"/>
      <c r="M92" s="45"/>
      <c r="N92" s="45"/>
      <c r="O92" s="82"/>
      <c r="P92" s="44"/>
    </row>
    <row r="93" spans="1:16">
      <c r="A93" s="44"/>
      <c r="B93" s="81"/>
      <c r="C93" s="45"/>
      <c r="D93" s="45"/>
      <c r="E93" s="45"/>
      <c r="F93" s="45"/>
      <c r="G93" s="45"/>
      <c r="H93" s="45"/>
      <c r="I93" s="45"/>
      <c r="J93" s="45"/>
      <c r="K93" s="45"/>
      <c r="L93" s="45"/>
      <c r="M93" s="45"/>
      <c r="N93" s="45"/>
      <c r="O93" s="82"/>
      <c r="P93" s="44"/>
    </row>
    <row r="94" spans="1:16">
      <c r="A94" s="44"/>
      <c r="B94" s="81"/>
      <c r="C94" s="45"/>
      <c r="D94" s="45"/>
      <c r="E94" s="45"/>
      <c r="F94" s="45"/>
      <c r="G94" s="45"/>
      <c r="H94" s="45"/>
      <c r="I94" s="45"/>
      <c r="J94" s="45"/>
      <c r="K94" s="45"/>
      <c r="L94" s="45"/>
      <c r="M94" s="45"/>
      <c r="N94" s="45"/>
      <c r="O94" s="82"/>
      <c r="P94" s="44"/>
    </row>
    <row r="95" spans="1:16">
      <c r="A95" s="44"/>
      <c r="B95" s="81"/>
      <c r="C95" s="45"/>
      <c r="D95" s="45"/>
      <c r="E95" s="45"/>
      <c r="F95" s="45"/>
      <c r="G95" s="45"/>
      <c r="H95" s="45"/>
      <c r="I95" s="45"/>
      <c r="J95" s="45"/>
      <c r="K95" s="45"/>
      <c r="L95" s="45"/>
      <c r="M95" s="45"/>
      <c r="N95" s="45"/>
      <c r="O95" s="82"/>
      <c r="P95" s="44"/>
    </row>
    <row r="96" spans="1:16">
      <c r="A96" s="44"/>
      <c r="B96" s="81"/>
      <c r="C96" s="45"/>
      <c r="D96" s="45"/>
      <c r="E96" s="45"/>
      <c r="F96" s="45"/>
      <c r="G96" s="45"/>
      <c r="H96" s="45"/>
      <c r="I96" s="45"/>
      <c r="J96" s="45"/>
      <c r="K96" s="45"/>
      <c r="L96" s="45"/>
      <c r="M96" s="45"/>
      <c r="N96" s="45"/>
      <c r="O96" s="82"/>
      <c r="P96" s="44"/>
    </row>
    <row r="97" spans="1:16">
      <c r="A97" s="44"/>
      <c r="B97" s="81"/>
      <c r="C97" s="45"/>
      <c r="D97" s="45"/>
      <c r="E97" s="45"/>
      <c r="F97" s="45"/>
      <c r="G97" s="45"/>
      <c r="H97" s="45"/>
      <c r="I97" s="45"/>
      <c r="J97" s="45"/>
      <c r="K97" s="45"/>
      <c r="L97" s="45"/>
      <c r="M97" s="45"/>
      <c r="N97" s="45"/>
      <c r="O97" s="82"/>
      <c r="P97" s="44"/>
    </row>
    <row r="98" spans="1:16">
      <c r="A98" s="44"/>
      <c r="B98" s="81"/>
      <c r="C98" s="45"/>
      <c r="D98" s="45"/>
      <c r="E98" s="45"/>
      <c r="F98" s="45"/>
      <c r="G98" s="45"/>
      <c r="H98" s="45"/>
      <c r="I98" s="45"/>
      <c r="J98" s="45"/>
      <c r="K98" s="45"/>
      <c r="L98" s="45"/>
      <c r="M98" s="45"/>
      <c r="N98" s="45"/>
      <c r="O98" s="82"/>
      <c r="P98" s="44"/>
    </row>
    <row r="99" spans="1:16">
      <c r="A99" s="44"/>
      <c r="B99" s="81"/>
      <c r="C99" s="45"/>
      <c r="D99" s="45"/>
      <c r="E99" s="45"/>
      <c r="F99" s="45"/>
      <c r="G99" s="45"/>
      <c r="H99" s="45"/>
      <c r="I99" s="45"/>
      <c r="J99" s="45"/>
      <c r="K99" s="45"/>
      <c r="L99" s="45"/>
      <c r="M99" s="45"/>
      <c r="N99" s="45"/>
      <c r="O99" s="82"/>
      <c r="P99" s="44"/>
    </row>
    <row r="100" spans="1:16">
      <c r="A100" s="44"/>
      <c r="B100" s="81"/>
      <c r="C100" s="45"/>
      <c r="D100" s="45"/>
      <c r="E100" s="45"/>
      <c r="F100" s="45"/>
      <c r="G100" s="45"/>
      <c r="H100" s="45"/>
      <c r="I100" s="45"/>
      <c r="J100" s="45"/>
      <c r="K100" s="45"/>
      <c r="L100" s="45"/>
      <c r="M100" s="45"/>
      <c r="N100" s="45"/>
      <c r="O100" s="82"/>
      <c r="P100" s="44"/>
    </row>
    <row r="101" spans="1:16">
      <c r="A101" s="44"/>
      <c r="B101" s="81"/>
      <c r="C101" s="45"/>
      <c r="D101" s="45"/>
      <c r="E101" s="45"/>
      <c r="F101" s="45"/>
      <c r="G101" s="45"/>
      <c r="H101" s="45"/>
      <c r="I101" s="45"/>
      <c r="J101" s="45"/>
      <c r="K101" s="45"/>
      <c r="L101" s="45"/>
      <c r="M101" s="45"/>
      <c r="N101" s="45"/>
      <c r="O101" s="82"/>
      <c r="P101" s="44"/>
    </row>
    <row r="102" spans="1:16">
      <c r="A102" s="44"/>
      <c r="B102" s="81"/>
      <c r="C102" s="45"/>
      <c r="D102" s="45"/>
      <c r="E102" s="45"/>
      <c r="F102" s="45"/>
      <c r="G102" s="45"/>
      <c r="H102" s="45"/>
      <c r="I102" s="45"/>
      <c r="J102" s="45"/>
      <c r="K102" s="45"/>
      <c r="L102" s="45"/>
      <c r="M102" s="45"/>
      <c r="N102" s="45"/>
      <c r="O102" s="82"/>
      <c r="P102" s="44"/>
    </row>
    <row r="103" spans="1:16">
      <c r="A103" s="44"/>
      <c r="B103" s="81"/>
      <c r="C103" s="45"/>
      <c r="D103" s="45"/>
      <c r="E103" s="45"/>
      <c r="F103" s="45"/>
      <c r="G103" s="45"/>
      <c r="H103" s="45"/>
      <c r="I103" s="45"/>
      <c r="J103" s="45"/>
      <c r="K103" s="45"/>
      <c r="L103" s="45"/>
      <c r="M103" s="45"/>
      <c r="N103" s="45"/>
      <c r="O103" s="82"/>
      <c r="P103" s="44"/>
    </row>
    <row r="104" spans="1:16">
      <c r="A104" s="44"/>
      <c r="B104" s="81"/>
      <c r="C104" s="45"/>
      <c r="D104" s="45"/>
      <c r="E104" s="45"/>
      <c r="F104" s="45"/>
      <c r="G104" s="45"/>
      <c r="H104" s="45"/>
      <c r="I104" s="45"/>
      <c r="J104" s="45"/>
      <c r="K104" s="45"/>
      <c r="L104" s="45"/>
      <c r="M104" s="45"/>
      <c r="N104" s="45"/>
      <c r="O104" s="82"/>
      <c r="P104" s="44"/>
    </row>
    <row r="105" spans="1:16">
      <c r="A105" s="44"/>
      <c r="B105" s="81"/>
      <c r="C105" s="45"/>
      <c r="D105" s="45"/>
      <c r="E105" s="45"/>
      <c r="F105" s="45"/>
      <c r="G105" s="45"/>
      <c r="H105" s="45"/>
      <c r="I105" s="45"/>
      <c r="J105" s="45"/>
      <c r="K105" s="45"/>
      <c r="L105" s="45"/>
      <c r="M105" s="45"/>
      <c r="N105" s="45"/>
      <c r="O105" s="82"/>
      <c r="P105" s="44"/>
    </row>
    <row r="106" spans="1:16">
      <c r="A106" s="44"/>
      <c r="B106" s="81"/>
      <c r="C106" s="45"/>
      <c r="D106" s="45"/>
      <c r="E106" s="45"/>
      <c r="F106" s="45"/>
      <c r="G106" s="45"/>
      <c r="H106" s="45"/>
      <c r="I106" s="45"/>
      <c r="J106" s="45"/>
      <c r="K106" s="45"/>
      <c r="L106" s="45"/>
      <c r="M106" s="45"/>
      <c r="N106" s="45"/>
      <c r="O106" s="82"/>
      <c r="P106" s="44"/>
    </row>
    <row r="107" spans="1:16">
      <c r="A107" s="44"/>
      <c r="B107" s="81"/>
      <c r="C107" s="45"/>
      <c r="D107" s="45"/>
      <c r="E107" s="45"/>
      <c r="F107" s="45"/>
      <c r="G107" s="45"/>
      <c r="H107" s="45"/>
      <c r="I107" s="45"/>
      <c r="J107" s="45"/>
      <c r="K107" s="45"/>
      <c r="L107" s="45"/>
      <c r="M107" s="45"/>
      <c r="N107" s="45"/>
      <c r="O107" s="82"/>
      <c r="P107" s="44"/>
    </row>
    <row r="108" spans="1:16">
      <c r="A108" s="44"/>
      <c r="B108" s="81"/>
      <c r="C108" s="45"/>
      <c r="D108" s="45"/>
      <c r="E108" s="45"/>
      <c r="F108" s="45"/>
      <c r="G108" s="45"/>
      <c r="H108" s="45"/>
      <c r="I108" s="45"/>
      <c r="J108" s="45"/>
      <c r="K108" s="45"/>
      <c r="L108" s="45"/>
      <c r="M108" s="45"/>
      <c r="N108" s="45"/>
      <c r="O108" s="82"/>
      <c r="P108" s="44"/>
    </row>
    <row r="109" spans="1:16">
      <c r="A109" s="44"/>
      <c r="B109" s="81"/>
      <c r="C109" s="45"/>
      <c r="D109" s="45"/>
      <c r="E109" s="45"/>
      <c r="F109" s="45"/>
      <c r="G109" s="45"/>
      <c r="H109" s="45"/>
      <c r="I109" s="45"/>
      <c r="J109" s="45"/>
      <c r="K109" s="45"/>
      <c r="L109" s="45"/>
      <c r="M109" s="45"/>
      <c r="N109" s="45"/>
      <c r="O109" s="82"/>
      <c r="P109" s="44"/>
    </row>
    <row r="110" spans="1:16">
      <c r="A110" s="44"/>
      <c r="B110" s="81"/>
      <c r="C110" s="45"/>
      <c r="D110" s="45"/>
      <c r="E110" s="45"/>
      <c r="F110" s="45"/>
      <c r="G110" s="45"/>
      <c r="H110" s="45"/>
      <c r="I110" s="45"/>
      <c r="J110" s="45"/>
      <c r="K110" s="45"/>
      <c r="L110" s="45"/>
      <c r="M110" s="45"/>
      <c r="N110" s="45"/>
      <c r="O110" s="82"/>
      <c r="P110" s="44"/>
    </row>
    <row r="111" spans="1:16">
      <c r="A111" s="44"/>
      <c r="B111" s="81"/>
      <c r="C111" s="45"/>
      <c r="D111" s="45"/>
      <c r="E111" s="45"/>
      <c r="F111" s="45"/>
      <c r="G111" s="45"/>
      <c r="H111" s="45"/>
      <c r="I111" s="45"/>
      <c r="J111" s="45"/>
      <c r="K111" s="45"/>
      <c r="L111" s="45"/>
      <c r="M111" s="45"/>
      <c r="N111" s="45"/>
      <c r="O111" s="82"/>
      <c r="P111" s="44"/>
    </row>
    <row r="112" spans="1:16">
      <c r="A112" s="44"/>
      <c r="B112" s="81"/>
      <c r="C112" s="45"/>
      <c r="D112" s="45"/>
      <c r="E112" s="45"/>
      <c r="F112" s="45"/>
      <c r="G112" s="45"/>
      <c r="H112" s="45"/>
      <c r="I112" s="45"/>
      <c r="J112" s="45"/>
      <c r="K112" s="45"/>
      <c r="L112" s="45"/>
      <c r="M112" s="45"/>
      <c r="N112" s="45"/>
      <c r="O112" s="82"/>
      <c r="P112" s="44"/>
    </row>
    <row r="113" spans="1:16">
      <c r="A113" s="44"/>
      <c r="B113" s="81"/>
      <c r="C113" s="45"/>
      <c r="D113" s="45"/>
      <c r="E113" s="45"/>
      <c r="F113" s="45"/>
      <c r="G113" s="45"/>
      <c r="H113" s="45"/>
      <c r="I113" s="45"/>
      <c r="J113" s="45"/>
      <c r="K113" s="45"/>
      <c r="L113" s="45"/>
      <c r="M113" s="45"/>
      <c r="N113" s="45"/>
      <c r="O113" s="82"/>
      <c r="P113" s="44"/>
    </row>
    <row r="114" spans="1:16">
      <c r="A114" s="44"/>
      <c r="B114" s="81"/>
      <c r="C114" s="45"/>
      <c r="D114" s="45"/>
      <c r="E114" s="45"/>
      <c r="F114" s="45"/>
      <c r="G114" s="45"/>
      <c r="H114" s="45"/>
      <c r="I114" s="45"/>
      <c r="J114" s="45"/>
      <c r="K114" s="45"/>
      <c r="L114" s="45"/>
      <c r="M114" s="45"/>
      <c r="N114" s="45"/>
      <c r="O114" s="82"/>
      <c r="P114" s="44"/>
    </row>
    <row r="115" spans="1:16">
      <c r="A115" s="44"/>
      <c r="B115" s="81"/>
      <c r="C115" s="45"/>
      <c r="D115" s="45"/>
      <c r="E115" s="45"/>
      <c r="F115" s="45"/>
      <c r="G115" s="45"/>
      <c r="H115" s="45"/>
      <c r="I115" s="45"/>
      <c r="J115" s="45"/>
      <c r="K115" s="45"/>
      <c r="L115" s="45"/>
      <c r="M115" s="45"/>
      <c r="N115" s="45"/>
      <c r="O115" s="82"/>
      <c r="P115" s="44"/>
    </row>
    <row r="116" spans="1:16">
      <c r="A116" s="44"/>
      <c r="B116" s="81"/>
      <c r="C116" s="45"/>
      <c r="D116" s="45"/>
      <c r="E116" s="45"/>
      <c r="F116" s="45"/>
      <c r="G116" s="45"/>
      <c r="H116" s="45"/>
      <c r="I116" s="45"/>
      <c r="J116" s="45"/>
      <c r="K116" s="45"/>
      <c r="L116" s="45"/>
      <c r="M116" s="45"/>
      <c r="N116" s="45"/>
      <c r="O116" s="82"/>
      <c r="P116" s="44"/>
    </row>
    <row r="117" spans="1:16">
      <c r="A117" s="44"/>
      <c r="B117" s="81"/>
      <c r="C117" s="45"/>
      <c r="D117" s="45"/>
      <c r="E117" s="45"/>
      <c r="F117" s="45"/>
      <c r="G117" s="45"/>
      <c r="H117" s="45"/>
      <c r="I117" s="45"/>
      <c r="J117" s="45"/>
      <c r="K117" s="45"/>
      <c r="L117" s="45"/>
      <c r="M117" s="45"/>
      <c r="N117" s="45"/>
      <c r="O117" s="82"/>
      <c r="P117" s="44"/>
    </row>
    <row r="118" spans="1:16">
      <c r="A118" s="44"/>
      <c r="B118" s="81"/>
      <c r="C118" s="45"/>
      <c r="D118" s="45"/>
      <c r="E118" s="45"/>
      <c r="F118" s="45"/>
      <c r="G118" s="45"/>
      <c r="H118" s="45"/>
      <c r="I118" s="45"/>
      <c r="J118" s="45"/>
      <c r="K118" s="45"/>
      <c r="L118" s="45"/>
      <c r="M118" s="45"/>
      <c r="N118" s="45"/>
      <c r="O118" s="82"/>
      <c r="P118" s="44"/>
    </row>
    <row r="119" spans="1:16">
      <c r="A119" s="44"/>
      <c r="B119" s="81"/>
      <c r="C119" s="45"/>
      <c r="D119" s="45"/>
      <c r="E119" s="45"/>
      <c r="F119" s="45"/>
      <c r="G119" s="45"/>
      <c r="H119" s="45"/>
      <c r="I119" s="45"/>
      <c r="J119" s="45"/>
      <c r="K119" s="45"/>
      <c r="L119" s="45"/>
      <c r="M119" s="45"/>
      <c r="N119" s="45"/>
      <c r="O119" s="82"/>
      <c r="P119" s="44"/>
    </row>
    <row r="120" spans="1:16">
      <c r="A120" s="44"/>
      <c r="B120" s="81"/>
      <c r="C120" s="45"/>
      <c r="D120" s="45"/>
      <c r="E120" s="45"/>
      <c r="F120" s="45"/>
      <c r="G120" s="45"/>
      <c r="H120" s="45"/>
      <c r="I120" s="45"/>
      <c r="J120" s="45"/>
      <c r="K120" s="45"/>
      <c r="L120" s="45"/>
      <c r="M120" s="45"/>
      <c r="N120" s="45"/>
      <c r="O120" s="82"/>
      <c r="P120" s="44"/>
    </row>
    <row r="121" spans="1:16">
      <c r="A121" s="44"/>
      <c r="B121" s="81"/>
      <c r="C121" s="45"/>
      <c r="D121" s="45"/>
      <c r="E121" s="45"/>
      <c r="F121" s="45"/>
      <c r="G121" s="45"/>
      <c r="H121" s="45"/>
      <c r="I121" s="45"/>
      <c r="J121" s="45"/>
      <c r="K121" s="45"/>
      <c r="L121" s="45"/>
      <c r="M121" s="45"/>
      <c r="N121" s="45"/>
      <c r="O121" s="82"/>
      <c r="P121" s="44"/>
    </row>
    <row r="122" spans="1:16">
      <c r="A122" s="44"/>
      <c r="B122" s="81"/>
      <c r="C122" s="45"/>
      <c r="D122" s="45"/>
      <c r="E122" s="45"/>
      <c r="F122" s="45"/>
      <c r="G122" s="45"/>
      <c r="H122" s="45"/>
      <c r="I122" s="45"/>
      <c r="J122" s="45"/>
      <c r="K122" s="45"/>
      <c r="L122" s="45"/>
      <c r="M122" s="45"/>
      <c r="N122" s="45"/>
      <c r="O122" s="82"/>
      <c r="P122" s="44"/>
    </row>
    <row r="123" spans="1:16">
      <c r="A123" s="44"/>
      <c r="B123" s="81"/>
      <c r="C123" s="45"/>
      <c r="D123" s="45"/>
      <c r="E123" s="45"/>
      <c r="F123" s="45"/>
      <c r="G123" s="45"/>
      <c r="H123" s="45"/>
      <c r="I123" s="45"/>
      <c r="J123" s="45"/>
      <c r="K123" s="45"/>
      <c r="L123" s="45"/>
      <c r="M123" s="45"/>
      <c r="N123" s="45"/>
      <c r="O123" s="82"/>
      <c r="P123" s="44"/>
    </row>
    <row r="124" spans="1:16">
      <c r="A124" s="44"/>
      <c r="B124" s="81"/>
      <c r="C124" s="45"/>
      <c r="D124" s="45"/>
      <c r="E124" s="45"/>
      <c r="F124" s="45"/>
      <c r="G124" s="45"/>
      <c r="H124" s="45"/>
      <c r="I124" s="45"/>
      <c r="J124" s="45"/>
      <c r="K124" s="45"/>
      <c r="L124" s="45"/>
      <c r="M124" s="45"/>
      <c r="N124" s="45"/>
      <c r="O124" s="82"/>
      <c r="P124" s="44"/>
    </row>
    <row r="125" spans="1:16">
      <c r="A125" s="44"/>
      <c r="B125" s="81"/>
      <c r="C125" s="45"/>
      <c r="D125" s="45"/>
      <c r="E125" s="45"/>
      <c r="F125" s="45"/>
      <c r="G125" s="45"/>
      <c r="H125" s="45"/>
      <c r="I125" s="45"/>
      <c r="J125" s="45"/>
      <c r="K125" s="45"/>
      <c r="L125" s="45"/>
      <c r="M125" s="45"/>
      <c r="N125" s="45"/>
      <c r="O125" s="82"/>
      <c r="P125" s="44"/>
    </row>
    <row r="126" spans="1:16">
      <c r="A126" s="44"/>
      <c r="B126" s="81"/>
      <c r="C126" s="45"/>
      <c r="D126" s="45"/>
      <c r="E126" s="45"/>
      <c r="F126" s="45"/>
      <c r="G126" s="45"/>
      <c r="H126" s="45"/>
      <c r="I126" s="45"/>
      <c r="J126" s="45"/>
      <c r="K126" s="45"/>
      <c r="L126" s="45"/>
      <c r="M126" s="45"/>
      <c r="N126" s="45"/>
      <c r="O126" s="82"/>
      <c r="P126" s="44"/>
    </row>
    <row r="127" spans="1:16">
      <c r="A127" s="44"/>
      <c r="B127" s="81"/>
      <c r="C127" s="45"/>
      <c r="D127" s="45"/>
      <c r="E127" s="45"/>
      <c r="F127" s="45"/>
      <c r="G127" s="45"/>
      <c r="H127" s="45"/>
      <c r="I127" s="45"/>
      <c r="J127" s="45"/>
      <c r="K127" s="45"/>
      <c r="L127" s="45"/>
      <c r="M127" s="45"/>
      <c r="N127" s="45"/>
      <c r="O127" s="82"/>
      <c r="P127" s="44"/>
    </row>
    <row r="128" spans="1:16">
      <c r="A128" s="44"/>
      <c r="B128" s="81"/>
      <c r="C128" s="45"/>
      <c r="D128" s="45"/>
      <c r="E128" s="45"/>
      <c r="F128" s="45"/>
      <c r="G128" s="45"/>
      <c r="H128" s="45"/>
      <c r="I128" s="45"/>
      <c r="J128" s="45"/>
      <c r="K128" s="45"/>
      <c r="L128" s="45"/>
      <c r="M128" s="45"/>
      <c r="N128" s="45"/>
      <c r="O128" s="82"/>
      <c r="P128" s="44"/>
    </row>
    <row r="129" spans="1:16">
      <c r="A129" s="44"/>
      <c r="B129" s="81"/>
      <c r="C129" s="45"/>
      <c r="D129" s="45"/>
      <c r="E129" s="45"/>
      <c r="F129" s="45"/>
      <c r="G129" s="45"/>
      <c r="H129" s="45"/>
      <c r="I129" s="45"/>
      <c r="J129" s="45"/>
      <c r="K129" s="45"/>
      <c r="L129" s="45"/>
      <c r="M129" s="45"/>
      <c r="N129" s="45"/>
      <c r="O129" s="82"/>
      <c r="P129" s="44"/>
    </row>
    <row r="130" spans="1:16">
      <c r="A130" s="44"/>
      <c r="B130" s="81"/>
      <c r="C130" s="45"/>
      <c r="D130" s="45"/>
      <c r="E130" s="45"/>
      <c r="F130" s="45"/>
      <c r="G130" s="45"/>
      <c r="H130" s="45"/>
      <c r="I130" s="45"/>
      <c r="J130" s="45"/>
      <c r="K130" s="45"/>
      <c r="L130" s="45"/>
      <c r="M130" s="45"/>
      <c r="N130" s="45"/>
      <c r="O130" s="82"/>
      <c r="P130" s="44"/>
    </row>
    <row r="131" spans="1:16">
      <c r="A131" s="44"/>
      <c r="B131" s="81"/>
      <c r="C131" s="45"/>
      <c r="D131" s="45"/>
      <c r="E131" s="45"/>
      <c r="F131" s="45"/>
      <c r="G131" s="45"/>
      <c r="H131" s="45"/>
      <c r="I131" s="45"/>
      <c r="J131" s="45"/>
      <c r="K131" s="45"/>
      <c r="L131" s="45"/>
      <c r="M131" s="45"/>
      <c r="N131" s="45"/>
      <c r="O131" s="82"/>
      <c r="P131" s="44"/>
    </row>
    <row r="132" spans="1:16">
      <c r="A132" s="44"/>
      <c r="B132" s="81"/>
      <c r="C132" s="45"/>
      <c r="D132" s="45"/>
      <c r="E132" s="45"/>
      <c r="F132" s="45"/>
      <c r="G132" s="45"/>
      <c r="H132" s="45"/>
      <c r="I132" s="45"/>
      <c r="J132" s="45"/>
      <c r="K132" s="45"/>
      <c r="L132" s="45"/>
      <c r="M132" s="45"/>
      <c r="N132" s="45"/>
      <c r="O132" s="82"/>
      <c r="P132" s="44"/>
    </row>
    <row r="133" spans="1:16">
      <c r="A133" s="44"/>
      <c r="B133" s="81"/>
      <c r="C133" s="45"/>
      <c r="D133" s="45"/>
      <c r="E133" s="45"/>
      <c r="F133" s="45"/>
      <c r="G133" s="45"/>
      <c r="H133" s="45"/>
      <c r="I133" s="45"/>
      <c r="J133" s="45"/>
      <c r="K133" s="45"/>
      <c r="L133" s="45"/>
      <c r="M133" s="45"/>
      <c r="N133" s="45"/>
      <c r="O133" s="82"/>
      <c r="P133" s="44"/>
    </row>
    <row r="134" spans="1:16">
      <c r="A134" s="44"/>
      <c r="B134" s="81"/>
      <c r="C134" s="45"/>
      <c r="D134" s="45"/>
      <c r="E134" s="45"/>
      <c r="F134" s="45"/>
      <c r="G134" s="45"/>
      <c r="H134" s="45"/>
      <c r="I134" s="45"/>
      <c r="J134" s="45"/>
      <c r="K134" s="45"/>
      <c r="L134" s="45"/>
      <c r="M134" s="45"/>
      <c r="N134" s="45"/>
      <c r="O134" s="82"/>
      <c r="P134" s="44"/>
    </row>
    <row r="135" spans="1:16">
      <c r="A135" s="44"/>
      <c r="B135" s="81"/>
      <c r="C135" s="45"/>
      <c r="D135" s="45"/>
      <c r="E135" s="45"/>
      <c r="F135" s="45"/>
      <c r="G135" s="45"/>
      <c r="H135" s="45"/>
      <c r="I135" s="45"/>
      <c r="J135" s="45"/>
      <c r="K135" s="45"/>
      <c r="L135" s="45"/>
      <c r="M135" s="45"/>
      <c r="N135" s="45"/>
      <c r="O135" s="82"/>
      <c r="P135" s="44"/>
    </row>
    <row r="136" spans="1:16">
      <c r="A136" s="44"/>
      <c r="B136" s="81"/>
      <c r="C136" s="45"/>
      <c r="D136" s="45"/>
      <c r="E136" s="45"/>
      <c r="F136" s="45"/>
      <c r="G136" s="45"/>
      <c r="H136" s="45"/>
      <c r="I136" s="45"/>
      <c r="J136" s="45"/>
      <c r="K136" s="45"/>
      <c r="L136" s="45"/>
      <c r="M136" s="45"/>
      <c r="N136" s="45"/>
      <c r="O136" s="82"/>
      <c r="P136" s="44"/>
    </row>
    <row r="137" spans="1:16">
      <c r="A137" s="44"/>
      <c r="B137" s="81"/>
      <c r="C137" s="45"/>
      <c r="D137" s="45"/>
      <c r="E137" s="45"/>
      <c r="F137" s="45"/>
      <c r="G137" s="45"/>
      <c r="H137" s="45"/>
      <c r="I137" s="45"/>
      <c r="J137" s="45"/>
      <c r="K137" s="45"/>
      <c r="L137" s="45"/>
      <c r="M137" s="45"/>
      <c r="N137" s="45"/>
      <c r="O137" s="82"/>
      <c r="P137" s="44"/>
    </row>
    <row r="138" spans="1:16">
      <c r="A138" s="44"/>
      <c r="B138" s="83"/>
      <c r="C138" s="84"/>
      <c r="D138" s="84"/>
      <c r="E138" s="84"/>
      <c r="F138" s="84"/>
      <c r="G138" s="84"/>
      <c r="H138" s="84"/>
      <c r="I138" s="84"/>
      <c r="J138" s="84"/>
      <c r="K138" s="84"/>
      <c r="L138" s="84"/>
      <c r="M138" s="84"/>
      <c r="N138" s="84"/>
      <c r="O138" s="85"/>
      <c r="P138" s="44"/>
    </row>
    <row r="139" spans="1:16">
      <c r="B139" s="44"/>
      <c r="C139" s="44"/>
      <c r="D139" s="44"/>
      <c r="E139" s="44"/>
      <c r="F139" s="44"/>
      <c r="G139" s="44"/>
      <c r="H139" s="44"/>
      <c r="I139" s="44"/>
      <c r="J139" s="44"/>
      <c r="K139" s="44"/>
      <c r="L139" s="44"/>
      <c r="M139" s="44"/>
      <c r="N139" s="44"/>
      <c r="O139" s="44"/>
    </row>
  </sheetData>
  <sheetProtection sheet="1" objects="1" scenarios="1"/>
  <mergeCells count="16">
    <mergeCell ref="L7:N7"/>
    <mergeCell ref="I11:K11"/>
    <mergeCell ref="B4:O4"/>
    <mergeCell ref="B3:O3"/>
    <mergeCell ref="B2:O2"/>
    <mergeCell ref="E7:G7"/>
    <mergeCell ref="I7:K7"/>
    <mergeCell ref="E11:G11"/>
    <mergeCell ref="C8:C9"/>
    <mergeCell ref="E8:G9"/>
    <mergeCell ref="L11:N11"/>
    <mergeCell ref="L8:N9"/>
    <mergeCell ref="L10:N10"/>
    <mergeCell ref="E10:G10"/>
    <mergeCell ref="I8:K9"/>
    <mergeCell ref="I10:K10"/>
  </mergeCells>
  <pageMargins left="0.7" right="0.7" top="0.75" bottom="0.75" header="0.3" footer="0.3"/>
  <pageSetup paperSize="10000" orientation="portrait" horizontalDpi="0" verticalDpi="0"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975EC-AA7C-4D92-86A5-C44FFA63281B}">
  <dimension ref="A1:H333"/>
  <sheetViews>
    <sheetView topLeftCell="A112" workbookViewId="0">
      <selection activeCell="F6" sqref="F6"/>
    </sheetView>
  </sheetViews>
  <sheetFormatPr defaultRowHeight="15"/>
  <cols>
    <col min="1" max="1" width="37.5703125" bestFit="1" customWidth="1"/>
    <col min="2" max="2" width="19" customWidth="1"/>
    <col min="3" max="3" width="14.28515625" bestFit="1" customWidth="1"/>
    <col min="4" max="4" width="11.140625" customWidth="1"/>
    <col min="5" max="5" width="14.28515625" bestFit="1" customWidth="1"/>
  </cols>
  <sheetData>
    <row r="1" spans="1:8" s="61" customFormat="1">
      <c r="A1" s="67" t="s">
        <v>8004</v>
      </c>
      <c r="B1" s="24"/>
      <c r="C1" s="24"/>
      <c r="D1" s="24"/>
      <c r="E1" s="24"/>
      <c r="F1" s="68"/>
      <c r="G1" s="24"/>
      <c r="H1" s="24"/>
    </row>
    <row r="2" spans="1:8">
      <c r="A2" s="133" t="s">
        <v>8005</v>
      </c>
      <c r="B2" s="133"/>
      <c r="C2" s="133"/>
      <c r="D2" s="133"/>
      <c r="E2" s="133"/>
      <c r="F2" s="133"/>
      <c r="G2" s="133"/>
      <c r="H2" s="133"/>
    </row>
    <row r="3" spans="1:8">
      <c r="A3" s="134" t="s">
        <v>8006</v>
      </c>
      <c r="B3" s="134"/>
      <c r="C3" s="134"/>
      <c r="D3" s="134"/>
      <c r="E3" s="134"/>
      <c r="F3" s="134"/>
      <c r="G3" s="134"/>
      <c r="H3" s="134"/>
    </row>
    <row r="4" spans="1:8">
      <c r="A4" s="24"/>
      <c r="B4" s="68"/>
      <c r="C4" s="24"/>
      <c r="D4" s="68"/>
      <c r="E4" s="24"/>
      <c r="F4" s="24"/>
      <c r="G4" s="24"/>
      <c r="H4" s="24"/>
    </row>
    <row r="5" spans="1:8" ht="45">
      <c r="A5" s="36" t="s">
        <v>8007</v>
      </c>
      <c r="B5" s="62" t="s">
        <v>8008</v>
      </c>
      <c r="C5" s="36" t="s">
        <v>6102</v>
      </c>
      <c r="D5" s="62" t="s">
        <v>8009</v>
      </c>
      <c r="E5" s="36" t="s">
        <v>8008</v>
      </c>
      <c r="F5" s="62" t="s">
        <v>8010</v>
      </c>
      <c r="G5" s="36" t="s">
        <v>8011</v>
      </c>
      <c r="H5" s="69"/>
    </row>
    <row r="6" spans="1:8">
      <c r="A6" s="34" t="s">
        <v>8012</v>
      </c>
      <c r="B6" s="70">
        <v>51036320</v>
      </c>
      <c r="C6" s="34" t="s">
        <v>6134</v>
      </c>
      <c r="D6" s="34"/>
      <c r="E6" s="71">
        <f t="shared" ref="E6:E69" si="0">B6-D6</f>
        <v>51036320</v>
      </c>
      <c r="F6" s="70">
        <f t="shared" ref="F6:F69" si="1">IF(OR(C6="SALES001",C6="SALES002",C6="SALES003",C6="SALES004", C6="SALES012",C6="SALES014",C6="ROSDIANA PERMATA SARI"),((ROUNDDOWN(E6/5000000,0))*50000),0)</f>
        <v>500000</v>
      </c>
      <c r="G6" s="70">
        <f t="shared" ref="G6:G69" si="2">IF(F6=0,((ROUNDDOWN(E6/5000000,0))*50000),0)</f>
        <v>0</v>
      </c>
      <c r="H6" s="24"/>
    </row>
    <row r="7" spans="1:8">
      <c r="A7" s="34" t="s">
        <v>8013</v>
      </c>
      <c r="B7" s="70">
        <v>17589985</v>
      </c>
      <c r="C7" s="34" t="s">
        <v>6134</v>
      </c>
      <c r="D7" s="34"/>
      <c r="E7" s="71">
        <f t="shared" si="0"/>
        <v>17589985</v>
      </c>
      <c r="F7" s="70">
        <f t="shared" si="1"/>
        <v>150000</v>
      </c>
      <c r="G7" s="70">
        <f t="shared" si="2"/>
        <v>0</v>
      </c>
      <c r="H7" s="24"/>
    </row>
    <row r="8" spans="1:8">
      <c r="A8" s="34" t="s">
        <v>8014</v>
      </c>
      <c r="B8" s="70">
        <v>16025254.999984002</v>
      </c>
      <c r="C8" s="34" t="s">
        <v>6134</v>
      </c>
      <c r="D8" s="34"/>
      <c r="E8" s="71">
        <f t="shared" si="0"/>
        <v>16025254.999984002</v>
      </c>
      <c r="F8" s="70">
        <f t="shared" si="1"/>
        <v>150000</v>
      </c>
      <c r="G8" s="70">
        <f t="shared" si="2"/>
        <v>0</v>
      </c>
      <c r="H8" s="24"/>
    </row>
    <row r="9" spans="1:8">
      <c r="A9" s="34" t="s">
        <v>8015</v>
      </c>
      <c r="B9" s="70">
        <v>12763242.5</v>
      </c>
      <c r="C9" s="34" t="s">
        <v>6134</v>
      </c>
      <c r="D9" s="34"/>
      <c r="E9" s="71">
        <f t="shared" si="0"/>
        <v>12763242.5</v>
      </c>
      <c r="F9" s="70">
        <f t="shared" si="1"/>
        <v>100000</v>
      </c>
      <c r="G9" s="70">
        <f t="shared" si="2"/>
        <v>0</v>
      </c>
      <c r="H9" s="24"/>
    </row>
    <row r="10" spans="1:8">
      <c r="A10" s="34" t="s">
        <v>8016</v>
      </c>
      <c r="B10" s="70">
        <v>10895019.999988001</v>
      </c>
      <c r="C10" s="34" t="s">
        <v>6134</v>
      </c>
      <c r="D10" s="34"/>
      <c r="E10" s="71">
        <f t="shared" si="0"/>
        <v>10895019.999988001</v>
      </c>
      <c r="F10" s="70">
        <f t="shared" si="1"/>
        <v>100000</v>
      </c>
      <c r="G10" s="70">
        <f t="shared" si="2"/>
        <v>0</v>
      </c>
      <c r="H10" s="24"/>
    </row>
    <row r="11" spans="1:8">
      <c r="A11" s="34" t="s">
        <v>8017</v>
      </c>
      <c r="B11" s="70">
        <v>10512819.249992</v>
      </c>
      <c r="C11" s="34" t="s">
        <v>6134</v>
      </c>
      <c r="D11" s="34"/>
      <c r="E11" s="71">
        <f t="shared" si="0"/>
        <v>10512819.249992</v>
      </c>
      <c r="F11" s="70">
        <f t="shared" si="1"/>
        <v>100000</v>
      </c>
      <c r="G11" s="70">
        <f t="shared" si="2"/>
        <v>0</v>
      </c>
      <c r="H11" s="24"/>
    </row>
    <row r="12" spans="1:8">
      <c r="A12" s="34" t="s">
        <v>8018</v>
      </c>
      <c r="B12" s="70">
        <v>10365938.5</v>
      </c>
      <c r="C12" s="34" t="s">
        <v>6134</v>
      </c>
      <c r="D12" s="34"/>
      <c r="E12" s="71">
        <f t="shared" si="0"/>
        <v>10365938.5</v>
      </c>
      <c r="F12" s="70">
        <f t="shared" si="1"/>
        <v>100000</v>
      </c>
      <c r="G12" s="70">
        <f t="shared" si="2"/>
        <v>0</v>
      </c>
      <c r="H12" s="24"/>
    </row>
    <row r="13" spans="1:8">
      <c r="A13" s="34" t="s">
        <v>8019</v>
      </c>
      <c r="B13" s="70">
        <v>8560135</v>
      </c>
      <c r="C13" s="34" t="s">
        <v>6134</v>
      </c>
      <c r="D13" s="34"/>
      <c r="E13" s="71">
        <f t="shared" si="0"/>
        <v>8560135</v>
      </c>
      <c r="F13" s="70">
        <f t="shared" si="1"/>
        <v>50000</v>
      </c>
      <c r="G13" s="70">
        <f t="shared" si="2"/>
        <v>0</v>
      </c>
      <c r="H13" s="24"/>
    </row>
    <row r="14" spans="1:8">
      <c r="A14" s="34" t="s">
        <v>8020</v>
      </c>
      <c r="B14" s="70">
        <v>7818682.75</v>
      </c>
      <c r="C14" s="34" t="s">
        <v>6134</v>
      </c>
      <c r="D14" s="34"/>
      <c r="E14" s="71">
        <f t="shared" si="0"/>
        <v>7818682.75</v>
      </c>
      <c r="F14" s="70">
        <f t="shared" si="1"/>
        <v>50000</v>
      </c>
      <c r="G14" s="70">
        <f t="shared" si="2"/>
        <v>0</v>
      </c>
      <c r="H14" s="24"/>
    </row>
    <row r="15" spans="1:8">
      <c r="A15" s="34" t="s">
        <v>8021</v>
      </c>
      <c r="B15" s="70">
        <v>6160870</v>
      </c>
      <c r="C15" s="34" t="s">
        <v>6134</v>
      </c>
      <c r="D15" s="34"/>
      <c r="E15" s="71">
        <f t="shared" si="0"/>
        <v>6160870</v>
      </c>
      <c r="F15" s="70">
        <f t="shared" si="1"/>
        <v>50000</v>
      </c>
      <c r="G15" s="70">
        <f t="shared" si="2"/>
        <v>0</v>
      </c>
      <c r="H15" s="24"/>
    </row>
    <row r="16" spans="1:8">
      <c r="A16" s="34" t="s">
        <v>8022</v>
      </c>
      <c r="B16" s="70">
        <v>6080210</v>
      </c>
      <c r="C16" s="34" t="s">
        <v>6134</v>
      </c>
      <c r="D16" s="34"/>
      <c r="E16" s="71">
        <f t="shared" si="0"/>
        <v>6080210</v>
      </c>
      <c r="F16" s="70">
        <f t="shared" si="1"/>
        <v>50000</v>
      </c>
      <c r="G16" s="70">
        <f t="shared" si="2"/>
        <v>0</v>
      </c>
      <c r="H16" s="24"/>
    </row>
    <row r="17" spans="1:8">
      <c r="A17" s="34" t="s">
        <v>8023</v>
      </c>
      <c r="B17" s="70">
        <v>5644312.9999919999</v>
      </c>
      <c r="C17" s="34" t="s">
        <v>6134</v>
      </c>
      <c r="D17" s="34"/>
      <c r="E17" s="71">
        <f t="shared" si="0"/>
        <v>5644312.9999919999</v>
      </c>
      <c r="F17" s="70">
        <f t="shared" si="1"/>
        <v>50000</v>
      </c>
      <c r="G17" s="70">
        <f t="shared" si="2"/>
        <v>0</v>
      </c>
      <c r="H17" s="24"/>
    </row>
    <row r="18" spans="1:8">
      <c r="A18" s="34" t="s">
        <v>8024</v>
      </c>
      <c r="B18" s="70">
        <v>5241420</v>
      </c>
      <c r="C18" s="34" t="s">
        <v>6134</v>
      </c>
      <c r="D18" s="34"/>
      <c r="E18" s="71">
        <f t="shared" si="0"/>
        <v>5241420</v>
      </c>
      <c r="F18" s="70">
        <f t="shared" si="1"/>
        <v>50000</v>
      </c>
      <c r="G18" s="70">
        <f t="shared" si="2"/>
        <v>0</v>
      </c>
      <c r="H18" s="24"/>
    </row>
    <row r="19" spans="1:8">
      <c r="A19" s="34" t="s">
        <v>8025</v>
      </c>
      <c r="B19" s="70">
        <v>5144849.999996</v>
      </c>
      <c r="C19" s="34" t="s">
        <v>6134</v>
      </c>
      <c r="D19" s="34"/>
      <c r="E19" s="71">
        <f t="shared" si="0"/>
        <v>5144849.999996</v>
      </c>
      <c r="F19" s="70">
        <f t="shared" si="1"/>
        <v>50000</v>
      </c>
      <c r="G19" s="70">
        <f t="shared" si="2"/>
        <v>0</v>
      </c>
      <c r="H19" s="24"/>
    </row>
    <row r="20" spans="1:8">
      <c r="A20" s="34" t="s">
        <v>8026</v>
      </c>
      <c r="B20" s="70">
        <v>5138745</v>
      </c>
      <c r="C20" s="34" t="s">
        <v>6134</v>
      </c>
      <c r="D20" s="34"/>
      <c r="E20" s="71">
        <f t="shared" si="0"/>
        <v>5138745</v>
      </c>
      <c r="F20" s="70">
        <f t="shared" si="1"/>
        <v>50000</v>
      </c>
      <c r="G20" s="70">
        <f t="shared" si="2"/>
        <v>0</v>
      </c>
      <c r="H20" s="24"/>
    </row>
    <row r="21" spans="1:8">
      <c r="A21" s="34" t="s">
        <v>8027</v>
      </c>
      <c r="B21" s="70">
        <v>3646072.5</v>
      </c>
      <c r="C21" s="34" t="s">
        <v>6134</v>
      </c>
      <c r="D21" s="34"/>
      <c r="E21" s="71">
        <f t="shared" si="0"/>
        <v>3646072.5</v>
      </c>
      <c r="F21" s="70">
        <f t="shared" si="1"/>
        <v>0</v>
      </c>
      <c r="G21" s="70">
        <f t="shared" si="2"/>
        <v>0</v>
      </c>
      <c r="H21" s="24"/>
    </row>
    <row r="22" spans="1:8">
      <c r="A22" s="34" t="s">
        <v>8028</v>
      </c>
      <c r="B22" s="70">
        <v>2211397.5</v>
      </c>
      <c r="C22" s="34" t="s">
        <v>6134</v>
      </c>
      <c r="D22" s="34"/>
      <c r="E22" s="71">
        <f t="shared" si="0"/>
        <v>2211397.5</v>
      </c>
      <c r="F22" s="70">
        <f t="shared" si="1"/>
        <v>0</v>
      </c>
      <c r="G22" s="70">
        <f t="shared" si="2"/>
        <v>0</v>
      </c>
      <c r="H22" s="24"/>
    </row>
    <row r="23" spans="1:8">
      <c r="A23" s="34" t="s">
        <v>8029</v>
      </c>
      <c r="B23" s="70">
        <v>1655287.4999879999</v>
      </c>
      <c r="C23" s="34" t="s">
        <v>6134</v>
      </c>
      <c r="D23" s="34"/>
      <c r="E23" s="71">
        <f t="shared" si="0"/>
        <v>1655287.4999879999</v>
      </c>
      <c r="F23" s="70">
        <f t="shared" si="1"/>
        <v>0</v>
      </c>
      <c r="G23" s="70">
        <f t="shared" si="2"/>
        <v>0</v>
      </c>
      <c r="H23" s="24"/>
    </row>
    <row r="24" spans="1:8">
      <c r="A24" s="34" t="s">
        <v>8030</v>
      </c>
      <c r="B24" s="70">
        <v>1390552.5</v>
      </c>
      <c r="C24" s="34" t="s">
        <v>6134</v>
      </c>
      <c r="D24" s="34"/>
      <c r="E24" s="71">
        <f t="shared" si="0"/>
        <v>1390552.5</v>
      </c>
      <c r="F24" s="70">
        <f t="shared" si="1"/>
        <v>0</v>
      </c>
      <c r="G24" s="70">
        <f t="shared" si="2"/>
        <v>0</v>
      </c>
      <c r="H24" s="24"/>
    </row>
    <row r="25" spans="1:8">
      <c r="A25" s="34" t="s">
        <v>8031</v>
      </c>
      <c r="B25" s="70">
        <v>1072075</v>
      </c>
      <c r="C25" s="34" t="s">
        <v>6134</v>
      </c>
      <c r="D25" s="34"/>
      <c r="E25" s="71">
        <f t="shared" si="0"/>
        <v>1072075</v>
      </c>
      <c r="F25" s="70">
        <f t="shared" si="1"/>
        <v>0</v>
      </c>
      <c r="G25" s="70">
        <f t="shared" si="2"/>
        <v>0</v>
      </c>
      <c r="H25" s="24"/>
    </row>
    <row r="26" spans="1:8">
      <c r="A26" s="34" t="s">
        <v>8032</v>
      </c>
      <c r="B26" s="70">
        <v>812705</v>
      </c>
      <c r="C26" s="34" t="s">
        <v>6134</v>
      </c>
      <c r="D26" s="34"/>
      <c r="E26" s="71">
        <f t="shared" si="0"/>
        <v>812705</v>
      </c>
      <c r="F26" s="70">
        <f t="shared" si="1"/>
        <v>0</v>
      </c>
      <c r="G26" s="70">
        <f t="shared" si="2"/>
        <v>0</v>
      </c>
      <c r="H26" s="24"/>
    </row>
    <row r="27" spans="1:8">
      <c r="A27" s="34" t="s">
        <v>8033</v>
      </c>
      <c r="B27" s="70">
        <v>810300</v>
      </c>
      <c r="C27" s="34" t="s">
        <v>6134</v>
      </c>
      <c r="D27" s="34"/>
      <c r="E27" s="71">
        <f t="shared" si="0"/>
        <v>810300</v>
      </c>
      <c r="F27" s="70">
        <f t="shared" si="1"/>
        <v>0</v>
      </c>
      <c r="G27" s="70">
        <f t="shared" si="2"/>
        <v>0</v>
      </c>
      <c r="H27" s="24"/>
    </row>
    <row r="28" spans="1:8">
      <c r="A28" s="34" t="s">
        <v>8034</v>
      </c>
      <c r="B28" s="70">
        <v>539460</v>
      </c>
      <c r="C28" s="34" t="s">
        <v>6134</v>
      </c>
      <c r="D28" s="34"/>
      <c r="E28" s="71">
        <f t="shared" si="0"/>
        <v>539460</v>
      </c>
      <c r="F28" s="70">
        <f t="shared" si="1"/>
        <v>0</v>
      </c>
      <c r="G28" s="70">
        <f t="shared" si="2"/>
        <v>0</v>
      </c>
      <c r="H28" s="24"/>
    </row>
    <row r="29" spans="1:8">
      <c r="A29" s="34" t="s">
        <v>8035</v>
      </c>
      <c r="B29" s="70">
        <v>539201</v>
      </c>
      <c r="C29" s="34" t="s">
        <v>6134</v>
      </c>
      <c r="D29" s="34"/>
      <c r="E29" s="71">
        <f t="shared" si="0"/>
        <v>539201</v>
      </c>
      <c r="F29" s="70">
        <f t="shared" si="1"/>
        <v>0</v>
      </c>
      <c r="G29" s="70">
        <f t="shared" si="2"/>
        <v>0</v>
      </c>
      <c r="H29" s="24"/>
    </row>
    <row r="30" spans="1:8">
      <c r="A30" s="34" t="s">
        <v>8036</v>
      </c>
      <c r="B30" s="70">
        <v>19930394.5</v>
      </c>
      <c r="C30" s="34" t="s">
        <v>6124</v>
      </c>
      <c r="D30" s="70"/>
      <c r="E30" s="71">
        <f t="shared" si="0"/>
        <v>19930394.5</v>
      </c>
      <c r="F30" s="70">
        <f t="shared" si="1"/>
        <v>150000</v>
      </c>
      <c r="G30" s="70">
        <f t="shared" si="2"/>
        <v>0</v>
      </c>
      <c r="H30" s="24"/>
    </row>
    <row r="31" spans="1:8">
      <c r="A31" s="34" t="s">
        <v>8037</v>
      </c>
      <c r="B31" s="70">
        <v>16364084.9926</v>
      </c>
      <c r="C31" s="34" t="s">
        <v>6124</v>
      </c>
      <c r="D31" s="34"/>
      <c r="E31" s="71">
        <f t="shared" si="0"/>
        <v>16364084.9926</v>
      </c>
      <c r="F31" s="70">
        <f t="shared" si="1"/>
        <v>150000</v>
      </c>
      <c r="G31" s="70">
        <f t="shared" si="2"/>
        <v>0</v>
      </c>
      <c r="H31" s="24"/>
    </row>
    <row r="32" spans="1:8">
      <c r="A32" s="34" t="s">
        <v>8038</v>
      </c>
      <c r="B32" s="70">
        <v>15864508.48927</v>
      </c>
      <c r="C32" s="34" t="s">
        <v>6124</v>
      </c>
      <c r="D32" s="34"/>
      <c r="E32" s="71">
        <f t="shared" si="0"/>
        <v>15864508.48927</v>
      </c>
      <c r="F32" s="70">
        <f t="shared" si="1"/>
        <v>150000</v>
      </c>
      <c r="G32" s="70">
        <f t="shared" si="2"/>
        <v>0</v>
      </c>
      <c r="H32" s="24"/>
    </row>
    <row r="33" spans="1:8">
      <c r="A33" s="34" t="s">
        <v>8039</v>
      </c>
      <c r="B33" s="70">
        <v>15537410</v>
      </c>
      <c r="C33" s="34" t="s">
        <v>6124</v>
      </c>
      <c r="D33" s="34"/>
      <c r="E33" s="71">
        <f t="shared" si="0"/>
        <v>15537410</v>
      </c>
      <c r="F33" s="70">
        <f t="shared" si="1"/>
        <v>150000</v>
      </c>
      <c r="G33" s="70">
        <f t="shared" si="2"/>
        <v>0</v>
      </c>
      <c r="H33" s="24"/>
    </row>
    <row r="34" spans="1:8">
      <c r="A34" s="34" t="s">
        <v>8040</v>
      </c>
      <c r="B34" s="70">
        <v>12938160</v>
      </c>
      <c r="C34" s="34" t="s">
        <v>6124</v>
      </c>
      <c r="D34" s="34"/>
      <c r="E34" s="71">
        <f t="shared" si="0"/>
        <v>12938160</v>
      </c>
      <c r="F34" s="70">
        <f t="shared" si="1"/>
        <v>100000</v>
      </c>
      <c r="G34" s="70">
        <f t="shared" si="2"/>
        <v>0</v>
      </c>
      <c r="H34" s="24"/>
    </row>
    <row r="35" spans="1:8">
      <c r="A35" s="34" t="s">
        <v>8041</v>
      </c>
      <c r="B35" s="70">
        <v>11163177.499979999</v>
      </c>
      <c r="C35" s="34" t="s">
        <v>6124</v>
      </c>
      <c r="D35" s="34"/>
      <c r="E35" s="71">
        <f t="shared" si="0"/>
        <v>11163177.499979999</v>
      </c>
      <c r="F35" s="70">
        <f t="shared" si="1"/>
        <v>100000</v>
      </c>
      <c r="G35" s="70">
        <f t="shared" si="2"/>
        <v>0</v>
      </c>
      <c r="H35" s="24"/>
    </row>
    <row r="36" spans="1:8">
      <c r="A36" s="34" t="s">
        <v>8042</v>
      </c>
      <c r="B36" s="70">
        <v>7791275</v>
      </c>
      <c r="C36" s="34" t="s">
        <v>6124</v>
      </c>
      <c r="D36" s="34"/>
      <c r="E36" s="71">
        <f t="shared" si="0"/>
        <v>7791275</v>
      </c>
      <c r="F36" s="70">
        <f t="shared" si="1"/>
        <v>50000</v>
      </c>
      <c r="G36" s="70">
        <f t="shared" si="2"/>
        <v>0</v>
      </c>
      <c r="H36" s="24"/>
    </row>
    <row r="37" spans="1:8">
      <c r="A37" s="34" t="s">
        <v>8043</v>
      </c>
      <c r="B37" s="70">
        <v>7580560</v>
      </c>
      <c r="C37" s="34" t="s">
        <v>6124</v>
      </c>
      <c r="D37" s="34"/>
      <c r="E37" s="71">
        <f t="shared" si="0"/>
        <v>7580560</v>
      </c>
      <c r="F37" s="70">
        <f t="shared" si="1"/>
        <v>50000</v>
      </c>
      <c r="G37" s="70">
        <f t="shared" si="2"/>
        <v>0</v>
      </c>
      <c r="H37" s="24"/>
    </row>
    <row r="38" spans="1:8">
      <c r="A38" s="34" t="s">
        <v>8044</v>
      </c>
      <c r="B38" s="70">
        <v>6756940</v>
      </c>
      <c r="C38" s="34" t="s">
        <v>6124</v>
      </c>
      <c r="D38" s="34"/>
      <c r="E38" s="71">
        <f t="shared" si="0"/>
        <v>6756940</v>
      </c>
      <c r="F38" s="70">
        <f t="shared" si="1"/>
        <v>50000</v>
      </c>
      <c r="G38" s="70">
        <f t="shared" si="2"/>
        <v>0</v>
      </c>
      <c r="H38" s="24"/>
    </row>
    <row r="39" spans="1:8">
      <c r="A39" s="34" t="s">
        <v>8045</v>
      </c>
      <c r="B39" s="70">
        <v>5052720</v>
      </c>
      <c r="C39" s="34" t="s">
        <v>6124</v>
      </c>
      <c r="D39" s="34"/>
      <c r="E39" s="71">
        <f t="shared" si="0"/>
        <v>5052720</v>
      </c>
      <c r="F39" s="70">
        <f t="shared" si="1"/>
        <v>50000</v>
      </c>
      <c r="G39" s="70">
        <f t="shared" si="2"/>
        <v>0</v>
      </c>
      <c r="H39" s="24"/>
    </row>
    <row r="40" spans="1:8">
      <c r="A40" s="34" t="s">
        <v>8046</v>
      </c>
      <c r="B40" s="70">
        <v>4015517.5</v>
      </c>
      <c r="C40" s="34" t="s">
        <v>6124</v>
      </c>
      <c r="D40" s="34"/>
      <c r="E40" s="71">
        <f t="shared" si="0"/>
        <v>4015517.5</v>
      </c>
      <c r="F40" s="70">
        <f t="shared" si="1"/>
        <v>0</v>
      </c>
      <c r="G40" s="70">
        <f t="shared" si="2"/>
        <v>0</v>
      </c>
      <c r="H40" s="24"/>
    </row>
    <row r="41" spans="1:8">
      <c r="A41" s="34" t="s">
        <v>8047</v>
      </c>
      <c r="B41" s="70">
        <v>3932452.4888999998</v>
      </c>
      <c r="C41" s="34" t="s">
        <v>6124</v>
      </c>
      <c r="D41" s="34"/>
      <c r="E41" s="71">
        <f t="shared" si="0"/>
        <v>3932452.4888999998</v>
      </c>
      <c r="F41" s="70">
        <f t="shared" si="1"/>
        <v>0</v>
      </c>
      <c r="G41" s="70">
        <f t="shared" si="2"/>
        <v>0</v>
      </c>
      <c r="H41" s="24"/>
    </row>
    <row r="42" spans="1:8">
      <c r="A42" s="34" t="s">
        <v>8048</v>
      </c>
      <c r="B42" s="70">
        <v>3453857.5</v>
      </c>
      <c r="C42" s="34" t="s">
        <v>6124</v>
      </c>
      <c r="D42" s="34"/>
      <c r="E42" s="71">
        <f t="shared" si="0"/>
        <v>3453857.5</v>
      </c>
      <c r="F42" s="70">
        <f t="shared" si="1"/>
        <v>0</v>
      </c>
      <c r="G42" s="70">
        <f t="shared" si="2"/>
        <v>0</v>
      </c>
      <c r="H42" s="24"/>
    </row>
    <row r="43" spans="1:8">
      <c r="A43" s="34" t="s">
        <v>8049</v>
      </c>
      <c r="B43" s="70">
        <v>3237500</v>
      </c>
      <c r="C43" s="34" t="s">
        <v>6124</v>
      </c>
      <c r="D43" s="34"/>
      <c r="E43" s="71">
        <f t="shared" si="0"/>
        <v>3237500</v>
      </c>
      <c r="F43" s="70">
        <f t="shared" si="1"/>
        <v>0</v>
      </c>
      <c r="G43" s="70">
        <f t="shared" si="2"/>
        <v>0</v>
      </c>
      <c r="H43" s="24"/>
    </row>
    <row r="44" spans="1:8">
      <c r="A44" s="34" t="s">
        <v>8050</v>
      </c>
      <c r="B44" s="70">
        <v>2806773.75</v>
      </c>
      <c r="C44" s="34" t="s">
        <v>6124</v>
      </c>
      <c r="D44" s="34"/>
      <c r="E44" s="71">
        <f t="shared" si="0"/>
        <v>2806773.75</v>
      </c>
      <c r="F44" s="70">
        <f t="shared" si="1"/>
        <v>0</v>
      </c>
      <c r="G44" s="70">
        <f t="shared" si="2"/>
        <v>0</v>
      </c>
      <c r="H44" s="24"/>
    </row>
    <row r="45" spans="1:8">
      <c r="A45" s="34" t="s">
        <v>8051</v>
      </c>
      <c r="B45" s="70">
        <v>2215560</v>
      </c>
      <c r="C45" s="34" t="s">
        <v>6124</v>
      </c>
      <c r="D45" s="34"/>
      <c r="E45" s="71">
        <f t="shared" si="0"/>
        <v>2215560</v>
      </c>
      <c r="F45" s="70">
        <f t="shared" si="1"/>
        <v>0</v>
      </c>
      <c r="G45" s="70">
        <f t="shared" si="2"/>
        <v>0</v>
      </c>
      <c r="H45" s="24"/>
    </row>
    <row r="46" spans="1:8">
      <c r="A46" s="34" t="s">
        <v>8052</v>
      </c>
      <c r="B46" s="70">
        <v>1620600</v>
      </c>
      <c r="C46" s="34" t="s">
        <v>6124</v>
      </c>
      <c r="D46" s="34"/>
      <c r="E46" s="71">
        <f t="shared" si="0"/>
        <v>1620600</v>
      </c>
      <c r="F46" s="70">
        <f t="shared" si="1"/>
        <v>0</v>
      </c>
      <c r="G46" s="70">
        <f t="shared" si="2"/>
        <v>0</v>
      </c>
      <c r="H46" s="24"/>
    </row>
    <row r="47" spans="1:8">
      <c r="A47" s="34" t="s">
        <v>8053</v>
      </c>
      <c r="B47" s="70">
        <v>1341619.999971</v>
      </c>
      <c r="C47" s="34" t="s">
        <v>6124</v>
      </c>
      <c r="D47" s="34"/>
      <c r="E47" s="71">
        <f t="shared" si="0"/>
        <v>1341619.999971</v>
      </c>
      <c r="F47" s="70">
        <f t="shared" si="1"/>
        <v>0</v>
      </c>
      <c r="G47" s="70">
        <f t="shared" si="2"/>
        <v>0</v>
      </c>
      <c r="H47" s="24"/>
    </row>
    <row r="48" spans="1:8">
      <c r="A48" s="34" t="s">
        <v>8054</v>
      </c>
      <c r="B48" s="70">
        <v>1279644.999996</v>
      </c>
      <c r="C48" s="34" t="s">
        <v>6124</v>
      </c>
      <c r="D48" s="34"/>
      <c r="E48" s="71">
        <f t="shared" si="0"/>
        <v>1279644.999996</v>
      </c>
      <c r="F48" s="70">
        <f t="shared" si="1"/>
        <v>0</v>
      </c>
      <c r="G48" s="70">
        <f t="shared" si="2"/>
        <v>0</v>
      </c>
      <c r="H48" s="24"/>
    </row>
    <row r="49" spans="1:8">
      <c r="A49" s="34" t="s">
        <v>8055</v>
      </c>
      <c r="B49" s="70">
        <v>1145704.9926</v>
      </c>
      <c r="C49" s="34" t="s">
        <v>6124</v>
      </c>
      <c r="D49" s="34"/>
      <c r="E49" s="71">
        <f t="shared" si="0"/>
        <v>1145704.9926</v>
      </c>
      <c r="F49" s="70">
        <f t="shared" si="1"/>
        <v>0</v>
      </c>
      <c r="G49" s="70">
        <f t="shared" si="2"/>
        <v>0</v>
      </c>
      <c r="H49" s="24"/>
    </row>
    <row r="50" spans="1:8">
      <c r="A50" s="34" t="s">
        <v>8056</v>
      </c>
      <c r="B50" s="70">
        <v>1020737.5</v>
      </c>
      <c r="C50" s="34" t="s">
        <v>6124</v>
      </c>
      <c r="D50" s="34"/>
      <c r="E50" s="71">
        <f t="shared" si="0"/>
        <v>1020737.5</v>
      </c>
      <c r="F50" s="70">
        <f t="shared" si="1"/>
        <v>0</v>
      </c>
      <c r="G50" s="70">
        <f t="shared" si="2"/>
        <v>0</v>
      </c>
      <c r="H50" s="24"/>
    </row>
    <row r="51" spans="1:8">
      <c r="A51" s="34" t="s">
        <v>8057</v>
      </c>
      <c r="B51" s="70">
        <v>810300</v>
      </c>
      <c r="C51" s="34" t="s">
        <v>6124</v>
      </c>
      <c r="D51" s="34"/>
      <c r="E51" s="71">
        <f t="shared" si="0"/>
        <v>810300</v>
      </c>
      <c r="F51" s="70">
        <f t="shared" si="1"/>
        <v>0</v>
      </c>
      <c r="G51" s="70">
        <f t="shared" si="2"/>
        <v>0</v>
      </c>
      <c r="H51" s="24"/>
    </row>
    <row r="52" spans="1:8">
      <c r="A52" s="34" t="s">
        <v>8058</v>
      </c>
      <c r="B52" s="70">
        <v>22103707.5</v>
      </c>
      <c r="C52" s="34" t="s">
        <v>6175</v>
      </c>
      <c r="D52" s="34"/>
      <c r="E52" s="71">
        <f t="shared" si="0"/>
        <v>22103707.5</v>
      </c>
      <c r="F52" s="70">
        <f t="shared" si="1"/>
        <v>200000</v>
      </c>
      <c r="G52" s="70">
        <f t="shared" si="2"/>
        <v>0</v>
      </c>
      <c r="H52" s="24"/>
    </row>
    <row r="53" spans="1:8">
      <c r="A53" s="34" t="s">
        <v>8059</v>
      </c>
      <c r="B53" s="70">
        <v>21483032.5</v>
      </c>
      <c r="C53" s="34" t="s">
        <v>6175</v>
      </c>
      <c r="D53" s="34"/>
      <c r="E53" s="71">
        <f t="shared" si="0"/>
        <v>21483032.5</v>
      </c>
      <c r="F53" s="70">
        <f t="shared" si="1"/>
        <v>200000</v>
      </c>
      <c r="G53" s="70">
        <f t="shared" si="2"/>
        <v>0</v>
      </c>
      <c r="H53" s="24"/>
    </row>
    <row r="54" spans="1:8">
      <c r="A54" s="34" t="s">
        <v>8060</v>
      </c>
      <c r="B54" s="70">
        <v>16791155</v>
      </c>
      <c r="C54" s="34" t="s">
        <v>6175</v>
      </c>
      <c r="D54" s="34"/>
      <c r="E54" s="71">
        <f t="shared" si="0"/>
        <v>16791155</v>
      </c>
      <c r="F54" s="70">
        <f t="shared" si="1"/>
        <v>150000</v>
      </c>
      <c r="G54" s="70">
        <f t="shared" si="2"/>
        <v>0</v>
      </c>
      <c r="H54" s="24"/>
    </row>
    <row r="55" spans="1:8">
      <c r="A55" s="34" t="s">
        <v>8061</v>
      </c>
      <c r="B55" s="70">
        <v>16678675</v>
      </c>
      <c r="C55" s="34" t="s">
        <v>6175</v>
      </c>
      <c r="D55" s="34"/>
      <c r="E55" s="71">
        <f t="shared" si="0"/>
        <v>16678675</v>
      </c>
      <c r="F55" s="70">
        <f t="shared" si="1"/>
        <v>150000</v>
      </c>
      <c r="G55" s="70">
        <f t="shared" si="2"/>
        <v>0</v>
      </c>
      <c r="H55" s="24"/>
    </row>
    <row r="56" spans="1:8">
      <c r="A56" s="34" t="s">
        <v>8062</v>
      </c>
      <c r="B56" s="70">
        <v>12118230.75</v>
      </c>
      <c r="C56" s="34" t="s">
        <v>6175</v>
      </c>
      <c r="D56" s="34"/>
      <c r="E56" s="71">
        <f t="shared" si="0"/>
        <v>12118230.75</v>
      </c>
      <c r="F56" s="70">
        <f t="shared" si="1"/>
        <v>100000</v>
      </c>
      <c r="G56" s="70">
        <f t="shared" si="2"/>
        <v>0</v>
      </c>
      <c r="H56" s="24"/>
    </row>
    <row r="57" spans="1:8">
      <c r="A57" s="34" t="s">
        <v>8063</v>
      </c>
      <c r="B57" s="70">
        <v>5050292.5</v>
      </c>
      <c r="C57" s="34" t="s">
        <v>6175</v>
      </c>
      <c r="D57" s="34"/>
      <c r="E57" s="71">
        <f t="shared" si="0"/>
        <v>5050292.5</v>
      </c>
      <c r="F57" s="70">
        <f t="shared" si="1"/>
        <v>50000</v>
      </c>
      <c r="G57" s="70">
        <f t="shared" si="2"/>
        <v>0</v>
      </c>
      <c r="H57" s="24"/>
    </row>
    <row r="58" spans="1:8">
      <c r="A58" s="34" t="s">
        <v>8064</v>
      </c>
      <c r="B58" s="70">
        <v>4634990</v>
      </c>
      <c r="C58" s="34" t="s">
        <v>6175</v>
      </c>
      <c r="D58" s="34"/>
      <c r="E58" s="71">
        <f t="shared" si="0"/>
        <v>4634990</v>
      </c>
      <c r="F58" s="70">
        <f t="shared" si="1"/>
        <v>0</v>
      </c>
      <c r="G58" s="70">
        <f t="shared" si="2"/>
        <v>0</v>
      </c>
      <c r="H58" s="24"/>
    </row>
    <row r="59" spans="1:8">
      <c r="A59" s="34" t="s">
        <v>8065</v>
      </c>
      <c r="B59" s="70">
        <v>4555440</v>
      </c>
      <c r="C59" s="34" t="s">
        <v>6175</v>
      </c>
      <c r="D59" s="34"/>
      <c r="E59" s="71">
        <f t="shared" si="0"/>
        <v>4555440</v>
      </c>
      <c r="F59" s="70">
        <f t="shared" si="1"/>
        <v>0</v>
      </c>
      <c r="G59" s="70">
        <f t="shared" si="2"/>
        <v>0</v>
      </c>
      <c r="H59" s="24"/>
    </row>
    <row r="60" spans="1:8">
      <c r="A60" s="34" t="s">
        <v>8066</v>
      </c>
      <c r="B60" s="70">
        <v>3794720</v>
      </c>
      <c r="C60" s="34" t="s">
        <v>6175</v>
      </c>
      <c r="D60" s="34"/>
      <c r="E60" s="71">
        <f t="shared" si="0"/>
        <v>3794720</v>
      </c>
      <c r="F60" s="70">
        <f t="shared" si="1"/>
        <v>0</v>
      </c>
      <c r="G60" s="70">
        <f t="shared" si="2"/>
        <v>0</v>
      </c>
      <c r="H60" s="24"/>
    </row>
    <row r="61" spans="1:8">
      <c r="A61" s="34" t="s">
        <v>8067</v>
      </c>
      <c r="B61" s="70">
        <v>2829390</v>
      </c>
      <c r="C61" s="34" t="s">
        <v>6175</v>
      </c>
      <c r="D61" s="34"/>
      <c r="E61" s="71">
        <f t="shared" si="0"/>
        <v>2829390</v>
      </c>
      <c r="F61" s="70">
        <f t="shared" si="1"/>
        <v>0</v>
      </c>
      <c r="G61" s="70">
        <f t="shared" si="2"/>
        <v>0</v>
      </c>
      <c r="H61" s="24"/>
    </row>
    <row r="62" spans="1:8">
      <c r="A62" s="34" t="s">
        <v>8068</v>
      </c>
      <c r="B62" s="70">
        <v>1975559.5</v>
      </c>
      <c r="C62" s="34" t="s">
        <v>6175</v>
      </c>
      <c r="D62" s="34"/>
      <c r="E62" s="71">
        <f t="shared" si="0"/>
        <v>1975559.5</v>
      </c>
      <c r="F62" s="70">
        <f t="shared" si="1"/>
        <v>0</v>
      </c>
      <c r="G62" s="70">
        <f t="shared" si="2"/>
        <v>0</v>
      </c>
      <c r="H62" s="24"/>
    </row>
    <row r="63" spans="1:8">
      <c r="A63" s="34" t="s">
        <v>8069</v>
      </c>
      <c r="B63" s="70">
        <v>1861655</v>
      </c>
      <c r="C63" s="34" t="s">
        <v>6175</v>
      </c>
      <c r="D63" s="34"/>
      <c r="E63" s="71">
        <f t="shared" si="0"/>
        <v>1861655</v>
      </c>
      <c r="F63" s="70">
        <f t="shared" si="1"/>
        <v>0</v>
      </c>
      <c r="G63" s="70">
        <f t="shared" si="2"/>
        <v>0</v>
      </c>
      <c r="H63" s="24"/>
    </row>
    <row r="64" spans="1:8">
      <c r="A64" s="34" t="s">
        <v>8070</v>
      </c>
      <c r="B64" s="70">
        <v>1442186</v>
      </c>
      <c r="C64" s="34" t="s">
        <v>6175</v>
      </c>
      <c r="D64" s="34"/>
      <c r="E64" s="71">
        <f t="shared" si="0"/>
        <v>1442186</v>
      </c>
      <c r="F64" s="70">
        <f t="shared" si="1"/>
        <v>0</v>
      </c>
      <c r="G64" s="70">
        <f t="shared" si="2"/>
        <v>0</v>
      </c>
      <c r="H64" s="24"/>
    </row>
    <row r="65" spans="1:8">
      <c r="A65" s="34" t="s">
        <v>8071</v>
      </c>
      <c r="B65" s="70">
        <v>1246807.5</v>
      </c>
      <c r="C65" s="34" t="s">
        <v>6175</v>
      </c>
      <c r="D65" s="34"/>
      <c r="E65" s="71">
        <f t="shared" si="0"/>
        <v>1246807.5</v>
      </c>
      <c r="F65" s="70">
        <f t="shared" si="1"/>
        <v>0</v>
      </c>
      <c r="G65" s="70">
        <f t="shared" si="2"/>
        <v>0</v>
      </c>
      <c r="H65" s="24"/>
    </row>
    <row r="66" spans="1:8">
      <c r="A66" s="34" t="s">
        <v>8072</v>
      </c>
      <c r="B66" s="70">
        <v>1240980</v>
      </c>
      <c r="C66" s="34" t="s">
        <v>6175</v>
      </c>
      <c r="D66" s="34"/>
      <c r="E66" s="71">
        <f t="shared" si="0"/>
        <v>1240980</v>
      </c>
      <c r="F66" s="70">
        <f t="shared" si="1"/>
        <v>0</v>
      </c>
      <c r="G66" s="70">
        <f t="shared" si="2"/>
        <v>0</v>
      </c>
      <c r="H66" s="24"/>
    </row>
    <row r="67" spans="1:8">
      <c r="A67" s="34" t="s">
        <v>8073</v>
      </c>
      <c r="B67" s="70">
        <v>1107780</v>
      </c>
      <c r="C67" s="34" t="s">
        <v>6175</v>
      </c>
      <c r="D67" s="70"/>
      <c r="E67" s="71">
        <f t="shared" si="0"/>
        <v>1107780</v>
      </c>
      <c r="F67" s="70">
        <f t="shared" si="1"/>
        <v>0</v>
      </c>
      <c r="G67" s="70">
        <f t="shared" si="2"/>
        <v>0</v>
      </c>
      <c r="H67" s="24"/>
    </row>
    <row r="68" spans="1:8">
      <c r="A68" s="34" t="s">
        <v>8074</v>
      </c>
      <c r="B68" s="70">
        <v>1091685</v>
      </c>
      <c r="C68" s="34" t="s">
        <v>6175</v>
      </c>
      <c r="D68" s="34"/>
      <c r="E68" s="71">
        <f t="shared" si="0"/>
        <v>1091685</v>
      </c>
      <c r="F68" s="70">
        <f t="shared" si="1"/>
        <v>0</v>
      </c>
      <c r="G68" s="70">
        <f t="shared" si="2"/>
        <v>0</v>
      </c>
      <c r="H68" s="24"/>
    </row>
    <row r="69" spans="1:8">
      <c r="A69" s="34" t="s">
        <v>8075</v>
      </c>
      <c r="B69" s="70">
        <v>1020737.5</v>
      </c>
      <c r="C69" s="34" t="s">
        <v>6175</v>
      </c>
      <c r="D69" s="34"/>
      <c r="E69" s="71">
        <f t="shared" si="0"/>
        <v>1020737.5</v>
      </c>
      <c r="F69" s="70">
        <f t="shared" si="1"/>
        <v>0</v>
      </c>
      <c r="G69" s="70">
        <f t="shared" si="2"/>
        <v>0</v>
      </c>
      <c r="H69" s="24"/>
    </row>
    <row r="70" spans="1:8">
      <c r="A70" s="34" t="s">
        <v>8076</v>
      </c>
      <c r="B70" s="70">
        <v>942501</v>
      </c>
      <c r="C70" s="34" t="s">
        <v>6175</v>
      </c>
      <c r="D70" s="34"/>
      <c r="E70" s="71">
        <f t="shared" ref="E70:E133" si="3">B70-D70</f>
        <v>942501</v>
      </c>
      <c r="F70" s="70">
        <f t="shared" ref="F70:F133" si="4">IF(OR(C70="SALES001",C70="SALES002",C70="SALES003",C70="SALES004", C70="SALES012",C70="SALES014",C70="ROSDIANA PERMATA SARI"),((ROUNDDOWN(E70/5000000,0))*50000),0)</f>
        <v>0</v>
      </c>
      <c r="G70" s="70">
        <f t="shared" ref="G70:G133" si="5">IF(F70=0,((ROUNDDOWN(E70/5000000,0))*50000),0)</f>
        <v>0</v>
      </c>
      <c r="H70" s="24"/>
    </row>
    <row r="71" spans="1:8">
      <c r="A71" s="34" t="s">
        <v>8077</v>
      </c>
      <c r="B71" s="70">
        <v>707347.5</v>
      </c>
      <c r="C71" s="34" t="s">
        <v>6175</v>
      </c>
      <c r="D71" s="34"/>
      <c r="E71" s="71">
        <f t="shared" si="3"/>
        <v>707347.5</v>
      </c>
      <c r="F71" s="70">
        <f t="shared" si="4"/>
        <v>0</v>
      </c>
      <c r="G71" s="70">
        <f t="shared" si="5"/>
        <v>0</v>
      </c>
      <c r="H71" s="24"/>
    </row>
    <row r="72" spans="1:8">
      <c r="A72" s="34" t="s">
        <v>8078</v>
      </c>
      <c r="B72" s="70">
        <v>152070</v>
      </c>
      <c r="C72" s="34" t="s">
        <v>6175</v>
      </c>
      <c r="D72" s="34"/>
      <c r="E72" s="71">
        <f t="shared" si="3"/>
        <v>152070</v>
      </c>
      <c r="F72" s="70">
        <f t="shared" si="4"/>
        <v>0</v>
      </c>
      <c r="G72" s="70">
        <f t="shared" si="5"/>
        <v>0</v>
      </c>
      <c r="H72" s="24"/>
    </row>
    <row r="73" spans="1:8">
      <c r="A73" s="34" t="s">
        <v>8079</v>
      </c>
      <c r="B73" s="70">
        <v>134865</v>
      </c>
      <c r="C73" s="34" t="s">
        <v>6175</v>
      </c>
      <c r="D73" s="34"/>
      <c r="E73" s="71">
        <f t="shared" si="3"/>
        <v>134865</v>
      </c>
      <c r="F73" s="70">
        <f t="shared" si="4"/>
        <v>0</v>
      </c>
      <c r="G73" s="70">
        <f t="shared" si="5"/>
        <v>0</v>
      </c>
      <c r="H73" s="24"/>
    </row>
    <row r="74" spans="1:8">
      <c r="A74" s="34" t="s">
        <v>8080</v>
      </c>
      <c r="B74" s="70">
        <v>36213380</v>
      </c>
      <c r="C74" s="34" t="s">
        <v>6143</v>
      </c>
      <c r="D74" s="34"/>
      <c r="E74" s="71">
        <f t="shared" si="3"/>
        <v>36213380</v>
      </c>
      <c r="F74" s="70">
        <f t="shared" si="4"/>
        <v>350000</v>
      </c>
      <c r="G74" s="70">
        <f t="shared" si="5"/>
        <v>0</v>
      </c>
      <c r="H74" s="24"/>
    </row>
    <row r="75" spans="1:8">
      <c r="A75" s="34" t="s">
        <v>8081</v>
      </c>
      <c r="B75" s="70">
        <v>17764588</v>
      </c>
      <c r="C75" s="34" t="s">
        <v>6143</v>
      </c>
      <c r="D75" s="34"/>
      <c r="E75" s="71">
        <f t="shared" si="3"/>
        <v>17764588</v>
      </c>
      <c r="F75" s="70">
        <f t="shared" si="4"/>
        <v>150000</v>
      </c>
      <c r="G75" s="70">
        <f t="shared" si="5"/>
        <v>0</v>
      </c>
      <c r="H75" s="24"/>
    </row>
    <row r="76" spans="1:8">
      <c r="A76" s="34" t="s">
        <v>8082</v>
      </c>
      <c r="B76" s="70">
        <v>16550377.5</v>
      </c>
      <c r="C76" s="34" t="s">
        <v>6143</v>
      </c>
      <c r="D76" s="34"/>
      <c r="E76" s="71">
        <f t="shared" si="3"/>
        <v>16550377.5</v>
      </c>
      <c r="F76" s="70">
        <f t="shared" si="4"/>
        <v>150000</v>
      </c>
      <c r="G76" s="70">
        <f t="shared" si="5"/>
        <v>0</v>
      </c>
      <c r="H76" s="24"/>
    </row>
    <row r="77" spans="1:8">
      <c r="A77" s="34" t="s">
        <v>8083</v>
      </c>
      <c r="B77" s="70">
        <v>12770920</v>
      </c>
      <c r="C77" s="34" t="s">
        <v>6143</v>
      </c>
      <c r="D77" s="34"/>
      <c r="E77" s="71">
        <f t="shared" si="3"/>
        <v>12770920</v>
      </c>
      <c r="F77" s="70">
        <f t="shared" si="4"/>
        <v>100000</v>
      </c>
      <c r="G77" s="70">
        <f t="shared" si="5"/>
        <v>0</v>
      </c>
      <c r="H77" s="24"/>
    </row>
    <row r="78" spans="1:8">
      <c r="A78" s="34" t="s">
        <v>8084</v>
      </c>
      <c r="B78" s="70">
        <v>12066440</v>
      </c>
      <c r="C78" s="34" t="s">
        <v>6143</v>
      </c>
      <c r="D78" s="34"/>
      <c r="E78" s="71">
        <f t="shared" si="3"/>
        <v>12066440</v>
      </c>
      <c r="F78" s="70">
        <f t="shared" si="4"/>
        <v>100000</v>
      </c>
      <c r="G78" s="70">
        <f t="shared" si="5"/>
        <v>0</v>
      </c>
      <c r="H78" s="24"/>
    </row>
    <row r="79" spans="1:8">
      <c r="A79" s="34" t="s">
        <v>8085</v>
      </c>
      <c r="B79" s="70">
        <v>11409597.5</v>
      </c>
      <c r="C79" s="34" t="s">
        <v>6143</v>
      </c>
      <c r="D79" s="34"/>
      <c r="E79" s="71">
        <f t="shared" si="3"/>
        <v>11409597.5</v>
      </c>
      <c r="F79" s="70">
        <f t="shared" si="4"/>
        <v>100000</v>
      </c>
      <c r="G79" s="70">
        <f t="shared" si="5"/>
        <v>0</v>
      </c>
      <c r="H79" s="24"/>
    </row>
    <row r="80" spans="1:8">
      <c r="A80" s="34" t="s">
        <v>8086</v>
      </c>
      <c r="B80" s="70">
        <v>10017611.25</v>
      </c>
      <c r="C80" s="34" t="s">
        <v>6143</v>
      </c>
      <c r="D80" s="34"/>
      <c r="E80" s="71">
        <f t="shared" si="3"/>
        <v>10017611.25</v>
      </c>
      <c r="F80" s="70">
        <f t="shared" si="4"/>
        <v>100000</v>
      </c>
      <c r="G80" s="70">
        <f t="shared" si="5"/>
        <v>0</v>
      </c>
      <c r="H80" s="24"/>
    </row>
    <row r="81" spans="1:8">
      <c r="A81" s="34" t="s">
        <v>8087</v>
      </c>
      <c r="B81" s="70">
        <v>7089490</v>
      </c>
      <c r="C81" s="34" t="s">
        <v>6143</v>
      </c>
      <c r="D81" s="34"/>
      <c r="E81" s="71">
        <f t="shared" si="3"/>
        <v>7089490</v>
      </c>
      <c r="F81" s="70">
        <f t="shared" si="4"/>
        <v>50000</v>
      </c>
      <c r="G81" s="70">
        <f t="shared" si="5"/>
        <v>0</v>
      </c>
      <c r="H81" s="24"/>
    </row>
    <row r="82" spans="1:8">
      <c r="A82" s="34" t="s">
        <v>8088</v>
      </c>
      <c r="B82" s="70">
        <v>3238055</v>
      </c>
      <c r="C82" s="34" t="s">
        <v>6143</v>
      </c>
      <c r="D82" s="34"/>
      <c r="E82" s="71">
        <f t="shared" si="3"/>
        <v>3238055</v>
      </c>
      <c r="F82" s="70">
        <f t="shared" si="4"/>
        <v>0</v>
      </c>
      <c r="G82" s="70">
        <f t="shared" si="5"/>
        <v>0</v>
      </c>
      <c r="H82" s="24"/>
    </row>
    <row r="83" spans="1:8">
      <c r="A83" s="34" t="s">
        <v>8089</v>
      </c>
      <c r="B83" s="70">
        <v>3035850</v>
      </c>
      <c r="C83" s="34" t="s">
        <v>6143</v>
      </c>
      <c r="D83" s="34"/>
      <c r="E83" s="71">
        <f t="shared" si="3"/>
        <v>3035850</v>
      </c>
      <c r="F83" s="70">
        <f t="shared" si="4"/>
        <v>0</v>
      </c>
      <c r="G83" s="70">
        <f t="shared" si="5"/>
        <v>0</v>
      </c>
      <c r="H83" s="24"/>
    </row>
    <row r="84" spans="1:8">
      <c r="A84" s="34" t="s">
        <v>8090</v>
      </c>
      <c r="B84" s="70">
        <v>2642170</v>
      </c>
      <c r="C84" s="34" t="s">
        <v>6143</v>
      </c>
      <c r="D84" s="34"/>
      <c r="E84" s="71">
        <f t="shared" si="3"/>
        <v>2642170</v>
      </c>
      <c r="F84" s="70">
        <f t="shared" si="4"/>
        <v>0</v>
      </c>
      <c r="G84" s="70">
        <f t="shared" si="5"/>
        <v>0</v>
      </c>
      <c r="H84" s="24"/>
    </row>
    <row r="85" spans="1:8">
      <c r="A85" s="34" t="s">
        <v>8091</v>
      </c>
      <c r="B85" s="70">
        <v>2398710</v>
      </c>
      <c r="C85" s="34" t="s">
        <v>6143</v>
      </c>
      <c r="D85" s="34"/>
      <c r="E85" s="71">
        <f t="shared" si="3"/>
        <v>2398710</v>
      </c>
      <c r="F85" s="70">
        <f t="shared" si="4"/>
        <v>0</v>
      </c>
      <c r="G85" s="70">
        <f t="shared" si="5"/>
        <v>0</v>
      </c>
      <c r="H85" s="24"/>
    </row>
    <row r="86" spans="1:8">
      <c r="A86" s="34" t="s">
        <v>8092</v>
      </c>
      <c r="B86" s="70">
        <v>2327115</v>
      </c>
      <c r="C86" s="34" t="s">
        <v>6143</v>
      </c>
      <c r="D86" s="34"/>
      <c r="E86" s="71">
        <f t="shared" si="3"/>
        <v>2327115</v>
      </c>
      <c r="F86" s="70">
        <f t="shared" si="4"/>
        <v>0</v>
      </c>
      <c r="G86" s="70">
        <f t="shared" si="5"/>
        <v>0</v>
      </c>
      <c r="H86" s="24"/>
    </row>
    <row r="87" spans="1:8">
      <c r="A87" s="34" t="s">
        <v>8093</v>
      </c>
      <c r="B87" s="70">
        <v>2215560</v>
      </c>
      <c r="C87" s="34" t="s">
        <v>6143</v>
      </c>
      <c r="D87" s="34"/>
      <c r="E87" s="71">
        <f t="shared" si="3"/>
        <v>2215560</v>
      </c>
      <c r="F87" s="70">
        <f t="shared" si="4"/>
        <v>0</v>
      </c>
      <c r="G87" s="70">
        <f t="shared" si="5"/>
        <v>0</v>
      </c>
      <c r="H87" s="24"/>
    </row>
    <row r="88" spans="1:8">
      <c r="A88" s="34" t="s">
        <v>8094</v>
      </c>
      <c r="B88" s="70">
        <v>2215560</v>
      </c>
      <c r="C88" s="34" t="s">
        <v>6143</v>
      </c>
      <c r="D88" s="34"/>
      <c r="E88" s="71">
        <f t="shared" si="3"/>
        <v>2215560</v>
      </c>
      <c r="F88" s="70">
        <f t="shared" si="4"/>
        <v>0</v>
      </c>
      <c r="G88" s="70">
        <f t="shared" si="5"/>
        <v>0</v>
      </c>
      <c r="H88" s="24"/>
    </row>
    <row r="89" spans="1:8">
      <c r="A89" s="34" t="s">
        <v>8095</v>
      </c>
      <c r="B89" s="70">
        <v>1731322.5</v>
      </c>
      <c r="C89" s="34" t="s">
        <v>6143</v>
      </c>
      <c r="D89" s="34"/>
      <c r="E89" s="71">
        <f t="shared" si="3"/>
        <v>1731322.5</v>
      </c>
      <c r="F89" s="70">
        <f t="shared" si="4"/>
        <v>0</v>
      </c>
      <c r="G89" s="70">
        <f t="shared" si="5"/>
        <v>0</v>
      </c>
      <c r="H89" s="24"/>
    </row>
    <row r="90" spans="1:8">
      <c r="A90" s="34" t="s">
        <v>8096</v>
      </c>
      <c r="B90" s="70">
        <v>1519900</v>
      </c>
      <c r="C90" s="34" t="s">
        <v>6143</v>
      </c>
      <c r="D90" s="34"/>
      <c r="E90" s="71">
        <f t="shared" si="3"/>
        <v>1519900</v>
      </c>
      <c r="F90" s="70">
        <f t="shared" si="4"/>
        <v>0</v>
      </c>
      <c r="G90" s="70">
        <f t="shared" si="5"/>
        <v>0</v>
      </c>
      <c r="H90" s="24"/>
    </row>
    <row r="91" spans="1:8">
      <c r="A91" s="34" t="s">
        <v>8097</v>
      </c>
      <c r="B91" s="70">
        <v>1497390</v>
      </c>
      <c r="C91" s="34" t="s">
        <v>6143</v>
      </c>
      <c r="D91" s="34"/>
      <c r="E91" s="71">
        <f t="shared" si="3"/>
        <v>1497390</v>
      </c>
      <c r="F91" s="70">
        <f t="shared" si="4"/>
        <v>0</v>
      </c>
      <c r="G91" s="70">
        <f t="shared" si="5"/>
        <v>0</v>
      </c>
      <c r="H91" s="24"/>
    </row>
    <row r="92" spans="1:8">
      <c r="A92" s="34" t="s">
        <v>8098</v>
      </c>
      <c r="B92" s="70">
        <v>1438745</v>
      </c>
      <c r="C92" s="34" t="s">
        <v>6143</v>
      </c>
      <c r="D92" s="34"/>
      <c r="E92" s="71">
        <f t="shared" si="3"/>
        <v>1438745</v>
      </c>
      <c r="F92" s="70">
        <f t="shared" si="4"/>
        <v>0</v>
      </c>
      <c r="G92" s="70">
        <f t="shared" si="5"/>
        <v>0</v>
      </c>
      <c r="H92" s="24"/>
    </row>
    <row r="93" spans="1:8">
      <c r="A93" s="34" t="s">
        <v>8099</v>
      </c>
      <c r="B93" s="70">
        <v>1394900</v>
      </c>
      <c r="C93" s="34" t="s">
        <v>6143</v>
      </c>
      <c r="D93" s="34"/>
      <c r="E93" s="71">
        <f t="shared" si="3"/>
        <v>1394900</v>
      </c>
      <c r="F93" s="70">
        <f t="shared" si="4"/>
        <v>0</v>
      </c>
      <c r="G93" s="70">
        <f t="shared" si="5"/>
        <v>0</v>
      </c>
      <c r="H93" s="24"/>
    </row>
    <row r="94" spans="1:8">
      <c r="A94" s="34" t="s">
        <v>8100</v>
      </c>
      <c r="B94" s="70">
        <v>1146352.5</v>
      </c>
      <c r="C94" s="34" t="s">
        <v>6143</v>
      </c>
      <c r="D94" s="34"/>
      <c r="E94" s="71">
        <f t="shared" si="3"/>
        <v>1146352.5</v>
      </c>
      <c r="F94" s="70">
        <f t="shared" si="4"/>
        <v>0</v>
      </c>
      <c r="G94" s="70">
        <f t="shared" si="5"/>
        <v>0</v>
      </c>
      <c r="H94" s="24"/>
    </row>
    <row r="95" spans="1:8">
      <c r="A95" s="34" t="s">
        <v>8101</v>
      </c>
      <c r="B95" s="70">
        <v>553890</v>
      </c>
      <c r="C95" s="34" t="s">
        <v>6143</v>
      </c>
      <c r="D95" s="34"/>
      <c r="E95" s="71">
        <f t="shared" si="3"/>
        <v>553890</v>
      </c>
      <c r="F95" s="70">
        <f t="shared" si="4"/>
        <v>0</v>
      </c>
      <c r="G95" s="70">
        <f t="shared" si="5"/>
        <v>0</v>
      </c>
      <c r="H95" s="24"/>
    </row>
    <row r="96" spans="1:8">
      <c r="A96" s="34" t="s">
        <v>8102</v>
      </c>
      <c r="B96" s="70">
        <v>152070</v>
      </c>
      <c r="C96" s="34" t="s">
        <v>6143</v>
      </c>
      <c r="D96" s="34"/>
      <c r="E96" s="71">
        <f t="shared" si="3"/>
        <v>152070</v>
      </c>
      <c r="F96" s="70">
        <f t="shared" si="4"/>
        <v>0</v>
      </c>
      <c r="G96" s="70">
        <f t="shared" si="5"/>
        <v>0</v>
      </c>
      <c r="H96" s="24"/>
    </row>
    <row r="97" spans="1:8">
      <c r="A97" s="34" t="s">
        <v>8103</v>
      </c>
      <c r="B97" s="70">
        <v>12318780</v>
      </c>
      <c r="C97" s="34" t="s">
        <v>6128</v>
      </c>
      <c r="D97" s="34"/>
      <c r="E97" s="71">
        <f t="shared" si="3"/>
        <v>12318780</v>
      </c>
      <c r="F97" s="70">
        <f t="shared" si="4"/>
        <v>0</v>
      </c>
      <c r="G97" s="70">
        <f t="shared" si="5"/>
        <v>100000</v>
      </c>
      <c r="H97" s="24"/>
    </row>
    <row r="98" spans="1:8">
      <c r="A98" s="34" t="s">
        <v>8104</v>
      </c>
      <c r="B98" s="70">
        <v>10420680</v>
      </c>
      <c r="C98" s="34" t="s">
        <v>6128</v>
      </c>
      <c r="D98" s="34"/>
      <c r="E98" s="71">
        <f t="shared" si="3"/>
        <v>10420680</v>
      </c>
      <c r="F98" s="70">
        <f t="shared" si="4"/>
        <v>0</v>
      </c>
      <c r="G98" s="70">
        <f t="shared" si="5"/>
        <v>100000</v>
      </c>
      <c r="H98" s="24"/>
    </row>
    <row r="99" spans="1:8">
      <c r="A99" s="34" t="s">
        <v>8105</v>
      </c>
      <c r="B99" s="70">
        <v>10171300</v>
      </c>
      <c r="C99" s="34" t="s">
        <v>6128</v>
      </c>
      <c r="D99" s="34"/>
      <c r="E99" s="71">
        <f t="shared" si="3"/>
        <v>10171300</v>
      </c>
      <c r="F99" s="70">
        <f t="shared" si="4"/>
        <v>0</v>
      </c>
      <c r="G99" s="70">
        <f t="shared" si="5"/>
        <v>100000</v>
      </c>
      <c r="H99" s="24"/>
    </row>
    <row r="100" spans="1:8">
      <c r="A100" s="34" t="s">
        <v>8106</v>
      </c>
      <c r="B100" s="70">
        <v>8790830</v>
      </c>
      <c r="C100" s="34" t="s">
        <v>6128</v>
      </c>
      <c r="D100" s="34"/>
      <c r="E100" s="71">
        <f t="shared" si="3"/>
        <v>8790830</v>
      </c>
      <c r="F100" s="70">
        <f t="shared" si="4"/>
        <v>0</v>
      </c>
      <c r="G100" s="70">
        <f t="shared" si="5"/>
        <v>50000</v>
      </c>
      <c r="H100" s="24"/>
    </row>
    <row r="101" spans="1:8">
      <c r="A101" s="34" t="s">
        <v>8107</v>
      </c>
      <c r="B101" s="70">
        <v>8742267.5</v>
      </c>
      <c r="C101" s="34" t="s">
        <v>6128</v>
      </c>
      <c r="D101" s="34"/>
      <c r="E101" s="71">
        <f t="shared" si="3"/>
        <v>8742267.5</v>
      </c>
      <c r="F101" s="70">
        <f t="shared" si="4"/>
        <v>0</v>
      </c>
      <c r="G101" s="70">
        <f t="shared" si="5"/>
        <v>50000</v>
      </c>
      <c r="H101" s="24"/>
    </row>
    <row r="102" spans="1:8">
      <c r="A102" s="34" t="s">
        <v>8108</v>
      </c>
      <c r="B102" s="70">
        <v>8768167.5</v>
      </c>
      <c r="C102" s="34" t="s">
        <v>6128</v>
      </c>
      <c r="D102" s="70">
        <v>1222937</v>
      </c>
      <c r="E102" s="71">
        <f t="shared" si="3"/>
        <v>7545230.5</v>
      </c>
      <c r="F102" s="70">
        <f t="shared" si="4"/>
        <v>0</v>
      </c>
      <c r="G102" s="70">
        <f t="shared" si="5"/>
        <v>50000</v>
      </c>
      <c r="H102" s="24"/>
    </row>
    <row r="103" spans="1:8">
      <c r="A103" s="34" t="s">
        <v>8109</v>
      </c>
      <c r="B103" s="70">
        <v>7274200</v>
      </c>
      <c r="C103" s="34" t="s">
        <v>6128</v>
      </c>
      <c r="D103" s="34"/>
      <c r="E103" s="71">
        <f t="shared" si="3"/>
        <v>7274200</v>
      </c>
      <c r="F103" s="70">
        <f t="shared" si="4"/>
        <v>0</v>
      </c>
      <c r="G103" s="70">
        <f t="shared" si="5"/>
        <v>50000</v>
      </c>
      <c r="H103" s="24"/>
    </row>
    <row r="104" spans="1:8">
      <c r="A104" s="34" t="s">
        <v>8110</v>
      </c>
      <c r="B104" s="70">
        <v>6622910</v>
      </c>
      <c r="C104" s="34" t="s">
        <v>6128</v>
      </c>
      <c r="D104" s="34"/>
      <c r="E104" s="71">
        <f t="shared" si="3"/>
        <v>6622910</v>
      </c>
      <c r="F104" s="70">
        <f t="shared" si="4"/>
        <v>0</v>
      </c>
      <c r="G104" s="70">
        <f t="shared" si="5"/>
        <v>50000</v>
      </c>
      <c r="H104" s="24"/>
    </row>
    <row r="105" spans="1:8">
      <c r="A105" s="34" t="s">
        <v>8111</v>
      </c>
      <c r="B105" s="70">
        <v>6562930.5</v>
      </c>
      <c r="C105" s="34" t="s">
        <v>6128</v>
      </c>
      <c r="D105" s="34"/>
      <c r="E105" s="71">
        <f t="shared" si="3"/>
        <v>6562930.5</v>
      </c>
      <c r="F105" s="70">
        <f t="shared" si="4"/>
        <v>0</v>
      </c>
      <c r="G105" s="70">
        <f t="shared" si="5"/>
        <v>50000</v>
      </c>
      <c r="H105" s="24"/>
    </row>
    <row r="106" spans="1:8">
      <c r="A106" s="34" t="s">
        <v>8112</v>
      </c>
      <c r="B106" s="70">
        <v>6371122.5</v>
      </c>
      <c r="C106" s="34" t="s">
        <v>6128</v>
      </c>
      <c r="D106" s="34"/>
      <c r="E106" s="71">
        <f t="shared" si="3"/>
        <v>6371122.5</v>
      </c>
      <c r="F106" s="70">
        <f t="shared" si="4"/>
        <v>0</v>
      </c>
      <c r="G106" s="70">
        <f t="shared" si="5"/>
        <v>50000</v>
      </c>
      <c r="H106" s="24"/>
    </row>
    <row r="107" spans="1:8">
      <c r="A107" s="34" t="s">
        <v>8113</v>
      </c>
      <c r="B107" s="70">
        <v>6338655</v>
      </c>
      <c r="C107" s="34" t="s">
        <v>6128</v>
      </c>
      <c r="D107" s="34"/>
      <c r="E107" s="71">
        <f t="shared" si="3"/>
        <v>6338655</v>
      </c>
      <c r="F107" s="70">
        <f t="shared" si="4"/>
        <v>0</v>
      </c>
      <c r="G107" s="70">
        <f t="shared" si="5"/>
        <v>50000</v>
      </c>
      <c r="H107" s="24"/>
    </row>
    <row r="108" spans="1:8">
      <c r="A108" s="34" t="s">
        <v>8114</v>
      </c>
      <c r="B108" s="70">
        <v>5683052</v>
      </c>
      <c r="C108" s="34" t="s">
        <v>6128</v>
      </c>
      <c r="D108" s="34"/>
      <c r="E108" s="71">
        <f t="shared" si="3"/>
        <v>5683052</v>
      </c>
      <c r="F108" s="70">
        <f t="shared" si="4"/>
        <v>0</v>
      </c>
      <c r="G108" s="70">
        <f t="shared" si="5"/>
        <v>50000</v>
      </c>
      <c r="H108" s="24"/>
    </row>
    <row r="109" spans="1:8">
      <c r="A109" s="34" t="s">
        <v>8115</v>
      </c>
      <c r="B109" s="70">
        <v>5119320</v>
      </c>
      <c r="C109" s="34" t="s">
        <v>6128</v>
      </c>
      <c r="D109" s="34"/>
      <c r="E109" s="71">
        <f t="shared" si="3"/>
        <v>5119320</v>
      </c>
      <c r="F109" s="70">
        <f t="shared" si="4"/>
        <v>0</v>
      </c>
      <c r="G109" s="70">
        <f t="shared" si="5"/>
        <v>50000</v>
      </c>
      <c r="H109" s="24"/>
    </row>
    <row r="110" spans="1:8">
      <c r="A110" s="34" t="s">
        <v>8116</v>
      </c>
      <c r="B110" s="70">
        <v>4641835</v>
      </c>
      <c r="C110" s="34" t="s">
        <v>6128</v>
      </c>
      <c r="D110" s="34"/>
      <c r="E110" s="71">
        <f t="shared" si="3"/>
        <v>4641835</v>
      </c>
      <c r="F110" s="70">
        <f t="shared" si="4"/>
        <v>0</v>
      </c>
      <c r="G110" s="70">
        <f t="shared" si="5"/>
        <v>0</v>
      </c>
      <c r="H110" s="24"/>
    </row>
    <row r="111" spans="1:8">
      <c r="A111" s="34" t="s">
        <v>8117</v>
      </c>
      <c r="B111" s="70">
        <v>3561712.5</v>
      </c>
      <c r="C111" s="34" t="s">
        <v>6128</v>
      </c>
      <c r="D111" s="34"/>
      <c r="E111" s="71">
        <f t="shared" si="3"/>
        <v>3561712.5</v>
      </c>
      <c r="F111" s="70">
        <f t="shared" si="4"/>
        <v>0</v>
      </c>
      <c r="G111" s="70">
        <f t="shared" si="5"/>
        <v>0</v>
      </c>
      <c r="H111" s="24"/>
    </row>
    <row r="112" spans="1:8">
      <c r="A112" s="34" t="s">
        <v>8118</v>
      </c>
      <c r="B112" s="70">
        <v>3542990.5</v>
      </c>
      <c r="C112" s="34" t="s">
        <v>6128</v>
      </c>
      <c r="D112" s="34"/>
      <c r="E112" s="71">
        <f t="shared" si="3"/>
        <v>3542990.5</v>
      </c>
      <c r="F112" s="70">
        <f t="shared" si="4"/>
        <v>0</v>
      </c>
      <c r="G112" s="70">
        <f t="shared" si="5"/>
        <v>0</v>
      </c>
      <c r="H112" s="24"/>
    </row>
    <row r="113" spans="1:8">
      <c r="A113" s="34" t="s">
        <v>8119</v>
      </c>
      <c r="B113" s="70">
        <v>3477907.5</v>
      </c>
      <c r="C113" s="34" t="s">
        <v>6128</v>
      </c>
      <c r="D113" s="34"/>
      <c r="E113" s="71">
        <f t="shared" si="3"/>
        <v>3477907.5</v>
      </c>
      <c r="F113" s="70">
        <f t="shared" si="4"/>
        <v>0</v>
      </c>
      <c r="G113" s="70">
        <f t="shared" si="5"/>
        <v>0</v>
      </c>
      <c r="H113" s="24"/>
    </row>
    <row r="114" spans="1:8">
      <c r="A114" s="34" t="s">
        <v>8120</v>
      </c>
      <c r="B114" s="70">
        <v>2622023.5</v>
      </c>
      <c r="C114" s="34" t="s">
        <v>6128</v>
      </c>
      <c r="D114" s="34"/>
      <c r="E114" s="71">
        <f t="shared" si="3"/>
        <v>2622023.5</v>
      </c>
      <c r="F114" s="70">
        <f t="shared" si="4"/>
        <v>0</v>
      </c>
      <c r="G114" s="70">
        <f t="shared" si="5"/>
        <v>0</v>
      </c>
      <c r="H114" s="24"/>
    </row>
    <row r="115" spans="1:8">
      <c r="A115" s="34" t="s">
        <v>8121</v>
      </c>
      <c r="B115" s="70">
        <v>2484550</v>
      </c>
      <c r="C115" s="34" t="s">
        <v>6128</v>
      </c>
      <c r="D115" s="34"/>
      <c r="E115" s="71">
        <f t="shared" si="3"/>
        <v>2484550</v>
      </c>
      <c r="F115" s="70">
        <f t="shared" si="4"/>
        <v>0</v>
      </c>
      <c r="G115" s="70">
        <f t="shared" si="5"/>
        <v>0</v>
      </c>
      <c r="H115" s="24"/>
    </row>
    <row r="116" spans="1:8">
      <c r="A116" s="34" t="s">
        <v>8122</v>
      </c>
      <c r="B116" s="70">
        <v>4185773</v>
      </c>
      <c r="C116" s="34" t="s">
        <v>6128</v>
      </c>
      <c r="D116" s="70">
        <v>2061270</v>
      </c>
      <c r="E116" s="71">
        <f t="shared" si="3"/>
        <v>2124503</v>
      </c>
      <c r="F116" s="70">
        <f t="shared" si="4"/>
        <v>0</v>
      </c>
      <c r="G116" s="70">
        <f t="shared" si="5"/>
        <v>0</v>
      </c>
      <c r="H116" s="24"/>
    </row>
    <row r="117" spans="1:8">
      <c r="A117" s="34" t="s">
        <v>8123</v>
      </c>
      <c r="B117" s="70">
        <v>1451880</v>
      </c>
      <c r="C117" s="34" t="s">
        <v>6128</v>
      </c>
      <c r="D117" s="34"/>
      <c r="E117" s="71">
        <f t="shared" si="3"/>
        <v>1451880</v>
      </c>
      <c r="F117" s="70">
        <f t="shared" si="4"/>
        <v>0</v>
      </c>
      <c r="G117" s="70">
        <f t="shared" si="5"/>
        <v>0</v>
      </c>
      <c r="H117" s="24"/>
    </row>
    <row r="118" spans="1:8">
      <c r="A118" s="34" t="s">
        <v>8124</v>
      </c>
      <c r="B118" s="70">
        <v>894660</v>
      </c>
      <c r="C118" s="34" t="s">
        <v>6128</v>
      </c>
      <c r="D118" s="34"/>
      <c r="E118" s="71">
        <f t="shared" si="3"/>
        <v>894660</v>
      </c>
      <c r="F118" s="70">
        <f t="shared" si="4"/>
        <v>0</v>
      </c>
      <c r="G118" s="70">
        <f t="shared" si="5"/>
        <v>0</v>
      </c>
      <c r="H118" s="24"/>
    </row>
    <row r="119" spans="1:8">
      <c r="A119" s="34" t="s">
        <v>8125</v>
      </c>
      <c r="B119" s="70">
        <v>528175</v>
      </c>
      <c r="C119" s="34" t="s">
        <v>6128</v>
      </c>
      <c r="D119" s="34"/>
      <c r="E119" s="71">
        <f t="shared" si="3"/>
        <v>528175</v>
      </c>
      <c r="F119" s="70">
        <f t="shared" si="4"/>
        <v>0</v>
      </c>
      <c r="G119" s="70">
        <f t="shared" si="5"/>
        <v>0</v>
      </c>
      <c r="H119" s="24"/>
    </row>
    <row r="120" spans="1:8">
      <c r="A120" s="34" t="s">
        <v>8126</v>
      </c>
      <c r="B120" s="70">
        <v>283790</v>
      </c>
      <c r="C120" s="34" t="s">
        <v>6128</v>
      </c>
      <c r="D120" s="34"/>
      <c r="E120" s="71">
        <f t="shared" si="3"/>
        <v>283790</v>
      </c>
      <c r="F120" s="70">
        <f t="shared" si="4"/>
        <v>0</v>
      </c>
      <c r="G120" s="70">
        <f t="shared" si="5"/>
        <v>0</v>
      </c>
      <c r="H120" s="24"/>
    </row>
    <row r="121" spans="1:8">
      <c r="A121" s="34" t="s">
        <v>8127</v>
      </c>
      <c r="B121" s="70">
        <v>264087.5</v>
      </c>
      <c r="C121" s="34" t="s">
        <v>6128</v>
      </c>
      <c r="D121" s="34"/>
      <c r="E121" s="71">
        <f t="shared" si="3"/>
        <v>264087.5</v>
      </c>
      <c r="F121" s="70">
        <f t="shared" si="4"/>
        <v>0</v>
      </c>
      <c r="G121" s="70">
        <f t="shared" si="5"/>
        <v>0</v>
      </c>
      <c r="H121" s="24"/>
    </row>
    <row r="122" spans="1:8">
      <c r="A122" s="34" t="s">
        <v>8128</v>
      </c>
      <c r="B122" s="70">
        <v>16659712.5</v>
      </c>
      <c r="C122" s="34" t="s">
        <v>6158</v>
      </c>
      <c r="D122" s="34"/>
      <c r="E122" s="71">
        <f t="shared" si="3"/>
        <v>16659712.5</v>
      </c>
      <c r="F122" s="70">
        <f t="shared" si="4"/>
        <v>0</v>
      </c>
      <c r="G122" s="70">
        <f t="shared" si="5"/>
        <v>150000</v>
      </c>
      <c r="H122" s="24"/>
    </row>
    <row r="123" spans="1:8">
      <c r="A123" s="34" t="s">
        <v>8129</v>
      </c>
      <c r="B123" s="70">
        <v>16495044</v>
      </c>
      <c r="C123" s="34" t="s">
        <v>6158</v>
      </c>
      <c r="D123" s="34"/>
      <c r="E123" s="71">
        <f t="shared" si="3"/>
        <v>16495044</v>
      </c>
      <c r="F123" s="70">
        <f t="shared" si="4"/>
        <v>0</v>
      </c>
      <c r="G123" s="70">
        <f t="shared" si="5"/>
        <v>150000</v>
      </c>
      <c r="H123" s="24"/>
    </row>
    <row r="124" spans="1:8">
      <c r="A124" s="34" t="s">
        <v>8130</v>
      </c>
      <c r="B124" s="70">
        <v>13932669.125</v>
      </c>
      <c r="C124" s="34" t="s">
        <v>6158</v>
      </c>
      <c r="D124" s="34"/>
      <c r="E124" s="71">
        <f t="shared" si="3"/>
        <v>13932669.125</v>
      </c>
      <c r="F124" s="70">
        <f t="shared" si="4"/>
        <v>0</v>
      </c>
      <c r="G124" s="70">
        <f t="shared" si="5"/>
        <v>100000</v>
      </c>
      <c r="H124" s="24"/>
    </row>
    <row r="125" spans="1:8">
      <c r="A125" s="34" t="s">
        <v>8131</v>
      </c>
      <c r="B125" s="70">
        <v>10986410</v>
      </c>
      <c r="C125" s="34" t="s">
        <v>6158</v>
      </c>
      <c r="D125" s="34"/>
      <c r="E125" s="71">
        <f t="shared" si="3"/>
        <v>10986410</v>
      </c>
      <c r="F125" s="70">
        <f t="shared" si="4"/>
        <v>0</v>
      </c>
      <c r="G125" s="70">
        <f t="shared" si="5"/>
        <v>100000</v>
      </c>
      <c r="H125" s="24"/>
    </row>
    <row r="126" spans="1:8">
      <c r="A126" s="34" t="s">
        <v>8132</v>
      </c>
      <c r="B126" s="70">
        <v>10930262.5</v>
      </c>
      <c r="C126" s="34" t="s">
        <v>6158</v>
      </c>
      <c r="D126" s="34"/>
      <c r="E126" s="71">
        <f t="shared" si="3"/>
        <v>10930262.5</v>
      </c>
      <c r="F126" s="70">
        <f t="shared" si="4"/>
        <v>0</v>
      </c>
      <c r="G126" s="70">
        <f t="shared" si="5"/>
        <v>100000</v>
      </c>
      <c r="H126" s="24"/>
    </row>
    <row r="127" spans="1:8">
      <c r="A127" s="34" t="s">
        <v>8133</v>
      </c>
      <c r="B127" s="70">
        <v>8285410</v>
      </c>
      <c r="C127" s="34" t="s">
        <v>6158</v>
      </c>
      <c r="D127" s="34"/>
      <c r="E127" s="71">
        <f t="shared" si="3"/>
        <v>8285410</v>
      </c>
      <c r="F127" s="70">
        <f t="shared" si="4"/>
        <v>0</v>
      </c>
      <c r="G127" s="70">
        <f t="shared" si="5"/>
        <v>50000</v>
      </c>
      <c r="H127" s="24"/>
    </row>
    <row r="128" spans="1:8">
      <c r="A128" s="34" t="s">
        <v>8134</v>
      </c>
      <c r="B128" s="70">
        <v>7204640</v>
      </c>
      <c r="C128" s="34" t="s">
        <v>6158</v>
      </c>
      <c r="D128" s="34"/>
      <c r="E128" s="71">
        <f t="shared" si="3"/>
        <v>7204640</v>
      </c>
      <c r="F128" s="70">
        <f t="shared" si="4"/>
        <v>0</v>
      </c>
      <c r="G128" s="70">
        <f t="shared" si="5"/>
        <v>50000</v>
      </c>
      <c r="H128" s="24"/>
    </row>
    <row r="129" spans="1:8">
      <c r="A129" s="34" t="s">
        <v>8135</v>
      </c>
      <c r="B129" s="70">
        <v>6845740</v>
      </c>
      <c r="C129" s="34" t="s">
        <v>6158</v>
      </c>
      <c r="D129" s="34"/>
      <c r="E129" s="71">
        <f t="shared" si="3"/>
        <v>6845740</v>
      </c>
      <c r="F129" s="70">
        <f t="shared" si="4"/>
        <v>0</v>
      </c>
      <c r="G129" s="70">
        <f t="shared" si="5"/>
        <v>50000</v>
      </c>
      <c r="H129" s="24"/>
    </row>
    <row r="130" spans="1:8">
      <c r="A130" s="34" t="s">
        <v>8136</v>
      </c>
      <c r="B130" s="70">
        <v>6493315</v>
      </c>
      <c r="C130" s="34" t="s">
        <v>6158</v>
      </c>
      <c r="D130" s="34"/>
      <c r="E130" s="71">
        <f t="shared" si="3"/>
        <v>6493315</v>
      </c>
      <c r="F130" s="70">
        <f t="shared" si="4"/>
        <v>0</v>
      </c>
      <c r="G130" s="70">
        <f t="shared" si="5"/>
        <v>50000</v>
      </c>
      <c r="H130" s="24"/>
    </row>
    <row r="131" spans="1:8">
      <c r="A131" s="34" t="s">
        <v>8137</v>
      </c>
      <c r="B131" s="70">
        <v>5813625</v>
      </c>
      <c r="C131" s="34" t="s">
        <v>6158</v>
      </c>
      <c r="D131" s="34"/>
      <c r="E131" s="71">
        <f t="shared" si="3"/>
        <v>5813625</v>
      </c>
      <c r="F131" s="70">
        <f t="shared" si="4"/>
        <v>0</v>
      </c>
      <c r="G131" s="70">
        <f t="shared" si="5"/>
        <v>50000</v>
      </c>
      <c r="H131" s="24"/>
    </row>
    <row r="132" spans="1:8">
      <c r="A132" s="34" t="s">
        <v>8138</v>
      </c>
      <c r="B132" s="70">
        <v>4766525</v>
      </c>
      <c r="C132" s="34" t="s">
        <v>6158</v>
      </c>
      <c r="D132" s="34"/>
      <c r="E132" s="71">
        <f t="shared" si="3"/>
        <v>4766525</v>
      </c>
      <c r="F132" s="70">
        <f t="shared" si="4"/>
        <v>0</v>
      </c>
      <c r="G132" s="70">
        <f t="shared" si="5"/>
        <v>0</v>
      </c>
      <c r="H132" s="24"/>
    </row>
    <row r="133" spans="1:8">
      <c r="A133" s="34" t="s">
        <v>8139</v>
      </c>
      <c r="B133" s="70">
        <v>4729821</v>
      </c>
      <c r="C133" s="34" t="s">
        <v>6158</v>
      </c>
      <c r="D133" s="34"/>
      <c r="E133" s="71">
        <f t="shared" si="3"/>
        <v>4729821</v>
      </c>
      <c r="F133" s="70">
        <f t="shared" si="4"/>
        <v>0</v>
      </c>
      <c r="G133" s="70">
        <f t="shared" si="5"/>
        <v>0</v>
      </c>
      <c r="H133" s="24"/>
    </row>
    <row r="134" spans="1:8">
      <c r="A134" s="34" t="s">
        <v>8140</v>
      </c>
      <c r="B134" s="70">
        <v>3804340</v>
      </c>
      <c r="C134" s="34" t="s">
        <v>6158</v>
      </c>
      <c r="D134" s="70"/>
      <c r="E134" s="71">
        <f t="shared" ref="E134:E197" si="6">B134-D134</f>
        <v>3804340</v>
      </c>
      <c r="F134" s="70">
        <f t="shared" ref="F134:F197" si="7">IF(OR(C134="SALES001",C134="SALES002",C134="SALES003",C134="SALES004", C134="SALES012",C134="SALES014",C134="ROSDIANA PERMATA SARI"),((ROUNDDOWN(E134/5000000,0))*50000),0)</f>
        <v>0</v>
      </c>
      <c r="G134" s="70">
        <f t="shared" ref="G134:G197" si="8">IF(F134=0,((ROUNDDOWN(E134/5000000,0))*50000),0)</f>
        <v>0</v>
      </c>
      <c r="H134" s="24"/>
    </row>
    <row r="135" spans="1:8">
      <c r="A135" s="34" t="s">
        <v>8141</v>
      </c>
      <c r="B135" s="70">
        <v>3686495</v>
      </c>
      <c r="C135" s="34" t="s">
        <v>6158</v>
      </c>
      <c r="D135" s="34"/>
      <c r="E135" s="71">
        <f t="shared" si="6"/>
        <v>3686495</v>
      </c>
      <c r="F135" s="70">
        <f t="shared" si="7"/>
        <v>0</v>
      </c>
      <c r="G135" s="70">
        <f t="shared" si="8"/>
        <v>0</v>
      </c>
      <c r="H135" s="24"/>
    </row>
    <row r="136" spans="1:8">
      <c r="A136" s="34" t="s">
        <v>8142</v>
      </c>
      <c r="B136" s="70">
        <v>3458112.5</v>
      </c>
      <c r="C136" s="34" t="s">
        <v>6158</v>
      </c>
      <c r="D136" s="34"/>
      <c r="E136" s="71">
        <f t="shared" si="6"/>
        <v>3458112.5</v>
      </c>
      <c r="F136" s="70">
        <f t="shared" si="7"/>
        <v>0</v>
      </c>
      <c r="G136" s="70">
        <f t="shared" si="8"/>
        <v>0</v>
      </c>
      <c r="H136" s="24"/>
    </row>
    <row r="137" spans="1:8">
      <c r="A137" s="34" t="s">
        <v>8143</v>
      </c>
      <c r="B137" s="70">
        <v>3143520</v>
      </c>
      <c r="C137" s="34" t="s">
        <v>6158</v>
      </c>
      <c r="D137" s="34"/>
      <c r="E137" s="71">
        <f t="shared" si="6"/>
        <v>3143520</v>
      </c>
      <c r="F137" s="70">
        <f t="shared" si="7"/>
        <v>0</v>
      </c>
      <c r="G137" s="70">
        <f t="shared" si="8"/>
        <v>0</v>
      </c>
      <c r="H137" s="24"/>
    </row>
    <row r="138" spans="1:8">
      <c r="A138" s="34" t="s">
        <v>8144</v>
      </c>
      <c r="B138" s="70">
        <v>2624188</v>
      </c>
      <c r="C138" s="34" t="s">
        <v>6158</v>
      </c>
      <c r="D138" s="34"/>
      <c r="E138" s="71">
        <f t="shared" si="6"/>
        <v>2624188</v>
      </c>
      <c r="F138" s="70">
        <f t="shared" si="7"/>
        <v>0</v>
      </c>
      <c r="G138" s="70">
        <f t="shared" si="8"/>
        <v>0</v>
      </c>
      <c r="H138" s="24"/>
    </row>
    <row r="139" spans="1:8">
      <c r="A139" s="34" t="s">
        <v>8145</v>
      </c>
      <c r="B139" s="70">
        <v>2509663.75</v>
      </c>
      <c r="C139" s="34" t="s">
        <v>6158</v>
      </c>
      <c r="D139" s="34"/>
      <c r="E139" s="71">
        <f t="shared" si="6"/>
        <v>2509663.75</v>
      </c>
      <c r="F139" s="70">
        <f t="shared" si="7"/>
        <v>0</v>
      </c>
      <c r="G139" s="70">
        <f t="shared" si="8"/>
        <v>0</v>
      </c>
      <c r="H139" s="24"/>
    </row>
    <row r="140" spans="1:8">
      <c r="A140" s="34" t="s">
        <v>8146</v>
      </c>
      <c r="B140" s="70">
        <v>2237852.5</v>
      </c>
      <c r="C140" s="34" t="s">
        <v>6158</v>
      </c>
      <c r="D140" s="34"/>
      <c r="E140" s="71">
        <f t="shared" si="6"/>
        <v>2237852.5</v>
      </c>
      <c r="F140" s="70">
        <f t="shared" si="7"/>
        <v>0</v>
      </c>
      <c r="G140" s="70">
        <f t="shared" si="8"/>
        <v>0</v>
      </c>
      <c r="H140" s="24"/>
    </row>
    <row r="141" spans="1:8">
      <c r="A141" s="34" t="s">
        <v>8147</v>
      </c>
      <c r="B141" s="70">
        <v>2184480</v>
      </c>
      <c r="C141" s="34" t="s">
        <v>6158</v>
      </c>
      <c r="D141" s="34"/>
      <c r="E141" s="71">
        <f t="shared" si="6"/>
        <v>2184480</v>
      </c>
      <c r="F141" s="70">
        <f t="shared" si="7"/>
        <v>0</v>
      </c>
      <c r="G141" s="70">
        <f t="shared" si="8"/>
        <v>0</v>
      </c>
      <c r="H141" s="24"/>
    </row>
    <row r="142" spans="1:8">
      <c r="A142" s="34" t="s">
        <v>8148</v>
      </c>
      <c r="B142" s="70">
        <v>2109925</v>
      </c>
      <c r="C142" s="34" t="s">
        <v>6158</v>
      </c>
      <c r="D142" s="34"/>
      <c r="E142" s="71">
        <f t="shared" si="6"/>
        <v>2109925</v>
      </c>
      <c r="F142" s="70">
        <f t="shared" si="7"/>
        <v>0</v>
      </c>
      <c r="G142" s="70">
        <f t="shared" si="8"/>
        <v>0</v>
      </c>
      <c r="H142" s="24"/>
    </row>
    <row r="143" spans="1:8">
      <c r="A143" s="34" t="s">
        <v>8149</v>
      </c>
      <c r="B143" s="70">
        <v>1873125</v>
      </c>
      <c r="C143" s="34" t="s">
        <v>6158</v>
      </c>
      <c r="D143" s="34"/>
      <c r="E143" s="71">
        <f t="shared" si="6"/>
        <v>1873125</v>
      </c>
      <c r="F143" s="70">
        <f t="shared" si="7"/>
        <v>0</v>
      </c>
      <c r="G143" s="70">
        <f t="shared" si="8"/>
        <v>0</v>
      </c>
      <c r="H143" s="24"/>
    </row>
    <row r="144" spans="1:8">
      <c r="A144" s="34" t="s">
        <v>8150</v>
      </c>
      <c r="B144" s="70">
        <v>1210640</v>
      </c>
      <c r="C144" s="34" t="s">
        <v>6158</v>
      </c>
      <c r="D144" s="34"/>
      <c r="E144" s="71">
        <f t="shared" si="6"/>
        <v>1210640</v>
      </c>
      <c r="F144" s="70">
        <f t="shared" si="7"/>
        <v>0</v>
      </c>
      <c r="G144" s="70">
        <f t="shared" si="8"/>
        <v>0</v>
      </c>
      <c r="H144" s="24"/>
    </row>
    <row r="145" spans="1:8">
      <c r="A145" s="34" t="s">
        <v>8151</v>
      </c>
      <c r="B145" s="70">
        <v>1003532.5</v>
      </c>
      <c r="C145" s="34" t="s">
        <v>6158</v>
      </c>
      <c r="D145" s="34"/>
      <c r="E145" s="71">
        <f t="shared" si="6"/>
        <v>1003532.5</v>
      </c>
      <c r="F145" s="70">
        <f t="shared" si="7"/>
        <v>0</v>
      </c>
      <c r="G145" s="70">
        <f t="shared" si="8"/>
        <v>0</v>
      </c>
      <c r="H145" s="24"/>
    </row>
    <row r="146" spans="1:8">
      <c r="A146" s="34" t="s">
        <v>8152</v>
      </c>
      <c r="B146" s="70">
        <v>812890</v>
      </c>
      <c r="C146" s="34" t="s">
        <v>6158</v>
      </c>
      <c r="D146" s="34"/>
      <c r="E146" s="71">
        <f t="shared" si="6"/>
        <v>812890</v>
      </c>
      <c r="F146" s="70">
        <f t="shared" si="7"/>
        <v>0</v>
      </c>
      <c r="G146" s="70">
        <f t="shared" si="8"/>
        <v>0</v>
      </c>
      <c r="H146" s="24"/>
    </row>
    <row r="147" spans="1:8">
      <c r="A147" s="34" t="s">
        <v>8153</v>
      </c>
      <c r="B147" s="70">
        <v>704480</v>
      </c>
      <c r="C147" s="34" t="s">
        <v>6158</v>
      </c>
      <c r="D147" s="34"/>
      <c r="E147" s="71">
        <f t="shared" si="6"/>
        <v>704480</v>
      </c>
      <c r="F147" s="70">
        <f t="shared" si="7"/>
        <v>0</v>
      </c>
      <c r="G147" s="70">
        <f t="shared" si="8"/>
        <v>0</v>
      </c>
      <c r="H147" s="24"/>
    </row>
    <row r="148" spans="1:8">
      <c r="A148" s="34" t="s">
        <v>8154</v>
      </c>
      <c r="B148" s="70">
        <v>478132.5</v>
      </c>
      <c r="C148" s="34" t="s">
        <v>6158</v>
      </c>
      <c r="D148" s="34"/>
      <c r="E148" s="71">
        <f t="shared" si="6"/>
        <v>478132.5</v>
      </c>
      <c r="F148" s="70">
        <f t="shared" si="7"/>
        <v>0</v>
      </c>
      <c r="G148" s="70">
        <f t="shared" si="8"/>
        <v>0</v>
      </c>
      <c r="H148" s="24"/>
    </row>
    <row r="149" spans="1:8">
      <c r="A149" s="34" t="s">
        <v>8155</v>
      </c>
      <c r="B149" s="70">
        <v>53319035</v>
      </c>
      <c r="C149" s="34" t="s">
        <v>6239</v>
      </c>
      <c r="D149" s="34"/>
      <c r="E149" s="71">
        <f t="shared" si="6"/>
        <v>53319035</v>
      </c>
      <c r="F149" s="70">
        <f t="shared" si="7"/>
        <v>0</v>
      </c>
      <c r="G149" s="70">
        <f t="shared" si="8"/>
        <v>500000</v>
      </c>
      <c r="H149" s="24"/>
    </row>
    <row r="150" spans="1:8">
      <c r="A150" s="34" t="s">
        <v>8156</v>
      </c>
      <c r="B150" s="70">
        <v>23745675</v>
      </c>
      <c r="C150" s="34" t="s">
        <v>6239</v>
      </c>
      <c r="D150" s="34"/>
      <c r="E150" s="71">
        <f t="shared" si="6"/>
        <v>23745675</v>
      </c>
      <c r="F150" s="70">
        <f t="shared" si="7"/>
        <v>0</v>
      </c>
      <c r="G150" s="70">
        <f t="shared" si="8"/>
        <v>200000</v>
      </c>
      <c r="H150" s="24"/>
    </row>
    <row r="151" spans="1:8">
      <c r="A151" s="34" t="s">
        <v>8157</v>
      </c>
      <c r="B151" s="70">
        <v>21396286</v>
      </c>
      <c r="C151" s="34" t="s">
        <v>6239</v>
      </c>
      <c r="D151" s="34"/>
      <c r="E151" s="71">
        <f t="shared" si="6"/>
        <v>21396286</v>
      </c>
      <c r="F151" s="70">
        <f t="shared" si="7"/>
        <v>0</v>
      </c>
      <c r="G151" s="70">
        <f t="shared" si="8"/>
        <v>200000</v>
      </c>
      <c r="H151" s="24"/>
    </row>
    <row r="152" spans="1:8">
      <c r="A152" s="34" t="s">
        <v>8158</v>
      </c>
      <c r="B152" s="70">
        <v>11863680</v>
      </c>
      <c r="C152" s="34" t="s">
        <v>6239</v>
      </c>
      <c r="D152" s="34"/>
      <c r="E152" s="71">
        <f t="shared" si="6"/>
        <v>11863680</v>
      </c>
      <c r="F152" s="70">
        <f t="shared" si="7"/>
        <v>0</v>
      </c>
      <c r="G152" s="70">
        <f t="shared" si="8"/>
        <v>100000</v>
      </c>
      <c r="H152" s="24"/>
    </row>
    <row r="153" spans="1:8">
      <c r="A153" s="34" t="s">
        <v>8159</v>
      </c>
      <c r="B153" s="70">
        <v>8186712.5</v>
      </c>
      <c r="C153" s="34" t="s">
        <v>6239</v>
      </c>
      <c r="D153" s="34"/>
      <c r="E153" s="71">
        <f t="shared" si="6"/>
        <v>8186712.5</v>
      </c>
      <c r="F153" s="70">
        <f t="shared" si="7"/>
        <v>0</v>
      </c>
      <c r="G153" s="70">
        <f t="shared" si="8"/>
        <v>50000</v>
      </c>
      <c r="H153" s="24"/>
    </row>
    <row r="154" spans="1:8">
      <c r="A154" s="34" t="s">
        <v>8160</v>
      </c>
      <c r="B154" s="70">
        <v>6980161</v>
      </c>
      <c r="C154" s="34" t="s">
        <v>6239</v>
      </c>
      <c r="D154" s="34"/>
      <c r="E154" s="71">
        <f t="shared" si="6"/>
        <v>6980161</v>
      </c>
      <c r="F154" s="70">
        <f t="shared" si="7"/>
        <v>0</v>
      </c>
      <c r="G154" s="70">
        <f t="shared" si="8"/>
        <v>50000</v>
      </c>
      <c r="H154" s="24"/>
    </row>
    <row r="155" spans="1:8">
      <c r="A155" s="34" t="s">
        <v>8161</v>
      </c>
      <c r="B155" s="70">
        <v>6579987.5</v>
      </c>
      <c r="C155" s="34" t="s">
        <v>6239</v>
      </c>
      <c r="D155" s="34"/>
      <c r="E155" s="71">
        <f t="shared" si="6"/>
        <v>6579987.5</v>
      </c>
      <c r="F155" s="70">
        <f t="shared" si="7"/>
        <v>0</v>
      </c>
      <c r="G155" s="70">
        <f t="shared" si="8"/>
        <v>50000</v>
      </c>
      <c r="H155" s="24"/>
    </row>
    <row r="156" spans="1:8">
      <c r="A156" s="34" t="s">
        <v>8162</v>
      </c>
      <c r="B156" s="70">
        <v>6457610</v>
      </c>
      <c r="C156" s="34" t="s">
        <v>6239</v>
      </c>
      <c r="D156" s="34"/>
      <c r="E156" s="71">
        <f t="shared" si="6"/>
        <v>6457610</v>
      </c>
      <c r="F156" s="70">
        <f t="shared" si="7"/>
        <v>0</v>
      </c>
      <c r="G156" s="70">
        <f t="shared" si="8"/>
        <v>50000</v>
      </c>
      <c r="H156" s="24"/>
    </row>
    <row r="157" spans="1:8">
      <c r="A157" s="34" t="s">
        <v>8163</v>
      </c>
      <c r="B157" s="70">
        <v>6283172.5</v>
      </c>
      <c r="C157" s="34" t="s">
        <v>6239</v>
      </c>
      <c r="D157" s="34"/>
      <c r="E157" s="71">
        <f t="shared" si="6"/>
        <v>6283172.5</v>
      </c>
      <c r="F157" s="70">
        <f t="shared" si="7"/>
        <v>0</v>
      </c>
      <c r="G157" s="70">
        <f t="shared" si="8"/>
        <v>50000</v>
      </c>
      <c r="H157" s="24"/>
    </row>
    <row r="158" spans="1:8">
      <c r="A158" s="34" t="s">
        <v>8164</v>
      </c>
      <c r="B158" s="70">
        <v>5077732</v>
      </c>
      <c r="C158" s="34" t="s">
        <v>6239</v>
      </c>
      <c r="D158" s="34"/>
      <c r="E158" s="71">
        <f t="shared" si="6"/>
        <v>5077732</v>
      </c>
      <c r="F158" s="70">
        <f t="shared" si="7"/>
        <v>0</v>
      </c>
      <c r="G158" s="70">
        <f t="shared" si="8"/>
        <v>50000</v>
      </c>
      <c r="H158" s="24"/>
    </row>
    <row r="159" spans="1:8">
      <c r="A159" s="34" t="s">
        <v>8165</v>
      </c>
      <c r="B159" s="70">
        <v>4865315</v>
      </c>
      <c r="C159" s="34" t="s">
        <v>6239</v>
      </c>
      <c r="D159" s="34"/>
      <c r="E159" s="71">
        <f t="shared" si="6"/>
        <v>4865315</v>
      </c>
      <c r="F159" s="70">
        <f t="shared" si="7"/>
        <v>0</v>
      </c>
      <c r="G159" s="70">
        <f t="shared" si="8"/>
        <v>0</v>
      </c>
      <c r="H159" s="24"/>
    </row>
    <row r="160" spans="1:8">
      <c r="A160" s="34" t="s">
        <v>8166</v>
      </c>
      <c r="B160" s="70">
        <v>4710692</v>
      </c>
      <c r="C160" s="34" t="s">
        <v>6239</v>
      </c>
      <c r="D160" s="34"/>
      <c r="E160" s="71">
        <f t="shared" si="6"/>
        <v>4710692</v>
      </c>
      <c r="F160" s="70">
        <f t="shared" si="7"/>
        <v>0</v>
      </c>
      <c r="G160" s="70">
        <f t="shared" si="8"/>
        <v>0</v>
      </c>
      <c r="H160" s="24"/>
    </row>
    <row r="161" spans="1:8">
      <c r="A161" s="34" t="s">
        <v>8167</v>
      </c>
      <c r="B161" s="70">
        <v>4693080</v>
      </c>
      <c r="C161" s="34" t="s">
        <v>6239</v>
      </c>
      <c r="D161" s="34"/>
      <c r="E161" s="71">
        <f t="shared" si="6"/>
        <v>4693080</v>
      </c>
      <c r="F161" s="70">
        <f t="shared" si="7"/>
        <v>0</v>
      </c>
      <c r="G161" s="70">
        <f t="shared" si="8"/>
        <v>0</v>
      </c>
      <c r="H161" s="24"/>
    </row>
    <row r="162" spans="1:8">
      <c r="A162" s="34" t="s">
        <v>8168</v>
      </c>
      <c r="B162" s="70">
        <v>4236537</v>
      </c>
      <c r="C162" s="34" t="s">
        <v>6239</v>
      </c>
      <c r="D162" s="34"/>
      <c r="E162" s="71">
        <f t="shared" si="6"/>
        <v>4236537</v>
      </c>
      <c r="F162" s="70">
        <f t="shared" si="7"/>
        <v>0</v>
      </c>
      <c r="G162" s="70">
        <f t="shared" si="8"/>
        <v>0</v>
      </c>
      <c r="H162" s="24"/>
    </row>
    <row r="163" spans="1:8">
      <c r="A163" s="34" t="s">
        <v>8169</v>
      </c>
      <c r="B163" s="70">
        <v>4204397.5</v>
      </c>
      <c r="C163" s="34" t="s">
        <v>6239</v>
      </c>
      <c r="D163" s="34"/>
      <c r="E163" s="71">
        <f t="shared" si="6"/>
        <v>4204397.5</v>
      </c>
      <c r="F163" s="70">
        <f t="shared" si="7"/>
        <v>0</v>
      </c>
      <c r="G163" s="70">
        <f t="shared" si="8"/>
        <v>0</v>
      </c>
      <c r="H163" s="24"/>
    </row>
    <row r="164" spans="1:8">
      <c r="A164" s="34" t="s">
        <v>8170</v>
      </c>
      <c r="B164" s="70">
        <v>3716280</v>
      </c>
      <c r="C164" s="34" t="s">
        <v>6239</v>
      </c>
      <c r="D164" s="34"/>
      <c r="E164" s="71">
        <f t="shared" si="6"/>
        <v>3716280</v>
      </c>
      <c r="F164" s="70">
        <f t="shared" si="7"/>
        <v>0</v>
      </c>
      <c r="G164" s="70">
        <f t="shared" si="8"/>
        <v>0</v>
      </c>
      <c r="H164" s="24"/>
    </row>
    <row r="165" spans="1:8">
      <c r="A165" s="34" t="s">
        <v>8171</v>
      </c>
      <c r="B165" s="70">
        <v>3497702.5</v>
      </c>
      <c r="C165" s="34" t="s">
        <v>6239</v>
      </c>
      <c r="D165" s="34"/>
      <c r="E165" s="71">
        <f t="shared" si="6"/>
        <v>3497702.5</v>
      </c>
      <c r="F165" s="70">
        <f t="shared" si="7"/>
        <v>0</v>
      </c>
      <c r="G165" s="70">
        <f t="shared" si="8"/>
        <v>0</v>
      </c>
      <c r="H165" s="24"/>
    </row>
    <row r="166" spans="1:8">
      <c r="A166" s="34" t="s">
        <v>8172</v>
      </c>
      <c r="B166" s="70">
        <v>3291150</v>
      </c>
      <c r="C166" s="34" t="s">
        <v>6239</v>
      </c>
      <c r="D166" s="34"/>
      <c r="E166" s="71">
        <f t="shared" si="6"/>
        <v>3291150</v>
      </c>
      <c r="F166" s="70">
        <f t="shared" si="7"/>
        <v>0</v>
      </c>
      <c r="G166" s="70">
        <f t="shared" si="8"/>
        <v>0</v>
      </c>
      <c r="H166" s="24"/>
    </row>
    <row r="167" spans="1:8">
      <c r="A167" s="34" t="s">
        <v>8173</v>
      </c>
      <c r="B167" s="70">
        <v>2979628.5</v>
      </c>
      <c r="C167" s="34" t="s">
        <v>6239</v>
      </c>
      <c r="D167" s="34"/>
      <c r="E167" s="71">
        <f t="shared" si="6"/>
        <v>2979628.5</v>
      </c>
      <c r="F167" s="70">
        <f t="shared" si="7"/>
        <v>0</v>
      </c>
      <c r="G167" s="70">
        <f t="shared" si="8"/>
        <v>0</v>
      </c>
      <c r="H167" s="24"/>
    </row>
    <row r="168" spans="1:8">
      <c r="A168" s="34" t="s">
        <v>8174</v>
      </c>
      <c r="B168" s="70">
        <v>2911117.5</v>
      </c>
      <c r="C168" s="34" t="s">
        <v>6239</v>
      </c>
      <c r="D168" s="34"/>
      <c r="E168" s="71">
        <f t="shared" si="6"/>
        <v>2911117.5</v>
      </c>
      <c r="F168" s="70">
        <f t="shared" si="7"/>
        <v>0</v>
      </c>
      <c r="G168" s="70">
        <f t="shared" si="8"/>
        <v>0</v>
      </c>
      <c r="H168" s="24"/>
    </row>
    <row r="169" spans="1:8">
      <c r="A169" s="34" t="s">
        <v>8175</v>
      </c>
      <c r="B169" s="70">
        <v>2902650</v>
      </c>
      <c r="C169" s="34" t="s">
        <v>6239</v>
      </c>
      <c r="D169" s="34"/>
      <c r="E169" s="71">
        <f t="shared" si="6"/>
        <v>2902650</v>
      </c>
      <c r="F169" s="70">
        <f t="shared" si="7"/>
        <v>0</v>
      </c>
      <c r="G169" s="70">
        <f t="shared" si="8"/>
        <v>0</v>
      </c>
      <c r="H169" s="24"/>
    </row>
    <row r="170" spans="1:8">
      <c r="A170" s="34" t="s">
        <v>8176</v>
      </c>
      <c r="B170" s="70">
        <v>2412585</v>
      </c>
      <c r="C170" s="34" t="s">
        <v>6239</v>
      </c>
      <c r="D170" s="34"/>
      <c r="E170" s="71">
        <f t="shared" si="6"/>
        <v>2412585</v>
      </c>
      <c r="F170" s="70">
        <f t="shared" si="7"/>
        <v>0</v>
      </c>
      <c r="G170" s="70">
        <f t="shared" si="8"/>
        <v>0</v>
      </c>
      <c r="H170" s="24"/>
    </row>
    <row r="171" spans="1:8">
      <c r="A171" s="34" t="s">
        <v>8177</v>
      </c>
      <c r="B171" s="70">
        <v>1778590</v>
      </c>
      <c r="C171" s="34" t="s">
        <v>6239</v>
      </c>
      <c r="D171" s="34"/>
      <c r="E171" s="71">
        <f t="shared" si="6"/>
        <v>1778590</v>
      </c>
      <c r="F171" s="70">
        <f t="shared" si="7"/>
        <v>0</v>
      </c>
      <c r="G171" s="70">
        <f t="shared" si="8"/>
        <v>0</v>
      </c>
      <c r="H171" s="24"/>
    </row>
    <row r="172" spans="1:8">
      <c r="A172" s="34" t="s">
        <v>8178</v>
      </c>
      <c r="B172" s="70">
        <v>1757722</v>
      </c>
      <c r="C172" s="34" t="s">
        <v>6239</v>
      </c>
      <c r="D172" s="34"/>
      <c r="E172" s="71">
        <f t="shared" si="6"/>
        <v>1757722</v>
      </c>
      <c r="F172" s="70">
        <f t="shared" si="7"/>
        <v>0</v>
      </c>
      <c r="G172" s="70">
        <f t="shared" si="8"/>
        <v>0</v>
      </c>
      <c r="H172" s="24"/>
    </row>
    <row r="173" spans="1:8">
      <c r="A173" s="34" t="s">
        <v>8179</v>
      </c>
      <c r="B173" s="70">
        <v>1454655</v>
      </c>
      <c r="C173" s="34" t="s">
        <v>6239</v>
      </c>
      <c r="D173" s="34"/>
      <c r="E173" s="71">
        <f t="shared" si="6"/>
        <v>1454655</v>
      </c>
      <c r="F173" s="70">
        <f t="shared" si="7"/>
        <v>0</v>
      </c>
      <c r="G173" s="70">
        <f t="shared" si="8"/>
        <v>0</v>
      </c>
      <c r="H173" s="24"/>
    </row>
    <row r="174" spans="1:8">
      <c r="A174" s="34" t="s">
        <v>8180</v>
      </c>
      <c r="B174" s="70">
        <v>1228030</v>
      </c>
      <c r="C174" s="34" t="s">
        <v>6239</v>
      </c>
      <c r="D174" s="34"/>
      <c r="E174" s="71">
        <f t="shared" si="6"/>
        <v>1228030</v>
      </c>
      <c r="F174" s="70">
        <f t="shared" si="7"/>
        <v>0</v>
      </c>
      <c r="G174" s="70">
        <f t="shared" si="8"/>
        <v>0</v>
      </c>
      <c r="H174" s="24"/>
    </row>
    <row r="175" spans="1:8">
      <c r="A175" s="34" t="s">
        <v>8181</v>
      </c>
      <c r="B175" s="70">
        <v>1107780</v>
      </c>
      <c r="C175" s="34" t="s">
        <v>6239</v>
      </c>
      <c r="D175" s="34"/>
      <c r="E175" s="71">
        <f t="shared" si="6"/>
        <v>1107780</v>
      </c>
      <c r="F175" s="70">
        <f t="shared" si="7"/>
        <v>0</v>
      </c>
      <c r="G175" s="70">
        <f t="shared" si="8"/>
        <v>0</v>
      </c>
      <c r="H175" s="24"/>
    </row>
    <row r="176" spans="1:8">
      <c r="A176" s="34" t="s">
        <v>8182</v>
      </c>
      <c r="B176" s="70">
        <v>1095940</v>
      </c>
      <c r="C176" s="34" t="s">
        <v>6239</v>
      </c>
      <c r="D176" s="34"/>
      <c r="E176" s="71">
        <f t="shared" si="6"/>
        <v>1095940</v>
      </c>
      <c r="F176" s="70">
        <f t="shared" si="7"/>
        <v>0</v>
      </c>
      <c r="G176" s="70">
        <f t="shared" si="8"/>
        <v>0</v>
      </c>
      <c r="H176" s="24"/>
    </row>
    <row r="177" spans="1:8">
      <c r="A177" s="34" t="s">
        <v>8183</v>
      </c>
      <c r="B177" s="70">
        <v>953046</v>
      </c>
      <c r="C177" s="34" t="s">
        <v>6239</v>
      </c>
      <c r="D177" s="34"/>
      <c r="E177" s="71">
        <f t="shared" si="6"/>
        <v>953046</v>
      </c>
      <c r="F177" s="70">
        <f t="shared" si="7"/>
        <v>0</v>
      </c>
      <c r="G177" s="70">
        <f t="shared" si="8"/>
        <v>0</v>
      </c>
      <c r="H177" s="24"/>
    </row>
    <row r="178" spans="1:8">
      <c r="A178" s="34" t="s">
        <v>8184</v>
      </c>
      <c r="B178" s="70">
        <v>858030</v>
      </c>
      <c r="C178" s="34" t="s">
        <v>6239</v>
      </c>
      <c r="D178" s="34"/>
      <c r="E178" s="71">
        <f t="shared" si="6"/>
        <v>858030</v>
      </c>
      <c r="F178" s="70">
        <f t="shared" si="7"/>
        <v>0</v>
      </c>
      <c r="G178" s="70">
        <f t="shared" si="8"/>
        <v>0</v>
      </c>
      <c r="H178" s="24"/>
    </row>
    <row r="179" spans="1:8">
      <c r="A179" s="34" t="s">
        <v>8185</v>
      </c>
      <c r="B179" s="70">
        <v>738520</v>
      </c>
      <c r="C179" s="34" t="s">
        <v>6239</v>
      </c>
      <c r="D179" s="34"/>
      <c r="E179" s="71">
        <f t="shared" si="6"/>
        <v>738520</v>
      </c>
      <c r="F179" s="70">
        <f t="shared" si="7"/>
        <v>0</v>
      </c>
      <c r="G179" s="70">
        <f t="shared" si="8"/>
        <v>0</v>
      </c>
      <c r="H179" s="24"/>
    </row>
    <row r="180" spans="1:8">
      <c r="A180" s="34" t="s">
        <v>8186</v>
      </c>
      <c r="B180" s="70">
        <v>713036.25</v>
      </c>
      <c r="C180" s="34" t="s">
        <v>6239</v>
      </c>
      <c r="D180" s="34"/>
      <c r="E180" s="71">
        <f t="shared" si="6"/>
        <v>713036.25</v>
      </c>
      <c r="F180" s="70">
        <f t="shared" si="7"/>
        <v>0</v>
      </c>
      <c r="G180" s="70">
        <f t="shared" si="8"/>
        <v>0</v>
      </c>
      <c r="H180" s="24"/>
    </row>
    <row r="181" spans="1:8">
      <c r="A181" s="34" t="s">
        <v>8187</v>
      </c>
      <c r="B181" s="70">
        <v>687090</v>
      </c>
      <c r="C181" s="34" t="s">
        <v>6239</v>
      </c>
      <c r="D181" s="34"/>
      <c r="E181" s="71">
        <f t="shared" si="6"/>
        <v>687090</v>
      </c>
      <c r="F181" s="70">
        <f t="shared" si="7"/>
        <v>0</v>
      </c>
      <c r="G181" s="70">
        <f t="shared" si="8"/>
        <v>0</v>
      </c>
      <c r="H181" s="24"/>
    </row>
    <row r="182" spans="1:8">
      <c r="A182" s="34" t="s">
        <v>8188</v>
      </c>
      <c r="B182" s="70">
        <v>574610</v>
      </c>
      <c r="C182" s="34" t="s">
        <v>6239</v>
      </c>
      <c r="D182" s="34"/>
      <c r="E182" s="71">
        <f t="shared" si="6"/>
        <v>574610</v>
      </c>
      <c r="F182" s="70">
        <f t="shared" si="7"/>
        <v>0</v>
      </c>
      <c r="G182" s="70">
        <f t="shared" si="8"/>
        <v>0</v>
      </c>
      <c r="H182" s="24"/>
    </row>
    <row r="183" spans="1:8">
      <c r="A183" s="34" t="s">
        <v>8189</v>
      </c>
      <c r="B183" s="70">
        <v>564990</v>
      </c>
      <c r="C183" s="34" t="s">
        <v>6239</v>
      </c>
      <c r="D183" s="34"/>
      <c r="E183" s="71">
        <f t="shared" si="6"/>
        <v>564990</v>
      </c>
      <c r="F183" s="70">
        <f t="shared" si="7"/>
        <v>0</v>
      </c>
      <c r="G183" s="70">
        <f t="shared" si="8"/>
        <v>0</v>
      </c>
      <c r="H183" s="24"/>
    </row>
    <row r="184" spans="1:8">
      <c r="A184" s="34" t="s">
        <v>8190</v>
      </c>
      <c r="B184" s="70">
        <v>489177</v>
      </c>
      <c r="C184" s="34" t="s">
        <v>6239</v>
      </c>
      <c r="D184" s="34"/>
      <c r="E184" s="71">
        <f t="shared" si="6"/>
        <v>489177</v>
      </c>
      <c r="F184" s="70">
        <f t="shared" si="7"/>
        <v>0</v>
      </c>
      <c r="G184" s="70">
        <f t="shared" si="8"/>
        <v>0</v>
      </c>
      <c r="H184" s="24"/>
    </row>
    <row r="185" spans="1:8">
      <c r="A185" s="34" t="s">
        <v>8191</v>
      </c>
      <c r="B185" s="70">
        <v>52828600</v>
      </c>
      <c r="C185" s="34" t="s">
        <v>6201</v>
      </c>
      <c r="D185" s="34"/>
      <c r="E185" s="71">
        <f t="shared" si="6"/>
        <v>52828600</v>
      </c>
      <c r="F185" s="70">
        <f t="shared" si="7"/>
        <v>0</v>
      </c>
      <c r="G185" s="70">
        <f t="shared" si="8"/>
        <v>500000</v>
      </c>
      <c r="H185" s="24"/>
    </row>
    <row r="186" spans="1:8">
      <c r="A186" s="34" t="s">
        <v>8192</v>
      </c>
      <c r="B186" s="70">
        <v>24204885</v>
      </c>
      <c r="C186" s="34" t="s">
        <v>6201</v>
      </c>
      <c r="D186" s="34"/>
      <c r="E186" s="71">
        <f t="shared" si="6"/>
        <v>24204885</v>
      </c>
      <c r="F186" s="70">
        <f t="shared" si="7"/>
        <v>0</v>
      </c>
      <c r="G186" s="70">
        <f t="shared" si="8"/>
        <v>200000</v>
      </c>
      <c r="H186" s="24"/>
    </row>
    <row r="187" spans="1:8">
      <c r="A187" s="34" t="s">
        <v>8193</v>
      </c>
      <c r="B187" s="70">
        <v>20476077.5</v>
      </c>
      <c r="C187" s="34" t="s">
        <v>6201</v>
      </c>
      <c r="D187" s="34"/>
      <c r="E187" s="71">
        <f t="shared" si="6"/>
        <v>20476077.5</v>
      </c>
      <c r="F187" s="70">
        <f t="shared" si="7"/>
        <v>0</v>
      </c>
      <c r="G187" s="70">
        <f t="shared" si="8"/>
        <v>200000</v>
      </c>
      <c r="H187" s="24"/>
    </row>
    <row r="188" spans="1:8">
      <c r="A188" s="34" t="s">
        <v>8194</v>
      </c>
      <c r="B188" s="70">
        <v>17460300</v>
      </c>
      <c r="C188" s="34" t="s">
        <v>6201</v>
      </c>
      <c r="D188" s="34"/>
      <c r="E188" s="71">
        <f t="shared" si="6"/>
        <v>17460300</v>
      </c>
      <c r="F188" s="70">
        <f t="shared" si="7"/>
        <v>0</v>
      </c>
      <c r="G188" s="70">
        <f t="shared" si="8"/>
        <v>150000</v>
      </c>
      <c r="H188" s="24"/>
    </row>
    <row r="189" spans="1:8">
      <c r="A189" s="34" t="s">
        <v>8195</v>
      </c>
      <c r="B189" s="70">
        <v>17112500</v>
      </c>
      <c r="C189" s="34" t="s">
        <v>6201</v>
      </c>
      <c r="D189" s="34"/>
      <c r="E189" s="71">
        <f t="shared" si="6"/>
        <v>17112500</v>
      </c>
      <c r="F189" s="70">
        <f t="shared" si="7"/>
        <v>0</v>
      </c>
      <c r="G189" s="70">
        <f t="shared" si="8"/>
        <v>150000</v>
      </c>
      <c r="H189" s="24"/>
    </row>
    <row r="190" spans="1:8">
      <c r="A190" s="34" t="s">
        <v>8196</v>
      </c>
      <c r="B190" s="70">
        <v>15354926</v>
      </c>
      <c r="C190" s="34" t="s">
        <v>6201</v>
      </c>
      <c r="D190" s="34"/>
      <c r="E190" s="71">
        <f t="shared" si="6"/>
        <v>15354926</v>
      </c>
      <c r="F190" s="70">
        <f t="shared" si="7"/>
        <v>0</v>
      </c>
      <c r="G190" s="70">
        <f t="shared" si="8"/>
        <v>150000</v>
      </c>
      <c r="H190" s="24"/>
    </row>
    <row r="191" spans="1:8">
      <c r="A191" s="34" t="s">
        <v>8197</v>
      </c>
      <c r="B191" s="70">
        <v>14282258.75</v>
      </c>
      <c r="C191" s="34" t="s">
        <v>6201</v>
      </c>
      <c r="D191" s="34"/>
      <c r="E191" s="71">
        <f t="shared" si="6"/>
        <v>14282258.75</v>
      </c>
      <c r="F191" s="70">
        <f t="shared" si="7"/>
        <v>0</v>
      </c>
      <c r="G191" s="70">
        <f t="shared" si="8"/>
        <v>100000</v>
      </c>
      <c r="H191" s="24"/>
    </row>
    <row r="192" spans="1:8">
      <c r="A192" s="34" t="s">
        <v>8198</v>
      </c>
      <c r="B192" s="70">
        <v>12430520</v>
      </c>
      <c r="C192" s="34" t="s">
        <v>6201</v>
      </c>
      <c r="D192" s="34"/>
      <c r="E192" s="71">
        <f t="shared" si="6"/>
        <v>12430520</v>
      </c>
      <c r="F192" s="70">
        <f t="shared" si="7"/>
        <v>0</v>
      </c>
      <c r="G192" s="70">
        <f t="shared" si="8"/>
        <v>100000</v>
      </c>
      <c r="H192" s="24"/>
    </row>
    <row r="193" spans="1:8">
      <c r="A193" s="34" t="s">
        <v>8199</v>
      </c>
      <c r="B193" s="70">
        <v>8636771.25</v>
      </c>
      <c r="C193" s="34" t="s">
        <v>6201</v>
      </c>
      <c r="D193" s="34"/>
      <c r="E193" s="71">
        <f t="shared" si="6"/>
        <v>8636771.25</v>
      </c>
      <c r="F193" s="70">
        <f t="shared" si="7"/>
        <v>0</v>
      </c>
      <c r="G193" s="70">
        <f t="shared" si="8"/>
        <v>50000</v>
      </c>
      <c r="H193" s="24"/>
    </row>
    <row r="194" spans="1:8">
      <c r="A194" s="34" t="s">
        <v>8200</v>
      </c>
      <c r="B194" s="70">
        <v>6646680</v>
      </c>
      <c r="C194" s="34" t="s">
        <v>6201</v>
      </c>
      <c r="D194" s="34"/>
      <c r="E194" s="71">
        <f t="shared" si="6"/>
        <v>6646680</v>
      </c>
      <c r="F194" s="70">
        <f t="shared" si="7"/>
        <v>0</v>
      </c>
      <c r="G194" s="70">
        <f t="shared" si="8"/>
        <v>50000</v>
      </c>
      <c r="H194" s="24"/>
    </row>
    <row r="195" spans="1:8">
      <c r="A195" s="34" t="s">
        <v>8201</v>
      </c>
      <c r="B195" s="70">
        <v>6646680</v>
      </c>
      <c r="C195" s="34" t="s">
        <v>6201</v>
      </c>
      <c r="D195" s="34"/>
      <c r="E195" s="71">
        <f t="shared" si="6"/>
        <v>6646680</v>
      </c>
      <c r="F195" s="70">
        <f t="shared" si="7"/>
        <v>0</v>
      </c>
      <c r="G195" s="70">
        <f t="shared" si="8"/>
        <v>50000</v>
      </c>
      <c r="H195" s="24"/>
    </row>
    <row r="196" spans="1:8">
      <c r="A196" s="34" t="s">
        <v>8202</v>
      </c>
      <c r="B196" s="70">
        <v>5259920</v>
      </c>
      <c r="C196" s="34" t="s">
        <v>6201</v>
      </c>
      <c r="D196" s="34"/>
      <c r="E196" s="71">
        <f t="shared" si="6"/>
        <v>5259920</v>
      </c>
      <c r="F196" s="70">
        <f t="shared" si="7"/>
        <v>0</v>
      </c>
      <c r="G196" s="70">
        <f t="shared" si="8"/>
        <v>50000</v>
      </c>
      <c r="H196" s="24"/>
    </row>
    <row r="197" spans="1:8">
      <c r="A197" s="34" t="s">
        <v>8203</v>
      </c>
      <c r="B197" s="70">
        <v>4568760</v>
      </c>
      <c r="C197" s="34" t="s">
        <v>6201</v>
      </c>
      <c r="D197" s="34"/>
      <c r="E197" s="71">
        <f t="shared" si="6"/>
        <v>4568760</v>
      </c>
      <c r="F197" s="70">
        <f t="shared" si="7"/>
        <v>0</v>
      </c>
      <c r="G197" s="70">
        <f t="shared" si="8"/>
        <v>0</v>
      </c>
      <c r="H197" s="24"/>
    </row>
    <row r="198" spans="1:8">
      <c r="A198" s="34" t="s">
        <v>8204</v>
      </c>
      <c r="B198" s="70">
        <v>4431120</v>
      </c>
      <c r="C198" s="34" t="s">
        <v>6201</v>
      </c>
      <c r="D198" s="34"/>
      <c r="E198" s="71">
        <f t="shared" ref="E198:E261" si="9">B198-D198</f>
        <v>4431120</v>
      </c>
      <c r="F198" s="70">
        <f t="shared" ref="F198:F261" si="10">IF(OR(C198="SALES001",C198="SALES002",C198="SALES003",C198="SALES004", C198="SALES012",C198="SALES014",C198="ROSDIANA PERMATA SARI"),((ROUNDDOWN(E198/5000000,0))*50000),0)</f>
        <v>0</v>
      </c>
      <c r="G198" s="70">
        <f t="shared" ref="G198:G261" si="11">IF(F198=0,((ROUNDDOWN(E198/5000000,0))*50000),0)</f>
        <v>0</v>
      </c>
      <c r="H198" s="24"/>
    </row>
    <row r="199" spans="1:8">
      <c r="A199" s="34" t="s">
        <v>8205</v>
      </c>
      <c r="B199" s="70">
        <v>3916635</v>
      </c>
      <c r="C199" s="34" t="s">
        <v>6201</v>
      </c>
      <c r="D199" s="34"/>
      <c r="E199" s="71">
        <f t="shared" si="9"/>
        <v>3916635</v>
      </c>
      <c r="F199" s="70">
        <f t="shared" si="10"/>
        <v>0</v>
      </c>
      <c r="G199" s="70">
        <f t="shared" si="11"/>
        <v>0</v>
      </c>
      <c r="H199" s="24"/>
    </row>
    <row r="200" spans="1:8">
      <c r="A200" s="34" t="s">
        <v>8206</v>
      </c>
      <c r="B200" s="70">
        <v>3459870</v>
      </c>
      <c r="C200" s="34" t="s">
        <v>6201</v>
      </c>
      <c r="D200" s="34"/>
      <c r="E200" s="71">
        <f t="shared" si="9"/>
        <v>3459870</v>
      </c>
      <c r="F200" s="70">
        <f t="shared" si="10"/>
        <v>0</v>
      </c>
      <c r="G200" s="70">
        <f t="shared" si="11"/>
        <v>0</v>
      </c>
      <c r="H200" s="24"/>
    </row>
    <row r="201" spans="1:8">
      <c r="A201" s="34" t="s">
        <v>8207</v>
      </c>
      <c r="B201" s="70">
        <v>2523400</v>
      </c>
      <c r="C201" s="34" t="s">
        <v>6201</v>
      </c>
      <c r="D201" s="70"/>
      <c r="E201" s="71">
        <f t="shared" si="9"/>
        <v>2523400</v>
      </c>
      <c r="F201" s="70">
        <f t="shared" si="10"/>
        <v>0</v>
      </c>
      <c r="G201" s="70">
        <f t="shared" si="11"/>
        <v>0</v>
      </c>
      <c r="H201" s="24"/>
    </row>
    <row r="202" spans="1:8">
      <c r="A202" s="34" t="s">
        <v>8208</v>
      </c>
      <c r="B202" s="70">
        <v>2215560</v>
      </c>
      <c r="C202" s="34" t="s">
        <v>6201</v>
      </c>
      <c r="D202" s="70"/>
      <c r="E202" s="71">
        <f t="shared" si="9"/>
        <v>2215560</v>
      </c>
      <c r="F202" s="70">
        <f t="shared" si="10"/>
        <v>0</v>
      </c>
      <c r="G202" s="70">
        <f t="shared" si="11"/>
        <v>0</v>
      </c>
      <c r="H202" s="24"/>
    </row>
    <row r="203" spans="1:8">
      <c r="A203" s="34" t="s">
        <v>8209</v>
      </c>
      <c r="B203" s="70">
        <v>2215560</v>
      </c>
      <c r="C203" s="34" t="s">
        <v>6201</v>
      </c>
      <c r="D203" s="34"/>
      <c r="E203" s="71">
        <f t="shared" si="9"/>
        <v>2215560</v>
      </c>
      <c r="F203" s="70">
        <f t="shared" si="10"/>
        <v>0</v>
      </c>
      <c r="G203" s="70">
        <f t="shared" si="11"/>
        <v>0</v>
      </c>
      <c r="H203" s="24"/>
    </row>
    <row r="204" spans="1:8">
      <c r="A204" s="34" t="s">
        <v>8210</v>
      </c>
      <c r="B204" s="70">
        <v>2215560</v>
      </c>
      <c r="C204" s="34" t="s">
        <v>6201</v>
      </c>
      <c r="D204" s="34"/>
      <c r="E204" s="71">
        <f t="shared" si="9"/>
        <v>2215560</v>
      </c>
      <c r="F204" s="70">
        <f t="shared" si="10"/>
        <v>0</v>
      </c>
      <c r="G204" s="70">
        <f t="shared" si="11"/>
        <v>0</v>
      </c>
      <c r="H204" s="24"/>
    </row>
    <row r="205" spans="1:8">
      <c r="A205" s="34" t="s">
        <v>8211</v>
      </c>
      <c r="B205" s="70">
        <v>1618380</v>
      </c>
      <c r="C205" s="34" t="s">
        <v>6201</v>
      </c>
      <c r="D205" s="70"/>
      <c r="E205" s="71">
        <f t="shared" si="9"/>
        <v>1618380</v>
      </c>
      <c r="F205" s="70">
        <f t="shared" si="10"/>
        <v>0</v>
      </c>
      <c r="G205" s="70">
        <f t="shared" si="11"/>
        <v>0</v>
      </c>
      <c r="H205" s="24"/>
    </row>
    <row r="206" spans="1:8">
      <c r="A206" s="34" t="s">
        <v>8212</v>
      </c>
      <c r="B206" s="70">
        <v>1142190</v>
      </c>
      <c r="C206" s="34" t="s">
        <v>6201</v>
      </c>
      <c r="D206" s="34"/>
      <c r="E206" s="71">
        <f t="shared" si="9"/>
        <v>1142190</v>
      </c>
      <c r="F206" s="70">
        <f t="shared" si="10"/>
        <v>0</v>
      </c>
      <c r="G206" s="70">
        <f t="shared" si="11"/>
        <v>0</v>
      </c>
      <c r="H206" s="24"/>
    </row>
    <row r="207" spans="1:8">
      <c r="A207" s="34" t="s">
        <v>8213</v>
      </c>
      <c r="B207" s="70">
        <v>838512.5</v>
      </c>
      <c r="C207" s="34" t="s">
        <v>6201</v>
      </c>
      <c r="D207" s="34"/>
      <c r="E207" s="71">
        <f t="shared" si="9"/>
        <v>838512.5</v>
      </c>
      <c r="F207" s="70">
        <f t="shared" si="10"/>
        <v>0</v>
      </c>
      <c r="G207" s="70">
        <f t="shared" si="11"/>
        <v>0</v>
      </c>
      <c r="H207" s="24"/>
    </row>
    <row r="208" spans="1:8">
      <c r="A208" s="34" t="s">
        <v>8214</v>
      </c>
      <c r="B208" s="70">
        <v>36487087.5</v>
      </c>
      <c r="C208" s="34" t="s">
        <v>6183</v>
      </c>
      <c r="D208" s="34"/>
      <c r="E208" s="71">
        <f t="shared" si="9"/>
        <v>36487087.5</v>
      </c>
      <c r="F208" s="70">
        <f t="shared" si="10"/>
        <v>0</v>
      </c>
      <c r="G208" s="70">
        <f t="shared" si="11"/>
        <v>350000</v>
      </c>
      <c r="H208" s="24"/>
    </row>
    <row r="209" spans="1:8">
      <c r="A209" s="34" t="s">
        <v>8215</v>
      </c>
      <c r="B209" s="70">
        <v>21960062.5</v>
      </c>
      <c r="C209" s="34" t="s">
        <v>6183</v>
      </c>
      <c r="D209" s="34"/>
      <c r="E209" s="71">
        <f t="shared" si="9"/>
        <v>21960062.5</v>
      </c>
      <c r="F209" s="70">
        <f t="shared" si="10"/>
        <v>0</v>
      </c>
      <c r="G209" s="70">
        <f t="shared" si="11"/>
        <v>200000</v>
      </c>
      <c r="H209" s="24"/>
    </row>
    <row r="210" spans="1:8">
      <c r="A210" s="34" t="s">
        <v>8216</v>
      </c>
      <c r="B210" s="70">
        <v>8497743.75</v>
      </c>
      <c r="C210" s="34" t="s">
        <v>6183</v>
      </c>
      <c r="D210" s="34"/>
      <c r="E210" s="71">
        <f t="shared" si="9"/>
        <v>8497743.75</v>
      </c>
      <c r="F210" s="70">
        <f t="shared" si="10"/>
        <v>0</v>
      </c>
      <c r="G210" s="70">
        <f t="shared" si="11"/>
        <v>50000</v>
      </c>
      <c r="H210" s="24"/>
    </row>
    <row r="211" spans="1:8">
      <c r="A211" s="34" t="s">
        <v>8217</v>
      </c>
      <c r="B211" s="70">
        <v>8014900</v>
      </c>
      <c r="C211" s="34" t="s">
        <v>6183</v>
      </c>
      <c r="D211" s="34"/>
      <c r="E211" s="71">
        <f t="shared" si="9"/>
        <v>8014900</v>
      </c>
      <c r="F211" s="70">
        <f t="shared" si="10"/>
        <v>0</v>
      </c>
      <c r="G211" s="70">
        <f t="shared" si="11"/>
        <v>50000</v>
      </c>
      <c r="H211" s="24"/>
    </row>
    <row r="212" spans="1:8">
      <c r="A212" s="34" t="s">
        <v>8218</v>
      </c>
      <c r="B212" s="70">
        <v>6890602.5</v>
      </c>
      <c r="C212" s="34" t="s">
        <v>6183</v>
      </c>
      <c r="D212" s="34"/>
      <c r="E212" s="71">
        <f t="shared" si="9"/>
        <v>6890602.5</v>
      </c>
      <c r="F212" s="70">
        <f t="shared" si="10"/>
        <v>0</v>
      </c>
      <c r="G212" s="70">
        <f t="shared" si="11"/>
        <v>50000</v>
      </c>
      <c r="H212" s="24"/>
    </row>
    <row r="213" spans="1:8">
      <c r="A213" s="34" t="s">
        <v>8219</v>
      </c>
      <c r="B213" s="70">
        <v>5359080</v>
      </c>
      <c r="C213" s="34" t="s">
        <v>6183</v>
      </c>
      <c r="D213" s="34"/>
      <c r="E213" s="71">
        <f t="shared" si="9"/>
        <v>5359080</v>
      </c>
      <c r="F213" s="70">
        <f t="shared" si="10"/>
        <v>0</v>
      </c>
      <c r="G213" s="70">
        <f t="shared" si="11"/>
        <v>50000</v>
      </c>
      <c r="H213" s="24"/>
    </row>
    <row r="214" spans="1:8">
      <c r="A214" s="34" t="s">
        <v>8220</v>
      </c>
      <c r="B214" s="70">
        <v>4431120</v>
      </c>
      <c r="C214" s="34" t="s">
        <v>6183</v>
      </c>
      <c r="D214" s="34"/>
      <c r="E214" s="71">
        <f t="shared" si="9"/>
        <v>4431120</v>
      </c>
      <c r="F214" s="70">
        <f t="shared" si="10"/>
        <v>0</v>
      </c>
      <c r="G214" s="70">
        <f t="shared" si="11"/>
        <v>0</v>
      </c>
      <c r="H214" s="24"/>
    </row>
    <row r="215" spans="1:8">
      <c r="A215" s="34" t="s">
        <v>8221</v>
      </c>
      <c r="B215" s="70">
        <v>3045100</v>
      </c>
      <c r="C215" s="34" t="s">
        <v>6183</v>
      </c>
      <c r="D215" s="34"/>
      <c r="E215" s="71">
        <f t="shared" si="9"/>
        <v>3045100</v>
      </c>
      <c r="F215" s="70">
        <f t="shared" si="10"/>
        <v>0</v>
      </c>
      <c r="G215" s="70">
        <f t="shared" si="11"/>
        <v>0</v>
      </c>
      <c r="H215" s="24"/>
    </row>
    <row r="216" spans="1:8">
      <c r="A216" s="34" t="s">
        <v>8222</v>
      </c>
      <c r="B216" s="70">
        <v>2609055</v>
      </c>
      <c r="C216" s="34" t="s">
        <v>6183</v>
      </c>
      <c r="D216" s="34"/>
      <c r="E216" s="71">
        <f t="shared" si="9"/>
        <v>2609055</v>
      </c>
      <c r="F216" s="70">
        <f t="shared" si="10"/>
        <v>0</v>
      </c>
      <c r="G216" s="70">
        <f t="shared" si="11"/>
        <v>0</v>
      </c>
      <c r="H216" s="24"/>
    </row>
    <row r="217" spans="1:8">
      <c r="A217" s="34" t="s">
        <v>8223</v>
      </c>
      <c r="B217" s="70">
        <v>2582970</v>
      </c>
      <c r="C217" s="34" t="s">
        <v>6183</v>
      </c>
      <c r="D217" s="34"/>
      <c r="E217" s="71">
        <f t="shared" si="9"/>
        <v>2582970</v>
      </c>
      <c r="F217" s="70">
        <f t="shared" si="10"/>
        <v>0</v>
      </c>
      <c r="G217" s="70">
        <f t="shared" si="11"/>
        <v>0</v>
      </c>
      <c r="H217" s="24"/>
    </row>
    <row r="218" spans="1:8">
      <c r="A218" s="34" t="s">
        <v>8224</v>
      </c>
      <c r="B218" s="70">
        <v>2529690</v>
      </c>
      <c r="C218" s="34" t="s">
        <v>6183</v>
      </c>
      <c r="D218" s="34"/>
      <c r="E218" s="71">
        <f t="shared" si="9"/>
        <v>2529690</v>
      </c>
      <c r="F218" s="70">
        <f t="shared" si="10"/>
        <v>0</v>
      </c>
      <c r="G218" s="70">
        <f t="shared" si="11"/>
        <v>0</v>
      </c>
      <c r="H218" s="24"/>
    </row>
    <row r="219" spans="1:8">
      <c r="A219" s="34" t="s">
        <v>8225</v>
      </c>
      <c r="B219" s="70">
        <v>2384927.5</v>
      </c>
      <c r="C219" s="34" t="s">
        <v>6183</v>
      </c>
      <c r="D219" s="34"/>
      <c r="E219" s="71">
        <f t="shared" si="9"/>
        <v>2384927.5</v>
      </c>
      <c r="F219" s="70">
        <f t="shared" si="10"/>
        <v>0</v>
      </c>
      <c r="G219" s="70">
        <f t="shared" si="11"/>
        <v>0</v>
      </c>
      <c r="H219" s="24"/>
    </row>
    <row r="220" spans="1:8">
      <c r="A220" s="34" t="s">
        <v>8226</v>
      </c>
      <c r="B220" s="70">
        <v>2284380</v>
      </c>
      <c r="C220" s="34" t="s">
        <v>6183</v>
      </c>
      <c r="D220" s="34"/>
      <c r="E220" s="71">
        <f t="shared" si="9"/>
        <v>2284380</v>
      </c>
      <c r="F220" s="70">
        <f t="shared" si="10"/>
        <v>0</v>
      </c>
      <c r="G220" s="70">
        <f t="shared" si="11"/>
        <v>0</v>
      </c>
      <c r="H220" s="24"/>
    </row>
    <row r="221" spans="1:8">
      <c r="A221" s="34" t="s">
        <v>8227</v>
      </c>
      <c r="B221" s="70">
        <v>2284380</v>
      </c>
      <c r="C221" s="34" t="s">
        <v>6183</v>
      </c>
      <c r="D221" s="34"/>
      <c r="E221" s="71">
        <f t="shared" si="9"/>
        <v>2284380</v>
      </c>
      <c r="F221" s="70">
        <f t="shared" si="10"/>
        <v>0</v>
      </c>
      <c r="G221" s="70">
        <f t="shared" si="11"/>
        <v>0</v>
      </c>
      <c r="H221" s="24"/>
    </row>
    <row r="222" spans="1:8">
      <c r="A222" s="34" t="s">
        <v>8228</v>
      </c>
      <c r="B222" s="70">
        <v>2215560</v>
      </c>
      <c r="C222" s="34" t="s">
        <v>6183</v>
      </c>
      <c r="D222" s="34"/>
      <c r="E222" s="71">
        <f t="shared" si="9"/>
        <v>2215560</v>
      </c>
      <c r="F222" s="70">
        <f t="shared" si="10"/>
        <v>0</v>
      </c>
      <c r="G222" s="70">
        <f t="shared" si="11"/>
        <v>0</v>
      </c>
      <c r="H222" s="24"/>
    </row>
    <row r="223" spans="1:8">
      <c r="A223" s="34" t="s">
        <v>8229</v>
      </c>
      <c r="B223" s="70">
        <v>2061270</v>
      </c>
      <c r="C223" s="34" t="s">
        <v>6183</v>
      </c>
      <c r="D223" s="34"/>
      <c r="E223" s="71">
        <f t="shared" si="9"/>
        <v>2061270</v>
      </c>
      <c r="F223" s="70">
        <f t="shared" si="10"/>
        <v>0</v>
      </c>
      <c r="G223" s="70">
        <f t="shared" si="11"/>
        <v>0</v>
      </c>
      <c r="H223" s="24"/>
    </row>
    <row r="224" spans="1:8">
      <c r="A224" s="34" t="s">
        <v>8230</v>
      </c>
      <c r="B224" s="70">
        <v>1897360</v>
      </c>
      <c r="C224" s="34" t="s">
        <v>6183</v>
      </c>
      <c r="D224" s="34"/>
      <c r="E224" s="71">
        <f t="shared" si="9"/>
        <v>1897360</v>
      </c>
      <c r="F224" s="70">
        <f t="shared" si="10"/>
        <v>0</v>
      </c>
      <c r="G224" s="70">
        <f t="shared" si="11"/>
        <v>0</v>
      </c>
      <c r="H224" s="24"/>
    </row>
    <row r="225" spans="1:8">
      <c r="A225" s="34" t="s">
        <v>8231</v>
      </c>
      <c r="B225" s="70">
        <v>1661670</v>
      </c>
      <c r="C225" s="34" t="s">
        <v>6183</v>
      </c>
      <c r="D225" s="34"/>
      <c r="E225" s="71">
        <f t="shared" si="9"/>
        <v>1661670</v>
      </c>
      <c r="F225" s="70">
        <f t="shared" si="10"/>
        <v>0</v>
      </c>
      <c r="G225" s="70">
        <f t="shared" si="11"/>
        <v>0</v>
      </c>
      <c r="H225" s="24"/>
    </row>
    <row r="226" spans="1:8">
      <c r="A226" s="34" t="s">
        <v>8232</v>
      </c>
      <c r="B226" s="70">
        <v>1576533</v>
      </c>
      <c r="C226" s="34" t="s">
        <v>6183</v>
      </c>
      <c r="D226" s="34"/>
      <c r="E226" s="71">
        <f t="shared" si="9"/>
        <v>1576533</v>
      </c>
      <c r="F226" s="70">
        <f t="shared" si="10"/>
        <v>0</v>
      </c>
      <c r="G226" s="70">
        <f t="shared" si="11"/>
        <v>0</v>
      </c>
      <c r="H226" s="24"/>
    </row>
    <row r="227" spans="1:8">
      <c r="A227" s="34" t="s">
        <v>8233</v>
      </c>
      <c r="B227" s="70">
        <v>1532632.5</v>
      </c>
      <c r="C227" s="34" t="s">
        <v>6183</v>
      </c>
      <c r="D227" s="34"/>
      <c r="E227" s="71">
        <f t="shared" si="9"/>
        <v>1532632.5</v>
      </c>
      <c r="F227" s="70">
        <f t="shared" si="10"/>
        <v>0</v>
      </c>
      <c r="G227" s="70">
        <f t="shared" si="11"/>
        <v>0</v>
      </c>
      <c r="H227" s="24"/>
    </row>
    <row r="228" spans="1:8">
      <c r="A228" s="34" t="s">
        <v>8234</v>
      </c>
      <c r="B228" s="70">
        <v>687090</v>
      </c>
      <c r="C228" s="34" t="s">
        <v>6183</v>
      </c>
      <c r="D228" s="70"/>
      <c r="E228" s="71">
        <f t="shared" si="9"/>
        <v>687090</v>
      </c>
      <c r="F228" s="70">
        <f t="shared" si="10"/>
        <v>0</v>
      </c>
      <c r="G228" s="70">
        <f t="shared" si="11"/>
        <v>0</v>
      </c>
      <c r="H228" s="24"/>
    </row>
    <row r="229" spans="1:8">
      <c r="A229" s="34" t="s">
        <v>8235</v>
      </c>
      <c r="B229" s="70">
        <v>510822</v>
      </c>
      <c r="C229" s="34" t="s">
        <v>6183</v>
      </c>
      <c r="D229" s="34"/>
      <c r="E229" s="71">
        <f t="shared" si="9"/>
        <v>510822</v>
      </c>
      <c r="F229" s="70">
        <f t="shared" si="10"/>
        <v>0</v>
      </c>
      <c r="G229" s="70">
        <f t="shared" si="11"/>
        <v>0</v>
      </c>
      <c r="H229" s="24"/>
    </row>
    <row r="230" spans="1:8">
      <c r="A230" s="34" t="s">
        <v>8236</v>
      </c>
      <c r="B230" s="70">
        <v>16333576</v>
      </c>
      <c r="C230" s="34" t="s">
        <v>6138</v>
      </c>
      <c r="D230" s="34"/>
      <c r="E230" s="71">
        <f t="shared" si="9"/>
        <v>16333576</v>
      </c>
      <c r="F230" s="70">
        <f t="shared" si="10"/>
        <v>150000</v>
      </c>
      <c r="G230" s="70">
        <f t="shared" si="11"/>
        <v>0</v>
      </c>
      <c r="H230" s="24"/>
    </row>
    <row r="231" spans="1:8">
      <c r="A231" s="34" t="s">
        <v>8237</v>
      </c>
      <c r="B231" s="70">
        <v>11750182.499992</v>
      </c>
      <c r="C231" s="34" t="s">
        <v>6138</v>
      </c>
      <c r="D231" s="34"/>
      <c r="E231" s="71">
        <f t="shared" si="9"/>
        <v>11750182.499992</v>
      </c>
      <c r="F231" s="70">
        <f t="shared" si="10"/>
        <v>100000</v>
      </c>
      <c r="G231" s="70">
        <f t="shared" si="11"/>
        <v>0</v>
      </c>
      <c r="H231" s="24"/>
    </row>
    <row r="232" spans="1:8">
      <c r="A232" s="34" t="s">
        <v>8238</v>
      </c>
      <c r="B232" s="70">
        <v>11333840</v>
      </c>
      <c r="C232" s="34" t="s">
        <v>6138</v>
      </c>
      <c r="D232" s="34"/>
      <c r="E232" s="71">
        <f t="shared" si="9"/>
        <v>11333840</v>
      </c>
      <c r="F232" s="70">
        <f t="shared" si="10"/>
        <v>100000</v>
      </c>
      <c r="G232" s="70">
        <f t="shared" si="11"/>
        <v>0</v>
      </c>
      <c r="H232" s="24"/>
    </row>
    <row r="233" spans="1:8">
      <c r="A233" s="34" t="s">
        <v>8239</v>
      </c>
      <c r="B233" s="70">
        <v>11044130</v>
      </c>
      <c r="C233" s="34" t="s">
        <v>6138</v>
      </c>
      <c r="D233" s="34"/>
      <c r="E233" s="71">
        <f t="shared" si="9"/>
        <v>11044130</v>
      </c>
      <c r="F233" s="70">
        <f t="shared" si="10"/>
        <v>100000</v>
      </c>
      <c r="G233" s="70">
        <f t="shared" si="11"/>
        <v>0</v>
      </c>
      <c r="H233" s="24"/>
    </row>
    <row r="234" spans="1:8">
      <c r="A234" s="34" t="s">
        <v>8240</v>
      </c>
      <c r="B234" s="70">
        <v>9724913.4999919999</v>
      </c>
      <c r="C234" s="34" t="s">
        <v>6138</v>
      </c>
      <c r="D234" s="34"/>
      <c r="E234" s="71">
        <f t="shared" si="9"/>
        <v>9724913.4999919999</v>
      </c>
      <c r="F234" s="70">
        <f t="shared" si="10"/>
        <v>50000</v>
      </c>
      <c r="G234" s="70">
        <f t="shared" si="11"/>
        <v>0</v>
      </c>
      <c r="H234" s="24"/>
    </row>
    <row r="235" spans="1:8">
      <c r="A235" s="34" t="s">
        <v>8241</v>
      </c>
      <c r="B235" s="70">
        <v>7678054.9925999995</v>
      </c>
      <c r="C235" s="34" t="s">
        <v>6138</v>
      </c>
      <c r="D235" s="34"/>
      <c r="E235" s="71">
        <f t="shared" si="9"/>
        <v>7678054.9925999995</v>
      </c>
      <c r="F235" s="70">
        <f t="shared" si="10"/>
        <v>50000</v>
      </c>
      <c r="G235" s="70">
        <f t="shared" si="11"/>
        <v>0</v>
      </c>
      <c r="H235" s="24"/>
    </row>
    <row r="236" spans="1:8">
      <c r="A236" s="34" t="s">
        <v>8242</v>
      </c>
      <c r="B236" s="70">
        <v>7579450</v>
      </c>
      <c r="C236" s="34" t="s">
        <v>6138</v>
      </c>
      <c r="D236" s="34"/>
      <c r="E236" s="71">
        <f t="shared" si="9"/>
        <v>7579450</v>
      </c>
      <c r="F236" s="70">
        <f t="shared" si="10"/>
        <v>50000</v>
      </c>
      <c r="G236" s="70">
        <f t="shared" si="11"/>
        <v>0</v>
      </c>
      <c r="H236" s="24"/>
    </row>
    <row r="237" spans="1:8">
      <c r="A237" s="34" t="s">
        <v>8243</v>
      </c>
      <c r="B237" s="70">
        <v>7256162.5</v>
      </c>
      <c r="C237" s="34" t="s">
        <v>6138</v>
      </c>
      <c r="D237" s="34"/>
      <c r="E237" s="71">
        <f t="shared" si="9"/>
        <v>7256162.5</v>
      </c>
      <c r="F237" s="70">
        <f t="shared" si="10"/>
        <v>50000</v>
      </c>
      <c r="G237" s="70">
        <f t="shared" si="11"/>
        <v>0</v>
      </c>
      <c r="H237" s="24"/>
    </row>
    <row r="238" spans="1:8">
      <c r="A238" s="34" t="s">
        <v>8244</v>
      </c>
      <c r="B238" s="70">
        <v>6705047.4999919999</v>
      </c>
      <c r="C238" s="34" t="s">
        <v>6138</v>
      </c>
      <c r="D238" s="34"/>
      <c r="E238" s="71">
        <f t="shared" si="9"/>
        <v>6705047.4999919999</v>
      </c>
      <c r="F238" s="70">
        <f t="shared" si="10"/>
        <v>50000</v>
      </c>
      <c r="G238" s="70">
        <f t="shared" si="11"/>
        <v>0</v>
      </c>
      <c r="H238" s="24"/>
    </row>
    <row r="239" spans="1:8">
      <c r="A239" s="34" t="s">
        <v>8245</v>
      </c>
      <c r="B239" s="70">
        <v>6308407.5</v>
      </c>
      <c r="C239" s="34" t="s">
        <v>6138</v>
      </c>
      <c r="D239" s="34"/>
      <c r="E239" s="71">
        <f t="shared" si="9"/>
        <v>6308407.5</v>
      </c>
      <c r="F239" s="70">
        <f t="shared" si="10"/>
        <v>50000</v>
      </c>
      <c r="G239" s="70">
        <f t="shared" si="11"/>
        <v>0</v>
      </c>
      <c r="H239" s="24"/>
    </row>
    <row r="240" spans="1:8">
      <c r="A240" s="34" t="s">
        <v>8246</v>
      </c>
      <c r="B240" s="70">
        <v>5541212.5</v>
      </c>
      <c r="C240" s="34" t="s">
        <v>6138</v>
      </c>
      <c r="D240" s="34"/>
      <c r="E240" s="71">
        <f t="shared" si="9"/>
        <v>5541212.5</v>
      </c>
      <c r="F240" s="70">
        <f t="shared" si="10"/>
        <v>50000</v>
      </c>
      <c r="G240" s="70">
        <f t="shared" si="11"/>
        <v>0</v>
      </c>
      <c r="H240" s="24"/>
    </row>
    <row r="241" spans="1:8">
      <c r="A241" s="34" t="s">
        <v>8247</v>
      </c>
      <c r="B241" s="70">
        <v>5170750</v>
      </c>
      <c r="C241" s="34" t="s">
        <v>6138</v>
      </c>
      <c r="D241" s="34"/>
      <c r="E241" s="71">
        <f t="shared" si="9"/>
        <v>5170750</v>
      </c>
      <c r="F241" s="70">
        <f t="shared" si="10"/>
        <v>50000</v>
      </c>
      <c r="G241" s="70">
        <f t="shared" si="11"/>
        <v>0</v>
      </c>
      <c r="H241" s="24"/>
    </row>
    <row r="242" spans="1:8">
      <c r="A242" s="34" t="s">
        <v>8248</v>
      </c>
      <c r="B242" s="70">
        <v>5074087.5</v>
      </c>
      <c r="C242" s="34" t="s">
        <v>6138</v>
      </c>
      <c r="D242" s="34"/>
      <c r="E242" s="71">
        <f t="shared" si="9"/>
        <v>5074087.5</v>
      </c>
      <c r="F242" s="70">
        <f t="shared" si="10"/>
        <v>50000</v>
      </c>
      <c r="G242" s="70">
        <f t="shared" si="11"/>
        <v>0</v>
      </c>
      <c r="H242" s="24"/>
    </row>
    <row r="243" spans="1:8">
      <c r="A243" s="34" t="s">
        <v>8249</v>
      </c>
      <c r="B243" s="70">
        <v>3595484.25</v>
      </c>
      <c r="C243" s="34" t="s">
        <v>6138</v>
      </c>
      <c r="D243" s="34"/>
      <c r="E243" s="71">
        <f t="shared" si="9"/>
        <v>3595484.25</v>
      </c>
      <c r="F243" s="70">
        <f t="shared" si="10"/>
        <v>0</v>
      </c>
      <c r="G243" s="70">
        <f t="shared" si="11"/>
        <v>0</v>
      </c>
      <c r="H243" s="24"/>
    </row>
    <row r="244" spans="1:8">
      <c r="A244" s="34" t="s">
        <v>8250</v>
      </c>
      <c r="B244" s="70">
        <v>3460610</v>
      </c>
      <c r="C244" s="34" t="s">
        <v>6138</v>
      </c>
      <c r="D244" s="34"/>
      <c r="E244" s="71">
        <f t="shared" si="9"/>
        <v>3460610</v>
      </c>
      <c r="F244" s="70">
        <f t="shared" si="10"/>
        <v>0</v>
      </c>
      <c r="G244" s="70">
        <f t="shared" si="11"/>
        <v>0</v>
      </c>
      <c r="H244" s="24"/>
    </row>
    <row r="245" spans="1:8">
      <c r="A245" s="34" t="s">
        <v>8251</v>
      </c>
      <c r="B245" s="70">
        <v>2603597.5</v>
      </c>
      <c r="C245" s="34" t="s">
        <v>6138</v>
      </c>
      <c r="D245" s="34"/>
      <c r="E245" s="71">
        <f t="shared" si="9"/>
        <v>2603597.5</v>
      </c>
      <c r="F245" s="70">
        <f t="shared" si="10"/>
        <v>0</v>
      </c>
      <c r="G245" s="70">
        <f t="shared" si="11"/>
        <v>0</v>
      </c>
      <c r="H245" s="24"/>
    </row>
    <row r="246" spans="1:8">
      <c r="A246" s="34" t="s">
        <v>8252</v>
      </c>
      <c r="B246" s="70">
        <v>2567430</v>
      </c>
      <c r="C246" s="34" t="s">
        <v>6138</v>
      </c>
      <c r="D246" s="34"/>
      <c r="E246" s="71">
        <f t="shared" si="9"/>
        <v>2567430</v>
      </c>
      <c r="F246" s="70">
        <f t="shared" si="10"/>
        <v>0</v>
      </c>
      <c r="G246" s="70">
        <f t="shared" si="11"/>
        <v>0</v>
      </c>
      <c r="H246" s="24"/>
    </row>
    <row r="247" spans="1:8">
      <c r="A247" s="34" t="s">
        <v>8253</v>
      </c>
      <c r="B247" s="70">
        <v>2555960</v>
      </c>
      <c r="C247" s="34" t="s">
        <v>6138</v>
      </c>
      <c r="D247" s="34"/>
      <c r="E247" s="71">
        <f t="shared" si="9"/>
        <v>2555960</v>
      </c>
      <c r="F247" s="70">
        <f t="shared" si="10"/>
        <v>0</v>
      </c>
      <c r="G247" s="70">
        <f t="shared" si="11"/>
        <v>0</v>
      </c>
      <c r="H247" s="24"/>
    </row>
    <row r="248" spans="1:8">
      <c r="A248" s="34" t="s">
        <v>8254</v>
      </c>
      <c r="B248" s="70">
        <v>2490285</v>
      </c>
      <c r="C248" s="34" t="s">
        <v>6138</v>
      </c>
      <c r="D248" s="34"/>
      <c r="E248" s="71">
        <f t="shared" si="9"/>
        <v>2490285</v>
      </c>
      <c r="F248" s="70">
        <f t="shared" si="10"/>
        <v>0</v>
      </c>
      <c r="G248" s="70">
        <f t="shared" si="11"/>
        <v>0</v>
      </c>
      <c r="H248" s="24"/>
    </row>
    <row r="249" spans="1:8">
      <c r="A249" s="34" t="s">
        <v>8255</v>
      </c>
      <c r="B249" s="70">
        <v>1930845</v>
      </c>
      <c r="C249" s="34" t="s">
        <v>6138</v>
      </c>
      <c r="D249" s="34"/>
      <c r="E249" s="71">
        <f t="shared" si="9"/>
        <v>1930845</v>
      </c>
      <c r="F249" s="70">
        <f t="shared" si="10"/>
        <v>0</v>
      </c>
      <c r="G249" s="70">
        <f t="shared" si="11"/>
        <v>0</v>
      </c>
      <c r="H249" s="24"/>
    </row>
    <row r="250" spans="1:8">
      <c r="A250" s="34" t="s">
        <v>8256</v>
      </c>
      <c r="B250" s="70">
        <v>1553260</v>
      </c>
      <c r="C250" s="34" t="s">
        <v>6138</v>
      </c>
      <c r="D250" s="34"/>
      <c r="E250" s="71">
        <f t="shared" si="9"/>
        <v>1553260</v>
      </c>
      <c r="F250" s="70">
        <f t="shared" si="10"/>
        <v>0</v>
      </c>
      <c r="G250" s="70">
        <f t="shared" si="11"/>
        <v>0</v>
      </c>
      <c r="H250" s="24"/>
    </row>
    <row r="251" spans="1:8">
      <c r="A251" s="34" t="s">
        <v>8257</v>
      </c>
      <c r="B251" s="70">
        <v>1533280</v>
      </c>
      <c r="C251" s="34" t="s">
        <v>6138</v>
      </c>
      <c r="D251" s="34"/>
      <c r="E251" s="71">
        <f t="shared" si="9"/>
        <v>1533280</v>
      </c>
      <c r="F251" s="70">
        <f t="shared" si="10"/>
        <v>0</v>
      </c>
      <c r="G251" s="70">
        <f t="shared" si="11"/>
        <v>0</v>
      </c>
      <c r="H251" s="24"/>
    </row>
    <row r="252" spans="1:8">
      <c r="A252" s="34" t="s">
        <v>8258</v>
      </c>
      <c r="B252" s="70">
        <v>601620</v>
      </c>
      <c r="C252" s="34" t="s">
        <v>6138</v>
      </c>
      <c r="D252" s="34"/>
      <c r="E252" s="71">
        <f t="shared" si="9"/>
        <v>601620</v>
      </c>
      <c r="F252" s="70">
        <f t="shared" si="10"/>
        <v>0</v>
      </c>
      <c r="G252" s="70">
        <f t="shared" si="11"/>
        <v>0</v>
      </c>
      <c r="H252" s="24"/>
    </row>
    <row r="253" spans="1:8">
      <c r="A253" s="34" t="s">
        <v>8259</v>
      </c>
      <c r="B253" s="70">
        <v>184630</v>
      </c>
      <c r="C253" s="34" t="s">
        <v>6138</v>
      </c>
      <c r="D253" s="34"/>
      <c r="E253" s="71">
        <f t="shared" si="9"/>
        <v>184630</v>
      </c>
      <c r="F253" s="70">
        <f t="shared" si="10"/>
        <v>0</v>
      </c>
      <c r="G253" s="70">
        <f t="shared" si="11"/>
        <v>0</v>
      </c>
      <c r="H253" s="24"/>
    </row>
    <row r="254" spans="1:8">
      <c r="A254" s="34" t="s">
        <v>8260</v>
      </c>
      <c r="B254" s="70">
        <v>26332807.5</v>
      </c>
      <c r="C254" s="34" t="s">
        <v>6196</v>
      </c>
      <c r="D254" s="34"/>
      <c r="E254" s="71">
        <f t="shared" si="9"/>
        <v>26332807.5</v>
      </c>
      <c r="F254" s="70">
        <f t="shared" si="10"/>
        <v>250000</v>
      </c>
      <c r="G254" s="70">
        <f t="shared" si="11"/>
        <v>0</v>
      </c>
      <c r="H254" s="24"/>
    </row>
    <row r="255" spans="1:8">
      <c r="A255" s="34" t="s">
        <v>8261</v>
      </c>
      <c r="B255" s="70">
        <v>16130057.5</v>
      </c>
      <c r="C255" s="34" t="s">
        <v>6196</v>
      </c>
      <c r="D255" s="34"/>
      <c r="E255" s="71">
        <f t="shared" si="9"/>
        <v>16130057.5</v>
      </c>
      <c r="F255" s="70">
        <f t="shared" si="10"/>
        <v>150000</v>
      </c>
      <c r="G255" s="70">
        <f t="shared" si="11"/>
        <v>0</v>
      </c>
      <c r="H255" s="24"/>
    </row>
    <row r="256" spans="1:8">
      <c r="A256" s="34" t="s">
        <v>8262</v>
      </c>
      <c r="B256" s="70">
        <v>10460815.75</v>
      </c>
      <c r="C256" s="34" t="s">
        <v>6196</v>
      </c>
      <c r="D256" s="34"/>
      <c r="E256" s="71">
        <f t="shared" si="9"/>
        <v>10460815.75</v>
      </c>
      <c r="F256" s="70">
        <f t="shared" si="10"/>
        <v>100000</v>
      </c>
      <c r="G256" s="70">
        <f t="shared" si="11"/>
        <v>0</v>
      </c>
      <c r="H256" s="24"/>
    </row>
    <row r="257" spans="1:8">
      <c r="A257" s="34" t="s">
        <v>8263</v>
      </c>
      <c r="B257" s="70">
        <v>7030092.5</v>
      </c>
      <c r="C257" s="34" t="s">
        <v>6196</v>
      </c>
      <c r="D257" s="34"/>
      <c r="E257" s="71">
        <f t="shared" si="9"/>
        <v>7030092.5</v>
      </c>
      <c r="F257" s="70">
        <f t="shared" si="10"/>
        <v>50000</v>
      </c>
      <c r="G257" s="70">
        <f t="shared" si="11"/>
        <v>0</v>
      </c>
      <c r="H257" s="24"/>
    </row>
    <row r="258" spans="1:8">
      <c r="A258" s="34" t="s">
        <v>8264</v>
      </c>
      <c r="B258" s="70">
        <v>6248190</v>
      </c>
      <c r="C258" s="34" t="s">
        <v>6196</v>
      </c>
      <c r="D258" s="34"/>
      <c r="E258" s="71">
        <f t="shared" si="9"/>
        <v>6248190</v>
      </c>
      <c r="F258" s="70">
        <f t="shared" si="10"/>
        <v>50000</v>
      </c>
      <c r="G258" s="70">
        <f t="shared" si="11"/>
        <v>0</v>
      </c>
      <c r="H258" s="24"/>
    </row>
    <row r="259" spans="1:8">
      <c r="A259" s="34" t="s">
        <v>8265</v>
      </c>
      <c r="B259" s="70">
        <v>6118505</v>
      </c>
      <c r="C259" s="34" t="s">
        <v>6196</v>
      </c>
      <c r="D259" s="34"/>
      <c r="E259" s="71">
        <f t="shared" si="9"/>
        <v>6118505</v>
      </c>
      <c r="F259" s="70">
        <f t="shared" si="10"/>
        <v>50000</v>
      </c>
      <c r="G259" s="70">
        <f t="shared" si="11"/>
        <v>0</v>
      </c>
      <c r="H259" s="24"/>
    </row>
    <row r="260" spans="1:8">
      <c r="A260" s="34" t="s">
        <v>8266</v>
      </c>
      <c r="B260" s="70">
        <v>5833475.5</v>
      </c>
      <c r="C260" s="34" t="s">
        <v>6196</v>
      </c>
      <c r="D260" s="34"/>
      <c r="E260" s="71">
        <f t="shared" si="9"/>
        <v>5833475.5</v>
      </c>
      <c r="F260" s="70">
        <f t="shared" si="10"/>
        <v>50000</v>
      </c>
      <c r="G260" s="70">
        <f t="shared" si="11"/>
        <v>0</v>
      </c>
      <c r="H260" s="24"/>
    </row>
    <row r="261" spans="1:8">
      <c r="A261" s="34" t="s">
        <v>8267</v>
      </c>
      <c r="B261" s="70">
        <v>5517902.5</v>
      </c>
      <c r="C261" s="34" t="s">
        <v>6196</v>
      </c>
      <c r="D261" s="34"/>
      <c r="E261" s="71">
        <f t="shared" si="9"/>
        <v>5517902.5</v>
      </c>
      <c r="F261" s="70">
        <f t="shared" si="10"/>
        <v>50000</v>
      </c>
      <c r="G261" s="70">
        <f t="shared" si="11"/>
        <v>0</v>
      </c>
      <c r="H261" s="24"/>
    </row>
    <row r="262" spans="1:8">
      <c r="A262" s="34" t="s">
        <v>8268</v>
      </c>
      <c r="B262" s="70">
        <v>3898690</v>
      </c>
      <c r="C262" s="34" t="s">
        <v>6196</v>
      </c>
      <c r="D262" s="34"/>
      <c r="E262" s="71">
        <f t="shared" ref="E262:E325" si="12">B262-D262</f>
        <v>3898690</v>
      </c>
      <c r="F262" s="70">
        <f t="shared" ref="F262:F325" si="13">IF(OR(C262="SALES001",C262="SALES002",C262="SALES003",C262="SALES004", C262="SALES012",C262="SALES014",C262="ROSDIANA PERMATA SARI"),((ROUNDDOWN(E262/5000000,0))*50000),0)</f>
        <v>0</v>
      </c>
      <c r="G262" s="70">
        <f t="shared" ref="G262:G325" si="14">IF(F262=0,((ROUNDDOWN(E262/5000000,0))*50000),0)</f>
        <v>0</v>
      </c>
      <c r="H262" s="24"/>
    </row>
    <row r="263" spans="1:8">
      <c r="A263" s="34" t="s">
        <v>8269</v>
      </c>
      <c r="B263" s="70">
        <v>3014519.5</v>
      </c>
      <c r="C263" s="34" t="s">
        <v>6196</v>
      </c>
      <c r="D263" s="34"/>
      <c r="E263" s="71">
        <f t="shared" si="12"/>
        <v>3014519.5</v>
      </c>
      <c r="F263" s="70">
        <f t="shared" si="13"/>
        <v>0</v>
      </c>
      <c r="G263" s="70">
        <f t="shared" si="14"/>
        <v>0</v>
      </c>
      <c r="H263" s="24"/>
    </row>
    <row r="264" spans="1:8">
      <c r="A264" s="34" t="s">
        <v>8270</v>
      </c>
      <c r="B264" s="70">
        <v>2927995</v>
      </c>
      <c r="C264" s="34" t="s">
        <v>6196</v>
      </c>
      <c r="D264" s="34"/>
      <c r="E264" s="71">
        <f t="shared" si="12"/>
        <v>2927995</v>
      </c>
      <c r="F264" s="70">
        <f t="shared" si="13"/>
        <v>0</v>
      </c>
      <c r="G264" s="70">
        <f t="shared" si="14"/>
        <v>0</v>
      </c>
      <c r="H264" s="24"/>
    </row>
    <row r="265" spans="1:8">
      <c r="A265" s="34" t="s">
        <v>8271</v>
      </c>
      <c r="B265" s="70">
        <v>2590740</v>
      </c>
      <c r="C265" s="34" t="s">
        <v>6196</v>
      </c>
      <c r="D265" s="34"/>
      <c r="E265" s="71">
        <f t="shared" si="12"/>
        <v>2590740</v>
      </c>
      <c r="F265" s="70">
        <f t="shared" si="13"/>
        <v>0</v>
      </c>
      <c r="G265" s="70">
        <f t="shared" si="14"/>
        <v>0</v>
      </c>
      <c r="H265" s="24"/>
    </row>
    <row r="266" spans="1:8">
      <c r="A266" s="34" t="s">
        <v>8272</v>
      </c>
      <c r="B266" s="70">
        <v>2519700</v>
      </c>
      <c r="C266" s="34" t="s">
        <v>6196</v>
      </c>
      <c r="D266" s="34"/>
      <c r="E266" s="71">
        <f t="shared" si="12"/>
        <v>2519700</v>
      </c>
      <c r="F266" s="70">
        <f t="shared" si="13"/>
        <v>0</v>
      </c>
      <c r="G266" s="70">
        <f t="shared" si="14"/>
        <v>0</v>
      </c>
      <c r="H266" s="24"/>
    </row>
    <row r="267" spans="1:8">
      <c r="A267" s="34" t="s">
        <v>8273</v>
      </c>
      <c r="B267" s="70">
        <v>1716060</v>
      </c>
      <c r="C267" s="34" t="s">
        <v>6196</v>
      </c>
      <c r="D267" s="34"/>
      <c r="E267" s="71">
        <f t="shared" si="12"/>
        <v>1716060</v>
      </c>
      <c r="F267" s="70">
        <f t="shared" si="13"/>
        <v>0</v>
      </c>
      <c r="G267" s="70">
        <f t="shared" si="14"/>
        <v>0</v>
      </c>
      <c r="H267" s="24"/>
    </row>
    <row r="268" spans="1:8">
      <c r="A268" s="34" t="s">
        <v>8274</v>
      </c>
      <c r="B268" s="70">
        <v>1445664</v>
      </c>
      <c r="C268" s="34" t="s">
        <v>6196</v>
      </c>
      <c r="D268" s="34"/>
      <c r="E268" s="71">
        <f t="shared" si="12"/>
        <v>1445664</v>
      </c>
      <c r="F268" s="70">
        <f t="shared" si="13"/>
        <v>0</v>
      </c>
      <c r="G268" s="70">
        <f t="shared" si="14"/>
        <v>0</v>
      </c>
      <c r="H268" s="24"/>
    </row>
    <row r="269" spans="1:8">
      <c r="A269" s="34" t="s">
        <v>8275</v>
      </c>
      <c r="B269" s="70">
        <v>1240980</v>
      </c>
      <c r="C269" s="34" t="s">
        <v>6196</v>
      </c>
      <c r="D269" s="34"/>
      <c r="E269" s="71">
        <f t="shared" si="12"/>
        <v>1240980</v>
      </c>
      <c r="F269" s="70">
        <f t="shared" si="13"/>
        <v>0</v>
      </c>
      <c r="G269" s="70">
        <f t="shared" si="14"/>
        <v>0</v>
      </c>
      <c r="H269" s="24"/>
    </row>
    <row r="270" spans="1:8">
      <c r="A270" s="34" t="s">
        <v>8276</v>
      </c>
      <c r="B270" s="70">
        <v>809190</v>
      </c>
      <c r="C270" s="34" t="s">
        <v>6196</v>
      </c>
      <c r="D270" s="34"/>
      <c r="E270" s="71">
        <f t="shared" si="12"/>
        <v>809190</v>
      </c>
      <c r="F270" s="70">
        <f t="shared" si="13"/>
        <v>0</v>
      </c>
      <c r="G270" s="70">
        <f t="shared" si="14"/>
        <v>0</v>
      </c>
      <c r="H270" s="24"/>
    </row>
    <row r="271" spans="1:8">
      <c r="A271" s="34" t="s">
        <v>8277</v>
      </c>
      <c r="B271" s="70">
        <v>705960</v>
      </c>
      <c r="C271" s="34" t="s">
        <v>6196</v>
      </c>
      <c r="D271" s="34"/>
      <c r="E271" s="71">
        <f t="shared" si="12"/>
        <v>705960</v>
      </c>
      <c r="F271" s="70">
        <f t="shared" si="13"/>
        <v>0</v>
      </c>
      <c r="G271" s="70">
        <f t="shared" si="14"/>
        <v>0</v>
      </c>
      <c r="H271" s="24"/>
    </row>
    <row r="272" spans="1:8">
      <c r="A272" s="34" t="s">
        <v>8278</v>
      </c>
      <c r="B272" s="70">
        <v>687090</v>
      </c>
      <c r="C272" s="34" t="s">
        <v>6196</v>
      </c>
      <c r="D272" s="34"/>
      <c r="E272" s="71">
        <f t="shared" si="12"/>
        <v>687090</v>
      </c>
      <c r="F272" s="70">
        <f t="shared" si="13"/>
        <v>0</v>
      </c>
      <c r="G272" s="70">
        <f t="shared" si="14"/>
        <v>0</v>
      </c>
      <c r="H272" s="24"/>
    </row>
    <row r="273" spans="1:8">
      <c r="A273" s="34" t="s">
        <v>8279</v>
      </c>
      <c r="B273" s="70">
        <v>500832</v>
      </c>
      <c r="C273" s="34" t="s">
        <v>6196</v>
      </c>
      <c r="D273" s="34"/>
      <c r="E273" s="71">
        <f t="shared" si="12"/>
        <v>500832</v>
      </c>
      <c r="F273" s="70">
        <f t="shared" si="13"/>
        <v>0</v>
      </c>
      <c r="G273" s="70">
        <f t="shared" si="14"/>
        <v>0</v>
      </c>
      <c r="H273" s="24"/>
    </row>
    <row r="274" spans="1:8">
      <c r="A274" s="34" t="s">
        <v>8280</v>
      </c>
      <c r="B274" s="70">
        <v>500055</v>
      </c>
      <c r="C274" s="34" t="s">
        <v>6196</v>
      </c>
      <c r="D274" s="34"/>
      <c r="E274" s="71">
        <f t="shared" si="12"/>
        <v>500055</v>
      </c>
      <c r="F274" s="70">
        <f t="shared" si="13"/>
        <v>0</v>
      </c>
      <c r="G274" s="70">
        <f t="shared" si="14"/>
        <v>0</v>
      </c>
      <c r="H274" s="24"/>
    </row>
    <row r="275" spans="1:8">
      <c r="A275" s="34" t="s">
        <v>8281</v>
      </c>
      <c r="B275" s="70">
        <v>404595</v>
      </c>
      <c r="C275" s="34" t="s">
        <v>6196</v>
      </c>
      <c r="D275" s="34"/>
      <c r="E275" s="71">
        <f t="shared" si="12"/>
        <v>404595</v>
      </c>
      <c r="F275" s="70">
        <f t="shared" si="13"/>
        <v>0</v>
      </c>
      <c r="G275" s="70">
        <f t="shared" si="14"/>
        <v>0</v>
      </c>
      <c r="H275" s="24"/>
    </row>
    <row r="276" spans="1:8">
      <c r="A276" s="34" t="s">
        <v>8282</v>
      </c>
      <c r="B276" s="70">
        <v>269730</v>
      </c>
      <c r="C276" s="34" t="s">
        <v>6196</v>
      </c>
      <c r="D276" s="34"/>
      <c r="E276" s="71">
        <f t="shared" si="12"/>
        <v>269730</v>
      </c>
      <c r="F276" s="70">
        <f t="shared" si="13"/>
        <v>0</v>
      </c>
      <c r="G276" s="70">
        <f t="shared" si="14"/>
        <v>0</v>
      </c>
      <c r="H276" s="24"/>
    </row>
    <row r="277" spans="1:8">
      <c r="A277" s="34" t="s">
        <v>8283</v>
      </c>
      <c r="B277" s="70">
        <v>233007.5</v>
      </c>
      <c r="C277" s="34" t="s">
        <v>6196</v>
      </c>
      <c r="D277" s="34"/>
      <c r="E277" s="71">
        <f t="shared" si="12"/>
        <v>233007.5</v>
      </c>
      <c r="F277" s="70">
        <f t="shared" si="13"/>
        <v>0</v>
      </c>
      <c r="G277" s="70">
        <f t="shared" si="14"/>
        <v>0</v>
      </c>
      <c r="H277" s="24"/>
    </row>
    <row r="278" spans="1:8">
      <c r="A278" s="34" t="s">
        <v>8284</v>
      </c>
      <c r="B278" s="70">
        <v>184630</v>
      </c>
      <c r="C278" s="34" t="s">
        <v>6196</v>
      </c>
      <c r="D278" s="34"/>
      <c r="E278" s="71">
        <f t="shared" si="12"/>
        <v>184630</v>
      </c>
      <c r="F278" s="70">
        <f t="shared" si="13"/>
        <v>0</v>
      </c>
      <c r="G278" s="70">
        <f t="shared" si="14"/>
        <v>0</v>
      </c>
      <c r="H278" s="24"/>
    </row>
    <row r="279" spans="1:8">
      <c r="A279" s="34" t="s">
        <v>8285</v>
      </c>
      <c r="B279" s="70">
        <v>28870545</v>
      </c>
      <c r="C279" s="34" t="s">
        <v>6287</v>
      </c>
      <c r="D279" s="34"/>
      <c r="E279" s="71">
        <f t="shared" si="12"/>
        <v>28870545</v>
      </c>
      <c r="F279" s="70">
        <f t="shared" si="13"/>
        <v>0</v>
      </c>
      <c r="G279" s="70">
        <f t="shared" si="14"/>
        <v>250000</v>
      </c>
      <c r="H279" s="24"/>
    </row>
    <row r="280" spans="1:8">
      <c r="A280" s="34" t="s">
        <v>8286</v>
      </c>
      <c r="B280" s="70">
        <v>22875990</v>
      </c>
      <c r="C280" s="34" t="s">
        <v>6287</v>
      </c>
      <c r="D280" s="34"/>
      <c r="E280" s="71">
        <f t="shared" si="12"/>
        <v>22875990</v>
      </c>
      <c r="F280" s="70">
        <f t="shared" si="13"/>
        <v>0</v>
      </c>
      <c r="G280" s="70">
        <f t="shared" si="14"/>
        <v>200000</v>
      </c>
      <c r="H280" s="24"/>
    </row>
    <row r="281" spans="1:8">
      <c r="A281" s="34" t="s">
        <v>8287</v>
      </c>
      <c r="B281" s="70">
        <v>15849875</v>
      </c>
      <c r="C281" s="34" t="s">
        <v>6287</v>
      </c>
      <c r="D281" s="34"/>
      <c r="E281" s="71">
        <f t="shared" si="12"/>
        <v>15849875</v>
      </c>
      <c r="F281" s="70">
        <f t="shared" si="13"/>
        <v>0</v>
      </c>
      <c r="G281" s="70">
        <f t="shared" si="14"/>
        <v>150000</v>
      </c>
      <c r="H281" s="24"/>
    </row>
    <row r="282" spans="1:8">
      <c r="A282" s="34" t="s">
        <v>8288</v>
      </c>
      <c r="B282" s="70">
        <v>15733140</v>
      </c>
      <c r="C282" s="34" t="s">
        <v>6287</v>
      </c>
      <c r="D282" s="34"/>
      <c r="E282" s="71">
        <f t="shared" si="12"/>
        <v>15733140</v>
      </c>
      <c r="F282" s="70">
        <f t="shared" si="13"/>
        <v>0</v>
      </c>
      <c r="G282" s="70">
        <f t="shared" si="14"/>
        <v>150000</v>
      </c>
      <c r="H282" s="24"/>
    </row>
    <row r="283" spans="1:8">
      <c r="A283" s="34" t="s">
        <v>8289</v>
      </c>
      <c r="B283" s="70">
        <v>12664545</v>
      </c>
      <c r="C283" s="34" t="s">
        <v>6287</v>
      </c>
      <c r="D283" s="34"/>
      <c r="E283" s="71">
        <f t="shared" si="12"/>
        <v>12664545</v>
      </c>
      <c r="F283" s="70">
        <f t="shared" si="13"/>
        <v>0</v>
      </c>
      <c r="G283" s="70">
        <f t="shared" si="14"/>
        <v>100000</v>
      </c>
      <c r="H283" s="24"/>
    </row>
    <row r="284" spans="1:8">
      <c r="A284" s="34" t="s">
        <v>8290</v>
      </c>
      <c r="B284" s="70">
        <v>12328400</v>
      </c>
      <c r="C284" s="34" t="s">
        <v>6287</v>
      </c>
      <c r="D284" s="34"/>
      <c r="E284" s="71">
        <f t="shared" si="12"/>
        <v>12328400</v>
      </c>
      <c r="F284" s="70">
        <f t="shared" si="13"/>
        <v>0</v>
      </c>
      <c r="G284" s="70">
        <f t="shared" si="14"/>
        <v>100000</v>
      </c>
      <c r="H284" s="24"/>
    </row>
    <row r="285" spans="1:8">
      <c r="A285" s="34" t="s">
        <v>8291</v>
      </c>
      <c r="B285" s="70">
        <v>11664518.25</v>
      </c>
      <c r="C285" s="34" t="s">
        <v>6287</v>
      </c>
      <c r="D285" s="34"/>
      <c r="E285" s="71">
        <f t="shared" si="12"/>
        <v>11664518.25</v>
      </c>
      <c r="F285" s="70">
        <f t="shared" si="13"/>
        <v>0</v>
      </c>
      <c r="G285" s="70">
        <f t="shared" si="14"/>
        <v>100000</v>
      </c>
      <c r="H285" s="24"/>
    </row>
    <row r="286" spans="1:8">
      <c r="A286" s="34" t="s">
        <v>8292</v>
      </c>
      <c r="B286" s="70">
        <v>10601610</v>
      </c>
      <c r="C286" s="34" t="s">
        <v>6287</v>
      </c>
      <c r="D286" s="34"/>
      <c r="E286" s="71">
        <f t="shared" si="12"/>
        <v>10601610</v>
      </c>
      <c r="F286" s="70">
        <f t="shared" si="13"/>
        <v>0</v>
      </c>
      <c r="G286" s="70">
        <f t="shared" si="14"/>
        <v>100000</v>
      </c>
      <c r="H286" s="24"/>
    </row>
    <row r="287" spans="1:8">
      <c r="A287" s="34" t="s">
        <v>8293</v>
      </c>
      <c r="B287" s="70">
        <v>10456477.5</v>
      </c>
      <c r="C287" s="34" t="s">
        <v>6287</v>
      </c>
      <c r="D287" s="34"/>
      <c r="E287" s="71">
        <f t="shared" si="12"/>
        <v>10456477.5</v>
      </c>
      <c r="F287" s="70">
        <f t="shared" si="13"/>
        <v>0</v>
      </c>
      <c r="G287" s="70">
        <f t="shared" si="14"/>
        <v>100000</v>
      </c>
      <c r="H287" s="24"/>
    </row>
    <row r="288" spans="1:8">
      <c r="A288" s="34" t="s">
        <v>8294</v>
      </c>
      <c r="B288" s="70">
        <v>10246410</v>
      </c>
      <c r="C288" s="34" t="s">
        <v>6287</v>
      </c>
      <c r="D288" s="34"/>
      <c r="E288" s="71">
        <f t="shared" si="12"/>
        <v>10246410</v>
      </c>
      <c r="F288" s="70">
        <f t="shared" si="13"/>
        <v>0</v>
      </c>
      <c r="G288" s="70">
        <f t="shared" si="14"/>
        <v>100000</v>
      </c>
      <c r="H288" s="24"/>
    </row>
    <row r="289" spans="1:8">
      <c r="A289" s="34" t="s">
        <v>8295</v>
      </c>
      <c r="B289" s="70">
        <v>10079262.5</v>
      </c>
      <c r="C289" s="34" t="s">
        <v>6287</v>
      </c>
      <c r="D289" s="34"/>
      <c r="E289" s="71">
        <f t="shared" si="12"/>
        <v>10079262.5</v>
      </c>
      <c r="F289" s="70">
        <f t="shared" si="13"/>
        <v>0</v>
      </c>
      <c r="G289" s="70">
        <f t="shared" si="14"/>
        <v>100000</v>
      </c>
      <c r="H289" s="24"/>
    </row>
    <row r="290" spans="1:8">
      <c r="A290" s="34" t="s">
        <v>8296</v>
      </c>
      <c r="B290" s="70">
        <v>5844335</v>
      </c>
      <c r="C290" s="34" t="s">
        <v>6287</v>
      </c>
      <c r="D290" s="34"/>
      <c r="E290" s="71">
        <f t="shared" si="12"/>
        <v>5844335</v>
      </c>
      <c r="F290" s="70">
        <f t="shared" si="13"/>
        <v>0</v>
      </c>
      <c r="G290" s="70">
        <f t="shared" si="14"/>
        <v>50000</v>
      </c>
      <c r="H290" s="24"/>
    </row>
    <row r="291" spans="1:8">
      <c r="A291" s="34" t="s">
        <v>8297</v>
      </c>
      <c r="B291" s="70">
        <v>5805300</v>
      </c>
      <c r="C291" s="34" t="s">
        <v>6287</v>
      </c>
      <c r="D291" s="34"/>
      <c r="E291" s="71">
        <f t="shared" si="12"/>
        <v>5805300</v>
      </c>
      <c r="F291" s="70">
        <f t="shared" si="13"/>
        <v>0</v>
      </c>
      <c r="G291" s="70">
        <f t="shared" si="14"/>
        <v>50000</v>
      </c>
      <c r="H291" s="24"/>
    </row>
    <row r="292" spans="1:8">
      <c r="A292" s="34" t="s">
        <v>8298</v>
      </c>
      <c r="B292" s="70">
        <v>5572685</v>
      </c>
      <c r="C292" s="34" t="s">
        <v>6287</v>
      </c>
      <c r="D292" s="34"/>
      <c r="E292" s="71">
        <f t="shared" si="12"/>
        <v>5572685</v>
      </c>
      <c r="F292" s="70">
        <f t="shared" si="13"/>
        <v>0</v>
      </c>
      <c r="G292" s="70">
        <f t="shared" si="14"/>
        <v>50000</v>
      </c>
      <c r="H292" s="24"/>
    </row>
    <row r="293" spans="1:8">
      <c r="A293" s="34" t="s">
        <v>8299</v>
      </c>
      <c r="B293" s="70">
        <v>5405792.5</v>
      </c>
      <c r="C293" s="34" t="s">
        <v>6287</v>
      </c>
      <c r="D293" s="34"/>
      <c r="E293" s="71">
        <f t="shared" si="12"/>
        <v>5405792.5</v>
      </c>
      <c r="F293" s="70">
        <f t="shared" si="13"/>
        <v>0</v>
      </c>
      <c r="G293" s="70">
        <f t="shared" si="14"/>
        <v>50000</v>
      </c>
      <c r="H293" s="24"/>
    </row>
    <row r="294" spans="1:8">
      <c r="A294" s="34" t="s">
        <v>8300</v>
      </c>
      <c r="B294" s="70">
        <v>5208120</v>
      </c>
      <c r="C294" s="34" t="s">
        <v>6287</v>
      </c>
      <c r="D294" s="34"/>
      <c r="E294" s="71">
        <f t="shared" si="12"/>
        <v>5208120</v>
      </c>
      <c r="F294" s="70">
        <f t="shared" si="13"/>
        <v>0</v>
      </c>
      <c r="G294" s="70">
        <f t="shared" si="14"/>
        <v>50000</v>
      </c>
      <c r="H294" s="24"/>
    </row>
    <row r="295" spans="1:8">
      <c r="A295" s="34" t="s">
        <v>8301</v>
      </c>
      <c r="B295" s="70">
        <v>5118210</v>
      </c>
      <c r="C295" s="34" t="s">
        <v>6287</v>
      </c>
      <c r="D295" s="34"/>
      <c r="E295" s="71">
        <f t="shared" si="12"/>
        <v>5118210</v>
      </c>
      <c r="F295" s="70">
        <f t="shared" si="13"/>
        <v>0</v>
      </c>
      <c r="G295" s="70">
        <f t="shared" si="14"/>
        <v>50000</v>
      </c>
      <c r="H295" s="24"/>
    </row>
    <row r="296" spans="1:8">
      <c r="A296" s="34" t="s">
        <v>8302</v>
      </c>
      <c r="B296" s="70">
        <v>5077325</v>
      </c>
      <c r="C296" s="34" t="s">
        <v>6287</v>
      </c>
      <c r="D296" s="34"/>
      <c r="E296" s="71">
        <f t="shared" si="12"/>
        <v>5077325</v>
      </c>
      <c r="F296" s="70">
        <f t="shared" si="13"/>
        <v>0</v>
      </c>
      <c r="G296" s="70">
        <f t="shared" si="14"/>
        <v>50000</v>
      </c>
      <c r="H296" s="24"/>
    </row>
    <row r="297" spans="1:8">
      <c r="A297" s="34" t="s">
        <v>8303</v>
      </c>
      <c r="B297" s="70">
        <v>4681240</v>
      </c>
      <c r="C297" s="34" t="s">
        <v>6287</v>
      </c>
      <c r="D297" s="34"/>
      <c r="E297" s="71">
        <f t="shared" si="12"/>
        <v>4681240</v>
      </c>
      <c r="F297" s="70">
        <f t="shared" si="13"/>
        <v>0</v>
      </c>
      <c r="G297" s="70">
        <f t="shared" si="14"/>
        <v>0</v>
      </c>
      <c r="H297" s="24"/>
    </row>
    <row r="298" spans="1:8">
      <c r="A298" s="34" t="s">
        <v>8304</v>
      </c>
      <c r="B298" s="70">
        <v>3236760</v>
      </c>
      <c r="C298" s="34" t="s">
        <v>6287</v>
      </c>
      <c r="D298" s="34"/>
      <c r="E298" s="71">
        <f t="shared" si="12"/>
        <v>3236760</v>
      </c>
      <c r="F298" s="70">
        <f t="shared" si="13"/>
        <v>0</v>
      </c>
      <c r="G298" s="70">
        <f t="shared" si="14"/>
        <v>0</v>
      </c>
      <c r="H298" s="24"/>
    </row>
    <row r="299" spans="1:8">
      <c r="A299" s="34" t="s">
        <v>8305</v>
      </c>
      <c r="B299" s="70">
        <v>2992560</v>
      </c>
      <c r="C299" s="34" t="s">
        <v>6287</v>
      </c>
      <c r="D299" s="34"/>
      <c r="E299" s="71">
        <f t="shared" si="12"/>
        <v>2992560</v>
      </c>
      <c r="F299" s="70">
        <f t="shared" si="13"/>
        <v>0</v>
      </c>
      <c r="G299" s="70">
        <f t="shared" si="14"/>
        <v>0</v>
      </c>
      <c r="H299" s="24"/>
    </row>
    <row r="300" spans="1:8">
      <c r="A300" s="34" t="s">
        <v>8306</v>
      </c>
      <c r="B300" s="70">
        <v>2922907.5</v>
      </c>
      <c r="C300" s="34" t="s">
        <v>6287</v>
      </c>
      <c r="D300" s="34"/>
      <c r="E300" s="71">
        <f t="shared" si="12"/>
        <v>2922907.5</v>
      </c>
      <c r="F300" s="70">
        <f t="shared" si="13"/>
        <v>0</v>
      </c>
      <c r="G300" s="70">
        <f t="shared" si="14"/>
        <v>0</v>
      </c>
      <c r="H300" s="24"/>
    </row>
    <row r="301" spans="1:8">
      <c r="A301" s="34" t="s">
        <v>8307</v>
      </c>
      <c r="B301" s="70">
        <v>2679910</v>
      </c>
      <c r="C301" s="34" t="s">
        <v>6287</v>
      </c>
      <c r="D301" s="34"/>
      <c r="E301" s="71">
        <f t="shared" si="12"/>
        <v>2679910</v>
      </c>
      <c r="F301" s="70">
        <f t="shared" si="13"/>
        <v>0</v>
      </c>
      <c r="G301" s="70">
        <f t="shared" si="14"/>
        <v>0</v>
      </c>
      <c r="H301" s="24"/>
    </row>
    <row r="302" spans="1:8">
      <c r="A302" s="34" t="s">
        <v>8308</v>
      </c>
      <c r="B302" s="70">
        <v>2420447.5</v>
      </c>
      <c r="C302" s="34" t="s">
        <v>6287</v>
      </c>
      <c r="D302" s="34"/>
      <c r="E302" s="71">
        <f t="shared" si="12"/>
        <v>2420447.5</v>
      </c>
      <c r="F302" s="70">
        <f t="shared" si="13"/>
        <v>0</v>
      </c>
      <c r="G302" s="70">
        <f t="shared" si="14"/>
        <v>0</v>
      </c>
      <c r="H302" s="24"/>
    </row>
    <row r="303" spans="1:8">
      <c r="A303" s="34" t="s">
        <v>8309</v>
      </c>
      <c r="B303" s="70">
        <v>2213340</v>
      </c>
      <c r="C303" s="34" t="s">
        <v>6287</v>
      </c>
      <c r="D303" s="34"/>
      <c r="E303" s="71">
        <f t="shared" si="12"/>
        <v>2213340</v>
      </c>
      <c r="F303" s="70">
        <f t="shared" si="13"/>
        <v>0</v>
      </c>
      <c r="G303" s="70">
        <f t="shared" si="14"/>
        <v>0</v>
      </c>
      <c r="H303" s="24"/>
    </row>
    <row r="304" spans="1:8">
      <c r="A304" s="34" t="s">
        <v>8310</v>
      </c>
      <c r="B304" s="70">
        <v>1997075</v>
      </c>
      <c r="C304" s="34" t="s">
        <v>6287</v>
      </c>
      <c r="D304" s="34"/>
      <c r="E304" s="71">
        <f t="shared" si="12"/>
        <v>1997075</v>
      </c>
      <c r="F304" s="70">
        <f t="shared" si="13"/>
        <v>0</v>
      </c>
      <c r="G304" s="70">
        <f t="shared" si="14"/>
        <v>0</v>
      </c>
      <c r="H304" s="24"/>
    </row>
    <row r="305" spans="1:8">
      <c r="A305" s="34" t="s">
        <v>8311</v>
      </c>
      <c r="B305" s="70">
        <v>1618380</v>
      </c>
      <c r="C305" s="34" t="s">
        <v>6287</v>
      </c>
      <c r="D305" s="34"/>
      <c r="E305" s="71">
        <f t="shared" si="12"/>
        <v>1618380</v>
      </c>
      <c r="F305" s="70">
        <f t="shared" si="13"/>
        <v>0</v>
      </c>
      <c r="G305" s="70">
        <f t="shared" si="14"/>
        <v>0</v>
      </c>
      <c r="H305" s="24"/>
    </row>
    <row r="306" spans="1:8">
      <c r="A306" s="34" t="s">
        <v>8312</v>
      </c>
      <c r="B306" s="70">
        <v>1533280</v>
      </c>
      <c r="C306" s="34" t="s">
        <v>6287</v>
      </c>
      <c r="D306" s="34"/>
      <c r="E306" s="71">
        <f t="shared" si="12"/>
        <v>1533280</v>
      </c>
      <c r="F306" s="70">
        <f t="shared" si="13"/>
        <v>0</v>
      </c>
      <c r="G306" s="70">
        <f t="shared" si="14"/>
        <v>0</v>
      </c>
      <c r="H306" s="24"/>
    </row>
    <row r="307" spans="1:8">
      <c r="A307" s="34" t="s">
        <v>8313</v>
      </c>
      <c r="B307" s="70">
        <v>1497390</v>
      </c>
      <c r="C307" s="34" t="s">
        <v>6287</v>
      </c>
      <c r="D307" s="34"/>
      <c r="E307" s="71">
        <f t="shared" si="12"/>
        <v>1497390</v>
      </c>
      <c r="F307" s="70">
        <f t="shared" si="13"/>
        <v>0</v>
      </c>
      <c r="G307" s="70">
        <f t="shared" si="14"/>
        <v>0</v>
      </c>
      <c r="H307" s="24"/>
    </row>
    <row r="308" spans="1:8">
      <c r="A308" s="34" t="s">
        <v>8314</v>
      </c>
      <c r="B308" s="70">
        <v>810300</v>
      </c>
      <c r="C308" s="34" t="s">
        <v>6287</v>
      </c>
      <c r="D308" s="34"/>
      <c r="E308" s="71">
        <f t="shared" si="12"/>
        <v>810300</v>
      </c>
      <c r="F308" s="70">
        <f t="shared" si="13"/>
        <v>0</v>
      </c>
      <c r="G308" s="70">
        <f t="shared" si="14"/>
        <v>0</v>
      </c>
      <c r="H308" s="24"/>
    </row>
    <row r="309" spans="1:8">
      <c r="A309" s="34" t="s">
        <v>8315</v>
      </c>
      <c r="B309" s="70">
        <v>809190</v>
      </c>
      <c r="C309" s="34" t="s">
        <v>6287</v>
      </c>
      <c r="D309" s="34"/>
      <c r="E309" s="71">
        <f t="shared" si="12"/>
        <v>809190</v>
      </c>
      <c r="F309" s="70">
        <f t="shared" si="13"/>
        <v>0</v>
      </c>
      <c r="G309" s="70">
        <f t="shared" si="14"/>
        <v>0</v>
      </c>
      <c r="H309" s="24"/>
    </row>
    <row r="310" spans="1:8">
      <c r="A310" s="34" t="s">
        <v>8316</v>
      </c>
      <c r="B310" s="70">
        <v>799940</v>
      </c>
      <c r="C310" s="34" t="s">
        <v>6287</v>
      </c>
      <c r="D310" s="34"/>
      <c r="E310" s="71">
        <f t="shared" si="12"/>
        <v>799940</v>
      </c>
      <c r="F310" s="70">
        <f t="shared" si="13"/>
        <v>0</v>
      </c>
      <c r="G310" s="70">
        <f t="shared" si="14"/>
        <v>0</v>
      </c>
      <c r="H310" s="24"/>
    </row>
    <row r="311" spans="1:8">
      <c r="A311" s="34" t="s">
        <v>8317</v>
      </c>
      <c r="B311" s="70">
        <v>687090</v>
      </c>
      <c r="C311" s="34" t="s">
        <v>6287</v>
      </c>
      <c r="D311" s="34"/>
      <c r="E311" s="71">
        <f t="shared" si="12"/>
        <v>687090</v>
      </c>
      <c r="F311" s="70">
        <f t="shared" si="13"/>
        <v>0</v>
      </c>
      <c r="G311" s="70">
        <f t="shared" si="14"/>
        <v>0</v>
      </c>
      <c r="H311" s="24"/>
    </row>
    <row r="312" spans="1:8">
      <c r="A312" s="34" t="s">
        <v>8318</v>
      </c>
      <c r="B312" s="70">
        <v>687090</v>
      </c>
      <c r="C312" s="34" t="s">
        <v>6287</v>
      </c>
      <c r="D312" s="34"/>
      <c r="E312" s="71">
        <f t="shared" si="12"/>
        <v>687090</v>
      </c>
      <c r="F312" s="70">
        <f t="shared" si="13"/>
        <v>0</v>
      </c>
      <c r="G312" s="70">
        <f t="shared" si="14"/>
        <v>0</v>
      </c>
      <c r="H312" s="24"/>
    </row>
    <row r="313" spans="1:8">
      <c r="A313" s="34" t="s">
        <v>8319</v>
      </c>
      <c r="B313" s="70">
        <v>17467607.5</v>
      </c>
      <c r="C313" s="34" t="s">
        <v>6188</v>
      </c>
      <c r="D313" s="34"/>
      <c r="E313" s="71">
        <f t="shared" si="12"/>
        <v>17467607.5</v>
      </c>
      <c r="F313" s="70">
        <f t="shared" si="13"/>
        <v>0</v>
      </c>
      <c r="G313" s="70">
        <f t="shared" si="14"/>
        <v>150000</v>
      </c>
      <c r="H313" s="24"/>
    </row>
    <row r="314" spans="1:8">
      <c r="A314" s="34" t="s">
        <v>8320</v>
      </c>
      <c r="B314" s="70">
        <v>10722785</v>
      </c>
      <c r="C314" s="34" t="s">
        <v>6188</v>
      </c>
      <c r="D314" s="34"/>
      <c r="E314" s="71">
        <f t="shared" si="12"/>
        <v>10722785</v>
      </c>
      <c r="F314" s="70">
        <f t="shared" si="13"/>
        <v>0</v>
      </c>
      <c r="G314" s="70">
        <f t="shared" si="14"/>
        <v>100000</v>
      </c>
      <c r="H314" s="24"/>
    </row>
    <row r="315" spans="1:8">
      <c r="A315" s="34" t="s">
        <v>8321</v>
      </c>
      <c r="B315" s="70">
        <v>9661440</v>
      </c>
      <c r="C315" s="34" t="s">
        <v>6188</v>
      </c>
      <c r="D315" s="34"/>
      <c r="E315" s="71">
        <f t="shared" si="12"/>
        <v>9661440</v>
      </c>
      <c r="F315" s="70">
        <f t="shared" si="13"/>
        <v>0</v>
      </c>
      <c r="G315" s="70">
        <f t="shared" si="14"/>
        <v>50000</v>
      </c>
      <c r="H315" s="24"/>
    </row>
    <row r="316" spans="1:8">
      <c r="A316" s="34" t="s">
        <v>8322</v>
      </c>
      <c r="B316" s="70">
        <v>7034440</v>
      </c>
      <c r="C316" s="34" t="s">
        <v>6188</v>
      </c>
      <c r="D316" s="34"/>
      <c r="E316" s="71">
        <f t="shared" si="12"/>
        <v>7034440</v>
      </c>
      <c r="F316" s="70">
        <f t="shared" si="13"/>
        <v>0</v>
      </c>
      <c r="G316" s="70">
        <f t="shared" si="14"/>
        <v>50000</v>
      </c>
      <c r="H316" s="24"/>
    </row>
    <row r="317" spans="1:8">
      <c r="A317" s="34" t="s">
        <v>8323</v>
      </c>
      <c r="B317" s="70">
        <v>6177520</v>
      </c>
      <c r="C317" s="34" t="s">
        <v>6188</v>
      </c>
      <c r="D317" s="34"/>
      <c r="E317" s="71">
        <f t="shared" si="12"/>
        <v>6177520</v>
      </c>
      <c r="F317" s="70">
        <f t="shared" si="13"/>
        <v>0</v>
      </c>
      <c r="G317" s="70">
        <f t="shared" si="14"/>
        <v>50000</v>
      </c>
      <c r="H317" s="24"/>
    </row>
    <row r="318" spans="1:8">
      <c r="A318" s="34" t="s">
        <v>8324</v>
      </c>
      <c r="B318" s="70">
        <v>5738885</v>
      </c>
      <c r="C318" s="34" t="s">
        <v>6188</v>
      </c>
      <c r="D318" s="34"/>
      <c r="E318" s="71">
        <f t="shared" si="12"/>
        <v>5738885</v>
      </c>
      <c r="F318" s="70">
        <f t="shared" si="13"/>
        <v>0</v>
      </c>
      <c r="G318" s="70">
        <f t="shared" si="14"/>
        <v>50000</v>
      </c>
      <c r="H318" s="24"/>
    </row>
    <row r="319" spans="1:8">
      <c r="A319" s="34" t="s">
        <v>8325</v>
      </c>
      <c r="B319" s="70">
        <v>5589405</v>
      </c>
      <c r="C319" s="34" t="s">
        <v>6188</v>
      </c>
      <c r="D319" s="34"/>
      <c r="E319" s="71">
        <f t="shared" si="12"/>
        <v>5589405</v>
      </c>
      <c r="F319" s="70">
        <f t="shared" si="13"/>
        <v>0</v>
      </c>
      <c r="G319" s="70">
        <f t="shared" si="14"/>
        <v>50000</v>
      </c>
      <c r="H319" s="24"/>
    </row>
    <row r="320" spans="1:8">
      <c r="A320" s="34" t="s">
        <v>8326</v>
      </c>
      <c r="B320" s="70">
        <v>5528725</v>
      </c>
      <c r="C320" s="34" t="s">
        <v>6188</v>
      </c>
      <c r="D320" s="34"/>
      <c r="E320" s="71">
        <f t="shared" si="12"/>
        <v>5528725</v>
      </c>
      <c r="F320" s="70">
        <f t="shared" si="13"/>
        <v>0</v>
      </c>
      <c r="G320" s="70">
        <f t="shared" si="14"/>
        <v>50000</v>
      </c>
      <c r="H320" s="24"/>
    </row>
    <row r="321" spans="1:8">
      <c r="A321" s="34" t="s">
        <v>8327</v>
      </c>
      <c r="B321" s="70">
        <v>3435450</v>
      </c>
      <c r="C321" s="34" t="s">
        <v>6188</v>
      </c>
      <c r="D321" s="34"/>
      <c r="E321" s="71">
        <f t="shared" si="12"/>
        <v>3435450</v>
      </c>
      <c r="F321" s="70">
        <f t="shared" si="13"/>
        <v>0</v>
      </c>
      <c r="G321" s="70">
        <f t="shared" si="14"/>
        <v>0</v>
      </c>
      <c r="H321" s="24"/>
    </row>
    <row r="322" spans="1:8">
      <c r="A322" s="34" t="s">
        <v>8328</v>
      </c>
      <c r="B322" s="70">
        <v>3003105</v>
      </c>
      <c r="C322" s="34" t="s">
        <v>6188</v>
      </c>
      <c r="D322" s="34"/>
      <c r="E322" s="71">
        <f t="shared" si="12"/>
        <v>3003105</v>
      </c>
      <c r="F322" s="70">
        <f t="shared" si="13"/>
        <v>0</v>
      </c>
      <c r="G322" s="70">
        <f t="shared" si="14"/>
        <v>0</v>
      </c>
      <c r="H322" s="24"/>
    </row>
    <row r="323" spans="1:8">
      <c r="A323" s="34" t="s">
        <v>8329</v>
      </c>
      <c r="B323" s="70">
        <v>2767600</v>
      </c>
      <c r="C323" s="34" t="s">
        <v>6188</v>
      </c>
      <c r="D323" s="34"/>
      <c r="E323" s="71">
        <f t="shared" si="12"/>
        <v>2767600</v>
      </c>
      <c r="F323" s="70">
        <f t="shared" si="13"/>
        <v>0</v>
      </c>
      <c r="G323" s="70">
        <f t="shared" si="14"/>
        <v>0</v>
      </c>
      <c r="H323" s="24"/>
    </row>
    <row r="324" spans="1:8">
      <c r="A324" s="34" t="s">
        <v>8330</v>
      </c>
      <c r="B324" s="70">
        <v>2427570</v>
      </c>
      <c r="C324" s="34" t="s">
        <v>6188</v>
      </c>
      <c r="D324" s="34"/>
      <c r="E324" s="71">
        <f t="shared" si="12"/>
        <v>2427570</v>
      </c>
      <c r="F324" s="70">
        <f t="shared" si="13"/>
        <v>0</v>
      </c>
      <c r="G324" s="70">
        <f t="shared" si="14"/>
        <v>0</v>
      </c>
      <c r="H324" s="24"/>
    </row>
    <row r="325" spans="1:8">
      <c r="A325" s="34" t="s">
        <v>8331</v>
      </c>
      <c r="B325" s="70">
        <v>2284380</v>
      </c>
      <c r="C325" s="34" t="s">
        <v>6188</v>
      </c>
      <c r="D325" s="34"/>
      <c r="E325" s="71">
        <f t="shared" si="12"/>
        <v>2284380</v>
      </c>
      <c r="F325" s="70">
        <f t="shared" si="13"/>
        <v>0</v>
      </c>
      <c r="G325" s="70">
        <f t="shared" si="14"/>
        <v>0</v>
      </c>
      <c r="H325" s="24"/>
    </row>
    <row r="326" spans="1:8">
      <c r="A326" s="34" t="s">
        <v>8332</v>
      </c>
      <c r="B326" s="70">
        <v>2215560</v>
      </c>
      <c r="C326" s="34" t="s">
        <v>6188</v>
      </c>
      <c r="D326" s="34"/>
      <c r="E326" s="71">
        <f t="shared" ref="E326:E332" si="15">B326-D326</f>
        <v>2215560</v>
      </c>
      <c r="F326" s="70">
        <f t="shared" ref="F326:F332" si="16">IF(OR(C326="SALES001",C326="SALES002",C326="SALES003",C326="SALES004", C326="SALES012",C326="SALES014",C326="ROSDIANA PERMATA SARI"),((ROUNDDOWN(E326/5000000,0))*50000),0)</f>
        <v>0</v>
      </c>
      <c r="G326" s="70">
        <f t="shared" ref="G326:G332" si="17">IF(F326=0,((ROUNDDOWN(E326/5000000,0))*50000),0)</f>
        <v>0</v>
      </c>
      <c r="H326" s="24"/>
    </row>
    <row r="327" spans="1:8">
      <c r="A327" s="34" t="s">
        <v>8333</v>
      </c>
      <c r="B327" s="70">
        <v>2094830</v>
      </c>
      <c r="C327" s="34" t="s">
        <v>6188</v>
      </c>
      <c r="D327" s="34"/>
      <c r="E327" s="71">
        <f t="shared" si="15"/>
        <v>2094830</v>
      </c>
      <c r="F327" s="70">
        <f t="shared" si="16"/>
        <v>0</v>
      </c>
      <c r="G327" s="70">
        <f t="shared" si="17"/>
        <v>0</v>
      </c>
      <c r="H327" s="24"/>
    </row>
    <row r="328" spans="1:8">
      <c r="A328" s="34" t="s">
        <v>8334</v>
      </c>
      <c r="B328" s="70">
        <v>1620600</v>
      </c>
      <c r="C328" s="34" t="s">
        <v>6188</v>
      </c>
      <c r="D328" s="34"/>
      <c r="E328" s="71">
        <f t="shared" si="15"/>
        <v>1620600</v>
      </c>
      <c r="F328" s="70">
        <f t="shared" si="16"/>
        <v>0</v>
      </c>
      <c r="G328" s="70">
        <f t="shared" si="17"/>
        <v>0</v>
      </c>
      <c r="H328" s="24"/>
    </row>
    <row r="329" spans="1:8">
      <c r="A329" s="34" t="s">
        <v>8335</v>
      </c>
      <c r="B329" s="70">
        <v>1618380</v>
      </c>
      <c r="C329" s="34" t="s">
        <v>6188</v>
      </c>
      <c r="D329" s="34"/>
      <c r="E329" s="71">
        <f t="shared" si="15"/>
        <v>1618380</v>
      </c>
      <c r="F329" s="70">
        <f t="shared" si="16"/>
        <v>0</v>
      </c>
      <c r="G329" s="70">
        <f t="shared" si="17"/>
        <v>0</v>
      </c>
      <c r="H329" s="24"/>
    </row>
    <row r="330" spans="1:8">
      <c r="A330" s="34" t="s">
        <v>8336</v>
      </c>
      <c r="B330" s="70">
        <v>1244310</v>
      </c>
      <c r="C330" s="34" t="s">
        <v>6188</v>
      </c>
      <c r="D330" s="34"/>
      <c r="E330" s="71">
        <f t="shared" si="15"/>
        <v>1244310</v>
      </c>
      <c r="F330" s="70">
        <f t="shared" si="16"/>
        <v>0</v>
      </c>
      <c r="G330" s="70">
        <f t="shared" si="17"/>
        <v>0</v>
      </c>
      <c r="H330" s="24"/>
    </row>
    <row r="331" spans="1:8">
      <c r="A331" s="34" t="s">
        <v>8337</v>
      </c>
      <c r="B331" s="70">
        <v>553890</v>
      </c>
      <c r="C331" s="34" t="s">
        <v>6188</v>
      </c>
      <c r="D331" s="34"/>
      <c r="E331" s="71">
        <f t="shared" si="15"/>
        <v>553890</v>
      </c>
      <c r="F331" s="70">
        <f t="shared" si="16"/>
        <v>0</v>
      </c>
      <c r="G331" s="70">
        <f t="shared" si="17"/>
        <v>0</v>
      </c>
      <c r="H331" s="24"/>
    </row>
    <row r="332" spans="1:8">
      <c r="A332" s="34" t="s">
        <v>8338</v>
      </c>
      <c r="B332" s="70">
        <v>171772.5</v>
      </c>
      <c r="C332" s="34" t="s">
        <v>6188</v>
      </c>
      <c r="D332" s="34"/>
      <c r="E332" s="71">
        <f t="shared" si="15"/>
        <v>171772.5</v>
      </c>
      <c r="F332" s="70">
        <f t="shared" si="16"/>
        <v>0</v>
      </c>
      <c r="G332" s="70">
        <f t="shared" si="17"/>
        <v>0</v>
      </c>
      <c r="H332" s="24"/>
    </row>
    <row r="333" spans="1:8">
      <c r="A333" s="34" t="s">
        <v>7979</v>
      </c>
      <c r="B333" s="70">
        <f>SUM(B6:B332)</f>
        <v>2012524209.3308325</v>
      </c>
      <c r="C333" s="34"/>
      <c r="D333" s="71">
        <f>SUM(D6:D332)</f>
        <v>3284207</v>
      </c>
      <c r="E333" s="71">
        <f>SUM(E6:E332)</f>
        <v>2009240002.3308325</v>
      </c>
      <c r="F333" s="71">
        <f>SUM(F6:F332)</f>
        <v>6200000</v>
      </c>
      <c r="G333" s="71">
        <f>SUM(G6:G332)</f>
        <v>7800000</v>
      </c>
      <c r="H333" s="24"/>
    </row>
  </sheetData>
  <mergeCells count="2">
    <mergeCell ref="A2:H2"/>
    <mergeCell ref="A3:H3"/>
  </mergeCells>
  <conditionalFormatting sqref="A1:A298">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M1509"/>
  <sheetViews>
    <sheetView topLeftCell="S6" workbookViewId="0">
      <selection sqref="A1:XFD1048576"/>
    </sheetView>
  </sheetViews>
  <sheetFormatPr defaultRowHeight="15"/>
  <cols>
    <col min="1" max="1" width="4.7109375" customWidth="1"/>
    <col min="2" max="2" width="16.7109375" customWidth="1"/>
    <col min="3" max="3" width="1.7109375" customWidth="1"/>
    <col min="4" max="4" width="13.28515625" customWidth="1"/>
    <col min="5" max="5" width="1.7109375" customWidth="1"/>
    <col min="6" max="6" width="30" customWidth="1"/>
    <col min="7" max="7" width="1.7109375" customWidth="1"/>
    <col min="8" max="8" width="10" customWidth="1"/>
    <col min="9" max="9" width="1.7109375" customWidth="1"/>
    <col min="10" max="10" width="10" customWidth="1"/>
    <col min="11" max="11" width="1.7109375" customWidth="1"/>
    <col min="12" max="12" width="8.28515625" customWidth="1"/>
    <col min="13" max="13" width="1.7109375" customWidth="1"/>
    <col min="14" max="14" width="33.28515625" customWidth="1"/>
    <col min="15" max="15" width="1.7109375" customWidth="1"/>
    <col min="16" max="16" width="13.28515625" customWidth="1"/>
    <col min="17" max="17" width="1.7109375" customWidth="1"/>
    <col min="18" max="18" width="21.7109375" customWidth="1"/>
    <col min="19" max="19" width="1.7109375" customWidth="1"/>
    <col min="20" max="20" width="10.85546875" customWidth="1"/>
    <col min="21" max="21" width="1.7109375" customWidth="1"/>
    <col min="22" max="22" width="26.7109375" customWidth="1"/>
    <col min="23" max="23" width="1.7109375" customWidth="1"/>
    <col min="24" max="24" width="14.140625" customWidth="1"/>
    <col min="25" max="25" width="1.7109375" customWidth="1"/>
    <col min="26" max="26" width="14.140625" customWidth="1"/>
    <col min="27" max="27" width="1.7109375" customWidth="1"/>
    <col min="28" max="28" width="13.28515625" customWidth="1"/>
    <col min="29" max="29" width="1.7109375" customWidth="1"/>
    <col min="30" max="30" width="23.28515625" customWidth="1"/>
    <col min="31" max="31" width="1.7109375" customWidth="1"/>
    <col min="32" max="32" width="21.7109375" customWidth="1"/>
    <col min="33" max="33" width="1.7109375" customWidth="1"/>
    <col min="34" max="34" width="16.7109375" customWidth="1"/>
    <col min="35" max="35" width="1.7109375" customWidth="1"/>
    <col min="36" max="36" width="7.42578125" customWidth="1"/>
    <col min="37" max="37" width="6.7109375" customWidth="1"/>
    <col min="38" max="38" width="1.7109375" customWidth="1"/>
    <col min="39" max="39" width="4.7109375" customWidth="1"/>
  </cols>
  <sheetData>
    <row r="1" spans="1:39" ht="17.100000000000001" customHeight="1">
      <c r="A1" s="74"/>
      <c r="B1" s="135" t="s">
        <v>8339</v>
      </c>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74"/>
    </row>
    <row r="2" spans="1:39" ht="23.1" customHeight="1">
      <c r="A2" s="74"/>
      <c r="B2" s="136" t="s">
        <v>8340</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74"/>
    </row>
    <row r="3" spans="1:39" ht="15.95" customHeight="1">
      <c r="A3" s="74"/>
      <c r="B3" s="137" t="s">
        <v>8341</v>
      </c>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74"/>
    </row>
    <row r="4" spans="1:39" ht="12" customHeight="1">
      <c r="A4" s="74"/>
      <c r="B4" s="138" t="s">
        <v>8342</v>
      </c>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74"/>
    </row>
    <row r="5" spans="1:39" ht="44.1" customHeight="1">
      <c r="A5" s="74"/>
      <c r="B5" s="75" t="s">
        <v>8343</v>
      </c>
      <c r="C5" s="74"/>
      <c r="D5" s="75" t="s">
        <v>8344</v>
      </c>
      <c r="E5" s="74"/>
      <c r="F5" s="75" t="s">
        <v>8345</v>
      </c>
      <c r="G5" s="74"/>
      <c r="H5" s="104" t="s">
        <v>6103</v>
      </c>
      <c r="I5" s="74"/>
      <c r="J5" s="104" t="s">
        <v>8346</v>
      </c>
      <c r="K5" s="74"/>
      <c r="L5" s="75" t="s">
        <v>8347</v>
      </c>
      <c r="M5" s="74"/>
      <c r="N5" s="75" t="s">
        <v>8348</v>
      </c>
      <c r="O5" s="74"/>
      <c r="P5" s="104" t="s">
        <v>8349</v>
      </c>
      <c r="Q5" s="74"/>
      <c r="R5" s="75" t="s">
        <v>8350</v>
      </c>
      <c r="S5" s="74"/>
      <c r="T5" s="75" t="s">
        <v>6100</v>
      </c>
      <c r="U5" s="74"/>
      <c r="V5" s="75" t="s">
        <v>8007</v>
      </c>
      <c r="W5" s="74"/>
      <c r="X5" s="104" t="s">
        <v>8351</v>
      </c>
      <c r="Y5" s="74"/>
      <c r="Z5" s="104" t="s">
        <v>8008</v>
      </c>
      <c r="AA5" s="74"/>
      <c r="AB5" s="75" t="s">
        <v>8352</v>
      </c>
      <c r="AC5" s="74"/>
      <c r="AD5" s="75" t="s">
        <v>8353</v>
      </c>
      <c r="AE5" s="74"/>
      <c r="AF5" s="75" t="s">
        <v>8354</v>
      </c>
      <c r="AG5" s="74"/>
      <c r="AH5" s="75" t="s">
        <v>8355</v>
      </c>
      <c r="AI5" s="74"/>
      <c r="AJ5" s="139" t="s">
        <v>8356</v>
      </c>
      <c r="AK5" s="139"/>
      <c r="AL5" s="74"/>
      <c r="AM5" s="74"/>
    </row>
    <row r="6" spans="1:39" ht="23.1" customHeight="1">
      <c r="A6" s="74"/>
      <c r="B6" s="76" t="s">
        <v>3983</v>
      </c>
      <c r="C6" s="74"/>
      <c r="D6" s="76" t="s">
        <v>8357</v>
      </c>
      <c r="E6" s="74"/>
      <c r="F6" s="76" t="s">
        <v>8358</v>
      </c>
      <c r="G6" s="74"/>
      <c r="H6" s="103">
        <v>12</v>
      </c>
      <c r="I6" s="74"/>
      <c r="J6" s="103">
        <v>12</v>
      </c>
      <c r="K6" s="74"/>
      <c r="L6" s="76" t="s">
        <v>8359</v>
      </c>
      <c r="M6" s="74"/>
      <c r="N6" s="76"/>
      <c r="O6" s="74"/>
      <c r="P6" s="103">
        <v>231157.5</v>
      </c>
      <c r="Q6" s="74"/>
      <c r="R6" s="76" t="s">
        <v>8360</v>
      </c>
      <c r="S6" s="74"/>
      <c r="T6" s="77">
        <v>46186</v>
      </c>
      <c r="U6" s="74"/>
      <c r="V6" s="76" t="s">
        <v>8182</v>
      </c>
      <c r="W6" s="74"/>
      <c r="X6" s="103">
        <v>231157.5</v>
      </c>
      <c r="Y6" s="74"/>
      <c r="Z6" s="103">
        <v>231157.5</v>
      </c>
      <c r="AA6" s="74"/>
      <c r="AB6" s="76" t="s">
        <v>8361</v>
      </c>
      <c r="AC6" s="74"/>
      <c r="AD6" s="76" t="s">
        <v>8362</v>
      </c>
      <c r="AE6" s="74"/>
      <c r="AF6" s="76" t="s">
        <v>6239</v>
      </c>
      <c r="AG6" s="74"/>
      <c r="AH6" s="76" t="s">
        <v>8363</v>
      </c>
      <c r="AI6" s="74"/>
      <c r="AJ6" s="140">
        <v>0</v>
      </c>
      <c r="AK6" s="140"/>
      <c r="AL6" s="74"/>
      <c r="AM6" s="74"/>
    </row>
    <row r="7" spans="1:39" ht="14.1" customHeight="1">
      <c r="A7" s="74"/>
      <c r="B7" s="76" t="s">
        <v>1747</v>
      </c>
      <c r="C7" s="74"/>
      <c r="D7" s="76" t="s">
        <v>8364</v>
      </c>
      <c r="E7" s="74"/>
      <c r="F7" s="76" t="s">
        <v>8365</v>
      </c>
      <c r="G7" s="74"/>
      <c r="H7" s="103">
        <v>6</v>
      </c>
      <c r="I7" s="74"/>
      <c r="J7" s="103">
        <v>6</v>
      </c>
      <c r="K7" s="74"/>
      <c r="L7" s="76" t="s">
        <v>8359</v>
      </c>
      <c r="M7" s="74"/>
      <c r="N7" s="76" t="s">
        <v>8366</v>
      </c>
      <c r="O7" s="74"/>
      <c r="P7" s="103">
        <v>553890</v>
      </c>
      <c r="Q7" s="74"/>
      <c r="R7" s="76" t="s">
        <v>8367</v>
      </c>
      <c r="S7" s="74"/>
      <c r="T7" s="77">
        <v>46192</v>
      </c>
      <c r="U7" s="74"/>
      <c r="V7" s="76" t="s">
        <v>8325</v>
      </c>
      <c r="W7" s="74"/>
      <c r="X7" s="103">
        <v>2215560</v>
      </c>
      <c r="Y7" s="74"/>
      <c r="Z7" s="103">
        <v>2215560</v>
      </c>
      <c r="AA7" s="74"/>
      <c r="AB7" s="76" t="s">
        <v>8361</v>
      </c>
      <c r="AC7" s="74"/>
      <c r="AD7" s="76" t="s">
        <v>8362</v>
      </c>
      <c r="AE7" s="74"/>
      <c r="AF7" s="76" t="s">
        <v>6188</v>
      </c>
      <c r="AG7" s="74"/>
      <c r="AH7" s="76" t="s">
        <v>8363</v>
      </c>
      <c r="AI7" s="74"/>
      <c r="AJ7" s="140">
        <v>0</v>
      </c>
      <c r="AK7" s="140"/>
      <c r="AL7" s="74"/>
      <c r="AM7" s="74"/>
    </row>
    <row r="8" spans="1:39" ht="14.1" customHeight="1">
      <c r="A8" s="74"/>
      <c r="B8" s="76" t="s">
        <v>1775</v>
      </c>
      <c r="C8" s="74"/>
      <c r="D8" s="76" t="s">
        <v>8364</v>
      </c>
      <c r="E8" s="74"/>
      <c r="F8" s="76" t="s">
        <v>8368</v>
      </c>
      <c r="G8" s="74"/>
      <c r="H8" s="103">
        <v>6</v>
      </c>
      <c r="I8" s="74"/>
      <c r="J8" s="103">
        <v>6</v>
      </c>
      <c r="K8" s="74"/>
      <c r="L8" s="76" t="s">
        <v>8359</v>
      </c>
      <c r="M8" s="74"/>
      <c r="N8" s="76" t="s">
        <v>8366</v>
      </c>
      <c r="O8" s="74"/>
      <c r="P8" s="103">
        <v>553890</v>
      </c>
      <c r="Q8" s="74"/>
      <c r="R8" s="76" t="s">
        <v>8367</v>
      </c>
      <c r="S8" s="74"/>
      <c r="T8" s="77">
        <v>46192</v>
      </c>
      <c r="U8" s="74"/>
      <c r="V8" s="76" t="s">
        <v>8325</v>
      </c>
      <c r="W8" s="74"/>
      <c r="X8" s="103">
        <v>2215560</v>
      </c>
      <c r="Y8" s="74"/>
      <c r="Z8" s="103">
        <v>2215560</v>
      </c>
      <c r="AA8" s="74"/>
      <c r="AB8" s="76" t="s">
        <v>8361</v>
      </c>
      <c r="AC8" s="74"/>
      <c r="AD8" s="76" t="s">
        <v>8362</v>
      </c>
      <c r="AE8" s="74"/>
      <c r="AF8" s="76" t="s">
        <v>6188</v>
      </c>
      <c r="AG8" s="74"/>
      <c r="AH8" s="76" t="s">
        <v>8363</v>
      </c>
      <c r="AI8" s="74"/>
      <c r="AJ8" s="140">
        <v>0</v>
      </c>
      <c r="AK8" s="140"/>
      <c r="AL8" s="74"/>
      <c r="AM8" s="74"/>
    </row>
    <row r="9" spans="1:39" ht="14.1" customHeight="1">
      <c r="A9" s="74"/>
      <c r="B9" s="76" t="s">
        <v>3004</v>
      </c>
      <c r="C9" s="74"/>
      <c r="D9" s="76" t="s">
        <v>8369</v>
      </c>
      <c r="E9" s="74"/>
      <c r="F9" s="76" t="s">
        <v>8370</v>
      </c>
      <c r="G9" s="74"/>
      <c r="H9" s="103">
        <v>3</v>
      </c>
      <c r="I9" s="74"/>
      <c r="J9" s="103">
        <v>3</v>
      </c>
      <c r="K9" s="74"/>
      <c r="L9" s="76" t="s">
        <v>8359</v>
      </c>
      <c r="M9" s="74"/>
      <c r="N9" s="76"/>
      <c r="O9" s="74"/>
      <c r="P9" s="103">
        <v>228105</v>
      </c>
      <c r="Q9" s="74"/>
      <c r="R9" s="76" t="s">
        <v>8371</v>
      </c>
      <c r="S9" s="74"/>
      <c r="T9" s="77">
        <v>46189</v>
      </c>
      <c r="U9" s="74"/>
      <c r="V9" s="76" t="s">
        <v>8372</v>
      </c>
      <c r="W9" s="74"/>
      <c r="X9" s="103">
        <v>456210</v>
      </c>
      <c r="Y9" s="74"/>
      <c r="Z9" s="103">
        <v>456210</v>
      </c>
      <c r="AA9" s="74"/>
      <c r="AB9" s="76" t="s">
        <v>8361</v>
      </c>
      <c r="AC9" s="74"/>
      <c r="AD9" s="76" t="s">
        <v>8362</v>
      </c>
      <c r="AE9" s="74"/>
      <c r="AF9" s="76" t="s">
        <v>6134</v>
      </c>
      <c r="AG9" s="74"/>
      <c r="AH9" s="76" t="s">
        <v>8363</v>
      </c>
      <c r="AI9" s="74"/>
      <c r="AJ9" s="140">
        <v>0</v>
      </c>
      <c r="AK9" s="140"/>
      <c r="AL9" s="74"/>
      <c r="AM9" s="74"/>
    </row>
    <row r="10" spans="1:39" ht="14.1" customHeight="1">
      <c r="A10" s="74"/>
      <c r="B10" s="76" t="s">
        <v>3020</v>
      </c>
      <c r="C10" s="74"/>
      <c r="D10" s="76" t="s">
        <v>8369</v>
      </c>
      <c r="E10" s="74"/>
      <c r="F10" s="76" t="s">
        <v>8373</v>
      </c>
      <c r="G10" s="74"/>
      <c r="H10" s="103">
        <v>3</v>
      </c>
      <c r="I10" s="74"/>
      <c r="J10" s="103">
        <v>3</v>
      </c>
      <c r="K10" s="74"/>
      <c r="L10" s="76" t="s">
        <v>8359</v>
      </c>
      <c r="M10" s="74"/>
      <c r="N10" s="76"/>
      <c r="O10" s="74"/>
      <c r="P10" s="103">
        <v>228105</v>
      </c>
      <c r="Q10" s="74"/>
      <c r="R10" s="76" t="s">
        <v>8371</v>
      </c>
      <c r="S10" s="74"/>
      <c r="T10" s="77">
        <v>46189</v>
      </c>
      <c r="U10" s="74"/>
      <c r="V10" s="76" t="s">
        <v>8372</v>
      </c>
      <c r="W10" s="74"/>
      <c r="X10" s="103">
        <v>456210</v>
      </c>
      <c r="Y10" s="74"/>
      <c r="Z10" s="103">
        <v>456210</v>
      </c>
      <c r="AA10" s="74"/>
      <c r="AB10" s="76" t="s">
        <v>8361</v>
      </c>
      <c r="AC10" s="74"/>
      <c r="AD10" s="76" t="s">
        <v>8362</v>
      </c>
      <c r="AE10" s="74"/>
      <c r="AF10" s="76" t="s">
        <v>6134</v>
      </c>
      <c r="AG10" s="74"/>
      <c r="AH10" s="76" t="s">
        <v>8363</v>
      </c>
      <c r="AI10" s="74"/>
      <c r="AJ10" s="140">
        <v>0</v>
      </c>
      <c r="AK10" s="140"/>
      <c r="AL10" s="74"/>
      <c r="AM10" s="74"/>
    </row>
    <row r="11" spans="1:39" ht="14.1" customHeight="1">
      <c r="A11" s="74"/>
      <c r="B11" s="76" t="s">
        <v>1117</v>
      </c>
      <c r="C11" s="74"/>
      <c r="D11" s="76" t="s">
        <v>8364</v>
      </c>
      <c r="E11" s="74"/>
      <c r="F11" s="76" t="s">
        <v>8374</v>
      </c>
      <c r="G11" s="74"/>
      <c r="H11" s="103">
        <v>1</v>
      </c>
      <c r="I11" s="74"/>
      <c r="J11" s="103">
        <v>4</v>
      </c>
      <c r="K11" s="74"/>
      <c r="L11" s="76" t="s">
        <v>22</v>
      </c>
      <c r="M11" s="74"/>
      <c r="N11" s="76" t="s">
        <v>8375</v>
      </c>
      <c r="O11" s="74"/>
      <c r="P11" s="103">
        <v>687090</v>
      </c>
      <c r="Q11" s="74"/>
      <c r="R11" s="76" t="s">
        <v>8376</v>
      </c>
      <c r="S11" s="74"/>
      <c r="T11" s="77">
        <v>46189</v>
      </c>
      <c r="U11" s="74"/>
      <c r="V11" s="76" t="s">
        <v>8016</v>
      </c>
      <c r="W11" s="74"/>
      <c r="X11" s="103">
        <v>687090</v>
      </c>
      <c r="Y11" s="74"/>
      <c r="Z11" s="103">
        <v>687090</v>
      </c>
      <c r="AA11" s="74"/>
      <c r="AB11" s="76" t="s">
        <v>8361</v>
      </c>
      <c r="AC11" s="74"/>
      <c r="AD11" s="76" t="s">
        <v>8362</v>
      </c>
      <c r="AE11" s="74"/>
      <c r="AF11" s="76" t="s">
        <v>6134</v>
      </c>
      <c r="AG11" s="74"/>
      <c r="AH11" s="76" t="s">
        <v>8363</v>
      </c>
      <c r="AI11" s="74"/>
      <c r="AJ11" s="140">
        <v>0</v>
      </c>
      <c r="AK11" s="140"/>
      <c r="AL11" s="74"/>
      <c r="AM11" s="74"/>
    </row>
    <row r="12" spans="1:39" ht="14.1" customHeight="1">
      <c r="A12" s="74"/>
      <c r="B12" s="76" t="s">
        <v>2681</v>
      </c>
      <c r="C12" s="74"/>
      <c r="D12" s="76" t="s">
        <v>8364</v>
      </c>
      <c r="E12" s="74"/>
      <c r="F12" s="76" t="s">
        <v>8377</v>
      </c>
      <c r="G12" s="74"/>
      <c r="H12" s="103">
        <v>4</v>
      </c>
      <c r="I12" s="74"/>
      <c r="J12" s="103">
        <v>4</v>
      </c>
      <c r="K12" s="74"/>
      <c r="L12" s="76" t="s">
        <v>8359</v>
      </c>
      <c r="M12" s="74"/>
      <c r="N12" s="76"/>
      <c r="O12" s="74"/>
      <c r="P12" s="103">
        <v>380730</v>
      </c>
      <c r="Q12" s="74"/>
      <c r="R12" s="76" t="s">
        <v>8378</v>
      </c>
      <c r="S12" s="74"/>
      <c r="T12" s="77">
        <v>46189</v>
      </c>
      <c r="U12" s="74"/>
      <c r="V12" s="76" t="s">
        <v>8379</v>
      </c>
      <c r="W12" s="74"/>
      <c r="X12" s="103">
        <v>380730</v>
      </c>
      <c r="Y12" s="74"/>
      <c r="Z12" s="103">
        <v>380730</v>
      </c>
      <c r="AA12" s="74"/>
      <c r="AB12" s="76" t="s">
        <v>8361</v>
      </c>
      <c r="AC12" s="74"/>
      <c r="AD12" s="76" t="s">
        <v>8362</v>
      </c>
      <c r="AE12" s="74"/>
      <c r="AF12" s="76" t="s">
        <v>6143</v>
      </c>
      <c r="AG12" s="74"/>
      <c r="AH12" s="76" t="s">
        <v>8363</v>
      </c>
      <c r="AI12" s="74"/>
      <c r="AJ12" s="140">
        <v>0</v>
      </c>
      <c r="AK12" s="140"/>
      <c r="AL12" s="74"/>
      <c r="AM12" s="74"/>
    </row>
    <row r="13" spans="1:39" ht="23.1" customHeight="1">
      <c r="A13" s="74"/>
      <c r="B13" s="76" t="s">
        <v>1540</v>
      </c>
      <c r="C13" s="74"/>
      <c r="D13" s="76" t="s">
        <v>8364</v>
      </c>
      <c r="E13" s="74"/>
      <c r="F13" s="76" t="s">
        <v>8380</v>
      </c>
      <c r="G13" s="74"/>
      <c r="H13" s="103">
        <v>4</v>
      </c>
      <c r="I13" s="74"/>
      <c r="J13" s="103">
        <v>4</v>
      </c>
      <c r="K13" s="74"/>
      <c r="L13" s="76" t="s">
        <v>8359</v>
      </c>
      <c r="M13" s="74"/>
      <c r="N13" s="76"/>
      <c r="O13" s="74"/>
      <c r="P13" s="103">
        <v>0</v>
      </c>
      <c r="Q13" s="74"/>
      <c r="R13" s="76" t="s">
        <v>8381</v>
      </c>
      <c r="S13" s="74"/>
      <c r="T13" s="77">
        <v>46193</v>
      </c>
      <c r="U13" s="74"/>
      <c r="V13" s="76" t="s">
        <v>8379</v>
      </c>
      <c r="W13" s="74"/>
      <c r="X13" s="103">
        <v>269730</v>
      </c>
      <c r="Y13" s="74"/>
      <c r="Z13" s="103">
        <v>269730</v>
      </c>
      <c r="AA13" s="74"/>
      <c r="AB13" s="76" t="s">
        <v>8361</v>
      </c>
      <c r="AC13" s="74"/>
      <c r="AD13" s="76" t="s">
        <v>8362</v>
      </c>
      <c r="AE13" s="74"/>
      <c r="AF13" s="76" t="s">
        <v>6143</v>
      </c>
      <c r="AG13" s="74"/>
      <c r="AH13" s="76" t="s">
        <v>8363</v>
      </c>
      <c r="AI13" s="74"/>
      <c r="AJ13" s="140">
        <v>0</v>
      </c>
      <c r="AK13" s="140"/>
      <c r="AL13" s="74"/>
      <c r="AM13" s="74"/>
    </row>
    <row r="14" spans="1:39" ht="14.1" customHeight="1">
      <c r="A14" s="74"/>
      <c r="B14" s="76" t="s">
        <v>1541</v>
      </c>
      <c r="C14" s="74"/>
      <c r="D14" s="76" t="s">
        <v>8364</v>
      </c>
      <c r="E14" s="74"/>
      <c r="F14" s="76" t="s">
        <v>8382</v>
      </c>
      <c r="G14" s="74"/>
      <c r="H14" s="103">
        <v>3</v>
      </c>
      <c r="I14" s="74"/>
      <c r="J14" s="103">
        <v>3</v>
      </c>
      <c r="K14" s="74"/>
      <c r="L14" s="76" t="s">
        <v>8359</v>
      </c>
      <c r="M14" s="74"/>
      <c r="N14" s="76"/>
      <c r="O14" s="74"/>
      <c r="P14" s="103">
        <v>202297.5</v>
      </c>
      <c r="Q14" s="74"/>
      <c r="R14" s="76" t="s">
        <v>8383</v>
      </c>
      <c r="S14" s="74"/>
      <c r="T14" s="77">
        <v>46186</v>
      </c>
      <c r="U14" s="74"/>
      <c r="V14" s="76" t="s">
        <v>8045</v>
      </c>
      <c r="W14" s="74"/>
      <c r="X14" s="103">
        <v>202297.5</v>
      </c>
      <c r="Y14" s="74"/>
      <c r="Z14" s="103">
        <v>202297.5</v>
      </c>
      <c r="AA14" s="74"/>
      <c r="AB14" s="76" t="s">
        <v>8361</v>
      </c>
      <c r="AC14" s="74"/>
      <c r="AD14" s="76" t="s">
        <v>8362</v>
      </c>
      <c r="AE14" s="74"/>
      <c r="AF14" s="76" t="s">
        <v>6124</v>
      </c>
      <c r="AG14" s="74"/>
      <c r="AH14" s="76" t="s">
        <v>8363</v>
      </c>
      <c r="AI14" s="74"/>
      <c r="AJ14" s="140">
        <v>0</v>
      </c>
      <c r="AK14" s="140"/>
      <c r="AL14" s="74"/>
      <c r="AM14" s="74"/>
    </row>
    <row r="15" spans="1:39" ht="23.1" customHeight="1">
      <c r="A15" s="74"/>
      <c r="B15" s="76" t="s">
        <v>3114</v>
      </c>
      <c r="C15" s="74"/>
      <c r="D15" s="76" t="s">
        <v>8369</v>
      </c>
      <c r="E15" s="74"/>
      <c r="F15" s="76" t="s">
        <v>8384</v>
      </c>
      <c r="G15" s="74"/>
      <c r="H15" s="103">
        <v>2</v>
      </c>
      <c r="I15" s="74"/>
      <c r="J15" s="103">
        <v>2</v>
      </c>
      <c r="K15" s="74"/>
      <c r="L15" s="76" t="s">
        <v>8359</v>
      </c>
      <c r="M15" s="74"/>
      <c r="N15" s="76" t="s">
        <v>8385</v>
      </c>
      <c r="O15" s="74"/>
      <c r="P15" s="103">
        <v>574610</v>
      </c>
      <c r="Q15" s="74"/>
      <c r="R15" s="76" t="s">
        <v>8386</v>
      </c>
      <c r="S15" s="74"/>
      <c r="T15" s="77">
        <v>46190</v>
      </c>
      <c r="U15" s="74"/>
      <c r="V15" s="76" t="s">
        <v>8083</v>
      </c>
      <c r="W15" s="74"/>
      <c r="X15" s="103">
        <v>1149220</v>
      </c>
      <c r="Y15" s="74"/>
      <c r="Z15" s="103">
        <v>1149220</v>
      </c>
      <c r="AA15" s="74"/>
      <c r="AB15" s="76" t="s">
        <v>8361</v>
      </c>
      <c r="AC15" s="74"/>
      <c r="AD15" s="76" t="s">
        <v>8362</v>
      </c>
      <c r="AE15" s="74"/>
      <c r="AF15" s="76" t="s">
        <v>6143</v>
      </c>
      <c r="AG15" s="74"/>
      <c r="AH15" s="76" t="s">
        <v>8363</v>
      </c>
      <c r="AI15" s="74"/>
      <c r="AJ15" s="140">
        <v>0</v>
      </c>
      <c r="AK15" s="140"/>
      <c r="AL15" s="74"/>
      <c r="AM15" s="74"/>
    </row>
    <row r="16" spans="1:39" ht="23.1" customHeight="1">
      <c r="A16" s="74"/>
      <c r="B16" s="76" t="s">
        <v>726</v>
      </c>
      <c r="C16" s="74"/>
      <c r="D16" s="76" t="s">
        <v>8387</v>
      </c>
      <c r="E16" s="74"/>
      <c r="F16" s="76" t="s">
        <v>8388</v>
      </c>
      <c r="G16" s="74"/>
      <c r="H16" s="103">
        <v>2</v>
      </c>
      <c r="I16" s="74"/>
      <c r="J16" s="103">
        <v>2</v>
      </c>
      <c r="K16" s="74"/>
      <c r="L16" s="76" t="s">
        <v>8359</v>
      </c>
      <c r="M16" s="74"/>
      <c r="N16" s="76"/>
      <c r="O16" s="74"/>
      <c r="P16" s="103">
        <v>141895</v>
      </c>
      <c r="Q16" s="74"/>
      <c r="R16" s="76" t="s">
        <v>8389</v>
      </c>
      <c r="S16" s="74"/>
      <c r="T16" s="77">
        <v>46190</v>
      </c>
      <c r="U16" s="74"/>
      <c r="V16" s="76" t="s">
        <v>8390</v>
      </c>
      <c r="W16" s="74"/>
      <c r="X16" s="103">
        <v>141895</v>
      </c>
      <c r="Y16" s="74"/>
      <c r="Z16" s="103">
        <v>141895</v>
      </c>
      <c r="AA16" s="74"/>
      <c r="AB16" s="76" t="s">
        <v>8361</v>
      </c>
      <c r="AC16" s="74"/>
      <c r="AD16" s="76" t="s">
        <v>8362</v>
      </c>
      <c r="AE16" s="74"/>
      <c r="AF16" s="76" t="s">
        <v>6251</v>
      </c>
      <c r="AG16" s="74"/>
      <c r="AH16" s="76" t="s">
        <v>8363</v>
      </c>
      <c r="AI16" s="74"/>
      <c r="AJ16" s="140">
        <v>0</v>
      </c>
      <c r="AK16" s="140"/>
      <c r="AL16" s="74"/>
      <c r="AM16" s="74"/>
    </row>
    <row r="17" spans="1:39" ht="14.1" customHeight="1">
      <c r="A17" s="74"/>
      <c r="B17" s="76" t="s">
        <v>982</v>
      </c>
      <c r="C17" s="74"/>
      <c r="D17" s="76" t="s">
        <v>8364</v>
      </c>
      <c r="E17" s="74"/>
      <c r="F17" s="76" t="s">
        <v>8391</v>
      </c>
      <c r="G17" s="74"/>
      <c r="H17" s="103">
        <v>1</v>
      </c>
      <c r="I17" s="74"/>
      <c r="J17" s="103">
        <v>4</v>
      </c>
      <c r="K17" s="74"/>
      <c r="L17" s="76" t="s">
        <v>22</v>
      </c>
      <c r="M17" s="74"/>
      <c r="N17" s="76" t="s">
        <v>8392</v>
      </c>
      <c r="O17" s="74"/>
      <c r="P17" s="103">
        <v>687090</v>
      </c>
      <c r="Q17" s="74"/>
      <c r="R17" s="76" t="s">
        <v>8393</v>
      </c>
      <c r="S17" s="74"/>
      <c r="T17" s="77">
        <v>46192</v>
      </c>
      <c r="U17" s="74"/>
      <c r="V17" s="76" t="s">
        <v>8156</v>
      </c>
      <c r="W17" s="74"/>
      <c r="X17" s="103">
        <v>2061270</v>
      </c>
      <c r="Y17" s="74"/>
      <c r="Z17" s="103">
        <v>2061270</v>
      </c>
      <c r="AA17" s="74"/>
      <c r="AB17" s="76" t="s">
        <v>8361</v>
      </c>
      <c r="AC17" s="74"/>
      <c r="AD17" s="76" t="s">
        <v>8362</v>
      </c>
      <c r="AE17" s="74"/>
      <c r="AF17" s="76" t="s">
        <v>6239</v>
      </c>
      <c r="AG17" s="74"/>
      <c r="AH17" s="76" t="s">
        <v>8363</v>
      </c>
      <c r="AI17" s="74"/>
      <c r="AJ17" s="140">
        <v>0</v>
      </c>
      <c r="AK17" s="140"/>
      <c r="AL17" s="74"/>
      <c r="AM17" s="74"/>
    </row>
    <row r="18" spans="1:39" ht="23.1" customHeight="1">
      <c r="A18" s="74"/>
      <c r="B18" s="76" t="s">
        <v>1539</v>
      </c>
      <c r="C18" s="74"/>
      <c r="D18" s="76" t="s">
        <v>8364</v>
      </c>
      <c r="E18" s="74"/>
      <c r="F18" s="76" t="s">
        <v>8394</v>
      </c>
      <c r="G18" s="74"/>
      <c r="H18" s="103">
        <v>15</v>
      </c>
      <c r="I18" s="74"/>
      <c r="J18" s="103">
        <v>15</v>
      </c>
      <c r="K18" s="74"/>
      <c r="L18" s="76" t="s">
        <v>8359</v>
      </c>
      <c r="M18" s="74"/>
      <c r="N18" s="76"/>
      <c r="O18" s="74"/>
      <c r="P18" s="103">
        <v>0</v>
      </c>
      <c r="Q18" s="74"/>
      <c r="R18" s="76" t="s">
        <v>8395</v>
      </c>
      <c r="S18" s="74"/>
      <c r="T18" s="77">
        <v>46190</v>
      </c>
      <c r="U18" s="74"/>
      <c r="V18" s="76" t="s">
        <v>8159</v>
      </c>
      <c r="W18" s="74"/>
      <c r="X18" s="103">
        <v>2408515</v>
      </c>
      <c r="Y18" s="74"/>
      <c r="Z18" s="103">
        <v>2408515</v>
      </c>
      <c r="AA18" s="74"/>
      <c r="AB18" s="76" t="s">
        <v>8361</v>
      </c>
      <c r="AC18" s="74"/>
      <c r="AD18" s="76" t="s">
        <v>8362</v>
      </c>
      <c r="AE18" s="74"/>
      <c r="AF18" s="76" t="s">
        <v>6239</v>
      </c>
      <c r="AG18" s="74"/>
      <c r="AH18" s="76" t="s">
        <v>8363</v>
      </c>
      <c r="AI18" s="74"/>
      <c r="AJ18" s="140">
        <v>0</v>
      </c>
      <c r="AK18" s="140"/>
      <c r="AL18" s="74"/>
      <c r="AM18" s="74"/>
    </row>
    <row r="19" spans="1:39" ht="14.1" customHeight="1">
      <c r="A19" s="74"/>
      <c r="B19" s="76" t="s">
        <v>1117</v>
      </c>
      <c r="C19" s="74"/>
      <c r="D19" s="76" t="s">
        <v>8364</v>
      </c>
      <c r="E19" s="74"/>
      <c r="F19" s="76" t="s">
        <v>8374</v>
      </c>
      <c r="G19" s="74"/>
      <c r="H19" s="103">
        <v>1</v>
      </c>
      <c r="I19" s="74"/>
      <c r="J19" s="103">
        <v>4</v>
      </c>
      <c r="K19" s="74"/>
      <c r="L19" s="76" t="s">
        <v>22</v>
      </c>
      <c r="M19" s="74"/>
      <c r="N19" s="76" t="s">
        <v>8392</v>
      </c>
      <c r="O19" s="74"/>
      <c r="P19" s="103">
        <v>687090</v>
      </c>
      <c r="Q19" s="74"/>
      <c r="R19" s="76" t="s">
        <v>8396</v>
      </c>
      <c r="S19" s="74"/>
      <c r="T19" s="77">
        <v>46193</v>
      </c>
      <c r="U19" s="74"/>
      <c r="V19" s="76" t="s">
        <v>8130</v>
      </c>
      <c r="W19" s="74"/>
      <c r="X19" s="103">
        <v>687090</v>
      </c>
      <c r="Y19" s="74"/>
      <c r="Z19" s="103">
        <v>687090</v>
      </c>
      <c r="AA19" s="74"/>
      <c r="AB19" s="76" t="s">
        <v>8361</v>
      </c>
      <c r="AC19" s="74"/>
      <c r="AD19" s="76" t="s">
        <v>8362</v>
      </c>
      <c r="AE19" s="74"/>
      <c r="AF19" s="76" t="s">
        <v>8397</v>
      </c>
      <c r="AG19" s="74"/>
      <c r="AH19" s="76" t="s">
        <v>8363</v>
      </c>
      <c r="AI19" s="74"/>
      <c r="AJ19" s="140">
        <v>0</v>
      </c>
      <c r="AK19" s="140"/>
      <c r="AL19" s="74"/>
      <c r="AM19" s="74"/>
    </row>
    <row r="20" spans="1:39" ht="23.1" customHeight="1">
      <c r="A20" s="74"/>
      <c r="B20" s="76" t="s">
        <v>2807</v>
      </c>
      <c r="C20" s="74"/>
      <c r="D20" s="76" t="s">
        <v>8357</v>
      </c>
      <c r="E20" s="74"/>
      <c r="F20" s="76" t="s">
        <v>8398</v>
      </c>
      <c r="G20" s="74"/>
      <c r="H20" s="103">
        <v>2</v>
      </c>
      <c r="I20" s="74"/>
      <c r="J20" s="103">
        <v>2</v>
      </c>
      <c r="K20" s="74"/>
      <c r="L20" s="76" t="s">
        <v>1529</v>
      </c>
      <c r="M20" s="74"/>
      <c r="N20" s="76"/>
      <c r="O20" s="74"/>
      <c r="P20" s="103">
        <v>199430</v>
      </c>
      <c r="Q20" s="74"/>
      <c r="R20" s="76" t="s">
        <v>8399</v>
      </c>
      <c r="S20" s="74"/>
      <c r="T20" s="77">
        <v>46192</v>
      </c>
      <c r="U20" s="74"/>
      <c r="V20" s="76" t="s">
        <v>8262</v>
      </c>
      <c r="W20" s="74"/>
      <c r="X20" s="103">
        <v>199430</v>
      </c>
      <c r="Y20" s="74"/>
      <c r="Z20" s="103">
        <v>199430</v>
      </c>
      <c r="AA20" s="74"/>
      <c r="AB20" s="76" t="s">
        <v>8361</v>
      </c>
      <c r="AC20" s="74"/>
      <c r="AD20" s="76" t="s">
        <v>8362</v>
      </c>
      <c r="AE20" s="74"/>
      <c r="AF20" s="76" t="s">
        <v>6196</v>
      </c>
      <c r="AG20" s="74"/>
      <c r="AH20" s="76" t="s">
        <v>8363</v>
      </c>
      <c r="AI20" s="74"/>
      <c r="AJ20" s="140">
        <v>0</v>
      </c>
      <c r="AK20" s="140"/>
      <c r="AL20" s="74"/>
      <c r="AM20" s="74"/>
    </row>
    <row r="21" spans="1:39" ht="14.1" customHeight="1">
      <c r="A21" s="74"/>
      <c r="B21" s="76" t="s">
        <v>593</v>
      </c>
      <c r="C21" s="74"/>
      <c r="D21" s="76" t="s">
        <v>8369</v>
      </c>
      <c r="E21" s="74"/>
      <c r="F21" s="76" t="s">
        <v>8400</v>
      </c>
      <c r="G21" s="74"/>
      <c r="H21" s="103">
        <v>2</v>
      </c>
      <c r="I21" s="74"/>
      <c r="J21" s="103">
        <v>2</v>
      </c>
      <c r="K21" s="74"/>
      <c r="L21" s="76" t="s">
        <v>147</v>
      </c>
      <c r="M21" s="74"/>
      <c r="N21" s="76" t="s">
        <v>8401</v>
      </c>
      <c r="O21" s="74"/>
      <c r="P21" s="103">
        <v>743944.2</v>
      </c>
      <c r="Q21" s="74"/>
      <c r="R21" s="76" t="s">
        <v>8402</v>
      </c>
      <c r="S21" s="74"/>
      <c r="T21" s="77">
        <v>46186</v>
      </c>
      <c r="U21" s="74"/>
      <c r="V21" s="76" t="s">
        <v>8168</v>
      </c>
      <c r="W21" s="74"/>
      <c r="X21" s="103">
        <v>743944.2</v>
      </c>
      <c r="Y21" s="74"/>
      <c r="Z21" s="103">
        <v>743944.2</v>
      </c>
      <c r="AA21" s="74"/>
      <c r="AB21" s="76" t="s">
        <v>8361</v>
      </c>
      <c r="AC21" s="74"/>
      <c r="AD21" s="76" t="s">
        <v>8362</v>
      </c>
      <c r="AE21" s="74"/>
      <c r="AF21" s="76" t="s">
        <v>6239</v>
      </c>
      <c r="AG21" s="74"/>
      <c r="AH21" s="76" t="s">
        <v>8363</v>
      </c>
      <c r="AI21" s="74"/>
      <c r="AJ21" s="140">
        <v>0</v>
      </c>
      <c r="AK21" s="140"/>
      <c r="AL21" s="74"/>
      <c r="AM21" s="74"/>
    </row>
    <row r="22" spans="1:39" ht="23.1" customHeight="1">
      <c r="A22" s="74"/>
      <c r="B22" s="76" t="s">
        <v>3114</v>
      </c>
      <c r="C22" s="74"/>
      <c r="D22" s="76" t="s">
        <v>8369</v>
      </c>
      <c r="E22" s="74"/>
      <c r="F22" s="76" t="s">
        <v>8384</v>
      </c>
      <c r="G22" s="74"/>
      <c r="H22" s="103">
        <v>2</v>
      </c>
      <c r="I22" s="74"/>
      <c r="J22" s="103">
        <v>2</v>
      </c>
      <c r="K22" s="74"/>
      <c r="L22" s="76" t="s">
        <v>8359</v>
      </c>
      <c r="M22" s="74"/>
      <c r="N22" s="76" t="s">
        <v>8403</v>
      </c>
      <c r="O22" s="74"/>
      <c r="P22" s="103">
        <v>574610</v>
      </c>
      <c r="Q22" s="74"/>
      <c r="R22" s="76" t="s">
        <v>8404</v>
      </c>
      <c r="S22" s="74"/>
      <c r="T22" s="77">
        <v>46190</v>
      </c>
      <c r="U22" s="74"/>
      <c r="V22" s="76" t="s">
        <v>8405</v>
      </c>
      <c r="W22" s="74"/>
      <c r="X22" s="103">
        <v>574610</v>
      </c>
      <c r="Y22" s="74"/>
      <c r="Z22" s="103">
        <v>574610</v>
      </c>
      <c r="AA22" s="74"/>
      <c r="AB22" s="76" t="s">
        <v>8361</v>
      </c>
      <c r="AC22" s="74"/>
      <c r="AD22" s="76" t="s">
        <v>8362</v>
      </c>
      <c r="AE22" s="74"/>
      <c r="AF22" s="76" t="s">
        <v>6143</v>
      </c>
      <c r="AG22" s="74"/>
      <c r="AH22" s="76" t="s">
        <v>8363</v>
      </c>
      <c r="AI22" s="74"/>
      <c r="AJ22" s="140">
        <v>0</v>
      </c>
      <c r="AK22" s="140"/>
      <c r="AL22" s="74"/>
      <c r="AM22" s="74"/>
    </row>
    <row r="23" spans="1:39" ht="14.1" customHeight="1">
      <c r="A23" s="74"/>
      <c r="B23" s="76" t="s">
        <v>2733</v>
      </c>
      <c r="C23" s="74"/>
      <c r="D23" s="76" t="s">
        <v>8364</v>
      </c>
      <c r="E23" s="74"/>
      <c r="F23" s="76" t="s">
        <v>8406</v>
      </c>
      <c r="G23" s="74"/>
      <c r="H23" s="103">
        <v>3</v>
      </c>
      <c r="I23" s="74"/>
      <c r="J23" s="103">
        <v>3</v>
      </c>
      <c r="K23" s="74"/>
      <c r="L23" s="76" t="s">
        <v>8359</v>
      </c>
      <c r="M23" s="74"/>
      <c r="N23" s="76"/>
      <c r="O23" s="74"/>
      <c r="P23" s="103">
        <v>160395</v>
      </c>
      <c r="Q23" s="74"/>
      <c r="R23" s="76" t="s">
        <v>8407</v>
      </c>
      <c r="S23" s="74"/>
      <c r="T23" s="77">
        <v>46186</v>
      </c>
      <c r="U23" s="74"/>
      <c r="V23" s="76" t="s">
        <v>8171</v>
      </c>
      <c r="W23" s="74"/>
      <c r="X23" s="103">
        <v>664335</v>
      </c>
      <c r="Y23" s="74"/>
      <c r="Z23" s="103">
        <v>664335</v>
      </c>
      <c r="AA23" s="74"/>
      <c r="AB23" s="76" t="s">
        <v>8361</v>
      </c>
      <c r="AC23" s="74"/>
      <c r="AD23" s="76" t="s">
        <v>8362</v>
      </c>
      <c r="AE23" s="74"/>
      <c r="AF23" s="76" t="s">
        <v>6239</v>
      </c>
      <c r="AG23" s="74"/>
      <c r="AH23" s="76" t="s">
        <v>8363</v>
      </c>
      <c r="AI23" s="74"/>
      <c r="AJ23" s="140">
        <v>0</v>
      </c>
      <c r="AK23" s="140"/>
      <c r="AL23" s="74"/>
      <c r="AM23" s="74"/>
    </row>
    <row r="24" spans="1:39" ht="14.1" customHeight="1">
      <c r="A24" s="74"/>
      <c r="B24" s="76" t="s">
        <v>3038</v>
      </c>
      <c r="C24" s="74"/>
      <c r="D24" s="76" t="s">
        <v>8369</v>
      </c>
      <c r="E24" s="74"/>
      <c r="F24" s="76" t="s">
        <v>8408</v>
      </c>
      <c r="G24" s="74"/>
      <c r="H24" s="103">
        <v>2</v>
      </c>
      <c r="I24" s="74"/>
      <c r="J24" s="103">
        <v>2</v>
      </c>
      <c r="K24" s="74"/>
      <c r="L24" s="76" t="s">
        <v>8359</v>
      </c>
      <c r="M24" s="74"/>
      <c r="N24" s="76"/>
      <c r="O24" s="74"/>
      <c r="P24" s="103">
        <v>152070</v>
      </c>
      <c r="Q24" s="74"/>
      <c r="R24" s="76" t="s">
        <v>8409</v>
      </c>
      <c r="S24" s="74"/>
      <c r="T24" s="77">
        <v>46188</v>
      </c>
      <c r="U24" s="74"/>
      <c r="V24" s="76" t="s">
        <v>8410</v>
      </c>
      <c r="W24" s="74"/>
      <c r="X24" s="103">
        <v>608280</v>
      </c>
      <c r="Y24" s="74"/>
      <c r="Z24" s="103">
        <v>608280</v>
      </c>
      <c r="AA24" s="74"/>
      <c r="AB24" s="76" t="s">
        <v>8361</v>
      </c>
      <c r="AC24" s="74"/>
      <c r="AD24" s="76" t="s">
        <v>8362</v>
      </c>
      <c r="AE24" s="74"/>
      <c r="AF24" s="76" t="s">
        <v>6175</v>
      </c>
      <c r="AG24" s="74"/>
      <c r="AH24" s="76" t="s">
        <v>8363</v>
      </c>
      <c r="AI24" s="74"/>
      <c r="AJ24" s="140">
        <v>0</v>
      </c>
      <c r="AK24" s="140"/>
      <c r="AL24" s="74"/>
      <c r="AM24" s="74"/>
    </row>
    <row r="25" spans="1:39" ht="0.95" customHeight="1">
      <c r="A25" s="74"/>
      <c r="B25" s="141"/>
      <c r="C25" s="141"/>
      <c r="D25" s="141"/>
      <c r="E25" s="141"/>
      <c r="F25" s="141"/>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74"/>
    </row>
    <row r="26" spans="1:39" ht="12.95" customHeight="1">
      <c r="A26" s="74"/>
      <c r="B26" s="142" t="s">
        <v>8411</v>
      </c>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74"/>
    </row>
    <row r="27" spans="1:39" ht="12.95" customHeight="1">
      <c r="A27" s="74"/>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c r="AL27" s="142"/>
      <c r="AM27" s="74"/>
    </row>
    <row r="28" spans="1:39" ht="12.95" customHeight="1">
      <c r="A28" s="74"/>
      <c r="B28" s="143" t="s">
        <v>8412</v>
      </c>
      <c r="C28" s="143"/>
      <c r="D28" s="143"/>
      <c r="E28" s="143"/>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74"/>
    </row>
    <row r="29" spans="1:39" ht="12.95" customHeight="1">
      <c r="A29" s="74"/>
      <c r="B29" s="144" t="s">
        <v>8413</v>
      </c>
      <c r="C29" s="144"/>
      <c r="D29" s="144"/>
      <c r="E29" s="144"/>
      <c r="F29" s="144"/>
      <c r="G29" s="144"/>
      <c r="H29" s="144"/>
      <c r="I29" s="144"/>
      <c r="J29" s="144"/>
      <c r="K29" s="144"/>
      <c r="L29" s="144"/>
      <c r="M29" s="144"/>
      <c r="N29" s="144"/>
      <c r="O29" s="144"/>
      <c r="P29" s="144"/>
      <c r="Q29" s="144"/>
      <c r="R29" s="144"/>
      <c r="S29" s="144"/>
      <c r="T29" s="144"/>
      <c r="U29" s="144"/>
      <c r="V29" s="144"/>
      <c r="W29" s="144"/>
      <c r="X29" s="144"/>
      <c r="Y29" s="144"/>
      <c r="Z29" s="144"/>
      <c r="AA29" s="144"/>
      <c r="AB29" s="144"/>
      <c r="AC29" s="144"/>
      <c r="AD29" s="144"/>
      <c r="AE29" s="144"/>
      <c r="AF29" s="144"/>
      <c r="AG29" s="144"/>
      <c r="AH29" s="144"/>
      <c r="AI29" s="144"/>
      <c r="AJ29" s="144"/>
      <c r="AK29" s="143" t="s">
        <v>8414</v>
      </c>
      <c r="AL29" s="143"/>
      <c r="AM29" s="74"/>
    </row>
    <row r="30" spans="1:39" ht="17.100000000000001" customHeight="1">
      <c r="A30" s="74"/>
      <c r="B30" s="135" t="s">
        <v>8339</v>
      </c>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c r="AL30" s="135"/>
      <c r="AM30" s="74"/>
    </row>
    <row r="31" spans="1:39" ht="23.1" customHeight="1">
      <c r="A31" s="74"/>
      <c r="B31" s="136" t="s">
        <v>8340</v>
      </c>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74"/>
    </row>
    <row r="32" spans="1:39" ht="15.95" customHeight="1">
      <c r="A32" s="74"/>
      <c r="B32" s="137" t="s">
        <v>8341</v>
      </c>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c r="AM32" s="74"/>
    </row>
    <row r="33" spans="1:39" ht="12" customHeight="1">
      <c r="A33" s="74"/>
      <c r="B33" s="138" t="s">
        <v>8342</v>
      </c>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c r="AE33" s="138"/>
      <c r="AF33" s="138"/>
      <c r="AG33" s="138"/>
      <c r="AH33" s="138"/>
      <c r="AI33" s="138"/>
      <c r="AJ33" s="138"/>
      <c r="AK33" s="138"/>
      <c r="AL33" s="138"/>
      <c r="AM33" s="74"/>
    </row>
    <row r="34" spans="1:39" ht="44.1" customHeight="1">
      <c r="A34" s="74"/>
      <c r="B34" s="75" t="s">
        <v>8343</v>
      </c>
      <c r="C34" s="74"/>
      <c r="D34" s="75" t="s">
        <v>8344</v>
      </c>
      <c r="E34" s="74"/>
      <c r="F34" s="75" t="s">
        <v>8345</v>
      </c>
      <c r="G34" s="74"/>
      <c r="H34" s="104" t="s">
        <v>6103</v>
      </c>
      <c r="I34" s="74"/>
      <c r="J34" s="104" t="s">
        <v>8346</v>
      </c>
      <c r="K34" s="74"/>
      <c r="L34" s="75" t="s">
        <v>8347</v>
      </c>
      <c r="M34" s="74"/>
      <c r="N34" s="75" t="s">
        <v>8348</v>
      </c>
      <c r="O34" s="74"/>
      <c r="P34" s="104" t="s">
        <v>8349</v>
      </c>
      <c r="Q34" s="74"/>
      <c r="R34" s="75" t="s">
        <v>8350</v>
      </c>
      <c r="S34" s="74"/>
      <c r="T34" s="75" t="s">
        <v>6100</v>
      </c>
      <c r="U34" s="74"/>
      <c r="V34" s="75" t="s">
        <v>8007</v>
      </c>
      <c r="W34" s="74"/>
      <c r="X34" s="104" t="s">
        <v>8351</v>
      </c>
      <c r="Y34" s="74"/>
      <c r="Z34" s="104" t="s">
        <v>8008</v>
      </c>
      <c r="AA34" s="74"/>
      <c r="AB34" s="75" t="s">
        <v>8352</v>
      </c>
      <c r="AC34" s="74"/>
      <c r="AD34" s="75" t="s">
        <v>8353</v>
      </c>
      <c r="AE34" s="74"/>
      <c r="AF34" s="75" t="s">
        <v>8354</v>
      </c>
      <c r="AG34" s="74"/>
      <c r="AH34" s="75" t="s">
        <v>8355</v>
      </c>
      <c r="AI34" s="74"/>
      <c r="AJ34" s="139" t="s">
        <v>8356</v>
      </c>
      <c r="AK34" s="139"/>
      <c r="AL34" s="74"/>
      <c r="AM34" s="74"/>
    </row>
    <row r="35" spans="1:39" ht="14.1" customHeight="1">
      <c r="A35" s="74"/>
      <c r="B35" s="76" t="s">
        <v>3064</v>
      </c>
      <c r="C35" s="74"/>
      <c r="D35" s="76" t="s">
        <v>8369</v>
      </c>
      <c r="E35" s="74"/>
      <c r="F35" s="76" t="s">
        <v>8415</v>
      </c>
      <c r="G35" s="74"/>
      <c r="H35" s="103">
        <v>2</v>
      </c>
      <c r="I35" s="74"/>
      <c r="J35" s="103">
        <v>2</v>
      </c>
      <c r="K35" s="74"/>
      <c r="L35" s="76" t="s">
        <v>8359</v>
      </c>
      <c r="M35" s="74"/>
      <c r="N35" s="76"/>
      <c r="O35" s="74"/>
      <c r="P35" s="103">
        <v>152070</v>
      </c>
      <c r="Q35" s="74"/>
      <c r="R35" s="76" t="s">
        <v>8409</v>
      </c>
      <c r="S35" s="74"/>
      <c r="T35" s="77">
        <v>46188</v>
      </c>
      <c r="U35" s="74"/>
      <c r="V35" s="76" t="s">
        <v>8410</v>
      </c>
      <c r="W35" s="74"/>
      <c r="X35" s="103">
        <v>608280</v>
      </c>
      <c r="Y35" s="74"/>
      <c r="Z35" s="103">
        <v>608280</v>
      </c>
      <c r="AA35" s="74"/>
      <c r="AB35" s="76" t="s">
        <v>8361</v>
      </c>
      <c r="AC35" s="74"/>
      <c r="AD35" s="76" t="s">
        <v>8362</v>
      </c>
      <c r="AE35" s="74"/>
      <c r="AF35" s="76" t="s">
        <v>6175</v>
      </c>
      <c r="AG35" s="74"/>
      <c r="AH35" s="76" t="s">
        <v>8363</v>
      </c>
      <c r="AI35" s="74"/>
      <c r="AJ35" s="140">
        <v>0</v>
      </c>
      <c r="AK35" s="140"/>
      <c r="AL35" s="74"/>
      <c r="AM35" s="74"/>
    </row>
    <row r="36" spans="1:39" ht="14.1" customHeight="1">
      <c r="A36" s="74"/>
      <c r="B36" s="76" t="s">
        <v>3006</v>
      </c>
      <c r="C36" s="74"/>
      <c r="D36" s="76" t="s">
        <v>8369</v>
      </c>
      <c r="E36" s="74"/>
      <c r="F36" s="76" t="s">
        <v>8416</v>
      </c>
      <c r="G36" s="74"/>
      <c r="H36" s="103">
        <v>2</v>
      </c>
      <c r="I36" s="74"/>
      <c r="J36" s="103">
        <v>2</v>
      </c>
      <c r="K36" s="74"/>
      <c r="L36" s="76" t="s">
        <v>8359</v>
      </c>
      <c r="M36" s="74"/>
      <c r="N36" s="76"/>
      <c r="O36" s="74"/>
      <c r="P36" s="103">
        <v>152070</v>
      </c>
      <c r="Q36" s="74"/>
      <c r="R36" s="76" t="s">
        <v>8409</v>
      </c>
      <c r="S36" s="74"/>
      <c r="T36" s="77">
        <v>46188</v>
      </c>
      <c r="U36" s="74"/>
      <c r="V36" s="76" t="s">
        <v>8410</v>
      </c>
      <c r="W36" s="74"/>
      <c r="X36" s="103">
        <v>608280</v>
      </c>
      <c r="Y36" s="74"/>
      <c r="Z36" s="103">
        <v>608280</v>
      </c>
      <c r="AA36" s="74"/>
      <c r="AB36" s="76" t="s">
        <v>8361</v>
      </c>
      <c r="AC36" s="74"/>
      <c r="AD36" s="76" t="s">
        <v>8362</v>
      </c>
      <c r="AE36" s="74"/>
      <c r="AF36" s="76" t="s">
        <v>6175</v>
      </c>
      <c r="AG36" s="74"/>
      <c r="AH36" s="76" t="s">
        <v>8363</v>
      </c>
      <c r="AI36" s="74"/>
      <c r="AJ36" s="140">
        <v>0</v>
      </c>
      <c r="AK36" s="140"/>
      <c r="AL36" s="74"/>
      <c r="AM36" s="74"/>
    </row>
    <row r="37" spans="1:39" ht="14.1" customHeight="1">
      <c r="A37" s="74"/>
      <c r="B37" s="76" t="s">
        <v>3050</v>
      </c>
      <c r="C37" s="74"/>
      <c r="D37" s="76" t="s">
        <v>8369</v>
      </c>
      <c r="E37" s="74"/>
      <c r="F37" s="76" t="s">
        <v>8417</v>
      </c>
      <c r="G37" s="74"/>
      <c r="H37" s="103">
        <v>2</v>
      </c>
      <c r="I37" s="74"/>
      <c r="J37" s="103">
        <v>2</v>
      </c>
      <c r="K37" s="74"/>
      <c r="L37" s="76" t="s">
        <v>8359</v>
      </c>
      <c r="M37" s="74"/>
      <c r="N37" s="76"/>
      <c r="O37" s="74"/>
      <c r="P37" s="103">
        <v>152070</v>
      </c>
      <c r="Q37" s="74"/>
      <c r="R37" s="76" t="s">
        <v>8409</v>
      </c>
      <c r="S37" s="74"/>
      <c r="T37" s="77">
        <v>46188</v>
      </c>
      <c r="U37" s="74"/>
      <c r="V37" s="76" t="s">
        <v>8410</v>
      </c>
      <c r="W37" s="74"/>
      <c r="X37" s="103">
        <v>608280</v>
      </c>
      <c r="Y37" s="74"/>
      <c r="Z37" s="103">
        <v>608280</v>
      </c>
      <c r="AA37" s="74"/>
      <c r="AB37" s="76" t="s">
        <v>8361</v>
      </c>
      <c r="AC37" s="74"/>
      <c r="AD37" s="76" t="s">
        <v>8362</v>
      </c>
      <c r="AE37" s="74"/>
      <c r="AF37" s="76" t="s">
        <v>6175</v>
      </c>
      <c r="AG37" s="74"/>
      <c r="AH37" s="76" t="s">
        <v>8363</v>
      </c>
      <c r="AI37" s="74"/>
      <c r="AJ37" s="140">
        <v>0</v>
      </c>
      <c r="AK37" s="140"/>
      <c r="AL37" s="74"/>
      <c r="AM37" s="74"/>
    </row>
    <row r="38" spans="1:39" ht="23.1" customHeight="1">
      <c r="A38" s="74"/>
      <c r="B38" s="76" t="s">
        <v>712</v>
      </c>
      <c r="C38" s="74"/>
      <c r="D38" s="76" t="s">
        <v>8387</v>
      </c>
      <c r="E38" s="74"/>
      <c r="F38" s="76" t="s">
        <v>8418</v>
      </c>
      <c r="G38" s="74"/>
      <c r="H38" s="103">
        <v>1</v>
      </c>
      <c r="I38" s="74"/>
      <c r="J38" s="103">
        <v>4</v>
      </c>
      <c r="K38" s="74"/>
      <c r="L38" s="76" t="s">
        <v>22</v>
      </c>
      <c r="M38" s="74"/>
      <c r="N38" s="76" t="s">
        <v>8419</v>
      </c>
      <c r="O38" s="74"/>
      <c r="P38" s="103">
        <v>283790</v>
      </c>
      <c r="Q38" s="74"/>
      <c r="R38" s="76" t="s">
        <v>8420</v>
      </c>
      <c r="S38" s="74"/>
      <c r="T38" s="77">
        <v>46193</v>
      </c>
      <c r="U38" s="74"/>
      <c r="V38" s="76" t="s">
        <v>8139</v>
      </c>
      <c r="W38" s="74"/>
      <c r="X38" s="103">
        <v>851370</v>
      </c>
      <c r="Y38" s="74"/>
      <c r="Z38" s="103">
        <v>851370</v>
      </c>
      <c r="AA38" s="74"/>
      <c r="AB38" s="76" t="s">
        <v>8361</v>
      </c>
      <c r="AC38" s="74"/>
      <c r="AD38" s="76" t="s">
        <v>8362</v>
      </c>
      <c r="AE38" s="74"/>
      <c r="AF38" s="76" t="s">
        <v>8397</v>
      </c>
      <c r="AG38" s="74"/>
      <c r="AH38" s="76" t="s">
        <v>8363</v>
      </c>
      <c r="AI38" s="74"/>
      <c r="AJ38" s="140">
        <v>0</v>
      </c>
      <c r="AK38" s="140"/>
      <c r="AL38" s="74"/>
      <c r="AM38" s="74"/>
    </row>
    <row r="39" spans="1:39" ht="23.1" customHeight="1">
      <c r="A39" s="74"/>
      <c r="B39" s="76" t="s">
        <v>714</v>
      </c>
      <c r="C39" s="74"/>
      <c r="D39" s="76" t="s">
        <v>8387</v>
      </c>
      <c r="E39" s="74"/>
      <c r="F39" s="76" t="s">
        <v>8421</v>
      </c>
      <c r="G39" s="74"/>
      <c r="H39" s="103">
        <v>1</v>
      </c>
      <c r="I39" s="74"/>
      <c r="J39" s="103">
        <v>4</v>
      </c>
      <c r="K39" s="74"/>
      <c r="L39" s="76" t="s">
        <v>22</v>
      </c>
      <c r="M39" s="74"/>
      <c r="N39" s="76" t="s">
        <v>8419</v>
      </c>
      <c r="O39" s="74"/>
      <c r="P39" s="103">
        <v>283790</v>
      </c>
      <c r="Q39" s="74"/>
      <c r="R39" s="76" t="s">
        <v>8420</v>
      </c>
      <c r="S39" s="74"/>
      <c r="T39" s="77">
        <v>46193</v>
      </c>
      <c r="U39" s="74"/>
      <c r="V39" s="76" t="s">
        <v>8139</v>
      </c>
      <c r="W39" s="74"/>
      <c r="X39" s="103">
        <v>851370</v>
      </c>
      <c r="Y39" s="74"/>
      <c r="Z39" s="103">
        <v>851370</v>
      </c>
      <c r="AA39" s="74"/>
      <c r="AB39" s="76" t="s">
        <v>8361</v>
      </c>
      <c r="AC39" s="74"/>
      <c r="AD39" s="76" t="s">
        <v>8362</v>
      </c>
      <c r="AE39" s="74"/>
      <c r="AF39" s="76" t="s">
        <v>8397</v>
      </c>
      <c r="AG39" s="74"/>
      <c r="AH39" s="76" t="s">
        <v>8363</v>
      </c>
      <c r="AI39" s="74"/>
      <c r="AJ39" s="140">
        <v>0</v>
      </c>
      <c r="AK39" s="140"/>
      <c r="AL39" s="74"/>
      <c r="AM39" s="74"/>
    </row>
    <row r="40" spans="1:39" ht="23.1" customHeight="1">
      <c r="A40" s="74"/>
      <c r="B40" s="76" t="s">
        <v>720</v>
      </c>
      <c r="C40" s="74"/>
      <c r="D40" s="76" t="s">
        <v>8387</v>
      </c>
      <c r="E40" s="74"/>
      <c r="F40" s="76" t="s">
        <v>8422</v>
      </c>
      <c r="G40" s="74"/>
      <c r="H40" s="103">
        <v>1</v>
      </c>
      <c r="I40" s="74"/>
      <c r="J40" s="103">
        <v>4</v>
      </c>
      <c r="K40" s="74"/>
      <c r="L40" s="76" t="s">
        <v>22</v>
      </c>
      <c r="M40" s="74"/>
      <c r="N40" s="76" t="s">
        <v>8419</v>
      </c>
      <c r="O40" s="74"/>
      <c r="P40" s="103">
        <v>283790</v>
      </c>
      <c r="Q40" s="74"/>
      <c r="R40" s="76" t="s">
        <v>8420</v>
      </c>
      <c r="S40" s="74"/>
      <c r="T40" s="77">
        <v>46193</v>
      </c>
      <c r="U40" s="74"/>
      <c r="V40" s="76" t="s">
        <v>8139</v>
      </c>
      <c r="W40" s="74"/>
      <c r="X40" s="103">
        <v>851370</v>
      </c>
      <c r="Y40" s="74"/>
      <c r="Z40" s="103">
        <v>851370</v>
      </c>
      <c r="AA40" s="74"/>
      <c r="AB40" s="76" t="s">
        <v>8361</v>
      </c>
      <c r="AC40" s="74"/>
      <c r="AD40" s="76" t="s">
        <v>8362</v>
      </c>
      <c r="AE40" s="74"/>
      <c r="AF40" s="76" t="s">
        <v>8397</v>
      </c>
      <c r="AG40" s="74"/>
      <c r="AH40" s="76" t="s">
        <v>8363</v>
      </c>
      <c r="AI40" s="74"/>
      <c r="AJ40" s="140">
        <v>0</v>
      </c>
      <c r="AK40" s="140"/>
      <c r="AL40" s="74"/>
      <c r="AM40" s="74"/>
    </row>
    <row r="41" spans="1:39" ht="14.1" customHeight="1">
      <c r="A41" s="74"/>
      <c r="B41" s="76" t="s">
        <v>3020</v>
      </c>
      <c r="C41" s="74"/>
      <c r="D41" s="76" t="s">
        <v>8369</v>
      </c>
      <c r="E41" s="74"/>
      <c r="F41" s="76" t="s">
        <v>8373</v>
      </c>
      <c r="G41" s="74"/>
      <c r="H41" s="103">
        <v>12</v>
      </c>
      <c r="I41" s="74"/>
      <c r="J41" s="103">
        <v>12</v>
      </c>
      <c r="K41" s="74"/>
      <c r="L41" s="76" t="s">
        <v>8359</v>
      </c>
      <c r="M41" s="74"/>
      <c r="N41" s="76"/>
      <c r="O41" s="74"/>
      <c r="P41" s="103">
        <v>912420</v>
      </c>
      <c r="Q41" s="74"/>
      <c r="R41" s="76" t="s">
        <v>8423</v>
      </c>
      <c r="S41" s="74"/>
      <c r="T41" s="77">
        <v>46189</v>
      </c>
      <c r="U41" s="74"/>
      <c r="V41" s="76" t="s">
        <v>8424</v>
      </c>
      <c r="W41" s="74"/>
      <c r="X41" s="103">
        <v>912420</v>
      </c>
      <c r="Y41" s="74"/>
      <c r="Z41" s="103">
        <v>912420</v>
      </c>
      <c r="AA41" s="74"/>
      <c r="AB41" s="76" t="s">
        <v>8361</v>
      </c>
      <c r="AC41" s="74"/>
      <c r="AD41" s="76" t="s">
        <v>8362</v>
      </c>
      <c r="AE41" s="74"/>
      <c r="AF41" s="76" t="s">
        <v>6188</v>
      </c>
      <c r="AG41" s="74"/>
      <c r="AH41" s="76" t="s">
        <v>8363</v>
      </c>
      <c r="AI41" s="74"/>
      <c r="AJ41" s="140">
        <v>0</v>
      </c>
      <c r="AK41" s="140"/>
      <c r="AL41" s="74"/>
      <c r="AM41" s="74"/>
    </row>
    <row r="42" spans="1:39" ht="14.1" customHeight="1">
      <c r="A42" s="74"/>
      <c r="B42" s="76" t="s">
        <v>1439</v>
      </c>
      <c r="C42" s="74"/>
      <c r="D42" s="76" t="s">
        <v>8364</v>
      </c>
      <c r="E42" s="74"/>
      <c r="F42" s="76" t="s">
        <v>8425</v>
      </c>
      <c r="G42" s="74"/>
      <c r="H42" s="103">
        <v>4</v>
      </c>
      <c r="I42" s="74"/>
      <c r="J42" s="103">
        <v>4</v>
      </c>
      <c r="K42" s="74"/>
      <c r="L42" s="76" t="s">
        <v>8359</v>
      </c>
      <c r="M42" s="74"/>
      <c r="N42" s="76" t="s">
        <v>8426</v>
      </c>
      <c r="O42" s="74"/>
      <c r="P42" s="103">
        <v>858030</v>
      </c>
      <c r="Q42" s="74"/>
      <c r="R42" s="76" t="s">
        <v>8427</v>
      </c>
      <c r="S42" s="74"/>
      <c r="T42" s="77">
        <v>46188</v>
      </c>
      <c r="U42" s="74"/>
      <c r="V42" s="76" t="s">
        <v>8072</v>
      </c>
      <c r="W42" s="74"/>
      <c r="X42" s="103">
        <v>858030</v>
      </c>
      <c r="Y42" s="74"/>
      <c r="Z42" s="103">
        <v>858030</v>
      </c>
      <c r="AA42" s="74"/>
      <c r="AB42" s="76" t="s">
        <v>8361</v>
      </c>
      <c r="AC42" s="74"/>
      <c r="AD42" s="76" t="s">
        <v>8362</v>
      </c>
      <c r="AE42" s="74"/>
      <c r="AF42" s="76" t="s">
        <v>6175</v>
      </c>
      <c r="AG42" s="74"/>
      <c r="AH42" s="76" t="s">
        <v>8363</v>
      </c>
      <c r="AI42" s="74"/>
      <c r="AJ42" s="140">
        <v>0</v>
      </c>
      <c r="AK42" s="140"/>
      <c r="AL42" s="74"/>
      <c r="AM42" s="74"/>
    </row>
    <row r="43" spans="1:39" ht="14.1" customHeight="1">
      <c r="A43" s="74"/>
      <c r="B43" s="76" t="s">
        <v>226</v>
      </c>
      <c r="C43" s="74"/>
      <c r="D43" s="76" t="s">
        <v>8369</v>
      </c>
      <c r="E43" s="74"/>
      <c r="F43" s="76" t="s">
        <v>8428</v>
      </c>
      <c r="G43" s="74"/>
      <c r="H43" s="103">
        <v>12</v>
      </c>
      <c r="I43" s="74"/>
      <c r="J43" s="103">
        <v>12</v>
      </c>
      <c r="K43" s="74"/>
      <c r="L43" s="76" t="s">
        <v>8359</v>
      </c>
      <c r="M43" s="74"/>
      <c r="N43" s="76"/>
      <c r="O43" s="74"/>
      <c r="P43" s="103">
        <v>809190</v>
      </c>
      <c r="Q43" s="74"/>
      <c r="R43" s="76" t="s">
        <v>8429</v>
      </c>
      <c r="S43" s="74"/>
      <c r="T43" s="77">
        <v>46189</v>
      </c>
      <c r="U43" s="74"/>
      <c r="V43" s="76" t="s">
        <v>8430</v>
      </c>
      <c r="W43" s="74"/>
      <c r="X43" s="103">
        <v>2427570</v>
      </c>
      <c r="Y43" s="74"/>
      <c r="Z43" s="103">
        <v>2427570</v>
      </c>
      <c r="AA43" s="74"/>
      <c r="AB43" s="76" t="s">
        <v>8361</v>
      </c>
      <c r="AC43" s="74"/>
      <c r="AD43" s="76" t="s">
        <v>8362</v>
      </c>
      <c r="AE43" s="74"/>
      <c r="AF43" s="76" t="s">
        <v>6201</v>
      </c>
      <c r="AG43" s="74"/>
      <c r="AH43" s="76" t="s">
        <v>8363</v>
      </c>
      <c r="AI43" s="74"/>
      <c r="AJ43" s="140">
        <v>0</v>
      </c>
      <c r="AK43" s="140"/>
      <c r="AL43" s="74"/>
      <c r="AM43" s="74"/>
    </row>
    <row r="44" spans="1:39" ht="14.1" customHeight="1">
      <c r="A44" s="74"/>
      <c r="B44" s="76" t="s">
        <v>186</v>
      </c>
      <c r="C44" s="74"/>
      <c r="D44" s="76" t="s">
        <v>8369</v>
      </c>
      <c r="E44" s="74"/>
      <c r="F44" s="76" t="s">
        <v>8431</v>
      </c>
      <c r="G44" s="74"/>
      <c r="H44" s="103">
        <v>12</v>
      </c>
      <c r="I44" s="74"/>
      <c r="J44" s="103">
        <v>12</v>
      </c>
      <c r="K44" s="74"/>
      <c r="L44" s="76" t="s">
        <v>8359</v>
      </c>
      <c r="M44" s="74"/>
      <c r="N44" s="76"/>
      <c r="O44" s="74"/>
      <c r="P44" s="103">
        <v>809190</v>
      </c>
      <c r="Q44" s="74"/>
      <c r="R44" s="76" t="s">
        <v>8429</v>
      </c>
      <c r="S44" s="74"/>
      <c r="T44" s="77">
        <v>46189</v>
      </c>
      <c r="U44" s="74"/>
      <c r="V44" s="76" t="s">
        <v>8430</v>
      </c>
      <c r="W44" s="74"/>
      <c r="X44" s="103">
        <v>2427570</v>
      </c>
      <c r="Y44" s="74"/>
      <c r="Z44" s="103">
        <v>2427570</v>
      </c>
      <c r="AA44" s="74"/>
      <c r="AB44" s="76" t="s">
        <v>8361</v>
      </c>
      <c r="AC44" s="74"/>
      <c r="AD44" s="76" t="s">
        <v>8362</v>
      </c>
      <c r="AE44" s="74"/>
      <c r="AF44" s="76" t="s">
        <v>6201</v>
      </c>
      <c r="AG44" s="74"/>
      <c r="AH44" s="76" t="s">
        <v>8363</v>
      </c>
      <c r="AI44" s="74"/>
      <c r="AJ44" s="140">
        <v>0</v>
      </c>
      <c r="AK44" s="140"/>
      <c r="AL44" s="74"/>
      <c r="AM44" s="74"/>
    </row>
    <row r="45" spans="1:39" ht="14.1" customHeight="1">
      <c r="A45" s="74"/>
      <c r="B45" s="76" t="s">
        <v>1725</v>
      </c>
      <c r="C45" s="74"/>
      <c r="D45" s="76" t="s">
        <v>8364</v>
      </c>
      <c r="E45" s="74"/>
      <c r="F45" s="76" t="s">
        <v>8432</v>
      </c>
      <c r="G45" s="74"/>
      <c r="H45" s="103">
        <v>6</v>
      </c>
      <c r="I45" s="74"/>
      <c r="J45" s="103">
        <v>6</v>
      </c>
      <c r="K45" s="74"/>
      <c r="L45" s="76" t="s">
        <v>8359</v>
      </c>
      <c r="M45" s="74"/>
      <c r="N45" s="76" t="s">
        <v>8433</v>
      </c>
      <c r="O45" s="74"/>
      <c r="P45" s="103">
        <v>553890</v>
      </c>
      <c r="Q45" s="74"/>
      <c r="R45" s="76" t="s">
        <v>8434</v>
      </c>
      <c r="S45" s="74"/>
      <c r="T45" s="77">
        <v>46188</v>
      </c>
      <c r="U45" s="74"/>
      <c r="V45" s="76" t="s">
        <v>8435</v>
      </c>
      <c r="W45" s="74"/>
      <c r="X45" s="103">
        <v>4431120</v>
      </c>
      <c r="Y45" s="74"/>
      <c r="Z45" s="103">
        <v>4431120</v>
      </c>
      <c r="AA45" s="74"/>
      <c r="AB45" s="76" t="s">
        <v>8361</v>
      </c>
      <c r="AC45" s="74"/>
      <c r="AD45" s="76" t="s">
        <v>8362</v>
      </c>
      <c r="AE45" s="74"/>
      <c r="AF45" s="76" t="s">
        <v>8436</v>
      </c>
      <c r="AG45" s="74"/>
      <c r="AH45" s="76" t="s">
        <v>8363</v>
      </c>
      <c r="AI45" s="74"/>
      <c r="AJ45" s="140">
        <v>0</v>
      </c>
      <c r="AK45" s="140"/>
      <c r="AL45" s="74"/>
      <c r="AM45" s="74"/>
    </row>
    <row r="46" spans="1:39" ht="14.1" customHeight="1">
      <c r="A46" s="74"/>
      <c r="B46" s="76" t="s">
        <v>1117</v>
      </c>
      <c r="C46" s="74"/>
      <c r="D46" s="76" t="s">
        <v>8364</v>
      </c>
      <c r="E46" s="74"/>
      <c r="F46" s="76" t="s">
        <v>8374</v>
      </c>
      <c r="G46" s="74"/>
      <c r="H46" s="103">
        <v>4</v>
      </c>
      <c r="I46" s="74"/>
      <c r="J46" s="103">
        <v>4</v>
      </c>
      <c r="K46" s="74"/>
      <c r="L46" s="76" t="s">
        <v>8359</v>
      </c>
      <c r="M46" s="74"/>
      <c r="N46" s="76" t="s">
        <v>8375</v>
      </c>
      <c r="O46" s="74"/>
      <c r="P46" s="103">
        <v>687090</v>
      </c>
      <c r="Q46" s="74"/>
      <c r="R46" s="76" t="s">
        <v>8437</v>
      </c>
      <c r="S46" s="74"/>
      <c r="T46" s="77">
        <v>46189</v>
      </c>
      <c r="U46" s="74"/>
      <c r="V46" s="76" t="s">
        <v>8059</v>
      </c>
      <c r="W46" s="74"/>
      <c r="X46" s="103">
        <v>687090</v>
      </c>
      <c r="Y46" s="74"/>
      <c r="Z46" s="103">
        <v>687090</v>
      </c>
      <c r="AA46" s="74"/>
      <c r="AB46" s="76" t="s">
        <v>8361</v>
      </c>
      <c r="AC46" s="74"/>
      <c r="AD46" s="76" t="s">
        <v>8362</v>
      </c>
      <c r="AE46" s="74"/>
      <c r="AF46" s="76" t="s">
        <v>6175</v>
      </c>
      <c r="AG46" s="74"/>
      <c r="AH46" s="76" t="s">
        <v>8363</v>
      </c>
      <c r="AI46" s="74"/>
      <c r="AJ46" s="140">
        <v>0</v>
      </c>
      <c r="AK46" s="140"/>
      <c r="AL46" s="74"/>
      <c r="AM46" s="74"/>
    </row>
    <row r="47" spans="1:39" ht="14.1" customHeight="1">
      <c r="A47" s="74"/>
      <c r="B47" s="76" t="s">
        <v>1449</v>
      </c>
      <c r="C47" s="74"/>
      <c r="D47" s="76" t="s">
        <v>8364</v>
      </c>
      <c r="E47" s="74"/>
      <c r="F47" s="76" t="s">
        <v>8438</v>
      </c>
      <c r="G47" s="74"/>
      <c r="H47" s="103">
        <v>1</v>
      </c>
      <c r="I47" s="74"/>
      <c r="J47" s="103">
        <v>1</v>
      </c>
      <c r="K47" s="74"/>
      <c r="L47" s="76" t="s">
        <v>147</v>
      </c>
      <c r="M47" s="74"/>
      <c r="N47" s="76"/>
      <c r="O47" s="74"/>
      <c r="P47" s="103">
        <v>1020737.5</v>
      </c>
      <c r="Q47" s="74"/>
      <c r="R47" s="76" t="s">
        <v>8439</v>
      </c>
      <c r="S47" s="74"/>
      <c r="T47" s="77">
        <v>46192</v>
      </c>
      <c r="U47" s="74"/>
      <c r="V47" s="76" t="s">
        <v>8440</v>
      </c>
      <c r="W47" s="74"/>
      <c r="X47" s="103">
        <v>3062212.5</v>
      </c>
      <c r="Y47" s="74"/>
      <c r="Z47" s="103">
        <v>3062212.5</v>
      </c>
      <c r="AA47" s="74"/>
      <c r="AB47" s="76" t="s">
        <v>8361</v>
      </c>
      <c r="AC47" s="74"/>
      <c r="AD47" s="76" t="s">
        <v>8362</v>
      </c>
      <c r="AE47" s="74"/>
      <c r="AF47" s="76" t="s">
        <v>6134</v>
      </c>
      <c r="AG47" s="74"/>
      <c r="AH47" s="76" t="s">
        <v>8363</v>
      </c>
      <c r="AI47" s="74"/>
      <c r="AJ47" s="140">
        <v>0</v>
      </c>
      <c r="AK47" s="140"/>
      <c r="AL47" s="74"/>
      <c r="AM47" s="74"/>
    </row>
    <row r="48" spans="1:39" ht="14.1" customHeight="1">
      <c r="A48" s="74"/>
      <c r="B48" s="76" t="s">
        <v>1456</v>
      </c>
      <c r="C48" s="74"/>
      <c r="D48" s="76" t="s">
        <v>8364</v>
      </c>
      <c r="E48" s="74"/>
      <c r="F48" s="76" t="s">
        <v>8441</v>
      </c>
      <c r="G48" s="74"/>
      <c r="H48" s="103">
        <v>2</v>
      </c>
      <c r="I48" s="74"/>
      <c r="J48" s="103">
        <v>2</v>
      </c>
      <c r="K48" s="74"/>
      <c r="L48" s="76" t="s">
        <v>147</v>
      </c>
      <c r="M48" s="74"/>
      <c r="N48" s="76"/>
      <c r="O48" s="74"/>
      <c r="P48" s="103">
        <v>2041475</v>
      </c>
      <c r="Q48" s="74"/>
      <c r="R48" s="76" t="s">
        <v>8439</v>
      </c>
      <c r="S48" s="74"/>
      <c r="T48" s="77">
        <v>46192</v>
      </c>
      <c r="U48" s="74"/>
      <c r="V48" s="76" t="s">
        <v>8440</v>
      </c>
      <c r="W48" s="74"/>
      <c r="X48" s="103">
        <v>3062212.5</v>
      </c>
      <c r="Y48" s="74"/>
      <c r="Z48" s="103">
        <v>3062212.5</v>
      </c>
      <c r="AA48" s="74"/>
      <c r="AB48" s="76" t="s">
        <v>8361</v>
      </c>
      <c r="AC48" s="74"/>
      <c r="AD48" s="76" t="s">
        <v>8362</v>
      </c>
      <c r="AE48" s="74"/>
      <c r="AF48" s="76" t="s">
        <v>6134</v>
      </c>
      <c r="AG48" s="74"/>
      <c r="AH48" s="76" t="s">
        <v>8363</v>
      </c>
      <c r="AI48" s="74"/>
      <c r="AJ48" s="140">
        <v>0</v>
      </c>
      <c r="AK48" s="140"/>
      <c r="AL48" s="74"/>
      <c r="AM48" s="74"/>
    </row>
    <row r="49" spans="1:39" ht="14.1" customHeight="1">
      <c r="A49" s="74"/>
      <c r="B49" s="76" t="s">
        <v>3128</v>
      </c>
      <c r="C49" s="74"/>
      <c r="D49" s="76" t="s">
        <v>8369</v>
      </c>
      <c r="E49" s="74"/>
      <c r="F49" s="76" t="s">
        <v>8442</v>
      </c>
      <c r="G49" s="74"/>
      <c r="H49" s="103">
        <v>1</v>
      </c>
      <c r="I49" s="74"/>
      <c r="J49" s="103">
        <v>4</v>
      </c>
      <c r="K49" s="74"/>
      <c r="L49" s="76" t="s">
        <v>22</v>
      </c>
      <c r="M49" s="74"/>
      <c r="N49" s="76" t="s">
        <v>8443</v>
      </c>
      <c r="O49" s="74"/>
      <c r="P49" s="103">
        <v>1149220</v>
      </c>
      <c r="Q49" s="74"/>
      <c r="R49" s="76" t="s">
        <v>8444</v>
      </c>
      <c r="S49" s="74"/>
      <c r="T49" s="77">
        <v>46191</v>
      </c>
      <c r="U49" s="74"/>
      <c r="V49" s="76" t="s">
        <v>8221</v>
      </c>
      <c r="W49" s="74"/>
      <c r="X49" s="103">
        <v>2769820</v>
      </c>
      <c r="Y49" s="74"/>
      <c r="Z49" s="103">
        <v>2769820</v>
      </c>
      <c r="AA49" s="74"/>
      <c r="AB49" s="76" t="s">
        <v>8361</v>
      </c>
      <c r="AC49" s="74"/>
      <c r="AD49" s="76" t="s">
        <v>8362</v>
      </c>
      <c r="AE49" s="74"/>
      <c r="AF49" s="76" t="s">
        <v>6183</v>
      </c>
      <c r="AG49" s="74"/>
      <c r="AH49" s="76" t="s">
        <v>8363</v>
      </c>
      <c r="AI49" s="74"/>
      <c r="AJ49" s="140">
        <v>0</v>
      </c>
      <c r="AK49" s="140"/>
      <c r="AL49" s="74"/>
      <c r="AM49" s="74"/>
    </row>
    <row r="50" spans="1:39" ht="14.1" customHeight="1">
      <c r="A50" s="74"/>
      <c r="B50" s="76" t="s">
        <v>2724</v>
      </c>
      <c r="C50" s="74"/>
      <c r="D50" s="76" t="s">
        <v>8364</v>
      </c>
      <c r="E50" s="74"/>
      <c r="F50" s="76" t="s">
        <v>8445</v>
      </c>
      <c r="G50" s="74"/>
      <c r="H50" s="103">
        <v>3</v>
      </c>
      <c r="I50" s="74"/>
      <c r="J50" s="103">
        <v>3</v>
      </c>
      <c r="K50" s="74"/>
      <c r="L50" s="76" t="s">
        <v>8359</v>
      </c>
      <c r="M50" s="74"/>
      <c r="N50" s="76"/>
      <c r="O50" s="74"/>
      <c r="P50" s="103">
        <v>160395</v>
      </c>
      <c r="Q50" s="74"/>
      <c r="R50" s="76" t="s">
        <v>8446</v>
      </c>
      <c r="S50" s="74"/>
      <c r="T50" s="77">
        <v>46190</v>
      </c>
      <c r="U50" s="74"/>
      <c r="V50" s="76" t="s">
        <v>8013</v>
      </c>
      <c r="W50" s="74"/>
      <c r="X50" s="103">
        <v>160395</v>
      </c>
      <c r="Y50" s="74"/>
      <c r="Z50" s="103">
        <v>160395</v>
      </c>
      <c r="AA50" s="74"/>
      <c r="AB50" s="76" t="s">
        <v>8361</v>
      </c>
      <c r="AC50" s="74"/>
      <c r="AD50" s="76" t="s">
        <v>8362</v>
      </c>
      <c r="AE50" s="74"/>
      <c r="AF50" s="76" t="s">
        <v>6134</v>
      </c>
      <c r="AG50" s="74"/>
      <c r="AH50" s="76" t="s">
        <v>8363</v>
      </c>
      <c r="AI50" s="74"/>
      <c r="AJ50" s="140">
        <v>0</v>
      </c>
      <c r="AK50" s="140"/>
      <c r="AL50" s="74"/>
      <c r="AM50" s="74"/>
    </row>
    <row r="51" spans="1:39" ht="14.1" customHeight="1">
      <c r="A51" s="74"/>
      <c r="B51" s="76" t="s">
        <v>96</v>
      </c>
      <c r="C51" s="74"/>
      <c r="D51" s="76" t="s">
        <v>8364</v>
      </c>
      <c r="E51" s="74"/>
      <c r="F51" s="76" t="s">
        <v>8447</v>
      </c>
      <c r="G51" s="74"/>
      <c r="H51" s="103">
        <v>2</v>
      </c>
      <c r="I51" s="74"/>
      <c r="J51" s="103">
        <v>2</v>
      </c>
      <c r="K51" s="74"/>
      <c r="L51" s="76" t="s">
        <v>8359</v>
      </c>
      <c r="M51" s="74"/>
      <c r="N51" s="76" t="s">
        <v>8448</v>
      </c>
      <c r="O51" s="74"/>
      <c r="P51" s="103">
        <v>183150</v>
      </c>
      <c r="Q51" s="74"/>
      <c r="R51" s="76" t="s">
        <v>8449</v>
      </c>
      <c r="S51" s="74"/>
      <c r="T51" s="77">
        <v>46188</v>
      </c>
      <c r="U51" s="74"/>
      <c r="V51" s="76" t="s">
        <v>8440</v>
      </c>
      <c r="W51" s="74"/>
      <c r="X51" s="103">
        <v>366300</v>
      </c>
      <c r="Y51" s="74"/>
      <c r="Z51" s="103">
        <v>366300</v>
      </c>
      <c r="AA51" s="74"/>
      <c r="AB51" s="76" t="s">
        <v>8361</v>
      </c>
      <c r="AC51" s="74"/>
      <c r="AD51" s="76" t="s">
        <v>8362</v>
      </c>
      <c r="AE51" s="74"/>
      <c r="AF51" s="76" t="s">
        <v>6134</v>
      </c>
      <c r="AG51" s="74"/>
      <c r="AH51" s="76" t="s">
        <v>8363</v>
      </c>
      <c r="AI51" s="74"/>
      <c r="AJ51" s="140">
        <v>0</v>
      </c>
      <c r="AK51" s="140"/>
      <c r="AL51" s="74"/>
      <c r="AM51" s="74"/>
    </row>
    <row r="52" spans="1:39" ht="14.1" customHeight="1">
      <c r="A52" s="74"/>
      <c r="B52" s="76" t="s">
        <v>128</v>
      </c>
      <c r="C52" s="74"/>
      <c r="D52" s="76" t="s">
        <v>8364</v>
      </c>
      <c r="E52" s="74"/>
      <c r="F52" s="76" t="s">
        <v>8450</v>
      </c>
      <c r="G52" s="74"/>
      <c r="H52" s="103">
        <v>2</v>
      </c>
      <c r="I52" s="74"/>
      <c r="J52" s="103">
        <v>2</v>
      </c>
      <c r="K52" s="74"/>
      <c r="L52" s="76" t="s">
        <v>8359</v>
      </c>
      <c r="M52" s="74"/>
      <c r="N52" s="76" t="s">
        <v>8448</v>
      </c>
      <c r="O52" s="74"/>
      <c r="P52" s="103">
        <v>183150</v>
      </c>
      <c r="Q52" s="74"/>
      <c r="R52" s="76" t="s">
        <v>8449</v>
      </c>
      <c r="S52" s="74"/>
      <c r="T52" s="77">
        <v>46188</v>
      </c>
      <c r="U52" s="74"/>
      <c r="V52" s="76" t="s">
        <v>8440</v>
      </c>
      <c r="W52" s="74"/>
      <c r="X52" s="103">
        <v>366300</v>
      </c>
      <c r="Y52" s="74"/>
      <c r="Z52" s="103">
        <v>366300</v>
      </c>
      <c r="AA52" s="74"/>
      <c r="AB52" s="76" t="s">
        <v>8361</v>
      </c>
      <c r="AC52" s="74"/>
      <c r="AD52" s="76" t="s">
        <v>8362</v>
      </c>
      <c r="AE52" s="74"/>
      <c r="AF52" s="76" t="s">
        <v>6134</v>
      </c>
      <c r="AG52" s="74"/>
      <c r="AH52" s="76" t="s">
        <v>8363</v>
      </c>
      <c r="AI52" s="74"/>
      <c r="AJ52" s="140">
        <v>0</v>
      </c>
      <c r="AK52" s="140"/>
      <c r="AL52" s="74"/>
      <c r="AM52" s="74"/>
    </row>
    <row r="53" spans="1:39" ht="14.1" customHeight="1">
      <c r="A53" s="74"/>
      <c r="B53" s="76" t="s">
        <v>1942</v>
      </c>
      <c r="C53" s="74"/>
      <c r="D53" s="76" t="s">
        <v>8364</v>
      </c>
      <c r="E53" s="74"/>
      <c r="F53" s="76" t="s">
        <v>8451</v>
      </c>
      <c r="G53" s="74"/>
      <c r="H53" s="103">
        <v>12</v>
      </c>
      <c r="I53" s="74"/>
      <c r="J53" s="103">
        <v>12</v>
      </c>
      <c r="K53" s="74"/>
      <c r="L53" s="76" t="s">
        <v>8359</v>
      </c>
      <c r="M53" s="74"/>
      <c r="N53" s="76" t="s">
        <v>8366</v>
      </c>
      <c r="O53" s="74"/>
      <c r="P53" s="103">
        <v>1107780</v>
      </c>
      <c r="Q53" s="74"/>
      <c r="R53" s="76" t="s">
        <v>8452</v>
      </c>
      <c r="S53" s="74"/>
      <c r="T53" s="77">
        <v>46192</v>
      </c>
      <c r="U53" s="74"/>
      <c r="V53" s="76" t="s">
        <v>8453</v>
      </c>
      <c r="W53" s="74"/>
      <c r="X53" s="103">
        <v>2215560</v>
      </c>
      <c r="Y53" s="74"/>
      <c r="Z53" s="103">
        <v>2215560</v>
      </c>
      <c r="AA53" s="74"/>
      <c r="AB53" s="76" t="s">
        <v>8361</v>
      </c>
      <c r="AC53" s="74"/>
      <c r="AD53" s="76" t="s">
        <v>8362</v>
      </c>
      <c r="AE53" s="74"/>
      <c r="AF53" s="76" t="s">
        <v>8436</v>
      </c>
      <c r="AG53" s="74"/>
      <c r="AH53" s="76" t="s">
        <v>8363</v>
      </c>
      <c r="AI53" s="74"/>
      <c r="AJ53" s="140">
        <v>0</v>
      </c>
      <c r="AK53" s="140"/>
      <c r="AL53" s="74"/>
      <c r="AM53" s="74"/>
    </row>
    <row r="54" spans="1:39" ht="14.1" customHeight="1">
      <c r="A54" s="74"/>
      <c r="B54" s="76" t="s">
        <v>1946</v>
      </c>
      <c r="C54" s="74"/>
      <c r="D54" s="76" t="s">
        <v>8364</v>
      </c>
      <c r="E54" s="74"/>
      <c r="F54" s="76" t="s">
        <v>8454</v>
      </c>
      <c r="G54" s="74"/>
      <c r="H54" s="103">
        <v>12</v>
      </c>
      <c r="I54" s="74"/>
      <c r="J54" s="103">
        <v>12</v>
      </c>
      <c r="K54" s="74"/>
      <c r="L54" s="76" t="s">
        <v>8359</v>
      </c>
      <c r="M54" s="74"/>
      <c r="N54" s="76" t="s">
        <v>8366</v>
      </c>
      <c r="O54" s="74"/>
      <c r="P54" s="103">
        <v>1107780</v>
      </c>
      <c r="Q54" s="74"/>
      <c r="R54" s="76" t="s">
        <v>8452</v>
      </c>
      <c r="S54" s="74"/>
      <c r="T54" s="77">
        <v>46192</v>
      </c>
      <c r="U54" s="74"/>
      <c r="V54" s="76" t="s">
        <v>8453</v>
      </c>
      <c r="W54" s="74"/>
      <c r="X54" s="103">
        <v>2215560</v>
      </c>
      <c r="Y54" s="74"/>
      <c r="Z54" s="103">
        <v>2215560</v>
      </c>
      <c r="AA54" s="74"/>
      <c r="AB54" s="76" t="s">
        <v>8361</v>
      </c>
      <c r="AC54" s="74"/>
      <c r="AD54" s="76" t="s">
        <v>8362</v>
      </c>
      <c r="AE54" s="74"/>
      <c r="AF54" s="76" t="s">
        <v>8436</v>
      </c>
      <c r="AG54" s="74"/>
      <c r="AH54" s="76" t="s">
        <v>8363</v>
      </c>
      <c r="AI54" s="74"/>
      <c r="AJ54" s="140">
        <v>0</v>
      </c>
      <c r="AK54" s="140"/>
      <c r="AL54" s="74"/>
      <c r="AM54" s="74"/>
    </row>
    <row r="55" spans="1:39" ht="14.1" customHeight="1">
      <c r="A55" s="74"/>
      <c r="B55" s="76" t="s">
        <v>1541</v>
      </c>
      <c r="C55" s="74"/>
      <c r="D55" s="76" t="s">
        <v>8364</v>
      </c>
      <c r="E55" s="74"/>
      <c r="F55" s="76" t="s">
        <v>8382</v>
      </c>
      <c r="G55" s="74"/>
      <c r="H55" s="103">
        <v>4</v>
      </c>
      <c r="I55" s="74"/>
      <c r="J55" s="103">
        <v>4</v>
      </c>
      <c r="K55" s="74"/>
      <c r="L55" s="76" t="s">
        <v>8359</v>
      </c>
      <c r="M55" s="74"/>
      <c r="N55" s="76"/>
      <c r="O55" s="74"/>
      <c r="P55" s="103">
        <v>269730</v>
      </c>
      <c r="Q55" s="74"/>
      <c r="R55" s="76" t="s">
        <v>8381</v>
      </c>
      <c r="S55" s="74"/>
      <c r="T55" s="77">
        <v>46193</v>
      </c>
      <c r="U55" s="74"/>
      <c r="V55" s="76" t="s">
        <v>8379</v>
      </c>
      <c r="W55" s="74"/>
      <c r="X55" s="103">
        <v>269730</v>
      </c>
      <c r="Y55" s="74"/>
      <c r="Z55" s="103">
        <v>269730</v>
      </c>
      <c r="AA55" s="74"/>
      <c r="AB55" s="76" t="s">
        <v>8361</v>
      </c>
      <c r="AC55" s="74"/>
      <c r="AD55" s="76" t="s">
        <v>8362</v>
      </c>
      <c r="AE55" s="74"/>
      <c r="AF55" s="76" t="s">
        <v>6143</v>
      </c>
      <c r="AG55" s="74"/>
      <c r="AH55" s="76" t="s">
        <v>8363</v>
      </c>
      <c r="AI55" s="74"/>
      <c r="AJ55" s="140">
        <v>0</v>
      </c>
      <c r="AK55" s="140"/>
      <c r="AL55" s="74"/>
      <c r="AM55" s="74"/>
    </row>
    <row r="56" spans="1:39" ht="14.1" customHeight="1">
      <c r="A56" s="74"/>
      <c r="B56" s="76" t="s">
        <v>1235</v>
      </c>
      <c r="C56" s="74"/>
      <c r="D56" s="76" t="s">
        <v>8364</v>
      </c>
      <c r="E56" s="74"/>
      <c r="F56" s="76" t="s">
        <v>8455</v>
      </c>
      <c r="G56" s="74"/>
      <c r="H56" s="103">
        <v>2</v>
      </c>
      <c r="I56" s="74"/>
      <c r="J56" s="103">
        <v>2</v>
      </c>
      <c r="K56" s="74"/>
      <c r="L56" s="76" t="s">
        <v>147</v>
      </c>
      <c r="M56" s="74"/>
      <c r="N56" s="76" t="s">
        <v>8443</v>
      </c>
      <c r="O56" s="74"/>
      <c r="P56" s="103">
        <v>1620600</v>
      </c>
      <c r="Q56" s="74"/>
      <c r="R56" s="76" t="s">
        <v>8444</v>
      </c>
      <c r="S56" s="74"/>
      <c r="T56" s="77">
        <v>46191</v>
      </c>
      <c r="U56" s="74"/>
      <c r="V56" s="76" t="s">
        <v>8221</v>
      </c>
      <c r="W56" s="74"/>
      <c r="X56" s="103">
        <v>2769820</v>
      </c>
      <c r="Y56" s="74"/>
      <c r="Z56" s="103">
        <v>2769820</v>
      </c>
      <c r="AA56" s="74"/>
      <c r="AB56" s="76" t="s">
        <v>8361</v>
      </c>
      <c r="AC56" s="74"/>
      <c r="AD56" s="76" t="s">
        <v>8362</v>
      </c>
      <c r="AE56" s="74"/>
      <c r="AF56" s="76" t="s">
        <v>6183</v>
      </c>
      <c r="AG56" s="74"/>
      <c r="AH56" s="76" t="s">
        <v>8363</v>
      </c>
      <c r="AI56" s="74"/>
      <c r="AJ56" s="140">
        <v>0</v>
      </c>
      <c r="AK56" s="140"/>
      <c r="AL56" s="74"/>
      <c r="AM56" s="74"/>
    </row>
    <row r="57" spans="1:39" ht="0.95" customHeight="1">
      <c r="A57" s="74"/>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74"/>
    </row>
    <row r="58" spans="1:39" ht="12.95" customHeight="1">
      <c r="A58" s="74"/>
      <c r="B58" s="142" t="s">
        <v>8411</v>
      </c>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74"/>
    </row>
    <row r="59" spans="1:39" ht="12.95" customHeight="1">
      <c r="A59" s="74"/>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74"/>
    </row>
    <row r="60" spans="1:39" ht="12.95" customHeight="1">
      <c r="A60" s="74"/>
      <c r="B60" s="143" t="s">
        <v>8412</v>
      </c>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74"/>
    </row>
    <row r="61" spans="1:39" ht="12.95" customHeight="1">
      <c r="A61" s="74"/>
      <c r="B61" s="144" t="s">
        <v>8456</v>
      </c>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3" t="s">
        <v>8414</v>
      </c>
      <c r="AL61" s="143"/>
      <c r="AM61" s="74"/>
    </row>
    <row r="62" spans="1:39" ht="17.100000000000001" customHeight="1">
      <c r="A62" s="74"/>
      <c r="B62" s="135" t="s">
        <v>8339</v>
      </c>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74"/>
    </row>
    <row r="63" spans="1:39" ht="23.1" customHeight="1">
      <c r="A63" s="74"/>
      <c r="B63" s="136" t="s">
        <v>8340</v>
      </c>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74"/>
    </row>
    <row r="64" spans="1:39" ht="15.95" customHeight="1">
      <c r="A64" s="74"/>
      <c r="B64" s="137" t="s">
        <v>8341</v>
      </c>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c r="AA64" s="137"/>
      <c r="AB64" s="137"/>
      <c r="AC64" s="137"/>
      <c r="AD64" s="137"/>
      <c r="AE64" s="137"/>
      <c r="AF64" s="137"/>
      <c r="AG64" s="137"/>
      <c r="AH64" s="137"/>
      <c r="AI64" s="137"/>
      <c r="AJ64" s="137"/>
      <c r="AK64" s="137"/>
      <c r="AL64" s="137"/>
      <c r="AM64" s="74"/>
    </row>
    <row r="65" spans="1:39" ht="12" customHeight="1">
      <c r="A65" s="74"/>
      <c r="B65" s="138" t="s">
        <v>8342</v>
      </c>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c r="AE65" s="138"/>
      <c r="AF65" s="138"/>
      <c r="AG65" s="138"/>
      <c r="AH65" s="138"/>
      <c r="AI65" s="138"/>
      <c r="AJ65" s="138"/>
      <c r="AK65" s="138"/>
      <c r="AL65" s="138"/>
      <c r="AM65" s="74"/>
    </row>
    <row r="66" spans="1:39" ht="44.1" customHeight="1">
      <c r="A66" s="74"/>
      <c r="B66" s="75" t="s">
        <v>8343</v>
      </c>
      <c r="C66" s="74"/>
      <c r="D66" s="75" t="s">
        <v>8344</v>
      </c>
      <c r="E66" s="74"/>
      <c r="F66" s="75" t="s">
        <v>8345</v>
      </c>
      <c r="G66" s="74"/>
      <c r="H66" s="104" t="s">
        <v>6103</v>
      </c>
      <c r="I66" s="74"/>
      <c r="J66" s="104" t="s">
        <v>8346</v>
      </c>
      <c r="K66" s="74"/>
      <c r="L66" s="75" t="s">
        <v>8347</v>
      </c>
      <c r="M66" s="74"/>
      <c r="N66" s="75" t="s">
        <v>8348</v>
      </c>
      <c r="O66" s="74"/>
      <c r="P66" s="104" t="s">
        <v>8349</v>
      </c>
      <c r="Q66" s="74"/>
      <c r="R66" s="75" t="s">
        <v>8350</v>
      </c>
      <c r="S66" s="74"/>
      <c r="T66" s="75" t="s">
        <v>6100</v>
      </c>
      <c r="U66" s="74"/>
      <c r="V66" s="75" t="s">
        <v>8007</v>
      </c>
      <c r="W66" s="74"/>
      <c r="X66" s="104" t="s">
        <v>8351</v>
      </c>
      <c r="Y66" s="74"/>
      <c r="Z66" s="104" t="s">
        <v>8008</v>
      </c>
      <c r="AA66" s="74"/>
      <c r="AB66" s="75" t="s">
        <v>8352</v>
      </c>
      <c r="AC66" s="74"/>
      <c r="AD66" s="75" t="s">
        <v>8353</v>
      </c>
      <c r="AE66" s="74"/>
      <c r="AF66" s="75" t="s">
        <v>8354</v>
      </c>
      <c r="AG66" s="74"/>
      <c r="AH66" s="75" t="s">
        <v>8355</v>
      </c>
      <c r="AI66" s="74"/>
      <c r="AJ66" s="139" t="s">
        <v>8356</v>
      </c>
      <c r="AK66" s="139"/>
      <c r="AL66" s="74"/>
      <c r="AM66" s="74"/>
    </row>
    <row r="67" spans="1:39" ht="14.1" customHeight="1">
      <c r="A67" s="74"/>
      <c r="B67" s="76" t="s">
        <v>527</v>
      </c>
      <c r="C67" s="74"/>
      <c r="D67" s="76" t="s">
        <v>8369</v>
      </c>
      <c r="E67" s="74"/>
      <c r="F67" s="76" t="s">
        <v>8457</v>
      </c>
      <c r="G67" s="74"/>
      <c r="H67" s="103">
        <v>2</v>
      </c>
      <c r="I67" s="74"/>
      <c r="J67" s="103">
        <v>2</v>
      </c>
      <c r="K67" s="74"/>
      <c r="L67" s="76" t="s">
        <v>8359</v>
      </c>
      <c r="M67" s="74"/>
      <c r="N67" s="76" t="s">
        <v>8458</v>
      </c>
      <c r="O67" s="74"/>
      <c r="P67" s="103">
        <v>192868.05</v>
      </c>
      <c r="Q67" s="74"/>
      <c r="R67" s="76" t="s">
        <v>8459</v>
      </c>
      <c r="S67" s="74"/>
      <c r="T67" s="77">
        <v>46191</v>
      </c>
      <c r="U67" s="74"/>
      <c r="V67" s="76" t="s">
        <v>8092</v>
      </c>
      <c r="W67" s="74"/>
      <c r="X67" s="103">
        <v>675038.17500000005</v>
      </c>
      <c r="Y67" s="74"/>
      <c r="Z67" s="103">
        <v>675038.17500000005</v>
      </c>
      <c r="AA67" s="74"/>
      <c r="AB67" s="76" t="s">
        <v>8361</v>
      </c>
      <c r="AC67" s="74"/>
      <c r="AD67" s="76" t="s">
        <v>8362</v>
      </c>
      <c r="AE67" s="74"/>
      <c r="AF67" s="76" t="s">
        <v>6143</v>
      </c>
      <c r="AG67" s="74"/>
      <c r="AH67" s="76" t="s">
        <v>8363</v>
      </c>
      <c r="AI67" s="74"/>
      <c r="AJ67" s="140">
        <v>0</v>
      </c>
      <c r="AK67" s="140"/>
      <c r="AL67" s="74"/>
      <c r="AM67" s="74"/>
    </row>
    <row r="68" spans="1:39" ht="14.1" customHeight="1">
      <c r="A68" s="74"/>
      <c r="B68" s="76" t="s">
        <v>550</v>
      </c>
      <c r="C68" s="74"/>
      <c r="D68" s="76" t="s">
        <v>8369</v>
      </c>
      <c r="E68" s="74"/>
      <c r="F68" s="76" t="s">
        <v>8460</v>
      </c>
      <c r="G68" s="74"/>
      <c r="H68" s="103">
        <v>3</v>
      </c>
      <c r="I68" s="74"/>
      <c r="J68" s="103">
        <v>3</v>
      </c>
      <c r="K68" s="74"/>
      <c r="L68" s="76" t="s">
        <v>8359</v>
      </c>
      <c r="M68" s="74"/>
      <c r="N68" s="76" t="s">
        <v>8458</v>
      </c>
      <c r="O68" s="74"/>
      <c r="P68" s="103">
        <v>289302.07500000001</v>
      </c>
      <c r="Q68" s="74"/>
      <c r="R68" s="76" t="s">
        <v>8459</v>
      </c>
      <c r="S68" s="74"/>
      <c r="T68" s="77">
        <v>46191</v>
      </c>
      <c r="U68" s="74"/>
      <c r="V68" s="76" t="s">
        <v>8092</v>
      </c>
      <c r="W68" s="74"/>
      <c r="X68" s="103">
        <v>675038.17500000005</v>
      </c>
      <c r="Y68" s="74"/>
      <c r="Z68" s="103">
        <v>675038.17500000005</v>
      </c>
      <c r="AA68" s="74"/>
      <c r="AB68" s="76" t="s">
        <v>8361</v>
      </c>
      <c r="AC68" s="74"/>
      <c r="AD68" s="76" t="s">
        <v>8362</v>
      </c>
      <c r="AE68" s="74"/>
      <c r="AF68" s="76" t="s">
        <v>6143</v>
      </c>
      <c r="AG68" s="74"/>
      <c r="AH68" s="76" t="s">
        <v>8363</v>
      </c>
      <c r="AI68" s="74"/>
      <c r="AJ68" s="140">
        <v>0</v>
      </c>
      <c r="AK68" s="140"/>
      <c r="AL68" s="74"/>
      <c r="AM68" s="74"/>
    </row>
    <row r="69" spans="1:39" ht="14.1" customHeight="1">
      <c r="A69" s="74"/>
      <c r="B69" s="76" t="s">
        <v>1933</v>
      </c>
      <c r="C69" s="74"/>
      <c r="D69" s="76" t="s">
        <v>8364</v>
      </c>
      <c r="E69" s="74"/>
      <c r="F69" s="76" t="s">
        <v>8461</v>
      </c>
      <c r="G69" s="74"/>
      <c r="H69" s="103">
        <v>3</v>
      </c>
      <c r="I69" s="74"/>
      <c r="J69" s="103">
        <v>3</v>
      </c>
      <c r="K69" s="74"/>
      <c r="L69" s="76" t="s">
        <v>8359</v>
      </c>
      <c r="M69" s="74"/>
      <c r="N69" s="76" t="s">
        <v>8462</v>
      </c>
      <c r="O69" s="74"/>
      <c r="P69" s="103">
        <v>276945</v>
      </c>
      <c r="Q69" s="74"/>
      <c r="R69" s="76" t="s">
        <v>8463</v>
      </c>
      <c r="S69" s="74"/>
      <c r="T69" s="77">
        <v>46189</v>
      </c>
      <c r="U69" s="74"/>
      <c r="V69" s="76" t="s">
        <v>8267</v>
      </c>
      <c r="W69" s="74"/>
      <c r="X69" s="103">
        <v>1661670</v>
      </c>
      <c r="Y69" s="74"/>
      <c r="Z69" s="103">
        <v>1661670</v>
      </c>
      <c r="AA69" s="74"/>
      <c r="AB69" s="76" t="s">
        <v>8361</v>
      </c>
      <c r="AC69" s="74"/>
      <c r="AD69" s="76" t="s">
        <v>8362</v>
      </c>
      <c r="AE69" s="74"/>
      <c r="AF69" s="76" t="s">
        <v>6143</v>
      </c>
      <c r="AG69" s="74"/>
      <c r="AH69" s="76" t="s">
        <v>8363</v>
      </c>
      <c r="AI69" s="74"/>
      <c r="AJ69" s="140">
        <v>0</v>
      </c>
      <c r="AK69" s="140"/>
      <c r="AL69" s="74"/>
      <c r="AM69" s="74"/>
    </row>
    <row r="70" spans="1:39" ht="23.1" customHeight="1">
      <c r="A70" s="74"/>
      <c r="B70" s="76" t="s">
        <v>1540</v>
      </c>
      <c r="C70" s="74"/>
      <c r="D70" s="76" t="s">
        <v>8364</v>
      </c>
      <c r="E70" s="74"/>
      <c r="F70" s="76" t="s">
        <v>8380</v>
      </c>
      <c r="G70" s="74"/>
      <c r="H70" s="103">
        <v>3</v>
      </c>
      <c r="I70" s="74"/>
      <c r="J70" s="103">
        <v>3</v>
      </c>
      <c r="K70" s="74"/>
      <c r="L70" s="76" t="s">
        <v>8359</v>
      </c>
      <c r="M70" s="74"/>
      <c r="N70" s="76"/>
      <c r="O70" s="74"/>
      <c r="P70" s="103">
        <v>0</v>
      </c>
      <c r="Q70" s="74"/>
      <c r="R70" s="76" t="s">
        <v>8383</v>
      </c>
      <c r="S70" s="74"/>
      <c r="T70" s="77">
        <v>46186</v>
      </c>
      <c r="U70" s="74"/>
      <c r="V70" s="76" t="s">
        <v>8045</v>
      </c>
      <c r="W70" s="74"/>
      <c r="X70" s="103">
        <v>202297.5</v>
      </c>
      <c r="Y70" s="74"/>
      <c r="Z70" s="103">
        <v>202297.5</v>
      </c>
      <c r="AA70" s="74"/>
      <c r="AB70" s="76" t="s">
        <v>8361</v>
      </c>
      <c r="AC70" s="74"/>
      <c r="AD70" s="76" t="s">
        <v>8362</v>
      </c>
      <c r="AE70" s="74"/>
      <c r="AF70" s="76" t="s">
        <v>6124</v>
      </c>
      <c r="AG70" s="74"/>
      <c r="AH70" s="76" t="s">
        <v>8363</v>
      </c>
      <c r="AI70" s="74"/>
      <c r="AJ70" s="140">
        <v>0</v>
      </c>
      <c r="AK70" s="140"/>
      <c r="AL70" s="74"/>
      <c r="AM70" s="74"/>
    </row>
    <row r="71" spans="1:39" ht="23.1" customHeight="1">
      <c r="A71" s="74"/>
      <c r="B71" s="76" t="s">
        <v>3108</v>
      </c>
      <c r="C71" s="74"/>
      <c r="D71" s="76" t="s">
        <v>8369</v>
      </c>
      <c r="E71" s="74"/>
      <c r="F71" s="76" t="s">
        <v>8464</v>
      </c>
      <c r="G71" s="74"/>
      <c r="H71" s="103">
        <v>2</v>
      </c>
      <c r="I71" s="74"/>
      <c r="J71" s="103">
        <v>2</v>
      </c>
      <c r="K71" s="74"/>
      <c r="L71" s="76" t="s">
        <v>8359</v>
      </c>
      <c r="M71" s="74"/>
      <c r="N71" s="76" t="s">
        <v>8385</v>
      </c>
      <c r="O71" s="74"/>
      <c r="P71" s="103">
        <v>574610</v>
      </c>
      <c r="Q71" s="74"/>
      <c r="R71" s="76" t="s">
        <v>8386</v>
      </c>
      <c r="S71" s="74"/>
      <c r="T71" s="77">
        <v>46190</v>
      </c>
      <c r="U71" s="74"/>
      <c r="V71" s="76" t="s">
        <v>8083</v>
      </c>
      <c r="W71" s="74"/>
      <c r="X71" s="103">
        <v>1149220</v>
      </c>
      <c r="Y71" s="74"/>
      <c r="Z71" s="103">
        <v>1149220</v>
      </c>
      <c r="AA71" s="74"/>
      <c r="AB71" s="76" t="s">
        <v>8361</v>
      </c>
      <c r="AC71" s="74"/>
      <c r="AD71" s="76" t="s">
        <v>8362</v>
      </c>
      <c r="AE71" s="74"/>
      <c r="AF71" s="76" t="s">
        <v>6143</v>
      </c>
      <c r="AG71" s="74"/>
      <c r="AH71" s="76" t="s">
        <v>8363</v>
      </c>
      <c r="AI71" s="74"/>
      <c r="AJ71" s="140">
        <v>0</v>
      </c>
      <c r="AK71" s="140"/>
      <c r="AL71" s="74"/>
      <c r="AM71" s="74"/>
    </row>
    <row r="72" spans="1:39" ht="14.1" customHeight="1">
      <c r="A72" s="74"/>
      <c r="B72" s="76" t="s">
        <v>1117</v>
      </c>
      <c r="C72" s="74"/>
      <c r="D72" s="76" t="s">
        <v>8364</v>
      </c>
      <c r="E72" s="74"/>
      <c r="F72" s="76" t="s">
        <v>8374</v>
      </c>
      <c r="G72" s="74"/>
      <c r="H72" s="103">
        <v>2</v>
      </c>
      <c r="I72" s="74"/>
      <c r="J72" s="103">
        <v>8</v>
      </c>
      <c r="K72" s="74"/>
      <c r="L72" s="76" t="s">
        <v>22</v>
      </c>
      <c r="M72" s="74"/>
      <c r="N72" s="76" t="s">
        <v>8392</v>
      </c>
      <c r="O72" s="74"/>
      <c r="P72" s="103">
        <v>1374180</v>
      </c>
      <c r="Q72" s="74"/>
      <c r="R72" s="76" t="s">
        <v>8465</v>
      </c>
      <c r="S72" s="74"/>
      <c r="T72" s="77">
        <v>46192</v>
      </c>
      <c r="U72" s="74"/>
      <c r="V72" s="76" t="s">
        <v>8201</v>
      </c>
      <c r="W72" s="74"/>
      <c r="X72" s="103">
        <v>1374180</v>
      </c>
      <c r="Y72" s="74"/>
      <c r="Z72" s="103">
        <v>1374180</v>
      </c>
      <c r="AA72" s="74"/>
      <c r="AB72" s="76" t="s">
        <v>8361</v>
      </c>
      <c r="AC72" s="74"/>
      <c r="AD72" s="76" t="s">
        <v>8362</v>
      </c>
      <c r="AE72" s="74"/>
      <c r="AF72" s="76" t="s">
        <v>6201</v>
      </c>
      <c r="AG72" s="74"/>
      <c r="AH72" s="76" t="s">
        <v>8363</v>
      </c>
      <c r="AI72" s="74"/>
      <c r="AJ72" s="140">
        <v>0</v>
      </c>
      <c r="AK72" s="140"/>
      <c r="AL72" s="74"/>
      <c r="AM72" s="74"/>
    </row>
    <row r="73" spans="1:39" ht="23.1" customHeight="1">
      <c r="A73" s="74"/>
      <c r="B73" s="76" t="s">
        <v>2533</v>
      </c>
      <c r="C73" s="74"/>
      <c r="D73" s="76" t="s">
        <v>8466</v>
      </c>
      <c r="E73" s="74"/>
      <c r="F73" s="76" t="s">
        <v>8467</v>
      </c>
      <c r="G73" s="74"/>
      <c r="H73" s="103">
        <v>2</v>
      </c>
      <c r="I73" s="74"/>
      <c r="J73" s="103">
        <v>2</v>
      </c>
      <c r="K73" s="74"/>
      <c r="L73" s="76" t="s">
        <v>147</v>
      </c>
      <c r="M73" s="74"/>
      <c r="N73" s="76" t="s">
        <v>8468</v>
      </c>
      <c r="O73" s="74"/>
      <c r="P73" s="103">
        <v>1268925</v>
      </c>
      <c r="Q73" s="74"/>
      <c r="R73" s="76" t="s">
        <v>8469</v>
      </c>
      <c r="S73" s="74"/>
      <c r="T73" s="77">
        <v>46191</v>
      </c>
      <c r="U73" s="74"/>
      <c r="V73" s="76" t="s">
        <v>8299</v>
      </c>
      <c r="W73" s="74"/>
      <c r="X73" s="103">
        <v>2678025</v>
      </c>
      <c r="Y73" s="74"/>
      <c r="Z73" s="103">
        <v>2678025</v>
      </c>
      <c r="AA73" s="74"/>
      <c r="AB73" s="76" t="s">
        <v>8361</v>
      </c>
      <c r="AC73" s="74"/>
      <c r="AD73" s="76" t="s">
        <v>8362</v>
      </c>
      <c r="AE73" s="74"/>
      <c r="AF73" s="76" t="s">
        <v>6188</v>
      </c>
      <c r="AG73" s="74"/>
      <c r="AH73" s="76" t="s">
        <v>8363</v>
      </c>
      <c r="AI73" s="74"/>
      <c r="AJ73" s="140">
        <v>0</v>
      </c>
      <c r="AK73" s="140"/>
      <c r="AL73" s="74"/>
      <c r="AM73" s="74"/>
    </row>
    <row r="74" spans="1:39" ht="23.1" customHeight="1">
      <c r="A74" s="74"/>
      <c r="B74" s="76" t="s">
        <v>1237</v>
      </c>
      <c r="C74" s="74"/>
      <c r="D74" s="76" t="s">
        <v>8466</v>
      </c>
      <c r="E74" s="74"/>
      <c r="F74" s="76" t="s">
        <v>8470</v>
      </c>
      <c r="G74" s="74"/>
      <c r="H74" s="103">
        <v>2</v>
      </c>
      <c r="I74" s="74"/>
      <c r="J74" s="103">
        <v>2</v>
      </c>
      <c r="K74" s="74"/>
      <c r="L74" s="76" t="s">
        <v>147</v>
      </c>
      <c r="M74" s="74"/>
      <c r="N74" s="76" t="s">
        <v>8468</v>
      </c>
      <c r="O74" s="74"/>
      <c r="P74" s="103">
        <v>1409100</v>
      </c>
      <c r="Q74" s="74"/>
      <c r="R74" s="76" t="s">
        <v>8469</v>
      </c>
      <c r="S74" s="74"/>
      <c r="T74" s="77">
        <v>46191</v>
      </c>
      <c r="U74" s="74"/>
      <c r="V74" s="76" t="s">
        <v>8299</v>
      </c>
      <c r="W74" s="74"/>
      <c r="X74" s="103">
        <v>2678025</v>
      </c>
      <c r="Y74" s="74"/>
      <c r="Z74" s="103">
        <v>2678025</v>
      </c>
      <c r="AA74" s="74"/>
      <c r="AB74" s="76" t="s">
        <v>8361</v>
      </c>
      <c r="AC74" s="74"/>
      <c r="AD74" s="76" t="s">
        <v>8362</v>
      </c>
      <c r="AE74" s="74"/>
      <c r="AF74" s="76" t="s">
        <v>6188</v>
      </c>
      <c r="AG74" s="74"/>
      <c r="AH74" s="76" t="s">
        <v>8363</v>
      </c>
      <c r="AI74" s="74"/>
      <c r="AJ74" s="140">
        <v>0</v>
      </c>
      <c r="AK74" s="140"/>
      <c r="AL74" s="74"/>
      <c r="AM74" s="74"/>
    </row>
    <row r="75" spans="1:39" ht="14.1" customHeight="1">
      <c r="A75" s="74"/>
      <c r="B75" s="76" t="s">
        <v>1009</v>
      </c>
      <c r="C75" s="74"/>
      <c r="D75" s="76" t="s">
        <v>8364</v>
      </c>
      <c r="E75" s="74"/>
      <c r="F75" s="76" t="s">
        <v>8471</v>
      </c>
      <c r="G75" s="74"/>
      <c r="H75" s="103">
        <v>1</v>
      </c>
      <c r="I75" s="74"/>
      <c r="J75" s="103">
        <v>4</v>
      </c>
      <c r="K75" s="74"/>
      <c r="L75" s="76" t="s">
        <v>22</v>
      </c>
      <c r="M75" s="74"/>
      <c r="N75" s="76" t="s">
        <v>8392</v>
      </c>
      <c r="O75" s="74"/>
      <c r="P75" s="103">
        <v>687090</v>
      </c>
      <c r="Q75" s="74"/>
      <c r="R75" s="76" t="s">
        <v>8472</v>
      </c>
      <c r="S75" s="74"/>
      <c r="T75" s="77">
        <v>46192</v>
      </c>
      <c r="U75" s="74"/>
      <c r="V75" s="76" t="s">
        <v>8119</v>
      </c>
      <c r="W75" s="74"/>
      <c r="X75" s="103">
        <v>1374180</v>
      </c>
      <c r="Y75" s="74"/>
      <c r="Z75" s="103">
        <v>1374180</v>
      </c>
      <c r="AA75" s="74"/>
      <c r="AB75" s="76" t="s">
        <v>8361</v>
      </c>
      <c r="AC75" s="74"/>
      <c r="AD75" s="76" t="s">
        <v>8362</v>
      </c>
      <c r="AE75" s="74"/>
      <c r="AF75" s="76" t="s">
        <v>6201</v>
      </c>
      <c r="AG75" s="74"/>
      <c r="AH75" s="76" t="s">
        <v>8363</v>
      </c>
      <c r="AI75" s="74"/>
      <c r="AJ75" s="140">
        <v>0</v>
      </c>
      <c r="AK75" s="140"/>
      <c r="AL75" s="74"/>
      <c r="AM75" s="74"/>
    </row>
    <row r="76" spans="1:39" ht="14.1" customHeight="1">
      <c r="A76" s="74"/>
      <c r="B76" s="76" t="s">
        <v>1751</v>
      </c>
      <c r="C76" s="74"/>
      <c r="D76" s="76" t="s">
        <v>8364</v>
      </c>
      <c r="E76" s="74"/>
      <c r="F76" s="76" t="s">
        <v>8473</v>
      </c>
      <c r="G76" s="74"/>
      <c r="H76" s="103">
        <v>6</v>
      </c>
      <c r="I76" s="74"/>
      <c r="J76" s="103">
        <v>6</v>
      </c>
      <c r="K76" s="74"/>
      <c r="L76" s="76" t="s">
        <v>8359</v>
      </c>
      <c r="M76" s="74"/>
      <c r="N76" s="76" t="s">
        <v>8462</v>
      </c>
      <c r="O76" s="74"/>
      <c r="P76" s="103">
        <v>553890</v>
      </c>
      <c r="Q76" s="74"/>
      <c r="R76" s="76" t="s">
        <v>8474</v>
      </c>
      <c r="S76" s="74"/>
      <c r="T76" s="77">
        <v>46188</v>
      </c>
      <c r="U76" s="74"/>
      <c r="V76" s="76" t="s">
        <v>8236</v>
      </c>
      <c r="W76" s="74"/>
      <c r="X76" s="103">
        <v>1661670</v>
      </c>
      <c r="Y76" s="74"/>
      <c r="Z76" s="103">
        <v>1661670</v>
      </c>
      <c r="AA76" s="74"/>
      <c r="AB76" s="76" t="s">
        <v>8361</v>
      </c>
      <c r="AC76" s="74"/>
      <c r="AD76" s="76" t="s">
        <v>8362</v>
      </c>
      <c r="AE76" s="74"/>
      <c r="AF76" s="76" t="s">
        <v>6134</v>
      </c>
      <c r="AG76" s="74"/>
      <c r="AH76" s="76" t="s">
        <v>8363</v>
      </c>
      <c r="AI76" s="74"/>
      <c r="AJ76" s="140">
        <v>0</v>
      </c>
      <c r="AK76" s="140"/>
      <c r="AL76" s="74"/>
      <c r="AM76" s="74"/>
    </row>
    <row r="77" spans="1:39" ht="14.1" customHeight="1">
      <c r="A77" s="74"/>
      <c r="B77" s="76" t="s">
        <v>1117</v>
      </c>
      <c r="C77" s="74"/>
      <c r="D77" s="76" t="s">
        <v>8364</v>
      </c>
      <c r="E77" s="74"/>
      <c r="F77" s="76" t="s">
        <v>8374</v>
      </c>
      <c r="G77" s="74"/>
      <c r="H77" s="103">
        <v>1</v>
      </c>
      <c r="I77" s="74"/>
      <c r="J77" s="103">
        <v>4</v>
      </c>
      <c r="K77" s="74"/>
      <c r="L77" s="76" t="s">
        <v>22</v>
      </c>
      <c r="M77" s="74"/>
      <c r="N77" s="76" t="s">
        <v>8392</v>
      </c>
      <c r="O77" s="74"/>
      <c r="P77" s="103">
        <v>687090</v>
      </c>
      <c r="Q77" s="74"/>
      <c r="R77" s="76" t="s">
        <v>8472</v>
      </c>
      <c r="S77" s="74"/>
      <c r="T77" s="77">
        <v>46192</v>
      </c>
      <c r="U77" s="74"/>
      <c r="V77" s="76" t="s">
        <v>8119</v>
      </c>
      <c r="W77" s="74"/>
      <c r="X77" s="103">
        <v>1374180</v>
      </c>
      <c r="Y77" s="74"/>
      <c r="Z77" s="103">
        <v>1374180</v>
      </c>
      <c r="AA77" s="74"/>
      <c r="AB77" s="76" t="s">
        <v>8361</v>
      </c>
      <c r="AC77" s="74"/>
      <c r="AD77" s="76" t="s">
        <v>8362</v>
      </c>
      <c r="AE77" s="74"/>
      <c r="AF77" s="76" t="s">
        <v>6201</v>
      </c>
      <c r="AG77" s="74"/>
      <c r="AH77" s="76" t="s">
        <v>8363</v>
      </c>
      <c r="AI77" s="74"/>
      <c r="AJ77" s="140">
        <v>0</v>
      </c>
      <c r="AK77" s="140"/>
      <c r="AL77" s="74"/>
      <c r="AM77" s="74"/>
    </row>
    <row r="78" spans="1:39" ht="14.1" customHeight="1">
      <c r="A78" s="74"/>
      <c r="B78" s="76" t="s">
        <v>1813</v>
      </c>
      <c r="C78" s="74"/>
      <c r="D78" s="76" t="s">
        <v>8364</v>
      </c>
      <c r="E78" s="74"/>
      <c r="F78" s="76" t="s">
        <v>8475</v>
      </c>
      <c r="G78" s="74"/>
      <c r="H78" s="103">
        <v>6</v>
      </c>
      <c r="I78" s="74"/>
      <c r="J78" s="103">
        <v>6</v>
      </c>
      <c r="K78" s="74"/>
      <c r="L78" s="76" t="s">
        <v>8359</v>
      </c>
      <c r="M78" s="74"/>
      <c r="N78" s="76" t="s">
        <v>8462</v>
      </c>
      <c r="O78" s="74"/>
      <c r="P78" s="103">
        <v>553890</v>
      </c>
      <c r="Q78" s="74"/>
      <c r="R78" s="76" t="s">
        <v>8474</v>
      </c>
      <c r="S78" s="74"/>
      <c r="T78" s="77">
        <v>46188</v>
      </c>
      <c r="U78" s="74"/>
      <c r="V78" s="76" t="s">
        <v>8236</v>
      </c>
      <c r="W78" s="74"/>
      <c r="X78" s="103">
        <v>1661670</v>
      </c>
      <c r="Y78" s="74"/>
      <c r="Z78" s="103">
        <v>1661670</v>
      </c>
      <c r="AA78" s="74"/>
      <c r="AB78" s="76" t="s">
        <v>8361</v>
      </c>
      <c r="AC78" s="74"/>
      <c r="AD78" s="76" t="s">
        <v>8362</v>
      </c>
      <c r="AE78" s="74"/>
      <c r="AF78" s="76" t="s">
        <v>6134</v>
      </c>
      <c r="AG78" s="74"/>
      <c r="AH78" s="76" t="s">
        <v>8363</v>
      </c>
      <c r="AI78" s="74"/>
      <c r="AJ78" s="140">
        <v>0</v>
      </c>
      <c r="AK78" s="140"/>
      <c r="AL78" s="74"/>
      <c r="AM78" s="74"/>
    </row>
    <row r="79" spans="1:39" ht="14.1" customHeight="1">
      <c r="A79" s="74"/>
      <c r="B79" s="76" t="s">
        <v>1942</v>
      </c>
      <c r="C79" s="74"/>
      <c r="D79" s="76" t="s">
        <v>8364</v>
      </c>
      <c r="E79" s="74"/>
      <c r="F79" s="76" t="s">
        <v>8451</v>
      </c>
      <c r="G79" s="74"/>
      <c r="H79" s="103">
        <v>3</v>
      </c>
      <c r="I79" s="74"/>
      <c r="J79" s="103">
        <v>3</v>
      </c>
      <c r="K79" s="74"/>
      <c r="L79" s="76" t="s">
        <v>8359</v>
      </c>
      <c r="M79" s="74"/>
      <c r="N79" s="76" t="s">
        <v>8462</v>
      </c>
      <c r="O79" s="74"/>
      <c r="P79" s="103">
        <v>276945</v>
      </c>
      <c r="Q79" s="74"/>
      <c r="R79" s="76" t="s">
        <v>8476</v>
      </c>
      <c r="S79" s="74"/>
      <c r="T79" s="77">
        <v>46188</v>
      </c>
      <c r="U79" s="74"/>
      <c r="V79" s="76" t="s">
        <v>8064</v>
      </c>
      <c r="W79" s="74"/>
      <c r="X79" s="103">
        <v>1107780</v>
      </c>
      <c r="Y79" s="74"/>
      <c r="Z79" s="103">
        <v>1107780</v>
      </c>
      <c r="AA79" s="74"/>
      <c r="AB79" s="76" t="s">
        <v>8361</v>
      </c>
      <c r="AC79" s="74"/>
      <c r="AD79" s="76" t="s">
        <v>8362</v>
      </c>
      <c r="AE79" s="74"/>
      <c r="AF79" s="76" t="s">
        <v>6175</v>
      </c>
      <c r="AG79" s="74"/>
      <c r="AH79" s="76" t="s">
        <v>8363</v>
      </c>
      <c r="AI79" s="74"/>
      <c r="AJ79" s="140">
        <v>0</v>
      </c>
      <c r="AK79" s="140"/>
      <c r="AL79" s="74"/>
      <c r="AM79" s="74"/>
    </row>
    <row r="80" spans="1:39" ht="14.1" customHeight="1">
      <c r="A80" s="74"/>
      <c r="B80" s="76" t="s">
        <v>1942</v>
      </c>
      <c r="C80" s="74"/>
      <c r="D80" s="76" t="s">
        <v>8364</v>
      </c>
      <c r="E80" s="74"/>
      <c r="F80" s="76" t="s">
        <v>8451</v>
      </c>
      <c r="G80" s="74"/>
      <c r="H80" s="103">
        <v>6</v>
      </c>
      <c r="I80" s="74"/>
      <c r="J80" s="103">
        <v>6</v>
      </c>
      <c r="K80" s="74"/>
      <c r="L80" s="76" t="s">
        <v>8359</v>
      </c>
      <c r="M80" s="74"/>
      <c r="N80" s="76" t="s">
        <v>8462</v>
      </c>
      <c r="O80" s="74"/>
      <c r="P80" s="103">
        <v>553890</v>
      </c>
      <c r="Q80" s="74"/>
      <c r="R80" s="76" t="s">
        <v>8474</v>
      </c>
      <c r="S80" s="74"/>
      <c r="T80" s="77">
        <v>46188</v>
      </c>
      <c r="U80" s="74"/>
      <c r="V80" s="76" t="s">
        <v>8236</v>
      </c>
      <c r="W80" s="74"/>
      <c r="X80" s="103">
        <v>1661670</v>
      </c>
      <c r="Y80" s="74"/>
      <c r="Z80" s="103">
        <v>1661670</v>
      </c>
      <c r="AA80" s="74"/>
      <c r="AB80" s="76" t="s">
        <v>8361</v>
      </c>
      <c r="AC80" s="74"/>
      <c r="AD80" s="76" t="s">
        <v>8362</v>
      </c>
      <c r="AE80" s="74"/>
      <c r="AF80" s="76" t="s">
        <v>6134</v>
      </c>
      <c r="AG80" s="74"/>
      <c r="AH80" s="76" t="s">
        <v>8363</v>
      </c>
      <c r="AI80" s="74"/>
      <c r="AJ80" s="140">
        <v>0</v>
      </c>
      <c r="AK80" s="140"/>
      <c r="AL80" s="74"/>
      <c r="AM80" s="74"/>
    </row>
    <row r="81" spans="1:39" ht="14.1" customHeight="1">
      <c r="A81" s="74"/>
      <c r="B81" s="76" t="s">
        <v>1538</v>
      </c>
      <c r="C81" s="74"/>
      <c r="D81" s="76" t="s">
        <v>8364</v>
      </c>
      <c r="E81" s="74"/>
      <c r="F81" s="76" t="s">
        <v>8477</v>
      </c>
      <c r="G81" s="74"/>
      <c r="H81" s="103">
        <v>15</v>
      </c>
      <c r="I81" s="74"/>
      <c r="J81" s="103">
        <v>15</v>
      </c>
      <c r="K81" s="74"/>
      <c r="L81" s="76" t="s">
        <v>8359</v>
      </c>
      <c r="M81" s="74"/>
      <c r="N81" s="76"/>
      <c r="O81" s="74"/>
      <c r="P81" s="103">
        <v>1162725</v>
      </c>
      <c r="Q81" s="74"/>
      <c r="R81" s="76" t="s">
        <v>8395</v>
      </c>
      <c r="S81" s="74"/>
      <c r="T81" s="77">
        <v>46190</v>
      </c>
      <c r="U81" s="74"/>
      <c r="V81" s="76" t="s">
        <v>8159</v>
      </c>
      <c r="W81" s="74"/>
      <c r="X81" s="103">
        <v>2408515</v>
      </c>
      <c r="Y81" s="74"/>
      <c r="Z81" s="103">
        <v>2408515</v>
      </c>
      <c r="AA81" s="74"/>
      <c r="AB81" s="76" t="s">
        <v>8361</v>
      </c>
      <c r="AC81" s="74"/>
      <c r="AD81" s="76" t="s">
        <v>8362</v>
      </c>
      <c r="AE81" s="74"/>
      <c r="AF81" s="76" t="s">
        <v>6239</v>
      </c>
      <c r="AG81" s="74"/>
      <c r="AH81" s="76" t="s">
        <v>8363</v>
      </c>
      <c r="AI81" s="74"/>
      <c r="AJ81" s="140">
        <v>0</v>
      </c>
      <c r="AK81" s="140"/>
      <c r="AL81" s="74"/>
      <c r="AM81" s="74"/>
    </row>
    <row r="82" spans="1:39" ht="14.1" customHeight="1">
      <c r="A82" s="74"/>
      <c r="B82" s="76" t="s">
        <v>1725</v>
      </c>
      <c r="C82" s="74"/>
      <c r="D82" s="76" t="s">
        <v>8364</v>
      </c>
      <c r="E82" s="74"/>
      <c r="F82" s="76" t="s">
        <v>8432</v>
      </c>
      <c r="G82" s="74"/>
      <c r="H82" s="103">
        <v>6</v>
      </c>
      <c r="I82" s="74"/>
      <c r="J82" s="103">
        <v>6</v>
      </c>
      <c r="K82" s="74"/>
      <c r="L82" s="76" t="s">
        <v>8359</v>
      </c>
      <c r="M82" s="74"/>
      <c r="N82" s="76" t="s">
        <v>8448</v>
      </c>
      <c r="O82" s="74"/>
      <c r="P82" s="103">
        <v>553890</v>
      </c>
      <c r="Q82" s="74"/>
      <c r="R82" s="76" t="s">
        <v>8478</v>
      </c>
      <c r="S82" s="74"/>
      <c r="T82" s="77">
        <v>46188</v>
      </c>
      <c r="U82" s="74"/>
      <c r="V82" s="76" t="s">
        <v>8479</v>
      </c>
      <c r="W82" s="74"/>
      <c r="X82" s="103">
        <v>553890</v>
      </c>
      <c r="Y82" s="74"/>
      <c r="Z82" s="103">
        <v>553890</v>
      </c>
      <c r="AA82" s="74"/>
      <c r="AB82" s="76" t="s">
        <v>8361</v>
      </c>
      <c r="AC82" s="74"/>
      <c r="AD82" s="76" t="s">
        <v>8362</v>
      </c>
      <c r="AE82" s="74"/>
      <c r="AF82" s="76" t="s">
        <v>6134</v>
      </c>
      <c r="AG82" s="74"/>
      <c r="AH82" s="76" t="s">
        <v>8363</v>
      </c>
      <c r="AI82" s="74"/>
      <c r="AJ82" s="140">
        <v>0</v>
      </c>
      <c r="AK82" s="140"/>
      <c r="AL82" s="74"/>
      <c r="AM82" s="74"/>
    </row>
    <row r="83" spans="1:39" ht="14.1" customHeight="1">
      <c r="A83" s="74"/>
      <c r="B83" s="76" t="s">
        <v>1919</v>
      </c>
      <c r="C83" s="74"/>
      <c r="D83" s="76" t="s">
        <v>8364</v>
      </c>
      <c r="E83" s="74"/>
      <c r="F83" s="76" t="s">
        <v>8480</v>
      </c>
      <c r="G83" s="74"/>
      <c r="H83" s="103">
        <v>4</v>
      </c>
      <c r="I83" s="74"/>
      <c r="J83" s="103">
        <v>4</v>
      </c>
      <c r="K83" s="74"/>
      <c r="L83" s="76" t="s">
        <v>8359</v>
      </c>
      <c r="M83" s="74"/>
      <c r="N83" s="76" t="s">
        <v>8481</v>
      </c>
      <c r="O83" s="74"/>
      <c r="P83" s="103">
        <v>369260</v>
      </c>
      <c r="Q83" s="74"/>
      <c r="R83" s="76" t="s">
        <v>8482</v>
      </c>
      <c r="S83" s="74"/>
      <c r="T83" s="77">
        <v>46190</v>
      </c>
      <c r="U83" s="74"/>
      <c r="V83" s="76" t="s">
        <v>8272</v>
      </c>
      <c r="W83" s="74"/>
      <c r="X83" s="103">
        <v>825470</v>
      </c>
      <c r="Y83" s="74"/>
      <c r="Z83" s="103">
        <v>825470</v>
      </c>
      <c r="AA83" s="74"/>
      <c r="AB83" s="76" t="s">
        <v>8361</v>
      </c>
      <c r="AC83" s="74"/>
      <c r="AD83" s="76" t="s">
        <v>8362</v>
      </c>
      <c r="AE83" s="74"/>
      <c r="AF83" s="76" t="s">
        <v>6196</v>
      </c>
      <c r="AG83" s="74"/>
      <c r="AH83" s="76" t="s">
        <v>8363</v>
      </c>
      <c r="AI83" s="74"/>
      <c r="AJ83" s="140">
        <v>0</v>
      </c>
      <c r="AK83" s="140"/>
      <c r="AL83" s="74"/>
      <c r="AM83" s="74"/>
    </row>
    <row r="84" spans="1:39" ht="14.1" customHeight="1">
      <c r="A84" s="74"/>
      <c r="B84" s="76" t="s">
        <v>3050</v>
      </c>
      <c r="C84" s="74"/>
      <c r="D84" s="76" t="s">
        <v>8369</v>
      </c>
      <c r="E84" s="74"/>
      <c r="F84" s="76" t="s">
        <v>8417</v>
      </c>
      <c r="G84" s="74"/>
      <c r="H84" s="103">
        <v>6</v>
      </c>
      <c r="I84" s="74"/>
      <c r="J84" s="103">
        <v>6</v>
      </c>
      <c r="K84" s="74"/>
      <c r="L84" s="76" t="s">
        <v>8359</v>
      </c>
      <c r="M84" s="74"/>
      <c r="N84" s="76" t="s">
        <v>8481</v>
      </c>
      <c r="O84" s="74"/>
      <c r="P84" s="103">
        <v>456210</v>
      </c>
      <c r="Q84" s="74"/>
      <c r="R84" s="76" t="s">
        <v>8482</v>
      </c>
      <c r="S84" s="74"/>
      <c r="T84" s="77">
        <v>46190</v>
      </c>
      <c r="U84" s="74"/>
      <c r="V84" s="76" t="s">
        <v>8272</v>
      </c>
      <c r="W84" s="74"/>
      <c r="X84" s="103">
        <v>825470</v>
      </c>
      <c r="Y84" s="74"/>
      <c r="Z84" s="103">
        <v>825470</v>
      </c>
      <c r="AA84" s="74"/>
      <c r="AB84" s="76" t="s">
        <v>8361</v>
      </c>
      <c r="AC84" s="74"/>
      <c r="AD84" s="76" t="s">
        <v>8362</v>
      </c>
      <c r="AE84" s="74"/>
      <c r="AF84" s="76" t="s">
        <v>6196</v>
      </c>
      <c r="AG84" s="74"/>
      <c r="AH84" s="76" t="s">
        <v>8363</v>
      </c>
      <c r="AI84" s="74"/>
      <c r="AJ84" s="140">
        <v>0</v>
      </c>
      <c r="AK84" s="140"/>
      <c r="AL84" s="74"/>
      <c r="AM84" s="74"/>
    </row>
    <row r="85" spans="1:39" ht="14.1" customHeight="1">
      <c r="A85" s="74"/>
      <c r="B85" s="76" t="s">
        <v>2832</v>
      </c>
      <c r="C85" s="74"/>
      <c r="D85" s="76" t="s">
        <v>2811</v>
      </c>
      <c r="E85" s="74"/>
      <c r="F85" s="76" t="s">
        <v>8483</v>
      </c>
      <c r="G85" s="74"/>
      <c r="H85" s="103">
        <v>1</v>
      </c>
      <c r="I85" s="74"/>
      <c r="J85" s="103">
        <v>1</v>
      </c>
      <c r="K85" s="74"/>
      <c r="L85" s="76" t="s">
        <v>8359</v>
      </c>
      <c r="M85" s="74"/>
      <c r="N85" s="76"/>
      <c r="O85" s="74"/>
      <c r="P85" s="103">
        <v>337902.5</v>
      </c>
      <c r="Q85" s="74"/>
      <c r="R85" s="76" t="s">
        <v>8484</v>
      </c>
      <c r="S85" s="74"/>
      <c r="T85" s="77">
        <v>46186</v>
      </c>
      <c r="U85" s="74"/>
      <c r="V85" s="76" t="s">
        <v>8036</v>
      </c>
      <c r="W85" s="74"/>
      <c r="X85" s="103">
        <v>536037.5</v>
      </c>
      <c r="Y85" s="74"/>
      <c r="Z85" s="103">
        <v>536037.5</v>
      </c>
      <c r="AA85" s="74"/>
      <c r="AB85" s="76" t="s">
        <v>8361</v>
      </c>
      <c r="AC85" s="74"/>
      <c r="AD85" s="76" t="s">
        <v>8362</v>
      </c>
      <c r="AE85" s="74"/>
      <c r="AF85" s="76" t="s">
        <v>6124</v>
      </c>
      <c r="AG85" s="74"/>
      <c r="AH85" s="76" t="s">
        <v>8363</v>
      </c>
      <c r="AI85" s="74"/>
      <c r="AJ85" s="140">
        <v>0</v>
      </c>
      <c r="AK85" s="140"/>
      <c r="AL85" s="74"/>
      <c r="AM85" s="74"/>
    </row>
    <row r="86" spans="1:39" ht="14.1" customHeight="1">
      <c r="A86" s="74"/>
      <c r="B86" s="76" t="s">
        <v>2834</v>
      </c>
      <c r="C86" s="74"/>
      <c r="D86" s="76" t="s">
        <v>2811</v>
      </c>
      <c r="E86" s="74"/>
      <c r="F86" s="76" t="s">
        <v>8485</v>
      </c>
      <c r="G86" s="74"/>
      <c r="H86" s="103">
        <v>1</v>
      </c>
      <c r="I86" s="74"/>
      <c r="J86" s="103">
        <v>1</v>
      </c>
      <c r="K86" s="74"/>
      <c r="L86" s="76" t="s">
        <v>8359</v>
      </c>
      <c r="M86" s="74"/>
      <c r="N86" s="76"/>
      <c r="O86" s="74"/>
      <c r="P86" s="103">
        <v>198135</v>
      </c>
      <c r="Q86" s="74"/>
      <c r="R86" s="76" t="s">
        <v>8484</v>
      </c>
      <c r="S86" s="74"/>
      <c r="T86" s="77">
        <v>46186</v>
      </c>
      <c r="U86" s="74"/>
      <c r="V86" s="76" t="s">
        <v>8036</v>
      </c>
      <c r="W86" s="74"/>
      <c r="X86" s="103">
        <v>536037.5</v>
      </c>
      <c r="Y86" s="74"/>
      <c r="Z86" s="103">
        <v>536037.5</v>
      </c>
      <c r="AA86" s="74"/>
      <c r="AB86" s="76" t="s">
        <v>8361</v>
      </c>
      <c r="AC86" s="74"/>
      <c r="AD86" s="76" t="s">
        <v>8362</v>
      </c>
      <c r="AE86" s="74"/>
      <c r="AF86" s="76" t="s">
        <v>6124</v>
      </c>
      <c r="AG86" s="74"/>
      <c r="AH86" s="76" t="s">
        <v>8363</v>
      </c>
      <c r="AI86" s="74"/>
      <c r="AJ86" s="140">
        <v>0</v>
      </c>
      <c r="AK86" s="140"/>
      <c r="AL86" s="74"/>
      <c r="AM86" s="74"/>
    </row>
    <row r="87" spans="1:39" ht="14.1" customHeight="1">
      <c r="A87" s="74"/>
      <c r="B87" s="76" t="s">
        <v>2677</v>
      </c>
      <c r="C87" s="74"/>
      <c r="D87" s="76" t="s">
        <v>8364</v>
      </c>
      <c r="E87" s="74"/>
      <c r="F87" s="76" t="s">
        <v>8486</v>
      </c>
      <c r="G87" s="74"/>
      <c r="H87" s="103">
        <v>2</v>
      </c>
      <c r="I87" s="74"/>
      <c r="J87" s="103">
        <v>2</v>
      </c>
      <c r="K87" s="74"/>
      <c r="L87" s="76" t="s">
        <v>8359</v>
      </c>
      <c r="M87" s="74"/>
      <c r="N87" s="76"/>
      <c r="O87" s="74"/>
      <c r="P87" s="103">
        <v>190365</v>
      </c>
      <c r="Q87" s="74"/>
      <c r="R87" s="76" t="s">
        <v>8487</v>
      </c>
      <c r="S87" s="74"/>
      <c r="T87" s="77">
        <v>46190</v>
      </c>
      <c r="U87" s="74"/>
      <c r="V87" s="76" t="s">
        <v>8379</v>
      </c>
      <c r="W87" s="74"/>
      <c r="X87" s="103">
        <v>670995</v>
      </c>
      <c r="Y87" s="74"/>
      <c r="Z87" s="103">
        <v>670995</v>
      </c>
      <c r="AA87" s="74"/>
      <c r="AB87" s="76" t="s">
        <v>8361</v>
      </c>
      <c r="AC87" s="74"/>
      <c r="AD87" s="76" t="s">
        <v>8362</v>
      </c>
      <c r="AE87" s="74"/>
      <c r="AF87" s="76" t="s">
        <v>6143</v>
      </c>
      <c r="AG87" s="74"/>
      <c r="AH87" s="76" t="s">
        <v>8363</v>
      </c>
      <c r="AI87" s="74"/>
      <c r="AJ87" s="140">
        <v>0</v>
      </c>
      <c r="AK87" s="140"/>
      <c r="AL87" s="74"/>
      <c r="AM87" s="74"/>
    </row>
    <row r="88" spans="1:39" ht="0.95" customHeight="1">
      <c r="A88" s="74"/>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c r="AL88" s="141"/>
      <c r="AM88" s="74"/>
    </row>
    <row r="89" spans="1:39" ht="12.95" customHeight="1">
      <c r="A89" s="74"/>
      <c r="B89" s="142" t="s">
        <v>8411</v>
      </c>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c r="AA89" s="142"/>
      <c r="AB89" s="142"/>
      <c r="AC89" s="142"/>
      <c r="AD89" s="142"/>
      <c r="AE89" s="142"/>
      <c r="AF89" s="142"/>
      <c r="AG89" s="142"/>
      <c r="AH89" s="142"/>
      <c r="AI89" s="142"/>
      <c r="AJ89" s="142"/>
      <c r="AK89" s="142"/>
      <c r="AL89" s="142"/>
      <c r="AM89" s="74"/>
    </row>
    <row r="90" spans="1:39" ht="12.95" customHeight="1">
      <c r="A90" s="74"/>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c r="AA90" s="142"/>
      <c r="AB90" s="142"/>
      <c r="AC90" s="142"/>
      <c r="AD90" s="142"/>
      <c r="AE90" s="142"/>
      <c r="AF90" s="142"/>
      <c r="AG90" s="142"/>
      <c r="AH90" s="142"/>
      <c r="AI90" s="142"/>
      <c r="AJ90" s="142"/>
      <c r="AK90" s="142"/>
      <c r="AL90" s="142"/>
      <c r="AM90" s="74"/>
    </row>
    <row r="91" spans="1:39" ht="12.95" customHeight="1">
      <c r="A91" s="74"/>
      <c r="B91" s="143" t="s">
        <v>8412</v>
      </c>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74"/>
    </row>
    <row r="92" spans="1:39" ht="12.95" customHeight="1">
      <c r="A92" s="74"/>
      <c r="B92" s="144" t="s">
        <v>8488</v>
      </c>
      <c r="C92" s="144"/>
      <c r="D92" s="144"/>
      <c r="E92" s="144"/>
      <c r="F92" s="144"/>
      <c r="G92" s="144"/>
      <c r="H92" s="144"/>
      <c r="I92" s="144"/>
      <c r="J92" s="144"/>
      <c r="K92" s="144"/>
      <c r="L92" s="144"/>
      <c r="M92" s="144"/>
      <c r="N92" s="144"/>
      <c r="O92" s="144"/>
      <c r="P92" s="144"/>
      <c r="Q92" s="144"/>
      <c r="R92" s="144"/>
      <c r="S92" s="144"/>
      <c r="T92" s="144"/>
      <c r="U92" s="144"/>
      <c r="V92" s="144"/>
      <c r="W92" s="144"/>
      <c r="X92" s="144"/>
      <c r="Y92" s="144"/>
      <c r="Z92" s="144"/>
      <c r="AA92" s="144"/>
      <c r="AB92" s="144"/>
      <c r="AC92" s="144"/>
      <c r="AD92" s="144"/>
      <c r="AE92" s="144"/>
      <c r="AF92" s="144"/>
      <c r="AG92" s="144"/>
      <c r="AH92" s="144"/>
      <c r="AI92" s="144"/>
      <c r="AJ92" s="144"/>
      <c r="AK92" s="143" t="s">
        <v>8414</v>
      </c>
      <c r="AL92" s="143"/>
      <c r="AM92" s="74"/>
    </row>
    <row r="93" spans="1:39" ht="17.100000000000001" customHeight="1">
      <c r="A93" s="74"/>
      <c r="B93" s="135" t="s">
        <v>8339</v>
      </c>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74"/>
    </row>
    <row r="94" spans="1:39" ht="23.1" customHeight="1">
      <c r="A94" s="74"/>
      <c r="B94" s="136" t="s">
        <v>8340</v>
      </c>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c r="AB94" s="136"/>
      <c r="AC94" s="136"/>
      <c r="AD94" s="136"/>
      <c r="AE94" s="136"/>
      <c r="AF94" s="136"/>
      <c r="AG94" s="136"/>
      <c r="AH94" s="136"/>
      <c r="AI94" s="136"/>
      <c r="AJ94" s="136"/>
      <c r="AK94" s="136"/>
      <c r="AL94" s="136"/>
      <c r="AM94" s="74"/>
    </row>
    <row r="95" spans="1:39" ht="15.95" customHeight="1">
      <c r="A95" s="74"/>
      <c r="B95" s="137" t="s">
        <v>8341</v>
      </c>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c r="AA95" s="137"/>
      <c r="AB95" s="137"/>
      <c r="AC95" s="137"/>
      <c r="AD95" s="137"/>
      <c r="AE95" s="137"/>
      <c r="AF95" s="137"/>
      <c r="AG95" s="137"/>
      <c r="AH95" s="137"/>
      <c r="AI95" s="137"/>
      <c r="AJ95" s="137"/>
      <c r="AK95" s="137"/>
      <c r="AL95" s="137"/>
      <c r="AM95" s="74"/>
    </row>
    <row r="96" spans="1:39" ht="12" customHeight="1">
      <c r="A96" s="74"/>
      <c r="B96" s="138" t="s">
        <v>8342</v>
      </c>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74"/>
    </row>
    <row r="97" spans="1:39" ht="44.1" customHeight="1">
      <c r="A97" s="74"/>
      <c r="B97" s="75" t="s">
        <v>8343</v>
      </c>
      <c r="C97" s="74"/>
      <c r="D97" s="75" t="s">
        <v>8344</v>
      </c>
      <c r="E97" s="74"/>
      <c r="F97" s="75" t="s">
        <v>8345</v>
      </c>
      <c r="G97" s="74"/>
      <c r="H97" s="104" t="s">
        <v>6103</v>
      </c>
      <c r="I97" s="74"/>
      <c r="J97" s="104" t="s">
        <v>8346</v>
      </c>
      <c r="K97" s="74"/>
      <c r="L97" s="75" t="s">
        <v>8347</v>
      </c>
      <c r="M97" s="74"/>
      <c r="N97" s="75" t="s">
        <v>8348</v>
      </c>
      <c r="O97" s="74"/>
      <c r="P97" s="104" t="s">
        <v>8349</v>
      </c>
      <c r="Q97" s="74"/>
      <c r="R97" s="75" t="s">
        <v>8350</v>
      </c>
      <c r="S97" s="74"/>
      <c r="T97" s="75" t="s">
        <v>6100</v>
      </c>
      <c r="U97" s="74"/>
      <c r="V97" s="75" t="s">
        <v>8007</v>
      </c>
      <c r="W97" s="74"/>
      <c r="X97" s="104" t="s">
        <v>8351</v>
      </c>
      <c r="Y97" s="74"/>
      <c r="Z97" s="104" t="s">
        <v>8008</v>
      </c>
      <c r="AA97" s="74"/>
      <c r="AB97" s="75" t="s">
        <v>8352</v>
      </c>
      <c r="AC97" s="74"/>
      <c r="AD97" s="75" t="s">
        <v>8353</v>
      </c>
      <c r="AE97" s="74"/>
      <c r="AF97" s="75" t="s">
        <v>8354</v>
      </c>
      <c r="AG97" s="74"/>
      <c r="AH97" s="75" t="s">
        <v>8355</v>
      </c>
      <c r="AI97" s="74"/>
      <c r="AJ97" s="139" t="s">
        <v>8356</v>
      </c>
      <c r="AK97" s="139"/>
      <c r="AL97" s="74"/>
      <c r="AM97" s="74"/>
    </row>
    <row r="98" spans="1:39" ht="14.1" customHeight="1">
      <c r="A98" s="74"/>
      <c r="B98" s="76" t="s">
        <v>2681</v>
      </c>
      <c r="C98" s="74"/>
      <c r="D98" s="76" t="s">
        <v>8364</v>
      </c>
      <c r="E98" s="74"/>
      <c r="F98" s="76" t="s">
        <v>8377</v>
      </c>
      <c r="G98" s="74"/>
      <c r="H98" s="103">
        <v>4</v>
      </c>
      <c r="I98" s="74"/>
      <c r="J98" s="103">
        <v>4</v>
      </c>
      <c r="K98" s="74"/>
      <c r="L98" s="76" t="s">
        <v>8359</v>
      </c>
      <c r="M98" s="74"/>
      <c r="N98" s="76"/>
      <c r="O98" s="74"/>
      <c r="P98" s="103">
        <v>380730</v>
      </c>
      <c r="Q98" s="74"/>
      <c r="R98" s="76" t="s">
        <v>8487</v>
      </c>
      <c r="S98" s="74"/>
      <c r="T98" s="77">
        <v>46190</v>
      </c>
      <c r="U98" s="74"/>
      <c r="V98" s="76" t="s">
        <v>8379</v>
      </c>
      <c r="W98" s="74"/>
      <c r="X98" s="103">
        <v>670995</v>
      </c>
      <c r="Y98" s="74"/>
      <c r="Z98" s="103">
        <v>670995</v>
      </c>
      <c r="AA98" s="74"/>
      <c r="AB98" s="76" t="s">
        <v>8361</v>
      </c>
      <c r="AC98" s="74"/>
      <c r="AD98" s="76" t="s">
        <v>8362</v>
      </c>
      <c r="AE98" s="74"/>
      <c r="AF98" s="76" t="s">
        <v>6143</v>
      </c>
      <c r="AG98" s="74"/>
      <c r="AH98" s="76" t="s">
        <v>8363</v>
      </c>
      <c r="AI98" s="74"/>
      <c r="AJ98" s="140">
        <v>0</v>
      </c>
      <c r="AK98" s="140"/>
      <c r="AL98" s="74"/>
      <c r="AM98" s="74"/>
    </row>
    <row r="99" spans="1:39" ht="14.1" customHeight="1">
      <c r="A99" s="74"/>
      <c r="B99" s="76" t="s">
        <v>2985</v>
      </c>
      <c r="C99" s="74"/>
      <c r="D99" s="76" t="s">
        <v>8369</v>
      </c>
      <c r="E99" s="74"/>
      <c r="F99" s="76" t="s">
        <v>8489</v>
      </c>
      <c r="G99" s="74"/>
      <c r="H99" s="103">
        <v>2</v>
      </c>
      <c r="I99" s="74"/>
      <c r="J99" s="103">
        <v>2</v>
      </c>
      <c r="K99" s="74"/>
      <c r="L99" s="76" t="s">
        <v>8359</v>
      </c>
      <c r="M99" s="74"/>
      <c r="N99" s="76"/>
      <c r="O99" s="74"/>
      <c r="P99" s="103">
        <v>99900</v>
      </c>
      <c r="Q99" s="74"/>
      <c r="R99" s="76" t="s">
        <v>8487</v>
      </c>
      <c r="S99" s="74"/>
      <c r="T99" s="77">
        <v>46190</v>
      </c>
      <c r="U99" s="74"/>
      <c r="V99" s="76" t="s">
        <v>8379</v>
      </c>
      <c r="W99" s="74"/>
      <c r="X99" s="103">
        <v>670995</v>
      </c>
      <c r="Y99" s="74"/>
      <c r="Z99" s="103">
        <v>670995</v>
      </c>
      <c r="AA99" s="74"/>
      <c r="AB99" s="76" t="s">
        <v>8361</v>
      </c>
      <c r="AC99" s="74"/>
      <c r="AD99" s="76" t="s">
        <v>8362</v>
      </c>
      <c r="AE99" s="74"/>
      <c r="AF99" s="76" t="s">
        <v>6143</v>
      </c>
      <c r="AG99" s="74"/>
      <c r="AH99" s="76" t="s">
        <v>8363</v>
      </c>
      <c r="AI99" s="74"/>
      <c r="AJ99" s="140">
        <v>0</v>
      </c>
      <c r="AK99" s="140"/>
      <c r="AL99" s="74"/>
      <c r="AM99" s="74"/>
    </row>
    <row r="100" spans="1:39" ht="14.1" customHeight="1">
      <c r="A100" s="74"/>
      <c r="B100" s="76" t="s">
        <v>1737</v>
      </c>
      <c r="C100" s="74"/>
      <c r="D100" s="76" t="s">
        <v>8364</v>
      </c>
      <c r="E100" s="74"/>
      <c r="F100" s="76" t="s">
        <v>8490</v>
      </c>
      <c r="G100" s="74"/>
      <c r="H100" s="103">
        <v>3</v>
      </c>
      <c r="I100" s="74"/>
      <c r="J100" s="103">
        <v>3</v>
      </c>
      <c r="K100" s="74"/>
      <c r="L100" s="76" t="s">
        <v>8359</v>
      </c>
      <c r="M100" s="74"/>
      <c r="N100" s="76" t="s">
        <v>8462</v>
      </c>
      <c r="O100" s="74"/>
      <c r="P100" s="103">
        <v>276945</v>
      </c>
      <c r="Q100" s="74"/>
      <c r="R100" s="76" t="s">
        <v>8491</v>
      </c>
      <c r="S100" s="74"/>
      <c r="T100" s="77">
        <v>46189</v>
      </c>
      <c r="U100" s="74"/>
      <c r="V100" s="76" t="s">
        <v>8237</v>
      </c>
      <c r="W100" s="74"/>
      <c r="X100" s="103">
        <v>1661670</v>
      </c>
      <c r="Y100" s="74"/>
      <c r="Z100" s="103">
        <v>1661670</v>
      </c>
      <c r="AA100" s="74"/>
      <c r="AB100" s="76" t="s">
        <v>8361</v>
      </c>
      <c r="AC100" s="74"/>
      <c r="AD100" s="76" t="s">
        <v>8362</v>
      </c>
      <c r="AE100" s="74"/>
      <c r="AF100" s="76" t="s">
        <v>6134</v>
      </c>
      <c r="AG100" s="74"/>
      <c r="AH100" s="76" t="s">
        <v>8363</v>
      </c>
      <c r="AI100" s="74"/>
      <c r="AJ100" s="140">
        <v>0</v>
      </c>
      <c r="AK100" s="140"/>
      <c r="AL100" s="74"/>
      <c r="AM100" s="74"/>
    </row>
    <row r="101" spans="1:39" ht="14.1" customHeight="1">
      <c r="A101" s="74"/>
      <c r="B101" s="76" t="s">
        <v>1761</v>
      </c>
      <c r="C101" s="74"/>
      <c r="D101" s="76" t="s">
        <v>8364</v>
      </c>
      <c r="E101" s="74"/>
      <c r="F101" s="76" t="s">
        <v>8492</v>
      </c>
      <c r="G101" s="74"/>
      <c r="H101" s="103">
        <v>3</v>
      </c>
      <c r="I101" s="74"/>
      <c r="J101" s="103">
        <v>3</v>
      </c>
      <c r="K101" s="74"/>
      <c r="L101" s="76" t="s">
        <v>8359</v>
      </c>
      <c r="M101" s="74"/>
      <c r="N101" s="76" t="s">
        <v>8462</v>
      </c>
      <c r="O101" s="74"/>
      <c r="P101" s="103">
        <v>276945</v>
      </c>
      <c r="Q101" s="74"/>
      <c r="R101" s="76" t="s">
        <v>8491</v>
      </c>
      <c r="S101" s="74"/>
      <c r="T101" s="77">
        <v>46189</v>
      </c>
      <c r="U101" s="74"/>
      <c r="V101" s="76" t="s">
        <v>8237</v>
      </c>
      <c r="W101" s="74"/>
      <c r="X101" s="103">
        <v>1661670</v>
      </c>
      <c r="Y101" s="74"/>
      <c r="Z101" s="103">
        <v>1661670</v>
      </c>
      <c r="AA101" s="74"/>
      <c r="AB101" s="76" t="s">
        <v>8361</v>
      </c>
      <c r="AC101" s="74"/>
      <c r="AD101" s="76" t="s">
        <v>8362</v>
      </c>
      <c r="AE101" s="74"/>
      <c r="AF101" s="76" t="s">
        <v>6134</v>
      </c>
      <c r="AG101" s="74"/>
      <c r="AH101" s="76" t="s">
        <v>8363</v>
      </c>
      <c r="AI101" s="74"/>
      <c r="AJ101" s="140">
        <v>0</v>
      </c>
      <c r="AK101" s="140"/>
      <c r="AL101" s="74"/>
      <c r="AM101" s="74"/>
    </row>
    <row r="102" spans="1:39" ht="14.1" customHeight="1">
      <c r="A102" s="74"/>
      <c r="B102" s="76" t="s">
        <v>1944</v>
      </c>
      <c r="C102" s="74"/>
      <c r="D102" s="76" t="s">
        <v>8364</v>
      </c>
      <c r="E102" s="74"/>
      <c r="F102" s="76" t="s">
        <v>8493</v>
      </c>
      <c r="G102" s="74"/>
      <c r="H102" s="103">
        <v>12</v>
      </c>
      <c r="I102" s="74"/>
      <c r="J102" s="103">
        <v>12</v>
      </c>
      <c r="K102" s="74"/>
      <c r="L102" s="76" t="s">
        <v>8359</v>
      </c>
      <c r="M102" s="74"/>
      <c r="N102" s="76" t="s">
        <v>8462</v>
      </c>
      <c r="O102" s="74"/>
      <c r="P102" s="103">
        <v>1107780</v>
      </c>
      <c r="Q102" s="74"/>
      <c r="R102" s="76" t="s">
        <v>8491</v>
      </c>
      <c r="S102" s="74"/>
      <c r="T102" s="77">
        <v>46189</v>
      </c>
      <c r="U102" s="74"/>
      <c r="V102" s="76" t="s">
        <v>8237</v>
      </c>
      <c r="W102" s="74"/>
      <c r="X102" s="103">
        <v>1661670</v>
      </c>
      <c r="Y102" s="74"/>
      <c r="Z102" s="103">
        <v>1661670</v>
      </c>
      <c r="AA102" s="74"/>
      <c r="AB102" s="76" t="s">
        <v>8361</v>
      </c>
      <c r="AC102" s="74"/>
      <c r="AD102" s="76" t="s">
        <v>8362</v>
      </c>
      <c r="AE102" s="74"/>
      <c r="AF102" s="76" t="s">
        <v>6134</v>
      </c>
      <c r="AG102" s="74"/>
      <c r="AH102" s="76" t="s">
        <v>8363</v>
      </c>
      <c r="AI102" s="74"/>
      <c r="AJ102" s="140">
        <v>0</v>
      </c>
      <c r="AK102" s="140"/>
      <c r="AL102" s="74"/>
      <c r="AM102" s="74"/>
    </row>
    <row r="103" spans="1:39" ht="14.1" customHeight="1">
      <c r="A103" s="74"/>
      <c r="B103" s="76" t="s">
        <v>4095</v>
      </c>
      <c r="C103" s="74"/>
      <c r="D103" s="76" t="s">
        <v>8369</v>
      </c>
      <c r="E103" s="74"/>
      <c r="F103" s="76" t="s">
        <v>8494</v>
      </c>
      <c r="G103" s="74"/>
      <c r="H103" s="103">
        <v>12</v>
      </c>
      <c r="I103" s="74"/>
      <c r="J103" s="103">
        <v>12</v>
      </c>
      <c r="K103" s="74"/>
      <c r="L103" s="76" t="s">
        <v>8359</v>
      </c>
      <c r="M103" s="74"/>
      <c r="N103" s="76"/>
      <c r="O103" s="74"/>
      <c r="P103" s="103">
        <v>391830</v>
      </c>
      <c r="Q103" s="74"/>
      <c r="R103" s="76" t="s">
        <v>8495</v>
      </c>
      <c r="S103" s="74"/>
      <c r="T103" s="77">
        <v>46191</v>
      </c>
      <c r="U103" s="74"/>
      <c r="V103" s="76" t="s">
        <v>8023</v>
      </c>
      <c r="W103" s="74"/>
      <c r="X103" s="103">
        <v>1521810</v>
      </c>
      <c r="Y103" s="74"/>
      <c r="Z103" s="103">
        <v>1521810</v>
      </c>
      <c r="AA103" s="74"/>
      <c r="AB103" s="76" t="s">
        <v>8361</v>
      </c>
      <c r="AC103" s="74"/>
      <c r="AD103" s="76" t="s">
        <v>8362</v>
      </c>
      <c r="AE103" s="74"/>
      <c r="AF103" s="76" t="s">
        <v>6134</v>
      </c>
      <c r="AG103" s="74"/>
      <c r="AH103" s="76" t="s">
        <v>8363</v>
      </c>
      <c r="AI103" s="74"/>
      <c r="AJ103" s="140">
        <v>0</v>
      </c>
      <c r="AK103" s="140"/>
      <c r="AL103" s="74"/>
      <c r="AM103" s="74"/>
    </row>
    <row r="104" spans="1:39" ht="14.1" customHeight="1">
      <c r="A104" s="74"/>
      <c r="B104" s="76" t="s">
        <v>4106</v>
      </c>
      <c r="C104" s="74"/>
      <c r="D104" s="76" t="s">
        <v>8369</v>
      </c>
      <c r="E104" s="74"/>
      <c r="F104" s="76" t="s">
        <v>8496</v>
      </c>
      <c r="G104" s="74"/>
      <c r="H104" s="103">
        <v>2</v>
      </c>
      <c r="I104" s="74"/>
      <c r="J104" s="103">
        <v>8</v>
      </c>
      <c r="K104" s="74"/>
      <c r="L104" s="76" t="s">
        <v>22</v>
      </c>
      <c r="M104" s="74"/>
      <c r="N104" s="76"/>
      <c r="O104" s="74"/>
      <c r="P104" s="103">
        <v>1129980</v>
      </c>
      <c r="Q104" s="74"/>
      <c r="R104" s="76" t="s">
        <v>8495</v>
      </c>
      <c r="S104" s="74"/>
      <c r="T104" s="77">
        <v>46191</v>
      </c>
      <c r="U104" s="74"/>
      <c r="V104" s="76" t="s">
        <v>8023</v>
      </c>
      <c r="W104" s="74"/>
      <c r="X104" s="103">
        <v>1521810</v>
      </c>
      <c r="Y104" s="74"/>
      <c r="Z104" s="103">
        <v>1521810</v>
      </c>
      <c r="AA104" s="74"/>
      <c r="AB104" s="76" t="s">
        <v>8361</v>
      </c>
      <c r="AC104" s="74"/>
      <c r="AD104" s="76" t="s">
        <v>8362</v>
      </c>
      <c r="AE104" s="74"/>
      <c r="AF104" s="76" t="s">
        <v>6134</v>
      </c>
      <c r="AG104" s="74"/>
      <c r="AH104" s="76" t="s">
        <v>8363</v>
      </c>
      <c r="AI104" s="74"/>
      <c r="AJ104" s="140">
        <v>0</v>
      </c>
      <c r="AK104" s="140"/>
      <c r="AL104" s="74"/>
      <c r="AM104" s="74"/>
    </row>
    <row r="105" spans="1:39" ht="14.1" customHeight="1">
      <c r="A105" s="74"/>
      <c r="B105" s="76" t="s">
        <v>2665</v>
      </c>
      <c r="C105" s="74"/>
      <c r="D105" s="76" t="s">
        <v>8364</v>
      </c>
      <c r="E105" s="74"/>
      <c r="F105" s="76" t="s">
        <v>8497</v>
      </c>
      <c r="G105" s="74"/>
      <c r="H105" s="103">
        <v>6</v>
      </c>
      <c r="I105" s="74"/>
      <c r="J105" s="103">
        <v>6</v>
      </c>
      <c r="K105" s="74"/>
      <c r="L105" s="76" t="s">
        <v>8359</v>
      </c>
      <c r="M105" s="74"/>
      <c r="N105" s="76"/>
      <c r="O105" s="74"/>
      <c r="P105" s="103">
        <v>571095</v>
      </c>
      <c r="Q105" s="74"/>
      <c r="R105" s="76" t="s">
        <v>8498</v>
      </c>
      <c r="S105" s="74"/>
      <c r="T105" s="77">
        <v>46193</v>
      </c>
      <c r="U105" s="74"/>
      <c r="V105" s="76" t="s">
        <v>8136</v>
      </c>
      <c r="W105" s="74"/>
      <c r="X105" s="103">
        <v>2213340</v>
      </c>
      <c r="Y105" s="74"/>
      <c r="Z105" s="103">
        <v>2213340</v>
      </c>
      <c r="AA105" s="74"/>
      <c r="AB105" s="76" t="s">
        <v>8361</v>
      </c>
      <c r="AC105" s="74"/>
      <c r="AD105" s="76" t="s">
        <v>8362</v>
      </c>
      <c r="AE105" s="74"/>
      <c r="AF105" s="76" t="s">
        <v>8397</v>
      </c>
      <c r="AG105" s="74"/>
      <c r="AH105" s="76" t="s">
        <v>8363</v>
      </c>
      <c r="AI105" s="74"/>
      <c r="AJ105" s="140">
        <v>0</v>
      </c>
      <c r="AK105" s="140"/>
      <c r="AL105" s="74"/>
      <c r="AM105" s="74"/>
    </row>
    <row r="106" spans="1:39" ht="14.1" customHeight="1">
      <c r="A106" s="74"/>
      <c r="B106" s="76" t="s">
        <v>2224</v>
      </c>
      <c r="C106" s="74"/>
      <c r="D106" s="76" t="s">
        <v>8364</v>
      </c>
      <c r="E106" s="74"/>
      <c r="F106" s="76" t="s">
        <v>8499</v>
      </c>
      <c r="G106" s="74"/>
      <c r="H106" s="103">
        <v>12</v>
      </c>
      <c r="I106" s="74"/>
      <c r="J106" s="103">
        <v>12</v>
      </c>
      <c r="K106" s="74"/>
      <c r="L106" s="76" t="s">
        <v>8359</v>
      </c>
      <c r="M106" s="74"/>
      <c r="N106" s="76"/>
      <c r="O106" s="74"/>
      <c r="P106" s="103">
        <v>309782.49999600003</v>
      </c>
      <c r="Q106" s="74"/>
      <c r="R106" s="76" t="s">
        <v>8500</v>
      </c>
      <c r="S106" s="74"/>
      <c r="T106" s="77">
        <v>46192</v>
      </c>
      <c r="U106" s="74"/>
      <c r="V106" s="76" t="s">
        <v>8014</v>
      </c>
      <c r="W106" s="74"/>
      <c r="X106" s="103">
        <v>929347.49998800003</v>
      </c>
      <c r="Y106" s="74"/>
      <c r="Z106" s="103">
        <v>929347.49998800003</v>
      </c>
      <c r="AA106" s="74"/>
      <c r="AB106" s="76" t="s">
        <v>8361</v>
      </c>
      <c r="AC106" s="74"/>
      <c r="AD106" s="76" t="s">
        <v>8362</v>
      </c>
      <c r="AE106" s="74"/>
      <c r="AF106" s="76" t="s">
        <v>6134</v>
      </c>
      <c r="AG106" s="74"/>
      <c r="AH106" s="76" t="s">
        <v>8363</v>
      </c>
      <c r="AI106" s="74"/>
      <c r="AJ106" s="140">
        <v>0</v>
      </c>
      <c r="AK106" s="140"/>
      <c r="AL106" s="74"/>
      <c r="AM106" s="74"/>
    </row>
    <row r="107" spans="1:39" ht="14.1" customHeight="1">
      <c r="A107" s="74"/>
      <c r="B107" s="76" t="s">
        <v>2239</v>
      </c>
      <c r="C107" s="74"/>
      <c r="D107" s="76" t="s">
        <v>8364</v>
      </c>
      <c r="E107" s="74"/>
      <c r="F107" s="76" t="s">
        <v>8501</v>
      </c>
      <c r="G107" s="74"/>
      <c r="H107" s="103">
        <v>12</v>
      </c>
      <c r="I107" s="74"/>
      <c r="J107" s="103">
        <v>12</v>
      </c>
      <c r="K107" s="74"/>
      <c r="L107" s="76" t="s">
        <v>8359</v>
      </c>
      <c r="M107" s="74"/>
      <c r="N107" s="76"/>
      <c r="O107" s="74"/>
      <c r="P107" s="103">
        <v>309782.49999600003</v>
      </c>
      <c r="Q107" s="74"/>
      <c r="R107" s="76" t="s">
        <v>8500</v>
      </c>
      <c r="S107" s="74"/>
      <c r="T107" s="77">
        <v>46192</v>
      </c>
      <c r="U107" s="74"/>
      <c r="V107" s="76" t="s">
        <v>8014</v>
      </c>
      <c r="W107" s="74"/>
      <c r="X107" s="103">
        <v>929347.49998800003</v>
      </c>
      <c r="Y107" s="74"/>
      <c r="Z107" s="103">
        <v>929347.49998800003</v>
      </c>
      <c r="AA107" s="74"/>
      <c r="AB107" s="76" t="s">
        <v>8361</v>
      </c>
      <c r="AC107" s="74"/>
      <c r="AD107" s="76" t="s">
        <v>8362</v>
      </c>
      <c r="AE107" s="74"/>
      <c r="AF107" s="76" t="s">
        <v>6134</v>
      </c>
      <c r="AG107" s="74"/>
      <c r="AH107" s="76" t="s">
        <v>8363</v>
      </c>
      <c r="AI107" s="74"/>
      <c r="AJ107" s="140">
        <v>0</v>
      </c>
      <c r="AK107" s="140"/>
      <c r="AL107" s="74"/>
      <c r="AM107" s="74"/>
    </row>
    <row r="108" spans="1:39" ht="23.1" customHeight="1">
      <c r="A108" s="74"/>
      <c r="B108" s="76" t="s">
        <v>555</v>
      </c>
      <c r="C108" s="74"/>
      <c r="D108" s="76" t="s">
        <v>8369</v>
      </c>
      <c r="E108" s="74"/>
      <c r="F108" s="76" t="s">
        <v>8502</v>
      </c>
      <c r="G108" s="74"/>
      <c r="H108" s="103">
        <v>2</v>
      </c>
      <c r="I108" s="74"/>
      <c r="J108" s="103">
        <v>2</v>
      </c>
      <c r="K108" s="74"/>
      <c r="L108" s="76" t="s">
        <v>8359</v>
      </c>
      <c r="M108" s="74"/>
      <c r="N108" s="76" t="s">
        <v>8503</v>
      </c>
      <c r="O108" s="74"/>
      <c r="P108" s="103">
        <v>192868.05</v>
      </c>
      <c r="Q108" s="74"/>
      <c r="R108" s="76" t="s">
        <v>8504</v>
      </c>
      <c r="S108" s="74"/>
      <c r="T108" s="77">
        <v>46190</v>
      </c>
      <c r="U108" s="74"/>
      <c r="V108" s="76" t="s">
        <v>8092</v>
      </c>
      <c r="W108" s="74"/>
      <c r="X108" s="103">
        <v>675038.17500000005</v>
      </c>
      <c r="Y108" s="74"/>
      <c r="Z108" s="103">
        <v>675038.17500000005</v>
      </c>
      <c r="AA108" s="74"/>
      <c r="AB108" s="76" t="s">
        <v>8361</v>
      </c>
      <c r="AC108" s="74"/>
      <c r="AD108" s="76" t="s">
        <v>8362</v>
      </c>
      <c r="AE108" s="74"/>
      <c r="AF108" s="76" t="s">
        <v>6143</v>
      </c>
      <c r="AG108" s="74"/>
      <c r="AH108" s="76" t="s">
        <v>8363</v>
      </c>
      <c r="AI108" s="74"/>
      <c r="AJ108" s="140">
        <v>0</v>
      </c>
      <c r="AK108" s="140"/>
      <c r="AL108" s="74"/>
      <c r="AM108" s="74"/>
    </row>
    <row r="109" spans="1:39" ht="23.1" customHeight="1">
      <c r="A109" s="74"/>
      <c r="B109" s="76" t="s">
        <v>520</v>
      </c>
      <c r="C109" s="74"/>
      <c r="D109" s="76" t="s">
        <v>8369</v>
      </c>
      <c r="E109" s="74"/>
      <c r="F109" s="76" t="s">
        <v>8505</v>
      </c>
      <c r="G109" s="74"/>
      <c r="H109" s="103">
        <v>2</v>
      </c>
      <c r="I109" s="74"/>
      <c r="J109" s="103">
        <v>2</v>
      </c>
      <c r="K109" s="74"/>
      <c r="L109" s="76" t="s">
        <v>8359</v>
      </c>
      <c r="M109" s="74"/>
      <c r="N109" s="76" t="s">
        <v>8503</v>
      </c>
      <c r="O109" s="74"/>
      <c r="P109" s="103">
        <v>192868.05</v>
      </c>
      <c r="Q109" s="74"/>
      <c r="R109" s="76" t="s">
        <v>8504</v>
      </c>
      <c r="S109" s="74"/>
      <c r="T109" s="77">
        <v>46190</v>
      </c>
      <c r="U109" s="74"/>
      <c r="V109" s="76" t="s">
        <v>8092</v>
      </c>
      <c r="W109" s="74"/>
      <c r="X109" s="103">
        <v>675038.17500000005</v>
      </c>
      <c r="Y109" s="74"/>
      <c r="Z109" s="103">
        <v>675038.17500000005</v>
      </c>
      <c r="AA109" s="74"/>
      <c r="AB109" s="76" t="s">
        <v>8361</v>
      </c>
      <c r="AC109" s="74"/>
      <c r="AD109" s="76" t="s">
        <v>8362</v>
      </c>
      <c r="AE109" s="74"/>
      <c r="AF109" s="76" t="s">
        <v>6143</v>
      </c>
      <c r="AG109" s="74"/>
      <c r="AH109" s="76" t="s">
        <v>8363</v>
      </c>
      <c r="AI109" s="74"/>
      <c r="AJ109" s="140">
        <v>0</v>
      </c>
      <c r="AK109" s="140"/>
      <c r="AL109" s="74"/>
      <c r="AM109" s="74"/>
    </row>
    <row r="110" spans="1:39" ht="23.1" customHeight="1">
      <c r="A110" s="74"/>
      <c r="B110" s="76" t="s">
        <v>539</v>
      </c>
      <c r="C110" s="74"/>
      <c r="D110" s="76" t="s">
        <v>8369</v>
      </c>
      <c r="E110" s="74"/>
      <c r="F110" s="76" t="s">
        <v>8506</v>
      </c>
      <c r="G110" s="74"/>
      <c r="H110" s="103">
        <v>3</v>
      </c>
      <c r="I110" s="74"/>
      <c r="J110" s="103">
        <v>3</v>
      </c>
      <c r="K110" s="74"/>
      <c r="L110" s="76" t="s">
        <v>8359</v>
      </c>
      <c r="M110" s="74"/>
      <c r="N110" s="76" t="s">
        <v>8503</v>
      </c>
      <c r="O110" s="74"/>
      <c r="P110" s="103">
        <v>289302.07500000001</v>
      </c>
      <c r="Q110" s="74"/>
      <c r="R110" s="76" t="s">
        <v>8504</v>
      </c>
      <c r="S110" s="74"/>
      <c r="T110" s="77">
        <v>46190</v>
      </c>
      <c r="U110" s="74"/>
      <c r="V110" s="76" t="s">
        <v>8092</v>
      </c>
      <c r="W110" s="74"/>
      <c r="X110" s="103">
        <v>675038.17500000005</v>
      </c>
      <c r="Y110" s="74"/>
      <c r="Z110" s="103">
        <v>675038.17500000005</v>
      </c>
      <c r="AA110" s="74"/>
      <c r="AB110" s="76" t="s">
        <v>8361</v>
      </c>
      <c r="AC110" s="74"/>
      <c r="AD110" s="76" t="s">
        <v>8362</v>
      </c>
      <c r="AE110" s="74"/>
      <c r="AF110" s="76" t="s">
        <v>6143</v>
      </c>
      <c r="AG110" s="74"/>
      <c r="AH110" s="76" t="s">
        <v>8363</v>
      </c>
      <c r="AI110" s="74"/>
      <c r="AJ110" s="140">
        <v>0</v>
      </c>
      <c r="AK110" s="140"/>
      <c r="AL110" s="74"/>
      <c r="AM110" s="74"/>
    </row>
    <row r="111" spans="1:39" ht="14.1" customHeight="1">
      <c r="A111" s="74"/>
      <c r="B111" s="76" t="s">
        <v>1117</v>
      </c>
      <c r="C111" s="74"/>
      <c r="D111" s="76" t="s">
        <v>8364</v>
      </c>
      <c r="E111" s="74"/>
      <c r="F111" s="76" t="s">
        <v>8374</v>
      </c>
      <c r="G111" s="74"/>
      <c r="H111" s="103">
        <v>20</v>
      </c>
      <c r="I111" s="74"/>
      <c r="J111" s="103">
        <v>20</v>
      </c>
      <c r="K111" s="74"/>
      <c r="L111" s="76" t="s">
        <v>8359</v>
      </c>
      <c r="M111" s="74"/>
      <c r="N111" s="76" t="s">
        <v>8392</v>
      </c>
      <c r="O111" s="74"/>
      <c r="P111" s="103">
        <v>3435450</v>
      </c>
      <c r="Q111" s="74"/>
      <c r="R111" s="76" t="s">
        <v>8507</v>
      </c>
      <c r="S111" s="74"/>
      <c r="T111" s="77">
        <v>46190</v>
      </c>
      <c r="U111" s="74"/>
      <c r="V111" s="76" t="s">
        <v>8508</v>
      </c>
      <c r="W111" s="74"/>
      <c r="X111" s="103">
        <v>3435450</v>
      </c>
      <c r="Y111" s="74"/>
      <c r="Z111" s="103">
        <v>3435450</v>
      </c>
      <c r="AA111" s="74"/>
      <c r="AB111" s="76" t="s">
        <v>8361</v>
      </c>
      <c r="AC111" s="74"/>
      <c r="AD111" s="76" t="s">
        <v>8362</v>
      </c>
      <c r="AE111" s="74"/>
      <c r="AF111" s="76" t="s">
        <v>8436</v>
      </c>
      <c r="AG111" s="74"/>
      <c r="AH111" s="76" t="s">
        <v>8363</v>
      </c>
      <c r="AI111" s="74"/>
      <c r="AJ111" s="140">
        <v>0</v>
      </c>
      <c r="AK111" s="140"/>
      <c r="AL111" s="74"/>
      <c r="AM111" s="74"/>
    </row>
    <row r="112" spans="1:39" ht="14.1" customHeight="1">
      <c r="A112" s="74"/>
      <c r="B112" s="76" t="s">
        <v>1422</v>
      </c>
      <c r="C112" s="74"/>
      <c r="D112" s="76" t="s">
        <v>8364</v>
      </c>
      <c r="E112" s="74"/>
      <c r="F112" s="76" t="s">
        <v>8509</v>
      </c>
      <c r="G112" s="74"/>
      <c r="H112" s="103">
        <v>2</v>
      </c>
      <c r="I112" s="74"/>
      <c r="J112" s="103">
        <v>2</v>
      </c>
      <c r="K112" s="74"/>
      <c r="L112" s="76" t="s">
        <v>8359</v>
      </c>
      <c r="M112" s="74"/>
      <c r="N112" s="76"/>
      <c r="O112" s="74"/>
      <c r="P112" s="103">
        <v>429015</v>
      </c>
      <c r="Q112" s="74"/>
      <c r="R112" s="76" t="s">
        <v>8510</v>
      </c>
      <c r="S112" s="74"/>
      <c r="T112" s="77">
        <v>46190</v>
      </c>
      <c r="U112" s="74"/>
      <c r="V112" s="76" t="s">
        <v>8015</v>
      </c>
      <c r="W112" s="74"/>
      <c r="X112" s="103">
        <v>429015</v>
      </c>
      <c r="Y112" s="74"/>
      <c r="Z112" s="103">
        <v>429015</v>
      </c>
      <c r="AA112" s="74"/>
      <c r="AB112" s="76" t="s">
        <v>8361</v>
      </c>
      <c r="AC112" s="74"/>
      <c r="AD112" s="76" t="s">
        <v>8362</v>
      </c>
      <c r="AE112" s="74"/>
      <c r="AF112" s="76" t="s">
        <v>6134</v>
      </c>
      <c r="AG112" s="74"/>
      <c r="AH112" s="76" t="s">
        <v>8363</v>
      </c>
      <c r="AI112" s="74"/>
      <c r="AJ112" s="140">
        <v>0</v>
      </c>
      <c r="AK112" s="140"/>
      <c r="AL112" s="74"/>
      <c r="AM112" s="74"/>
    </row>
    <row r="113" spans="1:39" ht="14.1" customHeight="1">
      <c r="A113" s="74"/>
      <c r="B113" s="76" t="s">
        <v>3114</v>
      </c>
      <c r="C113" s="74"/>
      <c r="D113" s="76" t="s">
        <v>8369</v>
      </c>
      <c r="E113" s="74"/>
      <c r="F113" s="76" t="s">
        <v>8384</v>
      </c>
      <c r="G113" s="74"/>
      <c r="H113" s="103">
        <v>2</v>
      </c>
      <c r="I113" s="74"/>
      <c r="J113" s="103">
        <v>8</v>
      </c>
      <c r="K113" s="74"/>
      <c r="L113" s="76" t="s">
        <v>22</v>
      </c>
      <c r="M113" s="74"/>
      <c r="N113" s="76" t="s">
        <v>8511</v>
      </c>
      <c r="O113" s="74"/>
      <c r="P113" s="103">
        <v>2298440</v>
      </c>
      <c r="Q113" s="74"/>
      <c r="R113" s="76" t="s">
        <v>8512</v>
      </c>
      <c r="S113" s="74"/>
      <c r="T113" s="77">
        <v>46193</v>
      </c>
      <c r="U113" s="74"/>
      <c r="V113" s="76" t="s">
        <v>8513</v>
      </c>
      <c r="W113" s="74"/>
      <c r="X113" s="103">
        <v>5746100</v>
      </c>
      <c r="Y113" s="74"/>
      <c r="Z113" s="103">
        <v>5746100</v>
      </c>
      <c r="AA113" s="74"/>
      <c r="AB113" s="76" t="s">
        <v>8361</v>
      </c>
      <c r="AC113" s="74"/>
      <c r="AD113" s="76" t="s">
        <v>8362</v>
      </c>
      <c r="AE113" s="74"/>
      <c r="AF113" s="76" t="s">
        <v>6201</v>
      </c>
      <c r="AG113" s="74"/>
      <c r="AH113" s="76" t="s">
        <v>8363</v>
      </c>
      <c r="AI113" s="74"/>
      <c r="AJ113" s="140">
        <v>0</v>
      </c>
      <c r="AK113" s="140"/>
      <c r="AL113" s="74"/>
      <c r="AM113" s="74"/>
    </row>
    <row r="114" spans="1:39" ht="14.1" customHeight="1">
      <c r="A114" s="74"/>
      <c r="B114" s="76" t="s">
        <v>1026</v>
      </c>
      <c r="C114" s="74"/>
      <c r="D114" s="76" t="s">
        <v>8364</v>
      </c>
      <c r="E114" s="74"/>
      <c r="F114" s="76" t="s">
        <v>8514</v>
      </c>
      <c r="G114" s="74"/>
      <c r="H114" s="103">
        <v>2</v>
      </c>
      <c r="I114" s="74"/>
      <c r="J114" s="103">
        <v>2</v>
      </c>
      <c r="K114" s="74"/>
      <c r="L114" s="76" t="s">
        <v>8359</v>
      </c>
      <c r="M114" s="74"/>
      <c r="N114" s="76"/>
      <c r="O114" s="74"/>
      <c r="P114" s="103">
        <v>343545</v>
      </c>
      <c r="Q114" s="74"/>
      <c r="R114" s="76" t="s">
        <v>8515</v>
      </c>
      <c r="S114" s="74"/>
      <c r="T114" s="77">
        <v>46186</v>
      </c>
      <c r="U114" s="74"/>
      <c r="V114" s="76" t="s">
        <v>8261</v>
      </c>
      <c r="W114" s="74"/>
      <c r="X114" s="103">
        <v>687090</v>
      </c>
      <c r="Y114" s="74"/>
      <c r="Z114" s="103">
        <v>687090</v>
      </c>
      <c r="AA114" s="74"/>
      <c r="AB114" s="76" t="s">
        <v>8361</v>
      </c>
      <c r="AC114" s="74"/>
      <c r="AD114" s="76" t="s">
        <v>8362</v>
      </c>
      <c r="AE114" s="74"/>
      <c r="AF114" s="76" t="s">
        <v>6196</v>
      </c>
      <c r="AG114" s="74"/>
      <c r="AH114" s="76" t="s">
        <v>8363</v>
      </c>
      <c r="AI114" s="74"/>
      <c r="AJ114" s="140">
        <v>0</v>
      </c>
      <c r="AK114" s="140"/>
      <c r="AL114" s="74"/>
      <c r="AM114" s="74"/>
    </row>
    <row r="115" spans="1:39" ht="23.1" customHeight="1">
      <c r="A115" s="74"/>
      <c r="B115" s="76" t="s">
        <v>684</v>
      </c>
      <c r="C115" s="74"/>
      <c r="D115" s="76" t="s">
        <v>8387</v>
      </c>
      <c r="E115" s="74"/>
      <c r="F115" s="76" t="s">
        <v>8516</v>
      </c>
      <c r="G115" s="74"/>
      <c r="H115" s="103">
        <v>2</v>
      </c>
      <c r="I115" s="74"/>
      <c r="J115" s="103">
        <v>8</v>
      </c>
      <c r="K115" s="74"/>
      <c r="L115" s="76" t="s">
        <v>22</v>
      </c>
      <c r="M115" s="74"/>
      <c r="N115" s="76"/>
      <c r="O115" s="74"/>
      <c r="P115" s="103">
        <v>567580</v>
      </c>
      <c r="Q115" s="74"/>
      <c r="R115" s="76" t="s">
        <v>8517</v>
      </c>
      <c r="S115" s="74"/>
      <c r="T115" s="77">
        <v>46189</v>
      </c>
      <c r="U115" s="74"/>
      <c r="V115" s="76" t="s">
        <v>8199</v>
      </c>
      <c r="W115" s="74"/>
      <c r="X115" s="103">
        <v>1399247.5</v>
      </c>
      <c r="Y115" s="74"/>
      <c r="Z115" s="103">
        <v>1399247.5</v>
      </c>
      <c r="AA115" s="74"/>
      <c r="AB115" s="76" t="s">
        <v>8361</v>
      </c>
      <c r="AC115" s="74"/>
      <c r="AD115" s="76" t="s">
        <v>8362</v>
      </c>
      <c r="AE115" s="74"/>
      <c r="AF115" s="76" t="s">
        <v>6201</v>
      </c>
      <c r="AG115" s="74"/>
      <c r="AH115" s="76" t="s">
        <v>8363</v>
      </c>
      <c r="AI115" s="74"/>
      <c r="AJ115" s="140">
        <v>0</v>
      </c>
      <c r="AK115" s="140"/>
      <c r="AL115" s="74"/>
      <c r="AM115" s="74"/>
    </row>
    <row r="116" spans="1:39" ht="23.1" customHeight="1">
      <c r="A116" s="74"/>
      <c r="B116" s="76" t="s">
        <v>704</v>
      </c>
      <c r="C116" s="74"/>
      <c r="D116" s="76" t="s">
        <v>8387</v>
      </c>
      <c r="E116" s="74"/>
      <c r="F116" s="76" t="s">
        <v>8518</v>
      </c>
      <c r="G116" s="74"/>
      <c r="H116" s="103">
        <v>1</v>
      </c>
      <c r="I116" s="74"/>
      <c r="J116" s="103">
        <v>4</v>
      </c>
      <c r="K116" s="74"/>
      <c r="L116" s="76" t="s">
        <v>22</v>
      </c>
      <c r="M116" s="74"/>
      <c r="N116" s="76"/>
      <c r="O116" s="74"/>
      <c r="P116" s="103">
        <v>283790</v>
      </c>
      <c r="Q116" s="74"/>
      <c r="R116" s="76" t="s">
        <v>8517</v>
      </c>
      <c r="S116" s="74"/>
      <c r="T116" s="77">
        <v>46189</v>
      </c>
      <c r="U116" s="74"/>
      <c r="V116" s="76" t="s">
        <v>8199</v>
      </c>
      <c r="W116" s="74"/>
      <c r="X116" s="103">
        <v>1399247.5</v>
      </c>
      <c r="Y116" s="74"/>
      <c r="Z116" s="103">
        <v>1399247.5</v>
      </c>
      <c r="AA116" s="74"/>
      <c r="AB116" s="76" t="s">
        <v>8361</v>
      </c>
      <c r="AC116" s="74"/>
      <c r="AD116" s="76" t="s">
        <v>8362</v>
      </c>
      <c r="AE116" s="74"/>
      <c r="AF116" s="76" t="s">
        <v>6201</v>
      </c>
      <c r="AG116" s="74"/>
      <c r="AH116" s="76" t="s">
        <v>8363</v>
      </c>
      <c r="AI116" s="74"/>
      <c r="AJ116" s="140">
        <v>0</v>
      </c>
      <c r="AK116" s="140"/>
      <c r="AL116" s="74"/>
      <c r="AM116" s="74"/>
    </row>
    <row r="117" spans="1:39" ht="23.1" customHeight="1">
      <c r="A117" s="74"/>
      <c r="B117" s="76" t="s">
        <v>708</v>
      </c>
      <c r="C117" s="74"/>
      <c r="D117" s="76" t="s">
        <v>8387</v>
      </c>
      <c r="E117" s="74"/>
      <c r="F117" s="76" t="s">
        <v>8519</v>
      </c>
      <c r="G117" s="74"/>
      <c r="H117" s="103">
        <v>1</v>
      </c>
      <c r="I117" s="74"/>
      <c r="J117" s="103">
        <v>4</v>
      </c>
      <c r="K117" s="74"/>
      <c r="L117" s="76" t="s">
        <v>22</v>
      </c>
      <c r="M117" s="74"/>
      <c r="N117" s="76"/>
      <c r="O117" s="74"/>
      <c r="P117" s="103">
        <v>283790</v>
      </c>
      <c r="Q117" s="74"/>
      <c r="R117" s="76" t="s">
        <v>8517</v>
      </c>
      <c r="S117" s="74"/>
      <c r="T117" s="77">
        <v>46189</v>
      </c>
      <c r="U117" s="74"/>
      <c r="V117" s="76" t="s">
        <v>8199</v>
      </c>
      <c r="W117" s="74"/>
      <c r="X117" s="103">
        <v>1399247.5</v>
      </c>
      <c r="Y117" s="74"/>
      <c r="Z117" s="103">
        <v>1399247.5</v>
      </c>
      <c r="AA117" s="74"/>
      <c r="AB117" s="76" t="s">
        <v>8361</v>
      </c>
      <c r="AC117" s="74"/>
      <c r="AD117" s="76" t="s">
        <v>8362</v>
      </c>
      <c r="AE117" s="74"/>
      <c r="AF117" s="76" t="s">
        <v>6201</v>
      </c>
      <c r="AG117" s="74"/>
      <c r="AH117" s="76" t="s">
        <v>8363</v>
      </c>
      <c r="AI117" s="74"/>
      <c r="AJ117" s="140">
        <v>0</v>
      </c>
      <c r="AK117" s="140"/>
      <c r="AL117" s="74"/>
      <c r="AM117" s="74"/>
    </row>
    <row r="118" spans="1:39" ht="0.95" customHeight="1">
      <c r="A118" s="74"/>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1"/>
      <c r="AE118" s="141"/>
      <c r="AF118" s="141"/>
      <c r="AG118" s="141"/>
      <c r="AH118" s="141"/>
      <c r="AI118" s="141"/>
      <c r="AJ118" s="141"/>
      <c r="AK118" s="141"/>
      <c r="AL118" s="141"/>
      <c r="AM118" s="74"/>
    </row>
    <row r="119" spans="1:39" ht="12.95" customHeight="1">
      <c r="A119" s="74"/>
      <c r="B119" s="142" t="s">
        <v>8411</v>
      </c>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c r="AA119" s="142"/>
      <c r="AB119" s="142"/>
      <c r="AC119" s="142"/>
      <c r="AD119" s="142"/>
      <c r="AE119" s="142"/>
      <c r="AF119" s="142"/>
      <c r="AG119" s="142"/>
      <c r="AH119" s="142"/>
      <c r="AI119" s="142"/>
      <c r="AJ119" s="142"/>
      <c r="AK119" s="142"/>
      <c r="AL119" s="142"/>
      <c r="AM119" s="74"/>
    </row>
    <row r="120" spans="1:39" ht="12.95" customHeight="1">
      <c r="A120" s="74"/>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c r="AA120" s="142"/>
      <c r="AB120" s="142"/>
      <c r="AC120" s="142"/>
      <c r="AD120" s="142"/>
      <c r="AE120" s="142"/>
      <c r="AF120" s="142"/>
      <c r="AG120" s="142"/>
      <c r="AH120" s="142"/>
      <c r="AI120" s="142"/>
      <c r="AJ120" s="142"/>
      <c r="AK120" s="142"/>
      <c r="AL120" s="142"/>
      <c r="AM120" s="74"/>
    </row>
    <row r="121" spans="1:39" ht="12.95" customHeight="1">
      <c r="A121" s="74"/>
      <c r="B121" s="143" t="s">
        <v>8412</v>
      </c>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3"/>
      <c r="AH121" s="143"/>
      <c r="AI121" s="143"/>
      <c r="AJ121" s="143"/>
      <c r="AK121" s="143"/>
      <c r="AL121" s="143"/>
      <c r="AM121" s="74"/>
    </row>
    <row r="122" spans="1:39" ht="12.95" customHeight="1">
      <c r="A122" s="74"/>
      <c r="B122" s="144" t="s">
        <v>8520</v>
      </c>
      <c r="C122" s="144"/>
      <c r="D122" s="144"/>
      <c r="E122" s="144"/>
      <c r="F122" s="144"/>
      <c r="G122" s="144"/>
      <c r="H122" s="144"/>
      <c r="I122" s="144"/>
      <c r="J122" s="144"/>
      <c r="K122" s="144"/>
      <c r="L122" s="144"/>
      <c r="M122" s="144"/>
      <c r="N122" s="144"/>
      <c r="O122" s="144"/>
      <c r="P122" s="144"/>
      <c r="Q122" s="144"/>
      <c r="R122" s="144"/>
      <c r="S122" s="144"/>
      <c r="T122" s="144"/>
      <c r="U122" s="144"/>
      <c r="V122" s="144"/>
      <c r="W122" s="144"/>
      <c r="X122" s="144"/>
      <c r="Y122" s="144"/>
      <c r="Z122" s="144"/>
      <c r="AA122" s="144"/>
      <c r="AB122" s="144"/>
      <c r="AC122" s="144"/>
      <c r="AD122" s="144"/>
      <c r="AE122" s="144"/>
      <c r="AF122" s="144"/>
      <c r="AG122" s="144"/>
      <c r="AH122" s="144"/>
      <c r="AI122" s="144"/>
      <c r="AJ122" s="144"/>
      <c r="AK122" s="143" t="s">
        <v>8414</v>
      </c>
      <c r="AL122" s="143"/>
      <c r="AM122" s="74"/>
    </row>
    <row r="123" spans="1:39" ht="17.100000000000001" customHeight="1">
      <c r="A123" s="74"/>
      <c r="B123" s="135" t="s">
        <v>8339</v>
      </c>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74"/>
    </row>
    <row r="124" spans="1:39" ht="23.1" customHeight="1">
      <c r="A124" s="74"/>
      <c r="B124" s="136" t="s">
        <v>8340</v>
      </c>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c r="AH124" s="136"/>
      <c r="AI124" s="136"/>
      <c r="AJ124" s="136"/>
      <c r="AK124" s="136"/>
      <c r="AL124" s="136"/>
      <c r="AM124" s="74"/>
    </row>
    <row r="125" spans="1:39" ht="15.95" customHeight="1">
      <c r="A125" s="74"/>
      <c r="B125" s="137" t="s">
        <v>8341</v>
      </c>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c r="AA125" s="137"/>
      <c r="AB125" s="137"/>
      <c r="AC125" s="137"/>
      <c r="AD125" s="137"/>
      <c r="AE125" s="137"/>
      <c r="AF125" s="137"/>
      <c r="AG125" s="137"/>
      <c r="AH125" s="137"/>
      <c r="AI125" s="137"/>
      <c r="AJ125" s="137"/>
      <c r="AK125" s="137"/>
      <c r="AL125" s="137"/>
      <c r="AM125" s="74"/>
    </row>
    <row r="126" spans="1:39" ht="12" customHeight="1">
      <c r="A126" s="74"/>
      <c r="B126" s="138" t="s">
        <v>8342</v>
      </c>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c r="AE126" s="138"/>
      <c r="AF126" s="138"/>
      <c r="AG126" s="138"/>
      <c r="AH126" s="138"/>
      <c r="AI126" s="138"/>
      <c r="AJ126" s="138"/>
      <c r="AK126" s="138"/>
      <c r="AL126" s="138"/>
      <c r="AM126" s="74"/>
    </row>
    <row r="127" spans="1:39" ht="44.1" customHeight="1">
      <c r="A127" s="74"/>
      <c r="B127" s="75" t="s">
        <v>8343</v>
      </c>
      <c r="C127" s="74"/>
      <c r="D127" s="75" t="s">
        <v>8344</v>
      </c>
      <c r="E127" s="74"/>
      <c r="F127" s="75" t="s">
        <v>8345</v>
      </c>
      <c r="G127" s="74"/>
      <c r="H127" s="104" t="s">
        <v>6103</v>
      </c>
      <c r="I127" s="74"/>
      <c r="J127" s="104" t="s">
        <v>8346</v>
      </c>
      <c r="K127" s="74"/>
      <c r="L127" s="75" t="s">
        <v>8347</v>
      </c>
      <c r="M127" s="74"/>
      <c r="N127" s="75" t="s">
        <v>8348</v>
      </c>
      <c r="O127" s="74"/>
      <c r="P127" s="104" t="s">
        <v>8349</v>
      </c>
      <c r="Q127" s="74"/>
      <c r="R127" s="75" t="s">
        <v>8350</v>
      </c>
      <c r="S127" s="74"/>
      <c r="T127" s="75" t="s">
        <v>6100</v>
      </c>
      <c r="U127" s="74"/>
      <c r="V127" s="75" t="s">
        <v>8007</v>
      </c>
      <c r="W127" s="74"/>
      <c r="X127" s="104" t="s">
        <v>8351</v>
      </c>
      <c r="Y127" s="74"/>
      <c r="Z127" s="104" t="s">
        <v>8008</v>
      </c>
      <c r="AA127" s="74"/>
      <c r="AB127" s="75" t="s">
        <v>8352</v>
      </c>
      <c r="AC127" s="74"/>
      <c r="AD127" s="75" t="s">
        <v>8353</v>
      </c>
      <c r="AE127" s="74"/>
      <c r="AF127" s="75" t="s">
        <v>8354</v>
      </c>
      <c r="AG127" s="74"/>
      <c r="AH127" s="75" t="s">
        <v>8355</v>
      </c>
      <c r="AI127" s="74"/>
      <c r="AJ127" s="139" t="s">
        <v>8356</v>
      </c>
      <c r="AK127" s="139"/>
      <c r="AL127" s="74"/>
      <c r="AM127" s="74"/>
    </row>
    <row r="128" spans="1:39" ht="14.1" customHeight="1">
      <c r="A128" s="74"/>
      <c r="B128" s="76" t="s">
        <v>2842</v>
      </c>
      <c r="C128" s="74"/>
      <c r="D128" s="76" t="s">
        <v>8364</v>
      </c>
      <c r="E128" s="74"/>
      <c r="F128" s="76" t="s">
        <v>8521</v>
      </c>
      <c r="G128" s="74"/>
      <c r="H128" s="103">
        <v>1</v>
      </c>
      <c r="I128" s="74"/>
      <c r="J128" s="103">
        <v>48</v>
      </c>
      <c r="K128" s="74"/>
      <c r="L128" s="76" t="s">
        <v>22</v>
      </c>
      <c r="M128" s="74"/>
      <c r="N128" s="76"/>
      <c r="O128" s="74"/>
      <c r="P128" s="103">
        <v>577200</v>
      </c>
      <c r="Q128" s="74"/>
      <c r="R128" s="76" t="s">
        <v>8522</v>
      </c>
      <c r="S128" s="74"/>
      <c r="T128" s="77">
        <v>46189</v>
      </c>
      <c r="U128" s="74"/>
      <c r="V128" s="76" t="s">
        <v>8337</v>
      </c>
      <c r="W128" s="74"/>
      <c r="X128" s="103">
        <v>577200</v>
      </c>
      <c r="Y128" s="74"/>
      <c r="Z128" s="103">
        <v>577200</v>
      </c>
      <c r="AA128" s="74"/>
      <c r="AB128" s="76" t="s">
        <v>8361</v>
      </c>
      <c r="AC128" s="74"/>
      <c r="AD128" s="76" t="s">
        <v>8362</v>
      </c>
      <c r="AE128" s="74"/>
      <c r="AF128" s="76" t="s">
        <v>6188</v>
      </c>
      <c r="AG128" s="74"/>
      <c r="AH128" s="76" t="s">
        <v>8363</v>
      </c>
      <c r="AI128" s="74"/>
      <c r="AJ128" s="140">
        <v>0</v>
      </c>
      <c r="AK128" s="140"/>
      <c r="AL128" s="74"/>
      <c r="AM128" s="74"/>
    </row>
    <row r="129" spans="1:39" ht="14.1" customHeight="1">
      <c r="A129" s="74"/>
      <c r="B129" s="76" t="s">
        <v>615</v>
      </c>
      <c r="C129" s="74"/>
      <c r="D129" s="76" t="s">
        <v>8369</v>
      </c>
      <c r="E129" s="74"/>
      <c r="F129" s="76" t="s">
        <v>8523</v>
      </c>
      <c r="G129" s="74"/>
      <c r="H129" s="103">
        <v>1</v>
      </c>
      <c r="I129" s="74"/>
      <c r="J129" s="103">
        <v>1</v>
      </c>
      <c r="K129" s="74"/>
      <c r="L129" s="76" t="s">
        <v>147</v>
      </c>
      <c r="M129" s="74"/>
      <c r="N129" s="76" t="s">
        <v>8426</v>
      </c>
      <c r="O129" s="74"/>
      <c r="P129" s="103">
        <v>371972.1</v>
      </c>
      <c r="Q129" s="74"/>
      <c r="R129" s="76" t="s">
        <v>8524</v>
      </c>
      <c r="S129" s="74"/>
      <c r="T129" s="77">
        <v>46188</v>
      </c>
      <c r="U129" s="74"/>
      <c r="V129" s="76" t="s">
        <v>8015</v>
      </c>
      <c r="W129" s="74"/>
      <c r="X129" s="103">
        <v>703677.1</v>
      </c>
      <c r="Y129" s="74"/>
      <c r="Z129" s="103">
        <v>703677.1</v>
      </c>
      <c r="AA129" s="74"/>
      <c r="AB129" s="76" t="s">
        <v>8361</v>
      </c>
      <c r="AC129" s="74"/>
      <c r="AD129" s="76" t="s">
        <v>8362</v>
      </c>
      <c r="AE129" s="74"/>
      <c r="AF129" s="76" t="s">
        <v>6134</v>
      </c>
      <c r="AG129" s="74"/>
      <c r="AH129" s="76" t="s">
        <v>8363</v>
      </c>
      <c r="AI129" s="74"/>
      <c r="AJ129" s="140">
        <v>0</v>
      </c>
      <c r="AK129" s="140"/>
      <c r="AL129" s="74"/>
      <c r="AM129" s="74"/>
    </row>
    <row r="130" spans="1:39" ht="14.1" customHeight="1">
      <c r="A130" s="74"/>
      <c r="B130" s="76" t="s">
        <v>1942</v>
      </c>
      <c r="C130" s="74"/>
      <c r="D130" s="76" t="s">
        <v>8364</v>
      </c>
      <c r="E130" s="74"/>
      <c r="F130" s="76" t="s">
        <v>8451</v>
      </c>
      <c r="G130" s="74"/>
      <c r="H130" s="103">
        <v>2</v>
      </c>
      <c r="I130" s="74"/>
      <c r="J130" s="103">
        <v>2</v>
      </c>
      <c r="K130" s="74"/>
      <c r="L130" s="76" t="s">
        <v>8359</v>
      </c>
      <c r="M130" s="74"/>
      <c r="N130" s="76" t="s">
        <v>8426</v>
      </c>
      <c r="O130" s="74"/>
      <c r="P130" s="103">
        <v>184630</v>
      </c>
      <c r="Q130" s="74"/>
      <c r="R130" s="76" t="s">
        <v>8524</v>
      </c>
      <c r="S130" s="74"/>
      <c r="T130" s="77">
        <v>46188</v>
      </c>
      <c r="U130" s="74"/>
      <c r="V130" s="76" t="s">
        <v>8015</v>
      </c>
      <c r="W130" s="74"/>
      <c r="X130" s="103">
        <v>703677.1</v>
      </c>
      <c r="Y130" s="74"/>
      <c r="Z130" s="103">
        <v>703677.1</v>
      </c>
      <c r="AA130" s="74"/>
      <c r="AB130" s="76" t="s">
        <v>8361</v>
      </c>
      <c r="AC130" s="74"/>
      <c r="AD130" s="76" t="s">
        <v>8362</v>
      </c>
      <c r="AE130" s="74"/>
      <c r="AF130" s="76" t="s">
        <v>6134</v>
      </c>
      <c r="AG130" s="74"/>
      <c r="AH130" s="76" t="s">
        <v>8363</v>
      </c>
      <c r="AI130" s="74"/>
      <c r="AJ130" s="140">
        <v>0</v>
      </c>
      <c r="AK130" s="140"/>
      <c r="AL130" s="74"/>
      <c r="AM130" s="74"/>
    </row>
    <row r="131" spans="1:39" ht="14.1" customHeight="1">
      <c r="A131" s="74"/>
      <c r="B131" s="76" t="s">
        <v>3210</v>
      </c>
      <c r="C131" s="74"/>
      <c r="D131" s="76" t="s">
        <v>8369</v>
      </c>
      <c r="E131" s="74"/>
      <c r="F131" s="76" t="s">
        <v>3211</v>
      </c>
      <c r="G131" s="74"/>
      <c r="H131" s="103">
        <v>15</v>
      </c>
      <c r="I131" s="74"/>
      <c r="J131" s="103">
        <v>15</v>
      </c>
      <c r="K131" s="74"/>
      <c r="L131" s="76" t="s">
        <v>8525</v>
      </c>
      <c r="M131" s="74"/>
      <c r="N131" s="76" t="s">
        <v>8426</v>
      </c>
      <c r="O131" s="74"/>
      <c r="P131" s="103">
        <v>147075</v>
      </c>
      <c r="Q131" s="74"/>
      <c r="R131" s="76" t="s">
        <v>8524</v>
      </c>
      <c r="S131" s="74"/>
      <c r="T131" s="77">
        <v>46188</v>
      </c>
      <c r="U131" s="74"/>
      <c r="V131" s="76" t="s">
        <v>8015</v>
      </c>
      <c r="W131" s="74"/>
      <c r="X131" s="103">
        <v>703677.1</v>
      </c>
      <c r="Y131" s="74"/>
      <c r="Z131" s="103">
        <v>703677.1</v>
      </c>
      <c r="AA131" s="74"/>
      <c r="AB131" s="76" t="s">
        <v>8361</v>
      </c>
      <c r="AC131" s="74"/>
      <c r="AD131" s="76" t="s">
        <v>8362</v>
      </c>
      <c r="AE131" s="74"/>
      <c r="AF131" s="76" t="s">
        <v>6134</v>
      </c>
      <c r="AG131" s="74"/>
      <c r="AH131" s="76" t="s">
        <v>8363</v>
      </c>
      <c r="AI131" s="74"/>
      <c r="AJ131" s="140">
        <v>0</v>
      </c>
      <c r="AK131" s="140"/>
      <c r="AL131" s="74"/>
      <c r="AM131" s="74"/>
    </row>
    <row r="132" spans="1:39" ht="14.1" customHeight="1">
      <c r="A132" s="74"/>
      <c r="B132" s="76" t="s">
        <v>780</v>
      </c>
      <c r="C132" s="74"/>
      <c r="D132" s="76" t="s">
        <v>8364</v>
      </c>
      <c r="E132" s="74"/>
      <c r="F132" s="76" t="s">
        <v>8526</v>
      </c>
      <c r="G132" s="74"/>
      <c r="H132" s="103">
        <v>5</v>
      </c>
      <c r="I132" s="74"/>
      <c r="J132" s="103">
        <v>5</v>
      </c>
      <c r="K132" s="74"/>
      <c r="L132" s="76" t="s">
        <v>147</v>
      </c>
      <c r="M132" s="74"/>
      <c r="N132" s="76" t="s">
        <v>8443</v>
      </c>
      <c r="O132" s="74"/>
      <c r="P132" s="103">
        <v>4063525</v>
      </c>
      <c r="Q132" s="74"/>
      <c r="R132" s="76" t="s">
        <v>8527</v>
      </c>
      <c r="S132" s="74"/>
      <c r="T132" s="77">
        <v>46193</v>
      </c>
      <c r="U132" s="74"/>
      <c r="V132" s="76" t="s">
        <v>8214</v>
      </c>
      <c r="W132" s="74"/>
      <c r="X132" s="103">
        <v>8348125</v>
      </c>
      <c r="Y132" s="74"/>
      <c r="Z132" s="103">
        <v>8348125</v>
      </c>
      <c r="AA132" s="74"/>
      <c r="AB132" s="76" t="s">
        <v>8361</v>
      </c>
      <c r="AC132" s="74"/>
      <c r="AD132" s="76" t="s">
        <v>8362</v>
      </c>
      <c r="AE132" s="74"/>
      <c r="AF132" s="76" t="s">
        <v>6183</v>
      </c>
      <c r="AG132" s="74"/>
      <c r="AH132" s="76" t="s">
        <v>8363</v>
      </c>
      <c r="AI132" s="74"/>
      <c r="AJ132" s="140">
        <v>0</v>
      </c>
      <c r="AK132" s="140"/>
      <c r="AL132" s="74"/>
      <c r="AM132" s="74"/>
    </row>
    <row r="133" spans="1:39" ht="14.1" customHeight="1">
      <c r="A133" s="74"/>
      <c r="B133" s="76" t="s">
        <v>246</v>
      </c>
      <c r="C133" s="74"/>
      <c r="D133" s="76" t="s">
        <v>8369</v>
      </c>
      <c r="E133" s="74"/>
      <c r="F133" s="76" t="s">
        <v>8528</v>
      </c>
      <c r="G133" s="74"/>
      <c r="H133" s="103">
        <v>8</v>
      </c>
      <c r="I133" s="74"/>
      <c r="J133" s="103">
        <v>8</v>
      </c>
      <c r="K133" s="74"/>
      <c r="L133" s="76" t="s">
        <v>8359</v>
      </c>
      <c r="M133" s="74"/>
      <c r="N133" s="76"/>
      <c r="O133" s="74"/>
      <c r="P133" s="103">
        <v>539460</v>
      </c>
      <c r="Q133" s="74"/>
      <c r="R133" s="76" t="s">
        <v>8529</v>
      </c>
      <c r="S133" s="74"/>
      <c r="T133" s="77">
        <v>46193</v>
      </c>
      <c r="U133" s="74"/>
      <c r="V133" s="76" t="s">
        <v>8076</v>
      </c>
      <c r="W133" s="74"/>
      <c r="X133" s="103">
        <v>539460</v>
      </c>
      <c r="Y133" s="74"/>
      <c r="Z133" s="103">
        <v>539460</v>
      </c>
      <c r="AA133" s="74"/>
      <c r="AB133" s="76" t="s">
        <v>8361</v>
      </c>
      <c r="AC133" s="74"/>
      <c r="AD133" s="76" t="s">
        <v>8362</v>
      </c>
      <c r="AE133" s="74"/>
      <c r="AF133" s="76" t="s">
        <v>6175</v>
      </c>
      <c r="AG133" s="74"/>
      <c r="AH133" s="76" t="s">
        <v>8363</v>
      </c>
      <c r="AI133" s="74"/>
      <c r="AJ133" s="140">
        <v>0</v>
      </c>
      <c r="AK133" s="140"/>
      <c r="AL133" s="74"/>
      <c r="AM133" s="74"/>
    </row>
    <row r="134" spans="1:39" ht="23.1" customHeight="1">
      <c r="A134" s="74"/>
      <c r="B134" s="76" t="s">
        <v>704</v>
      </c>
      <c r="C134" s="74"/>
      <c r="D134" s="76" t="s">
        <v>8387</v>
      </c>
      <c r="E134" s="74"/>
      <c r="F134" s="76" t="s">
        <v>8518</v>
      </c>
      <c r="G134" s="74"/>
      <c r="H134" s="103">
        <v>1</v>
      </c>
      <c r="I134" s="74"/>
      <c r="J134" s="103">
        <v>4</v>
      </c>
      <c r="K134" s="74"/>
      <c r="L134" s="76" t="s">
        <v>22</v>
      </c>
      <c r="M134" s="74"/>
      <c r="N134" s="76" t="s">
        <v>8530</v>
      </c>
      <c r="O134" s="74"/>
      <c r="P134" s="103">
        <v>283790</v>
      </c>
      <c r="Q134" s="74"/>
      <c r="R134" s="76" t="s">
        <v>8531</v>
      </c>
      <c r="S134" s="74"/>
      <c r="T134" s="77">
        <v>46186</v>
      </c>
      <c r="U134" s="74"/>
      <c r="V134" s="76" t="s">
        <v>8479</v>
      </c>
      <c r="W134" s="74"/>
      <c r="X134" s="103">
        <v>283790</v>
      </c>
      <c r="Y134" s="74"/>
      <c r="Z134" s="103">
        <v>283790</v>
      </c>
      <c r="AA134" s="74"/>
      <c r="AB134" s="76" t="s">
        <v>8361</v>
      </c>
      <c r="AC134" s="74"/>
      <c r="AD134" s="76" t="s">
        <v>8362</v>
      </c>
      <c r="AE134" s="74"/>
      <c r="AF134" s="76" t="s">
        <v>6134</v>
      </c>
      <c r="AG134" s="74"/>
      <c r="AH134" s="76" t="s">
        <v>8363</v>
      </c>
      <c r="AI134" s="74"/>
      <c r="AJ134" s="140">
        <v>0</v>
      </c>
      <c r="AK134" s="140"/>
      <c r="AL134" s="74"/>
      <c r="AM134" s="74"/>
    </row>
    <row r="135" spans="1:39" ht="14.1" customHeight="1">
      <c r="A135" s="74"/>
      <c r="B135" s="76" t="s">
        <v>2677</v>
      </c>
      <c r="C135" s="74"/>
      <c r="D135" s="76" t="s">
        <v>8364</v>
      </c>
      <c r="E135" s="74"/>
      <c r="F135" s="76" t="s">
        <v>8486</v>
      </c>
      <c r="G135" s="74"/>
      <c r="H135" s="103">
        <v>4</v>
      </c>
      <c r="I135" s="74"/>
      <c r="J135" s="103">
        <v>4</v>
      </c>
      <c r="K135" s="74"/>
      <c r="L135" s="76" t="s">
        <v>8359</v>
      </c>
      <c r="M135" s="74"/>
      <c r="N135" s="76"/>
      <c r="O135" s="74"/>
      <c r="P135" s="103">
        <v>380730</v>
      </c>
      <c r="Q135" s="74"/>
      <c r="R135" s="76" t="s">
        <v>8532</v>
      </c>
      <c r="S135" s="74"/>
      <c r="T135" s="77">
        <v>46190</v>
      </c>
      <c r="U135" s="74"/>
      <c r="V135" s="76" t="s">
        <v>8379</v>
      </c>
      <c r="W135" s="74"/>
      <c r="X135" s="103">
        <v>3022900</v>
      </c>
      <c r="Y135" s="74"/>
      <c r="Z135" s="103">
        <v>3022900</v>
      </c>
      <c r="AA135" s="74"/>
      <c r="AB135" s="76" t="s">
        <v>8361</v>
      </c>
      <c r="AC135" s="74"/>
      <c r="AD135" s="76" t="s">
        <v>8362</v>
      </c>
      <c r="AE135" s="74"/>
      <c r="AF135" s="76" t="s">
        <v>6143</v>
      </c>
      <c r="AG135" s="74"/>
      <c r="AH135" s="76" t="s">
        <v>8363</v>
      </c>
      <c r="AI135" s="74"/>
      <c r="AJ135" s="140">
        <v>0</v>
      </c>
      <c r="AK135" s="140"/>
      <c r="AL135" s="74"/>
      <c r="AM135" s="74"/>
    </row>
    <row r="136" spans="1:39" ht="14.1" customHeight="1">
      <c r="A136" s="74"/>
      <c r="B136" s="76" t="s">
        <v>3158</v>
      </c>
      <c r="C136" s="74"/>
      <c r="D136" s="76" t="s">
        <v>8369</v>
      </c>
      <c r="E136" s="74"/>
      <c r="F136" s="76" t="s">
        <v>8533</v>
      </c>
      <c r="G136" s="74"/>
      <c r="H136" s="103">
        <v>1</v>
      </c>
      <c r="I136" s="74"/>
      <c r="J136" s="103">
        <v>1</v>
      </c>
      <c r="K136" s="74"/>
      <c r="L136" s="76" t="s">
        <v>147</v>
      </c>
      <c r="M136" s="74"/>
      <c r="N136" s="76"/>
      <c r="O136" s="74"/>
      <c r="P136" s="103">
        <v>1321085</v>
      </c>
      <c r="Q136" s="74"/>
      <c r="R136" s="76" t="s">
        <v>8532</v>
      </c>
      <c r="S136" s="74"/>
      <c r="T136" s="77">
        <v>46190</v>
      </c>
      <c r="U136" s="74"/>
      <c r="V136" s="76" t="s">
        <v>8379</v>
      </c>
      <c r="W136" s="74"/>
      <c r="X136" s="103">
        <v>3022900</v>
      </c>
      <c r="Y136" s="74"/>
      <c r="Z136" s="103">
        <v>3022900</v>
      </c>
      <c r="AA136" s="74"/>
      <c r="AB136" s="76" t="s">
        <v>8361</v>
      </c>
      <c r="AC136" s="74"/>
      <c r="AD136" s="76" t="s">
        <v>8362</v>
      </c>
      <c r="AE136" s="74"/>
      <c r="AF136" s="76" t="s">
        <v>6143</v>
      </c>
      <c r="AG136" s="74"/>
      <c r="AH136" s="76" t="s">
        <v>8363</v>
      </c>
      <c r="AI136" s="74"/>
      <c r="AJ136" s="140">
        <v>0</v>
      </c>
      <c r="AK136" s="140"/>
      <c r="AL136" s="74"/>
      <c r="AM136" s="74"/>
    </row>
    <row r="137" spans="1:39" ht="14.1" customHeight="1">
      <c r="A137" s="74"/>
      <c r="B137" s="76" t="s">
        <v>3159</v>
      </c>
      <c r="C137" s="74"/>
      <c r="D137" s="76" t="s">
        <v>8369</v>
      </c>
      <c r="E137" s="74"/>
      <c r="F137" s="76" t="s">
        <v>8534</v>
      </c>
      <c r="G137" s="74"/>
      <c r="H137" s="103">
        <v>1</v>
      </c>
      <c r="I137" s="74"/>
      <c r="J137" s="103">
        <v>1</v>
      </c>
      <c r="K137" s="74"/>
      <c r="L137" s="76" t="s">
        <v>147</v>
      </c>
      <c r="M137" s="74"/>
      <c r="N137" s="76"/>
      <c r="O137" s="74"/>
      <c r="P137" s="103">
        <v>1321085</v>
      </c>
      <c r="Q137" s="74"/>
      <c r="R137" s="76" t="s">
        <v>8532</v>
      </c>
      <c r="S137" s="74"/>
      <c r="T137" s="77">
        <v>46190</v>
      </c>
      <c r="U137" s="74"/>
      <c r="V137" s="76" t="s">
        <v>8379</v>
      </c>
      <c r="W137" s="74"/>
      <c r="X137" s="103">
        <v>3022900</v>
      </c>
      <c r="Y137" s="74"/>
      <c r="Z137" s="103">
        <v>3022900</v>
      </c>
      <c r="AA137" s="74"/>
      <c r="AB137" s="76" t="s">
        <v>8361</v>
      </c>
      <c r="AC137" s="74"/>
      <c r="AD137" s="76" t="s">
        <v>8362</v>
      </c>
      <c r="AE137" s="74"/>
      <c r="AF137" s="76" t="s">
        <v>6143</v>
      </c>
      <c r="AG137" s="74"/>
      <c r="AH137" s="76" t="s">
        <v>8363</v>
      </c>
      <c r="AI137" s="74"/>
      <c r="AJ137" s="140">
        <v>0</v>
      </c>
      <c r="AK137" s="140"/>
      <c r="AL137" s="74"/>
      <c r="AM137" s="74"/>
    </row>
    <row r="138" spans="1:39" ht="14.1" customHeight="1">
      <c r="A138" s="74"/>
      <c r="B138" s="76" t="s">
        <v>3068</v>
      </c>
      <c r="C138" s="74"/>
      <c r="D138" s="76" t="s">
        <v>8369</v>
      </c>
      <c r="E138" s="74"/>
      <c r="F138" s="76" t="s">
        <v>8535</v>
      </c>
      <c r="G138" s="74"/>
      <c r="H138" s="103">
        <v>3</v>
      </c>
      <c r="I138" s="74"/>
      <c r="J138" s="103">
        <v>3</v>
      </c>
      <c r="K138" s="74"/>
      <c r="L138" s="76" t="s">
        <v>8359</v>
      </c>
      <c r="M138" s="74"/>
      <c r="N138" s="76"/>
      <c r="O138" s="74"/>
      <c r="P138" s="103">
        <v>228105</v>
      </c>
      <c r="Q138" s="74"/>
      <c r="R138" s="76" t="s">
        <v>8536</v>
      </c>
      <c r="S138" s="74"/>
      <c r="T138" s="77">
        <v>46186</v>
      </c>
      <c r="U138" s="74"/>
      <c r="V138" s="76" t="s">
        <v>8261</v>
      </c>
      <c r="W138" s="74"/>
      <c r="X138" s="103">
        <v>228105</v>
      </c>
      <c r="Y138" s="74"/>
      <c r="Z138" s="103">
        <v>228105</v>
      </c>
      <c r="AA138" s="74"/>
      <c r="AB138" s="76" t="s">
        <v>8361</v>
      </c>
      <c r="AC138" s="74"/>
      <c r="AD138" s="76" t="s">
        <v>8362</v>
      </c>
      <c r="AE138" s="74"/>
      <c r="AF138" s="76" t="s">
        <v>6196</v>
      </c>
      <c r="AG138" s="74"/>
      <c r="AH138" s="76" t="s">
        <v>8363</v>
      </c>
      <c r="AI138" s="74"/>
      <c r="AJ138" s="140">
        <v>0</v>
      </c>
      <c r="AK138" s="140"/>
      <c r="AL138" s="74"/>
      <c r="AM138" s="74"/>
    </row>
    <row r="139" spans="1:39" ht="14.1" customHeight="1">
      <c r="A139" s="74"/>
      <c r="B139" s="76" t="s">
        <v>3114</v>
      </c>
      <c r="C139" s="74"/>
      <c r="D139" s="76" t="s">
        <v>8369</v>
      </c>
      <c r="E139" s="74"/>
      <c r="F139" s="76" t="s">
        <v>8384</v>
      </c>
      <c r="G139" s="74"/>
      <c r="H139" s="103">
        <v>3</v>
      </c>
      <c r="I139" s="74"/>
      <c r="J139" s="103">
        <v>3</v>
      </c>
      <c r="K139" s="74"/>
      <c r="L139" s="76" t="s">
        <v>8359</v>
      </c>
      <c r="M139" s="74"/>
      <c r="N139" s="76" t="s">
        <v>8537</v>
      </c>
      <c r="O139" s="74"/>
      <c r="P139" s="103">
        <v>861915</v>
      </c>
      <c r="Q139" s="74"/>
      <c r="R139" s="76" t="s">
        <v>8538</v>
      </c>
      <c r="S139" s="74"/>
      <c r="T139" s="77">
        <v>46188</v>
      </c>
      <c r="U139" s="74"/>
      <c r="V139" s="76" t="s">
        <v>8539</v>
      </c>
      <c r="W139" s="74"/>
      <c r="X139" s="103">
        <v>861915</v>
      </c>
      <c r="Y139" s="74"/>
      <c r="Z139" s="103">
        <v>861915</v>
      </c>
      <c r="AA139" s="74"/>
      <c r="AB139" s="76" t="s">
        <v>8361</v>
      </c>
      <c r="AC139" s="74"/>
      <c r="AD139" s="76" t="s">
        <v>8362</v>
      </c>
      <c r="AE139" s="74"/>
      <c r="AF139" s="76" t="s">
        <v>6143</v>
      </c>
      <c r="AG139" s="74"/>
      <c r="AH139" s="76" t="s">
        <v>8363</v>
      </c>
      <c r="AI139" s="74"/>
      <c r="AJ139" s="140">
        <v>0</v>
      </c>
      <c r="AK139" s="140"/>
      <c r="AL139" s="74"/>
      <c r="AM139" s="74"/>
    </row>
    <row r="140" spans="1:39" ht="14.1" customHeight="1">
      <c r="A140" s="74"/>
      <c r="B140" s="76" t="s">
        <v>1145</v>
      </c>
      <c r="C140" s="74"/>
      <c r="D140" s="76" t="s">
        <v>8364</v>
      </c>
      <c r="E140" s="74"/>
      <c r="F140" s="76" t="s">
        <v>8540</v>
      </c>
      <c r="G140" s="74"/>
      <c r="H140" s="103">
        <v>1</v>
      </c>
      <c r="I140" s="74"/>
      <c r="J140" s="103">
        <v>1</v>
      </c>
      <c r="K140" s="74"/>
      <c r="L140" s="76" t="s">
        <v>147</v>
      </c>
      <c r="M140" s="74"/>
      <c r="N140" s="76" t="s">
        <v>8541</v>
      </c>
      <c r="O140" s="74"/>
      <c r="P140" s="103">
        <v>810300</v>
      </c>
      <c r="Q140" s="74"/>
      <c r="R140" s="76" t="s">
        <v>8542</v>
      </c>
      <c r="S140" s="74"/>
      <c r="T140" s="77">
        <v>46188</v>
      </c>
      <c r="U140" s="74"/>
      <c r="V140" s="76" t="s">
        <v>8056</v>
      </c>
      <c r="W140" s="74"/>
      <c r="X140" s="103">
        <v>1620600</v>
      </c>
      <c r="Y140" s="74"/>
      <c r="Z140" s="103">
        <v>1620600</v>
      </c>
      <c r="AA140" s="74"/>
      <c r="AB140" s="76" t="s">
        <v>8361</v>
      </c>
      <c r="AC140" s="74"/>
      <c r="AD140" s="76" t="s">
        <v>8362</v>
      </c>
      <c r="AE140" s="74"/>
      <c r="AF140" s="76" t="s">
        <v>6124</v>
      </c>
      <c r="AG140" s="74"/>
      <c r="AH140" s="76" t="s">
        <v>8363</v>
      </c>
      <c r="AI140" s="74"/>
      <c r="AJ140" s="140">
        <v>0</v>
      </c>
      <c r="AK140" s="140"/>
      <c r="AL140" s="74"/>
      <c r="AM140" s="74"/>
    </row>
    <row r="141" spans="1:39" ht="23.1" customHeight="1">
      <c r="A141" s="74"/>
      <c r="B141" s="76" t="s">
        <v>2785</v>
      </c>
      <c r="C141" s="74"/>
      <c r="D141" s="76" t="s">
        <v>8357</v>
      </c>
      <c r="E141" s="74"/>
      <c r="F141" s="76" t="s">
        <v>8543</v>
      </c>
      <c r="G141" s="74"/>
      <c r="H141" s="103">
        <v>2</v>
      </c>
      <c r="I141" s="74"/>
      <c r="J141" s="103">
        <v>12</v>
      </c>
      <c r="K141" s="74"/>
      <c r="L141" s="76" t="s">
        <v>22</v>
      </c>
      <c r="M141" s="74"/>
      <c r="N141" s="76"/>
      <c r="O141" s="74"/>
      <c r="P141" s="103">
        <v>361860</v>
      </c>
      <c r="Q141" s="74"/>
      <c r="R141" s="76" t="s">
        <v>8544</v>
      </c>
      <c r="S141" s="74"/>
      <c r="T141" s="77">
        <v>46189</v>
      </c>
      <c r="U141" s="74"/>
      <c r="V141" s="76" t="s">
        <v>8043</v>
      </c>
      <c r="W141" s="74"/>
      <c r="X141" s="103">
        <v>361860</v>
      </c>
      <c r="Y141" s="74"/>
      <c r="Z141" s="103">
        <v>361860</v>
      </c>
      <c r="AA141" s="74"/>
      <c r="AB141" s="76" t="s">
        <v>8361</v>
      </c>
      <c r="AC141" s="74"/>
      <c r="AD141" s="76" t="s">
        <v>8362</v>
      </c>
      <c r="AE141" s="74"/>
      <c r="AF141" s="76" t="s">
        <v>6124</v>
      </c>
      <c r="AG141" s="74"/>
      <c r="AH141" s="76" t="s">
        <v>8363</v>
      </c>
      <c r="AI141" s="74"/>
      <c r="AJ141" s="140">
        <v>0</v>
      </c>
      <c r="AK141" s="140"/>
      <c r="AL141" s="74"/>
      <c r="AM141" s="74"/>
    </row>
    <row r="142" spans="1:39" ht="33.950000000000003" customHeight="1">
      <c r="A142" s="74"/>
      <c r="B142" s="76" t="s">
        <v>1235</v>
      </c>
      <c r="C142" s="74"/>
      <c r="D142" s="76" t="s">
        <v>8364</v>
      </c>
      <c r="E142" s="74"/>
      <c r="F142" s="76" t="s">
        <v>8455</v>
      </c>
      <c r="G142" s="74"/>
      <c r="H142" s="103">
        <v>2</v>
      </c>
      <c r="I142" s="74"/>
      <c r="J142" s="103">
        <v>2</v>
      </c>
      <c r="K142" s="74"/>
      <c r="L142" s="76" t="s">
        <v>147</v>
      </c>
      <c r="M142" s="74"/>
      <c r="N142" s="76" t="s">
        <v>8545</v>
      </c>
      <c r="O142" s="74"/>
      <c r="P142" s="103">
        <v>1620600</v>
      </c>
      <c r="Q142" s="74"/>
      <c r="R142" s="76" t="s">
        <v>8546</v>
      </c>
      <c r="S142" s="74"/>
      <c r="T142" s="77">
        <v>46189</v>
      </c>
      <c r="U142" s="74"/>
      <c r="V142" s="76" t="s">
        <v>8239</v>
      </c>
      <c r="W142" s="74"/>
      <c r="X142" s="103">
        <v>1620600</v>
      </c>
      <c r="Y142" s="74"/>
      <c r="Z142" s="103">
        <v>1620600</v>
      </c>
      <c r="AA142" s="74"/>
      <c r="AB142" s="76" t="s">
        <v>8361</v>
      </c>
      <c r="AC142" s="74"/>
      <c r="AD142" s="76" t="s">
        <v>8362</v>
      </c>
      <c r="AE142" s="74"/>
      <c r="AF142" s="76" t="s">
        <v>6124</v>
      </c>
      <c r="AG142" s="74"/>
      <c r="AH142" s="76" t="s">
        <v>8363</v>
      </c>
      <c r="AI142" s="74"/>
      <c r="AJ142" s="140">
        <v>0</v>
      </c>
      <c r="AK142" s="140"/>
      <c r="AL142" s="74"/>
      <c r="AM142" s="74"/>
    </row>
    <row r="143" spans="1:39" ht="14.1" customHeight="1">
      <c r="A143" s="74"/>
      <c r="B143" s="76" t="s">
        <v>1729</v>
      </c>
      <c r="C143" s="74"/>
      <c r="D143" s="76" t="s">
        <v>8364</v>
      </c>
      <c r="E143" s="74"/>
      <c r="F143" s="76" t="s">
        <v>8547</v>
      </c>
      <c r="G143" s="74"/>
      <c r="H143" s="103">
        <v>12</v>
      </c>
      <c r="I143" s="74"/>
      <c r="J143" s="103">
        <v>12</v>
      </c>
      <c r="K143" s="74"/>
      <c r="L143" s="76" t="s">
        <v>8359</v>
      </c>
      <c r="M143" s="74"/>
      <c r="N143" s="76" t="s">
        <v>8366</v>
      </c>
      <c r="O143" s="74"/>
      <c r="P143" s="103">
        <v>1107780</v>
      </c>
      <c r="Q143" s="74"/>
      <c r="R143" s="76" t="s">
        <v>8548</v>
      </c>
      <c r="S143" s="74"/>
      <c r="T143" s="77">
        <v>46190</v>
      </c>
      <c r="U143" s="74"/>
      <c r="V143" s="76" t="s">
        <v>8061</v>
      </c>
      <c r="W143" s="74"/>
      <c r="X143" s="103">
        <v>2215560</v>
      </c>
      <c r="Y143" s="74"/>
      <c r="Z143" s="103">
        <v>2215560</v>
      </c>
      <c r="AA143" s="74"/>
      <c r="AB143" s="76" t="s">
        <v>8361</v>
      </c>
      <c r="AC143" s="74"/>
      <c r="AD143" s="76" t="s">
        <v>8362</v>
      </c>
      <c r="AE143" s="74"/>
      <c r="AF143" s="76" t="s">
        <v>6175</v>
      </c>
      <c r="AG143" s="74"/>
      <c r="AH143" s="76" t="s">
        <v>8363</v>
      </c>
      <c r="AI143" s="74"/>
      <c r="AJ143" s="140">
        <v>0</v>
      </c>
      <c r="AK143" s="140"/>
      <c r="AL143" s="74"/>
      <c r="AM143" s="74"/>
    </row>
    <row r="144" spans="1:39" ht="14.1" customHeight="1">
      <c r="A144" s="74"/>
      <c r="B144" s="76" t="s">
        <v>1815</v>
      </c>
      <c r="C144" s="74"/>
      <c r="D144" s="76" t="s">
        <v>8364</v>
      </c>
      <c r="E144" s="74"/>
      <c r="F144" s="76" t="s">
        <v>8549</v>
      </c>
      <c r="G144" s="74"/>
      <c r="H144" s="103">
        <v>2</v>
      </c>
      <c r="I144" s="74"/>
      <c r="J144" s="103">
        <v>2</v>
      </c>
      <c r="K144" s="74"/>
      <c r="L144" s="76" t="s">
        <v>8359</v>
      </c>
      <c r="M144" s="74"/>
      <c r="N144" s="76" t="s">
        <v>8366</v>
      </c>
      <c r="O144" s="74"/>
      <c r="P144" s="103">
        <v>184630</v>
      </c>
      <c r="Q144" s="74"/>
      <c r="R144" s="76" t="s">
        <v>8548</v>
      </c>
      <c r="S144" s="74"/>
      <c r="T144" s="77">
        <v>46190</v>
      </c>
      <c r="U144" s="74"/>
      <c r="V144" s="76" t="s">
        <v>8061</v>
      </c>
      <c r="W144" s="74"/>
      <c r="X144" s="103">
        <v>2215560</v>
      </c>
      <c r="Y144" s="74"/>
      <c r="Z144" s="103">
        <v>2215560</v>
      </c>
      <c r="AA144" s="74"/>
      <c r="AB144" s="76" t="s">
        <v>8361</v>
      </c>
      <c r="AC144" s="74"/>
      <c r="AD144" s="76" t="s">
        <v>8362</v>
      </c>
      <c r="AE144" s="74"/>
      <c r="AF144" s="76" t="s">
        <v>6175</v>
      </c>
      <c r="AG144" s="74"/>
      <c r="AH144" s="76" t="s">
        <v>8363</v>
      </c>
      <c r="AI144" s="74"/>
      <c r="AJ144" s="140">
        <v>0</v>
      </c>
      <c r="AK144" s="140"/>
      <c r="AL144" s="74"/>
      <c r="AM144" s="74"/>
    </row>
    <row r="145" spans="1:39" ht="14.1" customHeight="1">
      <c r="A145" s="74"/>
      <c r="B145" s="76" t="s">
        <v>1944</v>
      </c>
      <c r="C145" s="74"/>
      <c r="D145" s="76" t="s">
        <v>8364</v>
      </c>
      <c r="E145" s="74"/>
      <c r="F145" s="76" t="s">
        <v>8493</v>
      </c>
      <c r="G145" s="74"/>
      <c r="H145" s="103">
        <v>4</v>
      </c>
      <c r="I145" s="74"/>
      <c r="J145" s="103">
        <v>4</v>
      </c>
      <c r="K145" s="74"/>
      <c r="L145" s="76" t="s">
        <v>8359</v>
      </c>
      <c r="M145" s="74"/>
      <c r="N145" s="76" t="s">
        <v>8366</v>
      </c>
      <c r="O145" s="74"/>
      <c r="P145" s="103">
        <v>369260</v>
      </c>
      <c r="Q145" s="74"/>
      <c r="R145" s="76" t="s">
        <v>8548</v>
      </c>
      <c r="S145" s="74"/>
      <c r="T145" s="77">
        <v>46190</v>
      </c>
      <c r="U145" s="74"/>
      <c r="V145" s="76" t="s">
        <v>8061</v>
      </c>
      <c r="W145" s="74"/>
      <c r="X145" s="103">
        <v>2215560</v>
      </c>
      <c r="Y145" s="74"/>
      <c r="Z145" s="103">
        <v>2215560</v>
      </c>
      <c r="AA145" s="74"/>
      <c r="AB145" s="76" t="s">
        <v>8361</v>
      </c>
      <c r="AC145" s="74"/>
      <c r="AD145" s="76" t="s">
        <v>8362</v>
      </c>
      <c r="AE145" s="74"/>
      <c r="AF145" s="76" t="s">
        <v>6175</v>
      </c>
      <c r="AG145" s="74"/>
      <c r="AH145" s="76" t="s">
        <v>8363</v>
      </c>
      <c r="AI145" s="74"/>
      <c r="AJ145" s="140">
        <v>0</v>
      </c>
      <c r="AK145" s="140"/>
      <c r="AL145" s="74"/>
      <c r="AM145" s="74"/>
    </row>
    <row r="146" spans="1:39" ht="14.1" customHeight="1">
      <c r="A146" s="74"/>
      <c r="B146" s="76" t="s">
        <v>1946</v>
      </c>
      <c r="C146" s="74"/>
      <c r="D146" s="76" t="s">
        <v>8364</v>
      </c>
      <c r="E146" s="74"/>
      <c r="F146" s="76" t="s">
        <v>8454</v>
      </c>
      <c r="G146" s="74"/>
      <c r="H146" s="103">
        <v>6</v>
      </c>
      <c r="I146" s="74"/>
      <c r="J146" s="103">
        <v>6</v>
      </c>
      <c r="K146" s="74"/>
      <c r="L146" s="76" t="s">
        <v>8359</v>
      </c>
      <c r="M146" s="74"/>
      <c r="N146" s="76" t="s">
        <v>8366</v>
      </c>
      <c r="O146" s="74"/>
      <c r="P146" s="103">
        <v>553890</v>
      </c>
      <c r="Q146" s="74"/>
      <c r="R146" s="76" t="s">
        <v>8548</v>
      </c>
      <c r="S146" s="74"/>
      <c r="T146" s="77">
        <v>46190</v>
      </c>
      <c r="U146" s="74"/>
      <c r="V146" s="76" t="s">
        <v>8061</v>
      </c>
      <c r="W146" s="74"/>
      <c r="X146" s="103">
        <v>2215560</v>
      </c>
      <c r="Y146" s="74"/>
      <c r="Z146" s="103">
        <v>2215560</v>
      </c>
      <c r="AA146" s="74"/>
      <c r="AB146" s="76" t="s">
        <v>8361</v>
      </c>
      <c r="AC146" s="74"/>
      <c r="AD146" s="76" t="s">
        <v>8362</v>
      </c>
      <c r="AE146" s="74"/>
      <c r="AF146" s="76" t="s">
        <v>6175</v>
      </c>
      <c r="AG146" s="74"/>
      <c r="AH146" s="76" t="s">
        <v>8363</v>
      </c>
      <c r="AI146" s="74"/>
      <c r="AJ146" s="140">
        <v>0</v>
      </c>
      <c r="AK146" s="140"/>
      <c r="AL146" s="74"/>
      <c r="AM146" s="74"/>
    </row>
    <row r="147" spans="1:39" ht="14.1" customHeight="1">
      <c r="A147" s="74"/>
      <c r="B147" s="76" t="s">
        <v>3020</v>
      </c>
      <c r="C147" s="74"/>
      <c r="D147" s="76" t="s">
        <v>8369</v>
      </c>
      <c r="E147" s="74"/>
      <c r="F147" s="76" t="s">
        <v>8373</v>
      </c>
      <c r="G147" s="74"/>
      <c r="H147" s="103">
        <v>6</v>
      </c>
      <c r="I147" s="74"/>
      <c r="J147" s="103">
        <v>6</v>
      </c>
      <c r="K147" s="74"/>
      <c r="L147" s="76" t="s">
        <v>8359</v>
      </c>
      <c r="M147" s="74"/>
      <c r="N147" s="76"/>
      <c r="O147" s="74"/>
      <c r="P147" s="103">
        <v>456210</v>
      </c>
      <c r="Q147" s="74"/>
      <c r="R147" s="76" t="s">
        <v>8550</v>
      </c>
      <c r="S147" s="74"/>
      <c r="T147" s="77">
        <v>46188</v>
      </c>
      <c r="U147" s="74"/>
      <c r="V147" s="76" t="s">
        <v>8026</v>
      </c>
      <c r="W147" s="74"/>
      <c r="X147" s="103">
        <v>456210</v>
      </c>
      <c r="Y147" s="74"/>
      <c r="Z147" s="103">
        <v>456210</v>
      </c>
      <c r="AA147" s="74"/>
      <c r="AB147" s="76" t="s">
        <v>8361</v>
      </c>
      <c r="AC147" s="74"/>
      <c r="AD147" s="76" t="s">
        <v>8362</v>
      </c>
      <c r="AE147" s="74"/>
      <c r="AF147" s="76" t="s">
        <v>6134</v>
      </c>
      <c r="AG147" s="74"/>
      <c r="AH147" s="76" t="s">
        <v>8363</v>
      </c>
      <c r="AI147" s="74"/>
      <c r="AJ147" s="140">
        <v>0</v>
      </c>
      <c r="AK147" s="140"/>
      <c r="AL147" s="74"/>
      <c r="AM147" s="74"/>
    </row>
    <row r="148" spans="1:39" ht="14.1" customHeight="1">
      <c r="A148" s="74"/>
      <c r="B148" s="76" t="s">
        <v>3210</v>
      </c>
      <c r="C148" s="74"/>
      <c r="D148" s="76" t="s">
        <v>8369</v>
      </c>
      <c r="E148" s="74"/>
      <c r="F148" s="76" t="s">
        <v>3211</v>
      </c>
      <c r="G148" s="74"/>
      <c r="H148" s="103">
        <v>15</v>
      </c>
      <c r="I148" s="74"/>
      <c r="J148" s="103">
        <v>15</v>
      </c>
      <c r="K148" s="74"/>
      <c r="L148" s="76" t="s">
        <v>8525</v>
      </c>
      <c r="M148" s="74"/>
      <c r="N148" s="76"/>
      <c r="O148" s="74"/>
      <c r="P148" s="103">
        <v>147075</v>
      </c>
      <c r="Q148" s="74"/>
      <c r="R148" s="76" t="s">
        <v>8551</v>
      </c>
      <c r="S148" s="74"/>
      <c r="T148" s="77">
        <v>46191</v>
      </c>
      <c r="U148" s="74"/>
      <c r="V148" s="76" t="s">
        <v>8101</v>
      </c>
      <c r="W148" s="74"/>
      <c r="X148" s="103">
        <v>147075</v>
      </c>
      <c r="Y148" s="74"/>
      <c r="Z148" s="103">
        <v>147075</v>
      </c>
      <c r="AA148" s="74"/>
      <c r="AB148" s="76" t="s">
        <v>8361</v>
      </c>
      <c r="AC148" s="74"/>
      <c r="AD148" s="76" t="s">
        <v>8362</v>
      </c>
      <c r="AE148" s="74"/>
      <c r="AF148" s="76" t="s">
        <v>6175</v>
      </c>
      <c r="AG148" s="74"/>
      <c r="AH148" s="76" t="s">
        <v>8363</v>
      </c>
      <c r="AI148" s="74"/>
      <c r="AJ148" s="140">
        <v>0</v>
      </c>
      <c r="AK148" s="140"/>
      <c r="AL148" s="74"/>
      <c r="AM148" s="74"/>
    </row>
    <row r="149" spans="1:39" ht="0.95" customHeight="1">
      <c r="A149" s="74"/>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c r="AA149" s="141"/>
      <c r="AB149" s="141"/>
      <c r="AC149" s="141"/>
      <c r="AD149" s="141"/>
      <c r="AE149" s="141"/>
      <c r="AF149" s="141"/>
      <c r="AG149" s="141"/>
      <c r="AH149" s="141"/>
      <c r="AI149" s="141"/>
      <c r="AJ149" s="141"/>
      <c r="AK149" s="141"/>
      <c r="AL149" s="141"/>
      <c r="AM149" s="74"/>
    </row>
    <row r="150" spans="1:39" ht="12.95" customHeight="1">
      <c r="A150" s="74"/>
      <c r="B150" s="142" t="s">
        <v>8411</v>
      </c>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c r="AA150" s="142"/>
      <c r="AB150" s="142"/>
      <c r="AC150" s="142"/>
      <c r="AD150" s="142"/>
      <c r="AE150" s="142"/>
      <c r="AF150" s="142"/>
      <c r="AG150" s="142"/>
      <c r="AH150" s="142"/>
      <c r="AI150" s="142"/>
      <c r="AJ150" s="142"/>
      <c r="AK150" s="142"/>
      <c r="AL150" s="142"/>
      <c r="AM150" s="74"/>
    </row>
    <row r="151" spans="1:39" ht="12.95" customHeight="1">
      <c r="A151" s="74"/>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c r="AA151" s="142"/>
      <c r="AB151" s="142"/>
      <c r="AC151" s="142"/>
      <c r="AD151" s="142"/>
      <c r="AE151" s="142"/>
      <c r="AF151" s="142"/>
      <c r="AG151" s="142"/>
      <c r="AH151" s="142"/>
      <c r="AI151" s="142"/>
      <c r="AJ151" s="142"/>
      <c r="AK151" s="142"/>
      <c r="AL151" s="142"/>
      <c r="AM151" s="74"/>
    </row>
    <row r="152" spans="1:39" ht="12.95" customHeight="1">
      <c r="A152" s="74"/>
      <c r="B152" s="143" t="s">
        <v>8412</v>
      </c>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43"/>
      <c r="AE152" s="143"/>
      <c r="AF152" s="143"/>
      <c r="AG152" s="143"/>
      <c r="AH152" s="143"/>
      <c r="AI152" s="143"/>
      <c r="AJ152" s="143"/>
      <c r="AK152" s="143"/>
      <c r="AL152" s="143"/>
      <c r="AM152" s="74"/>
    </row>
    <row r="153" spans="1:39" ht="12.95" customHeight="1">
      <c r="A153" s="74"/>
      <c r="B153" s="144" t="s">
        <v>8552</v>
      </c>
      <c r="C153" s="144"/>
      <c r="D153" s="144"/>
      <c r="E153" s="144"/>
      <c r="F153" s="144"/>
      <c r="G153" s="144"/>
      <c r="H153" s="144"/>
      <c r="I153" s="144"/>
      <c r="J153" s="144"/>
      <c r="K153" s="144"/>
      <c r="L153" s="144"/>
      <c r="M153" s="144"/>
      <c r="N153" s="144"/>
      <c r="O153" s="144"/>
      <c r="P153" s="144"/>
      <c r="Q153" s="144"/>
      <c r="R153" s="144"/>
      <c r="S153" s="144"/>
      <c r="T153" s="144"/>
      <c r="U153" s="144"/>
      <c r="V153" s="144"/>
      <c r="W153" s="144"/>
      <c r="X153" s="144"/>
      <c r="Y153" s="144"/>
      <c r="Z153" s="144"/>
      <c r="AA153" s="144"/>
      <c r="AB153" s="144"/>
      <c r="AC153" s="144"/>
      <c r="AD153" s="144"/>
      <c r="AE153" s="144"/>
      <c r="AF153" s="144"/>
      <c r="AG153" s="144"/>
      <c r="AH153" s="144"/>
      <c r="AI153" s="144"/>
      <c r="AJ153" s="144"/>
      <c r="AK153" s="143" t="s">
        <v>8414</v>
      </c>
      <c r="AL153" s="143"/>
      <c r="AM153" s="74"/>
    </row>
    <row r="154" spans="1:39" ht="17.100000000000001" customHeight="1">
      <c r="A154" s="74"/>
      <c r="B154" s="135" t="s">
        <v>8339</v>
      </c>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74"/>
    </row>
    <row r="155" spans="1:39" ht="23.1" customHeight="1">
      <c r="A155" s="74"/>
      <c r="B155" s="136" t="s">
        <v>8340</v>
      </c>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6"/>
      <c r="AD155" s="136"/>
      <c r="AE155" s="136"/>
      <c r="AF155" s="136"/>
      <c r="AG155" s="136"/>
      <c r="AH155" s="136"/>
      <c r="AI155" s="136"/>
      <c r="AJ155" s="136"/>
      <c r="AK155" s="136"/>
      <c r="AL155" s="136"/>
      <c r="AM155" s="74"/>
    </row>
    <row r="156" spans="1:39" ht="15.95" customHeight="1">
      <c r="A156" s="74"/>
      <c r="B156" s="137" t="s">
        <v>8341</v>
      </c>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c r="AG156" s="137"/>
      <c r="AH156" s="137"/>
      <c r="AI156" s="137"/>
      <c r="AJ156" s="137"/>
      <c r="AK156" s="137"/>
      <c r="AL156" s="137"/>
      <c r="AM156" s="74"/>
    </row>
    <row r="157" spans="1:39" ht="12" customHeight="1">
      <c r="A157" s="74"/>
      <c r="B157" s="138" t="s">
        <v>8342</v>
      </c>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c r="AE157" s="138"/>
      <c r="AF157" s="138"/>
      <c r="AG157" s="138"/>
      <c r="AH157" s="138"/>
      <c r="AI157" s="138"/>
      <c r="AJ157" s="138"/>
      <c r="AK157" s="138"/>
      <c r="AL157" s="138"/>
      <c r="AM157" s="74"/>
    </row>
    <row r="158" spans="1:39" ht="44.1" customHeight="1">
      <c r="A158" s="74"/>
      <c r="B158" s="75" t="s">
        <v>8343</v>
      </c>
      <c r="C158" s="74"/>
      <c r="D158" s="75" t="s">
        <v>8344</v>
      </c>
      <c r="E158" s="74"/>
      <c r="F158" s="75" t="s">
        <v>8345</v>
      </c>
      <c r="G158" s="74"/>
      <c r="H158" s="104" t="s">
        <v>6103</v>
      </c>
      <c r="I158" s="74"/>
      <c r="J158" s="104" t="s">
        <v>8346</v>
      </c>
      <c r="K158" s="74"/>
      <c r="L158" s="75" t="s">
        <v>8347</v>
      </c>
      <c r="M158" s="74"/>
      <c r="N158" s="75" t="s">
        <v>8348</v>
      </c>
      <c r="O158" s="74"/>
      <c r="P158" s="104" t="s">
        <v>8349</v>
      </c>
      <c r="Q158" s="74"/>
      <c r="R158" s="75" t="s">
        <v>8350</v>
      </c>
      <c r="S158" s="74"/>
      <c r="T158" s="75" t="s">
        <v>6100</v>
      </c>
      <c r="U158" s="74"/>
      <c r="V158" s="75" t="s">
        <v>8007</v>
      </c>
      <c r="W158" s="74"/>
      <c r="X158" s="104" t="s">
        <v>8351</v>
      </c>
      <c r="Y158" s="74"/>
      <c r="Z158" s="104" t="s">
        <v>8008</v>
      </c>
      <c r="AA158" s="74"/>
      <c r="AB158" s="75" t="s">
        <v>8352</v>
      </c>
      <c r="AC158" s="74"/>
      <c r="AD158" s="75" t="s">
        <v>8353</v>
      </c>
      <c r="AE158" s="74"/>
      <c r="AF158" s="75" t="s">
        <v>8354</v>
      </c>
      <c r="AG158" s="74"/>
      <c r="AH158" s="75" t="s">
        <v>8355</v>
      </c>
      <c r="AI158" s="74"/>
      <c r="AJ158" s="139" t="s">
        <v>8356</v>
      </c>
      <c r="AK158" s="139"/>
      <c r="AL158" s="74"/>
      <c r="AM158" s="74"/>
    </row>
    <row r="159" spans="1:39" ht="14.1" customHeight="1">
      <c r="A159" s="74"/>
      <c r="B159" s="76" t="s">
        <v>1942</v>
      </c>
      <c r="C159" s="74"/>
      <c r="D159" s="76" t="s">
        <v>8364</v>
      </c>
      <c r="E159" s="74"/>
      <c r="F159" s="76" t="s">
        <v>8451</v>
      </c>
      <c r="G159" s="74"/>
      <c r="H159" s="103">
        <v>12</v>
      </c>
      <c r="I159" s="74"/>
      <c r="J159" s="103">
        <v>12</v>
      </c>
      <c r="K159" s="74"/>
      <c r="L159" s="76" t="s">
        <v>8359</v>
      </c>
      <c r="M159" s="74"/>
      <c r="N159" s="76"/>
      <c r="O159" s="74"/>
      <c r="P159" s="103">
        <v>1107780</v>
      </c>
      <c r="Q159" s="74"/>
      <c r="R159" s="76" t="s">
        <v>8553</v>
      </c>
      <c r="S159" s="74"/>
      <c r="T159" s="77">
        <v>46192</v>
      </c>
      <c r="U159" s="74"/>
      <c r="V159" s="76" t="s">
        <v>8379</v>
      </c>
      <c r="W159" s="74"/>
      <c r="X159" s="103">
        <v>1107780</v>
      </c>
      <c r="Y159" s="74"/>
      <c r="Z159" s="103">
        <v>1107780</v>
      </c>
      <c r="AA159" s="74"/>
      <c r="AB159" s="76" t="s">
        <v>8361</v>
      </c>
      <c r="AC159" s="74"/>
      <c r="AD159" s="76" t="s">
        <v>8362</v>
      </c>
      <c r="AE159" s="74"/>
      <c r="AF159" s="76" t="s">
        <v>6143</v>
      </c>
      <c r="AG159" s="74"/>
      <c r="AH159" s="76" t="s">
        <v>8363</v>
      </c>
      <c r="AI159" s="74"/>
      <c r="AJ159" s="140">
        <v>0</v>
      </c>
      <c r="AK159" s="140"/>
      <c r="AL159" s="74"/>
      <c r="AM159" s="74"/>
    </row>
    <row r="160" spans="1:39" ht="14.1" customHeight="1">
      <c r="A160" s="74"/>
      <c r="B160" s="76" t="s">
        <v>1751</v>
      </c>
      <c r="C160" s="74"/>
      <c r="D160" s="76" t="s">
        <v>8364</v>
      </c>
      <c r="E160" s="74"/>
      <c r="F160" s="76" t="s">
        <v>8473</v>
      </c>
      <c r="G160" s="74"/>
      <c r="H160" s="103">
        <v>2</v>
      </c>
      <c r="I160" s="74"/>
      <c r="J160" s="103">
        <v>2</v>
      </c>
      <c r="K160" s="74"/>
      <c r="L160" s="76" t="s">
        <v>8359</v>
      </c>
      <c r="M160" s="74"/>
      <c r="N160" s="76"/>
      <c r="O160" s="74"/>
      <c r="P160" s="103">
        <v>184630</v>
      </c>
      <c r="Q160" s="74"/>
      <c r="R160" s="76" t="s">
        <v>8554</v>
      </c>
      <c r="S160" s="74"/>
      <c r="T160" s="77">
        <v>46192</v>
      </c>
      <c r="U160" s="74"/>
      <c r="V160" s="76" t="s">
        <v>8062</v>
      </c>
      <c r="W160" s="74"/>
      <c r="X160" s="103">
        <v>369260</v>
      </c>
      <c r="Y160" s="74"/>
      <c r="Z160" s="103">
        <v>369260</v>
      </c>
      <c r="AA160" s="74"/>
      <c r="AB160" s="76" t="s">
        <v>8361</v>
      </c>
      <c r="AC160" s="74"/>
      <c r="AD160" s="76" t="s">
        <v>8362</v>
      </c>
      <c r="AE160" s="74"/>
      <c r="AF160" s="76" t="s">
        <v>6175</v>
      </c>
      <c r="AG160" s="74"/>
      <c r="AH160" s="76" t="s">
        <v>8363</v>
      </c>
      <c r="AI160" s="74"/>
      <c r="AJ160" s="140">
        <v>0</v>
      </c>
      <c r="AK160" s="140"/>
      <c r="AL160" s="74"/>
      <c r="AM160" s="74"/>
    </row>
    <row r="161" spans="1:39" ht="14.1" customHeight="1">
      <c r="A161" s="74"/>
      <c r="B161" s="76" t="s">
        <v>1755</v>
      </c>
      <c r="C161" s="74"/>
      <c r="D161" s="76" t="s">
        <v>8364</v>
      </c>
      <c r="E161" s="74"/>
      <c r="F161" s="76" t="s">
        <v>8555</v>
      </c>
      <c r="G161" s="74"/>
      <c r="H161" s="103">
        <v>2</v>
      </c>
      <c r="I161" s="74"/>
      <c r="J161" s="103">
        <v>2</v>
      </c>
      <c r="K161" s="74"/>
      <c r="L161" s="76" t="s">
        <v>8359</v>
      </c>
      <c r="M161" s="74"/>
      <c r="N161" s="76"/>
      <c r="O161" s="74"/>
      <c r="P161" s="103">
        <v>184630</v>
      </c>
      <c r="Q161" s="74"/>
      <c r="R161" s="76" t="s">
        <v>8554</v>
      </c>
      <c r="S161" s="74"/>
      <c r="T161" s="77">
        <v>46192</v>
      </c>
      <c r="U161" s="74"/>
      <c r="V161" s="76" t="s">
        <v>8062</v>
      </c>
      <c r="W161" s="74"/>
      <c r="X161" s="103">
        <v>369260</v>
      </c>
      <c r="Y161" s="74"/>
      <c r="Z161" s="103">
        <v>369260</v>
      </c>
      <c r="AA161" s="74"/>
      <c r="AB161" s="76" t="s">
        <v>8361</v>
      </c>
      <c r="AC161" s="74"/>
      <c r="AD161" s="76" t="s">
        <v>8362</v>
      </c>
      <c r="AE161" s="74"/>
      <c r="AF161" s="76" t="s">
        <v>6175</v>
      </c>
      <c r="AG161" s="74"/>
      <c r="AH161" s="76" t="s">
        <v>8363</v>
      </c>
      <c r="AI161" s="74"/>
      <c r="AJ161" s="140">
        <v>0</v>
      </c>
      <c r="AK161" s="140"/>
      <c r="AL161" s="74"/>
      <c r="AM161" s="74"/>
    </row>
    <row r="162" spans="1:39" ht="14.1" customHeight="1">
      <c r="A162" s="74"/>
      <c r="B162" s="76" t="s">
        <v>1484</v>
      </c>
      <c r="C162" s="74"/>
      <c r="D162" s="76" t="s">
        <v>8466</v>
      </c>
      <c r="E162" s="74"/>
      <c r="F162" s="76" t="s">
        <v>8556</v>
      </c>
      <c r="G162" s="74"/>
      <c r="H162" s="103">
        <v>1</v>
      </c>
      <c r="I162" s="74"/>
      <c r="J162" s="103">
        <v>1</v>
      </c>
      <c r="K162" s="74"/>
      <c r="L162" s="76" t="s">
        <v>147</v>
      </c>
      <c r="M162" s="74"/>
      <c r="N162" s="76"/>
      <c r="O162" s="74"/>
      <c r="P162" s="103">
        <v>913237.5</v>
      </c>
      <c r="Q162" s="74"/>
      <c r="R162" s="76" t="s">
        <v>8557</v>
      </c>
      <c r="S162" s="74"/>
      <c r="T162" s="77">
        <v>46191</v>
      </c>
      <c r="U162" s="74"/>
      <c r="V162" s="76" t="s">
        <v>8096</v>
      </c>
      <c r="W162" s="74"/>
      <c r="X162" s="103">
        <v>913237.5</v>
      </c>
      <c r="Y162" s="74"/>
      <c r="Z162" s="103">
        <v>913237.5</v>
      </c>
      <c r="AA162" s="74"/>
      <c r="AB162" s="76" t="s">
        <v>8361</v>
      </c>
      <c r="AC162" s="74"/>
      <c r="AD162" s="76" t="s">
        <v>8362</v>
      </c>
      <c r="AE162" s="74"/>
      <c r="AF162" s="76" t="s">
        <v>6143</v>
      </c>
      <c r="AG162" s="74"/>
      <c r="AH162" s="76" t="s">
        <v>8363</v>
      </c>
      <c r="AI162" s="74"/>
      <c r="AJ162" s="140">
        <v>0</v>
      </c>
      <c r="AK162" s="140"/>
      <c r="AL162" s="74"/>
      <c r="AM162" s="74"/>
    </row>
    <row r="163" spans="1:39" ht="23.1" customHeight="1">
      <c r="A163" s="74"/>
      <c r="B163" s="76" t="s">
        <v>741</v>
      </c>
      <c r="C163" s="74"/>
      <c r="D163" s="76" t="s">
        <v>8387</v>
      </c>
      <c r="E163" s="74"/>
      <c r="F163" s="76" t="s">
        <v>8558</v>
      </c>
      <c r="G163" s="74"/>
      <c r="H163" s="103">
        <v>1</v>
      </c>
      <c r="I163" s="74"/>
      <c r="J163" s="103">
        <v>1</v>
      </c>
      <c r="K163" s="74"/>
      <c r="L163" s="76" t="s">
        <v>147</v>
      </c>
      <c r="M163" s="74"/>
      <c r="N163" s="76"/>
      <c r="O163" s="74"/>
      <c r="P163" s="103">
        <v>264087.5</v>
      </c>
      <c r="Q163" s="74"/>
      <c r="R163" s="76" t="s">
        <v>8559</v>
      </c>
      <c r="S163" s="74"/>
      <c r="T163" s="77">
        <v>46190</v>
      </c>
      <c r="U163" s="74"/>
      <c r="V163" s="76" t="s">
        <v>8013</v>
      </c>
      <c r="W163" s="74"/>
      <c r="X163" s="103">
        <v>264087.5</v>
      </c>
      <c r="Y163" s="74"/>
      <c r="Z163" s="103">
        <v>264087.5</v>
      </c>
      <c r="AA163" s="74"/>
      <c r="AB163" s="76" t="s">
        <v>8361</v>
      </c>
      <c r="AC163" s="74"/>
      <c r="AD163" s="76" t="s">
        <v>8362</v>
      </c>
      <c r="AE163" s="74"/>
      <c r="AF163" s="76" t="s">
        <v>6134</v>
      </c>
      <c r="AG163" s="74"/>
      <c r="AH163" s="76" t="s">
        <v>8363</v>
      </c>
      <c r="AI163" s="74"/>
      <c r="AJ163" s="140">
        <v>0</v>
      </c>
      <c r="AK163" s="140"/>
      <c r="AL163" s="74"/>
      <c r="AM163" s="74"/>
    </row>
    <row r="164" spans="1:39" ht="14.1" customHeight="1">
      <c r="A164" s="74"/>
      <c r="B164" s="76" t="s">
        <v>1741</v>
      </c>
      <c r="C164" s="74"/>
      <c r="D164" s="76" t="s">
        <v>8364</v>
      </c>
      <c r="E164" s="74"/>
      <c r="F164" s="76" t="s">
        <v>8560</v>
      </c>
      <c r="G164" s="74"/>
      <c r="H164" s="103">
        <v>8</v>
      </c>
      <c r="I164" s="74"/>
      <c r="J164" s="103">
        <v>8</v>
      </c>
      <c r="K164" s="74"/>
      <c r="L164" s="76" t="s">
        <v>8359</v>
      </c>
      <c r="M164" s="74"/>
      <c r="N164" s="76" t="s">
        <v>8366</v>
      </c>
      <c r="O164" s="74"/>
      <c r="P164" s="103">
        <v>738520</v>
      </c>
      <c r="Q164" s="74"/>
      <c r="R164" s="76" t="s">
        <v>8561</v>
      </c>
      <c r="S164" s="74"/>
      <c r="T164" s="77">
        <v>46192</v>
      </c>
      <c r="U164" s="74"/>
      <c r="V164" s="76" t="s">
        <v>8562</v>
      </c>
      <c r="W164" s="74"/>
      <c r="X164" s="103">
        <v>2215560</v>
      </c>
      <c r="Y164" s="74"/>
      <c r="Z164" s="103">
        <v>2215560</v>
      </c>
      <c r="AA164" s="74"/>
      <c r="AB164" s="76" t="s">
        <v>8361</v>
      </c>
      <c r="AC164" s="74"/>
      <c r="AD164" s="76" t="s">
        <v>8362</v>
      </c>
      <c r="AE164" s="74"/>
      <c r="AF164" s="76" t="s">
        <v>6188</v>
      </c>
      <c r="AG164" s="74"/>
      <c r="AH164" s="76" t="s">
        <v>8363</v>
      </c>
      <c r="AI164" s="74"/>
      <c r="AJ164" s="140">
        <v>0</v>
      </c>
      <c r="AK164" s="140"/>
      <c r="AL164" s="74"/>
      <c r="AM164" s="74"/>
    </row>
    <row r="165" spans="1:39" ht="14.1" customHeight="1">
      <c r="A165" s="74"/>
      <c r="B165" s="76" t="s">
        <v>1803</v>
      </c>
      <c r="C165" s="74"/>
      <c r="D165" s="76" t="s">
        <v>8364</v>
      </c>
      <c r="E165" s="74"/>
      <c r="F165" s="76" t="s">
        <v>8563</v>
      </c>
      <c r="G165" s="74"/>
      <c r="H165" s="103">
        <v>6</v>
      </c>
      <c r="I165" s="74"/>
      <c r="J165" s="103">
        <v>6</v>
      </c>
      <c r="K165" s="74"/>
      <c r="L165" s="76" t="s">
        <v>8359</v>
      </c>
      <c r="M165" s="74"/>
      <c r="N165" s="76" t="s">
        <v>8462</v>
      </c>
      <c r="O165" s="74"/>
      <c r="P165" s="103">
        <v>553890</v>
      </c>
      <c r="Q165" s="74"/>
      <c r="R165" s="76" t="s">
        <v>8564</v>
      </c>
      <c r="S165" s="74"/>
      <c r="T165" s="77">
        <v>46186</v>
      </c>
      <c r="U165" s="74"/>
      <c r="V165" s="76" t="s">
        <v>8267</v>
      </c>
      <c r="W165" s="74"/>
      <c r="X165" s="103">
        <v>1661670</v>
      </c>
      <c r="Y165" s="74"/>
      <c r="Z165" s="103">
        <v>1661670</v>
      </c>
      <c r="AA165" s="74"/>
      <c r="AB165" s="76" t="s">
        <v>8361</v>
      </c>
      <c r="AC165" s="74"/>
      <c r="AD165" s="76" t="s">
        <v>8362</v>
      </c>
      <c r="AE165" s="74"/>
      <c r="AF165" s="76" t="s">
        <v>6143</v>
      </c>
      <c r="AG165" s="74"/>
      <c r="AH165" s="76" t="s">
        <v>8363</v>
      </c>
      <c r="AI165" s="74"/>
      <c r="AJ165" s="140">
        <v>0</v>
      </c>
      <c r="AK165" s="140"/>
      <c r="AL165" s="74"/>
      <c r="AM165" s="74"/>
    </row>
    <row r="166" spans="1:39" ht="14.1" customHeight="1">
      <c r="A166" s="74"/>
      <c r="B166" s="76" t="s">
        <v>1881</v>
      </c>
      <c r="C166" s="74"/>
      <c r="D166" s="76" t="s">
        <v>8364</v>
      </c>
      <c r="E166" s="74"/>
      <c r="F166" s="76" t="s">
        <v>8565</v>
      </c>
      <c r="G166" s="74"/>
      <c r="H166" s="103">
        <v>5</v>
      </c>
      <c r="I166" s="74"/>
      <c r="J166" s="103">
        <v>5</v>
      </c>
      <c r="K166" s="74"/>
      <c r="L166" s="76" t="s">
        <v>8359</v>
      </c>
      <c r="M166" s="74"/>
      <c r="N166" s="76" t="s">
        <v>8462</v>
      </c>
      <c r="O166" s="74"/>
      <c r="P166" s="103">
        <v>461575</v>
      </c>
      <c r="Q166" s="74"/>
      <c r="R166" s="76" t="s">
        <v>8564</v>
      </c>
      <c r="S166" s="74"/>
      <c r="T166" s="77">
        <v>46186</v>
      </c>
      <c r="U166" s="74"/>
      <c r="V166" s="76" t="s">
        <v>8267</v>
      </c>
      <c r="W166" s="74"/>
      <c r="X166" s="103">
        <v>1661670</v>
      </c>
      <c r="Y166" s="74"/>
      <c r="Z166" s="103">
        <v>1661670</v>
      </c>
      <c r="AA166" s="74"/>
      <c r="AB166" s="76" t="s">
        <v>8361</v>
      </c>
      <c r="AC166" s="74"/>
      <c r="AD166" s="76" t="s">
        <v>8362</v>
      </c>
      <c r="AE166" s="74"/>
      <c r="AF166" s="76" t="s">
        <v>6143</v>
      </c>
      <c r="AG166" s="74"/>
      <c r="AH166" s="76" t="s">
        <v>8363</v>
      </c>
      <c r="AI166" s="74"/>
      <c r="AJ166" s="140">
        <v>0</v>
      </c>
      <c r="AK166" s="140"/>
      <c r="AL166" s="74"/>
      <c r="AM166" s="74"/>
    </row>
    <row r="167" spans="1:39" ht="14.1" customHeight="1">
      <c r="A167" s="74"/>
      <c r="B167" s="76" t="s">
        <v>1946</v>
      </c>
      <c r="C167" s="74"/>
      <c r="D167" s="76" t="s">
        <v>8364</v>
      </c>
      <c r="E167" s="74"/>
      <c r="F167" s="76" t="s">
        <v>8454</v>
      </c>
      <c r="G167" s="74"/>
      <c r="H167" s="103">
        <v>7</v>
      </c>
      <c r="I167" s="74"/>
      <c r="J167" s="103">
        <v>7</v>
      </c>
      <c r="K167" s="74"/>
      <c r="L167" s="76" t="s">
        <v>8359</v>
      </c>
      <c r="M167" s="74"/>
      <c r="N167" s="76" t="s">
        <v>8462</v>
      </c>
      <c r="O167" s="74"/>
      <c r="P167" s="103">
        <v>646205</v>
      </c>
      <c r="Q167" s="74"/>
      <c r="R167" s="76" t="s">
        <v>8564</v>
      </c>
      <c r="S167" s="74"/>
      <c r="T167" s="77">
        <v>46186</v>
      </c>
      <c r="U167" s="74"/>
      <c r="V167" s="76" t="s">
        <v>8267</v>
      </c>
      <c r="W167" s="74"/>
      <c r="X167" s="103">
        <v>1661670</v>
      </c>
      <c r="Y167" s="74"/>
      <c r="Z167" s="103">
        <v>1661670</v>
      </c>
      <c r="AA167" s="74"/>
      <c r="AB167" s="76" t="s">
        <v>8361</v>
      </c>
      <c r="AC167" s="74"/>
      <c r="AD167" s="76" t="s">
        <v>8362</v>
      </c>
      <c r="AE167" s="74"/>
      <c r="AF167" s="76" t="s">
        <v>6143</v>
      </c>
      <c r="AG167" s="74"/>
      <c r="AH167" s="76" t="s">
        <v>8363</v>
      </c>
      <c r="AI167" s="74"/>
      <c r="AJ167" s="140">
        <v>0</v>
      </c>
      <c r="AK167" s="140"/>
      <c r="AL167" s="74"/>
      <c r="AM167" s="74"/>
    </row>
    <row r="168" spans="1:39" ht="14.1" customHeight="1">
      <c r="A168" s="74"/>
      <c r="B168" s="76" t="s">
        <v>1913</v>
      </c>
      <c r="C168" s="74"/>
      <c r="D168" s="76" t="s">
        <v>8364</v>
      </c>
      <c r="E168" s="74"/>
      <c r="F168" s="76" t="s">
        <v>8566</v>
      </c>
      <c r="G168" s="74"/>
      <c r="H168" s="103">
        <v>6</v>
      </c>
      <c r="I168" s="74"/>
      <c r="J168" s="103">
        <v>6</v>
      </c>
      <c r="K168" s="74"/>
      <c r="L168" s="76" t="s">
        <v>8359</v>
      </c>
      <c r="M168" s="74"/>
      <c r="N168" s="76" t="s">
        <v>8462</v>
      </c>
      <c r="O168" s="74"/>
      <c r="P168" s="103">
        <v>553890</v>
      </c>
      <c r="Q168" s="74"/>
      <c r="R168" s="76" t="s">
        <v>8476</v>
      </c>
      <c r="S168" s="74"/>
      <c r="T168" s="77">
        <v>46188</v>
      </c>
      <c r="U168" s="74"/>
      <c r="V168" s="76" t="s">
        <v>8064</v>
      </c>
      <c r="W168" s="74"/>
      <c r="X168" s="103">
        <v>1107780</v>
      </c>
      <c r="Y168" s="74"/>
      <c r="Z168" s="103">
        <v>1107780</v>
      </c>
      <c r="AA168" s="74"/>
      <c r="AB168" s="76" t="s">
        <v>8361</v>
      </c>
      <c r="AC168" s="74"/>
      <c r="AD168" s="76" t="s">
        <v>8362</v>
      </c>
      <c r="AE168" s="74"/>
      <c r="AF168" s="76" t="s">
        <v>6175</v>
      </c>
      <c r="AG168" s="74"/>
      <c r="AH168" s="76" t="s">
        <v>8363</v>
      </c>
      <c r="AI168" s="74"/>
      <c r="AJ168" s="140">
        <v>0</v>
      </c>
      <c r="AK168" s="140"/>
      <c r="AL168" s="74"/>
      <c r="AM168" s="74"/>
    </row>
    <row r="169" spans="1:39" ht="14.1" customHeight="1">
      <c r="A169" s="74"/>
      <c r="B169" s="76" t="s">
        <v>1919</v>
      </c>
      <c r="C169" s="74"/>
      <c r="D169" s="76" t="s">
        <v>8364</v>
      </c>
      <c r="E169" s="74"/>
      <c r="F169" s="76" t="s">
        <v>8480</v>
      </c>
      <c r="G169" s="74"/>
      <c r="H169" s="103">
        <v>3</v>
      </c>
      <c r="I169" s="74"/>
      <c r="J169" s="103">
        <v>3</v>
      </c>
      <c r="K169" s="74"/>
      <c r="L169" s="76" t="s">
        <v>8359</v>
      </c>
      <c r="M169" s="74"/>
      <c r="N169" s="76" t="s">
        <v>8462</v>
      </c>
      <c r="O169" s="74"/>
      <c r="P169" s="103">
        <v>276945</v>
      </c>
      <c r="Q169" s="74"/>
      <c r="R169" s="76" t="s">
        <v>8476</v>
      </c>
      <c r="S169" s="74"/>
      <c r="T169" s="77">
        <v>46188</v>
      </c>
      <c r="U169" s="74"/>
      <c r="V169" s="76" t="s">
        <v>8064</v>
      </c>
      <c r="W169" s="74"/>
      <c r="X169" s="103">
        <v>1107780</v>
      </c>
      <c r="Y169" s="74"/>
      <c r="Z169" s="103">
        <v>1107780</v>
      </c>
      <c r="AA169" s="74"/>
      <c r="AB169" s="76" t="s">
        <v>8361</v>
      </c>
      <c r="AC169" s="74"/>
      <c r="AD169" s="76" t="s">
        <v>8362</v>
      </c>
      <c r="AE169" s="74"/>
      <c r="AF169" s="76" t="s">
        <v>6175</v>
      </c>
      <c r="AG169" s="74"/>
      <c r="AH169" s="76" t="s">
        <v>8363</v>
      </c>
      <c r="AI169" s="74"/>
      <c r="AJ169" s="140">
        <v>0</v>
      </c>
      <c r="AK169" s="140"/>
      <c r="AL169" s="74"/>
      <c r="AM169" s="74"/>
    </row>
    <row r="170" spans="1:39" ht="14.1" customHeight="1">
      <c r="A170" s="74"/>
      <c r="B170" s="76" t="s">
        <v>1530</v>
      </c>
      <c r="C170" s="74"/>
      <c r="D170" s="76" t="s">
        <v>8364</v>
      </c>
      <c r="E170" s="74"/>
      <c r="F170" s="76" t="s">
        <v>8567</v>
      </c>
      <c r="G170" s="74"/>
      <c r="H170" s="103">
        <v>2</v>
      </c>
      <c r="I170" s="74"/>
      <c r="J170" s="103">
        <v>2</v>
      </c>
      <c r="K170" s="74"/>
      <c r="L170" s="76" t="s">
        <v>8359</v>
      </c>
      <c r="M170" s="74"/>
      <c r="N170" s="76"/>
      <c r="O170" s="74"/>
      <c r="P170" s="103">
        <v>643985</v>
      </c>
      <c r="Q170" s="74"/>
      <c r="R170" s="76" t="s">
        <v>8395</v>
      </c>
      <c r="S170" s="74"/>
      <c r="T170" s="77">
        <v>46190</v>
      </c>
      <c r="U170" s="74"/>
      <c r="V170" s="76" t="s">
        <v>8159</v>
      </c>
      <c r="W170" s="74"/>
      <c r="X170" s="103">
        <v>2408515</v>
      </c>
      <c r="Y170" s="74"/>
      <c r="Z170" s="103">
        <v>2408515</v>
      </c>
      <c r="AA170" s="74"/>
      <c r="AB170" s="76" t="s">
        <v>8361</v>
      </c>
      <c r="AC170" s="74"/>
      <c r="AD170" s="76" t="s">
        <v>8362</v>
      </c>
      <c r="AE170" s="74"/>
      <c r="AF170" s="76" t="s">
        <v>6239</v>
      </c>
      <c r="AG170" s="74"/>
      <c r="AH170" s="76" t="s">
        <v>8363</v>
      </c>
      <c r="AI170" s="74"/>
      <c r="AJ170" s="140">
        <v>0</v>
      </c>
      <c r="AK170" s="140"/>
      <c r="AL170" s="74"/>
      <c r="AM170" s="74"/>
    </row>
    <row r="171" spans="1:39" ht="14.1" customHeight="1">
      <c r="A171" s="74"/>
      <c r="B171" s="76" t="s">
        <v>3006</v>
      </c>
      <c r="C171" s="74"/>
      <c r="D171" s="76" t="s">
        <v>8369</v>
      </c>
      <c r="E171" s="74"/>
      <c r="F171" s="76" t="s">
        <v>8416</v>
      </c>
      <c r="G171" s="74"/>
      <c r="H171" s="103">
        <v>2</v>
      </c>
      <c r="I171" s="74"/>
      <c r="J171" s="103">
        <v>2</v>
      </c>
      <c r="K171" s="74"/>
      <c r="L171" s="76" t="s">
        <v>8359</v>
      </c>
      <c r="M171" s="74"/>
      <c r="N171" s="76"/>
      <c r="O171" s="74"/>
      <c r="P171" s="103">
        <v>152070</v>
      </c>
      <c r="Q171" s="74"/>
      <c r="R171" s="76" t="s">
        <v>8568</v>
      </c>
      <c r="S171" s="74"/>
      <c r="T171" s="77">
        <v>46190</v>
      </c>
      <c r="U171" s="74"/>
      <c r="V171" s="76" t="s">
        <v>8062</v>
      </c>
      <c r="W171" s="74"/>
      <c r="X171" s="103">
        <v>152070</v>
      </c>
      <c r="Y171" s="74"/>
      <c r="Z171" s="103">
        <v>152070</v>
      </c>
      <c r="AA171" s="74"/>
      <c r="AB171" s="76" t="s">
        <v>8361</v>
      </c>
      <c r="AC171" s="74"/>
      <c r="AD171" s="76" t="s">
        <v>8362</v>
      </c>
      <c r="AE171" s="74"/>
      <c r="AF171" s="76" t="s">
        <v>6175</v>
      </c>
      <c r="AG171" s="74"/>
      <c r="AH171" s="76" t="s">
        <v>8363</v>
      </c>
      <c r="AI171" s="74"/>
      <c r="AJ171" s="140">
        <v>0</v>
      </c>
      <c r="AK171" s="140"/>
      <c r="AL171" s="74"/>
      <c r="AM171" s="74"/>
    </row>
    <row r="172" spans="1:39" ht="14.1" customHeight="1">
      <c r="A172" s="74"/>
      <c r="B172" s="76" t="s">
        <v>1117</v>
      </c>
      <c r="C172" s="74"/>
      <c r="D172" s="76" t="s">
        <v>8364</v>
      </c>
      <c r="E172" s="74"/>
      <c r="F172" s="76" t="s">
        <v>8374</v>
      </c>
      <c r="G172" s="74"/>
      <c r="H172" s="103">
        <v>1</v>
      </c>
      <c r="I172" s="74"/>
      <c r="J172" s="103">
        <v>4</v>
      </c>
      <c r="K172" s="74"/>
      <c r="L172" s="76" t="s">
        <v>22</v>
      </c>
      <c r="M172" s="74"/>
      <c r="N172" s="76" t="s">
        <v>8392</v>
      </c>
      <c r="O172" s="74"/>
      <c r="P172" s="103">
        <v>687090</v>
      </c>
      <c r="Q172" s="74"/>
      <c r="R172" s="76" t="s">
        <v>8569</v>
      </c>
      <c r="S172" s="74"/>
      <c r="T172" s="77">
        <v>46192</v>
      </c>
      <c r="U172" s="74"/>
      <c r="V172" s="76" t="s">
        <v>8570</v>
      </c>
      <c r="W172" s="74"/>
      <c r="X172" s="103">
        <v>687090</v>
      </c>
      <c r="Y172" s="74"/>
      <c r="Z172" s="103">
        <v>687090</v>
      </c>
      <c r="AA172" s="74"/>
      <c r="AB172" s="76" t="s">
        <v>8361</v>
      </c>
      <c r="AC172" s="74"/>
      <c r="AD172" s="76" t="s">
        <v>8362</v>
      </c>
      <c r="AE172" s="74"/>
      <c r="AF172" s="76" t="s">
        <v>6128</v>
      </c>
      <c r="AG172" s="74"/>
      <c r="AH172" s="76" t="s">
        <v>8363</v>
      </c>
      <c r="AI172" s="74"/>
      <c r="AJ172" s="140">
        <v>0</v>
      </c>
      <c r="AK172" s="140"/>
      <c r="AL172" s="74"/>
      <c r="AM172" s="74"/>
    </row>
    <row r="173" spans="1:39" ht="23.1" customHeight="1">
      <c r="A173" s="74"/>
      <c r="B173" s="76" t="s">
        <v>739</v>
      </c>
      <c r="C173" s="74"/>
      <c r="D173" s="76" t="s">
        <v>8387</v>
      </c>
      <c r="E173" s="74"/>
      <c r="F173" s="76" t="s">
        <v>8571</v>
      </c>
      <c r="G173" s="74"/>
      <c r="H173" s="103">
        <v>1</v>
      </c>
      <c r="I173" s="74"/>
      <c r="J173" s="103">
        <v>1</v>
      </c>
      <c r="K173" s="74"/>
      <c r="L173" s="76" t="s">
        <v>147</v>
      </c>
      <c r="M173" s="74"/>
      <c r="N173" s="76" t="s">
        <v>8401</v>
      </c>
      <c r="O173" s="74"/>
      <c r="P173" s="103">
        <v>264087.5</v>
      </c>
      <c r="Q173" s="74"/>
      <c r="R173" s="76" t="s">
        <v>8572</v>
      </c>
      <c r="S173" s="74"/>
      <c r="T173" s="77">
        <v>46186</v>
      </c>
      <c r="U173" s="74"/>
      <c r="V173" s="76" t="s">
        <v>8168</v>
      </c>
      <c r="W173" s="74"/>
      <c r="X173" s="103">
        <v>264087.5</v>
      </c>
      <c r="Y173" s="74"/>
      <c r="Z173" s="103">
        <v>264087.5</v>
      </c>
      <c r="AA173" s="74"/>
      <c r="AB173" s="76" t="s">
        <v>8361</v>
      </c>
      <c r="AC173" s="74"/>
      <c r="AD173" s="76" t="s">
        <v>8362</v>
      </c>
      <c r="AE173" s="74"/>
      <c r="AF173" s="76" t="s">
        <v>6239</v>
      </c>
      <c r="AG173" s="74"/>
      <c r="AH173" s="76" t="s">
        <v>8363</v>
      </c>
      <c r="AI173" s="74"/>
      <c r="AJ173" s="140">
        <v>0</v>
      </c>
      <c r="AK173" s="140"/>
      <c r="AL173" s="74"/>
      <c r="AM173" s="74"/>
    </row>
    <row r="174" spans="1:39" ht="14.1" customHeight="1">
      <c r="A174" s="74"/>
      <c r="B174" s="76" t="s">
        <v>1923</v>
      </c>
      <c r="C174" s="74"/>
      <c r="D174" s="76" t="s">
        <v>8364</v>
      </c>
      <c r="E174" s="74"/>
      <c r="F174" s="76" t="s">
        <v>8573</v>
      </c>
      <c r="G174" s="74"/>
      <c r="H174" s="103">
        <v>4</v>
      </c>
      <c r="I174" s="74"/>
      <c r="J174" s="103">
        <v>4</v>
      </c>
      <c r="K174" s="74"/>
      <c r="L174" s="76" t="s">
        <v>8359</v>
      </c>
      <c r="M174" s="74"/>
      <c r="N174" s="76"/>
      <c r="O174" s="74"/>
      <c r="P174" s="103">
        <v>369260</v>
      </c>
      <c r="Q174" s="74"/>
      <c r="R174" s="76" t="s">
        <v>8574</v>
      </c>
      <c r="S174" s="74"/>
      <c r="T174" s="77">
        <v>46188</v>
      </c>
      <c r="U174" s="74"/>
      <c r="V174" s="76" t="s">
        <v>8379</v>
      </c>
      <c r="W174" s="74"/>
      <c r="X174" s="103">
        <v>369260</v>
      </c>
      <c r="Y174" s="74"/>
      <c r="Z174" s="103">
        <v>369260</v>
      </c>
      <c r="AA174" s="74"/>
      <c r="AB174" s="76" t="s">
        <v>8361</v>
      </c>
      <c r="AC174" s="74"/>
      <c r="AD174" s="76" t="s">
        <v>8362</v>
      </c>
      <c r="AE174" s="74"/>
      <c r="AF174" s="76" t="s">
        <v>6143</v>
      </c>
      <c r="AG174" s="74"/>
      <c r="AH174" s="76" t="s">
        <v>8363</v>
      </c>
      <c r="AI174" s="74"/>
      <c r="AJ174" s="140">
        <v>0</v>
      </c>
      <c r="AK174" s="140"/>
      <c r="AL174" s="74"/>
      <c r="AM174" s="74"/>
    </row>
    <row r="175" spans="1:39" ht="14.1" customHeight="1">
      <c r="A175" s="74"/>
      <c r="B175" s="76" t="s">
        <v>3006</v>
      </c>
      <c r="C175" s="74"/>
      <c r="D175" s="76" t="s">
        <v>8369</v>
      </c>
      <c r="E175" s="74"/>
      <c r="F175" s="76" t="s">
        <v>8416</v>
      </c>
      <c r="G175" s="74"/>
      <c r="H175" s="103">
        <v>2</v>
      </c>
      <c r="I175" s="74"/>
      <c r="J175" s="103">
        <v>2</v>
      </c>
      <c r="K175" s="74"/>
      <c r="L175" s="76" t="s">
        <v>8359</v>
      </c>
      <c r="M175" s="74"/>
      <c r="N175" s="76"/>
      <c r="O175" s="74"/>
      <c r="P175" s="103">
        <v>152070</v>
      </c>
      <c r="Q175" s="74"/>
      <c r="R175" s="76" t="s">
        <v>8575</v>
      </c>
      <c r="S175" s="74"/>
      <c r="T175" s="77">
        <v>46186</v>
      </c>
      <c r="U175" s="74"/>
      <c r="V175" s="76" t="s">
        <v>8243</v>
      </c>
      <c r="W175" s="74"/>
      <c r="X175" s="103">
        <v>304140</v>
      </c>
      <c r="Y175" s="74"/>
      <c r="Z175" s="103">
        <v>304140</v>
      </c>
      <c r="AA175" s="74"/>
      <c r="AB175" s="76" t="s">
        <v>8361</v>
      </c>
      <c r="AC175" s="74"/>
      <c r="AD175" s="76" t="s">
        <v>8362</v>
      </c>
      <c r="AE175" s="74"/>
      <c r="AF175" s="76" t="s">
        <v>6143</v>
      </c>
      <c r="AG175" s="74"/>
      <c r="AH175" s="76" t="s">
        <v>8363</v>
      </c>
      <c r="AI175" s="74"/>
      <c r="AJ175" s="140">
        <v>0</v>
      </c>
      <c r="AK175" s="140"/>
      <c r="AL175" s="74"/>
      <c r="AM175" s="74"/>
    </row>
    <row r="176" spans="1:39" ht="14.1" customHeight="1">
      <c r="A176" s="74"/>
      <c r="B176" s="76" t="s">
        <v>3008</v>
      </c>
      <c r="C176" s="74"/>
      <c r="D176" s="76" t="s">
        <v>8369</v>
      </c>
      <c r="E176" s="74"/>
      <c r="F176" s="76" t="s">
        <v>8576</v>
      </c>
      <c r="G176" s="74"/>
      <c r="H176" s="103">
        <v>2</v>
      </c>
      <c r="I176" s="74"/>
      <c r="J176" s="103">
        <v>2</v>
      </c>
      <c r="K176" s="74"/>
      <c r="L176" s="76" t="s">
        <v>8359</v>
      </c>
      <c r="M176" s="74"/>
      <c r="N176" s="76"/>
      <c r="O176" s="74"/>
      <c r="P176" s="103">
        <v>152070</v>
      </c>
      <c r="Q176" s="74"/>
      <c r="R176" s="76" t="s">
        <v>8575</v>
      </c>
      <c r="S176" s="74"/>
      <c r="T176" s="77">
        <v>46186</v>
      </c>
      <c r="U176" s="74"/>
      <c r="V176" s="76" t="s">
        <v>8243</v>
      </c>
      <c r="W176" s="74"/>
      <c r="X176" s="103">
        <v>304140</v>
      </c>
      <c r="Y176" s="74"/>
      <c r="Z176" s="103">
        <v>304140</v>
      </c>
      <c r="AA176" s="74"/>
      <c r="AB176" s="76" t="s">
        <v>8361</v>
      </c>
      <c r="AC176" s="74"/>
      <c r="AD176" s="76" t="s">
        <v>8362</v>
      </c>
      <c r="AE176" s="74"/>
      <c r="AF176" s="76" t="s">
        <v>6143</v>
      </c>
      <c r="AG176" s="74"/>
      <c r="AH176" s="76" t="s">
        <v>8363</v>
      </c>
      <c r="AI176" s="74"/>
      <c r="AJ176" s="140">
        <v>0</v>
      </c>
      <c r="AK176" s="140"/>
      <c r="AL176" s="74"/>
      <c r="AM176" s="74"/>
    </row>
    <row r="177" spans="1:39" ht="14.1" customHeight="1">
      <c r="A177" s="74"/>
      <c r="B177" s="76" t="s">
        <v>2667</v>
      </c>
      <c r="C177" s="74"/>
      <c r="D177" s="76" t="s">
        <v>8364</v>
      </c>
      <c r="E177" s="74"/>
      <c r="F177" s="76" t="s">
        <v>8577</v>
      </c>
      <c r="G177" s="74"/>
      <c r="H177" s="103">
        <v>6</v>
      </c>
      <c r="I177" s="74"/>
      <c r="J177" s="103">
        <v>6</v>
      </c>
      <c r="K177" s="74"/>
      <c r="L177" s="76" t="s">
        <v>8359</v>
      </c>
      <c r="M177" s="74"/>
      <c r="N177" s="76" t="s">
        <v>8578</v>
      </c>
      <c r="O177" s="74"/>
      <c r="P177" s="103">
        <v>571095</v>
      </c>
      <c r="Q177" s="74"/>
      <c r="R177" s="76" t="s">
        <v>8579</v>
      </c>
      <c r="S177" s="74"/>
      <c r="T177" s="77">
        <v>46189</v>
      </c>
      <c r="U177" s="74"/>
      <c r="V177" s="76" t="s">
        <v>8199</v>
      </c>
      <c r="W177" s="74"/>
      <c r="X177" s="103">
        <v>2284380</v>
      </c>
      <c r="Y177" s="74"/>
      <c r="Z177" s="103">
        <v>2284380</v>
      </c>
      <c r="AA177" s="74"/>
      <c r="AB177" s="76" t="s">
        <v>8361</v>
      </c>
      <c r="AC177" s="74"/>
      <c r="AD177" s="76" t="s">
        <v>8362</v>
      </c>
      <c r="AE177" s="74"/>
      <c r="AF177" s="76" t="s">
        <v>6201</v>
      </c>
      <c r="AG177" s="74"/>
      <c r="AH177" s="76" t="s">
        <v>8363</v>
      </c>
      <c r="AI177" s="74"/>
      <c r="AJ177" s="140">
        <v>0</v>
      </c>
      <c r="AK177" s="140"/>
      <c r="AL177" s="74"/>
      <c r="AM177" s="74"/>
    </row>
    <row r="178" spans="1:39" ht="14.1" customHeight="1">
      <c r="A178" s="74"/>
      <c r="B178" s="76" t="s">
        <v>2679</v>
      </c>
      <c r="C178" s="74"/>
      <c r="D178" s="76" t="s">
        <v>8364</v>
      </c>
      <c r="E178" s="74"/>
      <c r="F178" s="76" t="s">
        <v>8580</v>
      </c>
      <c r="G178" s="74"/>
      <c r="H178" s="103">
        <v>6</v>
      </c>
      <c r="I178" s="74"/>
      <c r="J178" s="103">
        <v>6</v>
      </c>
      <c r="K178" s="74"/>
      <c r="L178" s="76" t="s">
        <v>8359</v>
      </c>
      <c r="M178" s="74"/>
      <c r="N178" s="76" t="s">
        <v>8578</v>
      </c>
      <c r="O178" s="74"/>
      <c r="P178" s="103">
        <v>571095</v>
      </c>
      <c r="Q178" s="74"/>
      <c r="R178" s="76" t="s">
        <v>8579</v>
      </c>
      <c r="S178" s="74"/>
      <c r="T178" s="77">
        <v>46189</v>
      </c>
      <c r="U178" s="74"/>
      <c r="V178" s="76" t="s">
        <v>8199</v>
      </c>
      <c r="W178" s="74"/>
      <c r="X178" s="103">
        <v>2284380</v>
      </c>
      <c r="Y178" s="74"/>
      <c r="Z178" s="103">
        <v>2284380</v>
      </c>
      <c r="AA178" s="74"/>
      <c r="AB178" s="76" t="s">
        <v>8361</v>
      </c>
      <c r="AC178" s="74"/>
      <c r="AD178" s="76" t="s">
        <v>8362</v>
      </c>
      <c r="AE178" s="74"/>
      <c r="AF178" s="76" t="s">
        <v>6201</v>
      </c>
      <c r="AG178" s="74"/>
      <c r="AH178" s="76" t="s">
        <v>8363</v>
      </c>
      <c r="AI178" s="74"/>
      <c r="AJ178" s="140">
        <v>0</v>
      </c>
      <c r="AK178" s="140"/>
      <c r="AL178" s="74"/>
      <c r="AM178" s="74"/>
    </row>
    <row r="179" spans="1:39" ht="14.1" customHeight="1">
      <c r="A179" s="74"/>
      <c r="B179" s="76" t="s">
        <v>1946</v>
      </c>
      <c r="C179" s="74"/>
      <c r="D179" s="76" t="s">
        <v>8364</v>
      </c>
      <c r="E179" s="74"/>
      <c r="F179" s="76" t="s">
        <v>8454</v>
      </c>
      <c r="G179" s="74"/>
      <c r="H179" s="103">
        <v>24</v>
      </c>
      <c r="I179" s="74"/>
      <c r="J179" s="103">
        <v>24</v>
      </c>
      <c r="K179" s="74"/>
      <c r="L179" s="76" t="s">
        <v>8359</v>
      </c>
      <c r="M179" s="74"/>
      <c r="N179" s="76" t="s">
        <v>8366</v>
      </c>
      <c r="O179" s="74"/>
      <c r="P179" s="103">
        <v>2215560</v>
      </c>
      <c r="Q179" s="74"/>
      <c r="R179" s="76" t="s">
        <v>8581</v>
      </c>
      <c r="S179" s="74"/>
      <c r="T179" s="77">
        <v>46192</v>
      </c>
      <c r="U179" s="74"/>
      <c r="V179" s="76" t="s">
        <v>8059</v>
      </c>
      <c r="W179" s="74"/>
      <c r="X179" s="103">
        <v>2215560</v>
      </c>
      <c r="Y179" s="74"/>
      <c r="Z179" s="103">
        <v>2215560</v>
      </c>
      <c r="AA179" s="74"/>
      <c r="AB179" s="76" t="s">
        <v>8361</v>
      </c>
      <c r="AC179" s="74"/>
      <c r="AD179" s="76" t="s">
        <v>8362</v>
      </c>
      <c r="AE179" s="74"/>
      <c r="AF179" s="76" t="s">
        <v>6175</v>
      </c>
      <c r="AG179" s="74"/>
      <c r="AH179" s="76" t="s">
        <v>8363</v>
      </c>
      <c r="AI179" s="74"/>
      <c r="AJ179" s="140">
        <v>0</v>
      </c>
      <c r="AK179" s="140"/>
      <c r="AL179" s="74"/>
      <c r="AM179" s="74"/>
    </row>
    <row r="180" spans="1:39" ht="23.1" customHeight="1">
      <c r="A180" s="74"/>
      <c r="B180" s="76" t="s">
        <v>1235</v>
      </c>
      <c r="C180" s="74"/>
      <c r="D180" s="76" t="s">
        <v>8364</v>
      </c>
      <c r="E180" s="74"/>
      <c r="F180" s="76" t="s">
        <v>8455</v>
      </c>
      <c r="G180" s="74"/>
      <c r="H180" s="103">
        <v>7</v>
      </c>
      <c r="I180" s="74"/>
      <c r="J180" s="103">
        <v>7</v>
      </c>
      <c r="K180" s="74"/>
      <c r="L180" s="76" t="s">
        <v>147</v>
      </c>
      <c r="M180" s="74"/>
      <c r="N180" s="76" t="s">
        <v>8582</v>
      </c>
      <c r="O180" s="74"/>
      <c r="P180" s="103">
        <v>5672100</v>
      </c>
      <c r="Q180" s="74"/>
      <c r="R180" s="76" t="s">
        <v>8583</v>
      </c>
      <c r="S180" s="74"/>
      <c r="T180" s="77">
        <v>46193</v>
      </c>
      <c r="U180" s="74"/>
      <c r="V180" s="76" t="s">
        <v>8214</v>
      </c>
      <c r="W180" s="74"/>
      <c r="X180" s="103">
        <v>5672100</v>
      </c>
      <c r="Y180" s="74"/>
      <c r="Z180" s="103">
        <v>5672100</v>
      </c>
      <c r="AA180" s="74"/>
      <c r="AB180" s="76" t="s">
        <v>8361</v>
      </c>
      <c r="AC180" s="74"/>
      <c r="AD180" s="76" t="s">
        <v>8362</v>
      </c>
      <c r="AE180" s="74"/>
      <c r="AF180" s="76" t="s">
        <v>6183</v>
      </c>
      <c r="AG180" s="74"/>
      <c r="AH180" s="76" t="s">
        <v>8363</v>
      </c>
      <c r="AI180" s="74"/>
      <c r="AJ180" s="140">
        <v>0</v>
      </c>
      <c r="AK180" s="140"/>
      <c r="AL180" s="74"/>
      <c r="AM180" s="74"/>
    </row>
    <row r="181" spans="1:39" ht="0.95" customHeight="1">
      <c r="A181" s="74"/>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c r="AB181" s="141"/>
      <c r="AC181" s="141"/>
      <c r="AD181" s="141"/>
      <c r="AE181" s="141"/>
      <c r="AF181" s="141"/>
      <c r="AG181" s="141"/>
      <c r="AH181" s="141"/>
      <c r="AI181" s="141"/>
      <c r="AJ181" s="141"/>
      <c r="AK181" s="141"/>
      <c r="AL181" s="141"/>
      <c r="AM181" s="74"/>
    </row>
    <row r="182" spans="1:39" ht="12.95" customHeight="1">
      <c r="A182" s="74"/>
      <c r="B182" s="142" t="s">
        <v>8411</v>
      </c>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c r="AA182" s="142"/>
      <c r="AB182" s="142"/>
      <c r="AC182" s="142"/>
      <c r="AD182" s="142"/>
      <c r="AE182" s="142"/>
      <c r="AF182" s="142"/>
      <c r="AG182" s="142"/>
      <c r="AH182" s="142"/>
      <c r="AI182" s="142"/>
      <c r="AJ182" s="142"/>
      <c r="AK182" s="142"/>
      <c r="AL182" s="142"/>
      <c r="AM182" s="74"/>
    </row>
    <row r="183" spans="1:39" ht="12.95" customHeight="1">
      <c r="A183" s="74"/>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c r="AA183" s="142"/>
      <c r="AB183" s="142"/>
      <c r="AC183" s="142"/>
      <c r="AD183" s="142"/>
      <c r="AE183" s="142"/>
      <c r="AF183" s="142"/>
      <c r="AG183" s="142"/>
      <c r="AH183" s="142"/>
      <c r="AI183" s="142"/>
      <c r="AJ183" s="142"/>
      <c r="AK183" s="142"/>
      <c r="AL183" s="142"/>
      <c r="AM183" s="74"/>
    </row>
    <row r="184" spans="1:39" ht="12.95" customHeight="1">
      <c r="A184" s="74"/>
      <c r="B184" s="143" t="s">
        <v>8412</v>
      </c>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74"/>
    </row>
    <row r="185" spans="1:39" ht="12.95" customHeight="1">
      <c r="A185" s="74"/>
      <c r="B185" s="144" t="s">
        <v>8584</v>
      </c>
      <c r="C185" s="144"/>
      <c r="D185" s="144"/>
      <c r="E185" s="144"/>
      <c r="F185" s="144"/>
      <c r="G185" s="144"/>
      <c r="H185" s="144"/>
      <c r="I185" s="144"/>
      <c r="J185" s="144"/>
      <c r="K185" s="144"/>
      <c r="L185" s="144"/>
      <c r="M185" s="144"/>
      <c r="N185" s="144"/>
      <c r="O185" s="144"/>
      <c r="P185" s="144"/>
      <c r="Q185" s="144"/>
      <c r="R185" s="144"/>
      <c r="S185" s="144"/>
      <c r="T185" s="144"/>
      <c r="U185" s="144"/>
      <c r="V185" s="144"/>
      <c r="W185" s="144"/>
      <c r="X185" s="144"/>
      <c r="Y185" s="144"/>
      <c r="Z185" s="144"/>
      <c r="AA185" s="144"/>
      <c r="AB185" s="144"/>
      <c r="AC185" s="144"/>
      <c r="AD185" s="144"/>
      <c r="AE185" s="144"/>
      <c r="AF185" s="144"/>
      <c r="AG185" s="144"/>
      <c r="AH185" s="144"/>
      <c r="AI185" s="144"/>
      <c r="AJ185" s="144"/>
      <c r="AK185" s="143" t="s">
        <v>8414</v>
      </c>
      <c r="AL185" s="143"/>
      <c r="AM185" s="74"/>
    </row>
    <row r="186" spans="1:39" ht="17.100000000000001" customHeight="1">
      <c r="A186" s="74"/>
      <c r="B186" s="135" t="s">
        <v>8339</v>
      </c>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74"/>
    </row>
    <row r="187" spans="1:39" ht="23.1" customHeight="1">
      <c r="A187" s="74"/>
      <c r="B187" s="136" t="s">
        <v>8340</v>
      </c>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c r="AE187" s="136"/>
      <c r="AF187" s="136"/>
      <c r="AG187" s="136"/>
      <c r="AH187" s="136"/>
      <c r="AI187" s="136"/>
      <c r="AJ187" s="136"/>
      <c r="AK187" s="136"/>
      <c r="AL187" s="136"/>
      <c r="AM187" s="74"/>
    </row>
    <row r="188" spans="1:39" ht="15.95" customHeight="1">
      <c r="A188" s="74"/>
      <c r="B188" s="137" t="s">
        <v>8341</v>
      </c>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c r="AA188" s="137"/>
      <c r="AB188" s="137"/>
      <c r="AC188" s="137"/>
      <c r="AD188" s="137"/>
      <c r="AE188" s="137"/>
      <c r="AF188" s="137"/>
      <c r="AG188" s="137"/>
      <c r="AH188" s="137"/>
      <c r="AI188" s="137"/>
      <c r="AJ188" s="137"/>
      <c r="AK188" s="137"/>
      <c r="AL188" s="137"/>
      <c r="AM188" s="74"/>
    </row>
    <row r="189" spans="1:39" ht="12" customHeight="1">
      <c r="A189" s="74"/>
      <c r="B189" s="138" t="s">
        <v>8342</v>
      </c>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M189" s="74"/>
    </row>
    <row r="190" spans="1:39" ht="44.1" customHeight="1">
      <c r="A190" s="74"/>
      <c r="B190" s="75" t="s">
        <v>8343</v>
      </c>
      <c r="C190" s="74"/>
      <c r="D190" s="75" t="s">
        <v>8344</v>
      </c>
      <c r="E190" s="74"/>
      <c r="F190" s="75" t="s">
        <v>8345</v>
      </c>
      <c r="G190" s="74"/>
      <c r="H190" s="104" t="s">
        <v>6103</v>
      </c>
      <c r="I190" s="74"/>
      <c r="J190" s="104" t="s">
        <v>8346</v>
      </c>
      <c r="K190" s="74"/>
      <c r="L190" s="75" t="s">
        <v>8347</v>
      </c>
      <c r="M190" s="74"/>
      <c r="N190" s="75" t="s">
        <v>8348</v>
      </c>
      <c r="O190" s="74"/>
      <c r="P190" s="104" t="s">
        <v>8349</v>
      </c>
      <c r="Q190" s="74"/>
      <c r="R190" s="75" t="s">
        <v>8350</v>
      </c>
      <c r="S190" s="74"/>
      <c r="T190" s="75" t="s">
        <v>6100</v>
      </c>
      <c r="U190" s="74"/>
      <c r="V190" s="75" t="s">
        <v>8007</v>
      </c>
      <c r="W190" s="74"/>
      <c r="X190" s="104" t="s">
        <v>8351</v>
      </c>
      <c r="Y190" s="74"/>
      <c r="Z190" s="104" t="s">
        <v>8008</v>
      </c>
      <c r="AA190" s="74"/>
      <c r="AB190" s="75" t="s">
        <v>8352</v>
      </c>
      <c r="AC190" s="74"/>
      <c r="AD190" s="75" t="s">
        <v>8353</v>
      </c>
      <c r="AE190" s="74"/>
      <c r="AF190" s="75" t="s">
        <v>8354</v>
      </c>
      <c r="AG190" s="74"/>
      <c r="AH190" s="75" t="s">
        <v>8355</v>
      </c>
      <c r="AI190" s="74"/>
      <c r="AJ190" s="139" t="s">
        <v>8356</v>
      </c>
      <c r="AK190" s="139"/>
      <c r="AL190" s="74"/>
      <c r="AM190" s="74"/>
    </row>
    <row r="191" spans="1:39" ht="14.1" customHeight="1">
      <c r="A191" s="74"/>
      <c r="B191" s="76" t="s">
        <v>1029</v>
      </c>
      <c r="C191" s="74"/>
      <c r="D191" s="76" t="s">
        <v>8364</v>
      </c>
      <c r="E191" s="74"/>
      <c r="F191" s="76" t="s">
        <v>8585</v>
      </c>
      <c r="G191" s="74"/>
      <c r="H191" s="103">
        <v>2</v>
      </c>
      <c r="I191" s="74"/>
      <c r="J191" s="103">
        <v>2</v>
      </c>
      <c r="K191" s="74"/>
      <c r="L191" s="76" t="s">
        <v>8359</v>
      </c>
      <c r="M191" s="74"/>
      <c r="N191" s="76"/>
      <c r="O191" s="74"/>
      <c r="P191" s="103">
        <v>343545</v>
      </c>
      <c r="Q191" s="74"/>
      <c r="R191" s="76" t="s">
        <v>8407</v>
      </c>
      <c r="S191" s="74"/>
      <c r="T191" s="77">
        <v>46186</v>
      </c>
      <c r="U191" s="74"/>
      <c r="V191" s="76" t="s">
        <v>8171</v>
      </c>
      <c r="W191" s="74"/>
      <c r="X191" s="103">
        <v>664335</v>
      </c>
      <c r="Y191" s="74"/>
      <c r="Z191" s="103">
        <v>664335</v>
      </c>
      <c r="AA191" s="74"/>
      <c r="AB191" s="76" t="s">
        <v>8361</v>
      </c>
      <c r="AC191" s="74"/>
      <c r="AD191" s="76" t="s">
        <v>8362</v>
      </c>
      <c r="AE191" s="74"/>
      <c r="AF191" s="76" t="s">
        <v>6239</v>
      </c>
      <c r="AG191" s="74"/>
      <c r="AH191" s="76" t="s">
        <v>8363</v>
      </c>
      <c r="AI191" s="74"/>
      <c r="AJ191" s="140">
        <v>0</v>
      </c>
      <c r="AK191" s="140"/>
      <c r="AL191" s="74"/>
      <c r="AM191" s="74"/>
    </row>
    <row r="192" spans="1:39" ht="14.1" customHeight="1">
      <c r="A192" s="74"/>
      <c r="B192" s="76" t="s">
        <v>2729</v>
      </c>
      <c r="C192" s="74"/>
      <c r="D192" s="76" t="s">
        <v>8364</v>
      </c>
      <c r="E192" s="74"/>
      <c r="F192" s="76" t="s">
        <v>8586</v>
      </c>
      <c r="G192" s="74"/>
      <c r="H192" s="103">
        <v>3</v>
      </c>
      <c r="I192" s="74"/>
      <c r="J192" s="103">
        <v>3</v>
      </c>
      <c r="K192" s="74"/>
      <c r="L192" s="76" t="s">
        <v>8359</v>
      </c>
      <c r="M192" s="74"/>
      <c r="N192" s="76"/>
      <c r="O192" s="74"/>
      <c r="P192" s="103">
        <v>160395</v>
      </c>
      <c r="Q192" s="74"/>
      <c r="R192" s="76" t="s">
        <v>8407</v>
      </c>
      <c r="S192" s="74"/>
      <c r="T192" s="77">
        <v>46186</v>
      </c>
      <c r="U192" s="74"/>
      <c r="V192" s="76" t="s">
        <v>8171</v>
      </c>
      <c r="W192" s="74"/>
      <c r="X192" s="103">
        <v>664335</v>
      </c>
      <c r="Y192" s="74"/>
      <c r="Z192" s="103">
        <v>664335</v>
      </c>
      <c r="AA192" s="74"/>
      <c r="AB192" s="76" t="s">
        <v>8361</v>
      </c>
      <c r="AC192" s="74"/>
      <c r="AD192" s="76" t="s">
        <v>8362</v>
      </c>
      <c r="AE192" s="74"/>
      <c r="AF192" s="76" t="s">
        <v>6239</v>
      </c>
      <c r="AG192" s="74"/>
      <c r="AH192" s="76" t="s">
        <v>8363</v>
      </c>
      <c r="AI192" s="74"/>
      <c r="AJ192" s="140">
        <v>0</v>
      </c>
      <c r="AK192" s="140"/>
      <c r="AL192" s="74"/>
      <c r="AM192" s="74"/>
    </row>
    <row r="193" spans="1:39" ht="14.1" customHeight="1">
      <c r="A193" s="74"/>
      <c r="B193" s="76" t="s">
        <v>1942</v>
      </c>
      <c r="C193" s="74"/>
      <c r="D193" s="76" t="s">
        <v>8364</v>
      </c>
      <c r="E193" s="74"/>
      <c r="F193" s="76" t="s">
        <v>8451</v>
      </c>
      <c r="G193" s="74"/>
      <c r="H193" s="103">
        <v>6</v>
      </c>
      <c r="I193" s="74"/>
      <c r="J193" s="103">
        <v>6</v>
      </c>
      <c r="K193" s="74"/>
      <c r="L193" s="76" t="s">
        <v>8359</v>
      </c>
      <c r="M193" s="74"/>
      <c r="N193" s="76"/>
      <c r="O193" s="74"/>
      <c r="P193" s="103">
        <v>553890</v>
      </c>
      <c r="Q193" s="74"/>
      <c r="R193" s="76" t="s">
        <v>8587</v>
      </c>
      <c r="S193" s="74"/>
      <c r="T193" s="77">
        <v>46186</v>
      </c>
      <c r="U193" s="74"/>
      <c r="V193" s="76" t="s">
        <v>8479</v>
      </c>
      <c r="W193" s="74"/>
      <c r="X193" s="103">
        <v>553890</v>
      </c>
      <c r="Y193" s="74"/>
      <c r="Z193" s="103">
        <v>553890</v>
      </c>
      <c r="AA193" s="74"/>
      <c r="AB193" s="76" t="s">
        <v>8361</v>
      </c>
      <c r="AC193" s="74"/>
      <c r="AD193" s="76" t="s">
        <v>8362</v>
      </c>
      <c r="AE193" s="74"/>
      <c r="AF193" s="76" t="s">
        <v>6134</v>
      </c>
      <c r="AG193" s="74"/>
      <c r="AH193" s="76" t="s">
        <v>8363</v>
      </c>
      <c r="AI193" s="74"/>
      <c r="AJ193" s="140">
        <v>0</v>
      </c>
      <c r="AK193" s="140"/>
      <c r="AL193" s="74"/>
      <c r="AM193" s="74"/>
    </row>
    <row r="194" spans="1:39" ht="14.1" customHeight="1">
      <c r="A194" s="74"/>
      <c r="B194" s="76" t="s">
        <v>1887</v>
      </c>
      <c r="C194" s="74"/>
      <c r="D194" s="76" t="s">
        <v>8364</v>
      </c>
      <c r="E194" s="74"/>
      <c r="F194" s="76" t="s">
        <v>8588</v>
      </c>
      <c r="G194" s="74"/>
      <c r="H194" s="103">
        <v>6</v>
      </c>
      <c r="I194" s="74"/>
      <c r="J194" s="103">
        <v>6</v>
      </c>
      <c r="K194" s="74"/>
      <c r="L194" s="76" t="s">
        <v>8359</v>
      </c>
      <c r="M194" s="74"/>
      <c r="N194" s="76" t="s">
        <v>8433</v>
      </c>
      <c r="O194" s="74"/>
      <c r="P194" s="103">
        <v>553890</v>
      </c>
      <c r="Q194" s="74"/>
      <c r="R194" s="76" t="s">
        <v>8434</v>
      </c>
      <c r="S194" s="74"/>
      <c r="T194" s="77">
        <v>46188</v>
      </c>
      <c r="U194" s="74"/>
      <c r="V194" s="76" t="s">
        <v>8435</v>
      </c>
      <c r="W194" s="74"/>
      <c r="X194" s="103">
        <v>4431120</v>
      </c>
      <c r="Y194" s="74"/>
      <c r="Z194" s="103">
        <v>4431120</v>
      </c>
      <c r="AA194" s="74"/>
      <c r="AB194" s="76" t="s">
        <v>8361</v>
      </c>
      <c r="AC194" s="74"/>
      <c r="AD194" s="76" t="s">
        <v>8362</v>
      </c>
      <c r="AE194" s="74"/>
      <c r="AF194" s="76" t="s">
        <v>8436</v>
      </c>
      <c r="AG194" s="74"/>
      <c r="AH194" s="76" t="s">
        <v>8363</v>
      </c>
      <c r="AI194" s="74"/>
      <c r="AJ194" s="140">
        <v>0</v>
      </c>
      <c r="AK194" s="140"/>
      <c r="AL194" s="74"/>
      <c r="AM194" s="74"/>
    </row>
    <row r="195" spans="1:39" ht="14.1" customHeight="1">
      <c r="A195" s="74"/>
      <c r="B195" s="76" t="s">
        <v>1942</v>
      </c>
      <c r="C195" s="74"/>
      <c r="D195" s="76" t="s">
        <v>8364</v>
      </c>
      <c r="E195" s="74"/>
      <c r="F195" s="76" t="s">
        <v>8451</v>
      </c>
      <c r="G195" s="74"/>
      <c r="H195" s="103">
        <v>12</v>
      </c>
      <c r="I195" s="74"/>
      <c r="J195" s="103">
        <v>12</v>
      </c>
      <c r="K195" s="74"/>
      <c r="L195" s="76" t="s">
        <v>8359</v>
      </c>
      <c r="M195" s="74"/>
      <c r="N195" s="76" t="s">
        <v>8433</v>
      </c>
      <c r="O195" s="74"/>
      <c r="P195" s="103">
        <v>1107780</v>
      </c>
      <c r="Q195" s="74"/>
      <c r="R195" s="76" t="s">
        <v>8434</v>
      </c>
      <c r="S195" s="74"/>
      <c r="T195" s="77">
        <v>46188</v>
      </c>
      <c r="U195" s="74"/>
      <c r="V195" s="76" t="s">
        <v>8435</v>
      </c>
      <c r="W195" s="74"/>
      <c r="X195" s="103">
        <v>4431120</v>
      </c>
      <c r="Y195" s="74"/>
      <c r="Z195" s="103">
        <v>4431120</v>
      </c>
      <c r="AA195" s="74"/>
      <c r="AB195" s="76" t="s">
        <v>8361</v>
      </c>
      <c r="AC195" s="74"/>
      <c r="AD195" s="76" t="s">
        <v>8362</v>
      </c>
      <c r="AE195" s="74"/>
      <c r="AF195" s="76" t="s">
        <v>8436</v>
      </c>
      <c r="AG195" s="74"/>
      <c r="AH195" s="76" t="s">
        <v>8363</v>
      </c>
      <c r="AI195" s="74"/>
      <c r="AJ195" s="140">
        <v>0</v>
      </c>
      <c r="AK195" s="140"/>
      <c r="AL195" s="74"/>
      <c r="AM195" s="74"/>
    </row>
    <row r="196" spans="1:39" ht="23.1" customHeight="1">
      <c r="A196" s="74"/>
      <c r="B196" s="76" t="s">
        <v>1117</v>
      </c>
      <c r="C196" s="74"/>
      <c r="D196" s="76" t="s">
        <v>8364</v>
      </c>
      <c r="E196" s="74"/>
      <c r="F196" s="76" t="s">
        <v>8374</v>
      </c>
      <c r="G196" s="74"/>
      <c r="H196" s="103">
        <v>1</v>
      </c>
      <c r="I196" s="74"/>
      <c r="J196" s="103">
        <v>4</v>
      </c>
      <c r="K196" s="74"/>
      <c r="L196" s="76" t="s">
        <v>22</v>
      </c>
      <c r="M196" s="74"/>
      <c r="N196" s="76" t="s">
        <v>8582</v>
      </c>
      <c r="O196" s="74"/>
      <c r="P196" s="103">
        <v>687090</v>
      </c>
      <c r="Q196" s="74"/>
      <c r="R196" s="76" t="s">
        <v>8589</v>
      </c>
      <c r="S196" s="74"/>
      <c r="T196" s="77">
        <v>46192</v>
      </c>
      <c r="U196" s="74"/>
      <c r="V196" s="76" t="s">
        <v>8229</v>
      </c>
      <c r="W196" s="74"/>
      <c r="X196" s="103">
        <v>1497390</v>
      </c>
      <c r="Y196" s="74"/>
      <c r="Z196" s="103">
        <v>1497390</v>
      </c>
      <c r="AA196" s="74"/>
      <c r="AB196" s="76" t="s">
        <v>8361</v>
      </c>
      <c r="AC196" s="74"/>
      <c r="AD196" s="76" t="s">
        <v>8362</v>
      </c>
      <c r="AE196" s="74"/>
      <c r="AF196" s="76" t="s">
        <v>6183</v>
      </c>
      <c r="AG196" s="74"/>
      <c r="AH196" s="76" t="s">
        <v>8363</v>
      </c>
      <c r="AI196" s="74"/>
      <c r="AJ196" s="140">
        <v>0</v>
      </c>
      <c r="AK196" s="140"/>
      <c r="AL196" s="74"/>
      <c r="AM196" s="74"/>
    </row>
    <row r="197" spans="1:39" ht="23.1" customHeight="1">
      <c r="A197" s="74"/>
      <c r="B197" s="76" t="s">
        <v>1235</v>
      </c>
      <c r="C197" s="74"/>
      <c r="D197" s="76" t="s">
        <v>8364</v>
      </c>
      <c r="E197" s="74"/>
      <c r="F197" s="76" t="s">
        <v>8455</v>
      </c>
      <c r="G197" s="74"/>
      <c r="H197" s="103">
        <v>1</v>
      </c>
      <c r="I197" s="74"/>
      <c r="J197" s="103">
        <v>1</v>
      </c>
      <c r="K197" s="74"/>
      <c r="L197" s="76" t="s">
        <v>147</v>
      </c>
      <c r="M197" s="74"/>
      <c r="N197" s="76" t="s">
        <v>8582</v>
      </c>
      <c r="O197" s="74"/>
      <c r="P197" s="103">
        <v>810300</v>
      </c>
      <c r="Q197" s="74"/>
      <c r="R197" s="76" t="s">
        <v>8589</v>
      </c>
      <c r="S197" s="74"/>
      <c r="T197" s="77">
        <v>46192</v>
      </c>
      <c r="U197" s="74"/>
      <c r="V197" s="76" t="s">
        <v>8229</v>
      </c>
      <c r="W197" s="74"/>
      <c r="X197" s="103">
        <v>1497390</v>
      </c>
      <c r="Y197" s="74"/>
      <c r="Z197" s="103">
        <v>1497390</v>
      </c>
      <c r="AA197" s="74"/>
      <c r="AB197" s="76" t="s">
        <v>8361</v>
      </c>
      <c r="AC197" s="74"/>
      <c r="AD197" s="76" t="s">
        <v>8362</v>
      </c>
      <c r="AE197" s="74"/>
      <c r="AF197" s="76" t="s">
        <v>6183</v>
      </c>
      <c r="AG197" s="74"/>
      <c r="AH197" s="76" t="s">
        <v>8363</v>
      </c>
      <c r="AI197" s="74"/>
      <c r="AJ197" s="140">
        <v>0</v>
      </c>
      <c r="AK197" s="140"/>
      <c r="AL197" s="74"/>
      <c r="AM197" s="74"/>
    </row>
    <row r="198" spans="1:39" ht="23.1" customHeight="1">
      <c r="A198" s="74"/>
      <c r="B198" s="76" t="s">
        <v>1117</v>
      </c>
      <c r="C198" s="74"/>
      <c r="D198" s="76" t="s">
        <v>8364</v>
      </c>
      <c r="E198" s="74"/>
      <c r="F198" s="76" t="s">
        <v>8374</v>
      </c>
      <c r="G198" s="74"/>
      <c r="H198" s="103">
        <v>4</v>
      </c>
      <c r="I198" s="74"/>
      <c r="J198" s="103">
        <v>4</v>
      </c>
      <c r="K198" s="74"/>
      <c r="L198" s="76" t="s">
        <v>8359</v>
      </c>
      <c r="M198" s="74"/>
      <c r="N198" s="76" t="s">
        <v>8590</v>
      </c>
      <c r="O198" s="74"/>
      <c r="P198" s="103">
        <v>687090</v>
      </c>
      <c r="Q198" s="74"/>
      <c r="R198" s="76" t="s">
        <v>8591</v>
      </c>
      <c r="S198" s="74"/>
      <c r="T198" s="77">
        <v>46188</v>
      </c>
      <c r="U198" s="74"/>
      <c r="V198" s="76" t="s">
        <v>8072</v>
      </c>
      <c r="W198" s="74"/>
      <c r="X198" s="103">
        <v>687090</v>
      </c>
      <c r="Y198" s="74"/>
      <c r="Z198" s="103">
        <v>687090</v>
      </c>
      <c r="AA198" s="74"/>
      <c r="AB198" s="76" t="s">
        <v>8361</v>
      </c>
      <c r="AC198" s="74"/>
      <c r="AD198" s="76" t="s">
        <v>8362</v>
      </c>
      <c r="AE198" s="74"/>
      <c r="AF198" s="76" t="s">
        <v>6175</v>
      </c>
      <c r="AG198" s="74"/>
      <c r="AH198" s="76" t="s">
        <v>8363</v>
      </c>
      <c r="AI198" s="74"/>
      <c r="AJ198" s="140">
        <v>0</v>
      </c>
      <c r="AK198" s="140"/>
      <c r="AL198" s="74"/>
      <c r="AM198" s="74"/>
    </row>
    <row r="199" spans="1:39" ht="14.1" customHeight="1">
      <c r="A199" s="74"/>
      <c r="B199" s="76" t="s">
        <v>2814</v>
      </c>
      <c r="C199" s="74"/>
      <c r="D199" s="76" t="s">
        <v>2811</v>
      </c>
      <c r="E199" s="74"/>
      <c r="F199" s="76" t="s">
        <v>8592</v>
      </c>
      <c r="G199" s="74"/>
      <c r="H199" s="103">
        <v>1</v>
      </c>
      <c r="I199" s="74"/>
      <c r="J199" s="103">
        <v>1</v>
      </c>
      <c r="K199" s="74"/>
      <c r="L199" s="76" t="s">
        <v>8359</v>
      </c>
      <c r="M199" s="74"/>
      <c r="N199" s="76"/>
      <c r="O199" s="74"/>
      <c r="P199" s="103">
        <v>237632.5</v>
      </c>
      <c r="Q199" s="74"/>
      <c r="R199" s="76" t="s">
        <v>8593</v>
      </c>
      <c r="S199" s="74"/>
      <c r="T199" s="77">
        <v>46188</v>
      </c>
      <c r="U199" s="74"/>
      <c r="V199" s="76" t="s">
        <v>8036</v>
      </c>
      <c r="W199" s="74"/>
      <c r="X199" s="103">
        <v>518000</v>
      </c>
      <c r="Y199" s="74"/>
      <c r="Z199" s="103">
        <v>518000</v>
      </c>
      <c r="AA199" s="74"/>
      <c r="AB199" s="76" t="s">
        <v>8361</v>
      </c>
      <c r="AC199" s="74"/>
      <c r="AD199" s="76" t="s">
        <v>8362</v>
      </c>
      <c r="AE199" s="74"/>
      <c r="AF199" s="76" t="s">
        <v>6124</v>
      </c>
      <c r="AG199" s="74"/>
      <c r="AH199" s="76" t="s">
        <v>8363</v>
      </c>
      <c r="AI199" s="74"/>
      <c r="AJ199" s="140">
        <v>0</v>
      </c>
      <c r="AK199" s="140"/>
      <c r="AL199" s="74"/>
      <c r="AM199" s="74"/>
    </row>
    <row r="200" spans="1:39" ht="14.1" customHeight="1">
      <c r="A200" s="74"/>
      <c r="B200" s="76" t="s">
        <v>2824</v>
      </c>
      <c r="C200" s="74"/>
      <c r="D200" s="76" t="s">
        <v>2811</v>
      </c>
      <c r="E200" s="74"/>
      <c r="F200" s="76" t="s">
        <v>8594</v>
      </c>
      <c r="G200" s="74"/>
      <c r="H200" s="103">
        <v>1</v>
      </c>
      <c r="I200" s="74"/>
      <c r="J200" s="103">
        <v>1</v>
      </c>
      <c r="K200" s="74"/>
      <c r="L200" s="76" t="s">
        <v>8359</v>
      </c>
      <c r="M200" s="74"/>
      <c r="N200" s="76"/>
      <c r="O200" s="74"/>
      <c r="P200" s="103">
        <v>280367.5</v>
      </c>
      <c r="Q200" s="74"/>
      <c r="R200" s="76" t="s">
        <v>8593</v>
      </c>
      <c r="S200" s="74"/>
      <c r="T200" s="77">
        <v>46188</v>
      </c>
      <c r="U200" s="74"/>
      <c r="V200" s="76" t="s">
        <v>8036</v>
      </c>
      <c r="W200" s="74"/>
      <c r="X200" s="103">
        <v>518000</v>
      </c>
      <c r="Y200" s="74"/>
      <c r="Z200" s="103">
        <v>518000</v>
      </c>
      <c r="AA200" s="74"/>
      <c r="AB200" s="76" t="s">
        <v>8361</v>
      </c>
      <c r="AC200" s="74"/>
      <c r="AD200" s="76" t="s">
        <v>8362</v>
      </c>
      <c r="AE200" s="74"/>
      <c r="AF200" s="76" t="s">
        <v>6124</v>
      </c>
      <c r="AG200" s="74"/>
      <c r="AH200" s="76" t="s">
        <v>8363</v>
      </c>
      <c r="AI200" s="74"/>
      <c r="AJ200" s="140">
        <v>0</v>
      </c>
      <c r="AK200" s="140"/>
      <c r="AL200" s="74"/>
      <c r="AM200" s="74"/>
    </row>
    <row r="201" spans="1:39" ht="14.1" customHeight="1">
      <c r="A201" s="74"/>
      <c r="B201" s="76" t="s">
        <v>885</v>
      </c>
      <c r="C201" s="74"/>
      <c r="D201" s="76" t="s">
        <v>8364</v>
      </c>
      <c r="E201" s="74"/>
      <c r="F201" s="76" t="s">
        <v>8595</v>
      </c>
      <c r="G201" s="74"/>
      <c r="H201" s="103">
        <v>2</v>
      </c>
      <c r="I201" s="74"/>
      <c r="J201" s="103">
        <v>2</v>
      </c>
      <c r="K201" s="74"/>
      <c r="L201" s="76" t="s">
        <v>8359</v>
      </c>
      <c r="M201" s="74"/>
      <c r="N201" s="76"/>
      <c r="O201" s="74"/>
      <c r="P201" s="103">
        <v>91575</v>
      </c>
      <c r="Q201" s="74"/>
      <c r="R201" s="76" t="s">
        <v>8596</v>
      </c>
      <c r="S201" s="74"/>
      <c r="T201" s="77">
        <v>46186</v>
      </c>
      <c r="U201" s="74"/>
      <c r="V201" s="76" t="s">
        <v>8015</v>
      </c>
      <c r="W201" s="74"/>
      <c r="X201" s="103">
        <v>778665</v>
      </c>
      <c r="Y201" s="74"/>
      <c r="Z201" s="103">
        <v>778665</v>
      </c>
      <c r="AA201" s="74"/>
      <c r="AB201" s="76" t="s">
        <v>8361</v>
      </c>
      <c r="AC201" s="74"/>
      <c r="AD201" s="76" t="s">
        <v>8362</v>
      </c>
      <c r="AE201" s="74"/>
      <c r="AF201" s="76" t="s">
        <v>6134</v>
      </c>
      <c r="AG201" s="74"/>
      <c r="AH201" s="76" t="s">
        <v>8363</v>
      </c>
      <c r="AI201" s="74"/>
      <c r="AJ201" s="140">
        <v>0</v>
      </c>
      <c r="AK201" s="140"/>
      <c r="AL201" s="74"/>
      <c r="AM201" s="74"/>
    </row>
    <row r="202" spans="1:39" ht="14.1" customHeight="1">
      <c r="A202" s="74"/>
      <c r="B202" s="76" t="s">
        <v>1942</v>
      </c>
      <c r="C202" s="74"/>
      <c r="D202" s="76" t="s">
        <v>8364</v>
      </c>
      <c r="E202" s="74"/>
      <c r="F202" s="76" t="s">
        <v>8451</v>
      </c>
      <c r="G202" s="74"/>
      <c r="H202" s="103">
        <v>1</v>
      </c>
      <c r="I202" s="74"/>
      <c r="J202" s="103">
        <v>24</v>
      </c>
      <c r="K202" s="74"/>
      <c r="L202" s="76" t="s">
        <v>22</v>
      </c>
      <c r="M202" s="74"/>
      <c r="N202" s="76" t="s">
        <v>8366</v>
      </c>
      <c r="O202" s="74"/>
      <c r="P202" s="103">
        <v>2215560</v>
      </c>
      <c r="Q202" s="74"/>
      <c r="R202" s="76" t="s">
        <v>8597</v>
      </c>
      <c r="S202" s="74"/>
      <c r="T202" s="77">
        <v>46190</v>
      </c>
      <c r="U202" s="74"/>
      <c r="V202" s="76" t="s">
        <v>8159</v>
      </c>
      <c r="W202" s="74"/>
      <c r="X202" s="103">
        <v>2215560</v>
      </c>
      <c r="Y202" s="74"/>
      <c r="Z202" s="103">
        <v>2215560</v>
      </c>
      <c r="AA202" s="74"/>
      <c r="AB202" s="76" t="s">
        <v>8361</v>
      </c>
      <c r="AC202" s="74"/>
      <c r="AD202" s="76" t="s">
        <v>8362</v>
      </c>
      <c r="AE202" s="74"/>
      <c r="AF202" s="76" t="s">
        <v>6239</v>
      </c>
      <c r="AG202" s="74"/>
      <c r="AH202" s="76" t="s">
        <v>8363</v>
      </c>
      <c r="AI202" s="74"/>
      <c r="AJ202" s="140">
        <v>0</v>
      </c>
      <c r="AK202" s="140"/>
      <c r="AL202" s="74"/>
      <c r="AM202" s="74"/>
    </row>
    <row r="203" spans="1:39" ht="14.1" customHeight="1">
      <c r="A203" s="74"/>
      <c r="B203" s="76" t="s">
        <v>1741</v>
      </c>
      <c r="C203" s="74"/>
      <c r="D203" s="76" t="s">
        <v>8364</v>
      </c>
      <c r="E203" s="74"/>
      <c r="F203" s="76" t="s">
        <v>8560</v>
      </c>
      <c r="G203" s="74"/>
      <c r="H203" s="103">
        <v>12</v>
      </c>
      <c r="I203" s="74"/>
      <c r="J203" s="103">
        <v>12</v>
      </c>
      <c r="K203" s="74"/>
      <c r="L203" s="76" t="s">
        <v>8359</v>
      </c>
      <c r="M203" s="74"/>
      <c r="N203" s="76" t="s">
        <v>8366</v>
      </c>
      <c r="O203" s="74"/>
      <c r="P203" s="103">
        <v>1107780</v>
      </c>
      <c r="Q203" s="74"/>
      <c r="R203" s="76" t="s">
        <v>8598</v>
      </c>
      <c r="S203" s="74"/>
      <c r="T203" s="77">
        <v>46190</v>
      </c>
      <c r="U203" s="74"/>
      <c r="V203" s="76" t="s">
        <v>8077</v>
      </c>
      <c r="W203" s="74"/>
      <c r="X203" s="103">
        <v>2215560</v>
      </c>
      <c r="Y203" s="74"/>
      <c r="Z203" s="103">
        <v>2215560</v>
      </c>
      <c r="AA203" s="74"/>
      <c r="AB203" s="76" t="s">
        <v>8361</v>
      </c>
      <c r="AC203" s="74"/>
      <c r="AD203" s="76" t="s">
        <v>8362</v>
      </c>
      <c r="AE203" s="74"/>
      <c r="AF203" s="76" t="s">
        <v>6175</v>
      </c>
      <c r="AG203" s="74"/>
      <c r="AH203" s="76" t="s">
        <v>8363</v>
      </c>
      <c r="AI203" s="74"/>
      <c r="AJ203" s="140">
        <v>0</v>
      </c>
      <c r="AK203" s="140"/>
      <c r="AL203" s="74"/>
      <c r="AM203" s="74"/>
    </row>
    <row r="204" spans="1:39" ht="23.1" customHeight="1">
      <c r="A204" s="74"/>
      <c r="B204" s="76" t="s">
        <v>762</v>
      </c>
      <c r="C204" s="74"/>
      <c r="D204" s="76" t="s">
        <v>8387</v>
      </c>
      <c r="E204" s="74"/>
      <c r="F204" s="76" t="s">
        <v>8599</v>
      </c>
      <c r="G204" s="74"/>
      <c r="H204" s="103">
        <v>1</v>
      </c>
      <c r="I204" s="74"/>
      <c r="J204" s="103">
        <v>1</v>
      </c>
      <c r="K204" s="74"/>
      <c r="L204" s="76" t="s">
        <v>147</v>
      </c>
      <c r="M204" s="74"/>
      <c r="N204" s="76"/>
      <c r="O204" s="74"/>
      <c r="P204" s="103">
        <v>264087.5</v>
      </c>
      <c r="Q204" s="74"/>
      <c r="R204" s="76" t="s">
        <v>8600</v>
      </c>
      <c r="S204" s="74"/>
      <c r="T204" s="77">
        <v>46189</v>
      </c>
      <c r="U204" s="74"/>
      <c r="V204" s="76" t="s">
        <v>8261</v>
      </c>
      <c r="W204" s="74"/>
      <c r="X204" s="103">
        <v>264087.5</v>
      </c>
      <c r="Y204" s="74"/>
      <c r="Z204" s="103">
        <v>264087.5</v>
      </c>
      <c r="AA204" s="74"/>
      <c r="AB204" s="76" t="s">
        <v>8361</v>
      </c>
      <c r="AC204" s="74"/>
      <c r="AD204" s="76" t="s">
        <v>8362</v>
      </c>
      <c r="AE204" s="74"/>
      <c r="AF204" s="76" t="s">
        <v>6196</v>
      </c>
      <c r="AG204" s="74"/>
      <c r="AH204" s="76" t="s">
        <v>8363</v>
      </c>
      <c r="AI204" s="74"/>
      <c r="AJ204" s="140">
        <v>0</v>
      </c>
      <c r="AK204" s="140"/>
      <c r="AL204" s="74"/>
      <c r="AM204" s="74"/>
    </row>
    <row r="205" spans="1:39" ht="14.1" customHeight="1">
      <c r="A205" s="74"/>
      <c r="B205" s="76" t="s">
        <v>1946</v>
      </c>
      <c r="C205" s="74"/>
      <c r="D205" s="76" t="s">
        <v>8364</v>
      </c>
      <c r="E205" s="74"/>
      <c r="F205" s="76" t="s">
        <v>8454</v>
      </c>
      <c r="G205" s="74"/>
      <c r="H205" s="103">
        <v>6</v>
      </c>
      <c r="I205" s="74"/>
      <c r="J205" s="103">
        <v>6</v>
      </c>
      <c r="K205" s="74"/>
      <c r="L205" s="76" t="s">
        <v>8359</v>
      </c>
      <c r="M205" s="74"/>
      <c r="N205" s="76" t="s">
        <v>8366</v>
      </c>
      <c r="O205" s="74"/>
      <c r="P205" s="103">
        <v>553890</v>
      </c>
      <c r="Q205" s="74"/>
      <c r="R205" s="76" t="s">
        <v>8601</v>
      </c>
      <c r="S205" s="74"/>
      <c r="T205" s="77">
        <v>46192</v>
      </c>
      <c r="U205" s="74"/>
      <c r="V205" s="76" t="s">
        <v>8106</v>
      </c>
      <c r="W205" s="74"/>
      <c r="X205" s="103">
        <v>2215560</v>
      </c>
      <c r="Y205" s="74"/>
      <c r="Z205" s="103">
        <v>2215560</v>
      </c>
      <c r="AA205" s="74"/>
      <c r="AB205" s="76" t="s">
        <v>8361</v>
      </c>
      <c r="AC205" s="74"/>
      <c r="AD205" s="76" t="s">
        <v>8362</v>
      </c>
      <c r="AE205" s="74"/>
      <c r="AF205" s="76" t="s">
        <v>6128</v>
      </c>
      <c r="AG205" s="74"/>
      <c r="AH205" s="76" t="s">
        <v>8363</v>
      </c>
      <c r="AI205" s="74"/>
      <c r="AJ205" s="140">
        <v>0</v>
      </c>
      <c r="AK205" s="140"/>
      <c r="AL205" s="74"/>
      <c r="AM205" s="74"/>
    </row>
    <row r="206" spans="1:39" ht="14.1" customHeight="1">
      <c r="A206" s="74"/>
      <c r="B206" s="76" t="s">
        <v>1741</v>
      </c>
      <c r="C206" s="74"/>
      <c r="D206" s="76" t="s">
        <v>8364</v>
      </c>
      <c r="E206" s="74"/>
      <c r="F206" s="76" t="s">
        <v>8560</v>
      </c>
      <c r="G206" s="74"/>
      <c r="H206" s="103">
        <v>6</v>
      </c>
      <c r="I206" s="74"/>
      <c r="J206" s="103">
        <v>6</v>
      </c>
      <c r="K206" s="74"/>
      <c r="L206" s="76" t="s">
        <v>8359</v>
      </c>
      <c r="M206" s="74"/>
      <c r="N206" s="76" t="s">
        <v>8366</v>
      </c>
      <c r="O206" s="74"/>
      <c r="P206" s="103">
        <v>553890</v>
      </c>
      <c r="Q206" s="74"/>
      <c r="R206" s="76" t="s">
        <v>8601</v>
      </c>
      <c r="S206" s="74"/>
      <c r="T206" s="77">
        <v>46192</v>
      </c>
      <c r="U206" s="74"/>
      <c r="V206" s="76" t="s">
        <v>8106</v>
      </c>
      <c r="W206" s="74"/>
      <c r="X206" s="103">
        <v>2215560</v>
      </c>
      <c r="Y206" s="74"/>
      <c r="Z206" s="103">
        <v>2215560</v>
      </c>
      <c r="AA206" s="74"/>
      <c r="AB206" s="76" t="s">
        <v>8361</v>
      </c>
      <c r="AC206" s="74"/>
      <c r="AD206" s="76" t="s">
        <v>8362</v>
      </c>
      <c r="AE206" s="74"/>
      <c r="AF206" s="76" t="s">
        <v>6128</v>
      </c>
      <c r="AG206" s="74"/>
      <c r="AH206" s="76" t="s">
        <v>8363</v>
      </c>
      <c r="AI206" s="74"/>
      <c r="AJ206" s="140">
        <v>0</v>
      </c>
      <c r="AK206" s="140"/>
      <c r="AL206" s="74"/>
      <c r="AM206" s="74"/>
    </row>
    <row r="207" spans="1:39" ht="14.1" customHeight="1">
      <c r="A207" s="74"/>
      <c r="B207" s="76" t="s">
        <v>1761</v>
      </c>
      <c r="C207" s="74"/>
      <c r="D207" s="76" t="s">
        <v>8364</v>
      </c>
      <c r="E207" s="74"/>
      <c r="F207" s="76" t="s">
        <v>8492</v>
      </c>
      <c r="G207" s="74"/>
      <c r="H207" s="103">
        <v>6</v>
      </c>
      <c r="I207" s="74"/>
      <c r="J207" s="103">
        <v>6</v>
      </c>
      <c r="K207" s="74"/>
      <c r="L207" s="76" t="s">
        <v>8359</v>
      </c>
      <c r="M207" s="74"/>
      <c r="N207" s="76" t="s">
        <v>8366</v>
      </c>
      <c r="O207" s="74"/>
      <c r="P207" s="103">
        <v>553890</v>
      </c>
      <c r="Q207" s="74"/>
      <c r="R207" s="76" t="s">
        <v>8601</v>
      </c>
      <c r="S207" s="74"/>
      <c r="T207" s="77">
        <v>46192</v>
      </c>
      <c r="U207" s="74"/>
      <c r="V207" s="76" t="s">
        <v>8106</v>
      </c>
      <c r="W207" s="74"/>
      <c r="X207" s="103">
        <v>2215560</v>
      </c>
      <c r="Y207" s="74"/>
      <c r="Z207" s="103">
        <v>2215560</v>
      </c>
      <c r="AA207" s="74"/>
      <c r="AB207" s="76" t="s">
        <v>8361</v>
      </c>
      <c r="AC207" s="74"/>
      <c r="AD207" s="76" t="s">
        <v>8362</v>
      </c>
      <c r="AE207" s="74"/>
      <c r="AF207" s="76" t="s">
        <v>6128</v>
      </c>
      <c r="AG207" s="74"/>
      <c r="AH207" s="76" t="s">
        <v>8363</v>
      </c>
      <c r="AI207" s="74"/>
      <c r="AJ207" s="140">
        <v>0</v>
      </c>
      <c r="AK207" s="140"/>
      <c r="AL207" s="74"/>
      <c r="AM207" s="74"/>
    </row>
    <row r="208" spans="1:39" ht="14.1" customHeight="1">
      <c r="A208" s="74"/>
      <c r="B208" s="76" t="s">
        <v>1843</v>
      </c>
      <c r="C208" s="74"/>
      <c r="D208" s="76" t="s">
        <v>8364</v>
      </c>
      <c r="E208" s="74"/>
      <c r="F208" s="76" t="s">
        <v>8602</v>
      </c>
      <c r="G208" s="74"/>
      <c r="H208" s="103">
        <v>3</v>
      </c>
      <c r="I208" s="74"/>
      <c r="J208" s="103">
        <v>3</v>
      </c>
      <c r="K208" s="74"/>
      <c r="L208" s="76" t="s">
        <v>8359</v>
      </c>
      <c r="M208" s="74"/>
      <c r="N208" s="76" t="s">
        <v>8366</v>
      </c>
      <c r="O208" s="74"/>
      <c r="P208" s="103">
        <v>276945</v>
      </c>
      <c r="Q208" s="74"/>
      <c r="R208" s="76" t="s">
        <v>8601</v>
      </c>
      <c r="S208" s="74"/>
      <c r="T208" s="77">
        <v>46192</v>
      </c>
      <c r="U208" s="74"/>
      <c r="V208" s="76" t="s">
        <v>8106</v>
      </c>
      <c r="W208" s="74"/>
      <c r="X208" s="103">
        <v>2215560</v>
      </c>
      <c r="Y208" s="74"/>
      <c r="Z208" s="103">
        <v>2215560</v>
      </c>
      <c r="AA208" s="74"/>
      <c r="AB208" s="76" t="s">
        <v>8361</v>
      </c>
      <c r="AC208" s="74"/>
      <c r="AD208" s="76" t="s">
        <v>8362</v>
      </c>
      <c r="AE208" s="74"/>
      <c r="AF208" s="76" t="s">
        <v>6128</v>
      </c>
      <c r="AG208" s="74"/>
      <c r="AH208" s="76" t="s">
        <v>8363</v>
      </c>
      <c r="AI208" s="74"/>
      <c r="AJ208" s="140">
        <v>0</v>
      </c>
      <c r="AK208" s="140"/>
      <c r="AL208" s="74"/>
      <c r="AM208" s="74"/>
    </row>
    <row r="209" spans="1:39" ht="14.1" customHeight="1">
      <c r="A209" s="74"/>
      <c r="B209" s="76" t="s">
        <v>1917</v>
      </c>
      <c r="C209" s="74"/>
      <c r="D209" s="76" t="s">
        <v>8364</v>
      </c>
      <c r="E209" s="74"/>
      <c r="F209" s="76" t="s">
        <v>8603</v>
      </c>
      <c r="G209" s="74"/>
      <c r="H209" s="103">
        <v>3</v>
      </c>
      <c r="I209" s="74"/>
      <c r="J209" s="103">
        <v>3</v>
      </c>
      <c r="K209" s="74"/>
      <c r="L209" s="76" t="s">
        <v>8359</v>
      </c>
      <c r="M209" s="74"/>
      <c r="N209" s="76" t="s">
        <v>8366</v>
      </c>
      <c r="O209" s="74"/>
      <c r="P209" s="103">
        <v>276945</v>
      </c>
      <c r="Q209" s="74"/>
      <c r="R209" s="76" t="s">
        <v>8601</v>
      </c>
      <c r="S209" s="74"/>
      <c r="T209" s="77">
        <v>46192</v>
      </c>
      <c r="U209" s="74"/>
      <c r="V209" s="76" t="s">
        <v>8106</v>
      </c>
      <c r="W209" s="74"/>
      <c r="X209" s="103">
        <v>2215560</v>
      </c>
      <c r="Y209" s="74"/>
      <c r="Z209" s="103">
        <v>2215560</v>
      </c>
      <c r="AA209" s="74"/>
      <c r="AB209" s="76" t="s">
        <v>8361</v>
      </c>
      <c r="AC209" s="74"/>
      <c r="AD209" s="76" t="s">
        <v>8362</v>
      </c>
      <c r="AE209" s="74"/>
      <c r="AF209" s="76" t="s">
        <v>6128</v>
      </c>
      <c r="AG209" s="74"/>
      <c r="AH209" s="76" t="s">
        <v>8363</v>
      </c>
      <c r="AI209" s="74"/>
      <c r="AJ209" s="140">
        <v>0</v>
      </c>
      <c r="AK209" s="140"/>
      <c r="AL209" s="74"/>
      <c r="AM209" s="74"/>
    </row>
    <row r="210" spans="1:39" ht="14.1" customHeight="1">
      <c r="A210" s="74"/>
      <c r="B210" s="76" t="s">
        <v>1235</v>
      </c>
      <c r="C210" s="74"/>
      <c r="D210" s="76" t="s">
        <v>8364</v>
      </c>
      <c r="E210" s="74"/>
      <c r="F210" s="76" t="s">
        <v>8455</v>
      </c>
      <c r="G210" s="74"/>
      <c r="H210" s="103">
        <v>1</v>
      </c>
      <c r="I210" s="74"/>
      <c r="J210" s="103">
        <v>1</v>
      </c>
      <c r="K210" s="74"/>
      <c r="L210" s="76" t="s">
        <v>147</v>
      </c>
      <c r="M210" s="74"/>
      <c r="N210" s="76" t="s">
        <v>8541</v>
      </c>
      <c r="O210" s="74"/>
      <c r="P210" s="103">
        <v>810300</v>
      </c>
      <c r="Q210" s="74"/>
      <c r="R210" s="76" t="s">
        <v>8542</v>
      </c>
      <c r="S210" s="74"/>
      <c r="T210" s="77">
        <v>46188</v>
      </c>
      <c r="U210" s="74"/>
      <c r="V210" s="76" t="s">
        <v>8056</v>
      </c>
      <c r="W210" s="74"/>
      <c r="X210" s="103">
        <v>1620600</v>
      </c>
      <c r="Y210" s="74"/>
      <c r="Z210" s="103">
        <v>1620600</v>
      </c>
      <c r="AA210" s="74"/>
      <c r="AB210" s="76" t="s">
        <v>8361</v>
      </c>
      <c r="AC210" s="74"/>
      <c r="AD210" s="76" t="s">
        <v>8362</v>
      </c>
      <c r="AE210" s="74"/>
      <c r="AF210" s="76" t="s">
        <v>6124</v>
      </c>
      <c r="AG210" s="74"/>
      <c r="AH210" s="76" t="s">
        <v>8363</v>
      </c>
      <c r="AI210" s="74"/>
      <c r="AJ210" s="140">
        <v>0</v>
      </c>
      <c r="AK210" s="140"/>
      <c r="AL210" s="74"/>
      <c r="AM210" s="74"/>
    </row>
    <row r="211" spans="1:39" ht="23.1" customHeight="1">
      <c r="A211" s="74"/>
      <c r="B211" s="76" t="s">
        <v>765</v>
      </c>
      <c r="C211" s="74"/>
      <c r="D211" s="76" t="s">
        <v>8387</v>
      </c>
      <c r="E211" s="74"/>
      <c r="F211" s="76" t="s">
        <v>8604</v>
      </c>
      <c r="G211" s="74"/>
      <c r="H211" s="103">
        <v>12</v>
      </c>
      <c r="I211" s="74"/>
      <c r="J211" s="103">
        <v>12</v>
      </c>
      <c r="K211" s="74"/>
      <c r="L211" s="76" t="s">
        <v>147</v>
      </c>
      <c r="M211" s="74"/>
      <c r="N211" s="76" t="s">
        <v>8419</v>
      </c>
      <c r="O211" s="74"/>
      <c r="P211" s="103">
        <v>3169050</v>
      </c>
      <c r="Q211" s="74"/>
      <c r="R211" s="76" t="s">
        <v>8605</v>
      </c>
      <c r="S211" s="74"/>
      <c r="T211" s="77">
        <v>46192</v>
      </c>
      <c r="U211" s="74"/>
      <c r="V211" s="76" t="s">
        <v>8260</v>
      </c>
      <c r="W211" s="74"/>
      <c r="X211" s="103">
        <v>3169050</v>
      </c>
      <c r="Y211" s="74"/>
      <c r="Z211" s="103">
        <v>3169050</v>
      </c>
      <c r="AA211" s="74"/>
      <c r="AB211" s="76" t="s">
        <v>8361</v>
      </c>
      <c r="AC211" s="74"/>
      <c r="AD211" s="76" t="s">
        <v>8362</v>
      </c>
      <c r="AE211" s="74"/>
      <c r="AF211" s="76" t="s">
        <v>6196</v>
      </c>
      <c r="AG211" s="74"/>
      <c r="AH211" s="76" t="s">
        <v>8363</v>
      </c>
      <c r="AI211" s="74"/>
      <c r="AJ211" s="140">
        <v>0</v>
      </c>
      <c r="AK211" s="140"/>
      <c r="AL211" s="74"/>
      <c r="AM211" s="74"/>
    </row>
    <row r="212" spans="1:39" ht="0.95" customHeight="1">
      <c r="A212" s="74"/>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1"/>
      <c r="AB212" s="141"/>
      <c r="AC212" s="141"/>
      <c r="AD212" s="141"/>
      <c r="AE212" s="141"/>
      <c r="AF212" s="141"/>
      <c r="AG212" s="141"/>
      <c r="AH212" s="141"/>
      <c r="AI212" s="141"/>
      <c r="AJ212" s="141"/>
      <c r="AK212" s="141"/>
      <c r="AL212" s="141"/>
      <c r="AM212" s="74"/>
    </row>
    <row r="213" spans="1:39" ht="12.95" customHeight="1">
      <c r="A213" s="74"/>
      <c r="B213" s="142" t="s">
        <v>8411</v>
      </c>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c r="AM213" s="74"/>
    </row>
    <row r="214" spans="1:39" ht="12.95" customHeight="1">
      <c r="A214" s="74"/>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c r="AA214" s="142"/>
      <c r="AB214" s="142"/>
      <c r="AC214" s="142"/>
      <c r="AD214" s="142"/>
      <c r="AE214" s="142"/>
      <c r="AF214" s="142"/>
      <c r="AG214" s="142"/>
      <c r="AH214" s="142"/>
      <c r="AI214" s="142"/>
      <c r="AJ214" s="142"/>
      <c r="AK214" s="142"/>
      <c r="AL214" s="142"/>
      <c r="AM214" s="74"/>
    </row>
    <row r="215" spans="1:39" ht="12.95" customHeight="1">
      <c r="A215" s="74"/>
      <c r="B215" s="143" t="s">
        <v>8412</v>
      </c>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3"/>
      <c r="AM215" s="74"/>
    </row>
    <row r="216" spans="1:39" ht="12.95" customHeight="1">
      <c r="A216" s="74"/>
      <c r="B216" s="144" t="s">
        <v>8606</v>
      </c>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3" t="s">
        <v>8414</v>
      </c>
      <c r="AL216" s="143"/>
      <c r="AM216" s="74"/>
    </row>
    <row r="217" spans="1:39" ht="17.100000000000001" customHeight="1">
      <c r="A217" s="74"/>
      <c r="B217" s="135" t="s">
        <v>8339</v>
      </c>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74"/>
    </row>
    <row r="218" spans="1:39" ht="23.1" customHeight="1">
      <c r="A218" s="74"/>
      <c r="B218" s="136" t="s">
        <v>8340</v>
      </c>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c r="AD218" s="136"/>
      <c r="AE218" s="136"/>
      <c r="AF218" s="136"/>
      <c r="AG218" s="136"/>
      <c r="AH218" s="136"/>
      <c r="AI218" s="136"/>
      <c r="AJ218" s="136"/>
      <c r="AK218" s="136"/>
      <c r="AL218" s="136"/>
      <c r="AM218" s="74"/>
    </row>
    <row r="219" spans="1:39" ht="15.95" customHeight="1">
      <c r="A219" s="74"/>
      <c r="B219" s="137" t="s">
        <v>8341</v>
      </c>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c r="AA219" s="137"/>
      <c r="AB219" s="137"/>
      <c r="AC219" s="137"/>
      <c r="AD219" s="137"/>
      <c r="AE219" s="137"/>
      <c r="AF219" s="137"/>
      <c r="AG219" s="137"/>
      <c r="AH219" s="137"/>
      <c r="AI219" s="137"/>
      <c r="AJ219" s="137"/>
      <c r="AK219" s="137"/>
      <c r="AL219" s="137"/>
      <c r="AM219" s="74"/>
    </row>
    <row r="220" spans="1:39" ht="12" customHeight="1">
      <c r="A220" s="74"/>
      <c r="B220" s="138" t="s">
        <v>8342</v>
      </c>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M220" s="74"/>
    </row>
    <row r="221" spans="1:39" ht="44.1" customHeight="1">
      <c r="A221" s="74"/>
      <c r="B221" s="75" t="s">
        <v>8343</v>
      </c>
      <c r="C221" s="74"/>
      <c r="D221" s="75" t="s">
        <v>8344</v>
      </c>
      <c r="E221" s="74"/>
      <c r="F221" s="75" t="s">
        <v>8345</v>
      </c>
      <c r="G221" s="74"/>
      <c r="H221" s="104" t="s">
        <v>6103</v>
      </c>
      <c r="I221" s="74"/>
      <c r="J221" s="104" t="s">
        <v>8346</v>
      </c>
      <c r="K221" s="74"/>
      <c r="L221" s="75" t="s">
        <v>8347</v>
      </c>
      <c r="M221" s="74"/>
      <c r="N221" s="75" t="s">
        <v>8348</v>
      </c>
      <c r="O221" s="74"/>
      <c r="P221" s="104" t="s">
        <v>8349</v>
      </c>
      <c r="Q221" s="74"/>
      <c r="R221" s="75" t="s">
        <v>8350</v>
      </c>
      <c r="S221" s="74"/>
      <c r="T221" s="75" t="s">
        <v>6100</v>
      </c>
      <c r="U221" s="74"/>
      <c r="V221" s="75" t="s">
        <v>8007</v>
      </c>
      <c r="W221" s="74"/>
      <c r="X221" s="104" t="s">
        <v>8351</v>
      </c>
      <c r="Y221" s="74"/>
      <c r="Z221" s="104" t="s">
        <v>8008</v>
      </c>
      <c r="AA221" s="74"/>
      <c r="AB221" s="75" t="s">
        <v>8352</v>
      </c>
      <c r="AC221" s="74"/>
      <c r="AD221" s="75" t="s">
        <v>8353</v>
      </c>
      <c r="AE221" s="74"/>
      <c r="AF221" s="75" t="s">
        <v>8354</v>
      </c>
      <c r="AG221" s="74"/>
      <c r="AH221" s="75" t="s">
        <v>8355</v>
      </c>
      <c r="AI221" s="74"/>
      <c r="AJ221" s="139" t="s">
        <v>8356</v>
      </c>
      <c r="AK221" s="139"/>
      <c r="AL221" s="74"/>
      <c r="AM221" s="74"/>
    </row>
    <row r="222" spans="1:39" ht="14.1" customHeight="1">
      <c r="A222" s="74"/>
      <c r="B222" s="76" t="s">
        <v>1235</v>
      </c>
      <c r="C222" s="74"/>
      <c r="D222" s="76" t="s">
        <v>8364</v>
      </c>
      <c r="E222" s="74"/>
      <c r="F222" s="76" t="s">
        <v>8455</v>
      </c>
      <c r="G222" s="74"/>
      <c r="H222" s="103">
        <v>1</v>
      </c>
      <c r="I222" s="74"/>
      <c r="J222" s="103">
        <v>1</v>
      </c>
      <c r="K222" s="74"/>
      <c r="L222" s="76" t="s">
        <v>147</v>
      </c>
      <c r="M222" s="74"/>
      <c r="N222" s="76" t="s">
        <v>8375</v>
      </c>
      <c r="O222" s="74"/>
      <c r="P222" s="103">
        <v>810300</v>
      </c>
      <c r="Q222" s="74"/>
      <c r="R222" s="76" t="s">
        <v>8607</v>
      </c>
      <c r="S222" s="74"/>
      <c r="T222" s="77">
        <v>46192</v>
      </c>
      <c r="U222" s="74"/>
      <c r="V222" s="76" t="s">
        <v>8236</v>
      </c>
      <c r="W222" s="74"/>
      <c r="X222" s="103">
        <v>810300</v>
      </c>
      <c r="Y222" s="74"/>
      <c r="Z222" s="103">
        <v>810300</v>
      </c>
      <c r="AA222" s="74"/>
      <c r="AB222" s="76" t="s">
        <v>8361</v>
      </c>
      <c r="AC222" s="74"/>
      <c r="AD222" s="76" t="s">
        <v>8362</v>
      </c>
      <c r="AE222" s="74"/>
      <c r="AF222" s="76" t="s">
        <v>6134</v>
      </c>
      <c r="AG222" s="74"/>
      <c r="AH222" s="76" t="s">
        <v>8363</v>
      </c>
      <c r="AI222" s="74"/>
      <c r="AJ222" s="140">
        <v>0</v>
      </c>
      <c r="AK222" s="140"/>
      <c r="AL222" s="74"/>
      <c r="AM222" s="74"/>
    </row>
    <row r="223" spans="1:39" ht="14.1" customHeight="1">
      <c r="A223" s="74"/>
      <c r="B223" s="76" t="s">
        <v>1869</v>
      </c>
      <c r="C223" s="74"/>
      <c r="D223" s="76" t="s">
        <v>8364</v>
      </c>
      <c r="E223" s="74"/>
      <c r="F223" s="76" t="s">
        <v>8608</v>
      </c>
      <c r="G223" s="74"/>
      <c r="H223" s="103">
        <v>2</v>
      </c>
      <c r="I223" s="74"/>
      <c r="J223" s="103">
        <v>2</v>
      </c>
      <c r="K223" s="74"/>
      <c r="L223" s="76" t="s">
        <v>8359</v>
      </c>
      <c r="M223" s="74"/>
      <c r="N223" s="76" t="s">
        <v>8426</v>
      </c>
      <c r="O223" s="74"/>
      <c r="P223" s="103">
        <v>184630</v>
      </c>
      <c r="Q223" s="74"/>
      <c r="R223" s="76" t="s">
        <v>8609</v>
      </c>
      <c r="S223" s="74"/>
      <c r="T223" s="77">
        <v>46192</v>
      </c>
      <c r="U223" s="74"/>
      <c r="V223" s="76" t="s">
        <v>8089</v>
      </c>
      <c r="W223" s="74"/>
      <c r="X223" s="103">
        <v>553890</v>
      </c>
      <c r="Y223" s="74"/>
      <c r="Z223" s="103">
        <v>553890</v>
      </c>
      <c r="AA223" s="74"/>
      <c r="AB223" s="76" t="s">
        <v>8361</v>
      </c>
      <c r="AC223" s="74"/>
      <c r="AD223" s="76" t="s">
        <v>8362</v>
      </c>
      <c r="AE223" s="74"/>
      <c r="AF223" s="76" t="s">
        <v>6143</v>
      </c>
      <c r="AG223" s="74"/>
      <c r="AH223" s="76" t="s">
        <v>8363</v>
      </c>
      <c r="AI223" s="74"/>
      <c r="AJ223" s="140">
        <v>0</v>
      </c>
      <c r="AK223" s="140"/>
      <c r="AL223" s="74"/>
      <c r="AM223" s="74"/>
    </row>
    <row r="224" spans="1:39" ht="14.1" customHeight="1">
      <c r="A224" s="74"/>
      <c r="B224" s="76" t="s">
        <v>1919</v>
      </c>
      <c r="C224" s="74"/>
      <c r="D224" s="76" t="s">
        <v>8364</v>
      </c>
      <c r="E224" s="74"/>
      <c r="F224" s="76" t="s">
        <v>8480</v>
      </c>
      <c r="G224" s="74"/>
      <c r="H224" s="103">
        <v>4</v>
      </c>
      <c r="I224" s="74"/>
      <c r="J224" s="103">
        <v>4</v>
      </c>
      <c r="K224" s="74"/>
      <c r="L224" s="76" t="s">
        <v>8359</v>
      </c>
      <c r="M224" s="74"/>
      <c r="N224" s="76" t="s">
        <v>8426</v>
      </c>
      <c r="O224" s="74"/>
      <c r="P224" s="103">
        <v>369260</v>
      </c>
      <c r="Q224" s="74"/>
      <c r="R224" s="76" t="s">
        <v>8609</v>
      </c>
      <c r="S224" s="74"/>
      <c r="T224" s="77">
        <v>46192</v>
      </c>
      <c r="U224" s="74"/>
      <c r="V224" s="76" t="s">
        <v>8089</v>
      </c>
      <c r="W224" s="74"/>
      <c r="X224" s="103">
        <v>553890</v>
      </c>
      <c r="Y224" s="74"/>
      <c r="Z224" s="103">
        <v>553890</v>
      </c>
      <c r="AA224" s="74"/>
      <c r="AB224" s="76" t="s">
        <v>8361</v>
      </c>
      <c r="AC224" s="74"/>
      <c r="AD224" s="76" t="s">
        <v>8362</v>
      </c>
      <c r="AE224" s="74"/>
      <c r="AF224" s="76" t="s">
        <v>6143</v>
      </c>
      <c r="AG224" s="74"/>
      <c r="AH224" s="76" t="s">
        <v>8363</v>
      </c>
      <c r="AI224" s="74"/>
      <c r="AJ224" s="140">
        <v>0</v>
      </c>
      <c r="AK224" s="140"/>
      <c r="AL224" s="74"/>
      <c r="AM224" s="74"/>
    </row>
    <row r="225" spans="1:39" ht="14.1" customHeight="1">
      <c r="A225" s="74"/>
      <c r="B225" s="76" t="s">
        <v>958</v>
      </c>
      <c r="C225" s="74"/>
      <c r="D225" s="76" t="s">
        <v>8364</v>
      </c>
      <c r="E225" s="74"/>
      <c r="F225" s="76" t="s">
        <v>8610</v>
      </c>
      <c r="G225" s="74"/>
      <c r="H225" s="103">
        <v>2</v>
      </c>
      <c r="I225" s="74"/>
      <c r="J225" s="103">
        <v>2</v>
      </c>
      <c r="K225" s="74"/>
      <c r="L225" s="76" t="s">
        <v>8359</v>
      </c>
      <c r="M225" s="74"/>
      <c r="N225" s="76" t="s">
        <v>8375</v>
      </c>
      <c r="O225" s="74"/>
      <c r="P225" s="103">
        <v>343545</v>
      </c>
      <c r="Q225" s="74"/>
      <c r="R225" s="76" t="s">
        <v>8611</v>
      </c>
      <c r="S225" s="74"/>
      <c r="T225" s="77">
        <v>46189</v>
      </c>
      <c r="U225" s="74"/>
      <c r="V225" s="76" t="s">
        <v>8016</v>
      </c>
      <c r="W225" s="74"/>
      <c r="X225" s="103">
        <v>687090</v>
      </c>
      <c r="Y225" s="74"/>
      <c r="Z225" s="103">
        <v>687090</v>
      </c>
      <c r="AA225" s="74"/>
      <c r="AB225" s="76" t="s">
        <v>8361</v>
      </c>
      <c r="AC225" s="74"/>
      <c r="AD225" s="76" t="s">
        <v>8362</v>
      </c>
      <c r="AE225" s="74"/>
      <c r="AF225" s="76" t="s">
        <v>6134</v>
      </c>
      <c r="AG225" s="74"/>
      <c r="AH225" s="76" t="s">
        <v>8363</v>
      </c>
      <c r="AI225" s="74"/>
      <c r="AJ225" s="140">
        <v>0</v>
      </c>
      <c r="AK225" s="140"/>
      <c r="AL225" s="74"/>
      <c r="AM225" s="74"/>
    </row>
    <row r="226" spans="1:39" ht="14.1" customHeight="1">
      <c r="A226" s="74"/>
      <c r="B226" s="76" t="s">
        <v>1044</v>
      </c>
      <c r="C226" s="74"/>
      <c r="D226" s="76" t="s">
        <v>8364</v>
      </c>
      <c r="E226" s="74"/>
      <c r="F226" s="76" t="s">
        <v>8612</v>
      </c>
      <c r="G226" s="74"/>
      <c r="H226" s="103">
        <v>2</v>
      </c>
      <c r="I226" s="74"/>
      <c r="J226" s="103">
        <v>2</v>
      </c>
      <c r="K226" s="74"/>
      <c r="L226" s="76" t="s">
        <v>8359</v>
      </c>
      <c r="M226" s="74"/>
      <c r="N226" s="76" t="s">
        <v>8375</v>
      </c>
      <c r="O226" s="74"/>
      <c r="P226" s="103">
        <v>343545</v>
      </c>
      <c r="Q226" s="74"/>
      <c r="R226" s="76" t="s">
        <v>8611</v>
      </c>
      <c r="S226" s="74"/>
      <c r="T226" s="77">
        <v>46189</v>
      </c>
      <c r="U226" s="74"/>
      <c r="V226" s="76" t="s">
        <v>8016</v>
      </c>
      <c r="W226" s="74"/>
      <c r="X226" s="103">
        <v>687090</v>
      </c>
      <c r="Y226" s="74"/>
      <c r="Z226" s="103">
        <v>687090</v>
      </c>
      <c r="AA226" s="74"/>
      <c r="AB226" s="76" t="s">
        <v>8361</v>
      </c>
      <c r="AC226" s="74"/>
      <c r="AD226" s="76" t="s">
        <v>8362</v>
      </c>
      <c r="AE226" s="74"/>
      <c r="AF226" s="76" t="s">
        <v>6134</v>
      </c>
      <c r="AG226" s="74"/>
      <c r="AH226" s="76" t="s">
        <v>8363</v>
      </c>
      <c r="AI226" s="74"/>
      <c r="AJ226" s="140">
        <v>0</v>
      </c>
      <c r="AK226" s="140"/>
      <c r="AL226" s="74"/>
      <c r="AM226" s="74"/>
    </row>
    <row r="227" spans="1:39" ht="14.1" customHeight="1">
      <c r="A227" s="74"/>
      <c r="B227" s="76" t="s">
        <v>576</v>
      </c>
      <c r="C227" s="74"/>
      <c r="D227" s="76" t="s">
        <v>8369</v>
      </c>
      <c r="E227" s="74"/>
      <c r="F227" s="76" t="s">
        <v>8613</v>
      </c>
      <c r="G227" s="74"/>
      <c r="H227" s="103">
        <v>1</v>
      </c>
      <c r="I227" s="74"/>
      <c r="J227" s="103">
        <v>4</v>
      </c>
      <c r="K227" s="74"/>
      <c r="L227" s="76" t="s">
        <v>22</v>
      </c>
      <c r="M227" s="74"/>
      <c r="N227" s="76"/>
      <c r="O227" s="74"/>
      <c r="P227" s="103">
        <v>385736.1</v>
      </c>
      <c r="Q227" s="74"/>
      <c r="R227" s="76" t="s">
        <v>8614</v>
      </c>
      <c r="S227" s="74"/>
      <c r="T227" s="77">
        <v>46189</v>
      </c>
      <c r="U227" s="74"/>
      <c r="V227" s="76" t="s">
        <v>8082</v>
      </c>
      <c r="W227" s="74"/>
      <c r="X227" s="103">
        <v>385736.1</v>
      </c>
      <c r="Y227" s="74"/>
      <c r="Z227" s="103">
        <v>385736.1</v>
      </c>
      <c r="AA227" s="74"/>
      <c r="AB227" s="76" t="s">
        <v>8361</v>
      </c>
      <c r="AC227" s="74"/>
      <c r="AD227" s="76" t="s">
        <v>8362</v>
      </c>
      <c r="AE227" s="74"/>
      <c r="AF227" s="76" t="s">
        <v>6143</v>
      </c>
      <c r="AG227" s="74"/>
      <c r="AH227" s="76" t="s">
        <v>8363</v>
      </c>
      <c r="AI227" s="74"/>
      <c r="AJ227" s="140">
        <v>0</v>
      </c>
      <c r="AK227" s="140"/>
      <c r="AL227" s="74"/>
      <c r="AM227" s="74"/>
    </row>
    <row r="228" spans="1:39" ht="23.1" customHeight="1">
      <c r="A228" s="74"/>
      <c r="B228" s="76" t="s">
        <v>1942</v>
      </c>
      <c r="C228" s="74"/>
      <c r="D228" s="76" t="s">
        <v>8364</v>
      </c>
      <c r="E228" s="74"/>
      <c r="F228" s="76" t="s">
        <v>8451</v>
      </c>
      <c r="G228" s="74"/>
      <c r="H228" s="103">
        <v>48</v>
      </c>
      <c r="I228" s="74"/>
      <c r="J228" s="103">
        <v>48</v>
      </c>
      <c r="K228" s="74"/>
      <c r="L228" s="76" t="s">
        <v>8359</v>
      </c>
      <c r="M228" s="74"/>
      <c r="N228" s="76" t="s">
        <v>8615</v>
      </c>
      <c r="O228" s="74"/>
      <c r="P228" s="103">
        <v>4431120</v>
      </c>
      <c r="Q228" s="74"/>
      <c r="R228" s="76" t="s">
        <v>8616</v>
      </c>
      <c r="S228" s="74"/>
      <c r="T228" s="77">
        <v>46186</v>
      </c>
      <c r="U228" s="74"/>
      <c r="V228" s="76" t="s">
        <v>8191</v>
      </c>
      <c r="W228" s="74"/>
      <c r="X228" s="103">
        <v>8862240</v>
      </c>
      <c r="Y228" s="74"/>
      <c r="Z228" s="103">
        <v>8862240</v>
      </c>
      <c r="AA228" s="74"/>
      <c r="AB228" s="76" t="s">
        <v>8361</v>
      </c>
      <c r="AC228" s="74"/>
      <c r="AD228" s="76" t="s">
        <v>8362</v>
      </c>
      <c r="AE228" s="74"/>
      <c r="AF228" s="76" t="s">
        <v>6201</v>
      </c>
      <c r="AG228" s="74"/>
      <c r="AH228" s="76" t="s">
        <v>8363</v>
      </c>
      <c r="AI228" s="74"/>
      <c r="AJ228" s="140">
        <v>0</v>
      </c>
      <c r="AK228" s="140"/>
      <c r="AL228" s="74"/>
      <c r="AM228" s="74"/>
    </row>
    <row r="229" spans="1:39" ht="23.1" customHeight="1">
      <c r="A229" s="74"/>
      <c r="B229" s="76" t="s">
        <v>1946</v>
      </c>
      <c r="C229" s="74"/>
      <c r="D229" s="76" t="s">
        <v>8364</v>
      </c>
      <c r="E229" s="74"/>
      <c r="F229" s="76" t="s">
        <v>8454</v>
      </c>
      <c r="G229" s="74"/>
      <c r="H229" s="103">
        <v>48</v>
      </c>
      <c r="I229" s="74"/>
      <c r="J229" s="103">
        <v>48</v>
      </c>
      <c r="K229" s="74"/>
      <c r="L229" s="76" t="s">
        <v>8359</v>
      </c>
      <c r="M229" s="74"/>
      <c r="N229" s="76" t="s">
        <v>8615</v>
      </c>
      <c r="O229" s="74"/>
      <c r="P229" s="103">
        <v>4431120</v>
      </c>
      <c r="Q229" s="74"/>
      <c r="R229" s="76" t="s">
        <v>8616</v>
      </c>
      <c r="S229" s="74"/>
      <c r="T229" s="77">
        <v>46186</v>
      </c>
      <c r="U229" s="74"/>
      <c r="V229" s="76" t="s">
        <v>8191</v>
      </c>
      <c r="W229" s="74"/>
      <c r="X229" s="103">
        <v>8862240</v>
      </c>
      <c r="Y229" s="74"/>
      <c r="Z229" s="103">
        <v>8862240</v>
      </c>
      <c r="AA229" s="74"/>
      <c r="AB229" s="76" t="s">
        <v>8361</v>
      </c>
      <c r="AC229" s="74"/>
      <c r="AD229" s="76" t="s">
        <v>8362</v>
      </c>
      <c r="AE229" s="74"/>
      <c r="AF229" s="76" t="s">
        <v>6201</v>
      </c>
      <c r="AG229" s="74"/>
      <c r="AH229" s="76" t="s">
        <v>8363</v>
      </c>
      <c r="AI229" s="74"/>
      <c r="AJ229" s="140">
        <v>0</v>
      </c>
      <c r="AK229" s="140"/>
      <c r="AL229" s="74"/>
      <c r="AM229" s="74"/>
    </row>
    <row r="230" spans="1:39" ht="23.1" customHeight="1">
      <c r="A230" s="74"/>
      <c r="B230" s="76" t="s">
        <v>2785</v>
      </c>
      <c r="C230" s="74"/>
      <c r="D230" s="76" t="s">
        <v>8357</v>
      </c>
      <c r="E230" s="74"/>
      <c r="F230" s="76" t="s">
        <v>8543</v>
      </c>
      <c r="G230" s="74"/>
      <c r="H230" s="103">
        <v>2</v>
      </c>
      <c r="I230" s="74"/>
      <c r="J230" s="103">
        <v>12</v>
      </c>
      <c r="K230" s="74"/>
      <c r="L230" s="76" t="s">
        <v>22</v>
      </c>
      <c r="M230" s="74"/>
      <c r="N230" s="76"/>
      <c r="O230" s="74"/>
      <c r="P230" s="103">
        <v>361860</v>
      </c>
      <c r="Q230" s="74"/>
      <c r="R230" s="76" t="s">
        <v>8617</v>
      </c>
      <c r="S230" s="74"/>
      <c r="T230" s="77">
        <v>46188</v>
      </c>
      <c r="U230" s="74"/>
      <c r="V230" s="76" t="s">
        <v>8177</v>
      </c>
      <c r="W230" s="74"/>
      <c r="X230" s="103">
        <v>361860</v>
      </c>
      <c r="Y230" s="74"/>
      <c r="Z230" s="103">
        <v>361860</v>
      </c>
      <c r="AA230" s="74"/>
      <c r="AB230" s="76" t="s">
        <v>8361</v>
      </c>
      <c r="AC230" s="74"/>
      <c r="AD230" s="76" t="s">
        <v>8362</v>
      </c>
      <c r="AE230" s="74"/>
      <c r="AF230" s="76" t="s">
        <v>6239</v>
      </c>
      <c r="AG230" s="74"/>
      <c r="AH230" s="76" t="s">
        <v>8363</v>
      </c>
      <c r="AI230" s="74"/>
      <c r="AJ230" s="140">
        <v>0</v>
      </c>
      <c r="AK230" s="140"/>
      <c r="AL230" s="74"/>
      <c r="AM230" s="74"/>
    </row>
    <row r="231" spans="1:39" ht="14.1" customHeight="1">
      <c r="A231" s="74"/>
      <c r="B231" s="76" t="s">
        <v>917</v>
      </c>
      <c r="C231" s="74"/>
      <c r="D231" s="76" t="s">
        <v>8364</v>
      </c>
      <c r="E231" s="74"/>
      <c r="F231" s="76" t="s">
        <v>8618</v>
      </c>
      <c r="G231" s="74"/>
      <c r="H231" s="103">
        <v>2</v>
      </c>
      <c r="I231" s="74"/>
      <c r="J231" s="103">
        <v>2</v>
      </c>
      <c r="K231" s="74"/>
      <c r="L231" s="76" t="s">
        <v>8359</v>
      </c>
      <c r="M231" s="74"/>
      <c r="N231" s="76" t="s">
        <v>8619</v>
      </c>
      <c r="O231" s="74"/>
      <c r="P231" s="103">
        <v>91575</v>
      </c>
      <c r="Q231" s="74"/>
      <c r="R231" s="76" t="s">
        <v>8620</v>
      </c>
      <c r="S231" s="74"/>
      <c r="T231" s="77">
        <v>46190</v>
      </c>
      <c r="U231" s="74"/>
      <c r="V231" s="76" t="s">
        <v>8405</v>
      </c>
      <c r="W231" s="74"/>
      <c r="X231" s="103">
        <v>645465</v>
      </c>
      <c r="Y231" s="74"/>
      <c r="Z231" s="103">
        <v>645465</v>
      </c>
      <c r="AA231" s="74"/>
      <c r="AB231" s="76" t="s">
        <v>8361</v>
      </c>
      <c r="AC231" s="74"/>
      <c r="AD231" s="76" t="s">
        <v>8362</v>
      </c>
      <c r="AE231" s="74"/>
      <c r="AF231" s="76" t="s">
        <v>6143</v>
      </c>
      <c r="AG231" s="74"/>
      <c r="AH231" s="76" t="s">
        <v>8363</v>
      </c>
      <c r="AI231" s="74"/>
      <c r="AJ231" s="140">
        <v>0</v>
      </c>
      <c r="AK231" s="140"/>
      <c r="AL231" s="74"/>
      <c r="AM231" s="74"/>
    </row>
    <row r="232" spans="1:39" ht="14.1" customHeight="1">
      <c r="A232" s="74"/>
      <c r="B232" s="76" t="s">
        <v>1117</v>
      </c>
      <c r="C232" s="74"/>
      <c r="D232" s="76" t="s">
        <v>8364</v>
      </c>
      <c r="E232" s="74"/>
      <c r="F232" s="76" t="s">
        <v>8374</v>
      </c>
      <c r="G232" s="74"/>
      <c r="H232" s="103">
        <v>2</v>
      </c>
      <c r="I232" s="74"/>
      <c r="J232" s="103">
        <v>8</v>
      </c>
      <c r="K232" s="74"/>
      <c r="L232" s="76" t="s">
        <v>22</v>
      </c>
      <c r="M232" s="74"/>
      <c r="N232" s="76" t="s">
        <v>8392</v>
      </c>
      <c r="O232" s="74"/>
      <c r="P232" s="103">
        <v>1374180</v>
      </c>
      <c r="Q232" s="74"/>
      <c r="R232" s="76" t="s">
        <v>8621</v>
      </c>
      <c r="S232" s="74"/>
      <c r="T232" s="77">
        <v>46191</v>
      </c>
      <c r="U232" s="74"/>
      <c r="V232" s="76" t="s">
        <v>8155</v>
      </c>
      <c r="W232" s="74"/>
      <c r="X232" s="103">
        <v>1374180</v>
      </c>
      <c r="Y232" s="74"/>
      <c r="Z232" s="103">
        <v>1374180</v>
      </c>
      <c r="AA232" s="74"/>
      <c r="AB232" s="76" t="s">
        <v>8361</v>
      </c>
      <c r="AC232" s="74"/>
      <c r="AD232" s="76" t="s">
        <v>8362</v>
      </c>
      <c r="AE232" s="74"/>
      <c r="AF232" s="76" t="s">
        <v>6239</v>
      </c>
      <c r="AG232" s="74"/>
      <c r="AH232" s="76" t="s">
        <v>8363</v>
      </c>
      <c r="AI232" s="74"/>
      <c r="AJ232" s="140">
        <v>0</v>
      </c>
      <c r="AK232" s="140"/>
      <c r="AL232" s="74"/>
      <c r="AM232" s="74"/>
    </row>
    <row r="233" spans="1:39" ht="14.1" customHeight="1">
      <c r="A233" s="74"/>
      <c r="B233" s="76" t="s">
        <v>216</v>
      </c>
      <c r="C233" s="74"/>
      <c r="D233" s="76" t="s">
        <v>8369</v>
      </c>
      <c r="E233" s="74"/>
      <c r="F233" s="76" t="s">
        <v>8622</v>
      </c>
      <c r="G233" s="74"/>
      <c r="H233" s="103">
        <v>6</v>
      </c>
      <c r="I233" s="74"/>
      <c r="J233" s="103">
        <v>6</v>
      </c>
      <c r="K233" s="74"/>
      <c r="L233" s="76" t="s">
        <v>8359</v>
      </c>
      <c r="M233" s="74"/>
      <c r="N233" s="76" t="s">
        <v>8623</v>
      </c>
      <c r="O233" s="74"/>
      <c r="P233" s="103">
        <v>404595</v>
      </c>
      <c r="Q233" s="74"/>
      <c r="R233" s="76" t="s">
        <v>8624</v>
      </c>
      <c r="S233" s="74"/>
      <c r="T233" s="77">
        <v>46193</v>
      </c>
      <c r="U233" s="74"/>
      <c r="V233" s="76" t="s">
        <v>8317</v>
      </c>
      <c r="W233" s="74"/>
      <c r="X233" s="103">
        <v>1618380</v>
      </c>
      <c r="Y233" s="74"/>
      <c r="Z233" s="103">
        <v>1618380</v>
      </c>
      <c r="AA233" s="74"/>
      <c r="AB233" s="76" t="s">
        <v>8361</v>
      </c>
      <c r="AC233" s="74"/>
      <c r="AD233" s="76" t="s">
        <v>8362</v>
      </c>
      <c r="AE233" s="74"/>
      <c r="AF233" s="76" t="s">
        <v>6287</v>
      </c>
      <c r="AG233" s="74"/>
      <c r="AH233" s="76" t="s">
        <v>8625</v>
      </c>
      <c r="AI233" s="74"/>
      <c r="AJ233" s="140">
        <v>0</v>
      </c>
      <c r="AK233" s="140"/>
      <c r="AL233" s="74"/>
      <c r="AM233" s="74"/>
    </row>
    <row r="234" spans="1:39" ht="14.1" customHeight="1">
      <c r="A234" s="74"/>
      <c r="B234" s="76" t="s">
        <v>228</v>
      </c>
      <c r="C234" s="74"/>
      <c r="D234" s="76" t="s">
        <v>8369</v>
      </c>
      <c r="E234" s="74"/>
      <c r="F234" s="76" t="s">
        <v>8626</v>
      </c>
      <c r="G234" s="74"/>
      <c r="H234" s="103">
        <v>6</v>
      </c>
      <c r="I234" s="74"/>
      <c r="J234" s="103">
        <v>6</v>
      </c>
      <c r="K234" s="74"/>
      <c r="L234" s="76" t="s">
        <v>8359</v>
      </c>
      <c r="M234" s="74"/>
      <c r="N234" s="76" t="s">
        <v>8623</v>
      </c>
      <c r="O234" s="74"/>
      <c r="P234" s="103">
        <v>404595</v>
      </c>
      <c r="Q234" s="74"/>
      <c r="R234" s="76" t="s">
        <v>8624</v>
      </c>
      <c r="S234" s="74"/>
      <c r="T234" s="77">
        <v>46193</v>
      </c>
      <c r="U234" s="74"/>
      <c r="V234" s="76" t="s">
        <v>8317</v>
      </c>
      <c r="W234" s="74"/>
      <c r="X234" s="103">
        <v>1618380</v>
      </c>
      <c r="Y234" s="74"/>
      <c r="Z234" s="103">
        <v>1618380</v>
      </c>
      <c r="AA234" s="74"/>
      <c r="AB234" s="76" t="s">
        <v>8361</v>
      </c>
      <c r="AC234" s="74"/>
      <c r="AD234" s="76" t="s">
        <v>8362</v>
      </c>
      <c r="AE234" s="74"/>
      <c r="AF234" s="76" t="s">
        <v>6287</v>
      </c>
      <c r="AG234" s="74"/>
      <c r="AH234" s="76" t="s">
        <v>8625</v>
      </c>
      <c r="AI234" s="74"/>
      <c r="AJ234" s="140">
        <v>0</v>
      </c>
      <c r="AK234" s="140"/>
      <c r="AL234" s="74"/>
      <c r="AM234" s="74"/>
    </row>
    <row r="235" spans="1:39" ht="14.1" customHeight="1">
      <c r="A235" s="74"/>
      <c r="B235" s="76" t="s">
        <v>246</v>
      </c>
      <c r="C235" s="74"/>
      <c r="D235" s="76" t="s">
        <v>8369</v>
      </c>
      <c r="E235" s="74"/>
      <c r="F235" s="76" t="s">
        <v>8528</v>
      </c>
      <c r="G235" s="74"/>
      <c r="H235" s="103">
        <v>12</v>
      </c>
      <c r="I235" s="74"/>
      <c r="J235" s="103">
        <v>12</v>
      </c>
      <c r="K235" s="74"/>
      <c r="L235" s="76" t="s">
        <v>8359</v>
      </c>
      <c r="M235" s="74"/>
      <c r="N235" s="76" t="s">
        <v>8623</v>
      </c>
      <c r="O235" s="74"/>
      <c r="P235" s="103">
        <v>809190</v>
      </c>
      <c r="Q235" s="74"/>
      <c r="R235" s="76" t="s">
        <v>8624</v>
      </c>
      <c r="S235" s="74"/>
      <c r="T235" s="77">
        <v>46193</v>
      </c>
      <c r="U235" s="74"/>
      <c r="V235" s="76" t="s">
        <v>8317</v>
      </c>
      <c r="W235" s="74"/>
      <c r="X235" s="103">
        <v>1618380</v>
      </c>
      <c r="Y235" s="74"/>
      <c r="Z235" s="103">
        <v>1618380</v>
      </c>
      <c r="AA235" s="74"/>
      <c r="AB235" s="76" t="s">
        <v>8361</v>
      </c>
      <c r="AC235" s="74"/>
      <c r="AD235" s="76" t="s">
        <v>8362</v>
      </c>
      <c r="AE235" s="74"/>
      <c r="AF235" s="76" t="s">
        <v>6287</v>
      </c>
      <c r="AG235" s="74"/>
      <c r="AH235" s="76" t="s">
        <v>8625</v>
      </c>
      <c r="AI235" s="74"/>
      <c r="AJ235" s="140">
        <v>0</v>
      </c>
      <c r="AK235" s="140"/>
      <c r="AL235" s="74"/>
      <c r="AM235" s="74"/>
    </row>
    <row r="236" spans="1:39" ht="23.1" customHeight="1">
      <c r="A236" s="74"/>
      <c r="B236" s="76" t="s">
        <v>742</v>
      </c>
      <c r="C236" s="74"/>
      <c r="D236" s="76" t="s">
        <v>8387</v>
      </c>
      <c r="E236" s="74"/>
      <c r="F236" s="76" t="s">
        <v>8627</v>
      </c>
      <c r="G236" s="74"/>
      <c r="H236" s="103">
        <v>1</v>
      </c>
      <c r="I236" s="74"/>
      <c r="J236" s="103">
        <v>1</v>
      </c>
      <c r="K236" s="74"/>
      <c r="L236" s="76" t="s">
        <v>147</v>
      </c>
      <c r="M236" s="74"/>
      <c r="N236" s="76" t="s">
        <v>8619</v>
      </c>
      <c r="O236" s="74"/>
      <c r="P236" s="103">
        <v>264087.5</v>
      </c>
      <c r="Q236" s="74"/>
      <c r="R236" s="76" t="s">
        <v>8628</v>
      </c>
      <c r="S236" s="74"/>
      <c r="T236" s="77">
        <v>46190</v>
      </c>
      <c r="U236" s="74"/>
      <c r="V236" s="76" t="s">
        <v>8405</v>
      </c>
      <c r="W236" s="74"/>
      <c r="X236" s="103">
        <v>264087.5</v>
      </c>
      <c r="Y236" s="74"/>
      <c r="Z236" s="103">
        <v>264087.5</v>
      </c>
      <c r="AA236" s="74"/>
      <c r="AB236" s="76" t="s">
        <v>8361</v>
      </c>
      <c r="AC236" s="74"/>
      <c r="AD236" s="76" t="s">
        <v>8362</v>
      </c>
      <c r="AE236" s="74"/>
      <c r="AF236" s="76" t="s">
        <v>6143</v>
      </c>
      <c r="AG236" s="74"/>
      <c r="AH236" s="76" t="s">
        <v>8363</v>
      </c>
      <c r="AI236" s="74"/>
      <c r="AJ236" s="140">
        <v>0</v>
      </c>
      <c r="AK236" s="140"/>
      <c r="AL236" s="74"/>
      <c r="AM236" s="74"/>
    </row>
    <row r="237" spans="1:39" ht="14.1" customHeight="1">
      <c r="A237" s="74"/>
      <c r="B237" s="76" t="s">
        <v>2665</v>
      </c>
      <c r="C237" s="74"/>
      <c r="D237" s="76" t="s">
        <v>8364</v>
      </c>
      <c r="E237" s="74"/>
      <c r="F237" s="76" t="s">
        <v>8497</v>
      </c>
      <c r="G237" s="74"/>
      <c r="H237" s="103">
        <v>3</v>
      </c>
      <c r="I237" s="74"/>
      <c r="J237" s="103">
        <v>3</v>
      </c>
      <c r="K237" s="74"/>
      <c r="L237" s="76" t="s">
        <v>8359</v>
      </c>
      <c r="M237" s="74"/>
      <c r="N237" s="76" t="s">
        <v>8578</v>
      </c>
      <c r="O237" s="74"/>
      <c r="P237" s="103">
        <v>285547.5</v>
      </c>
      <c r="Q237" s="74"/>
      <c r="R237" s="76" t="s">
        <v>8629</v>
      </c>
      <c r="S237" s="74"/>
      <c r="T237" s="77">
        <v>46190</v>
      </c>
      <c r="U237" s="74"/>
      <c r="V237" s="76" t="s">
        <v>8130</v>
      </c>
      <c r="W237" s="74"/>
      <c r="X237" s="103">
        <v>1713285</v>
      </c>
      <c r="Y237" s="74"/>
      <c r="Z237" s="103">
        <v>1713285</v>
      </c>
      <c r="AA237" s="74"/>
      <c r="AB237" s="76" t="s">
        <v>8361</v>
      </c>
      <c r="AC237" s="74"/>
      <c r="AD237" s="76" t="s">
        <v>8362</v>
      </c>
      <c r="AE237" s="74"/>
      <c r="AF237" s="76" t="s">
        <v>8397</v>
      </c>
      <c r="AG237" s="74"/>
      <c r="AH237" s="76" t="s">
        <v>8363</v>
      </c>
      <c r="AI237" s="74"/>
      <c r="AJ237" s="140">
        <v>0</v>
      </c>
      <c r="AK237" s="140"/>
      <c r="AL237" s="74"/>
      <c r="AM237" s="74"/>
    </row>
    <row r="238" spans="1:39" ht="14.1" customHeight="1">
      <c r="A238" s="74"/>
      <c r="B238" s="76" t="s">
        <v>2673</v>
      </c>
      <c r="C238" s="74"/>
      <c r="D238" s="76" t="s">
        <v>8364</v>
      </c>
      <c r="E238" s="74"/>
      <c r="F238" s="76" t="s">
        <v>8630</v>
      </c>
      <c r="G238" s="74"/>
      <c r="H238" s="103">
        <v>6</v>
      </c>
      <c r="I238" s="74"/>
      <c r="J238" s="103">
        <v>6</v>
      </c>
      <c r="K238" s="74"/>
      <c r="L238" s="76" t="s">
        <v>8359</v>
      </c>
      <c r="M238" s="74"/>
      <c r="N238" s="76" t="s">
        <v>8578</v>
      </c>
      <c r="O238" s="74"/>
      <c r="P238" s="103">
        <v>571095</v>
      </c>
      <c r="Q238" s="74"/>
      <c r="R238" s="76" t="s">
        <v>8629</v>
      </c>
      <c r="S238" s="74"/>
      <c r="T238" s="77">
        <v>46190</v>
      </c>
      <c r="U238" s="74"/>
      <c r="V238" s="76" t="s">
        <v>8130</v>
      </c>
      <c r="W238" s="74"/>
      <c r="X238" s="103">
        <v>1713285</v>
      </c>
      <c r="Y238" s="74"/>
      <c r="Z238" s="103">
        <v>1713285</v>
      </c>
      <c r="AA238" s="74"/>
      <c r="AB238" s="76" t="s">
        <v>8361</v>
      </c>
      <c r="AC238" s="74"/>
      <c r="AD238" s="76" t="s">
        <v>8362</v>
      </c>
      <c r="AE238" s="74"/>
      <c r="AF238" s="76" t="s">
        <v>8397</v>
      </c>
      <c r="AG238" s="74"/>
      <c r="AH238" s="76" t="s">
        <v>8363</v>
      </c>
      <c r="AI238" s="74"/>
      <c r="AJ238" s="140">
        <v>0</v>
      </c>
      <c r="AK238" s="140"/>
      <c r="AL238" s="74"/>
      <c r="AM238" s="74"/>
    </row>
    <row r="239" spans="1:39" ht="14.1" customHeight="1">
      <c r="A239" s="74"/>
      <c r="B239" s="76" t="s">
        <v>2679</v>
      </c>
      <c r="C239" s="74"/>
      <c r="D239" s="76" t="s">
        <v>8364</v>
      </c>
      <c r="E239" s="74"/>
      <c r="F239" s="76" t="s">
        <v>8580</v>
      </c>
      <c r="G239" s="74"/>
      <c r="H239" s="103">
        <v>3</v>
      </c>
      <c r="I239" s="74"/>
      <c r="J239" s="103">
        <v>3</v>
      </c>
      <c r="K239" s="74"/>
      <c r="L239" s="76" t="s">
        <v>8359</v>
      </c>
      <c r="M239" s="74"/>
      <c r="N239" s="76" t="s">
        <v>8578</v>
      </c>
      <c r="O239" s="74"/>
      <c r="P239" s="103">
        <v>285547.5</v>
      </c>
      <c r="Q239" s="74"/>
      <c r="R239" s="76" t="s">
        <v>8629</v>
      </c>
      <c r="S239" s="74"/>
      <c r="T239" s="77">
        <v>46190</v>
      </c>
      <c r="U239" s="74"/>
      <c r="V239" s="76" t="s">
        <v>8130</v>
      </c>
      <c r="W239" s="74"/>
      <c r="X239" s="103">
        <v>1713285</v>
      </c>
      <c r="Y239" s="74"/>
      <c r="Z239" s="103">
        <v>1713285</v>
      </c>
      <c r="AA239" s="74"/>
      <c r="AB239" s="76" t="s">
        <v>8361</v>
      </c>
      <c r="AC239" s="74"/>
      <c r="AD239" s="76" t="s">
        <v>8362</v>
      </c>
      <c r="AE239" s="74"/>
      <c r="AF239" s="76" t="s">
        <v>8397</v>
      </c>
      <c r="AG239" s="74"/>
      <c r="AH239" s="76" t="s">
        <v>8363</v>
      </c>
      <c r="AI239" s="74"/>
      <c r="AJ239" s="140">
        <v>0</v>
      </c>
      <c r="AK239" s="140"/>
      <c r="AL239" s="74"/>
      <c r="AM239" s="74"/>
    </row>
    <row r="240" spans="1:39" ht="23.1" customHeight="1">
      <c r="A240" s="74"/>
      <c r="B240" s="76" t="s">
        <v>765</v>
      </c>
      <c r="C240" s="74"/>
      <c r="D240" s="76" t="s">
        <v>8387</v>
      </c>
      <c r="E240" s="74"/>
      <c r="F240" s="76" t="s">
        <v>8604</v>
      </c>
      <c r="G240" s="74"/>
      <c r="H240" s="103">
        <v>2</v>
      </c>
      <c r="I240" s="74"/>
      <c r="J240" s="103">
        <v>2</v>
      </c>
      <c r="K240" s="74"/>
      <c r="L240" s="76" t="s">
        <v>147</v>
      </c>
      <c r="M240" s="74"/>
      <c r="N240" s="76" t="s">
        <v>8419</v>
      </c>
      <c r="O240" s="74"/>
      <c r="P240" s="103">
        <v>528175</v>
      </c>
      <c r="Q240" s="74"/>
      <c r="R240" s="76" t="s">
        <v>8631</v>
      </c>
      <c r="S240" s="74"/>
      <c r="T240" s="77">
        <v>46192</v>
      </c>
      <c r="U240" s="74"/>
      <c r="V240" s="76" t="s">
        <v>8261</v>
      </c>
      <c r="W240" s="74"/>
      <c r="X240" s="103">
        <v>670070</v>
      </c>
      <c r="Y240" s="74"/>
      <c r="Z240" s="103">
        <v>670070</v>
      </c>
      <c r="AA240" s="74"/>
      <c r="AB240" s="76" t="s">
        <v>8361</v>
      </c>
      <c r="AC240" s="74"/>
      <c r="AD240" s="76" t="s">
        <v>8362</v>
      </c>
      <c r="AE240" s="74"/>
      <c r="AF240" s="76" t="s">
        <v>6196</v>
      </c>
      <c r="AG240" s="74"/>
      <c r="AH240" s="76" t="s">
        <v>8363</v>
      </c>
      <c r="AI240" s="74"/>
      <c r="AJ240" s="140">
        <v>0</v>
      </c>
      <c r="AK240" s="140"/>
      <c r="AL240" s="74"/>
      <c r="AM240" s="74"/>
    </row>
    <row r="241" spans="1:39" ht="23.1" customHeight="1">
      <c r="A241" s="74"/>
      <c r="B241" s="76" t="s">
        <v>720</v>
      </c>
      <c r="C241" s="74"/>
      <c r="D241" s="76" t="s">
        <v>8387</v>
      </c>
      <c r="E241" s="74"/>
      <c r="F241" s="76" t="s">
        <v>8422</v>
      </c>
      <c r="G241" s="74"/>
      <c r="H241" s="103">
        <v>2</v>
      </c>
      <c r="I241" s="74"/>
      <c r="J241" s="103">
        <v>2</v>
      </c>
      <c r="K241" s="74"/>
      <c r="L241" s="76" t="s">
        <v>8359</v>
      </c>
      <c r="M241" s="74"/>
      <c r="N241" s="76" t="s">
        <v>8419</v>
      </c>
      <c r="O241" s="74"/>
      <c r="P241" s="103">
        <v>141895</v>
      </c>
      <c r="Q241" s="74"/>
      <c r="R241" s="76" t="s">
        <v>8631</v>
      </c>
      <c r="S241" s="74"/>
      <c r="T241" s="77">
        <v>46192</v>
      </c>
      <c r="U241" s="74"/>
      <c r="V241" s="76" t="s">
        <v>8261</v>
      </c>
      <c r="W241" s="74"/>
      <c r="X241" s="103">
        <v>670070</v>
      </c>
      <c r="Y241" s="74"/>
      <c r="Z241" s="103">
        <v>670070</v>
      </c>
      <c r="AA241" s="74"/>
      <c r="AB241" s="76" t="s">
        <v>8361</v>
      </c>
      <c r="AC241" s="74"/>
      <c r="AD241" s="76" t="s">
        <v>8362</v>
      </c>
      <c r="AE241" s="74"/>
      <c r="AF241" s="76" t="s">
        <v>6196</v>
      </c>
      <c r="AG241" s="74"/>
      <c r="AH241" s="76" t="s">
        <v>8363</v>
      </c>
      <c r="AI241" s="74"/>
      <c r="AJ241" s="140">
        <v>0</v>
      </c>
      <c r="AK241" s="140"/>
      <c r="AL241" s="74"/>
      <c r="AM241" s="74"/>
    </row>
    <row r="242" spans="1:39" ht="0.95" customHeight="1">
      <c r="A242" s="74"/>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c r="AA242" s="141"/>
      <c r="AB242" s="141"/>
      <c r="AC242" s="141"/>
      <c r="AD242" s="141"/>
      <c r="AE242" s="141"/>
      <c r="AF242" s="141"/>
      <c r="AG242" s="141"/>
      <c r="AH242" s="141"/>
      <c r="AI242" s="141"/>
      <c r="AJ242" s="141"/>
      <c r="AK242" s="141"/>
      <c r="AL242" s="141"/>
      <c r="AM242" s="74"/>
    </row>
    <row r="243" spans="1:39" ht="12.95" customHeight="1">
      <c r="A243" s="74"/>
      <c r="B243" s="142" t="s">
        <v>8411</v>
      </c>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c r="AA243" s="142"/>
      <c r="AB243" s="142"/>
      <c r="AC243" s="142"/>
      <c r="AD243" s="142"/>
      <c r="AE243" s="142"/>
      <c r="AF243" s="142"/>
      <c r="AG243" s="142"/>
      <c r="AH243" s="142"/>
      <c r="AI243" s="142"/>
      <c r="AJ243" s="142"/>
      <c r="AK243" s="142"/>
      <c r="AL243" s="142"/>
      <c r="AM243" s="74"/>
    </row>
    <row r="244" spans="1:39" ht="12.95" customHeight="1">
      <c r="A244" s="74"/>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c r="AA244" s="142"/>
      <c r="AB244" s="142"/>
      <c r="AC244" s="142"/>
      <c r="AD244" s="142"/>
      <c r="AE244" s="142"/>
      <c r="AF244" s="142"/>
      <c r="AG244" s="142"/>
      <c r="AH244" s="142"/>
      <c r="AI244" s="142"/>
      <c r="AJ244" s="142"/>
      <c r="AK244" s="142"/>
      <c r="AL244" s="142"/>
      <c r="AM244" s="74"/>
    </row>
    <row r="245" spans="1:39" ht="12.95" customHeight="1">
      <c r="A245" s="74"/>
      <c r="B245" s="143" t="s">
        <v>8412</v>
      </c>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c r="AK245" s="143"/>
      <c r="AL245" s="143"/>
      <c r="AM245" s="74"/>
    </row>
    <row r="246" spans="1:39" ht="12.95" customHeight="1">
      <c r="A246" s="74"/>
      <c r="B246" s="144" t="s">
        <v>8632</v>
      </c>
      <c r="C246" s="144"/>
      <c r="D246" s="144"/>
      <c r="E246" s="144"/>
      <c r="F246" s="144"/>
      <c r="G246" s="144"/>
      <c r="H246" s="144"/>
      <c r="I246" s="144"/>
      <c r="J246" s="144"/>
      <c r="K246" s="144"/>
      <c r="L246" s="144"/>
      <c r="M246" s="144"/>
      <c r="N246" s="144"/>
      <c r="O246" s="144"/>
      <c r="P246" s="144"/>
      <c r="Q246" s="144"/>
      <c r="R246" s="144"/>
      <c r="S246" s="144"/>
      <c r="T246" s="144"/>
      <c r="U246" s="144"/>
      <c r="V246" s="144"/>
      <c r="W246" s="144"/>
      <c r="X246" s="144"/>
      <c r="Y246" s="144"/>
      <c r="Z246" s="144"/>
      <c r="AA246" s="144"/>
      <c r="AB246" s="144"/>
      <c r="AC246" s="144"/>
      <c r="AD246" s="144"/>
      <c r="AE246" s="144"/>
      <c r="AF246" s="144"/>
      <c r="AG246" s="144"/>
      <c r="AH246" s="144"/>
      <c r="AI246" s="144"/>
      <c r="AJ246" s="144"/>
      <c r="AK246" s="143" t="s">
        <v>8414</v>
      </c>
      <c r="AL246" s="143"/>
      <c r="AM246" s="74"/>
    </row>
    <row r="247" spans="1:39" ht="17.100000000000001" customHeight="1">
      <c r="A247" s="74"/>
      <c r="B247" s="135" t="s">
        <v>8339</v>
      </c>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c r="AB247" s="135"/>
      <c r="AC247" s="135"/>
      <c r="AD247" s="135"/>
      <c r="AE247" s="135"/>
      <c r="AF247" s="135"/>
      <c r="AG247" s="135"/>
      <c r="AH247" s="135"/>
      <c r="AI247" s="135"/>
      <c r="AJ247" s="135"/>
      <c r="AK247" s="135"/>
      <c r="AL247" s="135"/>
      <c r="AM247" s="74"/>
    </row>
    <row r="248" spans="1:39" ht="23.1" customHeight="1">
      <c r="A248" s="74"/>
      <c r="B248" s="136" t="s">
        <v>8340</v>
      </c>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c r="AC248" s="136"/>
      <c r="AD248" s="136"/>
      <c r="AE248" s="136"/>
      <c r="AF248" s="136"/>
      <c r="AG248" s="136"/>
      <c r="AH248" s="136"/>
      <c r="AI248" s="136"/>
      <c r="AJ248" s="136"/>
      <c r="AK248" s="136"/>
      <c r="AL248" s="136"/>
      <c r="AM248" s="74"/>
    </row>
    <row r="249" spans="1:39" ht="15.95" customHeight="1">
      <c r="A249" s="74"/>
      <c r="B249" s="137" t="s">
        <v>8341</v>
      </c>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c r="AA249" s="137"/>
      <c r="AB249" s="137"/>
      <c r="AC249" s="137"/>
      <c r="AD249" s="137"/>
      <c r="AE249" s="137"/>
      <c r="AF249" s="137"/>
      <c r="AG249" s="137"/>
      <c r="AH249" s="137"/>
      <c r="AI249" s="137"/>
      <c r="AJ249" s="137"/>
      <c r="AK249" s="137"/>
      <c r="AL249" s="137"/>
      <c r="AM249" s="74"/>
    </row>
    <row r="250" spans="1:39" ht="12" customHeight="1">
      <c r="A250" s="74"/>
      <c r="B250" s="138" t="s">
        <v>8342</v>
      </c>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M250" s="74"/>
    </row>
    <row r="251" spans="1:39" ht="44.1" customHeight="1">
      <c r="A251" s="74"/>
      <c r="B251" s="75" t="s">
        <v>8343</v>
      </c>
      <c r="C251" s="74"/>
      <c r="D251" s="75" t="s">
        <v>8344</v>
      </c>
      <c r="E251" s="74"/>
      <c r="F251" s="75" t="s">
        <v>8345</v>
      </c>
      <c r="G251" s="74"/>
      <c r="H251" s="104" t="s">
        <v>6103</v>
      </c>
      <c r="I251" s="74"/>
      <c r="J251" s="104" t="s">
        <v>8346</v>
      </c>
      <c r="K251" s="74"/>
      <c r="L251" s="75" t="s">
        <v>8347</v>
      </c>
      <c r="M251" s="74"/>
      <c r="N251" s="75" t="s">
        <v>8348</v>
      </c>
      <c r="O251" s="74"/>
      <c r="P251" s="104" t="s">
        <v>8349</v>
      </c>
      <c r="Q251" s="74"/>
      <c r="R251" s="75" t="s">
        <v>8350</v>
      </c>
      <c r="S251" s="74"/>
      <c r="T251" s="75" t="s">
        <v>6100</v>
      </c>
      <c r="U251" s="74"/>
      <c r="V251" s="75" t="s">
        <v>8007</v>
      </c>
      <c r="W251" s="74"/>
      <c r="X251" s="104" t="s">
        <v>8351</v>
      </c>
      <c r="Y251" s="74"/>
      <c r="Z251" s="104" t="s">
        <v>8008</v>
      </c>
      <c r="AA251" s="74"/>
      <c r="AB251" s="75" t="s">
        <v>8352</v>
      </c>
      <c r="AC251" s="74"/>
      <c r="AD251" s="75" t="s">
        <v>8353</v>
      </c>
      <c r="AE251" s="74"/>
      <c r="AF251" s="75" t="s">
        <v>8354</v>
      </c>
      <c r="AG251" s="74"/>
      <c r="AH251" s="75" t="s">
        <v>8355</v>
      </c>
      <c r="AI251" s="74"/>
      <c r="AJ251" s="139" t="s">
        <v>8356</v>
      </c>
      <c r="AK251" s="139"/>
      <c r="AL251" s="74"/>
      <c r="AM251" s="74"/>
    </row>
    <row r="252" spans="1:39" ht="14.1" customHeight="1">
      <c r="A252" s="74"/>
      <c r="B252" s="76" t="s">
        <v>2987</v>
      </c>
      <c r="C252" s="74"/>
      <c r="D252" s="76" t="s">
        <v>8369</v>
      </c>
      <c r="E252" s="74"/>
      <c r="F252" s="76" t="s">
        <v>8633</v>
      </c>
      <c r="G252" s="74"/>
      <c r="H252" s="103">
        <v>2</v>
      </c>
      <c r="I252" s="74"/>
      <c r="J252" s="103">
        <v>2</v>
      </c>
      <c r="K252" s="74"/>
      <c r="L252" s="76" t="s">
        <v>8359</v>
      </c>
      <c r="M252" s="74"/>
      <c r="N252" s="76"/>
      <c r="O252" s="74"/>
      <c r="P252" s="103">
        <v>375365</v>
      </c>
      <c r="Q252" s="74"/>
      <c r="R252" s="76" t="s">
        <v>8634</v>
      </c>
      <c r="S252" s="74"/>
      <c r="T252" s="77">
        <v>46186</v>
      </c>
      <c r="U252" s="74"/>
      <c r="V252" s="76" t="s">
        <v>8045</v>
      </c>
      <c r="W252" s="74"/>
      <c r="X252" s="103">
        <v>375365</v>
      </c>
      <c r="Y252" s="74"/>
      <c r="Z252" s="103">
        <v>375365</v>
      </c>
      <c r="AA252" s="74"/>
      <c r="AB252" s="76" t="s">
        <v>8361</v>
      </c>
      <c r="AC252" s="74"/>
      <c r="AD252" s="76" t="s">
        <v>8362</v>
      </c>
      <c r="AE252" s="74"/>
      <c r="AF252" s="76" t="s">
        <v>6124</v>
      </c>
      <c r="AG252" s="74"/>
      <c r="AH252" s="76" t="s">
        <v>8363</v>
      </c>
      <c r="AI252" s="74"/>
      <c r="AJ252" s="140">
        <v>0</v>
      </c>
      <c r="AK252" s="140"/>
      <c r="AL252" s="74"/>
      <c r="AM252" s="74"/>
    </row>
    <row r="253" spans="1:39" ht="14.1" customHeight="1">
      <c r="A253" s="74"/>
      <c r="B253" s="76" t="s">
        <v>3006</v>
      </c>
      <c r="C253" s="74"/>
      <c r="D253" s="76" t="s">
        <v>8369</v>
      </c>
      <c r="E253" s="74"/>
      <c r="F253" s="76" t="s">
        <v>8416</v>
      </c>
      <c r="G253" s="74"/>
      <c r="H253" s="103">
        <v>5</v>
      </c>
      <c r="I253" s="74"/>
      <c r="J253" s="103">
        <v>5</v>
      </c>
      <c r="K253" s="74"/>
      <c r="L253" s="76" t="s">
        <v>8359</v>
      </c>
      <c r="M253" s="74"/>
      <c r="N253" s="76"/>
      <c r="O253" s="74"/>
      <c r="P253" s="103">
        <v>380175</v>
      </c>
      <c r="Q253" s="74"/>
      <c r="R253" s="76" t="s">
        <v>8635</v>
      </c>
      <c r="S253" s="74"/>
      <c r="T253" s="77">
        <v>46188</v>
      </c>
      <c r="U253" s="74"/>
      <c r="V253" s="76" t="s">
        <v>8479</v>
      </c>
      <c r="W253" s="74"/>
      <c r="X253" s="103">
        <v>912420</v>
      </c>
      <c r="Y253" s="74"/>
      <c r="Z253" s="103">
        <v>912420</v>
      </c>
      <c r="AA253" s="74"/>
      <c r="AB253" s="76" t="s">
        <v>8361</v>
      </c>
      <c r="AC253" s="74"/>
      <c r="AD253" s="76" t="s">
        <v>8362</v>
      </c>
      <c r="AE253" s="74"/>
      <c r="AF253" s="76" t="s">
        <v>6134</v>
      </c>
      <c r="AG253" s="74"/>
      <c r="AH253" s="76" t="s">
        <v>8363</v>
      </c>
      <c r="AI253" s="74"/>
      <c r="AJ253" s="140">
        <v>0</v>
      </c>
      <c r="AK253" s="140"/>
      <c r="AL253" s="74"/>
      <c r="AM253" s="74"/>
    </row>
    <row r="254" spans="1:39" ht="14.1" customHeight="1">
      <c r="A254" s="74"/>
      <c r="B254" s="76" t="s">
        <v>3008</v>
      </c>
      <c r="C254" s="74"/>
      <c r="D254" s="76" t="s">
        <v>8369</v>
      </c>
      <c r="E254" s="74"/>
      <c r="F254" s="76" t="s">
        <v>8576</v>
      </c>
      <c r="G254" s="74"/>
      <c r="H254" s="103">
        <v>5</v>
      </c>
      <c r="I254" s="74"/>
      <c r="J254" s="103">
        <v>5</v>
      </c>
      <c r="K254" s="74"/>
      <c r="L254" s="76" t="s">
        <v>8359</v>
      </c>
      <c r="M254" s="74"/>
      <c r="N254" s="76"/>
      <c r="O254" s="74"/>
      <c r="P254" s="103">
        <v>380175</v>
      </c>
      <c r="Q254" s="74"/>
      <c r="R254" s="76" t="s">
        <v>8635</v>
      </c>
      <c r="S254" s="74"/>
      <c r="T254" s="77">
        <v>46188</v>
      </c>
      <c r="U254" s="74"/>
      <c r="V254" s="76" t="s">
        <v>8479</v>
      </c>
      <c r="W254" s="74"/>
      <c r="X254" s="103">
        <v>912420</v>
      </c>
      <c r="Y254" s="74"/>
      <c r="Z254" s="103">
        <v>912420</v>
      </c>
      <c r="AA254" s="74"/>
      <c r="AB254" s="76" t="s">
        <v>8361</v>
      </c>
      <c r="AC254" s="74"/>
      <c r="AD254" s="76" t="s">
        <v>8362</v>
      </c>
      <c r="AE254" s="74"/>
      <c r="AF254" s="76" t="s">
        <v>6134</v>
      </c>
      <c r="AG254" s="74"/>
      <c r="AH254" s="76" t="s">
        <v>8363</v>
      </c>
      <c r="AI254" s="74"/>
      <c r="AJ254" s="140">
        <v>0</v>
      </c>
      <c r="AK254" s="140"/>
      <c r="AL254" s="74"/>
      <c r="AM254" s="74"/>
    </row>
    <row r="255" spans="1:39" ht="23.1" customHeight="1">
      <c r="A255" s="74"/>
      <c r="B255" s="76" t="s">
        <v>728</v>
      </c>
      <c r="C255" s="74"/>
      <c r="D255" s="76" t="s">
        <v>8387</v>
      </c>
      <c r="E255" s="74"/>
      <c r="F255" s="76" t="s">
        <v>8636</v>
      </c>
      <c r="G255" s="74"/>
      <c r="H255" s="103">
        <v>1</v>
      </c>
      <c r="I255" s="74"/>
      <c r="J255" s="103">
        <v>1</v>
      </c>
      <c r="K255" s="74"/>
      <c r="L255" s="76" t="s">
        <v>147</v>
      </c>
      <c r="M255" s="74"/>
      <c r="N255" s="76"/>
      <c r="O255" s="74"/>
      <c r="P255" s="103">
        <v>264087.5</v>
      </c>
      <c r="Q255" s="74"/>
      <c r="R255" s="76" t="s">
        <v>8637</v>
      </c>
      <c r="S255" s="74"/>
      <c r="T255" s="77">
        <v>46189</v>
      </c>
      <c r="U255" s="74"/>
      <c r="V255" s="76" t="s">
        <v>8638</v>
      </c>
      <c r="W255" s="74"/>
      <c r="X255" s="103">
        <v>264087.5</v>
      </c>
      <c r="Y255" s="74"/>
      <c r="Z255" s="103">
        <v>264087.5</v>
      </c>
      <c r="AA255" s="74"/>
      <c r="AB255" s="76" t="s">
        <v>8361</v>
      </c>
      <c r="AC255" s="74"/>
      <c r="AD255" s="76" t="s">
        <v>8362</v>
      </c>
      <c r="AE255" s="74"/>
      <c r="AF255" s="76" t="s">
        <v>6124</v>
      </c>
      <c r="AG255" s="74"/>
      <c r="AH255" s="76" t="s">
        <v>8363</v>
      </c>
      <c r="AI255" s="74"/>
      <c r="AJ255" s="140">
        <v>0</v>
      </c>
      <c r="AK255" s="140"/>
      <c r="AL255" s="74"/>
      <c r="AM255" s="74"/>
    </row>
    <row r="256" spans="1:39" ht="14.1" customHeight="1">
      <c r="A256" s="74"/>
      <c r="B256" s="76" t="s">
        <v>3020</v>
      </c>
      <c r="C256" s="74"/>
      <c r="D256" s="76" t="s">
        <v>8369</v>
      </c>
      <c r="E256" s="74"/>
      <c r="F256" s="76" t="s">
        <v>8373</v>
      </c>
      <c r="G256" s="74"/>
      <c r="H256" s="103">
        <v>2</v>
      </c>
      <c r="I256" s="74"/>
      <c r="J256" s="103">
        <v>2</v>
      </c>
      <c r="K256" s="74"/>
      <c r="L256" s="76" t="s">
        <v>8359</v>
      </c>
      <c r="M256" s="74"/>
      <c r="N256" s="76"/>
      <c r="O256" s="74"/>
      <c r="P256" s="103">
        <v>152070</v>
      </c>
      <c r="Q256" s="74"/>
      <c r="R256" s="76" t="s">
        <v>8635</v>
      </c>
      <c r="S256" s="74"/>
      <c r="T256" s="77">
        <v>46188</v>
      </c>
      <c r="U256" s="74"/>
      <c r="V256" s="76" t="s">
        <v>8479</v>
      </c>
      <c r="W256" s="74"/>
      <c r="X256" s="103">
        <v>912420</v>
      </c>
      <c r="Y256" s="74"/>
      <c r="Z256" s="103">
        <v>912420</v>
      </c>
      <c r="AA256" s="74"/>
      <c r="AB256" s="76" t="s">
        <v>8361</v>
      </c>
      <c r="AC256" s="74"/>
      <c r="AD256" s="76" t="s">
        <v>8362</v>
      </c>
      <c r="AE256" s="74"/>
      <c r="AF256" s="76" t="s">
        <v>6134</v>
      </c>
      <c r="AG256" s="74"/>
      <c r="AH256" s="76" t="s">
        <v>8363</v>
      </c>
      <c r="AI256" s="74"/>
      <c r="AJ256" s="140">
        <v>0</v>
      </c>
      <c r="AK256" s="140"/>
      <c r="AL256" s="74"/>
      <c r="AM256" s="74"/>
    </row>
    <row r="257" spans="1:39" ht="14.1" customHeight="1">
      <c r="A257" s="74"/>
      <c r="B257" s="76" t="s">
        <v>1276</v>
      </c>
      <c r="C257" s="74"/>
      <c r="D257" s="76" t="s">
        <v>8466</v>
      </c>
      <c r="E257" s="74"/>
      <c r="F257" s="76" t="s">
        <v>8639</v>
      </c>
      <c r="G257" s="74"/>
      <c r="H257" s="103">
        <v>2</v>
      </c>
      <c r="I257" s="74"/>
      <c r="J257" s="103">
        <v>8</v>
      </c>
      <c r="K257" s="74"/>
      <c r="L257" s="76" t="s">
        <v>22</v>
      </c>
      <c r="M257" s="74"/>
      <c r="N257" s="76"/>
      <c r="O257" s="74"/>
      <c r="P257" s="103">
        <v>1374100</v>
      </c>
      <c r="Q257" s="74"/>
      <c r="R257" s="76" t="s">
        <v>8640</v>
      </c>
      <c r="S257" s="74"/>
      <c r="T257" s="77">
        <v>46188</v>
      </c>
      <c r="U257" s="74"/>
      <c r="V257" s="76" t="s">
        <v>8641</v>
      </c>
      <c r="W257" s="74"/>
      <c r="X257" s="103">
        <v>1374100</v>
      </c>
      <c r="Y257" s="74"/>
      <c r="Z257" s="103">
        <v>1374100</v>
      </c>
      <c r="AA257" s="74"/>
      <c r="AB257" s="76" t="s">
        <v>8361</v>
      </c>
      <c r="AC257" s="74"/>
      <c r="AD257" s="76" t="s">
        <v>8362</v>
      </c>
      <c r="AE257" s="74"/>
      <c r="AF257" s="76" t="s">
        <v>6188</v>
      </c>
      <c r="AG257" s="74"/>
      <c r="AH257" s="76" t="s">
        <v>8363</v>
      </c>
      <c r="AI257" s="74"/>
      <c r="AJ257" s="140">
        <v>0</v>
      </c>
      <c r="AK257" s="140"/>
      <c r="AL257" s="74"/>
      <c r="AM257" s="74"/>
    </row>
    <row r="258" spans="1:39" ht="14.1" customHeight="1">
      <c r="A258" s="74"/>
      <c r="B258" s="76" t="s">
        <v>1942</v>
      </c>
      <c r="C258" s="74"/>
      <c r="D258" s="76" t="s">
        <v>8364</v>
      </c>
      <c r="E258" s="74"/>
      <c r="F258" s="76" t="s">
        <v>8451</v>
      </c>
      <c r="G258" s="74"/>
      <c r="H258" s="103">
        <v>4</v>
      </c>
      <c r="I258" s="74"/>
      <c r="J258" s="103">
        <v>4</v>
      </c>
      <c r="K258" s="74"/>
      <c r="L258" s="76" t="s">
        <v>8359</v>
      </c>
      <c r="M258" s="74"/>
      <c r="N258" s="76" t="s">
        <v>8642</v>
      </c>
      <c r="O258" s="74"/>
      <c r="P258" s="103">
        <v>369260</v>
      </c>
      <c r="Q258" s="74"/>
      <c r="R258" s="76" t="s">
        <v>8643</v>
      </c>
      <c r="S258" s="74"/>
      <c r="T258" s="77">
        <v>46190</v>
      </c>
      <c r="U258" s="74"/>
      <c r="V258" s="76" t="s">
        <v>8262</v>
      </c>
      <c r="W258" s="74"/>
      <c r="X258" s="103">
        <v>369260</v>
      </c>
      <c r="Y258" s="74"/>
      <c r="Z258" s="103">
        <v>369260</v>
      </c>
      <c r="AA258" s="74"/>
      <c r="AB258" s="76" t="s">
        <v>8361</v>
      </c>
      <c r="AC258" s="74"/>
      <c r="AD258" s="76" t="s">
        <v>8362</v>
      </c>
      <c r="AE258" s="74"/>
      <c r="AF258" s="76" t="s">
        <v>6196</v>
      </c>
      <c r="AG258" s="74"/>
      <c r="AH258" s="76" t="s">
        <v>8363</v>
      </c>
      <c r="AI258" s="74"/>
      <c r="AJ258" s="140">
        <v>0</v>
      </c>
      <c r="AK258" s="140"/>
      <c r="AL258" s="74"/>
      <c r="AM258" s="74"/>
    </row>
    <row r="259" spans="1:39" ht="14.1" customHeight="1">
      <c r="A259" s="74"/>
      <c r="B259" s="76" t="s">
        <v>778</v>
      </c>
      <c r="C259" s="74"/>
      <c r="D259" s="76" t="s">
        <v>8364</v>
      </c>
      <c r="E259" s="74"/>
      <c r="F259" s="76" t="s">
        <v>8644</v>
      </c>
      <c r="G259" s="74"/>
      <c r="H259" s="103">
        <v>1</v>
      </c>
      <c r="I259" s="74"/>
      <c r="J259" s="103">
        <v>4</v>
      </c>
      <c r="K259" s="74"/>
      <c r="L259" s="76" t="s">
        <v>22</v>
      </c>
      <c r="M259" s="74"/>
      <c r="N259" s="76"/>
      <c r="O259" s="74"/>
      <c r="P259" s="103">
        <v>641580</v>
      </c>
      <c r="Q259" s="74"/>
      <c r="R259" s="76" t="s">
        <v>8645</v>
      </c>
      <c r="S259" s="74"/>
      <c r="T259" s="77">
        <v>46189</v>
      </c>
      <c r="U259" s="74"/>
      <c r="V259" s="76" t="s">
        <v>8014</v>
      </c>
      <c r="W259" s="74"/>
      <c r="X259" s="103">
        <v>641580</v>
      </c>
      <c r="Y259" s="74"/>
      <c r="Z259" s="103">
        <v>641580</v>
      </c>
      <c r="AA259" s="74"/>
      <c r="AB259" s="76" t="s">
        <v>8361</v>
      </c>
      <c r="AC259" s="74"/>
      <c r="AD259" s="76" t="s">
        <v>8362</v>
      </c>
      <c r="AE259" s="74"/>
      <c r="AF259" s="76" t="s">
        <v>6134</v>
      </c>
      <c r="AG259" s="74"/>
      <c r="AH259" s="76" t="s">
        <v>8363</v>
      </c>
      <c r="AI259" s="74"/>
      <c r="AJ259" s="140">
        <v>0</v>
      </c>
      <c r="AK259" s="140"/>
      <c r="AL259" s="74"/>
      <c r="AM259" s="74"/>
    </row>
    <row r="260" spans="1:39" ht="14.1" customHeight="1">
      <c r="A260" s="74"/>
      <c r="B260" s="76" t="s">
        <v>626</v>
      </c>
      <c r="C260" s="74"/>
      <c r="D260" s="76" t="s">
        <v>8369</v>
      </c>
      <c r="E260" s="74"/>
      <c r="F260" s="76" t="s">
        <v>8646</v>
      </c>
      <c r="G260" s="74"/>
      <c r="H260" s="103">
        <v>1</v>
      </c>
      <c r="I260" s="74"/>
      <c r="J260" s="103">
        <v>1</v>
      </c>
      <c r="K260" s="74"/>
      <c r="L260" s="76" t="s">
        <v>147</v>
      </c>
      <c r="M260" s="74"/>
      <c r="N260" s="76"/>
      <c r="O260" s="74"/>
      <c r="P260" s="103">
        <v>371972.1</v>
      </c>
      <c r="Q260" s="74"/>
      <c r="R260" s="76" t="s">
        <v>8647</v>
      </c>
      <c r="S260" s="74"/>
      <c r="T260" s="77">
        <v>46189</v>
      </c>
      <c r="U260" s="74"/>
      <c r="V260" s="76" t="s">
        <v>8016</v>
      </c>
      <c r="W260" s="74"/>
      <c r="X260" s="103">
        <v>371972.1</v>
      </c>
      <c r="Y260" s="74"/>
      <c r="Z260" s="103">
        <v>371972.1</v>
      </c>
      <c r="AA260" s="74"/>
      <c r="AB260" s="76" t="s">
        <v>8361</v>
      </c>
      <c r="AC260" s="74"/>
      <c r="AD260" s="76" t="s">
        <v>8362</v>
      </c>
      <c r="AE260" s="74"/>
      <c r="AF260" s="76" t="s">
        <v>6134</v>
      </c>
      <c r="AG260" s="74"/>
      <c r="AH260" s="76" t="s">
        <v>8363</v>
      </c>
      <c r="AI260" s="74"/>
      <c r="AJ260" s="140">
        <v>0</v>
      </c>
      <c r="AK260" s="140"/>
      <c r="AL260" s="74"/>
      <c r="AM260" s="74"/>
    </row>
    <row r="261" spans="1:39" ht="14.1" customHeight="1">
      <c r="A261" s="74"/>
      <c r="B261" s="76" t="s">
        <v>539</v>
      </c>
      <c r="C261" s="74"/>
      <c r="D261" s="76" t="s">
        <v>8369</v>
      </c>
      <c r="E261" s="74"/>
      <c r="F261" s="76" t="s">
        <v>8506</v>
      </c>
      <c r="G261" s="74"/>
      <c r="H261" s="103">
        <v>2</v>
      </c>
      <c r="I261" s="74"/>
      <c r="J261" s="103">
        <v>2</v>
      </c>
      <c r="K261" s="74"/>
      <c r="L261" s="76" t="s">
        <v>8359</v>
      </c>
      <c r="M261" s="74"/>
      <c r="N261" s="76" t="s">
        <v>8458</v>
      </c>
      <c r="O261" s="74"/>
      <c r="P261" s="103">
        <v>192868.05</v>
      </c>
      <c r="Q261" s="74"/>
      <c r="R261" s="76" t="s">
        <v>8459</v>
      </c>
      <c r="S261" s="74"/>
      <c r="T261" s="77">
        <v>46191</v>
      </c>
      <c r="U261" s="74"/>
      <c r="V261" s="76" t="s">
        <v>8092</v>
      </c>
      <c r="W261" s="74"/>
      <c r="X261" s="103">
        <v>675038.17500000005</v>
      </c>
      <c r="Y261" s="74"/>
      <c r="Z261" s="103">
        <v>675038.17500000005</v>
      </c>
      <c r="AA261" s="74"/>
      <c r="AB261" s="76" t="s">
        <v>8361</v>
      </c>
      <c r="AC261" s="74"/>
      <c r="AD261" s="76" t="s">
        <v>8362</v>
      </c>
      <c r="AE261" s="74"/>
      <c r="AF261" s="76" t="s">
        <v>6143</v>
      </c>
      <c r="AG261" s="74"/>
      <c r="AH261" s="76" t="s">
        <v>8363</v>
      </c>
      <c r="AI261" s="74"/>
      <c r="AJ261" s="140">
        <v>0</v>
      </c>
      <c r="AK261" s="140"/>
      <c r="AL261" s="74"/>
      <c r="AM261" s="74"/>
    </row>
    <row r="262" spans="1:39" ht="14.1" customHeight="1">
      <c r="A262" s="74"/>
      <c r="B262" s="76" t="s">
        <v>1025</v>
      </c>
      <c r="C262" s="74"/>
      <c r="D262" s="76" t="s">
        <v>8364</v>
      </c>
      <c r="E262" s="74"/>
      <c r="F262" s="76" t="s">
        <v>8648</v>
      </c>
      <c r="G262" s="74"/>
      <c r="H262" s="103">
        <v>2</v>
      </c>
      <c r="I262" s="74"/>
      <c r="J262" s="103">
        <v>2</v>
      </c>
      <c r="K262" s="74"/>
      <c r="L262" s="76" t="s">
        <v>8359</v>
      </c>
      <c r="M262" s="74"/>
      <c r="N262" s="76"/>
      <c r="O262" s="74"/>
      <c r="P262" s="103">
        <v>343545</v>
      </c>
      <c r="Q262" s="74"/>
      <c r="R262" s="76" t="s">
        <v>8649</v>
      </c>
      <c r="S262" s="74"/>
      <c r="T262" s="77">
        <v>46186</v>
      </c>
      <c r="U262" s="74"/>
      <c r="V262" s="76" t="s">
        <v>8062</v>
      </c>
      <c r="W262" s="74"/>
      <c r="X262" s="103">
        <v>687090</v>
      </c>
      <c r="Y262" s="74"/>
      <c r="Z262" s="103">
        <v>687090</v>
      </c>
      <c r="AA262" s="74"/>
      <c r="AB262" s="76" t="s">
        <v>8361</v>
      </c>
      <c r="AC262" s="74"/>
      <c r="AD262" s="76" t="s">
        <v>8362</v>
      </c>
      <c r="AE262" s="74"/>
      <c r="AF262" s="76" t="s">
        <v>6175</v>
      </c>
      <c r="AG262" s="74"/>
      <c r="AH262" s="76" t="s">
        <v>8363</v>
      </c>
      <c r="AI262" s="74"/>
      <c r="AJ262" s="140">
        <v>0</v>
      </c>
      <c r="AK262" s="140"/>
      <c r="AL262" s="74"/>
      <c r="AM262" s="74"/>
    </row>
    <row r="263" spans="1:39" ht="14.1" customHeight="1">
      <c r="A263" s="74"/>
      <c r="B263" s="76" t="s">
        <v>1911</v>
      </c>
      <c r="C263" s="74"/>
      <c r="D263" s="76" t="s">
        <v>8364</v>
      </c>
      <c r="E263" s="74"/>
      <c r="F263" s="76" t="s">
        <v>8650</v>
      </c>
      <c r="G263" s="74"/>
      <c r="H263" s="103">
        <v>12</v>
      </c>
      <c r="I263" s="74"/>
      <c r="J263" s="103">
        <v>12</v>
      </c>
      <c r="K263" s="74"/>
      <c r="L263" s="76" t="s">
        <v>8359</v>
      </c>
      <c r="M263" s="74"/>
      <c r="N263" s="76" t="s">
        <v>8366</v>
      </c>
      <c r="O263" s="74"/>
      <c r="P263" s="103">
        <v>1107780</v>
      </c>
      <c r="Q263" s="74"/>
      <c r="R263" s="76" t="s">
        <v>8651</v>
      </c>
      <c r="S263" s="74"/>
      <c r="T263" s="77">
        <v>46192</v>
      </c>
      <c r="U263" s="74"/>
      <c r="V263" s="76" t="s">
        <v>8156</v>
      </c>
      <c r="W263" s="74"/>
      <c r="X263" s="103">
        <v>6646680</v>
      </c>
      <c r="Y263" s="74"/>
      <c r="Z263" s="103">
        <v>6646680</v>
      </c>
      <c r="AA263" s="74"/>
      <c r="AB263" s="76" t="s">
        <v>8361</v>
      </c>
      <c r="AC263" s="74"/>
      <c r="AD263" s="76" t="s">
        <v>8362</v>
      </c>
      <c r="AE263" s="74"/>
      <c r="AF263" s="76" t="s">
        <v>6239</v>
      </c>
      <c r="AG263" s="74"/>
      <c r="AH263" s="76" t="s">
        <v>8363</v>
      </c>
      <c r="AI263" s="74"/>
      <c r="AJ263" s="140">
        <v>0</v>
      </c>
      <c r="AK263" s="140"/>
      <c r="AL263" s="74"/>
      <c r="AM263" s="74"/>
    </row>
    <row r="264" spans="1:39" ht="14.1" customHeight="1">
      <c r="A264" s="74"/>
      <c r="B264" s="76" t="s">
        <v>1942</v>
      </c>
      <c r="C264" s="74"/>
      <c r="D264" s="76" t="s">
        <v>8364</v>
      </c>
      <c r="E264" s="74"/>
      <c r="F264" s="76" t="s">
        <v>8451</v>
      </c>
      <c r="G264" s="74"/>
      <c r="H264" s="103">
        <v>1</v>
      </c>
      <c r="I264" s="74"/>
      <c r="J264" s="103">
        <v>24</v>
      </c>
      <c r="K264" s="74"/>
      <c r="L264" s="76" t="s">
        <v>22</v>
      </c>
      <c r="M264" s="74"/>
      <c r="N264" s="76" t="s">
        <v>8366</v>
      </c>
      <c r="O264" s="74"/>
      <c r="P264" s="103">
        <v>2215560</v>
      </c>
      <c r="Q264" s="74"/>
      <c r="R264" s="76" t="s">
        <v>8651</v>
      </c>
      <c r="S264" s="74"/>
      <c r="T264" s="77">
        <v>46192</v>
      </c>
      <c r="U264" s="74"/>
      <c r="V264" s="76" t="s">
        <v>8156</v>
      </c>
      <c r="W264" s="74"/>
      <c r="X264" s="103">
        <v>6646680</v>
      </c>
      <c r="Y264" s="74"/>
      <c r="Z264" s="103">
        <v>6646680</v>
      </c>
      <c r="AA264" s="74"/>
      <c r="AB264" s="76" t="s">
        <v>8361</v>
      </c>
      <c r="AC264" s="74"/>
      <c r="AD264" s="76" t="s">
        <v>8362</v>
      </c>
      <c r="AE264" s="74"/>
      <c r="AF264" s="76" t="s">
        <v>6239</v>
      </c>
      <c r="AG264" s="74"/>
      <c r="AH264" s="76" t="s">
        <v>8363</v>
      </c>
      <c r="AI264" s="74"/>
      <c r="AJ264" s="140">
        <v>0</v>
      </c>
      <c r="AK264" s="140"/>
      <c r="AL264" s="74"/>
      <c r="AM264" s="74"/>
    </row>
    <row r="265" spans="1:39" ht="14.1" customHeight="1">
      <c r="A265" s="74"/>
      <c r="B265" s="76" t="s">
        <v>1729</v>
      </c>
      <c r="C265" s="74"/>
      <c r="D265" s="76" t="s">
        <v>8364</v>
      </c>
      <c r="E265" s="74"/>
      <c r="F265" s="76" t="s">
        <v>8547</v>
      </c>
      <c r="G265" s="74"/>
      <c r="H265" s="103">
        <v>3</v>
      </c>
      <c r="I265" s="74"/>
      <c r="J265" s="103">
        <v>3</v>
      </c>
      <c r="K265" s="74"/>
      <c r="L265" s="76" t="s">
        <v>8359</v>
      </c>
      <c r="M265" s="74"/>
      <c r="N265" s="76" t="s">
        <v>8462</v>
      </c>
      <c r="O265" s="74"/>
      <c r="P265" s="103">
        <v>276945</v>
      </c>
      <c r="Q265" s="74"/>
      <c r="R265" s="76" t="s">
        <v>8463</v>
      </c>
      <c r="S265" s="74"/>
      <c r="T265" s="77">
        <v>46189</v>
      </c>
      <c r="U265" s="74"/>
      <c r="V265" s="76" t="s">
        <v>8267</v>
      </c>
      <c r="W265" s="74"/>
      <c r="X265" s="103">
        <v>1661670</v>
      </c>
      <c r="Y265" s="74"/>
      <c r="Z265" s="103">
        <v>1661670</v>
      </c>
      <c r="AA265" s="74"/>
      <c r="AB265" s="76" t="s">
        <v>8361</v>
      </c>
      <c r="AC265" s="74"/>
      <c r="AD265" s="76" t="s">
        <v>8362</v>
      </c>
      <c r="AE265" s="74"/>
      <c r="AF265" s="76" t="s">
        <v>6143</v>
      </c>
      <c r="AG265" s="74"/>
      <c r="AH265" s="76" t="s">
        <v>8363</v>
      </c>
      <c r="AI265" s="74"/>
      <c r="AJ265" s="140">
        <v>0</v>
      </c>
      <c r="AK265" s="140"/>
      <c r="AL265" s="74"/>
      <c r="AM265" s="74"/>
    </row>
    <row r="266" spans="1:39" ht="14.1" customHeight="1">
      <c r="A266" s="74"/>
      <c r="B266" s="76" t="s">
        <v>1773</v>
      </c>
      <c r="C266" s="74"/>
      <c r="D266" s="76" t="s">
        <v>8364</v>
      </c>
      <c r="E266" s="74"/>
      <c r="F266" s="76" t="s">
        <v>8652</v>
      </c>
      <c r="G266" s="74"/>
      <c r="H266" s="103">
        <v>3</v>
      </c>
      <c r="I266" s="74"/>
      <c r="J266" s="103">
        <v>3</v>
      </c>
      <c r="K266" s="74"/>
      <c r="L266" s="76" t="s">
        <v>8359</v>
      </c>
      <c r="M266" s="74"/>
      <c r="N266" s="76" t="s">
        <v>8462</v>
      </c>
      <c r="O266" s="74"/>
      <c r="P266" s="103">
        <v>276945</v>
      </c>
      <c r="Q266" s="74"/>
      <c r="R266" s="76" t="s">
        <v>8463</v>
      </c>
      <c r="S266" s="74"/>
      <c r="T266" s="77">
        <v>46189</v>
      </c>
      <c r="U266" s="74"/>
      <c r="V266" s="76" t="s">
        <v>8267</v>
      </c>
      <c r="W266" s="74"/>
      <c r="X266" s="103">
        <v>1661670</v>
      </c>
      <c r="Y266" s="74"/>
      <c r="Z266" s="103">
        <v>1661670</v>
      </c>
      <c r="AA266" s="74"/>
      <c r="AB266" s="76" t="s">
        <v>8361</v>
      </c>
      <c r="AC266" s="74"/>
      <c r="AD266" s="76" t="s">
        <v>8362</v>
      </c>
      <c r="AE266" s="74"/>
      <c r="AF266" s="76" t="s">
        <v>6143</v>
      </c>
      <c r="AG266" s="74"/>
      <c r="AH266" s="76" t="s">
        <v>8363</v>
      </c>
      <c r="AI266" s="74"/>
      <c r="AJ266" s="140">
        <v>0</v>
      </c>
      <c r="AK266" s="140"/>
      <c r="AL266" s="74"/>
      <c r="AM266" s="74"/>
    </row>
    <row r="267" spans="1:39" ht="14.1" customHeight="1">
      <c r="A267" s="74"/>
      <c r="B267" s="76" t="s">
        <v>1923</v>
      </c>
      <c r="C267" s="74"/>
      <c r="D267" s="76" t="s">
        <v>8364</v>
      </c>
      <c r="E267" s="74"/>
      <c r="F267" s="76" t="s">
        <v>8573</v>
      </c>
      <c r="G267" s="74"/>
      <c r="H267" s="103">
        <v>3</v>
      </c>
      <c r="I267" s="74"/>
      <c r="J267" s="103">
        <v>3</v>
      </c>
      <c r="K267" s="74"/>
      <c r="L267" s="76" t="s">
        <v>8359</v>
      </c>
      <c r="M267" s="74"/>
      <c r="N267" s="76" t="s">
        <v>8462</v>
      </c>
      <c r="O267" s="74"/>
      <c r="P267" s="103">
        <v>276945</v>
      </c>
      <c r="Q267" s="74"/>
      <c r="R267" s="76" t="s">
        <v>8463</v>
      </c>
      <c r="S267" s="74"/>
      <c r="T267" s="77">
        <v>46189</v>
      </c>
      <c r="U267" s="74"/>
      <c r="V267" s="76" t="s">
        <v>8267</v>
      </c>
      <c r="W267" s="74"/>
      <c r="X267" s="103">
        <v>1661670</v>
      </c>
      <c r="Y267" s="74"/>
      <c r="Z267" s="103">
        <v>1661670</v>
      </c>
      <c r="AA267" s="74"/>
      <c r="AB267" s="76" t="s">
        <v>8361</v>
      </c>
      <c r="AC267" s="74"/>
      <c r="AD267" s="76" t="s">
        <v>8362</v>
      </c>
      <c r="AE267" s="74"/>
      <c r="AF267" s="76" t="s">
        <v>6143</v>
      </c>
      <c r="AG267" s="74"/>
      <c r="AH267" s="76" t="s">
        <v>8363</v>
      </c>
      <c r="AI267" s="74"/>
      <c r="AJ267" s="140">
        <v>0</v>
      </c>
      <c r="AK267" s="140"/>
      <c r="AL267" s="74"/>
      <c r="AM267" s="74"/>
    </row>
    <row r="268" spans="1:39" ht="14.1" customHeight="1">
      <c r="A268" s="74"/>
      <c r="B268" s="76" t="s">
        <v>1929</v>
      </c>
      <c r="C268" s="74"/>
      <c r="D268" s="76" t="s">
        <v>8364</v>
      </c>
      <c r="E268" s="74"/>
      <c r="F268" s="76" t="s">
        <v>8653</v>
      </c>
      <c r="G268" s="74"/>
      <c r="H268" s="103">
        <v>6</v>
      </c>
      <c r="I268" s="74"/>
      <c r="J268" s="103">
        <v>6</v>
      </c>
      <c r="K268" s="74"/>
      <c r="L268" s="76" t="s">
        <v>8359</v>
      </c>
      <c r="M268" s="74"/>
      <c r="N268" s="76" t="s">
        <v>8462</v>
      </c>
      <c r="O268" s="74"/>
      <c r="P268" s="103">
        <v>553890</v>
      </c>
      <c r="Q268" s="74"/>
      <c r="R268" s="76" t="s">
        <v>8463</v>
      </c>
      <c r="S268" s="74"/>
      <c r="T268" s="77">
        <v>46189</v>
      </c>
      <c r="U268" s="74"/>
      <c r="V268" s="76" t="s">
        <v>8267</v>
      </c>
      <c r="W268" s="74"/>
      <c r="X268" s="103">
        <v>1661670</v>
      </c>
      <c r="Y268" s="74"/>
      <c r="Z268" s="103">
        <v>1661670</v>
      </c>
      <c r="AA268" s="74"/>
      <c r="AB268" s="76" t="s">
        <v>8361</v>
      </c>
      <c r="AC268" s="74"/>
      <c r="AD268" s="76" t="s">
        <v>8362</v>
      </c>
      <c r="AE268" s="74"/>
      <c r="AF268" s="76" t="s">
        <v>6143</v>
      </c>
      <c r="AG268" s="74"/>
      <c r="AH268" s="76" t="s">
        <v>8363</v>
      </c>
      <c r="AI268" s="74"/>
      <c r="AJ268" s="140">
        <v>0</v>
      </c>
      <c r="AK268" s="140"/>
      <c r="AL268" s="74"/>
      <c r="AM268" s="74"/>
    </row>
    <row r="269" spans="1:39" ht="14.1" customHeight="1">
      <c r="A269" s="74"/>
      <c r="B269" s="76" t="s">
        <v>1911</v>
      </c>
      <c r="C269" s="74"/>
      <c r="D269" s="76" t="s">
        <v>8364</v>
      </c>
      <c r="E269" s="74"/>
      <c r="F269" s="76" t="s">
        <v>8650</v>
      </c>
      <c r="G269" s="74"/>
      <c r="H269" s="103">
        <v>6</v>
      </c>
      <c r="I269" s="74"/>
      <c r="J269" s="103">
        <v>6</v>
      </c>
      <c r="K269" s="74"/>
      <c r="L269" s="76" t="s">
        <v>8359</v>
      </c>
      <c r="M269" s="74"/>
      <c r="N269" s="76" t="s">
        <v>8433</v>
      </c>
      <c r="O269" s="74"/>
      <c r="P269" s="103">
        <v>553890</v>
      </c>
      <c r="Q269" s="74"/>
      <c r="R269" s="76" t="s">
        <v>8654</v>
      </c>
      <c r="S269" s="74"/>
      <c r="T269" s="77">
        <v>46186</v>
      </c>
      <c r="U269" s="74"/>
      <c r="V269" s="76" t="s">
        <v>8294</v>
      </c>
      <c r="W269" s="74"/>
      <c r="X269" s="103">
        <v>3323340</v>
      </c>
      <c r="Y269" s="74"/>
      <c r="Z269" s="103">
        <v>3323340</v>
      </c>
      <c r="AA269" s="74"/>
      <c r="AB269" s="76" t="s">
        <v>8361</v>
      </c>
      <c r="AC269" s="74"/>
      <c r="AD269" s="76" t="s">
        <v>8362</v>
      </c>
      <c r="AE269" s="74"/>
      <c r="AF269" s="76" t="s">
        <v>6188</v>
      </c>
      <c r="AG269" s="74"/>
      <c r="AH269" s="76" t="s">
        <v>8363</v>
      </c>
      <c r="AI269" s="74"/>
      <c r="AJ269" s="140">
        <v>0</v>
      </c>
      <c r="AK269" s="140"/>
      <c r="AL269" s="74"/>
      <c r="AM269" s="74"/>
    </row>
    <row r="270" spans="1:39" ht="14.1" customHeight="1">
      <c r="A270" s="74"/>
      <c r="B270" s="76" t="s">
        <v>1942</v>
      </c>
      <c r="C270" s="74"/>
      <c r="D270" s="76" t="s">
        <v>8364</v>
      </c>
      <c r="E270" s="74"/>
      <c r="F270" s="76" t="s">
        <v>8451</v>
      </c>
      <c r="G270" s="74"/>
      <c r="H270" s="103">
        <v>6</v>
      </c>
      <c r="I270" s="74"/>
      <c r="J270" s="103">
        <v>6</v>
      </c>
      <c r="K270" s="74"/>
      <c r="L270" s="76" t="s">
        <v>8359</v>
      </c>
      <c r="M270" s="74"/>
      <c r="N270" s="76" t="s">
        <v>8433</v>
      </c>
      <c r="O270" s="74"/>
      <c r="P270" s="103">
        <v>553890</v>
      </c>
      <c r="Q270" s="74"/>
      <c r="R270" s="76" t="s">
        <v>8654</v>
      </c>
      <c r="S270" s="74"/>
      <c r="T270" s="77">
        <v>46186</v>
      </c>
      <c r="U270" s="74"/>
      <c r="V270" s="76" t="s">
        <v>8294</v>
      </c>
      <c r="W270" s="74"/>
      <c r="X270" s="103">
        <v>3323340</v>
      </c>
      <c r="Y270" s="74"/>
      <c r="Z270" s="103">
        <v>3323340</v>
      </c>
      <c r="AA270" s="74"/>
      <c r="AB270" s="76" t="s">
        <v>8361</v>
      </c>
      <c r="AC270" s="74"/>
      <c r="AD270" s="76" t="s">
        <v>8362</v>
      </c>
      <c r="AE270" s="74"/>
      <c r="AF270" s="76" t="s">
        <v>6188</v>
      </c>
      <c r="AG270" s="74"/>
      <c r="AH270" s="76" t="s">
        <v>8363</v>
      </c>
      <c r="AI270" s="74"/>
      <c r="AJ270" s="140">
        <v>0</v>
      </c>
      <c r="AK270" s="140"/>
      <c r="AL270" s="74"/>
      <c r="AM270" s="74"/>
    </row>
    <row r="271" spans="1:39" ht="14.1" customHeight="1">
      <c r="A271" s="74"/>
      <c r="B271" s="76" t="s">
        <v>1946</v>
      </c>
      <c r="C271" s="74"/>
      <c r="D271" s="76" t="s">
        <v>8364</v>
      </c>
      <c r="E271" s="74"/>
      <c r="F271" s="76" t="s">
        <v>8454</v>
      </c>
      <c r="G271" s="74"/>
      <c r="H271" s="103">
        <v>18</v>
      </c>
      <c r="I271" s="74"/>
      <c r="J271" s="103">
        <v>18</v>
      </c>
      <c r="K271" s="74"/>
      <c r="L271" s="76" t="s">
        <v>8359</v>
      </c>
      <c r="M271" s="74"/>
      <c r="N271" s="76" t="s">
        <v>8462</v>
      </c>
      <c r="O271" s="74"/>
      <c r="P271" s="103">
        <v>1661670</v>
      </c>
      <c r="Q271" s="74"/>
      <c r="R271" s="76" t="s">
        <v>8655</v>
      </c>
      <c r="S271" s="74"/>
      <c r="T271" s="77">
        <v>46186</v>
      </c>
      <c r="U271" s="74"/>
      <c r="V271" s="76" t="s">
        <v>8273</v>
      </c>
      <c r="W271" s="74"/>
      <c r="X271" s="103">
        <v>1661670</v>
      </c>
      <c r="Y271" s="74"/>
      <c r="Z271" s="103">
        <v>1661670</v>
      </c>
      <c r="AA271" s="74"/>
      <c r="AB271" s="76" t="s">
        <v>8361</v>
      </c>
      <c r="AC271" s="74"/>
      <c r="AD271" s="76" t="s">
        <v>8362</v>
      </c>
      <c r="AE271" s="74"/>
      <c r="AF271" s="76" t="s">
        <v>6175</v>
      </c>
      <c r="AG271" s="74"/>
      <c r="AH271" s="76" t="s">
        <v>8363</v>
      </c>
      <c r="AI271" s="74"/>
      <c r="AJ271" s="140">
        <v>0</v>
      </c>
      <c r="AK271" s="140"/>
      <c r="AL271" s="74"/>
      <c r="AM271" s="74"/>
    </row>
    <row r="272" spans="1:39" ht="14.1" customHeight="1">
      <c r="A272" s="74"/>
      <c r="B272" s="76" t="s">
        <v>3133</v>
      </c>
      <c r="C272" s="74"/>
      <c r="D272" s="76" t="s">
        <v>8369</v>
      </c>
      <c r="E272" s="74"/>
      <c r="F272" s="76" t="s">
        <v>8656</v>
      </c>
      <c r="G272" s="74"/>
      <c r="H272" s="103">
        <v>2</v>
      </c>
      <c r="I272" s="74"/>
      <c r="J272" s="103">
        <v>2</v>
      </c>
      <c r="K272" s="74"/>
      <c r="L272" s="76" t="s">
        <v>8359</v>
      </c>
      <c r="M272" s="74"/>
      <c r="N272" s="76"/>
      <c r="O272" s="74"/>
      <c r="P272" s="103">
        <v>574610</v>
      </c>
      <c r="Q272" s="74"/>
      <c r="R272" s="76" t="s">
        <v>8657</v>
      </c>
      <c r="S272" s="74"/>
      <c r="T272" s="77">
        <v>46188</v>
      </c>
      <c r="U272" s="74"/>
      <c r="V272" s="76" t="s">
        <v>8379</v>
      </c>
      <c r="W272" s="74"/>
      <c r="X272" s="103">
        <v>2298440</v>
      </c>
      <c r="Y272" s="74"/>
      <c r="Z272" s="103">
        <v>2298440</v>
      </c>
      <c r="AA272" s="74"/>
      <c r="AB272" s="76" t="s">
        <v>8361</v>
      </c>
      <c r="AC272" s="74"/>
      <c r="AD272" s="76" t="s">
        <v>8362</v>
      </c>
      <c r="AE272" s="74"/>
      <c r="AF272" s="76" t="s">
        <v>6143</v>
      </c>
      <c r="AG272" s="74"/>
      <c r="AH272" s="76" t="s">
        <v>8363</v>
      </c>
      <c r="AI272" s="74"/>
      <c r="AJ272" s="140">
        <v>0</v>
      </c>
      <c r="AK272" s="140"/>
      <c r="AL272" s="74"/>
      <c r="AM272" s="74"/>
    </row>
    <row r="273" spans="1:39" ht="14.1" customHeight="1">
      <c r="A273" s="74"/>
      <c r="B273" s="76" t="s">
        <v>3107</v>
      </c>
      <c r="C273" s="74"/>
      <c r="D273" s="76" t="s">
        <v>8369</v>
      </c>
      <c r="E273" s="74"/>
      <c r="F273" s="76" t="s">
        <v>8658</v>
      </c>
      <c r="G273" s="74"/>
      <c r="H273" s="103">
        <v>2</v>
      </c>
      <c r="I273" s="74"/>
      <c r="J273" s="103">
        <v>2</v>
      </c>
      <c r="K273" s="74"/>
      <c r="L273" s="76" t="s">
        <v>8359</v>
      </c>
      <c r="M273" s="74"/>
      <c r="N273" s="76"/>
      <c r="O273" s="74"/>
      <c r="P273" s="103">
        <v>574610</v>
      </c>
      <c r="Q273" s="74"/>
      <c r="R273" s="76" t="s">
        <v>8657</v>
      </c>
      <c r="S273" s="74"/>
      <c r="T273" s="77">
        <v>46188</v>
      </c>
      <c r="U273" s="74"/>
      <c r="V273" s="76" t="s">
        <v>8379</v>
      </c>
      <c r="W273" s="74"/>
      <c r="X273" s="103">
        <v>2298440</v>
      </c>
      <c r="Y273" s="74"/>
      <c r="Z273" s="103">
        <v>2298440</v>
      </c>
      <c r="AA273" s="74"/>
      <c r="AB273" s="76" t="s">
        <v>8361</v>
      </c>
      <c r="AC273" s="74"/>
      <c r="AD273" s="76" t="s">
        <v>8362</v>
      </c>
      <c r="AE273" s="74"/>
      <c r="AF273" s="76" t="s">
        <v>6143</v>
      </c>
      <c r="AG273" s="74"/>
      <c r="AH273" s="76" t="s">
        <v>8363</v>
      </c>
      <c r="AI273" s="74"/>
      <c r="AJ273" s="140">
        <v>0</v>
      </c>
      <c r="AK273" s="140"/>
      <c r="AL273" s="74"/>
      <c r="AM273" s="74"/>
    </row>
    <row r="274" spans="1:39" ht="14.1" customHeight="1">
      <c r="A274" s="74"/>
      <c r="B274" s="76" t="s">
        <v>3137</v>
      </c>
      <c r="C274" s="74"/>
      <c r="D274" s="76" t="s">
        <v>8369</v>
      </c>
      <c r="E274" s="74"/>
      <c r="F274" s="76" t="s">
        <v>8659</v>
      </c>
      <c r="G274" s="74"/>
      <c r="H274" s="103">
        <v>2</v>
      </c>
      <c r="I274" s="74"/>
      <c r="J274" s="103">
        <v>2</v>
      </c>
      <c r="K274" s="74"/>
      <c r="L274" s="76" t="s">
        <v>8359</v>
      </c>
      <c r="M274" s="74"/>
      <c r="N274" s="76"/>
      <c r="O274" s="74"/>
      <c r="P274" s="103">
        <v>574610</v>
      </c>
      <c r="Q274" s="74"/>
      <c r="R274" s="76" t="s">
        <v>8657</v>
      </c>
      <c r="S274" s="74"/>
      <c r="T274" s="77">
        <v>46188</v>
      </c>
      <c r="U274" s="74"/>
      <c r="V274" s="76" t="s">
        <v>8379</v>
      </c>
      <c r="W274" s="74"/>
      <c r="X274" s="103">
        <v>2298440</v>
      </c>
      <c r="Y274" s="74"/>
      <c r="Z274" s="103">
        <v>2298440</v>
      </c>
      <c r="AA274" s="74"/>
      <c r="AB274" s="76" t="s">
        <v>8361</v>
      </c>
      <c r="AC274" s="74"/>
      <c r="AD274" s="76" t="s">
        <v>8362</v>
      </c>
      <c r="AE274" s="74"/>
      <c r="AF274" s="76" t="s">
        <v>6143</v>
      </c>
      <c r="AG274" s="74"/>
      <c r="AH274" s="76" t="s">
        <v>8363</v>
      </c>
      <c r="AI274" s="74"/>
      <c r="AJ274" s="140">
        <v>0</v>
      </c>
      <c r="AK274" s="140"/>
      <c r="AL274" s="74"/>
      <c r="AM274" s="74"/>
    </row>
    <row r="275" spans="1:39" ht="0.95" customHeight="1">
      <c r="A275" s="74"/>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c r="AA275" s="141"/>
      <c r="AB275" s="141"/>
      <c r="AC275" s="141"/>
      <c r="AD275" s="141"/>
      <c r="AE275" s="141"/>
      <c r="AF275" s="141"/>
      <c r="AG275" s="141"/>
      <c r="AH275" s="141"/>
      <c r="AI275" s="141"/>
      <c r="AJ275" s="141"/>
      <c r="AK275" s="141"/>
      <c r="AL275" s="141"/>
      <c r="AM275" s="74"/>
    </row>
    <row r="276" spans="1:39" ht="12.95" customHeight="1">
      <c r="A276" s="74"/>
      <c r="B276" s="142" t="s">
        <v>8411</v>
      </c>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c r="AA276" s="142"/>
      <c r="AB276" s="142"/>
      <c r="AC276" s="142"/>
      <c r="AD276" s="142"/>
      <c r="AE276" s="142"/>
      <c r="AF276" s="142"/>
      <c r="AG276" s="142"/>
      <c r="AH276" s="142"/>
      <c r="AI276" s="142"/>
      <c r="AJ276" s="142"/>
      <c r="AK276" s="142"/>
      <c r="AL276" s="142"/>
      <c r="AM276" s="74"/>
    </row>
    <row r="277" spans="1:39" ht="12.95" customHeight="1">
      <c r="A277" s="74"/>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c r="AA277" s="142"/>
      <c r="AB277" s="142"/>
      <c r="AC277" s="142"/>
      <c r="AD277" s="142"/>
      <c r="AE277" s="142"/>
      <c r="AF277" s="142"/>
      <c r="AG277" s="142"/>
      <c r="AH277" s="142"/>
      <c r="AI277" s="142"/>
      <c r="AJ277" s="142"/>
      <c r="AK277" s="142"/>
      <c r="AL277" s="142"/>
      <c r="AM277" s="74"/>
    </row>
    <row r="278" spans="1:39" ht="12.95" customHeight="1">
      <c r="A278" s="74"/>
      <c r="B278" s="143" t="s">
        <v>8412</v>
      </c>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43"/>
      <c r="AE278" s="143"/>
      <c r="AF278" s="143"/>
      <c r="AG278" s="143"/>
      <c r="AH278" s="143"/>
      <c r="AI278" s="143"/>
      <c r="AJ278" s="143"/>
      <c r="AK278" s="143"/>
      <c r="AL278" s="143"/>
      <c r="AM278" s="74"/>
    </row>
    <row r="279" spans="1:39" ht="12.95" customHeight="1">
      <c r="A279" s="74"/>
      <c r="B279" s="144" t="s">
        <v>8660</v>
      </c>
      <c r="C279" s="144"/>
      <c r="D279" s="144"/>
      <c r="E279" s="144"/>
      <c r="F279" s="144"/>
      <c r="G279" s="144"/>
      <c r="H279" s="144"/>
      <c r="I279" s="144"/>
      <c r="J279" s="144"/>
      <c r="K279" s="144"/>
      <c r="L279" s="144"/>
      <c r="M279" s="144"/>
      <c r="N279" s="144"/>
      <c r="O279" s="144"/>
      <c r="P279" s="144"/>
      <c r="Q279" s="144"/>
      <c r="R279" s="144"/>
      <c r="S279" s="144"/>
      <c r="T279" s="144"/>
      <c r="U279" s="144"/>
      <c r="V279" s="144"/>
      <c r="W279" s="144"/>
      <c r="X279" s="144"/>
      <c r="Y279" s="144"/>
      <c r="Z279" s="144"/>
      <c r="AA279" s="144"/>
      <c r="AB279" s="144"/>
      <c r="AC279" s="144"/>
      <c r="AD279" s="144"/>
      <c r="AE279" s="144"/>
      <c r="AF279" s="144"/>
      <c r="AG279" s="144"/>
      <c r="AH279" s="144"/>
      <c r="AI279" s="144"/>
      <c r="AJ279" s="144"/>
      <c r="AK279" s="143" t="s">
        <v>8414</v>
      </c>
      <c r="AL279" s="143"/>
      <c r="AM279" s="74"/>
    </row>
    <row r="280" spans="1:39" ht="17.100000000000001" customHeight="1">
      <c r="A280" s="74"/>
      <c r="B280" s="135" t="s">
        <v>8339</v>
      </c>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c r="AB280" s="135"/>
      <c r="AC280" s="135"/>
      <c r="AD280" s="135"/>
      <c r="AE280" s="135"/>
      <c r="AF280" s="135"/>
      <c r="AG280" s="135"/>
      <c r="AH280" s="135"/>
      <c r="AI280" s="135"/>
      <c r="AJ280" s="135"/>
      <c r="AK280" s="135"/>
      <c r="AL280" s="135"/>
      <c r="AM280" s="74"/>
    </row>
    <row r="281" spans="1:39" ht="23.1" customHeight="1">
      <c r="A281" s="74"/>
      <c r="B281" s="136" t="s">
        <v>8340</v>
      </c>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6"/>
      <c r="AD281" s="136"/>
      <c r="AE281" s="136"/>
      <c r="AF281" s="136"/>
      <c r="AG281" s="136"/>
      <c r="AH281" s="136"/>
      <c r="AI281" s="136"/>
      <c r="AJ281" s="136"/>
      <c r="AK281" s="136"/>
      <c r="AL281" s="136"/>
      <c r="AM281" s="74"/>
    </row>
    <row r="282" spans="1:39" ht="15.95" customHeight="1">
      <c r="A282" s="74"/>
      <c r="B282" s="137" t="s">
        <v>8341</v>
      </c>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c r="AB282" s="137"/>
      <c r="AC282" s="137"/>
      <c r="AD282" s="137"/>
      <c r="AE282" s="137"/>
      <c r="AF282" s="137"/>
      <c r="AG282" s="137"/>
      <c r="AH282" s="137"/>
      <c r="AI282" s="137"/>
      <c r="AJ282" s="137"/>
      <c r="AK282" s="137"/>
      <c r="AL282" s="137"/>
      <c r="AM282" s="74"/>
    </row>
    <row r="283" spans="1:39" ht="12" customHeight="1">
      <c r="A283" s="74"/>
      <c r="B283" s="138" t="s">
        <v>8342</v>
      </c>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M283" s="74"/>
    </row>
    <row r="284" spans="1:39" ht="44.1" customHeight="1">
      <c r="A284" s="74"/>
      <c r="B284" s="75" t="s">
        <v>8343</v>
      </c>
      <c r="C284" s="74"/>
      <c r="D284" s="75" t="s">
        <v>8344</v>
      </c>
      <c r="E284" s="74"/>
      <c r="F284" s="75" t="s">
        <v>8345</v>
      </c>
      <c r="G284" s="74"/>
      <c r="H284" s="104" t="s">
        <v>6103</v>
      </c>
      <c r="I284" s="74"/>
      <c r="J284" s="104" t="s">
        <v>8346</v>
      </c>
      <c r="K284" s="74"/>
      <c r="L284" s="75" t="s">
        <v>8347</v>
      </c>
      <c r="M284" s="74"/>
      <c r="N284" s="75" t="s">
        <v>8348</v>
      </c>
      <c r="O284" s="74"/>
      <c r="P284" s="104" t="s">
        <v>8349</v>
      </c>
      <c r="Q284" s="74"/>
      <c r="R284" s="75" t="s">
        <v>8350</v>
      </c>
      <c r="S284" s="74"/>
      <c r="T284" s="75" t="s">
        <v>6100</v>
      </c>
      <c r="U284" s="74"/>
      <c r="V284" s="75" t="s">
        <v>8007</v>
      </c>
      <c r="W284" s="74"/>
      <c r="X284" s="104" t="s">
        <v>8351</v>
      </c>
      <c r="Y284" s="74"/>
      <c r="Z284" s="104" t="s">
        <v>8008</v>
      </c>
      <c r="AA284" s="74"/>
      <c r="AB284" s="75" t="s">
        <v>8352</v>
      </c>
      <c r="AC284" s="74"/>
      <c r="AD284" s="75" t="s">
        <v>8353</v>
      </c>
      <c r="AE284" s="74"/>
      <c r="AF284" s="75" t="s">
        <v>8354</v>
      </c>
      <c r="AG284" s="74"/>
      <c r="AH284" s="75" t="s">
        <v>8355</v>
      </c>
      <c r="AI284" s="74"/>
      <c r="AJ284" s="139" t="s">
        <v>8356</v>
      </c>
      <c r="AK284" s="139"/>
      <c r="AL284" s="74"/>
      <c r="AM284" s="74"/>
    </row>
    <row r="285" spans="1:39" ht="14.1" customHeight="1">
      <c r="A285" s="74"/>
      <c r="B285" s="76" t="s">
        <v>3140</v>
      </c>
      <c r="C285" s="74"/>
      <c r="D285" s="76" t="s">
        <v>8369</v>
      </c>
      <c r="E285" s="74"/>
      <c r="F285" s="76" t="s">
        <v>8661</v>
      </c>
      <c r="G285" s="74"/>
      <c r="H285" s="103">
        <v>2</v>
      </c>
      <c r="I285" s="74"/>
      <c r="J285" s="103">
        <v>2</v>
      </c>
      <c r="K285" s="74"/>
      <c r="L285" s="76" t="s">
        <v>8359</v>
      </c>
      <c r="M285" s="74"/>
      <c r="N285" s="76"/>
      <c r="O285" s="74"/>
      <c r="P285" s="103">
        <v>574610</v>
      </c>
      <c r="Q285" s="74"/>
      <c r="R285" s="76" t="s">
        <v>8657</v>
      </c>
      <c r="S285" s="74"/>
      <c r="T285" s="77">
        <v>46188</v>
      </c>
      <c r="U285" s="74"/>
      <c r="V285" s="76" t="s">
        <v>8379</v>
      </c>
      <c r="W285" s="74"/>
      <c r="X285" s="103">
        <v>2298440</v>
      </c>
      <c r="Y285" s="74"/>
      <c r="Z285" s="103">
        <v>2298440</v>
      </c>
      <c r="AA285" s="74"/>
      <c r="AB285" s="76" t="s">
        <v>8361</v>
      </c>
      <c r="AC285" s="74"/>
      <c r="AD285" s="76" t="s">
        <v>8362</v>
      </c>
      <c r="AE285" s="74"/>
      <c r="AF285" s="76" t="s">
        <v>6143</v>
      </c>
      <c r="AG285" s="74"/>
      <c r="AH285" s="76" t="s">
        <v>8363</v>
      </c>
      <c r="AI285" s="74"/>
      <c r="AJ285" s="140">
        <v>0</v>
      </c>
      <c r="AK285" s="140"/>
      <c r="AL285" s="74"/>
      <c r="AM285" s="74"/>
    </row>
    <row r="286" spans="1:39" ht="14.1" customHeight="1">
      <c r="A286" s="74"/>
      <c r="B286" s="76" t="s">
        <v>2687</v>
      </c>
      <c r="C286" s="74"/>
      <c r="D286" s="76" t="s">
        <v>8364</v>
      </c>
      <c r="E286" s="74"/>
      <c r="F286" s="76" t="s">
        <v>8662</v>
      </c>
      <c r="G286" s="74"/>
      <c r="H286" s="103">
        <v>6</v>
      </c>
      <c r="I286" s="74"/>
      <c r="J286" s="103">
        <v>6</v>
      </c>
      <c r="K286" s="74"/>
      <c r="L286" s="76" t="s">
        <v>8359</v>
      </c>
      <c r="M286" s="74"/>
      <c r="N286" s="76"/>
      <c r="O286" s="74"/>
      <c r="P286" s="103">
        <v>500055</v>
      </c>
      <c r="Q286" s="74"/>
      <c r="R286" s="76" t="s">
        <v>8498</v>
      </c>
      <c r="S286" s="74"/>
      <c r="T286" s="77">
        <v>46193</v>
      </c>
      <c r="U286" s="74"/>
      <c r="V286" s="76" t="s">
        <v>8136</v>
      </c>
      <c r="W286" s="74"/>
      <c r="X286" s="103">
        <v>2213340</v>
      </c>
      <c r="Y286" s="74"/>
      <c r="Z286" s="103">
        <v>2213340</v>
      </c>
      <c r="AA286" s="74"/>
      <c r="AB286" s="76" t="s">
        <v>8361</v>
      </c>
      <c r="AC286" s="74"/>
      <c r="AD286" s="76" t="s">
        <v>8362</v>
      </c>
      <c r="AE286" s="74"/>
      <c r="AF286" s="76" t="s">
        <v>8397</v>
      </c>
      <c r="AG286" s="74"/>
      <c r="AH286" s="76" t="s">
        <v>8363</v>
      </c>
      <c r="AI286" s="74"/>
      <c r="AJ286" s="140">
        <v>0</v>
      </c>
      <c r="AK286" s="140"/>
      <c r="AL286" s="74"/>
      <c r="AM286" s="74"/>
    </row>
    <row r="287" spans="1:39" ht="14.1" customHeight="1">
      <c r="A287" s="74"/>
      <c r="B287" s="76" t="s">
        <v>1729</v>
      </c>
      <c r="C287" s="74"/>
      <c r="D287" s="76" t="s">
        <v>8364</v>
      </c>
      <c r="E287" s="74"/>
      <c r="F287" s="76" t="s">
        <v>8547</v>
      </c>
      <c r="G287" s="74"/>
      <c r="H287" s="103">
        <v>6</v>
      </c>
      <c r="I287" s="74"/>
      <c r="J287" s="103">
        <v>6</v>
      </c>
      <c r="K287" s="74"/>
      <c r="L287" s="76" t="s">
        <v>8359</v>
      </c>
      <c r="M287" s="74"/>
      <c r="N287" s="76" t="s">
        <v>8366</v>
      </c>
      <c r="O287" s="74"/>
      <c r="P287" s="103">
        <v>553890</v>
      </c>
      <c r="Q287" s="74"/>
      <c r="R287" s="76" t="s">
        <v>8663</v>
      </c>
      <c r="S287" s="74"/>
      <c r="T287" s="77">
        <v>46191</v>
      </c>
      <c r="U287" s="74"/>
      <c r="V287" s="76" t="s">
        <v>8664</v>
      </c>
      <c r="W287" s="74"/>
      <c r="X287" s="103">
        <v>6646680</v>
      </c>
      <c r="Y287" s="74"/>
      <c r="Z287" s="103">
        <v>6646680</v>
      </c>
      <c r="AA287" s="74"/>
      <c r="AB287" s="76" t="s">
        <v>8361</v>
      </c>
      <c r="AC287" s="74"/>
      <c r="AD287" s="76" t="s">
        <v>8362</v>
      </c>
      <c r="AE287" s="74"/>
      <c r="AF287" s="76" t="s">
        <v>6287</v>
      </c>
      <c r="AG287" s="74"/>
      <c r="AH287" s="76" t="s">
        <v>8363</v>
      </c>
      <c r="AI287" s="74"/>
      <c r="AJ287" s="140">
        <v>0</v>
      </c>
      <c r="AK287" s="140"/>
      <c r="AL287" s="74"/>
      <c r="AM287" s="74"/>
    </row>
    <row r="288" spans="1:39" ht="14.1" customHeight="1">
      <c r="A288" s="74"/>
      <c r="B288" s="76" t="s">
        <v>1825</v>
      </c>
      <c r="C288" s="74"/>
      <c r="D288" s="76" t="s">
        <v>8364</v>
      </c>
      <c r="E288" s="74"/>
      <c r="F288" s="76" t="s">
        <v>8665</v>
      </c>
      <c r="G288" s="74"/>
      <c r="H288" s="103">
        <v>6</v>
      </c>
      <c r="I288" s="74"/>
      <c r="J288" s="103">
        <v>6</v>
      </c>
      <c r="K288" s="74"/>
      <c r="L288" s="76" t="s">
        <v>8359</v>
      </c>
      <c r="M288" s="74"/>
      <c r="N288" s="76" t="s">
        <v>8366</v>
      </c>
      <c r="O288" s="74"/>
      <c r="P288" s="103">
        <v>553890</v>
      </c>
      <c r="Q288" s="74"/>
      <c r="R288" s="76" t="s">
        <v>8663</v>
      </c>
      <c r="S288" s="74"/>
      <c r="T288" s="77">
        <v>46191</v>
      </c>
      <c r="U288" s="74"/>
      <c r="V288" s="76" t="s">
        <v>8664</v>
      </c>
      <c r="W288" s="74"/>
      <c r="X288" s="103">
        <v>6646680</v>
      </c>
      <c r="Y288" s="74"/>
      <c r="Z288" s="103">
        <v>6646680</v>
      </c>
      <c r="AA288" s="74"/>
      <c r="AB288" s="76" t="s">
        <v>8361</v>
      </c>
      <c r="AC288" s="74"/>
      <c r="AD288" s="76" t="s">
        <v>8362</v>
      </c>
      <c r="AE288" s="74"/>
      <c r="AF288" s="76" t="s">
        <v>6287</v>
      </c>
      <c r="AG288" s="74"/>
      <c r="AH288" s="76" t="s">
        <v>8363</v>
      </c>
      <c r="AI288" s="74"/>
      <c r="AJ288" s="140">
        <v>0</v>
      </c>
      <c r="AK288" s="140"/>
      <c r="AL288" s="74"/>
      <c r="AM288" s="74"/>
    </row>
    <row r="289" spans="1:39" ht="14.1" customHeight="1">
      <c r="A289" s="74"/>
      <c r="B289" s="76" t="s">
        <v>2241</v>
      </c>
      <c r="C289" s="74"/>
      <c r="D289" s="76" t="s">
        <v>8364</v>
      </c>
      <c r="E289" s="74"/>
      <c r="F289" s="76" t="s">
        <v>8666</v>
      </c>
      <c r="G289" s="74"/>
      <c r="H289" s="103">
        <v>12</v>
      </c>
      <c r="I289" s="74"/>
      <c r="J289" s="103">
        <v>12</v>
      </c>
      <c r="K289" s="74"/>
      <c r="L289" s="76" t="s">
        <v>8359</v>
      </c>
      <c r="M289" s="74"/>
      <c r="N289" s="76"/>
      <c r="O289" s="74"/>
      <c r="P289" s="103">
        <v>309782.49999600003</v>
      </c>
      <c r="Q289" s="74"/>
      <c r="R289" s="76" t="s">
        <v>8500</v>
      </c>
      <c r="S289" s="74"/>
      <c r="T289" s="77">
        <v>46192</v>
      </c>
      <c r="U289" s="74"/>
      <c r="V289" s="76" t="s">
        <v>8014</v>
      </c>
      <c r="W289" s="74"/>
      <c r="X289" s="103">
        <v>929347.49998800003</v>
      </c>
      <c r="Y289" s="74"/>
      <c r="Z289" s="103">
        <v>929347.49998800003</v>
      </c>
      <c r="AA289" s="74"/>
      <c r="AB289" s="76" t="s">
        <v>8361</v>
      </c>
      <c r="AC289" s="74"/>
      <c r="AD289" s="76" t="s">
        <v>8362</v>
      </c>
      <c r="AE289" s="74"/>
      <c r="AF289" s="76" t="s">
        <v>6134</v>
      </c>
      <c r="AG289" s="74"/>
      <c r="AH289" s="76" t="s">
        <v>8363</v>
      </c>
      <c r="AI289" s="74"/>
      <c r="AJ289" s="140">
        <v>0</v>
      </c>
      <c r="AK289" s="140"/>
      <c r="AL289" s="74"/>
      <c r="AM289" s="74"/>
    </row>
    <row r="290" spans="1:39" ht="14.1" customHeight="1">
      <c r="A290" s="74"/>
      <c r="B290" s="76" t="s">
        <v>1024</v>
      </c>
      <c r="C290" s="74"/>
      <c r="D290" s="76" t="s">
        <v>8364</v>
      </c>
      <c r="E290" s="74"/>
      <c r="F290" s="76" t="s">
        <v>8667</v>
      </c>
      <c r="G290" s="74"/>
      <c r="H290" s="103">
        <v>2</v>
      </c>
      <c r="I290" s="74"/>
      <c r="J290" s="103">
        <v>2</v>
      </c>
      <c r="K290" s="74"/>
      <c r="L290" s="76" t="s">
        <v>8359</v>
      </c>
      <c r="M290" s="74"/>
      <c r="N290" s="76"/>
      <c r="O290" s="74"/>
      <c r="P290" s="103">
        <v>343545</v>
      </c>
      <c r="Q290" s="74"/>
      <c r="R290" s="76" t="s">
        <v>8515</v>
      </c>
      <c r="S290" s="74"/>
      <c r="T290" s="77">
        <v>46186</v>
      </c>
      <c r="U290" s="74"/>
      <c r="V290" s="76" t="s">
        <v>8261</v>
      </c>
      <c r="W290" s="74"/>
      <c r="X290" s="103">
        <v>687090</v>
      </c>
      <c r="Y290" s="74"/>
      <c r="Z290" s="103">
        <v>687090</v>
      </c>
      <c r="AA290" s="74"/>
      <c r="AB290" s="76" t="s">
        <v>8361</v>
      </c>
      <c r="AC290" s="74"/>
      <c r="AD290" s="76" t="s">
        <v>8362</v>
      </c>
      <c r="AE290" s="74"/>
      <c r="AF290" s="76" t="s">
        <v>6196</v>
      </c>
      <c r="AG290" s="74"/>
      <c r="AH290" s="76" t="s">
        <v>8363</v>
      </c>
      <c r="AI290" s="74"/>
      <c r="AJ290" s="140">
        <v>0</v>
      </c>
      <c r="AK290" s="140"/>
      <c r="AL290" s="74"/>
      <c r="AM290" s="74"/>
    </row>
    <row r="291" spans="1:39" ht="14.1" customHeight="1">
      <c r="A291" s="74"/>
      <c r="B291" s="76" t="s">
        <v>1117</v>
      </c>
      <c r="C291" s="74"/>
      <c r="D291" s="76" t="s">
        <v>8364</v>
      </c>
      <c r="E291" s="74"/>
      <c r="F291" s="76" t="s">
        <v>8374</v>
      </c>
      <c r="G291" s="74"/>
      <c r="H291" s="103">
        <v>2</v>
      </c>
      <c r="I291" s="74"/>
      <c r="J291" s="103">
        <v>2</v>
      </c>
      <c r="K291" s="74"/>
      <c r="L291" s="76" t="s">
        <v>8359</v>
      </c>
      <c r="M291" s="74"/>
      <c r="N291" s="76"/>
      <c r="O291" s="74"/>
      <c r="P291" s="103">
        <v>343545</v>
      </c>
      <c r="Q291" s="74"/>
      <c r="R291" s="76" t="s">
        <v>8649</v>
      </c>
      <c r="S291" s="74"/>
      <c r="T291" s="77">
        <v>46186</v>
      </c>
      <c r="U291" s="74"/>
      <c r="V291" s="76" t="s">
        <v>8062</v>
      </c>
      <c r="W291" s="74"/>
      <c r="X291" s="103">
        <v>687090</v>
      </c>
      <c r="Y291" s="74"/>
      <c r="Z291" s="103">
        <v>687090</v>
      </c>
      <c r="AA291" s="74"/>
      <c r="AB291" s="76" t="s">
        <v>8361</v>
      </c>
      <c r="AC291" s="74"/>
      <c r="AD291" s="76" t="s">
        <v>8362</v>
      </c>
      <c r="AE291" s="74"/>
      <c r="AF291" s="76" t="s">
        <v>6175</v>
      </c>
      <c r="AG291" s="74"/>
      <c r="AH291" s="76" t="s">
        <v>8363</v>
      </c>
      <c r="AI291" s="74"/>
      <c r="AJ291" s="140">
        <v>0</v>
      </c>
      <c r="AK291" s="140"/>
      <c r="AL291" s="74"/>
      <c r="AM291" s="74"/>
    </row>
    <row r="292" spans="1:39" ht="14.1" customHeight="1">
      <c r="A292" s="74"/>
      <c r="B292" s="76" t="s">
        <v>2687</v>
      </c>
      <c r="C292" s="74"/>
      <c r="D292" s="76" t="s">
        <v>8364</v>
      </c>
      <c r="E292" s="74"/>
      <c r="F292" s="76" t="s">
        <v>8662</v>
      </c>
      <c r="G292" s="74"/>
      <c r="H292" s="103">
        <v>1</v>
      </c>
      <c r="I292" s="74"/>
      <c r="J292" s="103">
        <v>24</v>
      </c>
      <c r="K292" s="74"/>
      <c r="L292" s="76" t="s">
        <v>22</v>
      </c>
      <c r="M292" s="74"/>
      <c r="N292" s="76" t="s">
        <v>8443</v>
      </c>
      <c r="O292" s="74"/>
      <c r="P292" s="103">
        <v>2000220</v>
      </c>
      <c r="Q292" s="74"/>
      <c r="R292" s="76" t="s">
        <v>8527</v>
      </c>
      <c r="S292" s="74"/>
      <c r="T292" s="77">
        <v>46193</v>
      </c>
      <c r="U292" s="74"/>
      <c r="V292" s="76" t="s">
        <v>8214</v>
      </c>
      <c r="W292" s="74"/>
      <c r="X292" s="103">
        <v>8348125</v>
      </c>
      <c r="Y292" s="74"/>
      <c r="Z292" s="103">
        <v>8348125</v>
      </c>
      <c r="AA292" s="74"/>
      <c r="AB292" s="76" t="s">
        <v>8361</v>
      </c>
      <c r="AC292" s="74"/>
      <c r="AD292" s="76" t="s">
        <v>8362</v>
      </c>
      <c r="AE292" s="74"/>
      <c r="AF292" s="76" t="s">
        <v>6183</v>
      </c>
      <c r="AG292" s="74"/>
      <c r="AH292" s="76" t="s">
        <v>8363</v>
      </c>
      <c r="AI292" s="74"/>
      <c r="AJ292" s="140">
        <v>0</v>
      </c>
      <c r="AK292" s="140"/>
      <c r="AL292" s="74"/>
      <c r="AM292" s="74"/>
    </row>
    <row r="293" spans="1:39" ht="23.1" customHeight="1">
      <c r="A293" s="74"/>
      <c r="B293" s="76" t="s">
        <v>696</v>
      </c>
      <c r="C293" s="74"/>
      <c r="D293" s="76" t="s">
        <v>8387</v>
      </c>
      <c r="E293" s="74"/>
      <c r="F293" s="76" t="s">
        <v>8668</v>
      </c>
      <c r="G293" s="74"/>
      <c r="H293" s="103">
        <v>1</v>
      </c>
      <c r="I293" s="74"/>
      <c r="J293" s="103">
        <v>4</v>
      </c>
      <c r="K293" s="74"/>
      <c r="L293" s="76" t="s">
        <v>22</v>
      </c>
      <c r="M293" s="74"/>
      <c r="N293" s="76" t="s">
        <v>8419</v>
      </c>
      <c r="O293" s="74"/>
      <c r="P293" s="103">
        <v>283790</v>
      </c>
      <c r="Q293" s="74"/>
      <c r="R293" s="76" t="s">
        <v>8669</v>
      </c>
      <c r="S293" s="74"/>
      <c r="T293" s="77">
        <v>46191</v>
      </c>
      <c r="U293" s="74"/>
      <c r="V293" s="76" t="s">
        <v>8302</v>
      </c>
      <c r="W293" s="74"/>
      <c r="X293" s="103">
        <v>1702740</v>
      </c>
      <c r="Y293" s="74"/>
      <c r="Z293" s="103">
        <v>1702740</v>
      </c>
      <c r="AA293" s="74"/>
      <c r="AB293" s="76" t="s">
        <v>8361</v>
      </c>
      <c r="AC293" s="74"/>
      <c r="AD293" s="76" t="s">
        <v>8362</v>
      </c>
      <c r="AE293" s="74"/>
      <c r="AF293" s="76" t="s">
        <v>6287</v>
      </c>
      <c r="AG293" s="74"/>
      <c r="AH293" s="76" t="s">
        <v>8363</v>
      </c>
      <c r="AI293" s="74"/>
      <c r="AJ293" s="140">
        <v>0</v>
      </c>
      <c r="AK293" s="140"/>
      <c r="AL293" s="74"/>
      <c r="AM293" s="74"/>
    </row>
    <row r="294" spans="1:39" ht="23.1" customHeight="1">
      <c r="A294" s="74"/>
      <c r="B294" s="76" t="s">
        <v>704</v>
      </c>
      <c r="C294" s="74"/>
      <c r="D294" s="76" t="s">
        <v>8387</v>
      </c>
      <c r="E294" s="74"/>
      <c r="F294" s="76" t="s">
        <v>8518</v>
      </c>
      <c r="G294" s="74"/>
      <c r="H294" s="103">
        <v>1</v>
      </c>
      <c r="I294" s="74"/>
      <c r="J294" s="103">
        <v>4</v>
      </c>
      <c r="K294" s="74"/>
      <c r="L294" s="76" t="s">
        <v>22</v>
      </c>
      <c r="M294" s="74"/>
      <c r="N294" s="76" t="s">
        <v>8419</v>
      </c>
      <c r="O294" s="74"/>
      <c r="P294" s="103">
        <v>283790</v>
      </c>
      <c r="Q294" s="74"/>
      <c r="R294" s="76" t="s">
        <v>8669</v>
      </c>
      <c r="S294" s="74"/>
      <c r="T294" s="77">
        <v>46191</v>
      </c>
      <c r="U294" s="74"/>
      <c r="V294" s="76" t="s">
        <v>8302</v>
      </c>
      <c r="W294" s="74"/>
      <c r="X294" s="103">
        <v>1702740</v>
      </c>
      <c r="Y294" s="74"/>
      <c r="Z294" s="103">
        <v>1702740</v>
      </c>
      <c r="AA294" s="74"/>
      <c r="AB294" s="76" t="s">
        <v>8361</v>
      </c>
      <c r="AC294" s="74"/>
      <c r="AD294" s="76" t="s">
        <v>8362</v>
      </c>
      <c r="AE294" s="74"/>
      <c r="AF294" s="76" t="s">
        <v>6287</v>
      </c>
      <c r="AG294" s="74"/>
      <c r="AH294" s="76" t="s">
        <v>8363</v>
      </c>
      <c r="AI294" s="74"/>
      <c r="AJ294" s="140">
        <v>0</v>
      </c>
      <c r="AK294" s="140"/>
      <c r="AL294" s="74"/>
      <c r="AM294" s="74"/>
    </row>
    <row r="295" spans="1:39" ht="23.1" customHeight="1">
      <c r="A295" s="74"/>
      <c r="B295" s="76" t="s">
        <v>714</v>
      </c>
      <c r="C295" s="74"/>
      <c r="D295" s="76" t="s">
        <v>8387</v>
      </c>
      <c r="E295" s="74"/>
      <c r="F295" s="76" t="s">
        <v>8421</v>
      </c>
      <c r="G295" s="74"/>
      <c r="H295" s="103">
        <v>1</v>
      </c>
      <c r="I295" s="74"/>
      <c r="J295" s="103">
        <v>4</v>
      </c>
      <c r="K295" s="74"/>
      <c r="L295" s="76" t="s">
        <v>22</v>
      </c>
      <c r="M295" s="74"/>
      <c r="N295" s="76" t="s">
        <v>8419</v>
      </c>
      <c r="O295" s="74"/>
      <c r="P295" s="103">
        <v>283790</v>
      </c>
      <c r="Q295" s="74"/>
      <c r="R295" s="76" t="s">
        <v>8669</v>
      </c>
      <c r="S295" s="74"/>
      <c r="T295" s="77">
        <v>46191</v>
      </c>
      <c r="U295" s="74"/>
      <c r="V295" s="76" t="s">
        <v>8302</v>
      </c>
      <c r="W295" s="74"/>
      <c r="X295" s="103">
        <v>1702740</v>
      </c>
      <c r="Y295" s="74"/>
      <c r="Z295" s="103">
        <v>1702740</v>
      </c>
      <c r="AA295" s="74"/>
      <c r="AB295" s="76" t="s">
        <v>8361</v>
      </c>
      <c r="AC295" s="74"/>
      <c r="AD295" s="76" t="s">
        <v>8362</v>
      </c>
      <c r="AE295" s="74"/>
      <c r="AF295" s="76" t="s">
        <v>6287</v>
      </c>
      <c r="AG295" s="74"/>
      <c r="AH295" s="76" t="s">
        <v>8363</v>
      </c>
      <c r="AI295" s="74"/>
      <c r="AJ295" s="140">
        <v>0</v>
      </c>
      <c r="AK295" s="140"/>
      <c r="AL295" s="74"/>
      <c r="AM295" s="74"/>
    </row>
    <row r="296" spans="1:39" ht="14.1" customHeight="1">
      <c r="A296" s="74"/>
      <c r="B296" s="76" t="s">
        <v>1946</v>
      </c>
      <c r="C296" s="74"/>
      <c r="D296" s="76" t="s">
        <v>8364</v>
      </c>
      <c r="E296" s="74"/>
      <c r="F296" s="76" t="s">
        <v>8454</v>
      </c>
      <c r="G296" s="74"/>
      <c r="H296" s="103">
        <v>3</v>
      </c>
      <c r="I296" s="74"/>
      <c r="J296" s="103">
        <v>3</v>
      </c>
      <c r="K296" s="74"/>
      <c r="L296" s="76" t="s">
        <v>8359</v>
      </c>
      <c r="M296" s="74"/>
      <c r="N296" s="76"/>
      <c r="O296" s="74"/>
      <c r="P296" s="103">
        <v>276945</v>
      </c>
      <c r="Q296" s="74"/>
      <c r="R296" s="76" t="s">
        <v>8670</v>
      </c>
      <c r="S296" s="74"/>
      <c r="T296" s="77">
        <v>46186</v>
      </c>
      <c r="U296" s="74"/>
      <c r="V296" s="76" t="s">
        <v>8671</v>
      </c>
      <c r="W296" s="74"/>
      <c r="X296" s="103">
        <v>276945</v>
      </c>
      <c r="Y296" s="74"/>
      <c r="Z296" s="103">
        <v>276945</v>
      </c>
      <c r="AA296" s="74"/>
      <c r="AB296" s="76" t="s">
        <v>8361</v>
      </c>
      <c r="AC296" s="74"/>
      <c r="AD296" s="76" t="s">
        <v>8362</v>
      </c>
      <c r="AE296" s="74"/>
      <c r="AF296" s="76" t="s">
        <v>6175</v>
      </c>
      <c r="AG296" s="74"/>
      <c r="AH296" s="76" t="s">
        <v>8363</v>
      </c>
      <c r="AI296" s="74"/>
      <c r="AJ296" s="140">
        <v>0</v>
      </c>
      <c r="AK296" s="140"/>
      <c r="AL296" s="74"/>
      <c r="AM296" s="74"/>
    </row>
    <row r="297" spans="1:39" ht="14.1" customHeight="1">
      <c r="A297" s="74"/>
      <c r="B297" s="76" t="s">
        <v>1775</v>
      </c>
      <c r="C297" s="74"/>
      <c r="D297" s="76" t="s">
        <v>8364</v>
      </c>
      <c r="E297" s="74"/>
      <c r="F297" s="76" t="s">
        <v>8368</v>
      </c>
      <c r="G297" s="74"/>
      <c r="H297" s="103">
        <v>12</v>
      </c>
      <c r="I297" s="74"/>
      <c r="J297" s="103">
        <v>12</v>
      </c>
      <c r="K297" s="74"/>
      <c r="L297" s="76" t="s">
        <v>8359</v>
      </c>
      <c r="M297" s="74"/>
      <c r="N297" s="76" t="s">
        <v>8366</v>
      </c>
      <c r="O297" s="74"/>
      <c r="P297" s="103">
        <v>1107780</v>
      </c>
      <c r="Q297" s="74"/>
      <c r="R297" s="76" t="s">
        <v>8598</v>
      </c>
      <c r="S297" s="74"/>
      <c r="T297" s="77">
        <v>46190</v>
      </c>
      <c r="U297" s="74"/>
      <c r="V297" s="76" t="s">
        <v>8077</v>
      </c>
      <c r="W297" s="74"/>
      <c r="X297" s="103">
        <v>2215560</v>
      </c>
      <c r="Y297" s="74"/>
      <c r="Z297" s="103">
        <v>2215560</v>
      </c>
      <c r="AA297" s="74"/>
      <c r="AB297" s="76" t="s">
        <v>8361</v>
      </c>
      <c r="AC297" s="74"/>
      <c r="AD297" s="76" t="s">
        <v>8362</v>
      </c>
      <c r="AE297" s="74"/>
      <c r="AF297" s="76" t="s">
        <v>6175</v>
      </c>
      <c r="AG297" s="74"/>
      <c r="AH297" s="76" t="s">
        <v>8363</v>
      </c>
      <c r="AI297" s="74"/>
      <c r="AJ297" s="140">
        <v>0</v>
      </c>
      <c r="AK297" s="140"/>
      <c r="AL297" s="74"/>
      <c r="AM297" s="74"/>
    </row>
    <row r="298" spans="1:39" ht="14.1" customHeight="1">
      <c r="A298" s="74"/>
      <c r="B298" s="76" t="s">
        <v>555</v>
      </c>
      <c r="C298" s="74"/>
      <c r="D298" s="76" t="s">
        <v>8369</v>
      </c>
      <c r="E298" s="74"/>
      <c r="F298" s="76" t="s">
        <v>8502</v>
      </c>
      <c r="G298" s="74"/>
      <c r="H298" s="103">
        <v>3</v>
      </c>
      <c r="I298" s="74"/>
      <c r="J298" s="103">
        <v>12</v>
      </c>
      <c r="K298" s="74"/>
      <c r="L298" s="76" t="s">
        <v>22</v>
      </c>
      <c r="M298" s="74"/>
      <c r="N298" s="76" t="s">
        <v>8426</v>
      </c>
      <c r="O298" s="74"/>
      <c r="P298" s="103">
        <v>1157208.3</v>
      </c>
      <c r="Q298" s="74"/>
      <c r="R298" s="76" t="s">
        <v>8672</v>
      </c>
      <c r="S298" s="74"/>
      <c r="T298" s="77">
        <v>46189</v>
      </c>
      <c r="U298" s="74"/>
      <c r="V298" s="76" t="s">
        <v>8092</v>
      </c>
      <c r="W298" s="74"/>
      <c r="X298" s="103">
        <v>1157208.3</v>
      </c>
      <c r="Y298" s="74"/>
      <c r="Z298" s="103">
        <v>1157208.3</v>
      </c>
      <c r="AA298" s="74"/>
      <c r="AB298" s="76" t="s">
        <v>8361</v>
      </c>
      <c r="AC298" s="74"/>
      <c r="AD298" s="76" t="s">
        <v>8362</v>
      </c>
      <c r="AE298" s="74"/>
      <c r="AF298" s="76" t="s">
        <v>6143</v>
      </c>
      <c r="AG298" s="74"/>
      <c r="AH298" s="76" t="s">
        <v>8363</v>
      </c>
      <c r="AI298" s="74"/>
      <c r="AJ298" s="140">
        <v>0</v>
      </c>
      <c r="AK298" s="140"/>
      <c r="AL298" s="74"/>
      <c r="AM298" s="74"/>
    </row>
    <row r="299" spans="1:39" ht="14.1" customHeight="1">
      <c r="A299" s="74"/>
      <c r="B299" s="76" t="s">
        <v>3107</v>
      </c>
      <c r="C299" s="74"/>
      <c r="D299" s="76" t="s">
        <v>8369</v>
      </c>
      <c r="E299" s="74"/>
      <c r="F299" s="76" t="s">
        <v>8658</v>
      </c>
      <c r="G299" s="74"/>
      <c r="H299" s="103">
        <v>2</v>
      </c>
      <c r="I299" s="74"/>
      <c r="J299" s="103">
        <v>2</v>
      </c>
      <c r="K299" s="74"/>
      <c r="L299" s="76" t="s">
        <v>8359</v>
      </c>
      <c r="M299" s="74"/>
      <c r="N299" s="76" t="s">
        <v>8537</v>
      </c>
      <c r="O299" s="74"/>
      <c r="P299" s="103">
        <v>574610</v>
      </c>
      <c r="Q299" s="74"/>
      <c r="R299" s="76" t="s">
        <v>8673</v>
      </c>
      <c r="S299" s="74"/>
      <c r="T299" s="77">
        <v>46188</v>
      </c>
      <c r="U299" s="74"/>
      <c r="V299" s="76" t="s">
        <v>8539</v>
      </c>
      <c r="W299" s="74"/>
      <c r="X299" s="103">
        <v>574610</v>
      </c>
      <c r="Y299" s="74"/>
      <c r="Z299" s="103">
        <v>574610</v>
      </c>
      <c r="AA299" s="74"/>
      <c r="AB299" s="76" t="s">
        <v>8361</v>
      </c>
      <c r="AC299" s="74"/>
      <c r="AD299" s="76" t="s">
        <v>8362</v>
      </c>
      <c r="AE299" s="74"/>
      <c r="AF299" s="76" t="s">
        <v>6143</v>
      </c>
      <c r="AG299" s="74"/>
      <c r="AH299" s="76" t="s">
        <v>8363</v>
      </c>
      <c r="AI299" s="74"/>
      <c r="AJ299" s="140">
        <v>0</v>
      </c>
      <c r="AK299" s="140"/>
      <c r="AL299" s="74"/>
      <c r="AM299" s="74"/>
    </row>
    <row r="300" spans="1:39" ht="14.1" customHeight="1">
      <c r="A300" s="74"/>
      <c r="B300" s="76" t="s">
        <v>1403</v>
      </c>
      <c r="C300" s="74"/>
      <c r="D300" s="76" t="s">
        <v>8364</v>
      </c>
      <c r="E300" s="74"/>
      <c r="F300" s="76" t="s">
        <v>8674</v>
      </c>
      <c r="G300" s="74"/>
      <c r="H300" s="103">
        <v>1</v>
      </c>
      <c r="I300" s="74"/>
      <c r="J300" s="103">
        <v>4</v>
      </c>
      <c r="K300" s="74"/>
      <c r="L300" s="76" t="s">
        <v>22</v>
      </c>
      <c r="M300" s="74"/>
      <c r="N300" s="76"/>
      <c r="O300" s="74"/>
      <c r="P300" s="103">
        <v>858030</v>
      </c>
      <c r="Q300" s="74"/>
      <c r="R300" s="76" t="s">
        <v>8675</v>
      </c>
      <c r="S300" s="74"/>
      <c r="T300" s="77">
        <v>46186</v>
      </c>
      <c r="U300" s="74"/>
      <c r="V300" s="76" t="s">
        <v>8051</v>
      </c>
      <c r="W300" s="74"/>
      <c r="X300" s="103">
        <v>858030</v>
      </c>
      <c r="Y300" s="74"/>
      <c r="Z300" s="103">
        <v>858030</v>
      </c>
      <c r="AA300" s="74"/>
      <c r="AB300" s="76" t="s">
        <v>8361</v>
      </c>
      <c r="AC300" s="74"/>
      <c r="AD300" s="76" t="s">
        <v>8362</v>
      </c>
      <c r="AE300" s="74"/>
      <c r="AF300" s="76" t="s">
        <v>6124</v>
      </c>
      <c r="AG300" s="74"/>
      <c r="AH300" s="76" t="s">
        <v>8363</v>
      </c>
      <c r="AI300" s="74"/>
      <c r="AJ300" s="140">
        <v>0</v>
      </c>
      <c r="AK300" s="140"/>
      <c r="AL300" s="74"/>
      <c r="AM300" s="74"/>
    </row>
    <row r="301" spans="1:39" ht="14.1" customHeight="1">
      <c r="A301" s="74"/>
      <c r="B301" s="76" t="s">
        <v>2667</v>
      </c>
      <c r="C301" s="74"/>
      <c r="D301" s="76" t="s">
        <v>8364</v>
      </c>
      <c r="E301" s="74"/>
      <c r="F301" s="76" t="s">
        <v>8577</v>
      </c>
      <c r="G301" s="74"/>
      <c r="H301" s="103">
        <v>1</v>
      </c>
      <c r="I301" s="74"/>
      <c r="J301" s="103">
        <v>24</v>
      </c>
      <c r="K301" s="74"/>
      <c r="L301" s="76" t="s">
        <v>22</v>
      </c>
      <c r="M301" s="74"/>
      <c r="N301" s="76" t="s">
        <v>8443</v>
      </c>
      <c r="O301" s="74"/>
      <c r="P301" s="103">
        <v>2284380</v>
      </c>
      <c r="Q301" s="74"/>
      <c r="R301" s="76" t="s">
        <v>8527</v>
      </c>
      <c r="S301" s="74"/>
      <c r="T301" s="77">
        <v>46193</v>
      </c>
      <c r="U301" s="74"/>
      <c r="V301" s="76" t="s">
        <v>8214</v>
      </c>
      <c r="W301" s="74"/>
      <c r="X301" s="103">
        <v>8348125</v>
      </c>
      <c r="Y301" s="74"/>
      <c r="Z301" s="103">
        <v>8348125</v>
      </c>
      <c r="AA301" s="74"/>
      <c r="AB301" s="76" t="s">
        <v>8361</v>
      </c>
      <c r="AC301" s="74"/>
      <c r="AD301" s="76" t="s">
        <v>8362</v>
      </c>
      <c r="AE301" s="74"/>
      <c r="AF301" s="76" t="s">
        <v>6183</v>
      </c>
      <c r="AG301" s="74"/>
      <c r="AH301" s="76" t="s">
        <v>8363</v>
      </c>
      <c r="AI301" s="74"/>
      <c r="AJ301" s="140">
        <v>0</v>
      </c>
      <c r="AK301" s="140"/>
      <c r="AL301" s="74"/>
      <c r="AM301" s="74"/>
    </row>
    <row r="302" spans="1:39" ht="14.1" customHeight="1">
      <c r="A302" s="74"/>
      <c r="B302" s="76" t="s">
        <v>1001</v>
      </c>
      <c r="C302" s="74"/>
      <c r="D302" s="76" t="s">
        <v>8364</v>
      </c>
      <c r="E302" s="74"/>
      <c r="F302" s="76" t="s">
        <v>8676</v>
      </c>
      <c r="G302" s="74"/>
      <c r="H302" s="103">
        <v>2</v>
      </c>
      <c r="I302" s="74"/>
      <c r="J302" s="103">
        <v>2</v>
      </c>
      <c r="K302" s="74"/>
      <c r="L302" s="76" t="s">
        <v>8359</v>
      </c>
      <c r="M302" s="74"/>
      <c r="N302" s="76"/>
      <c r="O302" s="74"/>
      <c r="P302" s="103">
        <v>343545</v>
      </c>
      <c r="Q302" s="74"/>
      <c r="R302" s="76" t="s">
        <v>8596</v>
      </c>
      <c r="S302" s="74"/>
      <c r="T302" s="77">
        <v>46186</v>
      </c>
      <c r="U302" s="74"/>
      <c r="V302" s="76" t="s">
        <v>8015</v>
      </c>
      <c r="W302" s="74"/>
      <c r="X302" s="103">
        <v>778665</v>
      </c>
      <c r="Y302" s="74"/>
      <c r="Z302" s="103">
        <v>778665</v>
      </c>
      <c r="AA302" s="74"/>
      <c r="AB302" s="76" t="s">
        <v>8361</v>
      </c>
      <c r="AC302" s="74"/>
      <c r="AD302" s="76" t="s">
        <v>8362</v>
      </c>
      <c r="AE302" s="74"/>
      <c r="AF302" s="76" t="s">
        <v>6134</v>
      </c>
      <c r="AG302" s="74"/>
      <c r="AH302" s="76" t="s">
        <v>8363</v>
      </c>
      <c r="AI302" s="74"/>
      <c r="AJ302" s="140">
        <v>0</v>
      </c>
      <c r="AK302" s="140"/>
      <c r="AL302" s="74"/>
      <c r="AM302" s="74"/>
    </row>
    <row r="303" spans="1:39" ht="14.1" customHeight="1">
      <c r="A303" s="74"/>
      <c r="B303" s="76" t="s">
        <v>1002</v>
      </c>
      <c r="C303" s="74"/>
      <c r="D303" s="76" t="s">
        <v>8364</v>
      </c>
      <c r="E303" s="74"/>
      <c r="F303" s="76" t="s">
        <v>8677</v>
      </c>
      <c r="G303" s="74"/>
      <c r="H303" s="103">
        <v>2</v>
      </c>
      <c r="I303" s="74"/>
      <c r="J303" s="103">
        <v>2</v>
      </c>
      <c r="K303" s="74"/>
      <c r="L303" s="76" t="s">
        <v>8359</v>
      </c>
      <c r="M303" s="74"/>
      <c r="N303" s="76"/>
      <c r="O303" s="74"/>
      <c r="P303" s="103">
        <v>343545</v>
      </c>
      <c r="Q303" s="74"/>
      <c r="R303" s="76" t="s">
        <v>8596</v>
      </c>
      <c r="S303" s="74"/>
      <c r="T303" s="77">
        <v>46186</v>
      </c>
      <c r="U303" s="74"/>
      <c r="V303" s="76" t="s">
        <v>8015</v>
      </c>
      <c r="W303" s="74"/>
      <c r="X303" s="103">
        <v>778665</v>
      </c>
      <c r="Y303" s="74"/>
      <c r="Z303" s="103">
        <v>778665</v>
      </c>
      <c r="AA303" s="74"/>
      <c r="AB303" s="76" t="s">
        <v>8361</v>
      </c>
      <c r="AC303" s="74"/>
      <c r="AD303" s="76" t="s">
        <v>8362</v>
      </c>
      <c r="AE303" s="74"/>
      <c r="AF303" s="76" t="s">
        <v>6134</v>
      </c>
      <c r="AG303" s="74"/>
      <c r="AH303" s="76" t="s">
        <v>8363</v>
      </c>
      <c r="AI303" s="74"/>
      <c r="AJ303" s="140">
        <v>0</v>
      </c>
      <c r="AK303" s="140"/>
      <c r="AL303" s="74"/>
      <c r="AM303" s="74"/>
    </row>
    <row r="304" spans="1:39" ht="23.1" customHeight="1">
      <c r="A304" s="74"/>
      <c r="B304" s="76" t="s">
        <v>753</v>
      </c>
      <c r="C304" s="74"/>
      <c r="D304" s="76" t="s">
        <v>8387</v>
      </c>
      <c r="E304" s="74"/>
      <c r="F304" s="76" t="s">
        <v>8678</v>
      </c>
      <c r="G304" s="74"/>
      <c r="H304" s="103">
        <v>1</v>
      </c>
      <c r="I304" s="74"/>
      <c r="J304" s="103">
        <v>1</v>
      </c>
      <c r="K304" s="74"/>
      <c r="L304" s="76" t="s">
        <v>147</v>
      </c>
      <c r="M304" s="74"/>
      <c r="N304" s="76"/>
      <c r="O304" s="74"/>
      <c r="P304" s="103">
        <v>264087.5</v>
      </c>
      <c r="Q304" s="74"/>
      <c r="R304" s="76" t="s">
        <v>8679</v>
      </c>
      <c r="S304" s="74"/>
      <c r="T304" s="77">
        <v>46192</v>
      </c>
      <c r="U304" s="74"/>
      <c r="V304" s="76" t="s">
        <v>8236</v>
      </c>
      <c r="W304" s="74"/>
      <c r="X304" s="103">
        <v>264087.5</v>
      </c>
      <c r="Y304" s="74"/>
      <c r="Z304" s="103">
        <v>264087.5</v>
      </c>
      <c r="AA304" s="74"/>
      <c r="AB304" s="76" t="s">
        <v>8361</v>
      </c>
      <c r="AC304" s="74"/>
      <c r="AD304" s="76" t="s">
        <v>8362</v>
      </c>
      <c r="AE304" s="74"/>
      <c r="AF304" s="76" t="s">
        <v>6134</v>
      </c>
      <c r="AG304" s="74"/>
      <c r="AH304" s="76" t="s">
        <v>8363</v>
      </c>
      <c r="AI304" s="74"/>
      <c r="AJ304" s="140">
        <v>0</v>
      </c>
      <c r="AK304" s="140"/>
      <c r="AL304" s="74"/>
      <c r="AM304" s="74"/>
    </row>
    <row r="305" spans="1:39" ht="24.95" customHeight="1">
      <c r="A305" s="74"/>
      <c r="B305" s="76" t="s">
        <v>607</v>
      </c>
      <c r="C305" s="74"/>
      <c r="D305" s="76" t="s">
        <v>8369</v>
      </c>
      <c r="E305" s="74"/>
      <c r="F305" s="76" t="s">
        <v>8680</v>
      </c>
      <c r="G305" s="74"/>
      <c r="H305" s="103">
        <v>2</v>
      </c>
      <c r="I305" s="74"/>
      <c r="J305" s="103">
        <v>2</v>
      </c>
      <c r="K305" s="74"/>
      <c r="L305" s="76" t="s">
        <v>147</v>
      </c>
      <c r="M305" s="74"/>
      <c r="N305" s="76" t="s">
        <v>8681</v>
      </c>
      <c r="O305" s="74"/>
      <c r="P305" s="103">
        <v>743944.2</v>
      </c>
      <c r="Q305" s="74"/>
      <c r="R305" s="76" t="s">
        <v>8682</v>
      </c>
      <c r="S305" s="74"/>
      <c r="T305" s="77">
        <v>46191</v>
      </c>
      <c r="U305" s="74"/>
      <c r="V305" s="76" t="s">
        <v>8110</v>
      </c>
      <c r="W305" s="74"/>
      <c r="X305" s="103">
        <v>743944.2</v>
      </c>
      <c r="Y305" s="74"/>
      <c r="Z305" s="103">
        <v>743944.2</v>
      </c>
      <c r="AA305" s="74"/>
      <c r="AB305" s="76" t="s">
        <v>8361</v>
      </c>
      <c r="AC305" s="74"/>
      <c r="AD305" s="76" t="s">
        <v>8362</v>
      </c>
      <c r="AE305" s="74"/>
      <c r="AF305" s="76" t="s">
        <v>6128</v>
      </c>
      <c r="AG305" s="74"/>
      <c r="AH305" s="76" t="s">
        <v>8363</v>
      </c>
      <c r="AI305" s="74"/>
      <c r="AJ305" s="140">
        <v>0</v>
      </c>
      <c r="AK305" s="140"/>
      <c r="AL305" s="74"/>
      <c r="AM305" s="74"/>
    </row>
    <row r="306" spans="1:39" ht="0.95" customHeight="1">
      <c r="A306" s="74"/>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c r="AA306" s="141"/>
      <c r="AB306" s="141"/>
      <c r="AC306" s="141"/>
      <c r="AD306" s="141"/>
      <c r="AE306" s="141"/>
      <c r="AF306" s="141"/>
      <c r="AG306" s="141"/>
      <c r="AH306" s="141"/>
      <c r="AI306" s="141"/>
      <c r="AJ306" s="141"/>
      <c r="AK306" s="141"/>
      <c r="AL306" s="141"/>
      <c r="AM306" s="74"/>
    </row>
    <row r="307" spans="1:39" ht="12.95" customHeight="1">
      <c r="A307" s="74"/>
      <c r="B307" s="142" t="s">
        <v>8411</v>
      </c>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c r="AA307" s="142"/>
      <c r="AB307" s="142"/>
      <c r="AC307" s="142"/>
      <c r="AD307" s="142"/>
      <c r="AE307" s="142"/>
      <c r="AF307" s="142"/>
      <c r="AG307" s="142"/>
      <c r="AH307" s="142"/>
      <c r="AI307" s="142"/>
      <c r="AJ307" s="142"/>
      <c r="AK307" s="142"/>
      <c r="AL307" s="142"/>
      <c r="AM307" s="74"/>
    </row>
    <row r="308" spans="1:39" ht="12.95" customHeight="1">
      <c r="A308" s="74"/>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c r="AA308" s="142"/>
      <c r="AB308" s="142"/>
      <c r="AC308" s="142"/>
      <c r="AD308" s="142"/>
      <c r="AE308" s="142"/>
      <c r="AF308" s="142"/>
      <c r="AG308" s="142"/>
      <c r="AH308" s="142"/>
      <c r="AI308" s="142"/>
      <c r="AJ308" s="142"/>
      <c r="AK308" s="142"/>
      <c r="AL308" s="142"/>
      <c r="AM308" s="74"/>
    </row>
    <row r="309" spans="1:39" ht="12.95" customHeight="1">
      <c r="A309" s="74"/>
      <c r="B309" s="143" t="s">
        <v>8412</v>
      </c>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3"/>
      <c r="AM309" s="74"/>
    </row>
    <row r="310" spans="1:39" ht="12.95" customHeight="1">
      <c r="A310" s="74"/>
      <c r="B310" s="144" t="s">
        <v>8683</v>
      </c>
      <c r="C310" s="144"/>
      <c r="D310" s="144"/>
      <c r="E310" s="144"/>
      <c r="F310" s="144"/>
      <c r="G310" s="144"/>
      <c r="H310" s="144"/>
      <c r="I310" s="144"/>
      <c r="J310" s="144"/>
      <c r="K310" s="144"/>
      <c r="L310" s="144"/>
      <c r="M310" s="144"/>
      <c r="N310" s="144"/>
      <c r="O310" s="144"/>
      <c r="P310" s="144"/>
      <c r="Q310" s="144"/>
      <c r="R310" s="144"/>
      <c r="S310" s="144"/>
      <c r="T310" s="144"/>
      <c r="U310" s="144"/>
      <c r="V310" s="144"/>
      <c r="W310" s="144"/>
      <c r="X310" s="144"/>
      <c r="Y310" s="144"/>
      <c r="Z310" s="144"/>
      <c r="AA310" s="144"/>
      <c r="AB310" s="144"/>
      <c r="AC310" s="144"/>
      <c r="AD310" s="144"/>
      <c r="AE310" s="144"/>
      <c r="AF310" s="144"/>
      <c r="AG310" s="144"/>
      <c r="AH310" s="144"/>
      <c r="AI310" s="144"/>
      <c r="AJ310" s="144"/>
      <c r="AK310" s="143" t="s">
        <v>8414</v>
      </c>
      <c r="AL310" s="143"/>
      <c r="AM310" s="74"/>
    </row>
    <row r="311" spans="1:39" ht="17.100000000000001" customHeight="1">
      <c r="A311" s="74"/>
      <c r="B311" s="135" t="s">
        <v>8339</v>
      </c>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c r="AB311" s="135"/>
      <c r="AC311" s="135"/>
      <c r="AD311" s="135"/>
      <c r="AE311" s="135"/>
      <c r="AF311" s="135"/>
      <c r="AG311" s="135"/>
      <c r="AH311" s="135"/>
      <c r="AI311" s="135"/>
      <c r="AJ311" s="135"/>
      <c r="AK311" s="135"/>
      <c r="AL311" s="135"/>
      <c r="AM311" s="74"/>
    </row>
    <row r="312" spans="1:39" ht="23.1" customHeight="1">
      <c r="A312" s="74"/>
      <c r="B312" s="136" t="s">
        <v>8340</v>
      </c>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c r="AE312" s="136"/>
      <c r="AF312" s="136"/>
      <c r="AG312" s="136"/>
      <c r="AH312" s="136"/>
      <c r="AI312" s="136"/>
      <c r="AJ312" s="136"/>
      <c r="AK312" s="136"/>
      <c r="AL312" s="136"/>
      <c r="AM312" s="74"/>
    </row>
    <row r="313" spans="1:39" ht="15.95" customHeight="1">
      <c r="A313" s="74"/>
      <c r="B313" s="137" t="s">
        <v>8341</v>
      </c>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c r="AB313" s="137"/>
      <c r="AC313" s="137"/>
      <c r="AD313" s="137"/>
      <c r="AE313" s="137"/>
      <c r="AF313" s="137"/>
      <c r="AG313" s="137"/>
      <c r="AH313" s="137"/>
      <c r="AI313" s="137"/>
      <c r="AJ313" s="137"/>
      <c r="AK313" s="137"/>
      <c r="AL313" s="137"/>
      <c r="AM313" s="74"/>
    </row>
    <row r="314" spans="1:39" ht="12" customHeight="1">
      <c r="A314" s="74"/>
      <c r="B314" s="138" t="s">
        <v>8342</v>
      </c>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M314" s="74"/>
    </row>
    <row r="315" spans="1:39" ht="44.1" customHeight="1">
      <c r="A315" s="74"/>
      <c r="B315" s="75" t="s">
        <v>8343</v>
      </c>
      <c r="C315" s="74"/>
      <c r="D315" s="75" t="s">
        <v>8344</v>
      </c>
      <c r="E315" s="74"/>
      <c r="F315" s="75" t="s">
        <v>8345</v>
      </c>
      <c r="G315" s="74"/>
      <c r="H315" s="104" t="s">
        <v>6103</v>
      </c>
      <c r="I315" s="74"/>
      <c r="J315" s="104" t="s">
        <v>8346</v>
      </c>
      <c r="K315" s="74"/>
      <c r="L315" s="75" t="s">
        <v>8347</v>
      </c>
      <c r="M315" s="74"/>
      <c r="N315" s="75" t="s">
        <v>8348</v>
      </c>
      <c r="O315" s="74"/>
      <c r="P315" s="104" t="s">
        <v>8349</v>
      </c>
      <c r="Q315" s="74"/>
      <c r="R315" s="75" t="s">
        <v>8350</v>
      </c>
      <c r="S315" s="74"/>
      <c r="T315" s="75" t="s">
        <v>6100</v>
      </c>
      <c r="U315" s="74"/>
      <c r="V315" s="75" t="s">
        <v>8007</v>
      </c>
      <c r="W315" s="74"/>
      <c r="X315" s="104" t="s">
        <v>8351</v>
      </c>
      <c r="Y315" s="74"/>
      <c r="Z315" s="104" t="s">
        <v>8008</v>
      </c>
      <c r="AA315" s="74"/>
      <c r="AB315" s="75" t="s">
        <v>8352</v>
      </c>
      <c r="AC315" s="74"/>
      <c r="AD315" s="75" t="s">
        <v>8353</v>
      </c>
      <c r="AE315" s="74"/>
      <c r="AF315" s="75" t="s">
        <v>8354</v>
      </c>
      <c r="AG315" s="74"/>
      <c r="AH315" s="75" t="s">
        <v>8355</v>
      </c>
      <c r="AI315" s="74"/>
      <c r="AJ315" s="139" t="s">
        <v>8356</v>
      </c>
      <c r="AK315" s="139"/>
      <c r="AL315" s="74"/>
      <c r="AM315" s="74"/>
    </row>
    <row r="316" spans="1:39" ht="14.1" customHeight="1">
      <c r="A316" s="74"/>
      <c r="B316" s="74"/>
      <c r="C316" s="74"/>
      <c r="D316" s="74"/>
      <c r="E316" s="74"/>
      <c r="F316" s="74"/>
      <c r="G316" s="74"/>
      <c r="H316" s="74"/>
      <c r="I316" s="74"/>
      <c r="J316" s="74"/>
      <c r="K316" s="74"/>
      <c r="L316" s="74"/>
      <c r="M316" s="74"/>
      <c r="N316" s="76" t="s">
        <v>8684</v>
      </c>
      <c r="O316" s="74"/>
      <c r="P316" s="74"/>
      <c r="Q316" s="74"/>
      <c r="R316" s="74"/>
      <c r="S316" s="74"/>
      <c r="T316" s="74"/>
      <c r="U316" s="74"/>
      <c r="V316" s="74"/>
      <c r="W316" s="74"/>
      <c r="X316" s="74"/>
      <c r="Y316" s="74"/>
      <c r="Z316" s="74"/>
      <c r="AA316" s="74"/>
      <c r="AB316" s="74"/>
      <c r="AC316" s="74"/>
      <c r="AD316" s="74"/>
      <c r="AE316" s="74"/>
      <c r="AF316" s="74"/>
      <c r="AG316" s="74"/>
      <c r="AH316" s="74"/>
      <c r="AI316" s="74"/>
      <c r="AJ316" s="74"/>
      <c r="AK316" s="74"/>
      <c r="AL316" s="74"/>
      <c r="AM316" s="74"/>
    </row>
    <row r="317" spans="1:39" ht="14.1" customHeight="1">
      <c r="A317" s="74"/>
      <c r="B317" s="76" t="s">
        <v>515</v>
      </c>
      <c r="C317" s="74"/>
      <c r="D317" s="76" t="s">
        <v>8466</v>
      </c>
      <c r="E317" s="74"/>
      <c r="F317" s="76" t="s">
        <v>8685</v>
      </c>
      <c r="G317" s="74"/>
      <c r="H317" s="103">
        <v>2</v>
      </c>
      <c r="I317" s="74"/>
      <c r="J317" s="103">
        <v>2</v>
      </c>
      <c r="K317" s="74"/>
      <c r="L317" s="76" t="s">
        <v>8359</v>
      </c>
      <c r="M317" s="74"/>
      <c r="N317" s="76"/>
      <c r="O317" s="74"/>
      <c r="P317" s="103">
        <v>51591.75</v>
      </c>
      <c r="Q317" s="74"/>
      <c r="R317" s="76" t="s">
        <v>8686</v>
      </c>
      <c r="S317" s="74"/>
      <c r="T317" s="77">
        <v>46188</v>
      </c>
      <c r="U317" s="74"/>
      <c r="V317" s="76" t="s">
        <v>8036</v>
      </c>
      <c r="W317" s="74"/>
      <c r="X317" s="103">
        <v>127891.75</v>
      </c>
      <c r="Y317" s="74"/>
      <c r="Z317" s="103">
        <v>127891.75</v>
      </c>
      <c r="AA317" s="74"/>
      <c r="AB317" s="76" t="s">
        <v>8361</v>
      </c>
      <c r="AC317" s="74"/>
      <c r="AD317" s="76" t="s">
        <v>8362</v>
      </c>
      <c r="AE317" s="74"/>
      <c r="AF317" s="76" t="s">
        <v>6124</v>
      </c>
      <c r="AG317" s="74"/>
      <c r="AH317" s="76" t="s">
        <v>8363</v>
      </c>
      <c r="AI317" s="74"/>
      <c r="AJ317" s="140">
        <v>0</v>
      </c>
      <c r="AK317" s="140"/>
      <c r="AL317" s="74"/>
      <c r="AM317" s="74"/>
    </row>
    <row r="318" spans="1:39" ht="14.1" customHeight="1">
      <c r="A318" s="74"/>
      <c r="B318" s="76" t="s">
        <v>952</v>
      </c>
      <c r="C318" s="74"/>
      <c r="D318" s="76" t="s">
        <v>8466</v>
      </c>
      <c r="E318" s="74"/>
      <c r="F318" s="76" t="s">
        <v>953</v>
      </c>
      <c r="G318" s="74"/>
      <c r="H318" s="103">
        <v>2</v>
      </c>
      <c r="I318" s="74"/>
      <c r="J318" s="103">
        <v>2</v>
      </c>
      <c r="K318" s="74"/>
      <c r="L318" s="76" t="s">
        <v>8359</v>
      </c>
      <c r="M318" s="74"/>
      <c r="N318" s="76"/>
      <c r="O318" s="74"/>
      <c r="P318" s="103">
        <v>76300</v>
      </c>
      <c r="Q318" s="74"/>
      <c r="R318" s="76" t="s">
        <v>8686</v>
      </c>
      <c r="S318" s="74"/>
      <c r="T318" s="77">
        <v>46188</v>
      </c>
      <c r="U318" s="74"/>
      <c r="V318" s="76" t="s">
        <v>8036</v>
      </c>
      <c r="W318" s="74"/>
      <c r="X318" s="103">
        <v>127891.75</v>
      </c>
      <c r="Y318" s="74"/>
      <c r="Z318" s="103">
        <v>127891.75</v>
      </c>
      <c r="AA318" s="74"/>
      <c r="AB318" s="76" t="s">
        <v>8361</v>
      </c>
      <c r="AC318" s="74"/>
      <c r="AD318" s="76" t="s">
        <v>8362</v>
      </c>
      <c r="AE318" s="74"/>
      <c r="AF318" s="76" t="s">
        <v>6124</v>
      </c>
      <c r="AG318" s="74"/>
      <c r="AH318" s="76" t="s">
        <v>8363</v>
      </c>
      <c r="AI318" s="74"/>
      <c r="AJ318" s="140">
        <v>0</v>
      </c>
      <c r="AK318" s="140"/>
      <c r="AL318" s="74"/>
      <c r="AM318" s="74"/>
    </row>
    <row r="319" spans="1:39" ht="14.1" customHeight="1">
      <c r="A319" s="74"/>
      <c r="B319" s="76" t="s">
        <v>3008</v>
      </c>
      <c r="C319" s="74"/>
      <c r="D319" s="76" t="s">
        <v>8369</v>
      </c>
      <c r="E319" s="74"/>
      <c r="F319" s="76" t="s">
        <v>8576</v>
      </c>
      <c r="G319" s="74"/>
      <c r="H319" s="103">
        <v>2</v>
      </c>
      <c r="I319" s="74"/>
      <c r="J319" s="103">
        <v>2</v>
      </c>
      <c r="K319" s="74"/>
      <c r="L319" s="76" t="s">
        <v>8359</v>
      </c>
      <c r="M319" s="74"/>
      <c r="N319" s="76"/>
      <c r="O319" s="74"/>
      <c r="P319" s="103">
        <v>152070</v>
      </c>
      <c r="Q319" s="74"/>
      <c r="R319" s="76" t="s">
        <v>8687</v>
      </c>
      <c r="S319" s="74"/>
      <c r="T319" s="77">
        <v>46190</v>
      </c>
      <c r="U319" s="74"/>
      <c r="V319" s="76" t="s">
        <v>8268</v>
      </c>
      <c r="W319" s="74"/>
      <c r="X319" s="103">
        <v>152070</v>
      </c>
      <c r="Y319" s="74"/>
      <c r="Z319" s="103">
        <v>152070</v>
      </c>
      <c r="AA319" s="74"/>
      <c r="AB319" s="76" t="s">
        <v>8361</v>
      </c>
      <c r="AC319" s="74"/>
      <c r="AD319" s="76" t="s">
        <v>8362</v>
      </c>
      <c r="AE319" s="74"/>
      <c r="AF319" s="76" t="s">
        <v>6196</v>
      </c>
      <c r="AG319" s="74"/>
      <c r="AH319" s="76" t="s">
        <v>8363</v>
      </c>
      <c r="AI319" s="74"/>
      <c r="AJ319" s="140">
        <v>0</v>
      </c>
      <c r="AK319" s="140"/>
      <c r="AL319" s="74"/>
      <c r="AM319" s="74"/>
    </row>
    <row r="320" spans="1:39" ht="14.1" customHeight="1">
      <c r="A320" s="74"/>
      <c r="B320" s="76" t="s">
        <v>3115</v>
      </c>
      <c r="C320" s="74"/>
      <c r="D320" s="76" t="s">
        <v>8369</v>
      </c>
      <c r="E320" s="74"/>
      <c r="F320" s="76" t="s">
        <v>8688</v>
      </c>
      <c r="G320" s="74"/>
      <c r="H320" s="103">
        <v>2</v>
      </c>
      <c r="I320" s="74"/>
      <c r="J320" s="103">
        <v>2</v>
      </c>
      <c r="K320" s="74"/>
      <c r="L320" s="76" t="s">
        <v>8359</v>
      </c>
      <c r="M320" s="74"/>
      <c r="N320" s="76" t="s">
        <v>8537</v>
      </c>
      <c r="O320" s="74"/>
      <c r="P320" s="103">
        <v>574610</v>
      </c>
      <c r="Q320" s="74"/>
      <c r="R320" s="76" t="s">
        <v>8689</v>
      </c>
      <c r="S320" s="74"/>
      <c r="T320" s="77">
        <v>46189</v>
      </c>
      <c r="U320" s="74"/>
      <c r="V320" s="76" t="s">
        <v>8690</v>
      </c>
      <c r="W320" s="74"/>
      <c r="X320" s="103">
        <v>1149220</v>
      </c>
      <c r="Y320" s="74"/>
      <c r="Z320" s="103">
        <v>1149220</v>
      </c>
      <c r="AA320" s="74"/>
      <c r="AB320" s="76" t="s">
        <v>8361</v>
      </c>
      <c r="AC320" s="74"/>
      <c r="AD320" s="76" t="s">
        <v>8362</v>
      </c>
      <c r="AE320" s="74"/>
      <c r="AF320" s="76" t="s">
        <v>6175</v>
      </c>
      <c r="AG320" s="74"/>
      <c r="AH320" s="76" t="s">
        <v>8363</v>
      </c>
      <c r="AI320" s="74"/>
      <c r="AJ320" s="140">
        <v>0</v>
      </c>
      <c r="AK320" s="140"/>
      <c r="AL320" s="74"/>
      <c r="AM320" s="74"/>
    </row>
    <row r="321" spans="1:39" ht="14.1" customHeight="1">
      <c r="A321" s="74"/>
      <c r="B321" s="76" t="s">
        <v>3107</v>
      </c>
      <c r="C321" s="74"/>
      <c r="D321" s="76" t="s">
        <v>8369</v>
      </c>
      <c r="E321" s="74"/>
      <c r="F321" s="76" t="s">
        <v>8658</v>
      </c>
      <c r="G321" s="74"/>
      <c r="H321" s="103">
        <v>2</v>
      </c>
      <c r="I321" s="74"/>
      <c r="J321" s="103">
        <v>2</v>
      </c>
      <c r="K321" s="74"/>
      <c r="L321" s="76" t="s">
        <v>8359</v>
      </c>
      <c r="M321" s="74"/>
      <c r="N321" s="76" t="s">
        <v>8537</v>
      </c>
      <c r="O321" s="74"/>
      <c r="P321" s="103">
        <v>574610</v>
      </c>
      <c r="Q321" s="74"/>
      <c r="R321" s="76" t="s">
        <v>8689</v>
      </c>
      <c r="S321" s="74"/>
      <c r="T321" s="77">
        <v>46189</v>
      </c>
      <c r="U321" s="74"/>
      <c r="V321" s="76" t="s">
        <v>8690</v>
      </c>
      <c r="W321" s="74"/>
      <c r="X321" s="103">
        <v>1149220</v>
      </c>
      <c r="Y321" s="74"/>
      <c r="Z321" s="103">
        <v>1149220</v>
      </c>
      <c r="AA321" s="74"/>
      <c r="AB321" s="76" t="s">
        <v>8361</v>
      </c>
      <c r="AC321" s="74"/>
      <c r="AD321" s="76" t="s">
        <v>8362</v>
      </c>
      <c r="AE321" s="74"/>
      <c r="AF321" s="76" t="s">
        <v>6175</v>
      </c>
      <c r="AG321" s="74"/>
      <c r="AH321" s="76" t="s">
        <v>8363</v>
      </c>
      <c r="AI321" s="74"/>
      <c r="AJ321" s="140">
        <v>0</v>
      </c>
      <c r="AK321" s="140"/>
      <c r="AL321" s="74"/>
      <c r="AM321" s="74"/>
    </row>
    <row r="322" spans="1:39" ht="23.1" customHeight="1">
      <c r="A322" s="74"/>
      <c r="B322" s="76" t="s">
        <v>728</v>
      </c>
      <c r="C322" s="74"/>
      <c r="D322" s="76" t="s">
        <v>8387</v>
      </c>
      <c r="E322" s="74"/>
      <c r="F322" s="76" t="s">
        <v>8636</v>
      </c>
      <c r="G322" s="74"/>
      <c r="H322" s="103">
        <v>1</v>
      </c>
      <c r="I322" s="74"/>
      <c r="J322" s="103">
        <v>1</v>
      </c>
      <c r="K322" s="74"/>
      <c r="L322" s="76" t="s">
        <v>147</v>
      </c>
      <c r="M322" s="74"/>
      <c r="N322" s="76"/>
      <c r="O322" s="74"/>
      <c r="P322" s="103">
        <v>264087.5</v>
      </c>
      <c r="Q322" s="74"/>
      <c r="R322" s="76" t="s">
        <v>8691</v>
      </c>
      <c r="S322" s="74"/>
      <c r="T322" s="77">
        <v>46190</v>
      </c>
      <c r="U322" s="74"/>
      <c r="V322" s="76" t="s">
        <v>8262</v>
      </c>
      <c r="W322" s="74"/>
      <c r="X322" s="103">
        <v>264087.5</v>
      </c>
      <c r="Y322" s="74"/>
      <c r="Z322" s="103">
        <v>264087.5</v>
      </c>
      <c r="AA322" s="74"/>
      <c r="AB322" s="76" t="s">
        <v>8361</v>
      </c>
      <c r="AC322" s="74"/>
      <c r="AD322" s="76" t="s">
        <v>8362</v>
      </c>
      <c r="AE322" s="74"/>
      <c r="AF322" s="76" t="s">
        <v>6196</v>
      </c>
      <c r="AG322" s="74"/>
      <c r="AH322" s="76" t="s">
        <v>8363</v>
      </c>
      <c r="AI322" s="74"/>
      <c r="AJ322" s="140">
        <v>0</v>
      </c>
      <c r="AK322" s="140"/>
      <c r="AL322" s="74"/>
      <c r="AM322" s="74"/>
    </row>
    <row r="323" spans="1:39" ht="33.950000000000003" customHeight="1">
      <c r="A323" s="74"/>
      <c r="B323" s="76" t="s">
        <v>765</v>
      </c>
      <c r="C323" s="74"/>
      <c r="D323" s="76" t="s">
        <v>8387</v>
      </c>
      <c r="E323" s="74"/>
      <c r="F323" s="76" t="s">
        <v>8604</v>
      </c>
      <c r="G323" s="74"/>
      <c r="H323" s="103">
        <v>6</v>
      </c>
      <c r="I323" s="74"/>
      <c r="J323" s="103">
        <v>6</v>
      </c>
      <c r="K323" s="74"/>
      <c r="L323" s="76" t="s">
        <v>147</v>
      </c>
      <c r="M323" s="74"/>
      <c r="N323" s="76" t="s">
        <v>8692</v>
      </c>
      <c r="O323" s="74"/>
      <c r="P323" s="103">
        <v>1584525</v>
      </c>
      <c r="Q323" s="74"/>
      <c r="R323" s="76" t="s">
        <v>8693</v>
      </c>
      <c r="S323" s="74"/>
      <c r="T323" s="77">
        <v>46186</v>
      </c>
      <c r="U323" s="74"/>
      <c r="V323" s="76" t="s">
        <v>8479</v>
      </c>
      <c r="W323" s="74"/>
      <c r="X323" s="103">
        <v>1584525</v>
      </c>
      <c r="Y323" s="74"/>
      <c r="Z323" s="103">
        <v>1584525</v>
      </c>
      <c r="AA323" s="74"/>
      <c r="AB323" s="76" t="s">
        <v>8361</v>
      </c>
      <c r="AC323" s="74"/>
      <c r="AD323" s="76" t="s">
        <v>8362</v>
      </c>
      <c r="AE323" s="74"/>
      <c r="AF323" s="76" t="s">
        <v>6134</v>
      </c>
      <c r="AG323" s="74"/>
      <c r="AH323" s="76" t="s">
        <v>8363</v>
      </c>
      <c r="AI323" s="74"/>
      <c r="AJ323" s="140">
        <v>0</v>
      </c>
      <c r="AK323" s="140"/>
      <c r="AL323" s="74"/>
      <c r="AM323" s="74"/>
    </row>
    <row r="324" spans="1:39" ht="23.1" customHeight="1">
      <c r="A324" s="74"/>
      <c r="B324" s="76" t="s">
        <v>682</v>
      </c>
      <c r="C324" s="74"/>
      <c r="D324" s="76" t="s">
        <v>8387</v>
      </c>
      <c r="E324" s="74"/>
      <c r="F324" s="76" t="s">
        <v>8694</v>
      </c>
      <c r="G324" s="74"/>
      <c r="H324" s="103">
        <v>1</v>
      </c>
      <c r="I324" s="74"/>
      <c r="J324" s="103">
        <v>4</v>
      </c>
      <c r="K324" s="74"/>
      <c r="L324" s="76" t="s">
        <v>22</v>
      </c>
      <c r="M324" s="74"/>
      <c r="N324" s="76" t="s">
        <v>8619</v>
      </c>
      <c r="O324" s="74"/>
      <c r="P324" s="103">
        <v>283790</v>
      </c>
      <c r="Q324" s="74"/>
      <c r="R324" s="76" t="s">
        <v>8695</v>
      </c>
      <c r="S324" s="74"/>
      <c r="T324" s="77">
        <v>46189</v>
      </c>
      <c r="U324" s="74"/>
      <c r="V324" s="76" t="s">
        <v>8405</v>
      </c>
      <c r="W324" s="74"/>
      <c r="X324" s="103">
        <v>283790</v>
      </c>
      <c r="Y324" s="74"/>
      <c r="Z324" s="103">
        <v>283790</v>
      </c>
      <c r="AA324" s="74"/>
      <c r="AB324" s="76" t="s">
        <v>8361</v>
      </c>
      <c r="AC324" s="74"/>
      <c r="AD324" s="76" t="s">
        <v>8362</v>
      </c>
      <c r="AE324" s="74"/>
      <c r="AF324" s="76" t="s">
        <v>6143</v>
      </c>
      <c r="AG324" s="74"/>
      <c r="AH324" s="76" t="s">
        <v>8363</v>
      </c>
      <c r="AI324" s="74"/>
      <c r="AJ324" s="140">
        <v>0</v>
      </c>
      <c r="AK324" s="140"/>
      <c r="AL324" s="74"/>
      <c r="AM324" s="74"/>
    </row>
    <row r="325" spans="1:39" ht="14.1" customHeight="1">
      <c r="A325" s="74"/>
      <c r="B325" s="76" t="s">
        <v>2191</v>
      </c>
      <c r="C325" s="74"/>
      <c r="D325" s="76" t="s">
        <v>8364</v>
      </c>
      <c r="E325" s="74"/>
      <c r="F325" s="76" t="s">
        <v>8696</v>
      </c>
      <c r="G325" s="74"/>
      <c r="H325" s="103">
        <v>1</v>
      </c>
      <c r="I325" s="74"/>
      <c r="J325" s="103">
        <v>12</v>
      </c>
      <c r="K325" s="74"/>
      <c r="L325" s="76" t="s">
        <v>8697</v>
      </c>
      <c r="M325" s="74"/>
      <c r="N325" s="76"/>
      <c r="O325" s="74"/>
      <c r="P325" s="103">
        <v>167702.5</v>
      </c>
      <c r="Q325" s="74"/>
      <c r="R325" s="76" t="s">
        <v>8698</v>
      </c>
      <c r="S325" s="74"/>
      <c r="T325" s="77">
        <v>46190</v>
      </c>
      <c r="U325" s="74"/>
      <c r="V325" s="76" t="s">
        <v>8160</v>
      </c>
      <c r="W325" s="74"/>
      <c r="X325" s="103">
        <v>954970</v>
      </c>
      <c r="Y325" s="74"/>
      <c r="Z325" s="103">
        <v>954970</v>
      </c>
      <c r="AA325" s="74"/>
      <c r="AB325" s="76" t="s">
        <v>8361</v>
      </c>
      <c r="AC325" s="74"/>
      <c r="AD325" s="76" t="s">
        <v>8362</v>
      </c>
      <c r="AE325" s="74"/>
      <c r="AF325" s="76" t="s">
        <v>6239</v>
      </c>
      <c r="AG325" s="74"/>
      <c r="AH325" s="76" t="s">
        <v>8363</v>
      </c>
      <c r="AI325" s="74"/>
      <c r="AJ325" s="140">
        <v>0</v>
      </c>
      <c r="AK325" s="140"/>
      <c r="AL325" s="74"/>
      <c r="AM325" s="74"/>
    </row>
    <row r="326" spans="1:39" ht="14.1" customHeight="1">
      <c r="A326" s="74"/>
      <c r="B326" s="76" t="s">
        <v>2241</v>
      </c>
      <c r="C326" s="74"/>
      <c r="D326" s="76" t="s">
        <v>8364</v>
      </c>
      <c r="E326" s="74"/>
      <c r="F326" s="76" t="s">
        <v>8666</v>
      </c>
      <c r="G326" s="74"/>
      <c r="H326" s="103">
        <v>1</v>
      </c>
      <c r="I326" s="74"/>
      <c r="J326" s="103">
        <v>12</v>
      </c>
      <c r="K326" s="74"/>
      <c r="L326" s="76" t="s">
        <v>8697</v>
      </c>
      <c r="M326" s="74"/>
      <c r="N326" s="76"/>
      <c r="O326" s="74"/>
      <c r="P326" s="103">
        <v>309782.5</v>
      </c>
      <c r="Q326" s="74"/>
      <c r="R326" s="76" t="s">
        <v>8698</v>
      </c>
      <c r="S326" s="74"/>
      <c r="T326" s="77">
        <v>46190</v>
      </c>
      <c r="U326" s="74"/>
      <c r="V326" s="76" t="s">
        <v>8160</v>
      </c>
      <c r="W326" s="74"/>
      <c r="X326" s="103">
        <v>954970</v>
      </c>
      <c r="Y326" s="74"/>
      <c r="Z326" s="103">
        <v>954970</v>
      </c>
      <c r="AA326" s="74"/>
      <c r="AB326" s="76" t="s">
        <v>8361</v>
      </c>
      <c r="AC326" s="74"/>
      <c r="AD326" s="76" t="s">
        <v>8362</v>
      </c>
      <c r="AE326" s="74"/>
      <c r="AF326" s="76" t="s">
        <v>6239</v>
      </c>
      <c r="AG326" s="74"/>
      <c r="AH326" s="76" t="s">
        <v>8363</v>
      </c>
      <c r="AI326" s="74"/>
      <c r="AJ326" s="140">
        <v>0</v>
      </c>
      <c r="AK326" s="140"/>
      <c r="AL326" s="74"/>
      <c r="AM326" s="74"/>
    </row>
    <row r="327" spans="1:39" ht="14.1" customHeight="1">
      <c r="A327" s="74"/>
      <c r="B327" s="76" t="s">
        <v>2189</v>
      </c>
      <c r="C327" s="74"/>
      <c r="D327" s="76" t="s">
        <v>8364</v>
      </c>
      <c r="E327" s="74"/>
      <c r="F327" s="76" t="s">
        <v>8699</v>
      </c>
      <c r="G327" s="74"/>
      <c r="H327" s="103">
        <v>1</v>
      </c>
      <c r="I327" s="74"/>
      <c r="J327" s="103">
        <v>12</v>
      </c>
      <c r="K327" s="74"/>
      <c r="L327" s="76" t="s">
        <v>8697</v>
      </c>
      <c r="M327" s="74"/>
      <c r="N327" s="76"/>
      <c r="O327" s="74"/>
      <c r="P327" s="103">
        <v>167702.5</v>
      </c>
      <c r="Q327" s="74"/>
      <c r="R327" s="76" t="s">
        <v>8698</v>
      </c>
      <c r="S327" s="74"/>
      <c r="T327" s="77">
        <v>46190</v>
      </c>
      <c r="U327" s="74"/>
      <c r="V327" s="76" t="s">
        <v>8160</v>
      </c>
      <c r="W327" s="74"/>
      <c r="X327" s="103">
        <v>954970</v>
      </c>
      <c r="Y327" s="74"/>
      <c r="Z327" s="103">
        <v>954970</v>
      </c>
      <c r="AA327" s="74"/>
      <c r="AB327" s="76" t="s">
        <v>8361</v>
      </c>
      <c r="AC327" s="74"/>
      <c r="AD327" s="76" t="s">
        <v>8362</v>
      </c>
      <c r="AE327" s="74"/>
      <c r="AF327" s="76" t="s">
        <v>6239</v>
      </c>
      <c r="AG327" s="74"/>
      <c r="AH327" s="76" t="s">
        <v>8363</v>
      </c>
      <c r="AI327" s="74"/>
      <c r="AJ327" s="140">
        <v>0</v>
      </c>
      <c r="AK327" s="140"/>
      <c r="AL327" s="74"/>
      <c r="AM327" s="74"/>
    </row>
    <row r="328" spans="1:39" ht="14.1" customHeight="1">
      <c r="A328" s="74"/>
      <c r="B328" s="76" t="s">
        <v>2239</v>
      </c>
      <c r="C328" s="74"/>
      <c r="D328" s="76" t="s">
        <v>8364</v>
      </c>
      <c r="E328" s="74"/>
      <c r="F328" s="76" t="s">
        <v>8501</v>
      </c>
      <c r="G328" s="74"/>
      <c r="H328" s="103">
        <v>1</v>
      </c>
      <c r="I328" s="74"/>
      <c r="J328" s="103">
        <v>12</v>
      </c>
      <c r="K328" s="74"/>
      <c r="L328" s="76" t="s">
        <v>8697</v>
      </c>
      <c r="M328" s="74"/>
      <c r="N328" s="76"/>
      <c r="O328" s="74"/>
      <c r="P328" s="103">
        <v>309782.5</v>
      </c>
      <c r="Q328" s="74"/>
      <c r="R328" s="76" t="s">
        <v>8698</v>
      </c>
      <c r="S328" s="74"/>
      <c r="T328" s="77">
        <v>46190</v>
      </c>
      <c r="U328" s="74"/>
      <c r="V328" s="76" t="s">
        <v>8160</v>
      </c>
      <c r="W328" s="74"/>
      <c r="X328" s="103">
        <v>954970</v>
      </c>
      <c r="Y328" s="74"/>
      <c r="Z328" s="103">
        <v>954970</v>
      </c>
      <c r="AA328" s="74"/>
      <c r="AB328" s="76" t="s">
        <v>8361</v>
      </c>
      <c r="AC328" s="74"/>
      <c r="AD328" s="76" t="s">
        <v>8362</v>
      </c>
      <c r="AE328" s="74"/>
      <c r="AF328" s="76" t="s">
        <v>6239</v>
      </c>
      <c r="AG328" s="74"/>
      <c r="AH328" s="76" t="s">
        <v>8363</v>
      </c>
      <c r="AI328" s="74"/>
      <c r="AJ328" s="140">
        <v>0</v>
      </c>
      <c r="AK328" s="140"/>
      <c r="AL328" s="74"/>
      <c r="AM328" s="74"/>
    </row>
    <row r="329" spans="1:39" ht="14.1" customHeight="1">
      <c r="A329" s="74"/>
      <c r="B329" s="76" t="s">
        <v>1235</v>
      </c>
      <c r="C329" s="74"/>
      <c r="D329" s="76" t="s">
        <v>8364</v>
      </c>
      <c r="E329" s="74"/>
      <c r="F329" s="76" t="s">
        <v>8455</v>
      </c>
      <c r="G329" s="74"/>
      <c r="H329" s="103">
        <v>1</v>
      </c>
      <c r="I329" s="74"/>
      <c r="J329" s="103">
        <v>1</v>
      </c>
      <c r="K329" s="74"/>
      <c r="L329" s="76" t="s">
        <v>147</v>
      </c>
      <c r="M329" s="74"/>
      <c r="N329" s="76" t="s">
        <v>8375</v>
      </c>
      <c r="O329" s="74"/>
      <c r="P329" s="103">
        <v>810300</v>
      </c>
      <c r="Q329" s="74"/>
      <c r="R329" s="76" t="s">
        <v>8700</v>
      </c>
      <c r="S329" s="74"/>
      <c r="T329" s="77">
        <v>46186</v>
      </c>
      <c r="U329" s="74"/>
      <c r="V329" s="76" t="s">
        <v>8282</v>
      </c>
      <c r="W329" s="74"/>
      <c r="X329" s="103">
        <v>810300</v>
      </c>
      <c r="Y329" s="74"/>
      <c r="Z329" s="103">
        <v>810300</v>
      </c>
      <c r="AA329" s="74"/>
      <c r="AB329" s="76" t="s">
        <v>8361</v>
      </c>
      <c r="AC329" s="74"/>
      <c r="AD329" s="76" t="s">
        <v>8362</v>
      </c>
      <c r="AE329" s="74"/>
      <c r="AF329" s="76" t="s">
        <v>6143</v>
      </c>
      <c r="AG329" s="74"/>
      <c r="AH329" s="76" t="s">
        <v>8363</v>
      </c>
      <c r="AI329" s="74"/>
      <c r="AJ329" s="140">
        <v>0</v>
      </c>
      <c r="AK329" s="140"/>
      <c r="AL329" s="74"/>
      <c r="AM329" s="74"/>
    </row>
    <row r="330" spans="1:39" ht="14.1" customHeight="1">
      <c r="A330" s="74"/>
      <c r="B330" s="76" t="s">
        <v>4321</v>
      </c>
      <c r="C330" s="74"/>
      <c r="D330" s="76" t="s">
        <v>8369</v>
      </c>
      <c r="E330" s="74"/>
      <c r="F330" s="76" t="s">
        <v>8701</v>
      </c>
      <c r="G330" s="74"/>
      <c r="H330" s="103">
        <v>1</v>
      </c>
      <c r="I330" s="74"/>
      <c r="J330" s="103">
        <v>24</v>
      </c>
      <c r="K330" s="74"/>
      <c r="L330" s="76" t="s">
        <v>22</v>
      </c>
      <c r="M330" s="74"/>
      <c r="N330" s="76" t="s">
        <v>8426</v>
      </c>
      <c r="O330" s="74"/>
      <c r="P330" s="103">
        <v>1658340</v>
      </c>
      <c r="Q330" s="74"/>
      <c r="R330" s="76" t="s">
        <v>8702</v>
      </c>
      <c r="S330" s="74"/>
      <c r="T330" s="77">
        <v>46190</v>
      </c>
      <c r="U330" s="74"/>
      <c r="V330" s="76" t="s">
        <v>8055</v>
      </c>
      <c r="W330" s="74"/>
      <c r="X330" s="103">
        <v>1658340</v>
      </c>
      <c r="Y330" s="74"/>
      <c r="Z330" s="103">
        <v>1658340</v>
      </c>
      <c r="AA330" s="74"/>
      <c r="AB330" s="76" t="s">
        <v>8361</v>
      </c>
      <c r="AC330" s="74"/>
      <c r="AD330" s="76" t="s">
        <v>8362</v>
      </c>
      <c r="AE330" s="74"/>
      <c r="AF330" s="76" t="s">
        <v>6124</v>
      </c>
      <c r="AG330" s="74"/>
      <c r="AH330" s="76" t="s">
        <v>8363</v>
      </c>
      <c r="AI330" s="74"/>
      <c r="AJ330" s="140">
        <v>0</v>
      </c>
      <c r="AK330" s="140"/>
      <c r="AL330" s="74"/>
      <c r="AM330" s="74"/>
    </row>
    <row r="331" spans="1:39" ht="23.1" customHeight="1">
      <c r="A331" s="74"/>
      <c r="B331" s="76" t="s">
        <v>2791</v>
      </c>
      <c r="C331" s="74"/>
      <c r="D331" s="76" t="s">
        <v>8357</v>
      </c>
      <c r="E331" s="74"/>
      <c r="F331" s="76" t="s">
        <v>8703</v>
      </c>
      <c r="G331" s="74"/>
      <c r="H331" s="103">
        <v>10</v>
      </c>
      <c r="I331" s="74"/>
      <c r="J331" s="103">
        <v>10</v>
      </c>
      <c r="K331" s="74"/>
      <c r="L331" s="76" t="s">
        <v>1529</v>
      </c>
      <c r="M331" s="74"/>
      <c r="N331" s="76"/>
      <c r="O331" s="74"/>
      <c r="P331" s="103">
        <v>1027675</v>
      </c>
      <c r="Q331" s="74"/>
      <c r="R331" s="76" t="s">
        <v>8704</v>
      </c>
      <c r="S331" s="74"/>
      <c r="T331" s="77">
        <v>46189</v>
      </c>
      <c r="U331" s="74"/>
      <c r="V331" s="76" t="s">
        <v>8043</v>
      </c>
      <c r="W331" s="74"/>
      <c r="X331" s="103">
        <v>1027675</v>
      </c>
      <c r="Y331" s="74"/>
      <c r="Z331" s="103">
        <v>1027675</v>
      </c>
      <c r="AA331" s="74"/>
      <c r="AB331" s="76" t="s">
        <v>8361</v>
      </c>
      <c r="AC331" s="74"/>
      <c r="AD331" s="76" t="s">
        <v>8362</v>
      </c>
      <c r="AE331" s="74"/>
      <c r="AF331" s="76" t="s">
        <v>6124</v>
      </c>
      <c r="AG331" s="74"/>
      <c r="AH331" s="76" t="s">
        <v>8363</v>
      </c>
      <c r="AI331" s="74"/>
      <c r="AJ331" s="140">
        <v>0</v>
      </c>
      <c r="AK331" s="140"/>
      <c r="AL331" s="74"/>
      <c r="AM331" s="74"/>
    </row>
    <row r="332" spans="1:39" ht="23.1" customHeight="1">
      <c r="A332" s="74"/>
      <c r="B332" s="76" t="s">
        <v>1721</v>
      </c>
      <c r="C332" s="74"/>
      <c r="D332" s="76" t="s">
        <v>8364</v>
      </c>
      <c r="E332" s="74"/>
      <c r="F332" s="76" t="s">
        <v>8705</v>
      </c>
      <c r="G332" s="74"/>
      <c r="H332" s="103">
        <v>8</v>
      </c>
      <c r="I332" s="74"/>
      <c r="J332" s="103">
        <v>8</v>
      </c>
      <c r="K332" s="74"/>
      <c r="L332" s="76" t="s">
        <v>8359</v>
      </c>
      <c r="M332" s="74"/>
      <c r="N332" s="76" t="s">
        <v>8706</v>
      </c>
      <c r="O332" s="74"/>
      <c r="P332" s="103">
        <v>738520</v>
      </c>
      <c r="Q332" s="74"/>
      <c r="R332" s="76" t="s">
        <v>8707</v>
      </c>
      <c r="S332" s="74"/>
      <c r="T332" s="77">
        <v>46193</v>
      </c>
      <c r="U332" s="74"/>
      <c r="V332" s="76" t="s">
        <v>8084</v>
      </c>
      <c r="W332" s="74"/>
      <c r="X332" s="103">
        <v>5169640</v>
      </c>
      <c r="Y332" s="74"/>
      <c r="Z332" s="103">
        <v>5169640</v>
      </c>
      <c r="AA332" s="74"/>
      <c r="AB332" s="76" t="s">
        <v>8361</v>
      </c>
      <c r="AC332" s="74"/>
      <c r="AD332" s="76" t="s">
        <v>8362</v>
      </c>
      <c r="AE332" s="74"/>
      <c r="AF332" s="76" t="s">
        <v>6143</v>
      </c>
      <c r="AG332" s="74"/>
      <c r="AH332" s="76" t="s">
        <v>8363</v>
      </c>
      <c r="AI332" s="74"/>
      <c r="AJ332" s="140">
        <v>0</v>
      </c>
      <c r="AK332" s="140"/>
      <c r="AL332" s="74"/>
      <c r="AM332" s="74"/>
    </row>
    <row r="333" spans="1:39" ht="23.1" customHeight="1">
      <c r="A333" s="74"/>
      <c r="B333" s="76" t="s">
        <v>1819</v>
      </c>
      <c r="C333" s="74"/>
      <c r="D333" s="76" t="s">
        <v>8364</v>
      </c>
      <c r="E333" s="74"/>
      <c r="F333" s="76" t="s">
        <v>8708</v>
      </c>
      <c r="G333" s="74"/>
      <c r="H333" s="103">
        <v>12</v>
      </c>
      <c r="I333" s="74"/>
      <c r="J333" s="103">
        <v>12</v>
      </c>
      <c r="K333" s="74"/>
      <c r="L333" s="76" t="s">
        <v>8359</v>
      </c>
      <c r="M333" s="74"/>
      <c r="N333" s="76" t="s">
        <v>8706</v>
      </c>
      <c r="O333" s="74"/>
      <c r="P333" s="103">
        <v>1107780</v>
      </c>
      <c r="Q333" s="74"/>
      <c r="R333" s="76" t="s">
        <v>8707</v>
      </c>
      <c r="S333" s="74"/>
      <c r="T333" s="77">
        <v>46193</v>
      </c>
      <c r="U333" s="74"/>
      <c r="V333" s="76" t="s">
        <v>8084</v>
      </c>
      <c r="W333" s="74"/>
      <c r="X333" s="103">
        <v>5169640</v>
      </c>
      <c r="Y333" s="74"/>
      <c r="Z333" s="103">
        <v>5169640</v>
      </c>
      <c r="AA333" s="74"/>
      <c r="AB333" s="76" t="s">
        <v>8361</v>
      </c>
      <c r="AC333" s="74"/>
      <c r="AD333" s="76" t="s">
        <v>8362</v>
      </c>
      <c r="AE333" s="74"/>
      <c r="AF333" s="76" t="s">
        <v>6143</v>
      </c>
      <c r="AG333" s="74"/>
      <c r="AH333" s="76" t="s">
        <v>8363</v>
      </c>
      <c r="AI333" s="74"/>
      <c r="AJ333" s="140">
        <v>0</v>
      </c>
      <c r="AK333" s="140"/>
      <c r="AL333" s="74"/>
      <c r="AM333" s="74"/>
    </row>
    <row r="334" spans="1:39" ht="23.1" customHeight="1">
      <c r="A334" s="74"/>
      <c r="B334" s="76" t="s">
        <v>1825</v>
      </c>
      <c r="C334" s="74"/>
      <c r="D334" s="76" t="s">
        <v>8364</v>
      </c>
      <c r="E334" s="74"/>
      <c r="F334" s="76" t="s">
        <v>8665</v>
      </c>
      <c r="G334" s="74"/>
      <c r="H334" s="103">
        <v>12</v>
      </c>
      <c r="I334" s="74"/>
      <c r="J334" s="103">
        <v>12</v>
      </c>
      <c r="K334" s="74"/>
      <c r="L334" s="76" t="s">
        <v>8359</v>
      </c>
      <c r="M334" s="74"/>
      <c r="N334" s="76" t="s">
        <v>8706</v>
      </c>
      <c r="O334" s="74"/>
      <c r="P334" s="103">
        <v>1107780</v>
      </c>
      <c r="Q334" s="74"/>
      <c r="R334" s="76" t="s">
        <v>8707</v>
      </c>
      <c r="S334" s="74"/>
      <c r="T334" s="77">
        <v>46193</v>
      </c>
      <c r="U334" s="74"/>
      <c r="V334" s="76" t="s">
        <v>8084</v>
      </c>
      <c r="W334" s="74"/>
      <c r="X334" s="103">
        <v>5169640</v>
      </c>
      <c r="Y334" s="74"/>
      <c r="Z334" s="103">
        <v>5169640</v>
      </c>
      <c r="AA334" s="74"/>
      <c r="AB334" s="76" t="s">
        <v>8361</v>
      </c>
      <c r="AC334" s="74"/>
      <c r="AD334" s="76" t="s">
        <v>8362</v>
      </c>
      <c r="AE334" s="74"/>
      <c r="AF334" s="76" t="s">
        <v>6143</v>
      </c>
      <c r="AG334" s="74"/>
      <c r="AH334" s="76" t="s">
        <v>8363</v>
      </c>
      <c r="AI334" s="74"/>
      <c r="AJ334" s="140">
        <v>0</v>
      </c>
      <c r="AK334" s="140"/>
      <c r="AL334" s="74"/>
      <c r="AM334" s="74"/>
    </row>
    <row r="335" spans="1:39" ht="0.95" customHeight="1">
      <c r="A335" s="74"/>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1"/>
      <c r="AC335" s="141"/>
      <c r="AD335" s="141"/>
      <c r="AE335" s="141"/>
      <c r="AF335" s="141"/>
      <c r="AG335" s="141"/>
      <c r="AH335" s="141"/>
      <c r="AI335" s="141"/>
      <c r="AJ335" s="141"/>
      <c r="AK335" s="141"/>
      <c r="AL335" s="141"/>
      <c r="AM335" s="74"/>
    </row>
    <row r="336" spans="1:39" ht="12.95" customHeight="1">
      <c r="A336" s="74"/>
      <c r="B336" s="142" t="s">
        <v>8411</v>
      </c>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c r="AA336" s="142"/>
      <c r="AB336" s="142"/>
      <c r="AC336" s="142"/>
      <c r="AD336" s="142"/>
      <c r="AE336" s="142"/>
      <c r="AF336" s="142"/>
      <c r="AG336" s="142"/>
      <c r="AH336" s="142"/>
      <c r="AI336" s="142"/>
      <c r="AJ336" s="142"/>
      <c r="AK336" s="142"/>
      <c r="AL336" s="142"/>
      <c r="AM336" s="74"/>
    </row>
    <row r="337" spans="1:39" ht="12.95" customHeight="1">
      <c r="A337" s="74"/>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c r="AA337" s="142"/>
      <c r="AB337" s="142"/>
      <c r="AC337" s="142"/>
      <c r="AD337" s="142"/>
      <c r="AE337" s="142"/>
      <c r="AF337" s="142"/>
      <c r="AG337" s="142"/>
      <c r="AH337" s="142"/>
      <c r="AI337" s="142"/>
      <c r="AJ337" s="142"/>
      <c r="AK337" s="142"/>
      <c r="AL337" s="142"/>
      <c r="AM337" s="74"/>
    </row>
    <row r="338" spans="1:39" ht="12.95" customHeight="1">
      <c r="A338" s="74"/>
      <c r="B338" s="143" t="s">
        <v>8412</v>
      </c>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43"/>
      <c r="AE338" s="143"/>
      <c r="AF338" s="143"/>
      <c r="AG338" s="143"/>
      <c r="AH338" s="143"/>
      <c r="AI338" s="143"/>
      <c r="AJ338" s="143"/>
      <c r="AK338" s="143"/>
      <c r="AL338" s="143"/>
      <c r="AM338" s="74"/>
    </row>
    <row r="339" spans="1:39" ht="12.95" customHeight="1">
      <c r="A339" s="74"/>
      <c r="B339" s="144" t="s">
        <v>8709</v>
      </c>
      <c r="C339" s="144"/>
      <c r="D339" s="144"/>
      <c r="E339" s="144"/>
      <c r="F339" s="144"/>
      <c r="G339" s="144"/>
      <c r="H339" s="144"/>
      <c r="I339" s="144"/>
      <c r="J339" s="144"/>
      <c r="K339" s="144"/>
      <c r="L339" s="144"/>
      <c r="M339" s="144"/>
      <c r="N339" s="144"/>
      <c r="O339" s="144"/>
      <c r="P339" s="144"/>
      <c r="Q339" s="144"/>
      <c r="R339" s="144"/>
      <c r="S339" s="144"/>
      <c r="T339" s="144"/>
      <c r="U339" s="144"/>
      <c r="V339" s="144"/>
      <c r="W339" s="144"/>
      <c r="X339" s="144"/>
      <c r="Y339" s="144"/>
      <c r="Z339" s="144"/>
      <c r="AA339" s="144"/>
      <c r="AB339" s="144"/>
      <c r="AC339" s="144"/>
      <c r="AD339" s="144"/>
      <c r="AE339" s="144"/>
      <c r="AF339" s="144"/>
      <c r="AG339" s="144"/>
      <c r="AH339" s="144"/>
      <c r="AI339" s="144"/>
      <c r="AJ339" s="144"/>
      <c r="AK339" s="143" t="s">
        <v>8414</v>
      </c>
      <c r="AL339" s="143"/>
      <c r="AM339" s="74"/>
    </row>
    <row r="340" spans="1:39" ht="17.100000000000001" customHeight="1">
      <c r="A340" s="74"/>
      <c r="B340" s="135" t="s">
        <v>8339</v>
      </c>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c r="AB340" s="135"/>
      <c r="AC340" s="135"/>
      <c r="AD340" s="135"/>
      <c r="AE340" s="135"/>
      <c r="AF340" s="135"/>
      <c r="AG340" s="135"/>
      <c r="AH340" s="135"/>
      <c r="AI340" s="135"/>
      <c r="AJ340" s="135"/>
      <c r="AK340" s="135"/>
      <c r="AL340" s="135"/>
      <c r="AM340" s="74"/>
    </row>
    <row r="341" spans="1:39" ht="23.1" customHeight="1">
      <c r="A341" s="74"/>
      <c r="B341" s="136" t="s">
        <v>8340</v>
      </c>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c r="AD341" s="136"/>
      <c r="AE341" s="136"/>
      <c r="AF341" s="136"/>
      <c r="AG341" s="136"/>
      <c r="AH341" s="136"/>
      <c r="AI341" s="136"/>
      <c r="AJ341" s="136"/>
      <c r="AK341" s="136"/>
      <c r="AL341" s="136"/>
      <c r="AM341" s="74"/>
    </row>
    <row r="342" spans="1:39" ht="15.95" customHeight="1">
      <c r="A342" s="74"/>
      <c r="B342" s="137" t="s">
        <v>8341</v>
      </c>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c r="AB342" s="137"/>
      <c r="AC342" s="137"/>
      <c r="AD342" s="137"/>
      <c r="AE342" s="137"/>
      <c r="AF342" s="137"/>
      <c r="AG342" s="137"/>
      <c r="AH342" s="137"/>
      <c r="AI342" s="137"/>
      <c r="AJ342" s="137"/>
      <c r="AK342" s="137"/>
      <c r="AL342" s="137"/>
      <c r="AM342" s="74"/>
    </row>
    <row r="343" spans="1:39" ht="12" customHeight="1">
      <c r="A343" s="74"/>
      <c r="B343" s="138" t="s">
        <v>8342</v>
      </c>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M343" s="74"/>
    </row>
    <row r="344" spans="1:39" ht="44.1" customHeight="1">
      <c r="A344" s="74"/>
      <c r="B344" s="75" t="s">
        <v>8343</v>
      </c>
      <c r="C344" s="74"/>
      <c r="D344" s="75" t="s">
        <v>8344</v>
      </c>
      <c r="E344" s="74"/>
      <c r="F344" s="75" t="s">
        <v>8345</v>
      </c>
      <c r="G344" s="74"/>
      <c r="H344" s="104" t="s">
        <v>6103</v>
      </c>
      <c r="I344" s="74"/>
      <c r="J344" s="104" t="s">
        <v>8346</v>
      </c>
      <c r="K344" s="74"/>
      <c r="L344" s="75" t="s">
        <v>8347</v>
      </c>
      <c r="M344" s="74"/>
      <c r="N344" s="75" t="s">
        <v>8348</v>
      </c>
      <c r="O344" s="74"/>
      <c r="P344" s="104" t="s">
        <v>8349</v>
      </c>
      <c r="Q344" s="74"/>
      <c r="R344" s="75" t="s">
        <v>8350</v>
      </c>
      <c r="S344" s="74"/>
      <c r="T344" s="75" t="s">
        <v>6100</v>
      </c>
      <c r="U344" s="74"/>
      <c r="V344" s="75" t="s">
        <v>8007</v>
      </c>
      <c r="W344" s="74"/>
      <c r="X344" s="104" t="s">
        <v>8351</v>
      </c>
      <c r="Y344" s="74"/>
      <c r="Z344" s="104" t="s">
        <v>8008</v>
      </c>
      <c r="AA344" s="74"/>
      <c r="AB344" s="75" t="s">
        <v>8352</v>
      </c>
      <c r="AC344" s="74"/>
      <c r="AD344" s="75" t="s">
        <v>8353</v>
      </c>
      <c r="AE344" s="74"/>
      <c r="AF344" s="75" t="s">
        <v>8354</v>
      </c>
      <c r="AG344" s="74"/>
      <c r="AH344" s="75" t="s">
        <v>8355</v>
      </c>
      <c r="AI344" s="74"/>
      <c r="AJ344" s="139" t="s">
        <v>8356</v>
      </c>
      <c r="AK344" s="139"/>
      <c r="AL344" s="74"/>
      <c r="AM344" s="74"/>
    </row>
    <row r="345" spans="1:39" ht="23.1" customHeight="1">
      <c r="A345" s="74"/>
      <c r="B345" s="76" t="s">
        <v>1837</v>
      </c>
      <c r="C345" s="74"/>
      <c r="D345" s="76" t="s">
        <v>8364</v>
      </c>
      <c r="E345" s="74"/>
      <c r="F345" s="76" t="s">
        <v>8710</v>
      </c>
      <c r="G345" s="74"/>
      <c r="H345" s="103">
        <v>8</v>
      </c>
      <c r="I345" s="74"/>
      <c r="J345" s="103">
        <v>8</v>
      </c>
      <c r="K345" s="74"/>
      <c r="L345" s="76" t="s">
        <v>8359</v>
      </c>
      <c r="M345" s="74"/>
      <c r="N345" s="76" t="s">
        <v>8706</v>
      </c>
      <c r="O345" s="74"/>
      <c r="P345" s="103">
        <v>738520</v>
      </c>
      <c r="Q345" s="74"/>
      <c r="R345" s="76" t="s">
        <v>8707</v>
      </c>
      <c r="S345" s="74"/>
      <c r="T345" s="77">
        <v>46193</v>
      </c>
      <c r="U345" s="74"/>
      <c r="V345" s="76" t="s">
        <v>8084</v>
      </c>
      <c r="W345" s="74"/>
      <c r="X345" s="103">
        <v>5169640</v>
      </c>
      <c r="Y345" s="74"/>
      <c r="Z345" s="103">
        <v>5169640</v>
      </c>
      <c r="AA345" s="74"/>
      <c r="AB345" s="76" t="s">
        <v>8361</v>
      </c>
      <c r="AC345" s="74"/>
      <c r="AD345" s="76" t="s">
        <v>8362</v>
      </c>
      <c r="AE345" s="74"/>
      <c r="AF345" s="76" t="s">
        <v>6143</v>
      </c>
      <c r="AG345" s="74"/>
      <c r="AH345" s="76" t="s">
        <v>8363</v>
      </c>
      <c r="AI345" s="74"/>
      <c r="AJ345" s="140">
        <v>0</v>
      </c>
      <c r="AK345" s="140"/>
      <c r="AL345" s="74"/>
      <c r="AM345" s="74"/>
    </row>
    <row r="346" spans="1:39" ht="14.1" customHeight="1">
      <c r="A346" s="74"/>
      <c r="B346" s="76" t="s">
        <v>1220</v>
      </c>
      <c r="C346" s="74"/>
      <c r="D346" s="76" t="s">
        <v>8364</v>
      </c>
      <c r="E346" s="74"/>
      <c r="F346" s="76" t="s">
        <v>8711</v>
      </c>
      <c r="G346" s="74"/>
      <c r="H346" s="103">
        <v>2</v>
      </c>
      <c r="I346" s="74"/>
      <c r="J346" s="103">
        <v>2</v>
      </c>
      <c r="K346" s="74"/>
      <c r="L346" s="76" t="s">
        <v>147</v>
      </c>
      <c r="M346" s="74"/>
      <c r="N346" s="76" t="s">
        <v>8392</v>
      </c>
      <c r="O346" s="74"/>
      <c r="P346" s="103">
        <v>1620600</v>
      </c>
      <c r="Q346" s="74"/>
      <c r="R346" s="76" t="s">
        <v>8712</v>
      </c>
      <c r="S346" s="74"/>
      <c r="T346" s="77">
        <v>46188</v>
      </c>
      <c r="U346" s="74"/>
      <c r="V346" s="76" t="s">
        <v>8324</v>
      </c>
      <c r="W346" s="74"/>
      <c r="X346" s="103">
        <v>1620600</v>
      </c>
      <c r="Y346" s="74"/>
      <c r="Z346" s="103">
        <v>1620600</v>
      </c>
      <c r="AA346" s="74"/>
      <c r="AB346" s="76" t="s">
        <v>8361</v>
      </c>
      <c r="AC346" s="74"/>
      <c r="AD346" s="76" t="s">
        <v>8362</v>
      </c>
      <c r="AE346" s="74"/>
      <c r="AF346" s="76" t="s">
        <v>6188</v>
      </c>
      <c r="AG346" s="74"/>
      <c r="AH346" s="76" t="s">
        <v>8363</v>
      </c>
      <c r="AI346" s="74"/>
      <c r="AJ346" s="140">
        <v>0</v>
      </c>
      <c r="AK346" s="140"/>
      <c r="AL346" s="74"/>
      <c r="AM346" s="74"/>
    </row>
    <row r="347" spans="1:39" ht="23.1" customHeight="1">
      <c r="A347" s="74"/>
      <c r="B347" s="76" t="s">
        <v>1827</v>
      </c>
      <c r="C347" s="74"/>
      <c r="D347" s="76" t="s">
        <v>8364</v>
      </c>
      <c r="E347" s="74"/>
      <c r="F347" s="76" t="s">
        <v>8713</v>
      </c>
      <c r="G347" s="74"/>
      <c r="H347" s="103">
        <v>8</v>
      </c>
      <c r="I347" s="74"/>
      <c r="J347" s="103">
        <v>8</v>
      </c>
      <c r="K347" s="74"/>
      <c r="L347" s="76" t="s">
        <v>8359</v>
      </c>
      <c r="M347" s="74"/>
      <c r="N347" s="76" t="s">
        <v>8706</v>
      </c>
      <c r="O347" s="74"/>
      <c r="P347" s="103">
        <v>738520</v>
      </c>
      <c r="Q347" s="74"/>
      <c r="R347" s="76" t="s">
        <v>8707</v>
      </c>
      <c r="S347" s="74"/>
      <c r="T347" s="77">
        <v>46193</v>
      </c>
      <c r="U347" s="74"/>
      <c r="V347" s="76" t="s">
        <v>8084</v>
      </c>
      <c r="W347" s="74"/>
      <c r="X347" s="103">
        <v>5169640</v>
      </c>
      <c r="Y347" s="74"/>
      <c r="Z347" s="103">
        <v>5169640</v>
      </c>
      <c r="AA347" s="74"/>
      <c r="AB347" s="76" t="s">
        <v>8361</v>
      </c>
      <c r="AC347" s="74"/>
      <c r="AD347" s="76" t="s">
        <v>8362</v>
      </c>
      <c r="AE347" s="74"/>
      <c r="AF347" s="76" t="s">
        <v>6143</v>
      </c>
      <c r="AG347" s="74"/>
      <c r="AH347" s="76" t="s">
        <v>8363</v>
      </c>
      <c r="AI347" s="74"/>
      <c r="AJ347" s="140">
        <v>0</v>
      </c>
      <c r="AK347" s="140"/>
      <c r="AL347" s="74"/>
      <c r="AM347" s="74"/>
    </row>
    <row r="348" spans="1:39" ht="23.1" customHeight="1">
      <c r="A348" s="74"/>
      <c r="B348" s="76" t="s">
        <v>1942</v>
      </c>
      <c r="C348" s="74"/>
      <c r="D348" s="76" t="s">
        <v>8364</v>
      </c>
      <c r="E348" s="74"/>
      <c r="F348" s="76" t="s">
        <v>8451</v>
      </c>
      <c r="G348" s="74"/>
      <c r="H348" s="103">
        <v>12</v>
      </c>
      <c r="I348" s="74"/>
      <c r="J348" s="103">
        <v>12</v>
      </c>
      <c r="K348" s="74"/>
      <c r="L348" s="76" t="s">
        <v>8359</v>
      </c>
      <c r="M348" s="74"/>
      <c r="N348" s="76" t="s">
        <v>8714</v>
      </c>
      <c r="O348" s="74"/>
      <c r="P348" s="103">
        <v>1107780</v>
      </c>
      <c r="Q348" s="74"/>
      <c r="R348" s="76" t="s">
        <v>8715</v>
      </c>
      <c r="S348" s="74"/>
      <c r="T348" s="77">
        <v>46190</v>
      </c>
      <c r="U348" s="74"/>
      <c r="V348" s="76" t="s">
        <v>8022</v>
      </c>
      <c r="W348" s="74"/>
      <c r="X348" s="103">
        <v>2215560</v>
      </c>
      <c r="Y348" s="74"/>
      <c r="Z348" s="103">
        <v>2215560</v>
      </c>
      <c r="AA348" s="74"/>
      <c r="AB348" s="76" t="s">
        <v>8361</v>
      </c>
      <c r="AC348" s="74"/>
      <c r="AD348" s="76" t="s">
        <v>8362</v>
      </c>
      <c r="AE348" s="74"/>
      <c r="AF348" s="76" t="s">
        <v>6134</v>
      </c>
      <c r="AG348" s="74"/>
      <c r="AH348" s="76" t="s">
        <v>8363</v>
      </c>
      <c r="AI348" s="74"/>
      <c r="AJ348" s="140">
        <v>0</v>
      </c>
      <c r="AK348" s="140"/>
      <c r="AL348" s="74"/>
      <c r="AM348" s="74"/>
    </row>
    <row r="349" spans="1:39" ht="23.1" customHeight="1">
      <c r="A349" s="74"/>
      <c r="B349" s="76" t="s">
        <v>1944</v>
      </c>
      <c r="C349" s="74"/>
      <c r="D349" s="76" t="s">
        <v>8364</v>
      </c>
      <c r="E349" s="74"/>
      <c r="F349" s="76" t="s">
        <v>8493</v>
      </c>
      <c r="G349" s="74"/>
      <c r="H349" s="103">
        <v>12</v>
      </c>
      <c r="I349" s="74"/>
      <c r="J349" s="103">
        <v>12</v>
      </c>
      <c r="K349" s="74"/>
      <c r="L349" s="76" t="s">
        <v>8359</v>
      </c>
      <c r="M349" s="74"/>
      <c r="N349" s="76" t="s">
        <v>8714</v>
      </c>
      <c r="O349" s="74"/>
      <c r="P349" s="103">
        <v>1107780</v>
      </c>
      <c r="Q349" s="74"/>
      <c r="R349" s="76" t="s">
        <v>8715</v>
      </c>
      <c r="S349" s="74"/>
      <c r="T349" s="77">
        <v>46190</v>
      </c>
      <c r="U349" s="74"/>
      <c r="V349" s="76" t="s">
        <v>8022</v>
      </c>
      <c r="W349" s="74"/>
      <c r="X349" s="103">
        <v>2215560</v>
      </c>
      <c r="Y349" s="74"/>
      <c r="Z349" s="103">
        <v>2215560</v>
      </c>
      <c r="AA349" s="74"/>
      <c r="AB349" s="76" t="s">
        <v>8361</v>
      </c>
      <c r="AC349" s="74"/>
      <c r="AD349" s="76" t="s">
        <v>8362</v>
      </c>
      <c r="AE349" s="74"/>
      <c r="AF349" s="76" t="s">
        <v>6134</v>
      </c>
      <c r="AG349" s="74"/>
      <c r="AH349" s="76" t="s">
        <v>8363</v>
      </c>
      <c r="AI349" s="74"/>
      <c r="AJ349" s="140">
        <v>0</v>
      </c>
      <c r="AK349" s="140"/>
      <c r="AL349" s="74"/>
      <c r="AM349" s="74"/>
    </row>
    <row r="350" spans="1:39" ht="23.1" customHeight="1">
      <c r="A350" s="74"/>
      <c r="B350" s="76" t="s">
        <v>1887</v>
      </c>
      <c r="C350" s="74"/>
      <c r="D350" s="76" t="s">
        <v>8364</v>
      </c>
      <c r="E350" s="74"/>
      <c r="F350" s="76" t="s">
        <v>8588</v>
      </c>
      <c r="G350" s="74"/>
      <c r="H350" s="103">
        <v>8</v>
      </c>
      <c r="I350" s="74"/>
      <c r="J350" s="103">
        <v>8</v>
      </c>
      <c r="K350" s="74"/>
      <c r="L350" s="76" t="s">
        <v>8359</v>
      </c>
      <c r="M350" s="74"/>
      <c r="N350" s="76" t="s">
        <v>8706</v>
      </c>
      <c r="O350" s="74"/>
      <c r="P350" s="103">
        <v>738520</v>
      </c>
      <c r="Q350" s="74"/>
      <c r="R350" s="76" t="s">
        <v>8707</v>
      </c>
      <c r="S350" s="74"/>
      <c r="T350" s="77">
        <v>46193</v>
      </c>
      <c r="U350" s="74"/>
      <c r="V350" s="76" t="s">
        <v>8084</v>
      </c>
      <c r="W350" s="74"/>
      <c r="X350" s="103">
        <v>5169640</v>
      </c>
      <c r="Y350" s="74"/>
      <c r="Z350" s="103">
        <v>5169640</v>
      </c>
      <c r="AA350" s="74"/>
      <c r="AB350" s="76" t="s">
        <v>8361</v>
      </c>
      <c r="AC350" s="74"/>
      <c r="AD350" s="76" t="s">
        <v>8362</v>
      </c>
      <c r="AE350" s="74"/>
      <c r="AF350" s="76" t="s">
        <v>6143</v>
      </c>
      <c r="AG350" s="74"/>
      <c r="AH350" s="76" t="s">
        <v>8363</v>
      </c>
      <c r="AI350" s="74"/>
      <c r="AJ350" s="140">
        <v>0</v>
      </c>
      <c r="AK350" s="140"/>
      <c r="AL350" s="74"/>
      <c r="AM350" s="74"/>
    </row>
    <row r="351" spans="1:39" ht="14.1" customHeight="1">
      <c r="A351" s="74"/>
      <c r="B351" s="76" t="s">
        <v>1741</v>
      </c>
      <c r="C351" s="74"/>
      <c r="D351" s="76" t="s">
        <v>8364</v>
      </c>
      <c r="E351" s="74"/>
      <c r="F351" s="76" t="s">
        <v>8560</v>
      </c>
      <c r="G351" s="74"/>
      <c r="H351" s="103">
        <v>2</v>
      </c>
      <c r="I351" s="74"/>
      <c r="J351" s="103">
        <v>2</v>
      </c>
      <c r="K351" s="74"/>
      <c r="L351" s="76" t="s">
        <v>8359</v>
      </c>
      <c r="M351" s="74"/>
      <c r="N351" s="76"/>
      <c r="O351" s="74"/>
      <c r="P351" s="103">
        <v>184630</v>
      </c>
      <c r="Q351" s="74"/>
      <c r="R351" s="76" t="s">
        <v>8716</v>
      </c>
      <c r="S351" s="74"/>
      <c r="T351" s="77">
        <v>46189</v>
      </c>
      <c r="U351" s="74"/>
      <c r="V351" s="76" t="s">
        <v>8033</v>
      </c>
      <c r="W351" s="74"/>
      <c r="X351" s="103">
        <v>481925</v>
      </c>
      <c r="Y351" s="74"/>
      <c r="Z351" s="103">
        <v>481925</v>
      </c>
      <c r="AA351" s="74"/>
      <c r="AB351" s="76" t="s">
        <v>8361</v>
      </c>
      <c r="AC351" s="74"/>
      <c r="AD351" s="76" t="s">
        <v>8362</v>
      </c>
      <c r="AE351" s="74"/>
      <c r="AF351" s="76" t="s">
        <v>6134</v>
      </c>
      <c r="AG351" s="74"/>
      <c r="AH351" s="76" t="s">
        <v>8363</v>
      </c>
      <c r="AI351" s="74"/>
      <c r="AJ351" s="140">
        <v>0</v>
      </c>
      <c r="AK351" s="140"/>
      <c r="AL351" s="74"/>
      <c r="AM351" s="74"/>
    </row>
    <row r="352" spans="1:39" ht="14.1" customHeight="1">
      <c r="A352" s="74"/>
      <c r="B352" s="76" t="s">
        <v>2681</v>
      </c>
      <c r="C352" s="74"/>
      <c r="D352" s="76" t="s">
        <v>8364</v>
      </c>
      <c r="E352" s="74"/>
      <c r="F352" s="76" t="s">
        <v>8377</v>
      </c>
      <c r="G352" s="74"/>
      <c r="H352" s="103">
        <v>2</v>
      </c>
      <c r="I352" s="74"/>
      <c r="J352" s="103">
        <v>2</v>
      </c>
      <c r="K352" s="74"/>
      <c r="L352" s="76" t="s">
        <v>8359</v>
      </c>
      <c r="M352" s="74"/>
      <c r="N352" s="76"/>
      <c r="O352" s="74"/>
      <c r="P352" s="103">
        <v>190365</v>
      </c>
      <c r="Q352" s="74"/>
      <c r="R352" s="76" t="s">
        <v>8716</v>
      </c>
      <c r="S352" s="74"/>
      <c r="T352" s="77">
        <v>46189</v>
      </c>
      <c r="U352" s="74"/>
      <c r="V352" s="76" t="s">
        <v>8033</v>
      </c>
      <c r="W352" s="74"/>
      <c r="X352" s="103">
        <v>481925</v>
      </c>
      <c r="Y352" s="74"/>
      <c r="Z352" s="103">
        <v>481925</v>
      </c>
      <c r="AA352" s="74"/>
      <c r="AB352" s="76" t="s">
        <v>8361</v>
      </c>
      <c r="AC352" s="74"/>
      <c r="AD352" s="76" t="s">
        <v>8362</v>
      </c>
      <c r="AE352" s="74"/>
      <c r="AF352" s="76" t="s">
        <v>6134</v>
      </c>
      <c r="AG352" s="74"/>
      <c r="AH352" s="76" t="s">
        <v>8363</v>
      </c>
      <c r="AI352" s="74"/>
      <c r="AJ352" s="140">
        <v>0</v>
      </c>
      <c r="AK352" s="140"/>
      <c r="AL352" s="74"/>
      <c r="AM352" s="74"/>
    </row>
    <row r="353" spans="1:39" ht="14.1" customHeight="1">
      <c r="A353" s="74"/>
      <c r="B353" s="76" t="s">
        <v>2724</v>
      </c>
      <c r="C353" s="74"/>
      <c r="D353" s="76" t="s">
        <v>8364</v>
      </c>
      <c r="E353" s="74"/>
      <c r="F353" s="76" t="s">
        <v>8445</v>
      </c>
      <c r="G353" s="74"/>
      <c r="H353" s="103">
        <v>2</v>
      </c>
      <c r="I353" s="74"/>
      <c r="J353" s="103">
        <v>2</v>
      </c>
      <c r="K353" s="74"/>
      <c r="L353" s="76" t="s">
        <v>8359</v>
      </c>
      <c r="M353" s="74"/>
      <c r="N353" s="76"/>
      <c r="O353" s="74"/>
      <c r="P353" s="103">
        <v>106930</v>
      </c>
      <c r="Q353" s="74"/>
      <c r="R353" s="76" t="s">
        <v>8716</v>
      </c>
      <c r="S353" s="74"/>
      <c r="T353" s="77">
        <v>46189</v>
      </c>
      <c r="U353" s="74"/>
      <c r="V353" s="76" t="s">
        <v>8033</v>
      </c>
      <c r="W353" s="74"/>
      <c r="X353" s="103">
        <v>481925</v>
      </c>
      <c r="Y353" s="74"/>
      <c r="Z353" s="103">
        <v>481925</v>
      </c>
      <c r="AA353" s="74"/>
      <c r="AB353" s="76" t="s">
        <v>8361</v>
      </c>
      <c r="AC353" s="74"/>
      <c r="AD353" s="76" t="s">
        <v>8362</v>
      </c>
      <c r="AE353" s="74"/>
      <c r="AF353" s="76" t="s">
        <v>6134</v>
      </c>
      <c r="AG353" s="74"/>
      <c r="AH353" s="76" t="s">
        <v>8363</v>
      </c>
      <c r="AI353" s="74"/>
      <c r="AJ353" s="140">
        <v>0</v>
      </c>
      <c r="AK353" s="140"/>
      <c r="AL353" s="74"/>
      <c r="AM353" s="74"/>
    </row>
    <row r="354" spans="1:39" ht="23.1" customHeight="1">
      <c r="A354" s="74"/>
      <c r="B354" s="76" t="s">
        <v>765</v>
      </c>
      <c r="C354" s="74"/>
      <c r="D354" s="76" t="s">
        <v>8387</v>
      </c>
      <c r="E354" s="74"/>
      <c r="F354" s="76" t="s">
        <v>8604</v>
      </c>
      <c r="G354" s="74"/>
      <c r="H354" s="103">
        <v>2</v>
      </c>
      <c r="I354" s="74"/>
      <c r="J354" s="103">
        <v>2</v>
      </c>
      <c r="K354" s="74"/>
      <c r="L354" s="76" t="s">
        <v>147</v>
      </c>
      <c r="M354" s="74"/>
      <c r="N354" s="76" t="s">
        <v>8419</v>
      </c>
      <c r="O354" s="74"/>
      <c r="P354" s="103">
        <v>528175</v>
      </c>
      <c r="Q354" s="74"/>
      <c r="R354" s="76" t="s">
        <v>8717</v>
      </c>
      <c r="S354" s="74"/>
      <c r="T354" s="77">
        <v>46190</v>
      </c>
      <c r="U354" s="74"/>
      <c r="V354" s="76" t="s">
        <v>8063</v>
      </c>
      <c r="W354" s="74"/>
      <c r="X354" s="103">
        <v>811965</v>
      </c>
      <c r="Y354" s="74"/>
      <c r="Z354" s="103">
        <v>811965</v>
      </c>
      <c r="AA354" s="74"/>
      <c r="AB354" s="76" t="s">
        <v>8361</v>
      </c>
      <c r="AC354" s="74"/>
      <c r="AD354" s="76" t="s">
        <v>8362</v>
      </c>
      <c r="AE354" s="74"/>
      <c r="AF354" s="76" t="s">
        <v>8718</v>
      </c>
      <c r="AG354" s="74"/>
      <c r="AH354" s="76" t="s">
        <v>8363</v>
      </c>
      <c r="AI354" s="74"/>
      <c r="AJ354" s="140">
        <v>0</v>
      </c>
      <c r="AK354" s="140"/>
      <c r="AL354" s="74"/>
      <c r="AM354" s="74"/>
    </row>
    <row r="355" spans="1:39" ht="14.1" customHeight="1">
      <c r="A355" s="74"/>
      <c r="B355" s="76" t="s">
        <v>2370</v>
      </c>
      <c r="C355" s="74"/>
      <c r="D355" s="76" t="s">
        <v>8369</v>
      </c>
      <c r="E355" s="74"/>
      <c r="F355" s="76" t="s">
        <v>8719</v>
      </c>
      <c r="G355" s="74"/>
      <c r="H355" s="103">
        <v>2</v>
      </c>
      <c r="I355" s="74"/>
      <c r="J355" s="103">
        <v>2</v>
      </c>
      <c r="K355" s="74"/>
      <c r="L355" s="76" t="s">
        <v>8359</v>
      </c>
      <c r="M355" s="74"/>
      <c r="N355" s="76"/>
      <c r="O355" s="74"/>
      <c r="P355" s="103">
        <v>272394</v>
      </c>
      <c r="Q355" s="74"/>
      <c r="R355" s="76" t="s">
        <v>8720</v>
      </c>
      <c r="S355" s="74"/>
      <c r="T355" s="77">
        <v>46190</v>
      </c>
      <c r="U355" s="74"/>
      <c r="V355" s="76" t="s">
        <v>8028</v>
      </c>
      <c r="W355" s="74"/>
      <c r="X355" s="103">
        <v>272394</v>
      </c>
      <c r="Y355" s="74"/>
      <c r="Z355" s="103">
        <v>272394</v>
      </c>
      <c r="AA355" s="74"/>
      <c r="AB355" s="76" t="s">
        <v>8361</v>
      </c>
      <c r="AC355" s="74"/>
      <c r="AD355" s="76" t="s">
        <v>8362</v>
      </c>
      <c r="AE355" s="74"/>
      <c r="AF355" s="76" t="s">
        <v>6134</v>
      </c>
      <c r="AG355" s="74"/>
      <c r="AH355" s="76" t="s">
        <v>8363</v>
      </c>
      <c r="AI355" s="74"/>
      <c r="AJ355" s="140">
        <v>0</v>
      </c>
      <c r="AK355" s="140"/>
      <c r="AL355" s="74"/>
      <c r="AM355" s="74"/>
    </row>
    <row r="356" spans="1:39" ht="14.1" customHeight="1">
      <c r="A356" s="74"/>
      <c r="B356" s="76" t="s">
        <v>1725</v>
      </c>
      <c r="C356" s="74"/>
      <c r="D356" s="76" t="s">
        <v>8364</v>
      </c>
      <c r="E356" s="74"/>
      <c r="F356" s="76" t="s">
        <v>8432</v>
      </c>
      <c r="G356" s="74"/>
      <c r="H356" s="103">
        <v>6</v>
      </c>
      <c r="I356" s="74"/>
      <c r="J356" s="103">
        <v>6</v>
      </c>
      <c r="K356" s="74"/>
      <c r="L356" s="76" t="s">
        <v>8359</v>
      </c>
      <c r="M356" s="74"/>
      <c r="N356" s="76" t="s">
        <v>8433</v>
      </c>
      <c r="O356" s="74"/>
      <c r="P356" s="103">
        <v>553890</v>
      </c>
      <c r="Q356" s="74"/>
      <c r="R356" s="76" t="s">
        <v>8654</v>
      </c>
      <c r="S356" s="74"/>
      <c r="T356" s="77">
        <v>46186</v>
      </c>
      <c r="U356" s="74"/>
      <c r="V356" s="76" t="s">
        <v>8294</v>
      </c>
      <c r="W356" s="74"/>
      <c r="X356" s="103">
        <v>3323340</v>
      </c>
      <c r="Y356" s="74"/>
      <c r="Z356" s="103">
        <v>3323340</v>
      </c>
      <c r="AA356" s="74"/>
      <c r="AB356" s="76" t="s">
        <v>8361</v>
      </c>
      <c r="AC356" s="74"/>
      <c r="AD356" s="76" t="s">
        <v>8362</v>
      </c>
      <c r="AE356" s="74"/>
      <c r="AF356" s="76" t="s">
        <v>6188</v>
      </c>
      <c r="AG356" s="74"/>
      <c r="AH356" s="76" t="s">
        <v>8363</v>
      </c>
      <c r="AI356" s="74"/>
      <c r="AJ356" s="140">
        <v>0</v>
      </c>
      <c r="AK356" s="140"/>
      <c r="AL356" s="74"/>
      <c r="AM356" s="74"/>
    </row>
    <row r="357" spans="1:39" ht="14.1" customHeight="1">
      <c r="A357" s="74"/>
      <c r="B357" s="76" t="s">
        <v>1729</v>
      </c>
      <c r="C357" s="74"/>
      <c r="D357" s="76" t="s">
        <v>8364</v>
      </c>
      <c r="E357" s="74"/>
      <c r="F357" s="76" t="s">
        <v>8547</v>
      </c>
      <c r="G357" s="74"/>
      <c r="H357" s="103">
        <v>6</v>
      </c>
      <c r="I357" s="74"/>
      <c r="J357" s="103">
        <v>6</v>
      </c>
      <c r="K357" s="74"/>
      <c r="L357" s="76" t="s">
        <v>8359</v>
      </c>
      <c r="M357" s="74"/>
      <c r="N357" s="76" t="s">
        <v>8433</v>
      </c>
      <c r="O357" s="74"/>
      <c r="P357" s="103">
        <v>553890</v>
      </c>
      <c r="Q357" s="74"/>
      <c r="R357" s="76" t="s">
        <v>8654</v>
      </c>
      <c r="S357" s="74"/>
      <c r="T357" s="77">
        <v>46186</v>
      </c>
      <c r="U357" s="74"/>
      <c r="V357" s="76" t="s">
        <v>8294</v>
      </c>
      <c r="W357" s="74"/>
      <c r="X357" s="103">
        <v>3323340</v>
      </c>
      <c r="Y357" s="74"/>
      <c r="Z357" s="103">
        <v>3323340</v>
      </c>
      <c r="AA357" s="74"/>
      <c r="AB357" s="76" t="s">
        <v>8361</v>
      </c>
      <c r="AC357" s="74"/>
      <c r="AD357" s="76" t="s">
        <v>8362</v>
      </c>
      <c r="AE357" s="74"/>
      <c r="AF357" s="76" t="s">
        <v>6188</v>
      </c>
      <c r="AG357" s="74"/>
      <c r="AH357" s="76" t="s">
        <v>8363</v>
      </c>
      <c r="AI357" s="74"/>
      <c r="AJ357" s="140">
        <v>0</v>
      </c>
      <c r="AK357" s="140"/>
      <c r="AL357" s="74"/>
      <c r="AM357" s="74"/>
    </row>
    <row r="358" spans="1:39" ht="14.1" customHeight="1">
      <c r="A358" s="74"/>
      <c r="B358" s="76" t="s">
        <v>1737</v>
      </c>
      <c r="C358" s="74"/>
      <c r="D358" s="76" t="s">
        <v>8364</v>
      </c>
      <c r="E358" s="74"/>
      <c r="F358" s="76" t="s">
        <v>8490</v>
      </c>
      <c r="G358" s="74"/>
      <c r="H358" s="103">
        <v>6</v>
      </c>
      <c r="I358" s="74"/>
      <c r="J358" s="103">
        <v>6</v>
      </c>
      <c r="K358" s="74"/>
      <c r="L358" s="76" t="s">
        <v>8359</v>
      </c>
      <c r="M358" s="74"/>
      <c r="N358" s="76" t="s">
        <v>8433</v>
      </c>
      <c r="O358" s="74"/>
      <c r="P358" s="103">
        <v>553890</v>
      </c>
      <c r="Q358" s="74"/>
      <c r="R358" s="76" t="s">
        <v>8654</v>
      </c>
      <c r="S358" s="74"/>
      <c r="T358" s="77">
        <v>46186</v>
      </c>
      <c r="U358" s="74"/>
      <c r="V358" s="76" t="s">
        <v>8294</v>
      </c>
      <c r="W358" s="74"/>
      <c r="X358" s="103">
        <v>3323340</v>
      </c>
      <c r="Y358" s="74"/>
      <c r="Z358" s="103">
        <v>3323340</v>
      </c>
      <c r="AA358" s="74"/>
      <c r="AB358" s="76" t="s">
        <v>8361</v>
      </c>
      <c r="AC358" s="74"/>
      <c r="AD358" s="76" t="s">
        <v>8362</v>
      </c>
      <c r="AE358" s="74"/>
      <c r="AF358" s="76" t="s">
        <v>6188</v>
      </c>
      <c r="AG358" s="74"/>
      <c r="AH358" s="76" t="s">
        <v>8363</v>
      </c>
      <c r="AI358" s="74"/>
      <c r="AJ358" s="140">
        <v>0</v>
      </c>
      <c r="AK358" s="140"/>
      <c r="AL358" s="74"/>
      <c r="AM358" s="74"/>
    </row>
    <row r="359" spans="1:39" ht="14.1" customHeight="1">
      <c r="A359" s="74"/>
      <c r="B359" s="76" t="s">
        <v>1875</v>
      </c>
      <c r="C359" s="74"/>
      <c r="D359" s="76" t="s">
        <v>8364</v>
      </c>
      <c r="E359" s="74"/>
      <c r="F359" s="76" t="s">
        <v>8721</v>
      </c>
      <c r="G359" s="74"/>
      <c r="H359" s="103">
        <v>6</v>
      </c>
      <c r="I359" s="74"/>
      <c r="J359" s="103">
        <v>6</v>
      </c>
      <c r="K359" s="74"/>
      <c r="L359" s="76" t="s">
        <v>8359</v>
      </c>
      <c r="M359" s="74"/>
      <c r="N359" s="76" t="s">
        <v>8433</v>
      </c>
      <c r="O359" s="74"/>
      <c r="P359" s="103">
        <v>553890</v>
      </c>
      <c r="Q359" s="74"/>
      <c r="R359" s="76" t="s">
        <v>8654</v>
      </c>
      <c r="S359" s="74"/>
      <c r="T359" s="77">
        <v>46186</v>
      </c>
      <c r="U359" s="74"/>
      <c r="V359" s="76" t="s">
        <v>8294</v>
      </c>
      <c r="W359" s="74"/>
      <c r="X359" s="103">
        <v>3323340</v>
      </c>
      <c r="Y359" s="74"/>
      <c r="Z359" s="103">
        <v>3323340</v>
      </c>
      <c r="AA359" s="74"/>
      <c r="AB359" s="76" t="s">
        <v>8361</v>
      </c>
      <c r="AC359" s="74"/>
      <c r="AD359" s="76" t="s">
        <v>8362</v>
      </c>
      <c r="AE359" s="74"/>
      <c r="AF359" s="76" t="s">
        <v>6188</v>
      </c>
      <c r="AG359" s="74"/>
      <c r="AH359" s="76" t="s">
        <v>8363</v>
      </c>
      <c r="AI359" s="74"/>
      <c r="AJ359" s="140">
        <v>0</v>
      </c>
      <c r="AK359" s="140"/>
      <c r="AL359" s="74"/>
      <c r="AM359" s="74"/>
    </row>
    <row r="360" spans="1:39" ht="14.1" customHeight="1">
      <c r="A360" s="74"/>
      <c r="B360" s="76" t="s">
        <v>3114</v>
      </c>
      <c r="C360" s="74"/>
      <c r="D360" s="76" t="s">
        <v>8369</v>
      </c>
      <c r="E360" s="74"/>
      <c r="F360" s="76" t="s">
        <v>8384</v>
      </c>
      <c r="G360" s="74"/>
      <c r="H360" s="103">
        <v>2</v>
      </c>
      <c r="I360" s="74"/>
      <c r="J360" s="103">
        <v>2</v>
      </c>
      <c r="K360" s="74"/>
      <c r="L360" s="76" t="s">
        <v>8359</v>
      </c>
      <c r="M360" s="74"/>
      <c r="N360" s="76" t="s">
        <v>8537</v>
      </c>
      <c r="O360" s="74"/>
      <c r="P360" s="103">
        <v>574610</v>
      </c>
      <c r="Q360" s="74"/>
      <c r="R360" s="76" t="s">
        <v>8722</v>
      </c>
      <c r="S360" s="74"/>
      <c r="T360" s="77">
        <v>46186</v>
      </c>
      <c r="U360" s="74"/>
      <c r="V360" s="76" t="s">
        <v>8017</v>
      </c>
      <c r="W360" s="74"/>
      <c r="X360" s="103">
        <v>1149220</v>
      </c>
      <c r="Y360" s="74"/>
      <c r="Z360" s="103">
        <v>1149220</v>
      </c>
      <c r="AA360" s="74"/>
      <c r="AB360" s="76" t="s">
        <v>8361</v>
      </c>
      <c r="AC360" s="74"/>
      <c r="AD360" s="76" t="s">
        <v>8362</v>
      </c>
      <c r="AE360" s="74"/>
      <c r="AF360" s="76" t="s">
        <v>6134</v>
      </c>
      <c r="AG360" s="74"/>
      <c r="AH360" s="76" t="s">
        <v>8363</v>
      </c>
      <c r="AI360" s="74"/>
      <c r="AJ360" s="140">
        <v>0</v>
      </c>
      <c r="AK360" s="140"/>
      <c r="AL360" s="74"/>
      <c r="AM360" s="74"/>
    </row>
    <row r="361" spans="1:39" ht="14.1" customHeight="1">
      <c r="A361" s="74"/>
      <c r="B361" s="76" t="s">
        <v>3107</v>
      </c>
      <c r="C361" s="74"/>
      <c r="D361" s="76" t="s">
        <v>8369</v>
      </c>
      <c r="E361" s="74"/>
      <c r="F361" s="76" t="s">
        <v>8658</v>
      </c>
      <c r="G361" s="74"/>
      <c r="H361" s="103">
        <v>1</v>
      </c>
      <c r="I361" s="74"/>
      <c r="J361" s="103">
        <v>4</v>
      </c>
      <c r="K361" s="74"/>
      <c r="L361" s="76" t="s">
        <v>22</v>
      </c>
      <c r="M361" s="74"/>
      <c r="N361" s="76" t="s">
        <v>8511</v>
      </c>
      <c r="O361" s="74"/>
      <c r="P361" s="103">
        <v>1149220</v>
      </c>
      <c r="Q361" s="74"/>
      <c r="R361" s="76" t="s">
        <v>8512</v>
      </c>
      <c r="S361" s="74"/>
      <c r="T361" s="77">
        <v>46193</v>
      </c>
      <c r="U361" s="74"/>
      <c r="V361" s="76" t="s">
        <v>8513</v>
      </c>
      <c r="W361" s="74"/>
      <c r="X361" s="103">
        <v>5746100</v>
      </c>
      <c r="Y361" s="74"/>
      <c r="Z361" s="103">
        <v>5746100</v>
      </c>
      <c r="AA361" s="74"/>
      <c r="AB361" s="76" t="s">
        <v>8361</v>
      </c>
      <c r="AC361" s="74"/>
      <c r="AD361" s="76" t="s">
        <v>8362</v>
      </c>
      <c r="AE361" s="74"/>
      <c r="AF361" s="76" t="s">
        <v>6201</v>
      </c>
      <c r="AG361" s="74"/>
      <c r="AH361" s="76" t="s">
        <v>8363</v>
      </c>
      <c r="AI361" s="74"/>
      <c r="AJ361" s="140">
        <v>0</v>
      </c>
      <c r="AK361" s="140"/>
      <c r="AL361" s="74"/>
      <c r="AM361" s="74"/>
    </row>
    <row r="362" spans="1:39" ht="14.1" customHeight="1">
      <c r="A362" s="74"/>
      <c r="B362" s="76" t="s">
        <v>3115</v>
      </c>
      <c r="C362" s="74"/>
      <c r="D362" s="76" t="s">
        <v>8369</v>
      </c>
      <c r="E362" s="74"/>
      <c r="F362" s="76" t="s">
        <v>8688</v>
      </c>
      <c r="G362" s="74"/>
      <c r="H362" s="103">
        <v>1</v>
      </c>
      <c r="I362" s="74"/>
      <c r="J362" s="103">
        <v>4</v>
      </c>
      <c r="K362" s="74"/>
      <c r="L362" s="76" t="s">
        <v>22</v>
      </c>
      <c r="M362" s="74"/>
      <c r="N362" s="76" t="s">
        <v>8511</v>
      </c>
      <c r="O362" s="74"/>
      <c r="P362" s="103">
        <v>1149220</v>
      </c>
      <c r="Q362" s="74"/>
      <c r="R362" s="76" t="s">
        <v>8512</v>
      </c>
      <c r="S362" s="74"/>
      <c r="T362" s="77">
        <v>46193</v>
      </c>
      <c r="U362" s="74"/>
      <c r="V362" s="76" t="s">
        <v>8513</v>
      </c>
      <c r="W362" s="74"/>
      <c r="X362" s="103">
        <v>5746100</v>
      </c>
      <c r="Y362" s="74"/>
      <c r="Z362" s="103">
        <v>5746100</v>
      </c>
      <c r="AA362" s="74"/>
      <c r="AB362" s="76" t="s">
        <v>8361</v>
      </c>
      <c r="AC362" s="74"/>
      <c r="AD362" s="76" t="s">
        <v>8362</v>
      </c>
      <c r="AE362" s="74"/>
      <c r="AF362" s="76" t="s">
        <v>6201</v>
      </c>
      <c r="AG362" s="74"/>
      <c r="AH362" s="76" t="s">
        <v>8363</v>
      </c>
      <c r="AI362" s="74"/>
      <c r="AJ362" s="140">
        <v>0</v>
      </c>
      <c r="AK362" s="140"/>
      <c r="AL362" s="74"/>
      <c r="AM362" s="74"/>
    </row>
    <row r="363" spans="1:39" ht="14.1" customHeight="1">
      <c r="A363" s="74"/>
      <c r="B363" s="76" t="s">
        <v>3124</v>
      </c>
      <c r="C363" s="74"/>
      <c r="D363" s="76" t="s">
        <v>8369</v>
      </c>
      <c r="E363" s="74"/>
      <c r="F363" s="76" t="s">
        <v>8723</v>
      </c>
      <c r="G363" s="74"/>
      <c r="H363" s="103">
        <v>1</v>
      </c>
      <c r="I363" s="74"/>
      <c r="J363" s="103">
        <v>4</v>
      </c>
      <c r="K363" s="74"/>
      <c r="L363" s="76" t="s">
        <v>22</v>
      </c>
      <c r="M363" s="74"/>
      <c r="N363" s="76" t="s">
        <v>8511</v>
      </c>
      <c r="O363" s="74"/>
      <c r="P363" s="103">
        <v>1149220</v>
      </c>
      <c r="Q363" s="74"/>
      <c r="R363" s="76" t="s">
        <v>8512</v>
      </c>
      <c r="S363" s="74"/>
      <c r="T363" s="77">
        <v>46193</v>
      </c>
      <c r="U363" s="74"/>
      <c r="V363" s="76" t="s">
        <v>8513</v>
      </c>
      <c r="W363" s="74"/>
      <c r="X363" s="103">
        <v>5746100</v>
      </c>
      <c r="Y363" s="74"/>
      <c r="Z363" s="103">
        <v>5746100</v>
      </c>
      <c r="AA363" s="74"/>
      <c r="AB363" s="76" t="s">
        <v>8361</v>
      </c>
      <c r="AC363" s="74"/>
      <c r="AD363" s="76" t="s">
        <v>8362</v>
      </c>
      <c r="AE363" s="74"/>
      <c r="AF363" s="76" t="s">
        <v>6201</v>
      </c>
      <c r="AG363" s="74"/>
      <c r="AH363" s="76" t="s">
        <v>8363</v>
      </c>
      <c r="AI363" s="74"/>
      <c r="AJ363" s="140">
        <v>0</v>
      </c>
      <c r="AK363" s="140"/>
      <c r="AL363" s="74"/>
      <c r="AM363" s="74"/>
    </row>
    <row r="364" spans="1:39" ht="14.1" customHeight="1">
      <c r="A364" s="74"/>
      <c r="B364" s="76" t="s">
        <v>1721</v>
      </c>
      <c r="C364" s="74"/>
      <c r="D364" s="76" t="s">
        <v>8364</v>
      </c>
      <c r="E364" s="74"/>
      <c r="F364" s="76" t="s">
        <v>8705</v>
      </c>
      <c r="G364" s="74"/>
      <c r="H364" s="103">
        <v>7</v>
      </c>
      <c r="I364" s="74"/>
      <c r="J364" s="103">
        <v>7</v>
      </c>
      <c r="K364" s="74"/>
      <c r="L364" s="76" t="s">
        <v>8359</v>
      </c>
      <c r="M364" s="74"/>
      <c r="N364" s="76" t="s">
        <v>8366</v>
      </c>
      <c r="O364" s="74"/>
      <c r="P364" s="103">
        <v>646205</v>
      </c>
      <c r="Q364" s="74"/>
      <c r="R364" s="76" t="s">
        <v>8724</v>
      </c>
      <c r="S364" s="74"/>
      <c r="T364" s="77">
        <v>46191</v>
      </c>
      <c r="U364" s="74"/>
      <c r="V364" s="76" t="s">
        <v>8302</v>
      </c>
      <c r="W364" s="74"/>
      <c r="X364" s="103">
        <v>2215560</v>
      </c>
      <c r="Y364" s="74"/>
      <c r="Z364" s="103">
        <v>2215560</v>
      </c>
      <c r="AA364" s="74"/>
      <c r="AB364" s="76" t="s">
        <v>8361</v>
      </c>
      <c r="AC364" s="74"/>
      <c r="AD364" s="76" t="s">
        <v>8362</v>
      </c>
      <c r="AE364" s="74"/>
      <c r="AF364" s="76" t="s">
        <v>6287</v>
      </c>
      <c r="AG364" s="74"/>
      <c r="AH364" s="76" t="s">
        <v>8363</v>
      </c>
      <c r="AI364" s="74"/>
      <c r="AJ364" s="140">
        <v>0</v>
      </c>
      <c r="AK364" s="140"/>
      <c r="AL364" s="74"/>
      <c r="AM364" s="74"/>
    </row>
    <row r="365" spans="1:39" ht="0.95" customHeight="1">
      <c r="A365" s="74"/>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c r="AA365" s="141"/>
      <c r="AB365" s="141"/>
      <c r="AC365" s="141"/>
      <c r="AD365" s="141"/>
      <c r="AE365" s="141"/>
      <c r="AF365" s="141"/>
      <c r="AG365" s="141"/>
      <c r="AH365" s="141"/>
      <c r="AI365" s="141"/>
      <c r="AJ365" s="141"/>
      <c r="AK365" s="141"/>
      <c r="AL365" s="141"/>
      <c r="AM365" s="74"/>
    </row>
    <row r="366" spans="1:39" ht="12.95" customHeight="1">
      <c r="A366" s="74"/>
      <c r="B366" s="142" t="s">
        <v>8411</v>
      </c>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c r="AA366" s="142"/>
      <c r="AB366" s="142"/>
      <c r="AC366" s="142"/>
      <c r="AD366" s="142"/>
      <c r="AE366" s="142"/>
      <c r="AF366" s="142"/>
      <c r="AG366" s="142"/>
      <c r="AH366" s="142"/>
      <c r="AI366" s="142"/>
      <c r="AJ366" s="142"/>
      <c r="AK366" s="142"/>
      <c r="AL366" s="142"/>
      <c r="AM366" s="74"/>
    </row>
    <row r="367" spans="1:39" ht="12.95" customHeight="1">
      <c r="A367" s="74"/>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c r="AA367" s="142"/>
      <c r="AB367" s="142"/>
      <c r="AC367" s="142"/>
      <c r="AD367" s="142"/>
      <c r="AE367" s="142"/>
      <c r="AF367" s="142"/>
      <c r="AG367" s="142"/>
      <c r="AH367" s="142"/>
      <c r="AI367" s="142"/>
      <c r="AJ367" s="142"/>
      <c r="AK367" s="142"/>
      <c r="AL367" s="142"/>
      <c r="AM367" s="74"/>
    </row>
    <row r="368" spans="1:39" ht="12.95" customHeight="1">
      <c r="A368" s="74"/>
      <c r="B368" s="143" t="s">
        <v>8412</v>
      </c>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3"/>
      <c r="AM368" s="74"/>
    </row>
    <row r="369" spans="1:39" ht="12.95" customHeight="1">
      <c r="A369" s="74"/>
      <c r="B369" s="144" t="s">
        <v>8725</v>
      </c>
      <c r="C369" s="144"/>
      <c r="D369" s="144"/>
      <c r="E369" s="144"/>
      <c r="F369" s="144"/>
      <c r="G369" s="144"/>
      <c r="H369" s="144"/>
      <c r="I369" s="144"/>
      <c r="J369" s="144"/>
      <c r="K369" s="144"/>
      <c r="L369" s="144"/>
      <c r="M369" s="144"/>
      <c r="N369" s="144"/>
      <c r="O369" s="144"/>
      <c r="P369" s="144"/>
      <c r="Q369" s="144"/>
      <c r="R369" s="144"/>
      <c r="S369" s="144"/>
      <c r="T369" s="144"/>
      <c r="U369" s="144"/>
      <c r="V369" s="144"/>
      <c r="W369" s="144"/>
      <c r="X369" s="144"/>
      <c r="Y369" s="144"/>
      <c r="Z369" s="144"/>
      <c r="AA369" s="144"/>
      <c r="AB369" s="144"/>
      <c r="AC369" s="144"/>
      <c r="AD369" s="144"/>
      <c r="AE369" s="144"/>
      <c r="AF369" s="144"/>
      <c r="AG369" s="144"/>
      <c r="AH369" s="144"/>
      <c r="AI369" s="144"/>
      <c r="AJ369" s="144"/>
      <c r="AK369" s="143" t="s">
        <v>8414</v>
      </c>
      <c r="AL369" s="143"/>
      <c r="AM369" s="74"/>
    </row>
    <row r="370" spans="1:39" ht="17.100000000000001" customHeight="1">
      <c r="A370" s="74"/>
      <c r="B370" s="135" t="s">
        <v>8339</v>
      </c>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c r="AB370" s="135"/>
      <c r="AC370" s="135"/>
      <c r="AD370" s="135"/>
      <c r="AE370" s="135"/>
      <c r="AF370" s="135"/>
      <c r="AG370" s="135"/>
      <c r="AH370" s="135"/>
      <c r="AI370" s="135"/>
      <c r="AJ370" s="135"/>
      <c r="AK370" s="135"/>
      <c r="AL370" s="135"/>
      <c r="AM370" s="74"/>
    </row>
    <row r="371" spans="1:39" ht="23.1" customHeight="1">
      <c r="A371" s="74"/>
      <c r="B371" s="136" t="s">
        <v>8340</v>
      </c>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c r="AE371" s="136"/>
      <c r="AF371" s="136"/>
      <c r="AG371" s="136"/>
      <c r="AH371" s="136"/>
      <c r="AI371" s="136"/>
      <c r="AJ371" s="136"/>
      <c r="AK371" s="136"/>
      <c r="AL371" s="136"/>
      <c r="AM371" s="74"/>
    </row>
    <row r="372" spans="1:39" ht="15.95" customHeight="1">
      <c r="A372" s="74"/>
      <c r="B372" s="137" t="s">
        <v>8341</v>
      </c>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c r="AB372" s="137"/>
      <c r="AC372" s="137"/>
      <c r="AD372" s="137"/>
      <c r="AE372" s="137"/>
      <c r="AF372" s="137"/>
      <c r="AG372" s="137"/>
      <c r="AH372" s="137"/>
      <c r="AI372" s="137"/>
      <c r="AJ372" s="137"/>
      <c r="AK372" s="137"/>
      <c r="AL372" s="137"/>
      <c r="AM372" s="74"/>
    </row>
    <row r="373" spans="1:39" ht="12" customHeight="1">
      <c r="A373" s="74"/>
      <c r="B373" s="138" t="s">
        <v>8342</v>
      </c>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M373" s="74"/>
    </row>
    <row r="374" spans="1:39" ht="44.1" customHeight="1">
      <c r="A374" s="74"/>
      <c r="B374" s="75" t="s">
        <v>8343</v>
      </c>
      <c r="C374" s="74"/>
      <c r="D374" s="75" t="s">
        <v>8344</v>
      </c>
      <c r="E374" s="74"/>
      <c r="F374" s="75" t="s">
        <v>8345</v>
      </c>
      <c r="G374" s="74"/>
      <c r="H374" s="104" t="s">
        <v>6103</v>
      </c>
      <c r="I374" s="74"/>
      <c r="J374" s="104" t="s">
        <v>8346</v>
      </c>
      <c r="K374" s="74"/>
      <c r="L374" s="75" t="s">
        <v>8347</v>
      </c>
      <c r="M374" s="74"/>
      <c r="N374" s="75" t="s">
        <v>8348</v>
      </c>
      <c r="O374" s="74"/>
      <c r="P374" s="104" t="s">
        <v>8349</v>
      </c>
      <c r="Q374" s="74"/>
      <c r="R374" s="75" t="s">
        <v>8350</v>
      </c>
      <c r="S374" s="74"/>
      <c r="T374" s="75" t="s">
        <v>6100</v>
      </c>
      <c r="U374" s="74"/>
      <c r="V374" s="75" t="s">
        <v>8007</v>
      </c>
      <c r="W374" s="74"/>
      <c r="X374" s="104" t="s">
        <v>8351</v>
      </c>
      <c r="Y374" s="74"/>
      <c r="Z374" s="104" t="s">
        <v>8008</v>
      </c>
      <c r="AA374" s="74"/>
      <c r="AB374" s="75" t="s">
        <v>8352</v>
      </c>
      <c r="AC374" s="74"/>
      <c r="AD374" s="75" t="s">
        <v>8353</v>
      </c>
      <c r="AE374" s="74"/>
      <c r="AF374" s="75" t="s">
        <v>8354</v>
      </c>
      <c r="AG374" s="74"/>
      <c r="AH374" s="75" t="s">
        <v>8355</v>
      </c>
      <c r="AI374" s="74"/>
      <c r="AJ374" s="139" t="s">
        <v>8356</v>
      </c>
      <c r="AK374" s="139"/>
      <c r="AL374" s="74"/>
      <c r="AM374" s="74"/>
    </row>
    <row r="375" spans="1:39" ht="14.1" customHeight="1">
      <c r="A375" s="74"/>
      <c r="B375" s="76" t="s">
        <v>1923</v>
      </c>
      <c r="C375" s="74"/>
      <c r="D375" s="76" t="s">
        <v>8364</v>
      </c>
      <c r="E375" s="74"/>
      <c r="F375" s="76" t="s">
        <v>8573</v>
      </c>
      <c r="G375" s="74"/>
      <c r="H375" s="103">
        <v>7</v>
      </c>
      <c r="I375" s="74"/>
      <c r="J375" s="103">
        <v>7</v>
      </c>
      <c r="K375" s="74"/>
      <c r="L375" s="76" t="s">
        <v>8359</v>
      </c>
      <c r="M375" s="74"/>
      <c r="N375" s="76" t="s">
        <v>8366</v>
      </c>
      <c r="O375" s="74"/>
      <c r="P375" s="103">
        <v>646205</v>
      </c>
      <c r="Q375" s="74"/>
      <c r="R375" s="76" t="s">
        <v>8724</v>
      </c>
      <c r="S375" s="74"/>
      <c r="T375" s="77">
        <v>46191</v>
      </c>
      <c r="U375" s="74"/>
      <c r="V375" s="76" t="s">
        <v>8302</v>
      </c>
      <c r="W375" s="74"/>
      <c r="X375" s="103">
        <v>2215560</v>
      </c>
      <c r="Y375" s="74"/>
      <c r="Z375" s="103">
        <v>2215560</v>
      </c>
      <c r="AA375" s="74"/>
      <c r="AB375" s="76" t="s">
        <v>8361</v>
      </c>
      <c r="AC375" s="74"/>
      <c r="AD375" s="76" t="s">
        <v>8362</v>
      </c>
      <c r="AE375" s="74"/>
      <c r="AF375" s="76" t="s">
        <v>6287</v>
      </c>
      <c r="AG375" s="74"/>
      <c r="AH375" s="76" t="s">
        <v>8363</v>
      </c>
      <c r="AI375" s="74"/>
      <c r="AJ375" s="140">
        <v>0</v>
      </c>
      <c r="AK375" s="140"/>
      <c r="AL375" s="74"/>
      <c r="AM375" s="74"/>
    </row>
    <row r="376" spans="1:39" ht="14.1" customHeight="1">
      <c r="A376" s="74"/>
      <c r="B376" s="76" t="s">
        <v>1942</v>
      </c>
      <c r="C376" s="74"/>
      <c r="D376" s="76" t="s">
        <v>8364</v>
      </c>
      <c r="E376" s="74"/>
      <c r="F376" s="76" t="s">
        <v>8451</v>
      </c>
      <c r="G376" s="74"/>
      <c r="H376" s="103">
        <v>10</v>
      </c>
      <c r="I376" s="74"/>
      <c r="J376" s="103">
        <v>10</v>
      </c>
      <c r="K376" s="74"/>
      <c r="L376" s="76" t="s">
        <v>8359</v>
      </c>
      <c r="M376" s="74"/>
      <c r="N376" s="76" t="s">
        <v>8366</v>
      </c>
      <c r="O376" s="74"/>
      <c r="P376" s="103">
        <v>923150</v>
      </c>
      <c r="Q376" s="74"/>
      <c r="R376" s="76" t="s">
        <v>8724</v>
      </c>
      <c r="S376" s="74"/>
      <c r="T376" s="77">
        <v>46191</v>
      </c>
      <c r="U376" s="74"/>
      <c r="V376" s="76" t="s">
        <v>8302</v>
      </c>
      <c r="W376" s="74"/>
      <c r="X376" s="103">
        <v>2215560</v>
      </c>
      <c r="Y376" s="74"/>
      <c r="Z376" s="103">
        <v>2215560</v>
      </c>
      <c r="AA376" s="74"/>
      <c r="AB376" s="76" t="s">
        <v>8361</v>
      </c>
      <c r="AC376" s="74"/>
      <c r="AD376" s="76" t="s">
        <v>8362</v>
      </c>
      <c r="AE376" s="74"/>
      <c r="AF376" s="76" t="s">
        <v>6287</v>
      </c>
      <c r="AG376" s="74"/>
      <c r="AH376" s="76" t="s">
        <v>8363</v>
      </c>
      <c r="AI376" s="74"/>
      <c r="AJ376" s="140">
        <v>0</v>
      </c>
      <c r="AK376" s="140"/>
      <c r="AL376" s="74"/>
      <c r="AM376" s="74"/>
    </row>
    <row r="377" spans="1:39" ht="23.1" customHeight="1">
      <c r="A377" s="74"/>
      <c r="B377" s="76" t="s">
        <v>626</v>
      </c>
      <c r="C377" s="74"/>
      <c r="D377" s="76" t="s">
        <v>8369</v>
      </c>
      <c r="E377" s="74"/>
      <c r="F377" s="76" t="s">
        <v>8646</v>
      </c>
      <c r="G377" s="74"/>
      <c r="H377" s="103">
        <v>2</v>
      </c>
      <c r="I377" s="74"/>
      <c r="J377" s="103">
        <v>2</v>
      </c>
      <c r="K377" s="74"/>
      <c r="L377" s="76" t="s">
        <v>147</v>
      </c>
      <c r="M377" s="74"/>
      <c r="N377" s="76" t="s">
        <v>8726</v>
      </c>
      <c r="O377" s="74"/>
      <c r="P377" s="103">
        <v>743944.2</v>
      </c>
      <c r="Q377" s="74"/>
      <c r="R377" s="76" t="s">
        <v>8727</v>
      </c>
      <c r="S377" s="74"/>
      <c r="T377" s="77">
        <v>46191</v>
      </c>
      <c r="U377" s="74"/>
      <c r="V377" s="76" t="s">
        <v>8018</v>
      </c>
      <c r="W377" s="74"/>
      <c r="X377" s="103">
        <v>743944.2</v>
      </c>
      <c r="Y377" s="74"/>
      <c r="Z377" s="103">
        <v>743944.2</v>
      </c>
      <c r="AA377" s="74"/>
      <c r="AB377" s="76" t="s">
        <v>8361</v>
      </c>
      <c r="AC377" s="74"/>
      <c r="AD377" s="76" t="s">
        <v>8362</v>
      </c>
      <c r="AE377" s="74"/>
      <c r="AF377" s="76" t="s">
        <v>6134</v>
      </c>
      <c r="AG377" s="74"/>
      <c r="AH377" s="76" t="s">
        <v>8363</v>
      </c>
      <c r="AI377" s="74"/>
      <c r="AJ377" s="140">
        <v>0</v>
      </c>
      <c r="AK377" s="140"/>
      <c r="AL377" s="74"/>
      <c r="AM377" s="74"/>
    </row>
    <row r="378" spans="1:39" ht="14.1" customHeight="1">
      <c r="A378" s="74"/>
      <c r="B378" s="76" t="s">
        <v>1235</v>
      </c>
      <c r="C378" s="74"/>
      <c r="D378" s="76" t="s">
        <v>8364</v>
      </c>
      <c r="E378" s="74"/>
      <c r="F378" s="76" t="s">
        <v>8455</v>
      </c>
      <c r="G378" s="74"/>
      <c r="H378" s="103">
        <v>3</v>
      </c>
      <c r="I378" s="74"/>
      <c r="J378" s="103">
        <v>3</v>
      </c>
      <c r="K378" s="74"/>
      <c r="L378" s="76" t="s">
        <v>147</v>
      </c>
      <c r="M378" s="74"/>
      <c r="N378" s="76" t="s">
        <v>8392</v>
      </c>
      <c r="O378" s="74"/>
      <c r="P378" s="103">
        <v>2430900</v>
      </c>
      <c r="Q378" s="74"/>
      <c r="R378" s="76" t="s">
        <v>8728</v>
      </c>
      <c r="S378" s="74"/>
      <c r="T378" s="77">
        <v>46188</v>
      </c>
      <c r="U378" s="74"/>
      <c r="V378" s="76" t="s">
        <v>8116</v>
      </c>
      <c r="W378" s="74"/>
      <c r="X378" s="103">
        <v>2430900</v>
      </c>
      <c r="Y378" s="74"/>
      <c r="Z378" s="103">
        <v>2430900</v>
      </c>
      <c r="AA378" s="74"/>
      <c r="AB378" s="76" t="s">
        <v>8361</v>
      </c>
      <c r="AC378" s="74"/>
      <c r="AD378" s="76" t="s">
        <v>8362</v>
      </c>
      <c r="AE378" s="74"/>
      <c r="AF378" s="76" t="s">
        <v>6128</v>
      </c>
      <c r="AG378" s="74"/>
      <c r="AH378" s="76" t="s">
        <v>8363</v>
      </c>
      <c r="AI378" s="74"/>
      <c r="AJ378" s="140">
        <v>0</v>
      </c>
      <c r="AK378" s="140"/>
      <c r="AL378" s="74"/>
      <c r="AM378" s="74"/>
    </row>
    <row r="379" spans="1:39" ht="14.1" customHeight="1">
      <c r="A379" s="74"/>
      <c r="B379" s="76" t="s">
        <v>1509</v>
      </c>
      <c r="C379" s="74"/>
      <c r="D379" s="76" t="s">
        <v>8364</v>
      </c>
      <c r="E379" s="74"/>
      <c r="F379" s="76" t="s">
        <v>1510</v>
      </c>
      <c r="G379" s="74"/>
      <c r="H379" s="103">
        <v>1</v>
      </c>
      <c r="I379" s="74"/>
      <c r="J379" s="103">
        <v>1</v>
      </c>
      <c r="K379" s="74"/>
      <c r="L379" s="76" t="s">
        <v>8359</v>
      </c>
      <c r="M379" s="74"/>
      <c r="N379" s="76"/>
      <c r="O379" s="74"/>
      <c r="P379" s="103">
        <v>273226.5</v>
      </c>
      <c r="Q379" s="74"/>
      <c r="R379" s="76" t="s">
        <v>8729</v>
      </c>
      <c r="S379" s="74"/>
      <c r="T379" s="77">
        <v>46191</v>
      </c>
      <c r="U379" s="74"/>
      <c r="V379" s="76" t="s">
        <v>8036</v>
      </c>
      <c r="W379" s="74"/>
      <c r="X379" s="103">
        <v>273226.5</v>
      </c>
      <c r="Y379" s="74"/>
      <c r="Z379" s="103">
        <v>273226.5</v>
      </c>
      <c r="AA379" s="74"/>
      <c r="AB379" s="76" t="s">
        <v>8361</v>
      </c>
      <c r="AC379" s="74"/>
      <c r="AD379" s="76" t="s">
        <v>8362</v>
      </c>
      <c r="AE379" s="74"/>
      <c r="AF379" s="76" t="s">
        <v>6124</v>
      </c>
      <c r="AG379" s="74"/>
      <c r="AH379" s="76" t="s">
        <v>8363</v>
      </c>
      <c r="AI379" s="74"/>
      <c r="AJ379" s="140">
        <v>0</v>
      </c>
      <c r="AK379" s="140"/>
      <c r="AL379" s="74"/>
      <c r="AM379" s="74"/>
    </row>
    <row r="380" spans="1:39" ht="14.1" customHeight="1">
      <c r="A380" s="74"/>
      <c r="B380" s="76" t="s">
        <v>1729</v>
      </c>
      <c r="C380" s="74"/>
      <c r="D380" s="76" t="s">
        <v>8364</v>
      </c>
      <c r="E380" s="74"/>
      <c r="F380" s="76" t="s">
        <v>8547</v>
      </c>
      <c r="G380" s="74"/>
      <c r="H380" s="103">
        <v>6</v>
      </c>
      <c r="I380" s="74"/>
      <c r="J380" s="103">
        <v>6</v>
      </c>
      <c r="K380" s="74"/>
      <c r="L380" s="76" t="s">
        <v>8359</v>
      </c>
      <c r="M380" s="74"/>
      <c r="N380" s="76" t="s">
        <v>8366</v>
      </c>
      <c r="O380" s="74"/>
      <c r="P380" s="103">
        <v>553890</v>
      </c>
      <c r="Q380" s="74"/>
      <c r="R380" s="76" t="s">
        <v>8730</v>
      </c>
      <c r="S380" s="74"/>
      <c r="T380" s="77">
        <v>46190</v>
      </c>
      <c r="U380" s="74"/>
      <c r="V380" s="76" t="s">
        <v>8160</v>
      </c>
      <c r="W380" s="74"/>
      <c r="X380" s="103">
        <v>2215560</v>
      </c>
      <c r="Y380" s="74"/>
      <c r="Z380" s="103">
        <v>2215560</v>
      </c>
      <c r="AA380" s="74"/>
      <c r="AB380" s="76" t="s">
        <v>8361</v>
      </c>
      <c r="AC380" s="74"/>
      <c r="AD380" s="76" t="s">
        <v>8362</v>
      </c>
      <c r="AE380" s="74"/>
      <c r="AF380" s="76" t="s">
        <v>6239</v>
      </c>
      <c r="AG380" s="74"/>
      <c r="AH380" s="76" t="s">
        <v>8363</v>
      </c>
      <c r="AI380" s="74"/>
      <c r="AJ380" s="140">
        <v>0</v>
      </c>
      <c r="AK380" s="140"/>
      <c r="AL380" s="74"/>
      <c r="AM380" s="74"/>
    </row>
    <row r="381" spans="1:39" ht="14.1" customHeight="1">
      <c r="A381" s="74"/>
      <c r="B381" s="76" t="s">
        <v>1923</v>
      </c>
      <c r="C381" s="74"/>
      <c r="D381" s="76" t="s">
        <v>8364</v>
      </c>
      <c r="E381" s="74"/>
      <c r="F381" s="76" t="s">
        <v>8573</v>
      </c>
      <c r="G381" s="74"/>
      <c r="H381" s="103">
        <v>6</v>
      </c>
      <c r="I381" s="74"/>
      <c r="J381" s="103">
        <v>6</v>
      </c>
      <c r="K381" s="74"/>
      <c r="L381" s="76" t="s">
        <v>8359</v>
      </c>
      <c r="M381" s="74"/>
      <c r="N381" s="76" t="s">
        <v>8366</v>
      </c>
      <c r="O381" s="74"/>
      <c r="P381" s="103">
        <v>553890</v>
      </c>
      <c r="Q381" s="74"/>
      <c r="R381" s="76" t="s">
        <v>8730</v>
      </c>
      <c r="S381" s="74"/>
      <c r="T381" s="77">
        <v>46190</v>
      </c>
      <c r="U381" s="74"/>
      <c r="V381" s="76" t="s">
        <v>8160</v>
      </c>
      <c r="W381" s="74"/>
      <c r="X381" s="103">
        <v>2215560</v>
      </c>
      <c r="Y381" s="74"/>
      <c r="Z381" s="103">
        <v>2215560</v>
      </c>
      <c r="AA381" s="74"/>
      <c r="AB381" s="76" t="s">
        <v>8361</v>
      </c>
      <c r="AC381" s="74"/>
      <c r="AD381" s="76" t="s">
        <v>8362</v>
      </c>
      <c r="AE381" s="74"/>
      <c r="AF381" s="76" t="s">
        <v>6239</v>
      </c>
      <c r="AG381" s="74"/>
      <c r="AH381" s="76" t="s">
        <v>8363</v>
      </c>
      <c r="AI381" s="74"/>
      <c r="AJ381" s="140">
        <v>0</v>
      </c>
      <c r="AK381" s="140"/>
      <c r="AL381" s="74"/>
      <c r="AM381" s="74"/>
    </row>
    <row r="382" spans="1:39" ht="14.1" customHeight="1">
      <c r="A382" s="74"/>
      <c r="B382" s="76" t="s">
        <v>1929</v>
      </c>
      <c r="C382" s="74"/>
      <c r="D382" s="76" t="s">
        <v>8364</v>
      </c>
      <c r="E382" s="74"/>
      <c r="F382" s="76" t="s">
        <v>8653</v>
      </c>
      <c r="G382" s="74"/>
      <c r="H382" s="103">
        <v>6</v>
      </c>
      <c r="I382" s="74"/>
      <c r="J382" s="103">
        <v>6</v>
      </c>
      <c r="K382" s="74"/>
      <c r="L382" s="76" t="s">
        <v>8359</v>
      </c>
      <c r="M382" s="74"/>
      <c r="N382" s="76" t="s">
        <v>8366</v>
      </c>
      <c r="O382" s="74"/>
      <c r="P382" s="103">
        <v>553890</v>
      </c>
      <c r="Q382" s="74"/>
      <c r="R382" s="76" t="s">
        <v>8730</v>
      </c>
      <c r="S382" s="74"/>
      <c r="T382" s="77">
        <v>46190</v>
      </c>
      <c r="U382" s="74"/>
      <c r="V382" s="76" t="s">
        <v>8160</v>
      </c>
      <c r="W382" s="74"/>
      <c r="X382" s="103">
        <v>2215560</v>
      </c>
      <c r="Y382" s="74"/>
      <c r="Z382" s="103">
        <v>2215560</v>
      </c>
      <c r="AA382" s="74"/>
      <c r="AB382" s="76" t="s">
        <v>8361</v>
      </c>
      <c r="AC382" s="74"/>
      <c r="AD382" s="76" t="s">
        <v>8362</v>
      </c>
      <c r="AE382" s="74"/>
      <c r="AF382" s="76" t="s">
        <v>6239</v>
      </c>
      <c r="AG382" s="74"/>
      <c r="AH382" s="76" t="s">
        <v>8363</v>
      </c>
      <c r="AI382" s="74"/>
      <c r="AJ382" s="140">
        <v>0</v>
      </c>
      <c r="AK382" s="140"/>
      <c r="AL382" s="74"/>
      <c r="AM382" s="74"/>
    </row>
    <row r="383" spans="1:39" ht="14.1" customHeight="1">
      <c r="A383" s="74"/>
      <c r="B383" s="76" t="s">
        <v>3158</v>
      </c>
      <c r="C383" s="74"/>
      <c r="D383" s="76" t="s">
        <v>8369</v>
      </c>
      <c r="E383" s="74"/>
      <c r="F383" s="76" t="s">
        <v>8533</v>
      </c>
      <c r="G383" s="74"/>
      <c r="H383" s="103">
        <v>2</v>
      </c>
      <c r="I383" s="74"/>
      <c r="J383" s="103">
        <v>2</v>
      </c>
      <c r="K383" s="74"/>
      <c r="L383" s="76" t="s">
        <v>147</v>
      </c>
      <c r="M383" s="74"/>
      <c r="N383" s="76"/>
      <c r="O383" s="74"/>
      <c r="P383" s="103">
        <v>2642170</v>
      </c>
      <c r="Q383" s="74"/>
      <c r="R383" s="76" t="s">
        <v>8731</v>
      </c>
      <c r="S383" s="74"/>
      <c r="T383" s="77">
        <v>46192</v>
      </c>
      <c r="U383" s="74"/>
      <c r="V383" s="76" t="s">
        <v>8061</v>
      </c>
      <c r="W383" s="74"/>
      <c r="X383" s="103">
        <v>2642170</v>
      </c>
      <c r="Y383" s="74"/>
      <c r="Z383" s="103">
        <v>2642170</v>
      </c>
      <c r="AA383" s="74"/>
      <c r="AB383" s="76" t="s">
        <v>8361</v>
      </c>
      <c r="AC383" s="74"/>
      <c r="AD383" s="76" t="s">
        <v>8362</v>
      </c>
      <c r="AE383" s="74"/>
      <c r="AF383" s="76" t="s">
        <v>6175</v>
      </c>
      <c r="AG383" s="74"/>
      <c r="AH383" s="76" t="s">
        <v>8363</v>
      </c>
      <c r="AI383" s="74"/>
      <c r="AJ383" s="140">
        <v>0</v>
      </c>
      <c r="AK383" s="140"/>
      <c r="AL383" s="74"/>
      <c r="AM383" s="74"/>
    </row>
    <row r="384" spans="1:39" ht="14.1" customHeight="1">
      <c r="A384" s="74"/>
      <c r="B384" s="76" t="s">
        <v>3107</v>
      </c>
      <c r="C384" s="74"/>
      <c r="D384" s="76" t="s">
        <v>8369</v>
      </c>
      <c r="E384" s="74"/>
      <c r="F384" s="76" t="s">
        <v>8658</v>
      </c>
      <c r="G384" s="74"/>
      <c r="H384" s="103">
        <v>2</v>
      </c>
      <c r="I384" s="74"/>
      <c r="J384" s="103">
        <v>2</v>
      </c>
      <c r="K384" s="74"/>
      <c r="L384" s="76" t="s">
        <v>8359</v>
      </c>
      <c r="M384" s="74"/>
      <c r="N384" s="76" t="s">
        <v>8537</v>
      </c>
      <c r="O384" s="74"/>
      <c r="P384" s="103">
        <v>574610</v>
      </c>
      <c r="Q384" s="74"/>
      <c r="R384" s="76" t="s">
        <v>8732</v>
      </c>
      <c r="S384" s="74"/>
      <c r="T384" s="77">
        <v>46189</v>
      </c>
      <c r="U384" s="74"/>
      <c r="V384" s="76" t="s">
        <v>8236</v>
      </c>
      <c r="W384" s="74"/>
      <c r="X384" s="103">
        <v>1149220</v>
      </c>
      <c r="Y384" s="74"/>
      <c r="Z384" s="103">
        <v>1149220</v>
      </c>
      <c r="AA384" s="74"/>
      <c r="AB384" s="76" t="s">
        <v>8361</v>
      </c>
      <c r="AC384" s="74"/>
      <c r="AD384" s="76" t="s">
        <v>8362</v>
      </c>
      <c r="AE384" s="74"/>
      <c r="AF384" s="76" t="s">
        <v>6134</v>
      </c>
      <c r="AG384" s="74"/>
      <c r="AH384" s="76" t="s">
        <v>8363</v>
      </c>
      <c r="AI384" s="74"/>
      <c r="AJ384" s="140">
        <v>0</v>
      </c>
      <c r="AK384" s="140"/>
      <c r="AL384" s="74"/>
      <c r="AM384" s="74"/>
    </row>
    <row r="385" spans="1:39" ht="14.1" customHeight="1">
      <c r="A385" s="74"/>
      <c r="B385" s="76" t="s">
        <v>3114</v>
      </c>
      <c r="C385" s="74"/>
      <c r="D385" s="76" t="s">
        <v>8369</v>
      </c>
      <c r="E385" s="74"/>
      <c r="F385" s="76" t="s">
        <v>8384</v>
      </c>
      <c r="G385" s="74"/>
      <c r="H385" s="103">
        <v>2</v>
      </c>
      <c r="I385" s="74"/>
      <c r="J385" s="103">
        <v>2</v>
      </c>
      <c r="K385" s="74"/>
      <c r="L385" s="76" t="s">
        <v>8359</v>
      </c>
      <c r="M385" s="74"/>
      <c r="N385" s="76" t="s">
        <v>8537</v>
      </c>
      <c r="O385" s="74"/>
      <c r="P385" s="103">
        <v>574610</v>
      </c>
      <c r="Q385" s="74"/>
      <c r="R385" s="76" t="s">
        <v>8732</v>
      </c>
      <c r="S385" s="74"/>
      <c r="T385" s="77">
        <v>46189</v>
      </c>
      <c r="U385" s="74"/>
      <c r="V385" s="76" t="s">
        <v>8236</v>
      </c>
      <c r="W385" s="74"/>
      <c r="X385" s="103">
        <v>1149220</v>
      </c>
      <c r="Y385" s="74"/>
      <c r="Z385" s="103">
        <v>1149220</v>
      </c>
      <c r="AA385" s="74"/>
      <c r="AB385" s="76" t="s">
        <v>8361</v>
      </c>
      <c r="AC385" s="74"/>
      <c r="AD385" s="76" t="s">
        <v>8362</v>
      </c>
      <c r="AE385" s="74"/>
      <c r="AF385" s="76" t="s">
        <v>6134</v>
      </c>
      <c r="AG385" s="74"/>
      <c r="AH385" s="76" t="s">
        <v>8363</v>
      </c>
      <c r="AI385" s="74"/>
      <c r="AJ385" s="140">
        <v>0</v>
      </c>
      <c r="AK385" s="140"/>
      <c r="AL385" s="74"/>
      <c r="AM385" s="74"/>
    </row>
    <row r="386" spans="1:39" ht="14.1" customHeight="1">
      <c r="A386" s="74"/>
      <c r="B386" s="76" t="s">
        <v>1117</v>
      </c>
      <c r="C386" s="74"/>
      <c r="D386" s="76" t="s">
        <v>8364</v>
      </c>
      <c r="E386" s="74"/>
      <c r="F386" s="76" t="s">
        <v>8374</v>
      </c>
      <c r="G386" s="74"/>
      <c r="H386" s="103">
        <v>1</v>
      </c>
      <c r="I386" s="74"/>
      <c r="J386" s="103">
        <v>4</v>
      </c>
      <c r="K386" s="74"/>
      <c r="L386" s="76" t="s">
        <v>22</v>
      </c>
      <c r="M386" s="74"/>
      <c r="N386" s="76"/>
      <c r="O386" s="74"/>
      <c r="P386" s="103">
        <v>687090</v>
      </c>
      <c r="Q386" s="74"/>
      <c r="R386" s="76" t="s">
        <v>8733</v>
      </c>
      <c r="S386" s="74"/>
      <c r="T386" s="77">
        <v>46191</v>
      </c>
      <c r="U386" s="74"/>
      <c r="V386" s="76" t="s">
        <v>8379</v>
      </c>
      <c r="W386" s="74"/>
      <c r="X386" s="103">
        <v>687090</v>
      </c>
      <c r="Y386" s="74"/>
      <c r="Z386" s="103">
        <v>687090</v>
      </c>
      <c r="AA386" s="74"/>
      <c r="AB386" s="76" t="s">
        <v>8361</v>
      </c>
      <c r="AC386" s="74"/>
      <c r="AD386" s="76" t="s">
        <v>8362</v>
      </c>
      <c r="AE386" s="74"/>
      <c r="AF386" s="76" t="s">
        <v>6143</v>
      </c>
      <c r="AG386" s="74"/>
      <c r="AH386" s="76" t="s">
        <v>8363</v>
      </c>
      <c r="AI386" s="74"/>
      <c r="AJ386" s="140">
        <v>0</v>
      </c>
      <c r="AK386" s="140"/>
      <c r="AL386" s="74"/>
      <c r="AM386" s="74"/>
    </row>
    <row r="387" spans="1:39" ht="14.1" customHeight="1">
      <c r="A387" s="74"/>
      <c r="B387" s="76" t="s">
        <v>184</v>
      </c>
      <c r="C387" s="74"/>
      <c r="D387" s="76" t="s">
        <v>8369</v>
      </c>
      <c r="E387" s="74"/>
      <c r="F387" s="76" t="s">
        <v>8734</v>
      </c>
      <c r="G387" s="74"/>
      <c r="H387" s="103">
        <v>12</v>
      </c>
      <c r="I387" s="74"/>
      <c r="J387" s="103">
        <v>12</v>
      </c>
      <c r="K387" s="74"/>
      <c r="L387" s="76" t="s">
        <v>8359</v>
      </c>
      <c r="M387" s="74"/>
      <c r="N387" s="76"/>
      <c r="O387" s="74"/>
      <c r="P387" s="103">
        <v>809190</v>
      </c>
      <c r="Q387" s="74"/>
      <c r="R387" s="76" t="s">
        <v>8429</v>
      </c>
      <c r="S387" s="74"/>
      <c r="T387" s="77">
        <v>46189</v>
      </c>
      <c r="U387" s="74"/>
      <c r="V387" s="76" t="s">
        <v>8430</v>
      </c>
      <c r="W387" s="74"/>
      <c r="X387" s="103">
        <v>2427570</v>
      </c>
      <c r="Y387" s="74"/>
      <c r="Z387" s="103">
        <v>2427570</v>
      </c>
      <c r="AA387" s="74"/>
      <c r="AB387" s="76" t="s">
        <v>8361</v>
      </c>
      <c r="AC387" s="74"/>
      <c r="AD387" s="76" t="s">
        <v>8362</v>
      </c>
      <c r="AE387" s="74"/>
      <c r="AF387" s="76" t="s">
        <v>6201</v>
      </c>
      <c r="AG387" s="74"/>
      <c r="AH387" s="76" t="s">
        <v>8363</v>
      </c>
      <c r="AI387" s="74"/>
      <c r="AJ387" s="140">
        <v>0</v>
      </c>
      <c r="AK387" s="140"/>
      <c r="AL387" s="74"/>
      <c r="AM387" s="74"/>
    </row>
    <row r="388" spans="1:39" ht="23.1" customHeight="1">
      <c r="A388" s="74"/>
      <c r="B388" s="76" t="s">
        <v>741</v>
      </c>
      <c r="C388" s="74"/>
      <c r="D388" s="76" t="s">
        <v>8387</v>
      </c>
      <c r="E388" s="74"/>
      <c r="F388" s="76" t="s">
        <v>8558</v>
      </c>
      <c r="G388" s="74"/>
      <c r="H388" s="103">
        <v>1</v>
      </c>
      <c r="I388" s="74"/>
      <c r="J388" s="103">
        <v>1</v>
      </c>
      <c r="K388" s="74"/>
      <c r="L388" s="76" t="s">
        <v>147</v>
      </c>
      <c r="M388" s="74"/>
      <c r="N388" s="76"/>
      <c r="O388" s="74"/>
      <c r="P388" s="103">
        <v>264087.5</v>
      </c>
      <c r="Q388" s="74"/>
      <c r="R388" s="76" t="s">
        <v>8517</v>
      </c>
      <c r="S388" s="74"/>
      <c r="T388" s="77">
        <v>46189</v>
      </c>
      <c r="U388" s="74"/>
      <c r="V388" s="76" t="s">
        <v>8199</v>
      </c>
      <c r="W388" s="74"/>
      <c r="X388" s="103">
        <v>1399247.5</v>
      </c>
      <c r="Y388" s="74"/>
      <c r="Z388" s="103">
        <v>1399247.5</v>
      </c>
      <c r="AA388" s="74"/>
      <c r="AB388" s="76" t="s">
        <v>8361</v>
      </c>
      <c r="AC388" s="74"/>
      <c r="AD388" s="76" t="s">
        <v>8362</v>
      </c>
      <c r="AE388" s="74"/>
      <c r="AF388" s="76" t="s">
        <v>6201</v>
      </c>
      <c r="AG388" s="74"/>
      <c r="AH388" s="76" t="s">
        <v>8363</v>
      </c>
      <c r="AI388" s="74"/>
      <c r="AJ388" s="140">
        <v>0</v>
      </c>
      <c r="AK388" s="140"/>
      <c r="AL388" s="74"/>
      <c r="AM388" s="74"/>
    </row>
    <row r="389" spans="1:39" ht="14.1" customHeight="1">
      <c r="A389" s="74"/>
      <c r="B389" s="76" t="s">
        <v>2665</v>
      </c>
      <c r="C389" s="74"/>
      <c r="D389" s="76" t="s">
        <v>8364</v>
      </c>
      <c r="E389" s="74"/>
      <c r="F389" s="76" t="s">
        <v>8497</v>
      </c>
      <c r="G389" s="74"/>
      <c r="H389" s="103">
        <v>6</v>
      </c>
      <c r="I389" s="74"/>
      <c r="J389" s="103">
        <v>6</v>
      </c>
      <c r="K389" s="74"/>
      <c r="L389" s="76" t="s">
        <v>8359</v>
      </c>
      <c r="M389" s="74"/>
      <c r="N389" s="76" t="s">
        <v>8578</v>
      </c>
      <c r="O389" s="74"/>
      <c r="P389" s="103">
        <v>571095</v>
      </c>
      <c r="Q389" s="74"/>
      <c r="R389" s="76" t="s">
        <v>8579</v>
      </c>
      <c r="S389" s="74"/>
      <c r="T389" s="77">
        <v>46189</v>
      </c>
      <c r="U389" s="74"/>
      <c r="V389" s="76" t="s">
        <v>8199</v>
      </c>
      <c r="W389" s="74"/>
      <c r="X389" s="103">
        <v>2284380</v>
      </c>
      <c r="Y389" s="74"/>
      <c r="Z389" s="103">
        <v>2284380</v>
      </c>
      <c r="AA389" s="74"/>
      <c r="AB389" s="76" t="s">
        <v>8361</v>
      </c>
      <c r="AC389" s="74"/>
      <c r="AD389" s="76" t="s">
        <v>8362</v>
      </c>
      <c r="AE389" s="74"/>
      <c r="AF389" s="76" t="s">
        <v>6201</v>
      </c>
      <c r="AG389" s="74"/>
      <c r="AH389" s="76" t="s">
        <v>8363</v>
      </c>
      <c r="AI389" s="74"/>
      <c r="AJ389" s="140">
        <v>0</v>
      </c>
      <c r="AK389" s="140"/>
      <c r="AL389" s="74"/>
      <c r="AM389" s="74"/>
    </row>
    <row r="390" spans="1:39" ht="14.1" customHeight="1">
      <c r="A390" s="74"/>
      <c r="B390" s="76" t="s">
        <v>2673</v>
      </c>
      <c r="C390" s="74"/>
      <c r="D390" s="76" t="s">
        <v>8364</v>
      </c>
      <c r="E390" s="74"/>
      <c r="F390" s="76" t="s">
        <v>8630</v>
      </c>
      <c r="G390" s="74"/>
      <c r="H390" s="103">
        <v>6</v>
      </c>
      <c r="I390" s="74"/>
      <c r="J390" s="103">
        <v>6</v>
      </c>
      <c r="K390" s="74"/>
      <c r="L390" s="76" t="s">
        <v>8359</v>
      </c>
      <c r="M390" s="74"/>
      <c r="N390" s="76" t="s">
        <v>8578</v>
      </c>
      <c r="O390" s="74"/>
      <c r="P390" s="103">
        <v>571095</v>
      </c>
      <c r="Q390" s="74"/>
      <c r="R390" s="76" t="s">
        <v>8579</v>
      </c>
      <c r="S390" s="74"/>
      <c r="T390" s="77">
        <v>46189</v>
      </c>
      <c r="U390" s="74"/>
      <c r="V390" s="76" t="s">
        <v>8199</v>
      </c>
      <c r="W390" s="74"/>
      <c r="X390" s="103">
        <v>2284380</v>
      </c>
      <c r="Y390" s="74"/>
      <c r="Z390" s="103">
        <v>2284380</v>
      </c>
      <c r="AA390" s="74"/>
      <c r="AB390" s="76" t="s">
        <v>8361</v>
      </c>
      <c r="AC390" s="74"/>
      <c r="AD390" s="76" t="s">
        <v>8362</v>
      </c>
      <c r="AE390" s="74"/>
      <c r="AF390" s="76" t="s">
        <v>6201</v>
      </c>
      <c r="AG390" s="74"/>
      <c r="AH390" s="76" t="s">
        <v>8363</v>
      </c>
      <c r="AI390" s="74"/>
      <c r="AJ390" s="140">
        <v>0</v>
      </c>
      <c r="AK390" s="140"/>
      <c r="AL390" s="74"/>
      <c r="AM390" s="74"/>
    </row>
    <row r="391" spans="1:39" ht="23.1" customHeight="1">
      <c r="A391" s="74"/>
      <c r="B391" s="76" t="s">
        <v>3192</v>
      </c>
      <c r="C391" s="74"/>
      <c r="D391" s="76" t="s">
        <v>8369</v>
      </c>
      <c r="E391" s="74"/>
      <c r="F391" s="76" t="s">
        <v>8735</v>
      </c>
      <c r="G391" s="74"/>
      <c r="H391" s="103">
        <v>1</v>
      </c>
      <c r="I391" s="74"/>
      <c r="J391" s="103">
        <v>1</v>
      </c>
      <c r="K391" s="74"/>
      <c r="L391" s="76" t="s">
        <v>147</v>
      </c>
      <c r="M391" s="74"/>
      <c r="N391" s="76" t="s">
        <v>8736</v>
      </c>
      <c r="O391" s="74"/>
      <c r="P391" s="103">
        <v>1321085</v>
      </c>
      <c r="Q391" s="74"/>
      <c r="R391" s="76" t="s">
        <v>8737</v>
      </c>
      <c r="S391" s="74"/>
      <c r="T391" s="77">
        <v>46192</v>
      </c>
      <c r="U391" s="74"/>
      <c r="V391" s="76" t="s">
        <v>8029</v>
      </c>
      <c r="W391" s="74"/>
      <c r="X391" s="103">
        <v>1321085</v>
      </c>
      <c r="Y391" s="74"/>
      <c r="Z391" s="103">
        <v>1321085</v>
      </c>
      <c r="AA391" s="74"/>
      <c r="AB391" s="76" t="s">
        <v>8361</v>
      </c>
      <c r="AC391" s="74"/>
      <c r="AD391" s="76" t="s">
        <v>8362</v>
      </c>
      <c r="AE391" s="74"/>
      <c r="AF391" s="76" t="s">
        <v>6134</v>
      </c>
      <c r="AG391" s="74"/>
      <c r="AH391" s="76" t="s">
        <v>8363</v>
      </c>
      <c r="AI391" s="74"/>
      <c r="AJ391" s="140">
        <v>0</v>
      </c>
      <c r="AK391" s="140"/>
      <c r="AL391" s="74"/>
      <c r="AM391" s="74"/>
    </row>
    <row r="392" spans="1:39" ht="14.1" customHeight="1">
      <c r="A392" s="74"/>
      <c r="B392" s="76" t="s">
        <v>1861</v>
      </c>
      <c r="C392" s="74"/>
      <c r="D392" s="76" t="s">
        <v>8364</v>
      </c>
      <c r="E392" s="74"/>
      <c r="F392" s="76" t="s">
        <v>8738</v>
      </c>
      <c r="G392" s="74"/>
      <c r="H392" s="103">
        <v>6</v>
      </c>
      <c r="I392" s="74"/>
      <c r="J392" s="103">
        <v>6</v>
      </c>
      <c r="K392" s="74"/>
      <c r="L392" s="76" t="s">
        <v>8359</v>
      </c>
      <c r="M392" s="74"/>
      <c r="N392" s="76" t="s">
        <v>8619</v>
      </c>
      <c r="O392" s="74"/>
      <c r="P392" s="103">
        <v>553890</v>
      </c>
      <c r="Q392" s="74"/>
      <c r="R392" s="76" t="s">
        <v>8620</v>
      </c>
      <c r="S392" s="74"/>
      <c r="T392" s="77">
        <v>46190</v>
      </c>
      <c r="U392" s="74"/>
      <c r="V392" s="76" t="s">
        <v>8405</v>
      </c>
      <c r="W392" s="74"/>
      <c r="X392" s="103">
        <v>645465</v>
      </c>
      <c r="Y392" s="74"/>
      <c r="Z392" s="103">
        <v>645465</v>
      </c>
      <c r="AA392" s="74"/>
      <c r="AB392" s="76" t="s">
        <v>8361</v>
      </c>
      <c r="AC392" s="74"/>
      <c r="AD392" s="76" t="s">
        <v>8362</v>
      </c>
      <c r="AE392" s="74"/>
      <c r="AF392" s="76" t="s">
        <v>6143</v>
      </c>
      <c r="AG392" s="74"/>
      <c r="AH392" s="76" t="s">
        <v>8363</v>
      </c>
      <c r="AI392" s="74"/>
      <c r="AJ392" s="140">
        <v>0</v>
      </c>
      <c r="AK392" s="140"/>
      <c r="AL392" s="74"/>
      <c r="AM392" s="74"/>
    </row>
    <row r="393" spans="1:39" ht="14.1" customHeight="1">
      <c r="A393" s="74"/>
      <c r="B393" s="76" t="s">
        <v>246</v>
      </c>
      <c r="C393" s="74"/>
      <c r="D393" s="76" t="s">
        <v>8369</v>
      </c>
      <c r="E393" s="74"/>
      <c r="F393" s="76" t="s">
        <v>8528</v>
      </c>
      <c r="G393" s="74"/>
      <c r="H393" s="103">
        <v>18</v>
      </c>
      <c r="I393" s="74"/>
      <c r="J393" s="103">
        <v>18</v>
      </c>
      <c r="K393" s="74"/>
      <c r="L393" s="76" t="s">
        <v>8359</v>
      </c>
      <c r="M393" s="74"/>
      <c r="N393" s="76" t="s">
        <v>8623</v>
      </c>
      <c r="O393" s="74"/>
      <c r="P393" s="103">
        <v>1213785</v>
      </c>
      <c r="Q393" s="74"/>
      <c r="R393" s="76" t="s">
        <v>8739</v>
      </c>
      <c r="S393" s="74"/>
      <c r="T393" s="77">
        <v>46192</v>
      </c>
      <c r="U393" s="74"/>
      <c r="V393" s="76" t="s">
        <v>8251</v>
      </c>
      <c r="W393" s="74"/>
      <c r="X393" s="103">
        <v>1213785</v>
      </c>
      <c r="Y393" s="74"/>
      <c r="Z393" s="103">
        <v>1213785</v>
      </c>
      <c r="AA393" s="74"/>
      <c r="AB393" s="76" t="s">
        <v>8361</v>
      </c>
      <c r="AC393" s="74"/>
      <c r="AD393" s="76" t="s">
        <v>8362</v>
      </c>
      <c r="AE393" s="74"/>
      <c r="AF393" s="76" t="s">
        <v>6124</v>
      </c>
      <c r="AG393" s="74"/>
      <c r="AH393" s="76" t="s">
        <v>8363</v>
      </c>
      <c r="AI393" s="74"/>
      <c r="AJ393" s="140">
        <v>0</v>
      </c>
      <c r="AK393" s="140"/>
      <c r="AL393" s="74"/>
      <c r="AM393" s="74"/>
    </row>
    <row r="394" spans="1:39" ht="23.1" customHeight="1">
      <c r="A394" s="74"/>
      <c r="B394" s="76" t="s">
        <v>765</v>
      </c>
      <c r="C394" s="74"/>
      <c r="D394" s="76" t="s">
        <v>8387</v>
      </c>
      <c r="E394" s="74"/>
      <c r="F394" s="76" t="s">
        <v>8604</v>
      </c>
      <c r="G394" s="74"/>
      <c r="H394" s="103">
        <v>3</v>
      </c>
      <c r="I394" s="74"/>
      <c r="J394" s="103">
        <v>3</v>
      </c>
      <c r="K394" s="74"/>
      <c r="L394" s="76" t="s">
        <v>147</v>
      </c>
      <c r="M394" s="74"/>
      <c r="N394" s="76" t="s">
        <v>8740</v>
      </c>
      <c r="O394" s="74"/>
      <c r="P394" s="103">
        <v>792262.5</v>
      </c>
      <c r="Q394" s="74"/>
      <c r="R394" s="76" t="s">
        <v>8741</v>
      </c>
      <c r="S394" s="74"/>
      <c r="T394" s="77">
        <v>46188</v>
      </c>
      <c r="U394" s="74"/>
      <c r="V394" s="76" t="s">
        <v>8299</v>
      </c>
      <c r="W394" s="74"/>
      <c r="X394" s="103">
        <v>792262.5</v>
      </c>
      <c r="Y394" s="74"/>
      <c r="Z394" s="103">
        <v>792262.5</v>
      </c>
      <c r="AA394" s="74"/>
      <c r="AB394" s="76" t="s">
        <v>8361</v>
      </c>
      <c r="AC394" s="74"/>
      <c r="AD394" s="76" t="s">
        <v>8362</v>
      </c>
      <c r="AE394" s="74"/>
      <c r="AF394" s="76" t="s">
        <v>6188</v>
      </c>
      <c r="AG394" s="74"/>
      <c r="AH394" s="76" t="s">
        <v>8363</v>
      </c>
      <c r="AI394" s="74"/>
      <c r="AJ394" s="140">
        <v>0</v>
      </c>
      <c r="AK394" s="140"/>
      <c r="AL394" s="74"/>
      <c r="AM394" s="74"/>
    </row>
    <row r="395" spans="1:39" ht="14.1" customHeight="1">
      <c r="A395" s="74"/>
      <c r="B395" s="76" t="s">
        <v>3974</v>
      </c>
      <c r="C395" s="74"/>
      <c r="D395" s="76" t="s">
        <v>8369</v>
      </c>
      <c r="E395" s="74"/>
      <c r="F395" s="76" t="s">
        <v>8742</v>
      </c>
      <c r="G395" s="74"/>
      <c r="H395" s="103">
        <v>1</v>
      </c>
      <c r="I395" s="74"/>
      <c r="J395" s="103">
        <v>24</v>
      </c>
      <c r="K395" s="74"/>
      <c r="L395" s="76" t="s">
        <v>22</v>
      </c>
      <c r="M395" s="74"/>
      <c r="N395" s="76"/>
      <c r="O395" s="74"/>
      <c r="P395" s="103">
        <v>799200</v>
      </c>
      <c r="Q395" s="74"/>
      <c r="R395" s="76" t="s">
        <v>8743</v>
      </c>
      <c r="S395" s="74"/>
      <c r="T395" s="77">
        <v>46192</v>
      </c>
      <c r="U395" s="74"/>
      <c r="V395" s="76" t="s">
        <v>8130</v>
      </c>
      <c r="W395" s="74"/>
      <c r="X395" s="103">
        <v>799200</v>
      </c>
      <c r="Y395" s="74"/>
      <c r="Z395" s="103">
        <v>799200</v>
      </c>
      <c r="AA395" s="74"/>
      <c r="AB395" s="76" t="s">
        <v>8361</v>
      </c>
      <c r="AC395" s="74"/>
      <c r="AD395" s="76" t="s">
        <v>8362</v>
      </c>
      <c r="AE395" s="74"/>
      <c r="AF395" s="76" t="s">
        <v>8397</v>
      </c>
      <c r="AG395" s="74"/>
      <c r="AH395" s="76" t="s">
        <v>8363</v>
      </c>
      <c r="AI395" s="74"/>
      <c r="AJ395" s="140">
        <v>0</v>
      </c>
      <c r="AK395" s="140"/>
      <c r="AL395" s="74"/>
      <c r="AM395" s="74"/>
    </row>
    <row r="396" spans="1:39" ht="0.95" customHeight="1">
      <c r="A396" s="74"/>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c r="AA396" s="141"/>
      <c r="AB396" s="141"/>
      <c r="AC396" s="141"/>
      <c r="AD396" s="141"/>
      <c r="AE396" s="141"/>
      <c r="AF396" s="141"/>
      <c r="AG396" s="141"/>
      <c r="AH396" s="141"/>
      <c r="AI396" s="141"/>
      <c r="AJ396" s="141"/>
      <c r="AK396" s="141"/>
      <c r="AL396" s="141"/>
      <c r="AM396" s="74"/>
    </row>
    <row r="397" spans="1:39" ht="12.95" customHeight="1">
      <c r="A397" s="74"/>
      <c r="B397" s="142" t="s">
        <v>8411</v>
      </c>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c r="AA397" s="142"/>
      <c r="AB397" s="142"/>
      <c r="AC397" s="142"/>
      <c r="AD397" s="142"/>
      <c r="AE397" s="142"/>
      <c r="AF397" s="142"/>
      <c r="AG397" s="142"/>
      <c r="AH397" s="142"/>
      <c r="AI397" s="142"/>
      <c r="AJ397" s="142"/>
      <c r="AK397" s="142"/>
      <c r="AL397" s="142"/>
      <c r="AM397" s="74"/>
    </row>
    <row r="398" spans="1:39" ht="12.95" customHeight="1">
      <c r="A398" s="74"/>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c r="AA398" s="142"/>
      <c r="AB398" s="142"/>
      <c r="AC398" s="142"/>
      <c r="AD398" s="142"/>
      <c r="AE398" s="142"/>
      <c r="AF398" s="142"/>
      <c r="AG398" s="142"/>
      <c r="AH398" s="142"/>
      <c r="AI398" s="142"/>
      <c r="AJ398" s="142"/>
      <c r="AK398" s="142"/>
      <c r="AL398" s="142"/>
      <c r="AM398" s="74"/>
    </row>
    <row r="399" spans="1:39" ht="12.95" customHeight="1">
      <c r="A399" s="74"/>
      <c r="B399" s="143" t="s">
        <v>8412</v>
      </c>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43"/>
      <c r="AE399" s="143"/>
      <c r="AF399" s="143"/>
      <c r="AG399" s="143"/>
      <c r="AH399" s="143"/>
      <c r="AI399" s="143"/>
      <c r="AJ399" s="143"/>
      <c r="AK399" s="143"/>
      <c r="AL399" s="143"/>
      <c r="AM399" s="74"/>
    </row>
    <row r="400" spans="1:39" ht="12.95" customHeight="1">
      <c r="A400" s="74"/>
      <c r="B400" s="144" t="s">
        <v>8744</v>
      </c>
      <c r="C400" s="144"/>
      <c r="D400" s="144"/>
      <c r="E400" s="144"/>
      <c r="F400" s="144"/>
      <c r="G400" s="144"/>
      <c r="H400" s="144"/>
      <c r="I400" s="144"/>
      <c r="J400" s="144"/>
      <c r="K400" s="144"/>
      <c r="L400" s="144"/>
      <c r="M400" s="144"/>
      <c r="N400" s="144"/>
      <c r="O400" s="144"/>
      <c r="P400" s="144"/>
      <c r="Q400" s="144"/>
      <c r="R400" s="144"/>
      <c r="S400" s="144"/>
      <c r="T400" s="144"/>
      <c r="U400" s="144"/>
      <c r="V400" s="144"/>
      <c r="W400" s="144"/>
      <c r="X400" s="144"/>
      <c r="Y400" s="144"/>
      <c r="Z400" s="144"/>
      <c r="AA400" s="144"/>
      <c r="AB400" s="144"/>
      <c r="AC400" s="144"/>
      <c r="AD400" s="144"/>
      <c r="AE400" s="144"/>
      <c r="AF400" s="144"/>
      <c r="AG400" s="144"/>
      <c r="AH400" s="144"/>
      <c r="AI400" s="144"/>
      <c r="AJ400" s="144"/>
      <c r="AK400" s="143" t="s">
        <v>8414</v>
      </c>
      <c r="AL400" s="143"/>
      <c r="AM400" s="74"/>
    </row>
    <row r="401" spans="1:39" ht="17.100000000000001" customHeight="1">
      <c r="A401" s="74"/>
      <c r="B401" s="135" t="s">
        <v>8339</v>
      </c>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74"/>
    </row>
    <row r="402" spans="1:39" ht="23.1" customHeight="1">
      <c r="A402" s="74"/>
      <c r="B402" s="136" t="s">
        <v>8340</v>
      </c>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c r="AD402" s="136"/>
      <c r="AE402" s="136"/>
      <c r="AF402" s="136"/>
      <c r="AG402" s="136"/>
      <c r="AH402" s="136"/>
      <c r="AI402" s="136"/>
      <c r="AJ402" s="136"/>
      <c r="AK402" s="136"/>
      <c r="AL402" s="136"/>
      <c r="AM402" s="74"/>
    </row>
    <row r="403" spans="1:39" ht="15.95" customHeight="1">
      <c r="A403" s="74"/>
      <c r="B403" s="137" t="s">
        <v>8341</v>
      </c>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c r="AB403" s="137"/>
      <c r="AC403" s="137"/>
      <c r="AD403" s="137"/>
      <c r="AE403" s="137"/>
      <c r="AF403" s="137"/>
      <c r="AG403" s="137"/>
      <c r="AH403" s="137"/>
      <c r="AI403" s="137"/>
      <c r="AJ403" s="137"/>
      <c r="AK403" s="137"/>
      <c r="AL403" s="137"/>
      <c r="AM403" s="74"/>
    </row>
    <row r="404" spans="1:39" ht="12" customHeight="1">
      <c r="A404" s="74"/>
      <c r="B404" s="138" t="s">
        <v>8342</v>
      </c>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M404" s="74"/>
    </row>
    <row r="405" spans="1:39" ht="44.1" customHeight="1">
      <c r="A405" s="74"/>
      <c r="B405" s="75" t="s">
        <v>8343</v>
      </c>
      <c r="C405" s="74"/>
      <c r="D405" s="75" t="s">
        <v>8344</v>
      </c>
      <c r="E405" s="74"/>
      <c r="F405" s="75" t="s">
        <v>8345</v>
      </c>
      <c r="G405" s="74"/>
      <c r="H405" s="104" t="s">
        <v>6103</v>
      </c>
      <c r="I405" s="74"/>
      <c r="J405" s="104" t="s">
        <v>8346</v>
      </c>
      <c r="K405" s="74"/>
      <c r="L405" s="75" t="s">
        <v>8347</v>
      </c>
      <c r="M405" s="74"/>
      <c r="N405" s="75" t="s">
        <v>8348</v>
      </c>
      <c r="O405" s="74"/>
      <c r="P405" s="104" t="s">
        <v>8349</v>
      </c>
      <c r="Q405" s="74"/>
      <c r="R405" s="75" t="s">
        <v>8350</v>
      </c>
      <c r="S405" s="74"/>
      <c r="T405" s="75" t="s">
        <v>6100</v>
      </c>
      <c r="U405" s="74"/>
      <c r="V405" s="75" t="s">
        <v>8007</v>
      </c>
      <c r="W405" s="74"/>
      <c r="X405" s="104" t="s">
        <v>8351</v>
      </c>
      <c r="Y405" s="74"/>
      <c r="Z405" s="104" t="s">
        <v>8008</v>
      </c>
      <c r="AA405" s="74"/>
      <c r="AB405" s="75" t="s">
        <v>8352</v>
      </c>
      <c r="AC405" s="74"/>
      <c r="AD405" s="75" t="s">
        <v>8353</v>
      </c>
      <c r="AE405" s="74"/>
      <c r="AF405" s="75" t="s">
        <v>8354</v>
      </c>
      <c r="AG405" s="74"/>
      <c r="AH405" s="75" t="s">
        <v>8355</v>
      </c>
      <c r="AI405" s="74"/>
      <c r="AJ405" s="139" t="s">
        <v>8356</v>
      </c>
      <c r="AK405" s="139"/>
      <c r="AL405" s="74"/>
      <c r="AM405" s="74"/>
    </row>
    <row r="406" spans="1:39" ht="14.1" customHeight="1">
      <c r="A406" s="74"/>
      <c r="B406" s="76" t="s">
        <v>2148</v>
      </c>
      <c r="C406" s="74"/>
      <c r="D406" s="76" t="s">
        <v>8364</v>
      </c>
      <c r="E406" s="74"/>
      <c r="F406" s="76" t="s">
        <v>8745</v>
      </c>
      <c r="G406" s="74"/>
      <c r="H406" s="103">
        <v>2</v>
      </c>
      <c r="I406" s="74"/>
      <c r="J406" s="103">
        <v>24</v>
      </c>
      <c r="K406" s="74"/>
      <c r="L406" s="76" t="s">
        <v>8697</v>
      </c>
      <c r="M406" s="74"/>
      <c r="N406" s="76" t="s">
        <v>8426</v>
      </c>
      <c r="O406" s="74"/>
      <c r="P406" s="103">
        <v>335405</v>
      </c>
      <c r="Q406" s="74"/>
      <c r="R406" s="76" t="s">
        <v>8746</v>
      </c>
      <c r="S406" s="74"/>
      <c r="T406" s="77">
        <v>46188</v>
      </c>
      <c r="U406" s="74"/>
      <c r="V406" s="76" t="s">
        <v>8080</v>
      </c>
      <c r="W406" s="74"/>
      <c r="X406" s="103">
        <v>1677025</v>
      </c>
      <c r="Y406" s="74"/>
      <c r="Z406" s="103">
        <v>1677025</v>
      </c>
      <c r="AA406" s="74"/>
      <c r="AB406" s="76" t="s">
        <v>8361</v>
      </c>
      <c r="AC406" s="74"/>
      <c r="AD406" s="76" t="s">
        <v>8362</v>
      </c>
      <c r="AE406" s="74"/>
      <c r="AF406" s="76" t="s">
        <v>6143</v>
      </c>
      <c r="AG406" s="74"/>
      <c r="AH406" s="76" t="s">
        <v>8363</v>
      </c>
      <c r="AI406" s="74"/>
      <c r="AJ406" s="140">
        <v>0</v>
      </c>
      <c r="AK406" s="140"/>
      <c r="AL406" s="74"/>
      <c r="AM406" s="74"/>
    </row>
    <row r="407" spans="1:39" ht="14.1" customHeight="1">
      <c r="A407" s="74"/>
      <c r="B407" s="76" t="s">
        <v>2189</v>
      </c>
      <c r="C407" s="74"/>
      <c r="D407" s="76" t="s">
        <v>8364</v>
      </c>
      <c r="E407" s="74"/>
      <c r="F407" s="76" t="s">
        <v>8699</v>
      </c>
      <c r="G407" s="74"/>
      <c r="H407" s="103">
        <v>5</v>
      </c>
      <c r="I407" s="74"/>
      <c r="J407" s="103">
        <v>60</v>
      </c>
      <c r="K407" s="74"/>
      <c r="L407" s="76" t="s">
        <v>8697</v>
      </c>
      <c r="M407" s="74"/>
      <c r="N407" s="76" t="s">
        <v>8426</v>
      </c>
      <c r="O407" s="74"/>
      <c r="P407" s="103">
        <v>838512.5</v>
      </c>
      <c r="Q407" s="74"/>
      <c r="R407" s="76" t="s">
        <v>8746</v>
      </c>
      <c r="S407" s="74"/>
      <c r="T407" s="77">
        <v>46188</v>
      </c>
      <c r="U407" s="74"/>
      <c r="V407" s="76" t="s">
        <v>8080</v>
      </c>
      <c r="W407" s="74"/>
      <c r="X407" s="103">
        <v>1677025</v>
      </c>
      <c r="Y407" s="74"/>
      <c r="Z407" s="103">
        <v>1677025</v>
      </c>
      <c r="AA407" s="74"/>
      <c r="AB407" s="76" t="s">
        <v>8361</v>
      </c>
      <c r="AC407" s="74"/>
      <c r="AD407" s="76" t="s">
        <v>8362</v>
      </c>
      <c r="AE407" s="74"/>
      <c r="AF407" s="76" t="s">
        <v>6143</v>
      </c>
      <c r="AG407" s="74"/>
      <c r="AH407" s="76" t="s">
        <v>8363</v>
      </c>
      <c r="AI407" s="74"/>
      <c r="AJ407" s="140">
        <v>0</v>
      </c>
      <c r="AK407" s="140"/>
      <c r="AL407" s="74"/>
      <c r="AM407" s="74"/>
    </row>
    <row r="408" spans="1:39" ht="14.1" customHeight="1">
      <c r="A408" s="74"/>
      <c r="B408" s="76" t="s">
        <v>2191</v>
      </c>
      <c r="C408" s="74"/>
      <c r="D408" s="76" t="s">
        <v>8364</v>
      </c>
      <c r="E408" s="74"/>
      <c r="F408" s="76" t="s">
        <v>8696</v>
      </c>
      <c r="G408" s="74"/>
      <c r="H408" s="103">
        <v>3</v>
      </c>
      <c r="I408" s="74"/>
      <c r="J408" s="103">
        <v>36</v>
      </c>
      <c r="K408" s="74"/>
      <c r="L408" s="76" t="s">
        <v>8697</v>
      </c>
      <c r="M408" s="74"/>
      <c r="N408" s="76" t="s">
        <v>8426</v>
      </c>
      <c r="O408" s="74"/>
      <c r="P408" s="103">
        <v>503107.5</v>
      </c>
      <c r="Q408" s="74"/>
      <c r="R408" s="76" t="s">
        <v>8746</v>
      </c>
      <c r="S408" s="74"/>
      <c r="T408" s="77">
        <v>46188</v>
      </c>
      <c r="U408" s="74"/>
      <c r="V408" s="76" t="s">
        <v>8080</v>
      </c>
      <c r="W408" s="74"/>
      <c r="X408" s="103">
        <v>1677025</v>
      </c>
      <c r="Y408" s="74"/>
      <c r="Z408" s="103">
        <v>1677025</v>
      </c>
      <c r="AA408" s="74"/>
      <c r="AB408" s="76" t="s">
        <v>8361</v>
      </c>
      <c r="AC408" s="74"/>
      <c r="AD408" s="76" t="s">
        <v>8362</v>
      </c>
      <c r="AE408" s="74"/>
      <c r="AF408" s="76" t="s">
        <v>6143</v>
      </c>
      <c r="AG408" s="74"/>
      <c r="AH408" s="76" t="s">
        <v>8363</v>
      </c>
      <c r="AI408" s="74"/>
      <c r="AJ408" s="140">
        <v>0</v>
      </c>
      <c r="AK408" s="140"/>
      <c r="AL408" s="74"/>
      <c r="AM408" s="74"/>
    </row>
    <row r="409" spans="1:39" ht="14.1" customHeight="1">
      <c r="A409" s="74"/>
      <c r="B409" s="76" t="s">
        <v>2723</v>
      </c>
      <c r="C409" s="74"/>
      <c r="D409" s="76" t="s">
        <v>8364</v>
      </c>
      <c r="E409" s="74"/>
      <c r="F409" s="76" t="s">
        <v>8747</v>
      </c>
      <c r="G409" s="74"/>
      <c r="H409" s="103">
        <v>2</v>
      </c>
      <c r="I409" s="74"/>
      <c r="J409" s="103">
        <v>2</v>
      </c>
      <c r="K409" s="74"/>
      <c r="L409" s="76" t="s">
        <v>8359</v>
      </c>
      <c r="M409" s="74"/>
      <c r="N409" s="76"/>
      <c r="O409" s="74"/>
      <c r="P409" s="103">
        <v>106930</v>
      </c>
      <c r="Q409" s="74"/>
      <c r="R409" s="76" t="s">
        <v>8748</v>
      </c>
      <c r="S409" s="74"/>
      <c r="T409" s="77">
        <v>46191</v>
      </c>
      <c r="U409" s="74"/>
      <c r="V409" s="76" t="s">
        <v>8038</v>
      </c>
      <c r="W409" s="74"/>
      <c r="X409" s="103">
        <v>213860</v>
      </c>
      <c r="Y409" s="74"/>
      <c r="Z409" s="103">
        <v>213860</v>
      </c>
      <c r="AA409" s="74"/>
      <c r="AB409" s="76" t="s">
        <v>8361</v>
      </c>
      <c r="AC409" s="74"/>
      <c r="AD409" s="76" t="s">
        <v>8362</v>
      </c>
      <c r="AE409" s="74"/>
      <c r="AF409" s="76" t="s">
        <v>6124</v>
      </c>
      <c r="AG409" s="74"/>
      <c r="AH409" s="76" t="s">
        <v>8363</v>
      </c>
      <c r="AI409" s="74"/>
      <c r="AJ409" s="140">
        <v>0</v>
      </c>
      <c r="AK409" s="140"/>
      <c r="AL409" s="74"/>
      <c r="AM409" s="74"/>
    </row>
    <row r="410" spans="1:39" ht="14.1" customHeight="1">
      <c r="A410" s="74"/>
      <c r="B410" s="76" t="s">
        <v>2726</v>
      </c>
      <c r="C410" s="74"/>
      <c r="D410" s="76" t="s">
        <v>8364</v>
      </c>
      <c r="E410" s="74"/>
      <c r="F410" s="76" t="s">
        <v>8749</v>
      </c>
      <c r="G410" s="74"/>
      <c r="H410" s="103">
        <v>1</v>
      </c>
      <c r="I410" s="74"/>
      <c r="J410" s="103">
        <v>1</v>
      </c>
      <c r="K410" s="74"/>
      <c r="L410" s="76" t="s">
        <v>8359</v>
      </c>
      <c r="M410" s="74"/>
      <c r="N410" s="76"/>
      <c r="O410" s="74"/>
      <c r="P410" s="103">
        <v>53465</v>
      </c>
      <c r="Q410" s="74"/>
      <c r="R410" s="76" t="s">
        <v>8748</v>
      </c>
      <c r="S410" s="74"/>
      <c r="T410" s="77">
        <v>46191</v>
      </c>
      <c r="U410" s="74"/>
      <c r="V410" s="76" t="s">
        <v>8038</v>
      </c>
      <c r="W410" s="74"/>
      <c r="X410" s="103">
        <v>213860</v>
      </c>
      <c r="Y410" s="74"/>
      <c r="Z410" s="103">
        <v>213860</v>
      </c>
      <c r="AA410" s="74"/>
      <c r="AB410" s="76" t="s">
        <v>8361</v>
      </c>
      <c r="AC410" s="74"/>
      <c r="AD410" s="76" t="s">
        <v>8362</v>
      </c>
      <c r="AE410" s="74"/>
      <c r="AF410" s="76" t="s">
        <v>6124</v>
      </c>
      <c r="AG410" s="74"/>
      <c r="AH410" s="76" t="s">
        <v>8363</v>
      </c>
      <c r="AI410" s="74"/>
      <c r="AJ410" s="140">
        <v>0</v>
      </c>
      <c r="AK410" s="140"/>
      <c r="AL410" s="74"/>
      <c r="AM410" s="74"/>
    </row>
    <row r="411" spans="1:39" ht="14.1" customHeight="1">
      <c r="A411" s="74"/>
      <c r="B411" s="76" t="s">
        <v>958</v>
      </c>
      <c r="C411" s="74"/>
      <c r="D411" s="76" t="s">
        <v>8364</v>
      </c>
      <c r="E411" s="74"/>
      <c r="F411" s="76" t="s">
        <v>8610</v>
      </c>
      <c r="G411" s="74"/>
      <c r="H411" s="103">
        <v>1</v>
      </c>
      <c r="I411" s="74"/>
      <c r="J411" s="103">
        <v>4</v>
      </c>
      <c r="K411" s="74"/>
      <c r="L411" s="76" t="s">
        <v>22</v>
      </c>
      <c r="M411" s="74"/>
      <c r="N411" s="76" t="s">
        <v>8392</v>
      </c>
      <c r="O411" s="74"/>
      <c r="P411" s="103">
        <v>687090</v>
      </c>
      <c r="Q411" s="74"/>
      <c r="R411" s="76" t="s">
        <v>8750</v>
      </c>
      <c r="S411" s="74"/>
      <c r="T411" s="77">
        <v>46186</v>
      </c>
      <c r="U411" s="74"/>
      <c r="V411" s="76" t="s">
        <v>8156</v>
      </c>
      <c r="W411" s="74"/>
      <c r="X411" s="103">
        <v>687090</v>
      </c>
      <c r="Y411" s="74"/>
      <c r="Z411" s="103">
        <v>687090</v>
      </c>
      <c r="AA411" s="74"/>
      <c r="AB411" s="76" t="s">
        <v>8361</v>
      </c>
      <c r="AC411" s="74"/>
      <c r="AD411" s="76" t="s">
        <v>8362</v>
      </c>
      <c r="AE411" s="74"/>
      <c r="AF411" s="76" t="s">
        <v>6239</v>
      </c>
      <c r="AG411" s="74"/>
      <c r="AH411" s="76" t="s">
        <v>8363</v>
      </c>
      <c r="AI411" s="74"/>
      <c r="AJ411" s="140">
        <v>0</v>
      </c>
      <c r="AK411" s="140"/>
      <c r="AL411" s="74"/>
      <c r="AM411" s="74"/>
    </row>
    <row r="412" spans="1:39" ht="14.1" customHeight="1">
      <c r="A412" s="74"/>
      <c r="B412" s="76" t="s">
        <v>2729</v>
      </c>
      <c r="C412" s="74"/>
      <c r="D412" s="76" t="s">
        <v>8364</v>
      </c>
      <c r="E412" s="74"/>
      <c r="F412" s="76" t="s">
        <v>8586</v>
      </c>
      <c r="G412" s="74"/>
      <c r="H412" s="103">
        <v>1</v>
      </c>
      <c r="I412" s="74"/>
      <c r="J412" s="103">
        <v>1</v>
      </c>
      <c r="K412" s="74"/>
      <c r="L412" s="76" t="s">
        <v>8359</v>
      </c>
      <c r="M412" s="74"/>
      <c r="N412" s="76"/>
      <c r="O412" s="74"/>
      <c r="P412" s="103">
        <v>53465</v>
      </c>
      <c r="Q412" s="74"/>
      <c r="R412" s="76" t="s">
        <v>8748</v>
      </c>
      <c r="S412" s="74"/>
      <c r="T412" s="77">
        <v>46191</v>
      </c>
      <c r="U412" s="74"/>
      <c r="V412" s="76" t="s">
        <v>8038</v>
      </c>
      <c r="W412" s="74"/>
      <c r="X412" s="103">
        <v>213860</v>
      </c>
      <c r="Y412" s="74"/>
      <c r="Z412" s="103">
        <v>213860</v>
      </c>
      <c r="AA412" s="74"/>
      <c r="AB412" s="76" t="s">
        <v>8361</v>
      </c>
      <c r="AC412" s="74"/>
      <c r="AD412" s="76" t="s">
        <v>8362</v>
      </c>
      <c r="AE412" s="74"/>
      <c r="AF412" s="76" t="s">
        <v>6124</v>
      </c>
      <c r="AG412" s="74"/>
      <c r="AH412" s="76" t="s">
        <v>8363</v>
      </c>
      <c r="AI412" s="74"/>
      <c r="AJ412" s="140">
        <v>0</v>
      </c>
      <c r="AK412" s="140"/>
      <c r="AL412" s="74"/>
      <c r="AM412" s="74"/>
    </row>
    <row r="413" spans="1:39" ht="23.1" customHeight="1">
      <c r="A413" s="74"/>
      <c r="B413" s="76" t="s">
        <v>741</v>
      </c>
      <c r="C413" s="74"/>
      <c r="D413" s="76" t="s">
        <v>8387</v>
      </c>
      <c r="E413" s="74"/>
      <c r="F413" s="76" t="s">
        <v>8558</v>
      </c>
      <c r="G413" s="74"/>
      <c r="H413" s="103">
        <v>1</v>
      </c>
      <c r="I413" s="74"/>
      <c r="J413" s="103">
        <v>1</v>
      </c>
      <c r="K413" s="74"/>
      <c r="L413" s="76" t="s">
        <v>147</v>
      </c>
      <c r="M413" s="74"/>
      <c r="N413" s="76" t="s">
        <v>8426</v>
      </c>
      <c r="O413" s="74"/>
      <c r="P413" s="103">
        <v>264087.5</v>
      </c>
      <c r="Q413" s="74"/>
      <c r="R413" s="76" t="s">
        <v>8751</v>
      </c>
      <c r="S413" s="74"/>
      <c r="T413" s="77">
        <v>46190</v>
      </c>
      <c r="U413" s="74"/>
      <c r="V413" s="76" t="s">
        <v>8243</v>
      </c>
      <c r="W413" s="74"/>
      <c r="X413" s="103">
        <v>264087.5</v>
      </c>
      <c r="Y413" s="74"/>
      <c r="Z413" s="103">
        <v>264087.5</v>
      </c>
      <c r="AA413" s="74"/>
      <c r="AB413" s="76" t="s">
        <v>8361</v>
      </c>
      <c r="AC413" s="74"/>
      <c r="AD413" s="76" t="s">
        <v>8362</v>
      </c>
      <c r="AE413" s="74"/>
      <c r="AF413" s="76" t="s">
        <v>6143</v>
      </c>
      <c r="AG413" s="74"/>
      <c r="AH413" s="76" t="s">
        <v>8363</v>
      </c>
      <c r="AI413" s="74"/>
      <c r="AJ413" s="140">
        <v>0</v>
      </c>
      <c r="AK413" s="140"/>
      <c r="AL413" s="74"/>
      <c r="AM413" s="74"/>
    </row>
    <row r="414" spans="1:39" ht="14.1" customHeight="1">
      <c r="A414" s="74"/>
      <c r="B414" s="76" t="s">
        <v>226</v>
      </c>
      <c r="C414" s="74"/>
      <c r="D414" s="76" t="s">
        <v>8369</v>
      </c>
      <c r="E414" s="74"/>
      <c r="F414" s="76" t="s">
        <v>8428</v>
      </c>
      <c r="G414" s="74"/>
      <c r="H414" s="103">
        <v>6</v>
      </c>
      <c r="I414" s="74"/>
      <c r="J414" s="103">
        <v>6</v>
      </c>
      <c r="K414" s="74"/>
      <c r="L414" s="76" t="s">
        <v>8359</v>
      </c>
      <c r="M414" s="74"/>
      <c r="N414" s="76"/>
      <c r="O414" s="74"/>
      <c r="P414" s="103">
        <v>404595</v>
      </c>
      <c r="Q414" s="74"/>
      <c r="R414" s="76" t="s">
        <v>8752</v>
      </c>
      <c r="S414" s="74"/>
      <c r="T414" s="77">
        <v>46191</v>
      </c>
      <c r="U414" s="74"/>
      <c r="V414" s="76" t="s">
        <v>8307</v>
      </c>
      <c r="W414" s="74"/>
      <c r="X414" s="103">
        <v>2002995</v>
      </c>
      <c r="Y414" s="74"/>
      <c r="Z414" s="103">
        <v>2002995</v>
      </c>
      <c r="AA414" s="74"/>
      <c r="AB414" s="76" t="s">
        <v>8361</v>
      </c>
      <c r="AC414" s="74"/>
      <c r="AD414" s="76" t="s">
        <v>8362</v>
      </c>
      <c r="AE414" s="74"/>
      <c r="AF414" s="76" t="s">
        <v>6287</v>
      </c>
      <c r="AG414" s="74"/>
      <c r="AH414" s="76" t="s">
        <v>8363</v>
      </c>
      <c r="AI414" s="74"/>
      <c r="AJ414" s="140">
        <v>0</v>
      </c>
      <c r="AK414" s="140"/>
      <c r="AL414" s="74"/>
      <c r="AM414" s="74"/>
    </row>
    <row r="415" spans="1:39" ht="14.1" customHeight="1">
      <c r="A415" s="74"/>
      <c r="B415" s="76" t="s">
        <v>1942</v>
      </c>
      <c r="C415" s="74"/>
      <c r="D415" s="76" t="s">
        <v>8364</v>
      </c>
      <c r="E415" s="74"/>
      <c r="F415" s="76" t="s">
        <v>8451</v>
      </c>
      <c r="G415" s="74"/>
      <c r="H415" s="103">
        <v>24</v>
      </c>
      <c r="I415" s="74"/>
      <c r="J415" s="103">
        <v>24</v>
      </c>
      <c r="K415" s="74"/>
      <c r="L415" s="76" t="s">
        <v>8359</v>
      </c>
      <c r="M415" s="74"/>
      <c r="N415" s="76" t="s">
        <v>8366</v>
      </c>
      <c r="O415" s="74"/>
      <c r="P415" s="103">
        <v>2215560</v>
      </c>
      <c r="Q415" s="74"/>
      <c r="R415" s="76" t="s">
        <v>8753</v>
      </c>
      <c r="S415" s="74"/>
      <c r="T415" s="77">
        <v>46190</v>
      </c>
      <c r="U415" s="74"/>
      <c r="V415" s="76" t="s">
        <v>8070</v>
      </c>
      <c r="W415" s="74"/>
      <c r="X415" s="103">
        <v>2215560</v>
      </c>
      <c r="Y415" s="74"/>
      <c r="Z415" s="103">
        <v>2215560</v>
      </c>
      <c r="AA415" s="74"/>
      <c r="AB415" s="76" t="s">
        <v>8361</v>
      </c>
      <c r="AC415" s="74"/>
      <c r="AD415" s="76" t="s">
        <v>8362</v>
      </c>
      <c r="AE415" s="74"/>
      <c r="AF415" s="76" t="s">
        <v>6175</v>
      </c>
      <c r="AG415" s="74"/>
      <c r="AH415" s="76" t="s">
        <v>8363</v>
      </c>
      <c r="AI415" s="74"/>
      <c r="AJ415" s="140">
        <v>0</v>
      </c>
      <c r="AK415" s="140"/>
      <c r="AL415" s="74"/>
      <c r="AM415" s="74"/>
    </row>
    <row r="416" spans="1:39" ht="14.1" customHeight="1">
      <c r="A416" s="74"/>
      <c r="B416" s="76" t="s">
        <v>2677</v>
      </c>
      <c r="C416" s="74"/>
      <c r="D416" s="76" t="s">
        <v>8364</v>
      </c>
      <c r="E416" s="74"/>
      <c r="F416" s="76" t="s">
        <v>8486</v>
      </c>
      <c r="G416" s="74"/>
      <c r="H416" s="103">
        <v>6</v>
      </c>
      <c r="I416" s="74"/>
      <c r="J416" s="103">
        <v>6</v>
      </c>
      <c r="K416" s="74"/>
      <c r="L416" s="76" t="s">
        <v>8359</v>
      </c>
      <c r="M416" s="74"/>
      <c r="N416" s="76"/>
      <c r="O416" s="74"/>
      <c r="P416" s="103">
        <v>571095</v>
      </c>
      <c r="Q416" s="74"/>
      <c r="R416" s="76" t="s">
        <v>8752</v>
      </c>
      <c r="S416" s="74"/>
      <c r="T416" s="77">
        <v>46191</v>
      </c>
      <c r="U416" s="74"/>
      <c r="V416" s="76" t="s">
        <v>8307</v>
      </c>
      <c r="W416" s="74"/>
      <c r="X416" s="103">
        <v>2002995</v>
      </c>
      <c r="Y416" s="74"/>
      <c r="Z416" s="103">
        <v>2002995</v>
      </c>
      <c r="AA416" s="74"/>
      <c r="AB416" s="76" t="s">
        <v>8361</v>
      </c>
      <c r="AC416" s="74"/>
      <c r="AD416" s="76" t="s">
        <v>8362</v>
      </c>
      <c r="AE416" s="74"/>
      <c r="AF416" s="76" t="s">
        <v>6287</v>
      </c>
      <c r="AG416" s="74"/>
      <c r="AH416" s="76" t="s">
        <v>8363</v>
      </c>
      <c r="AI416" s="74"/>
      <c r="AJ416" s="140">
        <v>0</v>
      </c>
      <c r="AK416" s="140"/>
      <c r="AL416" s="74"/>
      <c r="AM416" s="74"/>
    </row>
    <row r="417" spans="1:39" ht="14.1" customHeight="1">
      <c r="A417" s="74"/>
      <c r="B417" s="76" t="s">
        <v>2685</v>
      </c>
      <c r="C417" s="74"/>
      <c r="D417" s="76" t="s">
        <v>8364</v>
      </c>
      <c r="E417" s="74"/>
      <c r="F417" s="76" t="s">
        <v>8754</v>
      </c>
      <c r="G417" s="74"/>
      <c r="H417" s="103">
        <v>6</v>
      </c>
      <c r="I417" s="74"/>
      <c r="J417" s="103">
        <v>6</v>
      </c>
      <c r="K417" s="74"/>
      <c r="L417" s="76" t="s">
        <v>8359</v>
      </c>
      <c r="M417" s="74"/>
      <c r="N417" s="76"/>
      <c r="O417" s="74"/>
      <c r="P417" s="103">
        <v>571095</v>
      </c>
      <c r="Q417" s="74"/>
      <c r="R417" s="76" t="s">
        <v>8752</v>
      </c>
      <c r="S417" s="74"/>
      <c r="T417" s="77">
        <v>46191</v>
      </c>
      <c r="U417" s="74"/>
      <c r="V417" s="76" t="s">
        <v>8307</v>
      </c>
      <c r="W417" s="74"/>
      <c r="X417" s="103">
        <v>2002995</v>
      </c>
      <c r="Y417" s="74"/>
      <c r="Z417" s="103">
        <v>2002995</v>
      </c>
      <c r="AA417" s="74"/>
      <c r="AB417" s="76" t="s">
        <v>8361</v>
      </c>
      <c r="AC417" s="74"/>
      <c r="AD417" s="76" t="s">
        <v>8362</v>
      </c>
      <c r="AE417" s="74"/>
      <c r="AF417" s="76" t="s">
        <v>6287</v>
      </c>
      <c r="AG417" s="74"/>
      <c r="AH417" s="76" t="s">
        <v>8363</v>
      </c>
      <c r="AI417" s="74"/>
      <c r="AJ417" s="140">
        <v>0</v>
      </c>
      <c r="AK417" s="140"/>
      <c r="AL417" s="74"/>
      <c r="AM417" s="74"/>
    </row>
    <row r="418" spans="1:39" ht="14.1" customHeight="1">
      <c r="A418" s="74"/>
      <c r="B418" s="76" t="s">
        <v>3020</v>
      </c>
      <c r="C418" s="74"/>
      <c r="D418" s="76" t="s">
        <v>8369</v>
      </c>
      <c r="E418" s="74"/>
      <c r="F418" s="76" t="s">
        <v>8373</v>
      </c>
      <c r="G418" s="74"/>
      <c r="H418" s="103">
        <v>6</v>
      </c>
      <c r="I418" s="74"/>
      <c r="J418" s="103">
        <v>6</v>
      </c>
      <c r="K418" s="74"/>
      <c r="L418" s="76" t="s">
        <v>8359</v>
      </c>
      <c r="M418" s="74"/>
      <c r="N418" s="76"/>
      <c r="O418" s="74"/>
      <c r="P418" s="103">
        <v>456210</v>
      </c>
      <c r="Q418" s="74"/>
      <c r="R418" s="76" t="s">
        <v>8752</v>
      </c>
      <c r="S418" s="74"/>
      <c r="T418" s="77">
        <v>46191</v>
      </c>
      <c r="U418" s="74"/>
      <c r="V418" s="76" t="s">
        <v>8307</v>
      </c>
      <c r="W418" s="74"/>
      <c r="X418" s="103">
        <v>2002995</v>
      </c>
      <c r="Y418" s="74"/>
      <c r="Z418" s="103">
        <v>2002995</v>
      </c>
      <c r="AA418" s="74"/>
      <c r="AB418" s="76" t="s">
        <v>8361</v>
      </c>
      <c r="AC418" s="74"/>
      <c r="AD418" s="76" t="s">
        <v>8362</v>
      </c>
      <c r="AE418" s="74"/>
      <c r="AF418" s="76" t="s">
        <v>6287</v>
      </c>
      <c r="AG418" s="74"/>
      <c r="AH418" s="76" t="s">
        <v>8363</v>
      </c>
      <c r="AI418" s="74"/>
      <c r="AJ418" s="140">
        <v>0</v>
      </c>
      <c r="AK418" s="140"/>
      <c r="AL418" s="74"/>
      <c r="AM418" s="74"/>
    </row>
    <row r="419" spans="1:39" ht="14.1" customHeight="1">
      <c r="A419" s="74"/>
      <c r="B419" s="76" t="s">
        <v>984</v>
      </c>
      <c r="C419" s="74"/>
      <c r="D419" s="76" t="s">
        <v>8364</v>
      </c>
      <c r="E419" s="74"/>
      <c r="F419" s="76" t="s">
        <v>8755</v>
      </c>
      <c r="G419" s="74"/>
      <c r="H419" s="103">
        <v>2</v>
      </c>
      <c r="I419" s="74"/>
      <c r="J419" s="103">
        <v>2</v>
      </c>
      <c r="K419" s="74"/>
      <c r="L419" s="76" t="s">
        <v>8359</v>
      </c>
      <c r="M419" s="74"/>
      <c r="N419" s="76" t="s">
        <v>8392</v>
      </c>
      <c r="O419" s="74"/>
      <c r="P419" s="103">
        <v>343545</v>
      </c>
      <c r="Q419" s="74"/>
      <c r="R419" s="76" t="s">
        <v>8756</v>
      </c>
      <c r="S419" s="74"/>
      <c r="T419" s="77">
        <v>46193</v>
      </c>
      <c r="U419" s="74"/>
      <c r="V419" s="76" t="s">
        <v>8171</v>
      </c>
      <c r="W419" s="74"/>
      <c r="X419" s="103">
        <v>687090</v>
      </c>
      <c r="Y419" s="74"/>
      <c r="Z419" s="103">
        <v>687090</v>
      </c>
      <c r="AA419" s="74"/>
      <c r="AB419" s="76" t="s">
        <v>8361</v>
      </c>
      <c r="AC419" s="74"/>
      <c r="AD419" s="76" t="s">
        <v>8362</v>
      </c>
      <c r="AE419" s="74"/>
      <c r="AF419" s="76" t="s">
        <v>6239</v>
      </c>
      <c r="AG419" s="74"/>
      <c r="AH419" s="76" t="s">
        <v>8363</v>
      </c>
      <c r="AI419" s="74"/>
      <c r="AJ419" s="140">
        <v>0</v>
      </c>
      <c r="AK419" s="140"/>
      <c r="AL419" s="74"/>
      <c r="AM419" s="74"/>
    </row>
    <row r="420" spans="1:39" ht="14.1" customHeight="1">
      <c r="A420" s="74"/>
      <c r="B420" s="76" t="s">
        <v>1024</v>
      </c>
      <c r="C420" s="74"/>
      <c r="D420" s="76" t="s">
        <v>8364</v>
      </c>
      <c r="E420" s="74"/>
      <c r="F420" s="76" t="s">
        <v>8667</v>
      </c>
      <c r="G420" s="74"/>
      <c r="H420" s="103">
        <v>2</v>
      </c>
      <c r="I420" s="74"/>
      <c r="J420" s="103">
        <v>2</v>
      </c>
      <c r="K420" s="74"/>
      <c r="L420" s="76" t="s">
        <v>8359</v>
      </c>
      <c r="M420" s="74"/>
      <c r="N420" s="76" t="s">
        <v>8392</v>
      </c>
      <c r="O420" s="74"/>
      <c r="P420" s="103">
        <v>343545</v>
      </c>
      <c r="Q420" s="74"/>
      <c r="R420" s="76" t="s">
        <v>8756</v>
      </c>
      <c r="S420" s="74"/>
      <c r="T420" s="77">
        <v>46193</v>
      </c>
      <c r="U420" s="74"/>
      <c r="V420" s="76" t="s">
        <v>8171</v>
      </c>
      <c r="W420" s="74"/>
      <c r="X420" s="103">
        <v>687090</v>
      </c>
      <c r="Y420" s="74"/>
      <c r="Z420" s="103">
        <v>687090</v>
      </c>
      <c r="AA420" s="74"/>
      <c r="AB420" s="76" t="s">
        <v>8361</v>
      </c>
      <c r="AC420" s="74"/>
      <c r="AD420" s="76" t="s">
        <v>8362</v>
      </c>
      <c r="AE420" s="74"/>
      <c r="AF420" s="76" t="s">
        <v>6239</v>
      </c>
      <c r="AG420" s="74"/>
      <c r="AH420" s="76" t="s">
        <v>8363</v>
      </c>
      <c r="AI420" s="74"/>
      <c r="AJ420" s="140">
        <v>0</v>
      </c>
      <c r="AK420" s="140"/>
      <c r="AL420" s="74"/>
      <c r="AM420" s="74"/>
    </row>
    <row r="421" spans="1:39" ht="14.1" customHeight="1">
      <c r="A421" s="74"/>
      <c r="B421" s="76" t="s">
        <v>3004</v>
      </c>
      <c r="C421" s="74"/>
      <c r="D421" s="76" t="s">
        <v>8369</v>
      </c>
      <c r="E421" s="74"/>
      <c r="F421" s="76" t="s">
        <v>8370</v>
      </c>
      <c r="G421" s="74"/>
      <c r="H421" s="103">
        <v>2</v>
      </c>
      <c r="I421" s="74"/>
      <c r="J421" s="103">
        <v>2</v>
      </c>
      <c r="K421" s="74"/>
      <c r="L421" s="76" t="s">
        <v>8359</v>
      </c>
      <c r="M421" s="74"/>
      <c r="N421" s="76"/>
      <c r="O421" s="74"/>
      <c r="P421" s="103">
        <v>152070</v>
      </c>
      <c r="Q421" s="74"/>
      <c r="R421" s="76" t="s">
        <v>8757</v>
      </c>
      <c r="S421" s="74"/>
      <c r="T421" s="77">
        <v>46186</v>
      </c>
      <c r="U421" s="74"/>
      <c r="V421" s="76" t="s">
        <v>8379</v>
      </c>
      <c r="W421" s="74"/>
      <c r="X421" s="103">
        <v>912420</v>
      </c>
      <c r="Y421" s="74"/>
      <c r="Z421" s="103">
        <v>912420</v>
      </c>
      <c r="AA421" s="74"/>
      <c r="AB421" s="76" t="s">
        <v>8361</v>
      </c>
      <c r="AC421" s="74"/>
      <c r="AD421" s="76" t="s">
        <v>8362</v>
      </c>
      <c r="AE421" s="74"/>
      <c r="AF421" s="76" t="s">
        <v>6143</v>
      </c>
      <c r="AG421" s="74"/>
      <c r="AH421" s="76" t="s">
        <v>8363</v>
      </c>
      <c r="AI421" s="74"/>
      <c r="AJ421" s="140">
        <v>0</v>
      </c>
      <c r="AK421" s="140"/>
      <c r="AL421" s="74"/>
      <c r="AM421" s="74"/>
    </row>
    <row r="422" spans="1:39" ht="14.1" customHeight="1">
      <c r="A422" s="74"/>
      <c r="B422" s="76" t="s">
        <v>3008</v>
      </c>
      <c r="C422" s="74"/>
      <c r="D422" s="76" t="s">
        <v>8369</v>
      </c>
      <c r="E422" s="74"/>
      <c r="F422" s="76" t="s">
        <v>8576</v>
      </c>
      <c r="G422" s="74"/>
      <c r="H422" s="103">
        <v>4</v>
      </c>
      <c r="I422" s="74"/>
      <c r="J422" s="103">
        <v>4</v>
      </c>
      <c r="K422" s="74"/>
      <c r="L422" s="76" t="s">
        <v>8359</v>
      </c>
      <c r="M422" s="74"/>
      <c r="N422" s="76"/>
      <c r="O422" s="74"/>
      <c r="P422" s="103">
        <v>304140</v>
      </c>
      <c r="Q422" s="74"/>
      <c r="R422" s="76" t="s">
        <v>8757</v>
      </c>
      <c r="S422" s="74"/>
      <c r="T422" s="77">
        <v>46186</v>
      </c>
      <c r="U422" s="74"/>
      <c r="V422" s="76" t="s">
        <v>8379</v>
      </c>
      <c r="W422" s="74"/>
      <c r="X422" s="103">
        <v>912420</v>
      </c>
      <c r="Y422" s="74"/>
      <c r="Z422" s="103">
        <v>912420</v>
      </c>
      <c r="AA422" s="74"/>
      <c r="AB422" s="76" t="s">
        <v>8361</v>
      </c>
      <c r="AC422" s="74"/>
      <c r="AD422" s="76" t="s">
        <v>8362</v>
      </c>
      <c r="AE422" s="74"/>
      <c r="AF422" s="76" t="s">
        <v>6143</v>
      </c>
      <c r="AG422" s="74"/>
      <c r="AH422" s="76" t="s">
        <v>8363</v>
      </c>
      <c r="AI422" s="74"/>
      <c r="AJ422" s="140">
        <v>0</v>
      </c>
      <c r="AK422" s="140"/>
      <c r="AL422" s="74"/>
      <c r="AM422" s="74"/>
    </row>
    <row r="423" spans="1:39" ht="14.1" customHeight="1">
      <c r="A423" s="74"/>
      <c r="B423" s="76" t="s">
        <v>3034</v>
      </c>
      <c r="C423" s="74"/>
      <c r="D423" s="76" t="s">
        <v>8369</v>
      </c>
      <c r="E423" s="74"/>
      <c r="F423" s="76" t="s">
        <v>8758</v>
      </c>
      <c r="G423" s="74"/>
      <c r="H423" s="103">
        <v>2</v>
      </c>
      <c r="I423" s="74"/>
      <c r="J423" s="103">
        <v>2</v>
      </c>
      <c r="K423" s="74"/>
      <c r="L423" s="76" t="s">
        <v>8359</v>
      </c>
      <c r="M423" s="74"/>
      <c r="N423" s="76"/>
      <c r="O423" s="74"/>
      <c r="P423" s="103">
        <v>152070</v>
      </c>
      <c r="Q423" s="74"/>
      <c r="R423" s="76" t="s">
        <v>8757</v>
      </c>
      <c r="S423" s="74"/>
      <c r="T423" s="77">
        <v>46186</v>
      </c>
      <c r="U423" s="74"/>
      <c r="V423" s="76" t="s">
        <v>8379</v>
      </c>
      <c r="W423" s="74"/>
      <c r="X423" s="103">
        <v>912420</v>
      </c>
      <c r="Y423" s="74"/>
      <c r="Z423" s="103">
        <v>912420</v>
      </c>
      <c r="AA423" s="74"/>
      <c r="AB423" s="76" t="s">
        <v>8361</v>
      </c>
      <c r="AC423" s="74"/>
      <c r="AD423" s="76" t="s">
        <v>8362</v>
      </c>
      <c r="AE423" s="74"/>
      <c r="AF423" s="76" t="s">
        <v>6143</v>
      </c>
      <c r="AG423" s="74"/>
      <c r="AH423" s="76" t="s">
        <v>8363</v>
      </c>
      <c r="AI423" s="74"/>
      <c r="AJ423" s="140">
        <v>0</v>
      </c>
      <c r="AK423" s="140"/>
      <c r="AL423" s="74"/>
      <c r="AM423" s="74"/>
    </row>
    <row r="424" spans="1:39" ht="14.1" customHeight="1">
      <c r="A424" s="74"/>
      <c r="B424" s="76" t="s">
        <v>3064</v>
      </c>
      <c r="C424" s="74"/>
      <c r="D424" s="76" t="s">
        <v>8369</v>
      </c>
      <c r="E424" s="74"/>
      <c r="F424" s="76" t="s">
        <v>8415</v>
      </c>
      <c r="G424" s="74"/>
      <c r="H424" s="103">
        <v>2</v>
      </c>
      <c r="I424" s="74"/>
      <c r="J424" s="103">
        <v>2</v>
      </c>
      <c r="K424" s="74"/>
      <c r="L424" s="76" t="s">
        <v>8359</v>
      </c>
      <c r="M424" s="74"/>
      <c r="N424" s="76"/>
      <c r="O424" s="74"/>
      <c r="P424" s="103">
        <v>152070</v>
      </c>
      <c r="Q424" s="74"/>
      <c r="R424" s="76" t="s">
        <v>8757</v>
      </c>
      <c r="S424" s="74"/>
      <c r="T424" s="77">
        <v>46186</v>
      </c>
      <c r="U424" s="74"/>
      <c r="V424" s="76" t="s">
        <v>8379</v>
      </c>
      <c r="W424" s="74"/>
      <c r="X424" s="103">
        <v>912420</v>
      </c>
      <c r="Y424" s="74"/>
      <c r="Z424" s="103">
        <v>912420</v>
      </c>
      <c r="AA424" s="74"/>
      <c r="AB424" s="76" t="s">
        <v>8361</v>
      </c>
      <c r="AC424" s="74"/>
      <c r="AD424" s="76" t="s">
        <v>8362</v>
      </c>
      <c r="AE424" s="74"/>
      <c r="AF424" s="76" t="s">
        <v>6143</v>
      </c>
      <c r="AG424" s="74"/>
      <c r="AH424" s="76" t="s">
        <v>8363</v>
      </c>
      <c r="AI424" s="74"/>
      <c r="AJ424" s="140">
        <v>0</v>
      </c>
      <c r="AK424" s="140"/>
      <c r="AL424" s="74"/>
      <c r="AM424" s="74"/>
    </row>
    <row r="425" spans="1:39" ht="14.1" customHeight="1">
      <c r="A425" s="74"/>
      <c r="B425" s="76" t="s">
        <v>3068</v>
      </c>
      <c r="C425" s="74"/>
      <c r="D425" s="76" t="s">
        <v>8369</v>
      </c>
      <c r="E425" s="74"/>
      <c r="F425" s="76" t="s">
        <v>8535</v>
      </c>
      <c r="G425" s="74"/>
      <c r="H425" s="103">
        <v>2</v>
      </c>
      <c r="I425" s="74"/>
      <c r="J425" s="103">
        <v>2</v>
      </c>
      <c r="K425" s="74"/>
      <c r="L425" s="76" t="s">
        <v>8359</v>
      </c>
      <c r="M425" s="74"/>
      <c r="N425" s="76"/>
      <c r="O425" s="74"/>
      <c r="P425" s="103">
        <v>152070</v>
      </c>
      <c r="Q425" s="74"/>
      <c r="R425" s="76" t="s">
        <v>8757</v>
      </c>
      <c r="S425" s="74"/>
      <c r="T425" s="77">
        <v>46186</v>
      </c>
      <c r="U425" s="74"/>
      <c r="V425" s="76" t="s">
        <v>8379</v>
      </c>
      <c r="W425" s="74"/>
      <c r="X425" s="103">
        <v>912420</v>
      </c>
      <c r="Y425" s="74"/>
      <c r="Z425" s="103">
        <v>912420</v>
      </c>
      <c r="AA425" s="74"/>
      <c r="AB425" s="76" t="s">
        <v>8361</v>
      </c>
      <c r="AC425" s="74"/>
      <c r="AD425" s="76" t="s">
        <v>8362</v>
      </c>
      <c r="AE425" s="74"/>
      <c r="AF425" s="76" t="s">
        <v>6143</v>
      </c>
      <c r="AG425" s="74"/>
      <c r="AH425" s="76" t="s">
        <v>8363</v>
      </c>
      <c r="AI425" s="74"/>
      <c r="AJ425" s="140">
        <v>0</v>
      </c>
      <c r="AK425" s="140"/>
      <c r="AL425" s="74"/>
      <c r="AM425" s="74"/>
    </row>
    <row r="426" spans="1:39" ht="14.1" customHeight="1">
      <c r="A426" s="74"/>
      <c r="B426" s="76" t="s">
        <v>1220</v>
      </c>
      <c r="C426" s="74"/>
      <c r="D426" s="76" t="s">
        <v>8364</v>
      </c>
      <c r="E426" s="74"/>
      <c r="F426" s="76" t="s">
        <v>8711</v>
      </c>
      <c r="G426" s="74"/>
      <c r="H426" s="103">
        <v>1</v>
      </c>
      <c r="I426" s="74"/>
      <c r="J426" s="103">
        <v>1</v>
      </c>
      <c r="K426" s="74"/>
      <c r="L426" s="76" t="s">
        <v>147</v>
      </c>
      <c r="M426" s="74"/>
      <c r="N426" s="76" t="s">
        <v>8375</v>
      </c>
      <c r="O426" s="74"/>
      <c r="P426" s="103">
        <v>810300</v>
      </c>
      <c r="Q426" s="74"/>
      <c r="R426" s="76" t="s">
        <v>8759</v>
      </c>
      <c r="S426" s="74"/>
      <c r="T426" s="77">
        <v>46190</v>
      </c>
      <c r="U426" s="74"/>
      <c r="V426" s="76" t="s">
        <v>8025</v>
      </c>
      <c r="W426" s="74"/>
      <c r="X426" s="103">
        <v>810300</v>
      </c>
      <c r="Y426" s="74"/>
      <c r="Z426" s="103">
        <v>810300</v>
      </c>
      <c r="AA426" s="74"/>
      <c r="AB426" s="76" t="s">
        <v>8361</v>
      </c>
      <c r="AC426" s="74"/>
      <c r="AD426" s="76" t="s">
        <v>8362</v>
      </c>
      <c r="AE426" s="74"/>
      <c r="AF426" s="76" t="s">
        <v>6134</v>
      </c>
      <c r="AG426" s="74"/>
      <c r="AH426" s="76" t="s">
        <v>8363</v>
      </c>
      <c r="AI426" s="74"/>
      <c r="AJ426" s="140">
        <v>0</v>
      </c>
      <c r="AK426" s="140"/>
      <c r="AL426" s="74"/>
      <c r="AM426" s="74"/>
    </row>
    <row r="427" spans="1:39" ht="14.1" customHeight="1">
      <c r="A427" s="74"/>
      <c r="B427" s="76" t="s">
        <v>1755</v>
      </c>
      <c r="C427" s="74"/>
      <c r="D427" s="76" t="s">
        <v>8364</v>
      </c>
      <c r="E427" s="74"/>
      <c r="F427" s="76" t="s">
        <v>8555</v>
      </c>
      <c r="G427" s="74"/>
      <c r="H427" s="103">
        <v>2</v>
      </c>
      <c r="I427" s="74"/>
      <c r="J427" s="103">
        <v>2</v>
      </c>
      <c r="K427" s="74"/>
      <c r="L427" s="76" t="s">
        <v>8359</v>
      </c>
      <c r="M427" s="74"/>
      <c r="N427" s="76"/>
      <c r="O427" s="74"/>
      <c r="P427" s="103">
        <v>184630</v>
      </c>
      <c r="Q427" s="74"/>
      <c r="R427" s="76" t="s">
        <v>8760</v>
      </c>
      <c r="S427" s="74"/>
      <c r="T427" s="77">
        <v>46186</v>
      </c>
      <c r="U427" s="74"/>
      <c r="V427" s="76" t="s">
        <v>8039</v>
      </c>
      <c r="W427" s="74"/>
      <c r="X427" s="103">
        <v>184630</v>
      </c>
      <c r="Y427" s="74"/>
      <c r="Z427" s="103">
        <v>184630</v>
      </c>
      <c r="AA427" s="74"/>
      <c r="AB427" s="76" t="s">
        <v>8361</v>
      </c>
      <c r="AC427" s="74"/>
      <c r="AD427" s="76" t="s">
        <v>8362</v>
      </c>
      <c r="AE427" s="74"/>
      <c r="AF427" s="76" t="s">
        <v>6124</v>
      </c>
      <c r="AG427" s="74"/>
      <c r="AH427" s="76" t="s">
        <v>8363</v>
      </c>
      <c r="AI427" s="74"/>
      <c r="AJ427" s="140">
        <v>0</v>
      </c>
      <c r="AK427" s="140"/>
      <c r="AL427" s="74"/>
      <c r="AM427" s="74"/>
    </row>
    <row r="428" spans="1:39" ht="14.1" customHeight="1">
      <c r="A428" s="74"/>
      <c r="B428" s="76" t="s">
        <v>1120</v>
      </c>
      <c r="C428" s="74"/>
      <c r="D428" s="76" t="s">
        <v>8466</v>
      </c>
      <c r="E428" s="74"/>
      <c r="F428" s="76" t="s">
        <v>8761</v>
      </c>
      <c r="G428" s="74"/>
      <c r="H428" s="103">
        <v>1</v>
      </c>
      <c r="I428" s="74"/>
      <c r="J428" s="103">
        <v>4</v>
      </c>
      <c r="K428" s="74"/>
      <c r="L428" s="76" t="s">
        <v>22</v>
      </c>
      <c r="M428" s="74"/>
      <c r="N428" s="76"/>
      <c r="O428" s="74"/>
      <c r="P428" s="103">
        <v>597450</v>
      </c>
      <c r="Q428" s="74"/>
      <c r="R428" s="76" t="s">
        <v>8762</v>
      </c>
      <c r="S428" s="74"/>
      <c r="T428" s="77">
        <v>46188</v>
      </c>
      <c r="U428" s="74"/>
      <c r="V428" s="76" t="s">
        <v>8299</v>
      </c>
      <c r="W428" s="74"/>
      <c r="X428" s="103">
        <v>597450</v>
      </c>
      <c r="Y428" s="74"/>
      <c r="Z428" s="103">
        <v>597450</v>
      </c>
      <c r="AA428" s="74"/>
      <c r="AB428" s="76" t="s">
        <v>8361</v>
      </c>
      <c r="AC428" s="74"/>
      <c r="AD428" s="76" t="s">
        <v>8362</v>
      </c>
      <c r="AE428" s="74"/>
      <c r="AF428" s="76" t="s">
        <v>6188</v>
      </c>
      <c r="AG428" s="74"/>
      <c r="AH428" s="76" t="s">
        <v>8363</v>
      </c>
      <c r="AI428" s="74"/>
      <c r="AJ428" s="140">
        <v>0</v>
      </c>
      <c r="AK428" s="140"/>
      <c r="AL428" s="74"/>
      <c r="AM428" s="74"/>
    </row>
    <row r="429" spans="1:39" ht="0.95" customHeight="1">
      <c r="A429" s="74"/>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c r="AA429" s="141"/>
      <c r="AB429" s="141"/>
      <c r="AC429" s="141"/>
      <c r="AD429" s="141"/>
      <c r="AE429" s="141"/>
      <c r="AF429" s="141"/>
      <c r="AG429" s="141"/>
      <c r="AH429" s="141"/>
      <c r="AI429" s="141"/>
      <c r="AJ429" s="141"/>
      <c r="AK429" s="141"/>
      <c r="AL429" s="141"/>
      <c r="AM429" s="74"/>
    </row>
    <row r="430" spans="1:39" ht="12.95" customHeight="1">
      <c r="A430" s="74"/>
      <c r="B430" s="142" t="s">
        <v>8411</v>
      </c>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c r="AA430" s="142"/>
      <c r="AB430" s="142"/>
      <c r="AC430" s="142"/>
      <c r="AD430" s="142"/>
      <c r="AE430" s="142"/>
      <c r="AF430" s="142"/>
      <c r="AG430" s="142"/>
      <c r="AH430" s="142"/>
      <c r="AI430" s="142"/>
      <c r="AJ430" s="142"/>
      <c r="AK430" s="142"/>
      <c r="AL430" s="142"/>
      <c r="AM430" s="74"/>
    </row>
    <row r="431" spans="1:39" ht="12.95" customHeight="1">
      <c r="A431" s="74"/>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c r="AA431" s="142"/>
      <c r="AB431" s="142"/>
      <c r="AC431" s="142"/>
      <c r="AD431" s="142"/>
      <c r="AE431" s="142"/>
      <c r="AF431" s="142"/>
      <c r="AG431" s="142"/>
      <c r="AH431" s="142"/>
      <c r="AI431" s="142"/>
      <c r="AJ431" s="142"/>
      <c r="AK431" s="142"/>
      <c r="AL431" s="142"/>
      <c r="AM431" s="74"/>
    </row>
    <row r="432" spans="1:39" ht="12.95" customHeight="1">
      <c r="A432" s="74"/>
      <c r="B432" s="143" t="s">
        <v>8412</v>
      </c>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3"/>
      <c r="AM432" s="74"/>
    </row>
    <row r="433" spans="1:39" ht="12.95" customHeight="1">
      <c r="A433" s="74"/>
      <c r="B433" s="144" t="s">
        <v>8763</v>
      </c>
      <c r="C433" s="144"/>
      <c r="D433" s="144"/>
      <c r="E433" s="144"/>
      <c r="F433" s="144"/>
      <c r="G433" s="144"/>
      <c r="H433" s="144"/>
      <c r="I433" s="144"/>
      <c r="J433" s="144"/>
      <c r="K433" s="144"/>
      <c r="L433" s="144"/>
      <c r="M433" s="144"/>
      <c r="N433" s="144"/>
      <c r="O433" s="144"/>
      <c r="P433" s="144"/>
      <c r="Q433" s="144"/>
      <c r="R433" s="144"/>
      <c r="S433" s="144"/>
      <c r="T433" s="144"/>
      <c r="U433" s="144"/>
      <c r="V433" s="144"/>
      <c r="W433" s="144"/>
      <c r="X433" s="144"/>
      <c r="Y433" s="144"/>
      <c r="Z433" s="144"/>
      <c r="AA433" s="144"/>
      <c r="AB433" s="144"/>
      <c r="AC433" s="144"/>
      <c r="AD433" s="144"/>
      <c r="AE433" s="144"/>
      <c r="AF433" s="144"/>
      <c r="AG433" s="144"/>
      <c r="AH433" s="144"/>
      <c r="AI433" s="144"/>
      <c r="AJ433" s="144"/>
      <c r="AK433" s="143" t="s">
        <v>8414</v>
      </c>
      <c r="AL433" s="143"/>
      <c r="AM433" s="74"/>
    </row>
    <row r="434" spans="1:39" ht="17.100000000000001" customHeight="1">
      <c r="A434" s="74"/>
      <c r="B434" s="135" t="s">
        <v>8339</v>
      </c>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c r="AB434" s="135"/>
      <c r="AC434" s="135"/>
      <c r="AD434" s="135"/>
      <c r="AE434" s="135"/>
      <c r="AF434" s="135"/>
      <c r="AG434" s="135"/>
      <c r="AH434" s="135"/>
      <c r="AI434" s="135"/>
      <c r="AJ434" s="135"/>
      <c r="AK434" s="135"/>
      <c r="AL434" s="135"/>
      <c r="AM434" s="74"/>
    </row>
    <row r="435" spans="1:39" ht="23.1" customHeight="1">
      <c r="A435" s="74"/>
      <c r="B435" s="136" t="s">
        <v>8340</v>
      </c>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c r="AC435" s="136"/>
      <c r="AD435" s="136"/>
      <c r="AE435" s="136"/>
      <c r="AF435" s="136"/>
      <c r="AG435" s="136"/>
      <c r="AH435" s="136"/>
      <c r="AI435" s="136"/>
      <c r="AJ435" s="136"/>
      <c r="AK435" s="136"/>
      <c r="AL435" s="136"/>
      <c r="AM435" s="74"/>
    </row>
    <row r="436" spans="1:39" ht="15.95" customHeight="1">
      <c r="A436" s="74"/>
      <c r="B436" s="137" t="s">
        <v>8341</v>
      </c>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c r="AB436" s="137"/>
      <c r="AC436" s="137"/>
      <c r="AD436" s="137"/>
      <c r="AE436" s="137"/>
      <c r="AF436" s="137"/>
      <c r="AG436" s="137"/>
      <c r="AH436" s="137"/>
      <c r="AI436" s="137"/>
      <c r="AJ436" s="137"/>
      <c r="AK436" s="137"/>
      <c r="AL436" s="137"/>
      <c r="AM436" s="74"/>
    </row>
    <row r="437" spans="1:39" ht="12" customHeight="1">
      <c r="A437" s="74"/>
      <c r="B437" s="138" t="s">
        <v>8342</v>
      </c>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M437" s="74"/>
    </row>
    <row r="438" spans="1:39" ht="44.1" customHeight="1">
      <c r="A438" s="74"/>
      <c r="B438" s="75" t="s">
        <v>8343</v>
      </c>
      <c r="C438" s="74"/>
      <c r="D438" s="75" t="s">
        <v>8344</v>
      </c>
      <c r="E438" s="74"/>
      <c r="F438" s="75" t="s">
        <v>8345</v>
      </c>
      <c r="G438" s="74"/>
      <c r="H438" s="104" t="s">
        <v>6103</v>
      </c>
      <c r="I438" s="74"/>
      <c r="J438" s="104" t="s">
        <v>8346</v>
      </c>
      <c r="K438" s="74"/>
      <c r="L438" s="75" t="s">
        <v>8347</v>
      </c>
      <c r="M438" s="74"/>
      <c r="N438" s="75" t="s">
        <v>8348</v>
      </c>
      <c r="O438" s="74"/>
      <c r="P438" s="104" t="s">
        <v>8349</v>
      </c>
      <c r="Q438" s="74"/>
      <c r="R438" s="75" t="s">
        <v>8350</v>
      </c>
      <c r="S438" s="74"/>
      <c r="T438" s="75" t="s">
        <v>6100</v>
      </c>
      <c r="U438" s="74"/>
      <c r="V438" s="75" t="s">
        <v>8007</v>
      </c>
      <c r="W438" s="74"/>
      <c r="X438" s="104" t="s">
        <v>8351</v>
      </c>
      <c r="Y438" s="74"/>
      <c r="Z438" s="104" t="s">
        <v>8008</v>
      </c>
      <c r="AA438" s="74"/>
      <c r="AB438" s="75" t="s">
        <v>8352</v>
      </c>
      <c r="AC438" s="74"/>
      <c r="AD438" s="75" t="s">
        <v>8353</v>
      </c>
      <c r="AE438" s="74"/>
      <c r="AF438" s="75" t="s">
        <v>8354</v>
      </c>
      <c r="AG438" s="74"/>
      <c r="AH438" s="75" t="s">
        <v>8355</v>
      </c>
      <c r="AI438" s="74"/>
      <c r="AJ438" s="139" t="s">
        <v>8356</v>
      </c>
      <c r="AK438" s="139"/>
      <c r="AL438" s="74"/>
      <c r="AM438" s="74"/>
    </row>
    <row r="439" spans="1:39" ht="14.1" customHeight="1">
      <c r="A439" s="74"/>
      <c r="B439" s="76" t="s">
        <v>2722</v>
      </c>
      <c r="C439" s="74"/>
      <c r="D439" s="76" t="s">
        <v>8364</v>
      </c>
      <c r="E439" s="74"/>
      <c r="F439" s="76" t="s">
        <v>8764</v>
      </c>
      <c r="G439" s="74"/>
      <c r="H439" s="103">
        <v>12</v>
      </c>
      <c r="I439" s="74"/>
      <c r="J439" s="103">
        <v>12</v>
      </c>
      <c r="K439" s="74"/>
      <c r="L439" s="76" t="s">
        <v>8359</v>
      </c>
      <c r="M439" s="74"/>
      <c r="N439" s="76"/>
      <c r="O439" s="74"/>
      <c r="P439" s="103">
        <v>641580</v>
      </c>
      <c r="Q439" s="74"/>
      <c r="R439" s="76" t="s">
        <v>8765</v>
      </c>
      <c r="S439" s="74"/>
      <c r="T439" s="77">
        <v>46186</v>
      </c>
      <c r="U439" s="74"/>
      <c r="V439" s="76" t="s">
        <v>8119</v>
      </c>
      <c r="W439" s="74"/>
      <c r="X439" s="103">
        <v>641580</v>
      </c>
      <c r="Y439" s="74"/>
      <c r="Z439" s="103">
        <v>641580</v>
      </c>
      <c r="AA439" s="74"/>
      <c r="AB439" s="76" t="s">
        <v>8361</v>
      </c>
      <c r="AC439" s="74"/>
      <c r="AD439" s="76" t="s">
        <v>8362</v>
      </c>
      <c r="AE439" s="74"/>
      <c r="AF439" s="76" t="s">
        <v>6201</v>
      </c>
      <c r="AG439" s="74"/>
      <c r="AH439" s="76" t="s">
        <v>8363</v>
      </c>
      <c r="AI439" s="74"/>
      <c r="AJ439" s="140">
        <v>0</v>
      </c>
      <c r="AK439" s="140"/>
      <c r="AL439" s="74"/>
      <c r="AM439" s="74"/>
    </row>
    <row r="440" spans="1:39" ht="14.1" customHeight="1">
      <c r="A440" s="74"/>
      <c r="B440" s="76" t="s">
        <v>1077</v>
      </c>
      <c r="C440" s="74"/>
      <c r="D440" s="76" t="s">
        <v>8364</v>
      </c>
      <c r="E440" s="74"/>
      <c r="F440" s="76" t="s">
        <v>8766</v>
      </c>
      <c r="G440" s="74"/>
      <c r="H440" s="103">
        <v>2</v>
      </c>
      <c r="I440" s="74"/>
      <c r="J440" s="103">
        <v>2</v>
      </c>
      <c r="K440" s="74"/>
      <c r="L440" s="76" t="s">
        <v>8359</v>
      </c>
      <c r="M440" s="74"/>
      <c r="N440" s="76" t="s">
        <v>8375</v>
      </c>
      <c r="O440" s="74"/>
      <c r="P440" s="103">
        <v>343545</v>
      </c>
      <c r="Q440" s="74"/>
      <c r="R440" s="76" t="s">
        <v>8767</v>
      </c>
      <c r="S440" s="74"/>
      <c r="T440" s="77">
        <v>46189</v>
      </c>
      <c r="U440" s="74"/>
      <c r="V440" s="76" t="s">
        <v>8033</v>
      </c>
      <c r="W440" s="74"/>
      <c r="X440" s="103">
        <v>1374180</v>
      </c>
      <c r="Y440" s="74"/>
      <c r="Z440" s="103">
        <v>1374180</v>
      </c>
      <c r="AA440" s="74"/>
      <c r="AB440" s="76" t="s">
        <v>8361</v>
      </c>
      <c r="AC440" s="74"/>
      <c r="AD440" s="76" t="s">
        <v>8362</v>
      </c>
      <c r="AE440" s="74"/>
      <c r="AF440" s="76" t="s">
        <v>6134</v>
      </c>
      <c r="AG440" s="74"/>
      <c r="AH440" s="76" t="s">
        <v>8363</v>
      </c>
      <c r="AI440" s="74"/>
      <c r="AJ440" s="140">
        <v>0</v>
      </c>
      <c r="AK440" s="140"/>
      <c r="AL440" s="74"/>
      <c r="AM440" s="74"/>
    </row>
    <row r="441" spans="1:39" ht="14.1" customHeight="1">
      <c r="A441" s="74"/>
      <c r="B441" s="76" t="s">
        <v>3114</v>
      </c>
      <c r="C441" s="74"/>
      <c r="D441" s="76" t="s">
        <v>8369</v>
      </c>
      <c r="E441" s="74"/>
      <c r="F441" s="76" t="s">
        <v>8384</v>
      </c>
      <c r="G441" s="74"/>
      <c r="H441" s="103">
        <v>2</v>
      </c>
      <c r="I441" s="74"/>
      <c r="J441" s="103">
        <v>2</v>
      </c>
      <c r="K441" s="74"/>
      <c r="L441" s="76" t="s">
        <v>8359</v>
      </c>
      <c r="M441" s="74"/>
      <c r="N441" s="76" t="s">
        <v>8537</v>
      </c>
      <c r="O441" s="74"/>
      <c r="P441" s="103">
        <v>574610</v>
      </c>
      <c r="Q441" s="74"/>
      <c r="R441" s="76" t="s">
        <v>8768</v>
      </c>
      <c r="S441" s="74"/>
      <c r="T441" s="77">
        <v>46186</v>
      </c>
      <c r="U441" s="74"/>
      <c r="V441" s="76" t="s">
        <v>8261</v>
      </c>
      <c r="W441" s="74"/>
      <c r="X441" s="103">
        <v>1149220</v>
      </c>
      <c r="Y441" s="74"/>
      <c r="Z441" s="103">
        <v>1149220</v>
      </c>
      <c r="AA441" s="74"/>
      <c r="AB441" s="76" t="s">
        <v>8361</v>
      </c>
      <c r="AC441" s="74"/>
      <c r="AD441" s="76" t="s">
        <v>8362</v>
      </c>
      <c r="AE441" s="74"/>
      <c r="AF441" s="76" t="s">
        <v>8397</v>
      </c>
      <c r="AG441" s="74"/>
      <c r="AH441" s="76" t="s">
        <v>8363</v>
      </c>
      <c r="AI441" s="74"/>
      <c r="AJ441" s="140">
        <v>0</v>
      </c>
      <c r="AK441" s="140"/>
      <c r="AL441" s="74"/>
      <c r="AM441" s="74"/>
    </row>
    <row r="442" spans="1:39" ht="14.1" customHeight="1">
      <c r="A442" s="74"/>
      <c r="B442" s="76" t="s">
        <v>3138</v>
      </c>
      <c r="C442" s="74"/>
      <c r="D442" s="76" t="s">
        <v>8369</v>
      </c>
      <c r="E442" s="74"/>
      <c r="F442" s="76" t="s">
        <v>8769</v>
      </c>
      <c r="G442" s="74"/>
      <c r="H442" s="103">
        <v>2</v>
      </c>
      <c r="I442" s="74"/>
      <c r="J442" s="103">
        <v>2</v>
      </c>
      <c r="K442" s="74"/>
      <c r="L442" s="76" t="s">
        <v>8359</v>
      </c>
      <c r="M442" s="74"/>
      <c r="N442" s="76" t="s">
        <v>8537</v>
      </c>
      <c r="O442" s="74"/>
      <c r="P442" s="103">
        <v>574610</v>
      </c>
      <c r="Q442" s="74"/>
      <c r="R442" s="76" t="s">
        <v>8768</v>
      </c>
      <c r="S442" s="74"/>
      <c r="T442" s="77">
        <v>46186</v>
      </c>
      <c r="U442" s="74"/>
      <c r="V442" s="76" t="s">
        <v>8261</v>
      </c>
      <c r="W442" s="74"/>
      <c r="X442" s="103">
        <v>1149220</v>
      </c>
      <c r="Y442" s="74"/>
      <c r="Z442" s="103">
        <v>1149220</v>
      </c>
      <c r="AA442" s="74"/>
      <c r="AB442" s="76" t="s">
        <v>8361</v>
      </c>
      <c r="AC442" s="74"/>
      <c r="AD442" s="76" t="s">
        <v>8362</v>
      </c>
      <c r="AE442" s="74"/>
      <c r="AF442" s="76" t="s">
        <v>8397</v>
      </c>
      <c r="AG442" s="74"/>
      <c r="AH442" s="76" t="s">
        <v>8363</v>
      </c>
      <c r="AI442" s="74"/>
      <c r="AJ442" s="140">
        <v>0</v>
      </c>
      <c r="AK442" s="140"/>
      <c r="AL442" s="74"/>
      <c r="AM442" s="74"/>
    </row>
    <row r="443" spans="1:39" ht="23.1" customHeight="1">
      <c r="A443" s="74"/>
      <c r="B443" s="76" t="s">
        <v>3244</v>
      </c>
      <c r="C443" s="74"/>
      <c r="D443" s="76" t="s">
        <v>8369</v>
      </c>
      <c r="E443" s="74"/>
      <c r="F443" s="76" t="s">
        <v>8770</v>
      </c>
      <c r="G443" s="74"/>
      <c r="H443" s="103">
        <v>15</v>
      </c>
      <c r="I443" s="74"/>
      <c r="J443" s="103">
        <v>15</v>
      </c>
      <c r="K443" s="74"/>
      <c r="L443" s="76" t="s">
        <v>8771</v>
      </c>
      <c r="M443" s="74"/>
      <c r="N443" s="76"/>
      <c r="O443" s="74"/>
      <c r="P443" s="103">
        <v>252525</v>
      </c>
      <c r="Q443" s="74"/>
      <c r="R443" s="76" t="s">
        <v>8772</v>
      </c>
      <c r="S443" s="74"/>
      <c r="T443" s="77">
        <v>46191</v>
      </c>
      <c r="U443" s="74"/>
      <c r="V443" s="76" t="s">
        <v>8014</v>
      </c>
      <c r="W443" s="74"/>
      <c r="X443" s="103">
        <v>252525</v>
      </c>
      <c r="Y443" s="74"/>
      <c r="Z443" s="103">
        <v>252525</v>
      </c>
      <c r="AA443" s="74"/>
      <c r="AB443" s="76" t="s">
        <v>8361</v>
      </c>
      <c r="AC443" s="74"/>
      <c r="AD443" s="76" t="s">
        <v>8362</v>
      </c>
      <c r="AE443" s="74"/>
      <c r="AF443" s="76" t="s">
        <v>6134</v>
      </c>
      <c r="AG443" s="74"/>
      <c r="AH443" s="76" t="s">
        <v>8363</v>
      </c>
      <c r="AI443" s="74"/>
      <c r="AJ443" s="140">
        <v>0</v>
      </c>
      <c r="AK443" s="140"/>
      <c r="AL443" s="74"/>
      <c r="AM443" s="74"/>
    </row>
    <row r="444" spans="1:39" ht="23.1" customHeight="1">
      <c r="A444" s="74"/>
      <c r="B444" s="76" t="s">
        <v>1773</v>
      </c>
      <c r="C444" s="74"/>
      <c r="D444" s="76" t="s">
        <v>8364</v>
      </c>
      <c r="E444" s="74"/>
      <c r="F444" s="76" t="s">
        <v>8652</v>
      </c>
      <c r="G444" s="74"/>
      <c r="H444" s="103">
        <v>6</v>
      </c>
      <c r="I444" s="74"/>
      <c r="J444" s="103">
        <v>6</v>
      </c>
      <c r="K444" s="74"/>
      <c r="L444" s="76" t="s">
        <v>8359</v>
      </c>
      <c r="M444" s="74"/>
      <c r="N444" s="76" t="s">
        <v>8773</v>
      </c>
      <c r="O444" s="74"/>
      <c r="P444" s="103">
        <v>553890</v>
      </c>
      <c r="Q444" s="74"/>
      <c r="R444" s="76" t="s">
        <v>8774</v>
      </c>
      <c r="S444" s="74"/>
      <c r="T444" s="77">
        <v>46190</v>
      </c>
      <c r="U444" s="74"/>
      <c r="V444" s="76" t="s">
        <v>8215</v>
      </c>
      <c r="W444" s="74"/>
      <c r="X444" s="103">
        <v>2215560</v>
      </c>
      <c r="Y444" s="74"/>
      <c r="Z444" s="103">
        <v>2215560</v>
      </c>
      <c r="AA444" s="74"/>
      <c r="AB444" s="76" t="s">
        <v>8361</v>
      </c>
      <c r="AC444" s="74"/>
      <c r="AD444" s="76" t="s">
        <v>8362</v>
      </c>
      <c r="AE444" s="74"/>
      <c r="AF444" s="76" t="s">
        <v>6183</v>
      </c>
      <c r="AG444" s="74"/>
      <c r="AH444" s="76" t="s">
        <v>8363</v>
      </c>
      <c r="AI444" s="74"/>
      <c r="AJ444" s="140">
        <v>0</v>
      </c>
      <c r="AK444" s="140"/>
      <c r="AL444" s="74"/>
      <c r="AM444" s="74"/>
    </row>
    <row r="445" spans="1:39" ht="23.1" customHeight="1">
      <c r="A445" s="74"/>
      <c r="B445" s="76" t="s">
        <v>2785</v>
      </c>
      <c r="C445" s="74"/>
      <c r="D445" s="76" t="s">
        <v>8357</v>
      </c>
      <c r="E445" s="74"/>
      <c r="F445" s="76" t="s">
        <v>8543</v>
      </c>
      <c r="G445" s="74"/>
      <c r="H445" s="103">
        <v>3</v>
      </c>
      <c r="I445" s="74"/>
      <c r="J445" s="103">
        <v>18</v>
      </c>
      <c r="K445" s="74"/>
      <c r="L445" s="76" t="s">
        <v>22</v>
      </c>
      <c r="M445" s="74"/>
      <c r="N445" s="76"/>
      <c r="O445" s="74"/>
      <c r="P445" s="103">
        <v>542790</v>
      </c>
      <c r="Q445" s="74"/>
      <c r="R445" s="76" t="s">
        <v>8775</v>
      </c>
      <c r="S445" s="74"/>
      <c r="T445" s="77">
        <v>46189</v>
      </c>
      <c r="U445" s="74"/>
      <c r="V445" s="76" t="s">
        <v>8119</v>
      </c>
      <c r="W445" s="74"/>
      <c r="X445" s="103">
        <v>2598140</v>
      </c>
      <c r="Y445" s="74"/>
      <c r="Z445" s="103">
        <v>2598140</v>
      </c>
      <c r="AA445" s="74"/>
      <c r="AB445" s="76" t="s">
        <v>8361</v>
      </c>
      <c r="AC445" s="74"/>
      <c r="AD445" s="76" t="s">
        <v>8362</v>
      </c>
      <c r="AE445" s="74"/>
      <c r="AF445" s="76" t="s">
        <v>6201</v>
      </c>
      <c r="AG445" s="74"/>
      <c r="AH445" s="76" t="s">
        <v>8363</v>
      </c>
      <c r="AI445" s="74"/>
      <c r="AJ445" s="140">
        <v>0</v>
      </c>
      <c r="AK445" s="140"/>
      <c r="AL445" s="74"/>
      <c r="AM445" s="74"/>
    </row>
    <row r="446" spans="1:39" ht="14.1" customHeight="1">
      <c r="A446" s="74"/>
      <c r="B446" s="76" t="s">
        <v>1946</v>
      </c>
      <c r="C446" s="74"/>
      <c r="D446" s="76" t="s">
        <v>8364</v>
      </c>
      <c r="E446" s="74"/>
      <c r="F446" s="76" t="s">
        <v>8454</v>
      </c>
      <c r="G446" s="74"/>
      <c r="H446" s="103">
        <v>24</v>
      </c>
      <c r="I446" s="74"/>
      <c r="J446" s="103">
        <v>24</v>
      </c>
      <c r="K446" s="74"/>
      <c r="L446" s="76" t="s">
        <v>8359</v>
      </c>
      <c r="M446" s="74"/>
      <c r="N446" s="76" t="s">
        <v>8366</v>
      </c>
      <c r="O446" s="74"/>
      <c r="P446" s="103">
        <v>2215560</v>
      </c>
      <c r="Q446" s="74"/>
      <c r="R446" s="76" t="s">
        <v>8776</v>
      </c>
      <c r="S446" s="74"/>
      <c r="T446" s="77">
        <v>46191</v>
      </c>
      <c r="U446" s="74"/>
      <c r="V446" s="76" t="s">
        <v>8093</v>
      </c>
      <c r="W446" s="74"/>
      <c r="X446" s="103">
        <v>2215560</v>
      </c>
      <c r="Y446" s="74"/>
      <c r="Z446" s="103">
        <v>2215560</v>
      </c>
      <c r="AA446" s="74"/>
      <c r="AB446" s="76" t="s">
        <v>8361</v>
      </c>
      <c r="AC446" s="74"/>
      <c r="AD446" s="76" t="s">
        <v>8362</v>
      </c>
      <c r="AE446" s="74"/>
      <c r="AF446" s="76" t="s">
        <v>6175</v>
      </c>
      <c r="AG446" s="74"/>
      <c r="AH446" s="76" t="s">
        <v>8363</v>
      </c>
      <c r="AI446" s="74"/>
      <c r="AJ446" s="140">
        <v>0</v>
      </c>
      <c r="AK446" s="140"/>
      <c r="AL446" s="74"/>
      <c r="AM446" s="74"/>
    </row>
    <row r="447" spans="1:39" ht="23.1" customHeight="1">
      <c r="A447" s="74"/>
      <c r="B447" s="76" t="s">
        <v>2791</v>
      </c>
      <c r="C447" s="74"/>
      <c r="D447" s="76" t="s">
        <v>8357</v>
      </c>
      <c r="E447" s="74"/>
      <c r="F447" s="76" t="s">
        <v>8703</v>
      </c>
      <c r="G447" s="74"/>
      <c r="H447" s="103">
        <v>20</v>
      </c>
      <c r="I447" s="74"/>
      <c r="J447" s="103">
        <v>20</v>
      </c>
      <c r="K447" s="74"/>
      <c r="L447" s="76" t="s">
        <v>1529</v>
      </c>
      <c r="M447" s="74"/>
      <c r="N447" s="76"/>
      <c r="O447" s="74"/>
      <c r="P447" s="103">
        <v>2055350</v>
      </c>
      <c r="Q447" s="74"/>
      <c r="R447" s="76" t="s">
        <v>8775</v>
      </c>
      <c r="S447" s="74"/>
      <c r="T447" s="77">
        <v>46189</v>
      </c>
      <c r="U447" s="74"/>
      <c r="V447" s="76" t="s">
        <v>8119</v>
      </c>
      <c r="W447" s="74"/>
      <c r="X447" s="103">
        <v>2598140</v>
      </c>
      <c r="Y447" s="74"/>
      <c r="Z447" s="103">
        <v>2598140</v>
      </c>
      <c r="AA447" s="74"/>
      <c r="AB447" s="76" t="s">
        <v>8361</v>
      </c>
      <c r="AC447" s="74"/>
      <c r="AD447" s="76" t="s">
        <v>8362</v>
      </c>
      <c r="AE447" s="74"/>
      <c r="AF447" s="76" t="s">
        <v>6201</v>
      </c>
      <c r="AG447" s="74"/>
      <c r="AH447" s="76" t="s">
        <v>8363</v>
      </c>
      <c r="AI447" s="74"/>
      <c r="AJ447" s="140">
        <v>0</v>
      </c>
      <c r="AK447" s="140"/>
      <c r="AL447" s="74"/>
      <c r="AM447" s="74"/>
    </row>
    <row r="448" spans="1:39" ht="14.1" customHeight="1">
      <c r="A448" s="74"/>
      <c r="B448" s="76" t="s">
        <v>3114</v>
      </c>
      <c r="C448" s="74"/>
      <c r="D448" s="76" t="s">
        <v>8369</v>
      </c>
      <c r="E448" s="74"/>
      <c r="F448" s="76" t="s">
        <v>8384</v>
      </c>
      <c r="G448" s="74"/>
      <c r="H448" s="103">
        <v>2</v>
      </c>
      <c r="I448" s="74"/>
      <c r="J448" s="103">
        <v>2</v>
      </c>
      <c r="K448" s="74"/>
      <c r="L448" s="76" t="s">
        <v>8359</v>
      </c>
      <c r="M448" s="74"/>
      <c r="N448" s="76" t="s">
        <v>8537</v>
      </c>
      <c r="O448" s="74"/>
      <c r="P448" s="103">
        <v>574610</v>
      </c>
      <c r="Q448" s="74"/>
      <c r="R448" s="76" t="s">
        <v>8777</v>
      </c>
      <c r="S448" s="74"/>
      <c r="T448" s="77">
        <v>46186</v>
      </c>
      <c r="U448" s="74"/>
      <c r="V448" s="76" t="s">
        <v>8017</v>
      </c>
      <c r="W448" s="74"/>
      <c r="X448" s="103">
        <v>1149220</v>
      </c>
      <c r="Y448" s="74"/>
      <c r="Z448" s="103">
        <v>1149220</v>
      </c>
      <c r="AA448" s="74"/>
      <c r="AB448" s="76" t="s">
        <v>8361</v>
      </c>
      <c r="AC448" s="74"/>
      <c r="AD448" s="76" t="s">
        <v>8362</v>
      </c>
      <c r="AE448" s="74"/>
      <c r="AF448" s="76" t="s">
        <v>6134</v>
      </c>
      <c r="AG448" s="74"/>
      <c r="AH448" s="76" t="s">
        <v>8363</v>
      </c>
      <c r="AI448" s="74"/>
      <c r="AJ448" s="140">
        <v>0</v>
      </c>
      <c r="AK448" s="140"/>
      <c r="AL448" s="74"/>
      <c r="AM448" s="74"/>
    </row>
    <row r="449" spans="1:39" ht="14.1" customHeight="1">
      <c r="A449" s="74"/>
      <c r="B449" s="76" t="s">
        <v>3115</v>
      </c>
      <c r="C449" s="74"/>
      <c r="D449" s="76" t="s">
        <v>8369</v>
      </c>
      <c r="E449" s="74"/>
      <c r="F449" s="76" t="s">
        <v>8688</v>
      </c>
      <c r="G449" s="74"/>
      <c r="H449" s="103">
        <v>2</v>
      </c>
      <c r="I449" s="74"/>
      <c r="J449" s="103">
        <v>2</v>
      </c>
      <c r="K449" s="74"/>
      <c r="L449" s="76" t="s">
        <v>8359</v>
      </c>
      <c r="M449" s="74"/>
      <c r="N449" s="76" t="s">
        <v>8537</v>
      </c>
      <c r="O449" s="74"/>
      <c r="P449" s="103">
        <v>574610</v>
      </c>
      <c r="Q449" s="74"/>
      <c r="R449" s="76" t="s">
        <v>8777</v>
      </c>
      <c r="S449" s="74"/>
      <c r="T449" s="77">
        <v>46186</v>
      </c>
      <c r="U449" s="74"/>
      <c r="V449" s="76" t="s">
        <v>8017</v>
      </c>
      <c r="W449" s="74"/>
      <c r="X449" s="103">
        <v>1149220</v>
      </c>
      <c r="Y449" s="74"/>
      <c r="Z449" s="103">
        <v>1149220</v>
      </c>
      <c r="AA449" s="74"/>
      <c r="AB449" s="76" t="s">
        <v>8361</v>
      </c>
      <c r="AC449" s="74"/>
      <c r="AD449" s="76" t="s">
        <v>8362</v>
      </c>
      <c r="AE449" s="74"/>
      <c r="AF449" s="76" t="s">
        <v>6134</v>
      </c>
      <c r="AG449" s="74"/>
      <c r="AH449" s="76" t="s">
        <v>8363</v>
      </c>
      <c r="AI449" s="74"/>
      <c r="AJ449" s="140">
        <v>0</v>
      </c>
      <c r="AK449" s="140"/>
      <c r="AL449" s="74"/>
      <c r="AM449" s="74"/>
    </row>
    <row r="450" spans="1:39" ht="23.1" customHeight="1">
      <c r="A450" s="74"/>
      <c r="B450" s="76" t="s">
        <v>1741</v>
      </c>
      <c r="C450" s="74"/>
      <c r="D450" s="76" t="s">
        <v>8364</v>
      </c>
      <c r="E450" s="74"/>
      <c r="F450" s="76" t="s">
        <v>8560</v>
      </c>
      <c r="G450" s="74"/>
      <c r="H450" s="103">
        <v>6</v>
      </c>
      <c r="I450" s="74"/>
      <c r="J450" s="103">
        <v>6</v>
      </c>
      <c r="K450" s="74"/>
      <c r="L450" s="76" t="s">
        <v>8359</v>
      </c>
      <c r="M450" s="74"/>
      <c r="N450" s="76" t="s">
        <v>8773</v>
      </c>
      <c r="O450" s="74"/>
      <c r="P450" s="103">
        <v>553890</v>
      </c>
      <c r="Q450" s="74"/>
      <c r="R450" s="76" t="s">
        <v>8774</v>
      </c>
      <c r="S450" s="74"/>
      <c r="T450" s="77">
        <v>46190</v>
      </c>
      <c r="U450" s="74"/>
      <c r="V450" s="76" t="s">
        <v>8215</v>
      </c>
      <c r="W450" s="74"/>
      <c r="X450" s="103">
        <v>2215560</v>
      </c>
      <c r="Y450" s="74"/>
      <c r="Z450" s="103">
        <v>2215560</v>
      </c>
      <c r="AA450" s="74"/>
      <c r="AB450" s="76" t="s">
        <v>8361</v>
      </c>
      <c r="AC450" s="74"/>
      <c r="AD450" s="76" t="s">
        <v>8362</v>
      </c>
      <c r="AE450" s="74"/>
      <c r="AF450" s="76" t="s">
        <v>6183</v>
      </c>
      <c r="AG450" s="74"/>
      <c r="AH450" s="76" t="s">
        <v>8363</v>
      </c>
      <c r="AI450" s="74"/>
      <c r="AJ450" s="140">
        <v>0</v>
      </c>
      <c r="AK450" s="140"/>
      <c r="AL450" s="74"/>
      <c r="AM450" s="74"/>
    </row>
    <row r="451" spans="1:39" ht="23.1" customHeight="1">
      <c r="A451" s="74"/>
      <c r="B451" s="76" t="s">
        <v>1765</v>
      </c>
      <c r="C451" s="74"/>
      <c r="D451" s="76" t="s">
        <v>8364</v>
      </c>
      <c r="E451" s="74"/>
      <c r="F451" s="76" t="s">
        <v>8778</v>
      </c>
      <c r="G451" s="74"/>
      <c r="H451" s="103">
        <v>12</v>
      </c>
      <c r="I451" s="74"/>
      <c r="J451" s="103">
        <v>12</v>
      </c>
      <c r="K451" s="74"/>
      <c r="L451" s="76" t="s">
        <v>8359</v>
      </c>
      <c r="M451" s="74"/>
      <c r="N451" s="76" t="s">
        <v>8773</v>
      </c>
      <c r="O451" s="74"/>
      <c r="P451" s="103">
        <v>1107780</v>
      </c>
      <c r="Q451" s="74"/>
      <c r="R451" s="76" t="s">
        <v>8774</v>
      </c>
      <c r="S451" s="74"/>
      <c r="T451" s="77">
        <v>46190</v>
      </c>
      <c r="U451" s="74"/>
      <c r="V451" s="76" t="s">
        <v>8215</v>
      </c>
      <c r="W451" s="74"/>
      <c r="X451" s="103">
        <v>2215560</v>
      </c>
      <c r="Y451" s="74"/>
      <c r="Z451" s="103">
        <v>2215560</v>
      </c>
      <c r="AA451" s="74"/>
      <c r="AB451" s="76" t="s">
        <v>8361</v>
      </c>
      <c r="AC451" s="74"/>
      <c r="AD451" s="76" t="s">
        <v>8362</v>
      </c>
      <c r="AE451" s="74"/>
      <c r="AF451" s="76" t="s">
        <v>6183</v>
      </c>
      <c r="AG451" s="74"/>
      <c r="AH451" s="76" t="s">
        <v>8363</v>
      </c>
      <c r="AI451" s="74"/>
      <c r="AJ451" s="140">
        <v>0</v>
      </c>
      <c r="AK451" s="140"/>
      <c r="AL451" s="74"/>
      <c r="AM451" s="74"/>
    </row>
    <row r="452" spans="1:39" ht="14.1" customHeight="1">
      <c r="A452" s="74"/>
      <c r="B452" s="76" t="s">
        <v>3115</v>
      </c>
      <c r="C452" s="74"/>
      <c r="D452" s="76" t="s">
        <v>8369</v>
      </c>
      <c r="E452" s="74"/>
      <c r="F452" s="76" t="s">
        <v>8688</v>
      </c>
      <c r="G452" s="74"/>
      <c r="H452" s="103">
        <v>2</v>
      </c>
      <c r="I452" s="74"/>
      <c r="J452" s="103">
        <v>2</v>
      </c>
      <c r="K452" s="74"/>
      <c r="L452" s="76" t="s">
        <v>8359</v>
      </c>
      <c r="M452" s="74"/>
      <c r="N452" s="76" t="s">
        <v>8537</v>
      </c>
      <c r="O452" s="74"/>
      <c r="P452" s="103">
        <v>574610</v>
      </c>
      <c r="Q452" s="74"/>
      <c r="R452" s="76" t="s">
        <v>8722</v>
      </c>
      <c r="S452" s="74"/>
      <c r="T452" s="77">
        <v>46186</v>
      </c>
      <c r="U452" s="74"/>
      <c r="V452" s="76" t="s">
        <v>8017</v>
      </c>
      <c r="W452" s="74"/>
      <c r="X452" s="103">
        <v>1149220</v>
      </c>
      <c r="Y452" s="74"/>
      <c r="Z452" s="103">
        <v>1149220</v>
      </c>
      <c r="AA452" s="74"/>
      <c r="AB452" s="76" t="s">
        <v>8361</v>
      </c>
      <c r="AC452" s="74"/>
      <c r="AD452" s="76" t="s">
        <v>8362</v>
      </c>
      <c r="AE452" s="74"/>
      <c r="AF452" s="76" t="s">
        <v>6134</v>
      </c>
      <c r="AG452" s="74"/>
      <c r="AH452" s="76" t="s">
        <v>8363</v>
      </c>
      <c r="AI452" s="74"/>
      <c r="AJ452" s="140">
        <v>0</v>
      </c>
      <c r="AK452" s="140"/>
      <c r="AL452" s="74"/>
      <c r="AM452" s="74"/>
    </row>
    <row r="453" spans="1:39" ht="14.1" customHeight="1">
      <c r="A453" s="74"/>
      <c r="B453" s="76" t="s">
        <v>4215</v>
      </c>
      <c r="C453" s="74"/>
      <c r="D453" s="76" t="s">
        <v>8369</v>
      </c>
      <c r="E453" s="74"/>
      <c r="F453" s="76" t="s">
        <v>8779</v>
      </c>
      <c r="G453" s="74"/>
      <c r="H453" s="103">
        <v>4</v>
      </c>
      <c r="I453" s="74"/>
      <c r="J453" s="103">
        <v>4</v>
      </c>
      <c r="K453" s="74"/>
      <c r="L453" s="76" t="s">
        <v>8359</v>
      </c>
      <c r="M453" s="74"/>
      <c r="N453" s="76"/>
      <c r="O453" s="74"/>
      <c r="P453" s="103">
        <v>276390</v>
      </c>
      <c r="Q453" s="74"/>
      <c r="R453" s="76" t="s">
        <v>8780</v>
      </c>
      <c r="S453" s="74"/>
      <c r="T453" s="77">
        <v>46188</v>
      </c>
      <c r="U453" s="74"/>
      <c r="V453" s="76" t="s">
        <v>8016</v>
      </c>
      <c r="W453" s="74"/>
      <c r="X453" s="103">
        <v>552780</v>
      </c>
      <c r="Y453" s="74"/>
      <c r="Z453" s="103">
        <v>552780</v>
      </c>
      <c r="AA453" s="74"/>
      <c r="AB453" s="76" t="s">
        <v>8361</v>
      </c>
      <c r="AC453" s="74"/>
      <c r="AD453" s="76" t="s">
        <v>8362</v>
      </c>
      <c r="AE453" s="74"/>
      <c r="AF453" s="76" t="s">
        <v>6134</v>
      </c>
      <c r="AG453" s="74"/>
      <c r="AH453" s="76" t="s">
        <v>8363</v>
      </c>
      <c r="AI453" s="74"/>
      <c r="AJ453" s="140">
        <v>0</v>
      </c>
      <c r="AK453" s="140"/>
      <c r="AL453" s="74"/>
      <c r="AM453" s="74"/>
    </row>
    <row r="454" spans="1:39" ht="14.1" customHeight="1">
      <c r="A454" s="74"/>
      <c r="B454" s="76" t="s">
        <v>4225</v>
      </c>
      <c r="C454" s="74"/>
      <c r="D454" s="76" t="s">
        <v>8369</v>
      </c>
      <c r="E454" s="74"/>
      <c r="F454" s="76" t="s">
        <v>8781</v>
      </c>
      <c r="G454" s="74"/>
      <c r="H454" s="103">
        <v>4</v>
      </c>
      <c r="I454" s="74"/>
      <c r="J454" s="103">
        <v>4</v>
      </c>
      <c r="K454" s="74"/>
      <c r="L454" s="76" t="s">
        <v>8359</v>
      </c>
      <c r="M454" s="74"/>
      <c r="N454" s="76"/>
      <c r="O454" s="74"/>
      <c r="P454" s="103">
        <v>276390</v>
      </c>
      <c r="Q454" s="74"/>
      <c r="R454" s="76" t="s">
        <v>8780</v>
      </c>
      <c r="S454" s="74"/>
      <c r="T454" s="77">
        <v>46188</v>
      </c>
      <c r="U454" s="74"/>
      <c r="V454" s="76" t="s">
        <v>8016</v>
      </c>
      <c r="W454" s="74"/>
      <c r="X454" s="103">
        <v>552780</v>
      </c>
      <c r="Y454" s="74"/>
      <c r="Z454" s="103">
        <v>552780</v>
      </c>
      <c r="AA454" s="74"/>
      <c r="AB454" s="76" t="s">
        <v>8361</v>
      </c>
      <c r="AC454" s="74"/>
      <c r="AD454" s="76" t="s">
        <v>8362</v>
      </c>
      <c r="AE454" s="74"/>
      <c r="AF454" s="76" t="s">
        <v>6134</v>
      </c>
      <c r="AG454" s="74"/>
      <c r="AH454" s="76" t="s">
        <v>8363</v>
      </c>
      <c r="AI454" s="74"/>
      <c r="AJ454" s="140">
        <v>0</v>
      </c>
      <c r="AK454" s="140"/>
      <c r="AL454" s="74"/>
      <c r="AM454" s="74"/>
    </row>
    <row r="455" spans="1:39" ht="23.1" customHeight="1">
      <c r="A455" s="74"/>
      <c r="B455" s="76" t="s">
        <v>765</v>
      </c>
      <c r="C455" s="74"/>
      <c r="D455" s="76" t="s">
        <v>8387</v>
      </c>
      <c r="E455" s="74"/>
      <c r="F455" s="76" t="s">
        <v>8604</v>
      </c>
      <c r="G455" s="74"/>
      <c r="H455" s="103">
        <v>10</v>
      </c>
      <c r="I455" s="74"/>
      <c r="J455" s="103">
        <v>10</v>
      </c>
      <c r="K455" s="74"/>
      <c r="L455" s="76" t="s">
        <v>147</v>
      </c>
      <c r="M455" s="74"/>
      <c r="N455" s="76" t="s">
        <v>8782</v>
      </c>
      <c r="O455" s="74"/>
      <c r="P455" s="103">
        <v>2640875</v>
      </c>
      <c r="Q455" s="74"/>
      <c r="R455" s="76" t="s">
        <v>8783</v>
      </c>
      <c r="S455" s="74"/>
      <c r="T455" s="77">
        <v>46193</v>
      </c>
      <c r="U455" s="74"/>
      <c r="V455" s="76" t="s">
        <v>8479</v>
      </c>
      <c r="W455" s="74"/>
      <c r="X455" s="103">
        <v>2640875</v>
      </c>
      <c r="Y455" s="74"/>
      <c r="Z455" s="103">
        <v>2640875</v>
      </c>
      <c r="AA455" s="74"/>
      <c r="AB455" s="76" t="s">
        <v>8361</v>
      </c>
      <c r="AC455" s="74"/>
      <c r="AD455" s="76" t="s">
        <v>8362</v>
      </c>
      <c r="AE455" s="74"/>
      <c r="AF455" s="76" t="s">
        <v>6134</v>
      </c>
      <c r="AG455" s="74"/>
      <c r="AH455" s="76" t="s">
        <v>8363</v>
      </c>
      <c r="AI455" s="74"/>
      <c r="AJ455" s="140">
        <v>0</v>
      </c>
      <c r="AK455" s="140"/>
      <c r="AL455" s="74"/>
      <c r="AM455" s="74"/>
    </row>
    <row r="456" spans="1:39" ht="14.1" customHeight="1">
      <c r="A456" s="74"/>
      <c r="B456" s="76" t="s">
        <v>1117</v>
      </c>
      <c r="C456" s="74"/>
      <c r="D456" s="76" t="s">
        <v>8364</v>
      </c>
      <c r="E456" s="74"/>
      <c r="F456" s="76" t="s">
        <v>8374</v>
      </c>
      <c r="G456" s="74"/>
      <c r="H456" s="103">
        <v>1</v>
      </c>
      <c r="I456" s="74"/>
      <c r="J456" s="103">
        <v>4</v>
      </c>
      <c r="K456" s="74"/>
      <c r="L456" s="76" t="s">
        <v>22</v>
      </c>
      <c r="M456" s="74"/>
      <c r="N456" s="76" t="s">
        <v>8375</v>
      </c>
      <c r="O456" s="74"/>
      <c r="P456" s="103">
        <v>687090</v>
      </c>
      <c r="Q456" s="74"/>
      <c r="R456" s="76" t="s">
        <v>8784</v>
      </c>
      <c r="S456" s="74"/>
      <c r="T456" s="77">
        <v>46189</v>
      </c>
      <c r="U456" s="74"/>
      <c r="V456" s="76" t="s">
        <v>8785</v>
      </c>
      <c r="W456" s="74"/>
      <c r="X456" s="103">
        <v>687090</v>
      </c>
      <c r="Y456" s="74"/>
      <c r="Z456" s="103">
        <v>687090</v>
      </c>
      <c r="AA456" s="74"/>
      <c r="AB456" s="76" t="s">
        <v>8361</v>
      </c>
      <c r="AC456" s="74"/>
      <c r="AD456" s="76" t="s">
        <v>8362</v>
      </c>
      <c r="AE456" s="74"/>
      <c r="AF456" s="76" t="s">
        <v>6124</v>
      </c>
      <c r="AG456" s="74"/>
      <c r="AH456" s="76" t="s">
        <v>8363</v>
      </c>
      <c r="AI456" s="74"/>
      <c r="AJ456" s="140">
        <v>0</v>
      </c>
      <c r="AK456" s="140"/>
      <c r="AL456" s="74"/>
      <c r="AM456" s="74"/>
    </row>
    <row r="457" spans="1:39" ht="14.1" customHeight="1">
      <c r="A457" s="74"/>
      <c r="B457" s="76" t="s">
        <v>778</v>
      </c>
      <c r="C457" s="74"/>
      <c r="D457" s="76" t="s">
        <v>8364</v>
      </c>
      <c r="E457" s="74"/>
      <c r="F457" s="76" t="s">
        <v>8644</v>
      </c>
      <c r="G457" s="74"/>
      <c r="H457" s="103">
        <v>1</v>
      </c>
      <c r="I457" s="74"/>
      <c r="J457" s="103">
        <v>4</v>
      </c>
      <c r="K457" s="74"/>
      <c r="L457" s="76" t="s">
        <v>22</v>
      </c>
      <c r="M457" s="74"/>
      <c r="N457" s="76" t="s">
        <v>8443</v>
      </c>
      <c r="O457" s="74"/>
      <c r="P457" s="103">
        <v>641580</v>
      </c>
      <c r="Q457" s="74"/>
      <c r="R457" s="76" t="s">
        <v>8786</v>
      </c>
      <c r="S457" s="74"/>
      <c r="T457" s="77">
        <v>46190</v>
      </c>
      <c r="U457" s="74"/>
      <c r="V457" s="76" t="s">
        <v>8227</v>
      </c>
      <c r="W457" s="74"/>
      <c r="X457" s="103">
        <v>1454285</v>
      </c>
      <c r="Y457" s="74"/>
      <c r="Z457" s="103">
        <v>1454285</v>
      </c>
      <c r="AA457" s="74"/>
      <c r="AB457" s="76" t="s">
        <v>8361</v>
      </c>
      <c r="AC457" s="74"/>
      <c r="AD457" s="76" t="s">
        <v>8362</v>
      </c>
      <c r="AE457" s="74"/>
      <c r="AF457" s="76" t="s">
        <v>6183</v>
      </c>
      <c r="AG457" s="74"/>
      <c r="AH457" s="76" t="s">
        <v>8363</v>
      </c>
      <c r="AI457" s="74"/>
      <c r="AJ457" s="140">
        <v>0</v>
      </c>
      <c r="AK457" s="140"/>
      <c r="AL457" s="74"/>
      <c r="AM457" s="74"/>
    </row>
    <row r="458" spans="1:39" ht="0.95" customHeight="1">
      <c r="A458" s="74"/>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c r="AA458" s="141"/>
      <c r="AB458" s="141"/>
      <c r="AC458" s="141"/>
      <c r="AD458" s="141"/>
      <c r="AE458" s="141"/>
      <c r="AF458" s="141"/>
      <c r="AG458" s="141"/>
      <c r="AH458" s="141"/>
      <c r="AI458" s="141"/>
      <c r="AJ458" s="141"/>
      <c r="AK458" s="141"/>
      <c r="AL458" s="141"/>
      <c r="AM458" s="74"/>
    </row>
    <row r="459" spans="1:39" ht="12.95" customHeight="1">
      <c r="A459" s="74"/>
      <c r="B459" s="142" t="s">
        <v>8411</v>
      </c>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c r="AA459" s="142"/>
      <c r="AB459" s="142"/>
      <c r="AC459" s="142"/>
      <c r="AD459" s="142"/>
      <c r="AE459" s="142"/>
      <c r="AF459" s="142"/>
      <c r="AG459" s="142"/>
      <c r="AH459" s="142"/>
      <c r="AI459" s="142"/>
      <c r="AJ459" s="142"/>
      <c r="AK459" s="142"/>
      <c r="AL459" s="142"/>
      <c r="AM459" s="74"/>
    </row>
    <row r="460" spans="1:39" ht="12.95" customHeight="1">
      <c r="A460" s="74"/>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c r="AA460" s="142"/>
      <c r="AB460" s="142"/>
      <c r="AC460" s="142"/>
      <c r="AD460" s="142"/>
      <c r="AE460" s="142"/>
      <c r="AF460" s="142"/>
      <c r="AG460" s="142"/>
      <c r="AH460" s="142"/>
      <c r="AI460" s="142"/>
      <c r="AJ460" s="142"/>
      <c r="AK460" s="142"/>
      <c r="AL460" s="142"/>
      <c r="AM460" s="74"/>
    </row>
    <row r="461" spans="1:39" ht="12.95" customHeight="1">
      <c r="A461" s="74"/>
      <c r="B461" s="143" t="s">
        <v>8412</v>
      </c>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43"/>
      <c r="AE461" s="143"/>
      <c r="AF461" s="143"/>
      <c r="AG461" s="143"/>
      <c r="AH461" s="143"/>
      <c r="AI461" s="143"/>
      <c r="AJ461" s="143"/>
      <c r="AK461" s="143"/>
      <c r="AL461" s="143"/>
      <c r="AM461" s="74"/>
    </row>
    <row r="462" spans="1:39" ht="12.95" customHeight="1">
      <c r="A462" s="74"/>
      <c r="B462" s="144" t="s">
        <v>8787</v>
      </c>
      <c r="C462" s="144"/>
      <c r="D462" s="144"/>
      <c r="E462" s="144"/>
      <c r="F462" s="144"/>
      <c r="G462" s="144"/>
      <c r="H462" s="144"/>
      <c r="I462" s="144"/>
      <c r="J462" s="144"/>
      <c r="K462" s="144"/>
      <c r="L462" s="144"/>
      <c r="M462" s="144"/>
      <c r="N462" s="144"/>
      <c r="O462" s="144"/>
      <c r="P462" s="144"/>
      <c r="Q462" s="144"/>
      <c r="R462" s="144"/>
      <c r="S462" s="144"/>
      <c r="T462" s="144"/>
      <c r="U462" s="144"/>
      <c r="V462" s="144"/>
      <c r="W462" s="144"/>
      <c r="X462" s="144"/>
      <c r="Y462" s="144"/>
      <c r="Z462" s="144"/>
      <c r="AA462" s="144"/>
      <c r="AB462" s="144"/>
      <c r="AC462" s="144"/>
      <c r="AD462" s="144"/>
      <c r="AE462" s="144"/>
      <c r="AF462" s="144"/>
      <c r="AG462" s="144"/>
      <c r="AH462" s="144"/>
      <c r="AI462" s="144"/>
      <c r="AJ462" s="144"/>
      <c r="AK462" s="143" t="s">
        <v>8414</v>
      </c>
      <c r="AL462" s="143"/>
      <c r="AM462" s="74"/>
    </row>
    <row r="463" spans="1:39" ht="17.100000000000001" customHeight="1">
      <c r="A463" s="74"/>
      <c r="B463" s="135" t="s">
        <v>8339</v>
      </c>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c r="AM463" s="74"/>
    </row>
    <row r="464" spans="1:39" ht="23.1" customHeight="1">
      <c r="A464" s="74"/>
      <c r="B464" s="136" t="s">
        <v>8340</v>
      </c>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c r="AC464" s="136"/>
      <c r="AD464" s="136"/>
      <c r="AE464" s="136"/>
      <c r="AF464" s="136"/>
      <c r="AG464" s="136"/>
      <c r="AH464" s="136"/>
      <c r="AI464" s="136"/>
      <c r="AJ464" s="136"/>
      <c r="AK464" s="136"/>
      <c r="AL464" s="136"/>
      <c r="AM464" s="74"/>
    </row>
    <row r="465" spans="1:39" ht="15.95" customHeight="1">
      <c r="A465" s="74"/>
      <c r="B465" s="137" t="s">
        <v>8341</v>
      </c>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c r="AB465" s="137"/>
      <c r="AC465" s="137"/>
      <c r="AD465" s="137"/>
      <c r="AE465" s="137"/>
      <c r="AF465" s="137"/>
      <c r="AG465" s="137"/>
      <c r="AH465" s="137"/>
      <c r="AI465" s="137"/>
      <c r="AJ465" s="137"/>
      <c r="AK465" s="137"/>
      <c r="AL465" s="137"/>
      <c r="AM465" s="74"/>
    </row>
    <row r="466" spans="1:39" ht="12" customHeight="1">
      <c r="A466" s="74"/>
      <c r="B466" s="138" t="s">
        <v>8342</v>
      </c>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M466" s="74"/>
    </row>
    <row r="467" spans="1:39" ht="44.1" customHeight="1">
      <c r="A467" s="74"/>
      <c r="B467" s="75" t="s">
        <v>8343</v>
      </c>
      <c r="C467" s="74"/>
      <c r="D467" s="75" t="s">
        <v>8344</v>
      </c>
      <c r="E467" s="74"/>
      <c r="F467" s="75" t="s">
        <v>8345</v>
      </c>
      <c r="G467" s="74"/>
      <c r="H467" s="104" t="s">
        <v>6103</v>
      </c>
      <c r="I467" s="74"/>
      <c r="J467" s="104" t="s">
        <v>8346</v>
      </c>
      <c r="K467" s="74"/>
      <c r="L467" s="75" t="s">
        <v>8347</v>
      </c>
      <c r="M467" s="74"/>
      <c r="N467" s="75" t="s">
        <v>8348</v>
      </c>
      <c r="O467" s="74"/>
      <c r="P467" s="104" t="s">
        <v>8349</v>
      </c>
      <c r="Q467" s="74"/>
      <c r="R467" s="75" t="s">
        <v>8350</v>
      </c>
      <c r="S467" s="74"/>
      <c r="T467" s="75" t="s">
        <v>6100</v>
      </c>
      <c r="U467" s="74"/>
      <c r="V467" s="75" t="s">
        <v>8007</v>
      </c>
      <c r="W467" s="74"/>
      <c r="X467" s="104" t="s">
        <v>8351</v>
      </c>
      <c r="Y467" s="74"/>
      <c r="Z467" s="104" t="s">
        <v>8008</v>
      </c>
      <c r="AA467" s="74"/>
      <c r="AB467" s="75" t="s">
        <v>8352</v>
      </c>
      <c r="AC467" s="74"/>
      <c r="AD467" s="75" t="s">
        <v>8353</v>
      </c>
      <c r="AE467" s="74"/>
      <c r="AF467" s="75" t="s">
        <v>8354</v>
      </c>
      <c r="AG467" s="74"/>
      <c r="AH467" s="75" t="s">
        <v>8355</v>
      </c>
      <c r="AI467" s="74"/>
      <c r="AJ467" s="139" t="s">
        <v>8356</v>
      </c>
      <c r="AK467" s="139"/>
      <c r="AL467" s="74"/>
      <c r="AM467" s="74"/>
    </row>
    <row r="468" spans="1:39" ht="14.1" customHeight="1">
      <c r="A468" s="74"/>
      <c r="B468" s="76" t="s">
        <v>780</v>
      </c>
      <c r="C468" s="74"/>
      <c r="D468" s="76" t="s">
        <v>8364</v>
      </c>
      <c r="E468" s="74"/>
      <c r="F468" s="76" t="s">
        <v>8526</v>
      </c>
      <c r="G468" s="74"/>
      <c r="H468" s="103">
        <v>1</v>
      </c>
      <c r="I468" s="74"/>
      <c r="J468" s="103">
        <v>1</v>
      </c>
      <c r="K468" s="74"/>
      <c r="L468" s="76" t="s">
        <v>147</v>
      </c>
      <c r="M468" s="74"/>
      <c r="N468" s="76" t="s">
        <v>8443</v>
      </c>
      <c r="O468" s="74"/>
      <c r="P468" s="103">
        <v>812705</v>
      </c>
      <c r="Q468" s="74"/>
      <c r="R468" s="76" t="s">
        <v>8786</v>
      </c>
      <c r="S468" s="74"/>
      <c r="T468" s="77">
        <v>46190</v>
      </c>
      <c r="U468" s="74"/>
      <c r="V468" s="76" t="s">
        <v>8227</v>
      </c>
      <c r="W468" s="74"/>
      <c r="X468" s="103">
        <v>1454285</v>
      </c>
      <c r="Y468" s="74"/>
      <c r="Z468" s="103">
        <v>1454285</v>
      </c>
      <c r="AA468" s="74"/>
      <c r="AB468" s="76" t="s">
        <v>8361</v>
      </c>
      <c r="AC468" s="74"/>
      <c r="AD468" s="76" t="s">
        <v>8362</v>
      </c>
      <c r="AE468" s="74"/>
      <c r="AF468" s="76" t="s">
        <v>6183</v>
      </c>
      <c r="AG468" s="74"/>
      <c r="AH468" s="76" t="s">
        <v>8363</v>
      </c>
      <c r="AI468" s="74"/>
      <c r="AJ468" s="140">
        <v>0</v>
      </c>
      <c r="AK468" s="140"/>
      <c r="AL468" s="74"/>
      <c r="AM468" s="74"/>
    </row>
    <row r="469" spans="1:39" ht="14.1" customHeight="1">
      <c r="A469" s="74"/>
      <c r="B469" s="76" t="s">
        <v>1235</v>
      </c>
      <c r="C469" s="74"/>
      <c r="D469" s="76" t="s">
        <v>8364</v>
      </c>
      <c r="E469" s="74"/>
      <c r="F469" s="76" t="s">
        <v>8455</v>
      </c>
      <c r="G469" s="74"/>
      <c r="H469" s="103">
        <v>2</v>
      </c>
      <c r="I469" s="74"/>
      <c r="J469" s="103">
        <v>2</v>
      </c>
      <c r="K469" s="74"/>
      <c r="L469" s="76" t="s">
        <v>147</v>
      </c>
      <c r="M469" s="74"/>
      <c r="N469" s="76" t="s">
        <v>8375</v>
      </c>
      <c r="O469" s="74"/>
      <c r="P469" s="103">
        <v>1620600</v>
      </c>
      <c r="Q469" s="74"/>
      <c r="R469" s="76" t="s">
        <v>8788</v>
      </c>
      <c r="S469" s="74"/>
      <c r="T469" s="77">
        <v>46189</v>
      </c>
      <c r="U469" s="74"/>
      <c r="V469" s="76" t="s">
        <v>8029</v>
      </c>
      <c r="W469" s="74"/>
      <c r="X469" s="103">
        <v>1620600</v>
      </c>
      <c r="Y469" s="74"/>
      <c r="Z469" s="103">
        <v>1620600</v>
      </c>
      <c r="AA469" s="74"/>
      <c r="AB469" s="76" t="s">
        <v>8361</v>
      </c>
      <c r="AC469" s="74"/>
      <c r="AD469" s="76" t="s">
        <v>8362</v>
      </c>
      <c r="AE469" s="74"/>
      <c r="AF469" s="76" t="s">
        <v>6134</v>
      </c>
      <c r="AG469" s="74"/>
      <c r="AH469" s="76" t="s">
        <v>8363</v>
      </c>
      <c r="AI469" s="74"/>
      <c r="AJ469" s="140">
        <v>0</v>
      </c>
      <c r="AK469" s="140"/>
      <c r="AL469" s="74"/>
      <c r="AM469" s="74"/>
    </row>
    <row r="470" spans="1:39" ht="14.1" customHeight="1">
      <c r="A470" s="74"/>
      <c r="B470" s="76" t="s">
        <v>626</v>
      </c>
      <c r="C470" s="74"/>
      <c r="D470" s="76" t="s">
        <v>8369</v>
      </c>
      <c r="E470" s="74"/>
      <c r="F470" s="76" t="s">
        <v>8646</v>
      </c>
      <c r="G470" s="74"/>
      <c r="H470" s="103">
        <v>2</v>
      </c>
      <c r="I470" s="74"/>
      <c r="J470" s="103">
        <v>2</v>
      </c>
      <c r="K470" s="74"/>
      <c r="L470" s="76" t="s">
        <v>147</v>
      </c>
      <c r="M470" s="74"/>
      <c r="N470" s="76" t="s">
        <v>8443</v>
      </c>
      <c r="O470" s="74"/>
      <c r="P470" s="103">
        <v>743944.2</v>
      </c>
      <c r="Q470" s="74"/>
      <c r="R470" s="76" t="s">
        <v>8789</v>
      </c>
      <c r="S470" s="74"/>
      <c r="T470" s="77">
        <v>46192</v>
      </c>
      <c r="U470" s="74"/>
      <c r="V470" s="76" t="s">
        <v>8215</v>
      </c>
      <c r="W470" s="74"/>
      <c r="X470" s="103">
        <v>743944.2</v>
      </c>
      <c r="Y470" s="74"/>
      <c r="Z470" s="103">
        <v>743944.2</v>
      </c>
      <c r="AA470" s="74"/>
      <c r="AB470" s="76" t="s">
        <v>8361</v>
      </c>
      <c r="AC470" s="74"/>
      <c r="AD470" s="76" t="s">
        <v>8362</v>
      </c>
      <c r="AE470" s="74"/>
      <c r="AF470" s="76" t="s">
        <v>6183</v>
      </c>
      <c r="AG470" s="74"/>
      <c r="AH470" s="76" t="s">
        <v>8363</v>
      </c>
      <c r="AI470" s="74"/>
      <c r="AJ470" s="140">
        <v>0</v>
      </c>
      <c r="AK470" s="140"/>
      <c r="AL470" s="74"/>
      <c r="AM470" s="74"/>
    </row>
    <row r="471" spans="1:39" ht="14.1" customHeight="1">
      <c r="A471" s="74"/>
      <c r="B471" s="76" t="s">
        <v>1471</v>
      </c>
      <c r="C471" s="74"/>
      <c r="D471" s="76" t="s">
        <v>8364</v>
      </c>
      <c r="E471" s="74"/>
      <c r="F471" s="76" t="s">
        <v>8790</v>
      </c>
      <c r="G471" s="74"/>
      <c r="H471" s="103">
        <v>1</v>
      </c>
      <c r="I471" s="74"/>
      <c r="J471" s="103">
        <v>1</v>
      </c>
      <c r="K471" s="74"/>
      <c r="L471" s="76" t="s">
        <v>147</v>
      </c>
      <c r="M471" s="74"/>
      <c r="N471" s="76" t="s">
        <v>8426</v>
      </c>
      <c r="O471" s="74"/>
      <c r="P471" s="103">
        <v>1020737.5</v>
      </c>
      <c r="Q471" s="74"/>
      <c r="R471" s="76" t="s">
        <v>8791</v>
      </c>
      <c r="S471" s="74"/>
      <c r="T471" s="77">
        <v>46190</v>
      </c>
      <c r="U471" s="74"/>
      <c r="V471" s="76" t="s">
        <v>8086</v>
      </c>
      <c r="W471" s="74"/>
      <c r="X471" s="103">
        <v>1020737.5</v>
      </c>
      <c r="Y471" s="74"/>
      <c r="Z471" s="103">
        <v>1020737.5</v>
      </c>
      <c r="AA471" s="74"/>
      <c r="AB471" s="76" t="s">
        <v>8361</v>
      </c>
      <c r="AC471" s="74"/>
      <c r="AD471" s="76" t="s">
        <v>8362</v>
      </c>
      <c r="AE471" s="74"/>
      <c r="AF471" s="76" t="s">
        <v>6143</v>
      </c>
      <c r="AG471" s="74"/>
      <c r="AH471" s="76" t="s">
        <v>8363</v>
      </c>
      <c r="AI471" s="74"/>
      <c r="AJ471" s="140">
        <v>0</v>
      </c>
      <c r="AK471" s="140"/>
      <c r="AL471" s="74"/>
      <c r="AM471" s="74"/>
    </row>
    <row r="472" spans="1:39" ht="14.1" customHeight="1">
      <c r="A472" s="74"/>
      <c r="B472" s="76" t="s">
        <v>2667</v>
      </c>
      <c r="C472" s="74"/>
      <c r="D472" s="76" t="s">
        <v>8364</v>
      </c>
      <c r="E472" s="74"/>
      <c r="F472" s="76" t="s">
        <v>8577</v>
      </c>
      <c r="G472" s="74"/>
      <c r="H472" s="103">
        <v>8</v>
      </c>
      <c r="I472" s="74"/>
      <c r="J472" s="103">
        <v>8</v>
      </c>
      <c r="K472" s="74"/>
      <c r="L472" s="76" t="s">
        <v>8359</v>
      </c>
      <c r="M472" s="74"/>
      <c r="N472" s="76" t="s">
        <v>8578</v>
      </c>
      <c r="O472" s="74"/>
      <c r="P472" s="103">
        <v>761460</v>
      </c>
      <c r="Q472" s="74"/>
      <c r="R472" s="76" t="s">
        <v>8792</v>
      </c>
      <c r="S472" s="74"/>
      <c r="T472" s="77">
        <v>46188</v>
      </c>
      <c r="U472" s="74"/>
      <c r="V472" s="76" t="s">
        <v>8296</v>
      </c>
      <c r="W472" s="74"/>
      <c r="X472" s="103">
        <v>2284380</v>
      </c>
      <c r="Y472" s="74"/>
      <c r="Z472" s="103">
        <v>2284380</v>
      </c>
      <c r="AA472" s="74"/>
      <c r="AB472" s="76" t="s">
        <v>8361</v>
      </c>
      <c r="AC472" s="74"/>
      <c r="AD472" s="76" t="s">
        <v>8362</v>
      </c>
      <c r="AE472" s="74"/>
      <c r="AF472" s="76" t="s">
        <v>6287</v>
      </c>
      <c r="AG472" s="74"/>
      <c r="AH472" s="76" t="s">
        <v>8363</v>
      </c>
      <c r="AI472" s="74"/>
      <c r="AJ472" s="140">
        <v>0</v>
      </c>
      <c r="AK472" s="140"/>
      <c r="AL472" s="74"/>
      <c r="AM472" s="74"/>
    </row>
    <row r="473" spans="1:39" ht="14.1" customHeight="1">
      <c r="A473" s="74"/>
      <c r="B473" s="76" t="s">
        <v>192</v>
      </c>
      <c r="C473" s="74"/>
      <c r="D473" s="76" t="s">
        <v>8369</v>
      </c>
      <c r="E473" s="74"/>
      <c r="F473" s="76" t="s">
        <v>8793</v>
      </c>
      <c r="G473" s="74"/>
      <c r="H473" s="103">
        <v>12</v>
      </c>
      <c r="I473" s="74"/>
      <c r="J473" s="103">
        <v>12</v>
      </c>
      <c r="K473" s="74"/>
      <c r="L473" s="76" t="s">
        <v>8359</v>
      </c>
      <c r="M473" s="74"/>
      <c r="N473" s="76"/>
      <c r="O473" s="74"/>
      <c r="P473" s="103">
        <v>809190</v>
      </c>
      <c r="Q473" s="74"/>
      <c r="R473" s="76" t="s">
        <v>8794</v>
      </c>
      <c r="S473" s="74"/>
      <c r="T473" s="77">
        <v>46188</v>
      </c>
      <c r="U473" s="74"/>
      <c r="V473" s="76" t="s">
        <v>8299</v>
      </c>
      <c r="W473" s="74"/>
      <c r="X473" s="103">
        <v>1395270</v>
      </c>
      <c r="Y473" s="74"/>
      <c r="Z473" s="103">
        <v>1395270</v>
      </c>
      <c r="AA473" s="74"/>
      <c r="AB473" s="76" t="s">
        <v>8361</v>
      </c>
      <c r="AC473" s="74"/>
      <c r="AD473" s="76" t="s">
        <v>8362</v>
      </c>
      <c r="AE473" s="74"/>
      <c r="AF473" s="76" t="s">
        <v>6188</v>
      </c>
      <c r="AG473" s="74"/>
      <c r="AH473" s="76" t="s">
        <v>8363</v>
      </c>
      <c r="AI473" s="74"/>
      <c r="AJ473" s="140">
        <v>0</v>
      </c>
      <c r="AK473" s="140"/>
      <c r="AL473" s="74"/>
      <c r="AM473" s="74"/>
    </row>
    <row r="474" spans="1:39" ht="14.1" customHeight="1">
      <c r="A474" s="74"/>
      <c r="B474" s="76" t="s">
        <v>427</v>
      </c>
      <c r="C474" s="74"/>
      <c r="D474" s="76" t="s">
        <v>8369</v>
      </c>
      <c r="E474" s="74"/>
      <c r="F474" s="76" t="s">
        <v>8795</v>
      </c>
      <c r="G474" s="74"/>
      <c r="H474" s="103">
        <v>12</v>
      </c>
      <c r="I474" s="74"/>
      <c r="J474" s="103">
        <v>12</v>
      </c>
      <c r="K474" s="74"/>
      <c r="L474" s="76" t="s">
        <v>8359</v>
      </c>
      <c r="M474" s="74"/>
      <c r="N474" s="76"/>
      <c r="O474" s="74"/>
      <c r="P474" s="103">
        <v>586080</v>
      </c>
      <c r="Q474" s="74"/>
      <c r="R474" s="76" t="s">
        <v>8794</v>
      </c>
      <c r="S474" s="74"/>
      <c r="T474" s="77">
        <v>46188</v>
      </c>
      <c r="U474" s="74"/>
      <c r="V474" s="76" t="s">
        <v>8299</v>
      </c>
      <c r="W474" s="74"/>
      <c r="X474" s="103">
        <v>1395270</v>
      </c>
      <c r="Y474" s="74"/>
      <c r="Z474" s="103">
        <v>1395270</v>
      </c>
      <c r="AA474" s="74"/>
      <c r="AB474" s="76" t="s">
        <v>8361</v>
      </c>
      <c r="AC474" s="74"/>
      <c r="AD474" s="76" t="s">
        <v>8362</v>
      </c>
      <c r="AE474" s="74"/>
      <c r="AF474" s="76" t="s">
        <v>6188</v>
      </c>
      <c r="AG474" s="74"/>
      <c r="AH474" s="76" t="s">
        <v>8363</v>
      </c>
      <c r="AI474" s="74"/>
      <c r="AJ474" s="140">
        <v>0</v>
      </c>
      <c r="AK474" s="140"/>
      <c r="AL474" s="74"/>
      <c r="AM474" s="74"/>
    </row>
    <row r="475" spans="1:39" ht="14.1" customHeight="1">
      <c r="A475" s="74"/>
      <c r="B475" s="76" t="s">
        <v>2669</v>
      </c>
      <c r="C475" s="74"/>
      <c r="D475" s="76" t="s">
        <v>8364</v>
      </c>
      <c r="E475" s="74"/>
      <c r="F475" s="76" t="s">
        <v>8796</v>
      </c>
      <c r="G475" s="74"/>
      <c r="H475" s="103">
        <v>3</v>
      </c>
      <c r="I475" s="74"/>
      <c r="J475" s="103">
        <v>3</v>
      </c>
      <c r="K475" s="74"/>
      <c r="L475" s="76" t="s">
        <v>8359</v>
      </c>
      <c r="M475" s="74"/>
      <c r="N475" s="76" t="s">
        <v>8578</v>
      </c>
      <c r="O475" s="74"/>
      <c r="P475" s="103">
        <v>285547.5</v>
      </c>
      <c r="Q475" s="74"/>
      <c r="R475" s="76" t="s">
        <v>8629</v>
      </c>
      <c r="S475" s="74"/>
      <c r="T475" s="77">
        <v>46190</v>
      </c>
      <c r="U475" s="74"/>
      <c r="V475" s="76" t="s">
        <v>8130</v>
      </c>
      <c r="W475" s="74"/>
      <c r="X475" s="103">
        <v>1713285</v>
      </c>
      <c r="Y475" s="74"/>
      <c r="Z475" s="103">
        <v>1713285</v>
      </c>
      <c r="AA475" s="74"/>
      <c r="AB475" s="76" t="s">
        <v>8361</v>
      </c>
      <c r="AC475" s="74"/>
      <c r="AD475" s="76" t="s">
        <v>8362</v>
      </c>
      <c r="AE475" s="74"/>
      <c r="AF475" s="76" t="s">
        <v>8397</v>
      </c>
      <c r="AG475" s="74"/>
      <c r="AH475" s="76" t="s">
        <v>8363</v>
      </c>
      <c r="AI475" s="74"/>
      <c r="AJ475" s="140">
        <v>0</v>
      </c>
      <c r="AK475" s="140"/>
      <c r="AL475" s="74"/>
      <c r="AM475" s="74"/>
    </row>
    <row r="476" spans="1:39" ht="14.1" customHeight="1">
      <c r="A476" s="74"/>
      <c r="B476" s="76" t="s">
        <v>2685</v>
      </c>
      <c r="C476" s="74"/>
      <c r="D476" s="76" t="s">
        <v>8364</v>
      </c>
      <c r="E476" s="74"/>
      <c r="F476" s="76" t="s">
        <v>8754</v>
      </c>
      <c r="G476" s="74"/>
      <c r="H476" s="103">
        <v>3</v>
      </c>
      <c r="I476" s="74"/>
      <c r="J476" s="103">
        <v>3</v>
      </c>
      <c r="K476" s="74"/>
      <c r="L476" s="76" t="s">
        <v>8359</v>
      </c>
      <c r="M476" s="74"/>
      <c r="N476" s="76" t="s">
        <v>8578</v>
      </c>
      <c r="O476" s="74"/>
      <c r="P476" s="103">
        <v>285547.5</v>
      </c>
      <c r="Q476" s="74"/>
      <c r="R476" s="76" t="s">
        <v>8629</v>
      </c>
      <c r="S476" s="74"/>
      <c r="T476" s="77">
        <v>46190</v>
      </c>
      <c r="U476" s="74"/>
      <c r="V476" s="76" t="s">
        <v>8130</v>
      </c>
      <c r="W476" s="74"/>
      <c r="X476" s="103">
        <v>1713285</v>
      </c>
      <c r="Y476" s="74"/>
      <c r="Z476" s="103">
        <v>1713285</v>
      </c>
      <c r="AA476" s="74"/>
      <c r="AB476" s="76" t="s">
        <v>8361</v>
      </c>
      <c r="AC476" s="74"/>
      <c r="AD476" s="76" t="s">
        <v>8362</v>
      </c>
      <c r="AE476" s="74"/>
      <c r="AF476" s="76" t="s">
        <v>8397</v>
      </c>
      <c r="AG476" s="74"/>
      <c r="AH476" s="76" t="s">
        <v>8363</v>
      </c>
      <c r="AI476" s="74"/>
      <c r="AJ476" s="140">
        <v>0</v>
      </c>
      <c r="AK476" s="140"/>
      <c r="AL476" s="74"/>
      <c r="AM476" s="74"/>
    </row>
    <row r="477" spans="1:39" ht="14.1" customHeight="1">
      <c r="A477" s="74"/>
      <c r="B477" s="76" t="s">
        <v>1182</v>
      </c>
      <c r="C477" s="74"/>
      <c r="D477" s="76" t="s">
        <v>8364</v>
      </c>
      <c r="E477" s="74"/>
      <c r="F477" s="76" t="s">
        <v>8797</v>
      </c>
      <c r="G477" s="74"/>
      <c r="H477" s="103">
        <v>3</v>
      </c>
      <c r="I477" s="74"/>
      <c r="J477" s="103">
        <v>3</v>
      </c>
      <c r="K477" s="74"/>
      <c r="L477" s="76" t="s">
        <v>147</v>
      </c>
      <c r="M477" s="74"/>
      <c r="N477" s="76" t="s">
        <v>8392</v>
      </c>
      <c r="O477" s="74"/>
      <c r="P477" s="103">
        <v>2430900</v>
      </c>
      <c r="Q477" s="74"/>
      <c r="R477" s="76" t="s">
        <v>8798</v>
      </c>
      <c r="S477" s="74"/>
      <c r="T477" s="77">
        <v>46190</v>
      </c>
      <c r="U477" s="74"/>
      <c r="V477" s="76" t="s">
        <v>8119</v>
      </c>
      <c r="W477" s="74"/>
      <c r="X477" s="103">
        <v>2430900</v>
      </c>
      <c r="Y477" s="74"/>
      <c r="Z477" s="103">
        <v>2430900</v>
      </c>
      <c r="AA477" s="74"/>
      <c r="AB477" s="76" t="s">
        <v>8361</v>
      </c>
      <c r="AC477" s="74"/>
      <c r="AD477" s="76" t="s">
        <v>8362</v>
      </c>
      <c r="AE477" s="74"/>
      <c r="AF477" s="76" t="s">
        <v>6201</v>
      </c>
      <c r="AG477" s="74"/>
      <c r="AH477" s="76" t="s">
        <v>8363</v>
      </c>
      <c r="AI477" s="74"/>
      <c r="AJ477" s="140">
        <v>0</v>
      </c>
      <c r="AK477" s="140"/>
      <c r="AL477" s="74"/>
      <c r="AM477" s="74"/>
    </row>
    <row r="478" spans="1:39" ht="14.1" customHeight="1">
      <c r="A478" s="74"/>
      <c r="B478" s="76" t="s">
        <v>1235</v>
      </c>
      <c r="C478" s="74"/>
      <c r="D478" s="76" t="s">
        <v>8364</v>
      </c>
      <c r="E478" s="74"/>
      <c r="F478" s="76" t="s">
        <v>8455</v>
      </c>
      <c r="G478" s="74"/>
      <c r="H478" s="103">
        <v>2</v>
      </c>
      <c r="I478" s="74"/>
      <c r="J478" s="103">
        <v>2</v>
      </c>
      <c r="K478" s="74"/>
      <c r="L478" s="76" t="s">
        <v>147</v>
      </c>
      <c r="M478" s="74"/>
      <c r="N478" s="76" t="s">
        <v>8392</v>
      </c>
      <c r="O478" s="74"/>
      <c r="P478" s="103">
        <v>1620600</v>
      </c>
      <c r="Q478" s="74"/>
      <c r="R478" s="76" t="s">
        <v>8799</v>
      </c>
      <c r="S478" s="74"/>
      <c r="T478" s="77">
        <v>46191</v>
      </c>
      <c r="U478" s="74"/>
      <c r="V478" s="76" t="s">
        <v>8155</v>
      </c>
      <c r="W478" s="74"/>
      <c r="X478" s="103">
        <v>1620600</v>
      </c>
      <c r="Y478" s="74"/>
      <c r="Z478" s="103">
        <v>1620600</v>
      </c>
      <c r="AA478" s="74"/>
      <c r="AB478" s="76" t="s">
        <v>8361</v>
      </c>
      <c r="AC478" s="74"/>
      <c r="AD478" s="76" t="s">
        <v>8362</v>
      </c>
      <c r="AE478" s="74"/>
      <c r="AF478" s="76" t="s">
        <v>6239</v>
      </c>
      <c r="AG478" s="74"/>
      <c r="AH478" s="76" t="s">
        <v>8363</v>
      </c>
      <c r="AI478" s="74"/>
      <c r="AJ478" s="140">
        <v>0</v>
      </c>
      <c r="AK478" s="140"/>
      <c r="AL478" s="74"/>
      <c r="AM478" s="74"/>
    </row>
    <row r="479" spans="1:39" ht="14.1" customHeight="1">
      <c r="A479" s="74"/>
      <c r="B479" s="76" t="s">
        <v>1721</v>
      </c>
      <c r="C479" s="74"/>
      <c r="D479" s="76" t="s">
        <v>8364</v>
      </c>
      <c r="E479" s="74"/>
      <c r="F479" s="76" t="s">
        <v>8705</v>
      </c>
      <c r="G479" s="74"/>
      <c r="H479" s="103">
        <v>6</v>
      </c>
      <c r="I479" s="74"/>
      <c r="J479" s="103">
        <v>6</v>
      </c>
      <c r="K479" s="74"/>
      <c r="L479" s="76" t="s">
        <v>8359</v>
      </c>
      <c r="M479" s="74"/>
      <c r="N479" s="76"/>
      <c r="O479" s="74"/>
      <c r="P479" s="103">
        <v>553890</v>
      </c>
      <c r="Q479" s="74"/>
      <c r="R479" s="76" t="s">
        <v>8800</v>
      </c>
      <c r="S479" s="74"/>
      <c r="T479" s="77">
        <v>46191</v>
      </c>
      <c r="U479" s="74"/>
      <c r="V479" s="76" t="s">
        <v>8176</v>
      </c>
      <c r="W479" s="74"/>
      <c r="X479" s="103">
        <v>1477040</v>
      </c>
      <c r="Y479" s="74"/>
      <c r="Z479" s="103">
        <v>1477040</v>
      </c>
      <c r="AA479" s="74"/>
      <c r="AB479" s="76" t="s">
        <v>8361</v>
      </c>
      <c r="AC479" s="74"/>
      <c r="AD479" s="76" t="s">
        <v>8362</v>
      </c>
      <c r="AE479" s="74"/>
      <c r="AF479" s="76" t="s">
        <v>6239</v>
      </c>
      <c r="AG479" s="74"/>
      <c r="AH479" s="76" t="s">
        <v>8363</v>
      </c>
      <c r="AI479" s="74"/>
      <c r="AJ479" s="140">
        <v>0</v>
      </c>
      <c r="AK479" s="140"/>
      <c r="AL479" s="74"/>
      <c r="AM479" s="74"/>
    </row>
    <row r="480" spans="1:39" ht="14.1" customHeight="1">
      <c r="A480" s="74"/>
      <c r="B480" s="76" t="s">
        <v>1725</v>
      </c>
      <c r="C480" s="74"/>
      <c r="D480" s="76" t="s">
        <v>8364</v>
      </c>
      <c r="E480" s="74"/>
      <c r="F480" s="76" t="s">
        <v>8432</v>
      </c>
      <c r="G480" s="74"/>
      <c r="H480" s="103">
        <v>6</v>
      </c>
      <c r="I480" s="74"/>
      <c r="J480" s="103">
        <v>6</v>
      </c>
      <c r="K480" s="74"/>
      <c r="L480" s="76" t="s">
        <v>8359</v>
      </c>
      <c r="M480" s="74"/>
      <c r="N480" s="76"/>
      <c r="O480" s="74"/>
      <c r="P480" s="103">
        <v>553890</v>
      </c>
      <c r="Q480" s="74"/>
      <c r="R480" s="76" t="s">
        <v>8800</v>
      </c>
      <c r="S480" s="74"/>
      <c r="T480" s="77">
        <v>46191</v>
      </c>
      <c r="U480" s="74"/>
      <c r="V480" s="76" t="s">
        <v>8176</v>
      </c>
      <c r="W480" s="74"/>
      <c r="X480" s="103">
        <v>1477040</v>
      </c>
      <c r="Y480" s="74"/>
      <c r="Z480" s="103">
        <v>1477040</v>
      </c>
      <c r="AA480" s="74"/>
      <c r="AB480" s="76" t="s">
        <v>8361</v>
      </c>
      <c r="AC480" s="74"/>
      <c r="AD480" s="76" t="s">
        <v>8362</v>
      </c>
      <c r="AE480" s="74"/>
      <c r="AF480" s="76" t="s">
        <v>6239</v>
      </c>
      <c r="AG480" s="74"/>
      <c r="AH480" s="76" t="s">
        <v>8363</v>
      </c>
      <c r="AI480" s="74"/>
      <c r="AJ480" s="140">
        <v>0</v>
      </c>
      <c r="AK480" s="140"/>
      <c r="AL480" s="74"/>
      <c r="AM480" s="74"/>
    </row>
    <row r="481" spans="1:39" ht="14.1" customHeight="1">
      <c r="A481" s="74"/>
      <c r="B481" s="76" t="s">
        <v>1946</v>
      </c>
      <c r="C481" s="74"/>
      <c r="D481" s="76" t="s">
        <v>8364</v>
      </c>
      <c r="E481" s="74"/>
      <c r="F481" s="76" t="s">
        <v>8454</v>
      </c>
      <c r="G481" s="74"/>
      <c r="H481" s="103">
        <v>4</v>
      </c>
      <c r="I481" s="74"/>
      <c r="J481" s="103">
        <v>4</v>
      </c>
      <c r="K481" s="74"/>
      <c r="L481" s="76" t="s">
        <v>8359</v>
      </c>
      <c r="M481" s="74"/>
      <c r="N481" s="76"/>
      <c r="O481" s="74"/>
      <c r="P481" s="103">
        <v>369260</v>
      </c>
      <c r="Q481" s="74"/>
      <c r="R481" s="76" t="s">
        <v>8800</v>
      </c>
      <c r="S481" s="74"/>
      <c r="T481" s="77">
        <v>46191</v>
      </c>
      <c r="U481" s="74"/>
      <c r="V481" s="76" t="s">
        <v>8176</v>
      </c>
      <c r="W481" s="74"/>
      <c r="X481" s="103">
        <v>1477040</v>
      </c>
      <c r="Y481" s="74"/>
      <c r="Z481" s="103">
        <v>1477040</v>
      </c>
      <c r="AA481" s="74"/>
      <c r="AB481" s="76" t="s">
        <v>8361</v>
      </c>
      <c r="AC481" s="74"/>
      <c r="AD481" s="76" t="s">
        <v>8362</v>
      </c>
      <c r="AE481" s="74"/>
      <c r="AF481" s="76" t="s">
        <v>6239</v>
      </c>
      <c r="AG481" s="74"/>
      <c r="AH481" s="76" t="s">
        <v>8363</v>
      </c>
      <c r="AI481" s="74"/>
      <c r="AJ481" s="140">
        <v>0</v>
      </c>
      <c r="AK481" s="140"/>
      <c r="AL481" s="74"/>
      <c r="AM481" s="74"/>
    </row>
    <row r="482" spans="1:39" ht="14.1" customHeight="1">
      <c r="A482" s="74"/>
      <c r="B482" s="76" t="s">
        <v>1771</v>
      </c>
      <c r="C482" s="74"/>
      <c r="D482" s="76" t="s">
        <v>8364</v>
      </c>
      <c r="E482" s="74"/>
      <c r="F482" s="76" t="s">
        <v>8801</v>
      </c>
      <c r="G482" s="74"/>
      <c r="H482" s="103">
        <v>10</v>
      </c>
      <c r="I482" s="74"/>
      <c r="J482" s="103">
        <v>10</v>
      </c>
      <c r="K482" s="74"/>
      <c r="L482" s="76" t="s">
        <v>8359</v>
      </c>
      <c r="M482" s="74"/>
      <c r="N482" s="76" t="s">
        <v>8462</v>
      </c>
      <c r="O482" s="74"/>
      <c r="P482" s="103">
        <v>923150</v>
      </c>
      <c r="Q482" s="74"/>
      <c r="R482" s="76" t="s">
        <v>8802</v>
      </c>
      <c r="S482" s="74"/>
      <c r="T482" s="77">
        <v>46186</v>
      </c>
      <c r="U482" s="74"/>
      <c r="V482" s="76" t="s">
        <v>8261</v>
      </c>
      <c r="W482" s="74"/>
      <c r="X482" s="103">
        <v>923150</v>
      </c>
      <c r="Y482" s="74"/>
      <c r="Z482" s="103">
        <v>923150</v>
      </c>
      <c r="AA482" s="74"/>
      <c r="AB482" s="76" t="s">
        <v>8361</v>
      </c>
      <c r="AC482" s="74"/>
      <c r="AD482" s="76" t="s">
        <v>8362</v>
      </c>
      <c r="AE482" s="74"/>
      <c r="AF482" s="76" t="s">
        <v>6196</v>
      </c>
      <c r="AG482" s="74"/>
      <c r="AH482" s="76" t="s">
        <v>8363</v>
      </c>
      <c r="AI482" s="74"/>
      <c r="AJ482" s="140">
        <v>0</v>
      </c>
      <c r="AK482" s="140"/>
      <c r="AL482" s="74"/>
      <c r="AM482" s="74"/>
    </row>
    <row r="483" spans="1:39" ht="23.1" customHeight="1">
      <c r="A483" s="74"/>
      <c r="B483" s="76" t="s">
        <v>765</v>
      </c>
      <c r="C483" s="74"/>
      <c r="D483" s="76" t="s">
        <v>8387</v>
      </c>
      <c r="E483" s="74"/>
      <c r="F483" s="76" t="s">
        <v>8604</v>
      </c>
      <c r="G483" s="74"/>
      <c r="H483" s="103">
        <v>6</v>
      </c>
      <c r="I483" s="74"/>
      <c r="J483" s="103">
        <v>6</v>
      </c>
      <c r="K483" s="74"/>
      <c r="L483" s="76" t="s">
        <v>147</v>
      </c>
      <c r="M483" s="74"/>
      <c r="N483" s="76" t="s">
        <v>8740</v>
      </c>
      <c r="O483" s="74"/>
      <c r="P483" s="103">
        <v>1584525</v>
      </c>
      <c r="Q483" s="74"/>
      <c r="R483" s="76" t="s">
        <v>8803</v>
      </c>
      <c r="S483" s="74"/>
      <c r="T483" s="77">
        <v>46188</v>
      </c>
      <c r="U483" s="74"/>
      <c r="V483" s="76" t="s">
        <v>8274</v>
      </c>
      <c r="W483" s="74"/>
      <c r="X483" s="103">
        <v>1584525</v>
      </c>
      <c r="Y483" s="74"/>
      <c r="Z483" s="103">
        <v>1584525</v>
      </c>
      <c r="AA483" s="74"/>
      <c r="AB483" s="76" t="s">
        <v>8361</v>
      </c>
      <c r="AC483" s="74"/>
      <c r="AD483" s="76" t="s">
        <v>8362</v>
      </c>
      <c r="AE483" s="74"/>
      <c r="AF483" s="76" t="s">
        <v>6196</v>
      </c>
      <c r="AG483" s="74"/>
      <c r="AH483" s="76" t="s">
        <v>8363</v>
      </c>
      <c r="AI483" s="74"/>
      <c r="AJ483" s="140">
        <v>0</v>
      </c>
      <c r="AK483" s="140"/>
      <c r="AL483" s="74"/>
      <c r="AM483" s="74"/>
    </row>
    <row r="484" spans="1:39" ht="14.1" customHeight="1">
      <c r="A484" s="74"/>
      <c r="B484" s="76" t="s">
        <v>4122</v>
      </c>
      <c r="C484" s="74"/>
      <c r="D484" s="76" t="s">
        <v>8369</v>
      </c>
      <c r="E484" s="74"/>
      <c r="F484" s="76" t="s">
        <v>8804</v>
      </c>
      <c r="G484" s="74"/>
      <c r="H484" s="103">
        <v>2</v>
      </c>
      <c r="I484" s="74"/>
      <c r="J484" s="103">
        <v>2</v>
      </c>
      <c r="K484" s="74"/>
      <c r="L484" s="76" t="s">
        <v>8359</v>
      </c>
      <c r="M484" s="74"/>
      <c r="N484" s="76"/>
      <c r="O484" s="74"/>
      <c r="P484" s="103">
        <v>342990</v>
      </c>
      <c r="Q484" s="74"/>
      <c r="R484" s="76" t="s">
        <v>8805</v>
      </c>
      <c r="S484" s="74"/>
      <c r="T484" s="77">
        <v>46192</v>
      </c>
      <c r="U484" s="74"/>
      <c r="V484" s="76" t="s">
        <v>8256</v>
      </c>
      <c r="W484" s="74"/>
      <c r="X484" s="103">
        <v>342990</v>
      </c>
      <c r="Y484" s="74"/>
      <c r="Z484" s="103">
        <v>342990</v>
      </c>
      <c r="AA484" s="74"/>
      <c r="AB484" s="76" t="s">
        <v>8361</v>
      </c>
      <c r="AC484" s="74"/>
      <c r="AD484" s="76" t="s">
        <v>8362</v>
      </c>
      <c r="AE484" s="74"/>
      <c r="AF484" s="76" t="s">
        <v>6196</v>
      </c>
      <c r="AG484" s="74"/>
      <c r="AH484" s="76" t="s">
        <v>8363</v>
      </c>
      <c r="AI484" s="74"/>
      <c r="AJ484" s="140">
        <v>0</v>
      </c>
      <c r="AK484" s="140"/>
      <c r="AL484" s="74"/>
      <c r="AM484" s="74"/>
    </row>
    <row r="485" spans="1:39" ht="14.1" customHeight="1">
      <c r="A485" s="74"/>
      <c r="B485" s="76" t="s">
        <v>4319</v>
      </c>
      <c r="C485" s="74"/>
      <c r="D485" s="76" t="s">
        <v>8369</v>
      </c>
      <c r="E485" s="74"/>
      <c r="F485" s="76" t="s">
        <v>8806</v>
      </c>
      <c r="G485" s="74"/>
      <c r="H485" s="103">
        <v>6</v>
      </c>
      <c r="I485" s="74"/>
      <c r="J485" s="103">
        <v>6</v>
      </c>
      <c r="K485" s="74"/>
      <c r="L485" s="76" t="s">
        <v>8359</v>
      </c>
      <c r="M485" s="74"/>
      <c r="N485" s="76"/>
      <c r="O485" s="74"/>
      <c r="P485" s="103">
        <v>414585</v>
      </c>
      <c r="Q485" s="74"/>
      <c r="R485" s="76" t="s">
        <v>8807</v>
      </c>
      <c r="S485" s="74"/>
      <c r="T485" s="77">
        <v>46189</v>
      </c>
      <c r="U485" s="74"/>
      <c r="V485" s="76" t="s">
        <v>8043</v>
      </c>
      <c r="W485" s="74"/>
      <c r="X485" s="103">
        <v>414585</v>
      </c>
      <c r="Y485" s="74"/>
      <c r="Z485" s="103">
        <v>414585</v>
      </c>
      <c r="AA485" s="74"/>
      <c r="AB485" s="76" t="s">
        <v>8361</v>
      </c>
      <c r="AC485" s="74"/>
      <c r="AD485" s="76" t="s">
        <v>8362</v>
      </c>
      <c r="AE485" s="74"/>
      <c r="AF485" s="76" t="s">
        <v>6124</v>
      </c>
      <c r="AG485" s="74"/>
      <c r="AH485" s="76" t="s">
        <v>8363</v>
      </c>
      <c r="AI485" s="74"/>
      <c r="AJ485" s="140">
        <v>0</v>
      </c>
      <c r="AK485" s="140"/>
      <c r="AL485" s="74"/>
      <c r="AM485" s="74"/>
    </row>
    <row r="486" spans="1:39" ht="14.1" customHeight="1">
      <c r="A486" s="74"/>
      <c r="B486" s="76" t="s">
        <v>626</v>
      </c>
      <c r="C486" s="74"/>
      <c r="D486" s="76" t="s">
        <v>8369</v>
      </c>
      <c r="E486" s="74"/>
      <c r="F486" s="76" t="s">
        <v>8646</v>
      </c>
      <c r="G486" s="74"/>
      <c r="H486" s="103">
        <v>5</v>
      </c>
      <c r="I486" s="74"/>
      <c r="J486" s="103">
        <v>5</v>
      </c>
      <c r="K486" s="74"/>
      <c r="L486" s="76" t="s">
        <v>147</v>
      </c>
      <c r="M486" s="74"/>
      <c r="N486" s="76" t="s">
        <v>8808</v>
      </c>
      <c r="O486" s="74"/>
      <c r="P486" s="103">
        <v>1859860.5</v>
      </c>
      <c r="Q486" s="74"/>
      <c r="R486" s="76" t="s">
        <v>8809</v>
      </c>
      <c r="S486" s="74"/>
      <c r="T486" s="77">
        <v>46188</v>
      </c>
      <c r="U486" s="74"/>
      <c r="V486" s="76" t="s">
        <v>8810</v>
      </c>
      <c r="W486" s="74"/>
      <c r="X486" s="103">
        <v>1859860.5</v>
      </c>
      <c r="Y486" s="74"/>
      <c r="Z486" s="103">
        <v>1859860.5</v>
      </c>
      <c r="AA486" s="74"/>
      <c r="AB486" s="76" t="s">
        <v>8361</v>
      </c>
      <c r="AC486" s="74"/>
      <c r="AD486" s="76" t="s">
        <v>8362</v>
      </c>
      <c r="AE486" s="74"/>
      <c r="AF486" s="76" t="s">
        <v>6183</v>
      </c>
      <c r="AG486" s="74"/>
      <c r="AH486" s="76" t="s">
        <v>8363</v>
      </c>
      <c r="AI486" s="74"/>
      <c r="AJ486" s="140">
        <v>0</v>
      </c>
      <c r="AK486" s="140"/>
      <c r="AL486" s="74"/>
      <c r="AM486" s="74"/>
    </row>
    <row r="487" spans="1:39" ht="14.1" customHeight="1">
      <c r="A487" s="74"/>
      <c r="B487" s="76" t="s">
        <v>1697</v>
      </c>
      <c r="C487" s="74"/>
      <c r="D487" s="76" t="s">
        <v>8364</v>
      </c>
      <c r="E487" s="74"/>
      <c r="F487" s="76" t="s">
        <v>8811</v>
      </c>
      <c r="G487" s="74"/>
      <c r="H487" s="103">
        <v>4</v>
      </c>
      <c r="I487" s="74"/>
      <c r="J487" s="103">
        <v>4</v>
      </c>
      <c r="K487" s="74"/>
      <c r="L487" s="76" t="s">
        <v>8359</v>
      </c>
      <c r="M487" s="74"/>
      <c r="N487" s="76" t="s">
        <v>8462</v>
      </c>
      <c r="O487" s="74"/>
      <c r="P487" s="103">
        <v>369260</v>
      </c>
      <c r="Q487" s="74"/>
      <c r="R487" s="76" t="s">
        <v>8812</v>
      </c>
      <c r="S487" s="74"/>
      <c r="T487" s="77">
        <v>46189</v>
      </c>
      <c r="U487" s="74"/>
      <c r="V487" s="76" t="s">
        <v>8051</v>
      </c>
      <c r="W487" s="74"/>
      <c r="X487" s="103">
        <v>1661670</v>
      </c>
      <c r="Y487" s="74"/>
      <c r="Z487" s="103">
        <v>1661670</v>
      </c>
      <c r="AA487" s="74"/>
      <c r="AB487" s="76" t="s">
        <v>8361</v>
      </c>
      <c r="AC487" s="74"/>
      <c r="AD487" s="76" t="s">
        <v>8362</v>
      </c>
      <c r="AE487" s="74"/>
      <c r="AF487" s="76" t="s">
        <v>6124</v>
      </c>
      <c r="AG487" s="74"/>
      <c r="AH487" s="76" t="s">
        <v>8363</v>
      </c>
      <c r="AI487" s="74"/>
      <c r="AJ487" s="140">
        <v>0</v>
      </c>
      <c r="AK487" s="140"/>
      <c r="AL487" s="74"/>
      <c r="AM487" s="74"/>
    </row>
    <row r="488" spans="1:39" ht="14.1" customHeight="1">
      <c r="A488" s="74"/>
      <c r="B488" s="76" t="s">
        <v>1771</v>
      </c>
      <c r="C488" s="74"/>
      <c r="D488" s="76" t="s">
        <v>8364</v>
      </c>
      <c r="E488" s="74"/>
      <c r="F488" s="76" t="s">
        <v>8801</v>
      </c>
      <c r="G488" s="74"/>
      <c r="H488" s="103">
        <v>6</v>
      </c>
      <c r="I488" s="74"/>
      <c r="J488" s="103">
        <v>6</v>
      </c>
      <c r="K488" s="74"/>
      <c r="L488" s="76" t="s">
        <v>8359</v>
      </c>
      <c r="M488" s="74"/>
      <c r="N488" s="76" t="s">
        <v>8462</v>
      </c>
      <c r="O488" s="74"/>
      <c r="P488" s="103">
        <v>553890</v>
      </c>
      <c r="Q488" s="74"/>
      <c r="R488" s="76" t="s">
        <v>8812</v>
      </c>
      <c r="S488" s="74"/>
      <c r="T488" s="77">
        <v>46189</v>
      </c>
      <c r="U488" s="74"/>
      <c r="V488" s="76" t="s">
        <v>8051</v>
      </c>
      <c r="W488" s="74"/>
      <c r="X488" s="103">
        <v>1661670</v>
      </c>
      <c r="Y488" s="74"/>
      <c r="Z488" s="103">
        <v>1661670</v>
      </c>
      <c r="AA488" s="74"/>
      <c r="AB488" s="76" t="s">
        <v>8361</v>
      </c>
      <c r="AC488" s="74"/>
      <c r="AD488" s="76" t="s">
        <v>8362</v>
      </c>
      <c r="AE488" s="74"/>
      <c r="AF488" s="76" t="s">
        <v>6124</v>
      </c>
      <c r="AG488" s="74"/>
      <c r="AH488" s="76" t="s">
        <v>8363</v>
      </c>
      <c r="AI488" s="74"/>
      <c r="AJ488" s="140">
        <v>0</v>
      </c>
      <c r="AK488" s="140"/>
      <c r="AL488" s="74"/>
      <c r="AM488" s="74"/>
    </row>
    <row r="489" spans="1:39" ht="14.1" customHeight="1">
      <c r="A489" s="74"/>
      <c r="B489" s="76" t="s">
        <v>1881</v>
      </c>
      <c r="C489" s="74"/>
      <c r="D489" s="76" t="s">
        <v>8364</v>
      </c>
      <c r="E489" s="74"/>
      <c r="F489" s="76" t="s">
        <v>8565</v>
      </c>
      <c r="G489" s="74"/>
      <c r="H489" s="103">
        <v>8</v>
      </c>
      <c r="I489" s="74"/>
      <c r="J489" s="103">
        <v>8</v>
      </c>
      <c r="K489" s="74"/>
      <c r="L489" s="76" t="s">
        <v>8359</v>
      </c>
      <c r="M489" s="74"/>
      <c r="N489" s="76" t="s">
        <v>8462</v>
      </c>
      <c r="O489" s="74"/>
      <c r="P489" s="103">
        <v>738520</v>
      </c>
      <c r="Q489" s="74"/>
      <c r="R489" s="76" t="s">
        <v>8812</v>
      </c>
      <c r="S489" s="74"/>
      <c r="T489" s="77">
        <v>46189</v>
      </c>
      <c r="U489" s="74"/>
      <c r="V489" s="76" t="s">
        <v>8051</v>
      </c>
      <c r="W489" s="74"/>
      <c r="X489" s="103">
        <v>1661670</v>
      </c>
      <c r="Y489" s="74"/>
      <c r="Z489" s="103">
        <v>1661670</v>
      </c>
      <c r="AA489" s="74"/>
      <c r="AB489" s="76" t="s">
        <v>8361</v>
      </c>
      <c r="AC489" s="74"/>
      <c r="AD489" s="76" t="s">
        <v>8362</v>
      </c>
      <c r="AE489" s="74"/>
      <c r="AF489" s="76" t="s">
        <v>6124</v>
      </c>
      <c r="AG489" s="74"/>
      <c r="AH489" s="76" t="s">
        <v>8363</v>
      </c>
      <c r="AI489" s="74"/>
      <c r="AJ489" s="140">
        <v>0</v>
      </c>
      <c r="AK489" s="140"/>
      <c r="AL489" s="74"/>
      <c r="AM489" s="74"/>
    </row>
    <row r="490" spans="1:39" ht="14.1" customHeight="1">
      <c r="A490" s="74"/>
      <c r="B490" s="76" t="s">
        <v>1001</v>
      </c>
      <c r="C490" s="74"/>
      <c r="D490" s="76" t="s">
        <v>8364</v>
      </c>
      <c r="E490" s="74"/>
      <c r="F490" s="76" t="s">
        <v>8676</v>
      </c>
      <c r="G490" s="74"/>
      <c r="H490" s="103">
        <v>2</v>
      </c>
      <c r="I490" s="74"/>
      <c r="J490" s="103">
        <v>2</v>
      </c>
      <c r="K490" s="74"/>
      <c r="L490" s="76" t="s">
        <v>8359</v>
      </c>
      <c r="M490" s="74"/>
      <c r="N490" s="76" t="s">
        <v>8392</v>
      </c>
      <c r="O490" s="74"/>
      <c r="P490" s="103">
        <v>343545</v>
      </c>
      <c r="Q490" s="74"/>
      <c r="R490" s="76" t="s">
        <v>8813</v>
      </c>
      <c r="S490" s="74"/>
      <c r="T490" s="77">
        <v>46188</v>
      </c>
      <c r="U490" s="74"/>
      <c r="V490" s="76" t="s">
        <v>8161</v>
      </c>
      <c r="W490" s="74"/>
      <c r="X490" s="103">
        <v>687090</v>
      </c>
      <c r="Y490" s="74"/>
      <c r="Z490" s="103">
        <v>687090</v>
      </c>
      <c r="AA490" s="74"/>
      <c r="AB490" s="76" t="s">
        <v>8361</v>
      </c>
      <c r="AC490" s="74"/>
      <c r="AD490" s="76" t="s">
        <v>8362</v>
      </c>
      <c r="AE490" s="74"/>
      <c r="AF490" s="76" t="s">
        <v>6239</v>
      </c>
      <c r="AG490" s="74"/>
      <c r="AH490" s="76" t="s">
        <v>8363</v>
      </c>
      <c r="AI490" s="74"/>
      <c r="AJ490" s="140">
        <v>0</v>
      </c>
      <c r="AK490" s="140"/>
      <c r="AL490" s="74"/>
      <c r="AM490" s="74"/>
    </row>
    <row r="491" spans="1:39" ht="0.95" customHeight="1">
      <c r="A491" s="74"/>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c r="AA491" s="141"/>
      <c r="AB491" s="141"/>
      <c r="AC491" s="141"/>
      <c r="AD491" s="141"/>
      <c r="AE491" s="141"/>
      <c r="AF491" s="141"/>
      <c r="AG491" s="141"/>
      <c r="AH491" s="141"/>
      <c r="AI491" s="141"/>
      <c r="AJ491" s="141"/>
      <c r="AK491" s="141"/>
      <c r="AL491" s="141"/>
      <c r="AM491" s="74"/>
    </row>
    <row r="492" spans="1:39" ht="12.95" customHeight="1">
      <c r="A492" s="74"/>
      <c r="B492" s="142" t="s">
        <v>8411</v>
      </c>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c r="AA492" s="142"/>
      <c r="AB492" s="142"/>
      <c r="AC492" s="142"/>
      <c r="AD492" s="142"/>
      <c r="AE492" s="142"/>
      <c r="AF492" s="142"/>
      <c r="AG492" s="142"/>
      <c r="AH492" s="142"/>
      <c r="AI492" s="142"/>
      <c r="AJ492" s="142"/>
      <c r="AK492" s="142"/>
      <c r="AL492" s="142"/>
      <c r="AM492" s="74"/>
    </row>
    <row r="493" spans="1:39" ht="12.95" customHeight="1">
      <c r="A493" s="74"/>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c r="AA493" s="142"/>
      <c r="AB493" s="142"/>
      <c r="AC493" s="142"/>
      <c r="AD493" s="142"/>
      <c r="AE493" s="142"/>
      <c r="AF493" s="142"/>
      <c r="AG493" s="142"/>
      <c r="AH493" s="142"/>
      <c r="AI493" s="142"/>
      <c r="AJ493" s="142"/>
      <c r="AK493" s="142"/>
      <c r="AL493" s="142"/>
      <c r="AM493" s="74"/>
    </row>
    <row r="494" spans="1:39" ht="12.95" customHeight="1">
      <c r="A494" s="74"/>
      <c r="B494" s="143" t="s">
        <v>8412</v>
      </c>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43"/>
      <c r="AE494" s="143"/>
      <c r="AF494" s="143"/>
      <c r="AG494" s="143"/>
      <c r="AH494" s="143"/>
      <c r="AI494" s="143"/>
      <c r="AJ494" s="143"/>
      <c r="AK494" s="143"/>
      <c r="AL494" s="143"/>
      <c r="AM494" s="74"/>
    </row>
    <row r="495" spans="1:39" ht="12.95" customHeight="1">
      <c r="A495" s="74"/>
      <c r="B495" s="144" t="s">
        <v>8814</v>
      </c>
      <c r="C495" s="144"/>
      <c r="D495" s="144"/>
      <c r="E495" s="144"/>
      <c r="F495" s="144"/>
      <c r="G495" s="144"/>
      <c r="H495" s="144"/>
      <c r="I495" s="144"/>
      <c r="J495" s="144"/>
      <c r="K495" s="144"/>
      <c r="L495" s="144"/>
      <c r="M495" s="144"/>
      <c r="N495" s="144"/>
      <c r="O495" s="144"/>
      <c r="P495" s="144"/>
      <c r="Q495" s="144"/>
      <c r="R495" s="144"/>
      <c r="S495" s="144"/>
      <c r="T495" s="144"/>
      <c r="U495" s="144"/>
      <c r="V495" s="144"/>
      <c r="W495" s="144"/>
      <c r="X495" s="144"/>
      <c r="Y495" s="144"/>
      <c r="Z495" s="144"/>
      <c r="AA495" s="144"/>
      <c r="AB495" s="144"/>
      <c r="AC495" s="144"/>
      <c r="AD495" s="144"/>
      <c r="AE495" s="144"/>
      <c r="AF495" s="144"/>
      <c r="AG495" s="144"/>
      <c r="AH495" s="144"/>
      <c r="AI495" s="144"/>
      <c r="AJ495" s="144"/>
      <c r="AK495" s="143" t="s">
        <v>8414</v>
      </c>
      <c r="AL495" s="143"/>
      <c r="AM495" s="74"/>
    </row>
    <row r="496" spans="1:39" ht="17.100000000000001" customHeight="1">
      <c r="A496" s="74"/>
      <c r="B496" s="135" t="s">
        <v>8339</v>
      </c>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c r="AM496" s="74"/>
    </row>
    <row r="497" spans="1:39" ht="23.1" customHeight="1">
      <c r="A497" s="74"/>
      <c r="B497" s="136" t="s">
        <v>8340</v>
      </c>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c r="AC497" s="136"/>
      <c r="AD497" s="136"/>
      <c r="AE497" s="136"/>
      <c r="AF497" s="136"/>
      <c r="AG497" s="136"/>
      <c r="AH497" s="136"/>
      <c r="AI497" s="136"/>
      <c r="AJ497" s="136"/>
      <c r="AK497" s="136"/>
      <c r="AL497" s="136"/>
      <c r="AM497" s="74"/>
    </row>
    <row r="498" spans="1:39" ht="15.95" customHeight="1">
      <c r="A498" s="74"/>
      <c r="B498" s="137" t="s">
        <v>8341</v>
      </c>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c r="AB498" s="137"/>
      <c r="AC498" s="137"/>
      <c r="AD498" s="137"/>
      <c r="AE498" s="137"/>
      <c r="AF498" s="137"/>
      <c r="AG498" s="137"/>
      <c r="AH498" s="137"/>
      <c r="AI498" s="137"/>
      <c r="AJ498" s="137"/>
      <c r="AK498" s="137"/>
      <c r="AL498" s="137"/>
      <c r="AM498" s="74"/>
    </row>
    <row r="499" spans="1:39" ht="12" customHeight="1">
      <c r="A499" s="74"/>
      <c r="B499" s="138" t="s">
        <v>8342</v>
      </c>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M499" s="74"/>
    </row>
    <row r="500" spans="1:39" ht="44.1" customHeight="1">
      <c r="A500" s="74"/>
      <c r="B500" s="75" t="s">
        <v>8343</v>
      </c>
      <c r="C500" s="74"/>
      <c r="D500" s="75" t="s">
        <v>8344</v>
      </c>
      <c r="E500" s="74"/>
      <c r="F500" s="75" t="s">
        <v>8345</v>
      </c>
      <c r="G500" s="74"/>
      <c r="H500" s="104" t="s">
        <v>6103</v>
      </c>
      <c r="I500" s="74"/>
      <c r="J500" s="104" t="s">
        <v>8346</v>
      </c>
      <c r="K500" s="74"/>
      <c r="L500" s="75" t="s">
        <v>8347</v>
      </c>
      <c r="M500" s="74"/>
      <c r="N500" s="75" t="s">
        <v>8348</v>
      </c>
      <c r="O500" s="74"/>
      <c r="P500" s="104" t="s">
        <v>8349</v>
      </c>
      <c r="Q500" s="74"/>
      <c r="R500" s="75" t="s">
        <v>8350</v>
      </c>
      <c r="S500" s="74"/>
      <c r="T500" s="75" t="s">
        <v>6100</v>
      </c>
      <c r="U500" s="74"/>
      <c r="V500" s="75" t="s">
        <v>8007</v>
      </c>
      <c r="W500" s="74"/>
      <c r="X500" s="104" t="s">
        <v>8351</v>
      </c>
      <c r="Y500" s="74"/>
      <c r="Z500" s="104" t="s">
        <v>8008</v>
      </c>
      <c r="AA500" s="74"/>
      <c r="AB500" s="75" t="s">
        <v>8352</v>
      </c>
      <c r="AC500" s="74"/>
      <c r="AD500" s="75" t="s">
        <v>8353</v>
      </c>
      <c r="AE500" s="74"/>
      <c r="AF500" s="75" t="s">
        <v>8354</v>
      </c>
      <c r="AG500" s="74"/>
      <c r="AH500" s="75" t="s">
        <v>8355</v>
      </c>
      <c r="AI500" s="74"/>
      <c r="AJ500" s="139" t="s">
        <v>8356</v>
      </c>
      <c r="AK500" s="139"/>
      <c r="AL500" s="74"/>
      <c r="AM500" s="74"/>
    </row>
    <row r="501" spans="1:39" ht="14.1" customHeight="1">
      <c r="A501" s="74"/>
      <c r="B501" s="76" t="s">
        <v>1117</v>
      </c>
      <c r="C501" s="74"/>
      <c r="D501" s="76" t="s">
        <v>8364</v>
      </c>
      <c r="E501" s="74"/>
      <c r="F501" s="76" t="s">
        <v>8374</v>
      </c>
      <c r="G501" s="74"/>
      <c r="H501" s="103">
        <v>2</v>
      </c>
      <c r="I501" s="74"/>
      <c r="J501" s="103">
        <v>2</v>
      </c>
      <c r="K501" s="74"/>
      <c r="L501" s="76" t="s">
        <v>8359</v>
      </c>
      <c r="M501" s="74"/>
      <c r="N501" s="76" t="s">
        <v>8392</v>
      </c>
      <c r="O501" s="74"/>
      <c r="P501" s="103">
        <v>343545</v>
      </c>
      <c r="Q501" s="74"/>
      <c r="R501" s="76" t="s">
        <v>8813</v>
      </c>
      <c r="S501" s="74"/>
      <c r="T501" s="77">
        <v>46188</v>
      </c>
      <c r="U501" s="74"/>
      <c r="V501" s="76" t="s">
        <v>8161</v>
      </c>
      <c r="W501" s="74"/>
      <c r="X501" s="103">
        <v>687090</v>
      </c>
      <c r="Y501" s="74"/>
      <c r="Z501" s="103">
        <v>687090</v>
      </c>
      <c r="AA501" s="74"/>
      <c r="AB501" s="76" t="s">
        <v>8361</v>
      </c>
      <c r="AC501" s="74"/>
      <c r="AD501" s="76" t="s">
        <v>8362</v>
      </c>
      <c r="AE501" s="74"/>
      <c r="AF501" s="76" t="s">
        <v>6239</v>
      </c>
      <c r="AG501" s="74"/>
      <c r="AH501" s="76" t="s">
        <v>8363</v>
      </c>
      <c r="AI501" s="74"/>
      <c r="AJ501" s="140">
        <v>0</v>
      </c>
      <c r="AK501" s="140"/>
      <c r="AL501" s="74"/>
      <c r="AM501" s="74"/>
    </row>
    <row r="502" spans="1:39" ht="14.1" customHeight="1">
      <c r="A502" s="74"/>
      <c r="B502" s="76" t="s">
        <v>1946</v>
      </c>
      <c r="C502" s="74"/>
      <c r="D502" s="76" t="s">
        <v>8364</v>
      </c>
      <c r="E502" s="74"/>
      <c r="F502" s="76" t="s">
        <v>8454</v>
      </c>
      <c r="G502" s="74"/>
      <c r="H502" s="103">
        <v>18</v>
      </c>
      <c r="I502" s="74"/>
      <c r="J502" s="103">
        <v>18</v>
      </c>
      <c r="K502" s="74"/>
      <c r="L502" s="76" t="s">
        <v>8359</v>
      </c>
      <c r="M502" s="74"/>
      <c r="N502" s="76" t="s">
        <v>8433</v>
      </c>
      <c r="O502" s="74"/>
      <c r="P502" s="103">
        <v>1661670</v>
      </c>
      <c r="Q502" s="74"/>
      <c r="R502" s="76" t="s">
        <v>8815</v>
      </c>
      <c r="S502" s="74"/>
      <c r="T502" s="77">
        <v>46190</v>
      </c>
      <c r="U502" s="74"/>
      <c r="V502" s="76" t="s">
        <v>8122</v>
      </c>
      <c r="W502" s="74"/>
      <c r="X502" s="103">
        <v>1661670</v>
      </c>
      <c r="Y502" s="74"/>
      <c r="Z502" s="103">
        <v>1661670</v>
      </c>
      <c r="AA502" s="74"/>
      <c r="AB502" s="76" t="s">
        <v>8361</v>
      </c>
      <c r="AC502" s="74"/>
      <c r="AD502" s="76" t="s">
        <v>8362</v>
      </c>
      <c r="AE502" s="74"/>
      <c r="AF502" s="76" t="s">
        <v>6128</v>
      </c>
      <c r="AG502" s="74"/>
      <c r="AH502" s="76" t="s">
        <v>8363</v>
      </c>
      <c r="AI502" s="74"/>
      <c r="AJ502" s="140">
        <v>0</v>
      </c>
      <c r="AK502" s="140"/>
      <c r="AL502" s="74"/>
      <c r="AM502" s="74"/>
    </row>
    <row r="503" spans="1:39" ht="14.1" customHeight="1">
      <c r="A503" s="74"/>
      <c r="B503" s="76" t="s">
        <v>1000</v>
      </c>
      <c r="C503" s="74"/>
      <c r="D503" s="76" t="s">
        <v>8364</v>
      </c>
      <c r="E503" s="74"/>
      <c r="F503" s="76" t="s">
        <v>8816</v>
      </c>
      <c r="G503" s="74"/>
      <c r="H503" s="103">
        <v>2</v>
      </c>
      <c r="I503" s="74"/>
      <c r="J503" s="103">
        <v>2</v>
      </c>
      <c r="K503" s="74"/>
      <c r="L503" s="76" t="s">
        <v>8359</v>
      </c>
      <c r="M503" s="74"/>
      <c r="N503" s="76" t="s">
        <v>8375</v>
      </c>
      <c r="O503" s="74"/>
      <c r="P503" s="103">
        <v>343545</v>
      </c>
      <c r="Q503" s="74"/>
      <c r="R503" s="76" t="s">
        <v>8767</v>
      </c>
      <c r="S503" s="74"/>
      <c r="T503" s="77">
        <v>46189</v>
      </c>
      <c r="U503" s="74"/>
      <c r="V503" s="76" t="s">
        <v>8033</v>
      </c>
      <c r="W503" s="74"/>
      <c r="X503" s="103">
        <v>1374180</v>
      </c>
      <c r="Y503" s="74"/>
      <c r="Z503" s="103">
        <v>1374180</v>
      </c>
      <c r="AA503" s="74"/>
      <c r="AB503" s="76" t="s">
        <v>8361</v>
      </c>
      <c r="AC503" s="74"/>
      <c r="AD503" s="76" t="s">
        <v>8362</v>
      </c>
      <c r="AE503" s="74"/>
      <c r="AF503" s="76" t="s">
        <v>6134</v>
      </c>
      <c r="AG503" s="74"/>
      <c r="AH503" s="76" t="s">
        <v>8363</v>
      </c>
      <c r="AI503" s="74"/>
      <c r="AJ503" s="140">
        <v>0</v>
      </c>
      <c r="AK503" s="140"/>
      <c r="AL503" s="74"/>
      <c r="AM503" s="74"/>
    </row>
    <row r="504" spans="1:39" ht="14.1" customHeight="1">
      <c r="A504" s="74"/>
      <c r="B504" s="76" t="s">
        <v>1091</v>
      </c>
      <c r="C504" s="74"/>
      <c r="D504" s="76" t="s">
        <v>8364</v>
      </c>
      <c r="E504" s="74"/>
      <c r="F504" s="76" t="s">
        <v>8817</v>
      </c>
      <c r="G504" s="74"/>
      <c r="H504" s="103">
        <v>1</v>
      </c>
      <c r="I504" s="74"/>
      <c r="J504" s="103">
        <v>4</v>
      </c>
      <c r="K504" s="74"/>
      <c r="L504" s="76" t="s">
        <v>22</v>
      </c>
      <c r="M504" s="74"/>
      <c r="N504" s="76" t="s">
        <v>8375</v>
      </c>
      <c r="O504" s="74"/>
      <c r="P504" s="103">
        <v>687090</v>
      </c>
      <c r="Q504" s="74"/>
      <c r="R504" s="76" t="s">
        <v>8767</v>
      </c>
      <c r="S504" s="74"/>
      <c r="T504" s="77">
        <v>46189</v>
      </c>
      <c r="U504" s="74"/>
      <c r="V504" s="76" t="s">
        <v>8033</v>
      </c>
      <c r="W504" s="74"/>
      <c r="X504" s="103">
        <v>1374180</v>
      </c>
      <c r="Y504" s="74"/>
      <c r="Z504" s="103">
        <v>1374180</v>
      </c>
      <c r="AA504" s="74"/>
      <c r="AB504" s="76" t="s">
        <v>8361</v>
      </c>
      <c r="AC504" s="74"/>
      <c r="AD504" s="76" t="s">
        <v>8362</v>
      </c>
      <c r="AE504" s="74"/>
      <c r="AF504" s="76" t="s">
        <v>6134</v>
      </c>
      <c r="AG504" s="74"/>
      <c r="AH504" s="76" t="s">
        <v>8363</v>
      </c>
      <c r="AI504" s="74"/>
      <c r="AJ504" s="140">
        <v>0</v>
      </c>
      <c r="AK504" s="140"/>
      <c r="AL504" s="74"/>
      <c r="AM504" s="74"/>
    </row>
    <row r="505" spans="1:39" ht="23.1" customHeight="1">
      <c r="A505" s="74"/>
      <c r="B505" s="76" t="s">
        <v>726</v>
      </c>
      <c r="C505" s="74"/>
      <c r="D505" s="76" t="s">
        <v>8387</v>
      </c>
      <c r="E505" s="74"/>
      <c r="F505" s="76" t="s">
        <v>8388</v>
      </c>
      <c r="G505" s="74"/>
      <c r="H505" s="103">
        <v>1</v>
      </c>
      <c r="I505" s="74"/>
      <c r="J505" s="103">
        <v>4</v>
      </c>
      <c r="K505" s="74"/>
      <c r="L505" s="76" t="s">
        <v>22</v>
      </c>
      <c r="M505" s="74"/>
      <c r="N505" s="76" t="s">
        <v>8419</v>
      </c>
      <c r="O505" s="74"/>
      <c r="P505" s="103">
        <v>283790</v>
      </c>
      <c r="Q505" s="74"/>
      <c r="R505" s="76" t="s">
        <v>8717</v>
      </c>
      <c r="S505" s="74"/>
      <c r="T505" s="77">
        <v>46190</v>
      </c>
      <c r="U505" s="74"/>
      <c r="V505" s="76" t="s">
        <v>8063</v>
      </c>
      <c r="W505" s="74"/>
      <c r="X505" s="103">
        <v>811965</v>
      </c>
      <c r="Y505" s="74"/>
      <c r="Z505" s="103">
        <v>811965</v>
      </c>
      <c r="AA505" s="74"/>
      <c r="AB505" s="76" t="s">
        <v>8361</v>
      </c>
      <c r="AC505" s="74"/>
      <c r="AD505" s="76" t="s">
        <v>8362</v>
      </c>
      <c r="AE505" s="74"/>
      <c r="AF505" s="76" t="s">
        <v>8718</v>
      </c>
      <c r="AG505" s="74"/>
      <c r="AH505" s="76" t="s">
        <v>8363</v>
      </c>
      <c r="AI505" s="74"/>
      <c r="AJ505" s="140">
        <v>0</v>
      </c>
      <c r="AK505" s="140"/>
      <c r="AL505" s="74"/>
      <c r="AM505" s="74"/>
    </row>
    <row r="506" spans="1:39" ht="14.1" customHeight="1">
      <c r="A506" s="74"/>
      <c r="B506" s="76" t="s">
        <v>1942</v>
      </c>
      <c r="C506" s="74"/>
      <c r="D506" s="76" t="s">
        <v>8364</v>
      </c>
      <c r="E506" s="74"/>
      <c r="F506" s="76" t="s">
        <v>8451</v>
      </c>
      <c r="G506" s="74"/>
      <c r="H506" s="103">
        <v>12</v>
      </c>
      <c r="I506" s="74"/>
      <c r="J506" s="103">
        <v>12</v>
      </c>
      <c r="K506" s="74"/>
      <c r="L506" s="76" t="s">
        <v>8359</v>
      </c>
      <c r="M506" s="74"/>
      <c r="N506" s="76" t="s">
        <v>8366</v>
      </c>
      <c r="O506" s="74"/>
      <c r="P506" s="103">
        <v>1107780</v>
      </c>
      <c r="Q506" s="74"/>
      <c r="R506" s="76" t="s">
        <v>8818</v>
      </c>
      <c r="S506" s="74"/>
      <c r="T506" s="77">
        <v>46192</v>
      </c>
      <c r="U506" s="74"/>
      <c r="V506" s="76" t="s">
        <v>8819</v>
      </c>
      <c r="W506" s="74"/>
      <c r="X506" s="103">
        <v>2215560</v>
      </c>
      <c r="Y506" s="74"/>
      <c r="Z506" s="103">
        <v>2215560</v>
      </c>
      <c r="AA506" s="74"/>
      <c r="AB506" s="76" t="s">
        <v>8361</v>
      </c>
      <c r="AC506" s="74"/>
      <c r="AD506" s="76" t="s">
        <v>8362</v>
      </c>
      <c r="AE506" s="74"/>
      <c r="AF506" s="76" t="s">
        <v>8436</v>
      </c>
      <c r="AG506" s="74"/>
      <c r="AH506" s="76" t="s">
        <v>8363</v>
      </c>
      <c r="AI506" s="74"/>
      <c r="AJ506" s="140">
        <v>0</v>
      </c>
      <c r="AK506" s="140"/>
      <c r="AL506" s="74"/>
      <c r="AM506" s="74"/>
    </row>
    <row r="507" spans="1:39" ht="14.1" customHeight="1">
      <c r="A507" s="74"/>
      <c r="B507" s="76" t="s">
        <v>1946</v>
      </c>
      <c r="C507" s="74"/>
      <c r="D507" s="76" t="s">
        <v>8364</v>
      </c>
      <c r="E507" s="74"/>
      <c r="F507" s="76" t="s">
        <v>8454</v>
      </c>
      <c r="G507" s="74"/>
      <c r="H507" s="103">
        <v>12</v>
      </c>
      <c r="I507" s="74"/>
      <c r="J507" s="103">
        <v>12</v>
      </c>
      <c r="K507" s="74"/>
      <c r="L507" s="76" t="s">
        <v>8359</v>
      </c>
      <c r="M507" s="74"/>
      <c r="N507" s="76" t="s">
        <v>8366</v>
      </c>
      <c r="O507" s="74"/>
      <c r="P507" s="103">
        <v>1107780</v>
      </c>
      <c r="Q507" s="74"/>
      <c r="R507" s="76" t="s">
        <v>8818</v>
      </c>
      <c r="S507" s="74"/>
      <c r="T507" s="77">
        <v>46192</v>
      </c>
      <c r="U507" s="74"/>
      <c r="V507" s="76" t="s">
        <v>8819</v>
      </c>
      <c r="W507" s="74"/>
      <c r="X507" s="103">
        <v>2215560</v>
      </c>
      <c r="Y507" s="74"/>
      <c r="Z507" s="103">
        <v>2215560</v>
      </c>
      <c r="AA507" s="74"/>
      <c r="AB507" s="76" t="s">
        <v>8361</v>
      </c>
      <c r="AC507" s="74"/>
      <c r="AD507" s="76" t="s">
        <v>8362</v>
      </c>
      <c r="AE507" s="74"/>
      <c r="AF507" s="76" t="s">
        <v>8436</v>
      </c>
      <c r="AG507" s="74"/>
      <c r="AH507" s="76" t="s">
        <v>8363</v>
      </c>
      <c r="AI507" s="74"/>
      <c r="AJ507" s="140">
        <v>0</v>
      </c>
      <c r="AK507" s="140"/>
      <c r="AL507" s="74"/>
      <c r="AM507" s="74"/>
    </row>
    <row r="508" spans="1:39" ht="14.1" customHeight="1">
      <c r="A508" s="74"/>
      <c r="B508" s="76" t="s">
        <v>1203</v>
      </c>
      <c r="C508" s="74"/>
      <c r="D508" s="76" t="s">
        <v>8364</v>
      </c>
      <c r="E508" s="74"/>
      <c r="F508" s="76" t="s">
        <v>8820</v>
      </c>
      <c r="G508" s="74"/>
      <c r="H508" s="103">
        <v>2</v>
      </c>
      <c r="I508" s="74"/>
      <c r="J508" s="103">
        <v>2</v>
      </c>
      <c r="K508" s="74"/>
      <c r="L508" s="76" t="s">
        <v>147</v>
      </c>
      <c r="M508" s="74"/>
      <c r="N508" s="76" t="s">
        <v>8375</v>
      </c>
      <c r="O508" s="74"/>
      <c r="P508" s="103">
        <v>1620600</v>
      </c>
      <c r="Q508" s="74"/>
      <c r="R508" s="76" t="s">
        <v>8821</v>
      </c>
      <c r="S508" s="74"/>
      <c r="T508" s="77">
        <v>46189</v>
      </c>
      <c r="U508" s="74"/>
      <c r="V508" s="76" t="s">
        <v>8051</v>
      </c>
      <c r="W508" s="74"/>
      <c r="X508" s="103">
        <v>1620600</v>
      </c>
      <c r="Y508" s="74"/>
      <c r="Z508" s="103">
        <v>1620600</v>
      </c>
      <c r="AA508" s="74"/>
      <c r="AB508" s="76" t="s">
        <v>8361</v>
      </c>
      <c r="AC508" s="74"/>
      <c r="AD508" s="76" t="s">
        <v>8362</v>
      </c>
      <c r="AE508" s="74"/>
      <c r="AF508" s="76" t="s">
        <v>6124</v>
      </c>
      <c r="AG508" s="74"/>
      <c r="AH508" s="76" t="s">
        <v>8363</v>
      </c>
      <c r="AI508" s="74"/>
      <c r="AJ508" s="140">
        <v>0</v>
      </c>
      <c r="AK508" s="140"/>
      <c r="AL508" s="74"/>
      <c r="AM508" s="74"/>
    </row>
    <row r="509" spans="1:39" ht="14.1" customHeight="1">
      <c r="A509" s="74"/>
      <c r="B509" s="76" t="s">
        <v>2679</v>
      </c>
      <c r="C509" s="74"/>
      <c r="D509" s="76" t="s">
        <v>8364</v>
      </c>
      <c r="E509" s="74"/>
      <c r="F509" s="76" t="s">
        <v>8580</v>
      </c>
      <c r="G509" s="74"/>
      <c r="H509" s="103">
        <v>12</v>
      </c>
      <c r="I509" s="74"/>
      <c r="J509" s="103">
        <v>12</v>
      </c>
      <c r="K509" s="74"/>
      <c r="L509" s="76" t="s">
        <v>8359</v>
      </c>
      <c r="M509" s="74"/>
      <c r="N509" s="76" t="s">
        <v>8433</v>
      </c>
      <c r="O509" s="74"/>
      <c r="P509" s="103">
        <v>1142190</v>
      </c>
      <c r="Q509" s="74"/>
      <c r="R509" s="76" t="s">
        <v>8822</v>
      </c>
      <c r="S509" s="74"/>
      <c r="T509" s="77">
        <v>46186</v>
      </c>
      <c r="U509" s="74"/>
      <c r="V509" s="76" t="s">
        <v>8119</v>
      </c>
      <c r="W509" s="74"/>
      <c r="X509" s="103">
        <v>2284380</v>
      </c>
      <c r="Y509" s="74"/>
      <c r="Z509" s="103">
        <v>2284380</v>
      </c>
      <c r="AA509" s="74"/>
      <c r="AB509" s="76" t="s">
        <v>8361</v>
      </c>
      <c r="AC509" s="74"/>
      <c r="AD509" s="76" t="s">
        <v>8362</v>
      </c>
      <c r="AE509" s="74"/>
      <c r="AF509" s="76" t="s">
        <v>6201</v>
      </c>
      <c r="AG509" s="74"/>
      <c r="AH509" s="76" t="s">
        <v>8363</v>
      </c>
      <c r="AI509" s="74"/>
      <c r="AJ509" s="140">
        <v>0</v>
      </c>
      <c r="AK509" s="140"/>
      <c r="AL509" s="74"/>
      <c r="AM509" s="74"/>
    </row>
    <row r="510" spans="1:39" ht="14.1" customHeight="1">
      <c r="A510" s="74"/>
      <c r="B510" s="76" t="s">
        <v>2665</v>
      </c>
      <c r="C510" s="74"/>
      <c r="D510" s="76" t="s">
        <v>8364</v>
      </c>
      <c r="E510" s="74"/>
      <c r="F510" s="76" t="s">
        <v>8497</v>
      </c>
      <c r="G510" s="74"/>
      <c r="H510" s="103">
        <v>12</v>
      </c>
      <c r="I510" s="74"/>
      <c r="J510" s="103">
        <v>12</v>
      </c>
      <c r="K510" s="74"/>
      <c r="L510" s="76" t="s">
        <v>8359</v>
      </c>
      <c r="M510" s="74"/>
      <c r="N510" s="76" t="s">
        <v>8433</v>
      </c>
      <c r="O510" s="74"/>
      <c r="P510" s="103">
        <v>1142190</v>
      </c>
      <c r="Q510" s="74"/>
      <c r="R510" s="76" t="s">
        <v>8822</v>
      </c>
      <c r="S510" s="74"/>
      <c r="T510" s="77">
        <v>46186</v>
      </c>
      <c r="U510" s="74"/>
      <c r="V510" s="76" t="s">
        <v>8119</v>
      </c>
      <c r="W510" s="74"/>
      <c r="X510" s="103">
        <v>2284380</v>
      </c>
      <c r="Y510" s="74"/>
      <c r="Z510" s="103">
        <v>2284380</v>
      </c>
      <c r="AA510" s="74"/>
      <c r="AB510" s="76" t="s">
        <v>8361</v>
      </c>
      <c r="AC510" s="74"/>
      <c r="AD510" s="76" t="s">
        <v>8362</v>
      </c>
      <c r="AE510" s="74"/>
      <c r="AF510" s="76" t="s">
        <v>6201</v>
      </c>
      <c r="AG510" s="74"/>
      <c r="AH510" s="76" t="s">
        <v>8363</v>
      </c>
      <c r="AI510" s="74"/>
      <c r="AJ510" s="140">
        <v>0</v>
      </c>
      <c r="AK510" s="140"/>
      <c r="AL510" s="74"/>
      <c r="AM510" s="74"/>
    </row>
    <row r="511" spans="1:39" ht="14.1" customHeight="1">
      <c r="A511" s="74"/>
      <c r="B511" s="76" t="s">
        <v>1933</v>
      </c>
      <c r="C511" s="74"/>
      <c r="D511" s="76" t="s">
        <v>8364</v>
      </c>
      <c r="E511" s="74"/>
      <c r="F511" s="76" t="s">
        <v>8461</v>
      </c>
      <c r="G511" s="74"/>
      <c r="H511" s="103">
        <v>3</v>
      </c>
      <c r="I511" s="74"/>
      <c r="J511" s="103">
        <v>3</v>
      </c>
      <c r="K511" s="74"/>
      <c r="L511" s="76" t="s">
        <v>8359</v>
      </c>
      <c r="M511" s="74"/>
      <c r="N511" s="76" t="s">
        <v>8823</v>
      </c>
      <c r="O511" s="74"/>
      <c r="P511" s="103">
        <v>276945</v>
      </c>
      <c r="Q511" s="74"/>
      <c r="R511" s="76" t="s">
        <v>8824</v>
      </c>
      <c r="S511" s="74"/>
      <c r="T511" s="77">
        <v>46186</v>
      </c>
      <c r="U511" s="74"/>
      <c r="V511" s="76" t="s">
        <v>8570</v>
      </c>
      <c r="W511" s="74"/>
      <c r="X511" s="103">
        <v>276945</v>
      </c>
      <c r="Y511" s="74"/>
      <c r="Z511" s="103">
        <v>276945</v>
      </c>
      <c r="AA511" s="74"/>
      <c r="AB511" s="76" t="s">
        <v>8361</v>
      </c>
      <c r="AC511" s="74"/>
      <c r="AD511" s="76" t="s">
        <v>8362</v>
      </c>
      <c r="AE511" s="74"/>
      <c r="AF511" s="76" t="s">
        <v>6128</v>
      </c>
      <c r="AG511" s="74"/>
      <c r="AH511" s="76" t="s">
        <v>8363</v>
      </c>
      <c r="AI511" s="74"/>
      <c r="AJ511" s="140">
        <v>0</v>
      </c>
      <c r="AK511" s="140"/>
      <c r="AL511" s="74"/>
      <c r="AM511" s="74"/>
    </row>
    <row r="512" spans="1:39" ht="23.1" customHeight="1">
      <c r="A512" s="74"/>
      <c r="B512" s="76" t="s">
        <v>726</v>
      </c>
      <c r="C512" s="74"/>
      <c r="D512" s="76" t="s">
        <v>8387</v>
      </c>
      <c r="E512" s="74"/>
      <c r="F512" s="76" t="s">
        <v>8388</v>
      </c>
      <c r="G512" s="74"/>
      <c r="H512" s="103">
        <v>5</v>
      </c>
      <c r="I512" s="74"/>
      <c r="J512" s="103">
        <v>20</v>
      </c>
      <c r="K512" s="74"/>
      <c r="L512" s="76" t="s">
        <v>22</v>
      </c>
      <c r="M512" s="74"/>
      <c r="N512" s="76" t="s">
        <v>8808</v>
      </c>
      <c r="O512" s="74"/>
      <c r="P512" s="103">
        <v>1418950</v>
      </c>
      <c r="Q512" s="74"/>
      <c r="R512" s="76" t="s">
        <v>8825</v>
      </c>
      <c r="S512" s="74"/>
      <c r="T512" s="77">
        <v>46188</v>
      </c>
      <c r="U512" s="74"/>
      <c r="V512" s="76" t="s">
        <v>8220</v>
      </c>
      <c r="W512" s="74"/>
      <c r="X512" s="103">
        <v>2739387.5</v>
      </c>
      <c r="Y512" s="74"/>
      <c r="Z512" s="103">
        <v>2739387.5</v>
      </c>
      <c r="AA512" s="74"/>
      <c r="AB512" s="76" t="s">
        <v>8361</v>
      </c>
      <c r="AC512" s="74"/>
      <c r="AD512" s="76" t="s">
        <v>8362</v>
      </c>
      <c r="AE512" s="74"/>
      <c r="AF512" s="76" t="s">
        <v>6183</v>
      </c>
      <c r="AG512" s="74"/>
      <c r="AH512" s="76" t="s">
        <v>8363</v>
      </c>
      <c r="AI512" s="74"/>
      <c r="AJ512" s="140">
        <v>0</v>
      </c>
      <c r="AK512" s="140"/>
      <c r="AL512" s="74"/>
      <c r="AM512" s="74"/>
    </row>
    <row r="513" spans="1:39" ht="23.1" customHeight="1">
      <c r="A513" s="74"/>
      <c r="B513" s="76" t="s">
        <v>765</v>
      </c>
      <c r="C513" s="74"/>
      <c r="D513" s="76" t="s">
        <v>8387</v>
      </c>
      <c r="E513" s="74"/>
      <c r="F513" s="76" t="s">
        <v>8604</v>
      </c>
      <c r="G513" s="74"/>
      <c r="H513" s="103">
        <v>5</v>
      </c>
      <c r="I513" s="74"/>
      <c r="J513" s="103">
        <v>5</v>
      </c>
      <c r="K513" s="74"/>
      <c r="L513" s="76" t="s">
        <v>147</v>
      </c>
      <c r="M513" s="74"/>
      <c r="N513" s="76" t="s">
        <v>8808</v>
      </c>
      <c r="O513" s="74"/>
      <c r="P513" s="103">
        <v>1320437.5</v>
      </c>
      <c r="Q513" s="74"/>
      <c r="R513" s="76" t="s">
        <v>8825</v>
      </c>
      <c r="S513" s="74"/>
      <c r="T513" s="77">
        <v>46188</v>
      </c>
      <c r="U513" s="74"/>
      <c r="V513" s="76" t="s">
        <v>8220</v>
      </c>
      <c r="W513" s="74"/>
      <c r="X513" s="103">
        <v>2739387.5</v>
      </c>
      <c r="Y513" s="74"/>
      <c r="Z513" s="103">
        <v>2739387.5</v>
      </c>
      <c r="AA513" s="74"/>
      <c r="AB513" s="76" t="s">
        <v>8361</v>
      </c>
      <c r="AC513" s="74"/>
      <c r="AD513" s="76" t="s">
        <v>8362</v>
      </c>
      <c r="AE513" s="74"/>
      <c r="AF513" s="76" t="s">
        <v>6183</v>
      </c>
      <c r="AG513" s="74"/>
      <c r="AH513" s="76" t="s">
        <v>8363</v>
      </c>
      <c r="AI513" s="74"/>
      <c r="AJ513" s="140">
        <v>0</v>
      </c>
      <c r="AK513" s="140"/>
      <c r="AL513" s="74"/>
      <c r="AM513" s="74"/>
    </row>
    <row r="514" spans="1:39" ht="14.1" customHeight="1">
      <c r="A514" s="74"/>
      <c r="B514" s="76" t="s">
        <v>2985</v>
      </c>
      <c r="C514" s="74"/>
      <c r="D514" s="76" t="s">
        <v>8369</v>
      </c>
      <c r="E514" s="74"/>
      <c r="F514" s="76" t="s">
        <v>8489</v>
      </c>
      <c r="G514" s="74"/>
      <c r="H514" s="103">
        <v>4</v>
      </c>
      <c r="I514" s="74"/>
      <c r="J514" s="103">
        <v>4</v>
      </c>
      <c r="K514" s="74"/>
      <c r="L514" s="76" t="s">
        <v>8359</v>
      </c>
      <c r="M514" s="74"/>
      <c r="N514" s="76"/>
      <c r="O514" s="74"/>
      <c r="P514" s="103">
        <v>199800</v>
      </c>
      <c r="Q514" s="74"/>
      <c r="R514" s="76" t="s">
        <v>8826</v>
      </c>
      <c r="S514" s="74"/>
      <c r="T514" s="77">
        <v>46190</v>
      </c>
      <c r="U514" s="74"/>
      <c r="V514" s="76" t="s">
        <v>8268</v>
      </c>
      <c r="W514" s="74"/>
      <c r="X514" s="103">
        <v>199800</v>
      </c>
      <c r="Y514" s="74"/>
      <c r="Z514" s="103">
        <v>199800</v>
      </c>
      <c r="AA514" s="74"/>
      <c r="AB514" s="76" t="s">
        <v>8361</v>
      </c>
      <c r="AC514" s="74"/>
      <c r="AD514" s="76" t="s">
        <v>8362</v>
      </c>
      <c r="AE514" s="74"/>
      <c r="AF514" s="76" t="s">
        <v>6196</v>
      </c>
      <c r="AG514" s="74"/>
      <c r="AH514" s="76" t="s">
        <v>8363</v>
      </c>
      <c r="AI514" s="74"/>
      <c r="AJ514" s="140">
        <v>0</v>
      </c>
      <c r="AK514" s="140"/>
      <c r="AL514" s="74"/>
      <c r="AM514" s="74"/>
    </row>
    <row r="515" spans="1:39" ht="14.1" customHeight="1">
      <c r="A515" s="74"/>
      <c r="B515" s="76" t="s">
        <v>626</v>
      </c>
      <c r="C515" s="74"/>
      <c r="D515" s="76" t="s">
        <v>8369</v>
      </c>
      <c r="E515" s="74"/>
      <c r="F515" s="76" t="s">
        <v>8646</v>
      </c>
      <c r="G515" s="74"/>
      <c r="H515" s="103">
        <v>1</v>
      </c>
      <c r="I515" s="74"/>
      <c r="J515" s="103">
        <v>1</v>
      </c>
      <c r="K515" s="74"/>
      <c r="L515" s="76" t="s">
        <v>147</v>
      </c>
      <c r="M515" s="74"/>
      <c r="N515" s="76"/>
      <c r="O515" s="74"/>
      <c r="P515" s="103">
        <v>371972.1</v>
      </c>
      <c r="Q515" s="74"/>
      <c r="R515" s="76" t="s">
        <v>8827</v>
      </c>
      <c r="S515" s="74"/>
      <c r="T515" s="77">
        <v>46186</v>
      </c>
      <c r="U515" s="74"/>
      <c r="V515" s="76" t="s">
        <v>8016</v>
      </c>
      <c r="W515" s="74"/>
      <c r="X515" s="103">
        <v>371972.1</v>
      </c>
      <c r="Y515" s="74"/>
      <c r="Z515" s="103">
        <v>371972.1</v>
      </c>
      <c r="AA515" s="74"/>
      <c r="AB515" s="76" t="s">
        <v>8361</v>
      </c>
      <c r="AC515" s="74"/>
      <c r="AD515" s="76" t="s">
        <v>8362</v>
      </c>
      <c r="AE515" s="74"/>
      <c r="AF515" s="76" t="s">
        <v>6134</v>
      </c>
      <c r="AG515" s="74"/>
      <c r="AH515" s="76" t="s">
        <v>8363</v>
      </c>
      <c r="AI515" s="74"/>
      <c r="AJ515" s="140">
        <v>0</v>
      </c>
      <c r="AK515" s="140"/>
      <c r="AL515" s="74"/>
      <c r="AM515" s="74"/>
    </row>
    <row r="516" spans="1:39" ht="33.950000000000003" customHeight="1">
      <c r="A516" s="74"/>
      <c r="B516" s="76" t="s">
        <v>1755</v>
      </c>
      <c r="C516" s="74"/>
      <c r="D516" s="76" t="s">
        <v>8364</v>
      </c>
      <c r="E516" s="74"/>
      <c r="F516" s="76" t="s">
        <v>8555</v>
      </c>
      <c r="G516" s="74"/>
      <c r="H516" s="103">
        <v>2</v>
      </c>
      <c r="I516" s="74"/>
      <c r="J516" s="103">
        <v>48</v>
      </c>
      <c r="K516" s="74"/>
      <c r="L516" s="76" t="s">
        <v>22</v>
      </c>
      <c r="M516" s="74"/>
      <c r="N516" s="76" t="s">
        <v>8828</v>
      </c>
      <c r="O516" s="74"/>
      <c r="P516" s="103">
        <v>4431120</v>
      </c>
      <c r="Q516" s="74"/>
      <c r="R516" s="76" t="s">
        <v>8829</v>
      </c>
      <c r="S516" s="74"/>
      <c r="T516" s="77">
        <v>46192</v>
      </c>
      <c r="U516" s="74"/>
      <c r="V516" s="76" t="s">
        <v>8013</v>
      </c>
      <c r="W516" s="74"/>
      <c r="X516" s="103">
        <v>4431120</v>
      </c>
      <c r="Y516" s="74"/>
      <c r="Z516" s="103">
        <v>4431120</v>
      </c>
      <c r="AA516" s="74"/>
      <c r="AB516" s="76" t="s">
        <v>8361</v>
      </c>
      <c r="AC516" s="74"/>
      <c r="AD516" s="76" t="s">
        <v>8362</v>
      </c>
      <c r="AE516" s="74"/>
      <c r="AF516" s="76" t="s">
        <v>6134</v>
      </c>
      <c r="AG516" s="74"/>
      <c r="AH516" s="76" t="s">
        <v>8363</v>
      </c>
      <c r="AI516" s="74"/>
      <c r="AJ516" s="140">
        <v>0</v>
      </c>
      <c r="AK516" s="140"/>
      <c r="AL516" s="74"/>
      <c r="AM516" s="74"/>
    </row>
    <row r="517" spans="1:39" ht="14.1" customHeight="1">
      <c r="A517" s="74"/>
      <c r="B517" s="76" t="s">
        <v>1235</v>
      </c>
      <c r="C517" s="74"/>
      <c r="D517" s="76" t="s">
        <v>8364</v>
      </c>
      <c r="E517" s="74"/>
      <c r="F517" s="76" t="s">
        <v>8455</v>
      </c>
      <c r="G517" s="74"/>
      <c r="H517" s="103">
        <v>1</v>
      </c>
      <c r="I517" s="74"/>
      <c r="J517" s="103">
        <v>1</v>
      </c>
      <c r="K517" s="74"/>
      <c r="L517" s="76" t="s">
        <v>147</v>
      </c>
      <c r="M517" s="74"/>
      <c r="N517" s="76" t="s">
        <v>8375</v>
      </c>
      <c r="O517" s="74"/>
      <c r="P517" s="103">
        <v>810300</v>
      </c>
      <c r="Q517" s="74"/>
      <c r="R517" s="76" t="s">
        <v>8830</v>
      </c>
      <c r="S517" s="74"/>
      <c r="T517" s="77">
        <v>46186</v>
      </c>
      <c r="U517" s="74"/>
      <c r="V517" s="76" t="s">
        <v>8016</v>
      </c>
      <c r="W517" s="74"/>
      <c r="X517" s="103">
        <v>810300</v>
      </c>
      <c r="Y517" s="74"/>
      <c r="Z517" s="103">
        <v>810300</v>
      </c>
      <c r="AA517" s="74"/>
      <c r="AB517" s="76" t="s">
        <v>8361</v>
      </c>
      <c r="AC517" s="74"/>
      <c r="AD517" s="76" t="s">
        <v>8362</v>
      </c>
      <c r="AE517" s="74"/>
      <c r="AF517" s="76" t="s">
        <v>6134</v>
      </c>
      <c r="AG517" s="74"/>
      <c r="AH517" s="76" t="s">
        <v>8363</v>
      </c>
      <c r="AI517" s="74"/>
      <c r="AJ517" s="140">
        <v>0</v>
      </c>
      <c r="AK517" s="140"/>
      <c r="AL517" s="74"/>
      <c r="AM517" s="74"/>
    </row>
    <row r="518" spans="1:39" ht="14.1" customHeight="1">
      <c r="A518" s="74"/>
      <c r="B518" s="76" t="s">
        <v>246</v>
      </c>
      <c r="C518" s="74"/>
      <c r="D518" s="76" t="s">
        <v>8369</v>
      </c>
      <c r="E518" s="74"/>
      <c r="F518" s="76" t="s">
        <v>8528</v>
      </c>
      <c r="G518" s="74"/>
      <c r="H518" s="103">
        <v>24</v>
      </c>
      <c r="I518" s="74"/>
      <c r="J518" s="103">
        <v>24</v>
      </c>
      <c r="K518" s="74"/>
      <c r="L518" s="76" t="s">
        <v>8359</v>
      </c>
      <c r="M518" s="74"/>
      <c r="N518" s="76" t="s">
        <v>8623</v>
      </c>
      <c r="O518" s="74"/>
      <c r="P518" s="103">
        <v>1618380</v>
      </c>
      <c r="Q518" s="74"/>
      <c r="R518" s="76" t="s">
        <v>8831</v>
      </c>
      <c r="S518" s="74"/>
      <c r="T518" s="77">
        <v>46191</v>
      </c>
      <c r="U518" s="74"/>
      <c r="V518" s="76" t="s">
        <v>8068</v>
      </c>
      <c r="W518" s="74"/>
      <c r="X518" s="103">
        <v>1618380</v>
      </c>
      <c r="Y518" s="74"/>
      <c r="Z518" s="103">
        <v>1618380</v>
      </c>
      <c r="AA518" s="74"/>
      <c r="AB518" s="76" t="s">
        <v>8361</v>
      </c>
      <c r="AC518" s="74"/>
      <c r="AD518" s="76" t="s">
        <v>8362</v>
      </c>
      <c r="AE518" s="74"/>
      <c r="AF518" s="76" t="s">
        <v>6175</v>
      </c>
      <c r="AG518" s="74"/>
      <c r="AH518" s="76" t="s">
        <v>8363</v>
      </c>
      <c r="AI518" s="74"/>
      <c r="AJ518" s="140">
        <v>0</v>
      </c>
      <c r="AK518" s="140"/>
      <c r="AL518" s="74"/>
      <c r="AM518" s="74"/>
    </row>
    <row r="519" spans="1:39" ht="14.1" customHeight="1">
      <c r="A519" s="74"/>
      <c r="B519" s="76" t="s">
        <v>2722</v>
      </c>
      <c r="C519" s="74"/>
      <c r="D519" s="76" t="s">
        <v>8364</v>
      </c>
      <c r="E519" s="74"/>
      <c r="F519" s="76" t="s">
        <v>8764</v>
      </c>
      <c r="G519" s="74"/>
      <c r="H519" s="103">
        <v>2</v>
      </c>
      <c r="I519" s="74"/>
      <c r="J519" s="103">
        <v>2</v>
      </c>
      <c r="K519" s="74"/>
      <c r="L519" s="76" t="s">
        <v>8359</v>
      </c>
      <c r="M519" s="74"/>
      <c r="N519" s="76"/>
      <c r="O519" s="74"/>
      <c r="P519" s="103">
        <v>106930</v>
      </c>
      <c r="Q519" s="74"/>
      <c r="R519" s="76" t="s">
        <v>8832</v>
      </c>
      <c r="S519" s="74"/>
      <c r="T519" s="77">
        <v>46188</v>
      </c>
      <c r="U519" s="74"/>
      <c r="V519" s="76" t="s">
        <v>8036</v>
      </c>
      <c r="W519" s="74"/>
      <c r="X519" s="103">
        <v>427720</v>
      </c>
      <c r="Y519" s="74"/>
      <c r="Z519" s="103">
        <v>427720</v>
      </c>
      <c r="AA519" s="74"/>
      <c r="AB519" s="76" t="s">
        <v>8361</v>
      </c>
      <c r="AC519" s="74"/>
      <c r="AD519" s="76" t="s">
        <v>8362</v>
      </c>
      <c r="AE519" s="74"/>
      <c r="AF519" s="76" t="s">
        <v>6124</v>
      </c>
      <c r="AG519" s="74"/>
      <c r="AH519" s="76" t="s">
        <v>8363</v>
      </c>
      <c r="AI519" s="74"/>
      <c r="AJ519" s="140">
        <v>0</v>
      </c>
      <c r="AK519" s="140"/>
      <c r="AL519" s="74"/>
      <c r="AM519" s="74"/>
    </row>
    <row r="520" spans="1:39" ht="14.1" customHeight="1">
      <c r="A520" s="74"/>
      <c r="B520" s="76" t="s">
        <v>2724</v>
      </c>
      <c r="C520" s="74"/>
      <c r="D520" s="76" t="s">
        <v>8364</v>
      </c>
      <c r="E520" s="74"/>
      <c r="F520" s="76" t="s">
        <v>8445</v>
      </c>
      <c r="G520" s="74"/>
      <c r="H520" s="103">
        <v>2</v>
      </c>
      <c r="I520" s="74"/>
      <c r="J520" s="103">
        <v>2</v>
      </c>
      <c r="K520" s="74"/>
      <c r="L520" s="76" t="s">
        <v>8359</v>
      </c>
      <c r="M520" s="74"/>
      <c r="N520" s="76"/>
      <c r="O520" s="74"/>
      <c r="P520" s="103">
        <v>106930</v>
      </c>
      <c r="Q520" s="74"/>
      <c r="R520" s="76" t="s">
        <v>8832</v>
      </c>
      <c r="S520" s="74"/>
      <c r="T520" s="77">
        <v>46188</v>
      </c>
      <c r="U520" s="74"/>
      <c r="V520" s="76" t="s">
        <v>8036</v>
      </c>
      <c r="W520" s="74"/>
      <c r="X520" s="103">
        <v>427720</v>
      </c>
      <c r="Y520" s="74"/>
      <c r="Z520" s="103">
        <v>427720</v>
      </c>
      <c r="AA520" s="74"/>
      <c r="AB520" s="76" t="s">
        <v>8361</v>
      </c>
      <c r="AC520" s="74"/>
      <c r="AD520" s="76" t="s">
        <v>8362</v>
      </c>
      <c r="AE520" s="74"/>
      <c r="AF520" s="76" t="s">
        <v>6124</v>
      </c>
      <c r="AG520" s="74"/>
      <c r="AH520" s="76" t="s">
        <v>8363</v>
      </c>
      <c r="AI520" s="74"/>
      <c r="AJ520" s="140">
        <v>0</v>
      </c>
      <c r="AK520" s="140"/>
      <c r="AL520" s="74"/>
      <c r="AM520" s="74"/>
    </row>
    <row r="521" spans="1:39" ht="14.1" customHeight="1">
      <c r="A521" s="74"/>
      <c r="B521" s="76" t="s">
        <v>2725</v>
      </c>
      <c r="C521" s="74"/>
      <c r="D521" s="76" t="s">
        <v>8364</v>
      </c>
      <c r="E521" s="74"/>
      <c r="F521" s="76" t="s">
        <v>8833</v>
      </c>
      <c r="G521" s="74"/>
      <c r="H521" s="103">
        <v>2</v>
      </c>
      <c r="I521" s="74"/>
      <c r="J521" s="103">
        <v>2</v>
      </c>
      <c r="K521" s="74"/>
      <c r="L521" s="76" t="s">
        <v>8359</v>
      </c>
      <c r="M521" s="74"/>
      <c r="N521" s="76"/>
      <c r="O521" s="74"/>
      <c r="P521" s="103">
        <v>106930</v>
      </c>
      <c r="Q521" s="74"/>
      <c r="R521" s="76" t="s">
        <v>8832</v>
      </c>
      <c r="S521" s="74"/>
      <c r="T521" s="77">
        <v>46188</v>
      </c>
      <c r="U521" s="74"/>
      <c r="V521" s="76" t="s">
        <v>8036</v>
      </c>
      <c r="W521" s="74"/>
      <c r="X521" s="103">
        <v>427720</v>
      </c>
      <c r="Y521" s="74"/>
      <c r="Z521" s="103">
        <v>427720</v>
      </c>
      <c r="AA521" s="74"/>
      <c r="AB521" s="76" t="s">
        <v>8361</v>
      </c>
      <c r="AC521" s="74"/>
      <c r="AD521" s="76" t="s">
        <v>8362</v>
      </c>
      <c r="AE521" s="74"/>
      <c r="AF521" s="76" t="s">
        <v>6124</v>
      </c>
      <c r="AG521" s="74"/>
      <c r="AH521" s="76" t="s">
        <v>8363</v>
      </c>
      <c r="AI521" s="74"/>
      <c r="AJ521" s="140">
        <v>0</v>
      </c>
      <c r="AK521" s="140"/>
      <c r="AL521" s="74"/>
      <c r="AM521" s="74"/>
    </row>
    <row r="522" spans="1:39" ht="0.95" customHeight="1">
      <c r="A522" s="74"/>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1"/>
      <c r="AB522" s="141"/>
      <c r="AC522" s="141"/>
      <c r="AD522" s="141"/>
      <c r="AE522" s="141"/>
      <c r="AF522" s="141"/>
      <c r="AG522" s="141"/>
      <c r="AH522" s="141"/>
      <c r="AI522" s="141"/>
      <c r="AJ522" s="141"/>
      <c r="AK522" s="141"/>
      <c r="AL522" s="141"/>
      <c r="AM522" s="74"/>
    </row>
    <row r="523" spans="1:39" ht="12.95" customHeight="1">
      <c r="A523" s="74"/>
      <c r="B523" s="142" t="s">
        <v>8411</v>
      </c>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c r="AA523" s="142"/>
      <c r="AB523" s="142"/>
      <c r="AC523" s="142"/>
      <c r="AD523" s="142"/>
      <c r="AE523" s="142"/>
      <c r="AF523" s="142"/>
      <c r="AG523" s="142"/>
      <c r="AH523" s="142"/>
      <c r="AI523" s="142"/>
      <c r="AJ523" s="142"/>
      <c r="AK523" s="142"/>
      <c r="AL523" s="142"/>
      <c r="AM523" s="74"/>
    </row>
    <row r="524" spans="1:39" ht="12.95" customHeight="1">
      <c r="A524" s="74"/>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c r="AA524" s="142"/>
      <c r="AB524" s="142"/>
      <c r="AC524" s="142"/>
      <c r="AD524" s="142"/>
      <c r="AE524" s="142"/>
      <c r="AF524" s="142"/>
      <c r="AG524" s="142"/>
      <c r="AH524" s="142"/>
      <c r="AI524" s="142"/>
      <c r="AJ524" s="142"/>
      <c r="AK524" s="142"/>
      <c r="AL524" s="142"/>
      <c r="AM524" s="74"/>
    </row>
    <row r="525" spans="1:39" ht="12.95" customHeight="1">
      <c r="A525" s="74"/>
      <c r="B525" s="143" t="s">
        <v>8412</v>
      </c>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43"/>
      <c r="AE525" s="143"/>
      <c r="AF525" s="143"/>
      <c r="AG525" s="143"/>
      <c r="AH525" s="143"/>
      <c r="AI525" s="143"/>
      <c r="AJ525" s="143"/>
      <c r="AK525" s="143"/>
      <c r="AL525" s="143"/>
      <c r="AM525" s="74"/>
    </row>
    <row r="526" spans="1:39" ht="12.95" customHeight="1">
      <c r="A526" s="74"/>
      <c r="B526" s="144" t="s">
        <v>8834</v>
      </c>
      <c r="C526" s="144"/>
      <c r="D526" s="144"/>
      <c r="E526" s="144"/>
      <c r="F526" s="144"/>
      <c r="G526" s="144"/>
      <c r="H526" s="144"/>
      <c r="I526" s="144"/>
      <c r="J526" s="144"/>
      <c r="K526" s="144"/>
      <c r="L526" s="144"/>
      <c r="M526" s="144"/>
      <c r="N526" s="144"/>
      <c r="O526" s="144"/>
      <c r="P526" s="144"/>
      <c r="Q526" s="144"/>
      <c r="R526" s="144"/>
      <c r="S526" s="144"/>
      <c r="T526" s="144"/>
      <c r="U526" s="144"/>
      <c r="V526" s="144"/>
      <c r="W526" s="144"/>
      <c r="X526" s="144"/>
      <c r="Y526" s="144"/>
      <c r="Z526" s="144"/>
      <c r="AA526" s="144"/>
      <c r="AB526" s="144"/>
      <c r="AC526" s="144"/>
      <c r="AD526" s="144"/>
      <c r="AE526" s="144"/>
      <c r="AF526" s="144"/>
      <c r="AG526" s="144"/>
      <c r="AH526" s="144"/>
      <c r="AI526" s="144"/>
      <c r="AJ526" s="144"/>
      <c r="AK526" s="143" t="s">
        <v>8414</v>
      </c>
      <c r="AL526" s="143"/>
      <c r="AM526" s="74"/>
    </row>
    <row r="527" spans="1:39" ht="17.100000000000001" customHeight="1">
      <c r="A527" s="74"/>
      <c r="B527" s="135" t="s">
        <v>8339</v>
      </c>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c r="AE527" s="135"/>
      <c r="AF527" s="135"/>
      <c r="AG527" s="135"/>
      <c r="AH527" s="135"/>
      <c r="AI527" s="135"/>
      <c r="AJ527" s="135"/>
      <c r="AK527" s="135"/>
      <c r="AL527" s="135"/>
      <c r="AM527" s="74"/>
    </row>
    <row r="528" spans="1:39" ht="23.1" customHeight="1">
      <c r="A528" s="74"/>
      <c r="B528" s="136" t="s">
        <v>8340</v>
      </c>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c r="AC528" s="136"/>
      <c r="AD528" s="136"/>
      <c r="AE528" s="136"/>
      <c r="AF528" s="136"/>
      <c r="AG528" s="136"/>
      <c r="AH528" s="136"/>
      <c r="AI528" s="136"/>
      <c r="AJ528" s="136"/>
      <c r="AK528" s="136"/>
      <c r="AL528" s="136"/>
      <c r="AM528" s="74"/>
    </row>
    <row r="529" spans="1:39" ht="15.95" customHeight="1">
      <c r="A529" s="74"/>
      <c r="B529" s="137" t="s">
        <v>8341</v>
      </c>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c r="AB529" s="137"/>
      <c r="AC529" s="137"/>
      <c r="AD529" s="137"/>
      <c r="AE529" s="137"/>
      <c r="AF529" s="137"/>
      <c r="AG529" s="137"/>
      <c r="AH529" s="137"/>
      <c r="AI529" s="137"/>
      <c r="AJ529" s="137"/>
      <c r="AK529" s="137"/>
      <c r="AL529" s="137"/>
      <c r="AM529" s="74"/>
    </row>
    <row r="530" spans="1:39" ht="12" customHeight="1">
      <c r="A530" s="74"/>
      <c r="B530" s="138" t="s">
        <v>8342</v>
      </c>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M530" s="74"/>
    </row>
    <row r="531" spans="1:39" ht="44.1" customHeight="1">
      <c r="A531" s="74"/>
      <c r="B531" s="75" t="s">
        <v>8343</v>
      </c>
      <c r="C531" s="74"/>
      <c r="D531" s="75" t="s">
        <v>8344</v>
      </c>
      <c r="E531" s="74"/>
      <c r="F531" s="75" t="s">
        <v>8345</v>
      </c>
      <c r="G531" s="74"/>
      <c r="H531" s="104" t="s">
        <v>6103</v>
      </c>
      <c r="I531" s="74"/>
      <c r="J531" s="104" t="s">
        <v>8346</v>
      </c>
      <c r="K531" s="74"/>
      <c r="L531" s="75" t="s">
        <v>8347</v>
      </c>
      <c r="M531" s="74"/>
      <c r="N531" s="75" t="s">
        <v>8348</v>
      </c>
      <c r="O531" s="74"/>
      <c r="P531" s="104" t="s">
        <v>8349</v>
      </c>
      <c r="Q531" s="74"/>
      <c r="R531" s="75" t="s">
        <v>8350</v>
      </c>
      <c r="S531" s="74"/>
      <c r="T531" s="75" t="s">
        <v>6100</v>
      </c>
      <c r="U531" s="74"/>
      <c r="V531" s="75" t="s">
        <v>8007</v>
      </c>
      <c r="W531" s="74"/>
      <c r="X531" s="104" t="s">
        <v>8351</v>
      </c>
      <c r="Y531" s="74"/>
      <c r="Z531" s="104" t="s">
        <v>8008</v>
      </c>
      <c r="AA531" s="74"/>
      <c r="AB531" s="75" t="s">
        <v>8352</v>
      </c>
      <c r="AC531" s="74"/>
      <c r="AD531" s="75" t="s">
        <v>8353</v>
      </c>
      <c r="AE531" s="74"/>
      <c r="AF531" s="75" t="s">
        <v>8354</v>
      </c>
      <c r="AG531" s="74"/>
      <c r="AH531" s="75" t="s">
        <v>8355</v>
      </c>
      <c r="AI531" s="74"/>
      <c r="AJ531" s="139" t="s">
        <v>8356</v>
      </c>
      <c r="AK531" s="139"/>
      <c r="AL531" s="74"/>
      <c r="AM531" s="74"/>
    </row>
    <row r="532" spans="1:39" ht="14.1" customHeight="1">
      <c r="A532" s="74"/>
      <c r="B532" s="76" t="s">
        <v>2729</v>
      </c>
      <c r="C532" s="74"/>
      <c r="D532" s="76" t="s">
        <v>8364</v>
      </c>
      <c r="E532" s="74"/>
      <c r="F532" s="76" t="s">
        <v>8586</v>
      </c>
      <c r="G532" s="74"/>
      <c r="H532" s="103">
        <v>2</v>
      </c>
      <c r="I532" s="74"/>
      <c r="J532" s="103">
        <v>2</v>
      </c>
      <c r="K532" s="74"/>
      <c r="L532" s="76" t="s">
        <v>8359</v>
      </c>
      <c r="M532" s="74"/>
      <c r="N532" s="76"/>
      <c r="O532" s="74"/>
      <c r="P532" s="103">
        <v>106930</v>
      </c>
      <c r="Q532" s="74"/>
      <c r="R532" s="76" t="s">
        <v>8832</v>
      </c>
      <c r="S532" s="74"/>
      <c r="T532" s="77">
        <v>46188</v>
      </c>
      <c r="U532" s="74"/>
      <c r="V532" s="76" t="s">
        <v>8036</v>
      </c>
      <c r="W532" s="74"/>
      <c r="X532" s="103">
        <v>427720</v>
      </c>
      <c r="Y532" s="74"/>
      <c r="Z532" s="103">
        <v>427720</v>
      </c>
      <c r="AA532" s="74"/>
      <c r="AB532" s="76" t="s">
        <v>8361</v>
      </c>
      <c r="AC532" s="74"/>
      <c r="AD532" s="76" t="s">
        <v>8362</v>
      </c>
      <c r="AE532" s="74"/>
      <c r="AF532" s="76" t="s">
        <v>6124</v>
      </c>
      <c r="AG532" s="74"/>
      <c r="AH532" s="76" t="s">
        <v>8363</v>
      </c>
      <c r="AI532" s="74"/>
      <c r="AJ532" s="140">
        <v>0</v>
      </c>
      <c r="AK532" s="140"/>
      <c r="AL532" s="74"/>
      <c r="AM532" s="74"/>
    </row>
    <row r="533" spans="1:39" ht="14.1" customHeight="1">
      <c r="A533" s="74"/>
      <c r="B533" s="76" t="s">
        <v>626</v>
      </c>
      <c r="C533" s="74"/>
      <c r="D533" s="76" t="s">
        <v>8369</v>
      </c>
      <c r="E533" s="74"/>
      <c r="F533" s="76" t="s">
        <v>8646</v>
      </c>
      <c r="G533" s="74"/>
      <c r="H533" s="103">
        <v>2</v>
      </c>
      <c r="I533" s="74"/>
      <c r="J533" s="103">
        <v>2</v>
      </c>
      <c r="K533" s="74"/>
      <c r="L533" s="76" t="s">
        <v>147</v>
      </c>
      <c r="M533" s="74"/>
      <c r="N533" s="76" t="s">
        <v>8458</v>
      </c>
      <c r="O533" s="74"/>
      <c r="P533" s="103">
        <v>743944.2</v>
      </c>
      <c r="Q533" s="74"/>
      <c r="R533" s="76" t="s">
        <v>8835</v>
      </c>
      <c r="S533" s="74"/>
      <c r="T533" s="77">
        <v>46191</v>
      </c>
      <c r="U533" s="74"/>
      <c r="V533" s="76" t="s">
        <v>8296</v>
      </c>
      <c r="W533" s="74"/>
      <c r="X533" s="103">
        <v>743944.2</v>
      </c>
      <c r="Y533" s="74"/>
      <c r="Z533" s="103">
        <v>743944.2</v>
      </c>
      <c r="AA533" s="74"/>
      <c r="AB533" s="76" t="s">
        <v>8361</v>
      </c>
      <c r="AC533" s="74"/>
      <c r="AD533" s="76" t="s">
        <v>8362</v>
      </c>
      <c r="AE533" s="74"/>
      <c r="AF533" s="76" t="s">
        <v>6287</v>
      </c>
      <c r="AG533" s="74"/>
      <c r="AH533" s="76" t="s">
        <v>8363</v>
      </c>
      <c r="AI533" s="74"/>
      <c r="AJ533" s="140">
        <v>0</v>
      </c>
      <c r="AK533" s="140"/>
      <c r="AL533" s="74"/>
      <c r="AM533" s="74"/>
    </row>
    <row r="534" spans="1:39" ht="23.1" customHeight="1">
      <c r="A534" s="74"/>
      <c r="B534" s="76" t="s">
        <v>2785</v>
      </c>
      <c r="C534" s="74"/>
      <c r="D534" s="76" t="s">
        <v>8357</v>
      </c>
      <c r="E534" s="74"/>
      <c r="F534" s="76" t="s">
        <v>8543</v>
      </c>
      <c r="G534" s="74"/>
      <c r="H534" s="103">
        <v>5</v>
      </c>
      <c r="I534" s="74"/>
      <c r="J534" s="103">
        <v>30</v>
      </c>
      <c r="K534" s="74"/>
      <c r="L534" s="76" t="s">
        <v>22</v>
      </c>
      <c r="M534" s="74"/>
      <c r="N534" s="76"/>
      <c r="O534" s="74"/>
      <c r="P534" s="103">
        <v>904650</v>
      </c>
      <c r="Q534" s="74"/>
      <c r="R534" s="76" t="s">
        <v>8836</v>
      </c>
      <c r="S534" s="74"/>
      <c r="T534" s="77">
        <v>46188</v>
      </c>
      <c r="U534" s="74"/>
      <c r="V534" s="76" t="s">
        <v>8111</v>
      </c>
      <c r="W534" s="74"/>
      <c r="X534" s="103">
        <v>904650</v>
      </c>
      <c r="Y534" s="74"/>
      <c r="Z534" s="103">
        <v>904650</v>
      </c>
      <c r="AA534" s="74"/>
      <c r="AB534" s="76" t="s">
        <v>8361</v>
      </c>
      <c r="AC534" s="74"/>
      <c r="AD534" s="76" t="s">
        <v>8362</v>
      </c>
      <c r="AE534" s="74"/>
      <c r="AF534" s="76" t="s">
        <v>6128</v>
      </c>
      <c r="AG534" s="74"/>
      <c r="AH534" s="76" t="s">
        <v>8363</v>
      </c>
      <c r="AI534" s="74"/>
      <c r="AJ534" s="140">
        <v>0</v>
      </c>
      <c r="AK534" s="140"/>
      <c r="AL534" s="74"/>
      <c r="AM534" s="74"/>
    </row>
    <row r="535" spans="1:39" ht="23.1" customHeight="1">
      <c r="A535" s="74"/>
      <c r="B535" s="76" t="s">
        <v>1755</v>
      </c>
      <c r="C535" s="74"/>
      <c r="D535" s="76" t="s">
        <v>8364</v>
      </c>
      <c r="E535" s="74"/>
      <c r="F535" s="76" t="s">
        <v>8555</v>
      </c>
      <c r="G535" s="74"/>
      <c r="H535" s="103">
        <v>24</v>
      </c>
      <c r="I535" s="74"/>
      <c r="J535" s="103">
        <v>24</v>
      </c>
      <c r="K535" s="74"/>
      <c r="L535" s="76" t="s">
        <v>8359</v>
      </c>
      <c r="M535" s="74"/>
      <c r="N535" s="76" t="s">
        <v>8837</v>
      </c>
      <c r="O535" s="74"/>
      <c r="P535" s="103">
        <v>2215560</v>
      </c>
      <c r="Q535" s="74"/>
      <c r="R535" s="76" t="s">
        <v>8838</v>
      </c>
      <c r="S535" s="74"/>
      <c r="T535" s="77">
        <v>46186</v>
      </c>
      <c r="U535" s="74"/>
      <c r="V535" s="76" t="s">
        <v>8214</v>
      </c>
      <c r="W535" s="74"/>
      <c r="X535" s="103">
        <v>11077800</v>
      </c>
      <c r="Y535" s="74"/>
      <c r="Z535" s="103">
        <v>11077800</v>
      </c>
      <c r="AA535" s="74"/>
      <c r="AB535" s="76" t="s">
        <v>8361</v>
      </c>
      <c r="AC535" s="74"/>
      <c r="AD535" s="76" t="s">
        <v>8362</v>
      </c>
      <c r="AE535" s="74"/>
      <c r="AF535" s="76" t="s">
        <v>6183</v>
      </c>
      <c r="AG535" s="74"/>
      <c r="AH535" s="76" t="s">
        <v>8363</v>
      </c>
      <c r="AI535" s="74"/>
      <c r="AJ535" s="140">
        <v>0</v>
      </c>
      <c r="AK535" s="140"/>
      <c r="AL535" s="74"/>
      <c r="AM535" s="74"/>
    </row>
    <row r="536" spans="1:39" ht="23.1" customHeight="1">
      <c r="A536" s="74"/>
      <c r="B536" s="76" t="s">
        <v>1815</v>
      </c>
      <c r="C536" s="74"/>
      <c r="D536" s="76" t="s">
        <v>8364</v>
      </c>
      <c r="E536" s="74"/>
      <c r="F536" s="76" t="s">
        <v>8549</v>
      </c>
      <c r="G536" s="74"/>
      <c r="H536" s="103">
        <v>24</v>
      </c>
      <c r="I536" s="74"/>
      <c r="J536" s="103">
        <v>24</v>
      </c>
      <c r="K536" s="74"/>
      <c r="L536" s="76" t="s">
        <v>8359</v>
      </c>
      <c r="M536" s="74"/>
      <c r="N536" s="76" t="s">
        <v>8837</v>
      </c>
      <c r="O536" s="74"/>
      <c r="P536" s="103">
        <v>2215560</v>
      </c>
      <c r="Q536" s="74"/>
      <c r="R536" s="76" t="s">
        <v>8838</v>
      </c>
      <c r="S536" s="74"/>
      <c r="T536" s="77">
        <v>46186</v>
      </c>
      <c r="U536" s="74"/>
      <c r="V536" s="76" t="s">
        <v>8214</v>
      </c>
      <c r="W536" s="74"/>
      <c r="X536" s="103">
        <v>11077800</v>
      </c>
      <c r="Y536" s="74"/>
      <c r="Z536" s="103">
        <v>11077800</v>
      </c>
      <c r="AA536" s="74"/>
      <c r="AB536" s="76" t="s">
        <v>8361</v>
      </c>
      <c r="AC536" s="74"/>
      <c r="AD536" s="76" t="s">
        <v>8362</v>
      </c>
      <c r="AE536" s="74"/>
      <c r="AF536" s="76" t="s">
        <v>6183</v>
      </c>
      <c r="AG536" s="74"/>
      <c r="AH536" s="76" t="s">
        <v>8363</v>
      </c>
      <c r="AI536" s="74"/>
      <c r="AJ536" s="140">
        <v>0</v>
      </c>
      <c r="AK536" s="140"/>
      <c r="AL536" s="74"/>
      <c r="AM536" s="74"/>
    </row>
    <row r="537" spans="1:39" ht="23.1" customHeight="1">
      <c r="A537" s="74"/>
      <c r="B537" s="76" t="s">
        <v>1942</v>
      </c>
      <c r="C537" s="74"/>
      <c r="D537" s="76" t="s">
        <v>8364</v>
      </c>
      <c r="E537" s="74"/>
      <c r="F537" s="76" t="s">
        <v>8451</v>
      </c>
      <c r="G537" s="74"/>
      <c r="H537" s="103">
        <v>24</v>
      </c>
      <c r="I537" s="74"/>
      <c r="J537" s="103">
        <v>24</v>
      </c>
      <c r="K537" s="74"/>
      <c r="L537" s="76" t="s">
        <v>8359</v>
      </c>
      <c r="M537" s="74"/>
      <c r="N537" s="76" t="s">
        <v>8837</v>
      </c>
      <c r="O537" s="74"/>
      <c r="P537" s="103">
        <v>2215560</v>
      </c>
      <c r="Q537" s="74"/>
      <c r="R537" s="76" t="s">
        <v>8838</v>
      </c>
      <c r="S537" s="74"/>
      <c r="T537" s="77">
        <v>46186</v>
      </c>
      <c r="U537" s="74"/>
      <c r="V537" s="76" t="s">
        <v>8214</v>
      </c>
      <c r="W537" s="74"/>
      <c r="X537" s="103">
        <v>11077800</v>
      </c>
      <c r="Y537" s="74"/>
      <c r="Z537" s="103">
        <v>11077800</v>
      </c>
      <c r="AA537" s="74"/>
      <c r="AB537" s="76" t="s">
        <v>8361</v>
      </c>
      <c r="AC537" s="74"/>
      <c r="AD537" s="76" t="s">
        <v>8362</v>
      </c>
      <c r="AE537" s="74"/>
      <c r="AF537" s="76" t="s">
        <v>6183</v>
      </c>
      <c r="AG537" s="74"/>
      <c r="AH537" s="76" t="s">
        <v>8363</v>
      </c>
      <c r="AI537" s="74"/>
      <c r="AJ537" s="140">
        <v>0</v>
      </c>
      <c r="AK537" s="140"/>
      <c r="AL537" s="74"/>
      <c r="AM537" s="74"/>
    </row>
    <row r="538" spans="1:39" ht="23.1" customHeight="1">
      <c r="A538" s="74"/>
      <c r="B538" s="76" t="s">
        <v>1946</v>
      </c>
      <c r="C538" s="74"/>
      <c r="D538" s="76" t="s">
        <v>8364</v>
      </c>
      <c r="E538" s="74"/>
      <c r="F538" s="76" t="s">
        <v>8454</v>
      </c>
      <c r="G538" s="74"/>
      <c r="H538" s="103">
        <v>48</v>
      </c>
      <c r="I538" s="74"/>
      <c r="J538" s="103">
        <v>48</v>
      </c>
      <c r="K538" s="74"/>
      <c r="L538" s="76" t="s">
        <v>8359</v>
      </c>
      <c r="M538" s="74"/>
      <c r="N538" s="76" t="s">
        <v>8837</v>
      </c>
      <c r="O538" s="74"/>
      <c r="P538" s="103">
        <v>4431120</v>
      </c>
      <c r="Q538" s="74"/>
      <c r="R538" s="76" t="s">
        <v>8838</v>
      </c>
      <c r="S538" s="74"/>
      <c r="T538" s="77">
        <v>46186</v>
      </c>
      <c r="U538" s="74"/>
      <c r="V538" s="76" t="s">
        <v>8214</v>
      </c>
      <c r="W538" s="74"/>
      <c r="X538" s="103">
        <v>11077800</v>
      </c>
      <c r="Y538" s="74"/>
      <c r="Z538" s="103">
        <v>11077800</v>
      </c>
      <c r="AA538" s="74"/>
      <c r="AB538" s="76" t="s">
        <v>8361</v>
      </c>
      <c r="AC538" s="74"/>
      <c r="AD538" s="76" t="s">
        <v>8362</v>
      </c>
      <c r="AE538" s="74"/>
      <c r="AF538" s="76" t="s">
        <v>6183</v>
      </c>
      <c r="AG538" s="74"/>
      <c r="AH538" s="76" t="s">
        <v>8363</v>
      </c>
      <c r="AI538" s="74"/>
      <c r="AJ538" s="140">
        <v>0</v>
      </c>
      <c r="AK538" s="140"/>
      <c r="AL538" s="74"/>
      <c r="AM538" s="74"/>
    </row>
    <row r="539" spans="1:39" ht="14.1" customHeight="1">
      <c r="A539" s="74"/>
      <c r="B539" s="76" t="s">
        <v>980</v>
      </c>
      <c r="C539" s="74"/>
      <c r="D539" s="76" t="s">
        <v>8364</v>
      </c>
      <c r="E539" s="74"/>
      <c r="F539" s="76" t="s">
        <v>8839</v>
      </c>
      <c r="G539" s="74"/>
      <c r="H539" s="103">
        <v>2</v>
      </c>
      <c r="I539" s="74"/>
      <c r="J539" s="103">
        <v>2</v>
      </c>
      <c r="K539" s="74"/>
      <c r="L539" s="76" t="s">
        <v>8359</v>
      </c>
      <c r="M539" s="74"/>
      <c r="N539" s="76" t="s">
        <v>8375</v>
      </c>
      <c r="O539" s="74"/>
      <c r="P539" s="103">
        <v>343545</v>
      </c>
      <c r="Q539" s="74"/>
      <c r="R539" s="76" t="s">
        <v>8840</v>
      </c>
      <c r="S539" s="74"/>
      <c r="T539" s="77">
        <v>46189</v>
      </c>
      <c r="U539" s="74"/>
      <c r="V539" s="76" t="s">
        <v>8017</v>
      </c>
      <c r="W539" s="74"/>
      <c r="X539" s="103">
        <v>1374180</v>
      </c>
      <c r="Y539" s="74"/>
      <c r="Z539" s="103">
        <v>1374180</v>
      </c>
      <c r="AA539" s="74"/>
      <c r="AB539" s="76" t="s">
        <v>8361</v>
      </c>
      <c r="AC539" s="74"/>
      <c r="AD539" s="76" t="s">
        <v>8362</v>
      </c>
      <c r="AE539" s="74"/>
      <c r="AF539" s="76" t="s">
        <v>6134</v>
      </c>
      <c r="AG539" s="74"/>
      <c r="AH539" s="76" t="s">
        <v>8363</v>
      </c>
      <c r="AI539" s="74"/>
      <c r="AJ539" s="140">
        <v>0</v>
      </c>
      <c r="AK539" s="140"/>
      <c r="AL539" s="74"/>
      <c r="AM539" s="74"/>
    </row>
    <row r="540" spans="1:39" ht="23.1" customHeight="1">
      <c r="A540" s="74"/>
      <c r="B540" s="76" t="s">
        <v>1117</v>
      </c>
      <c r="C540" s="74"/>
      <c r="D540" s="76" t="s">
        <v>8364</v>
      </c>
      <c r="E540" s="74"/>
      <c r="F540" s="76" t="s">
        <v>8374</v>
      </c>
      <c r="G540" s="74"/>
      <c r="H540" s="103">
        <v>2</v>
      </c>
      <c r="I540" s="74"/>
      <c r="J540" s="103">
        <v>8</v>
      </c>
      <c r="K540" s="74"/>
      <c r="L540" s="76" t="s">
        <v>22</v>
      </c>
      <c r="M540" s="74"/>
      <c r="N540" s="76" t="s">
        <v>8841</v>
      </c>
      <c r="O540" s="74"/>
      <c r="P540" s="103">
        <v>1374180</v>
      </c>
      <c r="Q540" s="74"/>
      <c r="R540" s="76" t="s">
        <v>8842</v>
      </c>
      <c r="S540" s="74"/>
      <c r="T540" s="77">
        <v>46186</v>
      </c>
      <c r="U540" s="74"/>
      <c r="V540" s="76" t="s">
        <v>8083</v>
      </c>
      <c r="W540" s="74"/>
      <c r="X540" s="103">
        <v>1374180</v>
      </c>
      <c r="Y540" s="74"/>
      <c r="Z540" s="103">
        <v>1374180</v>
      </c>
      <c r="AA540" s="74"/>
      <c r="AB540" s="76" t="s">
        <v>8361</v>
      </c>
      <c r="AC540" s="74"/>
      <c r="AD540" s="76" t="s">
        <v>8362</v>
      </c>
      <c r="AE540" s="74"/>
      <c r="AF540" s="76" t="s">
        <v>6143</v>
      </c>
      <c r="AG540" s="74"/>
      <c r="AH540" s="76" t="s">
        <v>8363</v>
      </c>
      <c r="AI540" s="74"/>
      <c r="AJ540" s="140">
        <v>0</v>
      </c>
      <c r="AK540" s="140"/>
      <c r="AL540" s="74"/>
      <c r="AM540" s="74"/>
    </row>
    <row r="541" spans="1:39" ht="14.1" customHeight="1">
      <c r="A541" s="74"/>
      <c r="B541" s="76" t="s">
        <v>1001</v>
      </c>
      <c r="C541" s="74"/>
      <c r="D541" s="76" t="s">
        <v>8364</v>
      </c>
      <c r="E541" s="74"/>
      <c r="F541" s="76" t="s">
        <v>8676</v>
      </c>
      <c r="G541" s="74"/>
      <c r="H541" s="103">
        <v>2</v>
      </c>
      <c r="I541" s="74"/>
      <c r="J541" s="103">
        <v>2</v>
      </c>
      <c r="K541" s="74"/>
      <c r="L541" s="76" t="s">
        <v>8359</v>
      </c>
      <c r="M541" s="74"/>
      <c r="N541" s="76" t="s">
        <v>8375</v>
      </c>
      <c r="O541" s="74"/>
      <c r="P541" s="103">
        <v>343545</v>
      </c>
      <c r="Q541" s="74"/>
      <c r="R541" s="76" t="s">
        <v>8840</v>
      </c>
      <c r="S541" s="74"/>
      <c r="T541" s="77">
        <v>46189</v>
      </c>
      <c r="U541" s="74"/>
      <c r="V541" s="76" t="s">
        <v>8017</v>
      </c>
      <c r="W541" s="74"/>
      <c r="X541" s="103">
        <v>1374180</v>
      </c>
      <c r="Y541" s="74"/>
      <c r="Z541" s="103">
        <v>1374180</v>
      </c>
      <c r="AA541" s="74"/>
      <c r="AB541" s="76" t="s">
        <v>8361</v>
      </c>
      <c r="AC541" s="74"/>
      <c r="AD541" s="76" t="s">
        <v>8362</v>
      </c>
      <c r="AE541" s="74"/>
      <c r="AF541" s="76" t="s">
        <v>6134</v>
      </c>
      <c r="AG541" s="74"/>
      <c r="AH541" s="76" t="s">
        <v>8363</v>
      </c>
      <c r="AI541" s="74"/>
      <c r="AJ541" s="140">
        <v>0</v>
      </c>
      <c r="AK541" s="140"/>
      <c r="AL541" s="74"/>
      <c r="AM541" s="74"/>
    </row>
    <row r="542" spans="1:39" ht="14.1" customHeight="1">
      <c r="A542" s="74"/>
      <c r="B542" s="76" t="s">
        <v>1002</v>
      </c>
      <c r="C542" s="74"/>
      <c r="D542" s="76" t="s">
        <v>8364</v>
      </c>
      <c r="E542" s="74"/>
      <c r="F542" s="76" t="s">
        <v>8677</v>
      </c>
      <c r="G542" s="74"/>
      <c r="H542" s="103">
        <v>2</v>
      </c>
      <c r="I542" s="74"/>
      <c r="J542" s="103">
        <v>2</v>
      </c>
      <c r="K542" s="74"/>
      <c r="L542" s="76" t="s">
        <v>8359</v>
      </c>
      <c r="M542" s="74"/>
      <c r="N542" s="76" t="s">
        <v>8375</v>
      </c>
      <c r="O542" s="74"/>
      <c r="P542" s="103">
        <v>343545</v>
      </c>
      <c r="Q542" s="74"/>
      <c r="R542" s="76" t="s">
        <v>8840</v>
      </c>
      <c r="S542" s="74"/>
      <c r="T542" s="77">
        <v>46189</v>
      </c>
      <c r="U542" s="74"/>
      <c r="V542" s="76" t="s">
        <v>8017</v>
      </c>
      <c r="W542" s="74"/>
      <c r="X542" s="103">
        <v>1374180</v>
      </c>
      <c r="Y542" s="74"/>
      <c r="Z542" s="103">
        <v>1374180</v>
      </c>
      <c r="AA542" s="74"/>
      <c r="AB542" s="76" t="s">
        <v>8361</v>
      </c>
      <c r="AC542" s="74"/>
      <c r="AD542" s="76" t="s">
        <v>8362</v>
      </c>
      <c r="AE542" s="74"/>
      <c r="AF542" s="76" t="s">
        <v>6134</v>
      </c>
      <c r="AG542" s="74"/>
      <c r="AH542" s="76" t="s">
        <v>8363</v>
      </c>
      <c r="AI542" s="74"/>
      <c r="AJ542" s="140">
        <v>0</v>
      </c>
      <c r="AK542" s="140"/>
      <c r="AL542" s="74"/>
      <c r="AM542" s="74"/>
    </row>
    <row r="543" spans="1:39" ht="14.1" customHeight="1">
      <c r="A543" s="74"/>
      <c r="B543" s="76" t="s">
        <v>1091</v>
      </c>
      <c r="C543" s="74"/>
      <c r="D543" s="76" t="s">
        <v>8364</v>
      </c>
      <c r="E543" s="74"/>
      <c r="F543" s="76" t="s">
        <v>8817</v>
      </c>
      <c r="G543" s="74"/>
      <c r="H543" s="103">
        <v>2</v>
      </c>
      <c r="I543" s="74"/>
      <c r="J543" s="103">
        <v>2</v>
      </c>
      <c r="K543" s="74"/>
      <c r="L543" s="76" t="s">
        <v>8359</v>
      </c>
      <c r="M543" s="74"/>
      <c r="N543" s="76" t="s">
        <v>8375</v>
      </c>
      <c r="O543" s="74"/>
      <c r="P543" s="103">
        <v>343545</v>
      </c>
      <c r="Q543" s="74"/>
      <c r="R543" s="76" t="s">
        <v>8840</v>
      </c>
      <c r="S543" s="74"/>
      <c r="T543" s="77">
        <v>46189</v>
      </c>
      <c r="U543" s="74"/>
      <c r="V543" s="76" t="s">
        <v>8017</v>
      </c>
      <c r="W543" s="74"/>
      <c r="X543" s="103">
        <v>1374180</v>
      </c>
      <c r="Y543" s="74"/>
      <c r="Z543" s="103">
        <v>1374180</v>
      </c>
      <c r="AA543" s="74"/>
      <c r="AB543" s="76" t="s">
        <v>8361</v>
      </c>
      <c r="AC543" s="74"/>
      <c r="AD543" s="76" t="s">
        <v>8362</v>
      </c>
      <c r="AE543" s="74"/>
      <c r="AF543" s="76" t="s">
        <v>6134</v>
      </c>
      <c r="AG543" s="74"/>
      <c r="AH543" s="76" t="s">
        <v>8363</v>
      </c>
      <c r="AI543" s="74"/>
      <c r="AJ543" s="140">
        <v>0</v>
      </c>
      <c r="AK543" s="140"/>
      <c r="AL543" s="74"/>
      <c r="AM543" s="74"/>
    </row>
    <row r="544" spans="1:39" ht="14.1" customHeight="1">
      <c r="A544" s="74"/>
      <c r="B544" s="76" t="s">
        <v>1739</v>
      </c>
      <c r="C544" s="74"/>
      <c r="D544" s="76" t="s">
        <v>8364</v>
      </c>
      <c r="E544" s="74"/>
      <c r="F544" s="76" t="s">
        <v>8843</v>
      </c>
      <c r="G544" s="74"/>
      <c r="H544" s="103">
        <v>12</v>
      </c>
      <c r="I544" s="74"/>
      <c r="J544" s="103">
        <v>12</v>
      </c>
      <c r="K544" s="74"/>
      <c r="L544" s="76" t="s">
        <v>8359</v>
      </c>
      <c r="M544" s="74"/>
      <c r="N544" s="76"/>
      <c r="O544" s="74"/>
      <c r="P544" s="103">
        <v>1107780</v>
      </c>
      <c r="Q544" s="74"/>
      <c r="R544" s="76" t="s">
        <v>8844</v>
      </c>
      <c r="S544" s="74"/>
      <c r="T544" s="77">
        <v>46191</v>
      </c>
      <c r="U544" s="74"/>
      <c r="V544" s="76" t="s">
        <v>8845</v>
      </c>
      <c r="W544" s="74"/>
      <c r="X544" s="103">
        <v>4431120</v>
      </c>
      <c r="Y544" s="74"/>
      <c r="Z544" s="103">
        <v>4431120</v>
      </c>
      <c r="AA544" s="74"/>
      <c r="AB544" s="76" t="s">
        <v>8361</v>
      </c>
      <c r="AC544" s="74"/>
      <c r="AD544" s="76" t="s">
        <v>8362</v>
      </c>
      <c r="AE544" s="74"/>
      <c r="AF544" s="76" t="s">
        <v>8436</v>
      </c>
      <c r="AG544" s="74"/>
      <c r="AH544" s="76" t="s">
        <v>8363</v>
      </c>
      <c r="AI544" s="74"/>
      <c r="AJ544" s="140">
        <v>0</v>
      </c>
      <c r="AK544" s="140"/>
      <c r="AL544" s="74"/>
      <c r="AM544" s="74"/>
    </row>
    <row r="545" spans="1:39" ht="14.1" customHeight="1">
      <c r="A545" s="74"/>
      <c r="B545" s="76" t="s">
        <v>1741</v>
      </c>
      <c r="C545" s="74"/>
      <c r="D545" s="76" t="s">
        <v>8364</v>
      </c>
      <c r="E545" s="74"/>
      <c r="F545" s="76" t="s">
        <v>8560</v>
      </c>
      <c r="G545" s="74"/>
      <c r="H545" s="103">
        <v>12</v>
      </c>
      <c r="I545" s="74"/>
      <c r="J545" s="103">
        <v>12</v>
      </c>
      <c r="K545" s="74"/>
      <c r="L545" s="76" t="s">
        <v>8359</v>
      </c>
      <c r="M545" s="74"/>
      <c r="N545" s="76"/>
      <c r="O545" s="74"/>
      <c r="P545" s="103">
        <v>1107780</v>
      </c>
      <c r="Q545" s="74"/>
      <c r="R545" s="76" t="s">
        <v>8844</v>
      </c>
      <c r="S545" s="74"/>
      <c r="T545" s="77">
        <v>46191</v>
      </c>
      <c r="U545" s="74"/>
      <c r="V545" s="76" t="s">
        <v>8845</v>
      </c>
      <c r="W545" s="74"/>
      <c r="X545" s="103">
        <v>4431120</v>
      </c>
      <c r="Y545" s="74"/>
      <c r="Z545" s="103">
        <v>4431120</v>
      </c>
      <c r="AA545" s="74"/>
      <c r="AB545" s="76" t="s">
        <v>8361</v>
      </c>
      <c r="AC545" s="74"/>
      <c r="AD545" s="76" t="s">
        <v>8362</v>
      </c>
      <c r="AE545" s="74"/>
      <c r="AF545" s="76" t="s">
        <v>8436</v>
      </c>
      <c r="AG545" s="74"/>
      <c r="AH545" s="76" t="s">
        <v>8363</v>
      </c>
      <c r="AI545" s="74"/>
      <c r="AJ545" s="140">
        <v>0</v>
      </c>
      <c r="AK545" s="140"/>
      <c r="AL545" s="74"/>
      <c r="AM545" s="74"/>
    </row>
    <row r="546" spans="1:39" ht="14.1" customHeight="1">
      <c r="A546" s="74"/>
      <c r="B546" s="76" t="s">
        <v>1767</v>
      </c>
      <c r="C546" s="74"/>
      <c r="D546" s="76" t="s">
        <v>8364</v>
      </c>
      <c r="E546" s="74"/>
      <c r="F546" s="76" t="s">
        <v>8846</v>
      </c>
      <c r="G546" s="74"/>
      <c r="H546" s="103">
        <v>10</v>
      </c>
      <c r="I546" s="74"/>
      <c r="J546" s="103">
        <v>10</v>
      </c>
      <c r="K546" s="74"/>
      <c r="L546" s="76" t="s">
        <v>8359</v>
      </c>
      <c r="M546" s="74"/>
      <c r="N546" s="76" t="s">
        <v>8462</v>
      </c>
      <c r="O546" s="74"/>
      <c r="P546" s="103">
        <v>923150</v>
      </c>
      <c r="Q546" s="74"/>
      <c r="R546" s="76" t="s">
        <v>8847</v>
      </c>
      <c r="S546" s="74"/>
      <c r="T546" s="77">
        <v>46188</v>
      </c>
      <c r="U546" s="74"/>
      <c r="V546" s="76" t="s">
        <v>8236</v>
      </c>
      <c r="W546" s="74"/>
      <c r="X546" s="103">
        <v>923150</v>
      </c>
      <c r="Y546" s="74"/>
      <c r="Z546" s="103">
        <v>923150</v>
      </c>
      <c r="AA546" s="74"/>
      <c r="AB546" s="76" t="s">
        <v>8361</v>
      </c>
      <c r="AC546" s="74"/>
      <c r="AD546" s="76" t="s">
        <v>8362</v>
      </c>
      <c r="AE546" s="74"/>
      <c r="AF546" s="76" t="s">
        <v>6134</v>
      </c>
      <c r="AG546" s="74"/>
      <c r="AH546" s="76" t="s">
        <v>8363</v>
      </c>
      <c r="AI546" s="74"/>
      <c r="AJ546" s="140">
        <v>0</v>
      </c>
      <c r="AK546" s="140"/>
      <c r="AL546" s="74"/>
      <c r="AM546" s="74"/>
    </row>
    <row r="547" spans="1:39" ht="14.1" customHeight="1">
      <c r="A547" s="74"/>
      <c r="B547" s="76" t="s">
        <v>520</v>
      </c>
      <c r="C547" s="74"/>
      <c r="D547" s="76" t="s">
        <v>8369</v>
      </c>
      <c r="E547" s="74"/>
      <c r="F547" s="76" t="s">
        <v>8505</v>
      </c>
      <c r="G547" s="74"/>
      <c r="H547" s="103">
        <v>1</v>
      </c>
      <c r="I547" s="74"/>
      <c r="J547" s="103">
        <v>1</v>
      </c>
      <c r="K547" s="74"/>
      <c r="L547" s="76" t="s">
        <v>8359</v>
      </c>
      <c r="M547" s="74"/>
      <c r="N547" s="76"/>
      <c r="O547" s="74"/>
      <c r="P547" s="103">
        <v>96434.024999999994</v>
      </c>
      <c r="Q547" s="74"/>
      <c r="R547" s="76" t="s">
        <v>8848</v>
      </c>
      <c r="S547" s="74"/>
      <c r="T547" s="77">
        <v>46188</v>
      </c>
      <c r="U547" s="74"/>
      <c r="V547" s="76" t="s">
        <v>8036</v>
      </c>
      <c r="W547" s="74"/>
      <c r="X547" s="103">
        <v>96434.024999999994</v>
      </c>
      <c r="Y547" s="74"/>
      <c r="Z547" s="103">
        <v>96434.024999999994</v>
      </c>
      <c r="AA547" s="74"/>
      <c r="AB547" s="76" t="s">
        <v>8361</v>
      </c>
      <c r="AC547" s="74"/>
      <c r="AD547" s="76" t="s">
        <v>8362</v>
      </c>
      <c r="AE547" s="74"/>
      <c r="AF547" s="76" t="s">
        <v>6124</v>
      </c>
      <c r="AG547" s="74"/>
      <c r="AH547" s="76" t="s">
        <v>8363</v>
      </c>
      <c r="AI547" s="74"/>
      <c r="AJ547" s="140">
        <v>0</v>
      </c>
      <c r="AK547" s="140"/>
      <c r="AL547" s="74"/>
      <c r="AM547" s="74"/>
    </row>
    <row r="548" spans="1:39" ht="14.1" customHeight="1">
      <c r="A548" s="74"/>
      <c r="B548" s="76" t="s">
        <v>1837</v>
      </c>
      <c r="C548" s="74"/>
      <c r="D548" s="76" t="s">
        <v>8364</v>
      </c>
      <c r="E548" s="74"/>
      <c r="F548" s="76" t="s">
        <v>8710</v>
      </c>
      <c r="G548" s="74"/>
      <c r="H548" s="103">
        <v>6</v>
      </c>
      <c r="I548" s="74"/>
      <c r="J548" s="103">
        <v>6</v>
      </c>
      <c r="K548" s="74"/>
      <c r="L548" s="76" t="s">
        <v>8359</v>
      </c>
      <c r="M548" s="74"/>
      <c r="N548" s="76" t="s">
        <v>8433</v>
      </c>
      <c r="O548" s="74"/>
      <c r="P548" s="103">
        <v>553890</v>
      </c>
      <c r="Q548" s="74"/>
      <c r="R548" s="76" t="s">
        <v>8849</v>
      </c>
      <c r="S548" s="74"/>
      <c r="T548" s="77">
        <v>46186</v>
      </c>
      <c r="U548" s="74"/>
      <c r="V548" s="76" t="s">
        <v>8136</v>
      </c>
      <c r="W548" s="74"/>
      <c r="X548" s="103">
        <v>1661670</v>
      </c>
      <c r="Y548" s="74"/>
      <c r="Z548" s="103">
        <v>1661670</v>
      </c>
      <c r="AA548" s="74"/>
      <c r="AB548" s="76" t="s">
        <v>8361</v>
      </c>
      <c r="AC548" s="74"/>
      <c r="AD548" s="76" t="s">
        <v>8362</v>
      </c>
      <c r="AE548" s="74"/>
      <c r="AF548" s="76" t="s">
        <v>6158</v>
      </c>
      <c r="AG548" s="74"/>
      <c r="AH548" s="76" t="s">
        <v>8363</v>
      </c>
      <c r="AI548" s="74"/>
      <c r="AJ548" s="140">
        <v>0</v>
      </c>
      <c r="AK548" s="140"/>
      <c r="AL548" s="74"/>
      <c r="AM548" s="74"/>
    </row>
    <row r="549" spans="1:39" ht="14.1" customHeight="1">
      <c r="A549" s="74"/>
      <c r="B549" s="76" t="s">
        <v>1929</v>
      </c>
      <c r="C549" s="74"/>
      <c r="D549" s="76" t="s">
        <v>8364</v>
      </c>
      <c r="E549" s="74"/>
      <c r="F549" s="76" t="s">
        <v>8653</v>
      </c>
      <c r="G549" s="74"/>
      <c r="H549" s="103">
        <v>6</v>
      </c>
      <c r="I549" s="74"/>
      <c r="J549" s="103">
        <v>6</v>
      </c>
      <c r="K549" s="74"/>
      <c r="L549" s="76" t="s">
        <v>8359</v>
      </c>
      <c r="M549" s="74"/>
      <c r="N549" s="76" t="s">
        <v>8433</v>
      </c>
      <c r="O549" s="74"/>
      <c r="P549" s="103">
        <v>553890</v>
      </c>
      <c r="Q549" s="74"/>
      <c r="R549" s="76" t="s">
        <v>8849</v>
      </c>
      <c r="S549" s="74"/>
      <c r="T549" s="77">
        <v>46186</v>
      </c>
      <c r="U549" s="74"/>
      <c r="V549" s="76" t="s">
        <v>8136</v>
      </c>
      <c r="W549" s="74"/>
      <c r="X549" s="103">
        <v>1661670</v>
      </c>
      <c r="Y549" s="74"/>
      <c r="Z549" s="103">
        <v>1661670</v>
      </c>
      <c r="AA549" s="74"/>
      <c r="AB549" s="76" t="s">
        <v>8361</v>
      </c>
      <c r="AC549" s="74"/>
      <c r="AD549" s="76" t="s">
        <v>8362</v>
      </c>
      <c r="AE549" s="74"/>
      <c r="AF549" s="76" t="s">
        <v>6158</v>
      </c>
      <c r="AG549" s="74"/>
      <c r="AH549" s="76" t="s">
        <v>8363</v>
      </c>
      <c r="AI549" s="74"/>
      <c r="AJ549" s="140">
        <v>0</v>
      </c>
      <c r="AK549" s="140"/>
      <c r="AL549" s="74"/>
      <c r="AM549" s="74"/>
    </row>
    <row r="550" spans="1:39" ht="14.1" customHeight="1">
      <c r="A550" s="74"/>
      <c r="B550" s="76" t="s">
        <v>1933</v>
      </c>
      <c r="C550" s="74"/>
      <c r="D550" s="76" t="s">
        <v>8364</v>
      </c>
      <c r="E550" s="74"/>
      <c r="F550" s="76" t="s">
        <v>8461</v>
      </c>
      <c r="G550" s="74"/>
      <c r="H550" s="103">
        <v>6</v>
      </c>
      <c r="I550" s="74"/>
      <c r="J550" s="103">
        <v>6</v>
      </c>
      <c r="K550" s="74"/>
      <c r="L550" s="76" t="s">
        <v>8359</v>
      </c>
      <c r="M550" s="74"/>
      <c r="N550" s="76" t="s">
        <v>8433</v>
      </c>
      <c r="O550" s="74"/>
      <c r="P550" s="103">
        <v>553890</v>
      </c>
      <c r="Q550" s="74"/>
      <c r="R550" s="76" t="s">
        <v>8849</v>
      </c>
      <c r="S550" s="74"/>
      <c r="T550" s="77">
        <v>46186</v>
      </c>
      <c r="U550" s="74"/>
      <c r="V550" s="76" t="s">
        <v>8136</v>
      </c>
      <c r="W550" s="74"/>
      <c r="X550" s="103">
        <v>1661670</v>
      </c>
      <c r="Y550" s="74"/>
      <c r="Z550" s="103">
        <v>1661670</v>
      </c>
      <c r="AA550" s="74"/>
      <c r="AB550" s="76" t="s">
        <v>8361</v>
      </c>
      <c r="AC550" s="74"/>
      <c r="AD550" s="76" t="s">
        <v>8362</v>
      </c>
      <c r="AE550" s="74"/>
      <c r="AF550" s="76" t="s">
        <v>6158</v>
      </c>
      <c r="AG550" s="74"/>
      <c r="AH550" s="76" t="s">
        <v>8363</v>
      </c>
      <c r="AI550" s="74"/>
      <c r="AJ550" s="140">
        <v>0</v>
      </c>
      <c r="AK550" s="140"/>
      <c r="AL550" s="74"/>
      <c r="AM550" s="74"/>
    </row>
    <row r="551" spans="1:39" ht="14.1" customHeight="1">
      <c r="A551" s="74"/>
      <c r="B551" s="76" t="s">
        <v>1729</v>
      </c>
      <c r="C551" s="74"/>
      <c r="D551" s="76" t="s">
        <v>8364</v>
      </c>
      <c r="E551" s="74"/>
      <c r="F551" s="76" t="s">
        <v>8547</v>
      </c>
      <c r="G551" s="74"/>
      <c r="H551" s="103">
        <v>6</v>
      </c>
      <c r="I551" s="74"/>
      <c r="J551" s="103">
        <v>6</v>
      </c>
      <c r="K551" s="74"/>
      <c r="L551" s="76" t="s">
        <v>8359</v>
      </c>
      <c r="M551" s="74"/>
      <c r="N551" s="76" t="s">
        <v>8433</v>
      </c>
      <c r="O551" s="74"/>
      <c r="P551" s="103">
        <v>553890</v>
      </c>
      <c r="Q551" s="74"/>
      <c r="R551" s="76" t="s">
        <v>8434</v>
      </c>
      <c r="S551" s="74"/>
      <c r="T551" s="77">
        <v>46188</v>
      </c>
      <c r="U551" s="74"/>
      <c r="V551" s="76" t="s">
        <v>8435</v>
      </c>
      <c r="W551" s="74"/>
      <c r="X551" s="103">
        <v>4431120</v>
      </c>
      <c r="Y551" s="74"/>
      <c r="Z551" s="103">
        <v>4431120</v>
      </c>
      <c r="AA551" s="74"/>
      <c r="AB551" s="76" t="s">
        <v>8361</v>
      </c>
      <c r="AC551" s="74"/>
      <c r="AD551" s="76" t="s">
        <v>8362</v>
      </c>
      <c r="AE551" s="74"/>
      <c r="AF551" s="76" t="s">
        <v>8436</v>
      </c>
      <c r="AG551" s="74"/>
      <c r="AH551" s="76" t="s">
        <v>8363</v>
      </c>
      <c r="AI551" s="74"/>
      <c r="AJ551" s="140">
        <v>0</v>
      </c>
      <c r="AK551" s="140"/>
      <c r="AL551" s="74"/>
      <c r="AM551" s="74"/>
    </row>
    <row r="552" spans="1:39" ht="0.95" customHeight="1">
      <c r="A552" s="74"/>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c r="AA552" s="141"/>
      <c r="AB552" s="141"/>
      <c r="AC552" s="141"/>
      <c r="AD552" s="141"/>
      <c r="AE552" s="141"/>
      <c r="AF552" s="141"/>
      <c r="AG552" s="141"/>
      <c r="AH552" s="141"/>
      <c r="AI552" s="141"/>
      <c r="AJ552" s="141"/>
      <c r="AK552" s="141"/>
      <c r="AL552" s="141"/>
      <c r="AM552" s="74"/>
    </row>
    <row r="553" spans="1:39" ht="12.95" customHeight="1">
      <c r="A553" s="74"/>
      <c r="B553" s="142" t="s">
        <v>8411</v>
      </c>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c r="AA553" s="142"/>
      <c r="AB553" s="142"/>
      <c r="AC553" s="142"/>
      <c r="AD553" s="142"/>
      <c r="AE553" s="142"/>
      <c r="AF553" s="142"/>
      <c r="AG553" s="142"/>
      <c r="AH553" s="142"/>
      <c r="AI553" s="142"/>
      <c r="AJ553" s="142"/>
      <c r="AK553" s="142"/>
      <c r="AL553" s="142"/>
      <c r="AM553" s="74"/>
    </row>
    <row r="554" spans="1:39" ht="12.95" customHeight="1">
      <c r="A554" s="74"/>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c r="AA554" s="142"/>
      <c r="AB554" s="142"/>
      <c r="AC554" s="142"/>
      <c r="AD554" s="142"/>
      <c r="AE554" s="142"/>
      <c r="AF554" s="142"/>
      <c r="AG554" s="142"/>
      <c r="AH554" s="142"/>
      <c r="AI554" s="142"/>
      <c r="AJ554" s="142"/>
      <c r="AK554" s="142"/>
      <c r="AL554" s="142"/>
      <c r="AM554" s="74"/>
    </row>
    <row r="555" spans="1:39" ht="12.95" customHeight="1">
      <c r="A555" s="74"/>
      <c r="B555" s="143" t="s">
        <v>8412</v>
      </c>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43"/>
      <c r="AE555" s="143"/>
      <c r="AF555" s="143"/>
      <c r="AG555" s="143"/>
      <c r="AH555" s="143"/>
      <c r="AI555" s="143"/>
      <c r="AJ555" s="143"/>
      <c r="AK555" s="143"/>
      <c r="AL555" s="143"/>
      <c r="AM555" s="74"/>
    </row>
    <row r="556" spans="1:39" ht="12.95" customHeight="1">
      <c r="A556" s="74"/>
      <c r="B556" s="144" t="s">
        <v>8850</v>
      </c>
      <c r="C556" s="144"/>
      <c r="D556" s="144"/>
      <c r="E556" s="144"/>
      <c r="F556" s="144"/>
      <c r="G556" s="144"/>
      <c r="H556" s="144"/>
      <c r="I556" s="144"/>
      <c r="J556" s="144"/>
      <c r="K556" s="144"/>
      <c r="L556" s="144"/>
      <c r="M556" s="144"/>
      <c r="N556" s="144"/>
      <c r="O556" s="144"/>
      <c r="P556" s="144"/>
      <c r="Q556" s="144"/>
      <c r="R556" s="144"/>
      <c r="S556" s="144"/>
      <c r="T556" s="144"/>
      <c r="U556" s="144"/>
      <c r="V556" s="144"/>
      <c r="W556" s="144"/>
      <c r="X556" s="144"/>
      <c r="Y556" s="144"/>
      <c r="Z556" s="144"/>
      <c r="AA556" s="144"/>
      <c r="AB556" s="144"/>
      <c r="AC556" s="144"/>
      <c r="AD556" s="144"/>
      <c r="AE556" s="144"/>
      <c r="AF556" s="144"/>
      <c r="AG556" s="144"/>
      <c r="AH556" s="144"/>
      <c r="AI556" s="144"/>
      <c r="AJ556" s="144"/>
      <c r="AK556" s="143" t="s">
        <v>8414</v>
      </c>
      <c r="AL556" s="143"/>
      <c r="AM556" s="74"/>
    </row>
    <row r="557" spans="1:39" ht="17.100000000000001" customHeight="1">
      <c r="A557" s="74"/>
      <c r="B557" s="135" t="s">
        <v>8339</v>
      </c>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c r="AE557" s="135"/>
      <c r="AF557" s="135"/>
      <c r="AG557" s="135"/>
      <c r="AH557" s="135"/>
      <c r="AI557" s="135"/>
      <c r="AJ557" s="135"/>
      <c r="AK557" s="135"/>
      <c r="AL557" s="135"/>
      <c r="AM557" s="74"/>
    </row>
    <row r="558" spans="1:39" ht="23.1" customHeight="1">
      <c r="A558" s="74"/>
      <c r="B558" s="136" t="s">
        <v>8340</v>
      </c>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c r="AC558" s="136"/>
      <c r="AD558" s="136"/>
      <c r="AE558" s="136"/>
      <c r="AF558" s="136"/>
      <c r="AG558" s="136"/>
      <c r="AH558" s="136"/>
      <c r="AI558" s="136"/>
      <c r="AJ558" s="136"/>
      <c r="AK558" s="136"/>
      <c r="AL558" s="136"/>
      <c r="AM558" s="74"/>
    </row>
    <row r="559" spans="1:39" ht="15.95" customHeight="1">
      <c r="A559" s="74"/>
      <c r="B559" s="137" t="s">
        <v>8341</v>
      </c>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c r="AB559" s="137"/>
      <c r="AC559" s="137"/>
      <c r="AD559" s="137"/>
      <c r="AE559" s="137"/>
      <c r="AF559" s="137"/>
      <c r="AG559" s="137"/>
      <c r="AH559" s="137"/>
      <c r="AI559" s="137"/>
      <c r="AJ559" s="137"/>
      <c r="AK559" s="137"/>
      <c r="AL559" s="137"/>
      <c r="AM559" s="74"/>
    </row>
    <row r="560" spans="1:39" ht="12" customHeight="1">
      <c r="A560" s="74"/>
      <c r="B560" s="138" t="s">
        <v>8342</v>
      </c>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M560" s="74"/>
    </row>
    <row r="561" spans="1:39" ht="44.1" customHeight="1">
      <c r="A561" s="74"/>
      <c r="B561" s="75" t="s">
        <v>8343</v>
      </c>
      <c r="C561" s="74"/>
      <c r="D561" s="75" t="s">
        <v>8344</v>
      </c>
      <c r="E561" s="74"/>
      <c r="F561" s="75" t="s">
        <v>8345</v>
      </c>
      <c r="G561" s="74"/>
      <c r="H561" s="104" t="s">
        <v>6103</v>
      </c>
      <c r="I561" s="74"/>
      <c r="J561" s="104" t="s">
        <v>8346</v>
      </c>
      <c r="K561" s="74"/>
      <c r="L561" s="75" t="s">
        <v>8347</v>
      </c>
      <c r="M561" s="74"/>
      <c r="N561" s="75" t="s">
        <v>8348</v>
      </c>
      <c r="O561" s="74"/>
      <c r="P561" s="104" t="s">
        <v>8349</v>
      </c>
      <c r="Q561" s="74"/>
      <c r="R561" s="75" t="s">
        <v>8350</v>
      </c>
      <c r="S561" s="74"/>
      <c r="T561" s="75" t="s">
        <v>6100</v>
      </c>
      <c r="U561" s="74"/>
      <c r="V561" s="75" t="s">
        <v>8007</v>
      </c>
      <c r="W561" s="74"/>
      <c r="X561" s="104" t="s">
        <v>8351</v>
      </c>
      <c r="Y561" s="74"/>
      <c r="Z561" s="104" t="s">
        <v>8008</v>
      </c>
      <c r="AA561" s="74"/>
      <c r="AB561" s="75" t="s">
        <v>8352</v>
      </c>
      <c r="AC561" s="74"/>
      <c r="AD561" s="75" t="s">
        <v>8353</v>
      </c>
      <c r="AE561" s="74"/>
      <c r="AF561" s="75" t="s">
        <v>8354</v>
      </c>
      <c r="AG561" s="74"/>
      <c r="AH561" s="75" t="s">
        <v>8355</v>
      </c>
      <c r="AI561" s="74"/>
      <c r="AJ561" s="139" t="s">
        <v>8356</v>
      </c>
      <c r="AK561" s="139"/>
      <c r="AL561" s="74"/>
      <c r="AM561" s="74"/>
    </row>
    <row r="562" spans="1:39" ht="14.1" customHeight="1">
      <c r="A562" s="74"/>
      <c r="B562" s="76" t="s">
        <v>1944</v>
      </c>
      <c r="C562" s="74"/>
      <c r="D562" s="76" t="s">
        <v>8364</v>
      </c>
      <c r="E562" s="74"/>
      <c r="F562" s="76" t="s">
        <v>8493</v>
      </c>
      <c r="G562" s="74"/>
      <c r="H562" s="103">
        <v>18</v>
      </c>
      <c r="I562" s="74"/>
      <c r="J562" s="103">
        <v>18</v>
      </c>
      <c r="K562" s="74"/>
      <c r="L562" s="76" t="s">
        <v>8359</v>
      </c>
      <c r="M562" s="74"/>
      <c r="N562" s="76" t="s">
        <v>8433</v>
      </c>
      <c r="O562" s="74"/>
      <c r="P562" s="103">
        <v>1661670</v>
      </c>
      <c r="Q562" s="74"/>
      <c r="R562" s="76" t="s">
        <v>8434</v>
      </c>
      <c r="S562" s="74"/>
      <c r="T562" s="77">
        <v>46188</v>
      </c>
      <c r="U562" s="74"/>
      <c r="V562" s="76" t="s">
        <v>8435</v>
      </c>
      <c r="W562" s="74"/>
      <c r="X562" s="103">
        <v>4431120</v>
      </c>
      <c r="Y562" s="74"/>
      <c r="Z562" s="103">
        <v>4431120</v>
      </c>
      <c r="AA562" s="74"/>
      <c r="AB562" s="76" t="s">
        <v>8361</v>
      </c>
      <c r="AC562" s="74"/>
      <c r="AD562" s="76" t="s">
        <v>8362</v>
      </c>
      <c r="AE562" s="74"/>
      <c r="AF562" s="76" t="s">
        <v>8436</v>
      </c>
      <c r="AG562" s="74"/>
      <c r="AH562" s="76" t="s">
        <v>8363</v>
      </c>
      <c r="AI562" s="74"/>
      <c r="AJ562" s="140">
        <v>0</v>
      </c>
      <c r="AK562" s="140"/>
      <c r="AL562" s="74"/>
      <c r="AM562" s="74"/>
    </row>
    <row r="563" spans="1:39" ht="23.1" customHeight="1">
      <c r="A563" s="74"/>
      <c r="B563" s="76" t="s">
        <v>2785</v>
      </c>
      <c r="C563" s="74"/>
      <c r="D563" s="76" t="s">
        <v>8357</v>
      </c>
      <c r="E563" s="74"/>
      <c r="F563" s="76" t="s">
        <v>8543</v>
      </c>
      <c r="G563" s="74"/>
      <c r="H563" s="103">
        <v>3</v>
      </c>
      <c r="I563" s="74"/>
      <c r="J563" s="103">
        <v>18</v>
      </c>
      <c r="K563" s="74"/>
      <c r="L563" s="76" t="s">
        <v>22</v>
      </c>
      <c r="M563" s="74"/>
      <c r="N563" s="76"/>
      <c r="O563" s="74"/>
      <c r="P563" s="103">
        <v>542790</v>
      </c>
      <c r="Q563" s="74"/>
      <c r="R563" s="76" t="s">
        <v>8851</v>
      </c>
      <c r="S563" s="74"/>
      <c r="T563" s="77">
        <v>46186</v>
      </c>
      <c r="U563" s="74"/>
      <c r="V563" s="76" t="s">
        <v>8014</v>
      </c>
      <c r="W563" s="74"/>
      <c r="X563" s="103">
        <v>542790</v>
      </c>
      <c r="Y563" s="74"/>
      <c r="Z563" s="103">
        <v>542790</v>
      </c>
      <c r="AA563" s="74"/>
      <c r="AB563" s="76" t="s">
        <v>8361</v>
      </c>
      <c r="AC563" s="74"/>
      <c r="AD563" s="76" t="s">
        <v>8362</v>
      </c>
      <c r="AE563" s="74"/>
      <c r="AF563" s="76" t="s">
        <v>6134</v>
      </c>
      <c r="AG563" s="74"/>
      <c r="AH563" s="76" t="s">
        <v>8363</v>
      </c>
      <c r="AI563" s="74"/>
      <c r="AJ563" s="140">
        <v>0</v>
      </c>
      <c r="AK563" s="140"/>
      <c r="AL563" s="74"/>
      <c r="AM563" s="74"/>
    </row>
    <row r="564" spans="1:39" ht="14.1" customHeight="1">
      <c r="A564" s="74"/>
      <c r="B564" s="76" t="s">
        <v>2669</v>
      </c>
      <c r="C564" s="74"/>
      <c r="D564" s="76" t="s">
        <v>8364</v>
      </c>
      <c r="E564" s="74"/>
      <c r="F564" s="76" t="s">
        <v>8796</v>
      </c>
      <c r="G564" s="74"/>
      <c r="H564" s="103">
        <v>8</v>
      </c>
      <c r="I564" s="74"/>
      <c r="J564" s="103">
        <v>8</v>
      </c>
      <c r="K564" s="74"/>
      <c r="L564" s="76" t="s">
        <v>8359</v>
      </c>
      <c r="M564" s="74"/>
      <c r="N564" s="76" t="s">
        <v>8578</v>
      </c>
      <c r="O564" s="74"/>
      <c r="P564" s="103">
        <v>761460</v>
      </c>
      <c r="Q564" s="74"/>
      <c r="R564" s="76" t="s">
        <v>8792</v>
      </c>
      <c r="S564" s="74"/>
      <c r="T564" s="77">
        <v>46188</v>
      </c>
      <c r="U564" s="74"/>
      <c r="V564" s="76" t="s">
        <v>8296</v>
      </c>
      <c r="W564" s="74"/>
      <c r="X564" s="103">
        <v>2284380</v>
      </c>
      <c r="Y564" s="74"/>
      <c r="Z564" s="103">
        <v>2284380</v>
      </c>
      <c r="AA564" s="74"/>
      <c r="AB564" s="76" t="s">
        <v>8361</v>
      </c>
      <c r="AC564" s="74"/>
      <c r="AD564" s="76" t="s">
        <v>8362</v>
      </c>
      <c r="AE564" s="74"/>
      <c r="AF564" s="76" t="s">
        <v>6287</v>
      </c>
      <c r="AG564" s="74"/>
      <c r="AH564" s="76" t="s">
        <v>8363</v>
      </c>
      <c r="AI564" s="74"/>
      <c r="AJ564" s="140">
        <v>0</v>
      </c>
      <c r="AK564" s="140"/>
      <c r="AL564" s="74"/>
      <c r="AM564" s="74"/>
    </row>
    <row r="565" spans="1:39" ht="14.1" customHeight="1">
      <c r="A565" s="74"/>
      <c r="B565" s="76" t="s">
        <v>2679</v>
      </c>
      <c r="C565" s="74"/>
      <c r="D565" s="76" t="s">
        <v>8364</v>
      </c>
      <c r="E565" s="74"/>
      <c r="F565" s="76" t="s">
        <v>8580</v>
      </c>
      <c r="G565" s="74"/>
      <c r="H565" s="103">
        <v>8</v>
      </c>
      <c r="I565" s="74"/>
      <c r="J565" s="103">
        <v>8</v>
      </c>
      <c r="K565" s="74"/>
      <c r="L565" s="76" t="s">
        <v>8359</v>
      </c>
      <c r="M565" s="74"/>
      <c r="N565" s="76" t="s">
        <v>8578</v>
      </c>
      <c r="O565" s="74"/>
      <c r="P565" s="103">
        <v>761460</v>
      </c>
      <c r="Q565" s="74"/>
      <c r="R565" s="76" t="s">
        <v>8792</v>
      </c>
      <c r="S565" s="74"/>
      <c r="T565" s="77">
        <v>46188</v>
      </c>
      <c r="U565" s="74"/>
      <c r="V565" s="76" t="s">
        <v>8296</v>
      </c>
      <c r="W565" s="74"/>
      <c r="X565" s="103">
        <v>2284380</v>
      </c>
      <c r="Y565" s="74"/>
      <c r="Z565" s="103">
        <v>2284380</v>
      </c>
      <c r="AA565" s="74"/>
      <c r="AB565" s="76" t="s">
        <v>8361</v>
      </c>
      <c r="AC565" s="74"/>
      <c r="AD565" s="76" t="s">
        <v>8362</v>
      </c>
      <c r="AE565" s="74"/>
      <c r="AF565" s="76" t="s">
        <v>6287</v>
      </c>
      <c r="AG565" s="74"/>
      <c r="AH565" s="76" t="s">
        <v>8363</v>
      </c>
      <c r="AI565" s="74"/>
      <c r="AJ565" s="140">
        <v>0</v>
      </c>
      <c r="AK565" s="140"/>
      <c r="AL565" s="74"/>
      <c r="AM565" s="74"/>
    </row>
    <row r="566" spans="1:39" ht="14.1" customHeight="1">
      <c r="A566" s="74"/>
      <c r="B566" s="76" t="s">
        <v>1875</v>
      </c>
      <c r="C566" s="74"/>
      <c r="D566" s="76" t="s">
        <v>8364</v>
      </c>
      <c r="E566" s="74"/>
      <c r="F566" s="76" t="s">
        <v>8721</v>
      </c>
      <c r="G566" s="74"/>
      <c r="H566" s="103">
        <v>6</v>
      </c>
      <c r="I566" s="74"/>
      <c r="J566" s="103">
        <v>6</v>
      </c>
      <c r="K566" s="74"/>
      <c r="L566" s="76" t="s">
        <v>8359</v>
      </c>
      <c r="M566" s="74"/>
      <c r="N566" s="76" t="s">
        <v>8366</v>
      </c>
      <c r="O566" s="74"/>
      <c r="P566" s="103">
        <v>553890</v>
      </c>
      <c r="Q566" s="74"/>
      <c r="R566" s="76" t="s">
        <v>8852</v>
      </c>
      <c r="S566" s="74"/>
      <c r="T566" s="77">
        <v>46191</v>
      </c>
      <c r="U566" s="74"/>
      <c r="V566" s="76" t="s">
        <v>8124</v>
      </c>
      <c r="W566" s="74"/>
      <c r="X566" s="103">
        <v>4431120</v>
      </c>
      <c r="Y566" s="74"/>
      <c r="Z566" s="103">
        <v>4431120</v>
      </c>
      <c r="AA566" s="74"/>
      <c r="AB566" s="76" t="s">
        <v>8361</v>
      </c>
      <c r="AC566" s="74"/>
      <c r="AD566" s="76" t="s">
        <v>8362</v>
      </c>
      <c r="AE566" s="74"/>
      <c r="AF566" s="76" t="s">
        <v>6128</v>
      </c>
      <c r="AG566" s="74"/>
      <c r="AH566" s="76" t="s">
        <v>8363</v>
      </c>
      <c r="AI566" s="74"/>
      <c r="AJ566" s="140">
        <v>0</v>
      </c>
      <c r="AK566" s="140"/>
      <c r="AL566" s="74"/>
      <c r="AM566" s="74"/>
    </row>
    <row r="567" spans="1:39" ht="14.1" customHeight="1">
      <c r="A567" s="74"/>
      <c r="B567" s="76" t="s">
        <v>1917</v>
      </c>
      <c r="C567" s="74"/>
      <c r="D567" s="76" t="s">
        <v>8364</v>
      </c>
      <c r="E567" s="74"/>
      <c r="F567" s="76" t="s">
        <v>8603</v>
      </c>
      <c r="G567" s="74"/>
      <c r="H567" s="103">
        <v>6</v>
      </c>
      <c r="I567" s="74"/>
      <c r="J567" s="103">
        <v>6</v>
      </c>
      <c r="K567" s="74"/>
      <c r="L567" s="76" t="s">
        <v>8359</v>
      </c>
      <c r="M567" s="74"/>
      <c r="N567" s="76" t="s">
        <v>8366</v>
      </c>
      <c r="O567" s="74"/>
      <c r="P567" s="103">
        <v>553890</v>
      </c>
      <c r="Q567" s="74"/>
      <c r="R567" s="76" t="s">
        <v>8852</v>
      </c>
      <c r="S567" s="74"/>
      <c r="T567" s="77">
        <v>46191</v>
      </c>
      <c r="U567" s="74"/>
      <c r="V567" s="76" t="s">
        <v>8124</v>
      </c>
      <c r="W567" s="74"/>
      <c r="X567" s="103">
        <v>4431120</v>
      </c>
      <c r="Y567" s="74"/>
      <c r="Z567" s="103">
        <v>4431120</v>
      </c>
      <c r="AA567" s="74"/>
      <c r="AB567" s="76" t="s">
        <v>8361</v>
      </c>
      <c r="AC567" s="74"/>
      <c r="AD567" s="76" t="s">
        <v>8362</v>
      </c>
      <c r="AE567" s="74"/>
      <c r="AF567" s="76" t="s">
        <v>6128</v>
      </c>
      <c r="AG567" s="74"/>
      <c r="AH567" s="76" t="s">
        <v>8363</v>
      </c>
      <c r="AI567" s="74"/>
      <c r="AJ567" s="140">
        <v>0</v>
      </c>
      <c r="AK567" s="140"/>
      <c r="AL567" s="74"/>
      <c r="AM567" s="74"/>
    </row>
    <row r="568" spans="1:39" ht="14.1" customHeight="1">
      <c r="A568" s="74"/>
      <c r="B568" s="76" t="s">
        <v>1933</v>
      </c>
      <c r="C568" s="74"/>
      <c r="D568" s="76" t="s">
        <v>8364</v>
      </c>
      <c r="E568" s="74"/>
      <c r="F568" s="76" t="s">
        <v>8461</v>
      </c>
      <c r="G568" s="74"/>
      <c r="H568" s="103">
        <v>6</v>
      </c>
      <c r="I568" s="74"/>
      <c r="J568" s="103">
        <v>6</v>
      </c>
      <c r="K568" s="74"/>
      <c r="L568" s="76" t="s">
        <v>8359</v>
      </c>
      <c r="M568" s="74"/>
      <c r="N568" s="76" t="s">
        <v>8366</v>
      </c>
      <c r="O568" s="74"/>
      <c r="P568" s="103">
        <v>553890</v>
      </c>
      <c r="Q568" s="74"/>
      <c r="R568" s="76" t="s">
        <v>8852</v>
      </c>
      <c r="S568" s="74"/>
      <c r="T568" s="77">
        <v>46191</v>
      </c>
      <c r="U568" s="74"/>
      <c r="V568" s="76" t="s">
        <v>8124</v>
      </c>
      <c r="W568" s="74"/>
      <c r="X568" s="103">
        <v>4431120</v>
      </c>
      <c r="Y568" s="74"/>
      <c r="Z568" s="103">
        <v>4431120</v>
      </c>
      <c r="AA568" s="74"/>
      <c r="AB568" s="76" t="s">
        <v>8361</v>
      </c>
      <c r="AC568" s="74"/>
      <c r="AD568" s="76" t="s">
        <v>8362</v>
      </c>
      <c r="AE568" s="74"/>
      <c r="AF568" s="76" t="s">
        <v>6128</v>
      </c>
      <c r="AG568" s="74"/>
      <c r="AH568" s="76" t="s">
        <v>8363</v>
      </c>
      <c r="AI568" s="74"/>
      <c r="AJ568" s="140">
        <v>0</v>
      </c>
      <c r="AK568" s="140"/>
      <c r="AL568" s="74"/>
      <c r="AM568" s="74"/>
    </row>
    <row r="569" spans="1:39" ht="14.1" customHeight="1">
      <c r="A569" s="74"/>
      <c r="B569" s="76" t="s">
        <v>1775</v>
      </c>
      <c r="C569" s="74"/>
      <c r="D569" s="76" t="s">
        <v>8364</v>
      </c>
      <c r="E569" s="74"/>
      <c r="F569" s="76" t="s">
        <v>8368</v>
      </c>
      <c r="G569" s="74"/>
      <c r="H569" s="103">
        <v>6</v>
      </c>
      <c r="I569" s="74"/>
      <c r="J569" s="103">
        <v>6</v>
      </c>
      <c r="K569" s="74"/>
      <c r="L569" s="76" t="s">
        <v>8359</v>
      </c>
      <c r="M569" s="74"/>
      <c r="N569" s="76" t="s">
        <v>8366</v>
      </c>
      <c r="O569" s="74"/>
      <c r="P569" s="103">
        <v>553890</v>
      </c>
      <c r="Q569" s="74"/>
      <c r="R569" s="76" t="s">
        <v>8852</v>
      </c>
      <c r="S569" s="74"/>
      <c r="T569" s="77">
        <v>46191</v>
      </c>
      <c r="U569" s="74"/>
      <c r="V569" s="76" t="s">
        <v>8124</v>
      </c>
      <c r="W569" s="74"/>
      <c r="X569" s="103">
        <v>4431120</v>
      </c>
      <c r="Y569" s="74"/>
      <c r="Z569" s="103">
        <v>4431120</v>
      </c>
      <c r="AA569" s="74"/>
      <c r="AB569" s="76" t="s">
        <v>8361</v>
      </c>
      <c r="AC569" s="74"/>
      <c r="AD569" s="76" t="s">
        <v>8362</v>
      </c>
      <c r="AE569" s="74"/>
      <c r="AF569" s="76" t="s">
        <v>6128</v>
      </c>
      <c r="AG569" s="74"/>
      <c r="AH569" s="76" t="s">
        <v>8363</v>
      </c>
      <c r="AI569" s="74"/>
      <c r="AJ569" s="140">
        <v>0</v>
      </c>
      <c r="AK569" s="140"/>
      <c r="AL569" s="74"/>
      <c r="AM569" s="74"/>
    </row>
    <row r="570" spans="1:39" ht="14.1" customHeight="1">
      <c r="A570" s="74"/>
      <c r="B570" s="76" t="s">
        <v>1942</v>
      </c>
      <c r="C570" s="74"/>
      <c r="D570" s="76" t="s">
        <v>8364</v>
      </c>
      <c r="E570" s="74"/>
      <c r="F570" s="76" t="s">
        <v>8451</v>
      </c>
      <c r="G570" s="74"/>
      <c r="H570" s="103">
        <v>12</v>
      </c>
      <c r="I570" s="74"/>
      <c r="J570" s="103">
        <v>12</v>
      </c>
      <c r="K570" s="74"/>
      <c r="L570" s="76" t="s">
        <v>8359</v>
      </c>
      <c r="M570" s="74"/>
      <c r="N570" s="76" t="s">
        <v>8366</v>
      </c>
      <c r="O570" s="74"/>
      <c r="P570" s="103">
        <v>1107780</v>
      </c>
      <c r="Q570" s="74"/>
      <c r="R570" s="76" t="s">
        <v>8852</v>
      </c>
      <c r="S570" s="74"/>
      <c r="T570" s="77">
        <v>46191</v>
      </c>
      <c r="U570" s="74"/>
      <c r="V570" s="76" t="s">
        <v>8124</v>
      </c>
      <c r="W570" s="74"/>
      <c r="X570" s="103">
        <v>4431120</v>
      </c>
      <c r="Y570" s="74"/>
      <c r="Z570" s="103">
        <v>4431120</v>
      </c>
      <c r="AA570" s="74"/>
      <c r="AB570" s="76" t="s">
        <v>8361</v>
      </c>
      <c r="AC570" s="74"/>
      <c r="AD570" s="76" t="s">
        <v>8362</v>
      </c>
      <c r="AE570" s="74"/>
      <c r="AF570" s="76" t="s">
        <v>6128</v>
      </c>
      <c r="AG570" s="74"/>
      <c r="AH570" s="76" t="s">
        <v>8363</v>
      </c>
      <c r="AI570" s="74"/>
      <c r="AJ570" s="140">
        <v>0</v>
      </c>
      <c r="AK570" s="140"/>
      <c r="AL570" s="74"/>
      <c r="AM570" s="74"/>
    </row>
    <row r="571" spans="1:39" ht="14.1" customHeight="1">
      <c r="A571" s="74"/>
      <c r="B571" s="76" t="s">
        <v>1946</v>
      </c>
      <c r="C571" s="74"/>
      <c r="D571" s="76" t="s">
        <v>8364</v>
      </c>
      <c r="E571" s="74"/>
      <c r="F571" s="76" t="s">
        <v>8454</v>
      </c>
      <c r="G571" s="74"/>
      <c r="H571" s="103">
        <v>12</v>
      </c>
      <c r="I571" s="74"/>
      <c r="J571" s="103">
        <v>12</v>
      </c>
      <c r="K571" s="74"/>
      <c r="L571" s="76" t="s">
        <v>8359</v>
      </c>
      <c r="M571" s="74"/>
      <c r="N571" s="76" t="s">
        <v>8366</v>
      </c>
      <c r="O571" s="74"/>
      <c r="P571" s="103">
        <v>1107780</v>
      </c>
      <c r="Q571" s="74"/>
      <c r="R571" s="76" t="s">
        <v>8852</v>
      </c>
      <c r="S571" s="74"/>
      <c r="T571" s="77">
        <v>46191</v>
      </c>
      <c r="U571" s="74"/>
      <c r="V571" s="76" t="s">
        <v>8124</v>
      </c>
      <c r="W571" s="74"/>
      <c r="X571" s="103">
        <v>4431120</v>
      </c>
      <c r="Y571" s="74"/>
      <c r="Z571" s="103">
        <v>4431120</v>
      </c>
      <c r="AA571" s="74"/>
      <c r="AB571" s="76" t="s">
        <v>8361</v>
      </c>
      <c r="AC571" s="74"/>
      <c r="AD571" s="76" t="s">
        <v>8362</v>
      </c>
      <c r="AE571" s="74"/>
      <c r="AF571" s="76" t="s">
        <v>6128</v>
      </c>
      <c r="AG571" s="74"/>
      <c r="AH571" s="76" t="s">
        <v>8363</v>
      </c>
      <c r="AI571" s="74"/>
      <c r="AJ571" s="140">
        <v>0</v>
      </c>
      <c r="AK571" s="140"/>
      <c r="AL571" s="74"/>
      <c r="AM571" s="74"/>
    </row>
    <row r="572" spans="1:39" ht="14.1" customHeight="1">
      <c r="A572" s="74"/>
      <c r="B572" s="76" t="s">
        <v>549</v>
      </c>
      <c r="C572" s="74"/>
      <c r="D572" s="76" t="s">
        <v>8369</v>
      </c>
      <c r="E572" s="74"/>
      <c r="F572" s="76" t="s">
        <v>8853</v>
      </c>
      <c r="G572" s="74"/>
      <c r="H572" s="103">
        <v>1</v>
      </c>
      <c r="I572" s="74"/>
      <c r="J572" s="103">
        <v>4</v>
      </c>
      <c r="K572" s="74"/>
      <c r="L572" s="76" t="s">
        <v>22</v>
      </c>
      <c r="M572" s="74"/>
      <c r="N572" s="76" t="s">
        <v>8854</v>
      </c>
      <c r="O572" s="74"/>
      <c r="P572" s="103">
        <v>385736.1</v>
      </c>
      <c r="Q572" s="74"/>
      <c r="R572" s="76" t="s">
        <v>8855</v>
      </c>
      <c r="S572" s="74"/>
      <c r="T572" s="77">
        <v>46188</v>
      </c>
      <c r="U572" s="74"/>
      <c r="V572" s="76" t="s">
        <v>8326</v>
      </c>
      <c r="W572" s="74"/>
      <c r="X572" s="103">
        <v>1157208.3</v>
      </c>
      <c r="Y572" s="74"/>
      <c r="Z572" s="103">
        <v>1157208.3</v>
      </c>
      <c r="AA572" s="74"/>
      <c r="AB572" s="76" t="s">
        <v>8361</v>
      </c>
      <c r="AC572" s="74"/>
      <c r="AD572" s="76" t="s">
        <v>8362</v>
      </c>
      <c r="AE572" s="74"/>
      <c r="AF572" s="76" t="s">
        <v>6188</v>
      </c>
      <c r="AG572" s="74"/>
      <c r="AH572" s="76" t="s">
        <v>8363</v>
      </c>
      <c r="AI572" s="74"/>
      <c r="AJ572" s="140">
        <v>0</v>
      </c>
      <c r="AK572" s="140"/>
      <c r="AL572" s="74"/>
      <c r="AM572" s="74"/>
    </row>
    <row r="573" spans="1:39" ht="14.1" customHeight="1">
      <c r="A573" s="74"/>
      <c r="B573" s="76" t="s">
        <v>2669</v>
      </c>
      <c r="C573" s="74"/>
      <c r="D573" s="76" t="s">
        <v>8364</v>
      </c>
      <c r="E573" s="74"/>
      <c r="F573" s="76" t="s">
        <v>8796</v>
      </c>
      <c r="G573" s="74"/>
      <c r="H573" s="103">
        <v>18</v>
      </c>
      <c r="I573" s="74"/>
      <c r="J573" s="103">
        <v>18</v>
      </c>
      <c r="K573" s="74"/>
      <c r="L573" s="76" t="s">
        <v>8359</v>
      </c>
      <c r="M573" s="74"/>
      <c r="N573" s="76" t="s">
        <v>8578</v>
      </c>
      <c r="O573" s="74"/>
      <c r="P573" s="103">
        <v>1713285</v>
      </c>
      <c r="Q573" s="74"/>
      <c r="R573" s="76" t="s">
        <v>8856</v>
      </c>
      <c r="S573" s="74"/>
      <c r="T573" s="77">
        <v>46188</v>
      </c>
      <c r="U573" s="74"/>
      <c r="V573" s="76" t="s">
        <v>8125</v>
      </c>
      <c r="W573" s="74"/>
      <c r="X573" s="103">
        <v>1713285</v>
      </c>
      <c r="Y573" s="74"/>
      <c r="Z573" s="103">
        <v>1713285</v>
      </c>
      <c r="AA573" s="74"/>
      <c r="AB573" s="76" t="s">
        <v>8361</v>
      </c>
      <c r="AC573" s="74"/>
      <c r="AD573" s="76" t="s">
        <v>8362</v>
      </c>
      <c r="AE573" s="74"/>
      <c r="AF573" s="76" t="s">
        <v>6128</v>
      </c>
      <c r="AG573" s="74"/>
      <c r="AH573" s="76" t="s">
        <v>8363</v>
      </c>
      <c r="AI573" s="74"/>
      <c r="AJ573" s="140">
        <v>0</v>
      </c>
      <c r="AK573" s="140"/>
      <c r="AL573" s="74"/>
      <c r="AM573" s="74"/>
    </row>
    <row r="574" spans="1:39" ht="14.1" customHeight="1">
      <c r="A574" s="74"/>
      <c r="B574" s="76" t="s">
        <v>3231</v>
      </c>
      <c r="C574" s="74"/>
      <c r="D574" s="76" t="s">
        <v>8364</v>
      </c>
      <c r="E574" s="74"/>
      <c r="F574" s="76" t="s">
        <v>8857</v>
      </c>
      <c r="G574" s="74"/>
      <c r="H574" s="103">
        <v>6</v>
      </c>
      <c r="I574" s="74"/>
      <c r="J574" s="103">
        <v>6</v>
      </c>
      <c r="K574" s="74"/>
      <c r="L574" s="76" t="s">
        <v>8359</v>
      </c>
      <c r="M574" s="74"/>
      <c r="N574" s="76" t="s">
        <v>8858</v>
      </c>
      <c r="O574" s="74"/>
      <c r="P574" s="103">
        <v>547230</v>
      </c>
      <c r="Q574" s="74"/>
      <c r="R574" s="76" t="s">
        <v>8859</v>
      </c>
      <c r="S574" s="74"/>
      <c r="T574" s="77">
        <v>46189</v>
      </c>
      <c r="U574" s="74"/>
      <c r="V574" s="76" t="s">
        <v>8083</v>
      </c>
      <c r="W574" s="74"/>
      <c r="X574" s="103">
        <v>547230</v>
      </c>
      <c r="Y574" s="74"/>
      <c r="Z574" s="103">
        <v>547230</v>
      </c>
      <c r="AA574" s="74"/>
      <c r="AB574" s="76" t="s">
        <v>8361</v>
      </c>
      <c r="AC574" s="74"/>
      <c r="AD574" s="76" t="s">
        <v>8362</v>
      </c>
      <c r="AE574" s="74"/>
      <c r="AF574" s="76" t="s">
        <v>6143</v>
      </c>
      <c r="AG574" s="74"/>
      <c r="AH574" s="76" t="s">
        <v>8363</v>
      </c>
      <c r="AI574" s="74"/>
      <c r="AJ574" s="140">
        <v>0</v>
      </c>
      <c r="AK574" s="140"/>
      <c r="AL574" s="74"/>
      <c r="AM574" s="74"/>
    </row>
    <row r="575" spans="1:39" ht="14.1" customHeight="1">
      <c r="A575" s="74"/>
      <c r="B575" s="76" t="s">
        <v>1767</v>
      </c>
      <c r="C575" s="74"/>
      <c r="D575" s="76" t="s">
        <v>8364</v>
      </c>
      <c r="E575" s="74"/>
      <c r="F575" s="76" t="s">
        <v>8846</v>
      </c>
      <c r="G575" s="74"/>
      <c r="H575" s="103">
        <v>12</v>
      </c>
      <c r="I575" s="74"/>
      <c r="J575" s="103">
        <v>12</v>
      </c>
      <c r="K575" s="74"/>
      <c r="L575" s="76" t="s">
        <v>8359</v>
      </c>
      <c r="M575" s="74"/>
      <c r="N575" s="76" t="s">
        <v>8366</v>
      </c>
      <c r="O575" s="74"/>
      <c r="P575" s="103">
        <v>1107780</v>
      </c>
      <c r="Q575" s="74"/>
      <c r="R575" s="76" t="s">
        <v>8860</v>
      </c>
      <c r="S575" s="74"/>
      <c r="T575" s="77">
        <v>46193</v>
      </c>
      <c r="U575" s="74"/>
      <c r="V575" s="76" t="s">
        <v>8208</v>
      </c>
      <c r="W575" s="74"/>
      <c r="X575" s="103">
        <v>4431120</v>
      </c>
      <c r="Y575" s="74"/>
      <c r="Z575" s="103">
        <v>4431120</v>
      </c>
      <c r="AA575" s="74"/>
      <c r="AB575" s="76" t="s">
        <v>8361</v>
      </c>
      <c r="AC575" s="74"/>
      <c r="AD575" s="76" t="s">
        <v>8362</v>
      </c>
      <c r="AE575" s="74"/>
      <c r="AF575" s="76" t="s">
        <v>6201</v>
      </c>
      <c r="AG575" s="74"/>
      <c r="AH575" s="76" t="s">
        <v>8363</v>
      </c>
      <c r="AI575" s="74"/>
      <c r="AJ575" s="140">
        <v>0</v>
      </c>
      <c r="AK575" s="140"/>
      <c r="AL575" s="74"/>
      <c r="AM575" s="74"/>
    </row>
    <row r="576" spans="1:39" ht="14.1" customHeight="1">
      <c r="A576" s="74"/>
      <c r="B576" s="76" t="s">
        <v>1933</v>
      </c>
      <c r="C576" s="74"/>
      <c r="D576" s="76" t="s">
        <v>8364</v>
      </c>
      <c r="E576" s="74"/>
      <c r="F576" s="76" t="s">
        <v>8461</v>
      </c>
      <c r="G576" s="74"/>
      <c r="H576" s="103">
        <v>6</v>
      </c>
      <c r="I576" s="74"/>
      <c r="J576" s="103">
        <v>6</v>
      </c>
      <c r="K576" s="74"/>
      <c r="L576" s="76" t="s">
        <v>8359</v>
      </c>
      <c r="M576" s="74"/>
      <c r="N576" s="76"/>
      <c r="O576" s="74"/>
      <c r="P576" s="103">
        <v>553890</v>
      </c>
      <c r="Q576" s="74"/>
      <c r="R576" s="76" t="s">
        <v>8861</v>
      </c>
      <c r="S576" s="74"/>
      <c r="T576" s="77">
        <v>46186</v>
      </c>
      <c r="U576" s="74"/>
      <c r="V576" s="76" t="s">
        <v>8282</v>
      </c>
      <c r="W576" s="74"/>
      <c r="X576" s="103">
        <v>553890</v>
      </c>
      <c r="Y576" s="74"/>
      <c r="Z576" s="103">
        <v>553890</v>
      </c>
      <c r="AA576" s="74"/>
      <c r="AB576" s="76" t="s">
        <v>8361</v>
      </c>
      <c r="AC576" s="74"/>
      <c r="AD576" s="76" t="s">
        <v>8362</v>
      </c>
      <c r="AE576" s="74"/>
      <c r="AF576" s="76" t="s">
        <v>6143</v>
      </c>
      <c r="AG576" s="74"/>
      <c r="AH576" s="76" t="s">
        <v>8363</v>
      </c>
      <c r="AI576" s="74"/>
      <c r="AJ576" s="140">
        <v>0</v>
      </c>
      <c r="AK576" s="140"/>
      <c r="AL576" s="74"/>
      <c r="AM576" s="74"/>
    </row>
    <row r="577" spans="1:39" ht="14.1" customHeight="1">
      <c r="A577" s="74"/>
      <c r="B577" s="76" t="s">
        <v>3006</v>
      </c>
      <c r="C577" s="74"/>
      <c r="D577" s="76" t="s">
        <v>8369</v>
      </c>
      <c r="E577" s="74"/>
      <c r="F577" s="76" t="s">
        <v>8416</v>
      </c>
      <c r="G577" s="74"/>
      <c r="H577" s="103">
        <v>6</v>
      </c>
      <c r="I577" s="74"/>
      <c r="J577" s="103">
        <v>6</v>
      </c>
      <c r="K577" s="74"/>
      <c r="L577" s="76" t="s">
        <v>8359</v>
      </c>
      <c r="M577" s="74"/>
      <c r="N577" s="76"/>
      <c r="O577" s="74"/>
      <c r="P577" s="103">
        <v>456210</v>
      </c>
      <c r="Q577" s="74"/>
      <c r="R577" s="76" t="s">
        <v>8862</v>
      </c>
      <c r="S577" s="74"/>
      <c r="T577" s="77">
        <v>46191</v>
      </c>
      <c r="U577" s="74"/>
      <c r="V577" s="76" t="s">
        <v>8014</v>
      </c>
      <c r="W577" s="74"/>
      <c r="X577" s="103">
        <v>912420</v>
      </c>
      <c r="Y577" s="74"/>
      <c r="Z577" s="103">
        <v>912420</v>
      </c>
      <c r="AA577" s="74"/>
      <c r="AB577" s="76" t="s">
        <v>8361</v>
      </c>
      <c r="AC577" s="74"/>
      <c r="AD577" s="76" t="s">
        <v>8362</v>
      </c>
      <c r="AE577" s="74"/>
      <c r="AF577" s="76" t="s">
        <v>6134</v>
      </c>
      <c r="AG577" s="74"/>
      <c r="AH577" s="76" t="s">
        <v>8363</v>
      </c>
      <c r="AI577" s="74"/>
      <c r="AJ577" s="140">
        <v>0</v>
      </c>
      <c r="AK577" s="140"/>
      <c r="AL577" s="74"/>
      <c r="AM577" s="74"/>
    </row>
    <row r="578" spans="1:39" ht="14.1" customHeight="1">
      <c r="A578" s="74"/>
      <c r="B578" s="76" t="s">
        <v>3022</v>
      </c>
      <c r="C578" s="74"/>
      <c r="D578" s="76" t="s">
        <v>8369</v>
      </c>
      <c r="E578" s="74"/>
      <c r="F578" s="76" t="s">
        <v>8863</v>
      </c>
      <c r="G578" s="74"/>
      <c r="H578" s="103">
        <v>6</v>
      </c>
      <c r="I578" s="74"/>
      <c r="J578" s="103">
        <v>6</v>
      </c>
      <c r="K578" s="74"/>
      <c r="L578" s="76" t="s">
        <v>8359</v>
      </c>
      <c r="M578" s="74"/>
      <c r="N578" s="76"/>
      <c r="O578" s="74"/>
      <c r="P578" s="103">
        <v>456210</v>
      </c>
      <c r="Q578" s="74"/>
      <c r="R578" s="76" t="s">
        <v>8862</v>
      </c>
      <c r="S578" s="74"/>
      <c r="T578" s="77">
        <v>46191</v>
      </c>
      <c r="U578" s="74"/>
      <c r="V578" s="76" t="s">
        <v>8014</v>
      </c>
      <c r="W578" s="74"/>
      <c r="X578" s="103">
        <v>912420</v>
      </c>
      <c r="Y578" s="74"/>
      <c r="Z578" s="103">
        <v>912420</v>
      </c>
      <c r="AA578" s="74"/>
      <c r="AB578" s="76" t="s">
        <v>8361</v>
      </c>
      <c r="AC578" s="74"/>
      <c r="AD578" s="76" t="s">
        <v>8362</v>
      </c>
      <c r="AE578" s="74"/>
      <c r="AF578" s="76" t="s">
        <v>6134</v>
      </c>
      <c r="AG578" s="74"/>
      <c r="AH578" s="76" t="s">
        <v>8363</v>
      </c>
      <c r="AI578" s="74"/>
      <c r="AJ578" s="140">
        <v>0</v>
      </c>
      <c r="AK578" s="140"/>
      <c r="AL578" s="74"/>
      <c r="AM578" s="74"/>
    </row>
    <row r="579" spans="1:39" ht="14.1" customHeight="1">
      <c r="A579" s="74"/>
      <c r="B579" s="76" t="s">
        <v>520</v>
      </c>
      <c r="C579" s="74"/>
      <c r="D579" s="76" t="s">
        <v>8369</v>
      </c>
      <c r="E579" s="74"/>
      <c r="F579" s="76" t="s">
        <v>8505</v>
      </c>
      <c r="G579" s="74"/>
      <c r="H579" s="103">
        <v>2</v>
      </c>
      <c r="I579" s="74"/>
      <c r="J579" s="103">
        <v>2</v>
      </c>
      <c r="K579" s="74"/>
      <c r="L579" s="76" t="s">
        <v>8359</v>
      </c>
      <c r="M579" s="74"/>
      <c r="N579" s="76"/>
      <c r="O579" s="74"/>
      <c r="P579" s="103">
        <v>192868.05</v>
      </c>
      <c r="Q579" s="74"/>
      <c r="R579" s="76" t="s">
        <v>8864</v>
      </c>
      <c r="S579" s="74"/>
      <c r="T579" s="77">
        <v>46188</v>
      </c>
      <c r="U579" s="74"/>
      <c r="V579" s="76" t="s">
        <v>8240</v>
      </c>
      <c r="W579" s="74"/>
      <c r="X579" s="103">
        <v>289302.07500000001</v>
      </c>
      <c r="Y579" s="74"/>
      <c r="Z579" s="103">
        <v>289302.07500000001</v>
      </c>
      <c r="AA579" s="74"/>
      <c r="AB579" s="76" t="s">
        <v>8361</v>
      </c>
      <c r="AC579" s="74"/>
      <c r="AD579" s="76" t="s">
        <v>8362</v>
      </c>
      <c r="AE579" s="74"/>
      <c r="AF579" s="76" t="s">
        <v>6124</v>
      </c>
      <c r="AG579" s="74"/>
      <c r="AH579" s="76" t="s">
        <v>8363</v>
      </c>
      <c r="AI579" s="74"/>
      <c r="AJ579" s="140">
        <v>0</v>
      </c>
      <c r="AK579" s="140"/>
      <c r="AL579" s="74"/>
      <c r="AM579" s="74"/>
    </row>
    <row r="580" spans="1:39" ht="14.1" customHeight="1">
      <c r="A580" s="74"/>
      <c r="B580" s="76" t="s">
        <v>576</v>
      </c>
      <c r="C580" s="74"/>
      <c r="D580" s="76" t="s">
        <v>8369</v>
      </c>
      <c r="E580" s="74"/>
      <c r="F580" s="76" t="s">
        <v>8613</v>
      </c>
      <c r="G580" s="74"/>
      <c r="H580" s="103">
        <v>1</v>
      </c>
      <c r="I580" s="74"/>
      <c r="J580" s="103">
        <v>1</v>
      </c>
      <c r="K580" s="74"/>
      <c r="L580" s="76" t="s">
        <v>8359</v>
      </c>
      <c r="M580" s="74"/>
      <c r="N580" s="76"/>
      <c r="O580" s="74"/>
      <c r="P580" s="103">
        <v>96434.024999999994</v>
      </c>
      <c r="Q580" s="74"/>
      <c r="R580" s="76" t="s">
        <v>8864</v>
      </c>
      <c r="S580" s="74"/>
      <c r="T580" s="77">
        <v>46188</v>
      </c>
      <c r="U580" s="74"/>
      <c r="V580" s="76" t="s">
        <v>8240</v>
      </c>
      <c r="W580" s="74"/>
      <c r="X580" s="103">
        <v>289302.07500000001</v>
      </c>
      <c r="Y580" s="74"/>
      <c r="Z580" s="103">
        <v>289302.07500000001</v>
      </c>
      <c r="AA580" s="74"/>
      <c r="AB580" s="76" t="s">
        <v>8361</v>
      </c>
      <c r="AC580" s="74"/>
      <c r="AD580" s="76" t="s">
        <v>8362</v>
      </c>
      <c r="AE580" s="74"/>
      <c r="AF580" s="76" t="s">
        <v>6124</v>
      </c>
      <c r="AG580" s="74"/>
      <c r="AH580" s="76" t="s">
        <v>8363</v>
      </c>
      <c r="AI580" s="74"/>
      <c r="AJ580" s="140">
        <v>0</v>
      </c>
      <c r="AK580" s="140"/>
      <c r="AL580" s="74"/>
      <c r="AM580" s="74"/>
    </row>
    <row r="581" spans="1:39" ht="44.1" customHeight="1">
      <c r="A581" s="74"/>
      <c r="B581" s="76" t="s">
        <v>1235</v>
      </c>
      <c r="C581" s="74"/>
      <c r="D581" s="76" t="s">
        <v>8364</v>
      </c>
      <c r="E581" s="74"/>
      <c r="F581" s="76" t="s">
        <v>8455</v>
      </c>
      <c r="G581" s="74"/>
      <c r="H581" s="103">
        <v>6</v>
      </c>
      <c r="I581" s="74"/>
      <c r="J581" s="103">
        <v>6</v>
      </c>
      <c r="K581" s="74"/>
      <c r="L581" s="76" t="s">
        <v>147</v>
      </c>
      <c r="M581" s="74"/>
      <c r="N581" s="76" t="s">
        <v>8865</v>
      </c>
      <c r="O581" s="74"/>
      <c r="P581" s="103">
        <v>4861800</v>
      </c>
      <c r="Q581" s="74"/>
      <c r="R581" s="76" t="s">
        <v>8866</v>
      </c>
      <c r="S581" s="74"/>
      <c r="T581" s="77">
        <v>46186</v>
      </c>
      <c r="U581" s="74"/>
      <c r="V581" s="76" t="s">
        <v>8104</v>
      </c>
      <c r="W581" s="74"/>
      <c r="X581" s="103">
        <v>4861800</v>
      </c>
      <c r="Y581" s="74"/>
      <c r="Z581" s="103">
        <v>4861800</v>
      </c>
      <c r="AA581" s="74"/>
      <c r="AB581" s="76" t="s">
        <v>8361</v>
      </c>
      <c r="AC581" s="74"/>
      <c r="AD581" s="76" t="s">
        <v>8362</v>
      </c>
      <c r="AE581" s="74"/>
      <c r="AF581" s="76" t="s">
        <v>6128</v>
      </c>
      <c r="AG581" s="74"/>
      <c r="AH581" s="76" t="s">
        <v>8363</v>
      </c>
      <c r="AI581" s="74"/>
      <c r="AJ581" s="140">
        <v>0</v>
      </c>
      <c r="AK581" s="140"/>
      <c r="AL581" s="74"/>
      <c r="AM581" s="74"/>
    </row>
    <row r="582" spans="1:39" ht="14.1" customHeight="1">
      <c r="A582" s="74"/>
      <c r="B582" s="76" t="s">
        <v>2667</v>
      </c>
      <c r="C582" s="74"/>
      <c r="D582" s="76" t="s">
        <v>8364</v>
      </c>
      <c r="E582" s="74"/>
      <c r="F582" s="76" t="s">
        <v>8577</v>
      </c>
      <c r="G582" s="74"/>
      <c r="H582" s="103">
        <v>2</v>
      </c>
      <c r="I582" s="74"/>
      <c r="J582" s="103">
        <v>2</v>
      </c>
      <c r="K582" s="74"/>
      <c r="L582" s="76" t="s">
        <v>8359</v>
      </c>
      <c r="M582" s="74"/>
      <c r="N582" s="76"/>
      <c r="O582" s="74"/>
      <c r="P582" s="103">
        <v>190365</v>
      </c>
      <c r="Q582" s="74"/>
      <c r="R582" s="76" t="s">
        <v>8867</v>
      </c>
      <c r="S582" s="74"/>
      <c r="T582" s="77">
        <v>46190</v>
      </c>
      <c r="U582" s="74"/>
      <c r="V582" s="76" t="s">
        <v>8260</v>
      </c>
      <c r="W582" s="74"/>
      <c r="X582" s="103">
        <v>190365</v>
      </c>
      <c r="Y582" s="74"/>
      <c r="Z582" s="103">
        <v>190365</v>
      </c>
      <c r="AA582" s="74"/>
      <c r="AB582" s="76" t="s">
        <v>8361</v>
      </c>
      <c r="AC582" s="74"/>
      <c r="AD582" s="76" t="s">
        <v>8362</v>
      </c>
      <c r="AE582" s="74"/>
      <c r="AF582" s="76" t="s">
        <v>6196</v>
      </c>
      <c r="AG582" s="74"/>
      <c r="AH582" s="76" t="s">
        <v>8363</v>
      </c>
      <c r="AI582" s="74"/>
      <c r="AJ582" s="140">
        <v>0</v>
      </c>
      <c r="AK582" s="140"/>
      <c r="AL582" s="74"/>
      <c r="AM582" s="74"/>
    </row>
    <row r="583" spans="1:39" ht="0.95" customHeight="1">
      <c r="A583" s="74"/>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c r="AA583" s="141"/>
      <c r="AB583" s="141"/>
      <c r="AC583" s="141"/>
      <c r="AD583" s="141"/>
      <c r="AE583" s="141"/>
      <c r="AF583" s="141"/>
      <c r="AG583" s="141"/>
      <c r="AH583" s="141"/>
      <c r="AI583" s="141"/>
      <c r="AJ583" s="141"/>
      <c r="AK583" s="141"/>
      <c r="AL583" s="141"/>
      <c r="AM583" s="74"/>
    </row>
    <row r="584" spans="1:39" ht="12.95" customHeight="1">
      <c r="A584" s="74"/>
      <c r="B584" s="142" t="s">
        <v>8411</v>
      </c>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c r="AA584" s="142"/>
      <c r="AB584" s="142"/>
      <c r="AC584" s="142"/>
      <c r="AD584" s="142"/>
      <c r="AE584" s="142"/>
      <c r="AF584" s="142"/>
      <c r="AG584" s="142"/>
      <c r="AH584" s="142"/>
      <c r="AI584" s="142"/>
      <c r="AJ584" s="142"/>
      <c r="AK584" s="142"/>
      <c r="AL584" s="142"/>
      <c r="AM584" s="74"/>
    </row>
    <row r="585" spans="1:39" ht="12.95" customHeight="1">
      <c r="A585" s="74"/>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c r="AA585" s="142"/>
      <c r="AB585" s="142"/>
      <c r="AC585" s="142"/>
      <c r="AD585" s="142"/>
      <c r="AE585" s="142"/>
      <c r="AF585" s="142"/>
      <c r="AG585" s="142"/>
      <c r="AH585" s="142"/>
      <c r="AI585" s="142"/>
      <c r="AJ585" s="142"/>
      <c r="AK585" s="142"/>
      <c r="AL585" s="142"/>
      <c r="AM585" s="74"/>
    </row>
    <row r="586" spans="1:39" ht="12.95" customHeight="1">
      <c r="A586" s="74"/>
      <c r="B586" s="143" t="s">
        <v>8412</v>
      </c>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43"/>
      <c r="AE586" s="143"/>
      <c r="AF586" s="143"/>
      <c r="AG586" s="143"/>
      <c r="AH586" s="143"/>
      <c r="AI586" s="143"/>
      <c r="AJ586" s="143"/>
      <c r="AK586" s="143"/>
      <c r="AL586" s="143"/>
      <c r="AM586" s="74"/>
    </row>
    <row r="587" spans="1:39" ht="12.95" customHeight="1">
      <c r="A587" s="74"/>
      <c r="B587" s="144" t="s">
        <v>8868</v>
      </c>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44"/>
      <c r="Y587" s="144"/>
      <c r="Z587" s="144"/>
      <c r="AA587" s="144"/>
      <c r="AB587" s="144"/>
      <c r="AC587" s="144"/>
      <c r="AD587" s="144"/>
      <c r="AE587" s="144"/>
      <c r="AF587" s="144"/>
      <c r="AG587" s="144"/>
      <c r="AH587" s="144"/>
      <c r="AI587" s="144"/>
      <c r="AJ587" s="144"/>
      <c r="AK587" s="143" t="s">
        <v>8414</v>
      </c>
      <c r="AL587" s="143"/>
      <c r="AM587" s="74"/>
    </row>
    <row r="588" spans="1:39" ht="17.100000000000001" customHeight="1">
      <c r="A588" s="74"/>
      <c r="B588" s="135" t="s">
        <v>8339</v>
      </c>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c r="AE588" s="135"/>
      <c r="AF588" s="135"/>
      <c r="AG588" s="135"/>
      <c r="AH588" s="135"/>
      <c r="AI588" s="135"/>
      <c r="AJ588" s="135"/>
      <c r="AK588" s="135"/>
      <c r="AL588" s="135"/>
      <c r="AM588" s="74"/>
    </row>
    <row r="589" spans="1:39" ht="23.1" customHeight="1">
      <c r="A589" s="74"/>
      <c r="B589" s="136" t="s">
        <v>8340</v>
      </c>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c r="AC589" s="136"/>
      <c r="AD589" s="136"/>
      <c r="AE589" s="136"/>
      <c r="AF589" s="136"/>
      <c r="AG589" s="136"/>
      <c r="AH589" s="136"/>
      <c r="AI589" s="136"/>
      <c r="AJ589" s="136"/>
      <c r="AK589" s="136"/>
      <c r="AL589" s="136"/>
      <c r="AM589" s="74"/>
    </row>
    <row r="590" spans="1:39" ht="15.95" customHeight="1">
      <c r="A590" s="74"/>
      <c r="B590" s="137" t="s">
        <v>8341</v>
      </c>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c r="AB590" s="137"/>
      <c r="AC590" s="137"/>
      <c r="AD590" s="137"/>
      <c r="AE590" s="137"/>
      <c r="AF590" s="137"/>
      <c r="AG590" s="137"/>
      <c r="AH590" s="137"/>
      <c r="AI590" s="137"/>
      <c r="AJ590" s="137"/>
      <c r="AK590" s="137"/>
      <c r="AL590" s="137"/>
      <c r="AM590" s="74"/>
    </row>
    <row r="591" spans="1:39" ht="12" customHeight="1">
      <c r="A591" s="74"/>
      <c r="B591" s="138" t="s">
        <v>8342</v>
      </c>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M591" s="74"/>
    </row>
    <row r="592" spans="1:39" ht="44.1" customHeight="1">
      <c r="A592" s="74"/>
      <c r="B592" s="75" t="s">
        <v>8343</v>
      </c>
      <c r="C592" s="74"/>
      <c r="D592" s="75" t="s">
        <v>8344</v>
      </c>
      <c r="E592" s="74"/>
      <c r="F592" s="75" t="s">
        <v>8345</v>
      </c>
      <c r="G592" s="74"/>
      <c r="H592" s="104" t="s">
        <v>6103</v>
      </c>
      <c r="I592" s="74"/>
      <c r="J592" s="104" t="s">
        <v>8346</v>
      </c>
      <c r="K592" s="74"/>
      <c r="L592" s="75" t="s">
        <v>8347</v>
      </c>
      <c r="M592" s="74"/>
      <c r="N592" s="75" t="s">
        <v>8348</v>
      </c>
      <c r="O592" s="74"/>
      <c r="P592" s="104" t="s">
        <v>8349</v>
      </c>
      <c r="Q592" s="74"/>
      <c r="R592" s="75" t="s">
        <v>8350</v>
      </c>
      <c r="S592" s="74"/>
      <c r="T592" s="75" t="s">
        <v>6100</v>
      </c>
      <c r="U592" s="74"/>
      <c r="V592" s="75" t="s">
        <v>8007</v>
      </c>
      <c r="W592" s="74"/>
      <c r="X592" s="104" t="s">
        <v>8351</v>
      </c>
      <c r="Y592" s="74"/>
      <c r="Z592" s="104" t="s">
        <v>8008</v>
      </c>
      <c r="AA592" s="74"/>
      <c r="AB592" s="75" t="s">
        <v>8352</v>
      </c>
      <c r="AC592" s="74"/>
      <c r="AD592" s="75" t="s">
        <v>8353</v>
      </c>
      <c r="AE592" s="74"/>
      <c r="AF592" s="75" t="s">
        <v>8354</v>
      </c>
      <c r="AG592" s="74"/>
      <c r="AH592" s="75" t="s">
        <v>8355</v>
      </c>
      <c r="AI592" s="74"/>
      <c r="AJ592" s="139" t="s">
        <v>8356</v>
      </c>
      <c r="AK592" s="139"/>
      <c r="AL592" s="74"/>
      <c r="AM592" s="74"/>
    </row>
    <row r="593" spans="1:39" ht="14.1" customHeight="1">
      <c r="A593" s="74"/>
      <c r="B593" s="76" t="s">
        <v>1911</v>
      </c>
      <c r="C593" s="74"/>
      <c r="D593" s="76" t="s">
        <v>8364</v>
      </c>
      <c r="E593" s="74"/>
      <c r="F593" s="76" t="s">
        <v>8650</v>
      </c>
      <c r="G593" s="74"/>
      <c r="H593" s="103">
        <v>10</v>
      </c>
      <c r="I593" s="74"/>
      <c r="J593" s="103">
        <v>10</v>
      </c>
      <c r="K593" s="74"/>
      <c r="L593" s="76" t="s">
        <v>8359</v>
      </c>
      <c r="M593" s="74"/>
      <c r="N593" s="76"/>
      <c r="O593" s="74"/>
      <c r="P593" s="103">
        <v>923150</v>
      </c>
      <c r="Q593" s="74"/>
      <c r="R593" s="76" t="s">
        <v>8869</v>
      </c>
      <c r="S593" s="74"/>
      <c r="T593" s="77">
        <v>46188</v>
      </c>
      <c r="U593" s="74"/>
      <c r="V593" s="76" t="s">
        <v>8160</v>
      </c>
      <c r="W593" s="74"/>
      <c r="X593" s="103">
        <v>923150</v>
      </c>
      <c r="Y593" s="74"/>
      <c r="Z593" s="103">
        <v>923150</v>
      </c>
      <c r="AA593" s="74"/>
      <c r="AB593" s="76" t="s">
        <v>8361</v>
      </c>
      <c r="AC593" s="74"/>
      <c r="AD593" s="76" t="s">
        <v>8362</v>
      </c>
      <c r="AE593" s="74"/>
      <c r="AF593" s="76" t="s">
        <v>6239</v>
      </c>
      <c r="AG593" s="74"/>
      <c r="AH593" s="76" t="s">
        <v>8363</v>
      </c>
      <c r="AI593" s="74"/>
      <c r="AJ593" s="140">
        <v>0</v>
      </c>
      <c r="AK593" s="140"/>
      <c r="AL593" s="74"/>
      <c r="AM593" s="74"/>
    </row>
    <row r="594" spans="1:39" ht="33.950000000000003" customHeight="1">
      <c r="A594" s="74"/>
      <c r="B594" s="76" t="s">
        <v>1815</v>
      </c>
      <c r="C594" s="74"/>
      <c r="D594" s="76" t="s">
        <v>8364</v>
      </c>
      <c r="E594" s="74"/>
      <c r="F594" s="76" t="s">
        <v>8549</v>
      </c>
      <c r="G594" s="74"/>
      <c r="H594" s="103">
        <v>3</v>
      </c>
      <c r="I594" s="74"/>
      <c r="J594" s="103">
        <v>3</v>
      </c>
      <c r="K594" s="74"/>
      <c r="L594" s="76" t="s">
        <v>8359</v>
      </c>
      <c r="M594" s="74"/>
      <c r="N594" s="76" t="s">
        <v>8870</v>
      </c>
      <c r="O594" s="74"/>
      <c r="P594" s="103">
        <v>276945</v>
      </c>
      <c r="Q594" s="74"/>
      <c r="R594" s="76" t="s">
        <v>8871</v>
      </c>
      <c r="S594" s="74"/>
      <c r="T594" s="77">
        <v>46186</v>
      </c>
      <c r="U594" s="74"/>
      <c r="V594" s="76" t="s">
        <v>8104</v>
      </c>
      <c r="W594" s="74"/>
      <c r="X594" s="103">
        <v>276945</v>
      </c>
      <c r="Y594" s="74"/>
      <c r="Z594" s="103">
        <v>276945</v>
      </c>
      <c r="AA594" s="74"/>
      <c r="AB594" s="76" t="s">
        <v>8361</v>
      </c>
      <c r="AC594" s="74"/>
      <c r="AD594" s="76" t="s">
        <v>8362</v>
      </c>
      <c r="AE594" s="74"/>
      <c r="AF594" s="76" t="s">
        <v>6128</v>
      </c>
      <c r="AG594" s="74"/>
      <c r="AH594" s="76" t="s">
        <v>8363</v>
      </c>
      <c r="AI594" s="74"/>
      <c r="AJ594" s="140">
        <v>0</v>
      </c>
      <c r="AK594" s="140"/>
      <c r="AL594" s="74"/>
      <c r="AM594" s="74"/>
    </row>
    <row r="595" spans="1:39" ht="14.1" customHeight="1">
      <c r="A595" s="74"/>
      <c r="B595" s="76" t="s">
        <v>1887</v>
      </c>
      <c r="C595" s="74"/>
      <c r="D595" s="76" t="s">
        <v>8364</v>
      </c>
      <c r="E595" s="74"/>
      <c r="F595" s="76" t="s">
        <v>8588</v>
      </c>
      <c r="G595" s="74"/>
      <c r="H595" s="103">
        <v>4</v>
      </c>
      <c r="I595" s="74"/>
      <c r="J595" s="103">
        <v>4</v>
      </c>
      <c r="K595" s="74"/>
      <c r="L595" s="76" t="s">
        <v>8359</v>
      </c>
      <c r="M595" s="74"/>
      <c r="N595" s="76"/>
      <c r="O595" s="74"/>
      <c r="P595" s="103">
        <v>369260</v>
      </c>
      <c r="Q595" s="74"/>
      <c r="R595" s="76" t="s">
        <v>8872</v>
      </c>
      <c r="S595" s="74"/>
      <c r="T595" s="77">
        <v>46193</v>
      </c>
      <c r="U595" s="74"/>
      <c r="V595" s="76" t="s">
        <v>8397</v>
      </c>
      <c r="W595" s="74"/>
      <c r="X595" s="103">
        <v>369260</v>
      </c>
      <c r="Y595" s="74"/>
      <c r="Z595" s="103">
        <v>369260</v>
      </c>
      <c r="AA595" s="74"/>
      <c r="AB595" s="76" t="s">
        <v>8873</v>
      </c>
      <c r="AC595" s="74"/>
      <c r="AD595" s="76" t="s">
        <v>8362</v>
      </c>
      <c r="AE595" s="74"/>
      <c r="AF595" s="76" t="s">
        <v>8397</v>
      </c>
      <c r="AG595" s="74"/>
      <c r="AH595" s="76" t="s">
        <v>8363</v>
      </c>
      <c r="AI595" s="74"/>
      <c r="AJ595" s="140">
        <v>0</v>
      </c>
      <c r="AK595" s="140"/>
      <c r="AL595" s="74"/>
      <c r="AM595" s="74"/>
    </row>
    <row r="596" spans="1:39" ht="14.1" customHeight="1">
      <c r="A596" s="74"/>
      <c r="B596" s="76" t="s">
        <v>1170</v>
      </c>
      <c r="C596" s="74"/>
      <c r="D596" s="76" t="s">
        <v>8364</v>
      </c>
      <c r="E596" s="74"/>
      <c r="F596" s="76" t="s">
        <v>8874</v>
      </c>
      <c r="G596" s="74"/>
      <c r="H596" s="103">
        <v>1</v>
      </c>
      <c r="I596" s="74"/>
      <c r="J596" s="103">
        <v>1</v>
      </c>
      <c r="K596" s="74"/>
      <c r="L596" s="76" t="s">
        <v>147</v>
      </c>
      <c r="M596" s="74"/>
      <c r="N596" s="76" t="s">
        <v>8392</v>
      </c>
      <c r="O596" s="74"/>
      <c r="P596" s="103">
        <v>810300</v>
      </c>
      <c r="Q596" s="74"/>
      <c r="R596" s="76" t="s">
        <v>8875</v>
      </c>
      <c r="S596" s="74"/>
      <c r="T596" s="77">
        <v>46192</v>
      </c>
      <c r="U596" s="74"/>
      <c r="V596" s="76" t="s">
        <v>8120</v>
      </c>
      <c r="W596" s="74"/>
      <c r="X596" s="103">
        <v>810300</v>
      </c>
      <c r="Y596" s="74"/>
      <c r="Z596" s="103">
        <v>810300</v>
      </c>
      <c r="AA596" s="74"/>
      <c r="AB596" s="76" t="s">
        <v>8361</v>
      </c>
      <c r="AC596" s="74"/>
      <c r="AD596" s="76" t="s">
        <v>8362</v>
      </c>
      <c r="AE596" s="74"/>
      <c r="AF596" s="76" t="s">
        <v>6128</v>
      </c>
      <c r="AG596" s="74"/>
      <c r="AH596" s="76" t="s">
        <v>8363</v>
      </c>
      <c r="AI596" s="74"/>
      <c r="AJ596" s="140">
        <v>0</v>
      </c>
      <c r="AK596" s="140"/>
      <c r="AL596" s="74"/>
      <c r="AM596" s="74"/>
    </row>
    <row r="597" spans="1:39" ht="23.1" customHeight="1">
      <c r="A597" s="74"/>
      <c r="B597" s="76" t="s">
        <v>3114</v>
      </c>
      <c r="C597" s="74"/>
      <c r="D597" s="76" t="s">
        <v>8369</v>
      </c>
      <c r="E597" s="74"/>
      <c r="F597" s="76" t="s">
        <v>8384</v>
      </c>
      <c r="G597" s="74"/>
      <c r="H597" s="103">
        <v>2</v>
      </c>
      <c r="I597" s="74"/>
      <c r="J597" s="103">
        <v>8</v>
      </c>
      <c r="K597" s="74"/>
      <c r="L597" s="76" t="s">
        <v>22</v>
      </c>
      <c r="M597" s="74"/>
      <c r="N597" s="76" t="s">
        <v>8876</v>
      </c>
      <c r="O597" s="74"/>
      <c r="P597" s="103">
        <v>2298440</v>
      </c>
      <c r="Q597" s="74"/>
      <c r="R597" s="76" t="s">
        <v>8877</v>
      </c>
      <c r="S597" s="74"/>
      <c r="T597" s="77">
        <v>46190</v>
      </c>
      <c r="U597" s="74"/>
      <c r="V597" s="76" t="s">
        <v>8227</v>
      </c>
      <c r="W597" s="74"/>
      <c r="X597" s="103">
        <v>3619525</v>
      </c>
      <c r="Y597" s="74"/>
      <c r="Z597" s="103">
        <v>3619525</v>
      </c>
      <c r="AA597" s="74"/>
      <c r="AB597" s="76" t="s">
        <v>8361</v>
      </c>
      <c r="AC597" s="74"/>
      <c r="AD597" s="76" t="s">
        <v>8362</v>
      </c>
      <c r="AE597" s="74"/>
      <c r="AF597" s="76" t="s">
        <v>6183</v>
      </c>
      <c r="AG597" s="74"/>
      <c r="AH597" s="76" t="s">
        <v>8363</v>
      </c>
      <c r="AI597" s="74"/>
      <c r="AJ597" s="140">
        <v>0</v>
      </c>
      <c r="AK597" s="140"/>
      <c r="AL597" s="74"/>
      <c r="AM597" s="74"/>
    </row>
    <row r="598" spans="1:39" ht="23.1" customHeight="1">
      <c r="A598" s="74"/>
      <c r="B598" s="76" t="s">
        <v>3165</v>
      </c>
      <c r="C598" s="74"/>
      <c r="D598" s="76" t="s">
        <v>8369</v>
      </c>
      <c r="E598" s="74"/>
      <c r="F598" s="76" t="s">
        <v>8878</v>
      </c>
      <c r="G598" s="74"/>
      <c r="H598" s="103">
        <v>1</v>
      </c>
      <c r="I598" s="74"/>
      <c r="J598" s="103">
        <v>1</v>
      </c>
      <c r="K598" s="74"/>
      <c r="L598" s="76" t="s">
        <v>147</v>
      </c>
      <c r="M598" s="74"/>
      <c r="N598" s="76" t="s">
        <v>8876</v>
      </c>
      <c r="O598" s="74"/>
      <c r="P598" s="103">
        <v>1321085</v>
      </c>
      <c r="Q598" s="74"/>
      <c r="R598" s="76" t="s">
        <v>8877</v>
      </c>
      <c r="S598" s="74"/>
      <c r="T598" s="77">
        <v>46190</v>
      </c>
      <c r="U598" s="74"/>
      <c r="V598" s="76" t="s">
        <v>8227</v>
      </c>
      <c r="W598" s="74"/>
      <c r="X598" s="103">
        <v>3619525</v>
      </c>
      <c r="Y598" s="74"/>
      <c r="Z598" s="103">
        <v>3619525</v>
      </c>
      <c r="AA598" s="74"/>
      <c r="AB598" s="76" t="s">
        <v>8361</v>
      </c>
      <c r="AC598" s="74"/>
      <c r="AD598" s="76" t="s">
        <v>8362</v>
      </c>
      <c r="AE598" s="74"/>
      <c r="AF598" s="76" t="s">
        <v>6183</v>
      </c>
      <c r="AG598" s="74"/>
      <c r="AH598" s="76" t="s">
        <v>8363</v>
      </c>
      <c r="AI598" s="74"/>
      <c r="AJ598" s="140">
        <v>0</v>
      </c>
      <c r="AK598" s="140"/>
      <c r="AL598" s="74"/>
      <c r="AM598" s="74"/>
    </row>
    <row r="599" spans="1:39" ht="14.1" customHeight="1">
      <c r="A599" s="74"/>
      <c r="B599" s="76" t="s">
        <v>1235</v>
      </c>
      <c r="C599" s="74"/>
      <c r="D599" s="76" t="s">
        <v>8364</v>
      </c>
      <c r="E599" s="74"/>
      <c r="F599" s="76" t="s">
        <v>8455</v>
      </c>
      <c r="G599" s="74"/>
      <c r="H599" s="103">
        <v>1</v>
      </c>
      <c r="I599" s="74"/>
      <c r="J599" s="103">
        <v>1</v>
      </c>
      <c r="K599" s="74"/>
      <c r="L599" s="76" t="s">
        <v>147</v>
      </c>
      <c r="M599" s="74"/>
      <c r="N599" s="76" t="s">
        <v>8375</v>
      </c>
      <c r="O599" s="74"/>
      <c r="P599" s="103">
        <v>810300</v>
      </c>
      <c r="Q599" s="74"/>
      <c r="R599" s="76" t="s">
        <v>8879</v>
      </c>
      <c r="S599" s="74"/>
      <c r="T599" s="77">
        <v>46186</v>
      </c>
      <c r="U599" s="74"/>
      <c r="V599" s="76" t="s">
        <v>8061</v>
      </c>
      <c r="W599" s="74"/>
      <c r="X599" s="103">
        <v>810300</v>
      </c>
      <c r="Y599" s="74"/>
      <c r="Z599" s="103">
        <v>810300</v>
      </c>
      <c r="AA599" s="74"/>
      <c r="AB599" s="76" t="s">
        <v>8361</v>
      </c>
      <c r="AC599" s="74"/>
      <c r="AD599" s="76" t="s">
        <v>8362</v>
      </c>
      <c r="AE599" s="74"/>
      <c r="AF599" s="76" t="s">
        <v>6175</v>
      </c>
      <c r="AG599" s="74"/>
      <c r="AH599" s="76" t="s">
        <v>8363</v>
      </c>
      <c r="AI599" s="74"/>
      <c r="AJ599" s="140">
        <v>0</v>
      </c>
      <c r="AK599" s="140"/>
      <c r="AL599" s="74"/>
      <c r="AM599" s="74"/>
    </row>
    <row r="600" spans="1:39" ht="14.1" customHeight="1">
      <c r="A600" s="74"/>
      <c r="B600" s="76" t="s">
        <v>1428</v>
      </c>
      <c r="C600" s="74"/>
      <c r="D600" s="76" t="s">
        <v>8364</v>
      </c>
      <c r="E600" s="74"/>
      <c r="F600" s="76" t="s">
        <v>8880</v>
      </c>
      <c r="G600" s="74"/>
      <c r="H600" s="103">
        <v>2</v>
      </c>
      <c r="I600" s="74"/>
      <c r="J600" s="103">
        <v>2</v>
      </c>
      <c r="K600" s="74"/>
      <c r="L600" s="76" t="s">
        <v>8359</v>
      </c>
      <c r="M600" s="74"/>
      <c r="N600" s="76"/>
      <c r="O600" s="74"/>
      <c r="P600" s="103">
        <v>429015</v>
      </c>
      <c r="Q600" s="74"/>
      <c r="R600" s="76" t="s">
        <v>8881</v>
      </c>
      <c r="S600" s="74"/>
      <c r="T600" s="77">
        <v>46191</v>
      </c>
      <c r="U600" s="74"/>
      <c r="V600" s="76" t="s">
        <v>8882</v>
      </c>
      <c r="W600" s="74"/>
      <c r="X600" s="103">
        <v>429015</v>
      </c>
      <c r="Y600" s="74"/>
      <c r="Z600" s="103">
        <v>429015</v>
      </c>
      <c r="AA600" s="74"/>
      <c r="AB600" s="76" t="s">
        <v>8361</v>
      </c>
      <c r="AC600" s="74"/>
      <c r="AD600" s="76" t="s">
        <v>8362</v>
      </c>
      <c r="AE600" s="74"/>
      <c r="AF600" s="76" t="s">
        <v>6143</v>
      </c>
      <c r="AG600" s="74"/>
      <c r="AH600" s="76" t="s">
        <v>8363</v>
      </c>
      <c r="AI600" s="74"/>
      <c r="AJ600" s="140">
        <v>0</v>
      </c>
      <c r="AK600" s="140"/>
      <c r="AL600" s="74"/>
      <c r="AM600" s="74"/>
    </row>
    <row r="601" spans="1:39" ht="14.1" customHeight="1">
      <c r="A601" s="74"/>
      <c r="B601" s="76" t="s">
        <v>1741</v>
      </c>
      <c r="C601" s="74"/>
      <c r="D601" s="76" t="s">
        <v>8364</v>
      </c>
      <c r="E601" s="74"/>
      <c r="F601" s="76" t="s">
        <v>8560</v>
      </c>
      <c r="G601" s="74"/>
      <c r="H601" s="103">
        <v>3</v>
      </c>
      <c r="I601" s="74"/>
      <c r="J601" s="103">
        <v>3</v>
      </c>
      <c r="K601" s="74"/>
      <c r="L601" s="76" t="s">
        <v>8359</v>
      </c>
      <c r="M601" s="74"/>
      <c r="N601" s="76" t="s">
        <v>8366</v>
      </c>
      <c r="O601" s="74"/>
      <c r="P601" s="103">
        <v>276945</v>
      </c>
      <c r="Q601" s="74"/>
      <c r="R601" s="76" t="s">
        <v>8883</v>
      </c>
      <c r="S601" s="74"/>
      <c r="T601" s="77">
        <v>46193</v>
      </c>
      <c r="U601" s="74"/>
      <c r="V601" s="76" t="s">
        <v>8051</v>
      </c>
      <c r="W601" s="74"/>
      <c r="X601" s="103">
        <v>2215560</v>
      </c>
      <c r="Y601" s="74"/>
      <c r="Z601" s="103">
        <v>2215560</v>
      </c>
      <c r="AA601" s="74"/>
      <c r="AB601" s="76" t="s">
        <v>8361</v>
      </c>
      <c r="AC601" s="74"/>
      <c r="AD601" s="76" t="s">
        <v>8362</v>
      </c>
      <c r="AE601" s="74"/>
      <c r="AF601" s="76" t="s">
        <v>6124</v>
      </c>
      <c r="AG601" s="74"/>
      <c r="AH601" s="76" t="s">
        <v>8363</v>
      </c>
      <c r="AI601" s="74"/>
      <c r="AJ601" s="140">
        <v>0</v>
      </c>
      <c r="AK601" s="140"/>
      <c r="AL601" s="74"/>
      <c r="AM601" s="74"/>
    </row>
    <row r="602" spans="1:39" ht="14.1" customHeight="1">
      <c r="A602" s="74"/>
      <c r="B602" s="76" t="s">
        <v>1755</v>
      </c>
      <c r="C602" s="74"/>
      <c r="D602" s="76" t="s">
        <v>8364</v>
      </c>
      <c r="E602" s="74"/>
      <c r="F602" s="76" t="s">
        <v>8555</v>
      </c>
      <c r="G602" s="74"/>
      <c r="H602" s="103">
        <v>3</v>
      </c>
      <c r="I602" s="74"/>
      <c r="J602" s="103">
        <v>3</v>
      </c>
      <c r="K602" s="74"/>
      <c r="L602" s="76" t="s">
        <v>8359</v>
      </c>
      <c r="M602" s="74"/>
      <c r="N602" s="76" t="s">
        <v>8366</v>
      </c>
      <c r="O602" s="74"/>
      <c r="P602" s="103">
        <v>276945</v>
      </c>
      <c r="Q602" s="74"/>
      <c r="R602" s="76" t="s">
        <v>8883</v>
      </c>
      <c r="S602" s="74"/>
      <c r="T602" s="77">
        <v>46193</v>
      </c>
      <c r="U602" s="74"/>
      <c r="V602" s="76" t="s">
        <v>8051</v>
      </c>
      <c r="W602" s="74"/>
      <c r="X602" s="103">
        <v>2215560</v>
      </c>
      <c r="Y602" s="74"/>
      <c r="Z602" s="103">
        <v>2215560</v>
      </c>
      <c r="AA602" s="74"/>
      <c r="AB602" s="76" t="s">
        <v>8361</v>
      </c>
      <c r="AC602" s="74"/>
      <c r="AD602" s="76" t="s">
        <v>8362</v>
      </c>
      <c r="AE602" s="74"/>
      <c r="AF602" s="76" t="s">
        <v>6124</v>
      </c>
      <c r="AG602" s="74"/>
      <c r="AH602" s="76" t="s">
        <v>8363</v>
      </c>
      <c r="AI602" s="74"/>
      <c r="AJ602" s="140">
        <v>0</v>
      </c>
      <c r="AK602" s="140"/>
      <c r="AL602" s="74"/>
      <c r="AM602" s="74"/>
    </row>
    <row r="603" spans="1:39" ht="14.1" customHeight="1">
      <c r="A603" s="74"/>
      <c r="B603" s="76" t="s">
        <v>1767</v>
      </c>
      <c r="C603" s="74"/>
      <c r="D603" s="76" t="s">
        <v>8364</v>
      </c>
      <c r="E603" s="74"/>
      <c r="F603" s="76" t="s">
        <v>8846</v>
      </c>
      <c r="G603" s="74"/>
      <c r="H603" s="103">
        <v>3</v>
      </c>
      <c r="I603" s="74"/>
      <c r="J603" s="103">
        <v>3</v>
      </c>
      <c r="K603" s="74"/>
      <c r="L603" s="76" t="s">
        <v>8359</v>
      </c>
      <c r="M603" s="74"/>
      <c r="N603" s="76" t="s">
        <v>8366</v>
      </c>
      <c r="O603" s="74"/>
      <c r="P603" s="103">
        <v>276945</v>
      </c>
      <c r="Q603" s="74"/>
      <c r="R603" s="76" t="s">
        <v>8883</v>
      </c>
      <c r="S603" s="74"/>
      <c r="T603" s="77">
        <v>46193</v>
      </c>
      <c r="U603" s="74"/>
      <c r="V603" s="76" t="s">
        <v>8051</v>
      </c>
      <c r="W603" s="74"/>
      <c r="X603" s="103">
        <v>2215560</v>
      </c>
      <c r="Y603" s="74"/>
      <c r="Z603" s="103">
        <v>2215560</v>
      </c>
      <c r="AA603" s="74"/>
      <c r="AB603" s="76" t="s">
        <v>8361</v>
      </c>
      <c r="AC603" s="74"/>
      <c r="AD603" s="76" t="s">
        <v>8362</v>
      </c>
      <c r="AE603" s="74"/>
      <c r="AF603" s="76" t="s">
        <v>6124</v>
      </c>
      <c r="AG603" s="74"/>
      <c r="AH603" s="76" t="s">
        <v>8363</v>
      </c>
      <c r="AI603" s="74"/>
      <c r="AJ603" s="140">
        <v>0</v>
      </c>
      <c r="AK603" s="140"/>
      <c r="AL603" s="74"/>
      <c r="AM603" s="74"/>
    </row>
    <row r="604" spans="1:39" ht="14.1" customHeight="1">
      <c r="A604" s="74"/>
      <c r="B604" s="76" t="s">
        <v>1807</v>
      </c>
      <c r="C604" s="74"/>
      <c r="D604" s="76" t="s">
        <v>8364</v>
      </c>
      <c r="E604" s="74"/>
      <c r="F604" s="76" t="s">
        <v>8884</v>
      </c>
      <c r="G604" s="74"/>
      <c r="H604" s="103">
        <v>3</v>
      </c>
      <c r="I604" s="74"/>
      <c r="J604" s="103">
        <v>3</v>
      </c>
      <c r="K604" s="74"/>
      <c r="L604" s="76" t="s">
        <v>8359</v>
      </c>
      <c r="M604" s="74"/>
      <c r="N604" s="76" t="s">
        <v>8366</v>
      </c>
      <c r="O604" s="74"/>
      <c r="P604" s="103">
        <v>276945</v>
      </c>
      <c r="Q604" s="74"/>
      <c r="R604" s="76" t="s">
        <v>8883</v>
      </c>
      <c r="S604" s="74"/>
      <c r="T604" s="77">
        <v>46193</v>
      </c>
      <c r="U604" s="74"/>
      <c r="V604" s="76" t="s">
        <v>8051</v>
      </c>
      <c r="W604" s="74"/>
      <c r="X604" s="103">
        <v>2215560</v>
      </c>
      <c r="Y604" s="74"/>
      <c r="Z604" s="103">
        <v>2215560</v>
      </c>
      <c r="AA604" s="74"/>
      <c r="AB604" s="76" t="s">
        <v>8361</v>
      </c>
      <c r="AC604" s="74"/>
      <c r="AD604" s="76" t="s">
        <v>8362</v>
      </c>
      <c r="AE604" s="74"/>
      <c r="AF604" s="76" t="s">
        <v>6124</v>
      </c>
      <c r="AG604" s="74"/>
      <c r="AH604" s="76" t="s">
        <v>8363</v>
      </c>
      <c r="AI604" s="74"/>
      <c r="AJ604" s="140">
        <v>0</v>
      </c>
      <c r="AK604" s="140"/>
      <c r="AL604" s="74"/>
      <c r="AM604" s="74"/>
    </row>
    <row r="605" spans="1:39" ht="14.1" customHeight="1">
      <c r="A605" s="74"/>
      <c r="B605" s="76" t="s">
        <v>1923</v>
      </c>
      <c r="C605" s="74"/>
      <c r="D605" s="76" t="s">
        <v>8364</v>
      </c>
      <c r="E605" s="74"/>
      <c r="F605" s="76" t="s">
        <v>8573</v>
      </c>
      <c r="G605" s="74"/>
      <c r="H605" s="103">
        <v>3</v>
      </c>
      <c r="I605" s="74"/>
      <c r="J605" s="103">
        <v>3</v>
      </c>
      <c r="K605" s="74"/>
      <c r="L605" s="76" t="s">
        <v>8359</v>
      </c>
      <c r="M605" s="74"/>
      <c r="N605" s="76" t="s">
        <v>8366</v>
      </c>
      <c r="O605" s="74"/>
      <c r="P605" s="103">
        <v>276945</v>
      </c>
      <c r="Q605" s="74"/>
      <c r="R605" s="76" t="s">
        <v>8883</v>
      </c>
      <c r="S605" s="74"/>
      <c r="T605" s="77">
        <v>46193</v>
      </c>
      <c r="U605" s="74"/>
      <c r="V605" s="76" t="s">
        <v>8051</v>
      </c>
      <c r="W605" s="74"/>
      <c r="X605" s="103">
        <v>2215560</v>
      </c>
      <c r="Y605" s="74"/>
      <c r="Z605" s="103">
        <v>2215560</v>
      </c>
      <c r="AA605" s="74"/>
      <c r="AB605" s="76" t="s">
        <v>8361</v>
      </c>
      <c r="AC605" s="74"/>
      <c r="AD605" s="76" t="s">
        <v>8362</v>
      </c>
      <c r="AE605" s="74"/>
      <c r="AF605" s="76" t="s">
        <v>6124</v>
      </c>
      <c r="AG605" s="74"/>
      <c r="AH605" s="76" t="s">
        <v>8363</v>
      </c>
      <c r="AI605" s="74"/>
      <c r="AJ605" s="140">
        <v>0</v>
      </c>
      <c r="AK605" s="140"/>
      <c r="AL605" s="74"/>
      <c r="AM605" s="74"/>
    </row>
    <row r="606" spans="1:39" ht="14.1" customHeight="1">
      <c r="A606" s="74"/>
      <c r="B606" s="76" t="s">
        <v>1942</v>
      </c>
      <c r="C606" s="74"/>
      <c r="D606" s="76" t="s">
        <v>8364</v>
      </c>
      <c r="E606" s="74"/>
      <c r="F606" s="76" t="s">
        <v>8451</v>
      </c>
      <c r="G606" s="74"/>
      <c r="H606" s="103">
        <v>9</v>
      </c>
      <c r="I606" s="74"/>
      <c r="J606" s="103">
        <v>9</v>
      </c>
      <c r="K606" s="74"/>
      <c r="L606" s="76" t="s">
        <v>8359</v>
      </c>
      <c r="M606" s="74"/>
      <c r="N606" s="76" t="s">
        <v>8366</v>
      </c>
      <c r="O606" s="74"/>
      <c r="P606" s="103">
        <v>830835</v>
      </c>
      <c r="Q606" s="74"/>
      <c r="R606" s="76" t="s">
        <v>8883</v>
      </c>
      <c r="S606" s="74"/>
      <c r="T606" s="77">
        <v>46193</v>
      </c>
      <c r="U606" s="74"/>
      <c r="V606" s="76" t="s">
        <v>8051</v>
      </c>
      <c r="W606" s="74"/>
      <c r="X606" s="103">
        <v>2215560</v>
      </c>
      <c r="Y606" s="74"/>
      <c r="Z606" s="103">
        <v>2215560</v>
      </c>
      <c r="AA606" s="74"/>
      <c r="AB606" s="76" t="s">
        <v>8361</v>
      </c>
      <c r="AC606" s="74"/>
      <c r="AD606" s="76" t="s">
        <v>8362</v>
      </c>
      <c r="AE606" s="74"/>
      <c r="AF606" s="76" t="s">
        <v>6124</v>
      </c>
      <c r="AG606" s="74"/>
      <c r="AH606" s="76" t="s">
        <v>8363</v>
      </c>
      <c r="AI606" s="74"/>
      <c r="AJ606" s="140">
        <v>0</v>
      </c>
      <c r="AK606" s="140"/>
      <c r="AL606" s="74"/>
      <c r="AM606" s="74"/>
    </row>
    <row r="607" spans="1:39" ht="14.1" customHeight="1">
      <c r="A607" s="74"/>
      <c r="B607" s="76" t="s">
        <v>3115</v>
      </c>
      <c r="C607" s="74"/>
      <c r="D607" s="76" t="s">
        <v>8369</v>
      </c>
      <c r="E607" s="74"/>
      <c r="F607" s="76" t="s">
        <v>8688</v>
      </c>
      <c r="G607" s="74"/>
      <c r="H607" s="103">
        <v>2</v>
      </c>
      <c r="I607" s="74"/>
      <c r="J607" s="103">
        <v>2</v>
      </c>
      <c r="K607" s="74"/>
      <c r="L607" s="76" t="s">
        <v>8359</v>
      </c>
      <c r="M607" s="74"/>
      <c r="N607" s="76" t="s">
        <v>8537</v>
      </c>
      <c r="O607" s="74"/>
      <c r="P607" s="103">
        <v>574610</v>
      </c>
      <c r="Q607" s="74"/>
      <c r="R607" s="76" t="s">
        <v>8885</v>
      </c>
      <c r="S607" s="74"/>
      <c r="T607" s="77">
        <v>46193</v>
      </c>
      <c r="U607" s="74"/>
      <c r="V607" s="76" t="s">
        <v>8236</v>
      </c>
      <c r="W607" s="74"/>
      <c r="X607" s="103">
        <v>574610</v>
      </c>
      <c r="Y607" s="74"/>
      <c r="Z607" s="103">
        <v>574610</v>
      </c>
      <c r="AA607" s="74"/>
      <c r="AB607" s="76" t="s">
        <v>8361</v>
      </c>
      <c r="AC607" s="74"/>
      <c r="AD607" s="76" t="s">
        <v>8362</v>
      </c>
      <c r="AE607" s="74"/>
      <c r="AF607" s="76" t="s">
        <v>6134</v>
      </c>
      <c r="AG607" s="74"/>
      <c r="AH607" s="76" t="s">
        <v>8363</v>
      </c>
      <c r="AI607" s="74"/>
      <c r="AJ607" s="140">
        <v>0</v>
      </c>
      <c r="AK607" s="140"/>
      <c r="AL607" s="74"/>
      <c r="AM607" s="74"/>
    </row>
    <row r="608" spans="1:39" ht="14.1" customHeight="1">
      <c r="A608" s="74"/>
      <c r="B608" s="76" t="s">
        <v>1117</v>
      </c>
      <c r="C608" s="74"/>
      <c r="D608" s="76" t="s">
        <v>8364</v>
      </c>
      <c r="E608" s="74"/>
      <c r="F608" s="76" t="s">
        <v>8374</v>
      </c>
      <c r="G608" s="74"/>
      <c r="H608" s="103">
        <v>1</v>
      </c>
      <c r="I608" s="74"/>
      <c r="J608" s="103">
        <v>4</v>
      </c>
      <c r="K608" s="74"/>
      <c r="L608" s="76" t="s">
        <v>22</v>
      </c>
      <c r="M608" s="74"/>
      <c r="N608" s="76"/>
      <c r="O608" s="74"/>
      <c r="P608" s="103">
        <v>687090</v>
      </c>
      <c r="Q608" s="74"/>
      <c r="R608" s="76" t="s">
        <v>8886</v>
      </c>
      <c r="S608" s="74"/>
      <c r="T608" s="77">
        <v>46190</v>
      </c>
      <c r="U608" s="74"/>
      <c r="V608" s="76" t="s">
        <v>8379</v>
      </c>
      <c r="W608" s="74"/>
      <c r="X608" s="103">
        <v>687090</v>
      </c>
      <c r="Y608" s="74"/>
      <c r="Z608" s="103">
        <v>687090</v>
      </c>
      <c r="AA608" s="74"/>
      <c r="AB608" s="76" t="s">
        <v>8361</v>
      </c>
      <c r="AC608" s="74"/>
      <c r="AD608" s="76" t="s">
        <v>8362</v>
      </c>
      <c r="AE608" s="74"/>
      <c r="AF608" s="76" t="s">
        <v>6143</v>
      </c>
      <c r="AG608" s="74"/>
      <c r="AH608" s="76" t="s">
        <v>8363</v>
      </c>
      <c r="AI608" s="74"/>
      <c r="AJ608" s="140">
        <v>0</v>
      </c>
      <c r="AK608" s="140"/>
      <c r="AL608" s="74"/>
      <c r="AM608" s="74"/>
    </row>
    <row r="609" spans="1:39" ht="14.1" customHeight="1">
      <c r="A609" s="74"/>
      <c r="B609" s="76" t="s">
        <v>1012</v>
      </c>
      <c r="C609" s="74"/>
      <c r="D609" s="76" t="s">
        <v>8364</v>
      </c>
      <c r="E609" s="74"/>
      <c r="F609" s="76" t="s">
        <v>8887</v>
      </c>
      <c r="G609" s="74"/>
      <c r="H609" s="103">
        <v>1</v>
      </c>
      <c r="I609" s="74"/>
      <c r="J609" s="103">
        <v>1</v>
      </c>
      <c r="K609" s="74"/>
      <c r="L609" s="76" t="s">
        <v>8359</v>
      </c>
      <c r="M609" s="74"/>
      <c r="N609" s="76" t="s">
        <v>8375</v>
      </c>
      <c r="O609" s="74"/>
      <c r="P609" s="103">
        <v>171772.5</v>
      </c>
      <c r="Q609" s="74"/>
      <c r="R609" s="76" t="s">
        <v>8888</v>
      </c>
      <c r="S609" s="74"/>
      <c r="T609" s="77">
        <v>46189</v>
      </c>
      <c r="U609" s="74"/>
      <c r="V609" s="76" t="s">
        <v>8038</v>
      </c>
      <c r="W609" s="74"/>
      <c r="X609" s="103">
        <v>687090</v>
      </c>
      <c r="Y609" s="74"/>
      <c r="Z609" s="103">
        <v>687090</v>
      </c>
      <c r="AA609" s="74"/>
      <c r="AB609" s="76" t="s">
        <v>8361</v>
      </c>
      <c r="AC609" s="74"/>
      <c r="AD609" s="76" t="s">
        <v>8362</v>
      </c>
      <c r="AE609" s="74"/>
      <c r="AF609" s="76" t="s">
        <v>6124</v>
      </c>
      <c r="AG609" s="74"/>
      <c r="AH609" s="76" t="s">
        <v>8363</v>
      </c>
      <c r="AI609" s="74"/>
      <c r="AJ609" s="140">
        <v>0</v>
      </c>
      <c r="AK609" s="140"/>
      <c r="AL609" s="74"/>
      <c r="AM609" s="74"/>
    </row>
    <row r="610" spans="1:39" ht="14.1" customHeight="1">
      <c r="A610" s="74"/>
      <c r="B610" s="76" t="s">
        <v>1117</v>
      </c>
      <c r="C610" s="74"/>
      <c r="D610" s="76" t="s">
        <v>8364</v>
      </c>
      <c r="E610" s="74"/>
      <c r="F610" s="76" t="s">
        <v>8374</v>
      </c>
      <c r="G610" s="74"/>
      <c r="H610" s="103">
        <v>3</v>
      </c>
      <c r="I610" s="74"/>
      <c r="J610" s="103">
        <v>3</v>
      </c>
      <c r="K610" s="74"/>
      <c r="L610" s="76" t="s">
        <v>8359</v>
      </c>
      <c r="M610" s="74"/>
      <c r="N610" s="76" t="s">
        <v>8375</v>
      </c>
      <c r="O610" s="74"/>
      <c r="P610" s="103">
        <v>515317.5</v>
      </c>
      <c r="Q610" s="74"/>
      <c r="R610" s="76" t="s">
        <v>8888</v>
      </c>
      <c r="S610" s="74"/>
      <c r="T610" s="77">
        <v>46189</v>
      </c>
      <c r="U610" s="74"/>
      <c r="V610" s="76" t="s">
        <v>8038</v>
      </c>
      <c r="W610" s="74"/>
      <c r="X610" s="103">
        <v>687090</v>
      </c>
      <c r="Y610" s="74"/>
      <c r="Z610" s="103">
        <v>687090</v>
      </c>
      <c r="AA610" s="74"/>
      <c r="AB610" s="76" t="s">
        <v>8361</v>
      </c>
      <c r="AC610" s="74"/>
      <c r="AD610" s="76" t="s">
        <v>8362</v>
      </c>
      <c r="AE610" s="74"/>
      <c r="AF610" s="76" t="s">
        <v>6124</v>
      </c>
      <c r="AG610" s="74"/>
      <c r="AH610" s="76" t="s">
        <v>8363</v>
      </c>
      <c r="AI610" s="74"/>
      <c r="AJ610" s="140">
        <v>0</v>
      </c>
      <c r="AK610" s="140"/>
      <c r="AL610" s="74"/>
      <c r="AM610" s="74"/>
    </row>
    <row r="611" spans="1:39" ht="14.1" customHeight="1">
      <c r="A611" s="74"/>
      <c r="B611" s="76" t="s">
        <v>1929</v>
      </c>
      <c r="C611" s="74"/>
      <c r="D611" s="76" t="s">
        <v>8364</v>
      </c>
      <c r="E611" s="74"/>
      <c r="F611" s="76" t="s">
        <v>8653</v>
      </c>
      <c r="G611" s="74"/>
      <c r="H611" s="103">
        <v>3</v>
      </c>
      <c r="I611" s="74"/>
      <c r="J611" s="103">
        <v>72</v>
      </c>
      <c r="K611" s="74"/>
      <c r="L611" s="76" t="s">
        <v>22</v>
      </c>
      <c r="M611" s="74"/>
      <c r="N611" s="76" t="s">
        <v>8366</v>
      </c>
      <c r="O611" s="74"/>
      <c r="P611" s="103">
        <v>6646680</v>
      </c>
      <c r="Q611" s="74"/>
      <c r="R611" s="76" t="s">
        <v>8889</v>
      </c>
      <c r="S611" s="74"/>
      <c r="T611" s="77">
        <v>46190</v>
      </c>
      <c r="U611" s="74"/>
      <c r="V611" s="76" t="s">
        <v>8205</v>
      </c>
      <c r="W611" s="74"/>
      <c r="X611" s="103">
        <v>6646680</v>
      </c>
      <c r="Y611" s="74"/>
      <c r="Z611" s="103">
        <v>6646680</v>
      </c>
      <c r="AA611" s="74"/>
      <c r="AB611" s="76" t="s">
        <v>8361</v>
      </c>
      <c r="AC611" s="74"/>
      <c r="AD611" s="76" t="s">
        <v>8362</v>
      </c>
      <c r="AE611" s="74"/>
      <c r="AF611" s="76" t="s">
        <v>6201</v>
      </c>
      <c r="AG611" s="74"/>
      <c r="AH611" s="76" t="s">
        <v>8363</v>
      </c>
      <c r="AI611" s="74"/>
      <c r="AJ611" s="140">
        <v>0</v>
      </c>
      <c r="AK611" s="140"/>
      <c r="AL611" s="74"/>
      <c r="AM611" s="74"/>
    </row>
    <row r="612" spans="1:39" ht="23.1" customHeight="1">
      <c r="A612" s="74"/>
      <c r="B612" s="76" t="s">
        <v>2785</v>
      </c>
      <c r="C612" s="74"/>
      <c r="D612" s="76" t="s">
        <v>8357</v>
      </c>
      <c r="E612" s="74"/>
      <c r="F612" s="76" t="s">
        <v>8543</v>
      </c>
      <c r="G612" s="74"/>
      <c r="H612" s="103">
        <v>1</v>
      </c>
      <c r="I612" s="74"/>
      <c r="J612" s="103">
        <v>6</v>
      </c>
      <c r="K612" s="74"/>
      <c r="L612" s="76" t="s">
        <v>22</v>
      </c>
      <c r="M612" s="74"/>
      <c r="N612" s="76"/>
      <c r="O612" s="74"/>
      <c r="P612" s="103">
        <v>180930</v>
      </c>
      <c r="Q612" s="74"/>
      <c r="R612" s="76" t="s">
        <v>8890</v>
      </c>
      <c r="S612" s="74"/>
      <c r="T612" s="77">
        <v>46189</v>
      </c>
      <c r="U612" s="74"/>
      <c r="V612" s="76" t="s">
        <v>8082</v>
      </c>
      <c r="W612" s="74"/>
      <c r="X612" s="103">
        <v>180930</v>
      </c>
      <c r="Y612" s="74"/>
      <c r="Z612" s="103">
        <v>180930</v>
      </c>
      <c r="AA612" s="74"/>
      <c r="AB612" s="76" t="s">
        <v>8361</v>
      </c>
      <c r="AC612" s="74"/>
      <c r="AD612" s="76" t="s">
        <v>8362</v>
      </c>
      <c r="AE612" s="74"/>
      <c r="AF612" s="76" t="s">
        <v>6143</v>
      </c>
      <c r="AG612" s="74"/>
      <c r="AH612" s="76" t="s">
        <v>8363</v>
      </c>
      <c r="AI612" s="74"/>
      <c r="AJ612" s="140">
        <v>0</v>
      </c>
      <c r="AK612" s="140"/>
      <c r="AL612" s="74"/>
      <c r="AM612" s="74"/>
    </row>
    <row r="613" spans="1:39" ht="14.1" customHeight="1">
      <c r="A613" s="74"/>
      <c r="B613" s="76" t="s">
        <v>1036</v>
      </c>
      <c r="C613" s="74"/>
      <c r="D613" s="76" t="s">
        <v>8364</v>
      </c>
      <c r="E613" s="74"/>
      <c r="F613" s="76" t="s">
        <v>8891</v>
      </c>
      <c r="G613" s="74"/>
      <c r="H613" s="103">
        <v>2</v>
      </c>
      <c r="I613" s="74"/>
      <c r="J613" s="103">
        <v>2</v>
      </c>
      <c r="K613" s="74"/>
      <c r="L613" s="76" t="s">
        <v>8359</v>
      </c>
      <c r="M613" s="74"/>
      <c r="N613" s="76" t="s">
        <v>8392</v>
      </c>
      <c r="O613" s="74"/>
      <c r="P613" s="103">
        <v>343545</v>
      </c>
      <c r="Q613" s="74"/>
      <c r="R613" s="76" t="s">
        <v>8892</v>
      </c>
      <c r="S613" s="74"/>
      <c r="T613" s="77">
        <v>46186</v>
      </c>
      <c r="U613" s="74"/>
      <c r="V613" s="76" t="s">
        <v>8128</v>
      </c>
      <c r="W613" s="74"/>
      <c r="X613" s="103">
        <v>687090</v>
      </c>
      <c r="Y613" s="74"/>
      <c r="Z613" s="103">
        <v>687090</v>
      </c>
      <c r="AA613" s="74"/>
      <c r="AB613" s="76" t="s">
        <v>8361</v>
      </c>
      <c r="AC613" s="74"/>
      <c r="AD613" s="76" t="s">
        <v>8362</v>
      </c>
      <c r="AE613" s="74"/>
      <c r="AF613" s="76" t="s">
        <v>6158</v>
      </c>
      <c r="AG613" s="74"/>
      <c r="AH613" s="76" t="s">
        <v>8363</v>
      </c>
      <c r="AI613" s="74"/>
      <c r="AJ613" s="140">
        <v>0</v>
      </c>
      <c r="AK613" s="140"/>
      <c r="AL613" s="74"/>
      <c r="AM613" s="74"/>
    </row>
    <row r="614" spans="1:39" ht="0.95" customHeight="1">
      <c r="A614" s="74"/>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c r="AA614" s="141"/>
      <c r="AB614" s="141"/>
      <c r="AC614" s="141"/>
      <c r="AD614" s="141"/>
      <c r="AE614" s="141"/>
      <c r="AF614" s="141"/>
      <c r="AG614" s="141"/>
      <c r="AH614" s="141"/>
      <c r="AI614" s="141"/>
      <c r="AJ614" s="141"/>
      <c r="AK614" s="141"/>
      <c r="AL614" s="141"/>
      <c r="AM614" s="74"/>
    </row>
    <row r="615" spans="1:39" ht="12.95" customHeight="1">
      <c r="A615" s="74"/>
      <c r="B615" s="142" t="s">
        <v>8411</v>
      </c>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c r="AA615" s="142"/>
      <c r="AB615" s="142"/>
      <c r="AC615" s="142"/>
      <c r="AD615" s="142"/>
      <c r="AE615" s="142"/>
      <c r="AF615" s="142"/>
      <c r="AG615" s="142"/>
      <c r="AH615" s="142"/>
      <c r="AI615" s="142"/>
      <c r="AJ615" s="142"/>
      <c r="AK615" s="142"/>
      <c r="AL615" s="142"/>
      <c r="AM615" s="74"/>
    </row>
    <row r="616" spans="1:39" ht="12.95" customHeight="1">
      <c r="A616" s="74"/>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c r="AA616" s="142"/>
      <c r="AB616" s="142"/>
      <c r="AC616" s="142"/>
      <c r="AD616" s="142"/>
      <c r="AE616" s="142"/>
      <c r="AF616" s="142"/>
      <c r="AG616" s="142"/>
      <c r="AH616" s="142"/>
      <c r="AI616" s="142"/>
      <c r="AJ616" s="142"/>
      <c r="AK616" s="142"/>
      <c r="AL616" s="142"/>
      <c r="AM616" s="74"/>
    </row>
    <row r="617" spans="1:39" ht="12.95" customHeight="1">
      <c r="A617" s="74"/>
      <c r="B617" s="143" t="s">
        <v>8412</v>
      </c>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43"/>
      <c r="AE617" s="143"/>
      <c r="AF617" s="143"/>
      <c r="AG617" s="143"/>
      <c r="AH617" s="143"/>
      <c r="AI617" s="143"/>
      <c r="AJ617" s="143"/>
      <c r="AK617" s="143"/>
      <c r="AL617" s="143"/>
      <c r="AM617" s="74"/>
    </row>
    <row r="618" spans="1:39" ht="12.95" customHeight="1">
      <c r="A618" s="74"/>
      <c r="B618" s="144" t="s">
        <v>8893</v>
      </c>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c r="AA618" s="144"/>
      <c r="AB618" s="144"/>
      <c r="AC618" s="144"/>
      <c r="AD618" s="144"/>
      <c r="AE618" s="144"/>
      <c r="AF618" s="144"/>
      <c r="AG618" s="144"/>
      <c r="AH618" s="144"/>
      <c r="AI618" s="144"/>
      <c r="AJ618" s="144"/>
      <c r="AK618" s="143" t="s">
        <v>8414</v>
      </c>
      <c r="AL618" s="143"/>
      <c r="AM618" s="74"/>
    </row>
    <row r="619" spans="1:39" ht="17.100000000000001" customHeight="1">
      <c r="A619" s="74"/>
      <c r="B619" s="135" t="s">
        <v>8339</v>
      </c>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c r="AA619" s="135"/>
      <c r="AB619" s="135"/>
      <c r="AC619" s="135"/>
      <c r="AD619" s="135"/>
      <c r="AE619" s="135"/>
      <c r="AF619" s="135"/>
      <c r="AG619" s="135"/>
      <c r="AH619" s="135"/>
      <c r="AI619" s="135"/>
      <c r="AJ619" s="135"/>
      <c r="AK619" s="135"/>
      <c r="AL619" s="135"/>
      <c r="AM619" s="74"/>
    </row>
    <row r="620" spans="1:39" ht="23.1" customHeight="1">
      <c r="A620" s="74"/>
      <c r="B620" s="136" t="s">
        <v>8340</v>
      </c>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c r="AC620" s="136"/>
      <c r="AD620" s="136"/>
      <c r="AE620" s="136"/>
      <c r="AF620" s="136"/>
      <c r="AG620" s="136"/>
      <c r="AH620" s="136"/>
      <c r="AI620" s="136"/>
      <c r="AJ620" s="136"/>
      <c r="AK620" s="136"/>
      <c r="AL620" s="136"/>
      <c r="AM620" s="74"/>
    </row>
    <row r="621" spans="1:39" ht="15.95" customHeight="1">
      <c r="A621" s="74"/>
      <c r="B621" s="137" t="s">
        <v>8341</v>
      </c>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c r="AB621" s="137"/>
      <c r="AC621" s="137"/>
      <c r="AD621" s="137"/>
      <c r="AE621" s="137"/>
      <c r="AF621" s="137"/>
      <c r="AG621" s="137"/>
      <c r="AH621" s="137"/>
      <c r="AI621" s="137"/>
      <c r="AJ621" s="137"/>
      <c r="AK621" s="137"/>
      <c r="AL621" s="137"/>
      <c r="AM621" s="74"/>
    </row>
    <row r="622" spans="1:39" ht="12" customHeight="1">
      <c r="A622" s="74"/>
      <c r="B622" s="138" t="s">
        <v>8342</v>
      </c>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L622" s="138"/>
      <c r="AM622" s="74"/>
    </row>
    <row r="623" spans="1:39" ht="44.1" customHeight="1">
      <c r="A623" s="74"/>
      <c r="B623" s="75" t="s">
        <v>8343</v>
      </c>
      <c r="C623" s="74"/>
      <c r="D623" s="75" t="s">
        <v>8344</v>
      </c>
      <c r="E623" s="74"/>
      <c r="F623" s="75" t="s">
        <v>8345</v>
      </c>
      <c r="G623" s="74"/>
      <c r="H623" s="104" t="s">
        <v>6103</v>
      </c>
      <c r="I623" s="74"/>
      <c r="J623" s="104" t="s">
        <v>8346</v>
      </c>
      <c r="K623" s="74"/>
      <c r="L623" s="75" t="s">
        <v>8347</v>
      </c>
      <c r="M623" s="74"/>
      <c r="N623" s="75" t="s">
        <v>8348</v>
      </c>
      <c r="O623" s="74"/>
      <c r="P623" s="104" t="s">
        <v>8349</v>
      </c>
      <c r="Q623" s="74"/>
      <c r="R623" s="75" t="s">
        <v>8350</v>
      </c>
      <c r="S623" s="74"/>
      <c r="T623" s="75" t="s">
        <v>6100</v>
      </c>
      <c r="U623" s="74"/>
      <c r="V623" s="75" t="s">
        <v>8007</v>
      </c>
      <c r="W623" s="74"/>
      <c r="X623" s="104" t="s">
        <v>8351</v>
      </c>
      <c r="Y623" s="74"/>
      <c r="Z623" s="104" t="s">
        <v>8008</v>
      </c>
      <c r="AA623" s="74"/>
      <c r="AB623" s="75" t="s">
        <v>8352</v>
      </c>
      <c r="AC623" s="74"/>
      <c r="AD623" s="75" t="s">
        <v>8353</v>
      </c>
      <c r="AE623" s="74"/>
      <c r="AF623" s="75" t="s">
        <v>8354</v>
      </c>
      <c r="AG623" s="74"/>
      <c r="AH623" s="75" t="s">
        <v>8355</v>
      </c>
      <c r="AI623" s="74"/>
      <c r="AJ623" s="139" t="s">
        <v>8356</v>
      </c>
      <c r="AK623" s="139"/>
      <c r="AL623" s="74"/>
      <c r="AM623" s="74"/>
    </row>
    <row r="624" spans="1:39" ht="14.1" customHeight="1">
      <c r="A624" s="74"/>
      <c r="B624" s="76" t="s">
        <v>1117</v>
      </c>
      <c r="C624" s="74"/>
      <c r="D624" s="76" t="s">
        <v>8364</v>
      </c>
      <c r="E624" s="74"/>
      <c r="F624" s="76" t="s">
        <v>8374</v>
      </c>
      <c r="G624" s="74"/>
      <c r="H624" s="103">
        <v>2</v>
      </c>
      <c r="I624" s="74"/>
      <c r="J624" s="103">
        <v>2</v>
      </c>
      <c r="K624" s="74"/>
      <c r="L624" s="76" t="s">
        <v>8359</v>
      </c>
      <c r="M624" s="74"/>
      <c r="N624" s="76" t="s">
        <v>8392</v>
      </c>
      <c r="O624" s="74"/>
      <c r="P624" s="103">
        <v>343545</v>
      </c>
      <c r="Q624" s="74"/>
      <c r="R624" s="76" t="s">
        <v>8892</v>
      </c>
      <c r="S624" s="74"/>
      <c r="T624" s="77">
        <v>46186</v>
      </c>
      <c r="U624" s="74"/>
      <c r="V624" s="76" t="s">
        <v>8128</v>
      </c>
      <c r="W624" s="74"/>
      <c r="X624" s="103">
        <v>687090</v>
      </c>
      <c r="Y624" s="74"/>
      <c r="Z624" s="103">
        <v>687090</v>
      </c>
      <c r="AA624" s="74"/>
      <c r="AB624" s="76" t="s">
        <v>8361</v>
      </c>
      <c r="AC624" s="74"/>
      <c r="AD624" s="76" t="s">
        <v>8362</v>
      </c>
      <c r="AE624" s="74"/>
      <c r="AF624" s="76" t="s">
        <v>6158</v>
      </c>
      <c r="AG624" s="74"/>
      <c r="AH624" s="76" t="s">
        <v>8363</v>
      </c>
      <c r="AI624" s="74"/>
      <c r="AJ624" s="140">
        <v>0</v>
      </c>
      <c r="AK624" s="140"/>
      <c r="AL624" s="74"/>
      <c r="AM624" s="74"/>
    </row>
    <row r="625" spans="1:39" ht="14.1" customHeight="1">
      <c r="A625" s="74"/>
      <c r="B625" s="76" t="s">
        <v>3342</v>
      </c>
      <c r="C625" s="74"/>
      <c r="D625" s="76" t="s">
        <v>8369</v>
      </c>
      <c r="E625" s="74"/>
      <c r="F625" s="76" t="s">
        <v>8894</v>
      </c>
      <c r="G625" s="74"/>
      <c r="H625" s="103">
        <v>6</v>
      </c>
      <c r="I625" s="74"/>
      <c r="J625" s="103">
        <v>6</v>
      </c>
      <c r="K625" s="74"/>
      <c r="L625" s="76" t="s">
        <v>8359</v>
      </c>
      <c r="M625" s="74"/>
      <c r="N625" s="76"/>
      <c r="O625" s="74"/>
      <c r="P625" s="103">
        <v>839160</v>
      </c>
      <c r="Q625" s="74"/>
      <c r="R625" s="76" t="s">
        <v>8895</v>
      </c>
      <c r="S625" s="74"/>
      <c r="T625" s="77">
        <v>46188</v>
      </c>
      <c r="U625" s="74"/>
      <c r="V625" s="76" t="s">
        <v>8326</v>
      </c>
      <c r="W625" s="74"/>
      <c r="X625" s="103">
        <v>839160</v>
      </c>
      <c r="Y625" s="74"/>
      <c r="Z625" s="103">
        <v>839160</v>
      </c>
      <c r="AA625" s="74"/>
      <c r="AB625" s="76" t="s">
        <v>8361</v>
      </c>
      <c r="AC625" s="74"/>
      <c r="AD625" s="76" t="s">
        <v>8362</v>
      </c>
      <c r="AE625" s="74"/>
      <c r="AF625" s="76" t="s">
        <v>6188</v>
      </c>
      <c r="AG625" s="74"/>
      <c r="AH625" s="76" t="s">
        <v>8363</v>
      </c>
      <c r="AI625" s="74"/>
      <c r="AJ625" s="140">
        <v>0</v>
      </c>
      <c r="AK625" s="140"/>
      <c r="AL625" s="74"/>
      <c r="AM625" s="74"/>
    </row>
    <row r="626" spans="1:39" ht="23.1" customHeight="1">
      <c r="A626" s="74"/>
      <c r="B626" s="76" t="s">
        <v>682</v>
      </c>
      <c r="C626" s="74"/>
      <c r="D626" s="76" t="s">
        <v>8387</v>
      </c>
      <c r="E626" s="74"/>
      <c r="F626" s="76" t="s">
        <v>8694</v>
      </c>
      <c r="G626" s="74"/>
      <c r="H626" s="103">
        <v>1</v>
      </c>
      <c r="I626" s="74"/>
      <c r="J626" s="103">
        <v>4</v>
      </c>
      <c r="K626" s="74"/>
      <c r="L626" s="76" t="s">
        <v>22</v>
      </c>
      <c r="M626" s="74"/>
      <c r="N626" s="76" t="s">
        <v>8619</v>
      </c>
      <c r="O626" s="74"/>
      <c r="P626" s="103">
        <v>283790</v>
      </c>
      <c r="Q626" s="74"/>
      <c r="R626" s="76" t="s">
        <v>8896</v>
      </c>
      <c r="S626" s="74"/>
      <c r="T626" s="77">
        <v>46189</v>
      </c>
      <c r="U626" s="74"/>
      <c r="V626" s="76" t="s">
        <v>8405</v>
      </c>
      <c r="W626" s="74"/>
      <c r="X626" s="103">
        <v>283790</v>
      </c>
      <c r="Y626" s="74"/>
      <c r="Z626" s="103">
        <v>283790</v>
      </c>
      <c r="AA626" s="74"/>
      <c r="AB626" s="76" t="s">
        <v>8361</v>
      </c>
      <c r="AC626" s="74"/>
      <c r="AD626" s="76" t="s">
        <v>8362</v>
      </c>
      <c r="AE626" s="74"/>
      <c r="AF626" s="76" t="s">
        <v>6143</v>
      </c>
      <c r="AG626" s="74"/>
      <c r="AH626" s="76" t="s">
        <v>8363</v>
      </c>
      <c r="AI626" s="74"/>
      <c r="AJ626" s="140">
        <v>0</v>
      </c>
      <c r="AK626" s="140"/>
      <c r="AL626" s="74"/>
      <c r="AM626" s="74"/>
    </row>
    <row r="627" spans="1:39" ht="14.1" customHeight="1">
      <c r="A627" s="74"/>
      <c r="B627" s="76" t="s">
        <v>1946</v>
      </c>
      <c r="C627" s="74"/>
      <c r="D627" s="76" t="s">
        <v>8364</v>
      </c>
      <c r="E627" s="74"/>
      <c r="F627" s="76" t="s">
        <v>8454</v>
      </c>
      <c r="G627" s="74"/>
      <c r="H627" s="103">
        <v>6</v>
      </c>
      <c r="I627" s="74"/>
      <c r="J627" s="103">
        <v>6</v>
      </c>
      <c r="K627" s="74"/>
      <c r="L627" s="76" t="s">
        <v>8359</v>
      </c>
      <c r="M627" s="74"/>
      <c r="N627" s="76" t="s">
        <v>8366</v>
      </c>
      <c r="O627" s="74"/>
      <c r="P627" s="103">
        <v>553890</v>
      </c>
      <c r="Q627" s="74"/>
      <c r="R627" s="76" t="s">
        <v>8897</v>
      </c>
      <c r="S627" s="74"/>
      <c r="T627" s="77">
        <v>46192</v>
      </c>
      <c r="U627" s="74"/>
      <c r="V627" s="76" t="s">
        <v>8213</v>
      </c>
      <c r="W627" s="74"/>
      <c r="X627" s="103">
        <v>4431120</v>
      </c>
      <c r="Y627" s="74"/>
      <c r="Z627" s="103">
        <v>4431120</v>
      </c>
      <c r="AA627" s="74"/>
      <c r="AB627" s="76" t="s">
        <v>8361</v>
      </c>
      <c r="AC627" s="74"/>
      <c r="AD627" s="76" t="s">
        <v>8362</v>
      </c>
      <c r="AE627" s="74"/>
      <c r="AF627" s="76" t="s">
        <v>6201</v>
      </c>
      <c r="AG627" s="74"/>
      <c r="AH627" s="76" t="s">
        <v>8363</v>
      </c>
      <c r="AI627" s="74"/>
      <c r="AJ627" s="140">
        <v>0</v>
      </c>
      <c r="AK627" s="140"/>
      <c r="AL627" s="74"/>
      <c r="AM627" s="74"/>
    </row>
    <row r="628" spans="1:39" ht="23.1" customHeight="1">
      <c r="A628" s="74"/>
      <c r="B628" s="76" t="s">
        <v>760</v>
      </c>
      <c r="C628" s="74"/>
      <c r="D628" s="76" t="s">
        <v>8387</v>
      </c>
      <c r="E628" s="74"/>
      <c r="F628" s="76" t="s">
        <v>8898</v>
      </c>
      <c r="G628" s="74"/>
      <c r="H628" s="103">
        <v>1</v>
      </c>
      <c r="I628" s="74"/>
      <c r="J628" s="103">
        <v>1</v>
      </c>
      <c r="K628" s="74"/>
      <c r="L628" s="76" t="s">
        <v>147</v>
      </c>
      <c r="M628" s="74"/>
      <c r="N628" s="76"/>
      <c r="O628" s="74"/>
      <c r="P628" s="103">
        <v>264087.5</v>
      </c>
      <c r="Q628" s="74"/>
      <c r="R628" s="76" t="s">
        <v>8899</v>
      </c>
      <c r="S628" s="74"/>
      <c r="T628" s="77">
        <v>46189</v>
      </c>
      <c r="U628" s="74"/>
      <c r="V628" s="76" t="s">
        <v>8018</v>
      </c>
      <c r="W628" s="74"/>
      <c r="X628" s="103">
        <v>264087.5</v>
      </c>
      <c r="Y628" s="74"/>
      <c r="Z628" s="103">
        <v>264087.5</v>
      </c>
      <c r="AA628" s="74"/>
      <c r="AB628" s="76" t="s">
        <v>8361</v>
      </c>
      <c r="AC628" s="74"/>
      <c r="AD628" s="76" t="s">
        <v>8362</v>
      </c>
      <c r="AE628" s="74"/>
      <c r="AF628" s="76" t="s">
        <v>6134</v>
      </c>
      <c r="AG628" s="74"/>
      <c r="AH628" s="76" t="s">
        <v>8363</v>
      </c>
      <c r="AI628" s="74"/>
      <c r="AJ628" s="140">
        <v>0</v>
      </c>
      <c r="AK628" s="140"/>
      <c r="AL628" s="74"/>
      <c r="AM628" s="74"/>
    </row>
    <row r="629" spans="1:39" ht="14.1" customHeight="1">
      <c r="A629" s="74"/>
      <c r="B629" s="76" t="s">
        <v>1737</v>
      </c>
      <c r="C629" s="74"/>
      <c r="D629" s="76" t="s">
        <v>8364</v>
      </c>
      <c r="E629" s="74"/>
      <c r="F629" s="76" t="s">
        <v>8490</v>
      </c>
      <c r="G629" s="74"/>
      <c r="H629" s="103">
        <v>4</v>
      </c>
      <c r="I629" s="74"/>
      <c r="J629" s="103">
        <v>4</v>
      </c>
      <c r="K629" s="74"/>
      <c r="L629" s="76" t="s">
        <v>8359</v>
      </c>
      <c r="M629" s="74"/>
      <c r="N629" s="76" t="s">
        <v>8366</v>
      </c>
      <c r="O629" s="74"/>
      <c r="P629" s="103">
        <v>369260</v>
      </c>
      <c r="Q629" s="74"/>
      <c r="R629" s="76" t="s">
        <v>8897</v>
      </c>
      <c r="S629" s="74"/>
      <c r="T629" s="77">
        <v>46192</v>
      </c>
      <c r="U629" s="74"/>
      <c r="V629" s="76" t="s">
        <v>8213</v>
      </c>
      <c r="W629" s="74"/>
      <c r="X629" s="103">
        <v>4431120</v>
      </c>
      <c r="Y629" s="74"/>
      <c r="Z629" s="103">
        <v>4431120</v>
      </c>
      <c r="AA629" s="74"/>
      <c r="AB629" s="76" t="s">
        <v>8361</v>
      </c>
      <c r="AC629" s="74"/>
      <c r="AD629" s="76" t="s">
        <v>8362</v>
      </c>
      <c r="AE629" s="74"/>
      <c r="AF629" s="76" t="s">
        <v>6201</v>
      </c>
      <c r="AG629" s="74"/>
      <c r="AH629" s="76" t="s">
        <v>8363</v>
      </c>
      <c r="AI629" s="74"/>
      <c r="AJ629" s="140">
        <v>0</v>
      </c>
      <c r="AK629" s="140"/>
      <c r="AL629" s="74"/>
      <c r="AM629" s="74"/>
    </row>
    <row r="630" spans="1:39" ht="14.1" customHeight="1">
      <c r="A630" s="74"/>
      <c r="B630" s="76" t="s">
        <v>1761</v>
      </c>
      <c r="C630" s="74"/>
      <c r="D630" s="76" t="s">
        <v>8364</v>
      </c>
      <c r="E630" s="74"/>
      <c r="F630" s="76" t="s">
        <v>8492</v>
      </c>
      <c r="G630" s="74"/>
      <c r="H630" s="103">
        <v>5</v>
      </c>
      <c r="I630" s="74"/>
      <c r="J630" s="103">
        <v>5</v>
      </c>
      <c r="K630" s="74"/>
      <c r="L630" s="76" t="s">
        <v>8359</v>
      </c>
      <c r="M630" s="74"/>
      <c r="N630" s="76" t="s">
        <v>8366</v>
      </c>
      <c r="O630" s="74"/>
      <c r="P630" s="103">
        <v>461575</v>
      </c>
      <c r="Q630" s="74"/>
      <c r="R630" s="76" t="s">
        <v>8897</v>
      </c>
      <c r="S630" s="74"/>
      <c r="T630" s="77">
        <v>46192</v>
      </c>
      <c r="U630" s="74"/>
      <c r="V630" s="76" t="s">
        <v>8213</v>
      </c>
      <c r="W630" s="74"/>
      <c r="X630" s="103">
        <v>4431120</v>
      </c>
      <c r="Y630" s="74"/>
      <c r="Z630" s="103">
        <v>4431120</v>
      </c>
      <c r="AA630" s="74"/>
      <c r="AB630" s="76" t="s">
        <v>8361</v>
      </c>
      <c r="AC630" s="74"/>
      <c r="AD630" s="76" t="s">
        <v>8362</v>
      </c>
      <c r="AE630" s="74"/>
      <c r="AF630" s="76" t="s">
        <v>6201</v>
      </c>
      <c r="AG630" s="74"/>
      <c r="AH630" s="76" t="s">
        <v>8363</v>
      </c>
      <c r="AI630" s="74"/>
      <c r="AJ630" s="140">
        <v>0</v>
      </c>
      <c r="AK630" s="140"/>
      <c r="AL630" s="74"/>
      <c r="AM630" s="74"/>
    </row>
    <row r="631" spans="1:39" ht="14.1" customHeight="1">
      <c r="A631" s="74"/>
      <c r="B631" s="76" t="s">
        <v>1767</v>
      </c>
      <c r="C631" s="74"/>
      <c r="D631" s="76" t="s">
        <v>8364</v>
      </c>
      <c r="E631" s="74"/>
      <c r="F631" s="76" t="s">
        <v>8846</v>
      </c>
      <c r="G631" s="74"/>
      <c r="H631" s="103">
        <v>4</v>
      </c>
      <c r="I631" s="74"/>
      <c r="J631" s="103">
        <v>4</v>
      </c>
      <c r="K631" s="74"/>
      <c r="L631" s="76" t="s">
        <v>8359</v>
      </c>
      <c r="M631" s="74"/>
      <c r="N631" s="76" t="s">
        <v>8366</v>
      </c>
      <c r="O631" s="74"/>
      <c r="P631" s="103">
        <v>369260</v>
      </c>
      <c r="Q631" s="74"/>
      <c r="R631" s="76" t="s">
        <v>8897</v>
      </c>
      <c r="S631" s="74"/>
      <c r="T631" s="77">
        <v>46192</v>
      </c>
      <c r="U631" s="74"/>
      <c r="V631" s="76" t="s">
        <v>8213</v>
      </c>
      <c r="W631" s="74"/>
      <c r="X631" s="103">
        <v>4431120</v>
      </c>
      <c r="Y631" s="74"/>
      <c r="Z631" s="103">
        <v>4431120</v>
      </c>
      <c r="AA631" s="74"/>
      <c r="AB631" s="76" t="s">
        <v>8361</v>
      </c>
      <c r="AC631" s="74"/>
      <c r="AD631" s="76" t="s">
        <v>8362</v>
      </c>
      <c r="AE631" s="74"/>
      <c r="AF631" s="76" t="s">
        <v>6201</v>
      </c>
      <c r="AG631" s="74"/>
      <c r="AH631" s="76" t="s">
        <v>8363</v>
      </c>
      <c r="AI631" s="74"/>
      <c r="AJ631" s="140">
        <v>0</v>
      </c>
      <c r="AK631" s="140"/>
      <c r="AL631" s="74"/>
      <c r="AM631" s="74"/>
    </row>
    <row r="632" spans="1:39" ht="14.1" customHeight="1">
      <c r="A632" s="74"/>
      <c r="B632" s="76" t="s">
        <v>945</v>
      </c>
      <c r="C632" s="74"/>
      <c r="D632" s="76" t="s">
        <v>8364</v>
      </c>
      <c r="E632" s="74"/>
      <c r="F632" s="76" t="s">
        <v>8900</v>
      </c>
      <c r="G632" s="74"/>
      <c r="H632" s="103">
        <v>3</v>
      </c>
      <c r="I632" s="74"/>
      <c r="J632" s="103">
        <v>3</v>
      </c>
      <c r="K632" s="74"/>
      <c r="L632" s="76" t="s">
        <v>8359</v>
      </c>
      <c r="M632" s="74"/>
      <c r="N632" s="76"/>
      <c r="O632" s="74"/>
      <c r="P632" s="103">
        <v>137362.5</v>
      </c>
      <c r="Q632" s="74"/>
      <c r="R632" s="76" t="s">
        <v>8901</v>
      </c>
      <c r="S632" s="74"/>
      <c r="T632" s="77">
        <v>46186</v>
      </c>
      <c r="U632" s="74"/>
      <c r="V632" s="76" t="s">
        <v>8671</v>
      </c>
      <c r="W632" s="74"/>
      <c r="X632" s="103">
        <v>137362.5</v>
      </c>
      <c r="Y632" s="74"/>
      <c r="Z632" s="103">
        <v>137362.5</v>
      </c>
      <c r="AA632" s="74"/>
      <c r="AB632" s="76" t="s">
        <v>8361</v>
      </c>
      <c r="AC632" s="74"/>
      <c r="AD632" s="76" t="s">
        <v>8362</v>
      </c>
      <c r="AE632" s="74"/>
      <c r="AF632" s="76" t="s">
        <v>6175</v>
      </c>
      <c r="AG632" s="74"/>
      <c r="AH632" s="76" t="s">
        <v>8363</v>
      </c>
      <c r="AI632" s="74"/>
      <c r="AJ632" s="140">
        <v>0</v>
      </c>
      <c r="AK632" s="140"/>
      <c r="AL632" s="74"/>
      <c r="AM632" s="74"/>
    </row>
    <row r="633" spans="1:39" ht="14.1" customHeight="1">
      <c r="A633" s="74"/>
      <c r="B633" s="76" t="s">
        <v>1117</v>
      </c>
      <c r="C633" s="74"/>
      <c r="D633" s="76" t="s">
        <v>8364</v>
      </c>
      <c r="E633" s="74"/>
      <c r="F633" s="76" t="s">
        <v>8374</v>
      </c>
      <c r="G633" s="74"/>
      <c r="H633" s="103">
        <v>1</v>
      </c>
      <c r="I633" s="74"/>
      <c r="J633" s="103">
        <v>4</v>
      </c>
      <c r="K633" s="74"/>
      <c r="L633" s="76" t="s">
        <v>22</v>
      </c>
      <c r="M633" s="74"/>
      <c r="N633" s="76" t="s">
        <v>8375</v>
      </c>
      <c r="O633" s="74"/>
      <c r="P633" s="103">
        <v>687090</v>
      </c>
      <c r="Q633" s="74"/>
      <c r="R633" s="76" t="s">
        <v>8902</v>
      </c>
      <c r="S633" s="74"/>
      <c r="T633" s="77">
        <v>46192</v>
      </c>
      <c r="U633" s="74"/>
      <c r="V633" s="76" t="s">
        <v>8063</v>
      </c>
      <c r="W633" s="74"/>
      <c r="X633" s="103">
        <v>687090</v>
      </c>
      <c r="Y633" s="74"/>
      <c r="Z633" s="103">
        <v>687090</v>
      </c>
      <c r="AA633" s="74"/>
      <c r="AB633" s="76" t="s">
        <v>8361</v>
      </c>
      <c r="AC633" s="74"/>
      <c r="AD633" s="76" t="s">
        <v>8362</v>
      </c>
      <c r="AE633" s="74"/>
      <c r="AF633" s="76" t="s">
        <v>8718</v>
      </c>
      <c r="AG633" s="74"/>
      <c r="AH633" s="76" t="s">
        <v>8363</v>
      </c>
      <c r="AI633" s="74"/>
      <c r="AJ633" s="140">
        <v>0</v>
      </c>
      <c r="AK633" s="140"/>
      <c r="AL633" s="74"/>
      <c r="AM633" s="74"/>
    </row>
    <row r="634" spans="1:39" ht="14.1" customHeight="1">
      <c r="A634" s="74"/>
      <c r="B634" s="76" t="s">
        <v>3172</v>
      </c>
      <c r="C634" s="74"/>
      <c r="D634" s="76" t="s">
        <v>8369</v>
      </c>
      <c r="E634" s="74"/>
      <c r="F634" s="76" t="s">
        <v>8903</v>
      </c>
      <c r="G634" s="74"/>
      <c r="H634" s="103">
        <v>1</v>
      </c>
      <c r="I634" s="74"/>
      <c r="J634" s="103">
        <v>1</v>
      </c>
      <c r="K634" s="74"/>
      <c r="L634" s="76" t="s">
        <v>147</v>
      </c>
      <c r="M634" s="74"/>
      <c r="N634" s="76" t="s">
        <v>8537</v>
      </c>
      <c r="O634" s="74"/>
      <c r="P634" s="103">
        <v>1321085</v>
      </c>
      <c r="Q634" s="74"/>
      <c r="R634" s="76" t="s">
        <v>8904</v>
      </c>
      <c r="S634" s="74"/>
      <c r="T634" s="77">
        <v>46188</v>
      </c>
      <c r="U634" s="74"/>
      <c r="V634" s="76" t="s">
        <v>8236</v>
      </c>
      <c r="W634" s="74"/>
      <c r="X634" s="103">
        <v>1321085</v>
      </c>
      <c r="Y634" s="74"/>
      <c r="Z634" s="103">
        <v>1321085</v>
      </c>
      <c r="AA634" s="74"/>
      <c r="AB634" s="76" t="s">
        <v>8361</v>
      </c>
      <c r="AC634" s="74"/>
      <c r="AD634" s="76" t="s">
        <v>8362</v>
      </c>
      <c r="AE634" s="74"/>
      <c r="AF634" s="76" t="s">
        <v>6134</v>
      </c>
      <c r="AG634" s="74"/>
      <c r="AH634" s="76" t="s">
        <v>8363</v>
      </c>
      <c r="AI634" s="74"/>
      <c r="AJ634" s="140">
        <v>0</v>
      </c>
      <c r="AK634" s="140"/>
      <c r="AL634" s="74"/>
      <c r="AM634" s="74"/>
    </row>
    <row r="635" spans="1:39" ht="33.950000000000003" customHeight="1">
      <c r="A635" s="74"/>
      <c r="B635" s="76" t="s">
        <v>626</v>
      </c>
      <c r="C635" s="74"/>
      <c r="D635" s="76" t="s">
        <v>8369</v>
      </c>
      <c r="E635" s="74"/>
      <c r="F635" s="76" t="s">
        <v>8646</v>
      </c>
      <c r="G635" s="74"/>
      <c r="H635" s="103">
        <v>1</v>
      </c>
      <c r="I635" s="74"/>
      <c r="J635" s="103">
        <v>1</v>
      </c>
      <c r="K635" s="74"/>
      <c r="L635" s="76" t="s">
        <v>147</v>
      </c>
      <c r="M635" s="74"/>
      <c r="N635" s="76" t="s">
        <v>8905</v>
      </c>
      <c r="O635" s="74"/>
      <c r="P635" s="103">
        <v>371972.1</v>
      </c>
      <c r="Q635" s="74"/>
      <c r="R635" s="76" t="s">
        <v>8906</v>
      </c>
      <c r="S635" s="74"/>
      <c r="T635" s="77">
        <v>46189</v>
      </c>
      <c r="U635" s="74"/>
      <c r="V635" s="76" t="s">
        <v>8262</v>
      </c>
      <c r="W635" s="74"/>
      <c r="X635" s="103">
        <v>371972.1</v>
      </c>
      <c r="Y635" s="74"/>
      <c r="Z635" s="103">
        <v>371972.1</v>
      </c>
      <c r="AA635" s="74"/>
      <c r="AB635" s="76" t="s">
        <v>8361</v>
      </c>
      <c r="AC635" s="74"/>
      <c r="AD635" s="76" t="s">
        <v>8362</v>
      </c>
      <c r="AE635" s="74"/>
      <c r="AF635" s="76" t="s">
        <v>6196</v>
      </c>
      <c r="AG635" s="74"/>
      <c r="AH635" s="76" t="s">
        <v>8363</v>
      </c>
      <c r="AI635" s="74"/>
      <c r="AJ635" s="140">
        <v>0</v>
      </c>
      <c r="AK635" s="140"/>
      <c r="AL635" s="74"/>
      <c r="AM635" s="74"/>
    </row>
    <row r="636" spans="1:39" ht="14.1" customHeight="1">
      <c r="A636" s="74"/>
      <c r="B636" s="76" t="s">
        <v>1117</v>
      </c>
      <c r="C636" s="74"/>
      <c r="D636" s="76" t="s">
        <v>8364</v>
      </c>
      <c r="E636" s="74"/>
      <c r="F636" s="76" t="s">
        <v>8374</v>
      </c>
      <c r="G636" s="74"/>
      <c r="H636" s="103">
        <v>2</v>
      </c>
      <c r="I636" s="74"/>
      <c r="J636" s="103">
        <v>8</v>
      </c>
      <c r="K636" s="74"/>
      <c r="L636" s="76" t="s">
        <v>22</v>
      </c>
      <c r="M636" s="74"/>
      <c r="N636" s="76" t="s">
        <v>8907</v>
      </c>
      <c r="O636" s="74"/>
      <c r="P636" s="103">
        <v>1374180</v>
      </c>
      <c r="Q636" s="74"/>
      <c r="R636" s="76" t="s">
        <v>8908</v>
      </c>
      <c r="S636" s="74"/>
      <c r="T636" s="77">
        <v>46192</v>
      </c>
      <c r="U636" s="74"/>
      <c r="V636" s="76" t="s">
        <v>8223</v>
      </c>
      <c r="W636" s="74"/>
      <c r="X636" s="103">
        <v>1374180</v>
      </c>
      <c r="Y636" s="74"/>
      <c r="Z636" s="103">
        <v>1374180</v>
      </c>
      <c r="AA636" s="74"/>
      <c r="AB636" s="76" t="s">
        <v>8361</v>
      </c>
      <c r="AC636" s="74"/>
      <c r="AD636" s="76" t="s">
        <v>8362</v>
      </c>
      <c r="AE636" s="74"/>
      <c r="AF636" s="76" t="s">
        <v>6183</v>
      </c>
      <c r="AG636" s="74"/>
      <c r="AH636" s="76" t="s">
        <v>8363</v>
      </c>
      <c r="AI636" s="74"/>
      <c r="AJ636" s="140">
        <v>0</v>
      </c>
      <c r="AK636" s="140"/>
      <c r="AL636" s="74"/>
      <c r="AM636" s="74"/>
    </row>
    <row r="637" spans="1:39" ht="14.1" customHeight="1">
      <c r="A637" s="74"/>
      <c r="B637" s="76" t="s">
        <v>3107</v>
      </c>
      <c r="C637" s="74"/>
      <c r="D637" s="76" t="s">
        <v>8369</v>
      </c>
      <c r="E637" s="74"/>
      <c r="F637" s="76" t="s">
        <v>8658</v>
      </c>
      <c r="G637" s="74"/>
      <c r="H637" s="103">
        <v>1</v>
      </c>
      <c r="I637" s="74"/>
      <c r="J637" s="103">
        <v>4</v>
      </c>
      <c r="K637" s="74"/>
      <c r="L637" s="76" t="s">
        <v>22</v>
      </c>
      <c r="M637" s="74"/>
      <c r="N637" s="76" t="s">
        <v>8537</v>
      </c>
      <c r="O637" s="74"/>
      <c r="P637" s="103">
        <v>1149220</v>
      </c>
      <c r="Q637" s="74"/>
      <c r="R637" s="76" t="s">
        <v>8909</v>
      </c>
      <c r="S637" s="74"/>
      <c r="T637" s="77">
        <v>46192</v>
      </c>
      <c r="U637" s="74"/>
      <c r="V637" s="76" t="s">
        <v>8063</v>
      </c>
      <c r="W637" s="74"/>
      <c r="X637" s="103">
        <v>1149220</v>
      </c>
      <c r="Y637" s="74"/>
      <c r="Z637" s="103">
        <v>1149220</v>
      </c>
      <c r="AA637" s="74"/>
      <c r="AB637" s="76" t="s">
        <v>8361</v>
      </c>
      <c r="AC637" s="74"/>
      <c r="AD637" s="76" t="s">
        <v>8362</v>
      </c>
      <c r="AE637" s="74"/>
      <c r="AF637" s="76" t="s">
        <v>8718</v>
      </c>
      <c r="AG637" s="74"/>
      <c r="AH637" s="76" t="s">
        <v>8363</v>
      </c>
      <c r="AI637" s="74"/>
      <c r="AJ637" s="140">
        <v>0</v>
      </c>
      <c r="AK637" s="140"/>
      <c r="AL637" s="74"/>
      <c r="AM637" s="74"/>
    </row>
    <row r="638" spans="1:39" ht="14.1" customHeight="1">
      <c r="A638" s="74"/>
      <c r="B638" s="76" t="s">
        <v>1402</v>
      </c>
      <c r="C638" s="74"/>
      <c r="D638" s="76" t="s">
        <v>8364</v>
      </c>
      <c r="E638" s="74"/>
      <c r="F638" s="76" t="s">
        <v>8910</v>
      </c>
      <c r="G638" s="74"/>
      <c r="H638" s="103">
        <v>1</v>
      </c>
      <c r="I638" s="74"/>
      <c r="J638" s="103">
        <v>1</v>
      </c>
      <c r="K638" s="74"/>
      <c r="L638" s="76" t="s">
        <v>8359</v>
      </c>
      <c r="M638" s="74"/>
      <c r="N638" s="76"/>
      <c r="O638" s="74"/>
      <c r="P638" s="103">
        <v>214507.5</v>
      </c>
      <c r="Q638" s="74"/>
      <c r="R638" s="76" t="s">
        <v>8911</v>
      </c>
      <c r="S638" s="74"/>
      <c r="T638" s="77">
        <v>46192</v>
      </c>
      <c r="U638" s="74"/>
      <c r="V638" s="76" t="s">
        <v>8022</v>
      </c>
      <c r="W638" s="74"/>
      <c r="X638" s="103">
        <v>214507.5</v>
      </c>
      <c r="Y638" s="74"/>
      <c r="Z638" s="103">
        <v>214507.5</v>
      </c>
      <c r="AA638" s="74"/>
      <c r="AB638" s="76" t="s">
        <v>8361</v>
      </c>
      <c r="AC638" s="74"/>
      <c r="AD638" s="76" t="s">
        <v>8362</v>
      </c>
      <c r="AE638" s="74"/>
      <c r="AF638" s="76" t="s">
        <v>6134</v>
      </c>
      <c r="AG638" s="74"/>
      <c r="AH638" s="76" t="s">
        <v>8363</v>
      </c>
      <c r="AI638" s="74"/>
      <c r="AJ638" s="140">
        <v>0</v>
      </c>
      <c r="AK638" s="140"/>
      <c r="AL638" s="74"/>
      <c r="AM638" s="74"/>
    </row>
    <row r="639" spans="1:39" ht="14.1" customHeight="1">
      <c r="A639" s="74"/>
      <c r="B639" s="76" t="s">
        <v>1946</v>
      </c>
      <c r="C639" s="74"/>
      <c r="D639" s="76" t="s">
        <v>8364</v>
      </c>
      <c r="E639" s="74"/>
      <c r="F639" s="76" t="s">
        <v>8454</v>
      </c>
      <c r="G639" s="74"/>
      <c r="H639" s="103">
        <v>18</v>
      </c>
      <c r="I639" s="74"/>
      <c r="J639" s="103">
        <v>18</v>
      </c>
      <c r="K639" s="74"/>
      <c r="L639" s="76" t="s">
        <v>8359</v>
      </c>
      <c r="M639" s="74"/>
      <c r="N639" s="76" t="s">
        <v>8462</v>
      </c>
      <c r="O639" s="74"/>
      <c r="P639" s="103">
        <v>1661670</v>
      </c>
      <c r="Q639" s="74"/>
      <c r="R639" s="76" t="s">
        <v>8912</v>
      </c>
      <c r="S639" s="74"/>
      <c r="T639" s="77">
        <v>46188</v>
      </c>
      <c r="U639" s="74"/>
      <c r="V639" s="76" t="s">
        <v>8023</v>
      </c>
      <c r="W639" s="74"/>
      <c r="X639" s="103">
        <v>1661670</v>
      </c>
      <c r="Y639" s="74"/>
      <c r="Z639" s="103">
        <v>1661670</v>
      </c>
      <c r="AA639" s="74"/>
      <c r="AB639" s="76" t="s">
        <v>8361</v>
      </c>
      <c r="AC639" s="74"/>
      <c r="AD639" s="76" t="s">
        <v>8362</v>
      </c>
      <c r="AE639" s="74"/>
      <c r="AF639" s="76" t="s">
        <v>6134</v>
      </c>
      <c r="AG639" s="74"/>
      <c r="AH639" s="76" t="s">
        <v>8363</v>
      </c>
      <c r="AI639" s="74"/>
      <c r="AJ639" s="140">
        <v>0</v>
      </c>
      <c r="AK639" s="140"/>
      <c r="AL639" s="74"/>
      <c r="AM639" s="74"/>
    </row>
    <row r="640" spans="1:39" ht="14.1" customHeight="1">
      <c r="A640" s="74"/>
      <c r="B640" s="76" t="s">
        <v>3048</v>
      </c>
      <c r="C640" s="74"/>
      <c r="D640" s="76" t="s">
        <v>8369</v>
      </c>
      <c r="E640" s="74"/>
      <c r="F640" s="76" t="s">
        <v>8913</v>
      </c>
      <c r="G640" s="74"/>
      <c r="H640" s="103">
        <v>4</v>
      </c>
      <c r="I640" s="74"/>
      <c r="J640" s="103">
        <v>4</v>
      </c>
      <c r="K640" s="74"/>
      <c r="L640" s="76" t="s">
        <v>8359</v>
      </c>
      <c r="M640" s="74"/>
      <c r="N640" s="76"/>
      <c r="O640" s="74"/>
      <c r="P640" s="103">
        <v>304140</v>
      </c>
      <c r="Q640" s="74"/>
      <c r="R640" s="76" t="s">
        <v>8914</v>
      </c>
      <c r="S640" s="74"/>
      <c r="T640" s="77">
        <v>46188</v>
      </c>
      <c r="U640" s="74"/>
      <c r="V640" s="76" t="s">
        <v>8067</v>
      </c>
      <c r="W640" s="74"/>
      <c r="X640" s="103">
        <v>304140</v>
      </c>
      <c r="Y640" s="74"/>
      <c r="Z640" s="103">
        <v>304140</v>
      </c>
      <c r="AA640" s="74"/>
      <c r="AB640" s="76" t="s">
        <v>8361</v>
      </c>
      <c r="AC640" s="74"/>
      <c r="AD640" s="76" t="s">
        <v>8362</v>
      </c>
      <c r="AE640" s="74"/>
      <c r="AF640" s="76" t="s">
        <v>6175</v>
      </c>
      <c r="AG640" s="74"/>
      <c r="AH640" s="76" t="s">
        <v>8363</v>
      </c>
      <c r="AI640" s="74"/>
      <c r="AJ640" s="140">
        <v>0</v>
      </c>
      <c r="AK640" s="140"/>
      <c r="AL640" s="74"/>
      <c r="AM640" s="74"/>
    </row>
    <row r="641" spans="1:39" ht="14.1" customHeight="1">
      <c r="A641" s="74"/>
      <c r="B641" s="76" t="s">
        <v>1942</v>
      </c>
      <c r="C641" s="74"/>
      <c r="D641" s="76" t="s">
        <v>8364</v>
      </c>
      <c r="E641" s="74"/>
      <c r="F641" s="76" t="s">
        <v>8451</v>
      </c>
      <c r="G641" s="74"/>
      <c r="H641" s="103">
        <v>24</v>
      </c>
      <c r="I641" s="74"/>
      <c r="J641" s="103">
        <v>24</v>
      </c>
      <c r="K641" s="74"/>
      <c r="L641" s="76" t="s">
        <v>8359</v>
      </c>
      <c r="M641" s="74"/>
      <c r="N641" s="76" t="s">
        <v>8433</v>
      </c>
      <c r="O641" s="74"/>
      <c r="P641" s="103">
        <v>2215560</v>
      </c>
      <c r="Q641" s="74"/>
      <c r="R641" s="76" t="s">
        <v>8915</v>
      </c>
      <c r="S641" s="74"/>
      <c r="T641" s="77">
        <v>46189</v>
      </c>
      <c r="U641" s="74"/>
      <c r="V641" s="76" t="s">
        <v>8508</v>
      </c>
      <c r="W641" s="74"/>
      <c r="X641" s="103">
        <v>4431120</v>
      </c>
      <c r="Y641" s="74"/>
      <c r="Z641" s="103">
        <v>4431120</v>
      </c>
      <c r="AA641" s="74"/>
      <c r="AB641" s="76" t="s">
        <v>8361</v>
      </c>
      <c r="AC641" s="74"/>
      <c r="AD641" s="76" t="s">
        <v>8362</v>
      </c>
      <c r="AE641" s="74"/>
      <c r="AF641" s="76" t="s">
        <v>8436</v>
      </c>
      <c r="AG641" s="74"/>
      <c r="AH641" s="76" t="s">
        <v>8363</v>
      </c>
      <c r="AI641" s="74"/>
      <c r="AJ641" s="140">
        <v>0</v>
      </c>
      <c r="AK641" s="140"/>
      <c r="AL641" s="74"/>
      <c r="AM641" s="74"/>
    </row>
    <row r="642" spans="1:39" ht="14.1" customHeight="1">
      <c r="A642" s="74"/>
      <c r="B642" s="76" t="s">
        <v>1944</v>
      </c>
      <c r="C642" s="74"/>
      <c r="D642" s="76" t="s">
        <v>8364</v>
      </c>
      <c r="E642" s="74"/>
      <c r="F642" s="76" t="s">
        <v>8493</v>
      </c>
      <c r="G642" s="74"/>
      <c r="H642" s="103">
        <v>24</v>
      </c>
      <c r="I642" s="74"/>
      <c r="J642" s="103">
        <v>24</v>
      </c>
      <c r="K642" s="74"/>
      <c r="L642" s="76" t="s">
        <v>8359</v>
      </c>
      <c r="M642" s="74"/>
      <c r="N642" s="76" t="s">
        <v>8433</v>
      </c>
      <c r="O642" s="74"/>
      <c r="P642" s="103">
        <v>2215560</v>
      </c>
      <c r="Q642" s="74"/>
      <c r="R642" s="76" t="s">
        <v>8915</v>
      </c>
      <c r="S642" s="74"/>
      <c r="T642" s="77">
        <v>46189</v>
      </c>
      <c r="U642" s="74"/>
      <c r="V642" s="76" t="s">
        <v>8508</v>
      </c>
      <c r="W642" s="74"/>
      <c r="X642" s="103">
        <v>4431120</v>
      </c>
      <c r="Y642" s="74"/>
      <c r="Z642" s="103">
        <v>4431120</v>
      </c>
      <c r="AA642" s="74"/>
      <c r="AB642" s="76" t="s">
        <v>8361</v>
      </c>
      <c r="AC642" s="74"/>
      <c r="AD642" s="76" t="s">
        <v>8362</v>
      </c>
      <c r="AE642" s="74"/>
      <c r="AF642" s="76" t="s">
        <v>8436</v>
      </c>
      <c r="AG642" s="74"/>
      <c r="AH642" s="76" t="s">
        <v>8363</v>
      </c>
      <c r="AI642" s="74"/>
      <c r="AJ642" s="140">
        <v>0</v>
      </c>
      <c r="AK642" s="140"/>
      <c r="AL642" s="74"/>
      <c r="AM642" s="74"/>
    </row>
    <row r="643" spans="1:39" ht="14.1" customHeight="1">
      <c r="A643" s="74"/>
      <c r="B643" s="76" t="s">
        <v>2687</v>
      </c>
      <c r="C643" s="74"/>
      <c r="D643" s="76" t="s">
        <v>8364</v>
      </c>
      <c r="E643" s="74"/>
      <c r="F643" s="76" t="s">
        <v>8662</v>
      </c>
      <c r="G643" s="74"/>
      <c r="H643" s="103">
        <v>1</v>
      </c>
      <c r="I643" s="74"/>
      <c r="J643" s="103">
        <v>24</v>
      </c>
      <c r="K643" s="74"/>
      <c r="L643" s="76" t="s">
        <v>22</v>
      </c>
      <c r="M643" s="74"/>
      <c r="N643" s="76"/>
      <c r="O643" s="74"/>
      <c r="P643" s="103">
        <v>2000220</v>
      </c>
      <c r="Q643" s="74"/>
      <c r="R643" s="76" t="s">
        <v>8916</v>
      </c>
      <c r="S643" s="74"/>
      <c r="T643" s="77">
        <v>46190</v>
      </c>
      <c r="U643" s="74"/>
      <c r="V643" s="76" t="s">
        <v>8292</v>
      </c>
      <c r="W643" s="74"/>
      <c r="X643" s="103">
        <v>2000220</v>
      </c>
      <c r="Y643" s="74"/>
      <c r="Z643" s="103">
        <v>2000220</v>
      </c>
      <c r="AA643" s="74"/>
      <c r="AB643" s="76" t="s">
        <v>8361</v>
      </c>
      <c r="AC643" s="74"/>
      <c r="AD643" s="76" t="s">
        <v>8362</v>
      </c>
      <c r="AE643" s="74"/>
      <c r="AF643" s="76" t="s">
        <v>6287</v>
      </c>
      <c r="AG643" s="74"/>
      <c r="AH643" s="76" t="s">
        <v>8363</v>
      </c>
      <c r="AI643" s="74"/>
      <c r="AJ643" s="140">
        <v>0</v>
      </c>
      <c r="AK643" s="140"/>
      <c r="AL643" s="74"/>
      <c r="AM643" s="74"/>
    </row>
    <row r="644" spans="1:39" ht="14.1" customHeight="1">
      <c r="A644" s="74"/>
      <c r="B644" s="76" t="s">
        <v>1775</v>
      </c>
      <c r="C644" s="74"/>
      <c r="D644" s="76" t="s">
        <v>8364</v>
      </c>
      <c r="E644" s="74"/>
      <c r="F644" s="76" t="s">
        <v>8368</v>
      </c>
      <c r="G644" s="74"/>
      <c r="H644" s="103">
        <v>12</v>
      </c>
      <c r="I644" s="74"/>
      <c r="J644" s="103">
        <v>12</v>
      </c>
      <c r="K644" s="74"/>
      <c r="L644" s="76" t="s">
        <v>8359</v>
      </c>
      <c r="M644" s="74"/>
      <c r="N644" s="76" t="s">
        <v>8366</v>
      </c>
      <c r="O644" s="74"/>
      <c r="P644" s="103">
        <v>1107780</v>
      </c>
      <c r="Q644" s="74"/>
      <c r="R644" s="76" t="s">
        <v>8917</v>
      </c>
      <c r="S644" s="74"/>
      <c r="T644" s="77">
        <v>46191</v>
      </c>
      <c r="U644" s="74"/>
      <c r="V644" s="76" t="s">
        <v>8289</v>
      </c>
      <c r="W644" s="74"/>
      <c r="X644" s="103">
        <v>2215560</v>
      </c>
      <c r="Y644" s="74"/>
      <c r="Z644" s="103">
        <v>2215560</v>
      </c>
      <c r="AA644" s="74"/>
      <c r="AB644" s="76" t="s">
        <v>8361</v>
      </c>
      <c r="AC644" s="74"/>
      <c r="AD644" s="76" t="s">
        <v>8362</v>
      </c>
      <c r="AE644" s="74"/>
      <c r="AF644" s="76" t="s">
        <v>6188</v>
      </c>
      <c r="AG644" s="74"/>
      <c r="AH644" s="76" t="s">
        <v>8363</v>
      </c>
      <c r="AI644" s="74"/>
      <c r="AJ644" s="140">
        <v>0</v>
      </c>
      <c r="AK644" s="140"/>
      <c r="AL644" s="74"/>
      <c r="AM644" s="74"/>
    </row>
    <row r="645" spans="1:39" ht="0.95" customHeight="1">
      <c r="A645" s="74"/>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c r="AA645" s="141"/>
      <c r="AB645" s="141"/>
      <c r="AC645" s="141"/>
      <c r="AD645" s="141"/>
      <c r="AE645" s="141"/>
      <c r="AF645" s="141"/>
      <c r="AG645" s="141"/>
      <c r="AH645" s="141"/>
      <c r="AI645" s="141"/>
      <c r="AJ645" s="141"/>
      <c r="AK645" s="141"/>
      <c r="AL645" s="141"/>
      <c r="AM645" s="74"/>
    </row>
    <row r="646" spans="1:39" ht="12.95" customHeight="1">
      <c r="A646" s="74"/>
      <c r="B646" s="142" t="s">
        <v>8411</v>
      </c>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c r="AA646" s="142"/>
      <c r="AB646" s="142"/>
      <c r="AC646" s="142"/>
      <c r="AD646" s="142"/>
      <c r="AE646" s="142"/>
      <c r="AF646" s="142"/>
      <c r="AG646" s="142"/>
      <c r="AH646" s="142"/>
      <c r="AI646" s="142"/>
      <c r="AJ646" s="142"/>
      <c r="AK646" s="142"/>
      <c r="AL646" s="142"/>
      <c r="AM646" s="74"/>
    </row>
    <row r="647" spans="1:39" ht="12.95" customHeight="1">
      <c r="A647" s="74"/>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c r="AA647" s="142"/>
      <c r="AB647" s="142"/>
      <c r="AC647" s="142"/>
      <c r="AD647" s="142"/>
      <c r="AE647" s="142"/>
      <c r="AF647" s="142"/>
      <c r="AG647" s="142"/>
      <c r="AH647" s="142"/>
      <c r="AI647" s="142"/>
      <c r="AJ647" s="142"/>
      <c r="AK647" s="142"/>
      <c r="AL647" s="142"/>
      <c r="AM647" s="74"/>
    </row>
    <row r="648" spans="1:39" ht="12.95" customHeight="1">
      <c r="A648" s="74"/>
      <c r="B648" s="143" t="s">
        <v>8412</v>
      </c>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43"/>
      <c r="AE648" s="143"/>
      <c r="AF648" s="143"/>
      <c r="AG648" s="143"/>
      <c r="AH648" s="143"/>
      <c r="AI648" s="143"/>
      <c r="AJ648" s="143"/>
      <c r="AK648" s="143"/>
      <c r="AL648" s="143"/>
      <c r="AM648" s="74"/>
    </row>
    <row r="649" spans="1:39" ht="12.95" customHeight="1">
      <c r="A649" s="74"/>
      <c r="B649" s="144" t="s">
        <v>8918</v>
      </c>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44"/>
      <c r="Y649" s="144"/>
      <c r="Z649" s="144"/>
      <c r="AA649" s="144"/>
      <c r="AB649" s="144"/>
      <c r="AC649" s="144"/>
      <c r="AD649" s="144"/>
      <c r="AE649" s="144"/>
      <c r="AF649" s="144"/>
      <c r="AG649" s="144"/>
      <c r="AH649" s="144"/>
      <c r="AI649" s="144"/>
      <c r="AJ649" s="144"/>
      <c r="AK649" s="143" t="s">
        <v>8414</v>
      </c>
      <c r="AL649" s="143"/>
      <c r="AM649" s="74"/>
    </row>
    <row r="650" spans="1:39" ht="17.100000000000001" customHeight="1">
      <c r="A650" s="74"/>
      <c r="B650" s="135" t="s">
        <v>8339</v>
      </c>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c r="AA650" s="135"/>
      <c r="AB650" s="135"/>
      <c r="AC650" s="135"/>
      <c r="AD650" s="135"/>
      <c r="AE650" s="135"/>
      <c r="AF650" s="135"/>
      <c r="AG650" s="135"/>
      <c r="AH650" s="135"/>
      <c r="AI650" s="135"/>
      <c r="AJ650" s="135"/>
      <c r="AK650" s="135"/>
      <c r="AL650" s="135"/>
      <c r="AM650" s="74"/>
    </row>
    <row r="651" spans="1:39" ht="23.1" customHeight="1">
      <c r="A651" s="74"/>
      <c r="B651" s="136" t="s">
        <v>8340</v>
      </c>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c r="AC651" s="136"/>
      <c r="AD651" s="136"/>
      <c r="AE651" s="136"/>
      <c r="AF651" s="136"/>
      <c r="AG651" s="136"/>
      <c r="AH651" s="136"/>
      <c r="AI651" s="136"/>
      <c r="AJ651" s="136"/>
      <c r="AK651" s="136"/>
      <c r="AL651" s="136"/>
      <c r="AM651" s="74"/>
    </row>
    <row r="652" spans="1:39" ht="15.95" customHeight="1">
      <c r="A652" s="74"/>
      <c r="B652" s="137" t="s">
        <v>8341</v>
      </c>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c r="AB652" s="137"/>
      <c r="AC652" s="137"/>
      <c r="AD652" s="137"/>
      <c r="AE652" s="137"/>
      <c r="AF652" s="137"/>
      <c r="AG652" s="137"/>
      <c r="AH652" s="137"/>
      <c r="AI652" s="137"/>
      <c r="AJ652" s="137"/>
      <c r="AK652" s="137"/>
      <c r="AL652" s="137"/>
      <c r="AM652" s="74"/>
    </row>
    <row r="653" spans="1:39" ht="12" customHeight="1">
      <c r="A653" s="74"/>
      <c r="B653" s="138" t="s">
        <v>8342</v>
      </c>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L653" s="138"/>
      <c r="AM653" s="74"/>
    </row>
    <row r="654" spans="1:39" ht="44.1" customHeight="1">
      <c r="A654" s="74"/>
      <c r="B654" s="75" t="s">
        <v>8343</v>
      </c>
      <c r="C654" s="74"/>
      <c r="D654" s="75" t="s">
        <v>8344</v>
      </c>
      <c r="E654" s="74"/>
      <c r="F654" s="75" t="s">
        <v>8345</v>
      </c>
      <c r="G654" s="74"/>
      <c r="H654" s="104" t="s">
        <v>6103</v>
      </c>
      <c r="I654" s="74"/>
      <c r="J654" s="104" t="s">
        <v>8346</v>
      </c>
      <c r="K654" s="74"/>
      <c r="L654" s="75" t="s">
        <v>8347</v>
      </c>
      <c r="M654" s="74"/>
      <c r="N654" s="75" t="s">
        <v>8348</v>
      </c>
      <c r="O654" s="74"/>
      <c r="P654" s="104" t="s">
        <v>8349</v>
      </c>
      <c r="Q654" s="74"/>
      <c r="R654" s="75" t="s">
        <v>8350</v>
      </c>
      <c r="S654" s="74"/>
      <c r="T654" s="75" t="s">
        <v>6100</v>
      </c>
      <c r="U654" s="74"/>
      <c r="V654" s="75" t="s">
        <v>8007</v>
      </c>
      <c r="W654" s="74"/>
      <c r="X654" s="104" t="s">
        <v>8351</v>
      </c>
      <c r="Y654" s="74"/>
      <c r="Z654" s="104" t="s">
        <v>8008</v>
      </c>
      <c r="AA654" s="74"/>
      <c r="AB654" s="75" t="s">
        <v>8352</v>
      </c>
      <c r="AC654" s="74"/>
      <c r="AD654" s="75" t="s">
        <v>8353</v>
      </c>
      <c r="AE654" s="74"/>
      <c r="AF654" s="75" t="s">
        <v>8354</v>
      </c>
      <c r="AG654" s="74"/>
      <c r="AH654" s="75" t="s">
        <v>8355</v>
      </c>
      <c r="AI654" s="74"/>
      <c r="AJ654" s="139" t="s">
        <v>8356</v>
      </c>
      <c r="AK654" s="139"/>
      <c r="AL654" s="74"/>
      <c r="AM654" s="74"/>
    </row>
    <row r="655" spans="1:39" ht="14.1" customHeight="1">
      <c r="A655" s="74"/>
      <c r="B655" s="76" t="s">
        <v>1915</v>
      </c>
      <c r="C655" s="74"/>
      <c r="D655" s="76" t="s">
        <v>8364</v>
      </c>
      <c r="E655" s="74"/>
      <c r="F655" s="76" t="s">
        <v>8919</v>
      </c>
      <c r="G655" s="74"/>
      <c r="H655" s="103">
        <v>12</v>
      </c>
      <c r="I655" s="74"/>
      <c r="J655" s="103">
        <v>12</v>
      </c>
      <c r="K655" s="74"/>
      <c r="L655" s="76" t="s">
        <v>8359</v>
      </c>
      <c r="M655" s="74"/>
      <c r="N655" s="76" t="s">
        <v>8366</v>
      </c>
      <c r="O655" s="74"/>
      <c r="P655" s="103">
        <v>1107780</v>
      </c>
      <c r="Q655" s="74"/>
      <c r="R655" s="76" t="s">
        <v>8917</v>
      </c>
      <c r="S655" s="74"/>
      <c r="T655" s="77">
        <v>46191</v>
      </c>
      <c r="U655" s="74"/>
      <c r="V655" s="76" t="s">
        <v>8289</v>
      </c>
      <c r="W655" s="74"/>
      <c r="X655" s="103">
        <v>2215560</v>
      </c>
      <c r="Y655" s="74"/>
      <c r="Z655" s="103">
        <v>2215560</v>
      </c>
      <c r="AA655" s="74"/>
      <c r="AB655" s="76" t="s">
        <v>8361</v>
      </c>
      <c r="AC655" s="74"/>
      <c r="AD655" s="76" t="s">
        <v>8362</v>
      </c>
      <c r="AE655" s="74"/>
      <c r="AF655" s="76" t="s">
        <v>6188</v>
      </c>
      <c r="AG655" s="74"/>
      <c r="AH655" s="76" t="s">
        <v>8363</v>
      </c>
      <c r="AI655" s="74"/>
      <c r="AJ655" s="140">
        <v>0</v>
      </c>
      <c r="AK655" s="140"/>
      <c r="AL655" s="74"/>
      <c r="AM655" s="74"/>
    </row>
    <row r="656" spans="1:39" ht="23.1" customHeight="1">
      <c r="A656" s="74"/>
      <c r="B656" s="76" t="s">
        <v>3244</v>
      </c>
      <c r="C656" s="74"/>
      <c r="D656" s="76" t="s">
        <v>8369</v>
      </c>
      <c r="E656" s="74"/>
      <c r="F656" s="76" t="s">
        <v>8770</v>
      </c>
      <c r="G656" s="74"/>
      <c r="H656" s="103">
        <v>15</v>
      </c>
      <c r="I656" s="74"/>
      <c r="J656" s="103">
        <v>15</v>
      </c>
      <c r="K656" s="74"/>
      <c r="L656" s="76" t="s">
        <v>8771</v>
      </c>
      <c r="M656" s="74"/>
      <c r="N656" s="76"/>
      <c r="O656" s="74"/>
      <c r="P656" s="103">
        <v>252525</v>
      </c>
      <c r="Q656" s="74"/>
      <c r="R656" s="76" t="s">
        <v>8920</v>
      </c>
      <c r="S656" s="74"/>
      <c r="T656" s="77">
        <v>46193</v>
      </c>
      <c r="U656" s="74"/>
      <c r="V656" s="76" t="s">
        <v>8236</v>
      </c>
      <c r="W656" s="74"/>
      <c r="X656" s="103">
        <v>252525</v>
      </c>
      <c r="Y656" s="74"/>
      <c r="Z656" s="103">
        <v>252525</v>
      </c>
      <c r="AA656" s="74"/>
      <c r="AB656" s="76" t="s">
        <v>8361</v>
      </c>
      <c r="AC656" s="74"/>
      <c r="AD656" s="76" t="s">
        <v>8362</v>
      </c>
      <c r="AE656" s="74"/>
      <c r="AF656" s="76" t="s">
        <v>6134</v>
      </c>
      <c r="AG656" s="74"/>
      <c r="AH656" s="76" t="s">
        <v>8363</v>
      </c>
      <c r="AI656" s="74"/>
      <c r="AJ656" s="140">
        <v>0</v>
      </c>
      <c r="AK656" s="140"/>
      <c r="AL656" s="74"/>
      <c r="AM656" s="74"/>
    </row>
    <row r="657" spans="1:39" ht="23.1" customHeight="1">
      <c r="A657" s="74"/>
      <c r="B657" s="76" t="s">
        <v>2791</v>
      </c>
      <c r="C657" s="74"/>
      <c r="D657" s="76" t="s">
        <v>8357</v>
      </c>
      <c r="E657" s="74"/>
      <c r="F657" s="76" t="s">
        <v>8703</v>
      </c>
      <c r="G657" s="74"/>
      <c r="H657" s="103">
        <v>16</v>
      </c>
      <c r="I657" s="74"/>
      <c r="J657" s="103">
        <v>16</v>
      </c>
      <c r="K657" s="74"/>
      <c r="L657" s="76" t="s">
        <v>1529</v>
      </c>
      <c r="M657" s="74"/>
      <c r="N657" s="76"/>
      <c r="O657" s="74"/>
      <c r="P657" s="103">
        <v>1644280</v>
      </c>
      <c r="Q657" s="74"/>
      <c r="R657" s="76" t="s">
        <v>8921</v>
      </c>
      <c r="S657" s="74"/>
      <c r="T657" s="77">
        <v>46192</v>
      </c>
      <c r="U657" s="74"/>
      <c r="V657" s="76" t="s">
        <v>8136</v>
      </c>
      <c r="W657" s="74"/>
      <c r="X657" s="103">
        <v>1644280</v>
      </c>
      <c r="Y657" s="74"/>
      <c r="Z657" s="103">
        <v>1644280</v>
      </c>
      <c r="AA657" s="74"/>
      <c r="AB657" s="76" t="s">
        <v>8361</v>
      </c>
      <c r="AC657" s="74"/>
      <c r="AD657" s="76" t="s">
        <v>8362</v>
      </c>
      <c r="AE657" s="74"/>
      <c r="AF657" s="76" t="s">
        <v>8397</v>
      </c>
      <c r="AG657" s="74"/>
      <c r="AH657" s="76" t="s">
        <v>8363</v>
      </c>
      <c r="AI657" s="74"/>
      <c r="AJ657" s="140">
        <v>0</v>
      </c>
      <c r="AK657" s="140"/>
      <c r="AL657" s="74"/>
      <c r="AM657" s="74"/>
    </row>
    <row r="658" spans="1:39" ht="14.1" customHeight="1">
      <c r="A658" s="74"/>
      <c r="B658" s="76" t="s">
        <v>1218</v>
      </c>
      <c r="C658" s="74"/>
      <c r="D658" s="76" t="s">
        <v>8364</v>
      </c>
      <c r="E658" s="74"/>
      <c r="F658" s="76" t="s">
        <v>8922</v>
      </c>
      <c r="G658" s="74"/>
      <c r="H658" s="103">
        <v>1</v>
      </c>
      <c r="I658" s="74"/>
      <c r="J658" s="103">
        <v>1</v>
      </c>
      <c r="K658" s="74"/>
      <c r="L658" s="76" t="s">
        <v>147</v>
      </c>
      <c r="M658" s="74"/>
      <c r="N658" s="76"/>
      <c r="O658" s="74"/>
      <c r="P658" s="103">
        <v>810300</v>
      </c>
      <c r="Q658" s="74"/>
      <c r="R658" s="76" t="s">
        <v>8923</v>
      </c>
      <c r="S658" s="74"/>
      <c r="T658" s="77">
        <v>46193</v>
      </c>
      <c r="U658" s="74"/>
      <c r="V658" s="76" t="s">
        <v>8045</v>
      </c>
      <c r="W658" s="74"/>
      <c r="X658" s="103">
        <v>4051500</v>
      </c>
      <c r="Y658" s="74"/>
      <c r="Z658" s="103">
        <v>4051500</v>
      </c>
      <c r="AA658" s="74"/>
      <c r="AB658" s="76" t="s">
        <v>8361</v>
      </c>
      <c r="AC658" s="74"/>
      <c r="AD658" s="76" t="s">
        <v>8362</v>
      </c>
      <c r="AE658" s="74"/>
      <c r="AF658" s="76" t="s">
        <v>6124</v>
      </c>
      <c r="AG658" s="74"/>
      <c r="AH658" s="76" t="s">
        <v>8363</v>
      </c>
      <c r="AI658" s="74"/>
      <c r="AJ658" s="140">
        <v>0</v>
      </c>
      <c r="AK658" s="140"/>
      <c r="AL658" s="74"/>
      <c r="AM658" s="74"/>
    </row>
    <row r="659" spans="1:39" ht="14.1" customHeight="1">
      <c r="A659" s="74"/>
      <c r="B659" s="76" t="s">
        <v>1235</v>
      </c>
      <c r="C659" s="74"/>
      <c r="D659" s="76" t="s">
        <v>8364</v>
      </c>
      <c r="E659" s="74"/>
      <c r="F659" s="76" t="s">
        <v>8455</v>
      </c>
      <c r="G659" s="74"/>
      <c r="H659" s="103">
        <v>4</v>
      </c>
      <c r="I659" s="74"/>
      <c r="J659" s="103">
        <v>4</v>
      </c>
      <c r="K659" s="74"/>
      <c r="L659" s="76" t="s">
        <v>147</v>
      </c>
      <c r="M659" s="74"/>
      <c r="N659" s="76"/>
      <c r="O659" s="74"/>
      <c r="P659" s="103">
        <v>3241200</v>
      </c>
      <c r="Q659" s="74"/>
      <c r="R659" s="76" t="s">
        <v>8923</v>
      </c>
      <c r="S659" s="74"/>
      <c r="T659" s="77">
        <v>46193</v>
      </c>
      <c r="U659" s="74"/>
      <c r="V659" s="76" t="s">
        <v>8045</v>
      </c>
      <c r="W659" s="74"/>
      <c r="X659" s="103">
        <v>4051500</v>
      </c>
      <c r="Y659" s="74"/>
      <c r="Z659" s="103">
        <v>4051500</v>
      </c>
      <c r="AA659" s="74"/>
      <c r="AB659" s="76" t="s">
        <v>8361</v>
      </c>
      <c r="AC659" s="74"/>
      <c r="AD659" s="76" t="s">
        <v>8362</v>
      </c>
      <c r="AE659" s="74"/>
      <c r="AF659" s="76" t="s">
        <v>6124</v>
      </c>
      <c r="AG659" s="74"/>
      <c r="AH659" s="76" t="s">
        <v>8363</v>
      </c>
      <c r="AI659" s="74"/>
      <c r="AJ659" s="140">
        <v>0</v>
      </c>
      <c r="AK659" s="140"/>
      <c r="AL659" s="74"/>
      <c r="AM659" s="74"/>
    </row>
    <row r="660" spans="1:39" ht="14.1" customHeight="1">
      <c r="A660" s="74"/>
      <c r="B660" s="76" t="s">
        <v>3008</v>
      </c>
      <c r="C660" s="74"/>
      <c r="D660" s="76" t="s">
        <v>8369</v>
      </c>
      <c r="E660" s="74"/>
      <c r="F660" s="76" t="s">
        <v>8576</v>
      </c>
      <c r="G660" s="74"/>
      <c r="H660" s="103">
        <v>6</v>
      </c>
      <c r="I660" s="74"/>
      <c r="J660" s="103">
        <v>6</v>
      </c>
      <c r="K660" s="74"/>
      <c r="L660" s="76" t="s">
        <v>8359</v>
      </c>
      <c r="M660" s="74"/>
      <c r="N660" s="76"/>
      <c r="O660" s="74"/>
      <c r="P660" s="103">
        <v>456210</v>
      </c>
      <c r="Q660" s="74"/>
      <c r="R660" s="76" t="s">
        <v>8924</v>
      </c>
      <c r="S660" s="74"/>
      <c r="T660" s="77">
        <v>46188</v>
      </c>
      <c r="U660" s="74"/>
      <c r="V660" s="76" t="s">
        <v>8116</v>
      </c>
      <c r="W660" s="74"/>
      <c r="X660" s="103">
        <v>456210</v>
      </c>
      <c r="Y660" s="74"/>
      <c r="Z660" s="103">
        <v>456210</v>
      </c>
      <c r="AA660" s="74"/>
      <c r="AB660" s="76" t="s">
        <v>8361</v>
      </c>
      <c r="AC660" s="74"/>
      <c r="AD660" s="76" t="s">
        <v>8362</v>
      </c>
      <c r="AE660" s="74"/>
      <c r="AF660" s="76" t="s">
        <v>6128</v>
      </c>
      <c r="AG660" s="74"/>
      <c r="AH660" s="76" t="s">
        <v>8363</v>
      </c>
      <c r="AI660" s="74"/>
      <c r="AJ660" s="140">
        <v>0</v>
      </c>
      <c r="AK660" s="140"/>
      <c r="AL660" s="74"/>
      <c r="AM660" s="74"/>
    </row>
    <row r="661" spans="1:39" ht="14.1" customHeight="1">
      <c r="A661" s="74"/>
      <c r="B661" s="76" t="s">
        <v>1235</v>
      </c>
      <c r="C661" s="74"/>
      <c r="D661" s="76" t="s">
        <v>8364</v>
      </c>
      <c r="E661" s="74"/>
      <c r="F661" s="76" t="s">
        <v>8455</v>
      </c>
      <c r="G661" s="74"/>
      <c r="H661" s="103">
        <v>2</v>
      </c>
      <c r="I661" s="74"/>
      <c r="J661" s="103">
        <v>2</v>
      </c>
      <c r="K661" s="74"/>
      <c r="L661" s="76" t="s">
        <v>147</v>
      </c>
      <c r="M661" s="74"/>
      <c r="N661" s="76" t="s">
        <v>8375</v>
      </c>
      <c r="O661" s="74"/>
      <c r="P661" s="103">
        <v>1620600</v>
      </c>
      <c r="Q661" s="74"/>
      <c r="R661" s="76" t="s">
        <v>8925</v>
      </c>
      <c r="S661" s="74"/>
      <c r="T661" s="77">
        <v>46191</v>
      </c>
      <c r="U661" s="74"/>
      <c r="V661" s="76" t="s">
        <v>8239</v>
      </c>
      <c r="W661" s="74"/>
      <c r="X661" s="103">
        <v>1620600</v>
      </c>
      <c r="Y661" s="74"/>
      <c r="Z661" s="103">
        <v>1620600</v>
      </c>
      <c r="AA661" s="74"/>
      <c r="AB661" s="76" t="s">
        <v>8361</v>
      </c>
      <c r="AC661" s="74"/>
      <c r="AD661" s="76" t="s">
        <v>8362</v>
      </c>
      <c r="AE661" s="74"/>
      <c r="AF661" s="76" t="s">
        <v>6124</v>
      </c>
      <c r="AG661" s="74"/>
      <c r="AH661" s="76" t="s">
        <v>8363</v>
      </c>
      <c r="AI661" s="74"/>
      <c r="AJ661" s="140">
        <v>0</v>
      </c>
      <c r="AK661" s="140"/>
      <c r="AL661" s="74"/>
      <c r="AM661" s="74"/>
    </row>
    <row r="662" spans="1:39" ht="14.1" customHeight="1">
      <c r="A662" s="74"/>
      <c r="B662" s="76" t="s">
        <v>3107</v>
      </c>
      <c r="C662" s="74"/>
      <c r="D662" s="76" t="s">
        <v>8369</v>
      </c>
      <c r="E662" s="74"/>
      <c r="F662" s="76" t="s">
        <v>8658</v>
      </c>
      <c r="G662" s="74"/>
      <c r="H662" s="103">
        <v>2</v>
      </c>
      <c r="I662" s="74"/>
      <c r="J662" s="103">
        <v>2</v>
      </c>
      <c r="K662" s="74"/>
      <c r="L662" s="76" t="s">
        <v>8359</v>
      </c>
      <c r="M662" s="74"/>
      <c r="N662" s="76" t="s">
        <v>8511</v>
      </c>
      <c r="O662" s="74"/>
      <c r="P662" s="103">
        <v>574610</v>
      </c>
      <c r="Q662" s="74"/>
      <c r="R662" s="76" t="s">
        <v>8926</v>
      </c>
      <c r="S662" s="74"/>
      <c r="T662" s="77">
        <v>46188</v>
      </c>
      <c r="U662" s="74"/>
      <c r="V662" s="76" t="s">
        <v>8116</v>
      </c>
      <c r="W662" s="74"/>
      <c r="X662" s="103">
        <v>574610</v>
      </c>
      <c r="Y662" s="74"/>
      <c r="Z662" s="103">
        <v>574610</v>
      </c>
      <c r="AA662" s="74"/>
      <c r="AB662" s="76" t="s">
        <v>8361</v>
      </c>
      <c r="AC662" s="74"/>
      <c r="AD662" s="76" t="s">
        <v>8362</v>
      </c>
      <c r="AE662" s="74"/>
      <c r="AF662" s="76" t="s">
        <v>6128</v>
      </c>
      <c r="AG662" s="74"/>
      <c r="AH662" s="76" t="s">
        <v>8363</v>
      </c>
      <c r="AI662" s="74"/>
      <c r="AJ662" s="140">
        <v>0</v>
      </c>
      <c r="AK662" s="140"/>
      <c r="AL662" s="74"/>
      <c r="AM662" s="74"/>
    </row>
    <row r="663" spans="1:39" ht="14.1" customHeight="1">
      <c r="A663" s="74"/>
      <c r="B663" s="76" t="s">
        <v>1117</v>
      </c>
      <c r="C663" s="74"/>
      <c r="D663" s="76" t="s">
        <v>8364</v>
      </c>
      <c r="E663" s="74"/>
      <c r="F663" s="76" t="s">
        <v>8374</v>
      </c>
      <c r="G663" s="74"/>
      <c r="H663" s="103">
        <v>1</v>
      </c>
      <c r="I663" s="74"/>
      <c r="J663" s="103">
        <v>4</v>
      </c>
      <c r="K663" s="74"/>
      <c r="L663" s="76" t="s">
        <v>22</v>
      </c>
      <c r="M663" s="74"/>
      <c r="N663" s="76" t="s">
        <v>8375</v>
      </c>
      <c r="O663" s="74"/>
      <c r="P663" s="103">
        <v>687090</v>
      </c>
      <c r="Q663" s="74"/>
      <c r="R663" s="76" t="s">
        <v>8927</v>
      </c>
      <c r="S663" s="74"/>
      <c r="T663" s="77">
        <v>46188</v>
      </c>
      <c r="U663" s="74"/>
      <c r="V663" s="76" t="s">
        <v>8041</v>
      </c>
      <c r="W663" s="74"/>
      <c r="X663" s="103">
        <v>687090</v>
      </c>
      <c r="Y663" s="74"/>
      <c r="Z663" s="103">
        <v>687090</v>
      </c>
      <c r="AA663" s="74"/>
      <c r="AB663" s="76" t="s">
        <v>8361</v>
      </c>
      <c r="AC663" s="74"/>
      <c r="AD663" s="76" t="s">
        <v>8362</v>
      </c>
      <c r="AE663" s="74"/>
      <c r="AF663" s="76" t="s">
        <v>6134</v>
      </c>
      <c r="AG663" s="74"/>
      <c r="AH663" s="76" t="s">
        <v>8363</v>
      </c>
      <c r="AI663" s="74"/>
      <c r="AJ663" s="140">
        <v>0</v>
      </c>
      <c r="AK663" s="140"/>
      <c r="AL663" s="74"/>
      <c r="AM663" s="74"/>
    </row>
    <row r="664" spans="1:39" ht="14.1" customHeight="1">
      <c r="A664" s="74"/>
      <c r="B664" s="76" t="s">
        <v>186</v>
      </c>
      <c r="C664" s="74"/>
      <c r="D664" s="76" t="s">
        <v>8369</v>
      </c>
      <c r="E664" s="74"/>
      <c r="F664" s="76" t="s">
        <v>8431</v>
      </c>
      <c r="G664" s="74"/>
      <c r="H664" s="103">
        <v>12</v>
      </c>
      <c r="I664" s="74"/>
      <c r="J664" s="103">
        <v>12</v>
      </c>
      <c r="K664" s="74"/>
      <c r="L664" s="76" t="s">
        <v>8359</v>
      </c>
      <c r="M664" s="74"/>
      <c r="N664" s="76" t="s">
        <v>8623</v>
      </c>
      <c r="O664" s="74"/>
      <c r="P664" s="103">
        <v>809190</v>
      </c>
      <c r="Q664" s="74"/>
      <c r="R664" s="76" t="s">
        <v>8928</v>
      </c>
      <c r="S664" s="74"/>
      <c r="T664" s="77">
        <v>46189</v>
      </c>
      <c r="U664" s="74"/>
      <c r="V664" s="76" t="s">
        <v>8237</v>
      </c>
      <c r="W664" s="74"/>
      <c r="X664" s="103">
        <v>2427570</v>
      </c>
      <c r="Y664" s="74"/>
      <c r="Z664" s="103">
        <v>2427570</v>
      </c>
      <c r="AA664" s="74"/>
      <c r="AB664" s="76" t="s">
        <v>8361</v>
      </c>
      <c r="AC664" s="74"/>
      <c r="AD664" s="76" t="s">
        <v>8362</v>
      </c>
      <c r="AE664" s="74"/>
      <c r="AF664" s="76" t="s">
        <v>6134</v>
      </c>
      <c r="AG664" s="74"/>
      <c r="AH664" s="76" t="s">
        <v>8363</v>
      </c>
      <c r="AI664" s="74"/>
      <c r="AJ664" s="140">
        <v>0</v>
      </c>
      <c r="AK664" s="140"/>
      <c r="AL664" s="74"/>
      <c r="AM664" s="74"/>
    </row>
    <row r="665" spans="1:39" ht="14.1" customHeight="1">
      <c r="A665" s="74"/>
      <c r="B665" s="76" t="s">
        <v>246</v>
      </c>
      <c r="C665" s="74"/>
      <c r="D665" s="76" t="s">
        <v>8369</v>
      </c>
      <c r="E665" s="74"/>
      <c r="F665" s="76" t="s">
        <v>8528</v>
      </c>
      <c r="G665" s="74"/>
      <c r="H665" s="103">
        <v>1</v>
      </c>
      <c r="I665" s="74"/>
      <c r="J665" s="103">
        <v>24</v>
      </c>
      <c r="K665" s="74"/>
      <c r="L665" s="76" t="s">
        <v>22</v>
      </c>
      <c r="M665" s="74"/>
      <c r="N665" s="76" t="s">
        <v>8623</v>
      </c>
      <c r="O665" s="74"/>
      <c r="P665" s="103">
        <v>1618380</v>
      </c>
      <c r="Q665" s="74"/>
      <c r="R665" s="76" t="s">
        <v>8928</v>
      </c>
      <c r="S665" s="74"/>
      <c r="T665" s="77">
        <v>46189</v>
      </c>
      <c r="U665" s="74"/>
      <c r="V665" s="76" t="s">
        <v>8237</v>
      </c>
      <c r="W665" s="74"/>
      <c r="X665" s="103">
        <v>2427570</v>
      </c>
      <c r="Y665" s="74"/>
      <c r="Z665" s="103">
        <v>2427570</v>
      </c>
      <c r="AA665" s="74"/>
      <c r="AB665" s="76" t="s">
        <v>8361</v>
      </c>
      <c r="AC665" s="74"/>
      <c r="AD665" s="76" t="s">
        <v>8362</v>
      </c>
      <c r="AE665" s="74"/>
      <c r="AF665" s="76" t="s">
        <v>6134</v>
      </c>
      <c r="AG665" s="74"/>
      <c r="AH665" s="76" t="s">
        <v>8363</v>
      </c>
      <c r="AI665" s="74"/>
      <c r="AJ665" s="140">
        <v>0</v>
      </c>
      <c r="AK665" s="140"/>
      <c r="AL665" s="74"/>
      <c r="AM665" s="74"/>
    </row>
    <row r="666" spans="1:39" ht="14.1" customHeight="1">
      <c r="A666" s="74"/>
      <c r="B666" s="76" t="s">
        <v>1117</v>
      </c>
      <c r="C666" s="74"/>
      <c r="D666" s="76" t="s">
        <v>8364</v>
      </c>
      <c r="E666" s="74"/>
      <c r="F666" s="76" t="s">
        <v>8374</v>
      </c>
      <c r="G666" s="74"/>
      <c r="H666" s="103">
        <v>1</v>
      </c>
      <c r="I666" s="74"/>
      <c r="J666" s="103">
        <v>4</v>
      </c>
      <c r="K666" s="74"/>
      <c r="L666" s="76" t="s">
        <v>22</v>
      </c>
      <c r="M666" s="74"/>
      <c r="N666" s="76" t="s">
        <v>8375</v>
      </c>
      <c r="O666" s="74"/>
      <c r="P666" s="103">
        <v>687090</v>
      </c>
      <c r="Q666" s="74"/>
      <c r="R666" s="76" t="s">
        <v>8929</v>
      </c>
      <c r="S666" s="74"/>
      <c r="T666" s="77">
        <v>46190</v>
      </c>
      <c r="U666" s="74"/>
      <c r="V666" s="76" t="s">
        <v>8044</v>
      </c>
      <c r="W666" s="74"/>
      <c r="X666" s="103">
        <v>687090</v>
      </c>
      <c r="Y666" s="74"/>
      <c r="Z666" s="103">
        <v>687090</v>
      </c>
      <c r="AA666" s="74"/>
      <c r="AB666" s="76" t="s">
        <v>8361</v>
      </c>
      <c r="AC666" s="74"/>
      <c r="AD666" s="76" t="s">
        <v>8362</v>
      </c>
      <c r="AE666" s="74"/>
      <c r="AF666" s="76" t="s">
        <v>6124</v>
      </c>
      <c r="AG666" s="74"/>
      <c r="AH666" s="76" t="s">
        <v>8363</v>
      </c>
      <c r="AI666" s="74"/>
      <c r="AJ666" s="140">
        <v>0</v>
      </c>
      <c r="AK666" s="140"/>
      <c r="AL666" s="74"/>
      <c r="AM666" s="74"/>
    </row>
    <row r="667" spans="1:39" ht="14.1" customHeight="1">
      <c r="A667" s="74"/>
      <c r="B667" s="76" t="s">
        <v>1873</v>
      </c>
      <c r="C667" s="74"/>
      <c r="D667" s="76" t="s">
        <v>8364</v>
      </c>
      <c r="E667" s="74"/>
      <c r="F667" s="76" t="s">
        <v>8930</v>
      </c>
      <c r="G667" s="74"/>
      <c r="H667" s="103">
        <v>12</v>
      </c>
      <c r="I667" s="74"/>
      <c r="J667" s="103">
        <v>12</v>
      </c>
      <c r="K667" s="74"/>
      <c r="L667" s="76" t="s">
        <v>8359</v>
      </c>
      <c r="M667" s="74"/>
      <c r="N667" s="76" t="s">
        <v>8366</v>
      </c>
      <c r="O667" s="74"/>
      <c r="P667" s="103">
        <v>1107780</v>
      </c>
      <c r="Q667" s="74"/>
      <c r="R667" s="76" t="s">
        <v>8860</v>
      </c>
      <c r="S667" s="74"/>
      <c r="T667" s="77">
        <v>46193</v>
      </c>
      <c r="U667" s="74"/>
      <c r="V667" s="76" t="s">
        <v>8208</v>
      </c>
      <c r="W667" s="74"/>
      <c r="X667" s="103">
        <v>4431120</v>
      </c>
      <c r="Y667" s="74"/>
      <c r="Z667" s="103">
        <v>4431120</v>
      </c>
      <c r="AA667" s="74"/>
      <c r="AB667" s="76" t="s">
        <v>8361</v>
      </c>
      <c r="AC667" s="74"/>
      <c r="AD667" s="76" t="s">
        <v>8362</v>
      </c>
      <c r="AE667" s="74"/>
      <c r="AF667" s="76" t="s">
        <v>6201</v>
      </c>
      <c r="AG667" s="74"/>
      <c r="AH667" s="76" t="s">
        <v>8363</v>
      </c>
      <c r="AI667" s="74"/>
      <c r="AJ667" s="140">
        <v>0</v>
      </c>
      <c r="AK667" s="140"/>
      <c r="AL667" s="74"/>
      <c r="AM667" s="74"/>
    </row>
    <row r="668" spans="1:39" ht="14.1" customHeight="1">
      <c r="A668" s="74"/>
      <c r="B668" s="76" t="s">
        <v>1923</v>
      </c>
      <c r="C668" s="74"/>
      <c r="D668" s="76" t="s">
        <v>8364</v>
      </c>
      <c r="E668" s="74"/>
      <c r="F668" s="76" t="s">
        <v>8573</v>
      </c>
      <c r="G668" s="74"/>
      <c r="H668" s="103">
        <v>12</v>
      </c>
      <c r="I668" s="74"/>
      <c r="J668" s="103">
        <v>12</v>
      </c>
      <c r="K668" s="74"/>
      <c r="L668" s="76" t="s">
        <v>8359</v>
      </c>
      <c r="M668" s="74"/>
      <c r="N668" s="76" t="s">
        <v>8366</v>
      </c>
      <c r="O668" s="74"/>
      <c r="P668" s="103">
        <v>1107780</v>
      </c>
      <c r="Q668" s="74"/>
      <c r="R668" s="76" t="s">
        <v>8860</v>
      </c>
      <c r="S668" s="74"/>
      <c r="T668" s="77">
        <v>46193</v>
      </c>
      <c r="U668" s="74"/>
      <c r="V668" s="76" t="s">
        <v>8208</v>
      </c>
      <c r="W668" s="74"/>
      <c r="X668" s="103">
        <v>4431120</v>
      </c>
      <c r="Y668" s="74"/>
      <c r="Z668" s="103">
        <v>4431120</v>
      </c>
      <c r="AA668" s="74"/>
      <c r="AB668" s="76" t="s">
        <v>8361</v>
      </c>
      <c r="AC668" s="74"/>
      <c r="AD668" s="76" t="s">
        <v>8362</v>
      </c>
      <c r="AE668" s="74"/>
      <c r="AF668" s="76" t="s">
        <v>6201</v>
      </c>
      <c r="AG668" s="74"/>
      <c r="AH668" s="76" t="s">
        <v>8363</v>
      </c>
      <c r="AI668" s="74"/>
      <c r="AJ668" s="140">
        <v>0</v>
      </c>
      <c r="AK668" s="140"/>
      <c r="AL668" s="74"/>
      <c r="AM668" s="74"/>
    </row>
    <row r="669" spans="1:39" ht="14.1" customHeight="1">
      <c r="A669" s="74"/>
      <c r="B669" s="76" t="s">
        <v>1942</v>
      </c>
      <c r="C669" s="74"/>
      <c r="D669" s="76" t="s">
        <v>8364</v>
      </c>
      <c r="E669" s="74"/>
      <c r="F669" s="76" t="s">
        <v>8451</v>
      </c>
      <c r="G669" s="74"/>
      <c r="H669" s="103">
        <v>6</v>
      </c>
      <c r="I669" s="74"/>
      <c r="J669" s="103">
        <v>6</v>
      </c>
      <c r="K669" s="74"/>
      <c r="L669" s="76" t="s">
        <v>8359</v>
      </c>
      <c r="M669" s="74"/>
      <c r="N669" s="76" t="s">
        <v>8366</v>
      </c>
      <c r="O669" s="74"/>
      <c r="P669" s="103">
        <v>553890</v>
      </c>
      <c r="Q669" s="74"/>
      <c r="R669" s="76" t="s">
        <v>8860</v>
      </c>
      <c r="S669" s="74"/>
      <c r="T669" s="77">
        <v>46193</v>
      </c>
      <c r="U669" s="74"/>
      <c r="V669" s="76" t="s">
        <v>8208</v>
      </c>
      <c r="W669" s="74"/>
      <c r="X669" s="103">
        <v>4431120</v>
      </c>
      <c r="Y669" s="74"/>
      <c r="Z669" s="103">
        <v>4431120</v>
      </c>
      <c r="AA669" s="74"/>
      <c r="AB669" s="76" t="s">
        <v>8361</v>
      </c>
      <c r="AC669" s="74"/>
      <c r="AD669" s="76" t="s">
        <v>8362</v>
      </c>
      <c r="AE669" s="74"/>
      <c r="AF669" s="76" t="s">
        <v>6201</v>
      </c>
      <c r="AG669" s="74"/>
      <c r="AH669" s="76" t="s">
        <v>8363</v>
      </c>
      <c r="AI669" s="74"/>
      <c r="AJ669" s="140">
        <v>0</v>
      </c>
      <c r="AK669" s="140"/>
      <c r="AL669" s="74"/>
      <c r="AM669" s="74"/>
    </row>
    <row r="670" spans="1:39" ht="14.1" customHeight="1">
      <c r="A670" s="74"/>
      <c r="B670" s="76" t="s">
        <v>1946</v>
      </c>
      <c r="C670" s="74"/>
      <c r="D670" s="76" t="s">
        <v>8364</v>
      </c>
      <c r="E670" s="74"/>
      <c r="F670" s="76" t="s">
        <v>8454</v>
      </c>
      <c r="G670" s="74"/>
      <c r="H670" s="103">
        <v>6</v>
      </c>
      <c r="I670" s="74"/>
      <c r="J670" s="103">
        <v>6</v>
      </c>
      <c r="K670" s="74"/>
      <c r="L670" s="76" t="s">
        <v>8359</v>
      </c>
      <c r="M670" s="74"/>
      <c r="N670" s="76" t="s">
        <v>8366</v>
      </c>
      <c r="O670" s="74"/>
      <c r="P670" s="103">
        <v>553890</v>
      </c>
      <c r="Q670" s="74"/>
      <c r="R670" s="76" t="s">
        <v>8860</v>
      </c>
      <c r="S670" s="74"/>
      <c r="T670" s="77">
        <v>46193</v>
      </c>
      <c r="U670" s="74"/>
      <c r="V670" s="76" t="s">
        <v>8208</v>
      </c>
      <c r="W670" s="74"/>
      <c r="X670" s="103">
        <v>4431120</v>
      </c>
      <c r="Y670" s="74"/>
      <c r="Z670" s="103">
        <v>4431120</v>
      </c>
      <c r="AA670" s="74"/>
      <c r="AB670" s="76" t="s">
        <v>8361</v>
      </c>
      <c r="AC670" s="74"/>
      <c r="AD670" s="76" t="s">
        <v>8362</v>
      </c>
      <c r="AE670" s="74"/>
      <c r="AF670" s="76" t="s">
        <v>6201</v>
      </c>
      <c r="AG670" s="74"/>
      <c r="AH670" s="76" t="s">
        <v>8363</v>
      </c>
      <c r="AI670" s="74"/>
      <c r="AJ670" s="140">
        <v>0</v>
      </c>
      <c r="AK670" s="140"/>
      <c r="AL670" s="74"/>
      <c r="AM670" s="74"/>
    </row>
    <row r="671" spans="1:39" ht="14.1" customHeight="1">
      <c r="A671" s="74"/>
      <c r="B671" s="76" t="s">
        <v>1235</v>
      </c>
      <c r="C671" s="74"/>
      <c r="D671" s="76" t="s">
        <v>8364</v>
      </c>
      <c r="E671" s="74"/>
      <c r="F671" s="76" t="s">
        <v>8455</v>
      </c>
      <c r="G671" s="74"/>
      <c r="H671" s="103">
        <v>1</v>
      </c>
      <c r="I671" s="74"/>
      <c r="J671" s="103">
        <v>1</v>
      </c>
      <c r="K671" s="74"/>
      <c r="L671" s="76" t="s">
        <v>147</v>
      </c>
      <c r="M671" s="74"/>
      <c r="N671" s="76" t="s">
        <v>8375</v>
      </c>
      <c r="O671" s="74"/>
      <c r="P671" s="103">
        <v>810300</v>
      </c>
      <c r="Q671" s="74"/>
      <c r="R671" s="76" t="s">
        <v>8931</v>
      </c>
      <c r="S671" s="74"/>
      <c r="T671" s="77">
        <v>46193</v>
      </c>
      <c r="U671" s="74"/>
      <c r="V671" s="76" t="s">
        <v>8026</v>
      </c>
      <c r="W671" s="74"/>
      <c r="X671" s="103">
        <v>810300</v>
      </c>
      <c r="Y671" s="74"/>
      <c r="Z671" s="103">
        <v>810300</v>
      </c>
      <c r="AA671" s="74"/>
      <c r="AB671" s="76" t="s">
        <v>8361</v>
      </c>
      <c r="AC671" s="74"/>
      <c r="AD671" s="76" t="s">
        <v>8362</v>
      </c>
      <c r="AE671" s="74"/>
      <c r="AF671" s="76" t="s">
        <v>6134</v>
      </c>
      <c r="AG671" s="74"/>
      <c r="AH671" s="76" t="s">
        <v>8363</v>
      </c>
      <c r="AI671" s="74"/>
      <c r="AJ671" s="140">
        <v>0</v>
      </c>
      <c r="AK671" s="140"/>
      <c r="AL671" s="74"/>
      <c r="AM671" s="74"/>
    </row>
    <row r="672" spans="1:39" ht="14.1" customHeight="1">
      <c r="A672" s="74"/>
      <c r="B672" s="76" t="s">
        <v>1117</v>
      </c>
      <c r="C672" s="74"/>
      <c r="D672" s="76" t="s">
        <v>8364</v>
      </c>
      <c r="E672" s="74"/>
      <c r="F672" s="76" t="s">
        <v>8374</v>
      </c>
      <c r="G672" s="74"/>
      <c r="H672" s="103">
        <v>2</v>
      </c>
      <c r="I672" s="74"/>
      <c r="J672" s="103">
        <v>2</v>
      </c>
      <c r="K672" s="74"/>
      <c r="L672" s="76" t="s">
        <v>8359</v>
      </c>
      <c r="M672" s="74"/>
      <c r="N672" s="76"/>
      <c r="O672" s="74"/>
      <c r="P672" s="103">
        <v>343545</v>
      </c>
      <c r="Q672" s="74"/>
      <c r="R672" s="76" t="s">
        <v>8932</v>
      </c>
      <c r="S672" s="74"/>
      <c r="T672" s="77">
        <v>46193</v>
      </c>
      <c r="U672" s="74"/>
      <c r="V672" s="76" t="s">
        <v>8027</v>
      </c>
      <c r="W672" s="74"/>
      <c r="X672" s="103">
        <v>343545</v>
      </c>
      <c r="Y672" s="74"/>
      <c r="Z672" s="103">
        <v>343545</v>
      </c>
      <c r="AA672" s="74"/>
      <c r="AB672" s="76" t="s">
        <v>8361</v>
      </c>
      <c r="AC672" s="74"/>
      <c r="AD672" s="76" t="s">
        <v>8362</v>
      </c>
      <c r="AE672" s="74"/>
      <c r="AF672" s="76" t="s">
        <v>6134</v>
      </c>
      <c r="AG672" s="74"/>
      <c r="AH672" s="76" t="s">
        <v>8363</v>
      </c>
      <c r="AI672" s="74"/>
      <c r="AJ672" s="140">
        <v>0</v>
      </c>
      <c r="AK672" s="140"/>
      <c r="AL672" s="74"/>
      <c r="AM672" s="74"/>
    </row>
    <row r="673" spans="1:39" ht="23.1" customHeight="1">
      <c r="A673" s="74"/>
      <c r="B673" s="76" t="s">
        <v>3976</v>
      </c>
      <c r="C673" s="74"/>
      <c r="D673" s="76" t="s">
        <v>8357</v>
      </c>
      <c r="E673" s="74"/>
      <c r="F673" s="76" t="s">
        <v>8933</v>
      </c>
      <c r="G673" s="74"/>
      <c r="H673" s="103">
        <v>12</v>
      </c>
      <c r="I673" s="74"/>
      <c r="J673" s="103">
        <v>12</v>
      </c>
      <c r="K673" s="74"/>
      <c r="L673" s="76" t="s">
        <v>8771</v>
      </c>
      <c r="M673" s="74"/>
      <c r="N673" s="76"/>
      <c r="O673" s="74"/>
      <c r="P673" s="103">
        <v>100011</v>
      </c>
      <c r="Q673" s="74"/>
      <c r="R673" s="76" t="s">
        <v>8934</v>
      </c>
      <c r="S673" s="74"/>
      <c r="T673" s="77">
        <v>46188</v>
      </c>
      <c r="U673" s="74"/>
      <c r="V673" s="76" t="s">
        <v>8169</v>
      </c>
      <c r="W673" s="74"/>
      <c r="X673" s="103">
        <v>100011</v>
      </c>
      <c r="Y673" s="74"/>
      <c r="Z673" s="103">
        <v>100011</v>
      </c>
      <c r="AA673" s="74"/>
      <c r="AB673" s="76" t="s">
        <v>8361</v>
      </c>
      <c r="AC673" s="74"/>
      <c r="AD673" s="76" t="s">
        <v>8362</v>
      </c>
      <c r="AE673" s="74"/>
      <c r="AF673" s="76" t="s">
        <v>6239</v>
      </c>
      <c r="AG673" s="74"/>
      <c r="AH673" s="76" t="s">
        <v>8363</v>
      </c>
      <c r="AI673" s="74"/>
      <c r="AJ673" s="140">
        <v>0</v>
      </c>
      <c r="AK673" s="140"/>
      <c r="AL673" s="74"/>
      <c r="AM673" s="74"/>
    </row>
    <row r="674" spans="1:39" ht="14.1" customHeight="1">
      <c r="A674" s="74"/>
      <c r="B674" s="76" t="s">
        <v>2987</v>
      </c>
      <c r="C674" s="74"/>
      <c r="D674" s="76" t="s">
        <v>8369</v>
      </c>
      <c r="E674" s="74"/>
      <c r="F674" s="76" t="s">
        <v>8633</v>
      </c>
      <c r="G674" s="74"/>
      <c r="H674" s="103">
        <v>2</v>
      </c>
      <c r="I674" s="74"/>
      <c r="J674" s="103">
        <v>2</v>
      </c>
      <c r="K674" s="74"/>
      <c r="L674" s="76" t="s">
        <v>8359</v>
      </c>
      <c r="M674" s="74"/>
      <c r="N674" s="76"/>
      <c r="O674" s="74"/>
      <c r="P674" s="103">
        <v>375365</v>
      </c>
      <c r="Q674" s="74"/>
      <c r="R674" s="76" t="s">
        <v>8935</v>
      </c>
      <c r="S674" s="74"/>
      <c r="T674" s="77">
        <v>46188</v>
      </c>
      <c r="U674" s="74"/>
      <c r="V674" s="76" t="s">
        <v>8169</v>
      </c>
      <c r="W674" s="74"/>
      <c r="X674" s="103">
        <v>375365</v>
      </c>
      <c r="Y674" s="74"/>
      <c r="Z674" s="103">
        <v>375365</v>
      </c>
      <c r="AA674" s="74"/>
      <c r="AB674" s="76" t="s">
        <v>8361</v>
      </c>
      <c r="AC674" s="74"/>
      <c r="AD674" s="76" t="s">
        <v>8362</v>
      </c>
      <c r="AE674" s="74"/>
      <c r="AF674" s="76" t="s">
        <v>6239</v>
      </c>
      <c r="AG674" s="74"/>
      <c r="AH674" s="76" t="s">
        <v>8363</v>
      </c>
      <c r="AI674" s="74"/>
      <c r="AJ674" s="140">
        <v>0</v>
      </c>
      <c r="AK674" s="140"/>
      <c r="AL674" s="74"/>
      <c r="AM674" s="74"/>
    </row>
    <row r="675" spans="1:39" ht="14.1" customHeight="1">
      <c r="A675" s="74"/>
      <c r="B675" s="76" t="s">
        <v>3178</v>
      </c>
      <c r="C675" s="74"/>
      <c r="D675" s="76" t="s">
        <v>8369</v>
      </c>
      <c r="E675" s="74"/>
      <c r="F675" s="76" t="s">
        <v>8936</v>
      </c>
      <c r="G675" s="74"/>
      <c r="H675" s="103">
        <v>2</v>
      </c>
      <c r="I675" s="74"/>
      <c r="J675" s="103">
        <v>2</v>
      </c>
      <c r="K675" s="74"/>
      <c r="L675" s="76" t="s">
        <v>147</v>
      </c>
      <c r="M675" s="74"/>
      <c r="N675" s="76"/>
      <c r="O675" s="74"/>
      <c r="P675" s="103">
        <v>2642170</v>
      </c>
      <c r="Q675" s="74"/>
      <c r="R675" s="76" t="s">
        <v>8937</v>
      </c>
      <c r="S675" s="74"/>
      <c r="T675" s="77">
        <v>46186</v>
      </c>
      <c r="U675" s="74"/>
      <c r="V675" s="76" t="s">
        <v>8938</v>
      </c>
      <c r="W675" s="74"/>
      <c r="X675" s="103">
        <v>7715240</v>
      </c>
      <c r="Y675" s="74"/>
      <c r="Z675" s="103">
        <v>7715240</v>
      </c>
      <c r="AA675" s="74"/>
      <c r="AB675" s="76" t="s">
        <v>8361</v>
      </c>
      <c r="AC675" s="74"/>
      <c r="AD675" s="76" t="s">
        <v>8362</v>
      </c>
      <c r="AE675" s="74"/>
      <c r="AF675" s="76" t="s">
        <v>6158</v>
      </c>
      <c r="AG675" s="74"/>
      <c r="AH675" s="76" t="s">
        <v>8363</v>
      </c>
      <c r="AI675" s="74"/>
      <c r="AJ675" s="140">
        <v>0</v>
      </c>
      <c r="AK675" s="140"/>
      <c r="AL675" s="74"/>
      <c r="AM675" s="74"/>
    </row>
    <row r="676" spans="1:39" ht="14.1" customHeight="1">
      <c r="A676" s="74"/>
      <c r="B676" s="76" t="s">
        <v>1235</v>
      </c>
      <c r="C676" s="74"/>
      <c r="D676" s="76" t="s">
        <v>8364</v>
      </c>
      <c r="E676" s="74"/>
      <c r="F676" s="76" t="s">
        <v>8455</v>
      </c>
      <c r="G676" s="74"/>
      <c r="H676" s="103">
        <v>3</v>
      </c>
      <c r="I676" s="74"/>
      <c r="J676" s="103">
        <v>3</v>
      </c>
      <c r="K676" s="74"/>
      <c r="L676" s="76" t="s">
        <v>147</v>
      </c>
      <c r="M676" s="74"/>
      <c r="N676" s="76"/>
      <c r="O676" s="74"/>
      <c r="P676" s="103">
        <v>2430900</v>
      </c>
      <c r="Q676" s="74"/>
      <c r="R676" s="76" t="s">
        <v>8937</v>
      </c>
      <c r="S676" s="74"/>
      <c r="T676" s="77">
        <v>46186</v>
      </c>
      <c r="U676" s="74"/>
      <c r="V676" s="76" t="s">
        <v>8938</v>
      </c>
      <c r="W676" s="74"/>
      <c r="X676" s="103">
        <v>7715240</v>
      </c>
      <c r="Y676" s="74"/>
      <c r="Z676" s="103">
        <v>7715240</v>
      </c>
      <c r="AA676" s="74"/>
      <c r="AB676" s="76" t="s">
        <v>8361</v>
      </c>
      <c r="AC676" s="74"/>
      <c r="AD676" s="76" t="s">
        <v>8362</v>
      </c>
      <c r="AE676" s="74"/>
      <c r="AF676" s="76" t="s">
        <v>6158</v>
      </c>
      <c r="AG676" s="74"/>
      <c r="AH676" s="76" t="s">
        <v>8363</v>
      </c>
      <c r="AI676" s="74"/>
      <c r="AJ676" s="140">
        <v>0</v>
      </c>
      <c r="AK676" s="140"/>
      <c r="AL676" s="74"/>
      <c r="AM676" s="74"/>
    </row>
    <row r="677" spans="1:39" ht="0.95" customHeight="1">
      <c r="A677" s="74"/>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c r="AA677" s="141"/>
      <c r="AB677" s="141"/>
      <c r="AC677" s="141"/>
      <c r="AD677" s="141"/>
      <c r="AE677" s="141"/>
      <c r="AF677" s="141"/>
      <c r="AG677" s="141"/>
      <c r="AH677" s="141"/>
      <c r="AI677" s="141"/>
      <c r="AJ677" s="141"/>
      <c r="AK677" s="141"/>
      <c r="AL677" s="141"/>
      <c r="AM677" s="74"/>
    </row>
    <row r="678" spans="1:39" ht="12.95" customHeight="1">
      <c r="A678" s="74"/>
      <c r="B678" s="142" t="s">
        <v>8411</v>
      </c>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c r="AA678" s="142"/>
      <c r="AB678" s="142"/>
      <c r="AC678" s="142"/>
      <c r="AD678" s="142"/>
      <c r="AE678" s="142"/>
      <c r="AF678" s="142"/>
      <c r="AG678" s="142"/>
      <c r="AH678" s="142"/>
      <c r="AI678" s="142"/>
      <c r="AJ678" s="142"/>
      <c r="AK678" s="142"/>
      <c r="AL678" s="142"/>
      <c r="AM678" s="74"/>
    </row>
    <row r="679" spans="1:39" ht="12.95" customHeight="1">
      <c r="A679" s="74"/>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c r="AA679" s="142"/>
      <c r="AB679" s="142"/>
      <c r="AC679" s="142"/>
      <c r="AD679" s="142"/>
      <c r="AE679" s="142"/>
      <c r="AF679" s="142"/>
      <c r="AG679" s="142"/>
      <c r="AH679" s="142"/>
      <c r="AI679" s="142"/>
      <c r="AJ679" s="142"/>
      <c r="AK679" s="142"/>
      <c r="AL679" s="142"/>
      <c r="AM679" s="74"/>
    </row>
    <row r="680" spans="1:39" ht="12.95" customHeight="1">
      <c r="A680" s="74"/>
      <c r="B680" s="143" t="s">
        <v>8412</v>
      </c>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43"/>
      <c r="AE680" s="143"/>
      <c r="AF680" s="143"/>
      <c r="AG680" s="143"/>
      <c r="AH680" s="143"/>
      <c r="AI680" s="143"/>
      <c r="AJ680" s="143"/>
      <c r="AK680" s="143"/>
      <c r="AL680" s="143"/>
      <c r="AM680" s="74"/>
    </row>
    <row r="681" spans="1:39" ht="12.95" customHeight="1">
      <c r="A681" s="74"/>
      <c r="B681" s="144" t="s">
        <v>8939</v>
      </c>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44"/>
      <c r="Y681" s="144"/>
      <c r="Z681" s="144"/>
      <c r="AA681" s="144"/>
      <c r="AB681" s="144"/>
      <c r="AC681" s="144"/>
      <c r="AD681" s="144"/>
      <c r="AE681" s="144"/>
      <c r="AF681" s="144"/>
      <c r="AG681" s="144"/>
      <c r="AH681" s="144"/>
      <c r="AI681" s="144"/>
      <c r="AJ681" s="144"/>
      <c r="AK681" s="143" t="s">
        <v>8414</v>
      </c>
      <c r="AL681" s="143"/>
      <c r="AM681" s="74"/>
    </row>
    <row r="682" spans="1:39" ht="17.100000000000001" customHeight="1">
      <c r="A682" s="74"/>
      <c r="B682" s="135" t="s">
        <v>8339</v>
      </c>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c r="AA682" s="135"/>
      <c r="AB682" s="135"/>
      <c r="AC682" s="135"/>
      <c r="AD682" s="135"/>
      <c r="AE682" s="135"/>
      <c r="AF682" s="135"/>
      <c r="AG682" s="135"/>
      <c r="AH682" s="135"/>
      <c r="AI682" s="135"/>
      <c r="AJ682" s="135"/>
      <c r="AK682" s="135"/>
      <c r="AL682" s="135"/>
      <c r="AM682" s="74"/>
    </row>
    <row r="683" spans="1:39" ht="23.1" customHeight="1">
      <c r="A683" s="74"/>
      <c r="B683" s="136" t="s">
        <v>8340</v>
      </c>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c r="AC683" s="136"/>
      <c r="AD683" s="136"/>
      <c r="AE683" s="136"/>
      <c r="AF683" s="136"/>
      <c r="AG683" s="136"/>
      <c r="AH683" s="136"/>
      <c r="AI683" s="136"/>
      <c r="AJ683" s="136"/>
      <c r="AK683" s="136"/>
      <c r="AL683" s="136"/>
      <c r="AM683" s="74"/>
    </row>
    <row r="684" spans="1:39" ht="15.95" customHeight="1">
      <c r="A684" s="74"/>
      <c r="B684" s="137" t="s">
        <v>8341</v>
      </c>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c r="AB684" s="137"/>
      <c r="AC684" s="137"/>
      <c r="AD684" s="137"/>
      <c r="AE684" s="137"/>
      <c r="AF684" s="137"/>
      <c r="AG684" s="137"/>
      <c r="AH684" s="137"/>
      <c r="AI684" s="137"/>
      <c r="AJ684" s="137"/>
      <c r="AK684" s="137"/>
      <c r="AL684" s="137"/>
      <c r="AM684" s="74"/>
    </row>
    <row r="685" spans="1:39" ht="12" customHeight="1">
      <c r="A685" s="74"/>
      <c r="B685" s="138" t="s">
        <v>8342</v>
      </c>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c r="AH685" s="138"/>
      <c r="AI685" s="138"/>
      <c r="AJ685" s="138"/>
      <c r="AK685" s="138"/>
      <c r="AL685" s="138"/>
      <c r="AM685" s="74"/>
    </row>
    <row r="686" spans="1:39" ht="44.1" customHeight="1">
      <c r="A686" s="74"/>
      <c r="B686" s="75" t="s">
        <v>8343</v>
      </c>
      <c r="C686" s="74"/>
      <c r="D686" s="75" t="s">
        <v>8344</v>
      </c>
      <c r="E686" s="74"/>
      <c r="F686" s="75" t="s">
        <v>8345</v>
      </c>
      <c r="G686" s="74"/>
      <c r="H686" s="104" t="s">
        <v>6103</v>
      </c>
      <c r="I686" s="74"/>
      <c r="J686" s="104" t="s">
        <v>8346</v>
      </c>
      <c r="K686" s="74"/>
      <c r="L686" s="75" t="s">
        <v>8347</v>
      </c>
      <c r="M686" s="74"/>
      <c r="N686" s="75" t="s">
        <v>8348</v>
      </c>
      <c r="O686" s="74"/>
      <c r="P686" s="104" t="s">
        <v>8349</v>
      </c>
      <c r="Q686" s="74"/>
      <c r="R686" s="75" t="s">
        <v>8350</v>
      </c>
      <c r="S686" s="74"/>
      <c r="T686" s="75" t="s">
        <v>6100</v>
      </c>
      <c r="U686" s="74"/>
      <c r="V686" s="75" t="s">
        <v>8007</v>
      </c>
      <c r="W686" s="74"/>
      <c r="X686" s="104" t="s">
        <v>8351</v>
      </c>
      <c r="Y686" s="74"/>
      <c r="Z686" s="104" t="s">
        <v>8008</v>
      </c>
      <c r="AA686" s="74"/>
      <c r="AB686" s="75" t="s">
        <v>8352</v>
      </c>
      <c r="AC686" s="74"/>
      <c r="AD686" s="75" t="s">
        <v>8353</v>
      </c>
      <c r="AE686" s="74"/>
      <c r="AF686" s="75" t="s">
        <v>8354</v>
      </c>
      <c r="AG686" s="74"/>
      <c r="AH686" s="75" t="s">
        <v>8355</v>
      </c>
      <c r="AI686" s="74"/>
      <c r="AJ686" s="139" t="s">
        <v>8356</v>
      </c>
      <c r="AK686" s="139"/>
      <c r="AL686" s="74"/>
      <c r="AM686" s="74"/>
    </row>
    <row r="687" spans="1:39" ht="14.1" customHeight="1">
      <c r="A687" s="74"/>
      <c r="B687" s="76" t="s">
        <v>3158</v>
      </c>
      <c r="C687" s="74"/>
      <c r="D687" s="76" t="s">
        <v>8369</v>
      </c>
      <c r="E687" s="74"/>
      <c r="F687" s="76" t="s">
        <v>8533</v>
      </c>
      <c r="G687" s="74"/>
      <c r="H687" s="103">
        <v>1</v>
      </c>
      <c r="I687" s="74"/>
      <c r="J687" s="103">
        <v>1</v>
      </c>
      <c r="K687" s="74"/>
      <c r="L687" s="76" t="s">
        <v>147</v>
      </c>
      <c r="M687" s="74"/>
      <c r="N687" s="76"/>
      <c r="O687" s="74"/>
      <c r="P687" s="103">
        <v>1321085</v>
      </c>
      <c r="Q687" s="74"/>
      <c r="R687" s="76" t="s">
        <v>8937</v>
      </c>
      <c r="S687" s="74"/>
      <c r="T687" s="77">
        <v>46186</v>
      </c>
      <c r="U687" s="74"/>
      <c r="V687" s="76" t="s">
        <v>8938</v>
      </c>
      <c r="W687" s="74"/>
      <c r="X687" s="103">
        <v>7715240</v>
      </c>
      <c r="Y687" s="74"/>
      <c r="Z687" s="103">
        <v>7715240</v>
      </c>
      <c r="AA687" s="74"/>
      <c r="AB687" s="76" t="s">
        <v>8361</v>
      </c>
      <c r="AC687" s="74"/>
      <c r="AD687" s="76" t="s">
        <v>8362</v>
      </c>
      <c r="AE687" s="74"/>
      <c r="AF687" s="76" t="s">
        <v>6158</v>
      </c>
      <c r="AG687" s="74"/>
      <c r="AH687" s="76" t="s">
        <v>8363</v>
      </c>
      <c r="AI687" s="74"/>
      <c r="AJ687" s="140">
        <v>0</v>
      </c>
      <c r="AK687" s="140"/>
      <c r="AL687" s="74"/>
      <c r="AM687" s="74"/>
    </row>
    <row r="688" spans="1:39" ht="14.1" customHeight="1">
      <c r="A688" s="74"/>
      <c r="B688" s="76" t="s">
        <v>4321</v>
      </c>
      <c r="C688" s="74"/>
      <c r="D688" s="76" t="s">
        <v>8369</v>
      </c>
      <c r="E688" s="74"/>
      <c r="F688" s="76" t="s">
        <v>8701</v>
      </c>
      <c r="G688" s="74"/>
      <c r="H688" s="103">
        <v>17</v>
      </c>
      <c r="I688" s="74"/>
      <c r="J688" s="103">
        <v>17</v>
      </c>
      <c r="K688" s="74"/>
      <c r="L688" s="76" t="s">
        <v>8359</v>
      </c>
      <c r="M688" s="74"/>
      <c r="N688" s="76"/>
      <c r="O688" s="74"/>
      <c r="P688" s="103">
        <v>1174657.5</v>
      </c>
      <c r="Q688" s="74"/>
      <c r="R688" s="76" t="s">
        <v>8940</v>
      </c>
      <c r="S688" s="74"/>
      <c r="T688" s="77">
        <v>46191</v>
      </c>
      <c r="U688" s="74"/>
      <c r="V688" s="76" t="s">
        <v>8039</v>
      </c>
      <c r="W688" s="74"/>
      <c r="X688" s="103">
        <v>1174657.5</v>
      </c>
      <c r="Y688" s="74"/>
      <c r="Z688" s="103">
        <v>1174657.5</v>
      </c>
      <c r="AA688" s="74"/>
      <c r="AB688" s="76" t="s">
        <v>8361</v>
      </c>
      <c r="AC688" s="74"/>
      <c r="AD688" s="76" t="s">
        <v>8362</v>
      </c>
      <c r="AE688" s="74"/>
      <c r="AF688" s="76" t="s">
        <v>6124</v>
      </c>
      <c r="AG688" s="74"/>
      <c r="AH688" s="76" t="s">
        <v>8363</v>
      </c>
      <c r="AI688" s="74"/>
      <c r="AJ688" s="140">
        <v>0</v>
      </c>
      <c r="AK688" s="140"/>
      <c r="AL688" s="74"/>
      <c r="AM688" s="74"/>
    </row>
    <row r="689" spans="1:39" ht="14.1" customHeight="1">
      <c r="A689" s="74"/>
      <c r="B689" s="76" t="s">
        <v>238</v>
      </c>
      <c r="C689" s="74"/>
      <c r="D689" s="76" t="s">
        <v>8369</v>
      </c>
      <c r="E689" s="74"/>
      <c r="F689" s="76" t="s">
        <v>8941</v>
      </c>
      <c r="G689" s="74"/>
      <c r="H689" s="103">
        <v>6</v>
      </c>
      <c r="I689" s="74"/>
      <c r="J689" s="103">
        <v>6</v>
      </c>
      <c r="K689" s="74"/>
      <c r="L689" s="76" t="s">
        <v>8359</v>
      </c>
      <c r="M689" s="74"/>
      <c r="N689" s="76" t="s">
        <v>8623</v>
      </c>
      <c r="O689" s="74"/>
      <c r="P689" s="103">
        <v>404595</v>
      </c>
      <c r="Q689" s="74"/>
      <c r="R689" s="76" t="s">
        <v>8942</v>
      </c>
      <c r="S689" s="74"/>
      <c r="T689" s="77">
        <v>46192</v>
      </c>
      <c r="U689" s="74"/>
      <c r="V689" s="76" t="s">
        <v>8943</v>
      </c>
      <c r="W689" s="74"/>
      <c r="X689" s="103">
        <v>1213785</v>
      </c>
      <c r="Y689" s="74"/>
      <c r="Z689" s="103">
        <v>1213785</v>
      </c>
      <c r="AA689" s="74"/>
      <c r="AB689" s="76" t="s">
        <v>8361</v>
      </c>
      <c r="AC689" s="74"/>
      <c r="AD689" s="76" t="s">
        <v>8362</v>
      </c>
      <c r="AE689" s="74"/>
      <c r="AF689" s="76" t="s">
        <v>6128</v>
      </c>
      <c r="AG689" s="74"/>
      <c r="AH689" s="76" t="s">
        <v>8363</v>
      </c>
      <c r="AI689" s="74"/>
      <c r="AJ689" s="140">
        <v>0</v>
      </c>
      <c r="AK689" s="140"/>
      <c r="AL689" s="74"/>
      <c r="AM689" s="74"/>
    </row>
    <row r="690" spans="1:39" ht="14.1" customHeight="1">
      <c r="A690" s="74"/>
      <c r="B690" s="76" t="s">
        <v>240</v>
      </c>
      <c r="C690" s="74"/>
      <c r="D690" s="76" t="s">
        <v>8369</v>
      </c>
      <c r="E690" s="74"/>
      <c r="F690" s="76" t="s">
        <v>8944</v>
      </c>
      <c r="G690" s="74"/>
      <c r="H690" s="103">
        <v>6</v>
      </c>
      <c r="I690" s="74"/>
      <c r="J690" s="103">
        <v>6</v>
      </c>
      <c r="K690" s="74"/>
      <c r="L690" s="76" t="s">
        <v>8359</v>
      </c>
      <c r="M690" s="74"/>
      <c r="N690" s="76" t="s">
        <v>8623</v>
      </c>
      <c r="O690" s="74"/>
      <c r="P690" s="103">
        <v>404595</v>
      </c>
      <c r="Q690" s="74"/>
      <c r="R690" s="76" t="s">
        <v>8942</v>
      </c>
      <c r="S690" s="74"/>
      <c r="T690" s="77">
        <v>46192</v>
      </c>
      <c r="U690" s="74"/>
      <c r="V690" s="76" t="s">
        <v>8943</v>
      </c>
      <c r="W690" s="74"/>
      <c r="X690" s="103">
        <v>1213785</v>
      </c>
      <c r="Y690" s="74"/>
      <c r="Z690" s="103">
        <v>1213785</v>
      </c>
      <c r="AA690" s="74"/>
      <c r="AB690" s="76" t="s">
        <v>8361</v>
      </c>
      <c r="AC690" s="74"/>
      <c r="AD690" s="76" t="s">
        <v>8362</v>
      </c>
      <c r="AE690" s="74"/>
      <c r="AF690" s="76" t="s">
        <v>6128</v>
      </c>
      <c r="AG690" s="74"/>
      <c r="AH690" s="76" t="s">
        <v>8363</v>
      </c>
      <c r="AI690" s="74"/>
      <c r="AJ690" s="140">
        <v>0</v>
      </c>
      <c r="AK690" s="140"/>
      <c r="AL690" s="74"/>
      <c r="AM690" s="74"/>
    </row>
    <row r="691" spans="1:39" ht="14.1" customHeight="1">
      <c r="A691" s="74"/>
      <c r="B691" s="76" t="s">
        <v>246</v>
      </c>
      <c r="C691" s="74"/>
      <c r="D691" s="76" t="s">
        <v>8369</v>
      </c>
      <c r="E691" s="74"/>
      <c r="F691" s="76" t="s">
        <v>8528</v>
      </c>
      <c r="G691" s="74"/>
      <c r="H691" s="103">
        <v>6</v>
      </c>
      <c r="I691" s="74"/>
      <c r="J691" s="103">
        <v>6</v>
      </c>
      <c r="K691" s="74"/>
      <c r="L691" s="76" t="s">
        <v>8359</v>
      </c>
      <c r="M691" s="74"/>
      <c r="N691" s="76" t="s">
        <v>8623</v>
      </c>
      <c r="O691" s="74"/>
      <c r="P691" s="103">
        <v>404595</v>
      </c>
      <c r="Q691" s="74"/>
      <c r="R691" s="76" t="s">
        <v>8942</v>
      </c>
      <c r="S691" s="74"/>
      <c r="T691" s="77">
        <v>46192</v>
      </c>
      <c r="U691" s="74"/>
      <c r="V691" s="76" t="s">
        <v>8943</v>
      </c>
      <c r="W691" s="74"/>
      <c r="X691" s="103">
        <v>1213785</v>
      </c>
      <c r="Y691" s="74"/>
      <c r="Z691" s="103">
        <v>1213785</v>
      </c>
      <c r="AA691" s="74"/>
      <c r="AB691" s="76" t="s">
        <v>8361</v>
      </c>
      <c r="AC691" s="74"/>
      <c r="AD691" s="76" t="s">
        <v>8362</v>
      </c>
      <c r="AE691" s="74"/>
      <c r="AF691" s="76" t="s">
        <v>6128</v>
      </c>
      <c r="AG691" s="74"/>
      <c r="AH691" s="76" t="s">
        <v>8363</v>
      </c>
      <c r="AI691" s="74"/>
      <c r="AJ691" s="140">
        <v>0</v>
      </c>
      <c r="AK691" s="140"/>
      <c r="AL691" s="74"/>
      <c r="AM691" s="74"/>
    </row>
    <row r="692" spans="1:39" ht="14.1" customHeight="1">
      <c r="A692" s="74"/>
      <c r="B692" s="76" t="s">
        <v>3014</v>
      </c>
      <c r="C692" s="74"/>
      <c r="D692" s="76" t="s">
        <v>8369</v>
      </c>
      <c r="E692" s="74"/>
      <c r="F692" s="76" t="s">
        <v>8945</v>
      </c>
      <c r="G692" s="74"/>
      <c r="H692" s="103">
        <v>3</v>
      </c>
      <c r="I692" s="74"/>
      <c r="J692" s="103">
        <v>3</v>
      </c>
      <c r="K692" s="74"/>
      <c r="L692" s="76" t="s">
        <v>8359</v>
      </c>
      <c r="M692" s="74"/>
      <c r="N692" s="76"/>
      <c r="O692" s="74"/>
      <c r="P692" s="103">
        <v>228105</v>
      </c>
      <c r="Q692" s="74"/>
      <c r="R692" s="76" t="s">
        <v>8946</v>
      </c>
      <c r="S692" s="74"/>
      <c r="T692" s="77">
        <v>46193</v>
      </c>
      <c r="U692" s="74"/>
      <c r="V692" s="76" t="s">
        <v>8020</v>
      </c>
      <c r="W692" s="74"/>
      <c r="X692" s="103">
        <v>380175</v>
      </c>
      <c r="Y692" s="74"/>
      <c r="Z692" s="103">
        <v>380175</v>
      </c>
      <c r="AA692" s="74"/>
      <c r="AB692" s="76" t="s">
        <v>8361</v>
      </c>
      <c r="AC692" s="74"/>
      <c r="AD692" s="76" t="s">
        <v>8362</v>
      </c>
      <c r="AE692" s="74"/>
      <c r="AF692" s="76" t="s">
        <v>6134</v>
      </c>
      <c r="AG692" s="74"/>
      <c r="AH692" s="76" t="s">
        <v>8363</v>
      </c>
      <c r="AI692" s="74"/>
      <c r="AJ692" s="140">
        <v>0</v>
      </c>
      <c r="AK692" s="140"/>
      <c r="AL692" s="74"/>
      <c r="AM692" s="74"/>
    </row>
    <row r="693" spans="1:39" ht="14.1" customHeight="1">
      <c r="A693" s="74"/>
      <c r="B693" s="76" t="s">
        <v>3020</v>
      </c>
      <c r="C693" s="74"/>
      <c r="D693" s="76" t="s">
        <v>8369</v>
      </c>
      <c r="E693" s="74"/>
      <c r="F693" s="76" t="s">
        <v>8373</v>
      </c>
      <c r="G693" s="74"/>
      <c r="H693" s="103">
        <v>2</v>
      </c>
      <c r="I693" s="74"/>
      <c r="J693" s="103">
        <v>2</v>
      </c>
      <c r="K693" s="74"/>
      <c r="L693" s="76" t="s">
        <v>8359</v>
      </c>
      <c r="M693" s="74"/>
      <c r="N693" s="76"/>
      <c r="O693" s="74"/>
      <c r="P693" s="103">
        <v>152070</v>
      </c>
      <c r="Q693" s="74"/>
      <c r="R693" s="76" t="s">
        <v>8946</v>
      </c>
      <c r="S693" s="74"/>
      <c r="T693" s="77">
        <v>46193</v>
      </c>
      <c r="U693" s="74"/>
      <c r="V693" s="76" t="s">
        <v>8020</v>
      </c>
      <c r="W693" s="74"/>
      <c r="X693" s="103">
        <v>380175</v>
      </c>
      <c r="Y693" s="74"/>
      <c r="Z693" s="103">
        <v>380175</v>
      </c>
      <c r="AA693" s="74"/>
      <c r="AB693" s="76" t="s">
        <v>8361</v>
      </c>
      <c r="AC693" s="74"/>
      <c r="AD693" s="76" t="s">
        <v>8362</v>
      </c>
      <c r="AE693" s="74"/>
      <c r="AF693" s="76" t="s">
        <v>6134</v>
      </c>
      <c r="AG693" s="74"/>
      <c r="AH693" s="76" t="s">
        <v>8363</v>
      </c>
      <c r="AI693" s="74"/>
      <c r="AJ693" s="140">
        <v>0</v>
      </c>
      <c r="AK693" s="140"/>
      <c r="AL693" s="74"/>
      <c r="AM693" s="74"/>
    </row>
    <row r="694" spans="1:39" ht="23.1" customHeight="1">
      <c r="A694" s="74"/>
      <c r="B694" s="76" t="s">
        <v>2791</v>
      </c>
      <c r="C694" s="74"/>
      <c r="D694" s="76" t="s">
        <v>8357</v>
      </c>
      <c r="E694" s="74"/>
      <c r="F694" s="76" t="s">
        <v>8703</v>
      </c>
      <c r="G694" s="74"/>
      <c r="H694" s="103">
        <v>10</v>
      </c>
      <c r="I694" s="74"/>
      <c r="J694" s="103">
        <v>10</v>
      </c>
      <c r="K694" s="74"/>
      <c r="L694" s="76" t="s">
        <v>1529</v>
      </c>
      <c r="M694" s="74"/>
      <c r="N694" s="76"/>
      <c r="O694" s="74"/>
      <c r="P694" s="103">
        <v>1027675</v>
      </c>
      <c r="Q694" s="74"/>
      <c r="R694" s="76" t="s">
        <v>8947</v>
      </c>
      <c r="S694" s="74"/>
      <c r="T694" s="77">
        <v>46191</v>
      </c>
      <c r="U694" s="74"/>
      <c r="V694" s="76" t="s">
        <v>8109</v>
      </c>
      <c r="W694" s="74"/>
      <c r="X694" s="103">
        <v>1027675</v>
      </c>
      <c r="Y694" s="74"/>
      <c r="Z694" s="103">
        <v>1027675</v>
      </c>
      <c r="AA694" s="74"/>
      <c r="AB694" s="76" t="s">
        <v>8361</v>
      </c>
      <c r="AC694" s="74"/>
      <c r="AD694" s="76" t="s">
        <v>8362</v>
      </c>
      <c r="AE694" s="74"/>
      <c r="AF694" s="76" t="s">
        <v>6128</v>
      </c>
      <c r="AG694" s="74"/>
      <c r="AH694" s="76" t="s">
        <v>8363</v>
      </c>
      <c r="AI694" s="74"/>
      <c r="AJ694" s="140">
        <v>0</v>
      </c>
      <c r="AK694" s="140"/>
      <c r="AL694" s="74"/>
      <c r="AM694" s="74"/>
    </row>
    <row r="695" spans="1:39" ht="14.1" customHeight="1">
      <c r="A695" s="74"/>
      <c r="B695" s="76" t="s">
        <v>1002</v>
      </c>
      <c r="C695" s="74"/>
      <c r="D695" s="76" t="s">
        <v>8364</v>
      </c>
      <c r="E695" s="74"/>
      <c r="F695" s="76" t="s">
        <v>8677</v>
      </c>
      <c r="G695" s="74"/>
      <c r="H695" s="103">
        <v>2</v>
      </c>
      <c r="I695" s="74"/>
      <c r="J695" s="103">
        <v>2</v>
      </c>
      <c r="K695" s="74"/>
      <c r="L695" s="76" t="s">
        <v>8359</v>
      </c>
      <c r="M695" s="74"/>
      <c r="N695" s="76" t="s">
        <v>8392</v>
      </c>
      <c r="O695" s="74"/>
      <c r="P695" s="103">
        <v>343545</v>
      </c>
      <c r="Q695" s="74"/>
      <c r="R695" s="76" t="s">
        <v>8948</v>
      </c>
      <c r="S695" s="74"/>
      <c r="T695" s="77">
        <v>46188</v>
      </c>
      <c r="U695" s="74"/>
      <c r="V695" s="76" t="s">
        <v>8125</v>
      </c>
      <c r="W695" s="74"/>
      <c r="X695" s="103">
        <v>687090</v>
      </c>
      <c r="Y695" s="74"/>
      <c r="Z695" s="103">
        <v>687090</v>
      </c>
      <c r="AA695" s="74"/>
      <c r="AB695" s="76" t="s">
        <v>8361</v>
      </c>
      <c r="AC695" s="74"/>
      <c r="AD695" s="76" t="s">
        <v>8362</v>
      </c>
      <c r="AE695" s="74"/>
      <c r="AF695" s="76" t="s">
        <v>6128</v>
      </c>
      <c r="AG695" s="74"/>
      <c r="AH695" s="76" t="s">
        <v>8363</v>
      </c>
      <c r="AI695" s="74"/>
      <c r="AJ695" s="140">
        <v>0</v>
      </c>
      <c r="AK695" s="140"/>
      <c r="AL695" s="74"/>
      <c r="AM695" s="74"/>
    </row>
    <row r="696" spans="1:39" ht="14.1" customHeight="1">
      <c r="A696" s="74"/>
      <c r="B696" s="76" t="s">
        <v>1059</v>
      </c>
      <c r="C696" s="74"/>
      <c r="D696" s="76" t="s">
        <v>8364</v>
      </c>
      <c r="E696" s="74"/>
      <c r="F696" s="76" t="s">
        <v>8949</v>
      </c>
      <c r="G696" s="74"/>
      <c r="H696" s="103">
        <v>2</v>
      </c>
      <c r="I696" s="74"/>
      <c r="J696" s="103">
        <v>2</v>
      </c>
      <c r="K696" s="74"/>
      <c r="L696" s="76" t="s">
        <v>8359</v>
      </c>
      <c r="M696" s="74"/>
      <c r="N696" s="76" t="s">
        <v>8392</v>
      </c>
      <c r="O696" s="74"/>
      <c r="P696" s="103">
        <v>343545</v>
      </c>
      <c r="Q696" s="74"/>
      <c r="R696" s="76" t="s">
        <v>8948</v>
      </c>
      <c r="S696" s="74"/>
      <c r="T696" s="77">
        <v>46188</v>
      </c>
      <c r="U696" s="74"/>
      <c r="V696" s="76" t="s">
        <v>8125</v>
      </c>
      <c r="W696" s="74"/>
      <c r="X696" s="103">
        <v>687090</v>
      </c>
      <c r="Y696" s="74"/>
      <c r="Z696" s="103">
        <v>687090</v>
      </c>
      <c r="AA696" s="74"/>
      <c r="AB696" s="76" t="s">
        <v>8361</v>
      </c>
      <c r="AC696" s="74"/>
      <c r="AD696" s="76" t="s">
        <v>8362</v>
      </c>
      <c r="AE696" s="74"/>
      <c r="AF696" s="76" t="s">
        <v>6128</v>
      </c>
      <c r="AG696" s="74"/>
      <c r="AH696" s="76" t="s">
        <v>8363</v>
      </c>
      <c r="AI696" s="74"/>
      <c r="AJ696" s="140">
        <v>0</v>
      </c>
      <c r="AK696" s="140"/>
      <c r="AL696" s="74"/>
      <c r="AM696" s="74"/>
    </row>
    <row r="697" spans="1:39" ht="14.1" customHeight="1">
      <c r="A697" s="74"/>
      <c r="B697" s="76" t="s">
        <v>2673</v>
      </c>
      <c r="C697" s="74"/>
      <c r="D697" s="76" t="s">
        <v>8364</v>
      </c>
      <c r="E697" s="74"/>
      <c r="F697" s="76" t="s">
        <v>8630</v>
      </c>
      <c r="G697" s="74"/>
      <c r="H697" s="103">
        <v>3</v>
      </c>
      <c r="I697" s="74"/>
      <c r="J697" s="103">
        <v>3</v>
      </c>
      <c r="K697" s="74"/>
      <c r="L697" s="76" t="s">
        <v>8359</v>
      </c>
      <c r="M697" s="74"/>
      <c r="N697" s="76"/>
      <c r="O697" s="74"/>
      <c r="P697" s="103">
        <v>285547.5</v>
      </c>
      <c r="Q697" s="74"/>
      <c r="R697" s="76" t="s">
        <v>8950</v>
      </c>
      <c r="S697" s="74"/>
      <c r="T697" s="77">
        <v>46190</v>
      </c>
      <c r="U697" s="74"/>
      <c r="V697" s="76" t="s">
        <v>8014</v>
      </c>
      <c r="W697" s="74"/>
      <c r="X697" s="103">
        <v>445942.5</v>
      </c>
      <c r="Y697" s="74"/>
      <c r="Z697" s="103">
        <v>445942.5</v>
      </c>
      <c r="AA697" s="74"/>
      <c r="AB697" s="76" t="s">
        <v>8361</v>
      </c>
      <c r="AC697" s="74"/>
      <c r="AD697" s="76" t="s">
        <v>8362</v>
      </c>
      <c r="AE697" s="74"/>
      <c r="AF697" s="76" t="s">
        <v>6134</v>
      </c>
      <c r="AG697" s="74"/>
      <c r="AH697" s="76" t="s">
        <v>8363</v>
      </c>
      <c r="AI697" s="74"/>
      <c r="AJ697" s="140">
        <v>0</v>
      </c>
      <c r="AK697" s="140"/>
      <c r="AL697" s="74"/>
      <c r="AM697" s="74"/>
    </row>
    <row r="698" spans="1:39" ht="14.1" customHeight="1">
      <c r="A698" s="74"/>
      <c r="B698" s="76" t="s">
        <v>2726</v>
      </c>
      <c r="C698" s="74"/>
      <c r="D698" s="76" t="s">
        <v>8364</v>
      </c>
      <c r="E698" s="74"/>
      <c r="F698" s="76" t="s">
        <v>8749</v>
      </c>
      <c r="G698" s="74"/>
      <c r="H698" s="103">
        <v>3</v>
      </c>
      <c r="I698" s="74"/>
      <c r="J698" s="103">
        <v>3</v>
      </c>
      <c r="K698" s="74"/>
      <c r="L698" s="76" t="s">
        <v>8359</v>
      </c>
      <c r="M698" s="74"/>
      <c r="N698" s="76"/>
      <c r="O698" s="74"/>
      <c r="P698" s="103">
        <v>160395</v>
      </c>
      <c r="Q698" s="74"/>
      <c r="R698" s="76" t="s">
        <v>8950</v>
      </c>
      <c r="S698" s="74"/>
      <c r="T698" s="77">
        <v>46190</v>
      </c>
      <c r="U698" s="74"/>
      <c r="V698" s="76" t="s">
        <v>8014</v>
      </c>
      <c r="W698" s="74"/>
      <c r="X698" s="103">
        <v>445942.5</v>
      </c>
      <c r="Y698" s="74"/>
      <c r="Z698" s="103">
        <v>445942.5</v>
      </c>
      <c r="AA698" s="74"/>
      <c r="AB698" s="76" t="s">
        <v>8361</v>
      </c>
      <c r="AC698" s="74"/>
      <c r="AD698" s="76" t="s">
        <v>8362</v>
      </c>
      <c r="AE698" s="74"/>
      <c r="AF698" s="76" t="s">
        <v>6134</v>
      </c>
      <c r="AG698" s="74"/>
      <c r="AH698" s="76" t="s">
        <v>8363</v>
      </c>
      <c r="AI698" s="74"/>
      <c r="AJ698" s="140">
        <v>0</v>
      </c>
      <c r="AK698" s="140"/>
      <c r="AL698" s="74"/>
      <c r="AM698" s="74"/>
    </row>
    <row r="699" spans="1:39" ht="14.1" customHeight="1">
      <c r="A699" s="74"/>
      <c r="B699" s="76" t="s">
        <v>1729</v>
      </c>
      <c r="C699" s="74"/>
      <c r="D699" s="76" t="s">
        <v>8364</v>
      </c>
      <c r="E699" s="74"/>
      <c r="F699" s="76" t="s">
        <v>8547</v>
      </c>
      <c r="G699" s="74"/>
      <c r="H699" s="103">
        <v>1</v>
      </c>
      <c r="I699" s="74"/>
      <c r="J699" s="103">
        <v>24</v>
      </c>
      <c r="K699" s="74"/>
      <c r="L699" s="76" t="s">
        <v>22</v>
      </c>
      <c r="M699" s="74"/>
      <c r="N699" s="76" t="s">
        <v>8366</v>
      </c>
      <c r="O699" s="74"/>
      <c r="P699" s="103">
        <v>2215560</v>
      </c>
      <c r="Q699" s="74"/>
      <c r="R699" s="76" t="s">
        <v>8951</v>
      </c>
      <c r="S699" s="74"/>
      <c r="T699" s="77">
        <v>46191</v>
      </c>
      <c r="U699" s="74"/>
      <c r="V699" s="76" t="s">
        <v>8952</v>
      </c>
      <c r="W699" s="74"/>
      <c r="X699" s="103">
        <v>6646680</v>
      </c>
      <c r="Y699" s="74"/>
      <c r="Z699" s="103">
        <v>6646680</v>
      </c>
      <c r="AA699" s="74"/>
      <c r="AB699" s="76" t="s">
        <v>8361</v>
      </c>
      <c r="AC699" s="74"/>
      <c r="AD699" s="76" t="s">
        <v>8362</v>
      </c>
      <c r="AE699" s="74"/>
      <c r="AF699" s="76" t="s">
        <v>6201</v>
      </c>
      <c r="AG699" s="74"/>
      <c r="AH699" s="76" t="s">
        <v>8363</v>
      </c>
      <c r="AI699" s="74"/>
      <c r="AJ699" s="140">
        <v>0</v>
      </c>
      <c r="AK699" s="140"/>
      <c r="AL699" s="74"/>
      <c r="AM699" s="74"/>
    </row>
    <row r="700" spans="1:39" ht="14.1" customHeight="1">
      <c r="A700" s="74"/>
      <c r="B700" s="76" t="s">
        <v>1946</v>
      </c>
      <c r="C700" s="74"/>
      <c r="D700" s="76" t="s">
        <v>8364</v>
      </c>
      <c r="E700" s="74"/>
      <c r="F700" s="76" t="s">
        <v>8454</v>
      </c>
      <c r="G700" s="74"/>
      <c r="H700" s="103">
        <v>2</v>
      </c>
      <c r="I700" s="74"/>
      <c r="J700" s="103">
        <v>48</v>
      </c>
      <c r="K700" s="74"/>
      <c r="L700" s="76" t="s">
        <v>22</v>
      </c>
      <c r="M700" s="74"/>
      <c r="N700" s="76" t="s">
        <v>8366</v>
      </c>
      <c r="O700" s="74"/>
      <c r="P700" s="103">
        <v>4431120</v>
      </c>
      <c r="Q700" s="74"/>
      <c r="R700" s="76" t="s">
        <v>8951</v>
      </c>
      <c r="S700" s="74"/>
      <c r="T700" s="77">
        <v>46191</v>
      </c>
      <c r="U700" s="74"/>
      <c r="V700" s="76" t="s">
        <v>8952</v>
      </c>
      <c r="W700" s="74"/>
      <c r="X700" s="103">
        <v>6646680</v>
      </c>
      <c r="Y700" s="74"/>
      <c r="Z700" s="103">
        <v>6646680</v>
      </c>
      <c r="AA700" s="74"/>
      <c r="AB700" s="76" t="s">
        <v>8361</v>
      </c>
      <c r="AC700" s="74"/>
      <c r="AD700" s="76" t="s">
        <v>8362</v>
      </c>
      <c r="AE700" s="74"/>
      <c r="AF700" s="76" t="s">
        <v>6201</v>
      </c>
      <c r="AG700" s="74"/>
      <c r="AH700" s="76" t="s">
        <v>8363</v>
      </c>
      <c r="AI700" s="74"/>
      <c r="AJ700" s="140">
        <v>0</v>
      </c>
      <c r="AK700" s="140"/>
      <c r="AL700" s="74"/>
      <c r="AM700" s="74"/>
    </row>
    <row r="701" spans="1:39" ht="33.950000000000003" customHeight="1">
      <c r="A701" s="74"/>
      <c r="B701" s="76" t="s">
        <v>1009</v>
      </c>
      <c r="C701" s="74"/>
      <c r="D701" s="76" t="s">
        <v>8364</v>
      </c>
      <c r="E701" s="74"/>
      <c r="F701" s="76" t="s">
        <v>8471</v>
      </c>
      <c r="G701" s="74"/>
      <c r="H701" s="103">
        <v>1</v>
      </c>
      <c r="I701" s="74"/>
      <c r="J701" s="103">
        <v>4</v>
      </c>
      <c r="K701" s="74"/>
      <c r="L701" s="76" t="s">
        <v>22</v>
      </c>
      <c r="M701" s="74"/>
      <c r="N701" s="76" t="s">
        <v>8953</v>
      </c>
      <c r="O701" s="74"/>
      <c r="P701" s="103">
        <v>687090</v>
      </c>
      <c r="Q701" s="74"/>
      <c r="R701" s="76" t="s">
        <v>8954</v>
      </c>
      <c r="S701" s="74"/>
      <c r="T701" s="77">
        <v>46190</v>
      </c>
      <c r="U701" s="74"/>
      <c r="V701" s="76" t="s">
        <v>8120</v>
      </c>
      <c r="W701" s="74"/>
      <c r="X701" s="103">
        <v>687090</v>
      </c>
      <c r="Y701" s="74"/>
      <c r="Z701" s="103">
        <v>687090</v>
      </c>
      <c r="AA701" s="74"/>
      <c r="AB701" s="76" t="s">
        <v>8361</v>
      </c>
      <c r="AC701" s="74"/>
      <c r="AD701" s="76" t="s">
        <v>8362</v>
      </c>
      <c r="AE701" s="74"/>
      <c r="AF701" s="76" t="s">
        <v>6128</v>
      </c>
      <c r="AG701" s="74"/>
      <c r="AH701" s="76" t="s">
        <v>8363</v>
      </c>
      <c r="AI701" s="74"/>
      <c r="AJ701" s="140">
        <v>0</v>
      </c>
      <c r="AK701" s="140"/>
      <c r="AL701" s="74"/>
      <c r="AM701" s="74"/>
    </row>
    <row r="702" spans="1:39" ht="23.1" customHeight="1">
      <c r="A702" s="74"/>
      <c r="B702" s="76" t="s">
        <v>740</v>
      </c>
      <c r="C702" s="74"/>
      <c r="D702" s="76" t="s">
        <v>8387</v>
      </c>
      <c r="E702" s="74"/>
      <c r="F702" s="76" t="s">
        <v>8955</v>
      </c>
      <c r="G702" s="74"/>
      <c r="H702" s="103">
        <v>1</v>
      </c>
      <c r="I702" s="74"/>
      <c r="J702" s="103">
        <v>1</v>
      </c>
      <c r="K702" s="74"/>
      <c r="L702" s="76" t="s">
        <v>147</v>
      </c>
      <c r="M702" s="74"/>
      <c r="N702" s="76" t="s">
        <v>8426</v>
      </c>
      <c r="O702" s="74"/>
      <c r="P702" s="103">
        <v>264087.5</v>
      </c>
      <c r="Q702" s="74"/>
      <c r="R702" s="76" t="s">
        <v>8956</v>
      </c>
      <c r="S702" s="74"/>
      <c r="T702" s="77">
        <v>46190</v>
      </c>
      <c r="U702" s="74"/>
      <c r="V702" s="76" t="s">
        <v>8018</v>
      </c>
      <c r="W702" s="74"/>
      <c r="X702" s="103">
        <v>264087.5</v>
      </c>
      <c r="Y702" s="74"/>
      <c r="Z702" s="103">
        <v>264087.5</v>
      </c>
      <c r="AA702" s="74"/>
      <c r="AB702" s="76" t="s">
        <v>8361</v>
      </c>
      <c r="AC702" s="74"/>
      <c r="AD702" s="76" t="s">
        <v>8362</v>
      </c>
      <c r="AE702" s="74"/>
      <c r="AF702" s="76" t="s">
        <v>6134</v>
      </c>
      <c r="AG702" s="74"/>
      <c r="AH702" s="76" t="s">
        <v>8363</v>
      </c>
      <c r="AI702" s="74"/>
      <c r="AJ702" s="140">
        <v>0</v>
      </c>
      <c r="AK702" s="140"/>
      <c r="AL702" s="74"/>
      <c r="AM702" s="74"/>
    </row>
    <row r="703" spans="1:39" ht="14.1" customHeight="1">
      <c r="A703" s="74"/>
      <c r="B703" s="76" t="s">
        <v>3107</v>
      </c>
      <c r="C703" s="74"/>
      <c r="D703" s="76" t="s">
        <v>8369</v>
      </c>
      <c r="E703" s="74"/>
      <c r="F703" s="76" t="s">
        <v>8658</v>
      </c>
      <c r="G703" s="74"/>
      <c r="H703" s="103">
        <v>2</v>
      </c>
      <c r="I703" s="74"/>
      <c r="J703" s="103">
        <v>2</v>
      </c>
      <c r="K703" s="74"/>
      <c r="L703" s="76" t="s">
        <v>8359</v>
      </c>
      <c r="M703" s="74"/>
      <c r="N703" s="76" t="s">
        <v>8537</v>
      </c>
      <c r="O703" s="74"/>
      <c r="P703" s="103">
        <v>574610</v>
      </c>
      <c r="Q703" s="74"/>
      <c r="R703" s="76" t="s">
        <v>8957</v>
      </c>
      <c r="S703" s="74"/>
      <c r="T703" s="77">
        <v>46189</v>
      </c>
      <c r="U703" s="74"/>
      <c r="V703" s="76" t="s">
        <v>8029</v>
      </c>
      <c r="W703" s="74"/>
      <c r="X703" s="103">
        <v>574610</v>
      </c>
      <c r="Y703" s="74"/>
      <c r="Z703" s="103">
        <v>574610</v>
      </c>
      <c r="AA703" s="74"/>
      <c r="AB703" s="76" t="s">
        <v>8361</v>
      </c>
      <c r="AC703" s="74"/>
      <c r="AD703" s="76" t="s">
        <v>8362</v>
      </c>
      <c r="AE703" s="74"/>
      <c r="AF703" s="76" t="s">
        <v>6134</v>
      </c>
      <c r="AG703" s="74"/>
      <c r="AH703" s="76" t="s">
        <v>8363</v>
      </c>
      <c r="AI703" s="74"/>
      <c r="AJ703" s="140">
        <v>0</v>
      </c>
      <c r="AK703" s="140"/>
      <c r="AL703" s="74"/>
      <c r="AM703" s="74"/>
    </row>
    <row r="704" spans="1:39" ht="14.1" customHeight="1">
      <c r="A704" s="74"/>
      <c r="B704" s="76" t="s">
        <v>1439</v>
      </c>
      <c r="C704" s="74"/>
      <c r="D704" s="76" t="s">
        <v>8364</v>
      </c>
      <c r="E704" s="74"/>
      <c r="F704" s="76" t="s">
        <v>8425</v>
      </c>
      <c r="G704" s="74"/>
      <c r="H704" s="103">
        <v>4</v>
      </c>
      <c r="I704" s="74"/>
      <c r="J704" s="103">
        <v>4</v>
      </c>
      <c r="K704" s="74"/>
      <c r="L704" s="76" t="s">
        <v>8359</v>
      </c>
      <c r="M704" s="74"/>
      <c r="N704" s="76"/>
      <c r="O704" s="74"/>
      <c r="P704" s="103">
        <v>858030</v>
      </c>
      <c r="Q704" s="74"/>
      <c r="R704" s="76" t="s">
        <v>8958</v>
      </c>
      <c r="S704" s="74"/>
      <c r="T704" s="77">
        <v>46190</v>
      </c>
      <c r="U704" s="74"/>
      <c r="V704" s="76" t="s">
        <v>8072</v>
      </c>
      <c r="W704" s="74"/>
      <c r="X704" s="103">
        <v>1878767.5</v>
      </c>
      <c r="Y704" s="74"/>
      <c r="Z704" s="103">
        <v>1878767.5</v>
      </c>
      <c r="AA704" s="74"/>
      <c r="AB704" s="76" t="s">
        <v>8361</v>
      </c>
      <c r="AC704" s="74"/>
      <c r="AD704" s="76" t="s">
        <v>8362</v>
      </c>
      <c r="AE704" s="74"/>
      <c r="AF704" s="76" t="s">
        <v>6175</v>
      </c>
      <c r="AG704" s="74"/>
      <c r="AH704" s="76" t="s">
        <v>8363</v>
      </c>
      <c r="AI704" s="74"/>
      <c r="AJ704" s="140">
        <v>0</v>
      </c>
      <c r="AK704" s="140"/>
      <c r="AL704" s="74"/>
      <c r="AM704" s="74"/>
    </row>
    <row r="705" spans="1:39" ht="14.1" customHeight="1">
      <c r="A705" s="74"/>
      <c r="B705" s="76" t="s">
        <v>1479</v>
      </c>
      <c r="C705" s="74"/>
      <c r="D705" s="76" t="s">
        <v>8364</v>
      </c>
      <c r="E705" s="74"/>
      <c r="F705" s="76" t="s">
        <v>8959</v>
      </c>
      <c r="G705" s="74"/>
      <c r="H705" s="103">
        <v>1</v>
      </c>
      <c r="I705" s="74"/>
      <c r="J705" s="103">
        <v>1</v>
      </c>
      <c r="K705" s="74"/>
      <c r="L705" s="76" t="s">
        <v>147</v>
      </c>
      <c r="M705" s="74"/>
      <c r="N705" s="76"/>
      <c r="O705" s="74"/>
      <c r="P705" s="103">
        <v>1020737.5</v>
      </c>
      <c r="Q705" s="74"/>
      <c r="R705" s="76" t="s">
        <v>8958</v>
      </c>
      <c r="S705" s="74"/>
      <c r="T705" s="77">
        <v>46190</v>
      </c>
      <c r="U705" s="74"/>
      <c r="V705" s="76" t="s">
        <v>8072</v>
      </c>
      <c r="W705" s="74"/>
      <c r="X705" s="103">
        <v>1878767.5</v>
      </c>
      <c r="Y705" s="74"/>
      <c r="Z705" s="103">
        <v>1878767.5</v>
      </c>
      <c r="AA705" s="74"/>
      <c r="AB705" s="76" t="s">
        <v>8361</v>
      </c>
      <c r="AC705" s="74"/>
      <c r="AD705" s="76" t="s">
        <v>8362</v>
      </c>
      <c r="AE705" s="74"/>
      <c r="AF705" s="76" t="s">
        <v>6175</v>
      </c>
      <c r="AG705" s="74"/>
      <c r="AH705" s="76" t="s">
        <v>8363</v>
      </c>
      <c r="AI705" s="74"/>
      <c r="AJ705" s="140">
        <v>0</v>
      </c>
      <c r="AK705" s="140"/>
      <c r="AL705" s="74"/>
      <c r="AM705" s="74"/>
    </row>
    <row r="706" spans="1:39" ht="14.1" customHeight="1">
      <c r="A706" s="74"/>
      <c r="B706" s="76" t="s">
        <v>1729</v>
      </c>
      <c r="C706" s="74"/>
      <c r="D706" s="76" t="s">
        <v>8364</v>
      </c>
      <c r="E706" s="74"/>
      <c r="F706" s="76" t="s">
        <v>8547</v>
      </c>
      <c r="G706" s="74"/>
      <c r="H706" s="103">
        <v>10</v>
      </c>
      <c r="I706" s="74"/>
      <c r="J706" s="103">
        <v>10</v>
      </c>
      <c r="K706" s="74"/>
      <c r="L706" s="76" t="s">
        <v>8359</v>
      </c>
      <c r="M706" s="74"/>
      <c r="N706" s="76" t="s">
        <v>8462</v>
      </c>
      <c r="O706" s="74"/>
      <c r="P706" s="103">
        <v>923150</v>
      </c>
      <c r="Q706" s="74"/>
      <c r="R706" s="76" t="s">
        <v>8960</v>
      </c>
      <c r="S706" s="74"/>
      <c r="T706" s="77">
        <v>46186</v>
      </c>
      <c r="U706" s="74"/>
      <c r="V706" s="76" t="s">
        <v>8014</v>
      </c>
      <c r="W706" s="74"/>
      <c r="X706" s="103">
        <v>923150</v>
      </c>
      <c r="Y706" s="74"/>
      <c r="Z706" s="103">
        <v>923150</v>
      </c>
      <c r="AA706" s="74"/>
      <c r="AB706" s="76" t="s">
        <v>8361</v>
      </c>
      <c r="AC706" s="74"/>
      <c r="AD706" s="76" t="s">
        <v>8362</v>
      </c>
      <c r="AE706" s="74"/>
      <c r="AF706" s="76" t="s">
        <v>6134</v>
      </c>
      <c r="AG706" s="74"/>
      <c r="AH706" s="76" t="s">
        <v>8363</v>
      </c>
      <c r="AI706" s="74"/>
      <c r="AJ706" s="140">
        <v>0</v>
      </c>
      <c r="AK706" s="140"/>
      <c r="AL706" s="74"/>
      <c r="AM706" s="74"/>
    </row>
    <row r="707" spans="1:39" ht="14.1" customHeight="1">
      <c r="A707" s="74"/>
      <c r="B707" s="76" t="s">
        <v>2191</v>
      </c>
      <c r="C707" s="74"/>
      <c r="D707" s="76" t="s">
        <v>8364</v>
      </c>
      <c r="E707" s="74"/>
      <c r="F707" s="76" t="s">
        <v>8696</v>
      </c>
      <c r="G707" s="74"/>
      <c r="H707" s="103">
        <v>1</v>
      </c>
      <c r="I707" s="74"/>
      <c r="J707" s="103">
        <v>12</v>
      </c>
      <c r="K707" s="74"/>
      <c r="L707" s="76" t="s">
        <v>8697</v>
      </c>
      <c r="M707" s="74"/>
      <c r="N707" s="76"/>
      <c r="O707" s="74"/>
      <c r="P707" s="103">
        <v>167702.5</v>
      </c>
      <c r="Q707" s="74"/>
      <c r="R707" s="76" t="s">
        <v>8961</v>
      </c>
      <c r="S707" s="74"/>
      <c r="T707" s="77">
        <v>46190</v>
      </c>
      <c r="U707" s="74"/>
      <c r="V707" s="76" t="s">
        <v>8044</v>
      </c>
      <c r="W707" s="74"/>
      <c r="X707" s="103">
        <v>167702.5</v>
      </c>
      <c r="Y707" s="74"/>
      <c r="Z707" s="103">
        <v>167702.5</v>
      </c>
      <c r="AA707" s="74"/>
      <c r="AB707" s="76" t="s">
        <v>8361</v>
      </c>
      <c r="AC707" s="74"/>
      <c r="AD707" s="76" t="s">
        <v>8362</v>
      </c>
      <c r="AE707" s="74"/>
      <c r="AF707" s="76" t="s">
        <v>6124</v>
      </c>
      <c r="AG707" s="74"/>
      <c r="AH707" s="76" t="s">
        <v>8363</v>
      </c>
      <c r="AI707" s="74"/>
      <c r="AJ707" s="140">
        <v>0</v>
      </c>
      <c r="AK707" s="140"/>
      <c r="AL707" s="74"/>
      <c r="AM707" s="74"/>
    </row>
    <row r="708" spans="1:39" ht="0.95" customHeight="1">
      <c r="A708" s="74"/>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c r="AA708" s="141"/>
      <c r="AB708" s="141"/>
      <c r="AC708" s="141"/>
      <c r="AD708" s="141"/>
      <c r="AE708" s="141"/>
      <c r="AF708" s="141"/>
      <c r="AG708" s="141"/>
      <c r="AH708" s="141"/>
      <c r="AI708" s="141"/>
      <c r="AJ708" s="141"/>
      <c r="AK708" s="141"/>
      <c r="AL708" s="141"/>
      <c r="AM708" s="74"/>
    </row>
    <row r="709" spans="1:39" ht="12.95" customHeight="1">
      <c r="A709" s="74"/>
      <c r="B709" s="142" t="s">
        <v>8411</v>
      </c>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c r="AA709" s="142"/>
      <c r="AB709" s="142"/>
      <c r="AC709" s="142"/>
      <c r="AD709" s="142"/>
      <c r="AE709" s="142"/>
      <c r="AF709" s="142"/>
      <c r="AG709" s="142"/>
      <c r="AH709" s="142"/>
      <c r="AI709" s="142"/>
      <c r="AJ709" s="142"/>
      <c r="AK709" s="142"/>
      <c r="AL709" s="142"/>
      <c r="AM709" s="74"/>
    </row>
    <row r="710" spans="1:39" ht="12.95" customHeight="1">
      <c r="A710" s="74"/>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c r="AA710" s="142"/>
      <c r="AB710" s="142"/>
      <c r="AC710" s="142"/>
      <c r="AD710" s="142"/>
      <c r="AE710" s="142"/>
      <c r="AF710" s="142"/>
      <c r="AG710" s="142"/>
      <c r="AH710" s="142"/>
      <c r="AI710" s="142"/>
      <c r="AJ710" s="142"/>
      <c r="AK710" s="142"/>
      <c r="AL710" s="142"/>
      <c r="AM710" s="74"/>
    </row>
    <row r="711" spans="1:39" ht="12.95" customHeight="1">
      <c r="A711" s="74"/>
      <c r="B711" s="143" t="s">
        <v>8412</v>
      </c>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43"/>
      <c r="AE711" s="143"/>
      <c r="AF711" s="143"/>
      <c r="AG711" s="143"/>
      <c r="AH711" s="143"/>
      <c r="AI711" s="143"/>
      <c r="AJ711" s="143"/>
      <c r="AK711" s="143"/>
      <c r="AL711" s="143"/>
      <c r="AM711" s="74"/>
    </row>
    <row r="712" spans="1:39" ht="12.95" customHeight="1">
      <c r="A712" s="74"/>
      <c r="B712" s="144" t="s">
        <v>8962</v>
      </c>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44"/>
      <c r="Y712" s="144"/>
      <c r="Z712" s="144"/>
      <c r="AA712" s="144"/>
      <c r="AB712" s="144"/>
      <c r="AC712" s="144"/>
      <c r="AD712" s="144"/>
      <c r="AE712" s="144"/>
      <c r="AF712" s="144"/>
      <c r="AG712" s="144"/>
      <c r="AH712" s="144"/>
      <c r="AI712" s="144"/>
      <c r="AJ712" s="144"/>
      <c r="AK712" s="143" t="s">
        <v>8414</v>
      </c>
      <c r="AL712" s="143"/>
      <c r="AM712" s="74"/>
    </row>
    <row r="713" spans="1:39" ht="17.100000000000001" customHeight="1">
      <c r="A713" s="74"/>
      <c r="B713" s="135" t="s">
        <v>8339</v>
      </c>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c r="AA713" s="135"/>
      <c r="AB713" s="135"/>
      <c r="AC713" s="135"/>
      <c r="AD713" s="135"/>
      <c r="AE713" s="135"/>
      <c r="AF713" s="135"/>
      <c r="AG713" s="135"/>
      <c r="AH713" s="135"/>
      <c r="AI713" s="135"/>
      <c r="AJ713" s="135"/>
      <c r="AK713" s="135"/>
      <c r="AL713" s="135"/>
      <c r="AM713" s="74"/>
    </row>
    <row r="714" spans="1:39" ht="23.1" customHeight="1">
      <c r="A714" s="74"/>
      <c r="B714" s="136" t="s">
        <v>8340</v>
      </c>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c r="AC714" s="136"/>
      <c r="AD714" s="136"/>
      <c r="AE714" s="136"/>
      <c r="AF714" s="136"/>
      <c r="AG714" s="136"/>
      <c r="AH714" s="136"/>
      <c r="AI714" s="136"/>
      <c r="AJ714" s="136"/>
      <c r="AK714" s="136"/>
      <c r="AL714" s="136"/>
      <c r="AM714" s="74"/>
    </row>
    <row r="715" spans="1:39" ht="15.95" customHeight="1">
      <c r="A715" s="74"/>
      <c r="B715" s="137" t="s">
        <v>8341</v>
      </c>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c r="AB715" s="137"/>
      <c r="AC715" s="137"/>
      <c r="AD715" s="137"/>
      <c r="AE715" s="137"/>
      <c r="AF715" s="137"/>
      <c r="AG715" s="137"/>
      <c r="AH715" s="137"/>
      <c r="AI715" s="137"/>
      <c r="AJ715" s="137"/>
      <c r="AK715" s="137"/>
      <c r="AL715" s="137"/>
      <c r="AM715" s="74"/>
    </row>
    <row r="716" spans="1:39" ht="12" customHeight="1">
      <c r="A716" s="74"/>
      <c r="B716" s="138" t="s">
        <v>8342</v>
      </c>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c r="AH716" s="138"/>
      <c r="AI716" s="138"/>
      <c r="AJ716" s="138"/>
      <c r="AK716" s="138"/>
      <c r="AL716" s="138"/>
      <c r="AM716" s="74"/>
    </row>
    <row r="717" spans="1:39" ht="44.1" customHeight="1">
      <c r="A717" s="74"/>
      <c r="B717" s="75" t="s">
        <v>8343</v>
      </c>
      <c r="C717" s="74"/>
      <c r="D717" s="75" t="s">
        <v>8344</v>
      </c>
      <c r="E717" s="74"/>
      <c r="F717" s="75" t="s">
        <v>8345</v>
      </c>
      <c r="G717" s="74"/>
      <c r="H717" s="104" t="s">
        <v>6103</v>
      </c>
      <c r="I717" s="74"/>
      <c r="J717" s="104" t="s">
        <v>8346</v>
      </c>
      <c r="K717" s="74"/>
      <c r="L717" s="75" t="s">
        <v>8347</v>
      </c>
      <c r="M717" s="74"/>
      <c r="N717" s="75" t="s">
        <v>8348</v>
      </c>
      <c r="O717" s="74"/>
      <c r="P717" s="104" t="s">
        <v>8349</v>
      </c>
      <c r="Q717" s="74"/>
      <c r="R717" s="75" t="s">
        <v>8350</v>
      </c>
      <c r="S717" s="74"/>
      <c r="T717" s="75" t="s">
        <v>6100</v>
      </c>
      <c r="U717" s="74"/>
      <c r="V717" s="75" t="s">
        <v>8007</v>
      </c>
      <c r="W717" s="74"/>
      <c r="X717" s="104" t="s">
        <v>8351</v>
      </c>
      <c r="Y717" s="74"/>
      <c r="Z717" s="104" t="s">
        <v>8008</v>
      </c>
      <c r="AA717" s="74"/>
      <c r="AB717" s="75" t="s">
        <v>8352</v>
      </c>
      <c r="AC717" s="74"/>
      <c r="AD717" s="75" t="s">
        <v>8353</v>
      </c>
      <c r="AE717" s="74"/>
      <c r="AF717" s="75" t="s">
        <v>8354</v>
      </c>
      <c r="AG717" s="74"/>
      <c r="AH717" s="75" t="s">
        <v>8355</v>
      </c>
      <c r="AI717" s="74"/>
      <c r="AJ717" s="139" t="s">
        <v>8356</v>
      </c>
      <c r="AK717" s="139"/>
      <c r="AL717" s="74"/>
      <c r="AM717" s="74"/>
    </row>
    <row r="718" spans="1:39" ht="23.1" customHeight="1">
      <c r="A718" s="74"/>
      <c r="B718" s="76" t="s">
        <v>1117</v>
      </c>
      <c r="C718" s="74"/>
      <c r="D718" s="76" t="s">
        <v>8364</v>
      </c>
      <c r="E718" s="74"/>
      <c r="F718" s="76" t="s">
        <v>8374</v>
      </c>
      <c r="G718" s="74"/>
      <c r="H718" s="103">
        <v>2</v>
      </c>
      <c r="I718" s="74"/>
      <c r="J718" s="103">
        <v>8</v>
      </c>
      <c r="K718" s="74"/>
      <c r="L718" s="76" t="s">
        <v>22</v>
      </c>
      <c r="M718" s="74"/>
      <c r="N718" s="76" t="s">
        <v>8582</v>
      </c>
      <c r="O718" s="74"/>
      <c r="P718" s="103">
        <v>1374180</v>
      </c>
      <c r="Q718" s="74"/>
      <c r="R718" s="76" t="s">
        <v>8963</v>
      </c>
      <c r="S718" s="74"/>
      <c r="T718" s="77">
        <v>46192</v>
      </c>
      <c r="U718" s="74"/>
      <c r="V718" s="76" t="s">
        <v>8215</v>
      </c>
      <c r="W718" s="74"/>
      <c r="X718" s="103">
        <v>2061270</v>
      </c>
      <c r="Y718" s="74"/>
      <c r="Z718" s="103">
        <v>2061270</v>
      </c>
      <c r="AA718" s="74"/>
      <c r="AB718" s="76" t="s">
        <v>8361</v>
      </c>
      <c r="AC718" s="74"/>
      <c r="AD718" s="76" t="s">
        <v>8362</v>
      </c>
      <c r="AE718" s="74"/>
      <c r="AF718" s="76" t="s">
        <v>6183</v>
      </c>
      <c r="AG718" s="74"/>
      <c r="AH718" s="76" t="s">
        <v>8363</v>
      </c>
      <c r="AI718" s="74"/>
      <c r="AJ718" s="140">
        <v>0</v>
      </c>
      <c r="AK718" s="140"/>
      <c r="AL718" s="74"/>
      <c r="AM718" s="74"/>
    </row>
    <row r="719" spans="1:39" ht="23.1" customHeight="1">
      <c r="A719" s="74"/>
      <c r="B719" s="76" t="s">
        <v>975</v>
      </c>
      <c r="C719" s="74"/>
      <c r="D719" s="76" t="s">
        <v>8364</v>
      </c>
      <c r="E719" s="74"/>
      <c r="F719" s="76" t="s">
        <v>8964</v>
      </c>
      <c r="G719" s="74"/>
      <c r="H719" s="103">
        <v>1</v>
      </c>
      <c r="I719" s="74"/>
      <c r="J719" s="103">
        <v>4</v>
      </c>
      <c r="K719" s="74"/>
      <c r="L719" s="76" t="s">
        <v>22</v>
      </c>
      <c r="M719" s="74"/>
      <c r="N719" s="76" t="s">
        <v>8582</v>
      </c>
      <c r="O719" s="74"/>
      <c r="P719" s="103">
        <v>687090</v>
      </c>
      <c r="Q719" s="74"/>
      <c r="R719" s="76" t="s">
        <v>8963</v>
      </c>
      <c r="S719" s="74"/>
      <c r="T719" s="77">
        <v>46192</v>
      </c>
      <c r="U719" s="74"/>
      <c r="V719" s="76" t="s">
        <v>8215</v>
      </c>
      <c r="W719" s="74"/>
      <c r="X719" s="103">
        <v>2061270</v>
      </c>
      <c r="Y719" s="74"/>
      <c r="Z719" s="103">
        <v>2061270</v>
      </c>
      <c r="AA719" s="74"/>
      <c r="AB719" s="76" t="s">
        <v>8361</v>
      </c>
      <c r="AC719" s="74"/>
      <c r="AD719" s="76" t="s">
        <v>8362</v>
      </c>
      <c r="AE719" s="74"/>
      <c r="AF719" s="76" t="s">
        <v>6183</v>
      </c>
      <c r="AG719" s="74"/>
      <c r="AH719" s="76" t="s">
        <v>8363</v>
      </c>
      <c r="AI719" s="74"/>
      <c r="AJ719" s="140">
        <v>0</v>
      </c>
      <c r="AK719" s="140"/>
      <c r="AL719" s="74"/>
      <c r="AM719" s="74"/>
    </row>
    <row r="720" spans="1:39" ht="14.1" customHeight="1">
      <c r="A720" s="74"/>
      <c r="B720" s="76" t="s">
        <v>3004</v>
      </c>
      <c r="C720" s="74"/>
      <c r="D720" s="76" t="s">
        <v>8369</v>
      </c>
      <c r="E720" s="74"/>
      <c r="F720" s="76" t="s">
        <v>8370</v>
      </c>
      <c r="G720" s="74"/>
      <c r="H720" s="103">
        <v>2</v>
      </c>
      <c r="I720" s="74"/>
      <c r="J720" s="103">
        <v>2</v>
      </c>
      <c r="K720" s="74"/>
      <c r="L720" s="76" t="s">
        <v>8359</v>
      </c>
      <c r="M720" s="74"/>
      <c r="N720" s="76"/>
      <c r="O720" s="74"/>
      <c r="P720" s="103">
        <v>152070</v>
      </c>
      <c r="Q720" s="74"/>
      <c r="R720" s="76" t="s">
        <v>8965</v>
      </c>
      <c r="S720" s="74"/>
      <c r="T720" s="77">
        <v>46188</v>
      </c>
      <c r="U720" s="74"/>
      <c r="V720" s="76" t="s">
        <v>8260</v>
      </c>
      <c r="W720" s="74"/>
      <c r="X720" s="103">
        <v>608280</v>
      </c>
      <c r="Y720" s="74"/>
      <c r="Z720" s="103">
        <v>608280</v>
      </c>
      <c r="AA720" s="74"/>
      <c r="AB720" s="76" t="s">
        <v>8361</v>
      </c>
      <c r="AC720" s="74"/>
      <c r="AD720" s="76" t="s">
        <v>8362</v>
      </c>
      <c r="AE720" s="74"/>
      <c r="AF720" s="76"/>
      <c r="AG720" s="74"/>
      <c r="AH720" s="76" t="s">
        <v>8363</v>
      </c>
      <c r="AI720" s="74"/>
      <c r="AJ720" s="140">
        <v>0</v>
      </c>
      <c r="AK720" s="140"/>
      <c r="AL720" s="74"/>
      <c r="AM720" s="74"/>
    </row>
    <row r="721" spans="1:39" ht="14.1" customHeight="1">
      <c r="A721" s="74"/>
      <c r="B721" s="76" t="s">
        <v>3006</v>
      </c>
      <c r="C721" s="74"/>
      <c r="D721" s="76" t="s">
        <v>8369</v>
      </c>
      <c r="E721" s="74"/>
      <c r="F721" s="76" t="s">
        <v>8416</v>
      </c>
      <c r="G721" s="74"/>
      <c r="H721" s="103">
        <v>2</v>
      </c>
      <c r="I721" s="74"/>
      <c r="J721" s="103">
        <v>2</v>
      </c>
      <c r="K721" s="74"/>
      <c r="L721" s="76" t="s">
        <v>8359</v>
      </c>
      <c r="M721" s="74"/>
      <c r="N721" s="76"/>
      <c r="O721" s="74"/>
      <c r="P721" s="103">
        <v>152070</v>
      </c>
      <c r="Q721" s="74"/>
      <c r="R721" s="76" t="s">
        <v>8965</v>
      </c>
      <c r="S721" s="74"/>
      <c r="T721" s="77">
        <v>46188</v>
      </c>
      <c r="U721" s="74"/>
      <c r="V721" s="76" t="s">
        <v>8260</v>
      </c>
      <c r="W721" s="74"/>
      <c r="X721" s="103">
        <v>608280</v>
      </c>
      <c r="Y721" s="74"/>
      <c r="Z721" s="103">
        <v>608280</v>
      </c>
      <c r="AA721" s="74"/>
      <c r="AB721" s="76" t="s">
        <v>8361</v>
      </c>
      <c r="AC721" s="74"/>
      <c r="AD721" s="76" t="s">
        <v>8362</v>
      </c>
      <c r="AE721" s="74"/>
      <c r="AF721" s="76"/>
      <c r="AG721" s="74"/>
      <c r="AH721" s="76" t="s">
        <v>8363</v>
      </c>
      <c r="AI721" s="74"/>
      <c r="AJ721" s="140">
        <v>0</v>
      </c>
      <c r="AK721" s="140"/>
      <c r="AL721" s="74"/>
      <c r="AM721" s="74"/>
    </row>
    <row r="722" spans="1:39" ht="14.1" customHeight="1">
      <c r="A722" s="74"/>
      <c r="B722" s="76" t="s">
        <v>3008</v>
      </c>
      <c r="C722" s="74"/>
      <c r="D722" s="76" t="s">
        <v>8369</v>
      </c>
      <c r="E722" s="74"/>
      <c r="F722" s="76" t="s">
        <v>8576</v>
      </c>
      <c r="G722" s="74"/>
      <c r="H722" s="103">
        <v>2</v>
      </c>
      <c r="I722" s="74"/>
      <c r="J722" s="103">
        <v>2</v>
      </c>
      <c r="K722" s="74"/>
      <c r="L722" s="76" t="s">
        <v>8359</v>
      </c>
      <c r="M722" s="74"/>
      <c r="N722" s="76"/>
      <c r="O722" s="74"/>
      <c r="P722" s="103">
        <v>152070</v>
      </c>
      <c r="Q722" s="74"/>
      <c r="R722" s="76" t="s">
        <v>8965</v>
      </c>
      <c r="S722" s="74"/>
      <c r="T722" s="77">
        <v>46188</v>
      </c>
      <c r="U722" s="74"/>
      <c r="V722" s="76" t="s">
        <v>8260</v>
      </c>
      <c r="W722" s="74"/>
      <c r="X722" s="103">
        <v>608280</v>
      </c>
      <c r="Y722" s="74"/>
      <c r="Z722" s="103">
        <v>608280</v>
      </c>
      <c r="AA722" s="74"/>
      <c r="AB722" s="76" t="s">
        <v>8361</v>
      </c>
      <c r="AC722" s="74"/>
      <c r="AD722" s="76" t="s">
        <v>8362</v>
      </c>
      <c r="AE722" s="74"/>
      <c r="AF722" s="76"/>
      <c r="AG722" s="74"/>
      <c r="AH722" s="76" t="s">
        <v>8363</v>
      </c>
      <c r="AI722" s="74"/>
      <c r="AJ722" s="140">
        <v>0</v>
      </c>
      <c r="AK722" s="140"/>
      <c r="AL722" s="74"/>
      <c r="AM722" s="74"/>
    </row>
    <row r="723" spans="1:39" ht="14.1" customHeight="1">
      <c r="A723" s="74"/>
      <c r="B723" s="76" t="s">
        <v>3014</v>
      </c>
      <c r="C723" s="74"/>
      <c r="D723" s="76" t="s">
        <v>8369</v>
      </c>
      <c r="E723" s="74"/>
      <c r="F723" s="76" t="s">
        <v>8945</v>
      </c>
      <c r="G723" s="74"/>
      <c r="H723" s="103">
        <v>2</v>
      </c>
      <c r="I723" s="74"/>
      <c r="J723" s="103">
        <v>2</v>
      </c>
      <c r="K723" s="74"/>
      <c r="L723" s="76" t="s">
        <v>8359</v>
      </c>
      <c r="M723" s="74"/>
      <c r="N723" s="76"/>
      <c r="O723" s="74"/>
      <c r="P723" s="103">
        <v>152070</v>
      </c>
      <c r="Q723" s="74"/>
      <c r="R723" s="76" t="s">
        <v>8965</v>
      </c>
      <c r="S723" s="74"/>
      <c r="T723" s="77">
        <v>46188</v>
      </c>
      <c r="U723" s="74"/>
      <c r="V723" s="76" t="s">
        <v>8260</v>
      </c>
      <c r="W723" s="74"/>
      <c r="X723" s="103">
        <v>608280</v>
      </c>
      <c r="Y723" s="74"/>
      <c r="Z723" s="103">
        <v>608280</v>
      </c>
      <c r="AA723" s="74"/>
      <c r="AB723" s="76" t="s">
        <v>8361</v>
      </c>
      <c r="AC723" s="74"/>
      <c r="AD723" s="76" t="s">
        <v>8362</v>
      </c>
      <c r="AE723" s="74"/>
      <c r="AF723" s="76"/>
      <c r="AG723" s="74"/>
      <c r="AH723" s="76" t="s">
        <v>8363</v>
      </c>
      <c r="AI723" s="74"/>
      <c r="AJ723" s="140">
        <v>0</v>
      </c>
      <c r="AK723" s="140"/>
      <c r="AL723" s="74"/>
      <c r="AM723" s="74"/>
    </row>
    <row r="724" spans="1:39" ht="14.1" customHeight="1">
      <c r="A724" s="74"/>
      <c r="B724" s="76" t="s">
        <v>1775</v>
      </c>
      <c r="C724" s="74"/>
      <c r="D724" s="76" t="s">
        <v>8364</v>
      </c>
      <c r="E724" s="74"/>
      <c r="F724" s="76" t="s">
        <v>8368</v>
      </c>
      <c r="G724" s="74"/>
      <c r="H724" s="103">
        <v>6</v>
      </c>
      <c r="I724" s="74"/>
      <c r="J724" s="103">
        <v>6</v>
      </c>
      <c r="K724" s="74"/>
      <c r="L724" s="76" t="s">
        <v>8359</v>
      </c>
      <c r="M724" s="74"/>
      <c r="N724" s="76"/>
      <c r="O724" s="74"/>
      <c r="P724" s="103">
        <v>553890</v>
      </c>
      <c r="Q724" s="74"/>
      <c r="R724" s="76" t="s">
        <v>8966</v>
      </c>
      <c r="S724" s="74"/>
      <c r="T724" s="77">
        <v>46188</v>
      </c>
      <c r="U724" s="74"/>
      <c r="V724" s="76" t="s">
        <v>8967</v>
      </c>
      <c r="W724" s="74"/>
      <c r="X724" s="103">
        <v>721592.5</v>
      </c>
      <c r="Y724" s="74"/>
      <c r="Z724" s="103">
        <v>721592.5</v>
      </c>
      <c r="AA724" s="74"/>
      <c r="AB724" s="76" t="s">
        <v>8361</v>
      </c>
      <c r="AC724" s="74"/>
      <c r="AD724" s="76" t="s">
        <v>8362</v>
      </c>
      <c r="AE724" s="74"/>
      <c r="AF724" s="76" t="s">
        <v>6128</v>
      </c>
      <c r="AG724" s="74"/>
      <c r="AH724" s="76" t="s">
        <v>8363</v>
      </c>
      <c r="AI724" s="74"/>
      <c r="AJ724" s="140">
        <v>0</v>
      </c>
      <c r="AK724" s="140"/>
      <c r="AL724" s="74"/>
      <c r="AM724" s="74"/>
    </row>
    <row r="725" spans="1:39" ht="14.1" customHeight="1">
      <c r="A725" s="74"/>
      <c r="B725" s="76" t="s">
        <v>2189</v>
      </c>
      <c r="C725" s="74"/>
      <c r="D725" s="76" t="s">
        <v>8364</v>
      </c>
      <c r="E725" s="74"/>
      <c r="F725" s="76" t="s">
        <v>8699</v>
      </c>
      <c r="G725" s="74"/>
      <c r="H725" s="103">
        <v>1</v>
      </c>
      <c r="I725" s="74"/>
      <c r="J725" s="103">
        <v>12</v>
      </c>
      <c r="K725" s="74"/>
      <c r="L725" s="76" t="s">
        <v>8697</v>
      </c>
      <c r="M725" s="74"/>
      <c r="N725" s="76"/>
      <c r="O725" s="74"/>
      <c r="P725" s="103">
        <v>167702.5</v>
      </c>
      <c r="Q725" s="74"/>
      <c r="R725" s="76" t="s">
        <v>8966</v>
      </c>
      <c r="S725" s="74"/>
      <c r="T725" s="77">
        <v>46188</v>
      </c>
      <c r="U725" s="74"/>
      <c r="V725" s="76" t="s">
        <v>8967</v>
      </c>
      <c r="W725" s="74"/>
      <c r="X725" s="103">
        <v>721592.5</v>
      </c>
      <c r="Y725" s="74"/>
      <c r="Z725" s="103">
        <v>721592.5</v>
      </c>
      <c r="AA725" s="74"/>
      <c r="AB725" s="76" t="s">
        <v>8361</v>
      </c>
      <c r="AC725" s="74"/>
      <c r="AD725" s="76" t="s">
        <v>8362</v>
      </c>
      <c r="AE725" s="74"/>
      <c r="AF725" s="76" t="s">
        <v>6128</v>
      </c>
      <c r="AG725" s="74"/>
      <c r="AH725" s="76" t="s">
        <v>8363</v>
      </c>
      <c r="AI725" s="74"/>
      <c r="AJ725" s="140">
        <v>0</v>
      </c>
      <c r="AK725" s="140"/>
      <c r="AL725" s="74"/>
      <c r="AM725" s="74"/>
    </row>
    <row r="726" spans="1:39" ht="14.1" customHeight="1">
      <c r="A726" s="74"/>
      <c r="B726" s="76" t="s">
        <v>1000</v>
      </c>
      <c r="C726" s="74"/>
      <c r="D726" s="76" t="s">
        <v>8364</v>
      </c>
      <c r="E726" s="74"/>
      <c r="F726" s="76" t="s">
        <v>8816</v>
      </c>
      <c r="G726" s="74"/>
      <c r="H726" s="103">
        <v>1</v>
      </c>
      <c r="I726" s="74"/>
      <c r="J726" s="103">
        <v>4</v>
      </c>
      <c r="K726" s="74"/>
      <c r="L726" s="76" t="s">
        <v>22</v>
      </c>
      <c r="M726" s="74"/>
      <c r="N726" s="76" t="s">
        <v>8375</v>
      </c>
      <c r="O726" s="74"/>
      <c r="P726" s="103">
        <v>687090</v>
      </c>
      <c r="Q726" s="74"/>
      <c r="R726" s="76" t="s">
        <v>8968</v>
      </c>
      <c r="S726" s="74"/>
      <c r="T726" s="77">
        <v>46188</v>
      </c>
      <c r="U726" s="74"/>
      <c r="V726" s="76" t="s">
        <v>8016</v>
      </c>
      <c r="W726" s="74"/>
      <c r="X726" s="103">
        <v>687090</v>
      </c>
      <c r="Y726" s="74"/>
      <c r="Z726" s="103">
        <v>687090</v>
      </c>
      <c r="AA726" s="74"/>
      <c r="AB726" s="76" t="s">
        <v>8361</v>
      </c>
      <c r="AC726" s="74"/>
      <c r="AD726" s="76" t="s">
        <v>8362</v>
      </c>
      <c r="AE726" s="74"/>
      <c r="AF726" s="76" t="s">
        <v>6134</v>
      </c>
      <c r="AG726" s="74"/>
      <c r="AH726" s="76" t="s">
        <v>8363</v>
      </c>
      <c r="AI726" s="74"/>
      <c r="AJ726" s="140">
        <v>0</v>
      </c>
      <c r="AK726" s="140"/>
      <c r="AL726" s="74"/>
      <c r="AM726" s="74"/>
    </row>
    <row r="727" spans="1:39" ht="14.1" customHeight="1">
      <c r="A727" s="74"/>
      <c r="B727" s="76" t="s">
        <v>3107</v>
      </c>
      <c r="C727" s="74"/>
      <c r="D727" s="76" t="s">
        <v>8369</v>
      </c>
      <c r="E727" s="74"/>
      <c r="F727" s="76" t="s">
        <v>8658</v>
      </c>
      <c r="G727" s="74"/>
      <c r="H727" s="103">
        <v>2</v>
      </c>
      <c r="I727" s="74"/>
      <c r="J727" s="103">
        <v>2</v>
      </c>
      <c r="K727" s="74"/>
      <c r="L727" s="76" t="s">
        <v>8359</v>
      </c>
      <c r="M727" s="74"/>
      <c r="N727" s="76" t="s">
        <v>8511</v>
      </c>
      <c r="O727" s="74"/>
      <c r="P727" s="103">
        <v>574610</v>
      </c>
      <c r="Q727" s="74"/>
      <c r="R727" s="76" t="s">
        <v>8969</v>
      </c>
      <c r="S727" s="74"/>
      <c r="T727" s="77">
        <v>46188</v>
      </c>
      <c r="U727" s="74"/>
      <c r="V727" s="76" t="s">
        <v>8116</v>
      </c>
      <c r="W727" s="74"/>
      <c r="X727" s="103">
        <v>574610</v>
      </c>
      <c r="Y727" s="74"/>
      <c r="Z727" s="103">
        <v>574610</v>
      </c>
      <c r="AA727" s="74"/>
      <c r="AB727" s="76" t="s">
        <v>8361</v>
      </c>
      <c r="AC727" s="74"/>
      <c r="AD727" s="76" t="s">
        <v>8362</v>
      </c>
      <c r="AE727" s="74"/>
      <c r="AF727" s="76" t="s">
        <v>6128</v>
      </c>
      <c r="AG727" s="74"/>
      <c r="AH727" s="76" t="s">
        <v>8363</v>
      </c>
      <c r="AI727" s="74"/>
      <c r="AJ727" s="140">
        <v>0</v>
      </c>
      <c r="AK727" s="140"/>
      <c r="AL727" s="74"/>
      <c r="AM727" s="74"/>
    </row>
    <row r="728" spans="1:39" ht="14.1" customHeight="1">
      <c r="A728" s="74"/>
      <c r="B728" s="76" t="s">
        <v>1983</v>
      </c>
      <c r="C728" s="74"/>
      <c r="D728" s="76" t="s">
        <v>8364</v>
      </c>
      <c r="E728" s="74"/>
      <c r="F728" s="76" t="s">
        <v>8970</v>
      </c>
      <c r="G728" s="74"/>
      <c r="H728" s="103">
        <v>1</v>
      </c>
      <c r="I728" s="74"/>
      <c r="J728" s="103">
        <v>1</v>
      </c>
      <c r="K728" s="74"/>
      <c r="L728" s="76" t="s">
        <v>8359</v>
      </c>
      <c r="M728" s="74"/>
      <c r="N728" s="76" t="s">
        <v>8971</v>
      </c>
      <c r="O728" s="74"/>
      <c r="P728" s="103">
        <v>362970</v>
      </c>
      <c r="Q728" s="74"/>
      <c r="R728" s="76" t="s">
        <v>8972</v>
      </c>
      <c r="S728" s="74"/>
      <c r="T728" s="77">
        <v>46188</v>
      </c>
      <c r="U728" s="74"/>
      <c r="V728" s="76" t="s">
        <v>8390</v>
      </c>
      <c r="W728" s="74"/>
      <c r="X728" s="103">
        <v>362970</v>
      </c>
      <c r="Y728" s="74"/>
      <c r="Z728" s="103">
        <v>362970</v>
      </c>
      <c r="AA728" s="74"/>
      <c r="AB728" s="76" t="s">
        <v>8361</v>
      </c>
      <c r="AC728" s="74"/>
      <c r="AD728" s="76" t="s">
        <v>8362</v>
      </c>
      <c r="AE728" s="74"/>
      <c r="AF728" s="76" t="s">
        <v>6251</v>
      </c>
      <c r="AG728" s="74"/>
      <c r="AH728" s="76" t="s">
        <v>8363</v>
      </c>
      <c r="AI728" s="74"/>
      <c r="AJ728" s="140">
        <v>0</v>
      </c>
      <c r="AK728" s="140"/>
      <c r="AL728" s="74"/>
      <c r="AM728" s="74"/>
    </row>
    <row r="729" spans="1:39" ht="14.1" customHeight="1">
      <c r="A729" s="74"/>
      <c r="B729" s="76" t="s">
        <v>2726</v>
      </c>
      <c r="C729" s="74"/>
      <c r="D729" s="76" t="s">
        <v>8364</v>
      </c>
      <c r="E729" s="74"/>
      <c r="F729" s="76" t="s">
        <v>8749</v>
      </c>
      <c r="G729" s="74"/>
      <c r="H729" s="103">
        <v>6</v>
      </c>
      <c r="I729" s="74"/>
      <c r="J729" s="103">
        <v>6</v>
      </c>
      <c r="K729" s="74"/>
      <c r="L729" s="76" t="s">
        <v>8359</v>
      </c>
      <c r="M729" s="74"/>
      <c r="N729" s="76"/>
      <c r="O729" s="74"/>
      <c r="P729" s="103">
        <v>320790</v>
      </c>
      <c r="Q729" s="74"/>
      <c r="R729" s="76" t="s">
        <v>8973</v>
      </c>
      <c r="S729" s="74"/>
      <c r="T729" s="77">
        <v>46193</v>
      </c>
      <c r="U729" s="74"/>
      <c r="V729" s="76" t="s">
        <v>8195</v>
      </c>
      <c r="W729" s="74"/>
      <c r="X729" s="103">
        <v>6402942.5</v>
      </c>
      <c r="Y729" s="74"/>
      <c r="Z729" s="103">
        <v>6402942.5</v>
      </c>
      <c r="AA729" s="74"/>
      <c r="AB729" s="76" t="s">
        <v>8361</v>
      </c>
      <c r="AC729" s="74"/>
      <c r="AD729" s="76" t="s">
        <v>8362</v>
      </c>
      <c r="AE729" s="74"/>
      <c r="AF729" s="76" t="s">
        <v>6201</v>
      </c>
      <c r="AG729" s="74"/>
      <c r="AH729" s="76" t="s">
        <v>8363</v>
      </c>
      <c r="AI729" s="74"/>
      <c r="AJ729" s="140">
        <v>0</v>
      </c>
      <c r="AK729" s="140"/>
      <c r="AL729" s="74"/>
      <c r="AM729" s="74"/>
    </row>
    <row r="730" spans="1:39" ht="14.1" customHeight="1">
      <c r="A730" s="74"/>
      <c r="B730" s="76" t="s">
        <v>2673</v>
      </c>
      <c r="C730" s="74"/>
      <c r="D730" s="76" t="s">
        <v>8364</v>
      </c>
      <c r="E730" s="74"/>
      <c r="F730" s="76" t="s">
        <v>8630</v>
      </c>
      <c r="G730" s="74"/>
      <c r="H730" s="103">
        <v>6</v>
      </c>
      <c r="I730" s="74"/>
      <c r="J730" s="103">
        <v>6</v>
      </c>
      <c r="K730" s="74"/>
      <c r="L730" s="76" t="s">
        <v>8359</v>
      </c>
      <c r="M730" s="74"/>
      <c r="N730" s="76"/>
      <c r="O730" s="74"/>
      <c r="P730" s="103">
        <v>571095</v>
      </c>
      <c r="Q730" s="74"/>
      <c r="R730" s="76" t="s">
        <v>8973</v>
      </c>
      <c r="S730" s="74"/>
      <c r="T730" s="77">
        <v>46193</v>
      </c>
      <c r="U730" s="74"/>
      <c r="V730" s="76" t="s">
        <v>8195</v>
      </c>
      <c r="W730" s="74"/>
      <c r="X730" s="103">
        <v>6402942.5</v>
      </c>
      <c r="Y730" s="74"/>
      <c r="Z730" s="103">
        <v>6402942.5</v>
      </c>
      <c r="AA730" s="74"/>
      <c r="AB730" s="76" t="s">
        <v>8361</v>
      </c>
      <c r="AC730" s="74"/>
      <c r="AD730" s="76" t="s">
        <v>8362</v>
      </c>
      <c r="AE730" s="74"/>
      <c r="AF730" s="76" t="s">
        <v>6201</v>
      </c>
      <c r="AG730" s="74"/>
      <c r="AH730" s="76" t="s">
        <v>8363</v>
      </c>
      <c r="AI730" s="74"/>
      <c r="AJ730" s="140">
        <v>0</v>
      </c>
      <c r="AK730" s="140"/>
      <c r="AL730" s="74"/>
      <c r="AM730" s="74"/>
    </row>
    <row r="731" spans="1:39" ht="14.1" customHeight="1">
      <c r="A731" s="74"/>
      <c r="B731" s="76" t="s">
        <v>958</v>
      </c>
      <c r="C731" s="74"/>
      <c r="D731" s="76" t="s">
        <v>8364</v>
      </c>
      <c r="E731" s="74"/>
      <c r="F731" s="76" t="s">
        <v>8610</v>
      </c>
      <c r="G731" s="74"/>
      <c r="H731" s="103">
        <v>2</v>
      </c>
      <c r="I731" s="74"/>
      <c r="J731" s="103">
        <v>8</v>
      </c>
      <c r="K731" s="74"/>
      <c r="L731" s="76" t="s">
        <v>22</v>
      </c>
      <c r="M731" s="74"/>
      <c r="N731" s="76" t="s">
        <v>8392</v>
      </c>
      <c r="O731" s="74"/>
      <c r="P731" s="103">
        <v>1374180</v>
      </c>
      <c r="Q731" s="74"/>
      <c r="R731" s="76" t="s">
        <v>8974</v>
      </c>
      <c r="S731" s="74"/>
      <c r="T731" s="77">
        <v>46189</v>
      </c>
      <c r="U731" s="74"/>
      <c r="V731" s="76" t="s">
        <v>8286</v>
      </c>
      <c r="W731" s="74"/>
      <c r="X731" s="103">
        <v>1374180</v>
      </c>
      <c r="Y731" s="74"/>
      <c r="Z731" s="103">
        <v>1374180</v>
      </c>
      <c r="AA731" s="74"/>
      <c r="AB731" s="76" t="s">
        <v>8361</v>
      </c>
      <c r="AC731" s="74"/>
      <c r="AD731" s="76" t="s">
        <v>8362</v>
      </c>
      <c r="AE731" s="74"/>
      <c r="AF731" s="76" t="s">
        <v>6287</v>
      </c>
      <c r="AG731" s="74"/>
      <c r="AH731" s="76" t="s">
        <v>8363</v>
      </c>
      <c r="AI731" s="74"/>
      <c r="AJ731" s="140">
        <v>0</v>
      </c>
      <c r="AK731" s="140"/>
      <c r="AL731" s="74"/>
      <c r="AM731" s="74"/>
    </row>
    <row r="732" spans="1:39" ht="14.1" customHeight="1">
      <c r="A732" s="74"/>
      <c r="B732" s="76" t="s">
        <v>555</v>
      </c>
      <c r="C732" s="74"/>
      <c r="D732" s="76" t="s">
        <v>8369</v>
      </c>
      <c r="E732" s="74"/>
      <c r="F732" s="76" t="s">
        <v>8502</v>
      </c>
      <c r="G732" s="74"/>
      <c r="H732" s="103">
        <v>1</v>
      </c>
      <c r="I732" s="74"/>
      <c r="J732" s="103">
        <v>4</v>
      </c>
      <c r="K732" s="74"/>
      <c r="L732" s="76" t="s">
        <v>22</v>
      </c>
      <c r="M732" s="74"/>
      <c r="N732" s="76" t="s">
        <v>8854</v>
      </c>
      <c r="O732" s="74"/>
      <c r="P732" s="103">
        <v>385736.1</v>
      </c>
      <c r="Q732" s="74"/>
      <c r="R732" s="76" t="s">
        <v>8855</v>
      </c>
      <c r="S732" s="74"/>
      <c r="T732" s="77">
        <v>46188</v>
      </c>
      <c r="U732" s="74"/>
      <c r="V732" s="76" t="s">
        <v>8326</v>
      </c>
      <c r="W732" s="74"/>
      <c r="X732" s="103">
        <v>1157208.3</v>
      </c>
      <c r="Y732" s="74"/>
      <c r="Z732" s="103">
        <v>1157208.3</v>
      </c>
      <c r="AA732" s="74"/>
      <c r="AB732" s="76" t="s">
        <v>8361</v>
      </c>
      <c r="AC732" s="74"/>
      <c r="AD732" s="76" t="s">
        <v>8362</v>
      </c>
      <c r="AE732" s="74"/>
      <c r="AF732" s="76" t="s">
        <v>6188</v>
      </c>
      <c r="AG732" s="74"/>
      <c r="AH732" s="76" t="s">
        <v>8363</v>
      </c>
      <c r="AI732" s="74"/>
      <c r="AJ732" s="140">
        <v>0</v>
      </c>
      <c r="AK732" s="140"/>
      <c r="AL732" s="74"/>
      <c r="AM732" s="74"/>
    </row>
    <row r="733" spans="1:39" ht="14.1" customHeight="1">
      <c r="A733" s="74"/>
      <c r="B733" s="76" t="s">
        <v>557</v>
      </c>
      <c r="C733" s="74"/>
      <c r="D733" s="76" t="s">
        <v>8369</v>
      </c>
      <c r="E733" s="74"/>
      <c r="F733" s="76" t="s">
        <v>8975</v>
      </c>
      <c r="G733" s="74"/>
      <c r="H733" s="103">
        <v>1</v>
      </c>
      <c r="I733" s="74"/>
      <c r="J733" s="103">
        <v>4</v>
      </c>
      <c r="K733" s="74"/>
      <c r="L733" s="76" t="s">
        <v>22</v>
      </c>
      <c r="M733" s="74"/>
      <c r="N733" s="76" t="s">
        <v>8854</v>
      </c>
      <c r="O733" s="74"/>
      <c r="P733" s="103">
        <v>385736.1</v>
      </c>
      <c r="Q733" s="74"/>
      <c r="R733" s="76" t="s">
        <v>8855</v>
      </c>
      <c r="S733" s="74"/>
      <c r="T733" s="77">
        <v>46188</v>
      </c>
      <c r="U733" s="74"/>
      <c r="V733" s="76" t="s">
        <v>8326</v>
      </c>
      <c r="W733" s="74"/>
      <c r="X733" s="103">
        <v>1157208.3</v>
      </c>
      <c r="Y733" s="74"/>
      <c r="Z733" s="103">
        <v>1157208.3</v>
      </c>
      <c r="AA733" s="74"/>
      <c r="AB733" s="76" t="s">
        <v>8361</v>
      </c>
      <c r="AC733" s="74"/>
      <c r="AD733" s="76" t="s">
        <v>8362</v>
      </c>
      <c r="AE733" s="74"/>
      <c r="AF733" s="76" t="s">
        <v>6188</v>
      </c>
      <c r="AG733" s="74"/>
      <c r="AH733" s="76" t="s">
        <v>8363</v>
      </c>
      <c r="AI733" s="74"/>
      <c r="AJ733" s="140">
        <v>0</v>
      </c>
      <c r="AK733" s="140"/>
      <c r="AL733" s="74"/>
      <c r="AM733" s="74"/>
    </row>
    <row r="734" spans="1:39" ht="14.1" customHeight="1">
      <c r="A734" s="74"/>
      <c r="B734" s="76" t="s">
        <v>3974</v>
      </c>
      <c r="C734" s="74"/>
      <c r="D734" s="76" t="s">
        <v>8369</v>
      </c>
      <c r="E734" s="74"/>
      <c r="F734" s="76" t="s">
        <v>8742</v>
      </c>
      <c r="G734" s="74"/>
      <c r="H734" s="103">
        <v>1</v>
      </c>
      <c r="I734" s="74"/>
      <c r="J734" s="103">
        <v>24</v>
      </c>
      <c r="K734" s="74"/>
      <c r="L734" s="76" t="s">
        <v>22</v>
      </c>
      <c r="M734" s="74"/>
      <c r="N734" s="76"/>
      <c r="O734" s="74"/>
      <c r="P734" s="103">
        <v>799200</v>
      </c>
      <c r="Q734" s="74"/>
      <c r="R734" s="76" t="s">
        <v>8976</v>
      </c>
      <c r="S734" s="74"/>
      <c r="T734" s="77">
        <v>46189</v>
      </c>
      <c r="U734" s="74"/>
      <c r="V734" s="76" t="s">
        <v>8305</v>
      </c>
      <c r="W734" s="74"/>
      <c r="X734" s="103">
        <v>799200</v>
      </c>
      <c r="Y734" s="74"/>
      <c r="Z734" s="103">
        <v>799200</v>
      </c>
      <c r="AA734" s="74"/>
      <c r="AB734" s="76" t="s">
        <v>8361</v>
      </c>
      <c r="AC734" s="74"/>
      <c r="AD734" s="76" t="s">
        <v>8362</v>
      </c>
      <c r="AE734" s="74"/>
      <c r="AF734" s="76" t="s">
        <v>6287</v>
      </c>
      <c r="AG734" s="74"/>
      <c r="AH734" s="76" t="s">
        <v>8363</v>
      </c>
      <c r="AI734" s="74"/>
      <c r="AJ734" s="140">
        <v>0</v>
      </c>
      <c r="AK734" s="140"/>
      <c r="AL734" s="74"/>
      <c r="AM734" s="74"/>
    </row>
    <row r="735" spans="1:39" ht="14.1" customHeight="1">
      <c r="A735" s="74"/>
      <c r="B735" s="76" t="s">
        <v>1723</v>
      </c>
      <c r="C735" s="74"/>
      <c r="D735" s="76" t="s">
        <v>8364</v>
      </c>
      <c r="E735" s="74"/>
      <c r="F735" s="76" t="s">
        <v>8977</v>
      </c>
      <c r="G735" s="74"/>
      <c r="H735" s="103">
        <v>2</v>
      </c>
      <c r="I735" s="74"/>
      <c r="J735" s="103">
        <v>2</v>
      </c>
      <c r="K735" s="74"/>
      <c r="L735" s="76" t="s">
        <v>8359</v>
      </c>
      <c r="M735" s="74"/>
      <c r="N735" s="76" t="s">
        <v>8366</v>
      </c>
      <c r="O735" s="74"/>
      <c r="P735" s="103">
        <v>184630</v>
      </c>
      <c r="Q735" s="74"/>
      <c r="R735" s="76" t="s">
        <v>8978</v>
      </c>
      <c r="S735" s="74"/>
      <c r="T735" s="77">
        <v>46190</v>
      </c>
      <c r="U735" s="74"/>
      <c r="V735" s="76" t="s">
        <v>8014</v>
      </c>
      <c r="W735" s="74"/>
      <c r="X735" s="103">
        <v>2215560</v>
      </c>
      <c r="Y735" s="74"/>
      <c r="Z735" s="103">
        <v>2215560</v>
      </c>
      <c r="AA735" s="74"/>
      <c r="AB735" s="76" t="s">
        <v>8361</v>
      </c>
      <c r="AC735" s="74"/>
      <c r="AD735" s="76" t="s">
        <v>8362</v>
      </c>
      <c r="AE735" s="74"/>
      <c r="AF735" s="76" t="s">
        <v>6134</v>
      </c>
      <c r="AG735" s="74"/>
      <c r="AH735" s="76" t="s">
        <v>8363</v>
      </c>
      <c r="AI735" s="74"/>
      <c r="AJ735" s="140">
        <v>0</v>
      </c>
      <c r="AK735" s="140"/>
      <c r="AL735" s="74"/>
      <c r="AM735" s="74"/>
    </row>
    <row r="736" spans="1:39" ht="14.1" customHeight="1">
      <c r="A736" s="74"/>
      <c r="B736" s="76" t="s">
        <v>1729</v>
      </c>
      <c r="C736" s="74"/>
      <c r="D736" s="76" t="s">
        <v>8364</v>
      </c>
      <c r="E736" s="74"/>
      <c r="F736" s="76" t="s">
        <v>8547</v>
      </c>
      <c r="G736" s="74"/>
      <c r="H736" s="103">
        <v>3</v>
      </c>
      <c r="I736" s="74"/>
      <c r="J736" s="103">
        <v>3</v>
      </c>
      <c r="K736" s="74"/>
      <c r="L736" s="76" t="s">
        <v>8359</v>
      </c>
      <c r="M736" s="74"/>
      <c r="N736" s="76" t="s">
        <v>8366</v>
      </c>
      <c r="O736" s="74"/>
      <c r="P736" s="103">
        <v>276945</v>
      </c>
      <c r="Q736" s="74"/>
      <c r="R736" s="76" t="s">
        <v>8978</v>
      </c>
      <c r="S736" s="74"/>
      <c r="T736" s="77">
        <v>46190</v>
      </c>
      <c r="U736" s="74"/>
      <c r="V736" s="76" t="s">
        <v>8014</v>
      </c>
      <c r="W736" s="74"/>
      <c r="X736" s="103">
        <v>2215560</v>
      </c>
      <c r="Y736" s="74"/>
      <c r="Z736" s="103">
        <v>2215560</v>
      </c>
      <c r="AA736" s="74"/>
      <c r="AB736" s="76" t="s">
        <v>8361</v>
      </c>
      <c r="AC736" s="74"/>
      <c r="AD736" s="76" t="s">
        <v>8362</v>
      </c>
      <c r="AE736" s="74"/>
      <c r="AF736" s="76" t="s">
        <v>6134</v>
      </c>
      <c r="AG736" s="74"/>
      <c r="AH736" s="76" t="s">
        <v>8363</v>
      </c>
      <c r="AI736" s="74"/>
      <c r="AJ736" s="140">
        <v>0</v>
      </c>
      <c r="AK736" s="140"/>
      <c r="AL736" s="74"/>
      <c r="AM736" s="74"/>
    </row>
    <row r="737" spans="1:39" ht="14.1" customHeight="1">
      <c r="A737" s="74"/>
      <c r="B737" s="76" t="s">
        <v>1773</v>
      </c>
      <c r="C737" s="74"/>
      <c r="D737" s="76" t="s">
        <v>8364</v>
      </c>
      <c r="E737" s="74"/>
      <c r="F737" s="76" t="s">
        <v>8652</v>
      </c>
      <c r="G737" s="74"/>
      <c r="H737" s="103">
        <v>2</v>
      </c>
      <c r="I737" s="74"/>
      <c r="J737" s="103">
        <v>2</v>
      </c>
      <c r="K737" s="74"/>
      <c r="L737" s="76" t="s">
        <v>8359</v>
      </c>
      <c r="M737" s="74"/>
      <c r="N737" s="76" t="s">
        <v>8366</v>
      </c>
      <c r="O737" s="74"/>
      <c r="P737" s="103">
        <v>184630</v>
      </c>
      <c r="Q737" s="74"/>
      <c r="R737" s="76" t="s">
        <v>8978</v>
      </c>
      <c r="S737" s="74"/>
      <c r="T737" s="77">
        <v>46190</v>
      </c>
      <c r="U737" s="74"/>
      <c r="V737" s="76" t="s">
        <v>8014</v>
      </c>
      <c r="W737" s="74"/>
      <c r="X737" s="103">
        <v>2215560</v>
      </c>
      <c r="Y737" s="74"/>
      <c r="Z737" s="103">
        <v>2215560</v>
      </c>
      <c r="AA737" s="74"/>
      <c r="AB737" s="76" t="s">
        <v>8361</v>
      </c>
      <c r="AC737" s="74"/>
      <c r="AD737" s="76" t="s">
        <v>8362</v>
      </c>
      <c r="AE737" s="74"/>
      <c r="AF737" s="76" t="s">
        <v>6134</v>
      </c>
      <c r="AG737" s="74"/>
      <c r="AH737" s="76" t="s">
        <v>8363</v>
      </c>
      <c r="AI737" s="74"/>
      <c r="AJ737" s="140">
        <v>0</v>
      </c>
      <c r="AK737" s="140"/>
      <c r="AL737" s="74"/>
      <c r="AM737" s="74"/>
    </row>
    <row r="738" spans="1:39" ht="14.1" customHeight="1">
      <c r="A738" s="74"/>
      <c r="B738" s="76" t="s">
        <v>1765</v>
      </c>
      <c r="C738" s="74"/>
      <c r="D738" s="76" t="s">
        <v>8364</v>
      </c>
      <c r="E738" s="74"/>
      <c r="F738" s="76" t="s">
        <v>8778</v>
      </c>
      <c r="G738" s="74"/>
      <c r="H738" s="103">
        <v>6</v>
      </c>
      <c r="I738" s="74"/>
      <c r="J738" s="103">
        <v>6</v>
      </c>
      <c r="K738" s="74"/>
      <c r="L738" s="76" t="s">
        <v>8359</v>
      </c>
      <c r="M738" s="74"/>
      <c r="N738" s="76" t="s">
        <v>8366</v>
      </c>
      <c r="O738" s="74"/>
      <c r="P738" s="103">
        <v>553890</v>
      </c>
      <c r="Q738" s="74"/>
      <c r="R738" s="76" t="s">
        <v>8978</v>
      </c>
      <c r="S738" s="74"/>
      <c r="T738" s="77">
        <v>46190</v>
      </c>
      <c r="U738" s="74"/>
      <c r="V738" s="76" t="s">
        <v>8014</v>
      </c>
      <c r="W738" s="74"/>
      <c r="X738" s="103">
        <v>2215560</v>
      </c>
      <c r="Y738" s="74"/>
      <c r="Z738" s="103">
        <v>2215560</v>
      </c>
      <c r="AA738" s="74"/>
      <c r="AB738" s="76" t="s">
        <v>8361</v>
      </c>
      <c r="AC738" s="74"/>
      <c r="AD738" s="76" t="s">
        <v>8362</v>
      </c>
      <c r="AE738" s="74"/>
      <c r="AF738" s="76" t="s">
        <v>6134</v>
      </c>
      <c r="AG738" s="74"/>
      <c r="AH738" s="76" t="s">
        <v>8363</v>
      </c>
      <c r="AI738" s="74"/>
      <c r="AJ738" s="140">
        <v>0</v>
      </c>
      <c r="AK738" s="140"/>
      <c r="AL738" s="74"/>
      <c r="AM738" s="74"/>
    </row>
    <row r="739" spans="1:39" ht="14.1" customHeight="1">
      <c r="A739" s="74"/>
      <c r="B739" s="76" t="s">
        <v>1775</v>
      </c>
      <c r="C739" s="74"/>
      <c r="D739" s="76" t="s">
        <v>8364</v>
      </c>
      <c r="E739" s="74"/>
      <c r="F739" s="76" t="s">
        <v>8368</v>
      </c>
      <c r="G739" s="74"/>
      <c r="H739" s="103">
        <v>6</v>
      </c>
      <c r="I739" s="74"/>
      <c r="J739" s="103">
        <v>6</v>
      </c>
      <c r="K739" s="74"/>
      <c r="L739" s="76" t="s">
        <v>8359</v>
      </c>
      <c r="M739" s="74"/>
      <c r="N739" s="76" t="s">
        <v>8366</v>
      </c>
      <c r="O739" s="74"/>
      <c r="P739" s="103">
        <v>553890</v>
      </c>
      <c r="Q739" s="74"/>
      <c r="R739" s="76" t="s">
        <v>8978</v>
      </c>
      <c r="S739" s="74"/>
      <c r="T739" s="77">
        <v>46190</v>
      </c>
      <c r="U739" s="74"/>
      <c r="V739" s="76" t="s">
        <v>8014</v>
      </c>
      <c r="W739" s="74"/>
      <c r="X739" s="103">
        <v>2215560</v>
      </c>
      <c r="Y739" s="74"/>
      <c r="Z739" s="103">
        <v>2215560</v>
      </c>
      <c r="AA739" s="74"/>
      <c r="AB739" s="76" t="s">
        <v>8361</v>
      </c>
      <c r="AC739" s="74"/>
      <c r="AD739" s="76" t="s">
        <v>8362</v>
      </c>
      <c r="AE739" s="74"/>
      <c r="AF739" s="76" t="s">
        <v>6134</v>
      </c>
      <c r="AG739" s="74"/>
      <c r="AH739" s="76" t="s">
        <v>8363</v>
      </c>
      <c r="AI739" s="74"/>
      <c r="AJ739" s="140">
        <v>0</v>
      </c>
      <c r="AK739" s="140"/>
      <c r="AL739" s="74"/>
      <c r="AM739" s="74"/>
    </row>
    <row r="740" spans="1:39" ht="14.1" customHeight="1">
      <c r="A740" s="74"/>
      <c r="B740" s="76" t="s">
        <v>1781</v>
      </c>
      <c r="C740" s="74"/>
      <c r="D740" s="76" t="s">
        <v>8364</v>
      </c>
      <c r="E740" s="74"/>
      <c r="F740" s="76" t="s">
        <v>8979</v>
      </c>
      <c r="G740" s="74"/>
      <c r="H740" s="103">
        <v>3</v>
      </c>
      <c r="I740" s="74"/>
      <c r="J740" s="103">
        <v>3</v>
      </c>
      <c r="K740" s="74"/>
      <c r="L740" s="76" t="s">
        <v>8359</v>
      </c>
      <c r="M740" s="74"/>
      <c r="N740" s="76" t="s">
        <v>8366</v>
      </c>
      <c r="O740" s="74"/>
      <c r="P740" s="103">
        <v>276945</v>
      </c>
      <c r="Q740" s="74"/>
      <c r="R740" s="76" t="s">
        <v>8978</v>
      </c>
      <c r="S740" s="74"/>
      <c r="T740" s="77">
        <v>46190</v>
      </c>
      <c r="U740" s="74"/>
      <c r="V740" s="76" t="s">
        <v>8014</v>
      </c>
      <c r="W740" s="74"/>
      <c r="X740" s="103">
        <v>2215560</v>
      </c>
      <c r="Y740" s="74"/>
      <c r="Z740" s="103">
        <v>2215560</v>
      </c>
      <c r="AA740" s="74"/>
      <c r="AB740" s="76" t="s">
        <v>8361</v>
      </c>
      <c r="AC740" s="74"/>
      <c r="AD740" s="76" t="s">
        <v>8362</v>
      </c>
      <c r="AE740" s="74"/>
      <c r="AF740" s="76" t="s">
        <v>6134</v>
      </c>
      <c r="AG740" s="74"/>
      <c r="AH740" s="76" t="s">
        <v>8363</v>
      </c>
      <c r="AI740" s="74"/>
      <c r="AJ740" s="140">
        <v>0</v>
      </c>
      <c r="AK740" s="140"/>
      <c r="AL740" s="74"/>
      <c r="AM740" s="74"/>
    </row>
    <row r="741" spans="1:39" ht="0.95" customHeight="1">
      <c r="A741" s="74"/>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c r="AA741" s="141"/>
      <c r="AB741" s="141"/>
      <c r="AC741" s="141"/>
      <c r="AD741" s="141"/>
      <c r="AE741" s="141"/>
      <c r="AF741" s="141"/>
      <c r="AG741" s="141"/>
      <c r="AH741" s="141"/>
      <c r="AI741" s="141"/>
      <c r="AJ741" s="141"/>
      <c r="AK741" s="141"/>
      <c r="AL741" s="141"/>
      <c r="AM741" s="74"/>
    </row>
    <row r="742" spans="1:39" ht="12.95" customHeight="1">
      <c r="A742" s="74"/>
      <c r="B742" s="142" t="s">
        <v>8411</v>
      </c>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c r="AA742" s="142"/>
      <c r="AB742" s="142"/>
      <c r="AC742" s="142"/>
      <c r="AD742" s="142"/>
      <c r="AE742" s="142"/>
      <c r="AF742" s="142"/>
      <c r="AG742" s="142"/>
      <c r="AH742" s="142"/>
      <c r="AI742" s="142"/>
      <c r="AJ742" s="142"/>
      <c r="AK742" s="142"/>
      <c r="AL742" s="142"/>
      <c r="AM742" s="74"/>
    </row>
    <row r="743" spans="1:39" ht="12.95" customHeight="1">
      <c r="A743" s="74"/>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c r="AA743" s="142"/>
      <c r="AB743" s="142"/>
      <c r="AC743" s="142"/>
      <c r="AD743" s="142"/>
      <c r="AE743" s="142"/>
      <c r="AF743" s="142"/>
      <c r="AG743" s="142"/>
      <c r="AH743" s="142"/>
      <c r="AI743" s="142"/>
      <c r="AJ743" s="142"/>
      <c r="AK743" s="142"/>
      <c r="AL743" s="142"/>
      <c r="AM743" s="74"/>
    </row>
    <row r="744" spans="1:39" ht="12.95" customHeight="1">
      <c r="A744" s="74"/>
      <c r="B744" s="143" t="s">
        <v>8412</v>
      </c>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43"/>
      <c r="AE744" s="143"/>
      <c r="AF744" s="143"/>
      <c r="AG744" s="143"/>
      <c r="AH744" s="143"/>
      <c r="AI744" s="143"/>
      <c r="AJ744" s="143"/>
      <c r="AK744" s="143"/>
      <c r="AL744" s="143"/>
      <c r="AM744" s="74"/>
    </row>
    <row r="745" spans="1:39" ht="12.95" customHeight="1">
      <c r="A745" s="74"/>
      <c r="B745" s="144" t="s">
        <v>8980</v>
      </c>
      <c r="C745" s="144"/>
      <c r="D745" s="144"/>
      <c r="E745" s="144"/>
      <c r="F745" s="144"/>
      <c r="G745" s="144"/>
      <c r="H745" s="144"/>
      <c r="I745" s="144"/>
      <c r="J745" s="144"/>
      <c r="K745" s="144"/>
      <c r="L745" s="144"/>
      <c r="M745" s="144"/>
      <c r="N745" s="144"/>
      <c r="O745" s="144"/>
      <c r="P745" s="144"/>
      <c r="Q745" s="144"/>
      <c r="R745" s="144"/>
      <c r="S745" s="144"/>
      <c r="T745" s="144"/>
      <c r="U745" s="144"/>
      <c r="V745" s="144"/>
      <c r="W745" s="144"/>
      <c r="X745" s="144"/>
      <c r="Y745" s="144"/>
      <c r="Z745" s="144"/>
      <c r="AA745" s="144"/>
      <c r="AB745" s="144"/>
      <c r="AC745" s="144"/>
      <c r="AD745" s="144"/>
      <c r="AE745" s="144"/>
      <c r="AF745" s="144"/>
      <c r="AG745" s="144"/>
      <c r="AH745" s="144"/>
      <c r="AI745" s="144"/>
      <c r="AJ745" s="144"/>
      <c r="AK745" s="143" t="s">
        <v>8414</v>
      </c>
      <c r="AL745" s="143"/>
      <c r="AM745" s="74"/>
    </row>
    <row r="746" spans="1:39" ht="17.100000000000001" customHeight="1">
      <c r="A746" s="74"/>
      <c r="B746" s="135" t="s">
        <v>8339</v>
      </c>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c r="AA746" s="135"/>
      <c r="AB746" s="135"/>
      <c r="AC746" s="135"/>
      <c r="AD746" s="135"/>
      <c r="AE746" s="135"/>
      <c r="AF746" s="135"/>
      <c r="AG746" s="135"/>
      <c r="AH746" s="135"/>
      <c r="AI746" s="135"/>
      <c r="AJ746" s="135"/>
      <c r="AK746" s="135"/>
      <c r="AL746" s="135"/>
      <c r="AM746" s="74"/>
    </row>
    <row r="747" spans="1:39" ht="23.1" customHeight="1">
      <c r="A747" s="74"/>
      <c r="B747" s="136" t="s">
        <v>8340</v>
      </c>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c r="AC747" s="136"/>
      <c r="AD747" s="136"/>
      <c r="AE747" s="136"/>
      <c r="AF747" s="136"/>
      <c r="AG747" s="136"/>
      <c r="AH747" s="136"/>
      <c r="AI747" s="136"/>
      <c r="AJ747" s="136"/>
      <c r="AK747" s="136"/>
      <c r="AL747" s="136"/>
      <c r="AM747" s="74"/>
    </row>
    <row r="748" spans="1:39" ht="15.95" customHeight="1">
      <c r="A748" s="74"/>
      <c r="B748" s="137" t="s">
        <v>8341</v>
      </c>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c r="AB748" s="137"/>
      <c r="AC748" s="137"/>
      <c r="AD748" s="137"/>
      <c r="AE748" s="137"/>
      <c r="AF748" s="137"/>
      <c r="AG748" s="137"/>
      <c r="AH748" s="137"/>
      <c r="AI748" s="137"/>
      <c r="AJ748" s="137"/>
      <c r="AK748" s="137"/>
      <c r="AL748" s="137"/>
      <c r="AM748" s="74"/>
    </row>
    <row r="749" spans="1:39" ht="12" customHeight="1">
      <c r="A749" s="74"/>
      <c r="B749" s="138" t="s">
        <v>8342</v>
      </c>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c r="AH749" s="138"/>
      <c r="AI749" s="138"/>
      <c r="AJ749" s="138"/>
      <c r="AK749" s="138"/>
      <c r="AL749" s="138"/>
      <c r="AM749" s="74"/>
    </row>
    <row r="750" spans="1:39" ht="44.1" customHeight="1">
      <c r="A750" s="74"/>
      <c r="B750" s="75" t="s">
        <v>8343</v>
      </c>
      <c r="C750" s="74"/>
      <c r="D750" s="75" t="s">
        <v>8344</v>
      </c>
      <c r="E750" s="74"/>
      <c r="F750" s="75" t="s">
        <v>8345</v>
      </c>
      <c r="G750" s="74"/>
      <c r="H750" s="104" t="s">
        <v>6103</v>
      </c>
      <c r="I750" s="74"/>
      <c r="J750" s="104" t="s">
        <v>8346</v>
      </c>
      <c r="K750" s="74"/>
      <c r="L750" s="75" t="s">
        <v>8347</v>
      </c>
      <c r="M750" s="74"/>
      <c r="N750" s="75" t="s">
        <v>8348</v>
      </c>
      <c r="O750" s="74"/>
      <c r="P750" s="104" t="s">
        <v>8349</v>
      </c>
      <c r="Q750" s="74"/>
      <c r="R750" s="75" t="s">
        <v>8350</v>
      </c>
      <c r="S750" s="74"/>
      <c r="T750" s="75" t="s">
        <v>6100</v>
      </c>
      <c r="U750" s="74"/>
      <c r="V750" s="75" t="s">
        <v>8007</v>
      </c>
      <c r="W750" s="74"/>
      <c r="X750" s="104" t="s">
        <v>8351</v>
      </c>
      <c r="Y750" s="74"/>
      <c r="Z750" s="104" t="s">
        <v>8008</v>
      </c>
      <c r="AA750" s="74"/>
      <c r="AB750" s="75" t="s">
        <v>8352</v>
      </c>
      <c r="AC750" s="74"/>
      <c r="AD750" s="75" t="s">
        <v>8353</v>
      </c>
      <c r="AE750" s="74"/>
      <c r="AF750" s="75" t="s">
        <v>8354</v>
      </c>
      <c r="AG750" s="74"/>
      <c r="AH750" s="75" t="s">
        <v>8355</v>
      </c>
      <c r="AI750" s="74"/>
      <c r="AJ750" s="139" t="s">
        <v>8356</v>
      </c>
      <c r="AK750" s="139"/>
      <c r="AL750" s="74"/>
      <c r="AM750" s="74"/>
    </row>
    <row r="751" spans="1:39" ht="14.1" customHeight="1">
      <c r="A751" s="74"/>
      <c r="B751" s="76" t="s">
        <v>1929</v>
      </c>
      <c r="C751" s="74"/>
      <c r="D751" s="76" t="s">
        <v>8364</v>
      </c>
      <c r="E751" s="74"/>
      <c r="F751" s="76" t="s">
        <v>8653</v>
      </c>
      <c r="G751" s="74"/>
      <c r="H751" s="103">
        <v>2</v>
      </c>
      <c r="I751" s="74"/>
      <c r="J751" s="103">
        <v>2</v>
      </c>
      <c r="K751" s="74"/>
      <c r="L751" s="76" t="s">
        <v>8359</v>
      </c>
      <c r="M751" s="74"/>
      <c r="N751" s="76" t="s">
        <v>8366</v>
      </c>
      <c r="O751" s="74"/>
      <c r="P751" s="103">
        <v>184630</v>
      </c>
      <c r="Q751" s="74"/>
      <c r="R751" s="76" t="s">
        <v>8978</v>
      </c>
      <c r="S751" s="74"/>
      <c r="T751" s="77">
        <v>46190</v>
      </c>
      <c r="U751" s="74"/>
      <c r="V751" s="76" t="s">
        <v>8014</v>
      </c>
      <c r="W751" s="74"/>
      <c r="X751" s="103">
        <v>2215560</v>
      </c>
      <c r="Y751" s="74"/>
      <c r="Z751" s="103">
        <v>2215560</v>
      </c>
      <c r="AA751" s="74"/>
      <c r="AB751" s="76" t="s">
        <v>8361</v>
      </c>
      <c r="AC751" s="74"/>
      <c r="AD751" s="76" t="s">
        <v>8362</v>
      </c>
      <c r="AE751" s="74"/>
      <c r="AF751" s="76" t="s">
        <v>6134</v>
      </c>
      <c r="AG751" s="74"/>
      <c r="AH751" s="76" t="s">
        <v>8363</v>
      </c>
      <c r="AI751" s="74"/>
      <c r="AJ751" s="140">
        <v>0</v>
      </c>
      <c r="AK751" s="140"/>
      <c r="AL751" s="74"/>
      <c r="AM751" s="74"/>
    </row>
    <row r="752" spans="1:39" ht="14.1" customHeight="1">
      <c r="A752" s="74"/>
      <c r="B752" s="76" t="s">
        <v>3974</v>
      </c>
      <c r="C752" s="74"/>
      <c r="D752" s="76" t="s">
        <v>8369</v>
      </c>
      <c r="E752" s="74"/>
      <c r="F752" s="76" t="s">
        <v>8742</v>
      </c>
      <c r="G752" s="74"/>
      <c r="H752" s="103">
        <v>6</v>
      </c>
      <c r="I752" s="74"/>
      <c r="J752" s="103">
        <v>6</v>
      </c>
      <c r="K752" s="74"/>
      <c r="L752" s="76" t="s">
        <v>8359</v>
      </c>
      <c r="M752" s="74"/>
      <c r="N752" s="76"/>
      <c r="O752" s="74"/>
      <c r="P752" s="103">
        <v>199800</v>
      </c>
      <c r="Q752" s="74"/>
      <c r="R752" s="76" t="s">
        <v>8981</v>
      </c>
      <c r="S752" s="74"/>
      <c r="T752" s="77">
        <v>46188</v>
      </c>
      <c r="U752" s="74"/>
      <c r="V752" s="76" t="s">
        <v>8260</v>
      </c>
      <c r="W752" s="74"/>
      <c r="X752" s="103">
        <v>199800</v>
      </c>
      <c r="Y752" s="74"/>
      <c r="Z752" s="103">
        <v>199800</v>
      </c>
      <c r="AA752" s="74"/>
      <c r="AB752" s="76" t="s">
        <v>8361</v>
      </c>
      <c r="AC752" s="74"/>
      <c r="AD752" s="76" t="s">
        <v>8362</v>
      </c>
      <c r="AE752" s="74"/>
      <c r="AF752" s="76" t="s">
        <v>6196</v>
      </c>
      <c r="AG752" s="74"/>
      <c r="AH752" s="76" t="s">
        <v>8363</v>
      </c>
      <c r="AI752" s="74"/>
      <c r="AJ752" s="140">
        <v>0</v>
      </c>
      <c r="AK752" s="140"/>
      <c r="AL752" s="74"/>
      <c r="AM752" s="74"/>
    </row>
    <row r="753" spans="1:39" ht="14.1" customHeight="1">
      <c r="A753" s="74"/>
      <c r="B753" s="76" t="s">
        <v>3974</v>
      </c>
      <c r="C753" s="74"/>
      <c r="D753" s="76" t="s">
        <v>8369</v>
      </c>
      <c r="E753" s="74"/>
      <c r="F753" s="76" t="s">
        <v>8742</v>
      </c>
      <c r="G753" s="74"/>
      <c r="H753" s="103">
        <v>8</v>
      </c>
      <c r="I753" s="74"/>
      <c r="J753" s="103">
        <v>8</v>
      </c>
      <c r="K753" s="74"/>
      <c r="L753" s="76" t="s">
        <v>8359</v>
      </c>
      <c r="M753" s="74"/>
      <c r="N753" s="76"/>
      <c r="O753" s="74"/>
      <c r="P753" s="103">
        <v>266400</v>
      </c>
      <c r="Q753" s="74"/>
      <c r="R753" s="76" t="s">
        <v>8982</v>
      </c>
      <c r="S753" s="74"/>
      <c r="T753" s="77">
        <v>46186</v>
      </c>
      <c r="U753" s="74"/>
      <c r="V753" s="76" t="s">
        <v>8182</v>
      </c>
      <c r="W753" s="74"/>
      <c r="X753" s="103">
        <v>266400</v>
      </c>
      <c r="Y753" s="74"/>
      <c r="Z753" s="103">
        <v>266400</v>
      </c>
      <c r="AA753" s="74"/>
      <c r="AB753" s="76" t="s">
        <v>8361</v>
      </c>
      <c r="AC753" s="74"/>
      <c r="AD753" s="76" t="s">
        <v>8362</v>
      </c>
      <c r="AE753" s="74"/>
      <c r="AF753" s="76" t="s">
        <v>6239</v>
      </c>
      <c r="AG753" s="74"/>
      <c r="AH753" s="76" t="s">
        <v>8363</v>
      </c>
      <c r="AI753" s="74"/>
      <c r="AJ753" s="140">
        <v>0</v>
      </c>
      <c r="AK753" s="140"/>
      <c r="AL753" s="74"/>
      <c r="AM753" s="74"/>
    </row>
    <row r="754" spans="1:39" ht="23.1" customHeight="1">
      <c r="A754" s="74"/>
      <c r="B754" s="76" t="s">
        <v>765</v>
      </c>
      <c r="C754" s="74"/>
      <c r="D754" s="76" t="s">
        <v>8387</v>
      </c>
      <c r="E754" s="74"/>
      <c r="F754" s="76" t="s">
        <v>8604</v>
      </c>
      <c r="G754" s="74"/>
      <c r="H754" s="103">
        <v>10</v>
      </c>
      <c r="I754" s="74"/>
      <c r="J754" s="103">
        <v>10</v>
      </c>
      <c r="K754" s="74"/>
      <c r="L754" s="76" t="s">
        <v>147</v>
      </c>
      <c r="M754" s="74"/>
      <c r="N754" s="76" t="s">
        <v>8740</v>
      </c>
      <c r="O754" s="74"/>
      <c r="P754" s="103">
        <v>2640875</v>
      </c>
      <c r="Q754" s="74"/>
      <c r="R754" s="76" t="s">
        <v>8983</v>
      </c>
      <c r="S754" s="74"/>
      <c r="T754" s="77">
        <v>46188</v>
      </c>
      <c r="U754" s="74"/>
      <c r="V754" s="76" t="s">
        <v>8430</v>
      </c>
      <c r="W754" s="74"/>
      <c r="X754" s="103">
        <v>2640875</v>
      </c>
      <c r="Y754" s="74"/>
      <c r="Z754" s="103">
        <v>2640875</v>
      </c>
      <c r="AA754" s="74"/>
      <c r="AB754" s="76" t="s">
        <v>8361</v>
      </c>
      <c r="AC754" s="74"/>
      <c r="AD754" s="76" t="s">
        <v>8362</v>
      </c>
      <c r="AE754" s="74"/>
      <c r="AF754" s="76" t="s">
        <v>6201</v>
      </c>
      <c r="AG754" s="74"/>
      <c r="AH754" s="76" t="s">
        <v>8363</v>
      </c>
      <c r="AI754" s="74"/>
      <c r="AJ754" s="140">
        <v>0</v>
      </c>
      <c r="AK754" s="140"/>
      <c r="AL754" s="74"/>
      <c r="AM754" s="74"/>
    </row>
    <row r="755" spans="1:39" ht="14.1" customHeight="1">
      <c r="A755" s="74"/>
      <c r="B755" s="76" t="s">
        <v>3974</v>
      </c>
      <c r="C755" s="74"/>
      <c r="D755" s="76" t="s">
        <v>8369</v>
      </c>
      <c r="E755" s="74"/>
      <c r="F755" s="76" t="s">
        <v>8742</v>
      </c>
      <c r="G755" s="74"/>
      <c r="H755" s="103">
        <v>1</v>
      </c>
      <c r="I755" s="74"/>
      <c r="J755" s="103">
        <v>24</v>
      </c>
      <c r="K755" s="74"/>
      <c r="L755" s="76" t="s">
        <v>22</v>
      </c>
      <c r="M755" s="74"/>
      <c r="N755" s="76"/>
      <c r="O755" s="74"/>
      <c r="P755" s="103">
        <v>799200</v>
      </c>
      <c r="Q755" s="74"/>
      <c r="R755" s="76" t="s">
        <v>8984</v>
      </c>
      <c r="S755" s="74"/>
      <c r="T755" s="77">
        <v>46191</v>
      </c>
      <c r="U755" s="74"/>
      <c r="V755" s="76" t="s">
        <v>8641</v>
      </c>
      <c r="W755" s="74"/>
      <c r="X755" s="103">
        <v>799200</v>
      </c>
      <c r="Y755" s="74"/>
      <c r="Z755" s="103">
        <v>799200</v>
      </c>
      <c r="AA755" s="74"/>
      <c r="AB755" s="76" t="s">
        <v>8361</v>
      </c>
      <c r="AC755" s="74"/>
      <c r="AD755" s="76" t="s">
        <v>8362</v>
      </c>
      <c r="AE755" s="74"/>
      <c r="AF755" s="76" t="s">
        <v>6188</v>
      </c>
      <c r="AG755" s="74"/>
      <c r="AH755" s="76" t="s">
        <v>8363</v>
      </c>
      <c r="AI755" s="74"/>
      <c r="AJ755" s="140">
        <v>0</v>
      </c>
      <c r="AK755" s="140"/>
      <c r="AL755" s="74"/>
      <c r="AM755" s="74"/>
    </row>
    <row r="756" spans="1:39" ht="14.1" customHeight="1">
      <c r="A756" s="74"/>
      <c r="B756" s="76" t="s">
        <v>1875</v>
      </c>
      <c r="C756" s="74"/>
      <c r="D756" s="76" t="s">
        <v>8364</v>
      </c>
      <c r="E756" s="74"/>
      <c r="F756" s="76" t="s">
        <v>8721</v>
      </c>
      <c r="G756" s="74"/>
      <c r="H756" s="103">
        <v>2</v>
      </c>
      <c r="I756" s="74"/>
      <c r="J756" s="103">
        <v>2</v>
      </c>
      <c r="K756" s="74"/>
      <c r="L756" s="76" t="s">
        <v>8359</v>
      </c>
      <c r="M756" s="74"/>
      <c r="N756" s="76"/>
      <c r="O756" s="74"/>
      <c r="P756" s="103">
        <v>184630</v>
      </c>
      <c r="Q756" s="74"/>
      <c r="R756" s="76" t="s">
        <v>8985</v>
      </c>
      <c r="S756" s="74"/>
      <c r="T756" s="77">
        <v>46189</v>
      </c>
      <c r="U756" s="74"/>
      <c r="V756" s="76" t="s">
        <v>8038</v>
      </c>
      <c r="W756" s="74"/>
      <c r="X756" s="103">
        <v>184630</v>
      </c>
      <c r="Y756" s="74"/>
      <c r="Z756" s="103">
        <v>184630</v>
      </c>
      <c r="AA756" s="74"/>
      <c r="AB756" s="76" t="s">
        <v>8361</v>
      </c>
      <c r="AC756" s="74"/>
      <c r="AD756" s="76" t="s">
        <v>8362</v>
      </c>
      <c r="AE756" s="74"/>
      <c r="AF756" s="76" t="s">
        <v>6124</v>
      </c>
      <c r="AG756" s="74"/>
      <c r="AH756" s="76" t="s">
        <v>8363</v>
      </c>
      <c r="AI756" s="74"/>
      <c r="AJ756" s="140">
        <v>0</v>
      </c>
      <c r="AK756" s="140"/>
      <c r="AL756" s="74"/>
      <c r="AM756" s="74"/>
    </row>
    <row r="757" spans="1:39" ht="14.1" customHeight="1">
      <c r="A757" s="74"/>
      <c r="B757" s="76" t="s">
        <v>1729</v>
      </c>
      <c r="C757" s="74"/>
      <c r="D757" s="76" t="s">
        <v>8364</v>
      </c>
      <c r="E757" s="74"/>
      <c r="F757" s="76" t="s">
        <v>8547</v>
      </c>
      <c r="G757" s="74"/>
      <c r="H757" s="103">
        <v>6</v>
      </c>
      <c r="I757" s="74"/>
      <c r="J757" s="103">
        <v>6</v>
      </c>
      <c r="K757" s="74"/>
      <c r="L757" s="76" t="s">
        <v>8359</v>
      </c>
      <c r="M757" s="74"/>
      <c r="N757" s="76" t="s">
        <v>8433</v>
      </c>
      <c r="O757" s="74"/>
      <c r="P757" s="103">
        <v>553890</v>
      </c>
      <c r="Q757" s="74"/>
      <c r="R757" s="76" t="s">
        <v>8986</v>
      </c>
      <c r="S757" s="74"/>
      <c r="T757" s="77">
        <v>46186</v>
      </c>
      <c r="U757" s="74"/>
      <c r="V757" s="76" t="s">
        <v>8987</v>
      </c>
      <c r="W757" s="74"/>
      <c r="X757" s="103">
        <v>3323340</v>
      </c>
      <c r="Y757" s="74"/>
      <c r="Z757" s="103">
        <v>3323340</v>
      </c>
      <c r="AA757" s="74"/>
      <c r="AB757" s="76" t="s">
        <v>8361</v>
      </c>
      <c r="AC757" s="74"/>
      <c r="AD757" s="76" t="s">
        <v>8362</v>
      </c>
      <c r="AE757" s="74"/>
      <c r="AF757" s="76" t="s">
        <v>8436</v>
      </c>
      <c r="AG757" s="74"/>
      <c r="AH757" s="76" t="s">
        <v>8363</v>
      </c>
      <c r="AI757" s="74"/>
      <c r="AJ757" s="140">
        <v>0</v>
      </c>
      <c r="AK757" s="140"/>
      <c r="AL757" s="74"/>
      <c r="AM757" s="74"/>
    </row>
    <row r="758" spans="1:39" ht="14.1" customHeight="1">
      <c r="A758" s="74"/>
      <c r="B758" s="76" t="s">
        <v>1737</v>
      </c>
      <c r="C758" s="74"/>
      <c r="D758" s="76" t="s">
        <v>8364</v>
      </c>
      <c r="E758" s="74"/>
      <c r="F758" s="76" t="s">
        <v>8490</v>
      </c>
      <c r="G758" s="74"/>
      <c r="H758" s="103">
        <v>6</v>
      </c>
      <c r="I758" s="74"/>
      <c r="J758" s="103">
        <v>6</v>
      </c>
      <c r="K758" s="74"/>
      <c r="L758" s="76" t="s">
        <v>8359</v>
      </c>
      <c r="M758" s="74"/>
      <c r="N758" s="76" t="s">
        <v>8433</v>
      </c>
      <c r="O758" s="74"/>
      <c r="P758" s="103">
        <v>553890</v>
      </c>
      <c r="Q758" s="74"/>
      <c r="R758" s="76" t="s">
        <v>8986</v>
      </c>
      <c r="S758" s="74"/>
      <c r="T758" s="77">
        <v>46186</v>
      </c>
      <c r="U758" s="74"/>
      <c r="V758" s="76" t="s">
        <v>8987</v>
      </c>
      <c r="W758" s="74"/>
      <c r="X758" s="103">
        <v>3323340</v>
      </c>
      <c r="Y758" s="74"/>
      <c r="Z758" s="103">
        <v>3323340</v>
      </c>
      <c r="AA758" s="74"/>
      <c r="AB758" s="76" t="s">
        <v>8361</v>
      </c>
      <c r="AC758" s="74"/>
      <c r="AD758" s="76" t="s">
        <v>8362</v>
      </c>
      <c r="AE758" s="74"/>
      <c r="AF758" s="76" t="s">
        <v>8436</v>
      </c>
      <c r="AG758" s="74"/>
      <c r="AH758" s="76" t="s">
        <v>8363</v>
      </c>
      <c r="AI758" s="74"/>
      <c r="AJ758" s="140">
        <v>0</v>
      </c>
      <c r="AK758" s="140"/>
      <c r="AL758" s="74"/>
      <c r="AM758" s="74"/>
    </row>
    <row r="759" spans="1:39" ht="14.1" customHeight="1">
      <c r="A759" s="74"/>
      <c r="B759" s="76" t="s">
        <v>1761</v>
      </c>
      <c r="C759" s="74"/>
      <c r="D759" s="76" t="s">
        <v>8364</v>
      </c>
      <c r="E759" s="74"/>
      <c r="F759" s="76" t="s">
        <v>8492</v>
      </c>
      <c r="G759" s="74"/>
      <c r="H759" s="103">
        <v>6</v>
      </c>
      <c r="I759" s="74"/>
      <c r="J759" s="103">
        <v>6</v>
      </c>
      <c r="K759" s="74"/>
      <c r="L759" s="76" t="s">
        <v>8359</v>
      </c>
      <c r="M759" s="74"/>
      <c r="N759" s="76" t="s">
        <v>8433</v>
      </c>
      <c r="O759" s="74"/>
      <c r="P759" s="103">
        <v>553890</v>
      </c>
      <c r="Q759" s="74"/>
      <c r="R759" s="76" t="s">
        <v>8986</v>
      </c>
      <c r="S759" s="74"/>
      <c r="T759" s="77">
        <v>46186</v>
      </c>
      <c r="U759" s="74"/>
      <c r="V759" s="76" t="s">
        <v>8987</v>
      </c>
      <c r="W759" s="74"/>
      <c r="X759" s="103">
        <v>3323340</v>
      </c>
      <c r="Y759" s="74"/>
      <c r="Z759" s="103">
        <v>3323340</v>
      </c>
      <c r="AA759" s="74"/>
      <c r="AB759" s="76" t="s">
        <v>8361</v>
      </c>
      <c r="AC759" s="74"/>
      <c r="AD759" s="76" t="s">
        <v>8362</v>
      </c>
      <c r="AE759" s="74"/>
      <c r="AF759" s="76" t="s">
        <v>8436</v>
      </c>
      <c r="AG759" s="74"/>
      <c r="AH759" s="76" t="s">
        <v>8363</v>
      </c>
      <c r="AI759" s="74"/>
      <c r="AJ759" s="140">
        <v>0</v>
      </c>
      <c r="AK759" s="140"/>
      <c r="AL759" s="74"/>
      <c r="AM759" s="74"/>
    </row>
    <row r="760" spans="1:39" ht="14.1" customHeight="1">
      <c r="A760" s="74"/>
      <c r="B760" s="76" t="s">
        <v>1825</v>
      </c>
      <c r="C760" s="74"/>
      <c r="D760" s="76" t="s">
        <v>8364</v>
      </c>
      <c r="E760" s="74"/>
      <c r="F760" s="76" t="s">
        <v>8665</v>
      </c>
      <c r="G760" s="74"/>
      <c r="H760" s="103">
        <v>6</v>
      </c>
      <c r="I760" s="74"/>
      <c r="J760" s="103">
        <v>6</v>
      </c>
      <c r="K760" s="74"/>
      <c r="L760" s="76" t="s">
        <v>8359</v>
      </c>
      <c r="M760" s="74"/>
      <c r="N760" s="76" t="s">
        <v>8433</v>
      </c>
      <c r="O760" s="74"/>
      <c r="P760" s="103">
        <v>553890</v>
      </c>
      <c r="Q760" s="74"/>
      <c r="R760" s="76" t="s">
        <v>8986</v>
      </c>
      <c r="S760" s="74"/>
      <c r="T760" s="77">
        <v>46186</v>
      </c>
      <c r="U760" s="74"/>
      <c r="V760" s="76" t="s">
        <v>8987</v>
      </c>
      <c r="W760" s="74"/>
      <c r="X760" s="103">
        <v>3323340</v>
      </c>
      <c r="Y760" s="74"/>
      <c r="Z760" s="103">
        <v>3323340</v>
      </c>
      <c r="AA760" s="74"/>
      <c r="AB760" s="76" t="s">
        <v>8361</v>
      </c>
      <c r="AC760" s="74"/>
      <c r="AD760" s="76" t="s">
        <v>8362</v>
      </c>
      <c r="AE760" s="74"/>
      <c r="AF760" s="76" t="s">
        <v>8436</v>
      </c>
      <c r="AG760" s="74"/>
      <c r="AH760" s="76" t="s">
        <v>8363</v>
      </c>
      <c r="AI760" s="74"/>
      <c r="AJ760" s="140">
        <v>0</v>
      </c>
      <c r="AK760" s="140"/>
      <c r="AL760" s="74"/>
      <c r="AM760" s="74"/>
    </row>
    <row r="761" spans="1:39" ht="14.1" customHeight="1">
      <c r="A761" s="74"/>
      <c r="B761" s="76" t="s">
        <v>1887</v>
      </c>
      <c r="C761" s="74"/>
      <c r="D761" s="76" t="s">
        <v>8364</v>
      </c>
      <c r="E761" s="74"/>
      <c r="F761" s="76" t="s">
        <v>8588</v>
      </c>
      <c r="G761" s="74"/>
      <c r="H761" s="103">
        <v>6</v>
      </c>
      <c r="I761" s="74"/>
      <c r="J761" s="103">
        <v>6</v>
      </c>
      <c r="K761" s="74"/>
      <c r="L761" s="76" t="s">
        <v>8359</v>
      </c>
      <c r="M761" s="74"/>
      <c r="N761" s="76" t="s">
        <v>8433</v>
      </c>
      <c r="O761" s="74"/>
      <c r="P761" s="103">
        <v>553890</v>
      </c>
      <c r="Q761" s="74"/>
      <c r="R761" s="76" t="s">
        <v>8986</v>
      </c>
      <c r="S761" s="74"/>
      <c r="T761" s="77">
        <v>46186</v>
      </c>
      <c r="U761" s="74"/>
      <c r="V761" s="76" t="s">
        <v>8987</v>
      </c>
      <c r="W761" s="74"/>
      <c r="X761" s="103">
        <v>3323340</v>
      </c>
      <c r="Y761" s="74"/>
      <c r="Z761" s="103">
        <v>3323340</v>
      </c>
      <c r="AA761" s="74"/>
      <c r="AB761" s="76" t="s">
        <v>8361</v>
      </c>
      <c r="AC761" s="74"/>
      <c r="AD761" s="76" t="s">
        <v>8362</v>
      </c>
      <c r="AE761" s="74"/>
      <c r="AF761" s="76" t="s">
        <v>8436</v>
      </c>
      <c r="AG761" s="74"/>
      <c r="AH761" s="76" t="s">
        <v>8363</v>
      </c>
      <c r="AI761" s="74"/>
      <c r="AJ761" s="140">
        <v>0</v>
      </c>
      <c r="AK761" s="140"/>
      <c r="AL761" s="74"/>
      <c r="AM761" s="74"/>
    </row>
    <row r="762" spans="1:39" ht="14.1" customHeight="1">
      <c r="A762" s="74"/>
      <c r="B762" s="76" t="s">
        <v>1944</v>
      </c>
      <c r="C762" s="74"/>
      <c r="D762" s="76" t="s">
        <v>8364</v>
      </c>
      <c r="E762" s="74"/>
      <c r="F762" s="76" t="s">
        <v>8493</v>
      </c>
      <c r="G762" s="74"/>
      <c r="H762" s="103">
        <v>6</v>
      </c>
      <c r="I762" s="74"/>
      <c r="J762" s="103">
        <v>6</v>
      </c>
      <c r="K762" s="74"/>
      <c r="L762" s="76" t="s">
        <v>8359</v>
      </c>
      <c r="M762" s="74"/>
      <c r="N762" s="76" t="s">
        <v>8433</v>
      </c>
      <c r="O762" s="74"/>
      <c r="P762" s="103">
        <v>553890</v>
      </c>
      <c r="Q762" s="74"/>
      <c r="R762" s="76" t="s">
        <v>8986</v>
      </c>
      <c r="S762" s="74"/>
      <c r="T762" s="77">
        <v>46186</v>
      </c>
      <c r="U762" s="74"/>
      <c r="V762" s="76" t="s">
        <v>8987</v>
      </c>
      <c r="W762" s="74"/>
      <c r="X762" s="103">
        <v>3323340</v>
      </c>
      <c r="Y762" s="74"/>
      <c r="Z762" s="103">
        <v>3323340</v>
      </c>
      <c r="AA762" s="74"/>
      <c r="AB762" s="76" t="s">
        <v>8361</v>
      </c>
      <c r="AC762" s="74"/>
      <c r="AD762" s="76" t="s">
        <v>8362</v>
      </c>
      <c r="AE762" s="74"/>
      <c r="AF762" s="76" t="s">
        <v>8436</v>
      </c>
      <c r="AG762" s="74"/>
      <c r="AH762" s="76" t="s">
        <v>8363</v>
      </c>
      <c r="AI762" s="74"/>
      <c r="AJ762" s="140">
        <v>0</v>
      </c>
      <c r="AK762" s="140"/>
      <c r="AL762" s="74"/>
      <c r="AM762" s="74"/>
    </row>
    <row r="763" spans="1:39" ht="23.1" customHeight="1">
      <c r="A763" s="74"/>
      <c r="B763" s="76" t="s">
        <v>741</v>
      </c>
      <c r="C763" s="74"/>
      <c r="D763" s="76" t="s">
        <v>8387</v>
      </c>
      <c r="E763" s="74"/>
      <c r="F763" s="76" t="s">
        <v>8558</v>
      </c>
      <c r="G763" s="74"/>
      <c r="H763" s="103">
        <v>1</v>
      </c>
      <c r="I763" s="74"/>
      <c r="J763" s="103">
        <v>1</v>
      </c>
      <c r="K763" s="74"/>
      <c r="L763" s="76" t="s">
        <v>147</v>
      </c>
      <c r="M763" s="74"/>
      <c r="N763" s="76"/>
      <c r="O763" s="74"/>
      <c r="P763" s="103">
        <v>264087.5</v>
      </c>
      <c r="Q763" s="74"/>
      <c r="R763" s="76" t="s">
        <v>8988</v>
      </c>
      <c r="S763" s="74"/>
      <c r="T763" s="77">
        <v>46188</v>
      </c>
      <c r="U763" s="74"/>
      <c r="V763" s="76" t="s">
        <v>8013</v>
      </c>
      <c r="W763" s="74"/>
      <c r="X763" s="103">
        <v>264087.5</v>
      </c>
      <c r="Y763" s="74"/>
      <c r="Z763" s="103">
        <v>264087.5</v>
      </c>
      <c r="AA763" s="74"/>
      <c r="AB763" s="76" t="s">
        <v>8361</v>
      </c>
      <c r="AC763" s="74"/>
      <c r="AD763" s="76" t="s">
        <v>8362</v>
      </c>
      <c r="AE763" s="74"/>
      <c r="AF763" s="76" t="s">
        <v>6134</v>
      </c>
      <c r="AG763" s="74"/>
      <c r="AH763" s="76" t="s">
        <v>8363</v>
      </c>
      <c r="AI763" s="74"/>
      <c r="AJ763" s="140">
        <v>0</v>
      </c>
      <c r="AK763" s="140"/>
      <c r="AL763" s="74"/>
      <c r="AM763" s="74"/>
    </row>
    <row r="764" spans="1:39" ht="14.1" customHeight="1">
      <c r="A764" s="74"/>
      <c r="B764" s="76" t="s">
        <v>1025</v>
      </c>
      <c r="C764" s="74"/>
      <c r="D764" s="76" t="s">
        <v>8364</v>
      </c>
      <c r="E764" s="74"/>
      <c r="F764" s="76" t="s">
        <v>8648</v>
      </c>
      <c r="G764" s="74"/>
      <c r="H764" s="103">
        <v>2</v>
      </c>
      <c r="I764" s="74"/>
      <c r="J764" s="103">
        <v>2</v>
      </c>
      <c r="K764" s="74"/>
      <c r="L764" s="76" t="s">
        <v>8359</v>
      </c>
      <c r="M764" s="74"/>
      <c r="N764" s="76"/>
      <c r="O764" s="74"/>
      <c r="P764" s="103">
        <v>343545</v>
      </c>
      <c r="Q764" s="74"/>
      <c r="R764" s="76" t="s">
        <v>8989</v>
      </c>
      <c r="S764" s="74"/>
      <c r="T764" s="77">
        <v>46188</v>
      </c>
      <c r="U764" s="74"/>
      <c r="V764" s="76" t="s">
        <v>8313</v>
      </c>
      <c r="W764" s="74"/>
      <c r="X764" s="103">
        <v>343545</v>
      </c>
      <c r="Y764" s="74"/>
      <c r="Z764" s="103">
        <v>343545</v>
      </c>
      <c r="AA764" s="74"/>
      <c r="AB764" s="76" t="s">
        <v>8361</v>
      </c>
      <c r="AC764" s="74"/>
      <c r="AD764" s="76" t="s">
        <v>8362</v>
      </c>
      <c r="AE764" s="74"/>
      <c r="AF764" s="76" t="s">
        <v>6287</v>
      </c>
      <c r="AG764" s="74"/>
      <c r="AH764" s="76" t="s">
        <v>8363</v>
      </c>
      <c r="AI764" s="74"/>
      <c r="AJ764" s="140">
        <v>0</v>
      </c>
      <c r="AK764" s="140"/>
      <c r="AL764" s="74"/>
      <c r="AM764" s="74"/>
    </row>
    <row r="765" spans="1:39" ht="14.1" customHeight="1">
      <c r="A765" s="74"/>
      <c r="B765" s="76" t="s">
        <v>1813</v>
      </c>
      <c r="C765" s="74"/>
      <c r="D765" s="76" t="s">
        <v>8364</v>
      </c>
      <c r="E765" s="74"/>
      <c r="F765" s="76" t="s">
        <v>8475</v>
      </c>
      <c r="G765" s="74"/>
      <c r="H765" s="103">
        <v>5</v>
      </c>
      <c r="I765" s="74"/>
      <c r="J765" s="103">
        <v>5</v>
      </c>
      <c r="K765" s="74"/>
      <c r="L765" s="76" t="s">
        <v>8359</v>
      </c>
      <c r="M765" s="74"/>
      <c r="N765" s="76" t="s">
        <v>8462</v>
      </c>
      <c r="O765" s="74"/>
      <c r="P765" s="103">
        <v>461575</v>
      </c>
      <c r="Q765" s="74"/>
      <c r="R765" s="76" t="s">
        <v>8990</v>
      </c>
      <c r="S765" s="74"/>
      <c r="T765" s="77">
        <v>46189</v>
      </c>
      <c r="U765" s="74"/>
      <c r="V765" s="76" t="s">
        <v>8052</v>
      </c>
      <c r="W765" s="74"/>
      <c r="X765" s="103">
        <v>923150</v>
      </c>
      <c r="Y765" s="74"/>
      <c r="Z765" s="103">
        <v>923150</v>
      </c>
      <c r="AA765" s="74"/>
      <c r="AB765" s="76" t="s">
        <v>8361</v>
      </c>
      <c r="AC765" s="74"/>
      <c r="AD765" s="76" t="s">
        <v>8362</v>
      </c>
      <c r="AE765" s="74"/>
      <c r="AF765" s="76" t="s">
        <v>8718</v>
      </c>
      <c r="AG765" s="74"/>
      <c r="AH765" s="76" t="s">
        <v>8363</v>
      </c>
      <c r="AI765" s="74"/>
      <c r="AJ765" s="140">
        <v>0</v>
      </c>
      <c r="AK765" s="140"/>
      <c r="AL765" s="74"/>
      <c r="AM765" s="74"/>
    </row>
    <row r="766" spans="1:39" ht="14.1" customHeight="1">
      <c r="A766" s="74"/>
      <c r="B766" s="76" t="s">
        <v>1815</v>
      </c>
      <c r="C766" s="74"/>
      <c r="D766" s="76" t="s">
        <v>8364</v>
      </c>
      <c r="E766" s="74"/>
      <c r="F766" s="76" t="s">
        <v>8549</v>
      </c>
      <c r="G766" s="74"/>
      <c r="H766" s="103">
        <v>5</v>
      </c>
      <c r="I766" s="74"/>
      <c r="J766" s="103">
        <v>5</v>
      </c>
      <c r="K766" s="74"/>
      <c r="L766" s="76" t="s">
        <v>8359</v>
      </c>
      <c r="M766" s="74"/>
      <c r="N766" s="76" t="s">
        <v>8462</v>
      </c>
      <c r="O766" s="74"/>
      <c r="P766" s="103">
        <v>461575</v>
      </c>
      <c r="Q766" s="74"/>
      <c r="R766" s="76" t="s">
        <v>8990</v>
      </c>
      <c r="S766" s="74"/>
      <c r="T766" s="77">
        <v>46189</v>
      </c>
      <c r="U766" s="74"/>
      <c r="V766" s="76" t="s">
        <v>8052</v>
      </c>
      <c r="W766" s="74"/>
      <c r="X766" s="103">
        <v>923150</v>
      </c>
      <c r="Y766" s="74"/>
      <c r="Z766" s="103">
        <v>923150</v>
      </c>
      <c r="AA766" s="74"/>
      <c r="AB766" s="76" t="s">
        <v>8361</v>
      </c>
      <c r="AC766" s="74"/>
      <c r="AD766" s="76" t="s">
        <v>8362</v>
      </c>
      <c r="AE766" s="74"/>
      <c r="AF766" s="76" t="s">
        <v>8718</v>
      </c>
      <c r="AG766" s="74"/>
      <c r="AH766" s="76" t="s">
        <v>8363</v>
      </c>
      <c r="AI766" s="74"/>
      <c r="AJ766" s="140">
        <v>0</v>
      </c>
      <c r="AK766" s="140"/>
      <c r="AL766" s="74"/>
      <c r="AM766" s="74"/>
    </row>
    <row r="767" spans="1:39" ht="14.1" customHeight="1">
      <c r="A767" s="74"/>
      <c r="B767" s="76" t="s">
        <v>2184</v>
      </c>
      <c r="C767" s="74"/>
      <c r="D767" s="76" t="s">
        <v>8364</v>
      </c>
      <c r="E767" s="74"/>
      <c r="F767" s="76" t="s">
        <v>8991</v>
      </c>
      <c r="G767" s="74"/>
      <c r="H767" s="103">
        <v>1</v>
      </c>
      <c r="I767" s="74"/>
      <c r="J767" s="103">
        <v>12</v>
      </c>
      <c r="K767" s="74"/>
      <c r="L767" s="76" t="s">
        <v>8697</v>
      </c>
      <c r="M767" s="74"/>
      <c r="N767" s="76"/>
      <c r="O767" s="74"/>
      <c r="P767" s="103">
        <v>167702.5</v>
      </c>
      <c r="Q767" s="74"/>
      <c r="R767" s="76" t="s">
        <v>8992</v>
      </c>
      <c r="S767" s="74"/>
      <c r="T767" s="77">
        <v>46186</v>
      </c>
      <c r="U767" s="74"/>
      <c r="V767" s="76" t="s">
        <v>8172</v>
      </c>
      <c r="W767" s="74"/>
      <c r="X767" s="103">
        <v>863765</v>
      </c>
      <c r="Y767" s="74"/>
      <c r="Z767" s="103">
        <v>863765</v>
      </c>
      <c r="AA767" s="74"/>
      <c r="AB767" s="76" t="s">
        <v>8361</v>
      </c>
      <c r="AC767" s="74"/>
      <c r="AD767" s="76" t="s">
        <v>8362</v>
      </c>
      <c r="AE767" s="74"/>
      <c r="AF767" s="76" t="s">
        <v>6239</v>
      </c>
      <c r="AG767" s="74"/>
      <c r="AH767" s="76" t="s">
        <v>8363</v>
      </c>
      <c r="AI767" s="74"/>
      <c r="AJ767" s="140">
        <v>0</v>
      </c>
      <c r="AK767" s="140"/>
      <c r="AL767" s="74"/>
      <c r="AM767" s="74"/>
    </row>
    <row r="768" spans="1:39" ht="14.1" customHeight="1">
      <c r="A768" s="74"/>
      <c r="B768" s="76" t="s">
        <v>2236</v>
      </c>
      <c r="C768" s="74"/>
      <c r="D768" s="76" t="s">
        <v>8364</v>
      </c>
      <c r="E768" s="74"/>
      <c r="F768" s="76" t="s">
        <v>8993</v>
      </c>
      <c r="G768" s="74"/>
      <c r="H768" s="103">
        <v>1</v>
      </c>
      <c r="I768" s="74"/>
      <c r="J768" s="103">
        <v>12</v>
      </c>
      <c r="K768" s="74"/>
      <c r="L768" s="76" t="s">
        <v>8697</v>
      </c>
      <c r="M768" s="74"/>
      <c r="N768" s="76"/>
      <c r="O768" s="74"/>
      <c r="P768" s="103">
        <v>309782.5</v>
      </c>
      <c r="Q768" s="74"/>
      <c r="R768" s="76" t="s">
        <v>8992</v>
      </c>
      <c r="S768" s="74"/>
      <c r="T768" s="77">
        <v>46186</v>
      </c>
      <c r="U768" s="74"/>
      <c r="V768" s="76" t="s">
        <v>8172</v>
      </c>
      <c r="W768" s="74"/>
      <c r="X768" s="103">
        <v>863765</v>
      </c>
      <c r="Y768" s="74"/>
      <c r="Z768" s="103">
        <v>863765</v>
      </c>
      <c r="AA768" s="74"/>
      <c r="AB768" s="76" t="s">
        <v>8361</v>
      </c>
      <c r="AC768" s="74"/>
      <c r="AD768" s="76" t="s">
        <v>8362</v>
      </c>
      <c r="AE768" s="74"/>
      <c r="AF768" s="76" t="s">
        <v>6239</v>
      </c>
      <c r="AG768" s="74"/>
      <c r="AH768" s="76" t="s">
        <v>8363</v>
      </c>
      <c r="AI768" s="74"/>
      <c r="AJ768" s="140">
        <v>0</v>
      </c>
      <c r="AK768" s="140"/>
      <c r="AL768" s="74"/>
      <c r="AM768" s="74"/>
    </row>
    <row r="769" spans="1:39" ht="14.1" customHeight="1">
      <c r="A769" s="74"/>
      <c r="B769" s="76" t="s">
        <v>3160</v>
      </c>
      <c r="C769" s="74"/>
      <c r="D769" s="76" t="s">
        <v>8369</v>
      </c>
      <c r="E769" s="74"/>
      <c r="F769" s="76" t="s">
        <v>8994</v>
      </c>
      <c r="G769" s="74"/>
      <c r="H769" s="103">
        <v>1</v>
      </c>
      <c r="I769" s="74"/>
      <c r="J769" s="103">
        <v>1</v>
      </c>
      <c r="K769" s="74"/>
      <c r="L769" s="76" t="s">
        <v>147</v>
      </c>
      <c r="M769" s="74"/>
      <c r="N769" s="76"/>
      <c r="O769" s="74"/>
      <c r="P769" s="103">
        <v>1321085</v>
      </c>
      <c r="Q769" s="74"/>
      <c r="R769" s="76" t="s">
        <v>8937</v>
      </c>
      <c r="S769" s="74"/>
      <c r="T769" s="77">
        <v>46186</v>
      </c>
      <c r="U769" s="74"/>
      <c r="V769" s="76" t="s">
        <v>8938</v>
      </c>
      <c r="W769" s="74"/>
      <c r="X769" s="103">
        <v>7715240</v>
      </c>
      <c r="Y769" s="74"/>
      <c r="Z769" s="103">
        <v>7715240</v>
      </c>
      <c r="AA769" s="74"/>
      <c r="AB769" s="76" t="s">
        <v>8361</v>
      </c>
      <c r="AC769" s="74"/>
      <c r="AD769" s="76" t="s">
        <v>8362</v>
      </c>
      <c r="AE769" s="74"/>
      <c r="AF769" s="76" t="s">
        <v>6158</v>
      </c>
      <c r="AG769" s="74"/>
      <c r="AH769" s="76" t="s">
        <v>8363</v>
      </c>
      <c r="AI769" s="74"/>
      <c r="AJ769" s="140">
        <v>0</v>
      </c>
      <c r="AK769" s="140"/>
      <c r="AL769" s="74"/>
      <c r="AM769" s="74"/>
    </row>
    <row r="770" spans="1:39" ht="14.1" customHeight="1">
      <c r="A770" s="74"/>
      <c r="B770" s="76" t="s">
        <v>947</v>
      </c>
      <c r="C770" s="74"/>
      <c r="D770" s="76" t="s">
        <v>8466</v>
      </c>
      <c r="E770" s="74"/>
      <c r="F770" s="76" t="s">
        <v>948</v>
      </c>
      <c r="G770" s="74"/>
      <c r="H770" s="103">
        <v>2</v>
      </c>
      <c r="I770" s="74"/>
      <c r="J770" s="103">
        <v>2</v>
      </c>
      <c r="K770" s="74"/>
      <c r="L770" s="76" t="s">
        <v>8359</v>
      </c>
      <c r="M770" s="74"/>
      <c r="N770" s="76"/>
      <c r="O770" s="74"/>
      <c r="P770" s="103">
        <v>82600</v>
      </c>
      <c r="Q770" s="74"/>
      <c r="R770" s="76" t="s">
        <v>8995</v>
      </c>
      <c r="S770" s="74"/>
      <c r="T770" s="77">
        <v>46190</v>
      </c>
      <c r="U770" s="74"/>
      <c r="V770" s="76" t="s">
        <v>8036</v>
      </c>
      <c r="W770" s="74"/>
      <c r="X770" s="103">
        <v>82600</v>
      </c>
      <c r="Y770" s="74"/>
      <c r="Z770" s="103">
        <v>82600</v>
      </c>
      <c r="AA770" s="74"/>
      <c r="AB770" s="76" t="s">
        <v>8361</v>
      </c>
      <c r="AC770" s="74"/>
      <c r="AD770" s="76" t="s">
        <v>8362</v>
      </c>
      <c r="AE770" s="74"/>
      <c r="AF770" s="76" t="s">
        <v>6124</v>
      </c>
      <c r="AG770" s="74"/>
      <c r="AH770" s="76" t="s">
        <v>8363</v>
      </c>
      <c r="AI770" s="74"/>
      <c r="AJ770" s="140">
        <v>0</v>
      </c>
      <c r="AK770" s="140"/>
      <c r="AL770" s="74"/>
      <c r="AM770" s="74"/>
    </row>
    <row r="771" spans="1:39" ht="23.1" customHeight="1">
      <c r="A771" s="74"/>
      <c r="B771" s="76" t="s">
        <v>2791</v>
      </c>
      <c r="C771" s="74"/>
      <c r="D771" s="76" t="s">
        <v>8357</v>
      </c>
      <c r="E771" s="74"/>
      <c r="F771" s="76" t="s">
        <v>8703</v>
      </c>
      <c r="G771" s="74"/>
      <c r="H771" s="103">
        <v>10</v>
      </c>
      <c r="I771" s="74"/>
      <c r="J771" s="103">
        <v>10</v>
      </c>
      <c r="K771" s="74"/>
      <c r="L771" s="76" t="s">
        <v>1529</v>
      </c>
      <c r="M771" s="74"/>
      <c r="N771" s="76"/>
      <c r="O771" s="74"/>
      <c r="P771" s="103">
        <v>1027675</v>
      </c>
      <c r="Q771" s="74"/>
      <c r="R771" s="76" t="s">
        <v>8996</v>
      </c>
      <c r="S771" s="74"/>
      <c r="T771" s="77">
        <v>46190</v>
      </c>
      <c r="U771" s="74"/>
      <c r="V771" s="76" t="s">
        <v>8292</v>
      </c>
      <c r="W771" s="74"/>
      <c r="X771" s="103">
        <v>1027675</v>
      </c>
      <c r="Y771" s="74"/>
      <c r="Z771" s="103">
        <v>1027675</v>
      </c>
      <c r="AA771" s="74"/>
      <c r="AB771" s="76" t="s">
        <v>8361</v>
      </c>
      <c r="AC771" s="74"/>
      <c r="AD771" s="76" t="s">
        <v>8362</v>
      </c>
      <c r="AE771" s="74"/>
      <c r="AF771" s="76" t="s">
        <v>6287</v>
      </c>
      <c r="AG771" s="74"/>
      <c r="AH771" s="76" t="s">
        <v>8363</v>
      </c>
      <c r="AI771" s="74"/>
      <c r="AJ771" s="140">
        <v>0</v>
      </c>
      <c r="AK771" s="140"/>
      <c r="AL771" s="74"/>
      <c r="AM771" s="74"/>
    </row>
    <row r="772" spans="1:39" ht="14.1" customHeight="1">
      <c r="A772" s="74"/>
      <c r="B772" s="76" t="s">
        <v>1000</v>
      </c>
      <c r="C772" s="74"/>
      <c r="D772" s="76" t="s">
        <v>8364</v>
      </c>
      <c r="E772" s="74"/>
      <c r="F772" s="76" t="s">
        <v>8816</v>
      </c>
      <c r="G772" s="74"/>
      <c r="H772" s="103">
        <v>1</v>
      </c>
      <c r="I772" s="74"/>
      <c r="J772" s="103">
        <v>4</v>
      </c>
      <c r="K772" s="74"/>
      <c r="L772" s="76" t="s">
        <v>22</v>
      </c>
      <c r="M772" s="74"/>
      <c r="N772" s="76" t="s">
        <v>8392</v>
      </c>
      <c r="O772" s="74"/>
      <c r="P772" s="103">
        <v>687090</v>
      </c>
      <c r="Q772" s="74"/>
      <c r="R772" s="76" t="s">
        <v>8997</v>
      </c>
      <c r="S772" s="74"/>
      <c r="T772" s="77">
        <v>46189</v>
      </c>
      <c r="U772" s="74"/>
      <c r="V772" s="76" t="s">
        <v>8112</v>
      </c>
      <c r="W772" s="74"/>
      <c r="X772" s="103">
        <v>687090</v>
      </c>
      <c r="Y772" s="74"/>
      <c r="Z772" s="103">
        <v>687090</v>
      </c>
      <c r="AA772" s="74"/>
      <c r="AB772" s="76" t="s">
        <v>8361</v>
      </c>
      <c r="AC772" s="74"/>
      <c r="AD772" s="76" t="s">
        <v>8362</v>
      </c>
      <c r="AE772" s="74"/>
      <c r="AF772" s="76" t="s">
        <v>6128</v>
      </c>
      <c r="AG772" s="74"/>
      <c r="AH772" s="76" t="s">
        <v>8363</v>
      </c>
      <c r="AI772" s="74"/>
      <c r="AJ772" s="140">
        <v>0</v>
      </c>
      <c r="AK772" s="140"/>
      <c r="AL772" s="74"/>
      <c r="AM772" s="74"/>
    </row>
    <row r="773" spans="1:39" ht="0.95" customHeight="1">
      <c r="A773" s="74"/>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c r="AA773" s="141"/>
      <c r="AB773" s="141"/>
      <c r="AC773" s="141"/>
      <c r="AD773" s="141"/>
      <c r="AE773" s="141"/>
      <c r="AF773" s="141"/>
      <c r="AG773" s="141"/>
      <c r="AH773" s="141"/>
      <c r="AI773" s="141"/>
      <c r="AJ773" s="141"/>
      <c r="AK773" s="141"/>
      <c r="AL773" s="141"/>
      <c r="AM773" s="74"/>
    </row>
    <row r="774" spans="1:39" ht="12.95" customHeight="1">
      <c r="A774" s="74"/>
      <c r="B774" s="142" t="s">
        <v>8411</v>
      </c>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c r="AA774" s="142"/>
      <c r="AB774" s="142"/>
      <c r="AC774" s="142"/>
      <c r="AD774" s="142"/>
      <c r="AE774" s="142"/>
      <c r="AF774" s="142"/>
      <c r="AG774" s="142"/>
      <c r="AH774" s="142"/>
      <c r="AI774" s="142"/>
      <c r="AJ774" s="142"/>
      <c r="AK774" s="142"/>
      <c r="AL774" s="142"/>
      <c r="AM774" s="74"/>
    </row>
    <row r="775" spans="1:39" ht="12.95" customHeight="1">
      <c r="A775" s="74"/>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c r="AA775" s="142"/>
      <c r="AB775" s="142"/>
      <c r="AC775" s="142"/>
      <c r="AD775" s="142"/>
      <c r="AE775" s="142"/>
      <c r="AF775" s="142"/>
      <c r="AG775" s="142"/>
      <c r="AH775" s="142"/>
      <c r="AI775" s="142"/>
      <c r="AJ775" s="142"/>
      <c r="AK775" s="142"/>
      <c r="AL775" s="142"/>
      <c r="AM775" s="74"/>
    </row>
    <row r="776" spans="1:39" ht="12.95" customHeight="1">
      <c r="A776" s="74"/>
      <c r="B776" s="143" t="s">
        <v>8412</v>
      </c>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43"/>
      <c r="AE776" s="143"/>
      <c r="AF776" s="143"/>
      <c r="AG776" s="143"/>
      <c r="AH776" s="143"/>
      <c r="AI776" s="143"/>
      <c r="AJ776" s="143"/>
      <c r="AK776" s="143"/>
      <c r="AL776" s="143"/>
      <c r="AM776" s="74"/>
    </row>
    <row r="777" spans="1:39" ht="12.95" customHeight="1">
      <c r="A777" s="74"/>
      <c r="B777" s="144" t="s">
        <v>8998</v>
      </c>
      <c r="C777" s="144"/>
      <c r="D777" s="144"/>
      <c r="E777" s="144"/>
      <c r="F777" s="144"/>
      <c r="G777" s="144"/>
      <c r="H777" s="144"/>
      <c r="I777" s="144"/>
      <c r="J777" s="144"/>
      <c r="K777" s="144"/>
      <c r="L777" s="144"/>
      <c r="M777" s="144"/>
      <c r="N777" s="144"/>
      <c r="O777" s="144"/>
      <c r="P777" s="144"/>
      <c r="Q777" s="144"/>
      <c r="R777" s="144"/>
      <c r="S777" s="144"/>
      <c r="T777" s="144"/>
      <c r="U777" s="144"/>
      <c r="V777" s="144"/>
      <c r="W777" s="144"/>
      <c r="X777" s="144"/>
      <c r="Y777" s="144"/>
      <c r="Z777" s="144"/>
      <c r="AA777" s="144"/>
      <c r="AB777" s="144"/>
      <c r="AC777" s="144"/>
      <c r="AD777" s="144"/>
      <c r="AE777" s="144"/>
      <c r="AF777" s="144"/>
      <c r="AG777" s="144"/>
      <c r="AH777" s="144"/>
      <c r="AI777" s="144"/>
      <c r="AJ777" s="144"/>
      <c r="AK777" s="143" t="s">
        <v>8414</v>
      </c>
      <c r="AL777" s="143"/>
      <c r="AM777" s="74"/>
    </row>
    <row r="778" spans="1:39" ht="17.100000000000001" customHeight="1">
      <c r="A778" s="74"/>
      <c r="B778" s="135" t="s">
        <v>8339</v>
      </c>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c r="AA778" s="135"/>
      <c r="AB778" s="135"/>
      <c r="AC778" s="135"/>
      <c r="AD778" s="135"/>
      <c r="AE778" s="135"/>
      <c r="AF778" s="135"/>
      <c r="AG778" s="135"/>
      <c r="AH778" s="135"/>
      <c r="AI778" s="135"/>
      <c r="AJ778" s="135"/>
      <c r="AK778" s="135"/>
      <c r="AL778" s="135"/>
      <c r="AM778" s="74"/>
    </row>
    <row r="779" spans="1:39" ht="23.1" customHeight="1">
      <c r="A779" s="74"/>
      <c r="B779" s="136" t="s">
        <v>8340</v>
      </c>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c r="AC779" s="136"/>
      <c r="AD779" s="136"/>
      <c r="AE779" s="136"/>
      <c r="AF779" s="136"/>
      <c r="AG779" s="136"/>
      <c r="AH779" s="136"/>
      <c r="AI779" s="136"/>
      <c r="AJ779" s="136"/>
      <c r="AK779" s="136"/>
      <c r="AL779" s="136"/>
      <c r="AM779" s="74"/>
    </row>
    <row r="780" spans="1:39" ht="15.95" customHeight="1">
      <c r="A780" s="74"/>
      <c r="B780" s="137" t="s">
        <v>8341</v>
      </c>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c r="AB780" s="137"/>
      <c r="AC780" s="137"/>
      <c r="AD780" s="137"/>
      <c r="AE780" s="137"/>
      <c r="AF780" s="137"/>
      <c r="AG780" s="137"/>
      <c r="AH780" s="137"/>
      <c r="AI780" s="137"/>
      <c r="AJ780" s="137"/>
      <c r="AK780" s="137"/>
      <c r="AL780" s="137"/>
      <c r="AM780" s="74"/>
    </row>
    <row r="781" spans="1:39" ht="12" customHeight="1">
      <c r="A781" s="74"/>
      <c r="B781" s="138" t="s">
        <v>8342</v>
      </c>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c r="AH781" s="138"/>
      <c r="AI781" s="138"/>
      <c r="AJ781" s="138"/>
      <c r="AK781" s="138"/>
      <c r="AL781" s="138"/>
      <c r="AM781" s="74"/>
    </row>
    <row r="782" spans="1:39" ht="44.1" customHeight="1">
      <c r="A782" s="74"/>
      <c r="B782" s="75" t="s">
        <v>8343</v>
      </c>
      <c r="C782" s="74"/>
      <c r="D782" s="75" t="s">
        <v>8344</v>
      </c>
      <c r="E782" s="74"/>
      <c r="F782" s="75" t="s">
        <v>8345</v>
      </c>
      <c r="G782" s="74"/>
      <c r="H782" s="104" t="s">
        <v>6103</v>
      </c>
      <c r="I782" s="74"/>
      <c r="J782" s="104" t="s">
        <v>8346</v>
      </c>
      <c r="K782" s="74"/>
      <c r="L782" s="75" t="s">
        <v>8347</v>
      </c>
      <c r="M782" s="74"/>
      <c r="N782" s="75" t="s">
        <v>8348</v>
      </c>
      <c r="O782" s="74"/>
      <c r="P782" s="104" t="s">
        <v>8349</v>
      </c>
      <c r="Q782" s="74"/>
      <c r="R782" s="75" t="s">
        <v>8350</v>
      </c>
      <c r="S782" s="74"/>
      <c r="T782" s="75" t="s">
        <v>6100</v>
      </c>
      <c r="U782" s="74"/>
      <c r="V782" s="75" t="s">
        <v>8007</v>
      </c>
      <c r="W782" s="74"/>
      <c r="X782" s="104" t="s">
        <v>8351</v>
      </c>
      <c r="Y782" s="74"/>
      <c r="Z782" s="104" t="s">
        <v>8008</v>
      </c>
      <c r="AA782" s="74"/>
      <c r="AB782" s="75" t="s">
        <v>8352</v>
      </c>
      <c r="AC782" s="74"/>
      <c r="AD782" s="75" t="s">
        <v>8353</v>
      </c>
      <c r="AE782" s="74"/>
      <c r="AF782" s="75" t="s">
        <v>8354</v>
      </c>
      <c r="AG782" s="74"/>
      <c r="AH782" s="75" t="s">
        <v>8355</v>
      </c>
      <c r="AI782" s="74"/>
      <c r="AJ782" s="139" t="s">
        <v>8356</v>
      </c>
      <c r="AK782" s="139"/>
      <c r="AL782" s="74"/>
      <c r="AM782" s="74"/>
    </row>
    <row r="783" spans="1:39" ht="23.1" customHeight="1">
      <c r="A783" s="74"/>
      <c r="B783" s="76" t="s">
        <v>765</v>
      </c>
      <c r="C783" s="74"/>
      <c r="D783" s="76" t="s">
        <v>8387</v>
      </c>
      <c r="E783" s="74"/>
      <c r="F783" s="76" t="s">
        <v>8604</v>
      </c>
      <c r="G783" s="74"/>
      <c r="H783" s="103">
        <v>10</v>
      </c>
      <c r="I783" s="74"/>
      <c r="J783" s="103">
        <v>10</v>
      </c>
      <c r="K783" s="74"/>
      <c r="L783" s="76" t="s">
        <v>147</v>
      </c>
      <c r="M783" s="74"/>
      <c r="N783" s="76" t="s">
        <v>8419</v>
      </c>
      <c r="O783" s="74"/>
      <c r="P783" s="103">
        <v>2640875</v>
      </c>
      <c r="Q783" s="74"/>
      <c r="R783" s="76" t="s">
        <v>8999</v>
      </c>
      <c r="S783" s="74"/>
      <c r="T783" s="77">
        <v>46189</v>
      </c>
      <c r="U783" s="74"/>
      <c r="V783" s="76" t="s">
        <v>8262</v>
      </c>
      <c r="W783" s="74"/>
      <c r="X783" s="103">
        <v>2640875</v>
      </c>
      <c r="Y783" s="74"/>
      <c r="Z783" s="103">
        <v>2640875</v>
      </c>
      <c r="AA783" s="74"/>
      <c r="AB783" s="76" t="s">
        <v>8361</v>
      </c>
      <c r="AC783" s="74"/>
      <c r="AD783" s="76" t="s">
        <v>8362</v>
      </c>
      <c r="AE783" s="74"/>
      <c r="AF783" s="76" t="s">
        <v>6196</v>
      </c>
      <c r="AG783" s="74"/>
      <c r="AH783" s="76" t="s">
        <v>8363</v>
      </c>
      <c r="AI783" s="74"/>
      <c r="AJ783" s="140">
        <v>0</v>
      </c>
      <c r="AK783" s="140"/>
      <c r="AL783" s="74"/>
      <c r="AM783" s="74"/>
    </row>
    <row r="784" spans="1:39" ht="23.1" customHeight="1">
      <c r="A784" s="74"/>
      <c r="B784" s="76" t="s">
        <v>1235</v>
      </c>
      <c r="C784" s="74"/>
      <c r="D784" s="76" t="s">
        <v>8364</v>
      </c>
      <c r="E784" s="74"/>
      <c r="F784" s="76" t="s">
        <v>8455</v>
      </c>
      <c r="G784" s="74"/>
      <c r="H784" s="103">
        <v>4</v>
      </c>
      <c r="I784" s="74"/>
      <c r="J784" s="103">
        <v>4</v>
      </c>
      <c r="K784" s="74"/>
      <c r="L784" s="76" t="s">
        <v>147</v>
      </c>
      <c r="M784" s="74"/>
      <c r="N784" s="76" t="s">
        <v>9000</v>
      </c>
      <c r="O784" s="74"/>
      <c r="P784" s="103">
        <v>3241200</v>
      </c>
      <c r="Q784" s="74"/>
      <c r="R784" s="76" t="s">
        <v>9001</v>
      </c>
      <c r="S784" s="74"/>
      <c r="T784" s="77">
        <v>46189</v>
      </c>
      <c r="U784" s="74"/>
      <c r="V784" s="76" t="s">
        <v>9002</v>
      </c>
      <c r="W784" s="74"/>
      <c r="X784" s="103">
        <v>3241200</v>
      </c>
      <c r="Y784" s="74"/>
      <c r="Z784" s="103">
        <v>3241200</v>
      </c>
      <c r="AA784" s="74"/>
      <c r="AB784" s="76" t="s">
        <v>8361</v>
      </c>
      <c r="AC784" s="74"/>
      <c r="AD784" s="76" t="s">
        <v>8362</v>
      </c>
      <c r="AE784" s="74"/>
      <c r="AF784" s="76" t="s">
        <v>6183</v>
      </c>
      <c r="AG784" s="74"/>
      <c r="AH784" s="76" t="s">
        <v>8363</v>
      </c>
      <c r="AI784" s="74"/>
      <c r="AJ784" s="140">
        <v>0</v>
      </c>
      <c r="AK784" s="140"/>
      <c r="AL784" s="74"/>
      <c r="AM784" s="74"/>
    </row>
    <row r="785" spans="1:39" ht="14.1" customHeight="1">
      <c r="A785" s="74"/>
      <c r="B785" s="76" t="s">
        <v>2240</v>
      </c>
      <c r="C785" s="74"/>
      <c r="D785" s="76" t="s">
        <v>8364</v>
      </c>
      <c r="E785" s="74"/>
      <c r="F785" s="76" t="s">
        <v>9003</v>
      </c>
      <c r="G785" s="74"/>
      <c r="H785" s="103">
        <v>2</v>
      </c>
      <c r="I785" s="74"/>
      <c r="J785" s="103">
        <v>24</v>
      </c>
      <c r="K785" s="74"/>
      <c r="L785" s="76" t="s">
        <v>8697</v>
      </c>
      <c r="M785" s="74"/>
      <c r="N785" s="76"/>
      <c r="O785" s="74"/>
      <c r="P785" s="103">
        <v>619565</v>
      </c>
      <c r="Q785" s="74"/>
      <c r="R785" s="76" t="s">
        <v>8973</v>
      </c>
      <c r="S785" s="74"/>
      <c r="T785" s="77">
        <v>46193</v>
      </c>
      <c r="U785" s="74"/>
      <c r="V785" s="76" t="s">
        <v>8195</v>
      </c>
      <c r="W785" s="74"/>
      <c r="X785" s="103">
        <v>6402942.5</v>
      </c>
      <c r="Y785" s="74"/>
      <c r="Z785" s="103">
        <v>6402942.5</v>
      </c>
      <c r="AA785" s="74"/>
      <c r="AB785" s="76" t="s">
        <v>8361</v>
      </c>
      <c r="AC785" s="74"/>
      <c r="AD785" s="76" t="s">
        <v>8362</v>
      </c>
      <c r="AE785" s="74"/>
      <c r="AF785" s="76" t="s">
        <v>6201</v>
      </c>
      <c r="AG785" s="74"/>
      <c r="AH785" s="76" t="s">
        <v>8363</v>
      </c>
      <c r="AI785" s="74"/>
      <c r="AJ785" s="140">
        <v>0</v>
      </c>
      <c r="AK785" s="140"/>
      <c r="AL785" s="74"/>
      <c r="AM785" s="74"/>
    </row>
    <row r="786" spans="1:39" ht="14.1" customHeight="1">
      <c r="A786" s="74"/>
      <c r="B786" s="76" t="s">
        <v>2198</v>
      </c>
      <c r="C786" s="74"/>
      <c r="D786" s="76" t="s">
        <v>8364</v>
      </c>
      <c r="E786" s="74"/>
      <c r="F786" s="76" t="s">
        <v>9004</v>
      </c>
      <c r="G786" s="74"/>
      <c r="H786" s="103">
        <v>1</v>
      </c>
      <c r="I786" s="74"/>
      <c r="J786" s="103">
        <v>12</v>
      </c>
      <c r="K786" s="74"/>
      <c r="L786" s="76" t="s">
        <v>8697</v>
      </c>
      <c r="M786" s="74"/>
      <c r="N786" s="76"/>
      <c r="O786" s="74"/>
      <c r="P786" s="103">
        <v>309782.5</v>
      </c>
      <c r="Q786" s="74"/>
      <c r="R786" s="76" t="s">
        <v>8973</v>
      </c>
      <c r="S786" s="74"/>
      <c r="T786" s="77">
        <v>46193</v>
      </c>
      <c r="U786" s="74"/>
      <c r="V786" s="76" t="s">
        <v>8195</v>
      </c>
      <c r="W786" s="74"/>
      <c r="X786" s="103">
        <v>6402942.5</v>
      </c>
      <c r="Y786" s="74"/>
      <c r="Z786" s="103">
        <v>6402942.5</v>
      </c>
      <c r="AA786" s="74"/>
      <c r="AB786" s="76" t="s">
        <v>8361</v>
      </c>
      <c r="AC786" s="74"/>
      <c r="AD786" s="76" t="s">
        <v>8362</v>
      </c>
      <c r="AE786" s="74"/>
      <c r="AF786" s="76" t="s">
        <v>6201</v>
      </c>
      <c r="AG786" s="74"/>
      <c r="AH786" s="76" t="s">
        <v>8363</v>
      </c>
      <c r="AI786" s="74"/>
      <c r="AJ786" s="140">
        <v>0</v>
      </c>
      <c r="AK786" s="140"/>
      <c r="AL786" s="74"/>
      <c r="AM786" s="74"/>
    </row>
    <row r="787" spans="1:39" ht="14.1" customHeight="1">
      <c r="A787" s="74"/>
      <c r="B787" s="76" t="s">
        <v>2239</v>
      </c>
      <c r="C787" s="74"/>
      <c r="D787" s="76" t="s">
        <v>8364</v>
      </c>
      <c r="E787" s="74"/>
      <c r="F787" s="76" t="s">
        <v>8501</v>
      </c>
      <c r="G787" s="74"/>
      <c r="H787" s="103">
        <v>2</v>
      </c>
      <c r="I787" s="74"/>
      <c r="J787" s="103">
        <v>24</v>
      </c>
      <c r="K787" s="74"/>
      <c r="L787" s="76" t="s">
        <v>8697</v>
      </c>
      <c r="M787" s="74"/>
      <c r="N787" s="76"/>
      <c r="O787" s="74"/>
      <c r="P787" s="103">
        <v>619565</v>
      </c>
      <c r="Q787" s="74"/>
      <c r="R787" s="76" t="s">
        <v>8973</v>
      </c>
      <c r="S787" s="74"/>
      <c r="T787" s="77">
        <v>46193</v>
      </c>
      <c r="U787" s="74"/>
      <c r="V787" s="76" t="s">
        <v>8195</v>
      </c>
      <c r="W787" s="74"/>
      <c r="X787" s="103">
        <v>6402942.5</v>
      </c>
      <c r="Y787" s="74"/>
      <c r="Z787" s="103">
        <v>6402942.5</v>
      </c>
      <c r="AA787" s="74"/>
      <c r="AB787" s="76" t="s">
        <v>8361</v>
      </c>
      <c r="AC787" s="74"/>
      <c r="AD787" s="76" t="s">
        <v>8362</v>
      </c>
      <c r="AE787" s="74"/>
      <c r="AF787" s="76" t="s">
        <v>6201</v>
      </c>
      <c r="AG787" s="74"/>
      <c r="AH787" s="76" t="s">
        <v>8363</v>
      </c>
      <c r="AI787" s="74"/>
      <c r="AJ787" s="140">
        <v>0</v>
      </c>
      <c r="AK787" s="140"/>
      <c r="AL787" s="74"/>
      <c r="AM787" s="74"/>
    </row>
    <row r="788" spans="1:39" ht="14.1" customHeight="1">
      <c r="A788" s="74"/>
      <c r="B788" s="76" t="s">
        <v>3456</v>
      </c>
      <c r="C788" s="74"/>
      <c r="D788" s="76" t="s">
        <v>8369</v>
      </c>
      <c r="E788" s="74"/>
      <c r="F788" s="76" t="s">
        <v>9005</v>
      </c>
      <c r="G788" s="74"/>
      <c r="H788" s="103">
        <v>12</v>
      </c>
      <c r="I788" s="74"/>
      <c r="J788" s="103">
        <v>12</v>
      </c>
      <c r="K788" s="74"/>
      <c r="L788" s="76" t="s">
        <v>8359</v>
      </c>
      <c r="M788" s="74"/>
      <c r="N788" s="76"/>
      <c r="O788" s="74"/>
      <c r="P788" s="103">
        <v>1678320</v>
      </c>
      <c r="Q788" s="74"/>
      <c r="R788" s="76" t="s">
        <v>8973</v>
      </c>
      <c r="S788" s="74"/>
      <c r="T788" s="77">
        <v>46193</v>
      </c>
      <c r="U788" s="74"/>
      <c r="V788" s="76" t="s">
        <v>8195</v>
      </c>
      <c r="W788" s="74"/>
      <c r="X788" s="103">
        <v>6402942.5</v>
      </c>
      <c r="Y788" s="74"/>
      <c r="Z788" s="103">
        <v>6402942.5</v>
      </c>
      <c r="AA788" s="74"/>
      <c r="AB788" s="76" t="s">
        <v>8361</v>
      </c>
      <c r="AC788" s="74"/>
      <c r="AD788" s="76" t="s">
        <v>8362</v>
      </c>
      <c r="AE788" s="74"/>
      <c r="AF788" s="76" t="s">
        <v>6201</v>
      </c>
      <c r="AG788" s="74"/>
      <c r="AH788" s="76" t="s">
        <v>8363</v>
      </c>
      <c r="AI788" s="74"/>
      <c r="AJ788" s="140">
        <v>0</v>
      </c>
      <c r="AK788" s="140"/>
      <c r="AL788" s="74"/>
      <c r="AM788" s="74"/>
    </row>
    <row r="789" spans="1:39" ht="14.1" customHeight="1">
      <c r="A789" s="74"/>
      <c r="B789" s="76" t="s">
        <v>3166</v>
      </c>
      <c r="C789" s="74"/>
      <c r="D789" s="76" t="s">
        <v>8369</v>
      </c>
      <c r="E789" s="74"/>
      <c r="F789" s="76" t="s">
        <v>9006</v>
      </c>
      <c r="G789" s="74"/>
      <c r="H789" s="103">
        <v>1</v>
      </c>
      <c r="I789" s="74"/>
      <c r="J789" s="103">
        <v>1</v>
      </c>
      <c r="K789" s="74"/>
      <c r="L789" s="76" t="s">
        <v>147</v>
      </c>
      <c r="M789" s="74"/>
      <c r="N789" s="76" t="s">
        <v>8537</v>
      </c>
      <c r="O789" s="74"/>
      <c r="P789" s="103">
        <v>1321085</v>
      </c>
      <c r="Q789" s="74"/>
      <c r="R789" s="76" t="s">
        <v>9007</v>
      </c>
      <c r="S789" s="74"/>
      <c r="T789" s="77">
        <v>46188</v>
      </c>
      <c r="U789" s="74"/>
      <c r="V789" s="76" t="s">
        <v>8061</v>
      </c>
      <c r="W789" s="74"/>
      <c r="X789" s="103">
        <v>1321085</v>
      </c>
      <c r="Y789" s="74"/>
      <c r="Z789" s="103">
        <v>1321085</v>
      </c>
      <c r="AA789" s="74"/>
      <c r="AB789" s="76" t="s">
        <v>8361</v>
      </c>
      <c r="AC789" s="74"/>
      <c r="AD789" s="76" t="s">
        <v>8362</v>
      </c>
      <c r="AE789" s="74"/>
      <c r="AF789" s="76" t="s">
        <v>6175</v>
      </c>
      <c r="AG789" s="74"/>
      <c r="AH789" s="76" t="s">
        <v>8363</v>
      </c>
      <c r="AI789" s="74"/>
      <c r="AJ789" s="140">
        <v>0</v>
      </c>
      <c r="AK789" s="140"/>
      <c r="AL789" s="74"/>
      <c r="AM789" s="74"/>
    </row>
    <row r="790" spans="1:39" ht="14.1" customHeight="1">
      <c r="A790" s="74"/>
      <c r="B790" s="76" t="s">
        <v>3107</v>
      </c>
      <c r="C790" s="74"/>
      <c r="D790" s="76" t="s">
        <v>8369</v>
      </c>
      <c r="E790" s="74"/>
      <c r="F790" s="76" t="s">
        <v>8658</v>
      </c>
      <c r="G790" s="74"/>
      <c r="H790" s="103">
        <v>2</v>
      </c>
      <c r="I790" s="74"/>
      <c r="J790" s="103">
        <v>2</v>
      </c>
      <c r="K790" s="74"/>
      <c r="L790" s="76" t="s">
        <v>8359</v>
      </c>
      <c r="M790" s="74"/>
      <c r="N790" s="76" t="s">
        <v>8537</v>
      </c>
      <c r="O790" s="74"/>
      <c r="P790" s="103">
        <v>574610</v>
      </c>
      <c r="Q790" s="74"/>
      <c r="R790" s="76" t="s">
        <v>9008</v>
      </c>
      <c r="S790" s="74"/>
      <c r="T790" s="77">
        <v>46192</v>
      </c>
      <c r="U790" s="74"/>
      <c r="V790" s="76" t="s">
        <v>8410</v>
      </c>
      <c r="W790" s="74"/>
      <c r="X790" s="103">
        <v>574610</v>
      </c>
      <c r="Y790" s="74"/>
      <c r="Z790" s="103">
        <v>574610</v>
      </c>
      <c r="AA790" s="74"/>
      <c r="AB790" s="76" t="s">
        <v>8361</v>
      </c>
      <c r="AC790" s="74"/>
      <c r="AD790" s="76" t="s">
        <v>8362</v>
      </c>
      <c r="AE790" s="74"/>
      <c r="AF790" s="76" t="s">
        <v>6175</v>
      </c>
      <c r="AG790" s="74"/>
      <c r="AH790" s="76" t="s">
        <v>8363</v>
      </c>
      <c r="AI790" s="74"/>
      <c r="AJ790" s="140">
        <v>0</v>
      </c>
      <c r="AK790" s="140"/>
      <c r="AL790" s="74"/>
      <c r="AM790" s="74"/>
    </row>
    <row r="791" spans="1:39" ht="14.1" customHeight="1">
      <c r="A791" s="74"/>
      <c r="B791" s="76" t="s">
        <v>1010</v>
      </c>
      <c r="C791" s="74"/>
      <c r="D791" s="76" t="s">
        <v>8364</v>
      </c>
      <c r="E791" s="74"/>
      <c r="F791" s="76" t="s">
        <v>9009</v>
      </c>
      <c r="G791" s="74"/>
      <c r="H791" s="103">
        <v>1</v>
      </c>
      <c r="I791" s="74"/>
      <c r="J791" s="103">
        <v>1</v>
      </c>
      <c r="K791" s="74"/>
      <c r="L791" s="76" t="s">
        <v>8359</v>
      </c>
      <c r="M791" s="74"/>
      <c r="N791" s="76"/>
      <c r="O791" s="74"/>
      <c r="P791" s="103">
        <v>171772.5</v>
      </c>
      <c r="Q791" s="74"/>
      <c r="R791" s="76" t="s">
        <v>9010</v>
      </c>
      <c r="S791" s="74"/>
      <c r="T791" s="77">
        <v>46193</v>
      </c>
      <c r="U791" s="74"/>
      <c r="V791" s="76" t="s">
        <v>8390</v>
      </c>
      <c r="W791" s="74"/>
      <c r="X791" s="103">
        <v>1966642.5</v>
      </c>
      <c r="Y791" s="74"/>
      <c r="Z791" s="103">
        <v>1966642.5</v>
      </c>
      <c r="AA791" s="74"/>
      <c r="AB791" s="76" t="s">
        <v>8361</v>
      </c>
      <c r="AC791" s="74"/>
      <c r="AD791" s="76" t="s">
        <v>8362</v>
      </c>
      <c r="AE791" s="74"/>
      <c r="AF791" s="76" t="s">
        <v>6251</v>
      </c>
      <c r="AG791" s="74"/>
      <c r="AH791" s="76" t="s">
        <v>8363</v>
      </c>
      <c r="AI791" s="74"/>
      <c r="AJ791" s="140">
        <v>0</v>
      </c>
      <c r="AK791" s="140"/>
      <c r="AL791" s="74"/>
      <c r="AM791" s="74"/>
    </row>
    <row r="792" spans="1:39" ht="14.1" customHeight="1">
      <c r="A792" s="74"/>
      <c r="B792" s="76" t="s">
        <v>1026</v>
      </c>
      <c r="C792" s="74"/>
      <c r="D792" s="76" t="s">
        <v>8364</v>
      </c>
      <c r="E792" s="74"/>
      <c r="F792" s="76" t="s">
        <v>8514</v>
      </c>
      <c r="G792" s="74"/>
      <c r="H792" s="103">
        <v>3</v>
      </c>
      <c r="I792" s="74"/>
      <c r="J792" s="103">
        <v>3</v>
      </c>
      <c r="K792" s="74"/>
      <c r="L792" s="76" t="s">
        <v>8359</v>
      </c>
      <c r="M792" s="74"/>
      <c r="N792" s="76"/>
      <c r="O792" s="74"/>
      <c r="P792" s="103">
        <v>515317.5</v>
      </c>
      <c r="Q792" s="74"/>
      <c r="R792" s="76" t="s">
        <v>9010</v>
      </c>
      <c r="S792" s="74"/>
      <c r="T792" s="77">
        <v>46193</v>
      </c>
      <c r="U792" s="74"/>
      <c r="V792" s="76" t="s">
        <v>8390</v>
      </c>
      <c r="W792" s="74"/>
      <c r="X792" s="103">
        <v>1966642.5</v>
      </c>
      <c r="Y792" s="74"/>
      <c r="Z792" s="103">
        <v>1966642.5</v>
      </c>
      <c r="AA792" s="74"/>
      <c r="AB792" s="76" t="s">
        <v>8361</v>
      </c>
      <c r="AC792" s="74"/>
      <c r="AD792" s="76" t="s">
        <v>8362</v>
      </c>
      <c r="AE792" s="74"/>
      <c r="AF792" s="76" t="s">
        <v>6251</v>
      </c>
      <c r="AG792" s="74"/>
      <c r="AH792" s="76" t="s">
        <v>8363</v>
      </c>
      <c r="AI792" s="74"/>
      <c r="AJ792" s="140">
        <v>0</v>
      </c>
      <c r="AK792" s="140"/>
      <c r="AL792" s="74"/>
      <c r="AM792" s="74"/>
    </row>
    <row r="793" spans="1:39" ht="14.1" customHeight="1">
      <c r="A793" s="74"/>
      <c r="B793" s="76" t="s">
        <v>1004</v>
      </c>
      <c r="C793" s="74"/>
      <c r="D793" s="76" t="s">
        <v>8364</v>
      </c>
      <c r="E793" s="74"/>
      <c r="F793" s="76" t="s">
        <v>9011</v>
      </c>
      <c r="G793" s="74"/>
      <c r="H793" s="103">
        <v>1</v>
      </c>
      <c r="I793" s="74"/>
      <c r="J793" s="103">
        <v>1</v>
      </c>
      <c r="K793" s="74"/>
      <c r="L793" s="76" t="s">
        <v>8359</v>
      </c>
      <c r="M793" s="74"/>
      <c r="N793" s="76"/>
      <c r="O793" s="74"/>
      <c r="P793" s="103">
        <v>171772.5</v>
      </c>
      <c r="Q793" s="74"/>
      <c r="R793" s="76" t="s">
        <v>9010</v>
      </c>
      <c r="S793" s="74"/>
      <c r="T793" s="77">
        <v>46193</v>
      </c>
      <c r="U793" s="74"/>
      <c r="V793" s="76" t="s">
        <v>8390</v>
      </c>
      <c r="W793" s="74"/>
      <c r="X793" s="103">
        <v>1966642.5</v>
      </c>
      <c r="Y793" s="74"/>
      <c r="Z793" s="103">
        <v>1966642.5</v>
      </c>
      <c r="AA793" s="74"/>
      <c r="AB793" s="76" t="s">
        <v>8361</v>
      </c>
      <c r="AC793" s="74"/>
      <c r="AD793" s="76" t="s">
        <v>8362</v>
      </c>
      <c r="AE793" s="74"/>
      <c r="AF793" s="76" t="s">
        <v>6251</v>
      </c>
      <c r="AG793" s="74"/>
      <c r="AH793" s="76" t="s">
        <v>8363</v>
      </c>
      <c r="AI793" s="74"/>
      <c r="AJ793" s="140">
        <v>0</v>
      </c>
      <c r="AK793" s="140"/>
      <c r="AL793" s="74"/>
      <c r="AM793" s="74"/>
    </row>
    <row r="794" spans="1:39" ht="14.1" customHeight="1">
      <c r="A794" s="74"/>
      <c r="B794" s="76" t="s">
        <v>1725</v>
      </c>
      <c r="C794" s="74"/>
      <c r="D794" s="76" t="s">
        <v>8364</v>
      </c>
      <c r="E794" s="74"/>
      <c r="F794" s="76" t="s">
        <v>8432</v>
      </c>
      <c r="G794" s="74"/>
      <c r="H794" s="103">
        <v>5</v>
      </c>
      <c r="I794" s="74"/>
      <c r="J794" s="103">
        <v>5</v>
      </c>
      <c r="K794" s="74"/>
      <c r="L794" s="76" t="s">
        <v>8359</v>
      </c>
      <c r="M794" s="74"/>
      <c r="N794" s="76"/>
      <c r="O794" s="74"/>
      <c r="P794" s="103">
        <v>461575</v>
      </c>
      <c r="Q794" s="74"/>
      <c r="R794" s="76" t="s">
        <v>9010</v>
      </c>
      <c r="S794" s="74"/>
      <c r="T794" s="77">
        <v>46193</v>
      </c>
      <c r="U794" s="74"/>
      <c r="V794" s="76" t="s">
        <v>8390</v>
      </c>
      <c r="W794" s="74"/>
      <c r="X794" s="103">
        <v>1966642.5</v>
      </c>
      <c r="Y794" s="74"/>
      <c r="Z794" s="103">
        <v>1966642.5</v>
      </c>
      <c r="AA794" s="74"/>
      <c r="AB794" s="76" t="s">
        <v>8361</v>
      </c>
      <c r="AC794" s="74"/>
      <c r="AD794" s="76" t="s">
        <v>8362</v>
      </c>
      <c r="AE794" s="74"/>
      <c r="AF794" s="76" t="s">
        <v>6251</v>
      </c>
      <c r="AG794" s="74"/>
      <c r="AH794" s="76" t="s">
        <v>8363</v>
      </c>
      <c r="AI794" s="74"/>
      <c r="AJ794" s="140">
        <v>0</v>
      </c>
      <c r="AK794" s="140"/>
      <c r="AL794" s="74"/>
      <c r="AM794" s="74"/>
    </row>
    <row r="795" spans="1:39" ht="14.1" customHeight="1">
      <c r="A795" s="74"/>
      <c r="B795" s="76" t="s">
        <v>1861</v>
      </c>
      <c r="C795" s="74"/>
      <c r="D795" s="76" t="s">
        <v>8364</v>
      </c>
      <c r="E795" s="74"/>
      <c r="F795" s="76" t="s">
        <v>8738</v>
      </c>
      <c r="G795" s="74"/>
      <c r="H795" s="103">
        <v>7</v>
      </c>
      <c r="I795" s="74"/>
      <c r="J795" s="103">
        <v>7</v>
      </c>
      <c r="K795" s="74"/>
      <c r="L795" s="76" t="s">
        <v>8359</v>
      </c>
      <c r="M795" s="74"/>
      <c r="N795" s="76"/>
      <c r="O795" s="74"/>
      <c r="P795" s="103">
        <v>646205</v>
      </c>
      <c r="Q795" s="74"/>
      <c r="R795" s="76" t="s">
        <v>9010</v>
      </c>
      <c r="S795" s="74"/>
      <c r="T795" s="77">
        <v>46193</v>
      </c>
      <c r="U795" s="74"/>
      <c r="V795" s="76" t="s">
        <v>8390</v>
      </c>
      <c r="W795" s="74"/>
      <c r="X795" s="103">
        <v>1966642.5</v>
      </c>
      <c r="Y795" s="74"/>
      <c r="Z795" s="103">
        <v>1966642.5</v>
      </c>
      <c r="AA795" s="74"/>
      <c r="AB795" s="76" t="s">
        <v>8361</v>
      </c>
      <c r="AC795" s="74"/>
      <c r="AD795" s="76" t="s">
        <v>8362</v>
      </c>
      <c r="AE795" s="74"/>
      <c r="AF795" s="76" t="s">
        <v>6251</v>
      </c>
      <c r="AG795" s="74"/>
      <c r="AH795" s="76" t="s">
        <v>8363</v>
      </c>
      <c r="AI795" s="74"/>
      <c r="AJ795" s="140">
        <v>0</v>
      </c>
      <c r="AK795" s="140"/>
      <c r="AL795" s="74"/>
      <c r="AM795" s="74"/>
    </row>
    <row r="796" spans="1:39" ht="14.1" customHeight="1">
      <c r="A796" s="74"/>
      <c r="B796" s="76" t="s">
        <v>2665</v>
      </c>
      <c r="C796" s="74"/>
      <c r="D796" s="76" t="s">
        <v>8364</v>
      </c>
      <c r="E796" s="74"/>
      <c r="F796" s="76" t="s">
        <v>8497</v>
      </c>
      <c r="G796" s="74"/>
      <c r="H796" s="103">
        <v>6</v>
      </c>
      <c r="I796" s="74"/>
      <c r="J796" s="103">
        <v>6</v>
      </c>
      <c r="K796" s="74"/>
      <c r="L796" s="76" t="s">
        <v>8359</v>
      </c>
      <c r="M796" s="74"/>
      <c r="N796" s="76" t="s">
        <v>8578</v>
      </c>
      <c r="O796" s="74"/>
      <c r="P796" s="103">
        <v>571095</v>
      </c>
      <c r="Q796" s="74"/>
      <c r="R796" s="76" t="s">
        <v>9012</v>
      </c>
      <c r="S796" s="74"/>
      <c r="T796" s="77">
        <v>46188</v>
      </c>
      <c r="U796" s="74"/>
      <c r="V796" s="76" t="s">
        <v>8125</v>
      </c>
      <c r="W796" s="74"/>
      <c r="X796" s="103">
        <v>1713285</v>
      </c>
      <c r="Y796" s="74"/>
      <c r="Z796" s="103">
        <v>1713285</v>
      </c>
      <c r="AA796" s="74"/>
      <c r="AB796" s="76" t="s">
        <v>8361</v>
      </c>
      <c r="AC796" s="74"/>
      <c r="AD796" s="76" t="s">
        <v>8362</v>
      </c>
      <c r="AE796" s="74"/>
      <c r="AF796" s="76" t="s">
        <v>6128</v>
      </c>
      <c r="AG796" s="74"/>
      <c r="AH796" s="76" t="s">
        <v>8363</v>
      </c>
      <c r="AI796" s="74"/>
      <c r="AJ796" s="140">
        <v>0</v>
      </c>
      <c r="AK796" s="140"/>
      <c r="AL796" s="74"/>
      <c r="AM796" s="74"/>
    </row>
    <row r="797" spans="1:39" ht="14.1" customHeight="1">
      <c r="A797" s="74"/>
      <c r="B797" s="76" t="s">
        <v>2669</v>
      </c>
      <c r="C797" s="74"/>
      <c r="D797" s="76" t="s">
        <v>8364</v>
      </c>
      <c r="E797" s="74"/>
      <c r="F797" s="76" t="s">
        <v>8796</v>
      </c>
      <c r="G797" s="74"/>
      <c r="H797" s="103">
        <v>6</v>
      </c>
      <c r="I797" s="74"/>
      <c r="J797" s="103">
        <v>6</v>
      </c>
      <c r="K797" s="74"/>
      <c r="L797" s="76" t="s">
        <v>8359</v>
      </c>
      <c r="M797" s="74"/>
      <c r="N797" s="76" t="s">
        <v>8578</v>
      </c>
      <c r="O797" s="74"/>
      <c r="P797" s="103">
        <v>571095</v>
      </c>
      <c r="Q797" s="74"/>
      <c r="R797" s="76" t="s">
        <v>9012</v>
      </c>
      <c r="S797" s="74"/>
      <c r="T797" s="77">
        <v>46188</v>
      </c>
      <c r="U797" s="74"/>
      <c r="V797" s="76" t="s">
        <v>8125</v>
      </c>
      <c r="W797" s="74"/>
      <c r="X797" s="103">
        <v>1713285</v>
      </c>
      <c r="Y797" s="74"/>
      <c r="Z797" s="103">
        <v>1713285</v>
      </c>
      <c r="AA797" s="74"/>
      <c r="AB797" s="76" t="s">
        <v>8361</v>
      </c>
      <c r="AC797" s="74"/>
      <c r="AD797" s="76" t="s">
        <v>8362</v>
      </c>
      <c r="AE797" s="74"/>
      <c r="AF797" s="76" t="s">
        <v>6128</v>
      </c>
      <c r="AG797" s="74"/>
      <c r="AH797" s="76" t="s">
        <v>8363</v>
      </c>
      <c r="AI797" s="74"/>
      <c r="AJ797" s="140">
        <v>0</v>
      </c>
      <c r="AK797" s="140"/>
      <c r="AL797" s="74"/>
      <c r="AM797" s="74"/>
    </row>
    <row r="798" spans="1:39" ht="14.1" customHeight="1">
      <c r="A798" s="74"/>
      <c r="B798" s="76" t="s">
        <v>2673</v>
      </c>
      <c r="C798" s="74"/>
      <c r="D798" s="76" t="s">
        <v>8364</v>
      </c>
      <c r="E798" s="74"/>
      <c r="F798" s="76" t="s">
        <v>8630</v>
      </c>
      <c r="G798" s="74"/>
      <c r="H798" s="103">
        <v>6</v>
      </c>
      <c r="I798" s="74"/>
      <c r="J798" s="103">
        <v>6</v>
      </c>
      <c r="K798" s="74"/>
      <c r="L798" s="76" t="s">
        <v>8359</v>
      </c>
      <c r="M798" s="74"/>
      <c r="N798" s="76" t="s">
        <v>8578</v>
      </c>
      <c r="O798" s="74"/>
      <c r="P798" s="103">
        <v>571095</v>
      </c>
      <c r="Q798" s="74"/>
      <c r="R798" s="76" t="s">
        <v>9012</v>
      </c>
      <c r="S798" s="74"/>
      <c r="T798" s="77">
        <v>46188</v>
      </c>
      <c r="U798" s="74"/>
      <c r="V798" s="76" t="s">
        <v>8125</v>
      </c>
      <c r="W798" s="74"/>
      <c r="X798" s="103">
        <v>1713285</v>
      </c>
      <c r="Y798" s="74"/>
      <c r="Z798" s="103">
        <v>1713285</v>
      </c>
      <c r="AA798" s="74"/>
      <c r="AB798" s="76" t="s">
        <v>8361</v>
      </c>
      <c r="AC798" s="74"/>
      <c r="AD798" s="76" t="s">
        <v>8362</v>
      </c>
      <c r="AE798" s="74"/>
      <c r="AF798" s="76" t="s">
        <v>6128</v>
      </c>
      <c r="AG798" s="74"/>
      <c r="AH798" s="76" t="s">
        <v>8363</v>
      </c>
      <c r="AI798" s="74"/>
      <c r="AJ798" s="140">
        <v>0</v>
      </c>
      <c r="AK798" s="140"/>
      <c r="AL798" s="74"/>
      <c r="AM798" s="74"/>
    </row>
    <row r="799" spans="1:39" ht="23.1" customHeight="1">
      <c r="A799" s="74"/>
      <c r="B799" s="76" t="s">
        <v>2785</v>
      </c>
      <c r="C799" s="74"/>
      <c r="D799" s="76" t="s">
        <v>8357</v>
      </c>
      <c r="E799" s="74"/>
      <c r="F799" s="76" t="s">
        <v>8543</v>
      </c>
      <c r="G799" s="74"/>
      <c r="H799" s="103">
        <v>2</v>
      </c>
      <c r="I799" s="74"/>
      <c r="J799" s="103">
        <v>12</v>
      </c>
      <c r="K799" s="74"/>
      <c r="L799" s="76" t="s">
        <v>22</v>
      </c>
      <c r="M799" s="74"/>
      <c r="N799" s="76"/>
      <c r="O799" s="74"/>
      <c r="P799" s="103">
        <v>361860</v>
      </c>
      <c r="Q799" s="74"/>
      <c r="R799" s="76" t="s">
        <v>9013</v>
      </c>
      <c r="S799" s="74"/>
      <c r="T799" s="77">
        <v>46186</v>
      </c>
      <c r="U799" s="74"/>
      <c r="V799" s="76" t="s">
        <v>8159</v>
      </c>
      <c r="W799" s="74"/>
      <c r="X799" s="103">
        <v>361860</v>
      </c>
      <c r="Y799" s="74"/>
      <c r="Z799" s="103">
        <v>361860</v>
      </c>
      <c r="AA799" s="74"/>
      <c r="AB799" s="76" t="s">
        <v>8361</v>
      </c>
      <c r="AC799" s="74"/>
      <c r="AD799" s="76" t="s">
        <v>8362</v>
      </c>
      <c r="AE799" s="74"/>
      <c r="AF799" s="76" t="s">
        <v>6239</v>
      </c>
      <c r="AG799" s="74"/>
      <c r="AH799" s="76" t="s">
        <v>8363</v>
      </c>
      <c r="AI799" s="74"/>
      <c r="AJ799" s="140">
        <v>0</v>
      </c>
      <c r="AK799" s="140"/>
      <c r="AL799" s="74"/>
      <c r="AM799" s="74"/>
    </row>
    <row r="800" spans="1:39" ht="14.1" customHeight="1">
      <c r="A800" s="74"/>
      <c r="B800" s="76" t="s">
        <v>975</v>
      </c>
      <c r="C800" s="74"/>
      <c r="D800" s="76" t="s">
        <v>8364</v>
      </c>
      <c r="E800" s="74"/>
      <c r="F800" s="76" t="s">
        <v>8964</v>
      </c>
      <c r="G800" s="74"/>
      <c r="H800" s="103">
        <v>2</v>
      </c>
      <c r="I800" s="74"/>
      <c r="J800" s="103">
        <v>2</v>
      </c>
      <c r="K800" s="74"/>
      <c r="L800" s="76" t="s">
        <v>8359</v>
      </c>
      <c r="M800" s="74"/>
      <c r="N800" s="76" t="s">
        <v>8375</v>
      </c>
      <c r="O800" s="74"/>
      <c r="P800" s="103">
        <v>343545</v>
      </c>
      <c r="Q800" s="74"/>
      <c r="R800" s="76" t="s">
        <v>9014</v>
      </c>
      <c r="S800" s="74"/>
      <c r="T800" s="77">
        <v>46193</v>
      </c>
      <c r="U800" s="74"/>
      <c r="V800" s="76" t="s">
        <v>8042</v>
      </c>
      <c r="W800" s="74"/>
      <c r="X800" s="103">
        <v>687090</v>
      </c>
      <c r="Y800" s="74"/>
      <c r="Z800" s="103">
        <v>687090</v>
      </c>
      <c r="AA800" s="74"/>
      <c r="AB800" s="76" t="s">
        <v>8361</v>
      </c>
      <c r="AC800" s="74"/>
      <c r="AD800" s="76" t="s">
        <v>8362</v>
      </c>
      <c r="AE800" s="74"/>
      <c r="AF800" s="76" t="s">
        <v>6124</v>
      </c>
      <c r="AG800" s="74"/>
      <c r="AH800" s="76" t="s">
        <v>8363</v>
      </c>
      <c r="AI800" s="74"/>
      <c r="AJ800" s="140">
        <v>0</v>
      </c>
      <c r="AK800" s="140"/>
      <c r="AL800" s="74"/>
      <c r="AM800" s="74"/>
    </row>
    <row r="801" spans="1:39" ht="14.1" customHeight="1">
      <c r="A801" s="74"/>
      <c r="B801" s="76" t="s">
        <v>1049</v>
      </c>
      <c r="C801" s="74"/>
      <c r="D801" s="76" t="s">
        <v>8364</v>
      </c>
      <c r="E801" s="74"/>
      <c r="F801" s="76" t="s">
        <v>9015</v>
      </c>
      <c r="G801" s="74"/>
      <c r="H801" s="103">
        <v>2</v>
      </c>
      <c r="I801" s="74"/>
      <c r="J801" s="103">
        <v>2</v>
      </c>
      <c r="K801" s="74"/>
      <c r="L801" s="76" t="s">
        <v>8359</v>
      </c>
      <c r="M801" s="74"/>
      <c r="N801" s="76" t="s">
        <v>8375</v>
      </c>
      <c r="O801" s="74"/>
      <c r="P801" s="103">
        <v>343545</v>
      </c>
      <c r="Q801" s="74"/>
      <c r="R801" s="76" t="s">
        <v>9014</v>
      </c>
      <c r="S801" s="74"/>
      <c r="T801" s="77">
        <v>46193</v>
      </c>
      <c r="U801" s="74"/>
      <c r="V801" s="76" t="s">
        <v>8042</v>
      </c>
      <c r="W801" s="74"/>
      <c r="X801" s="103">
        <v>687090</v>
      </c>
      <c r="Y801" s="74"/>
      <c r="Z801" s="103">
        <v>687090</v>
      </c>
      <c r="AA801" s="74"/>
      <c r="AB801" s="76" t="s">
        <v>8361</v>
      </c>
      <c r="AC801" s="74"/>
      <c r="AD801" s="76" t="s">
        <v>8362</v>
      </c>
      <c r="AE801" s="74"/>
      <c r="AF801" s="76" t="s">
        <v>6124</v>
      </c>
      <c r="AG801" s="74"/>
      <c r="AH801" s="76" t="s">
        <v>8363</v>
      </c>
      <c r="AI801" s="74"/>
      <c r="AJ801" s="140">
        <v>0</v>
      </c>
      <c r="AK801" s="140"/>
      <c r="AL801" s="74"/>
      <c r="AM801" s="74"/>
    </row>
    <row r="802" spans="1:39" ht="23.1" customHeight="1">
      <c r="A802" s="74"/>
      <c r="B802" s="76" t="s">
        <v>2791</v>
      </c>
      <c r="C802" s="74"/>
      <c r="D802" s="76" t="s">
        <v>8357</v>
      </c>
      <c r="E802" s="74"/>
      <c r="F802" s="76" t="s">
        <v>8703</v>
      </c>
      <c r="G802" s="74"/>
      <c r="H802" s="103">
        <v>15</v>
      </c>
      <c r="I802" s="74"/>
      <c r="J802" s="103">
        <v>15</v>
      </c>
      <c r="K802" s="74"/>
      <c r="L802" s="76" t="s">
        <v>1529</v>
      </c>
      <c r="M802" s="74"/>
      <c r="N802" s="76"/>
      <c r="O802" s="74"/>
      <c r="P802" s="103">
        <v>1541512.5</v>
      </c>
      <c r="Q802" s="74"/>
      <c r="R802" s="76" t="s">
        <v>9016</v>
      </c>
      <c r="S802" s="74"/>
      <c r="T802" s="77">
        <v>46192</v>
      </c>
      <c r="U802" s="74"/>
      <c r="V802" s="76" t="s">
        <v>8134</v>
      </c>
      <c r="W802" s="74"/>
      <c r="X802" s="103">
        <v>1541512.5</v>
      </c>
      <c r="Y802" s="74"/>
      <c r="Z802" s="103">
        <v>1541512.5</v>
      </c>
      <c r="AA802" s="74"/>
      <c r="AB802" s="76" t="s">
        <v>8361</v>
      </c>
      <c r="AC802" s="74"/>
      <c r="AD802" s="76" t="s">
        <v>8362</v>
      </c>
      <c r="AE802" s="74"/>
      <c r="AF802" s="76" t="s">
        <v>8397</v>
      </c>
      <c r="AG802" s="74"/>
      <c r="AH802" s="76" t="s">
        <v>8363</v>
      </c>
      <c r="AI802" s="74"/>
      <c r="AJ802" s="140">
        <v>0</v>
      </c>
      <c r="AK802" s="140"/>
      <c r="AL802" s="74"/>
      <c r="AM802" s="74"/>
    </row>
    <row r="803" spans="1:39" ht="14.1" customHeight="1">
      <c r="A803" s="74"/>
      <c r="B803" s="76" t="s">
        <v>246</v>
      </c>
      <c r="C803" s="74"/>
      <c r="D803" s="76" t="s">
        <v>8369</v>
      </c>
      <c r="E803" s="74"/>
      <c r="F803" s="76" t="s">
        <v>8528</v>
      </c>
      <c r="G803" s="74"/>
      <c r="H803" s="103">
        <v>24</v>
      </c>
      <c r="I803" s="74"/>
      <c r="J803" s="103">
        <v>24</v>
      </c>
      <c r="K803" s="74"/>
      <c r="L803" s="76" t="s">
        <v>8359</v>
      </c>
      <c r="M803" s="74"/>
      <c r="N803" s="76"/>
      <c r="O803" s="74"/>
      <c r="P803" s="103">
        <v>1618380</v>
      </c>
      <c r="Q803" s="74"/>
      <c r="R803" s="76" t="s">
        <v>9017</v>
      </c>
      <c r="S803" s="74"/>
      <c r="T803" s="77">
        <v>46188</v>
      </c>
      <c r="U803" s="74"/>
      <c r="V803" s="76" t="s">
        <v>8845</v>
      </c>
      <c r="W803" s="74"/>
      <c r="X803" s="103">
        <v>1618380</v>
      </c>
      <c r="Y803" s="74"/>
      <c r="Z803" s="103">
        <v>1618380</v>
      </c>
      <c r="AA803" s="74"/>
      <c r="AB803" s="76" t="s">
        <v>8361</v>
      </c>
      <c r="AC803" s="74"/>
      <c r="AD803" s="76" t="s">
        <v>8362</v>
      </c>
      <c r="AE803" s="74"/>
      <c r="AF803" s="76" t="s">
        <v>8436</v>
      </c>
      <c r="AG803" s="74"/>
      <c r="AH803" s="76" t="s">
        <v>8363</v>
      </c>
      <c r="AI803" s="74"/>
      <c r="AJ803" s="140">
        <v>0</v>
      </c>
      <c r="AK803" s="140"/>
      <c r="AL803" s="74"/>
      <c r="AM803" s="74"/>
    </row>
    <row r="804" spans="1:39" ht="0.95" customHeight="1">
      <c r="A804" s="74"/>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c r="AA804" s="141"/>
      <c r="AB804" s="141"/>
      <c r="AC804" s="141"/>
      <c r="AD804" s="141"/>
      <c r="AE804" s="141"/>
      <c r="AF804" s="141"/>
      <c r="AG804" s="141"/>
      <c r="AH804" s="141"/>
      <c r="AI804" s="141"/>
      <c r="AJ804" s="141"/>
      <c r="AK804" s="141"/>
      <c r="AL804" s="141"/>
      <c r="AM804" s="74"/>
    </row>
    <row r="805" spans="1:39" ht="12.95" customHeight="1">
      <c r="A805" s="74"/>
      <c r="B805" s="142" t="s">
        <v>8411</v>
      </c>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c r="AA805" s="142"/>
      <c r="AB805" s="142"/>
      <c r="AC805" s="142"/>
      <c r="AD805" s="142"/>
      <c r="AE805" s="142"/>
      <c r="AF805" s="142"/>
      <c r="AG805" s="142"/>
      <c r="AH805" s="142"/>
      <c r="AI805" s="142"/>
      <c r="AJ805" s="142"/>
      <c r="AK805" s="142"/>
      <c r="AL805" s="142"/>
      <c r="AM805" s="74"/>
    </row>
    <row r="806" spans="1:39" ht="12.95" customHeight="1">
      <c r="A806" s="74"/>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c r="AA806" s="142"/>
      <c r="AB806" s="142"/>
      <c r="AC806" s="142"/>
      <c r="AD806" s="142"/>
      <c r="AE806" s="142"/>
      <c r="AF806" s="142"/>
      <c r="AG806" s="142"/>
      <c r="AH806" s="142"/>
      <c r="AI806" s="142"/>
      <c r="AJ806" s="142"/>
      <c r="AK806" s="142"/>
      <c r="AL806" s="142"/>
      <c r="AM806" s="74"/>
    </row>
    <row r="807" spans="1:39" ht="12.95" customHeight="1">
      <c r="A807" s="74"/>
      <c r="B807" s="143" t="s">
        <v>8412</v>
      </c>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43"/>
      <c r="AE807" s="143"/>
      <c r="AF807" s="143"/>
      <c r="AG807" s="143"/>
      <c r="AH807" s="143"/>
      <c r="AI807" s="143"/>
      <c r="AJ807" s="143"/>
      <c r="AK807" s="143"/>
      <c r="AL807" s="143"/>
      <c r="AM807" s="74"/>
    </row>
    <row r="808" spans="1:39" ht="12.95" customHeight="1">
      <c r="A808" s="74"/>
      <c r="B808" s="144" t="s">
        <v>9018</v>
      </c>
      <c r="C808" s="144"/>
      <c r="D808" s="144"/>
      <c r="E808" s="144"/>
      <c r="F808" s="144"/>
      <c r="G808" s="144"/>
      <c r="H808" s="144"/>
      <c r="I808" s="144"/>
      <c r="J808" s="144"/>
      <c r="K808" s="144"/>
      <c r="L808" s="144"/>
      <c r="M808" s="144"/>
      <c r="N808" s="144"/>
      <c r="O808" s="144"/>
      <c r="P808" s="144"/>
      <c r="Q808" s="144"/>
      <c r="R808" s="144"/>
      <c r="S808" s="144"/>
      <c r="T808" s="144"/>
      <c r="U808" s="144"/>
      <c r="V808" s="144"/>
      <c r="W808" s="144"/>
      <c r="X808" s="144"/>
      <c r="Y808" s="144"/>
      <c r="Z808" s="144"/>
      <c r="AA808" s="144"/>
      <c r="AB808" s="144"/>
      <c r="AC808" s="144"/>
      <c r="AD808" s="144"/>
      <c r="AE808" s="144"/>
      <c r="AF808" s="144"/>
      <c r="AG808" s="144"/>
      <c r="AH808" s="144"/>
      <c r="AI808" s="144"/>
      <c r="AJ808" s="144"/>
      <c r="AK808" s="143" t="s">
        <v>8414</v>
      </c>
      <c r="AL808" s="143"/>
      <c r="AM808" s="74"/>
    </row>
    <row r="809" spans="1:39" ht="17.100000000000001" customHeight="1">
      <c r="A809" s="74"/>
      <c r="B809" s="135" t="s">
        <v>8339</v>
      </c>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c r="AA809" s="135"/>
      <c r="AB809" s="135"/>
      <c r="AC809" s="135"/>
      <c r="AD809" s="135"/>
      <c r="AE809" s="135"/>
      <c r="AF809" s="135"/>
      <c r="AG809" s="135"/>
      <c r="AH809" s="135"/>
      <c r="AI809" s="135"/>
      <c r="AJ809" s="135"/>
      <c r="AK809" s="135"/>
      <c r="AL809" s="135"/>
      <c r="AM809" s="74"/>
    </row>
    <row r="810" spans="1:39" ht="23.1" customHeight="1">
      <c r="A810" s="74"/>
      <c r="B810" s="136" t="s">
        <v>8340</v>
      </c>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c r="AC810" s="136"/>
      <c r="AD810" s="136"/>
      <c r="AE810" s="136"/>
      <c r="AF810" s="136"/>
      <c r="AG810" s="136"/>
      <c r="AH810" s="136"/>
      <c r="AI810" s="136"/>
      <c r="AJ810" s="136"/>
      <c r="AK810" s="136"/>
      <c r="AL810" s="136"/>
      <c r="AM810" s="74"/>
    </row>
    <row r="811" spans="1:39" ht="15.95" customHeight="1">
      <c r="A811" s="74"/>
      <c r="B811" s="137" t="s">
        <v>8341</v>
      </c>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c r="AB811" s="137"/>
      <c r="AC811" s="137"/>
      <c r="AD811" s="137"/>
      <c r="AE811" s="137"/>
      <c r="AF811" s="137"/>
      <c r="AG811" s="137"/>
      <c r="AH811" s="137"/>
      <c r="AI811" s="137"/>
      <c r="AJ811" s="137"/>
      <c r="AK811" s="137"/>
      <c r="AL811" s="137"/>
      <c r="AM811" s="74"/>
    </row>
    <row r="812" spans="1:39" ht="12" customHeight="1">
      <c r="A812" s="74"/>
      <c r="B812" s="138" t="s">
        <v>8342</v>
      </c>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c r="AH812" s="138"/>
      <c r="AI812" s="138"/>
      <c r="AJ812" s="138"/>
      <c r="AK812" s="138"/>
      <c r="AL812" s="138"/>
      <c r="AM812" s="74"/>
    </row>
    <row r="813" spans="1:39" ht="44.1" customHeight="1">
      <c r="A813" s="74"/>
      <c r="B813" s="75" t="s">
        <v>8343</v>
      </c>
      <c r="C813" s="74"/>
      <c r="D813" s="75" t="s">
        <v>8344</v>
      </c>
      <c r="E813" s="74"/>
      <c r="F813" s="75" t="s">
        <v>8345</v>
      </c>
      <c r="G813" s="74"/>
      <c r="H813" s="104" t="s">
        <v>6103</v>
      </c>
      <c r="I813" s="74"/>
      <c r="J813" s="104" t="s">
        <v>8346</v>
      </c>
      <c r="K813" s="74"/>
      <c r="L813" s="75" t="s">
        <v>8347</v>
      </c>
      <c r="M813" s="74"/>
      <c r="N813" s="75" t="s">
        <v>8348</v>
      </c>
      <c r="O813" s="74"/>
      <c r="P813" s="104" t="s">
        <v>8349</v>
      </c>
      <c r="Q813" s="74"/>
      <c r="R813" s="75" t="s">
        <v>8350</v>
      </c>
      <c r="S813" s="74"/>
      <c r="T813" s="75" t="s">
        <v>6100</v>
      </c>
      <c r="U813" s="74"/>
      <c r="V813" s="75" t="s">
        <v>8007</v>
      </c>
      <c r="W813" s="74"/>
      <c r="X813" s="104" t="s">
        <v>8351</v>
      </c>
      <c r="Y813" s="74"/>
      <c r="Z813" s="104" t="s">
        <v>8008</v>
      </c>
      <c r="AA813" s="74"/>
      <c r="AB813" s="75" t="s">
        <v>8352</v>
      </c>
      <c r="AC813" s="74"/>
      <c r="AD813" s="75" t="s">
        <v>8353</v>
      </c>
      <c r="AE813" s="74"/>
      <c r="AF813" s="75" t="s">
        <v>8354</v>
      </c>
      <c r="AG813" s="74"/>
      <c r="AH813" s="75" t="s">
        <v>8355</v>
      </c>
      <c r="AI813" s="74"/>
      <c r="AJ813" s="139" t="s">
        <v>8356</v>
      </c>
      <c r="AK813" s="139"/>
      <c r="AL813" s="74"/>
      <c r="AM813" s="74"/>
    </row>
    <row r="814" spans="1:39" ht="14.1" customHeight="1">
      <c r="A814" s="74"/>
      <c r="B814" s="76" t="s">
        <v>3126</v>
      </c>
      <c r="C814" s="74"/>
      <c r="D814" s="76" t="s">
        <v>8369</v>
      </c>
      <c r="E814" s="74"/>
      <c r="F814" s="76" t="s">
        <v>9019</v>
      </c>
      <c r="G814" s="74"/>
      <c r="H814" s="103">
        <v>2</v>
      </c>
      <c r="I814" s="74"/>
      <c r="J814" s="103">
        <v>2</v>
      </c>
      <c r="K814" s="74"/>
      <c r="L814" s="76" t="s">
        <v>8359</v>
      </c>
      <c r="M814" s="74"/>
      <c r="N814" s="76" t="s">
        <v>8511</v>
      </c>
      <c r="O814" s="74"/>
      <c r="P814" s="103">
        <v>574610</v>
      </c>
      <c r="Q814" s="74"/>
      <c r="R814" s="76" t="s">
        <v>9020</v>
      </c>
      <c r="S814" s="74"/>
      <c r="T814" s="77">
        <v>46188</v>
      </c>
      <c r="U814" s="74"/>
      <c r="V814" s="76" t="s">
        <v>8116</v>
      </c>
      <c r="W814" s="74"/>
      <c r="X814" s="103">
        <v>574610</v>
      </c>
      <c r="Y814" s="74"/>
      <c r="Z814" s="103">
        <v>574610</v>
      </c>
      <c r="AA814" s="74"/>
      <c r="AB814" s="76" t="s">
        <v>8361</v>
      </c>
      <c r="AC814" s="74"/>
      <c r="AD814" s="76" t="s">
        <v>8362</v>
      </c>
      <c r="AE814" s="74"/>
      <c r="AF814" s="76" t="s">
        <v>6128</v>
      </c>
      <c r="AG814" s="74"/>
      <c r="AH814" s="76" t="s">
        <v>8363</v>
      </c>
      <c r="AI814" s="74"/>
      <c r="AJ814" s="140">
        <v>0</v>
      </c>
      <c r="AK814" s="140"/>
      <c r="AL814" s="74"/>
      <c r="AM814" s="74"/>
    </row>
    <row r="815" spans="1:39" ht="14.1" customHeight="1">
      <c r="A815" s="74"/>
      <c r="B815" s="76" t="s">
        <v>1160</v>
      </c>
      <c r="C815" s="74"/>
      <c r="D815" s="76" t="s">
        <v>8364</v>
      </c>
      <c r="E815" s="74"/>
      <c r="F815" s="76" t="s">
        <v>9021</v>
      </c>
      <c r="G815" s="74"/>
      <c r="H815" s="103">
        <v>1</v>
      </c>
      <c r="I815" s="74"/>
      <c r="J815" s="103">
        <v>1</v>
      </c>
      <c r="K815" s="74"/>
      <c r="L815" s="76" t="s">
        <v>147</v>
      </c>
      <c r="M815" s="74"/>
      <c r="N815" s="76" t="s">
        <v>8392</v>
      </c>
      <c r="O815" s="74"/>
      <c r="P815" s="103">
        <v>810300</v>
      </c>
      <c r="Q815" s="74"/>
      <c r="R815" s="76" t="s">
        <v>9022</v>
      </c>
      <c r="S815" s="74"/>
      <c r="T815" s="77">
        <v>46189</v>
      </c>
      <c r="U815" s="74"/>
      <c r="V815" s="76" t="s">
        <v>8112</v>
      </c>
      <c r="W815" s="74"/>
      <c r="X815" s="103">
        <v>810300</v>
      </c>
      <c r="Y815" s="74"/>
      <c r="Z815" s="103">
        <v>810300</v>
      </c>
      <c r="AA815" s="74"/>
      <c r="AB815" s="76" t="s">
        <v>8361</v>
      </c>
      <c r="AC815" s="74"/>
      <c r="AD815" s="76" t="s">
        <v>8362</v>
      </c>
      <c r="AE815" s="74"/>
      <c r="AF815" s="76" t="s">
        <v>6128</v>
      </c>
      <c r="AG815" s="74"/>
      <c r="AH815" s="76" t="s">
        <v>8363</v>
      </c>
      <c r="AI815" s="74"/>
      <c r="AJ815" s="140">
        <v>0</v>
      </c>
      <c r="AK815" s="140"/>
      <c r="AL815" s="74"/>
      <c r="AM815" s="74"/>
    </row>
    <row r="816" spans="1:39" ht="14.1" customHeight="1">
      <c r="A816" s="74"/>
      <c r="B816" s="76" t="s">
        <v>1779</v>
      </c>
      <c r="C816" s="74"/>
      <c r="D816" s="76" t="s">
        <v>8364</v>
      </c>
      <c r="E816" s="74"/>
      <c r="F816" s="76" t="s">
        <v>9023</v>
      </c>
      <c r="G816" s="74"/>
      <c r="H816" s="103">
        <v>4</v>
      </c>
      <c r="I816" s="74"/>
      <c r="J816" s="103">
        <v>4</v>
      </c>
      <c r="K816" s="74"/>
      <c r="L816" s="76" t="s">
        <v>8359</v>
      </c>
      <c r="M816" s="74"/>
      <c r="N816" s="76" t="s">
        <v>8366</v>
      </c>
      <c r="O816" s="74"/>
      <c r="P816" s="103">
        <v>369260</v>
      </c>
      <c r="Q816" s="74"/>
      <c r="R816" s="76" t="s">
        <v>8897</v>
      </c>
      <c r="S816" s="74"/>
      <c r="T816" s="77">
        <v>46192</v>
      </c>
      <c r="U816" s="74"/>
      <c r="V816" s="76" t="s">
        <v>8213</v>
      </c>
      <c r="W816" s="74"/>
      <c r="X816" s="103">
        <v>4431120</v>
      </c>
      <c r="Y816" s="74"/>
      <c r="Z816" s="103">
        <v>4431120</v>
      </c>
      <c r="AA816" s="74"/>
      <c r="AB816" s="76" t="s">
        <v>8361</v>
      </c>
      <c r="AC816" s="74"/>
      <c r="AD816" s="76" t="s">
        <v>8362</v>
      </c>
      <c r="AE816" s="74"/>
      <c r="AF816" s="76" t="s">
        <v>6201</v>
      </c>
      <c r="AG816" s="74"/>
      <c r="AH816" s="76" t="s">
        <v>8363</v>
      </c>
      <c r="AI816" s="74"/>
      <c r="AJ816" s="140">
        <v>0</v>
      </c>
      <c r="AK816" s="140"/>
      <c r="AL816" s="74"/>
      <c r="AM816" s="74"/>
    </row>
    <row r="817" spans="1:39" ht="14.1" customHeight="1">
      <c r="A817" s="74"/>
      <c r="B817" s="76" t="s">
        <v>1861</v>
      </c>
      <c r="C817" s="74"/>
      <c r="D817" s="76" t="s">
        <v>8364</v>
      </c>
      <c r="E817" s="74"/>
      <c r="F817" s="76" t="s">
        <v>8738</v>
      </c>
      <c r="G817" s="74"/>
      <c r="H817" s="103">
        <v>4</v>
      </c>
      <c r="I817" s="74"/>
      <c r="J817" s="103">
        <v>4</v>
      </c>
      <c r="K817" s="74"/>
      <c r="L817" s="76" t="s">
        <v>8359</v>
      </c>
      <c r="M817" s="74"/>
      <c r="N817" s="76" t="s">
        <v>8366</v>
      </c>
      <c r="O817" s="74"/>
      <c r="P817" s="103">
        <v>369260</v>
      </c>
      <c r="Q817" s="74"/>
      <c r="R817" s="76" t="s">
        <v>8897</v>
      </c>
      <c r="S817" s="74"/>
      <c r="T817" s="77">
        <v>46192</v>
      </c>
      <c r="U817" s="74"/>
      <c r="V817" s="76" t="s">
        <v>8213</v>
      </c>
      <c r="W817" s="74"/>
      <c r="X817" s="103">
        <v>4431120</v>
      </c>
      <c r="Y817" s="74"/>
      <c r="Z817" s="103">
        <v>4431120</v>
      </c>
      <c r="AA817" s="74"/>
      <c r="AB817" s="76" t="s">
        <v>8361</v>
      </c>
      <c r="AC817" s="74"/>
      <c r="AD817" s="76" t="s">
        <v>8362</v>
      </c>
      <c r="AE817" s="74"/>
      <c r="AF817" s="76" t="s">
        <v>6201</v>
      </c>
      <c r="AG817" s="74"/>
      <c r="AH817" s="76" t="s">
        <v>8363</v>
      </c>
      <c r="AI817" s="74"/>
      <c r="AJ817" s="140">
        <v>0</v>
      </c>
      <c r="AK817" s="140"/>
      <c r="AL817" s="74"/>
      <c r="AM817" s="74"/>
    </row>
    <row r="818" spans="1:39" ht="14.1" customHeight="1">
      <c r="A818" s="74"/>
      <c r="B818" s="76" t="s">
        <v>1865</v>
      </c>
      <c r="C818" s="74"/>
      <c r="D818" s="76" t="s">
        <v>8364</v>
      </c>
      <c r="E818" s="74"/>
      <c r="F818" s="76" t="s">
        <v>9024</v>
      </c>
      <c r="G818" s="74"/>
      <c r="H818" s="103">
        <v>1</v>
      </c>
      <c r="I818" s="74"/>
      <c r="J818" s="103">
        <v>1</v>
      </c>
      <c r="K818" s="74"/>
      <c r="L818" s="76" t="s">
        <v>8359</v>
      </c>
      <c r="M818" s="74"/>
      <c r="N818" s="76" t="s">
        <v>8366</v>
      </c>
      <c r="O818" s="74"/>
      <c r="P818" s="103">
        <v>92315</v>
      </c>
      <c r="Q818" s="74"/>
      <c r="R818" s="76" t="s">
        <v>8897</v>
      </c>
      <c r="S818" s="74"/>
      <c r="T818" s="77">
        <v>46192</v>
      </c>
      <c r="U818" s="74"/>
      <c r="V818" s="76" t="s">
        <v>8213</v>
      </c>
      <c r="W818" s="74"/>
      <c r="X818" s="103">
        <v>4431120</v>
      </c>
      <c r="Y818" s="74"/>
      <c r="Z818" s="103">
        <v>4431120</v>
      </c>
      <c r="AA818" s="74"/>
      <c r="AB818" s="76" t="s">
        <v>8361</v>
      </c>
      <c r="AC818" s="74"/>
      <c r="AD818" s="76" t="s">
        <v>8362</v>
      </c>
      <c r="AE818" s="74"/>
      <c r="AF818" s="76" t="s">
        <v>6201</v>
      </c>
      <c r="AG818" s="74"/>
      <c r="AH818" s="76" t="s">
        <v>8363</v>
      </c>
      <c r="AI818" s="74"/>
      <c r="AJ818" s="140">
        <v>0</v>
      </c>
      <c r="AK818" s="140"/>
      <c r="AL818" s="74"/>
      <c r="AM818" s="74"/>
    </row>
    <row r="819" spans="1:39" ht="14.1" customHeight="1">
      <c r="A819" s="74"/>
      <c r="B819" s="76" t="s">
        <v>1919</v>
      </c>
      <c r="C819" s="74"/>
      <c r="D819" s="76" t="s">
        <v>8364</v>
      </c>
      <c r="E819" s="74"/>
      <c r="F819" s="76" t="s">
        <v>8480</v>
      </c>
      <c r="G819" s="74"/>
      <c r="H819" s="103">
        <v>4</v>
      </c>
      <c r="I819" s="74"/>
      <c r="J819" s="103">
        <v>4</v>
      </c>
      <c r="K819" s="74"/>
      <c r="L819" s="76" t="s">
        <v>8359</v>
      </c>
      <c r="M819" s="74"/>
      <c r="N819" s="76" t="s">
        <v>8366</v>
      </c>
      <c r="O819" s="74"/>
      <c r="P819" s="103">
        <v>369260</v>
      </c>
      <c r="Q819" s="74"/>
      <c r="R819" s="76" t="s">
        <v>8897</v>
      </c>
      <c r="S819" s="74"/>
      <c r="T819" s="77">
        <v>46192</v>
      </c>
      <c r="U819" s="74"/>
      <c r="V819" s="76" t="s">
        <v>8213</v>
      </c>
      <c r="W819" s="74"/>
      <c r="X819" s="103">
        <v>4431120</v>
      </c>
      <c r="Y819" s="74"/>
      <c r="Z819" s="103">
        <v>4431120</v>
      </c>
      <c r="AA819" s="74"/>
      <c r="AB819" s="76" t="s">
        <v>8361</v>
      </c>
      <c r="AC819" s="74"/>
      <c r="AD819" s="76" t="s">
        <v>8362</v>
      </c>
      <c r="AE819" s="74"/>
      <c r="AF819" s="76" t="s">
        <v>6201</v>
      </c>
      <c r="AG819" s="74"/>
      <c r="AH819" s="76" t="s">
        <v>8363</v>
      </c>
      <c r="AI819" s="74"/>
      <c r="AJ819" s="140">
        <v>0</v>
      </c>
      <c r="AK819" s="140"/>
      <c r="AL819" s="74"/>
      <c r="AM819" s="74"/>
    </row>
    <row r="820" spans="1:39" ht="14.1" customHeight="1">
      <c r="A820" s="74"/>
      <c r="B820" s="76" t="s">
        <v>1923</v>
      </c>
      <c r="C820" s="74"/>
      <c r="D820" s="76" t="s">
        <v>8364</v>
      </c>
      <c r="E820" s="74"/>
      <c r="F820" s="76" t="s">
        <v>8573</v>
      </c>
      <c r="G820" s="74"/>
      <c r="H820" s="103">
        <v>4</v>
      </c>
      <c r="I820" s="74"/>
      <c r="J820" s="103">
        <v>4</v>
      </c>
      <c r="K820" s="74"/>
      <c r="L820" s="76" t="s">
        <v>8359</v>
      </c>
      <c r="M820" s="74"/>
      <c r="N820" s="76" t="s">
        <v>8366</v>
      </c>
      <c r="O820" s="74"/>
      <c r="P820" s="103">
        <v>369260</v>
      </c>
      <c r="Q820" s="74"/>
      <c r="R820" s="76" t="s">
        <v>8897</v>
      </c>
      <c r="S820" s="74"/>
      <c r="T820" s="77">
        <v>46192</v>
      </c>
      <c r="U820" s="74"/>
      <c r="V820" s="76" t="s">
        <v>8213</v>
      </c>
      <c r="W820" s="74"/>
      <c r="X820" s="103">
        <v>4431120</v>
      </c>
      <c r="Y820" s="74"/>
      <c r="Z820" s="103">
        <v>4431120</v>
      </c>
      <c r="AA820" s="74"/>
      <c r="AB820" s="76" t="s">
        <v>8361</v>
      </c>
      <c r="AC820" s="74"/>
      <c r="AD820" s="76" t="s">
        <v>8362</v>
      </c>
      <c r="AE820" s="74"/>
      <c r="AF820" s="76" t="s">
        <v>6201</v>
      </c>
      <c r="AG820" s="74"/>
      <c r="AH820" s="76" t="s">
        <v>8363</v>
      </c>
      <c r="AI820" s="74"/>
      <c r="AJ820" s="140">
        <v>0</v>
      </c>
      <c r="AK820" s="140"/>
      <c r="AL820" s="74"/>
      <c r="AM820" s="74"/>
    </row>
    <row r="821" spans="1:39" ht="14.1" customHeight="1">
      <c r="A821" s="74"/>
      <c r="B821" s="76" t="s">
        <v>1942</v>
      </c>
      <c r="C821" s="74"/>
      <c r="D821" s="76" t="s">
        <v>8364</v>
      </c>
      <c r="E821" s="74"/>
      <c r="F821" s="76" t="s">
        <v>8451</v>
      </c>
      <c r="G821" s="74"/>
      <c r="H821" s="103">
        <v>12</v>
      </c>
      <c r="I821" s="74"/>
      <c r="J821" s="103">
        <v>12</v>
      </c>
      <c r="K821" s="74"/>
      <c r="L821" s="76" t="s">
        <v>8359</v>
      </c>
      <c r="M821" s="74"/>
      <c r="N821" s="76" t="s">
        <v>8366</v>
      </c>
      <c r="O821" s="74"/>
      <c r="P821" s="103">
        <v>1107780</v>
      </c>
      <c r="Q821" s="74"/>
      <c r="R821" s="76" t="s">
        <v>8897</v>
      </c>
      <c r="S821" s="74"/>
      <c r="T821" s="77">
        <v>46192</v>
      </c>
      <c r="U821" s="74"/>
      <c r="V821" s="76" t="s">
        <v>8213</v>
      </c>
      <c r="W821" s="74"/>
      <c r="X821" s="103">
        <v>4431120</v>
      </c>
      <c r="Y821" s="74"/>
      <c r="Z821" s="103">
        <v>4431120</v>
      </c>
      <c r="AA821" s="74"/>
      <c r="AB821" s="76" t="s">
        <v>8361</v>
      </c>
      <c r="AC821" s="74"/>
      <c r="AD821" s="76" t="s">
        <v>8362</v>
      </c>
      <c r="AE821" s="74"/>
      <c r="AF821" s="76" t="s">
        <v>6201</v>
      </c>
      <c r="AG821" s="74"/>
      <c r="AH821" s="76" t="s">
        <v>8363</v>
      </c>
      <c r="AI821" s="74"/>
      <c r="AJ821" s="140">
        <v>0</v>
      </c>
      <c r="AK821" s="140"/>
      <c r="AL821" s="74"/>
      <c r="AM821" s="74"/>
    </row>
    <row r="822" spans="1:39" ht="14.1" customHeight="1">
      <c r="A822" s="74"/>
      <c r="B822" s="76" t="s">
        <v>2679</v>
      </c>
      <c r="C822" s="74"/>
      <c r="D822" s="76" t="s">
        <v>8364</v>
      </c>
      <c r="E822" s="74"/>
      <c r="F822" s="76" t="s">
        <v>8580</v>
      </c>
      <c r="G822" s="74"/>
      <c r="H822" s="103">
        <v>6</v>
      </c>
      <c r="I822" s="74"/>
      <c r="J822" s="103">
        <v>6</v>
      </c>
      <c r="K822" s="74"/>
      <c r="L822" s="76" t="s">
        <v>8359</v>
      </c>
      <c r="M822" s="74"/>
      <c r="N822" s="76"/>
      <c r="O822" s="74"/>
      <c r="P822" s="103">
        <v>571095</v>
      </c>
      <c r="Q822" s="74"/>
      <c r="R822" s="76" t="s">
        <v>9025</v>
      </c>
      <c r="S822" s="74"/>
      <c r="T822" s="77">
        <v>46192</v>
      </c>
      <c r="U822" s="74"/>
      <c r="V822" s="76" t="s">
        <v>8325</v>
      </c>
      <c r="W822" s="74"/>
      <c r="X822" s="103">
        <v>571095</v>
      </c>
      <c r="Y822" s="74"/>
      <c r="Z822" s="103">
        <v>571095</v>
      </c>
      <c r="AA822" s="74"/>
      <c r="AB822" s="76" t="s">
        <v>8361</v>
      </c>
      <c r="AC822" s="74"/>
      <c r="AD822" s="76" t="s">
        <v>8362</v>
      </c>
      <c r="AE822" s="74"/>
      <c r="AF822" s="76" t="s">
        <v>6188</v>
      </c>
      <c r="AG822" s="74"/>
      <c r="AH822" s="76" t="s">
        <v>8363</v>
      </c>
      <c r="AI822" s="74"/>
      <c r="AJ822" s="140">
        <v>0</v>
      </c>
      <c r="AK822" s="140"/>
      <c r="AL822" s="74"/>
      <c r="AM822" s="74"/>
    </row>
    <row r="823" spans="1:39" ht="14.1" customHeight="1">
      <c r="A823" s="74"/>
      <c r="B823" s="76" t="s">
        <v>1235</v>
      </c>
      <c r="C823" s="74"/>
      <c r="D823" s="76" t="s">
        <v>8364</v>
      </c>
      <c r="E823" s="74"/>
      <c r="F823" s="76" t="s">
        <v>8455</v>
      </c>
      <c r="G823" s="74"/>
      <c r="H823" s="103">
        <v>2</v>
      </c>
      <c r="I823" s="74"/>
      <c r="J823" s="103">
        <v>2</v>
      </c>
      <c r="K823" s="74"/>
      <c r="L823" s="76" t="s">
        <v>147</v>
      </c>
      <c r="M823" s="74"/>
      <c r="N823" s="76" t="s">
        <v>8392</v>
      </c>
      <c r="O823" s="74"/>
      <c r="P823" s="103">
        <v>1620600</v>
      </c>
      <c r="Q823" s="74"/>
      <c r="R823" s="76" t="s">
        <v>9026</v>
      </c>
      <c r="S823" s="74"/>
      <c r="T823" s="77">
        <v>46193</v>
      </c>
      <c r="U823" s="74"/>
      <c r="V823" s="76" t="s">
        <v>8167</v>
      </c>
      <c r="W823" s="74"/>
      <c r="X823" s="103">
        <v>1620600</v>
      </c>
      <c r="Y823" s="74"/>
      <c r="Z823" s="103">
        <v>1620600</v>
      </c>
      <c r="AA823" s="74"/>
      <c r="AB823" s="76" t="s">
        <v>8361</v>
      </c>
      <c r="AC823" s="74"/>
      <c r="AD823" s="76" t="s">
        <v>8362</v>
      </c>
      <c r="AE823" s="74"/>
      <c r="AF823" s="76" t="s">
        <v>6239</v>
      </c>
      <c r="AG823" s="74"/>
      <c r="AH823" s="76" t="s">
        <v>8363</v>
      </c>
      <c r="AI823" s="74"/>
      <c r="AJ823" s="140">
        <v>0</v>
      </c>
      <c r="AK823" s="140"/>
      <c r="AL823" s="74"/>
      <c r="AM823" s="74"/>
    </row>
    <row r="824" spans="1:39" ht="14.1" customHeight="1">
      <c r="A824" s="74"/>
      <c r="B824" s="76" t="s">
        <v>3126</v>
      </c>
      <c r="C824" s="74"/>
      <c r="D824" s="76" t="s">
        <v>8369</v>
      </c>
      <c r="E824" s="74"/>
      <c r="F824" s="76" t="s">
        <v>9019</v>
      </c>
      <c r="G824" s="74"/>
      <c r="H824" s="103">
        <v>2</v>
      </c>
      <c r="I824" s="74"/>
      <c r="J824" s="103">
        <v>2</v>
      </c>
      <c r="K824" s="74"/>
      <c r="L824" s="76" t="s">
        <v>8359</v>
      </c>
      <c r="M824" s="74"/>
      <c r="N824" s="76" t="s">
        <v>8537</v>
      </c>
      <c r="O824" s="74"/>
      <c r="P824" s="103">
        <v>574610</v>
      </c>
      <c r="Q824" s="74"/>
      <c r="R824" s="76" t="s">
        <v>9027</v>
      </c>
      <c r="S824" s="74"/>
      <c r="T824" s="77">
        <v>46193</v>
      </c>
      <c r="U824" s="74"/>
      <c r="V824" s="76" t="s">
        <v>8239</v>
      </c>
      <c r="W824" s="74"/>
      <c r="X824" s="103">
        <v>1149220</v>
      </c>
      <c r="Y824" s="74"/>
      <c r="Z824" s="103">
        <v>1149220</v>
      </c>
      <c r="AA824" s="74"/>
      <c r="AB824" s="76" t="s">
        <v>8361</v>
      </c>
      <c r="AC824" s="74"/>
      <c r="AD824" s="76" t="s">
        <v>8362</v>
      </c>
      <c r="AE824" s="74"/>
      <c r="AF824" s="76" t="s">
        <v>6124</v>
      </c>
      <c r="AG824" s="74"/>
      <c r="AH824" s="76" t="s">
        <v>8363</v>
      </c>
      <c r="AI824" s="74"/>
      <c r="AJ824" s="140">
        <v>0</v>
      </c>
      <c r="AK824" s="140"/>
      <c r="AL824" s="74"/>
      <c r="AM824" s="74"/>
    </row>
    <row r="825" spans="1:39" ht="14.1" customHeight="1">
      <c r="A825" s="74"/>
      <c r="B825" s="76" t="s">
        <v>3128</v>
      </c>
      <c r="C825" s="74"/>
      <c r="D825" s="76" t="s">
        <v>8369</v>
      </c>
      <c r="E825" s="74"/>
      <c r="F825" s="76" t="s">
        <v>8442</v>
      </c>
      <c r="G825" s="74"/>
      <c r="H825" s="103">
        <v>2</v>
      </c>
      <c r="I825" s="74"/>
      <c r="J825" s="103">
        <v>2</v>
      </c>
      <c r="K825" s="74"/>
      <c r="L825" s="76" t="s">
        <v>8359</v>
      </c>
      <c r="M825" s="74"/>
      <c r="N825" s="76" t="s">
        <v>8537</v>
      </c>
      <c r="O825" s="74"/>
      <c r="P825" s="103">
        <v>574610</v>
      </c>
      <c r="Q825" s="74"/>
      <c r="R825" s="76" t="s">
        <v>9027</v>
      </c>
      <c r="S825" s="74"/>
      <c r="T825" s="77">
        <v>46193</v>
      </c>
      <c r="U825" s="74"/>
      <c r="V825" s="76" t="s">
        <v>8239</v>
      </c>
      <c r="W825" s="74"/>
      <c r="X825" s="103">
        <v>1149220</v>
      </c>
      <c r="Y825" s="74"/>
      <c r="Z825" s="103">
        <v>1149220</v>
      </c>
      <c r="AA825" s="74"/>
      <c r="AB825" s="76" t="s">
        <v>8361</v>
      </c>
      <c r="AC825" s="74"/>
      <c r="AD825" s="76" t="s">
        <v>8362</v>
      </c>
      <c r="AE825" s="74"/>
      <c r="AF825" s="76" t="s">
        <v>6124</v>
      </c>
      <c r="AG825" s="74"/>
      <c r="AH825" s="76" t="s">
        <v>8363</v>
      </c>
      <c r="AI825" s="74"/>
      <c r="AJ825" s="140">
        <v>0</v>
      </c>
      <c r="AK825" s="140"/>
      <c r="AL825" s="74"/>
      <c r="AM825" s="74"/>
    </row>
    <row r="826" spans="1:39" ht="14.1" customHeight="1">
      <c r="A826" s="74"/>
      <c r="B826" s="76" t="s">
        <v>4275</v>
      </c>
      <c r="C826" s="74"/>
      <c r="D826" s="76" t="s">
        <v>8369</v>
      </c>
      <c r="E826" s="74"/>
      <c r="F826" s="76" t="s">
        <v>9028</v>
      </c>
      <c r="G826" s="74"/>
      <c r="H826" s="103">
        <v>4</v>
      </c>
      <c r="I826" s="74"/>
      <c r="J826" s="103">
        <v>4</v>
      </c>
      <c r="K826" s="74"/>
      <c r="L826" s="76" t="s">
        <v>8359</v>
      </c>
      <c r="M826" s="74"/>
      <c r="N826" s="76"/>
      <c r="O826" s="74"/>
      <c r="P826" s="103">
        <v>276390</v>
      </c>
      <c r="Q826" s="74"/>
      <c r="R826" s="76" t="s">
        <v>9029</v>
      </c>
      <c r="S826" s="74"/>
      <c r="T826" s="77">
        <v>46191</v>
      </c>
      <c r="U826" s="74"/>
      <c r="V826" s="76" t="s">
        <v>8047</v>
      </c>
      <c r="W826" s="74"/>
      <c r="X826" s="103">
        <v>276390</v>
      </c>
      <c r="Y826" s="74"/>
      <c r="Z826" s="103">
        <v>276390</v>
      </c>
      <c r="AA826" s="74"/>
      <c r="AB826" s="76" t="s">
        <v>8361</v>
      </c>
      <c r="AC826" s="74"/>
      <c r="AD826" s="76" t="s">
        <v>8362</v>
      </c>
      <c r="AE826" s="74"/>
      <c r="AF826" s="76" t="s">
        <v>6124</v>
      </c>
      <c r="AG826" s="74"/>
      <c r="AH826" s="76" t="s">
        <v>8363</v>
      </c>
      <c r="AI826" s="74"/>
      <c r="AJ826" s="140">
        <v>0</v>
      </c>
      <c r="AK826" s="140"/>
      <c r="AL826" s="74"/>
      <c r="AM826" s="74"/>
    </row>
    <row r="827" spans="1:39" ht="14.1" customHeight="1">
      <c r="A827" s="74"/>
      <c r="B827" s="76" t="s">
        <v>1773</v>
      </c>
      <c r="C827" s="74"/>
      <c r="D827" s="76" t="s">
        <v>8364</v>
      </c>
      <c r="E827" s="74"/>
      <c r="F827" s="76" t="s">
        <v>8652</v>
      </c>
      <c r="G827" s="74"/>
      <c r="H827" s="103">
        <v>12</v>
      </c>
      <c r="I827" s="74"/>
      <c r="J827" s="103">
        <v>12</v>
      </c>
      <c r="K827" s="74"/>
      <c r="L827" s="76" t="s">
        <v>8359</v>
      </c>
      <c r="M827" s="74"/>
      <c r="N827" s="76" t="s">
        <v>8366</v>
      </c>
      <c r="O827" s="74"/>
      <c r="P827" s="103">
        <v>1107780</v>
      </c>
      <c r="Q827" s="74"/>
      <c r="R827" s="76" t="s">
        <v>9030</v>
      </c>
      <c r="S827" s="74"/>
      <c r="T827" s="77">
        <v>46193</v>
      </c>
      <c r="U827" s="74"/>
      <c r="V827" s="76" t="s">
        <v>8288</v>
      </c>
      <c r="W827" s="74"/>
      <c r="X827" s="103">
        <v>8862240</v>
      </c>
      <c r="Y827" s="74"/>
      <c r="Z827" s="103">
        <v>8862240</v>
      </c>
      <c r="AA827" s="74"/>
      <c r="AB827" s="76" t="s">
        <v>8361</v>
      </c>
      <c r="AC827" s="74"/>
      <c r="AD827" s="76" t="s">
        <v>8362</v>
      </c>
      <c r="AE827" s="74"/>
      <c r="AF827" s="76" t="s">
        <v>6188</v>
      </c>
      <c r="AG827" s="74"/>
      <c r="AH827" s="76" t="s">
        <v>8363</v>
      </c>
      <c r="AI827" s="74"/>
      <c r="AJ827" s="140">
        <v>0</v>
      </c>
      <c r="AK827" s="140"/>
      <c r="AL827" s="74"/>
      <c r="AM827" s="74"/>
    </row>
    <row r="828" spans="1:39" ht="14.1" customHeight="1">
      <c r="A828" s="74"/>
      <c r="B828" s="76" t="s">
        <v>1942</v>
      </c>
      <c r="C828" s="74"/>
      <c r="D828" s="76" t="s">
        <v>8364</v>
      </c>
      <c r="E828" s="74"/>
      <c r="F828" s="76" t="s">
        <v>8451</v>
      </c>
      <c r="G828" s="74"/>
      <c r="H828" s="103">
        <v>1</v>
      </c>
      <c r="I828" s="74"/>
      <c r="J828" s="103">
        <v>24</v>
      </c>
      <c r="K828" s="74"/>
      <c r="L828" s="76" t="s">
        <v>22</v>
      </c>
      <c r="M828" s="74"/>
      <c r="N828" s="76" t="s">
        <v>8366</v>
      </c>
      <c r="O828" s="74"/>
      <c r="P828" s="103">
        <v>2215560</v>
      </c>
      <c r="Q828" s="74"/>
      <c r="R828" s="76" t="s">
        <v>9030</v>
      </c>
      <c r="S828" s="74"/>
      <c r="T828" s="77">
        <v>46193</v>
      </c>
      <c r="U828" s="74"/>
      <c r="V828" s="76" t="s">
        <v>8288</v>
      </c>
      <c r="W828" s="74"/>
      <c r="X828" s="103">
        <v>8862240</v>
      </c>
      <c r="Y828" s="74"/>
      <c r="Z828" s="103">
        <v>8862240</v>
      </c>
      <c r="AA828" s="74"/>
      <c r="AB828" s="76" t="s">
        <v>8361</v>
      </c>
      <c r="AC828" s="74"/>
      <c r="AD828" s="76" t="s">
        <v>8362</v>
      </c>
      <c r="AE828" s="74"/>
      <c r="AF828" s="76" t="s">
        <v>6188</v>
      </c>
      <c r="AG828" s="74"/>
      <c r="AH828" s="76" t="s">
        <v>8363</v>
      </c>
      <c r="AI828" s="74"/>
      <c r="AJ828" s="140">
        <v>0</v>
      </c>
      <c r="AK828" s="140"/>
      <c r="AL828" s="74"/>
      <c r="AM828" s="74"/>
    </row>
    <row r="829" spans="1:39" ht="14.1" customHeight="1">
      <c r="A829" s="74"/>
      <c r="B829" s="76" t="s">
        <v>1946</v>
      </c>
      <c r="C829" s="74"/>
      <c r="D829" s="76" t="s">
        <v>8364</v>
      </c>
      <c r="E829" s="74"/>
      <c r="F829" s="76" t="s">
        <v>8454</v>
      </c>
      <c r="G829" s="74"/>
      <c r="H829" s="103">
        <v>1</v>
      </c>
      <c r="I829" s="74"/>
      <c r="J829" s="103">
        <v>24</v>
      </c>
      <c r="K829" s="74"/>
      <c r="L829" s="76" t="s">
        <v>22</v>
      </c>
      <c r="M829" s="74"/>
      <c r="N829" s="76" t="s">
        <v>8366</v>
      </c>
      <c r="O829" s="74"/>
      <c r="P829" s="103">
        <v>2215560</v>
      </c>
      <c r="Q829" s="74"/>
      <c r="R829" s="76" t="s">
        <v>9030</v>
      </c>
      <c r="S829" s="74"/>
      <c r="T829" s="77">
        <v>46193</v>
      </c>
      <c r="U829" s="74"/>
      <c r="V829" s="76" t="s">
        <v>8288</v>
      </c>
      <c r="W829" s="74"/>
      <c r="X829" s="103">
        <v>8862240</v>
      </c>
      <c r="Y829" s="74"/>
      <c r="Z829" s="103">
        <v>8862240</v>
      </c>
      <c r="AA829" s="74"/>
      <c r="AB829" s="76" t="s">
        <v>8361</v>
      </c>
      <c r="AC829" s="74"/>
      <c r="AD829" s="76" t="s">
        <v>8362</v>
      </c>
      <c r="AE829" s="74"/>
      <c r="AF829" s="76" t="s">
        <v>6188</v>
      </c>
      <c r="AG829" s="74"/>
      <c r="AH829" s="76" t="s">
        <v>8363</v>
      </c>
      <c r="AI829" s="74"/>
      <c r="AJ829" s="140">
        <v>0</v>
      </c>
      <c r="AK829" s="140"/>
      <c r="AL829" s="74"/>
      <c r="AM829" s="74"/>
    </row>
    <row r="830" spans="1:39" ht="14.1" customHeight="1">
      <c r="A830" s="74"/>
      <c r="B830" s="76" t="s">
        <v>1117</v>
      </c>
      <c r="C830" s="74"/>
      <c r="D830" s="76" t="s">
        <v>8364</v>
      </c>
      <c r="E830" s="74"/>
      <c r="F830" s="76" t="s">
        <v>8374</v>
      </c>
      <c r="G830" s="74"/>
      <c r="H830" s="103">
        <v>1</v>
      </c>
      <c r="I830" s="74"/>
      <c r="J830" s="103">
        <v>4</v>
      </c>
      <c r="K830" s="74"/>
      <c r="L830" s="76" t="s">
        <v>22</v>
      </c>
      <c r="M830" s="74"/>
      <c r="N830" s="76" t="s">
        <v>8375</v>
      </c>
      <c r="O830" s="74"/>
      <c r="P830" s="103">
        <v>687090</v>
      </c>
      <c r="Q830" s="74"/>
      <c r="R830" s="76" t="s">
        <v>9031</v>
      </c>
      <c r="S830" s="74"/>
      <c r="T830" s="77">
        <v>46189</v>
      </c>
      <c r="U830" s="74"/>
      <c r="V830" s="76" t="s">
        <v>8052</v>
      </c>
      <c r="W830" s="74"/>
      <c r="X830" s="103">
        <v>687090</v>
      </c>
      <c r="Y830" s="74"/>
      <c r="Z830" s="103">
        <v>687090</v>
      </c>
      <c r="AA830" s="74"/>
      <c r="AB830" s="76" t="s">
        <v>8361</v>
      </c>
      <c r="AC830" s="74"/>
      <c r="AD830" s="76" t="s">
        <v>8362</v>
      </c>
      <c r="AE830" s="74"/>
      <c r="AF830" s="76" t="s">
        <v>8718</v>
      </c>
      <c r="AG830" s="74"/>
      <c r="AH830" s="76" t="s">
        <v>8363</v>
      </c>
      <c r="AI830" s="74"/>
      <c r="AJ830" s="140">
        <v>0</v>
      </c>
      <c r="AK830" s="140"/>
      <c r="AL830" s="74"/>
      <c r="AM830" s="74"/>
    </row>
    <row r="831" spans="1:39" ht="14.1" customHeight="1">
      <c r="A831" s="74"/>
      <c r="B831" s="76" t="s">
        <v>2723</v>
      </c>
      <c r="C831" s="74"/>
      <c r="D831" s="76" t="s">
        <v>8364</v>
      </c>
      <c r="E831" s="74"/>
      <c r="F831" s="76" t="s">
        <v>8747</v>
      </c>
      <c r="G831" s="74"/>
      <c r="H831" s="103">
        <v>2</v>
      </c>
      <c r="I831" s="74"/>
      <c r="J831" s="103">
        <v>2</v>
      </c>
      <c r="K831" s="74"/>
      <c r="L831" s="76" t="s">
        <v>8359</v>
      </c>
      <c r="M831" s="74"/>
      <c r="N831" s="76"/>
      <c r="O831" s="74"/>
      <c r="P831" s="103">
        <v>106930</v>
      </c>
      <c r="Q831" s="74"/>
      <c r="R831" s="76" t="s">
        <v>9032</v>
      </c>
      <c r="S831" s="74"/>
      <c r="T831" s="77">
        <v>46191</v>
      </c>
      <c r="U831" s="74"/>
      <c r="V831" s="76" t="s">
        <v>9033</v>
      </c>
      <c r="W831" s="74"/>
      <c r="X831" s="103">
        <v>1390090</v>
      </c>
      <c r="Y831" s="74"/>
      <c r="Z831" s="103">
        <v>1390090</v>
      </c>
      <c r="AA831" s="74"/>
      <c r="AB831" s="76" t="s">
        <v>8361</v>
      </c>
      <c r="AC831" s="74"/>
      <c r="AD831" s="76" t="s">
        <v>8362</v>
      </c>
      <c r="AE831" s="74"/>
      <c r="AF831" s="76" t="s">
        <v>8397</v>
      </c>
      <c r="AG831" s="74"/>
      <c r="AH831" s="76" t="s">
        <v>8363</v>
      </c>
      <c r="AI831" s="74"/>
      <c r="AJ831" s="140">
        <v>0</v>
      </c>
      <c r="AK831" s="140"/>
      <c r="AL831" s="74"/>
      <c r="AM831" s="74"/>
    </row>
    <row r="832" spans="1:39" ht="14.1" customHeight="1">
      <c r="A832" s="74"/>
      <c r="B832" s="76" t="s">
        <v>2728</v>
      </c>
      <c r="C832" s="74"/>
      <c r="D832" s="76" t="s">
        <v>8364</v>
      </c>
      <c r="E832" s="74"/>
      <c r="F832" s="76" t="s">
        <v>9034</v>
      </c>
      <c r="G832" s="74"/>
      <c r="H832" s="103">
        <v>4</v>
      </c>
      <c r="I832" s="74"/>
      <c r="J832" s="103">
        <v>4</v>
      </c>
      <c r="K832" s="74"/>
      <c r="L832" s="76" t="s">
        <v>8359</v>
      </c>
      <c r="M832" s="74"/>
      <c r="N832" s="76"/>
      <c r="O832" s="74"/>
      <c r="P832" s="103">
        <v>213860</v>
      </c>
      <c r="Q832" s="74"/>
      <c r="R832" s="76" t="s">
        <v>9032</v>
      </c>
      <c r="S832" s="74"/>
      <c r="T832" s="77">
        <v>46191</v>
      </c>
      <c r="U832" s="74"/>
      <c r="V832" s="76" t="s">
        <v>9033</v>
      </c>
      <c r="W832" s="74"/>
      <c r="X832" s="103">
        <v>1390090</v>
      </c>
      <c r="Y832" s="74"/>
      <c r="Z832" s="103">
        <v>1390090</v>
      </c>
      <c r="AA832" s="74"/>
      <c r="AB832" s="76" t="s">
        <v>8361</v>
      </c>
      <c r="AC832" s="74"/>
      <c r="AD832" s="76" t="s">
        <v>8362</v>
      </c>
      <c r="AE832" s="74"/>
      <c r="AF832" s="76" t="s">
        <v>8397</v>
      </c>
      <c r="AG832" s="74"/>
      <c r="AH832" s="76" t="s">
        <v>8363</v>
      </c>
      <c r="AI832" s="74"/>
      <c r="AJ832" s="140">
        <v>0</v>
      </c>
      <c r="AK832" s="140"/>
      <c r="AL832" s="74"/>
      <c r="AM832" s="74"/>
    </row>
    <row r="833" spans="1:39" ht="14.1" customHeight="1">
      <c r="A833" s="74"/>
      <c r="B833" s="76" t="s">
        <v>2733</v>
      </c>
      <c r="C833" s="74"/>
      <c r="D833" s="76" t="s">
        <v>8364</v>
      </c>
      <c r="E833" s="74"/>
      <c r="F833" s="76" t="s">
        <v>8406</v>
      </c>
      <c r="G833" s="74"/>
      <c r="H833" s="103">
        <v>4</v>
      </c>
      <c r="I833" s="74"/>
      <c r="J833" s="103">
        <v>4</v>
      </c>
      <c r="K833" s="74"/>
      <c r="L833" s="76" t="s">
        <v>8359</v>
      </c>
      <c r="M833" s="74"/>
      <c r="N833" s="76"/>
      <c r="O833" s="74"/>
      <c r="P833" s="103">
        <v>213860</v>
      </c>
      <c r="Q833" s="74"/>
      <c r="R833" s="76" t="s">
        <v>9032</v>
      </c>
      <c r="S833" s="74"/>
      <c r="T833" s="77">
        <v>46191</v>
      </c>
      <c r="U833" s="74"/>
      <c r="V833" s="76" t="s">
        <v>9033</v>
      </c>
      <c r="W833" s="74"/>
      <c r="X833" s="103">
        <v>1390090</v>
      </c>
      <c r="Y833" s="74"/>
      <c r="Z833" s="103">
        <v>1390090</v>
      </c>
      <c r="AA833" s="74"/>
      <c r="AB833" s="76" t="s">
        <v>8361</v>
      </c>
      <c r="AC833" s="74"/>
      <c r="AD833" s="76" t="s">
        <v>8362</v>
      </c>
      <c r="AE833" s="74"/>
      <c r="AF833" s="76" t="s">
        <v>8397</v>
      </c>
      <c r="AG833" s="74"/>
      <c r="AH833" s="76" t="s">
        <v>8363</v>
      </c>
      <c r="AI833" s="74"/>
      <c r="AJ833" s="140">
        <v>0</v>
      </c>
      <c r="AK833" s="140"/>
      <c r="AL833" s="74"/>
      <c r="AM833" s="74"/>
    </row>
    <row r="834" spans="1:39" ht="14.1" customHeight="1">
      <c r="A834" s="74"/>
      <c r="B834" s="76" t="s">
        <v>1091</v>
      </c>
      <c r="C834" s="74"/>
      <c r="D834" s="76" t="s">
        <v>8364</v>
      </c>
      <c r="E834" s="74"/>
      <c r="F834" s="76" t="s">
        <v>8817</v>
      </c>
      <c r="G834" s="74"/>
      <c r="H834" s="103">
        <v>8</v>
      </c>
      <c r="I834" s="74"/>
      <c r="J834" s="103">
        <v>8</v>
      </c>
      <c r="K834" s="74"/>
      <c r="L834" s="76" t="s">
        <v>8359</v>
      </c>
      <c r="M834" s="74"/>
      <c r="N834" s="76" t="s">
        <v>8392</v>
      </c>
      <c r="O834" s="74"/>
      <c r="P834" s="103">
        <v>1374180</v>
      </c>
      <c r="Q834" s="74"/>
      <c r="R834" s="76" t="s">
        <v>9035</v>
      </c>
      <c r="S834" s="74"/>
      <c r="T834" s="77">
        <v>46191</v>
      </c>
      <c r="U834" s="74"/>
      <c r="V834" s="76" t="s">
        <v>8321</v>
      </c>
      <c r="W834" s="74"/>
      <c r="X834" s="103">
        <v>2994780</v>
      </c>
      <c r="Y834" s="74"/>
      <c r="Z834" s="103">
        <v>2994780</v>
      </c>
      <c r="AA834" s="74"/>
      <c r="AB834" s="76" t="s">
        <v>8361</v>
      </c>
      <c r="AC834" s="74"/>
      <c r="AD834" s="76" t="s">
        <v>8362</v>
      </c>
      <c r="AE834" s="74"/>
      <c r="AF834" s="76" t="s">
        <v>8436</v>
      </c>
      <c r="AG834" s="74"/>
      <c r="AH834" s="76" t="s">
        <v>8363</v>
      </c>
      <c r="AI834" s="74"/>
      <c r="AJ834" s="140">
        <v>0</v>
      </c>
      <c r="AK834" s="140"/>
      <c r="AL834" s="74"/>
      <c r="AM834" s="74"/>
    </row>
    <row r="835" spans="1:39" ht="14.1" customHeight="1">
      <c r="A835" s="74"/>
      <c r="B835" s="76" t="s">
        <v>1220</v>
      </c>
      <c r="C835" s="74"/>
      <c r="D835" s="76" t="s">
        <v>8364</v>
      </c>
      <c r="E835" s="74"/>
      <c r="F835" s="76" t="s">
        <v>8711</v>
      </c>
      <c r="G835" s="74"/>
      <c r="H835" s="103">
        <v>2</v>
      </c>
      <c r="I835" s="74"/>
      <c r="J835" s="103">
        <v>2</v>
      </c>
      <c r="K835" s="74"/>
      <c r="L835" s="76" t="s">
        <v>147</v>
      </c>
      <c r="M835" s="74"/>
      <c r="N835" s="76" t="s">
        <v>8392</v>
      </c>
      <c r="O835" s="74"/>
      <c r="P835" s="103">
        <v>1620600</v>
      </c>
      <c r="Q835" s="74"/>
      <c r="R835" s="76" t="s">
        <v>9035</v>
      </c>
      <c r="S835" s="74"/>
      <c r="T835" s="77">
        <v>46191</v>
      </c>
      <c r="U835" s="74"/>
      <c r="V835" s="76" t="s">
        <v>8321</v>
      </c>
      <c r="W835" s="74"/>
      <c r="X835" s="103">
        <v>2994780</v>
      </c>
      <c r="Y835" s="74"/>
      <c r="Z835" s="103">
        <v>2994780</v>
      </c>
      <c r="AA835" s="74"/>
      <c r="AB835" s="76" t="s">
        <v>8361</v>
      </c>
      <c r="AC835" s="74"/>
      <c r="AD835" s="76" t="s">
        <v>8362</v>
      </c>
      <c r="AE835" s="74"/>
      <c r="AF835" s="76" t="s">
        <v>8436</v>
      </c>
      <c r="AG835" s="74"/>
      <c r="AH835" s="76" t="s">
        <v>8363</v>
      </c>
      <c r="AI835" s="74"/>
      <c r="AJ835" s="140">
        <v>0</v>
      </c>
      <c r="AK835" s="140"/>
      <c r="AL835" s="74"/>
      <c r="AM835" s="74"/>
    </row>
    <row r="836" spans="1:39" ht="23.1" customHeight="1">
      <c r="A836" s="74"/>
      <c r="B836" s="76" t="s">
        <v>765</v>
      </c>
      <c r="C836" s="74"/>
      <c r="D836" s="76" t="s">
        <v>8387</v>
      </c>
      <c r="E836" s="74"/>
      <c r="F836" s="76" t="s">
        <v>8604</v>
      </c>
      <c r="G836" s="74"/>
      <c r="H836" s="103">
        <v>4</v>
      </c>
      <c r="I836" s="74"/>
      <c r="J836" s="103">
        <v>4</v>
      </c>
      <c r="K836" s="74"/>
      <c r="L836" s="76" t="s">
        <v>147</v>
      </c>
      <c r="M836" s="74"/>
      <c r="N836" s="76" t="s">
        <v>8740</v>
      </c>
      <c r="O836" s="74"/>
      <c r="P836" s="103">
        <v>1056350</v>
      </c>
      <c r="Q836" s="74"/>
      <c r="R836" s="76" t="s">
        <v>9036</v>
      </c>
      <c r="S836" s="74"/>
      <c r="T836" s="77">
        <v>46188</v>
      </c>
      <c r="U836" s="74"/>
      <c r="V836" s="76" t="s">
        <v>8453</v>
      </c>
      <c r="W836" s="74"/>
      <c r="X836" s="103">
        <v>1056350</v>
      </c>
      <c r="Y836" s="74"/>
      <c r="Z836" s="103">
        <v>1056350</v>
      </c>
      <c r="AA836" s="74"/>
      <c r="AB836" s="76" t="s">
        <v>8361</v>
      </c>
      <c r="AC836" s="74"/>
      <c r="AD836" s="76" t="s">
        <v>8362</v>
      </c>
      <c r="AE836" s="74"/>
      <c r="AF836" s="76" t="s">
        <v>8436</v>
      </c>
      <c r="AG836" s="74"/>
      <c r="AH836" s="76" t="s">
        <v>8363</v>
      </c>
      <c r="AI836" s="74"/>
      <c r="AJ836" s="140">
        <v>0</v>
      </c>
      <c r="AK836" s="140"/>
      <c r="AL836" s="74"/>
      <c r="AM836" s="74"/>
    </row>
    <row r="837" spans="1:39" ht="0.95" customHeight="1">
      <c r="A837" s="74"/>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c r="AA837" s="141"/>
      <c r="AB837" s="141"/>
      <c r="AC837" s="141"/>
      <c r="AD837" s="141"/>
      <c r="AE837" s="141"/>
      <c r="AF837" s="141"/>
      <c r="AG837" s="141"/>
      <c r="AH837" s="141"/>
      <c r="AI837" s="141"/>
      <c r="AJ837" s="141"/>
      <c r="AK837" s="141"/>
      <c r="AL837" s="141"/>
      <c r="AM837" s="74"/>
    </row>
    <row r="838" spans="1:39" ht="12.95" customHeight="1">
      <c r="A838" s="74"/>
      <c r="B838" s="142" t="s">
        <v>8411</v>
      </c>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c r="AA838" s="142"/>
      <c r="AB838" s="142"/>
      <c r="AC838" s="142"/>
      <c r="AD838" s="142"/>
      <c r="AE838" s="142"/>
      <c r="AF838" s="142"/>
      <c r="AG838" s="142"/>
      <c r="AH838" s="142"/>
      <c r="AI838" s="142"/>
      <c r="AJ838" s="142"/>
      <c r="AK838" s="142"/>
      <c r="AL838" s="142"/>
      <c r="AM838" s="74"/>
    </row>
    <row r="839" spans="1:39" ht="12.95" customHeight="1">
      <c r="A839" s="74"/>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c r="AA839" s="142"/>
      <c r="AB839" s="142"/>
      <c r="AC839" s="142"/>
      <c r="AD839" s="142"/>
      <c r="AE839" s="142"/>
      <c r="AF839" s="142"/>
      <c r="AG839" s="142"/>
      <c r="AH839" s="142"/>
      <c r="AI839" s="142"/>
      <c r="AJ839" s="142"/>
      <c r="AK839" s="142"/>
      <c r="AL839" s="142"/>
      <c r="AM839" s="74"/>
    </row>
    <row r="840" spans="1:39" ht="12.95" customHeight="1">
      <c r="A840" s="74"/>
      <c r="B840" s="143" t="s">
        <v>8412</v>
      </c>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43"/>
      <c r="AE840" s="143"/>
      <c r="AF840" s="143"/>
      <c r="AG840" s="143"/>
      <c r="AH840" s="143"/>
      <c r="AI840" s="143"/>
      <c r="AJ840" s="143"/>
      <c r="AK840" s="143"/>
      <c r="AL840" s="143"/>
      <c r="AM840" s="74"/>
    </row>
    <row r="841" spans="1:39" ht="12.95" customHeight="1">
      <c r="A841" s="74"/>
      <c r="B841" s="144" t="s">
        <v>9037</v>
      </c>
      <c r="C841" s="144"/>
      <c r="D841" s="144"/>
      <c r="E841" s="144"/>
      <c r="F841" s="144"/>
      <c r="G841" s="144"/>
      <c r="H841" s="144"/>
      <c r="I841" s="144"/>
      <c r="J841" s="144"/>
      <c r="K841" s="144"/>
      <c r="L841" s="144"/>
      <c r="M841" s="144"/>
      <c r="N841" s="144"/>
      <c r="O841" s="144"/>
      <c r="P841" s="144"/>
      <c r="Q841" s="144"/>
      <c r="R841" s="144"/>
      <c r="S841" s="144"/>
      <c r="T841" s="144"/>
      <c r="U841" s="144"/>
      <c r="V841" s="144"/>
      <c r="W841" s="144"/>
      <c r="X841" s="144"/>
      <c r="Y841" s="144"/>
      <c r="Z841" s="144"/>
      <c r="AA841" s="144"/>
      <c r="AB841" s="144"/>
      <c r="AC841" s="144"/>
      <c r="AD841" s="144"/>
      <c r="AE841" s="144"/>
      <c r="AF841" s="144"/>
      <c r="AG841" s="144"/>
      <c r="AH841" s="144"/>
      <c r="AI841" s="144"/>
      <c r="AJ841" s="144"/>
      <c r="AK841" s="143" t="s">
        <v>8414</v>
      </c>
      <c r="AL841" s="143"/>
      <c r="AM841" s="74"/>
    </row>
    <row r="842" spans="1:39" ht="17.100000000000001" customHeight="1">
      <c r="A842" s="74"/>
      <c r="B842" s="135" t="s">
        <v>8339</v>
      </c>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c r="AA842" s="135"/>
      <c r="AB842" s="135"/>
      <c r="AC842" s="135"/>
      <c r="AD842" s="135"/>
      <c r="AE842" s="135"/>
      <c r="AF842" s="135"/>
      <c r="AG842" s="135"/>
      <c r="AH842" s="135"/>
      <c r="AI842" s="135"/>
      <c r="AJ842" s="135"/>
      <c r="AK842" s="135"/>
      <c r="AL842" s="135"/>
      <c r="AM842" s="74"/>
    </row>
    <row r="843" spans="1:39" ht="23.1" customHeight="1">
      <c r="A843" s="74"/>
      <c r="B843" s="136" t="s">
        <v>8340</v>
      </c>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c r="AC843" s="136"/>
      <c r="AD843" s="136"/>
      <c r="AE843" s="136"/>
      <c r="AF843" s="136"/>
      <c r="AG843" s="136"/>
      <c r="AH843" s="136"/>
      <c r="AI843" s="136"/>
      <c r="AJ843" s="136"/>
      <c r="AK843" s="136"/>
      <c r="AL843" s="136"/>
      <c r="AM843" s="74"/>
    </row>
    <row r="844" spans="1:39" ht="15.95" customHeight="1">
      <c r="A844" s="74"/>
      <c r="B844" s="137" t="s">
        <v>8341</v>
      </c>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c r="AB844" s="137"/>
      <c r="AC844" s="137"/>
      <c r="AD844" s="137"/>
      <c r="AE844" s="137"/>
      <c r="AF844" s="137"/>
      <c r="AG844" s="137"/>
      <c r="AH844" s="137"/>
      <c r="AI844" s="137"/>
      <c r="AJ844" s="137"/>
      <c r="AK844" s="137"/>
      <c r="AL844" s="137"/>
      <c r="AM844" s="74"/>
    </row>
    <row r="845" spans="1:39" ht="12" customHeight="1">
      <c r="A845" s="74"/>
      <c r="B845" s="138" t="s">
        <v>8342</v>
      </c>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c r="AH845" s="138"/>
      <c r="AI845" s="138"/>
      <c r="AJ845" s="138"/>
      <c r="AK845" s="138"/>
      <c r="AL845" s="138"/>
      <c r="AM845" s="74"/>
    </row>
    <row r="846" spans="1:39" ht="44.1" customHeight="1">
      <c r="A846" s="74"/>
      <c r="B846" s="75" t="s">
        <v>8343</v>
      </c>
      <c r="C846" s="74"/>
      <c r="D846" s="75" t="s">
        <v>8344</v>
      </c>
      <c r="E846" s="74"/>
      <c r="F846" s="75" t="s">
        <v>8345</v>
      </c>
      <c r="G846" s="74"/>
      <c r="H846" s="104" t="s">
        <v>6103</v>
      </c>
      <c r="I846" s="74"/>
      <c r="J846" s="104" t="s">
        <v>8346</v>
      </c>
      <c r="K846" s="74"/>
      <c r="L846" s="75" t="s">
        <v>8347</v>
      </c>
      <c r="M846" s="74"/>
      <c r="N846" s="75" t="s">
        <v>8348</v>
      </c>
      <c r="O846" s="74"/>
      <c r="P846" s="104" t="s">
        <v>8349</v>
      </c>
      <c r="Q846" s="74"/>
      <c r="R846" s="75" t="s">
        <v>8350</v>
      </c>
      <c r="S846" s="74"/>
      <c r="T846" s="75" t="s">
        <v>6100</v>
      </c>
      <c r="U846" s="74"/>
      <c r="V846" s="75" t="s">
        <v>8007</v>
      </c>
      <c r="W846" s="74"/>
      <c r="X846" s="104" t="s">
        <v>8351</v>
      </c>
      <c r="Y846" s="74"/>
      <c r="Z846" s="104" t="s">
        <v>8008</v>
      </c>
      <c r="AA846" s="74"/>
      <c r="AB846" s="75" t="s">
        <v>8352</v>
      </c>
      <c r="AC846" s="74"/>
      <c r="AD846" s="75" t="s">
        <v>8353</v>
      </c>
      <c r="AE846" s="74"/>
      <c r="AF846" s="75" t="s">
        <v>8354</v>
      </c>
      <c r="AG846" s="74"/>
      <c r="AH846" s="75" t="s">
        <v>8355</v>
      </c>
      <c r="AI846" s="74"/>
      <c r="AJ846" s="139" t="s">
        <v>8356</v>
      </c>
      <c r="AK846" s="139"/>
      <c r="AL846" s="74"/>
      <c r="AM846" s="74"/>
    </row>
    <row r="847" spans="1:39" ht="23.1" customHeight="1">
      <c r="A847" s="74"/>
      <c r="B847" s="76" t="s">
        <v>2785</v>
      </c>
      <c r="C847" s="74"/>
      <c r="D847" s="76" t="s">
        <v>8357</v>
      </c>
      <c r="E847" s="74"/>
      <c r="F847" s="76" t="s">
        <v>8543</v>
      </c>
      <c r="G847" s="74"/>
      <c r="H847" s="103">
        <v>5</v>
      </c>
      <c r="I847" s="74"/>
      <c r="J847" s="103">
        <v>30</v>
      </c>
      <c r="K847" s="74"/>
      <c r="L847" s="76" t="s">
        <v>22</v>
      </c>
      <c r="M847" s="74"/>
      <c r="N847" s="76"/>
      <c r="O847" s="74"/>
      <c r="P847" s="103">
        <v>904650</v>
      </c>
      <c r="Q847" s="74"/>
      <c r="R847" s="76" t="s">
        <v>9038</v>
      </c>
      <c r="S847" s="74"/>
      <c r="T847" s="77">
        <v>46186</v>
      </c>
      <c r="U847" s="74"/>
      <c r="V847" s="76" t="s">
        <v>9039</v>
      </c>
      <c r="W847" s="74"/>
      <c r="X847" s="103">
        <v>904650</v>
      </c>
      <c r="Y847" s="74"/>
      <c r="Z847" s="103">
        <v>904650</v>
      </c>
      <c r="AA847" s="74"/>
      <c r="AB847" s="76" t="s">
        <v>8361</v>
      </c>
      <c r="AC847" s="74"/>
      <c r="AD847" s="76" t="s">
        <v>8362</v>
      </c>
      <c r="AE847" s="74"/>
      <c r="AF847" s="76" t="s">
        <v>6188</v>
      </c>
      <c r="AG847" s="74"/>
      <c r="AH847" s="76" t="s">
        <v>8363</v>
      </c>
      <c r="AI847" s="74"/>
      <c r="AJ847" s="140">
        <v>0</v>
      </c>
      <c r="AK847" s="140"/>
      <c r="AL847" s="74"/>
      <c r="AM847" s="74"/>
    </row>
    <row r="848" spans="1:39" ht="23.1" customHeight="1">
      <c r="A848" s="74"/>
      <c r="B848" s="76" t="s">
        <v>2807</v>
      </c>
      <c r="C848" s="74"/>
      <c r="D848" s="76" t="s">
        <v>8357</v>
      </c>
      <c r="E848" s="74"/>
      <c r="F848" s="76" t="s">
        <v>8398</v>
      </c>
      <c r="G848" s="74"/>
      <c r="H848" s="103">
        <v>5</v>
      </c>
      <c r="I848" s="74"/>
      <c r="J848" s="103">
        <v>5</v>
      </c>
      <c r="K848" s="74"/>
      <c r="L848" s="76" t="s">
        <v>1529</v>
      </c>
      <c r="M848" s="74"/>
      <c r="N848" s="76"/>
      <c r="O848" s="74"/>
      <c r="P848" s="103">
        <v>498575</v>
      </c>
      <c r="Q848" s="74"/>
      <c r="R848" s="76" t="s">
        <v>9040</v>
      </c>
      <c r="S848" s="74"/>
      <c r="T848" s="77">
        <v>46189</v>
      </c>
      <c r="U848" s="74"/>
      <c r="V848" s="76" t="s">
        <v>8021</v>
      </c>
      <c r="W848" s="74"/>
      <c r="X848" s="103">
        <v>498575</v>
      </c>
      <c r="Y848" s="74"/>
      <c r="Z848" s="103">
        <v>498575</v>
      </c>
      <c r="AA848" s="74"/>
      <c r="AB848" s="76" t="s">
        <v>8361</v>
      </c>
      <c r="AC848" s="74"/>
      <c r="AD848" s="76" t="s">
        <v>8362</v>
      </c>
      <c r="AE848" s="74"/>
      <c r="AF848" s="76" t="s">
        <v>6134</v>
      </c>
      <c r="AG848" s="74"/>
      <c r="AH848" s="76" t="s">
        <v>8363</v>
      </c>
      <c r="AI848" s="74"/>
      <c r="AJ848" s="140">
        <v>0</v>
      </c>
      <c r="AK848" s="140"/>
      <c r="AL848" s="74"/>
      <c r="AM848" s="74"/>
    </row>
    <row r="849" spans="1:39" ht="14.1" customHeight="1">
      <c r="A849" s="74"/>
      <c r="B849" s="76" t="s">
        <v>3048</v>
      </c>
      <c r="C849" s="74"/>
      <c r="D849" s="76" t="s">
        <v>8369</v>
      </c>
      <c r="E849" s="74"/>
      <c r="F849" s="76" t="s">
        <v>8913</v>
      </c>
      <c r="G849" s="74"/>
      <c r="H849" s="103">
        <v>3</v>
      </c>
      <c r="I849" s="74"/>
      <c r="J849" s="103">
        <v>3</v>
      </c>
      <c r="K849" s="74"/>
      <c r="L849" s="76" t="s">
        <v>8359</v>
      </c>
      <c r="M849" s="74"/>
      <c r="N849" s="76"/>
      <c r="O849" s="74"/>
      <c r="P849" s="103">
        <v>228105</v>
      </c>
      <c r="Q849" s="74"/>
      <c r="R849" s="76" t="s">
        <v>9041</v>
      </c>
      <c r="S849" s="74"/>
      <c r="T849" s="77">
        <v>46193</v>
      </c>
      <c r="U849" s="74"/>
      <c r="V849" s="76" t="s">
        <v>8067</v>
      </c>
      <c r="W849" s="74"/>
      <c r="X849" s="103">
        <v>228105</v>
      </c>
      <c r="Y849" s="74"/>
      <c r="Z849" s="103">
        <v>228105</v>
      </c>
      <c r="AA849" s="74"/>
      <c r="AB849" s="76" t="s">
        <v>8361</v>
      </c>
      <c r="AC849" s="74"/>
      <c r="AD849" s="76" t="s">
        <v>8362</v>
      </c>
      <c r="AE849" s="74"/>
      <c r="AF849" s="76" t="s">
        <v>6175</v>
      </c>
      <c r="AG849" s="74"/>
      <c r="AH849" s="76" t="s">
        <v>8363</v>
      </c>
      <c r="AI849" s="74"/>
      <c r="AJ849" s="140">
        <v>0</v>
      </c>
      <c r="AK849" s="140"/>
      <c r="AL849" s="74"/>
      <c r="AM849" s="74"/>
    </row>
    <row r="850" spans="1:39" ht="14.1" customHeight="1">
      <c r="A850" s="74"/>
      <c r="B850" s="76" t="s">
        <v>3190</v>
      </c>
      <c r="C850" s="74"/>
      <c r="D850" s="76" t="s">
        <v>8369</v>
      </c>
      <c r="E850" s="74"/>
      <c r="F850" s="76" t="s">
        <v>9042</v>
      </c>
      <c r="G850" s="74"/>
      <c r="H850" s="103">
        <v>1</v>
      </c>
      <c r="I850" s="74"/>
      <c r="J850" s="103">
        <v>1</v>
      </c>
      <c r="K850" s="74"/>
      <c r="L850" s="76" t="s">
        <v>147</v>
      </c>
      <c r="M850" s="74"/>
      <c r="N850" s="76" t="s">
        <v>9043</v>
      </c>
      <c r="O850" s="74"/>
      <c r="P850" s="103">
        <v>1321085</v>
      </c>
      <c r="Q850" s="74"/>
      <c r="R850" s="76" t="s">
        <v>9044</v>
      </c>
      <c r="S850" s="74"/>
      <c r="T850" s="77">
        <v>46186</v>
      </c>
      <c r="U850" s="74"/>
      <c r="V850" s="76" t="s">
        <v>8278</v>
      </c>
      <c r="W850" s="74"/>
      <c r="X850" s="103">
        <v>1321085</v>
      </c>
      <c r="Y850" s="74"/>
      <c r="Z850" s="103">
        <v>1321085</v>
      </c>
      <c r="AA850" s="74"/>
      <c r="AB850" s="76" t="s">
        <v>8361</v>
      </c>
      <c r="AC850" s="74"/>
      <c r="AD850" s="76" t="s">
        <v>8362</v>
      </c>
      <c r="AE850" s="74"/>
      <c r="AF850" s="76" t="s">
        <v>6196</v>
      </c>
      <c r="AG850" s="74"/>
      <c r="AH850" s="76" t="s">
        <v>8363</v>
      </c>
      <c r="AI850" s="74"/>
      <c r="AJ850" s="140">
        <v>0</v>
      </c>
      <c r="AK850" s="140"/>
      <c r="AL850" s="74"/>
      <c r="AM850" s="74"/>
    </row>
    <row r="851" spans="1:39" ht="23.1" customHeight="1">
      <c r="A851" s="74"/>
      <c r="B851" s="76" t="s">
        <v>1117</v>
      </c>
      <c r="C851" s="74"/>
      <c r="D851" s="76" t="s">
        <v>8364</v>
      </c>
      <c r="E851" s="74"/>
      <c r="F851" s="76" t="s">
        <v>8374</v>
      </c>
      <c r="G851" s="74"/>
      <c r="H851" s="103">
        <v>1</v>
      </c>
      <c r="I851" s="74"/>
      <c r="J851" s="103">
        <v>4</v>
      </c>
      <c r="K851" s="74"/>
      <c r="L851" s="76" t="s">
        <v>22</v>
      </c>
      <c r="M851" s="74"/>
      <c r="N851" s="76" t="s">
        <v>8582</v>
      </c>
      <c r="O851" s="74"/>
      <c r="P851" s="103">
        <v>687090</v>
      </c>
      <c r="Q851" s="74"/>
      <c r="R851" s="76" t="s">
        <v>9045</v>
      </c>
      <c r="S851" s="74"/>
      <c r="T851" s="77">
        <v>46186</v>
      </c>
      <c r="U851" s="74"/>
      <c r="V851" s="76" t="s">
        <v>8234</v>
      </c>
      <c r="W851" s="74"/>
      <c r="X851" s="103">
        <v>687090</v>
      </c>
      <c r="Y851" s="74"/>
      <c r="Z851" s="103">
        <v>687090</v>
      </c>
      <c r="AA851" s="74"/>
      <c r="AB851" s="76" t="s">
        <v>8361</v>
      </c>
      <c r="AC851" s="74"/>
      <c r="AD851" s="76" t="s">
        <v>8362</v>
      </c>
      <c r="AE851" s="74"/>
      <c r="AF851" s="76" t="s">
        <v>6183</v>
      </c>
      <c r="AG851" s="74"/>
      <c r="AH851" s="76" t="s">
        <v>8363</v>
      </c>
      <c r="AI851" s="74"/>
      <c r="AJ851" s="140">
        <v>0</v>
      </c>
      <c r="AK851" s="140"/>
      <c r="AL851" s="74"/>
      <c r="AM851" s="74"/>
    </row>
    <row r="852" spans="1:39" ht="14.1" customHeight="1">
      <c r="A852" s="74"/>
      <c r="B852" s="76" t="s">
        <v>1719</v>
      </c>
      <c r="C852" s="74"/>
      <c r="D852" s="76" t="s">
        <v>8364</v>
      </c>
      <c r="E852" s="74"/>
      <c r="F852" s="76" t="s">
        <v>9046</v>
      </c>
      <c r="G852" s="74"/>
      <c r="H852" s="103">
        <v>6</v>
      </c>
      <c r="I852" s="74"/>
      <c r="J852" s="103">
        <v>6</v>
      </c>
      <c r="K852" s="74"/>
      <c r="L852" s="76" t="s">
        <v>8359</v>
      </c>
      <c r="M852" s="74"/>
      <c r="N852" s="76" t="s">
        <v>8366</v>
      </c>
      <c r="O852" s="74"/>
      <c r="P852" s="103">
        <v>553890</v>
      </c>
      <c r="Q852" s="74"/>
      <c r="R852" s="76" t="s">
        <v>9047</v>
      </c>
      <c r="S852" s="74"/>
      <c r="T852" s="77">
        <v>46190</v>
      </c>
      <c r="U852" s="74"/>
      <c r="V852" s="76" t="s">
        <v>8292</v>
      </c>
      <c r="W852" s="74"/>
      <c r="X852" s="103">
        <v>2215560</v>
      </c>
      <c r="Y852" s="74"/>
      <c r="Z852" s="103">
        <v>2215560</v>
      </c>
      <c r="AA852" s="74"/>
      <c r="AB852" s="76" t="s">
        <v>8361</v>
      </c>
      <c r="AC852" s="74"/>
      <c r="AD852" s="76" t="s">
        <v>8362</v>
      </c>
      <c r="AE852" s="74"/>
      <c r="AF852" s="76" t="s">
        <v>6287</v>
      </c>
      <c r="AG852" s="74"/>
      <c r="AH852" s="76" t="s">
        <v>8363</v>
      </c>
      <c r="AI852" s="74"/>
      <c r="AJ852" s="140">
        <v>0</v>
      </c>
      <c r="AK852" s="140"/>
      <c r="AL852" s="74"/>
      <c r="AM852" s="74"/>
    </row>
    <row r="853" spans="1:39" ht="14.1" customHeight="1">
      <c r="A853" s="74"/>
      <c r="B853" s="76" t="s">
        <v>1755</v>
      </c>
      <c r="C853" s="74"/>
      <c r="D853" s="76" t="s">
        <v>8364</v>
      </c>
      <c r="E853" s="74"/>
      <c r="F853" s="76" t="s">
        <v>8555</v>
      </c>
      <c r="G853" s="74"/>
      <c r="H853" s="103">
        <v>6</v>
      </c>
      <c r="I853" s="74"/>
      <c r="J853" s="103">
        <v>6</v>
      </c>
      <c r="K853" s="74"/>
      <c r="L853" s="76" t="s">
        <v>8359</v>
      </c>
      <c r="M853" s="74"/>
      <c r="N853" s="76" t="s">
        <v>8366</v>
      </c>
      <c r="O853" s="74"/>
      <c r="P853" s="103">
        <v>553890</v>
      </c>
      <c r="Q853" s="74"/>
      <c r="R853" s="76" t="s">
        <v>9047</v>
      </c>
      <c r="S853" s="74"/>
      <c r="T853" s="77">
        <v>46190</v>
      </c>
      <c r="U853" s="74"/>
      <c r="V853" s="76" t="s">
        <v>8292</v>
      </c>
      <c r="W853" s="74"/>
      <c r="X853" s="103">
        <v>2215560</v>
      </c>
      <c r="Y853" s="74"/>
      <c r="Z853" s="103">
        <v>2215560</v>
      </c>
      <c r="AA853" s="74"/>
      <c r="AB853" s="76" t="s">
        <v>8361</v>
      </c>
      <c r="AC853" s="74"/>
      <c r="AD853" s="76" t="s">
        <v>8362</v>
      </c>
      <c r="AE853" s="74"/>
      <c r="AF853" s="76" t="s">
        <v>6287</v>
      </c>
      <c r="AG853" s="74"/>
      <c r="AH853" s="76" t="s">
        <v>8363</v>
      </c>
      <c r="AI853" s="74"/>
      <c r="AJ853" s="140">
        <v>0</v>
      </c>
      <c r="AK853" s="140"/>
      <c r="AL853" s="74"/>
      <c r="AM853" s="74"/>
    </row>
    <row r="854" spans="1:39" ht="14.1" customHeight="1">
      <c r="A854" s="74"/>
      <c r="B854" s="76" t="s">
        <v>1861</v>
      </c>
      <c r="C854" s="74"/>
      <c r="D854" s="76" t="s">
        <v>8364</v>
      </c>
      <c r="E854" s="74"/>
      <c r="F854" s="76" t="s">
        <v>8738</v>
      </c>
      <c r="G854" s="74"/>
      <c r="H854" s="103">
        <v>6</v>
      </c>
      <c r="I854" s="74"/>
      <c r="J854" s="103">
        <v>6</v>
      </c>
      <c r="K854" s="74"/>
      <c r="L854" s="76" t="s">
        <v>8359</v>
      </c>
      <c r="M854" s="74"/>
      <c r="N854" s="76" t="s">
        <v>8366</v>
      </c>
      <c r="O854" s="74"/>
      <c r="P854" s="103">
        <v>553890</v>
      </c>
      <c r="Q854" s="74"/>
      <c r="R854" s="76" t="s">
        <v>9047</v>
      </c>
      <c r="S854" s="74"/>
      <c r="T854" s="77">
        <v>46190</v>
      </c>
      <c r="U854" s="74"/>
      <c r="V854" s="76" t="s">
        <v>8292</v>
      </c>
      <c r="W854" s="74"/>
      <c r="X854" s="103">
        <v>2215560</v>
      </c>
      <c r="Y854" s="74"/>
      <c r="Z854" s="103">
        <v>2215560</v>
      </c>
      <c r="AA854" s="74"/>
      <c r="AB854" s="76" t="s">
        <v>8361</v>
      </c>
      <c r="AC854" s="74"/>
      <c r="AD854" s="76" t="s">
        <v>8362</v>
      </c>
      <c r="AE854" s="74"/>
      <c r="AF854" s="76" t="s">
        <v>6287</v>
      </c>
      <c r="AG854" s="74"/>
      <c r="AH854" s="76" t="s">
        <v>8363</v>
      </c>
      <c r="AI854" s="74"/>
      <c r="AJ854" s="140">
        <v>0</v>
      </c>
      <c r="AK854" s="140"/>
      <c r="AL854" s="74"/>
      <c r="AM854" s="74"/>
    </row>
    <row r="855" spans="1:39" ht="14.1" customHeight="1">
      <c r="A855" s="74"/>
      <c r="B855" s="76" t="s">
        <v>1911</v>
      </c>
      <c r="C855" s="74"/>
      <c r="D855" s="76" t="s">
        <v>8364</v>
      </c>
      <c r="E855" s="74"/>
      <c r="F855" s="76" t="s">
        <v>8650</v>
      </c>
      <c r="G855" s="74"/>
      <c r="H855" s="103">
        <v>6</v>
      </c>
      <c r="I855" s="74"/>
      <c r="J855" s="103">
        <v>6</v>
      </c>
      <c r="K855" s="74"/>
      <c r="L855" s="76" t="s">
        <v>8359</v>
      </c>
      <c r="M855" s="74"/>
      <c r="N855" s="76" t="s">
        <v>8366</v>
      </c>
      <c r="O855" s="74"/>
      <c r="P855" s="103">
        <v>553890</v>
      </c>
      <c r="Q855" s="74"/>
      <c r="R855" s="76" t="s">
        <v>9047</v>
      </c>
      <c r="S855" s="74"/>
      <c r="T855" s="77">
        <v>46190</v>
      </c>
      <c r="U855" s="74"/>
      <c r="V855" s="76" t="s">
        <v>8292</v>
      </c>
      <c r="W855" s="74"/>
      <c r="X855" s="103">
        <v>2215560</v>
      </c>
      <c r="Y855" s="74"/>
      <c r="Z855" s="103">
        <v>2215560</v>
      </c>
      <c r="AA855" s="74"/>
      <c r="AB855" s="76" t="s">
        <v>8361</v>
      </c>
      <c r="AC855" s="74"/>
      <c r="AD855" s="76" t="s">
        <v>8362</v>
      </c>
      <c r="AE855" s="74"/>
      <c r="AF855" s="76" t="s">
        <v>6287</v>
      </c>
      <c r="AG855" s="74"/>
      <c r="AH855" s="76" t="s">
        <v>8363</v>
      </c>
      <c r="AI855" s="74"/>
      <c r="AJ855" s="140">
        <v>0</v>
      </c>
      <c r="AK855" s="140"/>
      <c r="AL855" s="74"/>
      <c r="AM855" s="74"/>
    </row>
    <row r="856" spans="1:39" ht="14.1" customHeight="1">
      <c r="A856" s="74"/>
      <c r="B856" s="76" t="s">
        <v>1729</v>
      </c>
      <c r="C856" s="74"/>
      <c r="D856" s="76" t="s">
        <v>8364</v>
      </c>
      <c r="E856" s="74"/>
      <c r="F856" s="76" t="s">
        <v>8547</v>
      </c>
      <c r="G856" s="74"/>
      <c r="H856" s="103">
        <v>4</v>
      </c>
      <c r="I856" s="74"/>
      <c r="J856" s="103">
        <v>4</v>
      </c>
      <c r="K856" s="74"/>
      <c r="L856" s="76" t="s">
        <v>8359</v>
      </c>
      <c r="M856" s="74"/>
      <c r="N856" s="76"/>
      <c r="O856" s="74"/>
      <c r="P856" s="103">
        <v>369260</v>
      </c>
      <c r="Q856" s="74"/>
      <c r="R856" s="76" t="s">
        <v>9048</v>
      </c>
      <c r="S856" s="74"/>
      <c r="T856" s="77">
        <v>46193</v>
      </c>
      <c r="U856" s="74"/>
      <c r="V856" s="76" t="s">
        <v>8236</v>
      </c>
      <c r="W856" s="74"/>
      <c r="X856" s="103">
        <v>369260</v>
      </c>
      <c r="Y856" s="74"/>
      <c r="Z856" s="103">
        <v>369260</v>
      </c>
      <c r="AA856" s="74"/>
      <c r="AB856" s="76" t="s">
        <v>8361</v>
      </c>
      <c r="AC856" s="74"/>
      <c r="AD856" s="76" t="s">
        <v>8362</v>
      </c>
      <c r="AE856" s="74"/>
      <c r="AF856" s="76" t="s">
        <v>6134</v>
      </c>
      <c r="AG856" s="74"/>
      <c r="AH856" s="76" t="s">
        <v>8363</v>
      </c>
      <c r="AI856" s="74"/>
      <c r="AJ856" s="140">
        <v>0</v>
      </c>
      <c r="AK856" s="140"/>
      <c r="AL856" s="74"/>
      <c r="AM856" s="74"/>
    </row>
    <row r="857" spans="1:39" ht="14.1" customHeight="1">
      <c r="A857" s="74"/>
      <c r="B857" s="76" t="s">
        <v>2501</v>
      </c>
      <c r="C857" s="74"/>
      <c r="D857" s="76" t="s">
        <v>8466</v>
      </c>
      <c r="E857" s="74"/>
      <c r="F857" s="76" t="s">
        <v>2502</v>
      </c>
      <c r="G857" s="74"/>
      <c r="H857" s="103">
        <v>1</v>
      </c>
      <c r="I857" s="74"/>
      <c r="J857" s="103">
        <v>1</v>
      </c>
      <c r="K857" s="74"/>
      <c r="L857" s="76" t="s">
        <v>147</v>
      </c>
      <c r="M857" s="74"/>
      <c r="N857" s="76"/>
      <c r="O857" s="74"/>
      <c r="P857" s="103">
        <v>491400</v>
      </c>
      <c r="Q857" s="74"/>
      <c r="R857" s="76" t="s">
        <v>9049</v>
      </c>
      <c r="S857" s="74"/>
      <c r="T857" s="77">
        <v>46186</v>
      </c>
      <c r="U857" s="74"/>
      <c r="V857" s="76" t="s">
        <v>8036</v>
      </c>
      <c r="W857" s="74"/>
      <c r="X857" s="103">
        <v>491400</v>
      </c>
      <c r="Y857" s="74"/>
      <c r="Z857" s="103">
        <v>491400</v>
      </c>
      <c r="AA857" s="74"/>
      <c r="AB857" s="76" t="s">
        <v>8361</v>
      </c>
      <c r="AC857" s="74"/>
      <c r="AD857" s="76" t="s">
        <v>8362</v>
      </c>
      <c r="AE857" s="74"/>
      <c r="AF857" s="76" t="s">
        <v>6124</v>
      </c>
      <c r="AG857" s="74"/>
      <c r="AH857" s="76" t="s">
        <v>8363</v>
      </c>
      <c r="AI857" s="74"/>
      <c r="AJ857" s="140">
        <v>0</v>
      </c>
      <c r="AK857" s="140"/>
      <c r="AL857" s="74"/>
      <c r="AM857" s="74"/>
    </row>
    <row r="858" spans="1:39" ht="14.1" customHeight="1">
      <c r="A858" s="74"/>
      <c r="B858" s="76" t="s">
        <v>1117</v>
      </c>
      <c r="C858" s="74"/>
      <c r="D858" s="76" t="s">
        <v>8364</v>
      </c>
      <c r="E858" s="74"/>
      <c r="F858" s="76" t="s">
        <v>8374</v>
      </c>
      <c r="G858" s="74"/>
      <c r="H858" s="103">
        <v>2</v>
      </c>
      <c r="I858" s="74"/>
      <c r="J858" s="103">
        <v>8</v>
      </c>
      <c r="K858" s="74"/>
      <c r="L858" s="76" t="s">
        <v>22</v>
      </c>
      <c r="M858" s="74"/>
      <c r="N858" s="76" t="s">
        <v>8375</v>
      </c>
      <c r="O858" s="74"/>
      <c r="P858" s="103">
        <v>1374180</v>
      </c>
      <c r="Q858" s="74"/>
      <c r="R858" s="76" t="s">
        <v>9050</v>
      </c>
      <c r="S858" s="74"/>
      <c r="T858" s="77">
        <v>46193</v>
      </c>
      <c r="U858" s="74"/>
      <c r="V858" s="76" t="s">
        <v>8638</v>
      </c>
      <c r="W858" s="74"/>
      <c r="X858" s="103">
        <v>1374180</v>
      </c>
      <c r="Y858" s="74"/>
      <c r="Z858" s="103">
        <v>1374180</v>
      </c>
      <c r="AA858" s="74"/>
      <c r="AB858" s="76" t="s">
        <v>8361</v>
      </c>
      <c r="AC858" s="74"/>
      <c r="AD858" s="76" t="s">
        <v>8362</v>
      </c>
      <c r="AE858" s="74"/>
      <c r="AF858" s="76" t="s">
        <v>6124</v>
      </c>
      <c r="AG858" s="74"/>
      <c r="AH858" s="76" t="s">
        <v>8363</v>
      </c>
      <c r="AI858" s="74"/>
      <c r="AJ858" s="140">
        <v>0</v>
      </c>
      <c r="AK858" s="140"/>
      <c r="AL858" s="74"/>
      <c r="AM858" s="74"/>
    </row>
    <row r="859" spans="1:39" ht="23.1" customHeight="1">
      <c r="A859" s="74"/>
      <c r="B859" s="76" t="s">
        <v>714</v>
      </c>
      <c r="C859" s="74"/>
      <c r="D859" s="76" t="s">
        <v>8387</v>
      </c>
      <c r="E859" s="74"/>
      <c r="F859" s="76" t="s">
        <v>8421</v>
      </c>
      <c r="G859" s="74"/>
      <c r="H859" s="103">
        <v>1</v>
      </c>
      <c r="I859" s="74"/>
      <c r="J859" s="103">
        <v>4</v>
      </c>
      <c r="K859" s="74"/>
      <c r="L859" s="76" t="s">
        <v>22</v>
      </c>
      <c r="M859" s="74"/>
      <c r="N859" s="76"/>
      <c r="O859" s="74"/>
      <c r="P859" s="103">
        <v>283790</v>
      </c>
      <c r="Q859" s="74"/>
      <c r="R859" s="76" t="s">
        <v>9051</v>
      </c>
      <c r="S859" s="74"/>
      <c r="T859" s="77">
        <v>46191</v>
      </c>
      <c r="U859" s="74"/>
      <c r="V859" s="76" t="s">
        <v>8114</v>
      </c>
      <c r="W859" s="74"/>
      <c r="X859" s="103">
        <v>283790</v>
      </c>
      <c r="Y859" s="74"/>
      <c r="Z859" s="103">
        <v>283790</v>
      </c>
      <c r="AA859" s="74"/>
      <c r="AB859" s="76" t="s">
        <v>8361</v>
      </c>
      <c r="AC859" s="74"/>
      <c r="AD859" s="76" t="s">
        <v>8362</v>
      </c>
      <c r="AE859" s="74"/>
      <c r="AF859" s="76" t="s">
        <v>6128</v>
      </c>
      <c r="AG859" s="74"/>
      <c r="AH859" s="76" t="s">
        <v>8363</v>
      </c>
      <c r="AI859" s="74"/>
      <c r="AJ859" s="140">
        <v>0</v>
      </c>
      <c r="AK859" s="140"/>
      <c r="AL859" s="74"/>
      <c r="AM859" s="74"/>
    </row>
    <row r="860" spans="1:39" ht="14.1" customHeight="1">
      <c r="A860" s="74"/>
      <c r="B860" s="76" t="s">
        <v>1779</v>
      </c>
      <c r="C860" s="74"/>
      <c r="D860" s="76" t="s">
        <v>8364</v>
      </c>
      <c r="E860" s="74"/>
      <c r="F860" s="76" t="s">
        <v>9023</v>
      </c>
      <c r="G860" s="74"/>
      <c r="H860" s="103">
        <v>6</v>
      </c>
      <c r="I860" s="74"/>
      <c r="J860" s="103">
        <v>6</v>
      </c>
      <c r="K860" s="74"/>
      <c r="L860" s="76" t="s">
        <v>8359</v>
      </c>
      <c r="M860" s="74"/>
      <c r="N860" s="76" t="s">
        <v>8462</v>
      </c>
      <c r="O860" s="74"/>
      <c r="P860" s="103">
        <v>553890</v>
      </c>
      <c r="Q860" s="74"/>
      <c r="R860" s="76" t="s">
        <v>9052</v>
      </c>
      <c r="S860" s="74"/>
      <c r="T860" s="77">
        <v>46186</v>
      </c>
      <c r="U860" s="74"/>
      <c r="V860" s="76" t="s">
        <v>9053</v>
      </c>
      <c r="W860" s="74"/>
      <c r="X860" s="103">
        <v>2215560</v>
      </c>
      <c r="Y860" s="74"/>
      <c r="Z860" s="103">
        <v>2215560</v>
      </c>
      <c r="AA860" s="74"/>
      <c r="AB860" s="76" t="s">
        <v>8361</v>
      </c>
      <c r="AC860" s="74"/>
      <c r="AD860" s="76" t="s">
        <v>8362</v>
      </c>
      <c r="AE860" s="74"/>
      <c r="AF860" s="76" t="s">
        <v>6175</v>
      </c>
      <c r="AG860" s="74"/>
      <c r="AH860" s="76" t="s">
        <v>8363</v>
      </c>
      <c r="AI860" s="74"/>
      <c r="AJ860" s="140">
        <v>0</v>
      </c>
      <c r="AK860" s="140"/>
      <c r="AL860" s="74"/>
      <c r="AM860" s="74"/>
    </row>
    <row r="861" spans="1:39" ht="14.1" customHeight="1">
      <c r="A861" s="74"/>
      <c r="B861" s="76" t="s">
        <v>246</v>
      </c>
      <c r="C861" s="74"/>
      <c r="D861" s="76" t="s">
        <v>8369</v>
      </c>
      <c r="E861" s="74"/>
      <c r="F861" s="76" t="s">
        <v>8528</v>
      </c>
      <c r="G861" s="74"/>
      <c r="H861" s="103">
        <v>18</v>
      </c>
      <c r="I861" s="74"/>
      <c r="J861" s="103">
        <v>18</v>
      </c>
      <c r="K861" s="74"/>
      <c r="L861" s="76" t="s">
        <v>8359</v>
      </c>
      <c r="M861" s="74"/>
      <c r="N861" s="76" t="s">
        <v>8623</v>
      </c>
      <c r="O861" s="74"/>
      <c r="P861" s="103">
        <v>1213785</v>
      </c>
      <c r="Q861" s="74"/>
      <c r="R861" s="76" t="s">
        <v>9054</v>
      </c>
      <c r="S861" s="74"/>
      <c r="T861" s="77">
        <v>46191</v>
      </c>
      <c r="U861" s="74"/>
      <c r="V861" s="76" t="s">
        <v>8255</v>
      </c>
      <c r="W861" s="74"/>
      <c r="X861" s="103">
        <v>1213785</v>
      </c>
      <c r="Y861" s="74"/>
      <c r="Z861" s="103">
        <v>1213785</v>
      </c>
      <c r="AA861" s="74"/>
      <c r="AB861" s="76" t="s">
        <v>8361</v>
      </c>
      <c r="AC861" s="74"/>
      <c r="AD861" s="76" t="s">
        <v>8362</v>
      </c>
      <c r="AE861" s="74"/>
      <c r="AF861" s="76" t="s">
        <v>6134</v>
      </c>
      <c r="AG861" s="74"/>
      <c r="AH861" s="76" t="s">
        <v>8363</v>
      </c>
      <c r="AI861" s="74"/>
      <c r="AJ861" s="140">
        <v>0</v>
      </c>
      <c r="AK861" s="140"/>
      <c r="AL861" s="74"/>
      <c r="AM861" s="74"/>
    </row>
    <row r="862" spans="1:39" ht="65.099999999999994" customHeight="1">
      <c r="A862" s="74"/>
      <c r="B862" s="76" t="s">
        <v>780</v>
      </c>
      <c r="C862" s="74"/>
      <c r="D862" s="76" t="s">
        <v>8364</v>
      </c>
      <c r="E862" s="74"/>
      <c r="F862" s="76" t="s">
        <v>8526</v>
      </c>
      <c r="G862" s="74"/>
      <c r="H862" s="103">
        <v>1</v>
      </c>
      <c r="I862" s="74"/>
      <c r="J862" s="103">
        <v>1</v>
      </c>
      <c r="K862" s="74"/>
      <c r="L862" s="76" t="s">
        <v>147</v>
      </c>
      <c r="M862" s="74"/>
      <c r="N862" s="76" t="s">
        <v>9055</v>
      </c>
      <c r="O862" s="74"/>
      <c r="P862" s="103">
        <v>812705</v>
      </c>
      <c r="Q862" s="74"/>
      <c r="R862" s="76" t="s">
        <v>9056</v>
      </c>
      <c r="S862" s="74"/>
      <c r="T862" s="77">
        <v>46190</v>
      </c>
      <c r="U862" s="74"/>
      <c r="V862" s="76" t="s">
        <v>8638</v>
      </c>
      <c r="W862" s="74"/>
      <c r="X862" s="103">
        <v>812705</v>
      </c>
      <c r="Y862" s="74"/>
      <c r="Z862" s="103">
        <v>812705</v>
      </c>
      <c r="AA862" s="74"/>
      <c r="AB862" s="76" t="s">
        <v>8361</v>
      </c>
      <c r="AC862" s="74"/>
      <c r="AD862" s="76" t="s">
        <v>8362</v>
      </c>
      <c r="AE862" s="74"/>
      <c r="AF862" s="76" t="s">
        <v>6124</v>
      </c>
      <c r="AG862" s="74"/>
      <c r="AH862" s="76" t="s">
        <v>8363</v>
      </c>
      <c r="AI862" s="74"/>
      <c r="AJ862" s="140">
        <v>0</v>
      </c>
      <c r="AK862" s="140"/>
      <c r="AL862" s="74"/>
      <c r="AM862" s="74"/>
    </row>
    <row r="863" spans="1:39" ht="14.1" customHeight="1">
      <c r="A863" s="74"/>
      <c r="B863" s="76" t="s">
        <v>4187</v>
      </c>
      <c r="C863" s="74"/>
      <c r="D863" s="76" t="s">
        <v>8369</v>
      </c>
      <c r="E863" s="74"/>
      <c r="F863" s="76" t="s">
        <v>9057</v>
      </c>
      <c r="G863" s="74"/>
      <c r="H863" s="103">
        <v>6</v>
      </c>
      <c r="I863" s="74"/>
      <c r="J863" s="103">
        <v>6</v>
      </c>
      <c r="K863" s="74"/>
      <c r="L863" s="76" t="s">
        <v>8359</v>
      </c>
      <c r="M863" s="74"/>
      <c r="N863" s="76"/>
      <c r="O863" s="74"/>
      <c r="P863" s="103">
        <v>414585</v>
      </c>
      <c r="Q863" s="74"/>
      <c r="R863" s="76" t="s">
        <v>9058</v>
      </c>
      <c r="S863" s="74"/>
      <c r="T863" s="77">
        <v>46186</v>
      </c>
      <c r="U863" s="74"/>
      <c r="V863" s="76" t="s">
        <v>8038</v>
      </c>
      <c r="W863" s="74"/>
      <c r="X863" s="103">
        <v>2902095</v>
      </c>
      <c r="Y863" s="74"/>
      <c r="Z863" s="103">
        <v>2902095</v>
      </c>
      <c r="AA863" s="74"/>
      <c r="AB863" s="76" t="s">
        <v>8361</v>
      </c>
      <c r="AC863" s="74"/>
      <c r="AD863" s="76" t="s">
        <v>8362</v>
      </c>
      <c r="AE863" s="74"/>
      <c r="AF863" s="76" t="s">
        <v>6124</v>
      </c>
      <c r="AG863" s="74"/>
      <c r="AH863" s="76" t="s">
        <v>8363</v>
      </c>
      <c r="AI863" s="74"/>
      <c r="AJ863" s="140">
        <v>0</v>
      </c>
      <c r="AK863" s="140"/>
      <c r="AL863" s="74"/>
      <c r="AM863" s="74"/>
    </row>
    <row r="864" spans="1:39" ht="14.1" customHeight="1">
      <c r="A864" s="74"/>
      <c r="B864" s="76" t="s">
        <v>4255</v>
      </c>
      <c r="C864" s="74"/>
      <c r="D864" s="76" t="s">
        <v>8369</v>
      </c>
      <c r="E864" s="74"/>
      <c r="F864" s="76" t="s">
        <v>9059</v>
      </c>
      <c r="G864" s="74"/>
      <c r="H864" s="103">
        <v>6</v>
      </c>
      <c r="I864" s="74"/>
      <c r="J864" s="103">
        <v>6</v>
      </c>
      <c r="K864" s="74"/>
      <c r="L864" s="76" t="s">
        <v>8359</v>
      </c>
      <c r="M864" s="74"/>
      <c r="N864" s="76"/>
      <c r="O864" s="74"/>
      <c r="P864" s="103">
        <v>414585</v>
      </c>
      <c r="Q864" s="74"/>
      <c r="R864" s="76" t="s">
        <v>9058</v>
      </c>
      <c r="S864" s="74"/>
      <c r="T864" s="77">
        <v>46186</v>
      </c>
      <c r="U864" s="74"/>
      <c r="V864" s="76" t="s">
        <v>8038</v>
      </c>
      <c r="W864" s="74"/>
      <c r="X864" s="103">
        <v>2902095</v>
      </c>
      <c r="Y864" s="74"/>
      <c r="Z864" s="103">
        <v>2902095</v>
      </c>
      <c r="AA864" s="74"/>
      <c r="AB864" s="76" t="s">
        <v>8361</v>
      </c>
      <c r="AC864" s="74"/>
      <c r="AD864" s="76" t="s">
        <v>8362</v>
      </c>
      <c r="AE864" s="74"/>
      <c r="AF864" s="76" t="s">
        <v>6124</v>
      </c>
      <c r="AG864" s="74"/>
      <c r="AH864" s="76" t="s">
        <v>8363</v>
      </c>
      <c r="AI864" s="74"/>
      <c r="AJ864" s="140">
        <v>0</v>
      </c>
      <c r="AK864" s="140"/>
      <c r="AL864" s="74"/>
      <c r="AM864" s="74"/>
    </row>
    <row r="865" spans="1:39" ht="0.95" customHeight="1">
      <c r="A865" s="74"/>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c r="AA865" s="141"/>
      <c r="AB865" s="141"/>
      <c r="AC865" s="141"/>
      <c r="AD865" s="141"/>
      <c r="AE865" s="141"/>
      <c r="AF865" s="141"/>
      <c r="AG865" s="141"/>
      <c r="AH865" s="141"/>
      <c r="AI865" s="141"/>
      <c r="AJ865" s="141"/>
      <c r="AK865" s="141"/>
      <c r="AL865" s="141"/>
      <c r="AM865" s="74"/>
    </row>
    <row r="866" spans="1:39" ht="12.95" customHeight="1">
      <c r="A866" s="74"/>
      <c r="B866" s="142" t="s">
        <v>8411</v>
      </c>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c r="AA866" s="142"/>
      <c r="AB866" s="142"/>
      <c r="AC866" s="142"/>
      <c r="AD866" s="142"/>
      <c r="AE866" s="142"/>
      <c r="AF866" s="142"/>
      <c r="AG866" s="142"/>
      <c r="AH866" s="142"/>
      <c r="AI866" s="142"/>
      <c r="AJ866" s="142"/>
      <c r="AK866" s="142"/>
      <c r="AL866" s="142"/>
      <c r="AM866" s="74"/>
    </row>
    <row r="867" spans="1:39" ht="12.95" customHeight="1">
      <c r="A867" s="74"/>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c r="AA867" s="142"/>
      <c r="AB867" s="142"/>
      <c r="AC867" s="142"/>
      <c r="AD867" s="142"/>
      <c r="AE867" s="142"/>
      <c r="AF867" s="142"/>
      <c r="AG867" s="142"/>
      <c r="AH867" s="142"/>
      <c r="AI867" s="142"/>
      <c r="AJ867" s="142"/>
      <c r="AK867" s="142"/>
      <c r="AL867" s="142"/>
      <c r="AM867" s="74"/>
    </row>
    <row r="868" spans="1:39" ht="12.95" customHeight="1">
      <c r="A868" s="74"/>
      <c r="B868" s="143" t="s">
        <v>8412</v>
      </c>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43"/>
      <c r="AE868" s="143"/>
      <c r="AF868" s="143"/>
      <c r="AG868" s="143"/>
      <c r="AH868" s="143"/>
      <c r="AI868" s="143"/>
      <c r="AJ868" s="143"/>
      <c r="AK868" s="143"/>
      <c r="AL868" s="143"/>
      <c r="AM868" s="74"/>
    </row>
    <row r="869" spans="1:39" ht="12.95" customHeight="1">
      <c r="A869" s="74"/>
      <c r="B869" s="144" t="s">
        <v>9060</v>
      </c>
      <c r="C869" s="144"/>
      <c r="D869" s="144"/>
      <c r="E869" s="144"/>
      <c r="F869" s="144"/>
      <c r="G869" s="144"/>
      <c r="H869" s="144"/>
      <c r="I869" s="144"/>
      <c r="J869" s="144"/>
      <c r="K869" s="144"/>
      <c r="L869" s="144"/>
      <c r="M869" s="144"/>
      <c r="N869" s="144"/>
      <c r="O869" s="144"/>
      <c r="P869" s="144"/>
      <c r="Q869" s="144"/>
      <c r="R869" s="144"/>
      <c r="S869" s="144"/>
      <c r="T869" s="144"/>
      <c r="U869" s="144"/>
      <c r="V869" s="144"/>
      <c r="W869" s="144"/>
      <c r="X869" s="144"/>
      <c r="Y869" s="144"/>
      <c r="Z869" s="144"/>
      <c r="AA869" s="144"/>
      <c r="AB869" s="144"/>
      <c r="AC869" s="144"/>
      <c r="AD869" s="144"/>
      <c r="AE869" s="144"/>
      <c r="AF869" s="144"/>
      <c r="AG869" s="144"/>
      <c r="AH869" s="144"/>
      <c r="AI869" s="144"/>
      <c r="AJ869" s="144"/>
      <c r="AK869" s="143" t="s">
        <v>8414</v>
      </c>
      <c r="AL869" s="143"/>
      <c r="AM869" s="74"/>
    </row>
    <row r="870" spans="1:39" ht="17.100000000000001" customHeight="1">
      <c r="A870" s="74"/>
      <c r="B870" s="135" t="s">
        <v>8339</v>
      </c>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c r="AE870" s="135"/>
      <c r="AF870" s="135"/>
      <c r="AG870" s="135"/>
      <c r="AH870" s="135"/>
      <c r="AI870" s="135"/>
      <c r="AJ870" s="135"/>
      <c r="AK870" s="135"/>
      <c r="AL870" s="135"/>
      <c r="AM870" s="74"/>
    </row>
    <row r="871" spans="1:39" ht="23.1" customHeight="1">
      <c r="A871" s="74"/>
      <c r="B871" s="136" t="s">
        <v>8340</v>
      </c>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c r="AC871" s="136"/>
      <c r="AD871" s="136"/>
      <c r="AE871" s="136"/>
      <c r="AF871" s="136"/>
      <c r="AG871" s="136"/>
      <c r="AH871" s="136"/>
      <c r="AI871" s="136"/>
      <c r="AJ871" s="136"/>
      <c r="AK871" s="136"/>
      <c r="AL871" s="136"/>
      <c r="AM871" s="74"/>
    </row>
    <row r="872" spans="1:39" ht="15.95" customHeight="1">
      <c r="A872" s="74"/>
      <c r="B872" s="137" t="s">
        <v>8341</v>
      </c>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c r="AA872" s="137"/>
      <c r="AB872" s="137"/>
      <c r="AC872" s="137"/>
      <c r="AD872" s="137"/>
      <c r="AE872" s="137"/>
      <c r="AF872" s="137"/>
      <c r="AG872" s="137"/>
      <c r="AH872" s="137"/>
      <c r="AI872" s="137"/>
      <c r="AJ872" s="137"/>
      <c r="AK872" s="137"/>
      <c r="AL872" s="137"/>
      <c r="AM872" s="74"/>
    </row>
    <row r="873" spans="1:39" ht="12" customHeight="1">
      <c r="A873" s="74"/>
      <c r="B873" s="138" t="s">
        <v>8342</v>
      </c>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c r="AH873" s="138"/>
      <c r="AI873" s="138"/>
      <c r="AJ873" s="138"/>
      <c r="AK873" s="138"/>
      <c r="AL873" s="138"/>
      <c r="AM873" s="74"/>
    </row>
    <row r="874" spans="1:39" ht="44.1" customHeight="1">
      <c r="A874" s="74"/>
      <c r="B874" s="75" t="s">
        <v>8343</v>
      </c>
      <c r="C874" s="74"/>
      <c r="D874" s="75" t="s">
        <v>8344</v>
      </c>
      <c r="E874" s="74"/>
      <c r="F874" s="75" t="s">
        <v>8345</v>
      </c>
      <c r="G874" s="74"/>
      <c r="H874" s="104" t="s">
        <v>6103</v>
      </c>
      <c r="I874" s="74"/>
      <c r="J874" s="104" t="s">
        <v>8346</v>
      </c>
      <c r="K874" s="74"/>
      <c r="L874" s="75" t="s">
        <v>8347</v>
      </c>
      <c r="M874" s="74"/>
      <c r="N874" s="75" t="s">
        <v>8348</v>
      </c>
      <c r="O874" s="74"/>
      <c r="P874" s="104" t="s">
        <v>8349</v>
      </c>
      <c r="Q874" s="74"/>
      <c r="R874" s="75" t="s">
        <v>8350</v>
      </c>
      <c r="S874" s="74"/>
      <c r="T874" s="75" t="s">
        <v>6100</v>
      </c>
      <c r="U874" s="74"/>
      <c r="V874" s="75" t="s">
        <v>8007</v>
      </c>
      <c r="W874" s="74"/>
      <c r="X874" s="104" t="s">
        <v>8351</v>
      </c>
      <c r="Y874" s="74"/>
      <c r="Z874" s="104" t="s">
        <v>8008</v>
      </c>
      <c r="AA874" s="74"/>
      <c r="AB874" s="75" t="s">
        <v>8352</v>
      </c>
      <c r="AC874" s="74"/>
      <c r="AD874" s="75" t="s">
        <v>8353</v>
      </c>
      <c r="AE874" s="74"/>
      <c r="AF874" s="75" t="s">
        <v>8354</v>
      </c>
      <c r="AG874" s="74"/>
      <c r="AH874" s="75" t="s">
        <v>8355</v>
      </c>
      <c r="AI874" s="74"/>
      <c r="AJ874" s="139" t="s">
        <v>8356</v>
      </c>
      <c r="AK874" s="139"/>
      <c r="AL874" s="74"/>
      <c r="AM874" s="74"/>
    </row>
    <row r="875" spans="1:39" ht="14.1" customHeight="1">
      <c r="A875" s="74"/>
      <c r="B875" s="76" t="s">
        <v>4257</v>
      </c>
      <c r="C875" s="74"/>
      <c r="D875" s="76" t="s">
        <v>8369</v>
      </c>
      <c r="E875" s="74"/>
      <c r="F875" s="76" t="s">
        <v>9061</v>
      </c>
      <c r="G875" s="74"/>
      <c r="H875" s="103">
        <v>6</v>
      </c>
      <c r="I875" s="74"/>
      <c r="J875" s="103">
        <v>6</v>
      </c>
      <c r="K875" s="74"/>
      <c r="L875" s="76" t="s">
        <v>8359</v>
      </c>
      <c r="M875" s="74"/>
      <c r="N875" s="76"/>
      <c r="O875" s="74"/>
      <c r="P875" s="103">
        <v>414585</v>
      </c>
      <c r="Q875" s="74"/>
      <c r="R875" s="76" t="s">
        <v>9058</v>
      </c>
      <c r="S875" s="74"/>
      <c r="T875" s="77">
        <v>46186</v>
      </c>
      <c r="U875" s="74"/>
      <c r="V875" s="76" t="s">
        <v>8038</v>
      </c>
      <c r="W875" s="74"/>
      <c r="X875" s="103">
        <v>2902095</v>
      </c>
      <c r="Y875" s="74"/>
      <c r="Z875" s="103">
        <v>2902095</v>
      </c>
      <c r="AA875" s="74"/>
      <c r="AB875" s="76" t="s">
        <v>8361</v>
      </c>
      <c r="AC875" s="74"/>
      <c r="AD875" s="76" t="s">
        <v>8362</v>
      </c>
      <c r="AE875" s="74"/>
      <c r="AF875" s="76" t="s">
        <v>6124</v>
      </c>
      <c r="AG875" s="74"/>
      <c r="AH875" s="76" t="s">
        <v>8363</v>
      </c>
      <c r="AI875" s="74"/>
      <c r="AJ875" s="140">
        <v>0</v>
      </c>
      <c r="AK875" s="140"/>
      <c r="AL875" s="74"/>
      <c r="AM875" s="74"/>
    </row>
    <row r="876" spans="1:39" ht="14.1" customHeight="1">
      <c r="A876" s="74"/>
      <c r="B876" s="76" t="s">
        <v>4259</v>
      </c>
      <c r="C876" s="74"/>
      <c r="D876" s="76" t="s">
        <v>8369</v>
      </c>
      <c r="E876" s="74"/>
      <c r="F876" s="76" t="s">
        <v>9062</v>
      </c>
      <c r="G876" s="74"/>
      <c r="H876" s="103">
        <v>6</v>
      </c>
      <c r="I876" s="74"/>
      <c r="J876" s="103">
        <v>6</v>
      </c>
      <c r="K876" s="74"/>
      <c r="L876" s="76" t="s">
        <v>8359</v>
      </c>
      <c r="M876" s="74"/>
      <c r="N876" s="76"/>
      <c r="O876" s="74"/>
      <c r="P876" s="103">
        <v>414585</v>
      </c>
      <c r="Q876" s="74"/>
      <c r="R876" s="76" t="s">
        <v>9058</v>
      </c>
      <c r="S876" s="74"/>
      <c r="T876" s="77">
        <v>46186</v>
      </c>
      <c r="U876" s="74"/>
      <c r="V876" s="76" t="s">
        <v>8038</v>
      </c>
      <c r="W876" s="74"/>
      <c r="X876" s="103">
        <v>2902095</v>
      </c>
      <c r="Y876" s="74"/>
      <c r="Z876" s="103">
        <v>2902095</v>
      </c>
      <c r="AA876" s="74"/>
      <c r="AB876" s="76" t="s">
        <v>8361</v>
      </c>
      <c r="AC876" s="74"/>
      <c r="AD876" s="76" t="s">
        <v>8362</v>
      </c>
      <c r="AE876" s="74"/>
      <c r="AF876" s="76" t="s">
        <v>6124</v>
      </c>
      <c r="AG876" s="74"/>
      <c r="AH876" s="76" t="s">
        <v>8363</v>
      </c>
      <c r="AI876" s="74"/>
      <c r="AJ876" s="140">
        <v>0</v>
      </c>
      <c r="AK876" s="140"/>
      <c r="AL876" s="74"/>
      <c r="AM876" s="74"/>
    </row>
    <row r="877" spans="1:39" ht="14.1" customHeight="1">
      <c r="A877" s="74"/>
      <c r="B877" s="76" t="s">
        <v>4291</v>
      </c>
      <c r="C877" s="74"/>
      <c r="D877" s="76" t="s">
        <v>8369</v>
      </c>
      <c r="E877" s="74"/>
      <c r="F877" s="76" t="s">
        <v>9063</v>
      </c>
      <c r="G877" s="74"/>
      <c r="H877" s="103">
        <v>6</v>
      </c>
      <c r="I877" s="74"/>
      <c r="J877" s="103">
        <v>6</v>
      </c>
      <c r="K877" s="74"/>
      <c r="L877" s="76" t="s">
        <v>8359</v>
      </c>
      <c r="M877" s="74"/>
      <c r="N877" s="76"/>
      <c r="O877" s="74"/>
      <c r="P877" s="103">
        <v>414585</v>
      </c>
      <c r="Q877" s="74"/>
      <c r="R877" s="76" t="s">
        <v>9058</v>
      </c>
      <c r="S877" s="74"/>
      <c r="T877" s="77">
        <v>46186</v>
      </c>
      <c r="U877" s="74"/>
      <c r="V877" s="76" t="s">
        <v>8038</v>
      </c>
      <c r="W877" s="74"/>
      <c r="X877" s="103">
        <v>2902095</v>
      </c>
      <c r="Y877" s="74"/>
      <c r="Z877" s="103">
        <v>2902095</v>
      </c>
      <c r="AA877" s="74"/>
      <c r="AB877" s="76" t="s">
        <v>8361</v>
      </c>
      <c r="AC877" s="74"/>
      <c r="AD877" s="76" t="s">
        <v>8362</v>
      </c>
      <c r="AE877" s="74"/>
      <c r="AF877" s="76" t="s">
        <v>6124</v>
      </c>
      <c r="AG877" s="74"/>
      <c r="AH877" s="76" t="s">
        <v>8363</v>
      </c>
      <c r="AI877" s="74"/>
      <c r="AJ877" s="140">
        <v>0</v>
      </c>
      <c r="AK877" s="140"/>
      <c r="AL877" s="74"/>
      <c r="AM877" s="74"/>
    </row>
    <row r="878" spans="1:39" ht="14.1" customHeight="1">
      <c r="A878" s="74"/>
      <c r="B878" s="76" t="s">
        <v>4317</v>
      </c>
      <c r="C878" s="74"/>
      <c r="D878" s="76" t="s">
        <v>8369</v>
      </c>
      <c r="E878" s="74"/>
      <c r="F878" s="76" t="s">
        <v>9064</v>
      </c>
      <c r="G878" s="74"/>
      <c r="H878" s="103">
        <v>6</v>
      </c>
      <c r="I878" s="74"/>
      <c r="J878" s="103">
        <v>6</v>
      </c>
      <c r="K878" s="74"/>
      <c r="L878" s="76" t="s">
        <v>8359</v>
      </c>
      <c r="M878" s="74"/>
      <c r="N878" s="76"/>
      <c r="O878" s="74"/>
      <c r="P878" s="103">
        <v>414585</v>
      </c>
      <c r="Q878" s="74"/>
      <c r="R878" s="76" t="s">
        <v>9058</v>
      </c>
      <c r="S878" s="74"/>
      <c r="T878" s="77">
        <v>46186</v>
      </c>
      <c r="U878" s="74"/>
      <c r="V878" s="76" t="s">
        <v>8038</v>
      </c>
      <c r="W878" s="74"/>
      <c r="X878" s="103">
        <v>2902095</v>
      </c>
      <c r="Y878" s="74"/>
      <c r="Z878" s="103">
        <v>2902095</v>
      </c>
      <c r="AA878" s="74"/>
      <c r="AB878" s="76" t="s">
        <v>8361</v>
      </c>
      <c r="AC878" s="74"/>
      <c r="AD878" s="76" t="s">
        <v>8362</v>
      </c>
      <c r="AE878" s="74"/>
      <c r="AF878" s="76" t="s">
        <v>6124</v>
      </c>
      <c r="AG878" s="74"/>
      <c r="AH878" s="76" t="s">
        <v>8363</v>
      </c>
      <c r="AI878" s="74"/>
      <c r="AJ878" s="140">
        <v>0</v>
      </c>
      <c r="AK878" s="140"/>
      <c r="AL878" s="74"/>
      <c r="AM878" s="74"/>
    </row>
    <row r="879" spans="1:39" ht="14.1" customHeight="1">
      <c r="A879" s="74"/>
      <c r="B879" s="76" t="s">
        <v>4321</v>
      </c>
      <c r="C879" s="74"/>
      <c r="D879" s="76" t="s">
        <v>8369</v>
      </c>
      <c r="E879" s="74"/>
      <c r="F879" s="76" t="s">
        <v>8701</v>
      </c>
      <c r="G879" s="74"/>
      <c r="H879" s="103">
        <v>6</v>
      </c>
      <c r="I879" s="74"/>
      <c r="J879" s="103">
        <v>6</v>
      </c>
      <c r="K879" s="74"/>
      <c r="L879" s="76" t="s">
        <v>8359</v>
      </c>
      <c r="M879" s="74"/>
      <c r="N879" s="76"/>
      <c r="O879" s="74"/>
      <c r="P879" s="103">
        <v>414585</v>
      </c>
      <c r="Q879" s="74"/>
      <c r="R879" s="76" t="s">
        <v>9058</v>
      </c>
      <c r="S879" s="74"/>
      <c r="T879" s="77">
        <v>46186</v>
      </c>
      <c r="U879" s="74"/>
      <c r="V879" s="76" t="s">
        <v>8038</v>
      </c>
      <c r="W879" s="74"/>
      <c r="X879" s="103">
        <v>2902095</v>
      </c>
      <c r="Y879" s="74"/>
      <c r="Z879" s="103">
        <v>2902095</v>
      </c>
      <c r="AA879" s="74"/>
      <c r="AB879" s="76" t="s">
        <v>8361</v>
      </c>
      <c r="AC879" s="74"/>
      <c r="AD879" s="76" t="s">
        <v>8362</v>
      </c>
      <c r="AE879" s="74"/>
      <c r="AF879" s="76" t="s">
        <v>6124</v>
      </c>
      <c r="AG879" s="74"/>
      <c r="AH879" s="76" t="s">
        <v>8363</v>
      </c>
      <c r="AI879" s="74"/>
      <c r="AJ879" s="140">
        <v>0</v>
      </c>
      <c r="AK879" s="140"/>
      <c r="AL879" s="74"/>
      <c r="AM879" s="74"/>
    </row>
    <row r="880" spans="1:39" ht="14.1" customHeight="1">
      <c r="A880" s="74"/>
      <c r="B880" s="76" t="s">
        <v>2669</v>
      </c>
      <c r="C880" s="74"/>
      <c r="D880" s="76" t="s">
        <v>8364</v>
      </c>
      <c r="E880" s="74"/>
      <c r="F880" s="76" t="s">
        <v>8796</v>
      </c>
      <c r="G880" s="74"/>
      <c r="H880" s="103">
        <v>12</v>
      </c>
      <c r="I880" s="74"/>
      <c r="J880" s="103">
        <v>12</v>
      </c>
      <c r="K880" s="74"/>
      <c r="L880" s="76" t="s">
        <v>8359</v>
      </c>
      <c r="M880" s="74"/>
      <c r="N880" s="76"/>
      <c r="O880" s="74"/>
      <c r="P880" s="103">
        <v>1142190</v>
      </c>
      <c r="Q880" s="74"/>
      <c r="R880" s="76" t="s">
        <v>9065</v>
      </c>
      <c r="S880" s="74"/>
      <c r="T880" s="77">
        <v>46191</v>
      </c>
      <c r="U880" s="74"/>
      <c r="V880" s="76" t="s">
        <v>8289</v>
      </c>
      <c r="W880" s="74"/>
      <c r="X880" s="103">
        <v>1598400</v>
      </c>
      <c r="Y880" s="74"/>
      <c r="Z880" s="103">
        <v>1598400</v>
      </c>
      <c r="AA880" s="74"/>
      <c r="AB880" s="76" t="s">
        <v>8361</v>
      </c>
      <c r="AC880" s="74"/>
      <c r="AD880" s="76" t="s">
        <v>8362</v>
      </c>
      <c r="AE880" s="74"/>
      <c r="AF880" s="76" t="s">
        <v>6188</v>
      </c>
      <c r="AG880" s="74"/>
      <c r="AH880" s="76" t="s">
        <v>8363</v>
      </c>
      <c r="AI880" s="74"/>
      <c r="AJ880" s="140">
        <v>0</v>
      </c>
      <c r="AK880" s="140"/>
      <c r="AL880" s="74"/>
      <c r="AM880" s="74"/>
    </row>
    <row r="881" spans="1:39" ht="14.1" customHeight="1">
      <c r="A881" s="74"/>
      <c r="B881" s="76" t="s">
        <v>3020</v>
      </c>
      <c r="C881" s="74"/>
      <c r="D881" s="76" t="s">
        <v>8369</v>
      </c>
      <c r="E881" s="74"/>
      <c r="F881" s="76" t="s">
        <v>8373</v>
      </c>
      <c r="G881" s="74"/>
      <c r="H881" s="103">
        <v>6</v>
      </c>
      <c r="I881" s="74"/>
      <c r="J881" s="103">
        <v>6</v>
      </c>
      <c r="K881" s="74"/>
      <c r="L881" s="76" t="s">
        <v>8359</v>
      </c>
      <c r="M881" s="74"/>
      <c r="N881" s="76"/>
      <c r="O881" s="74"/>
      <c r="P881" s="103">
        <v>456210</v>
      </c>
      <c r="Q881" s="74"/>
      <c r="R881" s="76" t="s">
        <v>9065</v>
      </c>
      <c r="S881" s="74"/>
      <c r="T881" s="77">
        <v>46191</v>
      </c>
      <c r="U881" s="74"/>
      <c r="V881" s="76" t="s">
        <v>8289</v>
      </c>
      <c r="W881" s="74"/>
      <c r="X881" s="103">
        <v>1598400</v>
      </c>
      <c r="Y881" s="74"/>
      <c r="Z881" s="103">
        <v>1598400</v>
      </c>
      <c r="AA881" s="74"/>
      <c r="AB881" s="76" t="s">
        <v>8361</v>
      </c>
      <c r="AC881" s="74"/>
      <c r="AD881" s="76" t="s">
        <v>8362</v>
      </c>
      <c r="AE881" s="74"/>
      <c r="AF881" s="76" t="s">
        <v>6188</v>
      </c>
      <c r="AG881" s="74"/>
      <c r="AH881" s="76" t="s">
        <v>8363</v>
      </c>
      <c r="AI881" s="74"/>
      <c r="AJ881" s="140">
        <v>0</v>
      </c>
      <c r="AK881" s="140"/>
      <c r="AL881" s="74"/>
      <c r="AM881" s="74"/>
    </row>
    <row r="882" spans="1:39" ht="14.1" customHeight="1">
      <c r="A882" s="74"/>
      <c r="B882" s="76" t="s">
        <v>1117</v>
      </c>
      <c r="C882" s="74"/>
      <c r="D882" s="76" t="s">
        <v>8364</v>
      </c>
      <c r="E882" s="74"/>
      <c r="F882" s="76" t="s">
        <v>8374</v>
      </c>
      <c r="G882" s="74"/>
      <c r="H882" s="103">
        <v>4</v>
      </c>
      <c r="I882" s="74"/>
      <c r="J882" s="103">
        <v>4</v>
      </c>
      <c r="K882" s="74"/>
      <c r="L882" s="76" t="s">
        <v>8359</v>
      </c>
      <c r="M882" s="74"/>
      <c r="N882" s="76" t="s">
        <v>8392</v>
      </c>
      <c r="O882" s="74"/>
      <c r="P882" s="103">
        <v>687090</v>
      </c>
      <c r="Q882" s="74"/>
      <c r="R882" s="76" t="s">
        <v>9066</v>
      </c>
      <c r="S882" s="74"/>
      <c r="T882" s="77">
        <v>46186</v>
      </c>
      <c r="U882" s="74"/>
      <c r="V882" s="76" t="s">
        <v>8987</v>
      </c>
      <c r="W882" s="74"/>
      <c r="X882" s="103">
        <v>687090</v>
      </c>
      <c r="Y882" s="74"/>
      <c r="Z882" s="103">
        <v>687090</v>
      </c>
      <c r="AA882" s="74"/>
      <c r="AB882" s="76" t="s">
        <v>8361</v>
      </c>
      <c r="AC882" s="74"/>
      <c r="AD882" s="76" t="s">
        <v>8362</v>
      </c>
      <c r="AE882" s="74"/>
      <c r="AF882" s="76" t="s">
        <v>8436</v>
      </c>
      <c r="AG882" s="74"/>
      <c r="AH882" s="76" t="s">
        <v>8363</v>
      </c>
      <c r="AI882" s="74"/>
      <c r="AJ882" s="140">
        <v>0</v>
      </c>
      <c r="AK882" s="140"/>
      <c r="AL882" s="74"/>
      <c r="AM882" s="74"/>
    </row>
    <row r="883" spans="1:39" ht="14.1" customHeight="1">
      <c r="A883" s="74"/>
      <c r="B883" s="76" t="s">
        <v>2679</v>
      </c>
      <c r="C883" s="74"/>
      <c r="D883" s="76" t="s">
        <v>8364</v>
      </c>
      <c r="E883" s="74"/>
      <c r="F883" s="76" t="s">
        <v>8580</v>
      </c>
      <c r="G883" s="74"/>
      <c r="H883" s="103">
        <v>6</v>
      </c>
      <c r="I883" s="74"/>
      <c r="J883" s="103">
        <v>6</v>
      </c>
      <c r="K883" s="74"/>
      <c r="L883" s="76" t="s">
        <v>8359</v>
      </c>
      <c r="M883" s="74"/>
      <c r="N883" s="76"/>
      <c r="O883" s="74"/>
      <c r="P883" s="103">
        <v>571095</v>
      </c>
      <c r="Q883" s="74"/>
      <c r="R883" s="76" t="s">
        <v>8973</v>
      </c>
      <c r="S883" s="74"/>
      <c r="T883" s="77">
        <v>46193</v>
      </c>
      <c r="U883" s="74"/>
      <c r="V883" s="76" t="s">
        <v>8195</v>
      </c>
      <c r="W883" s="74"/>
      <c r="X883" s="103">
        <v>6402942.5</v>
      </c>
      <c r="Y883" s="74"/>
      <c r="Z883" s="103">
        <v>6402942.5</v>
      </c>
      <c r="AA883" s="74"/>
      <c r="AB883" s="76" t="s">
        <v>8361</v>
      </c>
      <c r="AC883" s="74"/>
      <c r="AD883" s="76" t="s">
        <v>8362</v>
      </c>
      <c r="AE883" s="74"/>
      <c r="AF883" s="76" t="s">
        <v>6201</v>
      </c>
      <c r="AG883" s="74"/>
      <c r="AH883" s="76" t="s">
        <v>8363</v>
      </c>
      <c r="AI883" s="74"/>
      <c r="AJ883" s="140">
        <v>0</v>
      </c>
      <c r="AK883" s="140"/>
      <c r="AL883" s="74"/>
      <c r="AM883" s="74"/>
    </row>
    <row r="884" spans="1:39" ht="14.1" customHeight="1">
      <c r="A884" s="74"/>
      <c r="B884" s="76" t="s">
        <v>2729</v>
      </c>
      <c r="C884" s="74"/>
      <c r="D884" s="76" t="s">
        <v>8364</v>
      </c>
      <c r="E884" s="74"/>
      <c r="F884" s="76" t="s">
        <v>8586</v>
      </c>
      <c r="G884" s="74"/>
      <c r="H884" s="103">
        <v>6</v>
      </c>
      <c r="I884" s="74"/>
      <c r="J884" s="103">
        <v>6</v>
      </c>
      <c r="K884" s="74"/>
      <c r="L884" s="76" t="s">
        <v>8359</v>
      </c>
      <c r="M884" s="74"/>
      <c r="N884" s="76"/>
      <c r="O884" s="74"/>
      <c r="P884" s="103">
        <v>320790</v>
      </c>
      <c r="Q884" s="74"/>
      <c r="R884" s="76" t="s">
        <v>8973</v>
      </c>
      <c r="S884" s="74"/>
      <c r="T884" s="77">
        <v>46193</v>
      </c>
      <c r="U884" s="74"/>
      <c r="V884" s="76" t="s">
        <v>8195</v>
      </c>
      <c r="W884" s="74"/>
      <c r="X884" s="103">
        <v>6402942.5</v>
      </c>
      <c r="Y884" s="74"/>
      <c r="Z884" s="103">
        <v>6402942.5</v>
      </c>
      <c r="AA884" s="74"/>
      <c r="AB884" s="76" t="s">
        <v>8361</v>
      </c>
      <c r="AC884" s="74"/>
      <c r="AD884" s="76" t="s">
        <v>8362</v>
      </c>
      <c r="AE884" s="74"/>
      <c r="AF884" s="76" t="s">
        <v>6201</v>
      </c>
      <c r="AG884" s="74"/>
      <c r="AH884" s="76" t="s">
        <v>8363</v>
      </c>
      <c r="AI884" s="74"/>
      <c r="AJ884" s="140">
        <v>0</v>
      </c>
      <c r="AK884" s="140"/>
      <c r="AL884" s="74"/>
      <c r="AM884" s="74"/>
    </row>
    <row r="885" spans="1:39" ht="14.1" customHeight="1">
      <c r="A885" s="74"/>
      <c r="B885" s="76" t="s">
        <v>2665</v>
      </c>
      <c r="C885" s="74"/>
      <c r="D885" s="76" t="s">
        <v>8364</v>
      </c>
      <c r="E885" s="74"/>
      <c r="F885" s="76" t="s">
        <v>8497</v>
      </c>
      <c r="G885" s="74"/>
      <c r="H885" s="103">
        <v>6</v>
      </c>
      <c r="I885" s="74"/>
      <c r="J885" s="103">
        <v>6</v>
      </c>
      <c r="K885" s="74"/>
      <c r="L885" s="76" t="s">
        <v>8359</v>
      </c>
      <c r="M885" s="74"/>
      <c r="N885" s="76"/>
      <c r="O885" s="74"/>
      <c r="P885" s="103">
        <v>571095</v>
      </c>
      <c r="Q885" s="74"/>
      <c r="R885" s="76" t="s">
        <v>8973</v>
      </c>
      <c r="S885" s="74"/>
      <c r="T885" s="77">
        <v>46193</v>
      </c>
      <c r="U885" s="74"/>
      <c r="V885" s="76" t="s">
        <v>8195</v>
      </c>
      <c r="W885" s="74"/>
      <c r="X885" s="103">
        <v>6402942.5</v>
      </c>
      <c r="Y885" s="74"/>
      <c r="Z885" s="103">
        <v>6402942.5</v>
      </c>
      <c r="AA885" s="74"/>
      <c r="AB885" s="76" t="s">
        <v>8361</v>
      </c>
      <c r="AC885" s="74"/>
      <c r="AD885" s="76" t="s">
        <v>8362</v>
      </c>
      <c r="AE885" s="74"/>
      <c r="AF885" s="76" t="s">
        <v>6201</v>
      </c>
      <c r="AG885" s="74"/>
      <c r="AH885" s="76" t="s">
        <v>8363</v>
      </c>
      <c r="AI885" s="74"/>
      <c r="AJ885" s="140">
        <v>0</v>
      </c>
      <c r="AK885" s="140"/>
      <c r="AL885" s="74"/>
      <c r="AM885" s="74"/>
    </row>
    <row r="886" spans="1:39" ht="14.1" customHeight="1">
      <c r="A886" s="74"/>
      <c r="B886" s="76" t="s">
        <v>1719</v>
      </c>
      <c r="C886" s="74"/>
      <c r="D886" s="76" t="s">
        <v>8364</v>
      </c>
      <c r="E886" s="74"/>
      <c r="F886" s="76" t="s">
        <v>9046</v>
      </c>
      <c r="G886" s="74"/>
      <c r="H886" s="103">
        <v>2</v>
      </c>
      <c r="I886" s="74"/>
      <c r="J886" s="103">
        <v>2</v>
      </c>
      <c r="K886" s="74"/>
      <c r="L886" s="76" t="s">
        <v>8359</v>
      </c>
      <c r="M886" s="74"/>
      <c r="N886" s="76" t="s">
        <v>8366</v>
      </c>
      <c r="O886" s="74"/>
      <c r="P886" s="103">
        <v>184630</v>
      </c>
      <c r="Q886" s="74"/>
      <c r="R886" s="76" t="s">
        <v>9067</v>
      </c>
      <c r="S886" s="74"/>
      <c r="T886" s="77">
        <v>46192</v>
      </c>
      <c r="U886" s="74"/>
      <c r="V886" s="76" t="s">
        <v>9068</v>
      </c>
      <c r="W886" s="74"/>
      <c r="X886" s="103">
        <v>2215560</v>
      </c>
      <c r="Y886" s="74"/>
      <c r="Z886" s="103">
        <v>2215560</v>
      </c>
      <c r="AA886" s="74"/>
      <c r="AB886" s="76" t="s">
        <v>8361</v>
      </c>
      <c r="AC886" s="74"/>
      <c r="AD886" s="76" t="s">
        <v>8362</v>
      </c>
      <c r="AE886" s="74"/>
      <c r="AF886" s="76" t="s">
        <v>6175</v>
      </c>
      <c r="AG886" s="74"/>
      <c r="AH886" s="76" t="s">
        <v>8363</v>
      </c>
      <c r="AI886" s="74"/>
      <c r="AJ886" s="140">
        <v>0</v>
      </c>
      <c r="AK886" s="140"/>
      <c r="AL886" s="74"/>
      <c r="AM886" s="74"/>
    </row>
    <row r="887" spans="1:39" ht="14.1" customHeight="1">
      <c r="A887" s="74"/>
      <c r="B887" s="76" t="s">
        <v>1729</v>
      </c>
      <c r="C887" s="74"/>
      <c r="D887" s="76" t="s">
        <v>8364</v>
      </c>
      <c r="E887" s="74"/>
      <c r="F887" s="76" t="s">
        <v>8547</v>
      </c>
      <c r="G887" s="74"/>
      <c r="H887" s="103">
        <v>4</v>
      </c>
      <c r="I887" s="74"/>
      <c r="J887" s="103">
        <v>4</v>
      </c>
      <c r="K887" s="74"/>
      <c r="L887" s="76" t="s">
        <v>8359</v>
      </c>
      <c r="M887" s="74"/>
      <c r="N887" s="76" t="s">
        <v>8366</v>
      </c>
      <c r="O887" s="74"/>
      <c r="P887" s="103">
        <v>369260</v>
      </c>
      <c r="Q887" s="74"/>
      <c r="R887" s="76" t="s">
        <v>9067</v>
      </c>
      <c r="S887" s="74"/>
      <c r="T887" s="77">
        <v>46192</v>
      </c>
      <c r="U887" s="74"/>
      <c r="V887" s="76" t="s">
        <v>9068</v>
      </c>
      <c r="W887" s="74"/>
      <c r="X887" s="103">
        <v>2215560</v>
      </c>
      <c r="Y887" s="74"/>
      <c r="Z887" s="103">
        <v>2215560</v>
      </c>
      <c r="AA887" s="74"/>
      <c r="AB887" s="76" t="s">
        <v>8361</v>
      </c>
      <c r="AC887" s="74"/>
      <c r="AD887" s="76" t="s">
        <v>8362</v>
      </c>
      <c r="AE887" s="74"/>
      <c r="AF887" s="76" t="s">
        <v>6175</v>
      </c>
      <c r="AG887" s="74"/>
      <c r="AH887" s="76" t="s">
        <v>8363</v>
      </c>
      <c r="AI887" s="74"/>
      <c r="AJ887" s="140">
        <v>0</v>
      </c>
      <c r="AK887" s="140"/>
      <c r="AL887" s="74"/>
      <c r="AM887" s="74"/>
    </row>
    <row r="888" spans="1:39" ht="14.1" customHeight="1">
      <c r="A888" s="74"/>
      <c r="B888" s="76" t="s">
        <v>1933</v>
      </c>
      <c r="C888" s="74"/>
      <c r="D888" s="76" t="s">
        <v>8364</v>
      </c>
      <c r="E888" s="74"/>
      <c r="F888" s="76" t="s">
        <v>8461</v>
      </c>
      <c r="G888" s="74"/>
      <c r="H888" s="103">
        <v>6</v>
      </c>
      <c r="I888" s="74"/>
      <c r="J888" s="103">
        <v>6</v>
      </c>
      <c r="K888" s="74"/>
      <c r="L888" s="76" t="s">
        <v>8359</v>
      </c>
      <c r="M888" s="74"/>
      <c r="N888" s="76" t="s">
        <v>8366</v>
      </c>
      <c r="O888" s="74"/>
      <c r="P888" s="103">
        <v>553890</v>
      </c>
      <c r="Q888" s="74"/>
      <c r="R888" s="76" t="s">
        <v>9067</v>
      </c>
      <c r="S888" s="74"/>
      <c r="T888" s="77">
        <v>46192</v>
      </c>
      <c r="U888" s="74"/>
      <c r="V888" s="76" t="s">
        <v>9068</v>
      </c>
      <c r="W888" s="74"/>
      <c r="X888" s="103">
        <v>2215560</v>
      </c>
      <c r="Y888" s="74"/>
      <c r="Z888" s="103">
        <v>2215560</v>
      </c>
      <c r="AA888" s="74"/>
      <c r="AB888" s="76" t="s">
        <v>8361</v>
      </c>
      <c r="AC888" s="74"/>
      <c r="AD888" s="76" t="s">
        <v>8362</v>
      </c>
      <c r="AE888" s="74"/>
      <c r="AF888" s="76" t="s">
        <v>6175</v>
      </c>
      <c r="AG888" s="74"/>
      <c r="AH888" s="76" t="s">
        <v>8363</v>
      </c>
      <c r="AI888" s="74"/>
      <c r="AJ888" s="140">
        <v>0</v>
      </c>
      <c r="AK888" s="140"/>
      <c r="AL888" s="74"/>
      <c r="AM888" s="74"/>
    </row>
    <row r="889" spans="1:39" ht="14.1" customHeight="1">
      <c r="A889" s="74"/>
      <c r="B889" s="76" t="s">
        <v>2722</v>
      </c>
      <c r="C889" s="74"/>
      <c r="D889" s="76" t="s">
        <v>8364</v>
      </c>
      <c r="E889" s="74"/>
      <c r="F889" s="76" t="s">
        <v>8764</v>
      </c>
      <c r="G889" s="74"/>
      <c r="H889" s="103">
        <v>6</v>
      </c>
      <c r="I889" s="74"/>
      <c r="J889" s="103">
        <v>6</v>
      </c>
      <c r="K889" s="74"/>
      <c r="L889" s="76" t="s">
        <v>8359</v>
      </c>
      <c r="M889" s="74"/>
      <c r="N889" s="76"/>
      <c r="O889" s="74"/>
      <c r="P889" s="103">
        <v>320790</v>
      </c>
      <c r="Q889" s="74"/>
      <c r="R889" s="76" t="s">
        <v>8973</v>
      </c>
      <c r="S889" s="74"/>
      <c r="T889" s="77">
        <v>46193</v>
      </c>
      <c r="U889" s="74"/>
      <c r="V889" s="76" t="s">
        <v>8195</v>
      </c>
      <c r="W889" s="74"/>
      <c r="X889" s="103">
        <v>6402942.5</v>
      </c>
      <c r="Y889" s="74"/>
      <c r="Z889" s="103">
        <v>6402942.5</v>
      </c>
      <c r="AA889" s="74"/>
      <c r="AB889" s="76" t="s">
        <v>8361</v>
      </c>
      <c r="AC889" s="74"/>
      <c r="AD889" s="76" t="s">
        <v>8362</v>
      </c>
      <c r="AE889" s="74"/>
      <c r="AF889" s="76" t="s">
        <v>6201</v>
      </c>
      <c r="AG889" s="74"/>
      <c r="AH889" s="76" t="s">
        <v>8363</v>
      </c>
      <c r="AI889" s="74"/>
      <c r="AJ889" s="140">
        <v>0</v>
      </c>
      <c r="AK889" s="140"/>
      <c r="AL889" s="74"/>
      <c r="AM889" s="74"/>
    </row>
    <row r="890" spans="1:39" ht="14.1" customHeight="1">
      <c r="A890" s="74"/>
      <c r="B890" s="76" t="s">
        <v>2687</v>
      </c>
      <c r="C890" s="74"/>
      <c r="D890" s="76" t="s">
        <v>8364</v>
      </c>
      <c r="E890" s="74"/>
      <c r="F890" s="76" t="s">
        <v>8662</v>
      </c>
      <c r="G890" s="74"/>
      <c r="H890" s="103">
        <v>6</v>
      </c>
      <c r="I890" s="74"/>
      <c r="J890" s="103">
        <v>6</v>
      </c>
      <c r="K890" s="74"/>
      <c r="L890" s="76" t="s">
        <v>8359</v>
      </c>
      <c r="M890" s="74"/>
      <c r="N890" s="76"/>
      <c r="O890" s="74"/>
      <c r="P890" s="103">
        <v>500055</v>
      </c>
      <c r="Q890" s="74"/>
      <c r="R890" s="76" t="s">
        <v>8973</v>
      </c>
      <c r="S890" s="74"/>
      <c r="T890" s="77">
        <v>46193</v>
      </c>
      <c r="U890" s="74"/>
      <c r="V890" s="76" t="s">
        <v>8195</v>
      </c>
      <c r="W890" s="74"/>
      <c r="X890" s="103">
        <v>6402942.5</v>
      </c>
      <c r="Y890" s="74"/>
      <c r="Z890" s="103">
        <v>6402942.5</v>
      </c>
      <c r="AA890" s="74"/>
      <c r="AB890" s="76" t="s">
        <v>8361</v>
      </c>
      <c r="AC890" s="74"/>
      <c r="AD890" s="76" t="s">
        <v>8362</v>
      </c>
      <c r="AE890" s="74"/>
      <c r="AF890" s="76" t="s">
        <v>6201</v>
      </c>
      <c r="AG890" s="74"/>
      <c r="AH890" s="76" t="s">
        <v>8363</v>
      </c>
      <c r="AI890" s="74"/>
      <c r="AJ890" s="140">
        <v>0</v>
      </c>
      <c r="AK890" s="140"/>
      <c r="AL890" s="74"/>
      <c r="AM890" s="74"/>
    </row>
    <row r="891" spans="1:39" ht="14.1" customHeight="1">
      <c r="A891" s="74"/>
      <c r="B891" s="76" t="s">
        <v>1773</v>
      </c>
      <c r="C891" s="74"/>
      <c r="D891" s="76" t="s">
        <v>8364</v>
      </c>
      <c r="E891" s="74"/>
      <c r="F891" s="76" t="s">
        <v>8652</v>
      </c>
      <c r="G891" s="74"/>
      <c r="H891" s="103">
        <v>4</v>
      </c>
      <c r="I891" s="74"/>
      <c r="J891" s="103">
        <v>4</v>
      </c>
      <c r="K891" s="74"/>
      <c r="L891" s="76" t="s">
        <v>8359</v>
      </c>
      <c r="M891" s="74"/>
      <c r="N891" s="76" t="s">
        <v>8366</v>
      </c>
      <c r="O891" s="74"/>
      <c r="P891" s="103">
        <v>369260</v>
      </c>
      <c r="Q891" s="74"/>
      <c r="R891" s="76" t="s">
        <v>9067</v>
      </c>
      <c r="S891" s="74"/>
      <c r="T891" s="77">
        <v>46192</v>
      </c>
      <c r="U891" s="74"/>
      <c r="V891" s="76" t="s">
        <v>9068</v>
      </c>
      <c r="W891" s="74"/>
      <c r="X891" s="103">
        <v>2215560</v>
      </c>
      <c r="Y891" s="74"/>
      <c r="Z891" s="103">
        <v>2215560</v>
      </c>
      <c r="AA891" s="74"/>
      <c r="AB891" s="76" t="s">
        <v>8361</v>
      </c>
      <c r="AC891" s="74"/>
      <c r="AD891" s="76" t="s">
        <v>8362</v>
      </c>
      <c r="AE891" s="74"/>
      <c r="AF891" s="76" t="s">
        <v>6175</v>
      </c>
      <c r="AG891" s="74"/>
      <c r="AH891" s="76" t="s">
        <v>8363</v>
      </c>
      <c r="AI891" s="74"/>
      <c r="AJ891" s="140">
        <v>0</v>
      </c>
      <c r="AK891" s="140"/>
      <c r="AL891" s="74"/>
      <c r="AM891" s="74"/>
    </row>
    <row r="892" spans="1:39" ht="14.1" customHeight="1">
      <c r="A892" s="74"/>
      <c r="B892" s="76" t="s">
        <v>1059</v>
      </c>
      <c r="C892" s="74"/>
      <c r="D892" s="76" t="s">
        <v>8364</v>
      </c>
      <c r="E892" s="74"/>
      <c r="F892" s="76" t="s">
        <v>8949</v>
      </c>
      <c r="G892" s="74"/>
      <c r="H892" s="103">
        <v>4</v>
      </c>
      <c r="I892" s="74"/>
      <c r="J892" s="103">
        <v>4</v>
      </c>
      <c r="K892" s="74"/>
      <c r="L892" s="76" t="s">
        <v>8359</v>
      </c>
      <c r="M892" s="74"/>
      <c r="N892" s="76" t="s">
        <v>8392</v>
      </c>
      <c r="O892" s="74"/>
      <c r="P892" s="103">
        <v>687090</v>
      </c>
      <c r="Q892" s="74"/>
      <c r="R892" s="76" t="s">
        <v>9069</v>
      </c>
      <c r="S892" s="74"/>
      <c r="T892" s="77">
        <v>46188</v>
      </c>
      <c r="U892" s="74"/>
      <c r="V892" s="76" t="s">
        <v>8453</v>
      </c>
      <c r="W892" s="74"/>
      <c r="X892" s="103">
        <v>2061270</v>
      </c>
      <c r="Y892" s="74"/>
      <c r="Z892" s="103">
        <v>2061270</v>
      </c>
      <c r="AA892" s="74"/>
      <c r="AB892" s="76" t="s">
        <v>8361</v>
      </c>
      <c r="AC892" s="74"/>
      <c r="AD892" s="76" t="s">
        <v>8362</v>
      </c>
      <c r="AE892" s="74"/>
      <c r="AF892" s="76" t="s">
        <v>8436</v>
      </c>
      <c r="AG892" s="74"/>
      <c r="AH892" s="76" t="s">
        <v>8363</v>
      </c>
      <c r="AI892" s="74"/>
      <c r="AJ892" s="140">
        <v>0</v>
      </c>
      <c r="AK892" s="140"/>
      <c r="AL892" s="74"/>
      <c r="AM892" s="74"/>
    </row>
    <row r="893" spans="1:39" ht="14.1" customHeight="1">
      <c r="A893" s="74"/>
      <c r="B893" s="76" t="s">
        <v>1010</v>
      </c>
      <c r="C893" s="74"/>
      <c r="D893" s="76" t="s">
        <v>8364</v>
      </c>
      <c r="E893" s="74"/>
      <c r="F893" s="76" t="s">
        <v>9009</v>
      </c>
      <c r="G893" s="74"/>
      <c r="H893" s="103">
        <v>8</v>
      </c>
      <c r="I893" s="74"/>
      <c r="J893" s="103">
        <v>8</v>
      </c>
      <c r="K893" s="74"/>
      <c r="L893" s="76" t="s">
        <v>8359</v>
      </c>
      <c r="M893" s="74"/>
      <c r="N893" s="76" t="s">
        <v>8392</v>
      </c>
      <c r="O893" s="74"/>
      <c r="P893" s="103">
        <v>1374180</v>
      </c>
      <c r="Q893" s="74"/>
      <c r="R893" s="76" t="s">
        <v>9069</v>
      </c>
      <c r="S893" s="74"/>
      <c r="T893" s="77">
        <v>46188</v>
      </c>
      <c r="U893" s="74"/>
      <c r="V893" s="76" t="s">
        <v>8453</v>
      </c>
      <c r="W893" s="74"/>
      <c r="X893" s="103">
        <v>2061270</v>
      </c>
      <c r="Y893" s="74"/>
      <c r="Z893" s="103">
        <v>2061270</v>
      </c>
      <c r="AA893" s="74"/>
      <c r="AB893" s="76" t="s">
        <v>8361</v>
      </c>
      <c r="AC893" s="74"/>
      <c r="AD893" s="76" t="s">
        <v>8362</v>
      </c>
      <c r="AE893" s="74"/>
      <c r="AF893" s="76" t="s">
        <v>8436</v>
      </c>
      <c r="AG893" s="74"/>
      <c r="AH893" s="76" t="s">
        <v>8363</v>
      </c>
      <c r="AI893" s="74"/>
      <c r="AJ893" s="140">
        <v>0</v>
      </c>
      <c r="AK893" s="140"/>
      <c r="AL893" s="74"/>
      <c r="AM893" s="74"/>
    </row>
    <row r="894" spans="1:39" ht="14.1" customHeight="1">
      <c r="A894" s="74"/>
      <c r="B894" s="76" t="s">
        <v>1919</v>
      </c>
      <c r="C894" s="74"/>
      <c r="D894" s="76" t="s">
        <v>8364</v>
      </c>
      <c r="E894" s="74"/>
      <c r="F894" s="76" t="s">
        <v>8480</v>
      </c>
      <c r="G894" s="74"/>
      <c r="H894" s="103">
        <v>2</v>
      </c>
      <c r="I894" s="74"/>
      <c r="J894" s="103">
        <v>2</v>
      </c>
      <c r="K894" s="74"/>
      <c r="L894" s="76" t="s">
        <v>8359</v>
      </c>
      <c r="M894" s="74"/>
      <c r="N894" s="76" t="s">
        <v>8366</v>
      </c>
      <c r="O894" s="74"/>
      <c r="P894" s="103">
        <v>184630</v>
      </c>
      <c r="Q894" s="74"/>
      <c r="R894" s="76" t="s">
        <v>9067</v>
      </c>
      <c r="S894" s="74"/>
      <c r="T894" s="77">
        <v>46192</v>
      </c>
      <c r="U894" s="74"/>
      <c r="V894" s="76" t="s">
        <v>9068</v>
      </c>
      <c r="W894" s="74"/>
      <c r="X894" s="103">
        <v>2215560</v>
      </c>
      <c r="Y894" s="74"/>
      <c r="Z894" s="103">
        <v>2215560</v>
      </c>
      <c r="AA894" s="74"/>
      <c r="AB894" s="76" t="s">
        <v>8361</v>
      </c>
      <c r="AC894" s="74"/>
      <c r="AD894" s="76" t="s">
        <v>8362</v>
      </c>
      <c r="AE894" s="74"/>
      <c r="AF894" s="76" t="s">
        <v>6175</v>
      </c>
      <c r="AG894" s="74"/>
      <c r="AH894" s="76" t="s">
        <v>8363</v>
      </c>
      <c r="AI894" s="74"/>
      <c r="AJ894" s="140">
        <v>0</v>
      </c>
      <c r="AK894" s="140"/>
      <c r="AL894" s="74"/>
      <c r="AM894" s="74"/>
    </row>
    <row r="895" spans="1:39" ht="14.1" customHeight="1">
      <c r="A895" s="74"/>
      <c r="B895" s="76" t="s">
        <v>1946</v>
      </c>
      <c r="C895" s="74"/>
      <c r="D895" s="76" t="s">
        <v>8364</v>
      </c>
      <c r="E895" s="74"/>
      <c r="F895" s="76" t="s">
        <v>8454</v>
      </c>
      <c r="G895" s="74"/>
      <c r="H895" s="103">
        <v>6</v>
      </c>
      <c r="I895" s="74"/>
      <c r="J895" s="103">
        <v>6</v>
      </c>
      <c r="K895" s="74"/>
      <c r="L895" s="76" t="s">
        <v>8359</v>
      </c>
      <c r="M895" s="74"/>
      <c r="N895" s="76" t="s">
        <v>8366</v>
      </c>
      <c r="O895" s="74"/>
      <c r="P895" s="103">
        <v>553890</v>
      </c>
      <c r="Q895" s="74"/>
      <c r="R895" s="76" t="s">
        <v>9067</v>
      </c>
      <c r="S895" s="74"/>
      <c r="T895" s="77">
        <v>46192</v>
      </c>
      <c r="U895" s="74"/>
      <c r="V895" s="76" t="s">
        <v>9068</v>
      </c>
      <c r="W895" s="74"/>
      <c r="X895" s="103">
        <v>2215560</v>
      </c>
      <c r="Y895" s="74"/>
      <c r="Z895" s="103">
        <v>2215560</v>
      </c>
      <c r="AA895" s="74"/>
      <c r="AB895" s="76" t="s">
        <v>8361</v>
      </c>
      <c r="AC895" s="74"/>
      <c r="AD895" s="76" t="s">
        <v>8362</v>
      </c>
      <c r="AE895" s="74"/>
      <c r="AF895" s="76" t="s">
        <v>6175</v>
      </c>
      <c r="AG895" s="74"/>
      <c r="AH895" s="76" t="s">
        <v>8363</v>
      </c>
      <c r="AI895" s="74"/>
      <c r="AJ895" s="140">
        <v>0</v>
      </c>
      <c r="AK895" s="140"/>
      <c r="AL895" s="74"/>
      <c r="AM895" s="74"/>
    </row>
    <row r="896" spans="1:39" ht="14.1" customHeight="1">
      <c r="A896" s="74"/>
      <c r="B896" s="76" t="s">
        <v>576</v>
      </c>
      <c r="C896" s="74"/>
      <c r="D896" s="76" t="s">
        <v>8369</v>
      </c>
      <c r="E896" s="74"/>
      <c r="F896" s="76" t="s">
        <v>8613</v>
      </c>
      <c r="G896" s="74"/>
      <c r="H896" s="103">
        <v>2</v>
      </c>
      <c r="I896" s="74"/>
      <c r="J896" s="103">
        <v>8</v>
      </c>
      <c r="K896" s="74"/>
      <c r="L896" s="76" t="s">
        <v>22</v>
      </c>
      <c r="M896" s="74"/>
      <c r="N896" s="76" t="s">
        <v>8458</v>
      </c>
      <c r="O896" s="74"/>
      <c r="P896" s="103">
        <v>771472.2</v>
      </c>
      <c r="Q896" s="74"/>
      <c r="R896" s="76" t="s">
        <v>9070</v>
      </c>
      <c r="S896" s="74"/>
      <c r="T896" s="77">
        <v>46189</v>
      </c>
      <c r="U896" s="74"/>
      <c r="V896" s="76" t="s">
        <v>8152</v>
      </c>
      <c r="W896" s="74"/>
      <c r="X896" s="103">
        <v>771472.2</v>
      </c>
      <c r="Y896" s="74"/>
      <c r="Z896" s="103">
        <v>771472.2</v>
      </c>
      <c r="AA896" s="74"/>
      <c r="AB896" s="76" t="s">
        <v>8361</v>
      </c>
      <c r="AC896" s="74"/>
      <c r="AD896" s="76" t="s">
        <v>8362</v>
      </c>
      <c r="AE896" s="74"/>
      <c r="AF896" s="76" t="s">
        <v>6158</v>
      </c>
      <c r="AG896" s="74"/>
      <c r="AH896" s="76" t="s">
        <v>8363</v>
      </c>
      <c r="AI896" s="74"/>
      <c r="AJ896" s="140">
        <v>0</v>
      </c>
      <c r="AK896" s="140"/>
      <c r="AL896" s="74"/>
      <c r="AM896" s="74"/>
    </row>
    <row r="897" spans="1:39" ht="14.1" customHeight="1">
      <c r="A897" s="74"/>
      <c r="B897" s="76" t="s">
        <v>2673</v>
      </c>
      <c r="C897" s="74"/>
      <c r="D897" s="76" t="s">
        <v>8364</v>
      </c>
      <c r="E897" s="74"/>
      <c r="F897" s="76" t="s">
        <v>8630</v>
      </c>
      <c r="G897" s="74"/>
      <c r="H897" s="103">
        <v>4</v>
      </c>
      <c r="I897" s="74"/>
      <c r="J897" s="103">
        <v>4</v>
      </c>
      <c r="K897" s="74"/>
      <c r="L897" s="76" t="s">
        <v>8359</v>
      </c>
      <c r="M897" s="74"/>
      <c r="N897" s="76"/>
      <c r="O897" s="74"/>
      <c r="P897" s="103">
        <v>380730</v>
      </c>
      <c r="Q897" s="74"/>
      <c r="R897" s="76" t="s">
        <v>9071</v>
      </c>
      <c r="S897" s="74"/>
      <c r="T897" s="77">
        <v>46192</v>
      </c>
      <c r="U897" s="74"/>
      <c r="V897" s="76" t="s">
        <v>8018</v>
      </c>
      <c r="W897" s="74"/>
      <c r="X897" s="103">
        <v>380730</v>
      </c>
      <c r="Y897" s="74"/>
      <c r="Z897" s="103">
        <v>380730</v>
      </c>
      <c r="AA897" s="74"/>
      <c r="AB897" s="76" t="s">
        <v>8361</v>
      </c>
      <c r="AC897" s="74"/>
      <c r="AD897" s="76" t="s">
        <v>8362</v>
      </c>
      <c r="AE897" s="74"/>
      <c r="AF897" s="76" t="s">
        <v>6134</v>
      </c>
      <c r="AG897" s="74"/>
      <c r="AH897" s="76" t="s">
        <v>8363</v>
      </c>
      <c r="AI897" s="74"/>
      <c r="AJ897" s="140">
        <v>0</v>
      </c>
      <c r="AK897" s="140"/>
      <c r="AL897" s="74"/>
      <c r="AM897" s="74"/>
    </row>
    <row r="898" spans="1:39" ht="14.1" customHeight="1">
      <c r="A898" s="74"/>
      <c r="B898" s="76" t="s">
        <v>2665</v>
      </c>
      <c r="C898" s="74"/>
      <c r="D898" s="76" t="s">
        <v>8364</v>
      </c>
      <c r="E898" s="74"/>
      <c r="F898" s="76" t="s">
        <v>8497</v>
      </c>
      <c r="G898" s="74"/>
      <c r="H898" s="103">
        <v>5</v>
      </c>
      <c r="I898" s="74"/>
      <c r="J898" s="103">
        <v>5</v>
      </c>
      <c r="K898" s="74"/>
      <c r="L898" s="76" t="s">
        <v>8359</v>
      </c>
      <c r="M898" s="74"/>
      <c r="N898" s="76"/>
      <c r="O898" s="74"/>
      <c r="P898" s="103">
        <v>475912.5</v>
      </c>
      <c r="Q898" s="74"/>
      <c r="R898" s="76" t="s">
        <v>9072</v>
      </c>
      <c r="S898" s="74"/>
      <c r="T898" s="77">
        <v>46192</v>
      </c>
      <c r="U898" s="74"/>
      <c r="V898" s="76" t="s">
        <v>8148</v>
      </c>
      <c r="W898" s="74"/>
      <c r="X898" s="103">
        <v>2284380</v>
      </c>
      <c r="Y898" s="74"/>
      <c r="Z898" s="103">
        <v>2284380</v>
      </c>
      <c r="AA898" s="74"/>
      <c r="AB898" s="76" t="s">
        <v>8361</v>
      </c>
      <c r="AC898" s="74"/>
      <c r="AD898" s="76" t="s">
        <v>8362</v>
      </c>
      <c r="AE898" s="74"/>
      <c r="AF898" s="76" t="s">
        <v>8397</v>
      </c>
      <c r="AG898" s="74"/>
      <c r="AH898" s="76" t="s">
        <v>8363</v>
      </c>
      <c r="AI898" s="74"/>
      <c r="AJ898" s="140">
        <v>0</v>
      </c>
      <c r="AK898" s="140"/>
      <c r="AL898" s="74"/>
      <c r="AM898" s="74"/>
    </row>
    <row r="899" spans="1:39" ht="0.95" customHeight="1">
      <c r="A899" s="74"/>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c r="AA899" s="141"/>
      <c r="AB899" s="141"/>
      <c r="AC899" s="141"/>
      <c r="AD899" s="141"/>
      <c r="AE899" s="141"/>
      <c r="AF899" s="141"/>
      <c r="AG899" s="141"/>
      <c r="AH899" s="141"/>
      <c r="AI899" s="141"/>
      <c r="AJ899" s="141"/>
      <c r="AK899" s="141"/>
      <c r="AL899" s="141"/>
      <c r="AM899" s="74"/>
    </row>
    <row r="900" spans="1:39" ht="12.95" customHeight="1">
      <c r="A900" s="74"/>
      <c r="B900" s="142" t="s">
        <v>8411</v>
      </c>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c r="AA900" s="142"/>
      <c r="AB900" s="142"/>
      <c r="AC900" s="142"/>
      <c r="AD900" s="142"/>
      <c r="AE900" s="142"/>
      <c r="AF900" s="142"/>
      <c r="AG900" s="142"/>
      <c r="AH900" s="142"/>
      <c r="AI900" s="142"/>
      <c r="AJ900" s="142"/>
      <c r="AK900" s="142"/>
      <c r="AL900" s="142"/>
      <c r="AM900" s="74"/>
    </row>
    <row r="901" spans="1:39" ht="12.95" customHeight="1">
      <c r="A901" s="74"/>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c r="AA901" s="142"/>
      <c r="AB901" s="142"/>
      <c r="AC901" s="142"/>
      <c r="AD901" s="142"/>
      <c r="AE901" s="142"/>
      <c r="AF901" s="142"/>
      <c r="AG901" s="142"/>
      <c r="AH901" s="142"/>
      <c r="AI901" s="142"/>
      <c r="AJ901" s="142"/>
      <c r="AK901" s="142"/>
      <c r="AL901" s="142"/>
      <c r="AM901" s="74"/>
    </row>
    <row r="902" spans="1:39" ht="12.95" customHeight="1">
      <c r="A902" s="74"/>
      <c r="B902" s="143" t="s">
        <v>8412</v>
      </c>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43"/>
      <c r="AE902" s="143"/>
      <c r="AF902" s="143"/>
      <c r="AG902" s="143"/>
      <c r="AH902" s="143"/>
      <c r="AI902" s="143"/>
      <c r="AJ902" s="143"/>
      <c r="AK902" s="143"/>
      <c r="AL902" s="143"/>
      <c r="AM902" s="74"/>
    </row>
    <row r="903" spans="1:39" ht="12.95" customHeight="1">
      <c r="A903" s="74"/>
      <c r="B903" s="144" t="s">
        <v>9073</v>
      </c>
      <c r="C903" s="144"/>
      <c r="D903" s="144"/>
      <c r="E903" s="144"/>
      <c r="F903" s="144"/>
      <c r="G903" s="144"/>
      <c r="H903" s="144"/>
      <c r="I903" s="144"/>
      <c r="J903" s="144"/>
      <c r="K903" s="144"/>
      <c r="L903" s="144"/>
      <c r="M903" s="144"/>
      <c r="N903" s="144"/>
      <c r="O903" s="144"/>
      <c r="P903" s="144"/>
      <c r="Q903" s="144"/>
      <c r="R903" s="144"/>
      <c r="S903" s="144"/>
      <c r="T903" s="144"/>
      <c r="U903" s="144"/>
      <c r="V903" s="144"/>
      <c r="W903" s="144"/>
      <c r="X903" s="144"/>
      <c r="Y903" s="144"/>
      <c r="Z903" s="144"/>
      <c r="AA903" s="144"/>
      <c r="AB903" s="144"/>
      <c r="AC903" s="144"/>
      <c r="AD903" s="144"/>
      <c r="AE903" s="144"/>
      <c r="AF903" s="144"/>
      <c r="AG903" s="144"/>
      <c r="AH903" s="144"/>
      <c r="AI903" s="144"/>
      <c r="AJ903" s="144"/>
      <c r="AK903" s="143" t="s">
        <v>8414</v>
      </c>
      <c r="AL903" s="143"/>
      <c r="AM903" s="74"/>
    </row>
    <row r="904" spans="1:39" ht="17.100000000000001" customHeight="1">
      <c r="A904" s="74"/>
      <c r="B904" s="135" t="s">
        <v>8339</v>
      </c>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c r="AE904" s="135"/>
      <c r="AF904" s="135"/>
      <c r="AG904" s="135"/>
      <c r="AH904" s="135"/>
      <c r="AI904" s="135"/>
      <c r="AJ904" s="135"/>
      <c r="AK904" s="135"/>
      <c r="AL904" s="135"/>
      <c r="AM904" s="74"/>
    </row>
    <row r="905" spans="1:39" ht="23.1" customHeight="1">
      <c r="A905" s="74"/>
      <c r="B905" s="136" t="s">
        <v>8340</v>
      </c>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c r="AB905" s="136"/>
      <c r="AC905" s="136"/>
      <c r="AD905" s="136"/>
      <c r="AE905" s="136"/>
      <c r="AF905" s="136"/>
      <c r="AG905" s="136"/>
      <c r="AH905" s="136"/>
      <c r="AI905" s="136"/>
      <c r="AJ905" s="136"/>
      <c r="AK905" s="136"/>
      <c r="AL905" s="136"/>
      <c r="AM905" s="74"/>
    </row>
    <row r="906" spans="1:39" ht="15.95" customHeight="1">
      <c r="A906" s="74"/>
      <c r="B906" s="137" t="s">
        <v>8341</v>
      </c>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c r="AA906" s="137"/>
      <c r="AB906" s="137"/>
      <c r="AC906" s="137"/>
      <c r="AD906" s="137"/>
      <c r="AE906" s="137"/>
      <c r="AF906" s="137"/>
      <c r="AG906" s="137"/>
      <c r="AH906" s="137"/>
      <c r="AI906" s="137"/>
      <c r="AJ906" s="137"/>
      <c r="AK906" s="137"/>
      <c r="AL906" s="137"/>
      <c r="AM906" s="74"/>
    </row>
    <row r="907" spans="1:39" ht="12" customHeight="1">
      <c r="A907" s="74"/>
      <c r="B907" s="138" t="s">
        <v>8342</v>
      </c>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38"/>
      <c r="AH907" s="138"/>
      <c r="AI907" s="138"/>
      <c r="AJ907" s="138"/>
      <c r="AK907" s="138"/>
      <c r="AL907" s="138"/>
      <c r="AM907" s="74"/>
    </row>
    <row r="908" spans="1:39" ht="44.1" customHeight="1">
      <c r="A908" s="74"/>
      <c r="B908" s="75" t="s">
        <v>8343</v>
      </c>
      <c r="C908" s="74"/>
      <c r="D908" s="75" t="s">
        <v>8344</v>
      </c>
      <c r="E908" s="74"/>
      <c r="F908" s="75" t="s">
        <v>8345</v>
      </c>
      <c r="G908" s="74"/>
      <c r="H908" s="104" t="s">
        <v>6103</v>
      </c>
      <c r="I908" s="74"/>
      <c r="J908" s="104" t="s">
        <v>8346</v>
      </c>
      <c r="K908" s="74"/>
      <c r="L908" s="75" t="s">
        <v>8347</v>
      </c>
      <c r="M908" s="74"/>
      <c r="N908" s="75" t="s">
        <v>8348</v>
      </c>
      <c r="O908" s="74"/>
      <c r="P908" s="104" t="s">
        <v>8349</v>
      </c>
      <c r="Q908" s="74"/>
      <c r="R908" s="75" t="s">
        <v>8350</v>
      </c>
      <c r="S908" s="74"/>
      <c r="T908" s="75" t="s">
        <v>6100</v>
      </c>
      <c r="U908" s="74"/>
      <c r="V908" s="75" t="s">
        <v>8007</v>
      </c>
      <c r="W908" s="74"/>
      <c r="X908" s="104" t="s">
        <v>8351</v>
      </c>
      <c r="Y908" s="74"/>
      <c r="Z908" s="104" t="s">
        <v>8008</v>
      </c>
      <c r="AA908" s="74"/>
      <c r="AB908" s="75" t="s">
        <v>8352</v>
      </c>
      <c r="AC908" s="74"/>
      <c r="AD908" s="75" t="s">
        <v>8353</v>
      </c>
      <c r="AE908" s="74"/>
      <c r="AF908" s="75" t="s">
        <v>8354</v>
      </c>
      <c r="AG908" s="74"/>
      <c r="AH908" s="75" t="s">
        <v>8355</v>
      </c>
      <c r="AI908" s="74"/>
      <c r="AJ908" s="139" t="s">
        <v>8356</v>
      </c>
      <c r="AK908" s="139"/>
      <c r="AL908" s="74"/>
      <c r="AM908" s="74"/>
    </row>
    <row r="909" spans="1:39" ht="14.1" customHeight="1">
      <c r="A909" s="74"/>
      <c r="B909" s="76" t="s">
        <v>2677</v>
      </c>
      <c r="C909" s="74"/>
      <c r="D909" s="76" t="s">
        <v>8364</v>
      </c>
      <c r="E909" s="74"/>
      <c r="F909" s="76" t="s">
        <v>8486</v>
      </c>
      <c r="G909" s="74"/>
      <c r="H909" s="103">
        <v>5</v>
      </c>
      <c r="I909" s="74"/>
      <c r="J909" s="103">
        <v>5</v>
      </c>
      <c r="K909" s="74"/>
      <c r="L909" s="76" t="s">
        <v>8359</v>
      </c>
      <c r="M909" s="74"/>
      <c r="N909" s="76"/>
      <c r="O909" s="74"/>
      <c r="P909" s="103">
        <v>475912.5</v>
      </c>
      <c r="Q909" s="74"/>
      <c r="R909" s="76" t="s">
        <v>9072</v>
      </c>
      <c r="S909" s="74"/>
      <c r="T909" s="77">
        <v>46192</v>
      </c>
      <c r="U909" s="74"/>
      <c r="V909" s="76" t="s">
        <v>8148</v>
      </c>
      <c r="W909" s="74"/>
      <c r="X909" s="103">
        <v>2284380</v>
      </c>
      <c r="Y909" s="74"/>
      <c r="Z909" s="103">
        <v>2284380</v>
      </c>
      <c r="AA909" s="74"/>
      <c r="AB909" s="76" t="s">
        <v>8361</v>
      </c>
      <c r="AC909" s="74"/>
      <c r="AD909" s="76" t="s">
        <v>8362</v>
      </c>
      <c r="AE909" s="74"/>
      <c r="AF909" s="76" t="s">
        <v>8397</v>
      </c>
      <c r="AG909" s="74"/>
      <c r="AH909" s="76" t="s">
        <v>8363</v>
      </c>
      <c r="AI909" s="74"/>
      <c r="AJ909" s="140">
        <v>0</v>
      </c>
      <c r="AK909" s="140"/>
      <c r="AL909" s="74"/>
      <c r="AM909" s="74"/>
    </row>
    <row r="910" spans="1:39" ht="14.1" customHeight="1">
      <c r="A910" s="74"/>
      <c r="B910" s="76" t="s">
        <v>2681</v>
      </c>
      <c r="C910" s="74"/>
      <c r="D910" s="76" t="s">
        <v>8364</v>
      </c>
      <c r="E910" s="74"/>
      <c r="F910" s="76" t="s">
        <v>8377</v>
      </c>
      <c r="G910" s="74"/>
      <c r="H910" s="103">
        <v>3</v>
      </c>
      <c r="I910" s="74"/>
      <c r="J910" s="103">
        <v>3</v>
      </c>
      <c r="K910" s="74"/>
      <c r="L910" s="76" t="s">
        <v>8359</v>
      </c>
      <c r="M910" s="74"/>
      <c r="N910" s="76"/>
      <c r="O910" s="74"/>
      <c r="P910" s="103">
        <v>285547.5</v>
      </c>
      <c r="Q910" s="74"/>
      <c r="R910" s="76" t="s">
        <v>9072</v>
      </c>
      <c r="S910" s="74"/>
      <c r="T910" s="77">
        <v>46192</v>
      </c>
      <c r="U910" s="74"/>
      <c r="V910" s="76" t="s">
        <v>8148</v>
      </c>
      <c r="W910" s="74"/>
      <c r="X910" s="103">
        <v>2284380</v>
      </c>
      <c r="Y910" s="74"/>
      <c r="Z910" s="103">
        <v>2284380</v>
      </c>
      <c r="AA910" s="74"/>
      <c r="AB910" s="76" t="s">
        <v>8361</v>
      </c>
      <c r="AC910" s="74"/>
      <c r="AD910" s="76" t="s">
        <v>8362</v>
      </c>
      <c r="AE910" s="74"/>
      <c r="AF910" s="76" t="s">
        <v>8397</v>
      </c>
      <c r="AG910" s="74"/>
      <c r="AH910" s="76" t="s">
        <v>8363</v>
      </c>
      <c r="AI910" s="74"/>
      <c r="AJ910" s="140">
        <v>0</v>
      </c>
      <c r="AK910" s="140"/>
      <c r="AL910" s="74"/>
      <c r="AM910" s="74"/>
    </row>
    <row r="911" spans="1:39" ht="14.1" customHeight="1">
      <c r="A911" s="74"/>
      <c r="B911" s="76" t="s">
        <v>2685</v>
      </c>
      <c r="C911" s="74"/>
      <c r="D911" s="76" t="s">
        <v>8364</v>
      </c>
      <c r="E911" s="74"/>
      <c r="F911" s="76" t="s">
        <v>8754</v>
      </c>
      <c r="G911" s="74"/>
      <c r="H911" s="103">
        <v>5</v>
      </c>
      <c r="I911" s="74"/>
      <c r="J911" s="103">
        <v>5</v>
      </c>
      <c r="K911" s="74"/>
      <c r="L911" s="76" t="s">
        <v>8359</v>
      </c>
      <c r="M911" s="74"/>
      <c r="N911" s="76"/>
      <c r="O911" s="74"/>
      <c r="P911" s="103">
        <v>475912.5</v>
      </c>
      <c r="Q911" s="74"/>
      <c r="R911" s="76" t="s">
        <v>9072</v>
      </c>
      <c r="S911" s="74"/>
      <c r="T911" s="77">
        <v>46192</v>
      </c>
      <c r="U911" s="74"/>
      <c r="V911" s="76" t="s">
        <v>8148</v>
      </c>
      <c r="W911" s="74"/>
      <c r="X911" s="103">
        <v>2284380</v>
      </c>
      <c r="Y911" s="74"/>
      <c r="Z911" s="103">
        <v>2284380</v>
      </c>
      <c r="AA911" s="74"/>
      <c r="AB911" s="76" t="s">
        <v>8361</v>
      </c>
      <c r="AC911" s="74"/>
      <c r="AD911" s="76" t="s">
        <v>8362</v>
      </c>
      <c r="AE911" s="74"/>
      <c r="AF911" s="76" t="s">
        <v>8397</v>
      </c>
      <c r="AG911" s="74"/>
      <c r="AH911" s="76" t="s">
        <v>8363</v>
      </c>
      <c r="AI911" s="74"/>
      <c r="AJ911" s="140">
        <v>0</v>
      </c>
      <c r="AK911" s="140"/>
      <c r="AL911" s="74"/>
      <c r="AM911" s="74"/>
    </row>
    <row r="912" spans="1:39" ht="14.1" customHeight="1">
      <c r="A912" s="74"/>
      <c r="B912" s="76" t="s">
        <v>2669</v>
      </c>
      <c r="C912" s="74"/>
      <c r="D912" s="76" t="s">
        <v>8364</v>
      </c>
      <c r="E912" s="74"/>
      <c r="F912" s="76" t="s">
        <v>8796</v>
      </c>
      <c r="G912" s="74"/>
      <c r="H912" s="103">
        <v>12</v>
      </c>
      <c r="I912" s="74"/>
      <c r="J912" s="103">
        <v>12</v>
      </c>
      <c r="K912" s="74"/>
      <c r="L912" s="76" t="s">
        <v>8359</v>
      </c>
      <c r="M912" s="74"/>
      <c r="N912" s="76" t="s">
        <v>8578</v>
      </c>
      <c r="O912" s="74"/>
      <c r="P912" s="103">
        <v>1142190</v>
      </c>
      <c r="Q912" s="74"/>
      <c r="R912" s="76" t="s">
        <v>9074</v>
      </c>
      <c r="S912" s="74"/>
      <c r="T912" s="77">
        <v>46189</v>
      </c>
      <c r="U912" s="74"/>
      <c r="V912" s="76" t="s">
        <v>8112</v>
      </c>
      <c r="W912" s="74"/>
      <c r="X912" s="103">
        <v>1713285</v>
      </c>
      <c r="Y912" s="74"/>
      <c r="Z912" s="103">
        <v>1713285</v>
      </c>
      <c r="AA912" s="74"/>
      <c r="AB912" s="76" t="s">
        <v>8361</v>
      </c>
      <c r="AC912" s="74"/>
      <c r="AD912" s="76" t="s">
        <v>8362</v>
      </c>
      <c r="AE912" s="74"/>
      <c r="AF912" s="76" t="s">
        <v>6128</v>
      </c>
      <c r="AG912" s="74"/>
      <c r="AH912" s="76" t="s">
        <v>8363</v>
      </c>
      <c r="AI912" s="74"/>
      <c r="AJ912" s="140">
        <v>0</v>
      </c>
      <c r="AK912" s="140"/>
      <c r="AL912" s="74"/>
      <c r="AM912" s="74"/>
    </row>
    <row r="913" spans="1:39" ht="14.1" customHeight="1">
      <c r="A913" s="74"/>
      <c r="B913" s="76" t="s">
        <v>3006</v>
      </c>
      <c r="C913" s="74"/>
      <c r="D913" s="76" t="s">
        <v>8369</v>
      </c>
      <c r="E913" s="74"/>
      <c r="F913" s="76" t="s">
        <v>8416</v>
      </c>
      <c r="G913" s="74"/>
      <c r="H913" s="103">
        <v>6</v>
      </c>
      <c r="I913" s="74"/>
      <c r="J913" s="103">
        <v>6</v>
      </c>
      <c r="K913" s="74"/>
      <c r="L913" s="76" t="s">
        <v>8359</v>
      </c>
      <c r="M913" s="74"/>
      <c r="N913" s="76"/>
      <c r="O913" s="74"/>
      <c r="P913" s="103">
        <v>456210</v>
      </c>
      <c r="Q913" s="74"/>
      <c r="R913" s="76" t="s">
        <v>9075</v>
      </c>
      <c r="S913" s="74"/>
      <c r="T913" s="77">
        <v>46193</v>
      </c>
      <c r="U913" s="74"/>
      <c r="V913" s="76" t="s">
        <v>8026</v>
      </c>
      <c r="W913" s="74"/>
      <c r="X913" s="103">
        <v>912420</v>
      </c>
      <c r="Y913" s="74"/>
      <c r="Z913" s="103">
        <v>912420</v>
      </c>
      <c r="AA913" s="74"/>
      <c r="AB913" s="76" t="s">
        <v>8361</v>
      </c>
      <c r="AC913" s="74"/>
      <c r="AD913" s="76" t="s">
        <v>8362</v>
      </c>
      <c r="AE913" s="74"/>
      <c r="AF913" s="76" t="s">
        <v>6134</v>
      </c>
      <c r="AG913" s="74"/>
      <c r="AH913" s="76" t="s">
        <v>8363</v>
      </c>
      <c r="AI913" s="74"/>
      <c r="AJ913" s="140">
        <v>0</v>
      </c>
      <c r="AK913" s="140"/>
      <c r="AL913" s="74"/>
      <c r="AM913" s="74"/>
    </row>
    <row r="914" spans="1:39" ht="14.1" customHeight="1">
      <c r="A914" s="74"/>
      <c r="B914" s="76" t="s">
        <v>3048</v>
      </c>
      <c r="C914" s="74"/>
      <c r="D914" s="76" t="s">
        <v>8369</v>
      </c>
      <c r="E914" s="74"/>
      <c r="F914" s="76" t="s">
        <v>8913</v>
      </c>
      <c r="G914" s="74"/>
      <c r="H914" s="103">
        <v>6</v>
      </c>
      <c r="I914" s="74"/>
      <c r="J914" s="103">
        <v>6</v>
      </c>
      <c r="K914" s="74"/>
      <c r="L914" s="76" t="s">
        <v>8359</v>
      </c>
      <c r="M914" s="74"/>
      <c r="N914" s="76"/>
      <c r="O914" s="74"/>
      <c r="P914" s="103">
        <v>456210</v>
      </c>
      <c r="Q914" s="74"/>
      <c r="R914" s="76" t="s">
        <v>9075</v>
      </c>
      <c r="S914" s="74"/>
      <c r="T914" s="77">
        <v>46193</v>
      </c>
      <c r="U914" s="74"/>
      <c r="V914" s="76" t="s">
        <v>8026</v>
      </c>
      <c r="W914" s="74"/>
      <c r="X914" s="103">
        <v>912420</v>
      </c>
      <c r="Y914" s="74"/>
      <c r="Z914" s="103">
        <v>912420</v>
      </c>
      <c r="AA914" s="74"/>
      <c r="AB914" s="76" t="s">
        <v>8361</v>
      </c>
      <c r="AC914" s="74"/>
      <c r="AD914" s="76" t="s">
        <v>8362</v>
      </c>
      <c r="AE914" s="74"/>
      <c r="AF914" s="76" t="s">
        <v>6134</v>
      </c>
      <c r="AG914" s="74"/>
      <c r="AH914" s="76" t="s">
        <v>8363</v>
      </c>
      <c r="AI914" s="74"/>
      <c r="AJ914" s="140">
        <v>0</v>
      </c>
      <c r="AK914" s="140"/>
      <c r="AL914" s="74"/>
      <c r="AM914" s="74"/>
    </row>
    <row r="915" spans="1:39" ht="14.1" customHeight="1">
      <c r="A915" s="74"/>
      <c r="B915" s="76" t="s">
        <v>2679</v>
      </c>
      <c r="C915" s="74"/>
      <c r="D915" s="76" t="s">
        <v>8364</v>
      </c>
      <c r="E915" s="74"/>
      <c r="F915" s="76" t="s">
        <v>8580</v>
      </c>
      <c r="G915" s="74"/>
      <c r="H915" s="103">
        <v>6</v>
      </c>
      <c r="I915" s="74"/>
      <c r="J915" s="103">
        <v>6</v>
      </c>
      <c r="K915" s="74"/>
      <c r="L915" s="76" t="s">
        <v>8359</v>
      </c>
      <c r="M915" s="74"/>
      <c r="N915" s="76" t="s">
        <v>8578</v>
      </c>
      <c r="O915" s="74"/>
      <c r="P915" s="103">
        <v>571095</v>
      </c>
      <c r="Q915" s="74"/>
      <c r="R915" s="76" t="s">
        <v>9074</v>
      </c>
      <c r="S915" s="74"/>
      <c r="T915" s="77">
        <v>46189</v>
      </c>
      <c r="U915" s="74"/>
      <c r="V915" s="76" t="s">
        <v>8112</v>
      </c>
      <c r="W915" s="74"/>
      <c r="X915" s="103">
        <v>1713285</v>
      </c>
      <c r="Y915" s="74"/>
      <c r="Z915" s="103">
        <v>1713285</v>
      </c>
      <c r="AA915" s="74"/>
      <c r="AB915" s="76" t="s">
        <v>8361</v>
      </c>
      <c r="AC915" s="74"/>
      <c r="AD915" s="76" t="s">
        <v>8362</v>
      </c>
      <c r="AE915" s="74"/>
      <c r="AF915" s="76" t="s">
        <v>6128</v>
      </c>
      <c r="AG915" s="74"/>
      <c r="AH915" s="76" t="s">
        <v>8363</v>
      </c>
      <c r="AI915" s="74"/>
      <c r="AJ915" s="140">
        <v>0</v>
      </c>
      <c r="AK915" s="140"/>
      <c r="AL915" s="74"/>
      <c r="AM915" s="74"/>
    </row>
    <row r="916" spans="1:39" ht="14.1" customHeight="1">
      <c r="A916" s="74"/>
      <c r="B916" s="76" t="s">
        <v>2673</v>
      </c>
      <c r="C916" s="74"/>
      <c r="D916" s="76" t="s">
        <v>8364</v>
      </c>
      <c r="E916" s="74"/>
      <c r="F916" s="76" t="s">
        <v>8630</v>
      </c>
      <c r="G916" s="74"/>
      <c r="H916" s="103">
        <v>6</v>
      </c>
      <c r="I916" s="74"/>
      <c r="J916" s="103">
        <v>6</v>
      </c>
      <c r="K916" s="74"/>
      <c r="L916" s="76" t="s">
        <v>8359</v>
      </c>
      <c r="M916" s="74"/>
      <c r="N916" s="76"/>
      <c r="O916" s="74"/>
      <c r="P916" s="103">
        <v>571095</v>
      </c>
      <c r="Q916" s="74"/>
      <c r="R916" s="76" t="s">
        <v>9072</v>
      </c>
      <c r="S916" s="74"/>
      <c r="T916" s="77">
        <v>46192</v>
      </c>
      <c r="U916" s="74"/>
      <c r="V916" s="76" t="s">
        <v>8148</v>
      </c>
      <c r="W916" s="74"/>
      <c r="X916" s="103">
        <v>2284380</v>
      </c>
      <c r="Y916" s="74"/>
      <c r="Z916" s="103">
        <v>2284380</v>
      </c>
      <c r="AA916" s="74"/>
      <c r="AB916" s="76" t="s">
        <v>8361</v>
      </c>
      <c r="AC916" s="74"/>
      <c r="AD916" s="76" t="s">
        <v>8362</v>
      </c>
      <c r="AE916" s="74"/>
      <c r="AF916" s="76" t="s">
        <v>8397</v>
      </c>
      <c r="AG916" s="74"/>
      <c r="AH916" s="76" t="s">
        <v>8363</v>
      </c>
      <c r="AI916" s="74"/>
      <c r="AJ916" s="140">
        <v>0</v>
      </c>
      <c r="AK916" s="140"/>
      <c r="AL916" s="74"/>
      <c r="AM916" s="74"/>
    </row>
    <row r="917" spans="1:39" ht="23.1" customHeight="1">
      <c r="A917" s="74"/>
      <c r="B917" s="76" t="s">
        <v>3158</v>
      </c>
      <c r="C917" s="74"/>
      <c r="D917" s="76" t="s">
        <v>8369</v>
      </c>
      <c r="E917" s="74"/>
      <c r="F917" s="76" t="s">
        <v>8533</v>
      </c>
      <c r="G917" s="74"/>
      <c r="H917" s="103">
        <v>1</v>
      </c>
      <c r="I917" s="74"/>
      <c r="J917" s="103">
        <v>1</v>
      </c>
      <c r="K917" s="74"/>
      <c r="L917" s="76" t="s">
        <v>147</v>
      </c>
      <c r="M917" s="74"/>
      <c r="N917" s="76" t="s">
        <v>9076</v>
      </c>
      <c r="O917" s="74"/>
      <c r="P917" s="103">
        <v>1321085</v>
      </c>
      <c r="Q917" s="74"/>
      <c r="R917" s="76" t="s">
        <v>9077</v>
      </c>
      <c r="S917" s="74"/>
      <c r="T917" s="77">
        <v>46186</v>
      </c>
      <c r="U917" s="74"/>
      <c r="V917" s="76" t="s">
        <v>8025</v>
      </c>
      <c r="W917" s="74"/>
      <c r="X917" s="103">
        <v>1321085</v>
      </c>
      <c r="Y917" s="74"/>
      <c r="Z917" s="103">
        <v>1321085</v>
      </c>
      <c r="AA917" s="74"/>
      <c r="AB917" s="76" t="s">
        <v>8361</v>
      </c>
      <c r="AC917" s="74"/>
      <c r="AD917" s="76" t="s">
        <v>8362</v>
      </c>
      <c r="AE917" s="74"/>
      <c r="AF917" s="76" t="s">
        <v>6134</v>
      </c>
      <c r="AG917" s="74"/>
      <c r="AH917" s="76" t="s">
        <v>8363</v>
      </c>
      <c r="AI917" s="74"/>
      <c r="AJ917" s="140">
        <v>0</v>
      </c>
      <c r="AK917" s="140"/>
      <c r="AL917" s="74"/>
      <c r="AM917" s="74"/>
    </row>
    <row r="918" spans="1:39" ht="14.1" customHeight="1">
      <c r="A918" s="74"/>
      <c r="B918" s="76" t="s">
        <v>3166</v>
      </c>
      <c r="C918" s="74"/>
      <c r="D918" s="76" t="s">
        <v>8369</v>
      </c>
      <c r="E918" s="74"/>
      <c r="F918" s="76" t="s">
        <v>9006</v>
      </c>
      <c r="G918" s="74"/>
      <c r="H918" s="103">
        <v>1</v>
      </c>
      <c r="I918" s="74"/>
      <c r="J918" s="103">
        <v>1</v>
      </c>
      <c r="K918" s="74"/>
      <c r="L918" s="76" t="s">
        <v>147</v>
      </c>
      <c r="M918" s="74"/>
      <c r="N918" s="76" t="s">
        <v>8511</v>
      </c>
      <c r="O918" s="74"/>
      <c r="P918" s="103">
        <v>1321085</v>
      </c>
      <c r="Q918" s="74"/>
      <c r="R918" s="76" t="s">
        <v>9078</v>
      </c>
      <c r="S918" s="74"/>
      <c r="T918" s="77">
        <v>46186</v>
      </c>
      <c r="U918" s="74"/>
      <c r="V918" s="76" t="s">
        <v>8157</v>
      </c>
      <c r="W918" s="74"/>
      <c r="X918" s="103">
        <v>1321085</v>
      </c>
      <c r="Y918" s="74"/>
      <c r="Z918" s="103">
        <v>1321085</v>
      </c>
      <c r="AA918" s="74"/>
      <c r="AB918" s="76" t="s">
        <v>8361</v>
      </c>
      <c r="AC918" s="74"/>
      <c r="AD918" s="76" t="s">
        <v>8362</v>
      </c>
      <c r="AE918" s="74"/>
      <c r="AF918" s="76" t="s">
        <v>6239</v>
      </c>
      <c r="AG918" s="74"/>
      <c r="AH918" s="76" t="s">
        <v>8363</v>
      </c>
      <c r="AI918" s="74"/>
      <c r="AJ918" s="140">
        <v>0</v>
      </c>
      <c r="AK918" s="140"/>
      <c r="AL918" s="74"/>
      <c r="AM918" s="74"/>
    </row>
    <row r="919" spans="1:39" ht="14.1" customHeight="1">
      <c r="A919" s="74"/>
      <c r="B919" s="76" t="s">
        <v>1761</v>
      </c>
      <c r="C919" s="74"/>
      <c r="D919" s="76" t="s">
        <v>8364</v>
      </c>
      <c r="E919" s="74"/>
      <c r="F919" s="76" t="s">
        <v>8492</v>
      </c>
      <c r="G919" s="74"/>
      <c r="H919" s="103">
        <v>24</v>
      </c>
      <c r="I919" s="74"/>
      <c r="J919" s="103">
        <v>24</v>
      </c>
      <c r="K919" s="74"/>
      <c r="L919" s="76" t="s">
        <v>8359</v>
      </c>
      <c r="M919" s="74"/>
      <c r="N919" s="76"/>
      <c r="O919" s="74"/>
      <c r="P919" s="103">
        <v>2215560</v>
      </c>
      <c r="Q919" s="74"/>
      <c r="R919" s="76" t="s">
        <v>8844</v>
      </c>
      <c r="S919" s="74"/>
      <c r="T919" s="77">
        <v>46191</v>
      </c>
      <c r="U919" s="74"/>
      <c r="V919" s="76" t="s">
        <v>8845</v>
      </c>
      <c r="W919" s="74"/>
      <c r="X919" s="103">
        <v>4431120</v>
      </c>
      <c r="Y919" s="74"/>
      <c r="Z919" s="103">
        <v>4431120</v>
      </c>
      <c r="AA919" s="74"/>
      <c r="AB919" s="76" t="s">
        <v>8361</v>
      </c>
      <c r="AC919" s="74"/>
      <c r="AD919" s="76" t="s">
        <v>8362</v>
      </c>
      <c r="AE919" s="74"/>
      <c r="AF919" s="76" t="s">
        <v>8436</v>
      </c>
      <c r="AG919" s="74"/>
      <c r="AH919" s="76" t="s">
        <v>8363</v>
      </c>
      <c r="AI919" s="74"/>
      <c r="AJ919" s="140">
        <v>0</v>
      </c>
      <c r="AK919" s="140"/>
      <c r="AL919" s="74"/>
      <c r="AM919" s="74"/>
    </row>
    <row r="920" spans="1:39" ht="23.1" customHeight="1">
      <c r="A920" s="74"/>
      <c r="B920" s="76" t="s">
        <v>2791</v>
      </c>
      <c r="C920" s="74"/>
      <c r="D920" s="76" t="s">
        <v>8357</v>
      </c>
      <c r="E920" s="74"/>
      <c r="F920" s="76" t="s">
        <v>8703</v>
      </c>
      <c r="G920" s="74"/>
      <c r="H920" s="103">
        <v>5</v>
      </c>
      <c r="I920" s="74"/>
      <c r="J920" s="103">
        <v>5</v>
      </c>
      <c r="K920" s="74"/>
      <c r="L920" s="76" t="s">
        <v>1529</v>
      </c>
      <c r="M920" s="74"/>
      <c r="N920" s="76"/>
      <c r="O920" s="74"/>
      <c r="P920" s="103">
        <v>513837.5</v>
      </c>
      <c r="Q920" s="74"/>
      <c r="R920" s="76" t="s">
        <v>9079</v>
      </c>
      <c r="S920" s="74"/>
      <c r="T920" s="77">
        <v>46190</v>
      </c>
      <c r="U920" s="74"/>
      <c r="V920" s="76" t="s">
        <v>8111</v>
      </c>
      <c r="W920" s="74"/>
      <c r="X920" s="103">
        <v>513837.5</v>
      </c>
      <c r="Y920" s="74"/>
      <c r="Z920" s="103">
        <v>513837.5</v>
      </c>
      <c r="AA920" s="74"/>
      <c r="AB920" s="76" t="s">
        <v>8361</v>
      </c>
      <c r="AC920" s="74"/>
      <c r="AD920" s="76" t="s">
        <v>8362</v>
      </c>
      <c r="AE920" s="74"/>
      <c r="AF920" s="76" t="s">
        <v>6128</v>
      </c>
      <c r="AG920" s="74"/>
      <c r="AH920" s="76" t="s">
        <v>8363</v>
      </c>
      <c r="AI920" s="74"/>
      <c r="AJ920" s="140">
        <v>0</v>
      </c>
      <c r="AK920" s="140"/>
      <c r="AL920" s="74"/>
      <c r="AM920" s="74"/>
    </row>
    <row r="921" spans="1:39" ht="14.1" customHeight="1">
      <c r="A921" s="74"/>
      <c r="B921" s="76" t="s">
        <v>2189</v>
      </c>
      <c r="C921" s="74"/>
      <c r="D921" s="76" t="s">
        <v>8364</v>
      </c>
      <c r="E921" s="74"/>
      <c r="F921" s="76" t="s">
        <v>8699</v>
      </c>
      <c r="G921" s="74"/>
      <c r="H921" s="103">
        <v>1</v>
      </c>
      <c r="I921" s="74"/>
      <c r="J921" s="103">
        <v>12</v>
      </c>
      <c r="K921" s="74"/>
      <c r="L921" s="76" t="s">
        <v>8697</v>
      </c>
      <c r="M921" s="74"/>
      <c r="N921" s="76"/>
      <c r="O921" s="74"/>
      <c r="P921" s="103">
        <v>167702.5</v>
      </c>
      <c r="Q921" s="74"/>
      <c r="R921" s="76" t="s">
        <v>9080</v>
      </c>
      <c r="S921" s="74"/>
      <c r="T921" s="77">
        <v>46191</v>
      </c>
      <c r="U921" s="74"/>
      <c r="V921" s="76" t="s">
        <v>9039</v>
      </c>
      <c r="W921" s="74"/>
      <c r="X921" s="103">
        <v>645187.5</v>
      </c>
      <c r="Y921" s="74"/>
      <c r="Z921" s="103">
        <v>645187.5</v>
      </c>
      <c r="AA921" s="74"/>
      <c r="AB921" s="76" t="s">
        <v>8361</v>
      </c>
      <c r="AC921" s="74"/>
      <c r="AD921" s="76" t="s">
        <v>8362</v>
      </c>
      <c r="AE921" s="74"/>
      <c r="AF921" s="76" t="s">
        <v>6188</v>
      </c>
      <c r="AG921" s="74"/>
      <c r="AH921" s="76" t="s">
        <v>8363</v>
      </c>
      <c r="AI921" s="74"/>
      <c r="AJ921" s="140">
        <v>0</v>
      </c>
      <c r="AK921" s="140"/>
      <c r="AL921" s="74"/>
      <c r="AM921" s="74"/>
    </row>
    <row r="922" spans="1:39" ht="14.1" customHeight="1">
      <c r="A922" s="74"/>
      <c r="B922" s="76" t="s">
        <v>2191</v>
      </c>
      <c r="C922" s="74"/>
      <c r="D922" s="76" t="s">
        <v>8364</v>
      </c>
      <c r="E922" s="74"/>
      <c r="F922" s="76" t="s">
        <v>8696</v>
      </c>
      <c r="G922" s="74"/>
      <c r="H922" s="103">
        <v>1</v>
      </c>
      <c r="I922" s="74"/>
      <c r="J922" s="103">
        <v>12</v>
      </c>
      <c r="K922" s="74"/>
      <c r="L922" s="76" t="s">
        <v>8697</v>
      </c>
      <c r="M922" s="74"/>
      <c r="N922" s="76"/>
      <c r="O922" s="74"/>
      <c r="P922" s="103">
        <v>167702.5</v>
      </c>
      <c r="Q922" s="74"/>
      <c r="R922" s="76" t="s">
        <v>9080</v>
      </c>
      <c r="S922" s="74"/>
      <c r="T922" s="77">
        <v>46191</v>
      </c>
      <c r="U922" s="74"/>
      <c r="V922" s="76" t="s">
        <v>9039</v>
      </c>
      <c r="W922" s="74"/>
      <c r="X922" s="103">
        <v>645187.5</v>
      </c>
      <c r="Y922" s="74"/>
      <c r="Z922" s="103">
        <v>645187.5</v>
      </c>
      <c r="AA922" s="74"/>
      <c r="AB922" s="76" t="s">
        <v>8361</v>
      </c>
      <c r="AC922" s="74"/>
      <c r="AD922" s="76" t="s">
        <v>8362</v>
      </c>
      <c r="AE922" s="74"/>
      <c r="AF922" s="76" t="s">
        <v>6188</v>
      </c>
      <c r="AG922" s="74"/>
      <c r="AH922" s="76" t="s">
        <v>8363</v>
      </c>
      <c r="AI922" s="74"/>
      <c r="AJ922" s="140">
        <v>0</v>
      </c>
      <c r="AK922" s="140"/>
      <c r="AL922" s="74"/>
      <c r="AM922" s="74"/>
    </row>
    <row r="923" spans="1:39" ht="14.1" customHeight="1">
      <c r="A923" s="74"/>
      <c r="B923" s="76" t="s">
        <v>2201</v>
      </c>
      <c r="C923" s="74"/>
      <c r="D923" s="76" t="s">
        <v>8364</v>
      </c>
      <c r="E923" s="74"/>
      <c r="F923" s="76" t="s">
        <v>9081</v>
      </c>
      <c r="G923" s="74"/>
      <c r="H923" s="103">
        <v>1</v>
      </c>
      <c r="I923" s="74"/>
      <c r="J923" s="103">
        <v>12</v>
      </c>
      <c r="K923" s="74"/>
      <c r="L923" s="76" t="s">
        <v>8697</v>
      </c>
      <c r="M923" s="74"/>
      <c r="N923" s="76"/>
      <c r="O923" s="74"/>
      <c r="P923" s="103">
        <v>309782.5</v>
      </c>
      <c r="Q923" s="74"/>
      <c r="R923" s="76" t="s">
        <v>9080</v>
      </c>
      <c r="S923" s="74"/>
      <c r="T923" s="77">
        <v>46191</v>
      </c>
      <c r="U923" s="74"/>
      <c r="V923" s="76" t="s">
        <v>9039</v>
      </c>
      <c r="W923" s="74"/>
      <c r="X923" s="103">
        <v>645187.5</v>
      </c>
      <c r="Y923" s="74"/>
      <c r="Z923" s="103">
        <v>645187.5</v>
      </c>
      <c r="AA923" s="74"/>
      <c r="AB923" s="76" t="s">
        <v>8361</v>
      </c>
      <c r="AC923" s="74"/>
      <c r="AD923" s="76" t="s">
        <v>8362</v>
      </c>
      <c r="AE923" s="74"/>
      <c r="AF923" s="76" t="s">
        <v>6188</v>
      </c>
      <c r="AG923" s="74"/>
      <c r="AH923" s="76" t="s">
        <v>8363</v>
      </c>
      <c r="AI923" s="74"/>
      <c r="AJ923" s="140">
        <v>0</v>
      </c>
      <c r="AK923" s="140"/>
      <c r="AL923" s="74"/>
      <c r="AM923" s="74"/>
    </row>
    <row r="924" spans="1:39" ht="14.1" customHeight="1">
      <c r="A924" s="74"/>
      <c r="B924" s="76" t="s">
        <v>1923</v>
      </c>
      <c r="C924" s="74"/>
      <c r="D924" s="76" t="s">
        <v>8364</v>
      </c>
      <c r="E924" s="74"/>
      <c r="F924" s="76" t="s">
        <v>8573</v>
      </c>
      <c r="G924" s="74"/>
      <c r="H924" s="103">
        <v>4</v>
      </c>
      <c r="I924" s="74"/>
      <c r="J924" s="103">
        <v>4</v>
      </c>
      <c r="K924" s="74"/>
      <c r="L924" s="76" t="s">
        <v>8359</v>
      </c>
      <c r="M924" s="74"/>
      <c r="N924" s="76"/>
      <c r="O924" s="74"/>
      <c r="P924" s="103">
        <v>369260</v>
      </c>
      <c r="Q924" s="74"/>
      <c r="R924" s="76" t="s">
        <v>9082</v>
      </c>
      <c r="S924" s="74"/>
      <c r="T924" s="77">
        <v>46191</v>
      </c>
      <c r="U924" s="74"/>
      <c r="V924" s="76" t="s">
        <v>8236</v>
      </c>
      <c r="W924" s="74"/>
      <c r="X924" s="103">
        <v>553890</v>
      </c>
      <c r="Y924" s="74"/>
      <c r="Z924" s="103">
        <v>553890</v>
      </c>
      <c r="AA924" s="74"/>
      <c r="AB924" s="76" t="s">
        <v>8361</v>
      </c>
      <c r="AC924" s="74"/>
      <c r="AD924" s="76" t="s">
        <v>8362</v>
      </c>
      <c r="AE924" s="74"/>
      <c r="AF924" s="76" t="s">
        <v>6134</v>
      </c>
      <c r="AG924" s="74"/>
      <c r="AH924" s="76" t="s">
        <v>8363</v>
      </c>
      <c r="AI924" s="74"/>
      <c r="AJ924" s="140">
        <v>0</v>
      </c>
      <c r="AK924" s="140"/>
      <c r="AL924" s="74"/>
      <c r="AM924" s="74"/>
    </row>
    <row r="925" spans="1:39" ht="14.1" customHeight="1">
      <c r="A925" s="74"/>
      <c r="B925" s="76" t="s">
        <v>2239</v>
      </c>
      <c r="C925" s="74"/>
      <c r="D925" s="76" t="s">
        <v>8364</v>
      </c>
      <c r="E925" s="74"/>
      <c r="F925" s="76" t="s">
        <v>8501</v>
      </c>
      <c r="G925" s="74"/>
      <c r="H925" s="103">
        <v>1</v>
      </c>
      <c r="I925" s="74"/>
      <c r="J925" s="103">
        <v>12</v>
      </c>
      <c r="K925" s="74"/>
      <c r="L925" s="76" t="s">
        <v>8697</v>
      </c>
      <c r="M925" s="74"/>
      <c r="N925" s="76"/>
      <c r="O925" s="74"/>
      <c r="P925" s="103">
        <v>309782.5</v>
      </c>
      <c r="Q925" s="74"/>
      <c r="R925" s="76" t="s">
        <v>9083</v>
      </c>
      <c r="S925" s="74"/>
      <c r="T925" s="77">
        <v>46190</v>
      </c>
      <c r="U925" s="74"/>
      <c r="V925" s="76" t="s">
        <v>9084</v>
      </c>
      <c r="W925" s="74"/>
      <c r="X925" s="103">
        <v>309782.5</v>
      </c>
      <c r="Y925" s="74"/>
      <c r="Z925" s="103">
        <v>309782.5</v>
      </c>
      <c r="AA925" s="74"/>
      <c r="AB925" s="76" t="s">
        <v>8361</v>
      </c>
      <c r="AC925" s="74"/>
      <c r="AD925" s="76" t="s">
        <v>8362</v>
      </c>
      <c r="AE925" s="74"/>
      <c r="AF925" s="76" t="s">
        <v>6128</v>
      </c>
      <c r="AG925" s="74"/>
      <c r="AH925" s="76" t="s">
        <v>8363</v>
      </c>
      <c r="AI925" s="74"/>
      <c r="AJ925" s="140">
        <v>0</v>
      </c>
      <c r="AK925" s="140"/>
      <c r="AL925" s="74"/>
      <c r="AM925" s="74"/>
    </row>
    <row r="926" spans="1:39" ht="14.1" customHeight="1">
      <c r="A926" s="74"/>
      <c r="B926" s="76" t="s">
        <v>2722</v>
      </c>
      <c r="C926" s="74"/>
      <c r="D926" s="76" t="s">
        <v>8364</v>
      </c>
      <c r="E926" s="74"/>
      <c r="F926" s="76" t="s">
        <v>8764</v>
      </c>
      <c r="G926" s="74"/>
      <c r="H926" s="103">
        <v>4</v>
      </c>
      <c r="I926" s="74"/>
      <c r="J926" s="103">
        <v>4</v>
      </c>
      <c r="K926" s="74"/>
      <c r="L926" s="76" t="s">
        <v>8359</v>
      </c>
      <c r="M926" s="74"/>
      <c r="N926" s="76"/>
      <c r="O926" s="74"/>
      <c r="P926" s="103">
        <v>213860</v>
      </c>
      <c r="Q926" s="74"/>
      <c r="R926" s="76" t="s">
        <v>9032</v>
      </c>
      <c r="S926" s="74"/>
      <c r="T926" s="77">
        <v>46191</v>
      </c>
      <c r="U926" s="74"/>
      <c r="V926" s="76" t="s">
        <v>9033</v>
      </c>
      <c r="W926" s="74"/>
      <c r="X926" s="103">
        <v>1390090</v>
      </c>
      <c r="Y926" s="74"/>
      <c r="Z926" s="103">
        <v>1390090</v>
      </c>
      <c r="AA926" s="74"/>
      <c r="AB926" s="76" t="s">
        <v>8361</v>
      </c>
      <c r="AC926" s="74"/>
      <c r="AD926" s="76" t="s">
        <v>8362</v>
      </c>
      <c r="AE926" s="74"/>
      <c r="AF926" s="76" t="s">
        <v>8397</v>
      </c>
      <c r="AG926" s="74"/>
      <c r="AH926" s="76" t="s">
        <v>8363</v>
      </c>
      <c r="AI926" s="74"/>
      <c r="AJ926" s="140">
        <v>0</v>
      </c>
      <c r="AK926" s="140"/>
      <c r="AL926" s="74"/>
      <c r="AM926" s="74"/>
    </row>
    <row r="927" spans="1:39" ht="14.1" customHeight="1">
      <c r="A927" s="74"/>
      <c r="B927" s="76" t="s">
        <v>1873</v>
      </c>
      <c r="C927" s="74"/>
      <c r="D927" s="76" t="s">
        <v>8364</v>
      </c>
      <c r="E927" s="74"/>
      <c r="F927" s="76" t="s">
        <v>8930</v>
      </c>
      <c r="G927" s="74"/>
      <c r="H927" s="103">
        <v>2</v>
      </c>
      <c r="I927" s="74"/>
      <c r="J927" s="103">
        <v>2</v>
      </c>
      <c r="K927" s="74"/>
      <c r="L927" s="76" t="s">
        <v>8359</v>
      </c>
      <c r="M927" s="74"/>
      <c r="N927" s="76"/>
      <c r="O927" s="74"/>
      <c r="P927" s="103">
        <v>184630</v>
      </c>
      <c r="Q927" s="74"/>
      <c r="R927" s="76" t="s">
        <v>9082</v>
      </c>
      <c r="S927" s="74"/>
      <c r="T927" s="77">
        <v>46191</v>
      </c>
      <c r="U927" s="74"/>
      <c r="V927" s="76" t="s">
        <v>8236</v>
      </c>
      <c r="W927" s="74"/>
      <c r="X927" s="103">
        <v>553890</v>
      </c>
      <c r="Y927" s="74"/>
      <c r="Z927" s="103">
        <v>553890</v>
      </c>
      <c r="AA927" s="74"/>
      <c r="AB927" s="76" t="s">
        <v>8361</v>
      </c>
      <c r="AC927" s="74"/>
      <c r="AD927" s="76" t="s">
        <v>8362</v>
      </c>
      <c r="AE927" s="74"/>
      <c r="AF927" s="76" t="s">
        <v>6134</v>
      </c>
      <c r="AG927" s="74"/>
      <c r="AH927" s="76" t="s">
        <v>8363</v>
      </c>
      <c r="AI927" s="74"/>
      <c r="AJ927" s="140">
        <v>0</v>
      </c>
      <c r="AK927" s="140"/>
      <c r="AL927" s="74"/>
      <c r="AM927" s="74"/>
    </row>
    <row r="928" spans="1:39" ht="14.1" customHeight="1">
      <c r="A928" s="74"/>
      <c r="B928" s="76" t="s">
        <v>2724</v>
      </c>
      <c r="C928" s="74"/>
      <c r="D928" s="76" t="s">
        <v>8364</v>
      </c>
      <c r="E928" s="74"/>
      <c r="F928" s="76" t="s">
        <v>8445</v>
      </c>
      <c r="G928" s="74"/>
      <c r="H928" s="103">
        <v>4</v>
      </c>
      <c r="I928" s="74"/>
      <c r="J928" s="103">
        <v>4</v>
      </c>
      <c r="K928" s="74"/>
      <c r="L928" s="76" t="s">
        <v>8359</v>
      </c>
      <c r="M928" s="74"/>
      <c r="N928" s="76"/>
      <c r="O928" s="74"/>
      <c r="P928" s="103">
        <v>213860</v>
      </c>
      <c r="Q928" s="74"/>
      <c r="R928" s="76" t="s">
        <v>9032</v>
      </c>
      <c r="S928" s="74"/>
      <c r="T928" s="77">
        <v>46191</v>
      </c>
      <c r="U928" s="74"/>
      <c r="V928" s="76" t="s">
        <v>9033</v>
      </c>
      <c r="W928" s="74"/>
      <c r="X928" s="103">
        <v>1390090</v>
      </c>
      <c r="Y928" s="74"/>
      <c r="Z928" s="103">
        <v>1390090</v>
      </c>
      <c r="AA928" s="74"/>
      <c r="AB928" s="76" t="s">
        <v>8361</v>
      </c>
      <c r="AC928" s="74"/>
      <c r="AD928" s="76" t="s">
        <v>8362</v>
      </c>
      <c r="AE928" s="74"/>
      <c r="AF928" s="76" t="s">
        <v>8397</v>
      </c>
      <c r="AG928" s="74"/>
      <c r="AH928" s="76" t="s">
        <v>8363</v>
      </c>
      <c r="AI928" s="74"/>
      <c r="AJ928" s="140">
        <v>0</v>
      </c>
      <c r="AK928" s="140"/>
      <c r="AL928" s="74"/>
      <c r="AM928" s="74"/>
    </row>
    <row r="929" spans="1:39" ht="14.1" customHeight="1">
      <c r="A929" s="74"/>
      <c r="B929" s="76" t="s">
        <v>2726</v>
      </c>
      <c r="C929" s="74"/>
      <c r="D929" s="76" t="s">
        <v>8364</v>
      </c>
      <c r="E929" s="74"/>
      <c r="F929" s="76" t="s">
        <v>8749</v>
      </c>
      <c r="G929" s="74"/>
      <c r="H929" s="103">
        <v>4</v>
      </c>
      <c r="I929" s="74"/>
      <c r="J929" s="103">
        <v>4</v>
      </c>
      <c r="K929" s="74"/>
      <c r="L929" s="76" t="s">
        <v>8359</v>
      </c>
      <c r="M929" s="74"/>
      <c r="N929" s="76"/>
      <c r="O929" s="74"/>
      <c r="P929" s="103">
        <v>213860</v>
      </c>
      <c r="Q929" s="74"/>
      <c r="R929" s="76" t="s">
        <v>9032</v>
      </c>
      <c r="S929" s="74"/>
      <c r="T929" s="77">
        <v>46191</v>
      </c>
      <c r="U929" s="74"/>
      <c r="V929" s="76" t="s">
        <v>9033</v>
      </c>
      <c r="W929" s="74"/>
      <c r="X929" s="103">
        <v>1390090</v>
      </c>
      <c r="Y929" s="74"/>
      <c r="Z929" s="103">
        <v>1390090</v>
      </c>
      <c r="AA929" s="74"/>
      <c r="AB929" s="76" t="s">
        <v>8361</v>
      </c>
      <c r="AC929" s="74"/>
      <c r="AD929" s="76" t="s">
        <v>8362</v>
      </c>
      <c r="AE929" s="74"/>
      <c r="AF929" s="76" t="s">
        <v>8397</v>
      </c>
      <c r="AG929" s="74"/>
      <c r="AH929" s="76" t="s">
        <v>8363</v>
      </c>
      <c r="AI929" s="74"/>
      <c r="AJ929" s="140">
        <v>0</v>
      </c>
      <c r="AK929" s="140"/>
      <c r="AL929" s="74"/>
      <c r="AM929" s="74"/>
    </row>
    <row r="930" spans="1:39" ht="14.1" customHeight="1">
      <c r="A930" s="74"/>
      <c r="B930" s="76" t="s">
        <v>2729</v>
      </c>
      <c r="C930" s="74"/>
      <c r="D930" s="76" t="s">
        <v>8364</v>
      </c>
      <c r="E930" s="74"/>
      <c r="F930" s="76" t="s">
        <v>8586</v>
      </c>
      <c r="G930" s="74"/>
      <c r="H930" s="103">
        <v>4</v>
      </c>
      <c r="I930" s="74"/>
      <c r="J930" s="103">
        <v>4</v>
      </c>
      <c r="K930" s="74"/>
      <c r="L930" s="76" t="s">
        <v>8359</v>
      </c>
      <c r="M930" s="74"/>
      <c r="N930" s="76"/>
      <c r="O930" s="74"/>
      <c r="P930" s="103">
        <v>213860</v>
      </c>
      <c r="Q930" s="74"/>
      <c r="R930" s="76" t="s">
        <v>9032</v>
      </c>
      <c r="S930" s="74"/>
      <c r="T930" s="77">
        <v>46191</v>
      </c>
      <c r="U930" s="74"/>
      <c r="V930" s="76" t="s">
        <v>9033</v>
      </c>
      <c r="W930" s="74"/>
      <c r="X930" s="103">
        <v>1390090</v>
      </c>
      <c r="Y930" s="74"/>
      <c r="Z930" s="103">
        <v>1390090</v>
      </c>
      <c r="AA930" s="74"/>
      <c r="AB930" s="76" t="s">
        <v>8361</v>
      </c>
      <c r="AC930" s="74"/>
      <c r="AD930" s="76" t="s">
        <v>8362</v>
      </c>
      <c r="AE930" s="74"/>
      <c r="AF930" s="76" t="s">
        <v>8397</v>
      </c>
      <c r="AG930" s="74"/>
      <c r="AH930" s="76" t="s">
        <v>8363</v>
      </c>
      <c r="AI930" s="74"/>
      <c r="AJ930" s="140">
        <v>0</v>
      </c>
      <c r="AK930" s="140"/>
      <c r="AL930" s="74"/>
      <c r="AM930" s="74"/>
    </row>
    <row r="931" spans="1:39" ht="14.1" customHeight="1">
      <c r="A931" s="74"/>
      <c r="B931" s="76" t="s">
        <v>555</v>
      </c>
      <c r="C931" s="74"/>
      <c r="D931" s="76" t="s">
        <v>8369</v>
      </c>
      <c r="E931" s="74"/>
      <c r="F931" s="76" t="s">
        <v>8502</v>
      </c>
      <c r="G931" s="74"/>
      <c r="H931" s="103">
        <v>1</v>
      </c>
      <c r="I931" s="74"/>
      <c r="J931" s="103">
        <v>4</v>
      </c>
      <c r="K931" s="74"/>
      <c r="L931" s="76" t="s">
        <v>22</v>
      </c>
      <c r="M931" s="74"/>
      <c r="N931" s="76"/>
      <c r="O931" s="74"/>
      <c r="P931" s="103">
        <v>385736.1</v>
      </c>
      <c r="Q931" s="74"/>
      <c r="R931" s="76" t="s">
        <v>9085</v>
      </c>
      <c r="S931" s="74"/>
      <c r="T931" s="77">
        <v>46189</v>
      </c>
      <c r="U931" s="74"/>
      <c r="V931" s="76" t="s">
        <v>8112</v>
      </c>
      <c r="W931" s="74"/>
      <c r="X931" s="103">
        <v>385736.1</v>
      </c>
      <c r="Y931" s="74"/>
      <c r="Z931" s="103">
        <v>385736.1</v>
      </c>
      <c r="AA931" s="74"/>
      <c r="AB931" s="76" t="s">
        <v>8361</v>
      </c>
      <c r="AC931" s="74"/>
      <c r="AD931" s="76" t="s">
        <v>8362</v>
      </c>
      <c r="AE931" s="74"/>
      <c r="AF931" s="76" t="s">
        <v>6128</v>
      </c>
      <c r="AG931" s="74"/>
      <c r="AH931" s="76" t="s">
        <v>8363</v>
      </c>
      <c r="AI931" s="74"/>
      <c r="AJ931" s="140">
        <v>0</v>
      </c>
      <c r="AK931" s="140"/>
      <c r="AL931" s="74"/>
      <c r="AM931" s="74"/>
    </row>
    <row r="932" spans="1:39" ht="0.95" customHeight="1">
      <c r="A932" s="74"/>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c r="AA932" s="141"/>
      <c r="AB932" s="141"/>
      <c r="AC932" s="141"/>
      <c r="AD932" s="141"/>
      <c r="AE932" s="141"/>
      <c r="AF932" s="141"/>
      <c r="AG932" s="141"/>
      <c r="AH932" s="141"/>
      <c r="AI932" s="141"/>
      <c r="AJ932" s="141"/>
      <c r="AK932" s="141"/>
      <c r="AL932" s="141"/>
      <c r="AM932" s="74"/>
    </row>
    <row r="933" spans="1:39" ht="12.95" customHeight="1">
      <c r="A933" s="74"/>
      <c r="B933" s="142" t="s">
        <v>8411</v>
      </c>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c r="AA933" s="142"/>
      <c r="AB933" s="142"/>
      <c r="AC933" s="142"/>
      <c r="AD933" s="142"/>
      <c r="AE933" s="142"/>
      <c r="AF933" s="142"/>
      <c r="AG933" s="142"/>
      <c r="AH933" s="142"/>
      <c r="AI933" s="142"/>
      <c r="AJ933" s="142"/>
      <c r="AK933" s="142"/>
      <c r="AL933" s="142"/>
      <c r="AM933" s="74"/>
    </row>
    <row r="934" spans="1:39" ht="12.95" customHeight="1">
      <c r="A934" s="74"/>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c r="AA934" s="142"/>
      <c r="AB934" s="142"/>
      <c r="AC934" s="142"/>
      <c r="AD934" s="142"/>
      <c r="AE934" s="142"/>
      <c r="AF934" s="142"/>
      <c r="AG934" s="142"/>
      <c r="AH934" s="142"/>
      <c r="AI934" s="142"/>
      <c r="AJ934" s="142"/>
      <c r="AK934" s="142"/>
      <c r="AL934" s="142"/>
      <c r="AM934" s="74"/>
    </row>
    <row r="935" spans="1:39" ht="12.95" customHeight="1">
      <c r="A935" s="74"/>
      <c r="B935" s="143" t="s">
        <v>8412</v>
      </c>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43"/>
      <c r="AE935" s="143"/>
      <c r="AF935" s="143"/>
      <c r="AG935" s="143"/>
      <c r="AH935" s="143"/>
      <c r="AI935" s="143"/>
      <c r="AJ935" s="143"/>
      <c r="AK935" s="143"/>
      <c r="AL935" s="143"/>
      <c r="AM935" s="74"/>
    </row>
    <row r="936" spans="1:39" ht="12.95" customHeight="1">
      <c r="A936" s="74"/>
      <c r="B936" s="144" t="s">
        <v>9086</v>
      </c>
      <c r="C936" s="144"/>
      <c r="D936" s="144"/>
      <c r="E936" s="144"/>
      <c r="F936" s="144"/>
      <c r="G936" s="144"/>
      <c r="H936" s="144"/>
      <c r="I936" s="144"/>
      <c r="J936" s="144"/>
      <c r="K936" s="144"/>
      <c r="L936" s="144"/>
      <c r="M936" s="144"/>
      <c r="N936" s="144"/>
      <c r="O936" s="144"/>
      <c r="P936" s="144"/>
      <c r="Q936" s="144"/>
      <c r="R936" s="144"/>
      <c r="S936" s="144"/>
      <c r="T936" s="144"/>
      <c r="U936" s="144"/>
      <c r="V936" s="144"/>
      <c r="W936" s="144"/>
      <c r="X936" s="144"/>
      <c r="Y936" s="144"/>
      <c r="Z936" s="144"/>
      <c r="AA936" s="144"/>
      <c r="AB936" s="144"/>
      <c r="AC936" s="144"/>
      <c r="AD936" s="144"/>
      <c r="AE936" s="144"/>
      <c r="AF936" s="144"/>
      <c r="AG936" s="144"/>
      <c r="AH936" s="144"/>
      <c r="AI936" s="144"/>
      <c r="AJ936" s="144"/>
      <c r="AK936" s="143" t="s">
        <v>8414</v>
      </c>
      <c r="AL936" s="143"/>
      <c r="AM936" s="74"/>
    </row>
    <row r="937" spans="1:39" ht="17.100000000000001" customHeight="1">
      <c r="A937" s="74"/>
      <c r="B937" s="135" t="s">
        <v>8339</v>
      </c>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c r="AA937" s="135"/>
      <c r="AB937" s="135"/>
      <c r="AC937" s="135"/>
      <c r="AD937" s="135"/>
      <c r="AE937" s="135"/>
      <c r="AF937" s="135"/>
      <c r="AG937" s="135"/>
      <c r="AH937" s="135"/>
      <c r="AI937" s="135"/>
      <c r="AJ937" s="135"/>
      <c r="AK937" s="135"/>
      <c r="AL937" s="135"/>
      <c r="AM937" s="74"/>
    </row>
    <row r="938" spans="1:39" ht="23.1" customHeight="1">
      <c r="A938" s="74"/>
      <c r="B938" s="136" t="s">
        <v>8340</v>
      </c>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c r="AB938" s="136"/>
      <c r="AC938" s="136"/>
      <c r="AD938" s="136"/>
      <c r="AE938" s="136"/>
      <c r="AF938" s="136"/>
      <c r="AG938" s="136"/>
      <c r="AH938" s="136"/>
      <c r="AI938" s="136"/>
      <c r="AJ938" s="136"/>
      <c r="AK938" s="136"/>
      <c r="AL938" s="136"/>
      <c r="AM938" s="74"/>
    </row>
    <row r="939" spans="1:39" ht="15.95" customHeight="1">
      <c r="A939" s="74"/>
      <c r="B939" s="137" t="s">
        <v>8341</v>
      </c>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c r="AA939" s="137"/>
      <c r="AB939" s="137"/>
      <c r="AC939" s="137"/>
      <c r="AD939" s="137"/>
      <c r="AE939" s="137"/>
      <c r="AF939" s="137"/>
      <c r="AG939" s="137"/>
      <c r="AH939" s="137"/>
      <c r="AI939" s="137"/>
      <c r="AJ939" s="137"/>
      <c r="AK939" s="137"/>
      <c r="AL939" s="137"/>
      <c r="AM939" s="74"/>
    </row>
    <row r="940" spans="1:39" ht="12" customHeight="1">
      <c r="A940" s="74"/>
      <c r="B940" s="138" t="s">
        <v>8342</v>
      </c>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c r="AF940" s="138"/>
      <c r="AG940" s="138"/>
      <c r="AH940" s="138"/>
      <c r="AI940" s="138"/>
      <c r="AJ940" s="138"/>
      <c r="AK940" s="138"/>
      <c r="AL940" s="138"/>
      <c r="AM940" s="74"/>
    </row>
    <row r="941" spans="1:39" ht="44.1" customHeight="1">
      <c r="A941" s="74"/>
      <c r="B941" s="75" t="s">
        <v>8343</v>
      </c>
      <c r="C941" s="74"/>
      <c r="D941" s="75" t="s">
        <v>8344</v>
      </c>
      <c r="E941" s="74"/>
      <c r="F941" s="75" t="s">
        <v>8345</v>
      </c>
      <c r="G941" s="74"/>
      <c r="H941" s="104" t="s">
        <v>6103</v>
      </c>
      <c r="I941" s="74"/>
      <c r="J941" s="104" t="s">
        <v>8346</v>
      </c>
      <c r="K941" s="74"/>
      <c r="L941" s="75" t="s">
        <v>8347</v>
      </c>
      <c r="M941" s="74"/>
      <c r="N941" s="75" t="s">
        <v>8348</v>
      </c>
      <c r="O941" s="74"/>
      <c r="P941" s="104" t="s">
        <v>8349</v>
      </c>
      <c r="Q941" s="74"/>
      <c r="R941" s="75" t="s">
        <v>8350</v>
      </c>
      <c r="S941" s="74"/>
      <c r="T941" s="75" t="s">
        <v>6100</v>
      </c>
      <c r="U941" s="74"/>
      <c r="V941" s="75" t="s">
        <v>8007</v>
      </c>
      <c r="W941" s="74"/>
      <c r="X941" s="104" t="s">
        <v>8351</v>
      </c>
      <c r="Y941" s="74"/>
      <c r="Z941" s="104" t="s">
        <v>8008</v>
      </c>
      <c r="AA941" s="74"/>
      <c r="AB941" s="75" t="s">
        <v>8352</v>
      </c>
      <c r="AC941" s="74"/>
      <c r="AD941" s="75" t="s">
        <v>8353</v>
      </c>
      <c r="AE941" s="74"/>
      <c r="AF941" s="75" t="s">
        <v>8354</v>
      </c>
      <c r="AG941" s="74"/>
      <c r="AH941" s="75" t="s">
        <v>8355</v>
      </c>
      <c r="AI941" s="74"/>
      <c r="AJ941" s="139" t="s">
        <v>8356</v>
      </c>
      <c r="AK941" s="139"/>
      <c r="AL941" s="74"/>
      <c r="AM941" s="74"/>
    </row>
    <row r="942" spans="1:39" ht="14.1" customHeight="1">
      <c r="A942" s="74"/>
      <c r="B942" s="76" t="s">
        <v>2476</v>
      </c>
      <c r="C942" s="74"/>
      <c r="D942" s="76" t="s">
        <v>8369</v>
      </c>
      <c r="E942" s="74"/>
      <c r="F942" s="76" t="s">
        <v>9087</v>
      </c>
      <c r="G942" s="74"/>
      <c r="H942" s="103">
        <v>1</v>
      </c>
      <c r="I942" s="74"/>
      <c r="J942" s="103">
        <v>4</v>
      </c>
      <c r="K942" s="74"/>
      <c r="L942" s="76" t="s">
        <v>22</v>
      </c>
      <c r="M942" s="74"/>
      <c r="N942" s="76"/>
      <c r="O942" s="74"/>
      <c r="P942" s="103">
        <v>605320</v>
      </c>
      <c r="Q942" s="74"/>
      <c r="R942" s="76" t="s">
        <v>9088</v>
      </c>
      <c r="S942" s="74"/>
      <c r="T942" s="77">
        <v>46186</v>
      </c>
      <c r="U942" s="74"/>
      <c r="V942" s="76" t="s">
        <v>8315</v>
      </c>
      <c r="W942" s="74"/>
      <c r="X942" s="103">
        <v>605320</v>
      </c>
      <c r="Y942" s="74"/>
      <c r="Z942" s="103">
        <v>605320</v>
      </c>
      <c r="AA942" s="74"/>
      <c r="AB942" s="76" t="s">
        <v>8361</v>
      </c>
      <c r="AC942" s="74"/>
      <c r="AD942" s="76" t="s">
        <v>8362</v>
      </c>
      <c r="AE942" s="74"/>
      <c r="AF942" s="76" t="s">
        <v>6287</v>
      </c>
      <c r="AG942" s="74"/>
      <c r="AH942" s="76" t="s">
        <v>8363</v>
      </c>
      <c r="AI942" s="74"/>
      <c r="AJ942" s="140">
        <v>0</v>
      </c>
      <c r="AK942" s="140"/>
      <c r="AL942" s="74"/>
      <c r="AM942" s="74"/>
    </row>
    <row r="943" spans="1:39" ht="44.1" customHeight="1">
      <c r="A943" s="74"/>
      <c r="B943" s="76" t="s">
        <v>1467</v>
      </c>
      <c r="C943" s="74"/>
      <c r="D943" s="76" t="s">
        <v>8364</v>
      </c>
      <c r="E943" s="74"/>
      <c r="F943" s="76" t="s">
        <v>9089</v>
      </c>
      <c r="G943" s="74"/>
      <c r="H943" s="103">
        <v>2</v>
      </c>
      <c r="I943" s="74"/>
      <c r="J943" s="103">
        <v>2</v>
      </c>
      <c r="K943" s="74"/>
      <c r="L943" s="76" t="s">
        <v>147</v>
      </c>
      <c r="M943" s="74"/>
      <c r="N943" s="76" t="s">
        <v>9090</v>
      </c>
      <c r="O943" s="74"/>
      <c r="P943" s="103">
        <v>2041475</v>
      </c>
      <c r="Q943" s="74"/>
      <c r="R943" s="76" t="s">
        <v>9091</v>
      </c>
      <c r="S943" s="74"/>
      <c r="T943" s="77">
        <v>46193</v>
      </c>
      <c r="U943" s="74"/>
      <c r="V943" s="76" t="s">
        <v>8479</v>
      </c>
      <c r="W943" s="74"/>
      <c r="X943" s="103">
        <v>2041475</v>
      </c>
      <c r="Y943" s="74"/>
      <c r="Z943" s="103">
        <v>2041475</v>
      </c>
      <c r="AA943" s="74"/>
      <c r="AB943" s="76" t="s">
        <v>8361</v>
      </c>
      <c r="AC943" s="74"/>
      <c r="AD943" s="76" t="s">
        <v>8362</v>
      </c>
      <c r="AE943" s="74"/>
      <c r="AF943" s="76" t="s">
        <v>6134</v>
      </c>
      <c r="AG943" s="74"/>
      <c r="AH943" s="76" t="s">
        <v>8363</v>
      </c>
      <c r="AI943" s="74"/>
      <c r="AJ943" s="140">
        <v>0</v>
      </c>
      <c r="AK943" s="140"/>
      <c r="AL943" s="74"/>
      <c r="AM943" s="74"/>
    </row>
    <row r="944" spans="1:39" ht="14.1" customHeight="1">
      <c r="A944" s="74"/>
      <c r="B944" s="76" t="s">
        <v>2673</v>
      </c>
      <c r="C944" s="74"/>
      <c r="D944" s="76" t="s">
        <v>8364</v>
      </c>
      <c r="E944" s="74"/>
      <c r="F944" s="76" t="s">
        <v>8630</v>
      </c>
      <c r="G944" s="74"/>
      <c r="H944" s="103">
        <v>3</v>
      </c>
      <c r="I944" s="74"/>
      <c r="J944" s="103">
        <v>3</v>
      </c>
      <c r="K944" s="74"/>
      <c r="L944" s="76" t="s">
        <v>8359</v>
      </c>
      <c r="M944" s="74"/>
      <c r="N944" s="76" t="s">
        <v>9092</v>
      </c>
      <c r="O944" s="74"/>
      <c r="P944" s="103">
        <v>285547.5</v>
      </c>
      <c r="Q944" s="74"/>
      <c r="R944" s="76" t="s">
        <v>9093</v>
      </c>
      <c r="S944" s="74"/>
      <c r="T944" s="77">
        <v>46191</v>
      </c>
      <c r="U944" s="74"/>
      <c r="V944" s="76" t="s">
        <v>8405</v>
      </c>
      <c r="W944" s="74"/>
      <c r="X944" s="103">
        <v>285547.5</v>
      </c>
      <c r="Y944" s="74"/>
      <c r="Z944" s="103">
        <v>285547.5</v>
      </c>
      <c r="AA944" s="74"/>
      <c r="AB944" s="76" t="s">
        <v>8361</v>
      </c>
      <c r="AC944" s="74"/>
      <c r="AD944" s="76" t="s">
        <v>8362</v>
      </c>
      <c r="AE944" s="74"/>
      <c r="AF944" s="76" t="s">
        <v>6143</v>
      </c>
      <c r="AG944" s="74"/>
      <c r="AH944" s="76" t="s">
        <v>8363</v>
      </c>
      <c r="AI944" s="74"/>
      <c r="AJ944" s="140">
        <v>0</v>
      </c>
      <c r="AK944" s="140"/>
      <c r="AL944" s="74"/>
      <c r="AM944" s="74"/>
    </row>
    <row r="945" spans="1:39" ht="14.1" customHeight="1">
      <c r="A945" s="74"/>
      <c r="B945" s="76" t="s">
        <v>246</v>
      </c>
      <c r="C945" s="74"/>
      <c r="D945" s="76" t="s">
        <v>8369</v>
      </c>
      <c r="E945" s="74"/>
      <c r="F945" s="76" t="s">
        <v>8528</v>
      </c>
      <c r="G945" s="74"/>
      <c r="H945" s="103">
        <v>1</v>
      </c>
      <c r="I945" s="74"/>
      <c r="J945" s="103">
        <v>24</v>
      </c>
      <c r="K945" s="74"/>
      <c r="L945" s="76" t="s">
        <v>22</v>
      </c>
      <c r="M945" s="74"/>
      <c r="N945" s="76"/>
      <c r="O945" s="74"/>
      <c r="P945" s="103">
        <v>1618380</v>
      </c>
      <c r="Q945" s="74"/>
      <c r="R945" s="76" t="s">
        <v>9094</v>
      </c>
      <c r="S945" s="74"/>
      <c r="T945" s="77">
        <v>46188</v>
      </c>
      <c r="U945" s="74"/>
      <c r="V945" s="76" t="s">
        <v>9095</v>
      </c>
      <c r="W945" s="74"/>
      <c r="X945" s="103">
        <v>1618380</v>
      </c>
      <c r="Y945" s="74"/>
      <c r="Z945" s="103">
        <v>1618380</v>
      </c>
      <c r="AA945" s="74"/>
      <c r="AB945" s="76" t="s">
        <v>8361</v>
      </c>
      <c r="AC945" s="74"/>
      <c r="AD945" s="76" t="s">
        <v>8362</v>
      </c>
      <c r="AE945" s="74"/>
      <c r="AF945" s="76" t="s">
        <v>6158</v>
      </c>
      <c r="AG945" s="74"/>
      <c r="AH945" s="76" t="s">
        <v>8363</v>
      </c>
      <c r="AI945" s="74"/>
      <c r="AJ945" s="140">
        <v>0</v>
      </c>
      <c r="AK945" s="140"/>
      <c r="AL945" s="74"/>
      <c r="AM945" s="74"/>
    </row>
    <row r="946" spans="1:39" ht="14.1" customHeight="1">
      <c r="A946" s="74"/>
      <c r="B946" s="76" t="s">
        <v>1725</v>
      </c>
      <c r="C946" s="74"/>
      <c r="D946" s="76" t="s">
        <v>8364</v>
      </c>
      <c r="E946" s="74"/>
      <c r="F946" s="76" t="s">
        <v>8432</v>
      </c>
      <c r="G946" s="74"/>
      <c r="H946" s="103">
        <v>4</v>
      </c>
      <c r="I946" s="74"/>
      <c r="J946" s="103">
        <v>4</v>
      </c>
      <c r="K946" s="74"/>
      <c r="L946" s="76" t="s">
        <v>8359</v>
      </c>
      <c r="M946" s="74"/>
      <c r="N946" s="76"/>
      <c r="O946" s="74"/>
      <c r="P946" s="103">
        <v>369260</v>
      </c>
      <c r="Q946" s="74"/>
      <c r="R946" s="76" t="s">
        <v>9096</v>
      </c>
      <c r="S946" s="74"/>
      <c r="T946" s="77">
        <v>46193</v>
      </c>
      <c r="U946" s="74"/>
      <c r="V946" s="76" t="s">
        <v>8181</v>
      </c>
      <c r="W946" s="74"/>
      <c r="X946" s="103">
        <v>923150</v>
      </c>
      <c r="Y946" s="74"/>
      <c r="Z946" s="103">
        <v>923150</v>
      </c>
      <c r="AA946" s="74"/>
      <c r="AB946" s="76" t="s">
        <v>8361</v>
      </c>
      <c r="AC946" s="74"/>
      <c r="AD946" s="76" t="s">
        <v>8362</v>
      </c>
      <c r="AE946" s="74"/>
      <c r="AF946" s="76" t="s">
        <v>6239</v>
      </c>
      <c r="AG946" s="74"/>
      <c r="AH946" s="76" t="s">
        <v>8363</v>
      </c>
      <c r="AI946" s="74"/>
      <c r="AJ946" s="140">
        <v>0</v>
      </c>
      <c r="AK946" s="140"/>
      <c r="AL946" s="74"/>
      <c r="AM946" s="74"/>
    </row>
    <row r="947" spans="1:39" ht="14.1" customHeight="1">
      <c r="A947" s="74"/>
      <c r="B947" s="76" t="s">
        <v>222</v>
      </c>
      <c r="C947" s="74"/>
      <c r="D947" s="76" t="s">
        <v>8369</v>
      </c>
      <c r="E947" s="74"/>
      <c r="F947" s="76" t="s">
        <v>9097</v>
      </c>
      <c r="G947" s="74"/>
      <c r="H947" s="103">
        <v>6</v>
      </c>
      <c r="I947" s="74"/>
      <c r="J947" s="103">
        <v>6</v>
      </c>
      <c r="K947" s="74"/>
      <c r="L947" s="76" t="s">
        <v>8359</v>
      </c>
      <c r="M947" s="74"/>
      <c r="N947" s="76" t="s">
        <v>8623</v>
      </c>
      <c r="O947" s="74"/>
      <c r="P947" s="103">
        <v>404595</v>
      </c>
      <c r="Q947" s="74"/>
      <c r="R947" s="76" t="s">
        <v>9098</v>
      </c>
      <c r="S947" s="74"/>
      <c r="T947" s="77">
        <v>46190</v>
      </c>
      <c r="U947" s="74"/>
      <c r="V947" s="76" t="s">
        <v>9099</v>
      </c>
      <c r="W947" s="74"/>
      <c r="X947" s="103">
        <v>1213785</v>
      </c>
      <c r="Y947" s="74"/>
      <c r="Z947" s="103">
        <v>1213785</v>
      </c>
      <c r="AA947" s="74"/>
      <c r="AB947" s="76" t="s">
        <v>8361</v>
      </c>
      <c r="AC947" s="74"/>
      <c r="AD947" s="76" t="s">
        <v>8362</v>
      </c>
      <c r="AE947" s="74"/>
      <c r="AF947" s="76" t="s">
        <v>8436</v>
      </c>
      <c r="AG947" s="74"/>
      <c r="AH947" s="76" t="s">
        <v>8363</v>
      </c>
      <c r="AI947" s="74"/>
      <c r="AJ947" s="140">
        <v>0</v>
      </c>
      <c r="AK947" s="140"/>
      <c r="AL947" s="74"/>
      <c r="AM947" s="74"/>
    </row>
    <row r="948" spans="1:39" ht="14.1" customHeight="1">
      <c r="A948" s="74"/>
      <c r="B948" s="76" t="s">
        <v>1923</v>
      </c>
      <c r="C948" s="74"/>
      <c r="D948" s="76" t="s">
        <v>8364</v>
      </c>
      <c r="E948" s="74"/>
      <c r="F948" s="76" t="s">
        <v>8573</v>
      </c>
      <c r="G948" s="74"/>
      <c r="H948" s="103">
        <v>6</v>
      </c>
      <c r="I948" s="74"/>
      <c r="J948" s="103">
        <v>6</v>
      </c>
      <c r="K948" s="74"/>
      <c r="L948" s="76" t="s">
        <v>8359</v>
      </c>
      <c r="M948" s="74"/>
      <c r="N948" s="76"/>
      <c r="O948" s="74"/>
      <c r="P948" s="103">
        <v>553890</v>
      </c>
      <c r="Q948" s="74"/>
      <c r="R948" s="76" t="s">
        <v>9096</v>
      </c>
      <c r="S948" s="74"/>
      <c r="T948" s="77">
        <v>46193</v>
      </c>
      <c r="U948" s="74"/>
      <c r="V948" s="76" t="s">
        <v>8181</v>
      </c>
      <c r="W948" s="74"/>
      <c r="X948" s="103">
        <v>923150</v>
      </c>
      <c r="Y948" s="74"/>
      <c r="Z948" s="103">
        <v>923150</v>
      </c>
      <c r="AA948" s="74"/>
      <c r="AB948" s="76" t="s">
        <v>8361</v>
      </c>
      <c r="AC948" s="74"/>
      <c r="AD948" s="76" t="s">
        <v>8362</v>
      </c>
      <c r="AE948" s="74"/>
      <c r="AF948" s="76" t="s">
        <v>6239</v>
      </c>
      <c r="AG948" s="74"/>
      <c r="AH948" s="76" t="s">
        <v>8363</v>
      </c>
      <c r="AI948" s="74"/>
      <c r="AJ948" s="140">
        <v>0</v>
      </c>
      <c r="AK948" s="140"/>
      <c r="AL948" s="74"/>
      <c r="AM948" s="74"/>
    </row>
    <row r="949" spans="1:39" ht="23.1" customHeight="1">
      <c r="A949" s="74"/>
      <c r="B949" s="76" t="s">
        <v>765</v>
      </c>
      <c r="C949" s="74"/>
      <c r="D949" s="76" t="s">
        <v>8387</v>
      </c>
      <c r="E949" s="74"/>
      <c r="F949" s="76" t="s">
        <v>8604</v>
      </c>
      <c r="G949" s="74"/>
      <c r="H949" s="103">
        <v>3</v>
      </c>
      <c r="I949" s="74"/>
      <c r="J949" s="103">
        <v>3</v>
      </c>
      <c r="K949" s="74"/>
      <c r="L949" s="76" t="s">
        <v>147</v>
      </c>
      <c r="M949" s="74"/>
      <c r="N949" s="76" t="s">
        <v>8740</v>
      </c>
      <c r="O949" s="74"/>
      <c r="P949" s="103">
        <v>792262.5</v>
      </c>
      <c r="Q949" s="74"/>
      <c r="R949" s="76" t="s">
        <v>9100</v>
      </c>
      <c r="S949" s="74"/>
      <c r="T949" s="77">
        <v>46188</v>
      </c>
      <c r="U949" s="74"/>
      <c r="V949" s="76" t="s">
        <v>8163</v>
      </c>
      <c r="W949" s="74"/>
      <c r="X949" s="103">
        <v>792262.5</v>
      </c>
      <c r="Y949" s="74"/>
      <c r="Z949" s="103">
        <v>792262.5</v>
      </c>
      <c r="AA949" s="74"/>
      <c r="AB949" s="76" t="s">
        <v>8361</v>
      </c>
      <c r="AC949" s="74"/>
      <c r="AD949" s="76" t="s">
        <v>8362</v>
      </c>
      <c r="AE949" s="74"/>
      <c r="AF949" s="76" t="s">
        <v>6239</v>
      </c>
      <c r="AG949" s="74"/>
      <c r="AH949" s="76" t="s">
        <v>8363</v>
      </c>
      <c r="AI949" s="74"/>
      <c r="AJ949" s="140">
        <v>0</v>
      </c>
      <c r="AK949" s="140"/>
      <c r="AL949" s="74"/>
      <c r="AM949" s="74"/>
    </row>
    <row r="950" spans="1:39" ht="14.1" customHeight="1">
      <c r="A950" s="74"/>
      <c r="B950" s="76" t="s">
        <v>1761</v>
      </c>
      <c r="C950" s="74"/>
      <c r="D950" s="76" t="s">
        <v>8364</v>
      </c>
      <c r="E950" s="74"/>
      <c r="F950" s="76" t="s">
        <v>8492</v>
      </c>
      <c r="G950" s="74"/>
      <c r="H950" s="103">
        <v>6</v>
      </c>
      <c r="I950" s="74"/>
      <c r="J950" s="103">
        <v>6</v>
      </c>
      <c r="K950" s="74"/>
      <c r="L950" s="76" t="s">
        <v>8359</v>
      </c>
      <c r="M950" s="74"/>
      <c r="N950" s="76"/>
      <c r="O950" s="74"/>
      <c r="P950" s="103">
        <v>553890</v>
      </c>
      <c r="Q950" s="74"/>
      <c r="R950" s="76" t="s">
        <v>9101</v>
      </c>
      <c r="S950" s="74"/>
      <c r="T950" s="77">
        <v>46191</v>
      </c>
      <c r="U950" s="74"/>
      <c r="V950" s="76" t="s">
        <v>8014</v>
      </c>
      <c r="W950" s="74"/>
      <c r="X950" s="103">
        <v>553890</v>
      </c>
      <c r="Y950" s="74"/>
      <c r="Z950" s="103">
        <v>553890</v>
      </c>
      <c r="AA950" s="74"/>
      <c r="AB950" s="76" t="s">
        <v>8361</v>
      </c>
      <c r="AC950" s="74"/>
      <c r="AD950" s="76" t="s">
        <v>8362</v>
      </c>
      <c r="AE950" s="74"/>
      <c r="AF950" s="76" t="s">
        <v>6134</v>
      </c>
      <c r="AG950" s="74"/>
      <c r="AH950" s="76" t="s">
        <v>8363</v>
      </c>
      <c r="AI950" s="74"/>
      <c r="AJ950" s="140">
        <v>0</v>
      </c>
      <c r="AK950" s="140"/>
      <c r="AL950" s="74"/>
      <c r="AM950" s="74"/>
    </row>
    <row r="951" spans="1:39" ht="14.1" customHeight="1">
      <c r="A951" s="74"/>
      <c r="B951" s="76" t="s">
        <v>3114</v>
      </c>
      <c r="C951" s="74"/>
      <c r="D951" s="76" t="s">
        <v>8369</v>
      </c>
      <c r="E951" s="74"/>
      <c r="F951" s="76" t="s">
        <v>8384</v>
      </c>
      <c r="G951" s="74"/>
      <c r="H951" s="103">
        <v>2</v>
      </c>
      <c r="I951" s="74"/>
      <c r="J951" s="103">
        <v>2</v>
      </c>
      <c r="K951" s="74"/>
      <c r="L951" s="76" t="s">
        <v>8359</v>
      </c>
      <c r="M951" s="74"/>
      <c r="N951" s="76" t="s">
        <v>8537</v>
      </c>
      <c r="O951" s="74"/>
      <c r="P951" s="103">
        <v>574610</v>
      </c>
      <c r="Q951" s="74"/>
      <c r="R951" s="76" t="s">
        <v>9102</v>
      </c>
      <c r="S951" s="74"/>
      <c r="T951" s="77">
        <v>46190</v>
      </c>
      <c r="U951" s="74"/>
      <c r="V951" s="76" t="s">
        <v>8240</v>
      </c>
      <c r="W951" s="74"/>
      <c r="X951" s="103">
        <v>574610</v>
      </c>
      <c r="Y951" s="74"/>
      <c r="Z951" s="103">
        <v>574610</v>
      </c>
      <c r="AA951" s="74"/>
      <c r="AB951" s="76" t="s">
        <v>8361</v>
      </c>
      <c r="AC951" s="74"/>
      <c r="AD951" s="76" t="s">
        <v>8362</v>
      </c>
      <c r="AE951" s="74"/>
      <c r="AF951" s="76" t="s">
        <v>6124</v>
      </c>
      <c r="AG951" s="74"/>
      <c r="AH951" s="76" t="s">
        <v>8363</v>
      </c>
      <c r="AI951" s="74"/>
      <c r="AJ951" s="140">
        <v>0</v>
      </c>
      <c r="AK951" s="140"/>
      <c r="AL951" s="74"/>
      <c r="AM951" s="74"/>
    </row>
    <row r="952" spans="1:39" ht="23.1" customHeight="1">
      <c r="A952" s="74"/>
      <c r="B952" s="76" t="s">
        <v>3979</v>
      </c>
      <c r="C952" s="74"/>
      <c r="D952" s="76" t="s">
        <v>8357</v>
      </c>
      <c r="E952" s="74"/>
      <c r="F952" s="76" t="s">
        <v>9103</v>
      </c>
      <c r="G952" s="74"/>
      <c r="H952" s="103">
        <v>10</v>
      </c>
      <c r="I952" s="74"/>
      <c r="J952" s="103">
        <v>10</v>
      </c>
      <c r="K952" s="74"/>
      <c r="L952" s="76" t="s">
        <v>8771</v>
      </c>
      <c r="M952" s="74"/>
      <c r="N952" s="76"/>
      <c r="O952" s="74"/>
      <c r="P952" s="103">
        <v>103785</v>
      </c>
      <c r="Q952" s="74"/>
      <c r="R952" s="76" t="s">
        <v>9104</v>
      </c>
      <c r="S952" s="74"/>
      <c r="T952" s="77">
        <v>46192</v>
      </c>
      <c r="U952" s="74"/>
      <c r="V952" s="76" t="s">
        <v>8148</v>
      </c>
      <c r="W952" s="74"/>
      <c r="X952" s="103">
        <v>103785</v>
      </c>
      <c r="Y952" s="74"/>
      <c r="Z952" s="103">
        <v>103785</v>
      </c>
      <c r="AA952" s="74"/>
      <c r="AB952" s="76" t="s">
        <v>8361</v>
      </c>
      <c r="AC952" s="74"/>
      <c r="AD952" s="76" t="s">
        <v>8362</v>
      </c>
      <c r="AE952" s="74"/>
      <c r="AF952" s="76" t="s">
        <v>8397</v>
      </c>
      <c r="AG952" s="74"/>
      <c r="AH952" s="76" t="s">
        <v>8363</v>
      </c>
      <c r="AI952" s="74"/>
      <c r="AJ952" s="140">
        <v>0</v>
      </c>
      <c r="AK952" s="140"/>
      <c r="AL952" s="74"/>
      <c r="AM952" s="74"/>
    </row>
    <row r="953" spans="1:39" ht="23.1" customHeight="1">
      <c r="A953" s="74"/>
      <c r="B953" s="76" t="s">
        <v>3983</v>
      </c>
      <c r="C953" s="74"/>
      <c r="D953" s="76" t="s">
        <v>8357</v>
      </c>
      <c r="E953" s="74"/>
      <c r="F953" s="76" t="s">
        <v>8358</v>
      </c>
      <c r="G953" s="74"/>
      <c r="H953" s="103">
        <v>12</v>
      </c>
      <c r="I953" s="74"/>
      <c r="J953" s="103">
        <v>12</v>
      </c>
      <c r="K953" s="74"/>
      <c r="L953" s="76" t="s">
        <v>8359</v>
      </c>
      <c r="M953" s="74"/>
      <c r="N953" s="76"/>
      <c r="O953" s="74"/>
      <c r="P953" s="103">
        <v>231157.5</v>
      </c>
      <c r="Q953" s="74"/>
      <c r="R953" s="76" t="s">
        <v>9105</v>
      </c>
      <c r="S953" s="74"/>
      <c r="T953" s="77">
        <v>46189</v>
      </c>
      <c r="U953" s="74"/>
      <c r="V953" s="76" t="s">
        <v>8112</v>
      </c>
      <c r="W953" s="74"/>
      <c r="X953" s="103">
        <v>231157.5</v>
      </c>
      <c r="Y953" s="74"/>
      <c r="Z953" s="103">
        <v>231157.5</v>
      </c>
      <c r="AA953" s="74"/>
      <c r="AB953" s="76" t="s">
        <v>8361</v>
      </c>
      <c r="AC953" s="74"/>
      <c r="AD953" s="76" t="s">
        <v>8362</v>
      </c>
      <c r="AE953" s="74"/>
      <c r="AF953" s="76" t="s">
        <v>6128</v>
      </c>
      <c r="AG953" s="74"/>
      <c r="AH953" s="76" t="s">
        <v>8363</v>
      </c>
      <c r="AI953" s="74"/>
      <c r="AJ953" s="140">
        <v>0</v>
      </c>
      <c r="AK953" s="140"/>
      <c r="AL953" s="74"/>
      <c r="AM953" s="74"/>
    </row>
    <row r="954" spans="1:39" ht="14.1" customHeight="1">
      <c r="A954" s="74"/>
      <c r="B954" s="76" t="s">
        <v>3020</v>
      </c>
      <c r="C954" s="74"/>
      <c r="D954" s="76" t="s">
        <v>8369</v>
      </c>
      <c r="E954" s="74"/>
      <c r="F954" s="76" t="s">
        <v>8373</v>
      </c>
      <c r="G954" s="74"/>
      <c r="H954" s="103">
        <v>2</v>
      </c>
      <c r="I954" s="74"/>
      <c r="J954" s="103">
        <v>2</v>
      </c>
      <c r="K954" s="74"/>
      <c r="L954" s="76" t="s">
        <v>8359</v>
      </c>
      <c r="M954" s="74"/>
      <c r="N954" s="76"/>
      <c r="O954" s="74"/>
      <c r="P954" s="103">
        <v>152070</v>
      </c>
      <c r="Q954" s="74"/>
      <c r="R954" s="76" t="s">
        <v>9106</v>
      </c>
      <c r="S954" s="74"/>
      <c r="T954" s="77">
        <v>46193</v>
      </c>
      <c r="U954" s="74"/>
      <c r="V954" s="76" t="s">
        <v>8513</v>
      </c>
      <c r="W954" s="74"/>
      <c r="X954" s="103">
        <v>912420</v>
      </c>
      <c r="Y954" s="74"/>
      <c r="Z954" s="103">
        <v>912420</v>
      </c>
      <c r="AA954" s="74"/>
      <c r="AB954" s="76" t="s">
        <v>8361</v>
      </c>
      <c r="AC954" s="74"/>
      <c r="AD954" s="76" t="s">
        <v>8362</v>
      </c>
      <c r="AE954" s="74"/>
      <c r="AF954" s="76" t="s">
        <v>6201</v>
      </c>
      <c r="AG954" s="74"/>
      <c r="AH954" s="76" t="s">
        <v>8363</v>
      </c>
      <c r="AI954" s="74"/>
      <c r="AJ954" s="140">
        <v>0</v>
      </c>
      <c r="AK954" s="140"/>
      <c r="AL954" s="74"/>
      <c r="AM954" s="74"/>
    </row>
    <row r="955" spans="1:39" ht="14.1" customHeight="1">
      <c r="A955" s="74"/>
      <c r="B955" s="76" t="s">
        <v>3022</v>
      </c>
      <c r="C955" s="74"/>
      <c r="D955" s="76" t="s">
        <v>8369</v>
      </c>
      <c r="E955" s="74"/>
      <c r="F955" s="76" t="s">
        <v>8863</v>
      </c>
      <c r="G955" s="74"/>
      <c r="H955" s="103">
        <v>10</v>
      </c>
      <c r="I955" s="74"/>
      <c r="J955" s="103">
        <v>10</v>
      </c>
      <c r="K955" s="74"/>
      <c r="L955" s="76" t="s">
        <v>8359</v>
      </c>
      <c r="M955" s="74"/>
      <c r="N955" s="76"/>
      <c r="O955" s="74"/>
      <c r="P955" s="103">
        <v>760350</v>
      </c>
      <c r="Q955" s="74"/>
      <c r="R955" s="76" t="s">
        <v>9106</v>
      </c>
      <c r="S955" s="74"/>
      <c r="T955" s="77">
        <v>46193</v>
      </c>
      <c r="U955" s="74"/>
      <c r="V955" s="76" t="s">
        <v>8513</v>
      </c>
      <c r="W955" s="74"/>
      <c r="X955" s="103">
        <v>912420</v>
      </c>
      <c r="Y955" s="74"/>
      <c r="Z955" s="103">
        <v>912420</v>
      </c>
      <c r="AA955" s="74"/>
      <c r="AB955" s="76" t="s">
        <v>8361</v>
      </c>
      <c r="AC955" s="74"/>
      <c r="AD955" s="76" t="s">
        <v>8362</v>
      </c>
      <c r="AE955" s="74"/>
      <c r="AF955" s="76" t="s">
        <v>6201</v>
      </c>
      <c r="AG955" s="74"/>
      <c r="AH955" s="76" t="s">
        <v>8363</v>
      </c>
      <c r="AI955" s="74"/>
      <c r="AJ955" s="140">
        <v>0</v>
      </c>
      <c r="AK955" s="140"/>
      <c r="AL955" s="74"/>
      <c r="AM955" s="74"/>
    </row>
    <row r="956" spans="1:39" ht="14.1" customHeight="1">
      <c r="A956" s="74"/>
      <c r="B956" s="76" t="s">
        <v>1699</v>
      </c>
      <c r="C956" s="74"/>
      <c r="D956" s="76" t="s">
        <v>8364</v>
      </c>
      <c r="E956" s="74"/>
      <c r="F956" s="76" t="s">
        <v>9107</v>
      </c>
      <c r="G956" s="74"/>
      <c r="H956" s="103">
        <v>3</v>
      </c>
      <c r="I956" s="74"/>
      <c r="J956" s="103">
        <v>3</v>
      </c>
      <c r="K956" s="74"/>
      <c r="L956" s="76" t="s">
        <v>8359</v>
      </c>
      <c r="M956" s="74"/>
      <c r="N956" s="76" t="s">
        <v>8366</v>
      </c>
      <c r="O956" s="74"/>
      <c r="P956" s="103">
        <v>276945</v>
      </c>
      <c r="Q956" s="74"/>
      <c r="R956" s="76" t="s">
        <v>9108</v>
      </c>
      <c r="S956" s="74"/>
      <c r="T956" s="77">
        <v>46190</v>
      </c>
      <c r="U956" s="74"/>
      <c r="V956" s="76" t="s">
        <v>8104</v>
      </c>
      <c r="W956" s="74"/>
      <c r="X956" s="103">
        <v>4431120</v>
      </c>
      <c r="Y956" s="74"/>
      <c r="Z956" s="103">
        <v>4431120</v>
      </c>
      <c r="AA956" s="74"/>
      <c r="AB956" s="76" t="s">
        <v>8361</v>
      </c>
      <c r="AC956" s="74"/>
      <c r="AD956" s="76" t="s">
        <v>8362</v>
      </c>
      <c r="AE956" s="74"/>
      <c r="AF956" s="76" t="s">
        <v>6128</v>
      </c>
      <c r="AG956" s="74"/>
      <c r="AH956" s="76" t="s">
        <v>8363</v>
      </c>
      <c r="AI956" s="74"/>
      <c r="AJ956" s="140">
        <v>0</v>
      </c>
      <c r="AK956" s="140"/>
      <c r="AL956" s="74"/>
      <c r="AM956" s="74"/>
    </row>
    <row r="957" spans="1:39" ht="14.1" customHeight="1">
      <c r="A957" s="74"/>
      <c r="B957" s="76" t="s">
        <v>2348</v>
      </c>
      <c r="C957" s="74"/>
      <c r="D957" s="76" t="s">
        <v>8364</v>
      </c>
      <c r="E957" s="74"/>
      <c r="F957" s="76" t="s">
        <v>9109</v>
      </c>
      <c r="G957" s="74"/>
      <c r="H957" s="103">
        <v>1</v>
      </c>
      <c r="I957" s="74"/>
      <c r="J957" s="103">
        <v>36</v>
      </c>
      <c r="K957" s="74"/>
      <c r="L957" s="76" t="s">
        <v>22</v>
      </c>
      <c r="M957" s="74"/>
      <c r="N957" s="76"/>
      <c r="O957" s="74"/>
      <c r="P957" s="103">
        <v>1894770</v>
      </c>
      <c r="Q957" s="74"/>
      <c r="R957" s="76" t="s">
        <v>9110</v>
      </c>
      <c r="S957" s="74"/>
      <c r="T957" s="77">
        <v>46193</v>
      </c>
      <c r="U957" s="74"/>
      <c r="V957" s="76" t="s">
        <v>8165</v>
      </c>
      <c r="W957" s="74"/>
      <c r="X957" s="103">
        <v>4244455</v>
      </c>
      <c r="Y957" s="74"/>
      <c r="Z957" s="103">
        <v>4244455</v>
      </c>
      <c r="AA957" s="74"/>
      <c r="AB957" s="76" t="s">
        <v>8361</v>
      </c>
      <c r="AC957" s="74"/>
      <c r="AD957" s="76" t="s">
        <v>8362</v>
      </c>
      <c r="AE957" s="74"/>
      <c r="AF957" s="76" t="s">
        <v>6239</v>
      </c>
      <c r="AG957" s="74"/>
      <c r="AH957" s="76" t="s">
        <v>8363</v>
      </c>
      <c r="AI957" s="74"/>
      <c r="AJ957" s="140">
        <v>0</v>
      </c>
      <c r="AK957" s="140"/>
      <c r="AL957" s="74"/>
      <c r="AM957" s="74"/>
    </row>
    <row r="958" spans="1:39" ht="14.1" customHeight="1">
      <c r="A958" s="74"/>
      <c r="B958" s="76" t="s">
        <v>2476</v>
      </c>
      <c r="C958" s="74"/>
      <c r="D958" s="76" t="s">
        <v>8369</v>
      </c>
      <c r="E958" s="74"/>
      <c r="F958" s="76" t="s">
        <v>9087</v>
      </c>
      <c r="G958" s="74"/>
      <c r="H958" s="103">
        <v>1</v>
      </c>
      <c r="I958" s="74"/>
      <c r="J958" s="103">
        <v>4</v>
      </c>
      <c r="K958" s="74"/>
      <c r="L958" s="76" t="s">
        <v>22</v>
      </c>
      <c r="M958" s="74"/>
      <c r="N958" s="76"/>
      <c r="O958" s="74"/>
      <c r="P958" s="103">
        <v>605320</v>
      </c>
      <c r="Q958" s="74"/>
      <c r="R958" s="76" t="s">
        <v>9110</v>
      </c>
      <c r="S958" s="74"/>
      <c r="T958" s="77">
        <v>46193</v>
      </c>
      <c r="U958" s="74"/>
      <c r="V958" s="76" t="s">
        <v>8165</v>
      </c>
      <c r="W958" s="74"/>
      <c r="X958" s="103">
        <v>4244455</v>
      </c>
      <c r="Y958" s="74"/>
      <c r="Z958" s="103">
        <v>4244455</v>
      </c>
      <c r="AA958" s="74"/>
      <c r="AB958" s="76" t="s">
        <v>8361</v>
      </c>
      <c r="AC958" s="74"/>
      <c r="AD958" s="76" t="s">
        <v>8362</v>
      </c>
      <c r="AE958" s="74"/>
      <c r="AF958" s="76" t="s">
        <v>6239</v>
      </c>
      <c r="AG958" s="74"/>
      <c r="AH958" s="76" t="s">
        <v>8363</v>
      </c>
      <c r="AI958" s="74"/>
      <c r="AJ958" s="140">
        <v>0</v>
      </c>
      <c r="AK958" s="140"/>
      <c r="AL958" s="74"/>
      <c r="AM958" s="74"/>
    </row>
    <row r="959" spans="1:39" ht="14.1" customHeight="1">
      <c r="A959" s="74"/>
      <c r="B959" s="76" t="s">
        <v>2478</v>
      </c>
      <c r="C959" s="74"/>
      <c r="D959" s="76" t="s">
        <v>8369</v>
      </c>
      <c r="E959" s="74"/>
      <c r="F959" s="76" t="s">
        <v>9111</v>
      </c>
      <c r="G959" s="74"/>
      <c r="H959" s="103">
        <v>3</v>
      </c>
      <c r="I959" s="74"/>
      <c r="J959" s="103">
        <v>3</v>
      </c>
      <c r="K959" s="74"/>
      <c r="L959" s="76" t="s">
        <v>147</v>
      </c>
      <c r="M959" s="74"/>
      <c r="N959" s="76"/>
      <c r="O959" s="74"/>
      <c r="P959" s="103">
        <v>1744365</v>
      </c>
      <c r="Q959" s="74"/>
      <c r="R959" s="76" t="s">
        <v>9110</v>
      </c>
      <c r="S959" s="74"/>
      <c r="T959" s="77">
        <v>46193</v>
      </c>
      <c r="U959" s="74"/>
      <c r="V959" s="76" t="s">
        <v>8165</v>
      </c>
      <c r="W959" s="74"/>
      <c r="X959" s="103">
        <v>4244455</v>
      </c>
      <c r="Y959" s="74"/>
      <c r="Z959" s="103">
        <v>4244455</v>
      </c>
      <c r="AA959" s="74"/>
      <c r="AB959" s="76" t="s">
        <v>8361</v>
      </c>
      <c r="AC959" s="74"/>
      <c r="AD959" s="76" t="s">
        <v>8362</v>
      </c>
      <c r="AE959" s="74"/>
      <c r="AF959" s="76" t="s">
        <v>6239</v>
      </c>
      <c r="AG959" s="74"/>
      <c r="AH959" s="76" t="s">
        <v>8363</v>
      </c>
      <c r="AI959" s="74"/>
      <c r="AJ959" s="140">
        <v>0</v>
      </c>
      <c r="AK959" s="140"/>
      <c r="AL959" s="74"/>
      <c r="AM959" s="74"/>
    </row>
    <row r="960" spans="1:39" ht="14.1" customHeight="1">
      <c r="A960" s="74"/>
      <c r="B960" s="76" t="s">
        <v>1765</v>
      </c>
      <c r="C960" s="74"/>
      <c r="D960" s="76" t="s">
        <v>8364</v>
      </c>
      <c r="E960" s="74"/>
      <c r="F960" s="76" t="s">
        <v>8778</v>
      </c>
      <c r="G960" s="74"/>
      <c r="H960" s="103">
        <v>3</v>
      </c>
      <c r="I960" s="74"/>
      <c r="J960" s="103">
        <v>3</v>
      </c>
      <c r="K960" s="74"/>
      <c r="L960" s="76" t="s">
        <v>8359</v>
      </c>
      <c r="M960" s="74"/>
      <c r="N960" s="76" t="s">
        <v>8366</v>
      </c>
      <c r="O960" s="74"/>
      <c r="P960" s="103">
        <v>276945</v>
      </c>
      <c r="Q960" s="74"/>
      <c r="R960" s="76" t="s">
        <v>9108</v>
      </c>
      <c r="S960" s="74"/>
      <c r="T960" s="77">
        <v>46190</v>
      </c>
      <c r="U960" s="74"/>
      <c r="V960" s="76" t="s">
        <v>8104</v>
      </c>
      <c r="W960" s="74"/>
      <c r="X960" s="103">
        <v>4431120</v>
      </c>
      <c r="Y960" s="74"/>
      <c r="Z960" s="103">
        <v>4431120</v>
      </c>
      <c r="AA960" s="74"/>
      <c r="AB960" s="76" t="s">
        <v>8361</v>
      </c>
      <c r="AC960" s="74"/>
      <c r="AD960" s="76" t="s">
        <v>8362</v>
      </c>
      <c r="AE960" s="74"/>
      <c r="AF960" s="76" t="s">
        <v>6128</v>
      </c>
      <c r="AG960" s="74"/>
      <c r="AH960" s="76" t="s">
        <v>8363</v>
      </c>
      <c r="AI960" s="74"/>
      <c r="AJ960" s="140">
        <v>0</v>
      </c>
      <c r="AK960" s="140"/>
      <c r="AL960" s="74"/>
      <c r="AM960" s="74"/>
    </row>
    <row r="961" spans="1:39" ht="14.1" customHeight="1">
      <c r="A961" s="74"/>
      <c r="B961" s="76" t="s">
        <v>3739</v>
      </c>
      <c r="C961" s="74"/>
      <c r="D961" s="76" t="s">
        <v>8369</v>
      </c>
      <c r="E961" s="74"/>
      <c r="F961" s="76" t="s">
        <v>9112</v>
      </c>
      <c r="G961" s="74"/>
      <c r="H961" s="103">
        <v>6</v>
      </c>
      <c r="I961" s="74"/>
      <c r="J961" s="103">
        <v>6</v>
      </c>
      <c r="K961" s="74"/>
      <c r="L961" s="76" t="s">
        <v>8359</v>
      </c>
      <c r="M961" s="74"/>
      <c r="N961" s="76"/>
      <c r="O961" s="74"/>
      <c r="P961" s="103">
        <v>193140</v>
      </c>
      <c r="Q961" s="74"/>
      <c r="R961" s="76" t="s">
        <v>8992</v>
      </c>
      <c r="S961" s="74"/>
      <c r="T961" s="77">
        <v>46186</v>
      </c>
      <c r="U961" s="74"/>
      <c r="V961" s="76" t="s">
        <v>8172</v>
      </c>
      <c r="W961" s="74"/>
      <c r="X961" s="103">
        <v>863765</v>
      </c>
      <c r="Y961" s="74"/>
      <c r="Z961" s="103">
        <v>863765</v>
      </c>
      <c r="AA961" s="74"/>
      <c r="AB961" s="76" t="s">
        <v>8361</v>
      </c>
      <c r="AC961" s="74"/>
      <c r="AD961" s="76" t="s">
        <v>8362</v>
      </c>
      <c r="AE961" s="74"/>
      <c r="AF961" s="76" t="s">
        <v>6239</v>
      </c>
      <c r="AG961" s="74"/>
      <c r="AH961" s="76" t="s">
        <v>8363</v>
      </c>
      <c r="AI961" s="74"/>
      <c r="AJ961" s="140">
        <v>0</v>
      </c>
      <c r="AK961" s="140"/>
      <c r="AL961" s="74"/>
      <c r="AM961" s="74"/>
    </row>
    <row r="962" spans="1:39" ht="0.95" customHeight="1">
      <c r="A962" s="74"/>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c r="AA962" s="141"/>
      <c r="AB962" s="141"/>
      <c r="AC962" s="141"/>
      <c r="AD962" s="141"/>
      <c r="AE962" s="141"/>
      <c r="AF962" s="141"/>
      <c r="AG962" s="141"/>
      <c r="AH962" s="141"/>
      <c r="AI962" s="141"/>
      <c r="AJ962" s="141"/>
      <c r="AK962" s="141"/>
      <c r="AL962" s="141"/>
      <c r="AM962" s="74"/>
    </row>
    <row r="963" spans="1:39" ht="12.95" customHeight="1">
      <c r="A963" s="74"/>
      <c r="B963" s="142" t="s">
        <v>8411</v>
      </c>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c r="AA963" s="142"/>
      <c r="AB963" s="142"/>
      <c r="AC963" s="142"/>
      <c r="AD963" s="142"/>
      <c r="AE963" s="142"/>
      <c r="AF963" s="142"/>
      <c r="AG963" s="142"/>
      <c r="AH963" s="142"/>
      <c r="AI963" s="142"/>
      <c r="AJ963" s="142"/>
      <c r="AK963" s="142"/>
      <c r="AL963" s="142"/>
      <c r="AM963" s="74"/>
    </row>
    <row r="964" spans="1:39" ht="12.95" customHeight="1">
      <c r="A964" s="74"/>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c r="AA964" s="142"/>
      <c r="AB964" s="142"/>
      <c r="AC964" s="142"/>
      <c r="AD964" s="142"/>
      <c r="AE964" s="142"/>
      <c r="AF964" s="142"/>
      <c r="AG964" s="142"/>
      <c r="AH964" s="142"/>
      <c r="AI964" s="142"/>
      <c r="AJ964" s="142"/>
      <c r="AK964" s="142"/>
      <c r="AL964" s="142"/>
      <c r="AM964" s="74"/>
    </row>
    <row r="965" spans="1:39" ht="12.95" customHeight="1">
      <c r="A965" s="74"/>
      <c r="B965" s="143" t="s">
        <v>8412</v>
      </c>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43"/>
      <c r="AE965" s="143"/>
      <c r="AF965" s="143"/>
      <c r="AG965" s="143"/>
      <c r="AH965" s="143"/>
      <c r="AI965" s="143"/>
      <c r="AJ965" s="143"/>
      <c r="AK965" s="143"/>
      <c r="AL965" s="143"/>
      <c r="AM965" s="74"/>
    </row>
    <row r="966" spans="1:39" ht="12.95" customHeight="1">
      <c r="A966" s="74"/>
      <c r="B966" s="144" t="s">
        <v>9113</v>
      </c>
      <c r="C966" s="144"/>
      <c r="D966" s="144"/>
      <c r="E966" s="144"/>
      <c r="F966" s="144"/>
      <c r="G966" s="144"/>
      <c r="H966" s="144"/>
      <c r="I966" s="144"/>
      <c r="J966" s="144"/>
      <c r="K966" s="144"/>
      <c r="L966" s="144"/>
      <c r="M966" s="144"/>
      <c r="N966" s="144"/>
      <c r="O966" s="144"/>
      <c r="P966" s="144"/>
      <c r="Q966" s="144"/>
      <c r="R966" s="144"/>
      <c r="S966" s="144"/>
      <c r="T966" s="144"/>
      <c r="U966" s="144"/>
      <c r="V966" s="144"/>
      <c r="W966" s="144"/>
      <c r="X966" s="144"/>
      <c r="Y966" s="144"/>
      <c r="Z966" s="144"/>
      <c r="AA966" s="144"/>
      <c r="AB966" s="144"/>
      <c r="AC966" s="144"/>
      <c r="AD966" s="144"/>
      <c r="AE966" s="144"/>
      <c r="AF966" s="144"/>
      <c r="AG966" s="144"/>
      <c r="AH966" s="144"/>
      <c r="AI966" s="144"/>
      <c r="AJ966" s="144"/>
      <c r="AK966" s="143" t="s">
        <v>8414</v>
      </c>
      <c r="AL966" s="143"/>
      <c r="AM966" s="74"/>
    </row>
    <row r="967" spans="1:39" ht="17.100000000000001" customHeight="1">
      <c r="A967" s="74"/>
      <c r="B967" s="135" t="s">
        <v>8339</v>
      </c>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c r="AA967" s="135"/>
      <c r="AB967" s="135"/>
      <c r="AC967" s="135"/>
      <c r="AD967" s="135"/>
      <c r="AE967" s="135"/>
      <c r="AF967" s="135"/>
      <c r="AG967" s="135"/>
      <c r="AH967" s="135"/>
      <c r="AI967" s="135"/>
      <c r="AJ967" s="135"/>
      <c r="AK967" s="135"/>
      <c r="AL967" s="135"/>
      <c r="AM967" s="74"/>
    </row>
    <row r="968" spans="1:39" ht="23.1" customHeight="1">
      <c r="A968" s="74"/>
      <c r="B968" s="136" t="s">
        <v>8340</v>
      </c>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c r="AB968" s="136"/>
      <c r="AC968" s="136"/>
      <c r="AD968" s="136"/>
      <c r="AE968" s="136"/>
      <c r="AF968" s="136"/>
      <c r="AG968" s="136"/>
      <c r="AH968" s="136"/>
      <c r="AI968" s="136"/>
      <c r="AJ968" s="136"/>
      <c r="AK968" s="136"/>
      <c r="AL968" s="136"/>
      <c r="AM968" s="74"/>
    </row>
    <row r="969" spans="1:39" ht="15.95" customHeight="1">
      <c r="A969" s="74"/>
      <c r="B969" s="137" t="s">
        <v>8341</v>
      </c>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c r="AA969" s="137"/>
      <c r="AB969" s="137"/>
      <c r="AC969" s="137"/>
      <c r="AD969" s="137"/>
      <c r="AE969" s="137"/>
      <c r="AF969" s="137"/>
      <c r="AG969" s="137"/>
      <c r="AH969" s="137"/>
      <c r="AI969" s="137"/>
      <c r="AJ969" s="137"/>
      <c r="AK969" s="137"/>
      <c r="AL969" s="137"/>
      <c r="AM969" s="74"/>
    </row>
    <row r="970" spans="1:39" ht="12" customHeight="1">
      <c r="A970" s="74"/>
      <c r="B970" s="138" t="s">
        <v>8342</v>
      </c>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c r="AF970" s="138"/>
      <c r="AG970" s="138"/>
      <c r="AH970" s="138"/>
      <c r="AI970" s="138"/>
      <c r="AJ970" s="138"/>
      <c r="AK970" s="138"/>
      <c r="AL970" s="138"/>
      <c r="AM970" s="74"/>
    </row>
    <row r="971" spans="1:39" ht="44.1" customHeight="1">
      <c r="A971" s="74"/>
      <c r="B971" s="75" t="s">
        <v>8343</v>
      </c>
      <c r="C971" s="74"/>
      <c r="D971" s="75" t="s">
        <v>8344</v>
      </c>
      <c r="E971" s="74"/>
      <c r="F971" s="75" t="s">
        <v>8345</v>
      </c>
      <c r="G971" s="74"/>
      <c r="H971" s="104" t="s">
        <v>6103</v>
      </c>
      <c r="I971" s="74"/>
      <c r="J971" s="104" t="s">
        <v>8346</v>
      </c>
      <c r="K971" s="74"/>
      <c r="L971" s="75" t="s">
        <v>8347</v>
      </c>
      <c r="M971" s="74"/>
      <c r="N971" s="75" t="s">
        <v>8348</v>
      </c>
      <c r="O971" s="74"/>
      <c r="P971" s="104" t="s">
        <v>8349</v>
      </c>
      <c r="Q971" s="74"/>
      <c r="R971" s="75" t="s">
        <v>8350</v>
      </c>
      <c r="S971" s="74"/>
      <c r="T971" s="75" t="s">
        <v>6100</v>
      </c>
      <c r="U971" s="74"/>
      <c r="V971" s="75" t="s">
        <v>8007</v>
      </c>
      <c r="W971" s="74"/>
      <c r="X971" s="104" t="s">
        <v>8351</v>
      </c>
      <c r="Y971" s="74"/>
      <c r="Z971" s="104" t="s">
        <v>8008</v>
      </c>
      <c r="AA971" s="74"/>
      <c r="AB971" s="75" t="s">
        <v>8352</v>
      </c>
      <c r="AC971" s="74"/>
      <c r="AD971" s="75" t="s">
        <v>8353</v>
      </c>
      <c r="AE971" s="74"/>
      <c r="AF971" s="75" t="s">
        <v>8354</v>
      </c>
      <c r="AG971" s="74"/>
      <c r="AH971" s="75" t="s">
        <v>8355</v>
      </c>
      <c r="AI971" s="74"/>
      <c r="AJ971" s="139" t="s">
        <v>8356</v>
      </c>
      <c r="AK971" s="139"/>
      <c r="AL971" s="74"/>
      <c r="AM971" s="74"/>
    </row>
    <row r="972" spans="1:39" ht="14.1" customHeight="1">
      <c r="A972" s="74"/>
      <c r="B972" s="76" t="s">
        <v>3899</v>
      </c>
      <c r="C972" s="74"/>
      <c r="D972" s="76" t="s">
        <v>8369</v>
      </c>
      <c r="E972" s="74"/>
      <c r="F972" s="76" t="s">
        <v>9114</v>
      </c>
      <c r="G972" s="74"/>
      <c r="H972" s="103">
        <v>6</v>
      </c>
      <c r="I972" s="74"/>
      <c r="J972" s="103">
        <v>6</v>
      </c>
      <c r="K972" s="74"/>
      <c r="L972" s="76" t="s">
        <v>8359</v>
      </c>
      <c r="M972" s="74"/>
      <c r="N972" s="76"/>
      <c r="O972" s="74"/>
      <c r="P972" s="103">
        <v>193140</v>
      </c>
      <c r="Q972" s="74"/>
      <c r="R972" s="76" t="s">
        <v>8992</v>
      </c>
      <c r="S972" s="74"/>
      <c r="T972" s="77">
        <v>46186</v>
      </c>
      <c r="U972" s="74"/>
      <c r="V972" s="76" t="s">
        <v>8172</v>
      </c>
      <c r="W972" s="74"/>
      <c r="X972" s="103">
        <v>863765</v>
      </c>
      <c r="Y972" s="74"/>
      <c r="Z972" s="103">
        <v>863765</v>
      </c>
      <c r="AA972" s="74"/>
      <c r="AB972" s="76" t="s">
        <v>8361</v>
      </c>
      <c r="AC972" s="74"/>
      <c r="AD972" s="76" t="s">
        <v>8362</v>
      </c>
      <c r="AE972" s="74"/>
      <c r="AF972" s="76" t="s">
        <v>6239</v>
      </c>
      <c r="AG972" s="74"/>
      <c r="AH972" s="76" t="s">
        <v>8363</v>
      </c>
      <c r="AI972" s="74"/>
      <c r="AJ972" s="140">
        <v>0</v>
      </c>
      <c r="AK972" s="140"/>
      <c r="AL972" s="74"/>
      <c r="AM972" s="74"/>
    </row>
    <row r="973" spans="1:39" ht="23.1" customHeight="1">
      <c r="A973" s="74"/>
      <c r="B973" s="76" t="s">
        <v>2791</v>
      </c>
      <c r="C973" s="74"/>
      <c r="D973" s="76" t="s">
        <v>8357</v>
      </c>
      <c r="E973" s="74"/>
      <c r="F973" s="76" t="s">
        <v>8703</v>
      </c>
      <c r="G973" s="74"/>
      <c r="H973" s="103">
        <v>15</v>
      </c>
      <c r="I973" s="74"/>
      <c r="J973" s="103">
        <v>15</v>
      </c>
      <c r="K973" s="74"/>
      <c r="L973" s="76" t="s">
        <v>1529</v>
      </c>
      <c r="M973" s="74"/>
      <c r="N973" s="76"/>
      <c r="O973" s="74"/>
      <c r="P973" s="103">
        <v>1541512.5</v>
      </c>
      <c r="Q973" s="74"/>
      <c r="R973" s="76" t="s">
        <v>9115</v>
      </c>
      <c r="S973" s="74"/>
      <c r="T973" s="77">
        <v>46189</v>
      </c>
      <c r="U973" s="74"/>
      <c r="V973" s="76" t="s">
        <v>8112</v>
      </c>
      <c r="W973" s="74"/>
      <c r="X973" s="103">
        <v>1541512.5</v>
      </c>
      <c r="Y973" s="74"/>
      <c r="Z973" s="103">
        <v>1541512.5</v>
      </c>
      <c r="AA973" s="74"/>
      <c r="AB973" s="76" t="s">
        <v>8361</v>
      </c>
      <c r="AC973" s="74"/>
      <c r="AD973" s="76" t="s">
        <v>8362</v>
      </c>
      <c r="AE973" s="74"/>
      <c r="AF973" s="76" t="s">
        <v>6128</v>
      </c>
      <c r="AG973" s="74"/>
      <c r="AH973" s="76" t="s">
        <v>8363</v>
      </c>
      <c r="AI973" s="74"/>
      <c r="AJ973" s="140">
        <v>0</v>
      </c>
      <c r="AK973" s="140"/>
      <c r="AL973" s="74"/>
      <c r="AM973" s="74"/>
    </row>
    <row r="974" spans="1:39" ht="14.1" customHeight="1">
      <c r="A974" s="74"/>
      <c r="B974" s="76" t="s">
        <v>2930</v>
      </c>
      <c r="C974" s="74"/>
      <c r="D974" s="76" t="s">
        <v>8364</v>
      </c>
      <c r="E974" s="74"/>
      <c r="F974" s="76" t="s">
        <v>9116</v>
      </c>
      <c r="G974" s="74"/>
      <c r="H974" s="103">
        <v>3</v>
      </c>
      <c r="I974" s="74"/>
      <c r="J974" s="103">
        <v>3</v>
      </c>
      <c r="K974" s="74"/>
      <c r="L974" s="76" t="s">
        <v>8359</v>
      </c>
      <c r="M974" s="74"/>
      <c r="N974" s="76"/>
      <c r="O974" s="74"/>
      <c r="P974" s="103">
        <v>190365</v>
      </c>
      <c r="Q974" s="74"/>
      <c r="R974" s="76" t="s">
        <v>9117</v>
      </c>
      <c r="S974" s="74"/>
      <c r="T974" s="77">
        <v>46191</v>
      </c>
      <c r="U974" s="74"/>
      <c r="V974" s="76" t="s">
        <v>8109</v>
      </c>
      <c r="W974" s="74"/>
      <c r="X974" s="103">
        <v>856642.5</v>
      </c>
      <c r="Y974" s="74"/>
      <c r="Z974" s="103">
        <v>856642.5</v>
      </c>
      <c r="AA974" s="74"/>
      <c r="AB974" s="76" t="s">
        <v>8361</v>
      </c>
      <c r="AC974" s="74"/>
      <c r="AD974" s="76" t="s">
        <v>8362</v>
      </c>
      <c r="AE974" s="74"/>
      <c r="AF974" s="76" t="s">
        <v>6128</v>
      </c>
      <c r="AG974" s="74"/>
      <c r="AH974" s="76" t="s">
        <v>8363</v>
      </c>
      <c r="AI974" s="74"/>
      <c r="AJ974" s="140">
        <v>0</v>
      </c>
      <c r="AK974" s="140"/>
      <c r="AL974" s="74"/>
      <c r="AM974" s="74"/>
    </row>
    <row r="975" spans="1:39" ht="14.1" customHeight="1">
      <c r="A975" s="74"/>
      <c r="B975" s="76" t="s">
        <v>2928</v>
      </c>
      <c r="C975" s="74"/>
      <c r="D975" s="76" t="s">
        <v>8364</v>
      </c>
      <c r="E975" s="74"/>
      <c r="F975" s="76" t="s">
        <v>9118</v>
      </c>
      <c r="G975" s="74"/>
      <c r="H975" s="103">
        <v>3</v>
      </c>
      <c r="I975" s="74"/>
      <c r="J975" s="103">
        <v>3</v>
      </c>
      <c r="K975" s="74"/>
      <c r="L975" s="76" t="s">
        <v>8359</v>
      </c>
      <c r="M975" s="74"/>
      <c r="N975" s="76"/>
      <c r="O975" s="74"/>
      <c r="P975" s="103">
        <v>190365</v>
      </c>
      <c r="Q975" s="74"/>
      <c r="R975" s="76" t="s">
        <v>9117</v>
      </c>
      <c r="S975" s="74"/>
      <c r="T975" s="77">
        <v>46191</v>
      </c>
      <c r="U975" s="74"/>
      <c r="V975" s="76" t="s">
        <v>8109</v>
      </c>
      <c r="W975" s="74"/>
      <c r="X975" s="103">
        <v>856642.5</v>
      </c>
      <c r="Y975" s="74"/>
      <c r="Z975" s="103">
        <v>856642.5</v>
      </c>
      <c r="AA975" s="74"/>
      <c r="AB975" s="76" t="s">
        <v>8361</v>
      </c>
      <c r="AC975" s="74"/>
      <c r="AD975" s="76" t="s">
        <v>8362</v>
      </c>
      <c r="AE975" s="74"/>
      <c r="AF975" s="76" t="s">
        <v>6128</v>
      </c>
      <c r="AG975" s="74"/>
      <c r="AH975" s="76" t="s">
        <v>8363</v>
      </c>
      <c r="AI975" s="74"/>
      <c r="AJ975" s="140">
        <v>0</v>
      </c>
      <c r="AK975" s="140"/>
      <c r="AL975" s="74"/>
      <c r="AM975" s="74"/>
    </row>
    <row r="976" spans="1:39" ht="14.1" customHeight="1">
      <c r="A976" s="74"/>
      <c r="B976" s="76" t="s">
        <v>2910</v>
      </c>
      <c r="C976" s="74"/>
      <c r="D976" s="76" t="s">
        <v>8364</v>
      </c>
      <c r="E976" s="74"/>
      <c r="F976" s="76" t="s">
        <v>9119</v>
      </c>
      <c r="G976" s="74"/>
      <c r="H976" s="103">
        <v>3</v>
      </c>
      <c r="I976" s="74"/>
      <c r="J976" s="103">
        <v>3</v>
      </c>
      <c r="K976" s="74"/>
      <c r="L976" s="76" t="s">
        <v>8359</v>
      </c>
      <c r="M976" s="74"/>
      <c r="N976" s="76"/>
      <c r="O976" s="74"/>
      <c r="P976" s="103">
        <v>190365</v>
      </c>
      <c r="Q976" s="74"/>
      <c r="R976" s="76" t="s">
        <v>9117</v>
      </c>
      <c r="S976" s="74"/>
      <c r="T976" s="77">
        <v>46191</v>
      </c>
      <c r="U976" s="74"/>
      <c r="V976" s="76" t="s">
        <v>8109</v>
      </c>
      <c r="W976" s="74"/>
      <c r="X976" s="103">
        <v>856642.5</v>
      </c>
      <c r="Y976" s="74"/>
      <c r="Z976" s="103">
        <v>856642.5</v>
      </c>
      <c r="AA976" s="74"/>
      <c r="AB976" s="76" t="s">
        <v>8361</v>
      </c>
      <c r="AC976" s="74"/>
      <c r="AD976" s="76" t="s">
        <v>8362</v>
      </c>
      <c r="AE976" s="74"/>
      <c r="AF976" s="76" t="s">
        <v>6128</v>
      </c>
      <c r="AG976" s="74"/>
      <c r="AH976" s="76" t="s">
        <v>8363</v>
      </c>
      <c r="AI976" s="74"/>
      <c r="AJ976" s="140">
        <v>0</v>
      </c>
      <c r="AK976" s="140"/>
      <c r="AL976" s="74"/>
      <c r="AM976" s="74"/>
    </row>
    <row r="977" spans="1:39" ht="14.1" customHeight="1">
      <c r="A977" s="74"/>
      <c r="B977" s="76" t="s">
        <v>2681</v>
      </c>
      <c r="C977" s="74"/>
      <c r="D977" s="76" t="s">
        <v>8364</v>
      </c>
      <c r="E977" s="74"/>
      <c r="F977" s="76" t="s">
        <v>8377</v>
      </c>
      <c r="G977" s="74"/>
      <c r="H977" s="103">
        <v>3</v>
      </c>
      <c r="I977" s="74"/>
      <c r="J977" s="103">
        <v>3</v>
      </c>
      <c r="K977" s="74"/>
      <c r="L977" s="76" t="s">
        <v>8359</v>
      </c>
      <c r="M977" s="74"/>
      <c r="N977" s="76"/>
      <c r="O977" s="74"/>
      <c r="P977" s="103">
        <v>285547.5</v>
      </c>
      <c r="Q977" s="74"/>
      <c r="R977" s="76" t="s">
        <v>9117</v>
      </c>
      <c r="S977" s="74"/>
      <c r="T977" s="77">
        <v>46191</v>
      </c>
      <c r="U977" s="74"/>
      <c r="V977" s="76" t="s">
        <v>8109</v>
      </c>
      <c r="W977" s="74"/>
      <c r="X977" s="103">
        <v>856642.5</v>
      </c>
      <c r="Y977" s="74"/>
      <c r="Z977" s="103">
        <v>856642.5</v>
      </c>
      <c r="AA977" s="74"/>
      <c r="AB977" s="76" t="s">
        <v>8361</v>
      </c>
      <c r="AC977" s="74"/>
      <c r="AD977" s="76" t="s">
        <v>8362</v>
      </c>
      <c r="AE977" s="74"/>
      <c r="AF977" s="76" t="s">
        <v>6128</v>
      </c>
      <c r="AG977" s="74"/>
      <c r="AH977" s="76" t="s">
        <v>8363</v>
      </c>
      <c r="AI977" s="74"/>
      <c r="AJ977" s="140">
        <v>0</v>
      </c>
      <c r="AK977" s="140"/>
      <c r="AL977" s="74"/>
      <c r="AM977" s="74"/>
    </row>
    <row r="978" spans="1:39" ht="23.1" customHeight="1">
      <c r="A978" s="74"/>
      <c r="B978" s="76" t="s">
        <v>659</v>
      </c>
      <c r="C978" s="74"/>
      <c r="D978" s="76" t="s">
        <v>8387</v>
      </c>
      <c r="E978" s="74"/>
      <c r="F978" s="76" t="s">
        <v>9120</v>
      </c>
      <c r="G978" s="74"/>
      <c r="H978" s="103">
        <v>1</v>
      </c>
      <c r="I978" s="74"/>
      <c r="J978" s="103">
        <v>1</v>
      </c>
      <c r="K978" s="74"/>
      <c r="L978" s="76" t="s">
        <v>8359</v>
      </c>
      <c r="M978" s="74"/>
      <c r="N978" s="76"/>
      <c r="O978" s="74"/>
      <c r="P978" s="103">
        <v>70947.5</v>
      </c>
      <c r="Q978" s="74"/>
      <c r="R978" s="76" t="s">
        <v>9121</v>
      </c>
      <c r="S978" s="74"/>
      <c r="T978" s="77">
        <v>46193</v>
      </c>
      <c r="U978" s="74"/>
      <c r="V978" s="76" t="s">
        <v>8638</v>
      </c>
      <c r="W978" s="74"/>
      <c r="X978" s="103">
        <v>70947.5</v>
      </c>
      <c r="Y978" s="74"/>
      <c r="Z978" s="103">
        <v>70947.5</v>
      </c>
      <c r="AA978" s="74"/>
      <c r="AB978" s="76" t="s">
        <v>8361</v>
      </c>
      <c r="AC978" s="74"/>
      <c r="AD978" s="76" t="s">
        <v>8362</v>
      </c>
      <c r="AE978" s="74"/>
      <c r="AF978" s="76" t="s">
        <v>6124</v>
      </c>
      <c r="AG978" s="74"/>
      <c r="AH978" s="76" t="s">
        <v>8363</v>
      </c>
      <c r="AI978" s="74"/>
      <c r="AJ978" s="140">
        <v>0</v>
      </c>
      <c r="AK978" s="140"/>
      <c r="AL978" s="74"/>
      <c r="AM978" s="74"/>
    </row>
    <row r="979" spans="1:39" ht="14.1" customHeight="1">
      <c r="A979" s="74"/>
      <c r="B979" s="76" t="s">
        <v>1235</v>
      </c>
      <c r="C979" s="74"/>
      <c r="D979" s="76" t="s">
        <v>8364</v>
      </c>
      <c r="E979" s="74"/>
      <c r="F979" s="76" t="s">
        <v>8455</v>
      </c>
      <c r="G979" s="74"/>
      <c r="H979" s="103">
        <v>5</v>
      </c>
      <c r="I979" s="74"/>
      <c r="J979" s="103">
        <v>5</v>
      </c>
      <c r="K979" s="74"/>
      <c r="L979" s="76" t="s">
        <v>147</v>
      </c>
      <c r="M979" s="74"/>
      <c r="N979" s="76" t="s">
        <v>8392</v>
      </c>
      <c r="O979" s="74"/>
      <c r="P979" s="103">
        <v>4051500</v>
      </c>
      <c r="Q979" s="74"/>
      <c r="R979" s="76" t="s">
        <v>9122</v>
      </c>
      <c r="S979" s="74"/>
      <c r="T979" s="77">
        <v>46189</v>
      </c>
      <c r="U979" s="74"/>
      <c r="V979" s="76" t="s">
        <v>8508</v>
      </c>
      <c r="W979" s="74"/>
      <c r="X979" s="103">
        <v>4051500</v>
      </c>
      <c r="Y979" s="74"/>
      <c r="Z979" s="103">
        <v>4051500</v>
      </c>
      <c r="AA979" s="74"/>
      <c r="AB979" s="76" t="s">
        <v>8361</v>
      </c>
      <c r="AC979" s="74"/>
      <c r="AD979" s="76" t="s">
        <v>8362</v>
      </c>
      <c r="AE979" s="74"/>
      <c r="AF979" s="76" t="s">
        <v>8436</v>
      </c>
      <c r="AG979" s="74"/>
      <c r="AH979" s="76" t="s">
        <v>8363</v>
      </c>
      <c r="AI979" s="74"/>
      <c r="AJ979" s="140">
        <v>0</v>
      </c>
      <c r="AK979" s="140"/>
      <c r="AL979" s="74"/>
      <c r="AM979" s="74"/>
    </row>
    <row r="980" spans="1:39" ht="14.1" customHeight="1">
      <c r="A980" s="74"/>
      <c r="B980" s="76" t="s">
        <v>1923</v>
      </c>
      <c r="C980" s="74"/>
      <c r="D980" s="76" t="s">
        <v>8364</v>
      </c>
      <c r="E980" s="74"/>
      <c r="F980" s="76" t="s">
        <v>8573</v>
      </c>
      <c r="G980" s="74"/>
      <c r="H980" s="103">
        <v>6</v>
      </c>
      <c r="I980" s="74"/>
      <c r="J980" s="103">
        <v>6</v>
      </c>
      <c r="K980" s="74"/>
      <c r="L980" s="76" t="s">
        <v>8359</v>
      </c>
      <c r="M980" s="74"/>
      <c r="N980" s="76" t="s">
        <v>8462</v>
      </c>
      <c r="O980" s="74"/>
      <c r="P980" s="103">
        <v>553890</v>
      </c>
      <c r="Q980" s="74"/>
      <c r="R980" s="76" t="s">
        <v>9052</v>
      </c>
      <c r="S980" s="74"/>
      <c r="T980" s="77">
        <v>46186</v>
      </c>
      <c r="U980" s="74"/>
      <c r="V980" s="76" t="s">
        <v>9053</v>
      </c>
      <c r="W980" s="74"/>
      <c r="X980" s="103">
        <v>2215560</v>
      </c>
      <c r="Y980" s="74"/>
      <c r="Z980" s="103">
        <v>2215560</v>
      </c>
      <c r="AA980" s="74"/>
      <c r="AB980" s="76" t="s">
        <v>8361</v>
      </c>
      <c r="AC980" s="74"/>
      <c r="AD980" s="76" t="s">
        <v>8362</v>
      </c>
      <c r="AE980" s="74"/>
      <c r="AF980" s="76" t="s">
        <v>6175</v>
      </c>
      <c r="AG980" s="74"/>
      <c r="AH980" s="76" t="s">
        <v>8363</v>
      </c>
      <c r="AI980" s="74"/>
      <c r="AJ980" s="140">
        <v>0</v>
      </c>
      <c r="AK980" s="140"/>
      <c r="AL980" s="74"/>
      <c r="AM980" s="74"/>
    </row>
    <row r="981" spans="1:39" ht="14.1" customHeight="1">
      <c r="A981" s="74"/>
      <c r="B981" s="76" t="s">
        <v>1946</v>
      </c>
      <c r="C981" s="74"/>
      <c r="D981" s="76" t="s">
        <v>8364</v>
      </c>
      <c r="E981" s="74"/>
      <c r="F981" s="76" t="s">
        <v>8454</v>
      </c>
      <c r="G981" s="74"/>
      <c r="H981" s="103">
        <v>6</v>
      </c>
      <c r="I981" s="74"/>
      <c r="J981" s="103">
        <v>6</v>
      </c>
      <c r="K981" s="74"/>
      <c r="L981" s="76" t="s">
        <v>8359</v>
      </c>
      <c r="M981" s="74"/>
      <c r="N981" s="76" t="s">
        <v>8462</v>
      </c>
      <c r="O981" s="74"/>
      <c r="P981" s="103">
        <v>553890</v>
      </c>
      <c r="Q981" s="74"/>
      <c r="R981" s="76" t="s">
        <v>9052</v>
      </c>
      <c r="S981" s="74"/>
      <c r="T981" s="77">
        <v>46186</v>
      </c>
      <c r="U981" s="74"/>
      <c r="V981" s="76" t="s">
        <v>9053</v>
      </c>
      <c r="W981" s="74"/>
      <c r="X981" s="103">
        <v>2215560</v>
      </c>
      <c r="Y981" s="74"/>
      <c r="Z981" s="103">
        <v>2215560</v>
      </c>
      <c r="AA981" s="74"/>
      <c r="AB981" s="76" t="s">
        <v>8361</v>
      </c>
      <c r="AC981" s="74"/>
      <c r="AD981" s="76" t="s">
        <v>8362</v>
      </c>
      <c r="AE981" s="74"/>
      <c r="AF981" s="76" t="s">
        <v>6175</v>
      </c>
      <c r="AG981" s="74"/>
      <c r="AH981" s="76" t="s">
        <v>8363</v>
      </c>
      <c r="AI981" s="74"/>
      <c r="AJ981" s="140">
        <v>0</v>
      </c>
      <c r="AK981" s="140"/>
      <c r="AL981" s="74"/>
      <c r="AM981" s="74"/>
    </row>
    <row r="982" spans="1:39" ht="14.1" customHeight="1">
      <c r="A982" s="74"/>
      <c r="B982" s="76" t="s">
        <v>1946</v>
      </c>
      <c r="C982" s="74"/>
      <c r="D982" s="76" t="s">
        <v>8364</v>
      </c>
      <c r="E982" s="74"/>
      <c r="F982" s="76" t="s">
        <v>8454</v>
      </c>
      <c r="G982" s="74"/>
      <c r="H982" s="103">
        <v>6</v>
      </c>
      <c r="I982" s="74"/>
      <c r="J982" s="103">
        <v>6</v>
      </c>
      <c r="K982" s="74"/>
      <c r="L982" s="76" t="s">
        <v>8359</v>
      </c>
      <c r="M982" s="74"/>
      <c r="N982" s="76" t="s">
        <v>8462</v>
      </c>
      <c r="O982" s="74"/>
      <c r="P982" s="103">
        <v>553890</v>
      </c>
      <c r="Q982" s="74"/>
      <c r="R982" s="76" t="s">
        <v>9052</v>
      </c>
      <c r="S982" s="74"/>
      <c r="T982" s="77">
        <v>46186</v>
      </c>
      <c r="U982" s="74"/>
      <c r="V982" s="76" t="s">
        <v>9053</v>
      </c>
      <c r="W982" s="74"/>
      <c r="X982" s="103">
        <v>2215560</v>
      </c>
      <c r="Y982" s="74"/>
      <c r="Z982" s="103">
        <v>2215560</v>
      </c>
      <c r="AA982" s="74"/>
      <c r="AB982" s="76" t="s">
        <v>8361</v>
      </c>
      <c r="AC982" s="74"/>
      <c r="AD982" s="76" t="s">
        <v>8362</v>
      </c>
      <c r="AE982" s="74"/>
      <c r="AF982" s="76" t="s">
        <v>6175</v>
      </c>
      <c r="AG982" s="74"/>
      <c r="AH982" s="76" t="s">
        <v>8363</v>
      </c>
      <c r="AI982" s="74"/>
      <c r="AJ982" s="140">
        <v>0</v>
      </c>
      <c r="AK982" s="140"/>
      <c r="AL982" s="74"/>
      <c r="AM982" s="74"/>
    </row>
    <row r="983" spans="1:39" ht="23.1" customHeight="1">
      <c r="A983" s="74"/>
      <c r="B983" s="76" t="s">
        <v>1737</v>
      </c>
      <c r="C983" s="74"/>
      <c r="D983" s="76" t="s">
        <v>8364</v>
      </c>
      <c r="E983" s="74"/>
      <c r="F983" s="76" t="s">
        <v>8490</v>
      </c>
      <c r="G983" s="74"/>
      <c r="H983" s="103">
        <v>6</v>
      </c>
      <c r="I983" s="74"/>
      <c r="J983" s="103">
        <v>6</v>
      </c>
      <c r="K983" s="74"/>
      <c r="L983" s="76" t="s">
        <v>8359</v>
      </c>
      <c r="M983" s="74"/>
      <c r="N983" s="76" t="s">
        <v>9123</v>
      </c>
      <c r="O983" s="74"/>
      <c r="P983" s="103">
        <v>553890</v>
      </c>
      <c r="Q983" s="74"/>
      <c r="R983" s="76" t="s">
        <v>9124</v>
      </c>
      <c r="S983" s="74"/>
      <c r="T983" s="77">
        <v>46192</v>
      </c>
      <c r="U983" s="74"/>
      <c r="V983" s="76" t="s">
        <v>8086</v>
      </c>
      <c r="W983" s="74"/>
      <c r="X983" s="103">
        <v>2215560</v>
      </c>
      <c r="Y983" s="74"/>
      <c r="Z983" s="103">
        <v>2215560</v>
      </c>
      <c r="AA983" s="74"/>
      <c r="AB983" s="76" t="s">
        <v>8361</v>
      </c>
      <c r="AC983" s="74"/>
      <c r="AD983" s="76" t="s">
        <v>8362</v>
      </c>
      <c r="AE983" s="74"/>
      <c r="AF983" s="76" t="s">
        <v>6143</v>
      </c>
      <c r="AG983" s="74"/>
      <c r="AH983" s="76" t="s">
        <v>8363</v>
      </c>
      <c r="AI983" s="74"/>
      <c r="AJ983" s="140">
        <v>0</v>
      </c>
      <c r="AK983" s="140"/>
      <c r="AL983" s="74"/>
      <c r="AM983" s="74"/>
    </row>
    <row r="984" spans="1:39" ht="23.1" customHeight="1">
      <c r="A984" s="74"/>
      <c r="B984" s="76" t="s">
        <v>1755</v>
      </c>
      <c r="C984" s="74"/>
      <c r="D984" s="76" t="s">
        <v>8364</v>
      </c>
      <c r="E984" s="74"/>
      <c r="F984" s="76" t="s">
        <v>8555</v>
      </c>
      <c r="G984" s="74"/>
      <c r="H984" s="103">
        <v>6</v>
      </c>
      <c r="I984" s="74"/>
      <c r="J984" s="103">
        <v>6</v>
      </c>
      <c r="K984" s="74"/>
      <c r="L984" s="76" t="s">
        <v>8359</v>
      </c>
      <c r="M984" s="74"/>
      <c r="N984" s="76" t="s">
        <v>9123</v>
      </c>
      <c r="O984" s="74"/>
      <c r="P984" s="103">
        <v>553890</v>
      </c>
      <c r="Q984" s="74"/>
      <c r="R984" s="76" t="s">
        <v>9124</v>
      </c>
      <c r="S984" s="74"/>
      <c r="T984" s="77">
        <v>46192</v>
      </c>
      <c r="U984" s="74"/>
      <c r="V984" s="76" t="s">
        <v>8086</v>
      </c>
      <c r="W984" s="74"/>
      <c r="X984" s="103">
        <v>2215560</v>
      </c>
      <c r="Y984" s="74"/>
      <c r="Z984" s="103">
        <v>2215560</v>
      </c>
      <c r="AA984" s="74"/>
      <c r="AB984" s="76" t="s">
        <v>8361</v>
      </c>
      <c r="AC984" s="74"/>
      <c r="AD984" s="76" t="s">
        <v>8362</v>
      </c>
      <c r="AE984" s="74"/>
      <c r="AF984" s="76" t="s">
        <v>6143</v>
      </c>
      <c r="AG984" s="74"/>
      <c r="AH984" s="76" t="s">
        <v>8363</v>
      </c>
      <c r="AI984" s="74"/>
      <c r="AJ984" s="140">
        <v>0</v>
      </c>
      <c r="AK984" s="140"/>
      <c r="AL984" s="74"/>
      <c r="AM984" s="74"/>
    </row>
    <row r="985" spans="1:39" ht="23.1" customHeight="1">
      <c r="A985" s="74"/>
      <c r="B985" s="76" t="s">
        <v>1933</v>
      </c>
      <c r="C985" s="74"/>
      <c r="D985" s="76" t="s">
        <v>8364</v>
      </c>
      <c r="E985" s="74"/>
      <c r="F985" s="76" t="s">
        <v>8461</v>
      </c>
      <c r="G985" s="74"/>
      <c r="H985" s="103">
        <v>4</v>
      </c>
      <c r="I985" s="74"/>
      <c r="J985" s="103">
        <v>4</v>
      </c>
      <c r="K985" s="74"/>
      <c r="L985" s="76" t="s">
        <v>8359</v>
      </c>
      <c r="M985" s="74"/>
      <c r="N985" s="76" t="s">
        <v>9123</v>
      </c>
      <c r="O985" s="74"/>
      <c r="P985" s="103">
        <v>369260</v>
      </c>
      <c r="Q985" s="74"/>
      <c r="R985" s="76" t="s">
        <v>9124</v>
      </c>
      <c r="S985" s="74"/>
      <c r="T985" s="77">
        <v>46192</v>
      </c>
      <c r="U985" s="74"/>
      <c r="V985" s="76" t="s">
        <v>8086</v>
      </c>
      <c r="W985" s="74"/>
      <c r="X985" s="103">
        <v>2215560</v>
      </c>
      <c r="Y985" s="74"/>
      <c r="Z985" s="103">
        <v>2215560</v>
      </c>
      <c r="AA985" s="74"/>
      <c r="AB985" s="76" t="s">
        <v>8361</v>
      </c>
      <c r="AC985" s="74"/>
      <c r="AD985" s="76" t="s">
        <v>8362</v>
      </c>
      <c r="AE985" s="74"/>
      <c r="AF985" s="76" t="s">
        <v>6143</v>
      </c>
      <c r="AG985" s="74"/>
      <c r="AH985" s="76" t="s">
        <v>8363</v>
      </c>
      <c r="AI985" s="74"/>
      <c r="AJ985" s="140">
        <v>0</v>
      </c>
      <c r="AK985" s="140"/>
      <c r="AL985" s="74"/>
      <c r="AM985" s="74"/>
    </row>
    <row r="986" spans="1:39" ht="23.1" customHeight="1">
      <c r="A986" s="74"/>
      <c r="B986" s="76" t="s">
        <v>1946</v>
      </c>
      <c r="C986" s="74"/>
      <c r="D986" s="76" t="s">
        <v>8364</v>
      </c>
      <c r="E986" s="74"/>
      <c r="F986" s="76" t="s">
        <v>8454</v>
      </c>
      <c r="G986" s="74"/>
      <c r="H986" s="103">
        <v>8</v>
      </c>
      <c r="I986" s="74"/>
      <c r="J986" s="103">
        <v>8</v>
      </c>
      <c r="K986" s="74"/>
      <c r="L986" s="76" t="s">
        <v>8359</v>
      </c>
      <c r="M986" s="74"/>
      <c r="N986" s="76" t="s">
        <v>9123</v>
      </c>
      <c r="O986" s="74"/>
      <c r="P986" s="103">
        <v>738520</v>
      </c>
      <c r="Q986" s="74"/>
      <c r="R986" s="76" t="s">
        <v>9124</v>
      </c>
      <c r="S986" s="74"/>
      <c r="T986" s="77">
        <v>46192</v>
      </c>
      <c r="U986" s="74"/>
      <c r="V986" s="76" t="s">
        <v>8086</v>
      </c>
      <c r="W986" s="74"/>
      <c r="X986" s="103">
        <v>2215560</v>
      </c>
      <c r="Y986" s="74"/>
      <c r="Z986" s="103">
        <v>2215560</v>
      </c>
      <c r="AA986" s="74"/>
      <c r="AB986" s="76" t="s">
        <v>8361</v>
      </c>
      <c r="AC986" s="74"/>
      <c r="AD986" s="76" t="s">
        <v>8362</v>
      </c>
      <c r="AE986" s="74"/>
      <c r="AF986" s="76" t="s">
        <v>6143</v>
      </c>
      <c r="AG986" s="74"/>
      <c r="AH986" s="76" t="s">
        <v>8363</v>
      </c>
      <c r="AI986" s="74"/>
      <c r="AJ986" s="140">
        <v>0</v>
      </c>
      <c r="AK986" s="140"/>
      <c r="AL986" s="74"/>
      <c r="AM986" s="74"/>
    </row>
    <row r="987" spans="1:39" ht="14.1" customHeight="1">
      <c r="A987" s="74"/>
      <c r="B987" s="76" t="s">
        <v>1725</v>
      </c>
      <c r="C987" s="74"/>
      <c r="D987" s="76" t="s">
        <v>8364</v>
      </c>
      <c r="E987" s="74"/>
      <c r="F987" s="76" t="s">
        <v>8432</v>
      </c>
      <c r="G987" s="74"/>
      <c r="H987" s="103">
        <v>2</v>
      </c>
      <c r="I987" s="74"/>
      <c r="J987" s="103">
        <v>2</v>
      </c>
      <c r="K987" s="74"/>
      <c r="L987" s="76" t="s">
        <v>8359</v>
      </c>
      <c r="M987" s="74"/>
      <c r="N987" s="76" t="s">
        <v>8366</v>
      </c>
      <c r="O987" s="74"/>
      <c r="P987" s="103">
        <v>184630</v>
      </c>
      <c r="Q987" s="74"/>
      <c r="R987" s="76" t="s">
        <v>9125</v>
      </c>
      <c r="S987" s="74"/>
      <c r="T987" s="77">
        <v>46190</v>
      </c>
      <c r="U987" s="74"/>
      <c r="V987" s="76" t="s">
        <v>8038</v>
      </c>
      <c r="W987" s="74"/>
      <c r="X987" s="103">
        <v>2215560</v>
      </c>
      <c r="Y987" s="74"/>
      <c r="Z987" s="103">
        <v>2215560</v>
      </c>
      <c r="AA987" s="74"/>
      <c r="AB987" s="76" t="s">
        <v>8361</v>
      </c>
      <c r="AC987" s="74"/>
      <c r="AD987" s="76" t="s">
        <v>8362</v>
      </c>
      <c r="AE987" s="74"/>
      <c r="AF987" s="76" t="s">
        <v>6124</v>
      </c>
      <c r="AG987" s="74"/>
      <c r="AH987" s="76" t="s">
        <v>8363</v>
      </c>
      <c r="AI987" s="74"/>
      <c r="AJ987" s="140">
        <v>0</v>
      </c>
      <c r="AK987" s="140"/>
      <c r="AL987" s="74"/>
      <c r="AM987" s="74"/>
    </row>
    <row r="988" spans="1:39" ht="14.1" customHeight="1">
      <c r="A988" s="74"/>
      <c r="B988" s="76" t="s">
        <v>1765</v>
      </c>
      <c r="C988" s="74"/>
      <c r="D988" s="76" t="s">
        <v>8364</v>
      </c>
      <c r="E988" s="74"/>
      <c r="F988" s="76" t="s">
        <v>8778</v>
      </c>
      <c r="G988" s="74"/>
      <c r="H988" s="103">
        <v>2</v>
      </c>
      <c r="I988" s="74"/>
      <c r="J988" s="103">
        <v>2</v>
      </c>
      <c r="K988" s="74"/>
      <c r="L988" s="76" t="s">
        <v>8359</v>
      </c>
      <c r="M988" s="74"/>
      <c r="N988" s="76" t="s">
        <v>8366</v>
      </c>
      <c r="O988" s="74"/>
      <c r="P988" s="103">
        <v>184630</v>
      </c>
      <c r="Q988" s="74"/>
      <c r="R988" s="76" t="s">
        <v>9125</v>
      </c>
      <c r="S988" s="74"/>
      <c r="T988" s="77">
        <v>46190</v>
      </c>
      <c r="U988" s="74"/>
      <c r="V988" s="76" t="s">
        <v>8038</v>
      </c>
      <c r="W988" s="74"/>
      <c r="X988" s="103">
        <v>2215560</v>
      </c>
      <c r="Y988" s="74"/>
      <c r="Z988" s="103">
        <v>2215560</v>
      </c>
      <c r="AA988" s="74"/>
      <c r="AB988" s="76" t="s">
        <v>8361</v>
      </c>
      <c r="AC988" s="74"/>
      <c r="AD988" s="76" t="s">
        <v>8362</v>
      </c>
      <c r="AE988" s="74"/>
      <c r="AF988" s="76" t="s">
        <v>6124</v>
      </c>
      <c r="AG988" s="74"/>
      <c r="AH988" s="76" t="s">
        <v>8363</v>
      </c>
      <c r="AI988" s="74"/>
      <c r="AJ988" s="140">
        <v>0</v>
      </c>
      <c r="AK988" s="140"/>
      <c r="AL988" s="74"/>
      <c r="AM988" s="74"/>
    </row>
    <row r="989" spans="1:39" ht="14.1" customHeight="1">
      <c r="A989" s="74"/>
      <c r="B989" s="76" t="s">
        <v>1773</v>
      </c>
      <c r="C989" s="74"/>
      <c r="D989" s="76" t="s">
        <v>8364</v>
      </c>
      <c r="E989" s="74"/>
      <c r="F989" s="76" t="s">
        <v>8652</v>
      </c>
      <c r="G989" s="74"/>
      <c r="H989" s="103">
        <v>2</v>
      </c>
      <c r="I989" s="74"/>
      <c r="J989" s="103">
        <v>2</v>
      </c>
      <c r="K989" s="74"/>
      <c r="L989" s="76" t="s">
        <v>8359</v>
      </c>
      <c r="M989" s="74"/>
      <c r="N989" s="76" t="s">
        <v>8366</v>
      </c>
      <c r="O989" s="74"/>
      <c r="P989" s="103">
        <v>184630</v>
      </c>
      <c r="Q989" s="74"/>
      <c r="R989" s="76" t="s">
        <v>9125</v>
      </c>
      <c r="S989" s="74"/>
      <c r="T989" s="77">
        <v>46190</v>
      </c>
      <c r="U989" s="74"/>
      <c r="V989" s="76" t="s">
        <v>8038</v>
      </c>
      <c r="W989" s="74"/>
      <c r="X989" s="103">
        <v>2215560</v>
      </c>
      <c r="Y989" s="74"/>
      <c r="Z989" s="103">
        <v>2215560</v>
      </c>
      <c r="AA989" s="74"/>
      <c r="AB989" s="76" t="s">
        <v>8361</v>
      </c>
      <c r="AC989" s="74"/>
      <c r="AD989" s="76" t="s">
        <v>8362</v>
      </c>
      <c r="AE989" s="74"/>
      <c r="AF989" s="76" t="s">
        <v>6124</v>
      </c>
      <c r="AG989" s="74"/>
      <c r="AH989" s="76" t="s">
        <v>8363</v>
      </c>
      <c r="AI989" s="74"/>
      <c r="AJ989" s="140">
        <v>0</v>
      </c>
      <c r="AK989" s="140"/>
      <c r="AL989" s="74"/>
      <c r="AM989" s="74"/>
    </row>
    <row r="990" spans="1:39" ht="14.1" customHeight="1">
      <c r="A990" s="74"/>
      <c r="B990" s="76" t="s">
        <v>1942</v>
      </c>
      <c r="C990" s="74"/>
      <c r="D990" s="76" t="s">
        <v>8364</v>
      </c>
      <c r="E990" s="74"/>
      <c r="F990" s="76" t="s">
        <v>8451</v>
      </c>
      <c r="G990" s="74"/>
      <c r="H990" s="103">
        <v>2</v>
      </c>
      <c r="I990" s="74"/>
      <c r="J990" s="103">
        <v>2</v>
      </c>
      <c r="K990" s="74"/>
      <c r="L990" s="76" t="s">
        <v>8359</v>
      </c>
      <c r="M990" s="74"/>
      <c r="N990" s="76" t="s">
        <v>8366</v>
      </c>
      <c r="O990" s="74"/>
      <c r="P990" s="103">
        <v>184630</v>
      </c>
      <c r="Q990" s="74"/>
      <c r="R990" s="76" t="s">
        <v>9125</v>
      </c>
      <c r="S990" s="74"/>
      <c r="T990" s="77">
        <v>46190</v>
      </c>
      <c r="U990" s="74"/>
      <c r="V990" s="76" t="s">
        <v>8038</v>
      </c>
      <c r="W990" s="74"/>
      <c r="X990" s="103">
        <v>2215560</v>
      </c>
      <c r="Y990" s="74"/>
      <c r="Z990" s="103">
        <v>2215560</v>
      </c>
      <c r="AA990" s="74"/>
      <c r="AB990" s="76" t="s">
        <v>8361</v>
      </c>
      <c r="AC990" s="74"/>
      <c r="AD990" s="76" t="s">
        <v>8362</v>
      </c>
      <c r="AE990" s="74"/>
      <c r="AF990" s="76" t="s">
        <v>6124</v>
      </c>
      <c r="AG990" s="74"/>
      <c r="AH990" s="76" t="s">
        <v>8363</v>
      </c>
      <c r="AI990" s="74"/>
      <c r="AJ990" s="140">
        <v>0</v>
      </c>
      <c r="AK990" s="140"/>
      <c r="AL990" s="74"/>
      <c r="AM990" s="74"/>
    </row>
    <row r="991" spans="1:39" ht="14.1" customHeight="1">
      <c r="A991" s="74"/>
      <c r="B991" s="76" t="s">
        <v>1944</v>
      </c>
      <c r="C991" s="74"/>
      <c r="D991" s="76" t="s">
        <v>8364</v>
      </c>
      <c r="E991" s="74"/>
      <c r="F991" s="76" t="s">
        <v>8493</v>
      </c>
      <c r="G991" s="74"/>
      <c r="H991" s="103">
        <v>2</v>
      </c>
      <c r="I991" s="74"/>
      <c r="J991" s="103">
        <v>2</v>
      </c>
      <c r="K991" s="74"/>
      <c r="L991" s="76" t="s">
        <v>8359</v>
      </c>
      <c r="M991" s="74"/>
      <c r="N991" s="76" t="s">
        <v>8366</v>
      </c>
      <c r="O991" s="74"/>
      <c r="P991" s="103">
        <v>184630</v>
      </c>
      <c r="Q991" s="74"/>
      <c r="R991" s="76" t="s">
        <v>9125</v>
      </c>
      <c r="S991" s="74"/>
      <c r="T991" s="77">
        <v>46190</v>
      </c>
      <c r="U991" s="74"/>
      <c r="V991" s="76" t="s">
        <v>8038</v>
      </c>
      <c r="W991" s="74"/>
      <c r="X991" s="103">
        <v>2215560</v>
      </c>
      <c r="Y991" s="74"/>
      <c r="Z991" s="103">
        <v>2215560</v>
      </c>
      <c r="AA991" s="74"/>
      <c r="AB991" s="76" t="s">
        <v>8361</v>
      </c>
      <c r="AC991" s="74"/>
      <c r="AD991" s="76" t="s">
        <v>8362</v>
      </c>
      <c r="AE991" s="74"/>
      <c r="AF991" s="76" t="s">
        <v>6124</v>
      </c>
      <c r="AG991" s="74"/>
      <c r="AH991" s="76" t="s">
        <v>8363</v>
      </c>
      <c r="AI991" s="74"/>
      <c r="AJ991" s="140">
        <v>0</v>
      </c>
      <c r="AK991" s="140"/>
      <c r="AL991" s="74"/>
      <c r="AM991" s="74"/>
    </row>
    <row r="992" spans="1:39" ht="0.95" customHeight="1">
      <c r="A992" s="74"/>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c r="AA992" s="141"/>
      <c r="AB992" s="141"/>
      <c r="AC992" s="141"/>
      <c r="AD992" s="141"/>
      <c r="AE992" s="141"/>
      <c r="AF992" s="141"/>
      <c r="AG992" s="141"/>
      <c r="AH992" s="141"/>
      <c r="AI992" s="141"/>
      <c r="AJ992" s="141"/>
      <c r="AK992" s="141"/>
      <c r="AL992" s="141"/>
      <c r="AM992" s="74"/>
    </row>
    <row r="993" spans="1:39" ht="12.95" customHeight="1">
      <c r="A993" s="74"/>
      <c r="B993" s="142" t="s">
        <v>8411</v>
      </c>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c r="AA993" s="142"/>
      <c r="AB993" s="142"/>
      <c r="AC993" s="142"/>
      <c r="AD993" s="142"/>
      <c r="AE993" s="142"/>
      <c r="AF993" s="142"/>
      <c r="AG993" s="142"/>
      <c r="AH993" s="142"/>
      <c r="AI993" s="142"/>
      <c r="AJ993" s="142"/>
      <c r="AK993" s="142"/>
      <c r="AL993" s="142"/>
      <c r="AM993" s="74"/>
    </row>
    <row r="994" spans="1:39" ht="12.95" customHeight="1">
      <c r="A994" s="74"/>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c r="AA994" s="142"/>
      <c r="AB994" s="142"/>
      <c r="AC994" s="142"/>
      <c r="AD994" s="142"/>
      <c r="AE994" s="142"/>
      <c r="AF994" s="142"/>
      <c r="AG994" s="142"/>
      <c r="AH994" s="142"/>
      <c r="AI994" s="142"/>
      <c r="AJ994" s="142"/>
      <c r="AK994" s="142"/>
      <c r="AL994" s="142"/>
      <c r="AM994" s="74"/>
    </row>
    <row r="995" spans="1:39" ht="12.95" customHeight="1">
      <c r="A995" s="74"/>
      <c r="B995" s="143" t="s">
        <v>8412</v>
      </c>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43"/>
      <c r="AE995" s="143"/>
      <c r="AF995" s="143"/>
      <c r="AG995" s="143"/>
      <c r="AH995" s="143"/>
      <c r="AI995" s="143"/>
      <c r="AJ995" s="143"/>
      <c r="AK995" s="143"/>
      <c r="AL995" s="143"/>
      <c r="AM995" s="74"/>
    </row>
    <row r="996" spans="1:39" ht="12.95" customHeight="1">
      <c r="A996" s="74"/>
      <c r="B996" s="144" t="s">
        <v>9126</v>
      </c>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c r="AA996" s="144"/>
      <c r="AB996" s="144"/>
      <c r="AC996" s="144"/>
      <c r="AD996" s="144"/>
      <c r="AE996" s="144"/>
      <c r="AF996" s="144"/>
      <c r="AG996" s="144"/>
      <c r="AH996" s="144"/>
      <c r="AI996" s="144"/>
      <c r="AJ996" s="144"/>
      <c r="AK996" s="143" t="s">
        <v>8414</v>
      </c>
      <c r="AL996" s="143"/>
      <c r="AM996" s="74"/>
    </row>
    <row r="997" spans="1:39" ht="17.100000000000001" customHeight="1">
      <c r="A997" s="74"/>
      <c r="B997" s="135" t="s">
        <v>8339</v>
      </c>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c r="AA997" s="135"/>
      <c r="AB997" s="135"/>
      <c r="AC997" s="135"/>
      <c r="AD997" s="135"/>
      <c r="AE997" s="135"/>
      <c r="AF997" s="135"/>
      <c r="AG997" s="135"/>
      <c r="AH997" s="135"/>
      <c r="AI997" s="135"/>
      <c r="AJ997" s="135"/>
      <c r="AK997" s="135"/>
      <c r="AL997" s="135"/>
      <c r="AM997" s="74"/>
    </row>
    <row r="998" spans="1:39" ht="23.1" customHeight="1">
      <c r="A998" s="74"/>
      <c r="B998" s="136" t="s">
        <v>8340</v>
      </c>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c r="AA998" s="136"/>
      <c r="AB998" s="136"/>
      <c r="AC998" s="136"/>
      <c r="AD998" s="136"/>
      <c r="AE998" s="136"/>
      <c r="AF998" s="136"/>
      <c r="AG998" s="136"/>
      <c r="AH998" s="136"/>
      <c r="AI998" s="136"/>
      <c r="AJ998" s="136"/>
      <c r="AK998" s="136"/>
      <c r="AL998" s="136"/>
      <c r="AM998" s="74"/>
    </row>
    <row r="999" spans="1:39" ht="15.95" customHeight="1">
      <c r="A999" s="74"/>
      <c r="B999" s="137" t="s">
        <v>8341</v>
      </c>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c r="AA999" s="137"/>
      <c r="AB999" s="137"/>
      <c r="AC999" s="137"/>
      <c r="AD999" s="137"/>
      <c r="AE999" s="137"/>
      <c r="AF999" s="137"/>
      <c r="AG999" s="137"/>
      <c r="AH999" s="137"/>
      <c r="AI999" s="137"/>
      <c r="AJ999" s="137"/>
      <c r="AK999" s="137"/>
      <c r="AL999" s="137"/>
      <c r="AM999" s="74"/>
    </row>
    <row r="1000" spans="1:39" ht="12" customHeight="1">
      <c r="A1000" s="74"/>
      <c r="B1000" s="138" t="s">
        <v>8342</v>
      </c>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c r="AE1000" s="138"/>
      <c r="AF1000" s="138"/>
      <c r="AG1000" s="138"/>
      <c r="AH1000" s="138"/>
      <c r="AI1000" s="138"/>
      <c r="AJ1000" s="138"/>
      <c r="AK1000" s="138"/>
      <c r="AL1000" s="138"/>
      <c r="AM1000" s="74"/>
    </row>
    <row r="1001" spans="1:39" ht="44.1" customHeight="1">
      <c r="A1001" s="74"/>
      <c r="B1001" s="75" t="s">
        <v>8343</v>
      </c>
      <c r="C1001" s="74"/>
      <c r="D1001" s="75" t="s">
        <v>8344</v>
      </c>
      <c r="E1001" s="74"/>
      <c r="F1001" s="75" t="s">
        <v>8345</v>
      </c>
      <c r="G1001" s="74"/>
      <c r="H1001" s="104" t="s">
        <v>6103</v>
      </c>
      <c r="I1001" s="74"/>
      <c r="J1001" s="104" t="s">
        <v>8346</v>
      </c>
      <c r="K1001" s="74"/>
      <c r="L1001" s="75" t="s">
        <v>8347</v>
      </c>
      <c r="M1001" s="74"/>
      <c r="N1001" s="75" t="s">
        <v>8348</v>
      </c>
      <c r="O1001" s="74"/>
      <c r="P1001" s="104" t="s">
        <v>8349</v>
      </c>
      <c r="Q1001" s="74"/>
      <c r="R1001" s="75" t="s">
        <v>8350</v>
      </c>
      <c r="S1001" s="74"/>
      <c r="T1001" s="75" t="s">
        <v>6100</v>
      </c>
      <c r="U1001" s="74"/>
      <c r="V1001" s="75" t="s">
        <v>8007</v>
      </c>
      <c r="W1001" s="74"/>
      <c r="X1001" s="104" t="s">
        <v>8351</v>
      </c>
      <c r="Y1001" s="74"/>
      <c r="Z1001" s="104" t="s">
        <v>8008</v>
      </c>
      <c r="AA1001" s="74"/>
      <c r="AB1001" s="75" t="s">
        <v>8352</v>
      </c>
      <c r="AC1001" s="74"/>
      <c r="AD1001" s="75" t="s">
        <v>8353</v>
      </c>
      <c r="AE1001" s="74"/>
      <c r="AF1001" s="75" t="s">
        <v>8354</v>
      </c>
      <c r="AG1001" s="74"/>
      <c r="AH1001" s="75" t="s">
        <v>8355</v>
      </c>
      <c r="AI1001" s="74"/>
      <c r="AJ1001" s="139" t="s">
        <v>8356</v>
      </c>
      <c r="AK1001" s="139"/>
      <c r="AL1001" s="74"/>
      <c r="AM1001" s="74"/>
    </row>
    <row r="1002" spans="1:39" ht="14.1" customHeight="1">
      <c r="A1002" s="74"/>
      <c r="B1002" s="76" t="s">
        <v>1946</v>
      </c>
      <c r="C1002" s="74"/>
      <c r="D1002" s="76" t="s">
        <v>8364</v>
      </c>
      <c r="E1002" s="74"/>
      <c r="F1002" s="76" t="s">
        <v>8454</v>
      </c>
      <c r="G1002" s="74"/>
      <c r="H1002" s="103">
        <v>14</v>
      </c>
      <c r="I1002" s="74"/>
      <c r="J1002" s="103">
        <v>14</v>
      </c>
      <c r="K1002" s="74"/>
      <c r="L1002" s="76" t="s">
        <v>8359</v>
      </c>
      <c r="M1002" s="74"/>
      <c r="N1002" s="76" t="s">
        <v>8366</v>
      </c>
      <c r="O1002" s="74"/>
      <c r="P1002" s="103">
        <v>1292410</v>
      </c>
      <c r="Q1002" s="74"/>
      <c r="R1002" s="76" t="s">
        <v>9125</v>
      </c>
      <c r="S1002" s="74"/>
      <c r="T1002" s="77">
        <v>46190</v>
      </c>
      <c r="U1002" s="74"/>
      <c r="V1002" s="76" t="s">
        <v>8038</v>
      </c>
      <c r="W1002" s="74"/>
      <c r="X1002" s="103">
        <v>2215560</v>
      </c>
      <c r="Y1002" s="74"/>
      <c r="Z1002" s="103">
        <v>2215560</v>
      </c>
      <c r="AA1002" s="74"/>
      <c r="AB1002" s="76" t="s">
        <v>8361</v>
      </c>
      <c r="AC1002" s="74"/>
      <c r="AD1002" s="76" t="s">
        <v>8362</v>
      </c>
      <c r="AE1002" s="74"/>
      <c r="AF1002" s="76" t="s">
        <v>6124</v>
      </c>
      <c r="AG1002" s="74"/>
      <c r="AH1002" s="76" t="s">
        <v>8363</v>
      </c>
      <c r="AI1002" s="74"/>
      <c r="AJ1002" s="140">
        <v>0</v>
      </c>
      <c r="AK1002" s="140"/>
      <c r="AL1002" s="74"/>
      <c r="AM1002" s="74"/>
    </row>
    <row r="1003" spans="1:39" ht="14.1" customHeight="1">
      <c r="A1003" s="74"/>
      <c r="B1003" s="76" t="s">
        <v>1026</v>
      </c>
      <c r="C1003" s="74"/>
      <c r="D1003" s="76" t="s">
        <v>8364</v>
      </c>
      <c r="E1003" s="74"/>
      <c r="F1003" s="76" t="s">
        <v>8514</v>
      </c>
      <c r="G1003" s="74"/>
      <c r="H1003" s="103">
        <v>1</v>
      </c>
      <c r="I1003" s="74"/>
      <c r="J1003" s="103">
        <v>4</v>
      </c>
      <c r="K1003" s="74"/>
      <c r="L1003" s="76" t="s">
        <v>22</v>
      </c>
      <c r="M1003" s="74"/>
      <c r="N1003" s="76" t="s">
        <v>8375</v>
      </c>
      <c r="O1003" s="74"/>
      <c r="P1003" s="103">
        <v>687090</v>
      </c>
      <c r="Q1003" s="74"/>
      <c r="R1003" s="76" t="s">
        <v>9127</v>
      </c>
      <c r="S1003" s="74"/>
      <c r="T1003" s="77">
        <v>46190</v>
      </c>
      <c r="U1003" s="74"/>
      <c r="V1003" s="76" t="s">
        <v>8045</v>
      </c>
      <c r="W1003" s="74"/>
      <c r="X1003" s="103">
        <v>687090</v>
      </c>
      <c r="Y1003" s="74"/>
      <c r="Z1003" s="103">
        <v>687090</v>
      </c>
      <c r="AA1003" s="74"/>
      <c r="AB1003" s="76" t="s">
        <v>8361</v>
      </c>
      <c r="AC1003" s="74"/>
      <c r="AD1003" s="76" t="s">
        <v>8362</v>
      </c>
      <c r="AE1003" s="74"/>
      <c r="AF1003" s="76" t="s">
        <v>6124</v>
      </c>
      <c r="AG1003" s="74"/>
      <c r="AH1003" s="76" t="s">
        <v>8363</v>
      </c>
      <c r="AI1003" s="74"/>
      <c r="AJ1003" s="140">
        <v>0</v>
      </c>
      <c r="AK1003" s="140"/>
      <c r="AL1003" s="74"/>
      <c r="AM1003" s="74"/>
    </row>
    <row r="1004" spans="1:39" ht="14.1" customHeight="1">
      <c r="A1004" s="74"/>
      <c r="B1004" s="76" t="s">
        <v>1199</v>
      </c>
      <c r="C1004" s="74"/>
      <c r="D1004" s="76" t="s">
        <v>8364</v>
      </c>
      <c r="E1004" s="74"/>
      <c r="F1004" s="76" t="s">
        <v>9128</v>
      </c>
      <c r="G1004" s="74"/>
      <c r="H1004" s="103">
        <v>1</v>
      </c>
      <c r="I1004" s="74"/>
      <c r="J1004" s="103">
        <v>1</v>
      </c>
      <c r="K1004" s="74"/>
      <c r="L1004" s="76" t="s">
        <v>147</v>
      </c>
      <c r="M1004" s="74"/>
      <c r="N1004" s="76" t="s">
        <v>8392</v>
      </c>
      <c r="O1004" s="74"/>
      <c r="P1004" s="103">
        <v>810300</v>
      </c>
      <c r="Q1004" s="74"/>
      <c r="R1004" s="76" t="s">
        <v>9129</v>
      </c>
      <c r="S1004" s="74"/>
      <c r="T1004" s="77">
        <v>46188</v>
      </c>
      <c r="U1004" s="74"/>
      <c r="V1004" s="76" t="s">
        <v>8157</v>
      </c>
      <c r="W1004" s="74"/>
      <c r="X1004" s="103">
        <v>810300</v>
      </c>
      <c r="Y1004" s="74"/>
      <c r="Z1004" s="103">
        <v>810300</v>
      </c>
      <c r="AA1004" s="74"/>
      <c r="AB1004" s="76" t="s">
        <v>8361</v>
      </c>
      <c r="AC1004" s="74"/>
      <c r="AD1004" s="76" t="s">
        <v>8362</v>
      </c>
      <c r="AE1004" s="74"/>
      <c r="AF1004" s="76" t="s">
        <v>6239</v>
      </c>
      <c r="AG1004" s="74"/>
      <c r="AH1004" s="76" t="s">
        <v>8363</v>
      </c>
      <c r="AI1004" s="74"/>
      <c r="AJ1004" s="140">
        <v>0</v>
      </c>
      <c r="AK1004" s="140"/>
      <c r="AL1004" s="74"/>
      <c r="AM1004" s="74"/>
    </row>
    <row r="1005" spans="1:39" ht="14.1" customHeight="1">
      <c r="A1005" s="74"/>
      <c r="B1005" s="76" t="s">
        <v>1911</v>
      </c>
      <c r="C1005" s="74"/>
      <c r="D1005" s="76" t="s">
        <v>8364</v>
      </c>
      <c r="E1005" s="74"/>
      <c r="F1005" s="76" t="s">
        <v>8650</v>
      </c>
      <c r="G1005" s="74"/>
      <c r="H1005" s="103">
        <v>4</v>
      </c>
      <c r="I1005" s="74"/>
      <c r="J1005" s="103">
        <v>4</v>
      </c>
      <c r="K1005" s="74"/>
      <c r="L1005" s="76" t="s">
        <v>8359</v>
      </c>
      <c r="M1005" s="74"/>
      <c r="N1005" s="76" t="s">
        <v>8366</v>
      </c>
      <c r="O1005" s="74"/>
      <c r="P1005" s="103">
        <v>369260</v>
      </c>
      <c r="Q1005" s="74"/>
      <c r="R1005" s="76" t="s">
        <v>9130</v>
      </c>
      <c r="S1005" s="74"/>
      <c r="T1005" s="77">
        <v>46191</v>
      </c>
      <c r="U1005" s="74"/>
      <c r="V1005" s="76" t="s">
        <v>8109</v>
      </c>
      <c r="W1005" s="74"/>
      <c r="X1005" s="103">
        <v>2215560</v>
      </c>
      <c r="Y1005" s="74"/>
      <c r="Z1005" s="103">
        <v>2215560</v>
      </c>
      <c r="AA1005" s="74"/>
      <c r="AB1005" s="76" t="s">
        <v>8361</v>
      </c>
      <c r="AC1005" s="74"/>
      <c r="AD1005" s="76" t="s">
        <v>8362</v>
      </c>
      <c r="AE1005" s="74"/>
      <c r="AF1005" s="76" t="s">
        <v>6128</v>
      </c>
      <c r="AG1005" s="74"/>
      <c r="AH1005" s="76" t="s">
        <v>8363</v>
      </c>
      <c r="AI1005" s="74"/>
      <c r="AJ1005" s="140">
        <v>0</v>
      </c>
      <c r="AK1005" s="140"/>
      <c r="AL1005" s="74"/>
      <c r="AM1005" s="74"/>
    </row>
    <row r="1006" spans="1:39" ht="14.1" customHeight="1">
      <c r="A1006" s="74"/>
      <c r="B1006" s="76" t="s">
        <v>1942</v>
      </c>
      <c r="C1006" s="74"/>
      <c r="D1006" s="76" t="s">
        <v>8364</v>
      </c>
      <c r="E1006" s="74"/>
      <c r="F1006" s="76" t="s">
        <v>8451</v>
      </c>
      <c r="G1006" s="74"/>
      <c r="H1006" s="103">
        <v>4</v>
      </c>
      <c r="I1006" s="74"/>
      <c r="J1006" s="103">
        <v>4</v>
      </c>
      <c r="K1006" s="74"/>
      <c r="L1006" s="76" t="s">
        <v>8359</v>
      </c>
      <c r="M1006" s="74"/>
      <c r="N1006" s="76" t="s">
        <v>8366</v>
      </c>
      <c r="O1006" s="74"/>
      <c r="P1006" s="103">
        <v>369260</v>
      </c>
      <c r="Q1006" s="74"/>
      <c r="R1006" s="76" t="s">
        <v>9130</v>
      </c>
      <c r="S1006" s="74"/>
      <c r="T1006" s="77">
        <v>46191</v>
      </c>
      <c r="U1006" s="74"/>
      <c r="V1006" s="76" t="s">
        <v>8109</v>
      </c>
      <c r="W1006" s="74"/>
      <c r="X1006" s="103">
        <v>2215560</v>
      </c>
      <c r="Y1006" s="74"/>
      <c r="Z1006" s="103">
        <v>2215560</v>
      </c>
      <c r="AA1006" s="74"/>
      <c r="AB1006" s="76" t="s">
        <v>8361</v>
      </c>
      <c r="AC1006" s="74"/>
      <c r="AD1006" s="76" t="s">
        <v>8362</v>
      </c>
      <c r="AE1006" s="74"/>
      <c r="AF1006" s="76" t="s">
        <v>6128</v>
      </c>
      <c r="AG1006" s="74"/>
      <c r="AH1006" s="76" t="s">
        <v>8363</v>
      </c>
      <c r="AI1006" s="74"/>
      <c r="AJ1006" s="140">
        <v>0</v>
      </c>
      <c r="AK1006" s="140"/>
      <c r="AL1006" s="74"/>
      <c r="AM1006" s="74"/>
    </row>
    <row r="1007" spans="1:39" ht="14.1" customHeight="1">
      <c r="A1007" s="74"/>
      <c r="B1007" s="76" t="s">
        <v>1944</v>
      </c>
      <c r="C1007" s="74"/>
      <c r="D1007" s="76" t="s">
        <v>8364</v>
      </c>
      <c r="E1007" s="74"/>
      <c r="F1007" s="76" t="s">
        <v>8493</v>
      </c>
      <c r="G1007" s="74"/>
      <c r="H1007" s="103">
        <v>4</v>
      </c>
      <c r="I1007" s="74"/>
      <c r="J1007" s="103">
        <v>4</v>
      </c>
      <c r="K1007" s="74"/>
      <c r="L1007" s="76" t="s">
        <v>8359</v>
      </c>
      <c r="M1007" s="74"/>
      <c r="N1007" s="76" t="s">
        <v>8366</v>
      </c>
      <c r="O1007" s="74"/>
      <c r="P1007" s="103">
        <v>369260</v>
      </c>
      <c r="Q1007" s="74"/>
      <c r="R1007" s="76" t="s">
        <v>9130</v>
      </c>
      <c r="S1007" s="74"/>
      <c r="T1007" s="77">
        <v>46191</v>
      </c>
      <c r="U1007" s="74"/>
      <c r="V1007" s="76" t="s">
        <v>8109</v>
      </c>
      <c r="W1007" s="74"/>
      <c r="X1007" s="103">
        <v>2215560</v>
      </c>
      <c r="Y1007" s="74"/>
      <c r="Z1007" s="103">
        <v>2215560</v>
      </c>
      <c r="AA1007" s="74"/>
      <c r="AB1007" s="76" t="s">
        <v>8361</v>
      </c>
      <c r="AC1007" s="74"/>
      <c r="AD1007" s="76" t="s">
        <v>8362</v>
      </c>
      <c r="AE1007" s="74"/>
      <c r="AF1007" s="76" t="s">
        <v>6128</v>
      </c>
      <c r="AG1007" s="74"/>
      <c r="AH1007" s="76" t="s">
        <v>8363</v>
      </c>
      <c r="AI1007" s="74"/>
      <c r="AJ1007" s="140">
        <v>0</v>
      </c>
      <c r="AK1007" s="140"/>
      <c r="AL1007" s="74"/>
      <c r="AM1007" s="74"/>
    </row>
    <row r="1008" spans="1:39" ht="14.1" customHeight="1">
      <c r="A1008" s="74"/>
      <c r="B1008" s="76" t="s">
        <v>1946</v>
      </c>
      <c r="C1008" s="74"/>
      <c r="D1008" s="76" t="s">
        <v>8364</v>
      </c>
      <c r="E1008" s="74"/>
      <c r="F1008" s="76" t="s">
        <v>8454</v>
      </c>
      <c r="G1008" s="74"/>
      <c r="H1008" s="103">
        <v>12</v>
      </c>
      <c r="I1008" s="74"/>
      <c r="J1008" s="103">
        <v>12</v>
      </c>
      <c r="K1008" s="74"/>
      <c r="L1008" s="76" t="s">
        <v>8359</v>
      </c>
      <c r="M1008" s="74"/>
      <c r="N1008" s="76" t="s">
        <v>8366</v>
      </c>
      <c r="O1008" s="74"/>
      <c r="P1008" s="103">
        <v>1107780</v>
      </c>
      <c r="Q1008" s="74"/>
      <c r="R1008" s="76" t="s">
        <v>9130</v>
      </c>
      <c r="S1008" s="74"/>
      <c r="T1008" s="77">
        <v>46191</v>
      </c>
      <c r="U1008" s="74"/>
      <c r="V1008" s="76" t="s">
        <v>8109</v>
      </c>
      <c r="W1008" s="74"/>
      <c r="X1008" s="103">
        <v>2215560</v>
      </c>
      <c r="Y1008" s="74"/>
      <c r="Z1008" s="103">
        <v>2215560</v>
      </c>
      <c r="AA1008" s="74"/>
      <c r="AB1008" s="76" t="s">
        <v>8361</v>
      </c>
      <c r="AC1008" s="74"/>
      <c r="AD1008" s="76" t="s">
        <v>8362</v>
      </c>
      <c r="AE1008" s="74"/>
      <c r="AF1008" s="76" t="s">
        <v>6128</v>
      </c>
      <c r="AG1008" s="74"/>
      <c r="AH1008" s="76" t="s">
        <v>8363</v>
      </c>
      <c r="AI1008" s="74"/>
      <c r="AJ1008" s="140">
        <v>0</v>
      </c>
      <c r="AK1008" s="140"/>
      <c r="AL1008" s="74"/>
      <c r="AM1008" s="74"/>
    </row>
    <row r="1009" spans="1:39" ht="14.1" customHeight="1">
      <c r="A1009" s="74"/>
      <c r="B1009" s="76" t="s">
        <v>607</v>
      </c>
      <c r="C1009" s="74"/>
      <c r="D1009" s="76" t="s">
        <v>8369</v>
      </c>
      <c r="E1009" s="74"/>
      <c r="F1009" s="76" t="s">
        <v>8680</v>
      </c>
      <c r="G1009" s="74"/>
      <c r="H1009" s="103">
        <v>1</v>
      </c>
      <c r="I1009" s="74"/>
      <c r="J1009" s="103">
        <v>1</v>
      </c>
      <c r="K1009" s="74"/>
      <c r="L1009" s="76" t="s">
        <v>147</v>
      </c>
      <c r="M1009" s="74"/>
      <c r="N1009" s="76" t="s">
        <v>9131</v>
      </c>
      <c r="O1009" s="74"/>
      <c r="P1009" s="103">
        <v>371972.1</v>
      </c>
      <c r="Q1009" s="74"/>
      <c r="R1009" s="76" t="s">
        <v>9132</v>
      </c>
      <c r="S1009" s="74"/>
      <c r="T1009" s="77">
        <v>46188</v>
      </c>
      <c r="U1009" s="74"/>
      <c r="V1009" s="76" t="s">
        <v>8938</v>
      </c>
      <c r="W1009" s="74"/>
      <c r="X1009" s="103">
        <v>371972.1</v>
      </c>
      <c r="Y1009" s="74"/>
      <c r="Z1009" s="103">
        <v>371972.1</v>
      </c>
      <c r="AA1009" s="74"/>
      <c r="AB1009" s="76" t="s">
        <v>8361</v>
      </c>
      <c r="AC1009" s="74"/>
      <c r="AD1009" s="76" t="s">
        <v>8362</v>
      </c>
      <c r="AE1009" s="74"/>
      <c r="AF1009" s="76" t="s">
        <v>6158</v>
      </c>
      <c r="AG1009" s="74"/>
      <c r="AH1009" s="76" t="s">
        <v>8363</v>
      </c>
      <c r="AI1009" s="74"/>
      <c r="AJ1009" s="140">
        <v>0</v>
      </c>
      <c r="AK1009" s="140"/>
      <c r="AL1009" s="74"/>
      <c r="AM1009" s="74"/>
    </row>
    <row r="1010" spans="1:39" ht="14.1" customHeight="1">
      <c r="A1010" s="74"/>
      <c r="B1010" s="76" t="s">
        <v>778</v>
      </c>
      <c r="C1010" s="74"/>
      <c r="D1010" s="76" t="s">
        <v>8364</v>
      </c>
      <c r="E1010" s="74"/>
      <c r="F1010" s="76" t="s">
        <v>8644</v>
      </c>
      <c r="G1010" s="74"/>
      <c r="H1010" s="103">
        <v>1</v>
      </c>
      <c r="I1010" s="74"/>
      <c r="J1010" s="103">
        <v>4</v>
      </c>
      <c r="K1010" s="74"/>
      <c r="L1010" s="76" t="s">
        <v>22</v>
      </c>
      <c r="M1010" s="74"/>
      <c r="N1010" s="76"/>
      <c r="O1010" s="74"/>
      <c r="P1010" s="103">
        <v>641580</v>
      </c>
      <c r="Q1010" s="74"/>
      <c r="R1010" s="76" t="s">
        <v>9133</v>
      </c>
      <c r="S1010" s="74"/>
      <c r="T1010" s="77">
        <v>46188</v>
      </c>
      <c r="U1010" s="74"/>
      <c r="V1010" s="76" t="s">
        <v>8174</v>
      </c>
      <c r="W1010" s="74"/>
      <c r="X1010" s="103">
        <v>641580</v>
      </c>
      <c r="Y1010" s="74"/>
      <c r="Z1010" s="103">
        <v>641580</v>
      </c>
      <c r="AA1010" s="74"/>
      <c r="AB1010" s="76" t="s">
        <v>8361</v>
      </c>
      <c r="AC1010" s="74"/>
      <c r="AD1010" s="76" t="s">
        <v>8362</v>
      </c>
      <c r="AE1010" s="74"/>
      <c r="AF1010" s="76" t="s">
        <v>6239</v>
      </c>
      <c r="AG1010" s="74"/>
      <c r="AH1010" s="76" t="s">
        <v>8363</v>
      </c>
      <c r="AI1010" s="74"/>
      <c r="AJ1010" s="140">
        <v>0</v>
      </c>
      <c r="AK1010" s="140"/>
      <c r="AL1010" s="74"/>
      <c r="AM1010" s="74"/>
    </row>
    <row r="1011" spans="1:39" ht="14.1" customHeight="1">
      <c r="A1011" s="74"/>
      <c r="B1011" s="76" t="s">
        <v>1049</v>
      </c>
      <c r="C1011" s="74"/>
      <c r="D1011" s="76" t="s">
        <v>8364</v>
      </c>
      <c r="E1011" s="74"/>
      <c r="F1011" s="76" t="s">
        <v>9015</v>
      </c>
      <c r="G1011" s="74"/>
      <c r="H1011" s="103">
        <v>1</v>
      </c>
      <c r="I1011" s="74"/>
      <c r="J1011" s="103">
        <v>1</v>
      </c>
      <c r="K1011" s="74"/>
      <c r="L1011" s="76" t="s">
        <v>8359</v>
      </c>
      <c r="M1011" s="74"/>
      <c r="N1011" s="76" t="s">
        <v>8375</v>
      </c>
      <c r="O1011" s="74"/>
      <c r="P1011" s="103">
        <v>171772.5</v>
      </c>
      <c r="Q1011" s="74"/>
      <c r="R1011" s="76" t="s">
        <v>9134</v>
      </c>
      <c r="S1011" s="74"/>
      <c r="T1011" s="77">
        <v>46186</v>
      </c>
      <c r="U1011" s="74"/>
      <c r="V1011" s="76" t="s">
        <v>8055</v>
      </c>
      <c r="W1011" s="74"/>
      <c r="X1011" s="103">
        <v>687090</v>
      </c>
      <c r="Y1011" s="74"/>
      <c r="Z1011" s="103">
        <v>687090</v>
      </c>
      <c r="AA1011" s="74"/>
      <c r="AB1011" s="76" t="s">
        <v>8361</v>
      </c>
      <c r="AC1011" s="74"/>
      <c r="AD1011" s="76" t="s">
        <v>8362</v>
      </c>
      <c r="AE1011" s="74"/>
      <c r="AF1011" s="76" t="s">
        <v>8718</v>
      </c>
      <c r="AG1011" s="74"/>
      <c r="AH1011" s="76" t="s">
        <v>8363</v>
      </c>
      <c r="AI1011" s="74"/>
      <c r="AJ1011" s="140">
        <v>0</v>
      </c>
      <c r="AK1011" s="140"/>
      <c r="AL1011" s="74"/>
      <c r="AM1011" s="74"/>
    </row>
    <row r="1012" spans="1:39" ht="14.1" customHeight="1">
      <c r="A1012" s="74"/>
      <c r="B1012" s="76" t="s">
        <v>1091</v>
      </c>
      <c r="C1012" s="74"/>
      <c r="D1012" s="76" t="s">
        <v>8364</v>
      </c>
      <c r="E1012" s="74"/>
      <c r="F1012" s="76" t="s">
        <v>8817</v>
      </c>
      <c r="G1012" s="74"/>
      <c r="H1012" s="103">
        <v>2</v>
      </c>
      <c r="I1012" s="74"/>
      <c r="J1012" s="103">
        <v>2</v>
      </c>
      <c r="K1012" s="74"/>
      <c r="L1012" s="76" t="s">
        <v>8359</v>
      </c>
      <c r="M1012" s="74"/>
      <c r="N1012" s="76" t="s">
        <v>8375</v>
      </c>
      <c r="O1012" s="74"/>
      <c r="P1012" s="103">
        <v>343545</v>
      </c>
      <c r="Q1012" s="74"/>
      <c r="R1012" s="76" t="s">
        <v>9134</v>
      </c>
      <c r="S1012" s="74"/>
      <c r="T1012" s="77">
        <v>46186</v>
      </c>
      <c r="U1012" s="74"/>
      <c r="V1012" s="76" t="s">
        <v>8055</v>
      </c>
      <c r="W1012" s="74"/>
      <c r="X1012" s="103">
        <v>687090</v>
      </c>
      <c r="Y1012" s="74"/>
      <c r="Z1012" s="103">
        <v>687090</v>
      </c>
      <c r="AA1012" s="74"/>
      <c r="AB1012" s="76" t="s">
        <v>8361</v>
      </c>
      <c r="AC1012" s="74"/>
      <c r="AD1012" s="76" t="s">
        <v>8362</v>
      </c>
      <c r="AE1012" s="74"/>
      <c r="AF1012" s="76" t="s">
        <v>8718</v>
      </c>
      <c r="AG1012" s="74"/>
      <c r="AH1012" s="76" t="s">
        <v>8363</v>
      </c>
      <c r="AI1012" s="74"/>
      <c r="AJ1012" s="140">
        <v>0</v>
      </c>
      <c r="AK1012" s="140"/>
      <c r="AL1012" s="74"/>
      <c r="AM1012" s="74"/>
    </row>
    <row r="1013" spans="1:39" ht="14.1" customHeight="1">
      <c r="A1013" s="74"/>
      <c r="B1013" s="76" t="s">
        <v>1602</v>
      </c>
      <c r="C1013" s="74"/>
      <c r="D1013" s="76" t="s">
        <v>8364</v>
      </c>
      <c r="E1013" s="74"/>
      <c r="F1013" s="76" t="s">
        <v>9135</v>
      </c>
      <c r="G1013" s="74"/>
      <c r="H1013" s="103">
        <v>3</v>
      </c>
      <c r="I1013" s="74"/>
      <c r="J1013" s="103">
        <v>3</v>
      </c>
      <c r="K1013" s="74"/>
      <c r="L1013" s="76" t="s">
        <v>8359</v>
      </c>
      <c r="M1013" s="74"/>
      <c r="N1013" s="76"/>
      <c r="O1013" s="74"/>
      <c r="P1013" s="103">
        <v>228105</v>
      </c>
      <c r="Q1013" s="74"/>
      <c r="R1013" s="76" t="s">
        <v>9136</v>
      </c>
      <c r="S1013" s="74"/>
      <c r="T1013" s="77">
        <v>46193</v>
      </c>
      <c r="U1013" s="74"/>
      <c r="V1013" s="76" t="s">
        <v>8255</v>
      </c>
      <c r="W1013" s="74"/>
      <c r="X1013" s="103">
        <v>228105</v>
      </c>
      <c r="Y1013" s="74"/>
      <c r="Z1013" s="103">
        <v>228105</v>
      </c>
      <c r="AA1013" s="74"/>
      <c r="AB1013" s="76" t="s">
        <v>8361</v>
      </c>
      <c r="AC1013" s="74"/>
      <c r="AD1013" s="76" t="s">
        <v>8362</v>
      </c>
      <c r="AE1013" s="74"/>
      <c r="AF1013" s="76" t="s">
        <v>6134</v>
      </c>
      <c r="AG1013" s="74"/>
      <c r="AH1013" s="76" t="s">
        <v>8363</v>
      </c>
      <c r="AI1013" s="74"/>
      <c r="AJ1013" s="140">
        <v>0</v>
      </c>
      <c r="AK1013" s="140"/>
      <c r="AL1013" s="74"/>
      <c r="AM1013" s="74"/>
    </row>
    <row r="1014" spans="1:39" ht="14.1" customHeight="1">
      <c r="A1014" s="74"/>
      <c r="B1014" s="76" t="s">
        <v>1000</v>
      </c>
      <c r="C1014" s="74"/>
      <c r="D1014" s="76" t="s">
        <v>8364</v>
      </c>
      <c r="E1014" s="74"/>
      <c r="F1014" s="76" t="s">
        <v>8816</v>
      </c>
      <c r="G1014" s="74"/>
      <c r="H1014" s="103">
        <v>1</v>
      </c>
      <c r="I1014" s="74"/>
      <c r="J1014" s="103">
        <v>1</v>
      </c>
      <c r="K1014" s="74"/>
      <c r="L1014" s="76" t="s">
        <v>8359</v>
      </c>
      <c r="M1014" s="74"/>
      <c r="N1014" s="76" t="s">
        <v>8375</v>
      </c>
      <c r="O1014" s="74"/>
      <c r="P1014" s="103">
        <v>171772.5</v>
      </c>
      <c r="Q1014" s="74"/>
      <c r="R1014" s="76" t="s">
        <v>9134</v>
      </c>
      <c r="S1014" s="74"/>
      <c r="T1014" s="77">
        <v>46186</v>
      </c>
      <c r="U1014" s="74"/>
      <c r="V1014" s="76" t="s">
        <v>8055</v>
      </c>
      <c r="W1014" s="74"/>
      <c r="X1014" s="103">
        <v>687090</v>
      </c>
      <c r="Y1014" s="74"/>
      <c r="Z1014" s="103">
        <v>687090</v>
      </c>
      <c r="AA1014" s="74"/>
      <c r="AB1014" s="76" t="s">
        <v>8361</v>
      </c>
      <c r="AC1014" s="74"/>
      <c r="AD1014" s="76" t="s">
        <v>8362</v>
      </c>
      <c r="AE1014" s="74"/>
      <c r="AF1014" s="76" t="s">
        <v>8718</v>
      </c>
      <c r="AG1014" s="74"/>
      <c r="AH1014" s="76" t="s">
        <v>8363</v>
      </c>
      <c r="AI1014" s="74"/>
      <c r="AJ1014" s="140">
        <v>0</v>
      </c>
      <c r="AK1014" s="140"/>
      <c r="AL1014" s="74"/>
      <c r="AM1014" s="74"/>
    </row>
    <row r="1015" spans="1:39" ht="23.1" customHeight="1">
      <c r="A1015" s="74"/>
      <c r="B1015" s="76" t="s">
        <v>765</v>
      </c>
      <c r="C1015" s="74"/>
      <c r="D1015" s="76" t="s">
        <v>8387</v>
      </c>
      <c r="E1015" s="74"/>
      <c r="F1015" s="76" t="s">
        <v>8604</v>
      </c>
      <c r="G1015" s="74"/>
      <c r="H1015" s="103">
        <v>3</v>
      </c>
      <c r="I1015" s="74"/>
      <c r="J1015" s="103">
        <v>3</v>
      </c>
      <c r="K1015" s="74"/>
      <c r="L1015" s="76" t="s">
        <v>147</v>
      </c>
      <c r="M1015" s="74"/>
      <c r="N1015" s="76" t="s">
        <v>8740</v>
      </c>
      <c r="O1015" s="74"/>
      <c r="P1015" s="103">
        <v>792262.5</v>
      </c>
      <c r="Q1015" s="74"/>
      <c r="R1015" s="76" t="s">
        <v>9137</v>
      </c>
      <c r="S1015" s="74"/>
      <c r="T1015" s="77">
        <v>46188</v>
      </c>
      <c r="U1015" s="74"/>
      <c r="V1015" s="76" t="s">
        <v>9138</v>
      </c>
      <c r="W1015" s="74"/>
      <c r="X1015" s="103">
        <v>792262.5</v>
      </c>
      <c r="Y1015" s="74"/>
      <c r="Z1015" s="103">
        <v>792262.5</v>
      </c>
      <c r="AA1015" s="74"/>
      <c r="AB1015" s="76" t="s">
        <v>8361</v>
      </c>
      <c r="AC1015" s="74"/>
      <c r="AD1015" s="76" t="s">
        <v>8362</v>
      </c>
      <c r="AE1015" s="74"/>
      <c r="AF1015" s="76" t="s">
        <v>6239</v>
      </c>
      <c r="AG1015" s="74"/>
      <c r="AH1015" s="76" t="s">
        <v>8363</v>
      </c>
      <c r="AI1015" s="74"/>
      <c r="AJ1015" s="140">
        <v>0</v>
      </c>
      <c r="AK1015" s="140"/>
      <c r="AL1015" s="74"/>
      <c r="AM1015" s="74"/>
    </row>
    <row r="1016" spans="1:39" ht="23.1" customHeight="1">
      <c r="A1016" s="74"/>
      <c r="B1016" s="76" t="s">
        <v>684</v>
      </c>
      <c r="C1016" s="74"/>
      <c r="D1016" s="76" t="s">
        <v>8387</v>
      </c>
      <c r="E1016" s="74"/>
      <c r="F1016" s="76" t="s">
        <v>8516</v>
      </c>
      <c r="G1016" s="74"/>
      <c r="H1016" s="103">
        <v>1</v>
      </c>
      <c r="I1016" s="74"/>
      <c r="J1016" s="103">
        <v>4</v>
      </c>
      <c r="K1016" s="74"/>
      <c r="L1016" s="76" t="s">
        <v>22</v>
      </c>
      <c r="M1016" s="74"/>
      <c r="N1016" s="76" t="s">
        <v>8419</v>
      </c>
      <c r="O1016" s="74"/>
      <c r="P1016" s="103">
        <v>283790</v>
      </c>
      <c r="Q1016" s="74"/>
      <c r="R1016" s="76" t="s">
        <v>9139</v>
      </c>
      <c r="S1016" s="74"/>
      <c r="T1016" s="77">
        <v>46191</v>
      </c>
      <c r="U1016" s="74"/>
      <c r="V1016" s="76" t="s">
        <v>8111</v>
      </c>
      <c r="W1016" s="74"/>
      <c r="X1016" s="103">
        <v>638527.5</v>
      </c>
      <c r="Y1016" s="74"/>
      <c r="Z1016" s="103">
        <v>638527.5</v>
      </c>
      <c r="AA1016" s="74"/>
      <c r="AB1016" s="76" t="s">
        <v>8361</v>
      </c>
      <c r="AC1016" s="74"/>
      <c r="AD1016" s="76" t="s">
        <v>8362</v>
      </c>
      <c r="AE1016" s="74"/>
      <c r="AF1016" s="76" t="s">
        <v>6128</v>
      </c>
      <c r="AG1016" s="74"/>
      <c r="AH1016" s="76" t="s">
        <v>8363</v>
      </c>
      <c r="AI1016" s="74"/>
      <c r="AJ1016" s="140">
        <v>0</v>
      </c>
      <c r="AK1016" s="140"/>
      <c r="AL1016" s="74"/>
      <c r="AM1016" s="74"/>
    </row>
    <row r="1017" spans="1:39" ht="23.1" customHeight="1">
      <c r="A1017" s="74"/>
      <c r="B1017" s="76" t="s">
        <v>700</v>
      </c>
      <c r="C1017" s="74"/>
      <c r="D1017" s="76" t="s">
        <v>8387</v>
      </c>
      <c r="E1017" s="74"/>
      <c r="F1017" s="76" t="s">
        <v>9140</v>
      </c>
      <c r="G1017" s="74"/>
      <c r="H1017" s="103">
        <v>2</v>
      </c>
      <c r="I1017" s="74"/>
      <c r="J1017" s="103">
        <v>2</v>
      </c>
      <c r="K1017" s="74"/>
      <c r="L1017" s="76" t="s">
        <v>8359</v>
      </c>
      <c r="M1017" s="74"/>
      <c r="N1017" s="76" t="s">
        <v>8419</v>
      </c>
      <c r="O1017" s="74"/>
      <c r="P1017" s="103">
        <v>141895</v>
      </c>
      <c r="Q1017" s="74"/>
      <c r="R1017" s="76" t="s">
        <v>9139</v>
      </c>
      <c r="S1017" s="74"/>
      <c r="T1017" s="77">
        <v>46191</v>
      </c>
      <c r="U1017" s="74"/>
      <c r="V1017" s="76" t="s">
        <v>8111</v>
      </c>
      <c r="W1017" s="74"/>
      <c r="X1017" s="103">
        <v>638527.5</v>
      </c>
      <c r="Y1017" s="74"/>
      <c r="Z1017" s="103">
        <v>638527.5</v>
      </c>
      <c r="AA1017" s="74"/>
      <c r="AB1017" s="76" t="s">
        <v>8361</v>
      </c>
      <c r="AC1017" s="74"/>
      <c r="AD1017" s="76" t="s">
        <v>8362</v>
      </c>
      <c r="AE1017" s="74"/>
      <c r="AF1017" s="76" t="s">
        <v>6128</v>
      </c>
      <c r="AG1017" s="74"/>
      <c r="AH1017" s="76" t="s">
        <v>8363</v>
      </c>
      <c r="AI1017" s="74"/>
      <c r="AJ1017" s="140">
        <v>0</v>
      </c>
      <c r="AK1017" s="140"/>
      <c r="AL1017" s="74"/>
      <c r="AM1017" s="74"/>
    </row>
    <row r="1018" spans="1:39" ht="23.1" customHeight="1">
      <c r="A1018" s="74"/>
      <c r="B1018" s="76" t="s">
        <v>708</v>
      </c>
      <c r="C1018" s="74"/>
      <c r="D1018" s="76" t="s">
        <v>8387</v>
      </c>
      <c r="E1018" s="74"/>
      <c r="F1018" s="76" t="s">
        <v>8519</v>
      </c>
      <c r="G1018" s="74"/>
      <c r="H1018" s="103">
        <v>2</v>
      </c>
      <c r="I1018" s="74"/>
      <c r="J1018" s="103">
        <v>2</v>
      </c>
      <c r="K1018" s="74"/>
      <c r="L1018" s="76" t="s">
        <v>8359</v>
      </c>
      <c r="M1018" s="74"/>
      <c r="N1018" s="76" t="s">
        <v>8419</v>
      </c>
      <c r="O1018" s="74"/>
      <c r="P1018" s="103">
        <v>141895</v>
      </c>
      <c r="Q1018" s="74"/>
      <c r="R1018" s="76" t="s">
        <v>9139</v>
      </c>
      <c r="S1018" s="74"/>
      <c r="T1018" s="77">
        <v>46191</v>
      </c>
      <c r="U1018" s="74"/>
      <c r="V1018" s="76" t="s">
        <v>8111</v>
      </c>
      <c r="W1018" s="74"/>
      <c r="X1018" s="103">
        <v>638527.5</v>
      </c>
      <c r="Y1018" s="74"/>
      <c r="Z1018" s="103">
        <v>638527.5</v>
      </c>
      <c r="AA1018" s="74"/>
      <c r="AB1018" s="76" t="s">
        <v>8361</v>
      </c>
      <c r="AC1018" s="74"/>
      <c r="AD1018" s="76" t="s">
        <v>8362</v>
      </c>
      <c r="AE1018" s="74"/>
      <c r="AF1018" s="76" t="s">
        <v>6128</v>
      </c>
      <c r="AG1018" s="74"/>
      <c r="AH1018" s="76" t="s">
        <v>8363</v>
      </c>
      <c r="AI1018" s="74"/>
      <c r="AJ1018" s="140">
        <v>0</v>
      </c>
      <c r="AK1018" s="140"/>
      <c r="AL1018" s="74"/>
      <c r="AM1018" s="74"/>
    </row>
    <row r="1019" spans="1:39" ht="14.1" customHeight="1">
      <c r="A1019" s="74"/>
      <c r="B1019" s="76" t="s">
        <v>544</v>
      </c>
      <c r="C1019" s="74"/>
      <c r="D1019" s="76" t="s">
        <v>8369</v>
      </c>
      <c r="E1019" s="74"/>
      <c r="F1019" s="76" t="s">
        <v>9141</v>
      </c>
      <c r="G1019" s="74"/>
      <c r="H1019" s="103">
        <v>2</v>
      </c>
      <c r="I1019" s="74"/>
      <c r="J1019" s="103">
        <v>2</v>
      </c>
      <c r="K1019" s="74"/>
      <c r="L1019" s="76" t="s">
        <v>8359</v>
      </c>
      <c r="M1019" s="74"/>
      <c r="N1019" s="76"/>
      <c r="O1019" s="74"/>
      <c r="P1019" s="103">
        <v>192868.05</v>
      </c>
      <c r="Q1019" s="74"/>
      <c r="R1019" s="76" t="s">
        <v>9142</v>
      </c>
      <c r="S1019" s="74"/>
      <c r="T1019" s="77">
        <v>46193</v>
      </c>
      <c r="U1019" s="74"/>
      <c r="V1019" s="76" t="s">
        <v>8254</v>
      </c>
      <c r="W1019" s="74"/>
      <c r="X1019" s="103">
        <v>192868.05</v>
      </c>
      <c r="Y1019" s="74"/>
      <c r="Z1019" s="103">
        <v>192868.05</v>
      </c>
      <c r="AA1019" s="74"/>
      <c r="AB1019" s="76" t="s">
        <v>8361</v>
      </c>
      <c r="AC1019" s="74"/>
      <c r="AD1019" s="76" t="s">
        <v>8362</v>
      </c>
      <c r="AE1019" s="74"/>
      <c r="AF1019" s="76" t="s">
        <v>6124</v>
      </c>
      <c r="AG1019" s="74"/>
      <c r="AH1019" s="76" t="s">
        <v>8363</v>
      </c>
      <c r="AI1019" s="74"/>
      <c r="AJ1019" s="140">
        <v>0</v>
      </c>
      <c r="AK1019" s="140"/>
      <c r="AL1019" s="74"/>
      <c r="AM1019" s="74"/>
    </row>
    <row r="1020" spans="1:39" ht="14.1" customHeight="1">
      <c r="A1020" s="74"/>
      <c r="B1020" s="76" t="s">
        <v>1755</v>
      </c>
      <c r="C1020" s="74"/>
      <c r="D1020" s="76" t="s">
        <v>8364</v>
      </c>
      <c r="E1020" s="74"/>
      <c r="F1020" s="76" t="s">
        <v>8555</v>
      </c>
      <c r="G1020" s="74"/>
      <c r="H1020" s="103">
        <v>8</v>
      </c>
      <c r="I1020" s="74"/>
      <c r="J1020" s="103">
        <v>8</v>
      </c>
      <c r="K1020" s="74"/>
      <c r="L1020" s="76" t="s">
        <v>8359</v>
      </c>
      <c r="M1020" s="74"/>
      <c r="N1020" s="76" t="s">
        <v>8462</v>
      </c>
      <c r="O1020" s="74"/>
      <c r="P1020" s="103">
        <v>738520</v>
      </c>
      <c r="Q1020" s="74"/>
      <c r="R1020" s="76" t="s">
        <v>9143</v>
      </c>
      <c r="S1020" s="74"/>
      <c r="T1020" s="77">
        <v>46188</v>
      </c>
      <c r="U1020" s="74"/>
      <c r="V1020" s="76" t="s">
        <v>8246</v>
      </c>
      <c r="W1020" s="74"/>
      <c r="X1020" s="103">
        <v>1107780</v>
      </c>
      <c r="Y1020" s="74"/>
      <c r="Z1020" s="103">
        <v>1107780</v>
      </c>
      <c r="AA1020" s="74"/>
      <c r="AB1020" s="76" t="s">
        <v>8361</v>
      </c>
      <c r="AC1020" s="74"/>
      <c r="AD1020" s="76" t="s">
        <v>8362</v>
      </c>
      <c r="AE1020" s="74"/>
      <c r="AF1020" s="76" t="s">
        <v>6175</v>
      </c>
      <c r="AG1020" s="74"/>
      <c r="AH1020" s="76" t="s">
        <v>8363</v>
      </c>
      <c r="AI1020" s="74"/>
      <c r="AJ1020" s="140">
        <v>0</v>
      </c>
      <c r="AK1020" s="140"/>
      <c r="AL1020" s="74"/>
      <c r="AM1020" s="74"/>
    </row>
    <row r="1021" spans="1:39" ht="14.1" customHeight="1">
      <c r="A1021" s="74"/>
      <c r="B1021" s="76" t="s">
        <v>1117</v>
      </c>
      <c r="C1021" s="74"/>
      <c r="D1021" s="76" t="s">
        <v>8364</v>
      </c>
      <c r="E1021" s="74"/>
      <c r="F1021" s="76" t="s">
        <v>8374</v>
      </c>
      <c r="G1021" s="74"/>
      <c r="H1021" s="103">
        <v>1</v>
      </c>
      <c r="I1021" s="74"/>
      <c r="J1021" s="103">
        <v>4</v>
      </c>
      <c r="K1021" s="74"/>
      <c r="L1021" s="76" t="s">
        <v>22</v>
      </c>
      <c r="M1021" s="74"/>
      <c r="N1021" s="76" t="s">
        <v>8392</v>
      </c>
      <c r="O1021" s="74"/>
      <c r="P1021" s="103">
        <v>687090</v>
      </c>
      <c r="Q1021" s="74"/>
      <c r="R1021" s="76" t="s">
        <v>9144</v>
      </c>
      <c r="S1021" s="74"/>
      <c r="T1021" s="77">
        <v>46186</v>
      </c>
      <c r="U1021" s="74"/>
      <c r="V1021" s="76" t="s">
        <v>8296</v>
      </c>
      <c r="W1021" s="74"/>
      <c r="X1021" s="103">
        <v>1497390</v>
      </c>
      <c r="Y1021" s="74"/>
      <c r="Z1021" s="103">
        <v>1497390</v>
      </c>
      <c r="AA1021" s="74"/>
      <c r="AB1021" s="76" t="s">
        <v>8361</v>
      </c>
      <c r="AC1021" s="74"/>
      <c r="AD1021" s="76" t="s">
        <v>8362</v>
      </c>
      <c r="AE1021" s="74"/>
      <c r="AF1021" s="76" t="s">
        <v>6287</v>
      </c>
      <c r="AG1021" s="74"/>
      <c r="AH1021" s="76" t="s">
        <v>8363</v>
      </c>
      <c r="AI1021" s="74"/>
      <c r="AJ1021" s="140">
        <v>0</v>
      </c>
      <c r="AK1021" s="140"/>
      <c r="AL1021" s="74"/>
      <c r="AM1021" s="74"/>
    </row>
    <row r="1022" spans="1:39" ht="23.1" customHeight="1">
      <c r="A1022" s="74"/>
      <c r="B1022" s="76" t="s">
        <v>724</v>
      </c>
      <c r="C1022" s="74"/>
      <c r="D1022" s="76" t="s">
        <v>8387</v>
      </c>
      <c r="E1022" s="74"/>
      <c r="F1022" s="76" t="s">
        <v>9145</v>
      </c>
      <c r="G1022" s="74"/>
      <c r="H1022" s="103">
        <v>2</v>
      </c>
      <c r="I1022" s="74"/>
      <c r="J1022" s="103">
        <v>2</v>
      </c>
      <c r="K1022" s="74"/>
      <c r="L1022" s="76" t="s">
        <v>8359</v>
      </c>
      <c r="M1022" s="74"/>
      <c r="N1022" s="76" t="s">
        <v>8458</v>
      </c>
      <c r="O1022" s="74"/>
      <c r="P1022" s="103">
        <v>141895</v>
      </c>
      <c r="Q1022" s="74"/>
      <c r="R1022" s="76" t="s">
        <v>9146</v>
      </c>
      <c r="S1022" s="74"/>
      <c r="T1022" s="77">
        <v>46191</v>
      </c>
      <c r="U1022" s="74"/>
      <c r="V1022" s="76" t="s">
        <v>8261</v>
      </c>
      <c r="W1022" s="74"/>
      <c r="X1022" s="103">
        <v>670070</v>
      </c>
      <c r="Y1022" s="74"/>
      <c r="Z1022" s="103">
        <v>670070</v>
      </c>
      <c r="AA1022" s="74"/>
      <c r="AB1022" s="76" t="s">
        <v>8361</v>
      </c>
      <c r="AC1022" s="74"/>
      <c r="AD1022" s="76" t="s">
        <v>8362</v>
      </c>
      <c r="AE1022" s="74"/>
      <c r="AF1022" s="76" t="s">
        <v>6196</v>
      </c>
      <c r="AG1022" s="74"/>
      <c r="AH1022" s="76" t="s">
        <v>8363</v>
      </c>
      <c r="AI1022" s="74"/>
      <c r="AJ1022" s="140">
        <v>0</v>
      </c>
      <c r="AK1022" s="140"/>
      <c r="AL1022" s="74"/>
      <c r="AM1022" s="74"/>
    </row>
    <row r="1023" spans="1:39" ht="0.95" customHeight="1">
      <c r="A1023" s="74"/>
      <c r="B1023" s="141"/>
      <c r="C1023" s="141"/>
      <c r="D1023" s="141"/>
      <c r="E1023" s="141"/>
      <c r="F1023" s="141"/>
      <c r="G1023" s="141"/>
      <c r="H1023" s="141"/>
      <c r="I1023" s="141"/>
      <c r="J1023" s="141"/>
      <c r="K1023" s="141"/>
      <c r="L1023" s="141"/>
      <c r="M1023" s="141"/>
      <c r="N1023" s="141"/>
      <c r="O1023" s="141"/>
      <c r="P1023" s="141"/>
      <c r="Q1023" s="141"/>
      <c r="R1023" s="141"/>
      <c r="S1023" s="141"/>
      <c r="T1023" s="141"/>
      <c r="U1023" s="141"/>
      <c r="V1023" s="141"/>
      <c r="W1023" s="141"/>
      <c r="X1023" s="141"/>
      <c r="Y1023" s="141"/>
      <c r="Z1023" s="141"/>
      <c r="AA1023" s="141"/>
      <c r="AB1023" s="141"/>
      <c r="AC1023" s="141"/>
      <c r="AD1023" s="141"/>
      <c r="AE1023" s="141"/>
      <c r="AF1023" s="141"/>
      <c r="AG1023" s="141"/>
      <c r="AH1023" s="141"/>
      <c r="AI1023" s="141"/>
      <c r="AJ1023" s="141"/>
      <c r="AK1023" s="141"/>
      <c r="AL1023" s="141"/>
      <c r="AM1023" s="74"/>
    </row>
    <row r="1024" spans="1:39" ht="12.95" customHeight="1">
      <c r="A1024" s="74"/>
      <c r="B1024" s="142" t="s">
        <v>8411</v>
      </c>
      <c r="C1024" s="142"/>
      <c r="D1024" s="142"/>
      <c r="E1024" s="142"/>
      <c r="F1024" s="142"/>
      <c r="G1024" s="142"/>
      <c r="H1024" s="142"/>
      <c r="I1024" s="142"/>
      <c r="J1024" s="142"/>
      <c r="K1024" s="142"/>
      <c r="L1024" s="142"/>
      <c r="M1024" s="142"/>
      <c r="N1024" s="142"/>
      <c r="O1024" s="142"/>
      <c r="P1024" s="142"/>
      <c r="Q1024" s="142"/>
      <c r="R1024" s="142"/>
      <c r="S1024" s="142"/>
      <c r="T1024" s="142"/>
      <c r="U1024" s="142"/>
      <c r="V1024" s="142"/>
      <c r="W1024" s="142"/>
      <c r="X1024" s="142"/>
      <c r="Y1024" s="142"/>
      <c r="Z1024" s="142"/>
      <c r="AA1024" s="142"/>
      <c r="AB1024" s="142"/>
      <c r="AC1024" s="142"/>
      <c r="AD1024" s="142"/>
      <c r="AE1024" s="142"/>
      <c r="AF1024" s="142"/>
      <c r="AG1024" s="142"/>
      <c r="AH1024" s="142"/>
      <c r="AI1024" s="142"/>
      <c r="AJ1024" s="142"/>
      <c r="AK1024" s="142"/>
      <c r="AL1024" s="142"/>
      <c r="AM1024" s="74"/>
    </row>
    <row r="1025" spans="1:39" ht="12.95" customHeight="1">
      <c r="A1025" s="74"/>
      <c r="B1025" s="142"/>
      <c r="C1025" s="142"/>
      <c r="D1025" s="142"/>
      <c r="E1025" s="142"/>
      <c r="F1025" s="142"/>
      <c r="G1025" s="142"/>
      <c r="H1025" s="142"/>
      <c r="I1025" s="142"/>
      <c r="J1025" s="142"/>
      <c r="K1025" s="142"/>
      <c r="L1025" s="142"/>
      <c r="M1025" s="142"/>
      <c r="N1025" s="142"/>
      <c r="O1025" s="142"/>
      <c r="P1025" s="142"/>
      <c r="Q1025" s="142"/>
      <c r="R1025" s="142"/>
      <c r="S1025" s="142"/>
      <c r="T1025" s="142"/>
      <c r="U1025" s="142"/>
      <c r="V1025" s="142"/>
      <c r="W1025" s="142"/>
      <c r="X1025" s="142"/>
      <c r="Y1025" s="142"/>
      <c r="Z1025" s="142"/>
      <c r="AA1025" s="142"/>
      <c r="AB1025" s="142"/>
      <c r="AC1025" s="142"/>
      <c r="AD1025" s="142"/>
      <c r="AE1025" s="142"/>
      <c r="AF1025" s="142"/>
      <c r="AG1025" s="142"/>
      <c r="AH1025" s="142"/>
      <c r="AI1025" s="142"/>
      <c r="AJ1025" s="142"/>
      <c r="AK1025" s="142"/>
      <c r="AL1025" s="142"/>
      <c r="AM1025" s="74"/>
    </row>
    <row r="1026" spans="1:39" ht="12.95" customHeight="1">
      <c r="A1026" s="74"/>
      <c r="B1026" s="143" t="s">
        <v>8412</v>
      </c>
      <c r="C1026" s="143"/>
      <c r="D1026" s="143"/>
      <c r="E1026" s="143"/>
      <c r="F1026" s="143"/>
      <c r="G1026" s="143"/>
      <c r="H1026" s="143"/>
      <c r="I1026" s="143"/>
      <c r="J1026" s="143"/>
      <c r="K1026" s="143"/>
      <c r="L1026" s="143"/>
      <c r="M1026" s="143"/>
      <c r="N1026" s="143"/>
      <c r="O1026" s="143"/>
      <c r="P1026" s="143"/>
      <c r="Q1026" s="143"/>
      <c r="R1026" s="143"/>
      <c r="S1026" s="143"/>
      <c r="T1026" s="143"/>
      <c r="U1026" s="143"/>
      <c r="V1026" s="143"/>
      <c r="W1026" s="143"/>
      <c r="X1026" s="143"/>
      <c r="Y1026" s="143"/>
      <c r="Z1026" s="143"/>
      <c r="AA1026" s="143"/>
      <c r="AB1026" s="143"/>
      <c r="AC1026" s="143"/>
      <c r="AD1026" s="143"/>
      <c r="AE1026" s="143"/>
      <c r="AF1026" s="143"/>
      <c r="AG1026" s="143"/>
      <c r="AH1026" s="143"/>
      <c r="AI1026" s="143"/>
      <c r="AJ1026" s="143"/>
      <c r="AK1026" s="143"/>
      <c r="AL1026" s="143"/>
      <c r="AM1026" s="74"/>
    </row>
    <row r="1027" spans="1:39" ht="12.95" customHeight="1">
      <c r="A1027" s="74"/>
      <c r="B1027" s="144" t="s">
        <v>9147</v>
      </c>
      <c r="C1027" s="144"/>
      <c r="D1027" s="144"/>
      <c r="E1027" s="144"/>
      <c r="F1027" s="144"/>
      <c r="G1027" s="144"/>
      <c r="H1027" s="144"/>
      <c r="I1027" s="144"/>
      <c r="J1027" s="144"/>
      <c r="K1027" s="144"/>
      <c r="L1027" s="144"/>
      <c r="M1027" s="144"/>
      <c r="N1027" s="144"/>
      <c r="O1027" s="144"/>
      <c r="P1027" s="144"/>
      <c r="Q1027" s="144"/>
      <c r="R1027" s="144"/>
      <c r="S1027" s="144"/>
      <c r="T1027" s="144"/>
      <c r="U1027" s="144"/>
      <c r="V1027" s="144"/>
      <c r="W1027" s="144"/>
      <c r="X1027" s="144"/>
      <c r="Y1027" s="144"/>
      <c r="Z1027" s="144"/>
      <c r="AA1027" s="144"/>
      <c r="AB1027" s="144"/>
      <c r="AC1027" s="144"/>
      <c r="AD1027" s="144"/>
      <c r="AE1027" s="144"/>
      <c r="AF1027" s="144"/>
      <c r="AG1027" s="144"/>
      <c r="AH1027" s="144"/>
      <c r="AI1027" s="144"/>
      <c r="AJ1027" s="144"/>
      <c r="AK1027" s="143" t="s">
        <v>8414</v>
      </c>
      <c r="AL1027" s="143"/>
      <c r="AM1027" s="74"/>
    </row>
    <row r="1028" spans="1:39" ht="17.100000000000001" customHeight="1">
      <c r="A1028" s="74"/>
      <c r="B1028" s="135" t="s">
        <v>8339</v>
      </c>
      <c r="C1028" s="135"/>
      <c r="D1028" s="135"/>
      <c r="E1028" s="135"/>
      <c r="F1028" s="135"/>
      <c r="G1028" s="135"/>
      <c r="H1028" s="135"/>
      <c r="I1028" s="135"/>
      <c r="J1028" s="135"/>
      <c r="K1028" s="135"/>
      <c r="L1028" s="135"/>
      <c r="M1028" s="135"/>
      <c r="N1028" s="135"/>
      <c r="O1028" s="135"/>
      <c r="P1028" s="135"/>
      <c r="Q1028" s="135"/>
      <c r="R1028" s="135"/>
      <c r="S1028" s="135"/>
      <c r="T1028" s="135"/>
      <c r="U1028" s="135"/>
      <c r="V1028" s="135"/>
      <c r="W1028" s="135"/>
      <c r="X1028" s="135"/>
      <c r="Y1028" s="135"/>
      <c r="Z1028" s="135"/>
      <c r="AA1028" s="135"/>
      <c r="AB1028" s="135"/>
      <c r="AC1028" s="135"/>
      <c r="AD1028" s="135"/>
      <c r="AE1028" s="135"/>
      <c r="AF1028" s="135"/>
      <c r="AG1028" s="135"/>
      <c r="AH1028" s="135"/>
      <c r="AI1028" s="135"/>
      <c r="AJ1028" s="135"/>
      <c r="AK1028" s="135"/>
      <c r="AL1028" s="135"/>
      <c r="AM1028" s="74"/>
    </row>
    <row r="1029" spans="1:39" ht="23.1" customHeight="1">
      <c r="A1029" s="74"/>
      <c r="B1029" s="136" t="s">
        <v>8340</v>
      </c>
      <c r="C1029" s="136"/>
      <c r="D1029" s="136"/>
      <c r="E1029" s="136"/>
      <c r="F1029" s="136"/>
      <c r="G1029" s="136"/>
      <c r="H1029" s="136"/>
      <c r="I1029" s="136"/>
      <c r="J1029" s="136"/>
      <c r="K1029" s="136"/>
      <c r="L1029" s="136"/>
      <c r="M1029" s="136"/>
      <c r="N1029" s="136"/>
      <c r="O1029" s="136"/>
      <c r="P1029" s="136"/>
      <c r="Q1029" s="136"/>
      <c r="R1029" s="136"/>
      <c r="S1029" s="136"/>
      <c r="T1029" s="136"/>
      <c r="U1029" s="136"/>
      <c r="V1029" s="136"/>
      <c r="W1029" s="136"/>
      <c r="X1029" s="136"/>
      <c r="Y1029" s="136"/>
      <c r="Z1029" s="136"/>
      <c r="AA1029" s="136"/>
      <c r="AB1029" s="136"/>
      <c r="AC1029" s="136"/>
      <c r="AD1029" s="136"/>
      <c r="AE1029" s="136"/>
      <c r="AF1029" s="136"/>
      <c r="AG1029" s="136"/>
      <c r="AH1029" s="136"/>
      <c r="AI1029" s="136"/>
      <c r="AJ1029" s="136"/>
      <c r="AK1029" s="136"/>
      <c r="AL1029" s="136"/>
      <c r="AM1029" s="74"/>
    </row>
    <row r="1030" spans="1:39" ht="15.95" customHeight="1">
      <c r="A1030" s="74"/>
      <c r="B1030" s="137" t="s">
        <v>8341</v>
      </c>
      <c r="C1030" s="137"/>
      <c r="D1030" s="137"/>
      <c r="E1030" s="137"/>
      <c r="F1030" s="137"/>
      <c r="G1030" s="137"/>
      <c r="H1030" s="137"/>
      <c r="I1030" s="137"/>
      <c r="J1030" s="137"/>
      <c r="K1030" s="137"/>
      <c r="L1030" s="137"/>
      <c r="M1030" s="137"/>
      <c r="N1030" s="137"/>
      <c r="O1030" s="137"/>
      <c r="P1030" s="137"/>
      <c r="Q1030" s="137"/>
      <c r="R1030" s="137"/>
      <c r="S1030" s="137"/>
      <c r="T1030" s="137"/>
      <c r="U1030" s="137"/>
      <c r="V1030" s="137"/>
      <c r="W1030" s="137"/>
      <c r="X1030" s="137"/>
      <c r="Y1030" s="137"/>
      <c r="Z1030" s="137"/>
      <c r="AA1030" s="137"/>
      <c r="AB1030" s="137"/>
      <c r="AC1030" s="137"/>
      <c r="AD1030" s="137"/>
      <c r="AE1030" s="137"/>
      <c r="AF1030" s="137"/>
      <c r="AG1030" s="137"/>
      <c r="AH1030" s="137"/>
      <c r="AI1030" s="137"/>
      <c r="AJ1030" s="137"/>
      <c r="AK1030" s="137"/>
      <c r="AL1030" s="137"/>
      <c r="AM1030" s="74"/>
    </row>
    <row r="1031" spans="1:39" ht="12" customHeight="1">
      <c r="A1031" s="74"/>
      <c r="B1031" s="138" t="s">
        <v>8342</v>
      </c>
      <c r="C1031" s="138"/>
      <c r="D1031" s="138"/>
      <c r="E1031" s="138"/>
      <c r="F1031" s="138"/>
      <c r="G1031" s="138"/>
      <c r="H1031" s="138"/>
      <c r="I1031" s="138"/>
      <c r="J1031" s="138"/>
      <c r="K1031" s="138"/>
      <c r="L1031" s="138"/>
      <c r="M1031" s="138"/>
      <c r="N1031" s="138"/>
      <c r="O1031" s="138"/>
      <c r="P1031" s="138"/>
      <c r="Q1031" s="138"/>
      <c r="R1031" s="138"/>
      <c r="S1031" s="138"/>
      <c r="T1031" s="138"/>
      <c r="U1031" s="138"/>
      <c r="V1031" s="138"/>
      <c r="W1031" s="138"/>
      <c r="X1031" s="138"/>
      <c r="Y1031" s="138"/>
      <c r="Z1031" s="138"/>
      <c r="AA1031" s="138"/>
      <c r="AB1031" s="138"/>
      <c r="AC1031" s="138"/>
      <c r="AD1031" s="138"/>
      <c r="AE1031" s="138"/>
      <c r="AF1031" s="138"/>
      <c r="AG1031" s="138"/>
      <c r="AH1031" s="138"/>
      <c r="AI1031" s="138"/>
      <c r="AJ1031" s="138"/>
      <c r="AK1031" s="138"/>
      <c r="AL1031" s="138"/>
      <c r="AM1031" s="74"/>
    </row>
    <row r="1032" spans="1:39" ht="44.1" customHeight="1">
      <c r="A1032" s="74"/>
      <c r="B1032" s="75" t="s">
        <v>8343</v>
      </c>
      <c r="C1032" s="74"/>
      <c r="D1032" s="75" t="s">
        <v>8344</v>
      </c>
      <c r="E1032" s="74"/>
      <c r="F1032" s="75" t="s">
        <v>8345</v>
      </c>
      <c r="G1032" s="74"/>
      <c r="H1032" s="104" t="s">
        <v>6103</v>
      </c>
      <c r="I1032" s="74"/>
      <c r="J1032" s="104" t="s">
        <v>8346</v>
      </c>
      <c r="K1032" s="74"/>
      <c r="L1032" s="75" t="s">
        <v>8347</v>
      </c>
      <c r="M1032" s="74"/>
      <c r="N1032" s="75" t="s">
        <v>8348</v>
      </c>
      <c r="O1032" s="74"/>
      <c r="P1032" s="104" t="s">
        <v>8349</v>
      </c>
      <c r="Q1032" s="74"/>
      <c r="R1032" s="75" t="s">
        <v>8350</v>
      </c>
      <c r="S1032" s="74"/>
      <c r="T1032" s="75" t="s">
        <v>6100</v>
      </c>
      <c r="U1032" s="74"/>
      <c r="V1032" s="75" t="s">
        <v>8007</v>
      </c>
      <c r="W1032" s="74"/>
      <c r="X1032" s="104" t="s">
        <v>8351</v>
      </c>
      <c r="Y1032" s="74"/>
      <c r="Z1032" s="104" t="s">
        <v>8008</v>
      </c>
      <c r="AA1032" s="74"/>
      <c r="AB1032" s="75" t="s">
        <v>8352</v>
      </c>
      <c r="AC1032" s="74"/>
      <c r="AD1032" s="75" t="s">
        <v>8353</v>
      </c>
      <c r="AE1032" s="74"/>
      <c r="AF1032" s="75" t="s">
        <v>8354</v>
      </c>
      <c r="AG1032" s="74"/>
      <c r="AH1032" s="75" t="s">
        <v>8355</v>
      </c>
      <c r="AI1032" s="74"/>
      <c r="AJ1032" s="139" t="s">
        <v>8356</v>
      </c>
      <c r="AK1032" s="139"/>
      <c r="AL1032" s="74"/>
      <c r="AM1032" s="74"/>
    </row>
    <row r="1033" spans="1:39" ht="23.1" customHeight="1">
      <c r="A1033" s="74"/>
      <c r="B1033" s="76" t="s">
        <v>762</v>
      </c>
      <c r="C1033" s="74"/>
      <c r="D1033" s="76" t="s">
        <v>8387</v>
      </c>
      <c r="E1033" s="74"/>
      <c r="F1033" s="76" t="s">
        <v>8599</v>
      </c>
      <c r="G1033" s="74"/>
      <c r="H1033" s="103">
        <v>2</v>
      </c>
      <c r="I1033" s="74"/>
      <c r="J1033" s="103">
        <v>2</v>
      </c>
      <c r="K1033" s="74"/>
      <c r="L1033" s="76" t="s">
        <v>147</v>
      </c>
      <c r="M1033" s="74"/>
      <c r="N1033" s="76" t="s">
        <v>8458</v>
      </c>
      <c r="O1033" s="74"/>
      <c r="P1033" s="103">
        <v>528175</v>
      </c>
      <c r="Q1033" s="74"/>
      <c r="R1033" s="76" t="s">
        <v>9146</v>
      </c>
      <c r="S1033" s="74"/>
      <c r="T1033" s="77">
        <v>46191</v>
      </c>
      <c r="U1033" s="74"/>
      <c r="V1033" s="76" t="s">
        <v>8261</v>
      </c>
      <c r="W1033" s="74"/>
      <c r="X1033" s="103">
        <v>670070</v>
      </c>
      <c r="Y1033" s="74"/>
      <c r="Z1033" s="103">
        <v>670070</v>
      </c>
      <c r="AA1033" s="74"/>
      <c r="AB1033" s="76" t="s">
        <v>8361</v>
      </c>
      <c r="AC1033" s="74"/>
      <c r="AD1033" s="76" t="s">
        <v>8362</v>
      </c>
      <c r="AE1033" s="74"/>
      <c r="AF1033" s="76" t="s">
        <v>6196</v>
      </c>
      <c r="AG1033" s="74"/>
      <c r="AH1033" s="76" t="s">
        <v>8363</v>
      </c>
      <c r="AI1033" s="74"/>
      <c r="AJ1033" s="140">
        <v>0</v>
      </c>
      <c r="AK1033" s="140"/>
      <c r="AL1033" s="74"/>
      <c r="AM1033" s="74"/>
    </row>
    <row r="1034" spans="1:39" ht="14.1" customHeight="1">
      <c r="A1034" s="74"/>
      <c r="B1034" s="76" t="s">
        <v>1235</v>
      </c>
      <c r="C1034" s="74"/>
      <c r="D1034" s="76" t="s">
        <v>8364</v>
      </c>
      <c r="E1034" s="74"/>
      <c r="F1034" s="76" t="s">
        <v>8455</v>
      </c>
      <c r="G1034" s="74"/>
      <c r="H1034" s="103">
        <v>1</v>
      </c>
      <c r="I1034" s="74"/>
      <c r="J1034" s="103">
        <v>1</v>
      </c>
      <c r="K1034" s="74"/>
      <c r="L1034" s="76" t="s">
        <v>147</v>
      </c>
      <c r="M1034" s="74"/>
      <c r="N1034" s="76" t="s">
        <v>8392</v>
      </c>
      <c r="O1034" s="74"/>
      <c r="P1034" s="103">
        <v>810300</v>
      </c>
      <c r="Q1034" s="74"/>
      <c r="R1034" s="76" t="s">
        <v>9144</v>
      </c>
      <c r="S1034" s="74"/>
      <c r="T1034" s="77">
        <v>46186</v>
      </c>
      <c r="U1034" s="74"/>
      <c r="V1034" s="76" t="s">
        <v>8296</v>
      </c>
      <c r="W1034" s="74"/>
      <c r="X1034" s="103">
        <v>1497390</v>
      </c>
      <c r="Y1034" s="74"/>
      <c r="Z1034" s="103">
        <v>1497390</v>
      </c>
      <c r="AA1034" s="74"/>
      <c r="AB1034" s="76" t="s">
        <v>8361</v>
      </c>
      <c r="AC1034" s="74"/>
      <c r="AD1034" s="76" t="s">
        <v>8362</v>
      </c>
      <c r="AE1034" s="74"/>
      <c r="AF1034" s="76" t="s">
        <v>6287</v>
      </c>
      <c r="AG1034" s="74"/>
      <c r="AH1034" s="76" t="s">
        <v>8363</v>
      </c>
      <c r="AI1034" s="74"/>
      <c r="AJ1034" s="140">
        <v>0</v>
      </c>
      <c r="AK1034" s="140"/>
      <c r="AL1034" s="74"/>
      <c r="AM1034" s="74"/>
    </row>
    <row r="1035" spans="1:39" ht="23.1" customHeight="1">
      <c r="A1035" s="74"/>
      <c r="B1035" s="76" t="s">
        <v>726</v>
      </c>
      <c r="C1035" s="74"/>
      <c r="D1035" s="76" t="s">
        <v>8387</v>
      </c>
      <c r="E1035" s="74"/>
      <c r="F1035" s="76" t="s">
        <v>8388</v>
      </c>
      <c r="G1035" s="74"/>
      <c r="H1035" s="103">
        <v>1</v>
      </c>
      <c r="I1035" s="74"/>
      <c r="J1035" s="103">
        <v>1</v>
      </c>
      <c r="K1035" s="74"/>
      <c r="L1035" s="76" t="s">
        <v>8359</v>
      </c>
      <c r="M1035" s="74"/>
      <c r="N1035" s="76" t="s">
        <v>8419</v>
      </c>
      <c r="O1035" s="74"/>
      <c r="P1035" s="103">
        <v>70947.5</v>
      </c>
      <c r="Q1035" s="74"/>
      <c r="R1035" s="76" t="s">
        <v>9139</v>
      </c>
      <c r="S1035" s="74"/>
      <c r="T1035" s="77">
        <v>46191</v>
      </c>
      <c r="U1035" s="74"/>
      <c r="V1035" s="76" t="s">
        <v>8111</v>
      </c>
      <c r="W1035" s="74"/>
      <c r="X1035" s="103">
        <v>638527.5</v>
      </c>
      <c r="Y1035" s="74"/>
      <c r="Z1035" s="103">
        <v>638527.5</v>
      </c>
      <c r="AA1035" s="74"/>
      <c r="AB1035" s="76" t="s">
        <v>8361</v>
      </c>
      <c r="AC1035" s="74"/>
      <c r="AD1035" s="76" t="s">
        <v>8362</v>
      </c>
      <c r="AE1035" s="74"/>
      <c r="AF1035" s="76" t="s">
        <v>6128</v>
      </c>
      <c r="AG1035" s="74"/>
      <c r="AH1035" s="76" t="s">
        <v>8363</v>
      </c>
      <c r="AI1035" s="74"/>
      <c r="AJ1035" s="140">
        <v>0</v>
      </c>
      <c r="AK1035" s="140"/>
      <c r="AL1035" s="74"/>
      <c r="AM1035" s="74"/>
    </row>
    <row r="1036" spans="1:39" ht="23.1" customHeight="1">
      <c r="A1036" s="74"/>
      <c r="B1036" s="76" t="s">
        <v>2791</v>
      </c>
      <c r="C1036" s="74"/>
      <c r="D1036" s="76" t="s">
        <v>8357</v>
      </c>
      <c r="E1036" s="74"/>
      <c r="F1036" s="76" t="s">
        <v>8703</v>
      </c>
      <c r="G1036" s="74"/>
      <c r="H1036" s="103">
        <v>15</v>
      </c>
      <c r="I1036" s="74"/>
      <c r="J1036" s="103">
        <v>15</v>
      </c>
      <c r="K1036" s="74"/>
      <c r="L1036" s="76" t="s">
        <v>1529</v>
      </c>
      <c r="M1036" s="74"/>
      <c r="N1036" s="76"/>
      <c r="O1036" s="74"/>
      <c r="P1036" s="103">
        <v>1541512.5</v>
      </c>
      <c r="Q1036" s="74"/>
      <c r="R1036" s="76" t="s">
        <v>9148</v>
      </c>
      <c r="S1036" s="74"/>
      <c r="T1036" s="77">
        <v>46186</v>
      </c>
      <c r="U1036" s="74"/>
      <c r="V1036" s="76" t="s">
        <v>8157</v>
      </c>
      <c r="W1036" s="74"/>
      <c r="X1036" s="103">
        <v>1541512.5</v>
      </c>
      <c r="Y1036" s="74"/>
      <c r="Z1036" s="103">
        <v>1541512.5</v>
      </c>
      <c r="AA1036" s="74"/>
      <c r="AB1036" s="76" t="s">
        <v>8361</v>
      </c>
      <c r="AC1036" s="74"/>
      <c r="AD1036" s="76" t="s">
        <v>8362</v>
      </c>
      <c r="AE1036" s="74"/>
      <c r="AF1036" s="76" t="s">
        <v>6239</v>
      </c>
      <c r="AG1036" s="74"/>
      <c r="AH1036" s="76" t="s">
        <v>8363</v>
      </c>
      <c r="AI1036" s="74"/>
      <c r="AJ1036" s="140">
        <v>0</v>
      </c>
      <c r="AK1036" s="140"/>
      <c r="AL1036" s="74"/>
      <c r="AM1036" s="74"/>
    </row>
    <row r="1037" spans="1:39" ht="14.1" customHeight="1">
      <c r="A1037" s="74"/>
      <c r="B1037" s="76" t="s">
        <v>982</v>
      </c>
      <c r="C1037" s="74"/>
      <c r="D1037" s="76" t="s">
        <v>8364</v>
      </c>
      <c r="E1037" s="74"/>
      <c r="F1037" s="76" t="s">
        <v>8391</v>
      </c>
      <c r="G1037" s="74"/>
      <c r="H1037" s="103">
        <v>1</v>
      </c>
      <c r="I1037" s="74"/>
      <c r="J1037" s="103">
        <v>4</v>
      </c>
      <c r="K1037" s="74"/>
      <c r="L1037" s="76" t="s">
        <v>22</v>
      </c>
      <c r="M1037" s="74"/>
      <c r="N1037" s="76" t="s">
        <v>8392</v>
      </c>
      <c r="O1037" s="74"/>
      <c r="P1037" s="103">
        <v>687090</v>
      </c>
      <c r="Q1037" s="74"/>
      <c r="R1037" s="76" t="s">
        <v>9149</v>
      </c>
      <c r="S1037" s="74"/>
      <c r="T1037" s="77">
        <v>46193</v>
      </c>
      <c r="U1037" s="74"/>
      <c r="V1037" s="76" t="s">
        <v>8139</v>
      </c>
      <c r="W1037" s="74"/>
      <c r="X1037" s="103">
        <v>687090</v>
      </c>
      <c r="Y1037" s="74"/>
      <c r="Z1037" s="103">
        <v>687090</v>
      </c>
      <c r="AA1037" s="74"/>
      <c r="AB1037" s="76" t="s">
        <v>8361</v>
      </c>
      <c r="AC1037" s="74"/>
      <c r="AD1037" s="76" t="s">
        <v>8362</v>
      </c>
      <c r="AE1037" s="74"/>
      <c r="AF1037" s="76" t="s">
        <v>8397</v>
      </c>
      <c r="AG1037" s="74"/>
      <c r="AH1037" s="76" t="s">
        <v>8363</v>
      </c>
      <c r="AI1037" s="74"/>
      <c r="AJ1037" s="140">
        <v>0</v>
      </c>
      <c r="AK1037" s="140"/>
      <c r="AL1037" s="74"/>
      <c r="AM1037" s="74"/>
    </row>
    <row r="1038" spans="1:39" ht="84.95" customHeight="1">
      <c r="A1038" s="74"/>
      <c r="B1038" s="76" t="s">
        <v>765</v>
      </c>
      <c r="C1038" s="74"/>
      <c r="D1038" s="76" t="s">
        <v>8387</v>
      </c>
      <c r="E1038" s="74"/>
      <c r="F1038" s="76" t="s">
        <v>8604</v>
      </c>
      <c r="G1038" s="74"/>
      <c r="H1038" s="103">
        <v>10</v>
      </c>
      <c r="I1038" s="74"/>
      <c r="J1038" s="103">
        <v>10</v>
      </c>
      <c r="K1038" s="74"/>
      <c r="L1038" s="76" t="s">
        <v>147</v>
      </c>
      <c r="M1038" s="74"/>
      <c r="N1038" s="76" t="s">
        <v>9150</v>
      </c>
      <c r="O1038" s="74"/>
      <c r="P1038" s="103">
        <v>2640875</v>
      </c>
      <c r="Q1038" s="74"/>
      <c r="R1038" s="76" t="s">
        <v>9151</v>
      </c>
      <c r="S1038" s="74"/>
      <c r="T1038" s="77">
        <v>46189</v>
      </c>
      <c r="U1038" s="74"/>
      <c r="V1038" s="76" t="s">
        <v>8273</v>
      </c>
      <c r="W1038" s="74"/>
      <c r="X1038" s="103">
        <v>2640875</v>
      </c>
      <c r="Y1038" s="74"/>
      <c r="Z1038" s="103">
        <v>2640875</v>
      </c>
      <c r="AA1038" s="74"/>
      <c r="AB1038" s="76" t="s">
        <v>8361</v>
      </c>
      <c r="AC1038" s="74"/>
      <c r="AD1038" s="76" t="s">
        <v>8362</v>
      </c>
      <c r="AE1038" s="74"/>
      <c r="AF1038" s="76" t="s">
        <v>6175</v>
      </c>
      <c r="AG1038" s="74"/>
      <c r="AH1038" s="76" t="s">
        <v>8363</v>
      </c>
      <c r="AI1038" s="74"/>
      <c r="AJ1038" s="140">
        <v>0</v>
      </c>
      <c r="AK1038" s="140"/>
      <c r="AL1038" s="74"/>
      <c r="AM1038" s="74"/>
    </row>
    <row r="1039" spans="1:39" ht="14.1" customHeight="1">
      <c r="A1039" s="74"/>
      <c r="B1039" s="76" t="s">
        <v>2687</v>
      </c>
      <c r="C1039" s="74"/>
      <c r="D1039" s="76" t="s">
        <v>8364</v>
      </c>
      <c r="E1039" s="74"/>
      <c r="F1039" s="76" t="s">
        <v>8662</v>
      </c>
      <c r="G1039" s="74"/>
      <c r="H1039" s="103">
        <v>2</v>
      </c>
      <c r="I1039" s="74"/>
      <c r="J1039" s="103">
        <v>2</v>
      </c>
      <c r="K1039" s="74"/>
      <c r="L1039" s="76" t="s">
        <v>8359</v>
      </c>
      <c r="M1039" s="74"/>
      <c r="N1039" s="76"/>
      <c r="O1039" s="74"/>
      <c r="P1039" s="103">
        <v>166685</v>
      </c>
      <c r="Q1039" s="74"/>
      <c r="R1039" s="76" t="s">
        <v>9152</v>
      </c>
      <c r="S1039" s="74"/>
      <c r="T1039" s="77">
        <v>46191</v>
      </c>
      <c r="U1039" s="74"/>
      <c r="V1039" s="76" t="s">
        <v>8263</v>
      </c>
      <c r="W1039" s="74"/>
      <c r="X1039" s="103">
        <v>612720</v>
      </c>
      <c r="Y1039" s="74"/>
      <c r="Z1039" s="103">
        <v>612720</v>
      </c>
      <c r="AA1039" s="74"/>
      <c r="AB1039" s="76" t="s">
        <v>8361</v>
      </c>
      <c r="AC1039" s="74"/>
      <c r="AD1039" s="76" t="s">
        <v>8362</v>
      </c>
      <c r="AE1039" s="74"/>
      <c r="AF1039" s="76" t="s">
        <v>6196</v>
      </c>
      <c r="AG1039" s="74"/>
      <c r="AH1039" s="76" t="s">
        <v>8363</v>
      </c>
      <c r="AI1039" s="74"/>
      <c r="AJ1039" s="140">
        <v>0</v>
      </c>
      <c r="AK1039" s="140"/>
      <c r="AL1039" s="74"/>
      <c r="AM1039" s="74"/>
    </row>
    <row r="1040" spans="1:39" ht="14.1" customHeight="1">
      <c r="A1040" s="74"/>
      <c r="B1040" s="76" t="s">
        <v>1002</v>
      </c>
      <c r="C1040" s="74"/>
      <c r="D1040" s="76" t="s">
        <v>8364</v>
      </c>
      <c r="E1040" s="74"/>
      <c r="F1040" s="76" t="s">
        <v>8677</v>
      </c>
      <c r="G1040" s="74"/>
      <c r="H1040" s="103">
        <v>2</v>
      </c>
      <c r="I1040" s="74"/>
      <c r="J1040" s="103">
        <v>2</v>
      </c>
      <c r="K1040" s="74"/>
      <c r="L1040" s="76" t="s">
        <v>8359</v>
      </c>
      <c r="M1040" s="74"/>
      <c r="N1040" s="76" t="s">
        <v>8392</v>
      </c>
      <c r="O1040" s="74"/>
      <c r="P1040" s="103">
        <v>343545</v>
      </c>
      <c r="Q1040" s="74"/>
      <c r="R1040" s="76" t="s">
        <v>9153</v>
      </c>
      <c r="S1040" s="74"/>
      <c r="T1040" s="77">
        <v>46189</v>
      </c>
      <c r="U1040" s="74"/>
      <c r="V1040" s="76" t="s">
        <v>8104</v>
      </c>
      <c r="W1040" s="74"/>
      <c r="X1040" s="103">
        <v>687090</v>
      </c>
      <c r="Y1040" s="74"/>
      <c r="Z1040" s="103">
        <v>687090</v>
      </c>
      <c r="AA1040" s="74"/>
      <c r="AB1040" s="76" t="s">
        <v>8361</v>
      </c>
      <c r="AC1040" s="74"/>
      <c r="AD1040" s="76" t="s">
        <v>8362</v>
      </c>
      <c r="AE1040" s="74"/>
      <c r="AF1040" s="76" t="s">
        <v>6128</v>
      </c>
      <c r="AG1040" s="74"/>
      <c r="AH1040" s="76" t="s">
        <v>8363</v>
      </c>
      <c r="AI1040" s="74"/>
      <c r="AJ1040" s="140">
        <v>0</v>
      </c>
      <c r="AK1040" s="140"/>
      <c r="AL1040" s="74"/>
      <c r="AM1040" s="74"/>
    </row>
    <row r="1041" spans="1:39" ht="14.1" customHeight="1">
      <c r="A1041" s="74"/>
      <c r="B1041" s="76" t="s">
        <v>1069</v>
      </c>
      <c r="C1041" s="74"/>
      <c r="D1041" s="76" t="s">
        <v>8364</v>
      </c>
      <c r="E1041" s="74"/>
      <c r="F1041" s="76" t="s">
        <v>9154</v>
      </c>
      <c r="G1041" s="74"/>
      <c r="H1041" s="103">
        <v>2</v>
      </c>
      <c r="I1041" s="74"/>
      <c r="J1041" s="103">
        <v>2</v>
      </c>
      <c r="K1041" s="74"/>
      <c r="L1041" s="76" t="s">
        <v>8359</v>
      </c>
      <c r="M1041" s="74"/>
      <c r="N1041" s="76" t="s">
        <v>8392</v>
      </c>
      <c r="O1041" s="74"/>
      <c r="P1041" s="103">
        <v>343545</v>
      </c>
      <c r="Q1041" s="74"/>
      <c r="R1041" s="76" t="s">
        <v>9153</v>
      </c>
      <c r="S1041" s="74"/>
      <c r="T1041" s="77">
        <v>46189</v>
      </c>
      <c r="U1041" s="74"/>
      <c r="V1041" s="76" t="s">
        <v>8104</v>
      </c>
      <c r="W1041" s="74"/>
      <c r="X1041" s="103">
        <v>687090</v>
      </c>
      <c r="Y1041" s="74"/>
      <c r="Z1041" s="103">
        <v>687090</v>
      </c>
      <c r="AA1041" s="74"/>
      <c r="AB1041" s="76" t="s">
        <v>8361</v>
      </c>
      <c r="AC1041" s="74"/>
      <c r="AD1041" s="76" t="s">
        <v>8362</v>
      </c>
      <c r="AE1041" s="74"/>
      <c r="AF1041" s="76" t="s">
        <v>6128</v>
      </c>
      <c r="AG1041" s="74"/>
      <c r="AH1041" s="76" t="s">
        <v>8363</v>
      </c>
      <c r="AI1041" s="74"/>
      <c r="AJ1041" s="140">
        <v>0</v>
      </c>
      <c r="AK1041" s="140"/>
      <c r="AL1041" s="74"/>
      <c r="AM1041" s="74"/>
    </row>
    <row r="1042" spans="1:39" ht="14.1" customHeight="1">
      <c r="A1042" s="74"/>
      <c r="B1042" s="76" t="s">
        <v>1942</v>
      </c>
      <c r="C1042" s="74"/>
      <c r="D1042" s="76" t="s">
        <v>8364</v>
      </c>
      <c r="E1042" s="74"/>
      <c r="F1042" s="76" t="s">
        <v>8451</v>
      </c>
      <c r="G1042" s="74"/>
      <c r="H1042" s="103">
        <v>2</v>
      </c>
      <c r="I1042" s="74"/>
      <c r="J1042" s="103">
        <v>2</v>
      </c>
      <c r="K1042" s="74"/>
      <c r="L1042" s="76" t="s">
        <v>8359</v>
      </c>
      <c r="M1042" s="74"/>
      <c r="N1042" s="76"/>
      <c r="O1042" s="74"/>
      <c r="P1042" s="103">
        <v>184630</v>
      </c>
      <c r="Q1042" s="74"/>
      <c r="R1042" s="76" t="s">
        <v>9152</v>
      </c>
      <c r="S1042" s="74"/>
      <c r="T1042" s="77">
        <v>46191</v>
      </c>
      <c r="U1042" s="74"/>
      <c r="V1042" s="76" t="s">
        <v>8263</v>
      </c>
      <c r="W1042" s="74"/>
      <c r="X1042" s="103">
        <v>612720</v>
      </c>
      <c r="Y1042" s="74"/>
      <c r="Z1042" s="103">
        <v>612720</v>
      </c>
      <c r="AA1042" s="74"/>
      <c r="AB1042" s="76" t="s">
        <v>8361</v>
      </c>
      <c r="AC1042" s="74"/>
      <c r="AD1042" s="76" t="s">
        <v>8362</v>
      </c>
      <c r="AE1042" s="74"/>
      <c r="AF1042" s="76" t="s">
        <v>6196</v>
      </c>
      <c r="AG1042" s="74"/>
      <c r="AH1042" s="76" t="s">
        <v>8363</v>
      </c>
      <c r="AI1042" s="74"/>
      <c r="AJ1042" s="140">
        <v>0</v>
      </c>
      <c r="AK1042" s="140"/>
      <c r="AL1042" s="74"/>
      <c r="AM1042" s="74"/>
    </row>
    <row r="1043" spans="1:39" ht="14.1" customHeight="1">
      <c r="A1043" s="74"/>
      <c r="B1043" s="76" t="s">
        <v>2537</v>
      </c>
      <c r="C1043" s="74"/>
      <c r="D1043" s="76" t="s">
        <v>8364</v>
      </c>
      <c r="E1043" s="74"/>
      <c r="F1043" s="76" t="s">
        <v>9155</v>
      </c>
      <c r="G1043" s="74"/>
      <c r="H1043" s="103">
        <v>2</v>
      </c>
      <c r="I1043" s="74"/>
      <c r="J1043" s="103">
        <v>2</v>
      </c>
      <c r="K1043" s="74"/>
      <c r="L1043" s="76" t="s">
        <v>8359</v>
      </c>
      <c r="M1043" s="74"/>
      <c r="N1043" s="76"/>
      <c r="O1043" s="74"/>
      <c r="P1043" s="103">
        <v>154475</v>
      </c>
      <c r="Q1043" s="74"/>
      <c r="R1043" s="76" t="s">
        <v>9152</v>
      </c>
      <c r="S1043" s="74"/>
      <c r="T1043" s="77">
        <v>46191</v>
      </c>
      <c r="U1043" s="74"/>
      <c r="V1043" s="76" t="s">
        <v>8263</v>
      </c>
      <c r="W1043" s="74"/>
      <c r="X1043" s="103">
        <v>612720</v>
      </c>
      <c r="Y1043" s="74"/>
      <c r="Z1043" s="103">
        <v>612720</v>
      </c>
      <c r="AA1043" s="74"/>
      <c r="AB1043" s="76" t="s">
        <v>8361</v>
      </c>
      <c r="AC1043" s="74"/>
      <c r="AD1043" s="76" t="s">
        <v>8362</v>
      </c>
      <c r="AE1043" s="74"/>
      <c r="AF1043" s="76" t="s">
        <v>6196</v>
      </c>
      <c r="AG1043" s="74"/>
      <c r="AH1043" s="76" t="s">
        <v>8363</v>
      </c>
      <c r="AI1043" s="74"/>
      <c r="AJ1043" s="140">
        <v>0</v>
      </c>
      <c r="AK1043" s="140"/>
      <c r="AL1043" s="74"/>
      <c r="AM1043" s="74"/>
    </row>
    <row r="1044" spans="1:39" ht="14.1" customHeight="1">
      <c r="A1044" s="74"/>
      <c r="B1044" s="76" t="s">
        <v>2724</v>
      </c>
      <c r="C1044" s="74"/>
      <c r="D1044" s="76" t="s">
        <v>8364</v>
      </c>
      <c r="E1044" s="74"/>
      <c r="F1044" s="76" t="s">
        <v>8445</v>
      </c>
      <c r="G1044" s="74"/>
      <c r="H1044" s="103">
        <v>2</v>
      </c>
      <c r="I1044" s="74"/>
      <c r="J1044" s="103">
        <v>2</v>
      </c>
      <c r="K1044" s="74"/>
      <c r="L1044" s="76" t="s">
        <v>8359</v>
      </c>
      <c r="M1044" s="74"/>
      <c r="N1044" s="76"/>
      <c r="O1044" s="74"/>
      <c r="P1044" s="103">
        <v>106930</v>
      </c>
      <c r="Q1044" s="74"/>
      <c r="R1044" s="76" t="s">
        <v>9152</v>
      </c>
      <c r="S1044" s="74"/>
      <c r="T1044" s="77">
        <v>46191</v>
      </c>
      <c r="U1044" s="74"/>
      <c r="V1044" s="76" t="s">
        <v>8263</v>
      </c>
      <c r="W1044" s="74"/>
      <c r="X1044" s="103">
        <v>612720</v>
      </c>
      <c r="Y1044" s="74"/>
      <c r="Z1044" s="103">
        <v>612720</v>
      </c>
      <c r="AA1044" s="74"/>
      <c r="AB1044" s="76" t="s">
        <v>8361</v>
      </c>
      <c r="AC1044" s="74"/>
      <c r="AD1044" s="76" t="s">
        <v>8362</v>
      </c>
      <c r="AE1044" s="74"/>
      <c r="AF1044" s="76" t="s">
        <v>6196</v>
      </c>
      <c r="AG1044" s="74"/>
      <c r="AH1044" s="76" t="s">
        <v>8363</v>
      </c>
      <c r="AI1044" s="74"/>
      <c r="AJ1044" s="140">
        <v>0</v>
      </c>
      <c r="AK1044" s="140"/>
      <c r="AL1044" s="74"/>
      <c r="AM1044" s="74"/>
    </row>
    <row r="1045" spans="1:39" ht="14.1" customHeight="1">
      <c r="A1045" s="74"/>
      <c r="B1045" s="76" t="s">
        <v>3140</v>
      </c>
      <c r="C1045" s="74"/>
      <c r="D1045" s="76" t="s">
        <v>8369</v>
      </c>
      <c r="E1045" s="74"/>
      <c r="F1045" s="76" t="s">
        <v>8661</v>
      </c>
      <c r="G1045" s="74"/>
      <c r="H1045" s="103">
        <v>1</v>
      </c>
      <c r="I1045" s="74"/>
      <c r="J1045" s="103">
        <v>1</v>
      </c>
      <c r="K1045" s="74"/>
      <c r="L1045" s="76" t="s">
        <v>8359</v>
      </c>
      <c r="M1045" s="74"/>
      <c r="N1045" s="76"/>
      <c r="O1045" s="74"/>
      <c r="P1045" s="103">
        <v>287305</v>
      </c>
      <c r="Q1045" s="74"/>
      <c r="R1045" s="76" t="s">
        <v>9156</v>
      </c>
      <c r="S1045" s="74"/>
      <c r="T1045" s="77">
        <v>46193</v>
      </c>
      <c r="U1045" s="74"/>
      <c r="V1045" s="76" t="s">
        <v>8479</v>
      </c>
      <c r="W1045" s="74"/>
      <c r="X1045" s="103">
        <v>287305</v>
      </c>
      <c r="Y1045" s="74"/>
      <c r="Z1045" s="103">
        <v>287305</v>
      </c>
      <c r="AA1045" s="74"/>
      <c r="AB1045" s="76" t="s">
        <v>8361</v>
      </c>
      <c r="AC1045" s="74"/>
      <c r="AD1045" s="76" t="s">
        <v>8362</v>
      </c>
      <c r="AE1045" s="74"/>
      <c r="AF1045" s="76" t="s">
        <v>6134</v>
      </c>
      <c r="AG1045" s="74"/>
      <c r="AH1045" s="76" t="s">
        <v>8363</v>
      </c>
      <c r="AI1045" s="74"/>
      <c r="AJ1045" s="140">
        <v>0</v>
      </c>
      <c r="AK1045" s="140"/>
      <c r="AL1045" s="74"/>
      <c r="AM1045" s="74"/>
    </row>
    <row r="1046" spans="1:39" ht="14.1" customHeight="1">
      <c r="A1046" s="74"/>
      <c r="B1046" s="76" t="s">
        <v>1170</v>
      </c>
      <c r="C1046" s="74"/>
      <c r="D1046" s="76" t="s">
        <v>8364</v>
      </c>
      <c r="E1046" s="74"/>
      <c r="F1046" s="76" t="s">
        <v>8874</v>
      </c>
      <c r="G1046" s="74"/>
      <c r="H1046" s="103">
        <v>1</v>
      </c>
      <c r="I1046" s="74"/>
      <c r="J1046" s="103">
        <v>1</v>
      </c>
      <c r="K1046" s="74"/>
      <c r="L1046" s="76" t="s">
        <v>147</v>
      </c>
      <c r="M1046" s="74"/>
      <c r="N1046" s="76" t="s">
        <v>8392</v>
      </c>
      <c r="O1046" s="74"/>
      <c r="P1046" s="103">
        <v>810300</v>
      </c>
      <c r="Q1046" s="74"/>
      <c r="R1046" s="76" t="s">
        <v>9157</v>
      </c>
      <c r="S1046" s="74"/>
      <c r="T1046" s="77">
        <v>46193</v>
      </c>
      <c r="U1046" s="74"/>
      <c r="V1046" s="76" t="s">
        <v>8186</v>
      </c>
      <c r="W1046" s="74"/>
      <c r="X1046" s="103">
        <v>810300</v>
      </c>
      <c r="Y1046" s="74"/>
      <c r="Z1046" s="103">
        <v>810300</v>
      </c>
      <c r="AA1046" s="74"/>
      <c r="AB1046" s="76" t="s">
        <v>8361</v>
      </c>
      <c r="AC1046" s="74"/>
      <c r="AD1046" s="76" t="s">
        <v>8362</v>
      </c>
      <c r="AE1046" s="74"/>
      <c r="AF1046" s="76" t="s">
        <v>6239</v>
      </c>
      <c r="AG1046" s="74"/>
      <c r="AH1046" s="76" t="s">
        <v>8363</v>
      </c>
      <c r="AI1046" s="74"/>
      <c r="AJ1046" s="140">
        <v>0</v>
      </c>
      <c r="AK1046" s="140"/>
      <c r="AL1046" s="74"/>
      <c r="AM1046" s="74"/>
    </row>
    <row r="1047" spans="1:39" ht="33.950000000000003" customHeight="1">
      <c r="A1047" s="74"/>
      <c r="B1047" s="76" t="s">
        <v>1011</v>
      </c>
      <c r="C1047" s="74"/>
      <c r="D1047" s="76" t="s">
        <v>8364</v>
      </c>
      <c r="E1047" s="74"/>
      <c r="F1047" s="76" t="s">
        <v>9158</v>
      </c>
      <c r="G1047" s="74"/>
      <c r="H1047" s="103">
        <v>1</v>
      </c>
      <c r="I1047" s="74"/>
      <c r="J1047" s="103">
        <v>4</v>
      </c>
      <c r="K1047" s="74"/>
      <c r="L1047" s="76" t="s">
        <v>22</v>
      </c>
      <c r="M1047" s="74"/>
      <c r="N1047" s="76" t="s">
        <v>8953</v>
      </c>
      <c r="O1047" s="74"/>
      <c r="P1047" s="103">
        <v>687090</v>
      </c>
      <c r="Q1047" s="74"/>
      <c r="R1047" s="76" t="s">
        <v>9159</v>
      </c>
      <c r="S1047" s="74"/>
      <c r="T1047" s="77">
        <v>46190</v>
      </c>
      <c r="U1047" s="74"/>
      <c r="V1047" s="76" t="s">
        <v>8120</v>
      </c>
      <c r="W1047" s="74"/>
      <c r="X1047" s="103">
        <v>687090</v>
      </c>
      <c r="Y1047" s="74"/>
      <c r="Z1047" s="103">
        <v>687090</v>
      </c>
      <c r="AA1047" s="74"/>
      <c r="AB1047" s="76" t="s">
        <v>8361</v>
      </c>
      <c r="AC1047" s="74"/>
      <c r="AD1047" s="76" t="s">
        <v>8362</v>
      </c>
      <c r="AE1047" s="74"/>
      <c r="AF1047" s="76" t="s">
        <v>6128</v>
      </c>
      <c r="AG1047" s="74"/>
      <c r="AH1047" s="76" t="s">
        <v>8363</v>
      </c>
      <c r="AI1047" s="74"/>
      <c r="AJ1047" s="140">
        <v>0</v>
      </c>
      <c r="AK1047" s="140"/>
      <c r="AL1047" s="74"/>
      <c r="AM1047" s="74"/>
    </row>
    <row r="1048" spans="1:39" ht="0.95" customHeight="1">
      <c r="A1048" s="74"/>
      <c r="B1048" s="141"/>
      <c r="C1048" s="141"/>
      <c r="D1048" s="141"/>
      <c r="E1048" s="141"/>
      <c r="F1048" s="141"/>
      <c r="G1048" s="141"/>
      <c r="H1048" s="141"/>
      <c r="I1048" s="141"/>
      <c r="J1048" s="141"/>
      <c r="K1048" s="141"/>
      <c r="L1048" s="141"/>
      <c r="M1048" s="141"/>
      <c r="N1048" s="141"/>
      <c r="O1048" s="141"/>
      <c r="P1048" s="141"/>
      <c r="Q1048" s="141"/>
      <c r="R1048" s="141"/>
      <c r="S1048" s="141"/>
      <c r="T1048" s="141"/>
      <c r="U1048" s="141"/>
      <c r="V1048" s="141"/>
      <c r="W1048" s="141"/>
      <c r="X1048" s="141"/>
      <c r="Y1048" s="141"/>
      <c r="Z1048" s="141"/>
      <c r="AA1048" s="141"/>
      <c r="AB1048" s="141"/>
      <c r="AC1048" s="141"/>
      <c r="AD1048" s="141"/>
      <c r="AE1048" s="141"/>
      <c r="AF1048" s="141"/>
      <c r="AG1048" s="141"/>
      <c r="AH1048" s="141"/>
      <c r="AI1048" s="141"/>
      <c r="AJ1048" s="141"/>
      <c r="AK1048" s="141"/>
      <c r="AL1048" s="141"/>
      <c r="AM1048" s="74"/>
    </row>
    <row r="1049" spans="1:39" ht="12.95" customHeight="1">
      <c r="A1049" s="74"/>
      <c r="B1049" s="142" t="s">
        <v>8411</v>
      </c>
      <c r="C1049" s="142"/>
      <c r="D1049" s="142"/>
      <c r="E1049" s="142"/>
      <c r="F1049" s="142"/>
      <c r="G1049" s="142"/>
      <c r="H1049" s="142"/>
      <c r="I1049" s="142"/>
      <c r="J1049" s="142"/>
      <c r="K1049" s="142"/>
      <c r="L1049" s="142"/>
      <c r="M1049" s="142"/>
      <c r="N1049" s="142"/>
      <c r="O1049" s="142"/>
      <c r="P1049" s="142"/>
      <c r="Q1049" s="142"/>
      <c r="R1049" s="142"/>
      <c r="S1049" s="142"/>
      <c r="T1049" s="142"/>
      <c r="U1049" s="142"/>
      <c r="V1049" s="142"/>
      <c r="W1049" s="142"/>
      <c r="X1049" s="142"/>
      <c r="Y1049" s="142"/>
      <c r="Z1049" s="142"/>
      <c r="AA1049" s="142"/>
      <c r="AB1049" s="142"/>
      <c r="AC1049" s="142"/>
      <c r="AD1049" s="142"/>
      <c r="AE1049" s="142"/>
      <c r="AF1049" s="142"/>
      <c r="AG1049" s="142"/>
      <c r="AH1049" s="142"/>
      <c r="AI1049" s="142"/>
      <c r="AJ1049" s="142"/>
      <c r="AK1049" s="142"/>
      <c r="AL1049" s="142"/>
      <c r="AM1049" s="74"/>
    </row>
    <row r="1050" spans="1:39" ht="12.95" customHeight="1">
      <c r="A1050" s="74"/>
      <c r="B1050" s="142"/>
      <c r="C1050" s="142"/>
      <c r="D1050" s="142"/>
      <c r="E1050" s="142"/>
      <c r="F1050" s="142"/>
      <c r="G1050" s="142"/>
      <c r="H1050" s="142"/>
      <c r="I1050" s="142"/>
      <c r="J1050" s="142"/>
      <c r="K1050" s="142"/>
      <c r="L1050" s="142"/>
      <c r="M1050" s="142"/>
      <c r="N1050" s="142"/>
      <c r="O1050" s="142"/>
      <c r="P1050" s="142"/>
      <c r="Q1050" s="142"/>
      <c r="R1050" s="142"/>
      <c r="S1050" s="142"/>
      <c r="T1050" s="142"/>
      <c r="U1050" s="142"/>
      <c r="V1050" s="142"/>
      <c r="W1050" s="142"/>
      <c r="X1050" s="142"/>
      <c r="Y1050" s="142"/>
      <c r="Z1050" s="142"/>
      <c r="AA1050" s="142"/>
      <c r="AB1050" s="142"/>
      <c r="AC1050" s="142"/>
      <c r="AD1050" s="142"/>
      <c r="AE1050" s="142"/>
      <c r="AF1050" s="142"/>
      <c r="AG1050" s="142"/>
      <c r="AH1050" s="142"/>
      <c r="AI1050" s="142"/>
      <c r="AJ1050" s="142"/>
      <c r="AK1050" s="142"/>
      <c r="AL1050" s="142"/>
      <c r="AM1050" s="74"/>
    </row>
    <row r="1051" spans="1:39" ht="12.95" customHeight="1">
      <c r="A1051" s="74"/>
      <c r="B1051" s="143" t="s">
        <v>8412</v>
      </c>
      <c r="C1051" s="143"/>
      <c r="D1051" s="143"/>
      <c r="E1051" s="143"/>
      <c r="F1051" s="143"/>
      <c r="G1051" s="143"/>
      <c r="H1051" s="143"/>
      <c r="I1051" s="143"/>
      <c r="J1051" s="143"/>
      <c r="K1051" s="143"/>
      <c r="L1051" s="143"/>
      <c r="M1051" s="143"/>
      <c r="N1051" s="143"/>
      <c r="O1051" s="143"/>
      <c r="P1051" s="143"/>
      <c r="Q1051" s="143"/>
      <c r="R1051" s="143"/>
      <c r="S1051" s="143"/>
      <c r="T1051" s="143"/>
      <c r="U1051" s="143"/>
      <c r="V1051" s="143"/>
      <c r="W1051" s="143"/>
      <c r="X1051" s="143"/>
      <c r="Y1051" s="143"/>
      <c r="Z1051" s="143"/>
      <c r="AA1051" s="143"/>
      <c r="AB1051" s="143"/>
      <c r="AC1051" s="143"/>
      <c r="AD1051" s="143"/>
      <c r="AE1051" s="143"/>
      <c r="AF1051" s="143"/>
      <c r="AG1051" s="143"/>
      <c r="AH1051" s="143"/>
      <c r="AI1051" s="143"/>
      <c r="AJ1051" s="143"/>
      <c r="AK1051" s="143"/>
      <c r="AL1051" s="143"/>
      <c r="AM1051" s="74"/>
    </row>
    <row r="1052" spans="1:39" ht="12.95" customHeight="1">
      <c r="A1052" s="74"/>
      <c r="B1052" s="144" t="s">
        <v>9160</v>
      </c>
      <c r="C1052" s="144"/>
      <c r="D1052" s="144"/>
      <c r="E1052" s="144"/>
      <c r="F1052" s="144"/>
      <c r="G1052" s="144"/>
      <c r="H1052" s="144"/>
      <c r="I1052" s="144"/>
      <c r="J1052" s="144"/>
      <c r="K1052" s="144"/>
      <c r="L1052" s="144"/>
      <c r="M1052" s="144"/>
      <c r="N1052" s="144"/>
      <c r="O1052" s="144"/>
      <c r="P1052" s="144"/>
      <c r="Q1052" s="144"/>
      <c r="R1052" s="144"/>
      <c r="S1052" s="144"/>
      <c r="T1052" s="144"/>
      <c r="U1052" s="144"/>
      <c r="V1052" s="144"/>
      <c r="W1052" s="144"/>
      <c r="X1052" s="144"/>
      <c r="Y1052" s="144"/>
      <c r="Z1052" s="144"/>
      <c r="AA1052" s="144"/>
      <c r="AB1052" s="144"/>
      <c r="AC1052" s="144"/>
      <c r="AD1052" s="144"/>
      <c r="AE1052" s="144"/>
      <c r="AF1052" s="144"/>
      <c r="AG1052" s="144"/>
      <c r="AH1052" s="144"/>
      <c r="AI1052" s="144"/>
      <c r="AJ1052" s="144"/>
      <c r="AK1052" s="143" t="s">
        <v>8414</v>
      </c>
      <c r="AL1052" s="143"/>
      <c r="AM1052" s="74"/>
    </row>
    <row r="1053" spans="1:39" ht="17.100000000000001" customHeight="1">
      <c r="A1053" s="74"/>
      <c r="B1053" s="135" t="s">
        <v>8339</v>
      </c>
      <c r="C1053" s="135"/>
      <c r="D1053" s="135"/>
      <c r="E1053" s="135"/>
      <c r="F1053" s="135"/>
      <c r="G1053" s="135"/>
      <c r="H1053" s="135"/>
      <c r="I1053" s="135"/>
      <c r="J1053" s="135"/>
      <c r="K1053" s="135"/>
      <c r="L1053" s="135"/>
      <c r="M1053" s="135"/>
      <c r="N1053" s="135"/>
      <c r="O1053" s="135"/>
      <c r="P1053" s="135"/>
      <c r="Q1053" s="135"/>
      <c r="R1053" s="135"/>
      <c r="S1053" s="135"/>
      <c r="T1053" s="135"/>
      <c r="U1053" s="135"/>
      <c r="V1053" s="135"/>
      <c r="W1053" s="135"/>
      <c r="X1053" s="135"/>
      <c r="Y1053" s="135"/>
      <c r="Z1053" s="135"/>
      <c r="AA1053" s="135"/>
      <c r="AB1053" s="135"/>
      <c r="AC1053" s="135"/>
      <c r="AD1053" s="135"/>
      <c r="AE1053" s="135"/>
      <c r="AF1053" s="135"/>
      <c r="AG1053" s="135"/>
      <c r="AH1053" s="135"/>
      <c r="AI1053" s="135"/>
      <c r="AJ1053" s="135"/>
      <c r="AK1053" s="135"/>
      <c r="AL1053" s="135"/>
      <c r="AM1053" s="74"/>
    </row>
    <row r="1054" spans="1:39" ht="23.1" customHeight="1">
      <c r="A1054" s="74"/>
      <c r="B1054" s="136" t="s">
        <v>8340</v>
      </c>
      <c r="C1054" s="136"/>
      <c r="D1054" s="136"/>
      <c r="E1054" s="136"/>
      <c r="F1054" s="136"/>
      <c r="G1054" s="136"/>
      <c r="H1054" s="136"/>
      <c r="I1054" s="136"/>
      <c r="J1054" s="136"/>
      <c r="K1054" s="136"/>
      <c r="L1054" s="136"/>
      <c r="M1054" s="136"/>
      <c r="N1054" s="136"/>
      <c r="O1054" s="136"/>
      <c r="P1054" s="136"/>
      <c r="Q1054" s="136"/>
      <c r="R1054" s="136"/>
      <c r="S1054" s="136"/>
      <c r="T1054" s="136"/>
      <c r="U1054" s="136"/>
      <c r="V1054" s="136"/>
      <c r="W1054" s="136"/>
      <c r="X1054" s="136"/>
      <c r="Y1054" s="136"/>
      <c r="Z1054" s="136"/>
      <c r="AA1054" s="136"/>
      <c r="AB1054" s="136"/>
      <c r="AC1054" s="136"/>
      <c r="AD1054" s="136"/>
      <c r="AE1054" s="136"/>
      <c r="AF1054" s="136"/>
      <c r="AG1054" s="136"/>
      <c r="AH1054" s="136"/>
      <c r="AI1054" s="136"/>
      <c r="AJ1054" s="136"/>
      <c r="AK1054" s="136"/>
      <c r="AL1054" s="136"/>
      <c r="AM1054" s="74"/>
    </row>
    <row r="1055" spans="1:39" ht="15.95" customHeight="1">
      <c r="A1055" s="74"/>
      <c r="B1055" s="137" t="s">
        <v>8341</v>
      </c>
      <c r="C1055" s="137"/>
      <c r="D1055" s="137"/>
      <c r="E1055" s="137"/>
      <c r="F1055" s="137"/>
      <c r="G1055" s="137"/>
      <c r="H1055" s="137"/>
      <c r="I1055" s="137"/>
      <c r="J1055" s="137"/>
      <c r="K1055" s="137"/>
      <c r="L1055" s="137"/>
      <c r="M1055" s="137"/>
      <c r="N1055" s="137"/>
      <c r="O1055" s="137"/>
      <c r="P1055" s="137"/>
      <c r="Q1055" s="137"/>
      <c r="R1055" s="137"/>
      <c r="S1055" s="137"/>
      <c r="T1055" s="137"/>
      <c r="U1055" s="137"/>
      <c r="V1055" s="137"/>
      <c r="W1055" s="137"/>
      <c r="X1055" s="137"/>
      <c r="Y1055" s="137"/>
      <c r="Z1055" s="137"/>
      <c r="AA1055" s="137"/>
      <c r="AB1055" s="137"/>
      <c r="AC1055" s="137"/>
      <c r="AD1055" s="137"/>
      <c r="AE1055" s="137"/>
      <c r="AF1055" s="137"/>
      <c r="AG1055" s="137"/>
      <c r="AH1055" s="137"/>
      <c r="AI1055" s="137"/>
      <c r="AJ1055" s="137"/>
      <c r="AK1055" s="137"/>
      <c r="AL1055" s="137"/>
      <c r="AM1055" s="74"/>
    </row>
    <row r="1056" spans="1:39" ht="12" customHeight="1">
      <c r="A1056" s="74"/>
      <c r="B1056" s="138" t="s">
        <v>8342</v>
      </c>
      <c r="C1056" s="138"/>
      <c r="D1056" s="138"/>
      <c r="E1056" s="138"/>
      <c r="F1056" s="138"/>
      <c r="G1056" s="138"/>
      <c r="H1056" s="138"/>
      <c r="I1056" s="138"/>
      <c r="J1056" s="138"/>
      <c r="K1056" s="138"/>
      <c r="L1056" s="138"/>
      <c r="M1056" s="138"/>
      <c r="N1056" s="138"/>
      <c r="O1056" s="138"/>
      <c r="P1056" s="138"/>
      <c r="Q1056" s="138"/>
      <c r="R1056" s="138"/>
      <c r="S1056" s="138"/>
      <c r="T1056" s="138"/>
      <c r="U1056" s="138"/>
      <c r="V1056" s="138"/>
      <c r="W1056" s="138"/>
      <c r="X1056" s="138"/>
      <c r="Y1056" s="138"/>
      <c r="Z1056" s="138"/>
      <c r="AA1056" s="138"/>
      <c r="AB1056" s="138"/>
      <c r="AC1056" s="138"/>
      <c r="AD1056" s="138"/>
      <c r="AE1056" s="138"/>
      <c r="AF1056" s="138"/>
      <c r="AG1056" s="138"/>
      <c r="AH1056" s="138"/>
      <c r="AI1056" s="138"/>
      <c r="AJ1056" s="138"/>
      <c r="AK1056" s="138"/>
      <c r="AL1056" s="138"/>
      <c r="AM1056" s="74"/>
    </row>
    <row r="1057" spans="1:39" ht="44.1" customHeight="1">
      <c r="A1057" s="74"/>
      <c r="B1057" s="75" t="s">
        <v>8343</v>
      </c>
      <c r="C1057" s="74"/>
      <c r="D1057" s="75" t="s">
        <v>8344</v>
      </c>
      <c r="E1057" s="74"/>
      <c r="F1057" s="75" t="s">
        <v>8345</v>
      </c>
      <c r="G1057" s="74"/>
      <c r="H1057" s="104" t="s">
        <v>6103</v>
      </c>
      <c r="I1057" s="74"/>
      <c r="J1057" s="104" t="s">
        <v>8346</v>
      </c>
      <c r="K1057" s="74"/>
      <c r="L1057" s="75" t="s">
        <v>8347</v>
      </c>
      <c r="M1057" s="74"/>
      <c r="N1057" s="75" t="s">
        <v>8348</v>
      </c>
      <c r="O1057" s="74"/>
      <c r="P1057" s="104" t="s">
        <v>8349</v>
      </c>
      <c r="Q1057" s="74"/>
      <c r="R1057" s="75" t="s">
        <v>8350</v>
      </c>
      <c r="S1057" s="74"/>
      <c r="T1057" s="75" t="s">
        <v>6100</v>
      </c>
      <c r="U1057" s="74"/>
      <c r="V1057" s="75" t="s">
        <v>8007</v>
      </c>
      <c r="W1057" s="74"/>
      <c r="X1057" s="104" t="s">
        <v>8351</v>
      </c>
      <c r="Y1057" s="74"/>
      <c r="Z1057" s="104" t="s">
        <v>8008</v>
      </c>
      <c r="AA1057" s="74"/>
      <c r="AB1057" s="75" t="s">
        <v>8352</v>
      </c>
      <c r="AC1057" s="74"/>
      <c r="AD1057" s="75" t="s">
        <v>8353</v>
      </c>
      <c r="AE1057" s="74"/>
      <c r="AF1057" s="75" t="s">
        <v>8354</v>
      </c>
      <c r="AG1057" s="74"/>
      <c r="AH1057" s="75" t="s">
        <v>8355</v>
      </c>
      <c r="AI1057" s="74"/>
      <c r="AJ1057" s="139" t="s">
        <v>8356</v>
      </c>
      <c r="AK1057" s="139"/>
      <c r="AL1057" s="74"/>
      <c r="AM1057" s="74"/>
    </row>
    <row r="1058" spans="1:39" ht="14.1" customHeight="1">
      <c r="A1058" s="74"/>
      <c r="B1058" s="76" t="s">
        <v>1942</v>
      </c>
      <c r="C1058" s="74"/>
      <c r="D1058" s="76" t="s">
        <v>8364</v>
      </c>
      <c r="E1058" s="74"/>
      <c r="F1058" s="76" t="s">
        <v>8451</v>
      </c>
      <c r="G1058" s="74"/>
      <c r="H1058" s="103">
        <v>24</v>
      </c>
      <c r="I1058" s="74"/>
      <c r="J1058" s="103">
        <v>24</v>
      </c>
      <c r="K1058" s="74"/>
      <c r="L1058" s="76" t="s">
        <v>8359</v>
      </c>
      <c r="M1058" s="74"/>
      <c r="N1058" s="76" t="s">
        <v>8366</v>
      </c>
      <c r="O1058" s="74"/>
      <c r="P1058" s="103">
        <v>2215560</v>
      </c>
      <c r="Q1058" s="74"/>
      <c r="R1058" s="76" t="s">
        <v>9161</v>
      </c>
      <c r="S1058" s="74"/>
      <c r="T1058" s="77">
        <v>46190</v>
      </c>
      <c r="U1058" s="74"/>
      <c r="V1058" s="76" t="s">
        <v>9099</v>
      </c>
      <c r="W1058" s="74"/>
      <c r="X1058" s="103">
        <v>4431120</v>
      </c>
      <c r="Y1058" s="74"/>
      <c r="Z1058" s="103">
        <v>4431120</v>
      </c>
      <c r="AA1058" s="74"/>
      <c r="AB1058" s="76" t="s">
        <v>8361</v>
      </c>
      <c r="AC1058" s="74"/>
      <c r="AD1058" s="76" t="s">
        <v>8362</v>
      </c>
      <c r="AE1058" s="74"/>
      <c r="AF1058" s="76" t="s">
        <v>8436</v>
      </c>
      <c r="AG1058" s="74"/>
      <c r="AH1058" s="76" t="s">
        <v>8363</v>
      </c>
      <c r="AI1058" s="74"/>
      <c r="AJ1058" s="140">
        <v>0</v>
      </c>
      <c r="AK1058" s="140"/>
      <c r="AL1058" s="74"/>
      <c r="AM1058" s="74"/>
    </row>
    <row r="1059" spans="1:39" ht="14.1" customHeight="1">
      <c r="A1059" s="74"/>
      <c r="B1059" s="76" t="s">
        <v>1944</v>
      </c>
      <c r="C1059" s="74"/>
      <c r="D1059" s="76" t="s">
        <v>8364</v>
      </c>
      <c r="E1059" s="74"/>
      <c r="F1059" s="76" t="s">
        <v>8493</v>
      </c>
      <c r="G1059" s="74"/>
      <c r="H1059" s="103">
        <v>24</v>
      </c>
      <c r="I1059" s="74"/>
      <c r="J1059" s="103">
        <v>24</v>
      </c>
      <c r="K1059" s="74"/>
      <c r="L1059" s="76" t="s">
        <v>8359</v>
      </c>
      <c r="M1059" s="74"/>
      <c r="N1059" s="76" t="s">
        <v>8366</v>
      </c>
      <c r="O1059" s="74"/>
      <c r="P1059" s="103">
        <v>2215560</v>
      </c>
      <c r="Q1059" s="74"/>
      <c r="R1059" s="76" t="s">
        <v>9161</v>
      </c>
      <c r="S1059" s="74"/>
      <c r="T1059" s="77">
        <v>46190</v>
      </c>
      <c r="U1059" s="74"/>
      <c r="V1059" s="76" t="s">
        <v>9099</v>
      </c>
      <c r="W1059" s="74"/>
      <c r="X1059" s="103">
        <v>4431120</v>
      </c>
      <c r="Y1059" s="74"/>
      <c r="Z1059" s="103">
        <v>4431120</v>
      </c>
      <c r="AA1059" s="74"/>
      <c r="AB1059" s="76" t="s">
        <v>8361</v>
      </c>
      <c r="AC1059" s="74"/>
      <c r="AD1059" s="76" t="s">
        <v>8362</v>
      </c>
      <c r="AE1059" s="74"/>
      <c r="AF1059" s="76" t="s">
        <v>8436</v>
      </c>
      <c r="AG1059" s="74"/>
      <c r="AH1059" s="76" t="s">
        <v>8363</v>
      </c>
      <c r="AI1059" s="74"/>
      <c r="AJ1059" s="140">
        <v>0</v>
      </c>
      <c r="AK1059" s="140"/>
      <c r="AL1059" s="74"/>
      <c r="AM1059" s="74"/>
    </row>
    <row r="1060" spans="1:39" ht="14.1" customHeight="1">
      <c r="A1060" s="74"/>
      <c r="B1060" s="76" t="s">
        <v>3114</v>
      </c>
      <c r="C1060" s="74"/>
      <c r="D1060" s="76" t="s">
        <v>8369</v>
      </c>
      <c r="E1060" s="74"/>
      <c r="F1060" s="76" t="s">
        <v>8384</v>
      </c>
      <c r="G1060" s="74"/>
      <c r="H1060" s="103">
        <v>1</v>
      </c>
      <c r="I1060" s="74"/>
      <c r="J1060" s="103">
        <v>4</v>
      </c>
      <c r="K1060" s="74"/>
      <c r="L1060" s="76" t="s">
        <v>22</v>
      </c>
      <c r="M1060" s="74"/>
      <c r="N1060" s="76" t="s">
        <v>8537</v>
      </c>
      <c r="O1060" s="74"/>
      <c r="P1060" s="103">
        <v>1149220</v>
      </c>
      <c r="Q1060" s="74"/>
      <c r="R1060" s="76" t="s">
        <v>9162</v>
      </c>
      <c r="S1060" s="74"/>
      <c r="T1060" s="77">
        <v>46189</v>
      </c>
      <c r="U1060" s="74"/>
      <c r="V1060" s="76" t="s">
        <v>8042</v>
      </c>
      <c r="W1060" s="74"/>
      <c r="X1060" s="103">
        <v>1723830</v>
      </c>
      <c r="Y1060" s="74"/>
      <c r="Z1060" s="103">
        <v>1723830</v>
      </c>
      <c r="AA1060" s="74"/>
      <c r="AB1060" s="76" t="s">
        <v>8361</v>
      </c>
      <c r="AC1060" s="74"/>
      <c r="AD1060" s="76" t="s">
        <v>8362</v>
      </c>
      <c r="AE1060" s="74"/>
      <c r="AF1060" s="76" t="s">
        <v>8718</v>
      </c>
      <c r="AG1060" s="74"/>
      <c r="AH1060" s="76" t="s">
        <v>8363</v>
      </c>
      <c r="AI1060" s="74"/>
      <c r="AJ1060" s="140">
        <v>0</v>
      </c>
      <c r="AK1060" s="140"/>
      <c r="AL1060" s="74"/>
      <c r="AM1060" s="74"/>
    </row>
    <row r="1061" spans="1:39" ht="14.1" customHeight="1">
      <c r="A1061" s="74"/>
      <c r="B1061" s="76" t="s">
        <v>3126</v>
      </c>
      <c r="C1061" s="74"/>
      <c r="D1061" s="76" t="s">
        <v>8369</v>
      </c>
      <c r="E1061" s="74"/>
      <c r="F1061" s="76" t="s">
        <v>9019</v>
      </c>
      <c r="G1061" s="74"/>
      <c r="H1061" s="103">
        <v>2</v>
      </c>
      <c r="I1061" s="74"/>
      <c r="J1061" s="103">
        <v>2</v>
      </c>
      <c r="K1061" s="74"/>
      <c r="L1061" s="76" t="s">
        <v>8359</v>
      </c>
      <c r="M1061" s="74"/>
      <c r="N1061" s="76" t="s">
        <v>8537</v>
      </c>
      <c r="O1061" s="74"/>
      <c r="P1061" s="103">
        <v>574610</v>
      </c>
      <c r="Q1061" s="74"/>
      <c r="R1061" s="76" t="s">
        <v>9162</v>
      </c>
      <c r="S1061" s="74"/>
      <c r="T1061" s="77">
        <v>46189</v>
      </c>
      <c r="U1061" s="74"/>
      <c r="V1061" s="76" t="s">
        <v>8042</v>
      </c>
      <c r="W1061" s="74"/>
      <c r="X1061" s="103">
        <v>1723830</v>
      </c>
      <c r="Y1061" s="74"/>
      <c r="Z1061" s="103">
        <v>1723830</v>
      </c>
      <c r="AA1061" s="74"/>
      <c r="AB1061" s="76" t="s">
        <v>8361</v>
      </c>
      <c r="AC1061" s="74"/>
      <c r="AD1061" s="76" t="s">
        <v>8362</v>
      </c>
      <c r="AE1061" s="74"/>
      <c r="AF1061" s="76" t="s">
        <v>8718</v>
      </c>
      <c r="AG1061" s="74"/>
      <c r="AH1061" s="76" t="s">
        <v>8363</v>
      </c>
      <c r="AI1061" s="74"/>
      <c r="AJ1061" s="140">
        <v>0</v>
      </c>
      <c r="AK1061" s="140"/>
      <c r="AL1061" s="74"/>
      <c r="AM1061" s="74"/>
    </row>
    <row r="1062" spans="1:39" ht="14.1" customHeight="1">
      <c r="A1062" s="74"/>
      <c r="B1062" s="76" t="s">
        <v>1767</v>
      </c>
      <c r="C1062" s="74"/>
      <c r="D1062" s="76" t="s">
        <v>8364</v>
      </c>
      <c r="E1062" s="74"/>
      <c r="F1062" s="76" t="s">
        <v>8846</v>
      </c>
      <c r="G1062" s="74"/>
      <c r="H1062" s="103">
        <v>6</v>
      </c>
      <c r="I1062" s="74"/>
      <c r="J1062" s="103">
        <v>6</v>
      </c>
      <c r="K1062" s="74"/>
      <c r="L1062" s="76" t="s">
        <v>8359</v>
      </c>
      <c r="M1062" s="74"/>
      <c r="N1062" s="76" t="s">
        <v>8366</v>
      </c>
      <c r="O1062" s="74"/>
      <c r="P1062" s="103">
        <v>553890</v>
      </c>
      <c r="Q1062" s="74"/>
      <c r="R1062" s="76" t="s">
        <v>9108</v>
      </c>
      <c r="S1062" s="74"/>
      <c r="T1062" s="77">
        <v>46190</v>
      </c>
      <c r="U1062" s="74"/>
      <c r="V1062" s="76" t="s">
        <v>8104</v>
      </c>
      <c r="W1062" s="74"/>
      <c r="X1062" s="103">
        <v>4431120</v>
      </c>
      <c r="Y1062" s="74"/>
      <c r="Z1062" s="103">
        <v>4431120</v>
      </c>
      <c r="AA1062" s="74"/>
      <c r="AB1062" s="76" t="s">
        <v>8361</v>
      </c>
      <c r="AC1062" s="74"/>
      <c r="AD1062" s="76" t="s">
        <v>8362</v>
      </c>
      <c r="AE1062" s="74"/>
      <c r="AF1062" s="76" t="s">
        <v>6128</v>
      </c>
      <c r="AG1062" s="74"/>
      <c r="AH1062" s="76" t="s">
        <v>8363</v>
      </c>
      <c r="AI1062" s="74"/>
      <c r="AJ1062" s="140">
        <v>0</v>
      </c>
      <c r="AK1062" s="140"/>
      <c r="AL1062" s="74"/>
      <c r="AM1062" s="74"/>
    </row>
    <row r="1063" spans="1:39" ht="14.1" customHeight="1">
      <c r="A1063" s="74"/>
      <c r="B1063" s="76" t="s">
        <v>1773</v>
      </c>
      <c r="C1063" s="74"/>
      <c r="D1063" s="76" t="s">
        <v>8364</v>
      </c>
      <c r="E1063" s="74"/>
      <c r="F1063" s="76" t="s">
        <v>8652</v>
      </c>
      <c r="G1063" s="74"/>
      <c r="H1063" s="103">
        <v>6</v>
      </c>
      <c r="I1063" s="74"/>
      <c r="J1063" s="103">
        <v>6</v>
      </c>
      <c r="K1063" s="74"/>
      <c r="L1063" s="76" t="s">
        <v>8359</v>
      </c>
      <c r="M1063" s="74"/>
      <c r="N1063" s="76" t="s">
        <v>8366</v>
      </c>
      <c r="O1063" s="74"/>
      <c r="P1063" s="103">
        <v>553890</v>
      </c>
      <c r="Q1063" s="74"/>
      <c r="R1063" s="76" t="s">
        <v>9108</v>
      </c>
      <c r="S1063" s="74"/>
      <c r="T1063" s="77">
        <v>46190</v>
      </c>
      <c r="U1063" s="74"/>
      <c r="V1063" s="76" t="s">
        <v>8104</v>
      </c>
      <c r="W1063" s="74"/>
      <c r="X1063" s="103">
        <v>4431120</v>
      </c>
      <c r="Y1063" s="74"/>
      <c r="Z1063" s="103">
        <v>4431120</v>
      </c>
      <c r="AA1063" s="74"/>
      <c r="AB1063" s="76" t="s">
        <v>8361</v>
      </c>
      <c r="AC1063" s="74"/>
      <c r="AD1063" s="76" t="s">
        <v>8362</v>
      </c>
      <c r="AE1063" s="74"/>
      <c r="AF1063" s="76" t="s">
        <v>6128</v>
      </c>
      <c r="AG1063" s="74"/>
      <c r="AH1063" s="76" t="s">
        <v>8363</v>
      </c>
      <c r="AI1063" s="74"/>
      <c r="AJ1063" s="140">
        <v>0</v>
      </c>
      <c r="AK1063" s="140"/>
      <c r="AL1063" s="74"/>
      <c r="AM1063" s="74"/>
    </row>
    <row r="1064" spans="1:39" ht="14.1" customHeight="1">
      <c r="A1064" s="74"/>
      <c r="B1064" s="76" t="s">
        <v>1875</v>
      </c>
      <c r="C1064" s="74"/>
      <c r="D1064" s="76" t="s">
        <v>8364</v>
      </c>
      <c r="E1064" s="74"/>
      <c r="F1064" s="76" t="s">
        <v>8721</v>
      </c>
      <c r="G1064" s="74"/>
      <c r="H1064" s="103">
        <v>3</v>
      </c>
      <c r="I1064" s="74"/>
      <c r="J1064" s="103">
        <v>3</v>
      </c>
      <c r="K1064" s="74"/>
      <c r="L1064" s="76" t="s">
        <v>8359</v>
      </c>
      <c r="M1064" s="74"/>
      <c r="N1064" s="76" t="s">
        <v>8366</v>
      </c>
      <c r="O1064" s="74"/>
      <c r="P1064" s="103">
        <v>276945</v>
      </c>
      <c r="Q1064" s="74"/>
      <c r="R1064" s="76" t="s">
        <v>9108</v>
      </c>
      <c r="S1064" s="74"/>
      <c r="T1064" s="77">
        <v>46190</v>
      </c>
      <c r="U1064" s="74"/>
      <c r="V1064" s="76" t="s">
        <v>8104</v>
      </c>
      <c r="W1064" s="74"/>
      <c r="X1064" s="103">
        <v>4431120</v>
      </c>
      <c r="Y1064" s="74"/>
      <c r="Z1064" s="103">
        <v>4431120</v>
      </c>
      <c r="AA1064" s="74"/>
      <c r="AB1064" s="76" t="s">
        <v>8361</v>
      </c>
      <c r="AC1064" s="74"/>
      <c r="AD1064" s="76" t="s">
        <v>8362</v>
      </c>
      <c r="AE1064" s="74"/>
      <c r="AF1064" s="76" t="s">
        <v>6128</v>
      </c>
      <c r="AG1064" s="74"/>
      <c r="AH1064" s="76" t="s">
        <v>8363</v>
      </c>
      <c r="AI1064" s="74"/>
      <c r="AJ1064" s="140">
        <v>0</v>
      </c>
      <c r="AK1064" s="140"/>
      <c r="AL1064" s="74"/>
      <c r="AM1064" s="74"/>
    </row>
    <row r="1065" spans="1:39" ht="14.1" customHeight="1">
      <c r="A1065" s="74"/>
      <c r="B1065" s="76" t="s">
        <v>1881</v>
      </c>
      <c r="C1065" s="74"/>
      <c r="D1065" s="76" t="s">
        <v>8364</v>
      </c>
      <c r="E1065" s="74"/>
      <c r="F1065" s="76" t="s">
        <v>8565</v>
      </c>
      <c r="G1065" s="74"/>
      <c r="H1065" s="103">
        <v>3</v>
      </c>
      <c r="I1065" s="74"/>
      <c r="J1065" s="103">
        <v>3</v>
      </c>
      <c r="K1065" s="74"/>
      <c r="L1065" s="76" t="s">
        <v>8359</v>
      </c>
      <c r="M1065" s="74"/>
      <c r="N1065" s="76" t="s">
        <v>8366</v>
      </c>
      <c r="O1065" s="74"/>
      <c r="P1065" s="103">
        <v>276945</v>
      </c>
      <c r="Q1065" s="74"/>
      <c r="R1065" s="76" t="s">
        <v>9108</v>
      </c>
      <c r="S1065" s="74"/>
      <c r="T1065" s="77">
        <v>46190</v>
      </c>
      <c r="U1065" s="74"/>
      <c r="V1065" s="76" t="s">
        <v>8104</v>
      </c>
      <c r="W1065" s="74"/>
      <c r="X1065" s="103">
        <v>4431120</v>
      </c>
      <c r="Y1065" s="74"/>
      <c r="Z1065" s="103">
        <v>4431120</v>
      </c>
      <c r="AA1065" s="74"/>
      <c r="AB1065" s="76" t="s">
        <v>8361</v>
      </c>
      <c r="AC1065" s="74"/>
      <c r="AD1065" s="76" t="s">
        <v>8362</v>
      </c>
      <c r="AE1065" s="74"/>
      <c r="AF1065" s="76" t="s">
        <v>6128</v>
      </c>
      <c r="AG1065" s="74"/>
      <c r="AH1065" s="76" t="s">
        <v>8363</v>
      </c>
      <c r="AI1065" s="74"/>
      <c r="AJ1065" s="140">
        <v>0</v>
      </c>
      <c r="AK1065" s="140"/>
      <c r="AL1065" s="74"/>
      <c r="AM1065" s="74"/>
    </row>
    <row r="1066" spans="1:39" ht="14.1" customHeight="1">
      <c r="A1066" s="74"/>
      <c r="B1066" s="76" t="s">
        <v>1919</v>
      </c>
      <c r="C1066" s="74"/>
      <c r="D1066" s="76" t="s">
        <v>8364</v>
      </c>
      <c r="E1066" s="74"/>
      <c r="F1066" s="76" t="s">
        <v>8480</v>
      </c>
      <c r="G1066" s="74"/>
      <c r="H1066" s="103">
        <v>3</v>
      </c>
      <c r="I1066" s="74"/>
      <c r="J1066" s="103">
        <v>3</v>
      </c>
      <c r="K1066" s="74"/>
      <c r="L1066" s="76" t="s">
        <v>8359</v>
      </c>
      <c r="M1066" s="74"/>
      <c r="N1066" s="76" t="s">
        <v>8366</v>
      </c>
      <c r="O1066" s="74"/>
      <c r="P1066" s="103">
        <v>276945</v>
      </c>
      <c r="Q1066" s="74"/>
      <c r="R1066" s="76" t="s">
        <v>9108</v>
      </c>
      <c r="S1066" s="74"/>
      <c r="T1066" s="77">
        <v>46190</v>
      </c>
      <c r="U1066" s="74"/>
      <c r="V1066" s="76" t="s">
        <v>8104</v>
      </c>
      <c r="W1066" s="74"/>
      <c r="X1066" s="103">
        <v>4431120</v>
      </c>
      <c r="Y1066" s="74"/>
      <c r="Z1066" s="103">
        <v>4431120</v>
      </c>
      <c r="AA1066" s="74"/>
      <c r="AB1066" s="76" t="s">
        <v>8361</v>
      </c>
      <c r="AC1066" s="74"/>
      <c r="AD1066" s="76" t="s">
        <v>8362</v>
      </c>
      <c r="AE1066" s="74"/>
      <c r="AF1066" s="76" t="s">
        <v>6128</v>
      </c>
      <c r="AG1066" s="74"/>
      <c r="AH1066" s="76" t="s">
        <v>8363</v>
      </c>
      <c r="AI1066" s="74"/>
      <c r="AJ1066" s="140">
        <v>0</v>
      </c>
      <c r="AK1066" s="140"/>
      <c r="AL1066" s="74"/>
      <c r="AM1066" s="74"/>
    </row>
    <row r="1067" spans="1:39" ht="14.1" customHeight="1">
      <c r="A1067" s="74"/>
      <c r="B1067" s="76" t="s">
        <v>1929</v>
      </c>
      <c r="C1067" s="74"/>
      <c r="D1067" s="76" t="s">
        <v>8364</v>
      </c>
      <c r="E1067" s="74"/>
      <c r="F1067" s="76" t="s">
        <v>8653</v>
      </c>
      <c r="G1067" s="74"/>
      <c r="H1067" s="103">
        <v>5</v>
      </c>
      <c r="I1067" s="74"/>
      <c r="J1067" s="103">
        <v>5</v>
      </c>
      <c r="K1067" s="74"/>
      <c r="L1067" s="76" t="s">
        <v>8359</v>
      </c>
      <c r="M1067" s="74"/>
      <c r="N1067" s="76" t="s">
        <v>8366</v>
      </c>
      <c r="O1067" s="74"/>
      <c r="P1067" s="103">
        <v>461575</v>
      </c>
      <c r="Q1067" s="74"/>
      <c r="R1067" s="76" t="s">
        <v>9108</v>
      </c>
      <c r="S1067" s="74"/>
      <c r="T1067" s="77">
        <v>46190</v>
      </c>
      <c r="U1067" s="74"/>
      <c r="V1067" s="76" t="s">
        <v>8104</v>
      </c>
      <c r="W1067" s="74"/>
      <c r="X1067" s="103">
        <v>4431120</v>
      </c>
      <c r="Y1067" s="74"/>
      <c r="Z1067" s="103">
        <v>4431120</v>
      </c>
      <c r="AA1067" s="74"/>
      <c r="AB1067" s="76" t="s">
        <v>8361</v>
      </c>
      <c r="AC1067" s="74"/>
      <c r="AD1067" s="76" t="s">
        <v>8362</v>
      </c>
      <c r="AE1067" s="74"/>
      <c r="AF1067" s="76" t="s">
        <v>6128</v>
      </c>
      <c r="AG1067" s="74"/>
      <c r="AH1067" s="76" t="s">
        <v>8363</v>
      </c>
      <c r="AI1067" s="74"/>
      <c r="AJ1067" s="140">
        <v>0</v>
      </c>
      <c r="AK1067" s="140"/>
      <c r="AL1067" s="74"/>
      <c r="AM1067" s="74"/>
    </row>
    <row r="1068" spans="1:39" ht="14.1" customHeight="1">
      <c r="A1068" s="74"/>
      <c r="B1068" s="76" t="s">
        <v>1942</v>
      </c>
      <c r="C1068" s="74"/>
      <c r="D1068" s="76" t="s">
        <v>8364</v>
      </c>
      <c r="E1068" s="74"/>
      <c r="F1068" s="76" t="s">
        <v>8451</v>
      </c>
      <c r="G1068" s="74"/>
      <c r="H1068" s="103">
        <v>7</v>
      </c>
      <c r="I1068" s="74"/>
      <c r="J1068" s="103">
        <v>7</v>
      </c>
      <c r="K1068" s="74"/>
      <c r="L1068" s="76" t="s">
        <v>8359</v>
      </c>
      <c r="M1068" s="74"/>
      <c r="N1068" s="76" t="s">
        <v>8366</v>
      </c>
      <c r="O1068" s="74"/>
      <c r="P1068" s="103">
        <v>646205</v>
      </c>
      <c r="Q1068" s="74"/>
      <c r="R1068" s="76" t="s">
        <v>9108</v>
      </c>
      <c r="S1068" s="74"/>
      <c r="T1068" s="77">
        <v>46190</v>
      </c>
      <c r="U1068" s="74"/>
      <c r="V1068" s="76" t="s">
        <v>8104</v>
      </c>
      <c r="W1068" s="74"/>
      <c r="X1068" s="103">
        <v>4431120</v>
      </c>
      <c r="Y1068" s="74"/>
      <c r="Z1068" s="103">
        <v>4431120</v>
      </c>
      <c r="AA1068" s="74"/>
      <c r="AB1068" s="76" t="s">
        <v>8361</v>
      </c>
      <c r="AC1068" s="74"/>
      <c r="AD1068" s="76" t="s">
        <v>8362</v>
      </c>
      <c r="AE1068" s="74"/>
      <c r="AF1068" s="76" t="s">
        <v>6128</v>
      </c>
      <c r="AG1068" s="74"/>
      <c r="AH1068" s="76" t="s">
        <v>8363</v>
      </c>
      <c r="AI1068" s="74"/>
      <c r="AJ1068" s="140">
        <v>0</v>
      </c>
      <c r="AK1068" s="140"/>
      <c r="AL1068" s="74"/>
      <c r="AM1068" s="74"/>
    </row>
    <row r="1069" spans="1:39" ht="14.1" customHeight="1">
      <c r="A1069" s="74"/>
      <c r="B1069" s="76" t="s">
        <v>1946</v>
      </c>
      <c r="C1069" s="74"/>
      <c r="D1069" s="76" t="s">
        <v>8364</v>
      </c>
      <c r="E1069" s="74"/>
      <c r="F1069" s="76" t="s">
        <v>8454</v>
      </c>
      <c r="G1069" s="74"/>
      <c r="H1069" s="103">
        <v>9</v>
      </c>
      <c r="I1069" s="74"/>
      <c r="J1069" s="103">
        <v>9</v>
      </c>
      <c r="K1069" s="74"/>
      <c r="L1069" s="76" t="s">
        <v>8359</v>
      </c>
      <c r="M1069" s="74"/>
      <c r="N1069" s="76" t="s">
        <v>8366</v>
      </c>
      <c r="O1069" s="74"/>
      <c r="P1069" s="103">
        <v>830835</v>
      </c>
      <c r="Q1069" s="74"/>
      <c r="R1069" s="76" t="s">
        <v>9108</v>
      </c>
      <c r="S1069" s="74"/>
      <c r="T1069" s="77">
        <v>46190</v>
      </c>
      <c r="U1069" s="74"/>
      <c r="V1069" s="76" t="s">
        <v>8104</v>
      </c>
      <c r="W1069" s="74"/>
      <c r="X1069" s="103">
        <v>4431120</v>
      </c>
      <c r="Y1069" s="74"/>
      <c r="Z1069" s="103">
        <v>4431120</v>
      </c>
      <c r="AA1069" s="74"/>
      <c r="AB1069" s="76" t="s">
        <v>8361</v>
      </c>
      <c r="AC1069" s="74"/>
      <c r="AD1069" s="76" t="s">
        <v>8362</v>
      </c>
      <c r="AE1069" s="74"/>
      <c r="AF1069" s="76" t="s">
        <v>6128</v>
      </c>
      <c r="AG1069" s="74"/>
      <c r="AH1069" s="76" t="s">
        <v>8363</v>
      </c>
      <c r="AI1069" s="74"/>
      <c r="AJ1069" s="140">
        <v>0</v>
      </c>
      <c r="AK1069" s="140"/>
      <c r="AL1069" s="74"/>
      <c r="AM1069" s="74"/>
    </row>
    <row r="1070" spans="1:39" ht="14.1" customHeight="1">
      <c r="A1070" s="74"/>
      <c r="B1070" s="76" t="s">
        <v>1755</v>
      </c>
      <c r="C1070" s="74"/>
      <c r="D1070" s="76" t="s">
        <v>8364</v>
      </c>
      <c r="E1070" s="74"/>
      <c r="F1070" s="76" t="s">
        <v>8555</v>
      </c>
      <c r="G1070" s="74"/>
      <c r="H1070" s="103">
        <v>8</v>
      </c>
      <c r="I1070" s="74"/>
      <c r="J1070" s="103">
        <v>8</v>
      </c>
      <c r="K1070" s="74"/>
      <c r="L1070" s="76" t="s">
        <v>8359</v>
      </c>
      <c r="M1070" s="74"/>
      <c r="N1070" s="76" t="s">
        <v>8366</v>
      </c>
      <c r="O1070" s="74"/>
      <c r="P1070" s="103">
        <v>738520</v>
      </c>
      <c r="Q1070" s="74"/>
      <c r="R1070" s="76" t="s">
        <v>8561</v>
      </c>
      <c r="S1070" s="74"/>
      <c r="T1070" s="77">
        <v>46192</v>
      </c>
      <c r="U1070" s="74"/>
      <c r="V1070" s="76" t="s">
        <v>8562</v>
      </c>
      <c r="W1070" s="74"/>
      <c r="X1070" s="103">
        <v>2215560</v>
      </c>
      <c r="Y1070" s="74"/>
      <c r="Z1070" s="103">
        <v>2215560</v>
      </c>
      <c r="AA1070" s="74"/>
      <c r="AB1070" s="76" t="s">
        <v>8361</v>
      </c>
      <c r="AC1070" s="74"/>
      <c r="AD1070" s="76" t="s">
        <v>8362</v>
      </c>
      <c r="AE1070" s="74"/>
      <c r="AF1070" s="76" t="s">
        <v>6188</v>
      </c>
      <c r="AG1070" s="74"/>
      <c r="AH1070" s="76" t="s">
        <v>8363</v>
      </c>
      <c r="AI1070" s="74"/>
      <c r="AJ1070" s="140">
        <v>0</v>
      </c>
      <c r="AK1070" s="140"/>
      <c r="AL1070" s="74"/>
      <c r="AM1070" s="74"/>
    </row>
    <row r="1071" spans="1:39" ht="14.1" customHeight="1">
      <c r="A1071" s="74"/>
      <c r="B1071" s="76" t="s">
        <v>1767</v>
      </c>
      <c r="C1071" s="74"/>
      <c r="D1071" s="76" t="s">
        <v>8364</v>
      </c>
      <c r="E1071" s="74"/>
      <c r="F1071" s="76" t="s">
        <v>8846</v>
      </c>
      <c r="G1071" s="74"/>
      <c r="H1071" s="103">
        <v>8</v>
      </c>
      <c r="I1071" s="74"/>
      <c r="J1071" s="103">
        <v>8</v>
      </c>
      <c r="K1071" s="74"/>
      <c r="L1071" s="76" t="s">
        <v>8359</v>
      </c>
      <c r="M1071" s="74"/>
      <c r="N1071" s="76" t="s">
        <v>8366</v>
      </c>
      <c r="O1071" s="74"/>
      <c r="P1071" s="103">
        <v>738520</v>
      </c>
      <c r="Q1071" s="74"/>
      <c r="R1071" s="76" t="s">
        <v>8561</v>
      </c>
      <c r="S1071" s="74"/>
      <c r="T1071" s="77">
        <v>46192</v>
      </c>
      <c r="U1071" s="74"/>
      <c r="V1071" s="76" t="s">
        <v>8562</v>
      </c>
      <c r="W1071" s="74"/>
      <c r="X1071" s="103">
        <v>2215560</v>
      </c>
      <c r="Y1071" s="74"/>
      <c r="Z1071" s="103">
        <v>2215560</v>
      </c>
      <c r="AA1071" s="74"/>
      <c r="AB1071" s="76" t="s">
        <v>8361</v>
      </c>
      <c r="AC1071" s="74"/>
      <c r="AD1071" s="76" t="s">
        <v>8362</v>
      </c>
      <c r="AE1071" s="74"/>
      <c r="AF1071" s="76" t="s">
        <v>6188</v>
      </c>
      <c r="AG1071" s="74"/>
      <c r="AH1071" s="76" t="s">
        <v>8363</v>
      </c>
      <c r="AI1071" s="74"/>
      <c r="AJ1071" s="140">
        <v>0</v>
      </c>
      <c r="AK1071" s="140"/>
      <c r="AL1071" s="74"/>
      <c r="AM1071" s="74"/>
    </row>
    <row r="1072" spans="1:39" ht="14.1" customHeight="1">
      <c r="A1072" s="74"/>
      <c r="B1072" s="76" t="s">
        <v>1003</v>
      </c>
      <c r="C1072" s="74"/>
      <c r="D1072" s="76" t="s">
        <v>8364</v>
      </c>
      <c r="E1072" s="74"/>
      <c r="F1072" s="76" t="s">
        <v>9163</v>
      </c>
      <c r="G1072" s="74"/>
      <c r="H1072" s="103">
        <v>2</v>
      </c>
      <c r="I1072" s="74"/>
      <c r="J1072" s="103">
        <v>2</v>
      </c>
      <c r="K1072" s="74"/>
      <c r="L1072" s="76" t="s">
        <v>8359</v>
      </c>
      <c r="M1072" s="74"/>
      <c r="N1072" s="76" t="s">
        <v>8392</v>
      </c>
      <c r="O1072" s="74"/>
      <c r="P1072" s="103">
        <v>343545</v>
      </c>
      <c r="Q1072" s="74"/>
      <c r="R1072" s="76" t="s">
        <v>9164</v>
      </c>
      <c r="S1072" s="74"/>
      <c r="T1072" s="77">
        <v>46189</v>
      </c>
      <c r="U1072" s="74"/>
      <c r="V1072" s="76" t="s">
        <v>8104</v>
      </c>
      <c r="W1072" s="74"/>
      <c r="X1072" s="103">
        <v>687090</v>
      </c>
      <c r="Y1072" s="74"/>
      <c r="Z1072" s="103">
        <v>687090</v>
      </c>
      <c r="AA1072" s="74"/>
      <c r="AB1072" s="76" t="s">
        <v>8361</v>
      </c>
      <c r="AC1072" s="74"/>
      <c r="AD1072" s="76" t="s">
        <v>8362</v>
      </c>
      <c r="AE1072" s="74"/>
      <c r="AF1072" s="76" t="s">
        <v>6128</v>
      </c>
      <c r="AG1072" s="74"/>
      <c r="AH1072" s="76" t="s">
        <v>8363</v>
      </c>
      <c r="AI1072" s="74"/>
      <c r="AJ1072" s="140">
        <v>0</v>
      </c>
      <c r="AK1072" s="140"/>
      <c r="AL1072" s="74"/>
      <c r="AM1072" s="74"/>
    </row>
    <row r="1073" spans="1:39" ht="14.1" customHeight="1">
      <c r="A1073" s="74"/>
      <c r="B1073" s="76" t="s">
        <v>1000</v>
      </c>
      <c r="C1073" s="74"/>
      <c r="D1073" s="76" t="s">
        <v>8364</v>
      </c>
      <c r="E1073" s="74"/>
      <c r="F1073" s="76" t="s">
        <v>8816</v>
      </c>
      <c r="G1073" s="74"/>
      <c r="H1073" s="103">
        <v>2</v>
      </c>
      <c r="I1073" s="74"/>
      <c r="J1073" s="103">
        <v>2</v>
      </c>
      <c r="K1073" s="74"/>
      <c r="L1073" s="76" t="s">
        <v>8359</v>
      </c>
      <c r="M1073" s="74"/>
      <c r="N1073" s="76" t="s">
        <v>8392</v>
      </c>
      <c r="O1073" s="74"/>
      <c r="P1073" s="103">
        <v>343545</v>
      </c>
      <c r="Q1073" s="74"/>
      <c r="R1073" s="76" t="s">
        <v>9164</v>
      </c>
      <c r="S1073" s="74"/>
      <c r="T1073" s="77">
        <v>46189</v>
      </c>
      <c r="U1073" s="74"/>
      <c r="V1073" s="76" t="s">
        <v>8104</v>
      </c>
      <c r="W1073" s="74"/>
      <c r="X1073" s="103">
        <v>687090</v>
      </c>
      <c r="Y1073" s="74"/>
      <c r="Z1073" s="103">
        <v>687090</v>
      </c>
      <c r="AA1073" s="74"/>
      <c r="AB1073" s="76" t="s">
        <v>8361</v>
      </c>
      <c r="AC1073" s="74"/>
      <c r="AD1073" s="76" t="s">
        <v>8362</v>
      </c>
      <c r="AE1073" s="74"/>
      <c r="AF1073" s="76" t="s">
        <v>6128</v>
      </c>
      <c r="AG1073" s="74"/>
      <c r="AH1073" s="76" t="s">
        <v>8363</v>
      </c>
      <c r="AI1073" s="74"/>
      <c r="AJ1073" s="140">
        <v>0</v>
      </c>
      <c r="AK1073" s="140"/>
      <c r="AL1073" s="74"/>
      <c r="AM1073" s="74"/>
    </row>
    <row r="1074" spans="1:39" ht="14.1" customHeight="1">
      <c r="A1074" s="74"/>
      <c r="B1074" s="76" t="s">
        <v>246</v>
      </c>
      <c r="C1074" s="74"/>
      <c r="D1074" s="76" t="s">
        <v>8369</v>
      </c>
      <c r="E1074" s="74"/>
      <c r="F1074" s="76" t="s">
        <v>8528</v>
      </c>
      <c r="G1074" s="74"/>
      <c r="H1074" s="103">
        <v>1</v>
      </c>
      <c r="I1074" s="74"/>
      <c r="J1074" s="103">
        <v>24</v>
      </c>
      <c r="K1074" s="74"/>
      <c r="L1074" s="76" t="s">
        <v>22</v>
      </c>
      <c r="M1074" s="74"/>
      <c r="N1074" s="76" t="s">
        <v>8623</v>
      </c>
      <c r="O1074" s="74"/>
      <c r="P1074" s="103">
        <v>1618380</v>
      </c>
      <c r="Q1074" s="74"/>
      <c r="R1074" s="76" t="s">
        <v>9165</v>
      </c>
      <c r="S1074" s="74"/>
      <c r="T1074" s="77">
        <v>46193</v>
      </c>
      <c r="U1074" s="74"/>
      <c r="V1074" s="76" t="s">
        <v>8165</v>
      </c>
      <c r="W1074" s="74"/>
      <c r="X1074" s="103">
        <v>1618380</v>
      </c>
      <c r="Y1074" s="74"/>
      <c r="Z1074" s="103">
        <v>1618380</v>
      </c>
      <c r="AA1074" s="74"/>
      <c r="AB1074" s="76" t="s">
        <v>8361</v>
      </c>
      <c r="AC1074" s="74"/>
      <c r="AD1074" s="76" t="s">
        <v>8362</v>
      </c>
      <c r="AE1074" s="74"/>
      <c r="AF1074" s="76" t="s">
        <v>6239</v>
      </c>
      <c r="AG1074" s="74"/>
      <c r="AH1074" s="76" t="s">
        <v>8363</v>
      </c>
      <c r="AI1074" s="74"/>
      <c r="AJ1074" s="140">
        <v>0</v>
      </c>
      <c r="AK1074" s="140"/>
      <c r="AL1074" s="74"/>
      <c r="AM1074" s="74"/>
    </row>
    <row r="1075" spans="1:39" ht="14.1" customHeight="1">
      <c r="A1075" s="74"/>
      <c r="B1075" s="76" t="s">
        <v>1523</v>
      </c>
      <c r="C1075" s="74"/>
      <c r="D1075" s="76" t="s">
        <v>8364</v>
      </c>
      <c r="E1075" s="74"/>
      <c r="F1075" s="76" t="s">
        <v>1512</v>
      </c>
      <c r="G1075" s="74"/>
      <c r="H1075" s="103">
        <v>1</v>
      </c>
      <c r="I1075" s="74"/>
      <c r="J1075" s="103">
        <v>1</v>
      </c>
      <c r="K1075" s="74"/>
      <c r="L1075" s="76" t="s">
        <v>147</v>
      </c>
      <c r="M1075" s="74"/>
      <c r="N1075" s="76"/>
      <c r="O1075" s="74"/>
      <c r="P1075" s="103">
        <v>1203628.5</v>
      </c>
      <c r="Q1075" s="74"/>
      <c r="R1075" s="76" t="s">
        <v>9166</v>
      </c>
      <c r="S1075" s="74"/>
      <c r="T1075" s="77">
        <v>46193</v>
      </c>
      <c r="U1075" s="74"/>
      <c r="V1075" s="76" t="s">
        <v>8036</v>
      </c>
      <c r="W1075" s="74"/>
      <c r="X1075" s="103">
        <v>1203628.5</v>
      </c>
      <c r="Y1075" s="74"/>
      <c r="Z1075" s="103">
        <v>1203628.5</v>
      </c>
      <c r="AA1075" s="74"/>
      <c r="AB1075" s="76" t="s">
        <v>8361</v>
      </c>
      <c r="AC1075" s="74"/>
      <c r="AD1075" s="76" t="s">
        <v>8362</v>
      </c>
      <c r="AE1075" s="74"/>
      <c r="AF1075" s="76" t="s">
        <v>6124</v>
      </c>
      <c r="AG1075" s="74"/>
      <c r="AH1075" s="76" t="s">
        <v>8363</v>
      </c>
      <c r="AI1075" s="74"/>
      <c r="AJ1075" s="140">
        <v>0</v>
      </c>
      <c r="AK1075" s="140"/>
      <c r="AL1075" s="74"/>
      <c r="AM1075" s="74"/>
    </row>
    <row r="1076" spans="1:39" ht="14.1" customHeight="1">
      <c r="A1076" s="74"/>
      <c r="B1076" s="76" t="s">
        <v>1526</v>
      </c>
      <c r="C1076" s="74"/>
      <c r="D1076" s="76" t="s">
        <v>8364</v>
      </c>
      <c r="E1076" s="74"/>
      <c r="F1076" s="76" t="s">
        <v>9167</v>
      </c>
      <c r="G1076" s="74"/>
      <c r="H1076" s="103">
        <v>5</v>
      </c>
      <c r="I1076" s="74"/>
      <c r="J1076" s="103">
        <v>5</v>
      </c>
      <c r="K1076" s="74"/>
      <c r="L1076" s="76" t="s">
        <v>1529</v>
      </c>
      <c r="M1076" s="74"/>
      <c r="N1076" s="76"/>
      <c r="O1076" s="74"/>
      <c r="P1076" s="103">
        <v>0</v>
      </c>
      <c r="Q1076" s="74"/>
      <c r="R1076" s="76" t="s">
        <v>9166</v>
      </c>
      <c r="S1076" s="74"/>
      <c r="T1076" s="77">
        <v>46193</v>
      </c>
      <c r="U1076" s="74"/>
      <c r="V1076" s="76" t="s">
        <v>8036</v>
      </c>
      <c r="W1076" s="74"/>
      <c r="X1076" s="103">
        <v>1203628.5</v>
      </c>
      <c r="Y1076" s="74"/>
      <c r="Z1076" s="103">
        <v>1203628.5</v>
      </c>
      <c r="AA1076" s="74"/>
      <c r="AB1076" s="76" t="s">
        <v>8361</v>
      </c>
      <c r="AC1076" s="74"/>
      <c r="AD1076" s="76" t="s">
        <v>8362</v>
      </c>
      <c r="AE1076" s="74"/>
      <c r="AF1076" s="76" t="s">
        <v>6124</v>
      </c>
      <c r="AG1076" s="74"/>
      <c r="AH1076" s="76" t="s">
        <v>8363</v>
      </c>
      <c r="AI1076" s="74"/>
      <c r="AJ1076" s="140">
        <v>0</v>
      </c>
      <c r="AK1076" s="140"/>
      <c r="AL1076" s="74"/>
      <c r="AM1076" s="74"/>
    </row>
    <row r="1077" spans="1:39" ht="14.1" customHeight="1">
      <c r="A1077" s="74"/>
      <c r="B1077" s="76" t="s">
        <v>1807</v>
      </c>
      <c r="C1077" s="74"/>
      <c r="D1077" s="76" t="s">
        <v>8364</v>
      </c>
      <c r="E1077" s="74"/>
      <c r="F1077" s="76" t="s">
        <v>8884</v>
      </c>
      <c r="G1077" s="74"/>
      <c r="H1077" s="103">
        <v>2</v>
      </c>
      <c r="I1077" s="74"/>
      <c r="J1077" s="103">
        <v>2</v>
      </c>
      <c r="K1077" s="74"/>
      <c r="L1077" s="76" t="s">
        <v>8359</v>
      </c>
      <c r="M1077" s="74"/>
      <c r="N1077" s="76"/>
      <c r="O1077" s="74"/>
      <c r="P1077" s="103">
        <v>184630</v>
      </c>
      <c r="Q1077" s="74"/>
      <c r="R1077" s="76" t="s">
        <v>9168</v>
      </c>
      <c r="S1077" s="74"/>
      <c r="T1077" s="77">
        <v>46190</v>
      </c>
      <c r="U1077" s="74"/>
      <c r="V1077" s="76" t="s">
        <v>8030</v>
      </c>
      <c r="W1077" s="74"/>
      <c r="X1077" s="103">
        <v>461020</v>
      </c>
      <c r="Y1077" s="74"/>
      <c r="Z1077" s="103">
        <v>461020</v>
      </c>
      <c r="AA1077" s="74"/>
      <c r="AB1077" s="76" t="s">
        <v>8361</v>
      </c>
      <c r="AC1077" s="74"/>
      <c r="AD1077" s="76" t="s">
        <v>8362</v>
      </c>
      <c r="AE1077" s="74"/>
      <c r="AF1077" s="76" t="s">
        <v>6134</v>
      </c>
      <c r="AG1077" s="74"/>
      <c r="AH1077" s="76" t="s">
        <v>8363</v>
      </c>
      <c r="AI1077" s="74"/>
      <c r="AJ1077" s="140">
        <v>0</v>
      </c>
      <c r="AK1077" s="140"/>
      <c r="AL1077" s="74"/>
      <c r="AM1077" s="74"/>
    </row>
    <row r="1078" spans="1:39" ht="14.1" customHeight="1">
      <c r="A1078" s="74"/>
      <c r="B1078" s="76" t="s">
        <v>4321</v>
      </c>
      <c r="C1078" s="74"/>
      <c r="D1078" s="76" t="s">
        <v>8369</v>
      </c>
      <c r="E1078" s="74"/>
      <c r="F1078" s="76" t="s">
        <v>8701</v>
      </c>
      <c r="G1078" s="74"/>
      <c r="H1078" s="103">
        <v>4</v>
      </c>
      <c r="I1078" s="74"/>
      <c r="J1078" s="103">
        <v>4</v>
      </c>
      <c r="K1078" s="74"/>
      <c r="L1078" s="76" t="s">
        <v>8359</v>
      </c>
      <c r="M1078" s="74"/>
      <c r="N1078" s="76"/>
      <c r="O1078" s="74"/>
      <c r="P1078" s="103">
        <v>276390</v>
      </c>
      <c r="Q1078" s="74"/>
      <c r="R1078" s="76" t="s">
        <v>9168</v>
      </c>
      <c r="S1078" s="74"/>
      <c r="T1078" s="77">
        <v>46190</v>
      </c>
      <c r="U1078" s="74"/>
      <c r="V1078" s="76" t="s">
        <v>8030</v>
      </c>
      <c r="W1078" s="74"/>
      <c r="X1078" s="103">
        <v>461020</v>
      </c>
      <c r="Y1078" s="74"/>
      <c r="Z1078" s="103">
        <v>461020</v>
      </c>
      <c r="AA1078" s="74"/>
      <c r="AB1078" s="76" t="s">
        <v>8361</v>
      </c>
      <c r="AC1078" s="74"/>
      <c r="AD1078" s="76" t="s">
        <v>8362</v>
      </c>
      <c r="AE1078" s="74"/>
      <c r="AF1078" s="76" t="s">
        <v>6134</v>
      </c>
      <c r="AG1078" s="74"/>
      <c r="AH1078" s="76" t="s">
        <v>8363</v>
      </c>
      <c r="AI1078" s="74"/>
      <c r="AJ1078" s="140">
        <v>0</v>
      </c>
      <c r="AK1078" s="140"/>
      <c r="AL1078" s="74"/>
      <c r="AM1078" s="74"/>
    </row>
    <row r="1079" spans="1:39" ht="23.1" customHeight="1">
      <c r="A1079" s="74"/>
      <c r="B1079" s="76" t="s">
        <v>760</v>
      </c>
      <c r="C1079" s="74"/>
      <c r="D1079" s="76" t="s">
        <v>8387</v>
      </c>
      <c r="E1079" s="74"/>
      <c r="F1079" s="76" t="s">
        <v>8898</v>
      </c>
      <c r="G1079" s="74"/>
      <c r="H1079" s="103">
        <v>2</v>
      </c>
      <c r="I1079" s="74"/>
      <c r="J1079" s="103">
        <v>2</v>
      </c>
      <c r="K1079" s="74"/>
      <c r="L1079" s="76" t="s">
        <v>147</v>
      </c>
      <c r="M1079" s="74"/>
      <c r="N1079" s="76"/>
      <c r="O1079" s="74"/>
      <c r="P1079" s="103">
        <v>528175</v>
      </c>
      <c r="Q1079" s="74"/>
      <c r="R1079" s="76" t="s">
        <v>9169</v>
      </c>
      <c r="S1079" s="74"/>
      <c r="T1079" s="77">
        <v>46193</v>
      </c>
      <c r="U1079" s="74"/>
      <c r="V1079" s="76" t="s">
        <v>8671</v>
      </c>
      <c r="W1079" s="74"/>
      <c r="X1079" s="103">
        <v>528175</v>
      </c>
      <c r="Y1079" s="74"/>
      <c r="Z1079" s="103">
        <v>528175</v>
      </c>
      <c r="AA1079" s="74"/>
      <c r="AB1079" s="76" t="s">
        <v>8361</v>
      </c>
      <c r="AC1079" s="74"/>
      <c r="AD1079" s="76" t="s">
        <v>8362</v>
      </c>
      <c r="AE1079" s="74"/>
      <c r="AF1079" s="76" t="s">
        <v>6175</v>
      </c>
      <c r="AG1079" s="74"/>
      <c r="AH1079" s="76" t="s">
        <v>8363</v>
      </c>
      <c r="AI1079" s="74"/>
      <c r="AJ1079" s="140">
        <v>0</v>
      </c>
      <c r="AK1079" s="140"/>
      <c r="AL1079" s="74"/>
      <c r="AM1079" s="74"/>
    </row>
    <row r="1080" spans="1:39" ht="14.1" customHeight="1">
      <c r="A1080" s="74"/>
      <c r="B1080" s="76" t="s">
        <v>1007</v>
      </c>
      <c r="C1080" s="74"/>
      <c r="D1080" s="76" t="s">
        <v>8364</v>
      </c>
      <c r="E1080" s="74"/>
      <c r="F1080" s="76" t="s">
        <v>9170</v>
      </c>
      <c r="G1080" s="74"/>
      <c r="H1080" s="103">
        <v>2</v>
      </c>
      <c r="I1080" s="74"/>
      <c r="J1080" s="103">
        <v>2</v>
      </c>
      <c r="K1080" s="74"/>
      <c r="L1080" s="76" t="s">
        <v>8359</v>
      </c>
      <c r="M1080" s="74"/>
      <c r="N1080" s="76"/>
      <c r="O1080" s="74"/>
      <c r="P1080" s="103">
        <v>343545</v>
      </c>
      <c r="Q1080" s="74"/>
      <c r="R1080" s="76" t="s">
        <v>9171</v>
      </c>
      <c r="S1080" s="74"/>
      <c r="T1080" s="77">
        <v>46193</v>
      </c>
      <c r="U1080" s="74"/>
      <c r="V1080" s="76" t="s">
        <v>8098</v>
      </c>
      <c r="W1080" s="74"/>
      <c r="X1080" s="103">
        <v>343545</v>
      </c>
      <c r="Y1080" s="74"/>
      <c r="Z1080" s="103">
        <v>343545</v>
      </c>
      <c r="AA1080" s="74"/>
      <c r="AB1080" s="76" t="s">
        <v>8361</v>
      </c>
      <c r="AC1080" s="74"/>
      <c r="AD1080" s="76" t="s">
        <v>8362</v>
      </c>
      <c r="AE1080" s="74"/>
      <c r="AF1080" s="76" t="s">
        <v>6175</v>
      </c>
      <c r="AG1080" s="74"/>
      <c r="AH1080" s="76" t="s">
        <v>8363</v>
      </c>
      <c r="AI1080" s="74"/>
      <c r="AJ1080" s="140">
        <v>0</v>
      </c>
      <c r="AK1080" s="140"/>
      <c r="AL1080" s="74"/>
      <c r="AM1080" s="74"/>
    </row>
    <row r="1081" spans="1:39" ht="0.95" customHeight="1">
      <c r="A1081" s="74"/>
      <c r="B1081" s="141"/>
      <c r="C1081" s="141"/>
      <c r="D1081" s="141"/>
      <c r="E1081" s="141"/>
      <c r="F1081" s="141"/>
      <c r="G1081" s="141"/>
      <c r="H1081" s="141"/>
      <c r="I1081" s="141"/>
      <c r="J1081" s="141"/>
      <c r="K1081" s="141"/>
      <c r="L1081" s="141"/>
      <c r="M1081" s="141"/>
      <c r="N1081" s="141"/>
      <c r="O1081" s="141"/>
      <c r="P1081" s="141"/>
      <c r="Q1081" s="141"/>
      <c r="R1081" s="141"/>
      <c r="S1081" s="141"/>
      <c r="T1081" s="141"/>
      <c r="U1081" s="141"/>
      <c r="V1081" s="141"/>
      <c r="W1081" s="141"/>
      <c r="X1081" s="141"/>
      <c r="Y1081" s="141"/>
      <c r="Z1081" s="141"/>
      <c r="AA1081" s="141"/>
      <c r="AB1081" s="141"/>
      <c r="AC1081" s="141"/>
      <c r="AD1081" s="141"/>
      <c r="AE1081" s="141"/>
      <c r="AF1081" s="141"/>
      <c r="AG1081" s="141"/>
      <c r="AH1081" s="141"/>
      <c r="AI1081" s="141"/>
      <c r="AJ1081" s="141"/>
      <c r="AK1081" s="141"/>
      <c r="AL1081" s="141"/>
      <c r="AM1081" s="74"/>
    </row>
    <row r="1082" spans="1:39" ht="12.95" customHeight="1">
      <c r="A1082" s="74"/>
      <c r="B1082" s="142" t="s">
        <v>8411</v>
      </c>
      <c r="C1082" s="142"/>
      <c r="D1082" s="142"/>
      <c r="E1082" s="142"/>
      <c r="F1082" s="142"/>
      <c r="G1082" s="142"/>
      <c r="H1082" s="142"/>
      <c r="I1082" s="142"/>
      <c r="J1082" s="142"/>
      <c r="K1082" s="142"/>
      <c r="L1082" s="142"/>
      <c r="M1082" s="142"/>
      <c r="N1082" s="142"/>
      <c r="O1082" s="142"/>
      <c r="P1082" s="142"/>
      <c r="Q1082" s="142"/>
      <c r="R1082" s="142"/>
      <c r="S1082" s="142"/>
      <c r="T1082" s="142"/>
      <c r="U1082" s="142"/>
      <c r="V1082" s="142"/>
      <c r="W1082" s="142"/>
      <c r="X1082" s="142"/>
      <c r="Y1082" s="142"/>
      <c r="Z1082" s="142"/>
      <c r="AA1082" s="142"/>
      <c r="AB1082" s="142"/>
      <c r="AC1082" s="142"/>
      <c r="AD1082" s="142"/>
      <c r="AE1082" s="142"/>
      <c r="AF1082" s="142"/>
      <c r="AG1082" s="142"/>
      <c r="AH1082" s="142"/>
      <c r="AI1082" s="142"/>
      <c r="AJ1082" s="142"/>
      <c r="AK1082" s="142"/>
      <c r="AL1082" s="142"/>
      <c r="AM1082" s="74"/>
    </row>
    <row r="1083" spans="1:39" ht="12.95" customHeight="1">
      <c r="A1083" s="74"/>
      <c r="B1083" s="142"/>
      <c r="C1083" s="142"/>
      <c r="D1083" s="142"/>
      <c r="E1083" s="142"/>
      <c r="F1083" s="142"/>
      <c r="G1083" s="142"/>
      <c r="H1083" s="142"/>
      <c r="I1083" s="142"/>
      <c r="J1083" s="142"/>
      <c r="K1083" s="142"/>
      <c r="L1083" s="142"/>
      <c r="M1083" s="142"/>
      <c r="N1083" s="142"/>
      <c r="O1083" s="142"/>
      <c r="P1083" s="142"/>
      <c r="Q1083" s="142"/>
      <c r="R1083" s="142"/>
      <c r="S1083" s="142"/>
      <c r="T1083" s="142"/>
      <c r="U1083" s="142"/>
      <c r="V1083" s="142"/>
      <c r="W1083" s="142"/>
      <c r="X1083" s="142"/>
      <c r="Y1083" s="142"/>
      <c r="Z1083" s="142"/>
      <c r="AA1083" s="142"/>
      <c r="AB1083" s="142"/>
      <c r="AC1083" s="142"/>
      <c r="AD1083" s="142"/>
      <c r="AE1083" s="142"/>
      <c r="AF1083" s="142"/>
      <c r="AG1083" s="142"/>
      <c r="AH1083" s="142"/>
      <c r="AI1083" s="142"/>
      <c r="AJ1083" s="142"/>
      <c r="AK1083" s="142"/>
      <c r="AL1083" s="142"/>
      <c r="AM1083" s="74"/>
    </row>
    <row r="1084" spans="1:39" ht="12.95" customHeight="1">
      <c r="A1084" s="74"/>
      <c r="B1084" s="143" t="s">
        <v>8412</v>
      </c>
      <c r="C1084" s="143"/>
      <c r="D1084" s="143"/>
      <c r="E1084" s="143"/>
      <c r="F1084" s="143"/>
      <c r="G1084" s="143"/>
      <c r="H1084" s="143"/>
      <c r="I1084" s="143"/>
      <c r="J1084" s="143"/>
      <c r="K1084" s="143"/>
      <c r="L1084" s="143"/>
      <c r="M1084" s="143"/>
      <c r="N1084" s="143"/>
      <c r="O1084" s="143"/>
      <c r="P1084" s="143"/>
      <c r="Q1084" s="143"/>
      <c r="R1084" s="143"/>
      <c r="S1084" s="143"/>
      <c r="T1084" s="143"/>
      <c r="U1084" s="143"/>
      <c r="V1084" s="143"/>
      <c r="W1084" s="143"/>
      <c r="X1084" s="143"/>
      <c r="Y1084" s="143"/>
      <c r="Z1084" s="143"/>
      <c r="AA1084" s="143"/>
      <c r="AB1084" s="143"/>
      <c r="AC1084" s="143"/>
      <c r="AD1084" s="143"/>
      <c r="AE1084" s="143"/>
      <c r="AF1084" s="143"/>
      <c r="AG1084" s="143"/>
      <c r="AH1084" s="143"/>
      <c r="AI1084" s="143"/>
      <c r="AJ1084" s="143"/>
      <c r="AK1084" s="143"/>
      <c r="AL1084" s="143"/>
      <c r="AM1084" s="74"/>
    </row>
    <row r="1085" spans="1:39" ht="12.95" customHeight="1">
      <c r="A1085" s="74"/>
      <c r="B1085" s="144" t="s">
        <v>9172</v>
      </c>
      <c r="C1085" s="144"/>
      <c r="D1085" s="144"/>
      <c r="E1085" s="144"/>
      <c r="F1085" s="144"/>
      <c r="G1085" s="144"/>
      <c r="H1085" s="144"/>
      <c r="I1085" s="144"/>
      <c r="J1085" s="144"/>
      <c r="K1085" s="144"/>
      <c r="L1085" s="144"/>
      <c r="M1085" s="144"/>
      <c r="N1085" s="144"/>
      <c r="O1085" s="144"/>
      <c r="P1085" s="144"/>
      <c r="Q1085" s="144"/>
      <c r="R1085" s="144"/>
      <c r="S1085" s="144"/>
      <c r="T1085" s="144"/>
      <c r="U1085" s="144"/>
      <c r="V1085" s="144"/>
      <c r="W1085" s="144"/>
      <c r="X1085" s="144"/>
      <c r="Y1085" s="144"/>
      <c r="Z1085" s="144"/>
      <c r="AA1085" s="144"/>
      <c r="AB1085" s="144"/>
      <c r="AC1085" s="144"/>
      <c r="AD1085" s="144"/>
      <c r="AE1085" s="144"/>
      <c r="AF1085" s="144"/>
      <c r="AG1085" s="144"/>
      <c r="AH1085" s="144"/>
      <c r="AI1085" s="144"/>
      <c r="AJ1085" s="144"/>
      <c r="AK1085" s="143" t="s">
        <v>8414</v>
      </c>
      <c r="AL1085" s="143"/>
      <c r="AM1085" s="74"/>
    </row>
    <row r="1086" spans="1:39" ht="17.100000000000001" customHeight="1">
      <c r="A1086" s="74"/>
      <c r="B1086" s="135" t="s">
        <v>8339</v>
      </c>
      <c r="C1086" s="135"/>
      <c r="D1086" s="135"/>
      <c r="E1086" s="135"/>
      <c r="F1086" s="135"/>
      <c r="G1086" s="135"/>
      <c r="H1086" s="135"/>
      <c r="I1086" s="135"/>
      <c r="J1086" s="135"/>
      <c r="K1086" s="135"/>
      <c r="L1086" s="135"/>
      <c r="M1086" s="135"/>
      <c r="N1086" s="135"/>
      <c r="O1086" s="135"/>
      <c r="P1086" s="135"/>
      <c r="Q1086" s="135"/>
      <c r="R1086" s="135"/>
      <c r="S1086" s="135"/>
      <c r="T1086" s="135"/>
      <c r="U1086" s="135"/>
      <c r="V1086" s="135"/>
      <c r="W1086" s="135"/>
      <c r="X1086" s="135"/>
      <c r="Y1086" s="135"/>
      <c r="Z1086" s="135"/>
      <c r="AA1086" s="135"/>
      <c r="AB1086" s="135"/>
      <c r="AC1086" s="135"/>
      <c r="AD1086" s="135"/>
      <c r="AE1086" s="135"/>
      <c r="AF1086" s="135"/>
      <c r="AG1086" s="135"/>
      <c r="AH1086" s="135"/>
      <c r="AI1086" s="135"/>
      <c r="AJ1086" s="135"/>
      <c r="AK1086" s="135"/>
      <c r="AL1086" s="135"/>
      <c r="AM1086" s="74"/>
    </row>
    <row r="1087" spans="1:39" ht="23.1" customHeight="1">
      <c r="A1087" s="74"/>
      <c r="B1087" s="136" t="s">
        <v>8340</v>
      </c>
      <c r="C1087" s="136"/>
      <c r="D1087" s="136"/>
      <c r="E1087" s="136"/>
      <c r="F1087" s="136"/>
      <c r="G1087" s="136"/>
      <c r="H1087" s="136"/>
      <c r="I1087" s="136"/>
      <c r="J1087" s="136"/>
      <c r="K1087" s="136"/>
      <c r="L1087" s="136"/>
      <c r="M1087" s="136"/>
      <c r="N1087" s="136"/>
      <c r="O1087" s="136"/>
      <c r="P1087" s="136"/>
      <c r="Q1087" s="136"/>
      <c r="R1087" s="136"/>
      <c r="S1087" s="136"/>
      <c r="T1087" s="136"/>
      <c r="U1087" s="136"/>
      <c r="V1087" s="136"/>
      <c r="W1087" s="136"/>
      <c r="X1087" s="136"/>
      <c r="Y1087" s="136"/>
      <c r="Z1087" s="136"/>
      <c r="AA1087" s="136"/>
      <c r="AB1087" s="136"/>
      <c r="AC1087" s="136"/>
      <c r="AD1087" s="136"/>
      <c r="AE1087" s="136"/>
      <c r="AF1087" s="136"/>
      <c r="AG1087" s="136"/>
      <c r="AH1087" s="136"/>
      <c r="AI1087" s="136"/>
      <c r="AJ1087" s="136"/>
      <c r="AK1087" s="136"/>
      <c r="AL1087" s="136"/>
      <c r="AM1087" s="74"/>
    </row>
    <row r="1088" spans="1:39" ht="15.95" customHeight="1">
      <c r="A1088" s="74"/>
      <c r="B1088" s="137" t="s">
        <v>8341</v>
      </c>
      <c r="C1088" s="137"/>
      <c r="D1088" s="137"/>
      <c r="E1088" s="137"/>
      <c r="F1088" s="137"/>
      <c r="G1088" s="137"/>
      <c r="H1088" s="137"/>
      <c r="I1088" s="137"/>
      <c r="J1088" s="137"/>
      <c r="K1088" s="137"/>
      <c r="L1088" s="137"/>
      <c r="M1088" s="137"/>
      <c r="N1088" s="137"/>
      <c r="O1088" s="137"/>
      <c r="P1088" s="137"/>
      <c r="Q1088" s="137"/>
      <c r="R1088" s="137"/>
      <c r="S1088" s="137"/>
      <c r="T1088" s="137"/>
      <c r="U1088" s="137"/>
      <c r="V1088" s="137"/>
      <c r="W1088" s="137"/>
      <c r="X1088" s="137"/>
      <c r="Y1088" s="137"/>
      <c r="Z1088" s="137"/>
      <c r="AA1088" s="137"/>
      <c r="AB1088" s="137"/>
      <c r="AC1088" s="137"/>
      <c r="AD1088" s="137"/>
      <c r="AE1088" s="137"/>
      <c r="AF1088" s="137"/>
      <c r="AG1088" s="137"/>
      <c r="AH1088" s="137"/>
      <c r="AI1088" s="137"/>
      <c r="AJ1088" s="137"/>
      <c r="AK1088" s="137"/>
      <c r="AL1088" s="137"/>
      <c r="AM1088" s="74"/>
    </row>
    <row r="1089" spans="1:39" ht="12" customHeight="1">
      <c r="A1089" s="74"/>
      <c r="B1089" s="138" t="s">
        <v>8342</v>
      </c>
      <c r="C1089" s="138"/>
      <c r="D1089" s="138"/>
      <c r="E1089" s="138"/>
      <c r="F1089" s="138"/>
      <c r="G1089" s="138"/>
      <c r="H1089" s="138"/>
      <c r="I1089" s="138"/>
      <c r="J1089" s="138"/>
      <c r="K1089" s="138"/>
      <c r="L1089" s="138"/>
      <c r="M1089" s="138"/>
      <c r="N1089" s="138"/>
      <c r="O1089" s="138"/>
      <c r="P1089" s="138"/>
      <c r="Q1089" s="138"/>
      <c r="R1089" s="138"/>
      <c r="S1089" s="138"/>
      <c r="T1089" s="138"/>
      <c r="U1089" s="138"/>
      <c r="V1089" s="138"/>
      <c r="W1089" s="138"/>
      <c r="X1089" s="138"/>
      <c r="Y1089" s="138"/>
      <c r="Z1089" s="138"/>
      <c r="AA1089" s="138"/>
      <c r="AB1089" s="138"/>
      <c r="AC1089" s="138"/>
      <c r="AD1089" s="138"/>
      <c r="AE1089" s="138"/>
      <c r="AF1089" s="138"/>
      <c r="AG1089" s="138"/>
      <c r="AH1089" s="138"/>
      <c r="AI1089" s="138"/>
      <c r="AJ1089" s="138"/>
      <c r="AK1089" s="138"/>
      <c r="AL1089" s="138"/>
      <c r="AM1089" s="74"/>
    </row>
    <row r="1090" spans="1:39" ht="44.1" customHeight="1">
      <c r="A1090" s="74"/>
      <c r="B1090" s="75" t="s">
        <v>8343</v>
      </c>
      <c r="C1090" s="74"/>
      <c r="D1090" s="75" t="s">
        <v>8344</v>
      </c>
      <c r="E1090" s="74"/>
      <c r="F1090" s="75" t="s">
        <v>8345</v>
      </c>
      <c r="G1090" s="74"/>
      <c r="H1090" s="104" t="s">
        <v>6103</v>
      </c>
      <c r="I1090" s="74"/>
      <c r="J1090" s="104" t="s">
        <v>8346</v>
      </c>
      <c r="K1090" s="74"/>
      <c r="L1090" s="75" t="s">
        <v>8347</v>
      </c>
      <c r="M1090" s="74"/>
      <c r="N1090" s="75" t="s">
        <v>8348</v>
      </c>
      <c r="O1090" s="74"/>
      <c r="P1090" s="104" t="s">
        <v>8349</v>
      </c>
      <c r="Q1090" s="74"/>
      <c r="R1090" s="75" t="s">
        <v>8350</v>
      </c>
      <c r="S1090" s="74"/>
      <c r="T1090" s="75" t="s">
        <v>6100</v>
      </c>
      <c r="U1090" s="74"/>
      <c r="V1090" s="75" t="s">
        <v>8007</v>
      </c>
      <c r="W1090" s="74"/>
      <c r="X1090" s="104" t="s">
        <v>8351</v>
      </c>
      <c r="Y1090" s="74"/>
      <c r="Z1090" s="104" t="s">
        <v>8008</v>
      </c>
      <c r="AA1090" s="74"/>
      <c r="AB1090" s="75" t="s">
        <v>8352</v>
      </c>
      <c r="AC1090" s="74"/>
      <c r="AD1090" s="75" t="s">
        <v>8353</v>
      </c>
      <c r="AE1090" s="74"/>
      <c r="AF1090" s="75" t="s">
        <v>8354</v>
      </c>
      <c r="AG1090" s="74"/>
      <c r="AH1090" s="75" t="s">
        <v>8355</v>
      </c>
      <c r="AI1090" s="74"/>
      <c r="AJ1090" s="139" t="s">
        <v>8356</v>
      </c>
      <c r="AK1090" s="139"/>
      <c r="AL1090" s="74"/>
      <c r="AM1090" s="74"/>
    </row>
    <row r="1091" spans="1:39" ht="23.1" customHeight="1">
      <c r="A1091" s="74"/>
      <c r="B1091" s="76" t="s">
        <v>1009</v>
      </c>
      <c r="C1091" s="74"/>
      <c r="D1091" s="76" t="s">
        <v>8364</v>
      </c>
      <c r="E1091" s="74"/>
      <c r="F1091" s="76" t="s">
        <v>8471</v>
      </c>
      <c r="G1091" s="74"/>
      <c r="H1091" s="103">
        <v>3</v>
      </c>
      <c r="I1091" s="74"/>
      <c r="J1091" s="103">
        <v>3</v>
      </c>
      <c r="K1091" s="74"/>
      <c r="L1091" s="76" t="s">
        <v>8359</v>
      </c>
      <c r="M1091" s="74"/>
      <c r="N1091" s="76" t="s">
        <v>9173</v>
      </c>
      <c r="O1091" s="74"/>
      <c r="P1091" s="103">
        <v>515317.5</v>
      </c>
      <c r="Q1091" s="74"/>
      <c r="R1091" s="76" t="s">
        <v>9174</v>
      </c>
      <c r="S1091" s="74"/>
      <c r="T1091" s="77">
        <v>46193</v>
      </c>
      <c r="U1091" s="74"/>
      <c r="V1091" s="76" t="s">
        <v>8084</v>
      </c>
      <c r="W1091" s="74"/>
      <c r="X1091" s="103">
        <v>4809630</v>
      </c>
      <c r="Y1091" s="74"/>
      <c r="Z1091" s="103">
        <v>4809630</v>
      </c>
      <c r="AA1091" s="74"/>
      <c r="AB1091" s="76" t="s">
        <v>8361</v>
      </c>
      <c r="AC1091" s="74"/>
      <c r="AD1091" s="76" t="s">
        <v>8362</v>
      </c>
      <c r="AE1091" s="74"/>
      <c r="AF1091" s="76" t="s">
        <v>6143</v>
      </c>
      <c r="AG1091" s="74"/>
      <c r="AH1091" s="76" t="s">
        <v>8363</v>
      </c>
      <c r="AI1091" s="74"/>
      <c r="AJ1091" s="140">
        <v>0</v>
      </c>
      <c r="AK1091" s="140"/>
      <c r="AL1091" s="74"/>
      <c r="AM1091" s="74"/>
    </row>
    <row r="1092" spans="1:39" ht="23.1" customHeight="1">
      <c r="A1092" s="74"/>
      <c r="B1092" s="76" t="s">
        <v>1016</v>
      </c>
      <c r="C1092" s="74"/>
      <c r="D1092" s="76" t="s">
        <v>8364</v>
      </c>
      <c r="E1092" s="74"/>
      <c r="F1092" s="76" t="s">
        <v>9175</v>
      </c>
      <c r="G1092" s="74"/>
      <c r="H1092" s="103">
        <v>6</v>
      </c>
      <c r="I1092" s="74"/>
      <c r="J1092" s="103">
        <v>6</v>
      </c>
      <c r="K1092" s="74"/>
      <c r="L1092" s="76" t="s">
        <v>8359</v>
      </c>
      <c r="M1092" s="74"/>
      <c r="N1092" s="76" t="s">
        <v>9173</v>
      </c>
      <c r="O1092" s="74"/>
      <c r="P1092" s="103">
        <v>1030635</v>
      </c>
      <c r="Q1092" s="74"/>
      <c r="R1092" s="76" t="s">
        <v>9174</v>
      </c>
      <c r="S1092" s="74"/>
      <c r="T1092" s="77">
        <v>46193</v>
      </c>
      <c r="U1092" s="74"/>
      <c r="V1092" s="76" t="s">
        <v>8084</v>
      </c>
      <c r="W1092" s="74"/>
      <c r="X1092" s="103">
        <v>4809630</v>
      </c>
      <c r="Y1092" s="74"/>
      <c r="Z1092" s="103">
        <v>4809630</v>
      </c>
      <c r="AA1092" s="74"/>
      <c r="AB1092" s="76" t="s">
        <v>8361</v>
      </c>
      <c r="AC1092" s="74"/>
      <c r="AD1092" s="76" t="s">
        <v>8362</v>
      </c>
      <c r="AE1092" s="74"/>
      <c r="AF1092" s="76" t="s">
        <v>6143</v>
      </c>
      <c r="AG1092" s="74"/>
      <c r="AH1092" s="76" t="s">
        <v>8363</v>
      </c>
      <c r="AI1092" s="74"/>
      <c r="AJ1092" s="140">
        <v>0</v>
      </c>
      <c r="AK1092" s="140"/>
      <c r="AL1092" s="74"/>
      <c r="AM1092" s="74"/>
    </row>
    <row r="1093" spans="1:39" ht="23.1" customHeight="1">
      <c r="A1093" s="74"/>
      <c r="B1093" s="76" t="s">
        <v>1017</v>
      </c>
      <c r="C1093" s="74"/>
      <c r="D1093" s="76" t="s">
        <v>8364</v>
      </c>
      <c r="E1093" s="74"/>
      <c r="F1093" s="76" t="s">
        <v>9176</v>
      </c>
      <c r="G1093" s="74"/>
      <c r="H1093" s="103">
        <v>3</v>
      </c>
      <c r="I1093" s="74"/>
      <c r="J1093" s="103">
        <v>3</v>
      </c>
      <c r="K1093" s="74"/>
      <c r="L1093" s="76" t="s">
        <v>8359</v>
      </c>
      <c r="M1093" s="74"/>
      <c r="N1093" s="76" t="s">
        <v>9173</v>
      </c>
      <c r="O1093" s="74"/>
      <c r="P1093" s="103">
        <v>515317.5</v>
      </c>
      <c r="Q1093" s="74"/>
      <c r="R1093" s="76" t="s">
        <v>9174</v>
      </c>
      <c r="S1093" s="74"/>
      <c r="T1093" s="77">
        <v>46193</v>
      </c>
      <c r="U1093" s="74"/>
      <c r="V1093" s="76" t="s">
        <v>8084</v>
      </c>
      <c r="W1093" s="74"/>
      <c r="X1093" s="103">
        <v>4809630</v>
      </c>
      <c r="Y1093" s="74"/>
      <c r="Z1093" s="103">
        <v>4809630</v>
      </c>
      <c r="AA1093" s="74"/>
      <c r="AB1093" s="76" t="s">
        <v>8361</v>
      </c>
      <c r="AC1093" s="74"/>
      <c r="AD1093" s="76" t="s">
        <v>8362</v>
      </c>
      <c r="AE1093" s="74"/>
      <c r="AF1093" s="76" t="s">
        <v>6143</v>
      </c>
      <c r="AG1093" s="74"/>
      <c r="AH1093" s="76" t="s">
        <v>8363</v>
      </c>
      <c r="AI1093" s="74"/>
      <c r="AJ1093" s="140">
        <v>0</v>
      </c>
      <c r="AK1093" s="140"/>
      <c r="AL1093" s="74"/>
      <c r="AM1093" s="74"/>
    </row>
    <row r="1094" spans="1:39" ht="23.1" customHeight="1">
      <c r="A1094" s="74"/>
      <c r="B1094" s="76" t="s">
        <v>1117</v>
      </c>
      <c r="C1094" s="74"/>
      <c r="D1094" s="76" t="s">
        <v>8364</v>
      </c>
      <c r="E1094" s="74"/>
      <c r="F1094" s="76" t="s">
        <v>8374</v>
      </c>
      <c r="G1094" s="74"/>
      <c r="H1094" s="103">
        <v>4</v>
      </c>
      <c r="I1094" s="74"/>
      <c r="J1094" s="103">
        <v>16</v>
      </c>
      <c r="K1094" s="74"/>
      <c r="L1094" s="76" t="s">
        <v>22</v>
      </c>
      <c r="M1094" s="74"/>
      <c r="N1094" s="76" t="s">
        <v>9173</v>
      </c>
      <c r="O1094" s="74"/>
      <c r="P1094" s="103">
        <v>2748360</v>
      </c>
      <c r="Q1094" s="74"/>
      <c r="R1094" s="76" t="s">
        <v>9174</v>
      </c>
      <c r="S1094" s="74"/>
      <c r="T1094" s="77">
        <v>46193</v>
      </c>
      <c r="U1094" s="74"/>
      <c r="V1094" s="76" t="s">
        <v>8084</v>
      </c>
      <c r="W1094" s="74"/>
      <c r="X1094" s="103">
        <v>4809630</v>
      </c>
      <c r="Y1094" s="74"/>
      <c r="Z1094" s="103">
        <v>4809630</v>
      </c>
      <c r="AA1094" s="74"/>
      <c r="AB1094" s="76" t="s">
        <v>8361</v>
      </c>
      <c r="AC1094" s="74"/>
      <c r="AD1094" s="76" t="s">
        <v>8362</v>
      </c>
      <c r="AE1094" s="74"/>
      <c r="AF1094" s="76" t="s">
        <v>6143</v>
      </c>
      <c r="AG1094" s="74"/>
      <c r="AH1094" s="76" t="s">
        <v>8363</v>
      </c>
      <c r="AI1094" s="74"/>
      <c r="AJ1094" s="140">
        <v>0</v>
      </c>
      <c r="AK1094" s="140"/>
      <c r="AL1094" s="74"/>
      <c r="AM1094" s="74"/>
    </row>
    <row r="1095" spans="1:39" ht="14.1" customHeight="1">
      <c r="A1095" s="74"/>
      <c r="B1095" s="76" t="s">
        <v>174</v>
      </c>
      <c r="C1095" s="74"/>
      <c r="D1095" s="76" t="s">
        <v>8364</v>
      </c>
      <c r="E1095" s="74"/>
      <c r="F1095" s="76" t="s">
        <v>9177</v>
      </c>
      <c r="G1095" s="74"/>
      <c r="H1095" s="103">
        <v>1</v>
      </c>
      <c r="I1095" s="74"/>
      <c r="J1095" s="103">
        <v>1</v>
      </c>
      <c r="K1095" s="74"/>
      <c r="L1095" s="76" t="s">
        <v>147</v>
      </c>
      <c r="M1095" s="74"/>
      <c r="N1095" s="76" t="s">
        <v>8458</v>
      </c>
      <c r="O1095" s="74"/>
      <c r="P1095" s="103">
        <v>352980</v>
      </c>
      <c r="Q1095" s="74"/>
      <c r="R1095" s="76" t="s">
        <v>9178</v>
      </c>
      <c r="S1095" s="74"/>
      <c r="T1095" s="77">
        <v>46191</v>
      </c>
      <c r="U1095" s="74"/>
      <c r="V1095" s="76" t="s">
        <v>8274</v>
      </c>
      <c r="W1095" s="74"/>
      <c r="X1095" s="103">
        <v>705960</v>
      </c>
      <c r="Y1095" s="74"/>
      <c r="Z1095" s="103">
        <v>705960</v>
      </c>
      <c r="AA1095" s="74"/>
      <c r="AB1095" s="76" t="s">
        <v>8361</v>
      </c>
      <c r="AC1095" s="74"/>
      <c r="AD1095" s="76" t="s">
        <v>8362</v>
      </c>
      <c r="AE1095" s="74"/>
      <c r="AF1095" s="76" t="s">
        <v>6196</v>
      </c>
      <c r="AG1095" s="74"/>
      <c r="AH1095" s="76" t="s">
        <v>8363</v>
      </c>
      <c r="AI1095" s="74"/>
      <c r="AJ1095" s="140">
        <v>0</v>
      </c>
      <c r="AK1095" s="140"/>
      <c r="AL1095" s="74"/>
      <c r="AM1095" s="74"/>
    </row>
    <row r="1096" spans="1:39" ht="14.1" customHeight="1">
      <c r="A1096" s="74"/>
      <c r="B1096" s="76" t="s">
        <v>3100</v>
      </c>
      <c r="C1096" s="74"/>
      <c r="D1096" s="76" t="s">
        <v>8466</v>
      </c>
      <c r="E1096" s="74"/>
      <c r="F1096" s="76" t="s">
        <v>9179</v>
      </c>
      <c r="G1096" s="74"/>
      <c r="H1096" s="103">
        <v>2</v>
      </c>
      <c r="I1096" s="74"/>
      <c r="J1096" s="103">
        <v>2</v>
      </c>
      <c r="K1096" s="74"/>
      <c r="L1096" s="76" t="s">
        <v>8359</v>
      </c>
      <c r="M1096" s="74"/>
      <c r="N1096" s="76"/>
      <c r="O1096" s="74"/>
      <c r="P1096" s="103">
        <v>138075</v>
      </c>
      <c r="Q1096" s="74"/>
      <c r="R1096" s="76" t="s">
        <v>9180</v>
      </c>
      <c r="S1096" s="74"/>
      <c r="T1096" s="77">
        <v>46192</v>
      </c>
      <c r="U1096" s="74"/>
      <c r="V1096" s="76" t="s">
        <v>8036</v>
      </c>
      <c r="W1096" s="74"/>
      <c r="X1096" s="103">
        <v>138075</v>
      </c>
      <c r="Y1096" s="74"/>
      <c r="Z1096" s="103">
        <v>138075</v>
      </c>
      <c r="AA1096" s="74"/>
      <c r="AB1096" s="76" t="s">
        <v>8361</v>
      </c>
      <c r="AC1096" s="74"/>
      <c r="AD1096" s="76" t="s">
        <v>8362</v>
      </c>
      <c r="AE1096" s="74"/>
      <c r="AF1096" s="76" t="s">
        <v>6124</v>
      </c>
      <c r="AG1096" s="74"/>
      <c r="AH1096" s="76" t="s">
        <v>8363</v>
      </c>
      <c r="AI1096" s="74"/>
      <c r="AJ1096" s="140">
        <v>0</v>
      </c>
      <c r="AK1096" s="140"/>
      <c r="AL1096" s="74"/>
      <c r="AM1096" s="74"/>
    </row>
    <row r="1097" spans="1:39" ht="14.1" customHeight="1">
      <c r="A1097" s="74"/>
      <c r="B1097" s="76" t="s">
        <v>246</v>
      </c>
      <c r="C1097" s="74"/>
      <c r="D1097" s="76" t="s">
        <v>8369</v>
      </c>
      <c r="E1097" s="74"/>
      <c r="F1097" s="76" t="s">
        <v>8528</v>
      </c>
      <c r="G1097" s="74"/>
      <c r="H1097" s="103">
        <v>5</v>
      </c>
      <c r="I1097" s="74"/>
      <c r="J1097" s="103">
        <v>5</v>
      </c>
      <c r="K1097" s="74"/>
      <c r="L1097" s="76" t="s">
        <v>8359</v>
      </c>
      <c r="M1097" s="74"/>
      <c r="N1097" s="76"/>
      <c r="O1097" s="74"/>
      <c r="P1097" s="103">
        <v>337162.5</v>
      </c>
      <c r="Q1097" s="74"/>
      <c r="R1097" s="76" t="s">
        <v>9181</v>
      </c>
      <c r="S1097" s="74"/>
      <c r="T1097" s="77">
        <v>46191</v>
      </c>
      <c r="U1097" s="74"/>
      <c r="V1097" s="76" t="s">
        <v>8111</v>
      </c>
      <c r="W1097" s="74"/>
      <c r="X1097" s="103">
        <v>337162.5</v>
      </c>
      <c r="Y1097" s="74"/>
      <c r="Z1097" s="103">
        <v>337162.5</v>
      </c>
      <c r="AA1097" s="74"/>
      <c r="AB1097" s="76" t="s">
        <v>8361</v>
      </c>
      <c r="AC1097" s="74"/>
      <c r="AD1097" s="76" t="s">
        <v>8362</v>
      </c>
      <c r="AE1097" s="74"/>
      <c r="AF1097" s="76" t="s">
        <v>6128</v>
      </c>
      <c r="AG1097" s="74"/>
      <c r="AH1097" s="76" t="s">
        <v>8363</v>
      </c>
      <c r="AI1097" s="74"/>
      <c r="AJ1097" s="140">
        <v>0</v>
      </c>
      <c r="AK1097" s="140"/>
      <c r="AL1097" s="74"/>
      <c r="AM1097" s="74"/>
    </row>
    <row r="1098" spans="1:39" ht="14.1" customHeight="1">
      <c r="A1098" s="74"/>
      <c r="B1098" s="76" t="s">
        <v>163</v>
      </c>
      <c r="C1098" s="74"/>
      <c r="D1098" s="76" t="s">
        <v>8364</v>
      </c>
      <c r="E1098" s="74"/>
      <c r="F1098" s="76" t="s">
        <v>9182</v>
      </c>
      <c r="G1098" s="74"/>
      <c r="H1098" s="103">
        <v>1</v>
      </c>
      <c r="I1098" s="74"/>
      <c r="J1098" s="103">
        <v>1</v>
      </c>
      <c r="K1098" s="74"/>
      <c r="L1098" s="76" t="s">
        <v>147</v>
      </c>
      <c r="M1098" s="74"/>
      <c r="N1098" s="76" t="s">
        <v>8458</v>
      </c>
      <c r="O1098" s="74"/>
      <c r="P1098" s="103">
        <v>352980</v>
      </c>
      <c r="Q1098" s="74"/>
      <c r="R1098" s="76" t="s">
        <v>9178</v>
      </c>
      <c r="S1098" s="74"/>
      <c r="T1098" s="77">
        <v>46191</v>
      </c>
      <c r="U1098" s="74"/>
      <c r="V1098" s="76" t="s">
        <v>8274</v>
      </c>
      <c r="W1098" s="74"/>
      <c r="X1098" s="103">
        <v>705960</v>
      </c>
      <c r="Y1098" s="74"/>
      <c r="Z1098" s="103">
        <v>705960</v>
      </c>
      <c r="AA1098" s="74"/>
      <c r="AB1098" s="76" t="s">
        <v>8361</v>
      </c>
      <c r="AC1098" s="74"/>
      <c r="AD1098" s="76" t="s">
        <v>8362</v>
      </c>
      <c r="AE1098" s="74"/>
      <c r="AF1098" s="76" t="s">
        <v>6196</v>
      </c>
      <c r="AG1098" s="74"/>
      <c r="AH1098" s="76" t="s">
        <v>8363</v>
      </c>
      <c r="AI1098" s="74"/>
      <c r="AJ1098" s="140">
        <v>0</v>
      </c>
      <c r="AK1098" s="140"/>
      <c r="AL1098" s="74"/>
      <c r="AM1098" s="74"/>
    </row>
    <row r="1099" spans="1:39" ht="14.1" customHeight="1">
      <c r="A1099" s="74"/>
      <c r="B1099" s="76" t="s">
        <v>2673</v>
      </c>
      <c r="C1099" s="74"/>
      <c r="D1099" s="76" t="s">
        <v>8364</v>
      </c>
      <c r="E1099" s="74"/>
      <c r="F1099" s="76" t="s">
        <v>8630</v>
      </c>
      <c r="G1099" s="74"/>
      <c r="H1099" s="103">
        <v>12</v>
      </c>
      <c r="I1099" s="74"/>
      <c r="J1099" s="103">
        <v>12</v>
      </c>
      <c r="K1099" s="74"/>
      <c r="L1099" s="76" t="s">
        <v>8359</v>
      </c>
      <c r="M1099" s="74"/>
      <c r="N1099" s="76"/>
      <c r="O1099" s="74"/>
      <c r="P1099" s="103">
        <v>1142190</v>
      </c>
      <c r="Q1099" s="74"/>
      <c r="R1099" s="76" t="s">
        <v>9183</v>
      </c>
      <c r="S1099" s="74"/>
      <c r="T1099" s="77">
        <v>46191</v>
      </c>
      <c r="U1099" s="74"/>
      <c r="V1099" s="76" t="s">
        <v>8080</v>
      </c>
      <c r="W1099" s="74"/>
      <c r="X1099" s="103">
        <v>1142190</v>
      </c>
      <c r="Y1099" s="74"/>
      <c r="Z1099" s="103">
        <v>1142190</v>
      </c>
      <c r="AA1099" s="74"/>
      <c r="AB1099" s="76" t="s">
        <v>8361</v>
      </c>
      <c r="AC1099" s="74"/>
      <c r="AD1099" s="76" t="s">
        <v>8362</v>
      </c>
      <c r="AE1099" s="74"/>
      <c r="AF1099" s="76" t="s">
        <v>6143</v>
      </c>
      <c r="AG1099" s="74"/>
      <c r="AH1099" s="76" t="s">
        <v>8363</v>
      </c>
      <c r="AI1099" s="74"/>
      <c r="AJ1099" s="140">
        <v>0</v>
      </c>
      <c r="AK1099" s="140"/>
      <c r="AL1099" s="74"/>
      <c r="AM1099" s="74"/>
    </row>
    <row r="1100" spans="1:39" ht="14.1" customHeight="1">
      <c r="A1100" s="74"/>
      <c r="B1100" s="76" t="s">
        <v>576</v>
      </c>
      <c r="C1100" s="74"/>
      <c r="D1100" s="76" t="s">
        <v>8369</v>
      </c>
      <c r="E1100" s="74"/>
      <c r="F1100" s="76" t="s">
        <v>8613</v>
      </c>
      <c r="G1100" s="74"/>
      <c r="H1100" s="103">
        <v>1</v>
      </c>
      <c r="I1100" s="74"/>
      <c r="J1100" s="103">
        <v>4</v>
      </c>
      <c r="K1100" s="74"/>
      <c r="L1100" s="76" t="s">
        <v>22</v>
      </c>
      <c r="M1100" s="74"/>
      <c r="N1100" s="76"/>
      <c r="O1100" s="74"/>
      <c r="P1100" s="103">
        <v>385736.1</v>
      </c>
      <c r="Q1100" s="74"/>
      <c r="R1100" s="76" t="s">
        <v>9184</v>
      </c>
      <c r="S1100" s="74"/>
      <c r="T1100" s="77">
        <v>46188</v>
      </c>
      <c r="U1100" s="74"/>
      <c r="V1100" s="76" t="s">
        <v>8121</v>
      </c>
      <c r="W1100" s="74"/>
      <c r="X1100" s="103">
        <v>385736.1</v>
      </c>
      <c r="Y1100" s="74"/>
      <c r="Z1100" s="103">
        <v>385736.1</v>
      </c>
      <c r="AA1100" s="74"/>
      <c r="AB1100" s="76" t="s">
        <v>8361</v>
      </c>
      <c r="AC1100" s="74"/>
      <c r="AD1100" s="76" t="s">
        <v>8362</v>
      </c>
      <c r="AE1100" s="74"/>
      <c r="AF1100" s="76" t="s">
        <v>6128</v>
      </c>
      <c r="AG1100" s="74"/>
      <c r="AH1100" s="76" t="s">
        <v>8363</v>
      </c>
      <c r="AI1100" s="74"/>
      <c r="AJ1100" s="140">
        <v>0</v>
      </c>
      <c r="AK1100" s="140"/>
      <c r="AL1100" s="74"/>
      <c r="AM1100" s="74"/>
    </row>
    <row r="1101" spans="1:39" ht="14.1" customHeight="1">
      <c r="A1101" s="74"/>
      <c r="B1101" s="76" t="s">
        <v>341</v>
      </c>
      <c r="C1101" s="74"/>
      <c r="D1101" s="76" t="s">
        <v>8369</v>
      </c>
      <c r="E1101" s="74"/>
      <c r="F1101" s="76" t="s">
        <v>342</v>
      </c>
      <c r="G1101" s="74"/>
      <c r="H1101" s="103">
        <v>1</v>
      </c>
      <c r="I1101" s="74"/>
      <c r="J1101" s="103">
        <v>12</v>
      </c>
      <c r="K1101" s="74"/>
      <c r="L1101" s="76" t="s">
        <v>8697</v>
      </c>
      <c r="M1101" s="74"/>
      <c r="N1101" s="76"/>
      <c r="O1101" s="74"/>
      <c r="P1101" s="103">
        <v>244588.5</v>
      </c>
      <c r="Q1101" s="74"/>
      <c r="R1101" s="76" t="s">
        <v>9185</v>
      </c>
      <c r="S1101" s="74"/>
      <c r="T1101" s="77">
        <v>46191</v>
      </c>
      <c r="U1101" s="74"/>
      <c r="V1101" s="76" t="s">
        <v>8190</v>
      </c>
      <c r="W1101" s="74"/>
      <c r="X1101" s="103">
        <v>244588.5</v>
      </c>
      <c r="Y1101" s="74"/>
      <c r="Z1101" s="103">
        <v>244588.5</v>
      </c>
      <c r="AA1101" s="74"/>
      <c r="AB1101" s="76" t="s">
        <v>8361</v>
      </c>
      <c r="AC1101" s="74"/>
      <c r="AD1101" s="76" t="s">
        <v>8362</v>
      </c>
      <c r="AE1101" s="74"/>
      <c r="AF1101" s="76" t="s">
        <v>6239</v>
      </c>
      <c r="AG1101" s="74"/>
      <c r="AH1101" s="76" t="s">
        <v>8363</v>
      </c>
      <c r="AI1101" s="74"/>
      <c r="AJ1101" s="140">
        <v>0</v>
      </c>
      <c r="AK1101" s="140"/>
      <c r="AL1101" s="74"/>
      <c r="AM1101" s="74"/>
    </row>
    <row r="1102" spans="1:39" ht="14.1" customHeight="1">
      <c r="A1102" s="74"/>
      <c r="B1102" s="76" t="s">
        <v>1120</v>
      </c>
      <c r="C1102" s="74"/>
      <c r="D1102" s="76" t="s">
        <v>8466</v>
      </c>
      <c r="E1102" s="74"/>
      <c r="F1102" s="76" t="s">
        <v>8761</v>
      </c>
      <c r="G1102" s="74"/>
      <c r="H1102" s="103">
        <v>1</v>
      </c>
      <c r="I1102" s="74"/>
      <c r="J1102" s="103">
        <v>4</v>
      </c>
      <c r="K1102" s="74"/>
      <c r="L1102" s="76" t="s">
        <v>22</v>
      </c>
      <c r="M1102" s="74"/>
      <c r="N1102" s="76"/>
      <c r="O1102" s="74"/>
      <c r="P1102" s="103">
        <v>597450</v>
      </c>
      <c r="Q1102" s="74"/>
      <c r="R1102" s="76" t="s">
        <v>9186</v>
      </c>
      <c r="S1102" s="74"/>
      <c r="T1102" s="77">
        <v>46186</v>
      </c>
      <c r="U1102" s="74"/>
      <c r="V1102" s="76" t="s">
        <v>8290</v>
      </c>
      <c r="W1102" s="74"/>
      <c r="X1102" s="103">
        <v>2006550</v>
      </c>
      <c r="Y1102" s="74"/>
      <c r="Z1102" s="103">
        <v>2006550</v>
      </c>
      <c r="AA1102" s="74"/>
      <c r="AB1102" s="76" t="s">
        <v>8361</v>
      </c>
      <c r="AC1102" s="74"/>
      <c r="AD1102" s="76" t="s">
        <v>8362</v>
      </c>
      <c r="AE1102" s="74"/>
      <c r="AF1102" s="76" t="s">
        <v>6287</v>
      </c>
      <c r="AG1102" s="74"/>
      <c r="AH1102" s="76" t="s">
        <v>8363</v>
      </c>
      <c r="AI1102" s="74"/>
      <c r="AJ1102" s="140">
        <v>0</v>
      </c>
      <c r="AK1102" s="140"/>
      <c r="AL1102" s="74"/>
      <c r="AM1102" s="74"/>
    </row>
    <row r="1103" spans="1:39" ht="14.1" customHeight="1">
      <c r="A1103" s="74"/>
      <c r="B1103" s="76" t="s">
        <v>1237</v>
      </c>
      <c r="C1103" s="74"/>
      <c r="D1103" s="76" t="s">
        <v>8466</v>
      </c>
      <c r="E1103" s="74"/>
      <c r="F1103" s="76" t="s">
        <v>8470</v>
      </c>
      <c r="G1103" s="74"/>
      <c r="H1103" s="103">
        <v>2</v>
      </c>
      <c r="I1103" s="74"/>
      <c r="J1103" s="103">
        <v>2</v>
      </c>
      <c r="K1103" s="74"/>
      <c r="L1103" s="76" t="s">
        <v>147</v>
      </c>
      <c r="M1103" s="74"/>
      <c r="N1103" s="76"/>
      <c r="O1103" s="74"/>
      <c r="P1103" s="103">
        <v>1409100</v>
      </c>
      <c r="Q1103" s="74"/>
      <c r="R1103" s="76" t="s">
        <v>9186</v>
      </c>
      <c r="S1103" s="74"/>
      <c r="T1103" s="77">
        <v>46186</v>
      </c>
      <c r="U1103" s="74"/>
      <c r="V1103" s="76" t="s">
        <v>8290</v>
      </c>
      <c r="W1103" s="74"/>
      <c r="X1103" s="103">
        <v>2006550</v>
      </c>
      <c r="Y1103" s="74"/>
      <c r="Z1103" s="103">
        <v>2006550</v>
      </c>
      <c r="AA1103" s="74"/>
      <c r="AB1103" s="76" t="s">
        <v>8361</v>
      </c>
      <c r="AC1103" s="74"/>
      <c r="AD1103" s="76" t="s">
        <v>8362</v>
      </c>
      <c r="AE1103" s="74"/>
      <c r="AF1103" s="76" t="s">
        <v>6287</v>
      </c>
      <c r="AG1103" s="74"/>
      <c r="AH1103" s="76" t="s">
        <v>8363</v>
      </c>
      <c r="AI1103" s="74"/>
      <c r="AJ1103" s="140">
        <v>0</v>
      </c>
      <c r="AK1103" s="140"/>
      <c r="AL1103" s="74"/>
      <c r="AM1103" s="74"/>
    </row>
    <row r="1104" spans="1:39" ht="14.1" customHeight="1">
      <c r="A1104" s="74"/>
      <c r="B1104" s="76" t="s">
        <v>3114</v>
      </c>
      <c r="C1104" s="74"/>
      <c r="D1104" s="76" t="s">
        <v>8369</v>
      </c>
      <c r="E1104" s="74"/>
      <c r="F1104" s="76" t="s">
        <v>8384</v>
      </c>
      <c r="G1104" s="74"/>
      <c r="H1104" s="103">
        <v>2</v>
      </c>
      <c r="I1104" s="74"/>
      <c r="J1104" s="103">
        <v>8</v>
      </c>
      <c r="K1104" s="74"/>
      <c r="L1104" s="76" t="s">
        <v>22</v>
      </c>
      <c r="M1104" s="74"/>
      <c r="N1104" s="76" t="s">
        <v>8537</v>
      </c>
      <c r="O1104" s="74"/>
      <c r="P1104" s="103">
        <v>2298440</v>
      </c>
      <c r="Q1104" s="74"/>
      <c r="R1104" s="76" t="s">
        <v>9187</v>
      </c>
      <c r="S1104" s="74"/>
      <c r="T1104" s="77">
        <v>46191</v>
      </c>
      <c r="U1104" s="74"/>
      <c r="V1104" s="76" t="s">
        <v>8080</v>
      </c>
      <c r="W1104" s="74"/>
      <c r="X1104" s="103">
        <v>2298440</v>
      </c>
      <c r="Y1104" s="74"/>
      <c r="Z1104" s="103">
        <v>2298440</v>
      </c>
      <c r="AA1104" s="74"/>
      <c r="AB1104" s="76" t="s">
        <v>8361</v>
      </c>
      <c r="AC1104" s="74"/>
      <c r="AD1104" s="76" t="s">
        <v>8362</v>
      </c>
      <c r="AE1104" s="74"/>
      <c r="AF1104" s="76" t="s">
        <v>6143</v>
      </c>
      <c r="AG1104" s="74"/>
      <c r="AH1104" s="76" t="s">
        <v>8363</v>
      </c>
      <c r="AI1104" s="74"/>
      <c r="AJ1104" s="140">
        <v>0</v>
      </c>
      <c r="AK1104" s="140"/>
      <c r="AL1104" s="74"/>
      <c r="AM1104" s="74"/>
    </row>
    <row r="1105" spans="1:39" ht="23.1" customHeight="1">
      <c r="A1105" s="74"/>
      <c r="B1105" s="76" t="s">
        <v>3115</v>
      </c>
      <c r="C1105" s="74"/>
      <c r="D1105" s="76" t="s">
        <v>8369</v>
      </c>
      <c r="E1105" s="74"/>
      <c r="F1105" s="76" t="s">
        <v>8688</v>
      </c>
      <c r="G1105" s="74"/>
      <c r="H1105" s="103">
        <v>2</v>
      </c>
      <c r="I1105" s="74"/>
      <c r="J1105" s="103">
        <v>2</v>
      </c>
      <c r="K1105" s="74"/>
      <c r="L1105" s="76" t="s">
        <v>8359</v>
      </c>
      <c r="M1105" s="74"/>
      <c r="N1105" s="76" t="s">
        <v>9188</v>
      </c>
      <c r="O1105" s="74"/>
      <c r="P1105" s="103">
        <v>574610</v>
      </c>
      <c r="Q1105" s="74"/>
      <c r="R1105" s="76" t="s">
        <v>9189</v>
      </c>
      <c r="S1105" s="74"/>
      <c r="T1105" s="77">
        <v>46186</v>
      </c>
      <c r="U1105" s="74"/>
      <c r="V1105" s="76" t="s">
        <v>8087</v>
      </c>
      <c r="W1105" s="74"/>
      <c r="X1105" s="103">
        <v>574610</v>
      </c>
      <c r="Y1105" s="74"/>
      <c r="Z1105" s="103">
        <v>574610</v>
      </c>
      <c r="AA1105" s="74"/>
      <c r="AB1105" s="76" t="s">
        <v>8361</v>
      </c>
      <c r="AC1105" s="74"/>
      <c r="AD1105" s="76" t="s">
        <v>8362</v>
      </c>
      <c r="AE1105" s="74"/>
      <c r="AF1105" s="76" t="s">
        <v>6143</v>
      </c>
      <c r="AG1105" s="74"/>
      <c r="AH1105" s="76" t="s">
        <v>8363</v>
      </c>
      <c r="AI1105" s="74"/>
      <c r="AJ1105" s="140">
        <v>0</v>
      </c>
      <c r="AK1105" s="140"/>
      <c r="AL1105" s="74"/>
      <c r="AM1105" s="74"/>
    </row>
    <row r="1106" spans="1:39" ht="14.1" customHeight="1">
      <c r="A1106" s="74"/>
      <c r="B1106" s="76" t="s">
        <v>246</v>
      </c>
      <c r="C1106" s="74"/>
      <c r="D1106" s="76" t="s">
        <v>8369</v>
      </c>
      <c r="E1106" s="74"/>
      <c r="F1106" s="76" t="s">
        <v>8528</v>
      </c>
      <c r="G1106" s="74"/>
      <c r="H1106" s="103">
        <v>7</v>
      </c>
      <c r="I1106" s="74"/>
      <c r="J1106" s="103">
        <v>7</v>
      </c>
      <c r="K1106" s="74"/>
      <c r="L1106" s="76" t="s">
        <v>8359</v>
      </c>
      <c r="M1106" s="74"/>
      <c r="N1106" s="76"/>
      <c r="O1106" s="74"/>
      <c r="P1106" s="103">
        <v>472027.5</v>
      </c>
      <c r="Q1106" s="74"/>
      <c r="R1106" s="76" t="s">
        <v>9190</v>
      </c>
      <c r="S1106" s="74"/>
      <c r="T1106" s="77">
        <v>46193</v>
      </c>
      <c r="U1106" s="74"/>
      <c r="V1106" s="76" t="s">
        <v>8154</v>
      </c>
      <c r="W1106" s="74"/>
      <c r="X1106" s="103">
        <v>472027.5</v>
      </c>
      <c r="Y1106" s="74"/>
      <c r="Z1106" s="103">
        <v>472027.5</v>
      </c>
      <c r="AA1106" s="74"/>
      <c r="AB1106" s="76" t="s">
        <v>8361</v>
      </c>
      <c r="AC1106" s="74"/>
      <c r="AD1106" s="76" t="s">
        <v>8362</v>
      </c>
      <c r="AE1106" s="74"/>
      <c r="AF1106" s="76" t="s">
        <v>8397</v>
      </c>
      <c r="AG1106" s="74"/>
      <c r="AH1106" s="76" t="s">
        <v>8363</v>
      </c>
      <c r="AI1106" s="74"/>
      <c r="AJ1106" s="140">
        <v>0</v>
      </c>
      <c r="AK1106" s="140"/>
      <c r="AL1106" s="74"/>
      <c r="AM1106" s="74"/>
    </row>
    <row r="1107" spans="1:39" ht="14.1" customHeight="1">
      <c r="A1107" s="74"/>
      <c r="B1107" s="76" t="s">
        <v>1729</v>
      </c>
      <c r="C1107" s="74"/>
      <c r="D1107" s="76" t="s">
        <v>8364</v>
      </c>
      <c r="E1107" s="74"/>
      <c r="F1107" s="76" t="s">
        <v>8547</v>
      </c>
      <c r="G1107" s="74"/>
      <c r="H1107" s="103">
        <v>6</v>
      </c>
      <c r="I1107" s="74"/>
      <c r="J1107" s="103">
        <v>6</v>
      </c>
      <c r="K1107" s="74"/>
      <c r="L1107" s="76" t="s">
        <v>8359</v>
      </c>
      <c r="M1107" s="74"/>
      <c r="N1107" s="76"/>
      <c r="O1107" s="74"/>
      <c r="P1107" s="103">
        <v>553890</v>
      </c>
      <c r="Q1107" s="74"/>
      <c r="R1107" s="76" t="s">
        <v>9191</v>
      </c>
      <c r="S1107" s="74"/>
      <c r="T1107" s="77">
        <v>46191</v>
      </c>
      <c r="U1107" s="74"/>
      <c r="V1107" s="76" t="s">
        <v>8479</v>
      </c>
      <c r="W1107" s="74"/>
      <c r="X1107" s="103">
        <v>1379360</v>
      </c>
      <c r="Y1107" s="74"/>
      <c r="Z1107" s="103">
        <v>1379360</v>
      </c>
      <c r="AA1107" s="74"/>
      <c r="AB1107" s="76" t="s">
        <v>8361</v>
      </c>
      <c r="AC1107" s="74"/>
      <c r="AD1107" s="76" t="s">
        <v>8362</v>
      </c>
      <c r="AE1107" s="74"/>
      <c r="AF1107" s="76" t="s">
        <v>6134</v>
      </c>
      <c r="AG1107" s="74"/>
      <c r="AH1107" s="76" t="s">
        <v>8363</v>
      </c>
      <c r="AI1107" s="74"/>
      <c r="AJ1107" s="140">
        <v>0</v>
      </c>
      <c r="AK1107" s="140"/>
      <c r="AL1107" s="74"/>
      <c r="AM1107" s="74"/>
    </row>
    <row r="1108" spans="1:39" ht="14.1" customHeight="1">
      <c r="A1108" s="74"/>
      <c r="B1108" s="76" t="s">
        <v>1875</v>
      </c>
      <c r="C1108" s="74"/>
      <c r="D1108" s="76" t="s">
        <v>8364</v>
      </c>
      <c r="E1108" s="74"/>
      <c r="F1108" s="76" t="s">
        <v>8721</v>
      </c>
      <c r="G1108" s="74"/>
      <c r="H1108" s="103">
        <v>4</v>
      </c>
      <c r="I1108" s="74"/>
      <c r="J1108" s="103">
        <v>4</v>
      </c>
      <c r="K1108" s="74"/>
      <c r="L1108" s="76" t="s">
        <v>8359</v>
      </c>
      <c r="M1108" s="74"/>
      <c r="N1108" s="76"/>
      <c r="O1108" s="74"/>
      <c r="P1108" s="103">
        <v>369260</v>
      </c>
      <c r="Q1108" s="74"/>
      <c r="R1108" s="76" t="s">
        <v>9191</v>
      </c>
      <c r="S1108" s="74"/>
      <c r="T1108" s="77">
        <v>46191</v>
      </c>
      <c r="U1108" s="74"/>
      <c r="V1108" s="76" t="s">
        <v>8479</v>
      </c>
      <c r="W1108" s="74"/>
      <c r="X1108" s="103">
        <v>1379360</v>
      </c>
      <c r="Y1108" s="74"/>
      <c r="Z1108" s="103">
        <v>1379360</v>
      </c>
      <c r="AA1108" s="74"/>
      <c r="AB1108" s="76" t="s">
        <v>8361</v>
      </c>
      <c r="AC1108" s="74"/>
      <c r="AD1108" s="76" t="s">
        <v>8362</v>
      </c>
      <c r="AE1108" s="74"/>
      <c r="AF1108" s="76" t="s">
        <v>6134</v>
      </c>
      <c r="AG1108" s="74"/>
      <c r="AH1108" s="76" t="s">
        <v>8363</v>
      </c>
      <c r="AI1108" s="74"/>
      <c r="AJ1108" s="140">
        <v>0</v>
      </c>
      <c r="AK1108" s="140"/>
      <c r="AL1108" s="74"/>
      <c r="AM1108" s="74"/>
    </row>
    <row r="1109" spans="1:39" ht="14.1" customHeight="1">
      <c r="A1109" s="74"/>
      <c r="B1109" s="76" t="s">
        <v>3020</v>
      </c>
      <c r="C1109" s="74"/>
      <c r="D1109" s="76" t="s">
        <v>8369</v>
      </c>
      <c r="E1109" s="74"/>
      <c r="F1109" s="76" t="s">
        <v>8373</v>
      </c>
      <c r="G1109" s="74"/>
      <c r="H1109" s="103">
        <v>4</v>
      </c>
      <c r="I1109" s="74"/>
      <c r="J1109" s="103">
        <v>4</v>
      </c>
      <c r="K1109" s="74"/>
      <c r="L1109" s="76" t="s">
        <v>8359</v>
      </c>
      <c r="M1109" s="74"/>
      <c r="N1109" s="76"/>
      <c r="O1109" s="74"/>
      <c r="P1109" s="103">
        <v>304140</v>
      </c>
      <c r="Q1109" s="74"/>
      <c r="R1109" s="76" t="s">
        <v>9191</v>
      </c>
      <c r="S1109" s="74"/>
      <c r="T1109" s="77">
        <v>46191</v>
      </c>
      <c r="U1109" s="74"/>
      <c r="V1109" s="76" t="s">
        <v>8479</v>
      </c>
      <c r="W1109" s="74"/>
      <c r="X1109" s="103">
        <v>1379360</v>
      </c>
      <c r="Y1109" s="74"/>
      <c r="Z1109" s="103">
        <v>1379360</v>
      </c>
      <c r="AA1109" s="74"/>
      <c r="AB1109" s="76" t="s">
        <v>8361</v>
      </c>
      <c r="AC1109" s="74"/>
      <c r="AD1109" s="76" t="s">
        <v>8362</v>
      </c>
      <c r="AE1109" s="74"/>
      <c r="AF1109" s="76" t="s">
        <v>6134</v>
      </c>
      <c r="AG1109" s="74"/>
      <c r="AH1109" s="76" t="s">
        <v>8363</v>
      </c>
      <c r="AI1109" s="74"/>
      <c r="AJ1109" s="140">
        <v>0</v>
      </c>
      <c r="AK1109" s="140"/>
      <c r="AL1109" s="74"/>
      <c r="AM1109" s="74"/>
    </row>
    <row r="1110" spans="1:39" ht="14.1" customHeight="1">
      <c r="A1110" s="74"/>
      <c r="B1110" s="76" t="s">
        <v>3048</v>
      </c>
      <c r="C1110" s="74"/>
      <c r="D1110" s="76" t="s">
        <v>8369</v>
      </c>
      <c r="E1110" s="74"/>
      <c r="F1110" s="76" t="s">
        <v>8913</v>
      </c>
      <c r="G1110" s="74"/>
      <c r="H1110" s="103">
        <v>2</v>
      </c>
      <c r="I1110" s="74"/>
      <c r="J1110" s="103">
        <v>2</v>
      </c>
      <c r="K1110" s="74"/>
      <c r="L1110" s="76" t="s">
        <v>8359</v>
      </c>
      <c r="M1110" s="74"/>
      <c r="N1110" s="76"/>
      <c r="O1110" s="74"/>
      <c r="P1110" s="103">
        <v>152070</v>
      </c>
      <c r="Q1110" s="74"/>
      <c r="R1110" s="76" t="s">
        <v>9191</v>
      </c>
      <c r="S1110" s="74"/>
      <c r="T1110" s="77">
        <v>46191</v>
      </c>
      <c r="U1110" s="74"/>
      <c r="V1110" s="76" t="s">
        <v>8479</v>
      </c>
      <c r="W1110" s="74"/>
      <c r="X1110" s="103">
        <v>1379360</v>
      </c>
      <c r="Y1110" s="74"/>
      <c r="Z1110" s="103">
        <v>1379360</v>
      </c>
      <c r="AA1110" s="74"/>
      <c r="AB1110" s="76" t="s">
        <v>8361</v>
      </c>
      <c r="AC1110" s="74"/>
      <c r="AD1110" s="76" t="s">
        <v>8362</v>
      </c>
      <c r="AE1110" s="74"/>
      <c r="AF1110" s="76" t="s">
        <v>6134</v>
      </c>
      <c r="AG1110" s="74"/>
      <c r="AH1110" s="76" t="s">
        <v>8363</v>
      </c>
      <c r="AI1110" s="74"/>
      <c r="AJ1110" s="140">
        <v>0</v>
      </c>
      <c r="AK1110" s="140"/>
      <c r="AL1110" s="74"/>
      <c r="AM1110" s="74"/>
    </row>
    <row r="1111" spans="1:39" ht="15.95" customHeight="1">
      <c r="A1111" s="74"/>
      <c r="B1111" s="76" t="s">
        <v>684</v>
      </c>
      <c r="C1111" s="74"/>
      <c r="D1111" s="76" t="s">
        <v>9192</v>
      </c>
      <c r="E1111" s="74"/>
      <c r="F1111" s="76" t="s">
        <v>8516</v>
      </c>
      <c r="G1111" s="74"/>
      <c r="H1111" s="103">
        <v>1</v>
      </c>
      <c r="I1111" s="74"/>
      <c r="J1111" s="103">
        <v>4</v>
      </c>
      <c r="K1111" s="74"/>
      <c r="L1111" s="76" t="s">
        <v>22</v>
      </c>
      <c r="M1111" s="74"/>
      <c r="N1111" s="76"/>
      <c r="O1111" s="74"/>
      <c r="P1111" s="103">
        <v>283790</v>
      </c>
      <c r="Q1111" s="74"/>
      <c r="R1111" s="76" t="s">
        <v>9193</v>
      </c>
      <c r="S1111" s="74"/>
      <c r="T1111" s="77">
        <v>46191</v>
      </c>
      <c r="U1111" s="74"/>
      <c r="V1111" s="76" t="s">
        <v>8479</v>
      </c>
      <c r="W1111" s="74"/>
      <c r="X1111" s="103">
        <v>283790</v>
      </c>
      <c r="Y1111" s="74"/>
      <c r="Z1111" s="103">
        <v>283790</v>
      </c>
      <c r="AA1111" s="74"/>
      <c r="AB1111" s="76" t="s">
        <v>8361</v>
      </c>
      <c r="AC1111" s="74"/>
      <c r="AD1111" s="76" t="s">
        <v>8362</v>
      </c>
      <c r="AE1111" s="74"/>
      <c r="AF1111" s="76" t="s">
        <v>6134</v>
      </c>
      <c r="AG1111" s="74"/>
      <c r="AH1111" s="76" t="s">
        <v>8363</v>
      </c>
      <c r="AI1111" s="74"/>
      <c r="AJ1111" s="140">
        <v>0</v>
      </c>
      <c r="AK1111" s="140"/>
      <c r="AL1111" s="74"/>
      <c r="AM1111" s="74"/>
    </row>
    <row r="1112" spans="1:39" ht="0.95" customHeight="1">
      <c r="A1112" s="74"/>
      <c r="B1112" s="141"/>
      <c r="C1112" s="141"/>
      <c r="D1112" s="141"/>
      <c r="E1112" s="141"/>
      <c r="F1112" s="141"/>
      <c r="G1112" s="141"/>
      <c r="H1112" s="141"/>
      <c r="I1112" s="141"/>
      <c r="J1112" s="141"/>
      <c r="K1112" s="141"/>
      <c r="L1112" s="141"/>
      <c r="M1112" s="141"/>
      <c r="N1112" s="141"/>
      <c r="O1112" s="141"/>
      <c r="P1112" s="141"/>
      <c r="Q1112" s="141"/>
      <c r="R1112" s="141"/>
      <c r="S1112" s="141"/>
      <c r="T1112" s="141"/>
      <c r="U1112" s="141"/>
      <c r="V1112" s="141"/>
      <c r="W1112" s="141"/>
      <c r="X1112" s="141"/>
      <c r="Y1112" s="141"/>
      <c r="Z1112" s="141"/>
      <c r="AA1112" s="141"/>
      <c r="AB1112" s="141"/>
      <c r="AC1112" s="141"/>
      <c r="AD1112" s="141"/>
      <c r="AE1112" s="141"/>
      <c r="AF1112" s="141"/>
      <c r="AG1112" s="141"/>
      <c r="AH1112" s="141"/>
      <c r="AI1112" s="141"/>
      <c r="AJ1112" s="141"/>
      <c r="AK1112" s="141"/>
      <c r="AL1112" s="141"/>
      <c r="AM1112" s="74"/>
    </row>
    <row r="1113" spans="1:39" ht="12.95" customHeight="1">
      <c r="A1113" s="74"/>
      <c r="B1113" s="142" t="s">
        <v>8411</v>
      </c>
      <c r="C1113" s="142"/>
      <c r="D1113" s="142"/>
      <c r="E1113" s="142"/>
      <c r="F1113" s="142"/>
      <c r="G1113" s="142"/>
      <c r="H1113" s="142"/>
      <c r="I1113" s="142"/>
      <c r="J1113" s="142"/>
      <c r="K1113" s="142"/>
      <c r="L1113" s="142"/>
      <c r="M1113" s="142"/>
      <c r="N1113" s="142"/>
      <c r="O1113" s="142"/>
      <c r="P1113" s="142"/>
      <c r="Q1113" s="142"/>
      <c r="R1113" s="142"/>
      <c r="S1113" s="142"/>
      <c r="T1113" s="142"/>
      <c r="U1113" s="142"/>
      <c r="V1113" s="142"/>
      <c r="W1113" s="142"/>
      <c r="X1113" s="142"/>
      <c r="Y1113" s="142"/>
      <c r="Z1113" s="142"/>
      <c r="AA1113" s="142"/>
      <c r="AB1113" s="142"/>
      <c r="AC1113" s="142"/>
      <c r="AD1113" s="142"/>
      <c r="AE1113" s="142"/>
      <c r="AF1113" s="142"/>
      <c r="AG1113" s="142"/>
      <c r="AH1113" s="142"/>
      <c r="AI1113" s="142"/>
      <c r="AJ1113" s="142"/>
      <c r="AK1113" s="142"/>
      <c r="AL1113" s="142"/>
      <c r="AM1113" s="74"/>
    </row>
    <row r="1114" spans="1:39" ht="12.95" customHeight="1">
      <c r="A1114" s="74"/>
      <c r="B1114" s="142"/>
      <c r="C1114" s="142"/>
      <c r="D1114" s="142"/>
      <c r="E1114" s="142"/>
      <c r="F1114" s="142"/>
      <c r="G1114" s="142"/>
      <c r="H1114" s="142"/>
      <c r="I1114" s="142"/>
      <c r="J1114" s="142"/>
      <c r="K1114" s="142"/>
      <c r="L1114" s="142"/>
      <c r="M1114" s="142"/>
      <c r="N1114" s="142"/>
      <c r="O1114" s="142"/>
      <c r="P1114" s="142"/>
      <c r="Q1114" s="142"/>
      <c r="R1114" s="142"/>
      <c r="S1114" s="142"/>
      <c r="T1114" s="142"/>
      <c r="U1114" s="142"/>
      <c r="V1114" s="142"/>
      <c r="W1114" s="142"/>
      <c r="X1114" s="142"/>
      <c r="Y1114" s="142"/>
      <c r="Z1114" s="142"/>
      <c r="AA1114" s="142"/>
      <c r="AB1114" s="142"/>
      <c r="AC1114" s="142"/>
      <c r="AD1114" s="142"/>
      <c r="AE1114" s="142"/>
      <c r="AF1114" s="142"/>
      <c r="AG1114" s="142"/>
      <c r="AH1114" s="142"/>
      <c r="AI1114" s="142"/>
      <c r="AJ1114" s="142"/>
      <c r="AK1114" s="142"/>
      <c r="AL1114" s="142"/>
      <c r="AM1114" s="74"/>
    </row>
    <row r="1115" spans="1:39" ht="12.95" customHeight="1">
      <c r="A1115" s="74"/>
      <c r="B1115" s="143" t="s">
        <v>8412</v>
      </c>
      <c r="C1115" s="143"/>
      <c r="D1115" s="143"/>
      <c r="E1115" s="143"/>
      <c r="F1115" s="143"/>
      <c r="G1115" s="143"/>
      <c r="H1115" s="143"/>
      <c r="I1115" s="143"/>
      <c r="J1115" s="143"/>
      <c r="K1115" s="143"/>
      <c r="L1115" s="143"/>
      <c r="M1115" s="143"/>
      <c r="N1115" s="143"/>
      <c r="O1115" s="143"/>
      <c r="P1115" s="143"/>
      <c r="Q1115" s="143"/>
      <c r="R1115" s="143"/>
      <c r="S1115" s="143"/>
      <c r="T1115" s="143"/>
      <c r="U1115" s="143"/>
      <c r="V1115" s="143"/>
      <c r="W1115" s="143"/>
      <c r="X1115" s="143"/>
      <c r="Y1115" s="143"/>
      <c r="Z1115" s="143"/>
      <c r="AA1115" s="143"/>
      <c r="AB1115" s="143"/>
      <c r="AC1115" s="143"/>
      <c r="AD1115" s="143"/>
      <c r="AE1115" s="143"/>
      <c r="AF1115" s="143"/>
      <c r="AG1115" s="143"/>
      <c r="AH1115" s="143"/>
      <c r="AI1115" s="143"/>
      <c r="AJ1115" s="143"/>
      <c r="AK1115" s="143"/>
      <c r="AL1115" s="143"/>
      <c r="AM1115" s="74"/>
    </row>
    <row r="1116" spans="1:39" ht="12.95" customHeight="1">
      <c r="A1116" s="74"/>
      <c r="B1116" s="144" t="s">
        <v>9194</v>
      </c>
      <c r="C1116" s="144"/>
      <c r="D1116" s="144"/>
      <c r="E1116" s="144"/>
      <c r="F1116" s="144"/>
      <c r="G1116" s="144"/>
      <c r="H1116" s="144"/>
      <c r="I1116" s="144"/>
      <c r="J1116" s="144"/>
      <c r="K1116" s="144"/>
      <c r="L1116" s="144"/>
      <c r="M1116" s="144"/>
      <c r="N1116" s="144"/>
      <c r="O1116" s="144"/>
      <c r="P1116" s="144"/>
      <c r="Q1116" s="144"/>
      <c r="R1116" s="144"/>
      <c r="S1116" s="144"/>
      <c r="T1116" s="144"/>
      <c r="U1116" s="144"/>
      <c r="V1116" s="144"/>
      <c r="W1116" s="144"/>
      <c r="X1116" s="144"/>
      <c r="Y1116" s="144"/>
      <c r="Z1116" s="144"/>
      <c r="AA1116" s="144"/>
      <c r="AB1116" s="144"/>
      <c r="AC1116" s="144"/>
      <c r="AD1116" s="144"/>
      <c r="AE1116" s="144"/>
      <c r="AF1116" s="144"/>
      <c r="AG1116" s="144"/>
      <c r="AH1116" s="144"/>
      <c r="AI1116" s="144"/>
      <c r="AJ1116" s="144"/>
      <c r="AK1116" s="143" t="s">
        <v>8414</v>
      </c>
      <c r="AL1116" s="143"/>
      <c r="AM1116" s="74"/>
    </row>
    <row r="1117" spans="1:39" ht="17.100000000000001" customHeight="1">
      <c r="A1117" s="74"/>
      <c r="B1117" s="135" t="s">
        <v>8339</v>
      </c>
      <c r="C1117" s="135"/>
      <c r="D1117" s="135"/>
      <c r="E1117" s="135"/>
      <c r="F1117" s="135"/>
      <c r="G1117" s="135"/>
      <c r="H1117" s="135"/>
      <c r="I1117" s="135"/>
      <c r="J1117" s="135"/>
      <c r="K1117" s="135"/>
      <c r="L1117" s="135"/>
      <c r="M1117" s="135"/>
      <c r="N1117" s="135"/>
      <c r="O1117" s="135"/>
      <c r="P1117" s="135"/>
      <c r="Q1117" s="135"/>
      <c r="R1117" s="135"/>
      <c r="S1117" s="135"/>
      <c r="T1117" s="135"/>
      <c r="U1117" s="135"/>
      <c r="V1117" s="135"/>
      <c r="W1117" s="135"/>
      <c r="X1117" s="135"/>
      <c r="Y1117" s="135"/>
      <c r="Z1117" s="135"/>
      <c r="AA1117" s="135"/>
      <c r="AB1117" s="135"/>
      <c r="AC1117" s="135"/>
      <c r="AD1117" s="135"/>
      <c r="AE1117" s="135"/>
      <c r="AF1117" s="135"/>
      <c r="AG1117" s="135"/>
      <c r="AH1117" s="135"/>
      <c r="AI1117" s="135"/>
      <c r="AJ1117" s="135"/>
      <c r="AK1117" s="135"/>
      <c r="AL1117" s="135"/>
      <c r="AM1117" s="74"/>
    </row>
    <row r="1118" spans="1:39" ht="23.1" customHeight="1">
      <c r="A1118" s="74"/>
      <c r="B1118" s="136" t="s">
        <v>8340</v>
      </c>
      <c r="C1118" s="136"/>
      <c r="D1118" s="136"/>
      <c r="E1118" s="136"/>
      <c r="F1118" s="136"/>
      <c r="G1118" s="136"/>
      <c r="H1118" s="136"/>
      <c r="I1118" s="136"/>
      <c r="J1118" s="136"/>
      <c r="K1118" s="136"/>
      <c r="L1118" s="136"/>
      <c r="M1118" s="136"/>
      <c r="N1118" s="136"/>
      <c r="O1118" s="136"/>
      <c r="P1118" s="136"/>
      <c r="Q1118" s="136"/>
      <c r="R1118" s="136"/>
      <c r="S1118" s="136"/>
      <c r="T1118" s="136"/>
      <c r="U1118" s="136"/>
      <c r="V1118" s="136"/>
      <c r="W1118" s="136"/>
      <c r="X1118" s="136"/>
      <c r="Y1118" s="136"/>
      <c r="Z1118" s="136"/>
      <c r="AA1118" s="136"/>
      <c r="AB1118" s="136"/>
      <c r="AC1118" s="136"/>
      <c r="AD1118" s="136"/>
      <c r="AE1118" s="136"/>
      <c r="AF1118" s="136"/>
      <c r="AG1118" s="136"/>
      <c r="AH1118" s="136"/>
      <c r="AI1118" s="136"/>
      <c r="AJ1118" s="136"/>
      <c r="AK1118" s="136"/>
      <c r="AL1118" s="136"/>
      <c r="AM1118" s="74"/>
    </row>
    <row r="1119" spans="1:39" ht="15.95" customHeight="1">
      <c r="A1119" s="74"/>
      <c r="B1119" s="137" t="s">
        <v>8341</v>
      </c>
      <c r="C1119" s="137"/>
      <c r="D1119" s="137"/>
      <c r="E1119" s="137"/>
      <c r="F1119" s="137"/>
      <c r="G1119" s="137"/>
      <c r="H1119" s="137"/>
      <c r="I1119" s="137"/>
      <c r="J1119" s="137"/>
      <c r="K1119" s="137"/>
      <c r="L1119" s="137"/>
      <c r="M1119" s="137"/>
      <c r="N1119" s="137"/>
      <c r="O1119" s="137"/>
      <c r="P1119" s="137"/>
      <c r="Q1119" s="137"/>
      <c r="R1119" s="137"/>
      <c r="S1119" s="137"/>
      <c r="T1119" s="137"/>
      <c r="U1119" s="137"/>
      <c r="V1119" s="137"/>
      <c r="W1119" s="137"/>
      <c r="X1119" s="137"/>
      <c r="Y1119" s="137"/>
      <c r="Z1119" s="137"/>
      <c r="AA1119" s="137"/>
      <c r="AB1119" s="137"/>
      <c r="AC1119" s="137"/>
      <c r="AD1119" s="137"/>
      <c r="AE1119" s="137"/>
      <c r="AF1119" s="137"/>
      <c r="AG1119" s="137"/>
      <c r="AH1119" s="137"/>
      <c r="AI1119" s="137"/>
      <c r="AJ1119" s="137"/>
      <c r="AK1119" s="137"/>
      <c r="AL1119" s="137"/>
      <c r="AM1119" s="74"/>
    </row>
    <row r="1120" spans="1:39" ht="12" customHeight="1">
      <c r="A1120" s="74"/>
      <c r="B1120" s="138" t="s">
        <v>8342</v>
      </c>
      <c r="C1120" s="138"/>
      <c r="D1120" s="138"/>
      <c r="E1120" s="138"/>
      <c r="F1120" s="138"/>
      <c r="G1120" s="138"/>
      <c r="H1120" s="138"/>
      <c r="I1120" s="138"/>
      <c r="J1120" s="138"/>
      <c r="K1120" s="138"/>
      <c r="L1120" s="138"/>
      <c r="M1120" s="138"/>
      <c r="N1120" s="138"/>
      <c r="O1120" s="138"/>
      <c r="P1120" s="138"/>
      <c r="Q1120" s="138"/>
      <c r="R1120" s="138"/>
      <c r="S1120" s="138"/>
      <c r="T1120" s="138"/>
      <c r="U1120" s="138"/>
      <c r="V1120" s="138"/>
      <c r="W1120" s="138"/>
      <c r="X1120" s="138"/>
      <c r="Y1120" s="138"/>
      <c r="Z1120" s="138"/>
      <c r="AA1120" s="138"/>
      <c r="AB1120" s="138"/>
      <c r="AC1120" s="138"/>
      <c r="AD1120" s="138"/>
      <c r="AE1120" s="138"/>
      <c r="AF1120" s="138"/>
      <c r="AG1120" s="138"/>
      <c r="AH1120" s="138"/>
      <c r="AI1120" s="138"/>
      <c r="AJ1120" s="138"/>
      <c r="AK1120" s="138"/>
      <c r="AL1120" s="138"/>
      <c r="AM1120" s="74"/>
    </row>
    <row r="1121" spans="1:39" ht="44.1" customHeight="1">
      <c r="A1121" s="74"/>
      <c r="B1121" s="75" t="s">
        <v>8343</v>
      </c>
      <c r="C1121" s="74"/>
      <c r="D1121" s="75" t="s">
        <v>8344</v>
      </c>
      <c r="E1121" s="74"/>
      <c r="F1121" s="75" t="s">
        <v>8345</v>
      </c>
      <c r="G1121" s="74"/>
      <c r="H1121" s="104" t="s">
        <v>6103</v>
      </c>
      <c r="I1121" s="74"/>
      <c r="J1121" s="104" t="s">
        <v>8346</v>
      </c>
      <c r="K1121" s="74"/>
      <c r="L1121" s="75" t="s">
        <v>8347</v>
      </c>
      <c r="M1121" s="74"/>
      <c r="N1121" s="75" t="s">
        <v>8348</v>
      </c>
      <c r="O1121" s="74"/>
      <c r="P1121" s="104" t="s">
        <v>8349</v>
      </c>
      <c r="Q1121" s="74"/>
      <c r="R1121" s="75" t="s">
        <v>8350</v>
      </c>
      <c r="S1121" s="74"/>
      <c r="T1121" s="75" t="s">
        <v>6100</v>
      </c>
      <c r="U1121" s="74"/>
      <c r="V1121" s="75" t="s">
        <v>8007</v>
      </c>
      <c r="W1121" s="74"/>
      <c r="X1121" s="104" t="s">
        <v>8351</v>
      </c>
      <c r="Y1121" s="74"/>
      <c r="Z1121" s="104" t="s">
        <v>8008</v>
      </c>
      <c r="AA1121" s="74"/>
      <c r="AB1121" s="75" t="s">
        <v>8352</v>
      </c>
      <c r="AC1121" s="74"/>
      <c r="AD1121" s="75" t="s">
        <v>8353</v>
      </c>
      <c r="AE1121" s="74"/>
      <c r="AF1121" s="75" t="s">
        <v>8354</v>
      </c>
      <c r="AG1121" s="74"/>
      <c r="AH1121" s="75" t="s">
        <v>8355</v>
      </c>
      <c r="AI1121" s="74"/>
      <c r="AJ1121" s="139" t="s">
        <v>8356</v>
      </c>
      <c r="AK1121" s="139"/>
      <c r="AL1121" s="74"/>
      <c r="AM1121" s="74"/>
    </row>
    <row r="1122" spans="1:39" ht="14.1" customHeight="1">
      <c r="A1122" s="74"/>
      <c r="B1122" s="74"/>
      <c r="C1122" s="74"/>
      <c r="D1122" s="76" t="s">
        <v>9195</v>
      </c>
      <c r="E1122" s="74"/>
      <c r="F1122" s="74"/>
      <c r="G1122" s="74"/>
      <c r="H1122" s="74"/>
      <c r="I1122" s="74"/>
      <c r="J1122" s="74"/>
      <c r="K1122" s="74"/>
      <c r="L1122" s="74"/>
      <c r="M1122" s="74"/>
      <c r="N1122" s="74"/>
      <c r="O1122" s="74"/>
      <c r="P1122" s="74"/>
      <c r="Q1122" s="74"/>
      <c r="R1122" s="74"/>
      <c r="S1122" s="74"/>
      <c r="T1122" s="74"/>
      <c r="U1122" s="74"/>
      <c r="V1122" s="74"/>
      <c r="W1122" s="74"/>
      <c r="X1122" s="74"/>
      <c r="Y1122" s="74"/>
      <c r="Z1122" s="74"/>
      <c r="AA1122" s="74"/>
      <c r="AB1122" s="74"/>
      <c r="AC1122" s="74"/>
      <c r="AD1122" s="74"/>
      <c r="AE1122" s="74"/>
      <c r="AF1122" s="74"/>
      <c r="AG1122" s="74"/>
      <c r="AH1122" s="74"/>
      <c r="AI1122" s="74"/>
      <c r="AJ1122" s="74"/>
      <c r="AK1122" s="74"/>
      <c r="AL1122" s="74"/>
      <c r="AM1122" s="74"/>
    </row>
    <row r="1123" spans="1:39" ht="14.1" customHeight="1">
      <c r="A1123" s="74"/>
      <c r="B1123" s="76" t="s">
        <v>4525</v>
      </c>
      <c r="C1123" s="74"/>
      <c r="D1123" s="76" t="s">
        <v>8369</v>
      </c>
      <c r="E1123" s="74"/>
      <c r="F1123" s="76" t="s">
        <v>9196</v>
      </c>
      <c r="G1123" s="74"/>
      <c r="H1123" s="103">
        <v>3</v>
      </c>
      <c r="I1123" s="74"/>
      <c r="J1123" s="103">
        <v>3</v>
      </c>
      <c r="K1123" s="74"/>
      <c r="L1123" s="76" t="s">
        <v>8359</v>
      </c>
      <c r="M1123" s="74"/>
      <c r="N1123" s="76"/>
      <c r="O1123" s="74"/>
      <c r="P1123" s="103">
        <v>298590</v>
      </c>
      <c r="Q1123" s="74"/>
      <c r="R1123" s="76" t="s">
        <v>9197</v>
      </c>
      <c r="S1123" s="74"/>
      <c r="T1123" s="77">
        <v>46193</v>
      </c>
      <c r="U1123" s="74"/>
      <c r="V1123" s="76" t="s">
        <v>8092</v>
      </c>
      <c r="W1123" s="74"/>
      <c r="X1123" s="103">
        <v>298590</v>
      </c>
      <c r="Y1123" s="74"/>
      <c r="Z1123" s="103">
        <v>298590</v>
      </c>
      <c r="AA1123" s="74"/>
      <c r="AB1123" s="76" t="s">
        <v>8361</v>
      </c>
      <c r="AC1123" s="74"/>
      <c r="AD1123" s="76" t="s">
        <v>8362</v>
      </c>
      <c r="AE1123" s="74"/>
      <c r="AF1123" s="76" t="s">
        <v>6143</v>
      </c>
      <c r="AG1123" s="74"/>
      <c r="AH1123" s="76" t="s">
        <v>8363</v>
      </c>
      <c r="AI1123" s="74"/>
      <c r="AJ1123" s="140">
        <v>0</v>
      </c>
      <c r="AK1123" s="140"/>
      <c r="AL1123" s="74"/>
      <c r="AM1123" s="74"/>
    </row>
    <row r="1124" spans="1:39" ht="14.1" customHeight="1">
      <c r="A1124" s="74"/>
      <c r="B1124" s="76" t="s">
        <v>1942</v>
      </c>
      <c r="C1124" s="74"/>
      <c r="D1124" s="76" t="s">
        <v>8364</v>
      </c>
      <c r="E1124" s="74"/>
      <c r="F1124" s="76" t="s">
        <v>8451</v>
      </c>
      <c r="G1124" s="74"/>
      <c r="H1124" s="103">
        <v>6</v>
      </c>
      <c r="I1124" s="74"/>
      <c r="J1124" s="103">
        <v>6</v>
      </c>
      <c r="K1124" s="74"/>
      <c r="L1124" s="76" t="s">
        <v>8359</v>
      </c>
      <c r="M1124" s="74"/>
      <c r="N1124" s="76" t="s">
        <v>8366</v>
      </c>
      <c r="O1124" s="74"/>
      <c r="P1124" s="103">
        <v>553890</v>
      </c>
      <c r="Q1124" s="74"/>
      <c r="R1124" s="76" t="s">
        <v>9198</v>
      </c>
      <c r="S1124" s="74"/>
      <c r="T1124" s="77">
        <v>46191</v>
      </c>
      <c r="U1124" s="74"/>
      <c r="V1124" s="76" t="s">
        <v>8014</v>
      </c>
      <c r="W1124" s="74"/>
      <c r="X1124" s="103">
        <v>2215560</v>
      </c>
      <c r="Y1124" s="74"/>
      <c r="Z1124" s="103">
        <v>2215560</v>
      </c>
      <c r="AA1124" s="74"/>
      <c r="AB1124" s="76" t="s">
        <v>8361</v>
      </c>
      <c r="AC1124" s="74"/>
      <c r="AD1124" s="76" t="s">
        <v>8362</v>
      </c>
      <c r="AE1124" s="74"/>
      <c r="AF1124" s="76" t="s">
        <v>6134</v>
      </c>
      <c r="AG1124" s="74"/>
      <c r="AH1124" s="76" t="s">
        <v>8363</v>
      </c>
      <c r="AI1124" s="74"/>
      <c r="AJ1124" s="140">
        <v>0</v>
      </c>
      <c r="AK1124" s="140"/>
      <c r="AL1124" s="74"/>
      <c r="AM1124" s="74"/>
    </row>
    <row r="1125" spans="1:39" ht="14.1" customHeight="1">
      <c r="A1125" s="74"/>
      <c r="B1125" s="76" t="s">
        <v>1944</v>
      </c>
      <c r="C1125" s="74"/>
      <c r="D1125" s="76" t="s">
        <v>8364</v>
      </c>
      <c r="E1125" s="74"/>
      <c r="F1125" s="76" t="s">
        <v>8493</v>
      </c>
      <c r="G1125" s="74"/>
      <c r="H1125" s="103">
        <v>18</v>
      </c>
      <c r="I1125" s="74"/>
      <c r="J1125" s="103">
        <v>18</v>
      </c>
      <c r="K1125" s="74"/>
      <c r="L1125" s="76" t="s">
        <v>8359</v>
      </c>
      <c r="M1125" s="74"/>
      <c r="N1125" s="76" t="s">
        <v>8366</v>
      </c>
      <c r="O1125" s="74"/>
      <c r="P1125" s="103">
        <v>1661670</v>
      </c>
      <c r="Q1125" s="74"/>
      <c r="R1125" s="76" t="s">
        <v>9198</v>
      </c>
      <c r="S1125" s="74"/>
      <c r="T1125" s="77">
        <v>46191</v>
      </c>
      <c r="U1125" s="74"/>
      <c r="V1125" s="76" t="s">
        <v>8014</v>
      </c>
      <c r="W1125" s="74"/>
      <c r="X1125" s="103">
        <v>2215560</v>
      </c>
      <c r="Y1125" s="74"/>
      <c r="Z1125" s="103">
        <v>2215560</v>
      </c>
      <c r="AA1125" s="74"/>
      <c r="AB1125" s="76" t="s">
        <v>8361</v>
      </c>
      <c r="AC1125" s="74"/>
      <c r="AD1125" s="76" t="s">
        <v>8362</v>
      </c>
      <c r="AE1125" s="74"/>
      <c r="AF1125" s="76" t="s">
        <v>6134</v>
      </c>
      <c r="AG1125" s="74"/>
      <c r="AH1125" s="76" t="s">
        <v>8363</v>
      </c>
      <c r="AI1125" s="74"/>
      <c r="AJ1125" s="140">
        <v>0</v>
      </c>
      <c r="AK1125" s="140"/>
      <c r="AL1125" s="74"/>
      <c r="AM1125" s="74"/>
    </row>
    <row r="1126" spans="1:39" ht="14.1" customHeight="1">
      <c r="A1126" s="74"/>
      <c r="B1126" s="76" t="s">
        <v>994</v>
      </c>
      <c r="C1126" s="74"/>
      <c r="D1126" s="76" t="s">
        <v>8364</v>
      </c>
      <c r="E1126" s="74"/>
      <c r="F1126" s="76" t="s">
        <v>9199</v>
      </c>
      <c r="G1126" s="74"/>
      <c r="H1126" s="103">
        <v>2</v>
      </c>
      <c r="I1126" s="74"/>
      <c r="J1126" s="103">
        <v>2</v>
      </c>
      <c r="K1126" s="74"/>
      <c r="L1126" s="76" t="s">
        <v>8359</v>
      </c>
      <c r="M1126" s="74"/>
      <c r="N1126" s="76" t="s">
        <v>8392</v>
      </c>
      <c r="O1126" s="74"/>
      <c r="P1126" s="103">
        <v>343545</v>
      </c>
      <c r="Q1126" s="74"/>
      <c r="R1126" s="76" t="s">
        <v>9200</v>
      </c>
      <c r="S1126" s="74"/>
      <c r="T1126" s="77">
        <v>46189</v>
      </c>
      <c r="U1126" s="74"/>
      <c r="V1126" s="76" t="s">
        <v>8104</v>
      </c>
      <c r="W1126" s="74"/>
      <c r="X1126" s="103">
        <v>687090</v>
      </c>
      <c r="Y1126" s="74"/>
      <c r="Z1126" s="103">
        <v>687090</v>
      </c>
      <c r="AA1126" s="74"/>
      <c r="AB1126" s="76" t="s">
        <v>8361</v>
      </c>
      <c r="AC1126" s="74"/>
      <c r="AD1126" s="76" t="s">
        <v>8362</v>
      </c>
      <c r="AE1126" s="74"/>
      <c r="AF1126" s="76" t="s">
        <v>6128</v>
      </c>
      <c r="AG1126" s="74"/>
      <c r="AH1126" s="76" t="s">
        <v>8363</v>
      </c>
      <c r="AI1126" s="74"/>
      <c r="AJ1126" s="140">
        <v>0</v>
      </c>
      <c r="AK1126" s="140"/>
      <c r="AL1126" s="74"/>
      <c r="AM1126" s="74"/>
    </row>
    <row r="1127" spans="1:39" ht="14.1" customHeight="1">
      <c r="A1127" s="74"/>
      <c r="B1127" s="76" t="s">
        <v>1024</v>
      </c>
      <c r="C1127" s="74"/>
      <c r="D1127" s="76" t="s">
        <v>8364</v>
      </c>
      <c r="E1127" s="74"/>
      <c r="F1127" s="76" t="s">
        <v>8667</v>
      </c>
      <c r="G1127" s="74"/>
      <c r="H1127" s="103">
        <v>2</v>
      </c>
      <c r="I1127" s="74"/>
      <c r="J1127" s="103">
        <v>2</v>
      </c>
      <c r="K1127" s="74"/>
      <c r="L1127" s="76" t="s">
        <v>8359</v>
      </c>
      <c r="M1127" s="74"/>
      <c r="N1127" s="76" t="s">
        <v>8392</v>
      </c>
      <c r="O1127" s="74"/>
      <c r="P1127" s="103">
        <v>343545</v>
      </c>
      <c r="Q1127" s="74"/>
      <c r="R1127" s="76" t="s">
        <v>9200</v>
      </c>
      <c r="S1127" s="74"/>
      <c r="T1127" s="77">
        <v>46189</v>
      </c>
      <c r="U1127" s="74"/>
      <c r="V1127" s="76" t="s">
        <v>8104</v>
      </c>
      <c r="W1127" s="74"/>
      <c r="X1127" s="103">
        <v>687090</v>
      </c>
      <c r="Y1127" s="74"/>
      <c r="Z1127" s="103">
        <v>687090</v>
      </c>
      <c r="AA1127" s="74"/>
      <c r="AB1127" s="76" t="s">
        <v>8361</v>
      </c>
      <c r="AC1127" s="74"/>
      <c r="AD1127" s="76" t="s">
        <v>8362</v>
      </c>
      <c r="AE1127" s="74"/>
      <c r="AF1127" s="76" t="s">
        <v>6128</v>
      </c>
      <c r="AG1127" s="74"/>
      <c r="AH1127" s="76" t="s">
        <v>8363</v>
      </c>
      <c r="AI1127" s="74"/>
      <c r="AJ1127" s="140">
        <v>0</v>
      </c>
      <c r="AK1127" s="140"/>
      <c r="AL1127" s="74"/>
      <c r="AM1127" s="74"/>
    </row>
    <row r="1128" spans="1:39" ht="14.1" customHeight="1">
      <c r="A1128" s="74"/>
      <c r="B1128" s="76" t="s">
        <v>246</v>
      </c>
      <c r="C1128" s="74"/>
      <c r="D1128" s="76" t="s">
        <v>8369</v>
      </c>
      <c r="E1128" s="74"/>
      <c r="F1128" s="76" t="s">
        <v>8528</v>
      </c>
      <c r="G1128" s="74"/>
      <c r="H1128" s="103">
        <v>12</v>
      </c>
      <c r="I1128" s="74"/>
      <c r="J1128" s="103">
        <v>12</v>
      </c>
      <c r="K1128" s="74"/>
      <c r="L1128" s="76" t="s">
        <v>8359</v>
      </c>
      <c r="M1128" s="74"/>
      <c r="N1128" s="76" t="s">
        <v>8623</v>
      </c>
      <c r="O1128" s="74"/>
      <c r="P1128" s="103">
        <v>809190</v>
      </c>
      <c r="Q1128" s="74"/>
      <c r="R1128" s="76" t="s">
        <v>9098</v>
      </c>
      <c r="S1128" s="74"/>
      <c r="T1128" s="77">
        <v>46190</v>
      </c>
      <c r="U1128" s="74"/>
      <c r="V1128" s="76" t="s">
        <v>9099</v>
      </c>
      <c r="W1128" s="74"/>
      <c r="X1128" s="103">
        <v>1213785</v>
      </c>
      <c r="Y1128" s="74"/>
      <c r="Z1128" s="103">
        <v>1213785</v>
      </c>
      <c r="AA1128" s="74"/>
      <c r="AB1128" s="76" t="s">
        <v>8361</v>
      </c>
      <c r="AC1128" s="74"/>
      <c r="AD1128" s="76" t="s">
        <v>8362</v>
      </c>
      <c r="AE1128" s="74"/>
      <c r="AF1128" s="76" t="s">
        <v>8436</v>
      </c>
      <c r="AG1128" s="74"/>
      <c r="AH1128" s="76" t="s">
        <v>8363</v>
      </c>
      <c r="AI1128" s="74"/>
      <c r="AJ1128" s="140">
        <v>0</v>
      </c>
      <c r="AK1128" s="140"/>
      <c r="AL1128" s="74"/>
      <c r="AM1128" s="74"/>
    </row>
    <row r="1129" spans="1:39" ht="14.1" customHeight="1">
      <c r="A1129" s="74"/>
      <c r="B1129" s="76" t="s">
        <v>1117</v>
      </c>
      <c r="C1129" s="74"/>
      <c r="D1129" s="76" t="s">
        <v>8364</v>
      </c>
      <c r="E1129" s="74"/>
      <c r="F1129" s="76" t="s">
        <v>8374</v>
      </c>
      <c r="G1129" s="74"/>
      <c r="H1129" s="103">
        <v>20</v>
      </c>
      <c r="I1129" s="74"/>
      <c r="J1129" s="103">
        <v>20</v>
      </c>
      <c r="K1129" s="74"/>
      <c r="L1129" s="76" t="s">
        <v>8359</v>
      </c>
      <c r="M1129" s="74"/>
      <c r="N1129" s="76" t="s">
        <v>8392</v>
      </c>
      <c r="O1129" s="74"/>
      <c r="P1129" s="103">
        <v>3435450</v>
      </c>
      <c r="Q1129" s="74"/>
      <c r="R1129" s="76" t="s">
        <v>9201</v>
      </c>
      <c r="S1129" s="74"/>
      <c r="T1129" s="77">
        <v>46193</v>
      </c>
      <c r="U1129" s="74"/>
      <c r="V1129" s="76" t="s">
        <v>8819</v>
      </c>
      <c r="W1129" s="74"/>
      <c r="X1129" s="103">
        <v>3435450</v>
      </c>
      <c r="Y1129" s="74"/>
      <c r="Z1129" s="103">
        <v>3435450</v>
      </c>
      <c r="AA1129" s="74"/>
      <c r="AB1129" s="76" t="s">
        <v>8361</v>
      </c>
      <c r="AC1129" s="74"/>
      <c r="AD1129" s="76" t="s">
        <v>8362</v>
      </c>
      <c r="AE1129" s="74"/>
      <c r="AF1129" s="76" t="s">
        <v>8436</v>
      </c>
      <c r="AG1129" s="74"/>
      <c r="AH1129" s="76" t="s">
        <v>8363</v>
      </c>
      <c r="AI1129" s="74"/>
      <c r="AJ1129" s="140">
        <v>0</v>
      </c>
      <c r="AK1129" s="140"/>
      <c r="AL1129" s="74"/>
      <c r="AM1129" s="74"/>
    </row>
    <row r="1130" spans="1:39" ht="23.1" customHeight="1">
      <c r="A1130" s="74"/>
      <c r="B1130" s="76" t="s">
        <v>682</v>
      </c>
      <c r="C1130" s="74"/>
      <c r="D1130" s="76" t="s">
        <v>8387</v>
      </c>
      <c r="E1130" s="74"/>
      <c r="F1130" s="76" t="s">
        <v>8694</v>
      </c>
      <c r="G1130" s="74"/>
      <c r="H1130" s="103">
        <v>1</v>
      </c>
      <c r="I1130" s="74"/>
      <c r="J1130" s="103">
        <v>4</v>
      </c>
      <c r="K1130" s="74"/>
      <c r="L1130" s="76" t="s">
        <v>22</v>
      </c>
      <c r="M1130" s="74"/>
      <c r="N1130" s="76" t="s">
        <v>8740</v>
      </c>
      <c r="O1130" s="74"/>
      <c r="P1130" s="103">
        <v>283790</v>
      </c>
      <c r="Q1130" s="74"/>
      <c r="R1130" s="76" t="s">
        <v>9202</v>
      </c>
      <c r="S1130" s="74"/>
      <c r="T1130" s="77">
        <v>46188</v>
      </c>
      <c r="U1130" s="74"/>
      <c r="V1130" s="76" t="s">
        <v>8291</v>
      </c>
      <c r="W1130" s="74"/>
      <c r="X1130" s="103">
        <v>3571055</v>
      </c>
      <c r="Y1130" s="74"/>
      <c r="Z1130" s="103">
        <v>3571055</v>
      </c>
      <c r="AA1130" s="74"/>
      <c r="AB1130" s="76" t="s">
        <v>8361</v>
      </c>
      <c r="AC1130" s="74"/>
      <c r="AD1130" s="76" t="s">
        <v>8362</v>
      </c>
      <c r="AE1130" s="74"/>
      <c r="AF1130" s="76" t="s">
        <v>6188</v>
      </c>
      <c r="AG1130" s="74"/>
      <c r="AH1130" s="76" t="s">
        <v>8363</v>
      </c>
      <c r="AI1130" s="74"/>
      <c r="AJ1130" s="140">
        <v>0</v>
      </c>
      <c r="AK1130" s="140"/>
      <c r="AL1130" s="74"/>
      <c r="AM1130" s="74"/>
    </row>
    <row r="1131" spans="1:39" ht="23.1" customHeight="1">
      <c r="A1131" s="74"/>
      <c r="B1131" s="76" t="s">
        <v>684</v>
      </c>
      <c r="C1131" s="74"/>
      <c r="D1131" s="76" t="s">
        <v>8387</v>
      </c>
      <c r="E1131" s="74"/>
      <c r="F1131" s="76" t="s">
        <v>8516</v>
      </c>
      <c r="G1131" s="74"/>
      <c r="H1131" s="103">
        <v>1</v>
      </c>
      <c r="I1131" s="74"/>
      <c r="J1131" s="103">
        <v>4</v>
      </c>
      <c r="K1131" s="74"/>
      <c r="L1131" s="76" t="s">
        <v>22</v>
      </c>
      <c r="M1131" s="74"/>
      <c r="N1131" s="76" t="s">
        <v>8740</v>
      </c>
      <c r="O1131" s="74"/>
      <c r="P1131" s="103">
        <v>283790</v>
      </c>
      <c r="Q1131" s="74"/>
      <c r="R1131" s="76" t="s">
        <v>9202</v>
      </c>
      <c r="S1131" s="74"/>
      <c r="T1131" s="77">
        <v>46188</v>
      </c>
      <c r="U1131" s="74"/>
      <c r="V1131" s="76" t="s">
        <v>8291</v>
      </c>
      <c r="W1131" s="74"/>
      <c r="X1131" s="103">
        <v>3571055</v>
      </c>
      <c r="Y1131" s="74"/>
      <c r="Z1131" s="103">
        <v>3571055</v>
      </c>
      <c r="AA1131" s="74"/>
      <c r="AB1131" s="76" t="s">
        <v>8361</v>
      </c>
      <c r="AC1131" s="74"/>
      <c r="AD1131" s="76" t="s">
        <v>8362</v>
      </c>
      <c r="AE1131" s="74"/>
      <c r="AF1131" s="76" t="s">
        <v>6188</v>
      </c>
      <c r="AG1131" s="74"/>
      <c r="AH1131" s="76" t="s">
        <v>8363</v>
      </c>
      <c r="AI1131" s="74"/>
      <c r="AJ1131" s="140">
        <v>0</v>
      </c>
      <c r="AK1131" s="140"/>
      <c r="AL1131" s="74"/>
      <c r="AM1131" s="74"/>
    </row>
    <row r="1132" spans="1:39" ht="23.1" customHeight="1">
      <c r="A1132" s="74"/>
      <c r="B1132" s="76" t="s">
        <v>704</v>
      </c>
      <c r="C1132" s="74"/>
      <c r="D1132" s="76" t="s">
        <v>8387</v>
      </c>
      <c r="E1132" s="74"/>
      <c r="F1132" s="76" t="s">
        <v>8518</v>
      </c>
      <c r="G1132" s="74"/>
      <c r="H1132" s="103">
        <v>1</v>
      </c>
      <c r="I1132" s="74"/>
      <c r="J1132" s="103">
        <v>4</v>
      </c>
      <c r="K1132" s="74"/>
      <c r="L1132" s="76" t="s">
        <v>22</v>
      </c>
      <c r="M1132" s="74"/>
      <c r="N1132" s="76" t="s">
        <v>8740</v>
      </c>
      <c r="O1132" s="74"/>
      <c r="P1132" s="103">
        <v>283790</v>
      </c>
      <c r="Q1132" s="74"/>
      <c r="R1132" s="76" t="s">
        <v>9202</v>
      </c>
      <c r="S1132" s="74"/>
      <c r="T1132" s="77">
        <v>46188</v>
      </c>
      <c r="U1132" s="74"/>
      <c r="V1132" s="76" t="s">
        <v>8291</v>
      </c>
      <c r="W1132" s="74"/>
      <c r="X1132" s="103">
        <v>3571055</v>
      </c>
      <c r="Y1132" s="74"/>
      <c r="Z1132" s="103">
        <v>3571055</v>
      </c>
      <c r="AA1132" s="74"/>
      <c r="AB1132" s="76" t="s">
        <v>8361</v>
      </c>
      <c r="AC1132" s="74"/>
      <c r="AD1132" s="76" t="s">
        <v>8362</v>
      </c>
      <c r="AE1132" s="74"/>
      <c r="AF1132" s="76" t="s">
        <v>6188</v>
      </c>
      <c r="AG1132" s="74"/>
      <c r="AH1132" s="76" t="s">
        <v>8363</v>
      </c>
      <c r="AI1132" s="74"/>
      <c r="AJ1132" s="140">
        <v>0</v>
      </c>
      <c r="AK1132" s="140"/>
      <c r="AL1132" s="74"/>
      <c r="AM1132" s="74"/>
    </row>
    <row r="1133" spans="1:39" ht="23.1" customHeight="1">
      <c r="A1133" s="74"/>
      <c r="B1133" s="76" t="s">
        <v>712</v>
      </c>
      <c r="C1133" s="74"/>
      <c r="D1133" s="76" t="s">
        <v>8387</v>
      </c>
      <c r="E1133" s="74"/>
      <c r="F1133" s="76" t="s">
        <v>8418</v>
      </c>
      <c r="G1133" s="74"/>
      <c r="H1133" s="103">
        <v>1</v>
      </c>
      <c r="I1133" s="74"/>
      <c r="J1133" s="103">
        <v>4</v>
      </c>
      <c r="K1133" s="74"/>
      <c r="L1133" s="76" t="s">
        <v>22</v>
      </c>
      <c r="M1133" s="74"/>
      <c r="N1133" s="76" t="s">
        <v>8740</v>
      </c>
      <c r="O1133" s="74"/>
      <c r="P1133" s="103">
        <v>283790</v>
      </c>
      <c r="Q1133" s="74"/>
      <c r="R1133" s="76" t="s">
        <v>9202</v>
      </c>
      <c r="S1133" s="74"/>
      <c r="T1133" s="77">
        <v>46188</v>
      </c>
      <c r="U1133" s="74"/>
      <c r="V1133" s="76" t="s">
        <v>8291</v>
      </c>
      <c r="W1133" s="74"/>
      <c r="X1133" s="103">
        <v>3571055</v>
      </c>
      <c r="Y1133" s="74"/>
      <c r="Z1133" s="103">
        <v>3571055</v>
      </c>
      <c r="AA1133" s="74"/>
      <c r="AB1133" s="76" t="s">
        <v>8361</v>
      </c>
      <c r="AC1133" s="74"/>
      <c r="AD1133" s="76" t="s">
        <v>8362</v>
      </c>
      <c r="AE1133" s="74"/>
      <c r="AF1133" s="76" t="s">
        <v>6188</v>
      </c>
      <c r="AG1133" s="74"/>
      <c r="AH1133" s="76" t="s">
        <v>8363</v>
      </c>
      <c r="AI1133" s="74"/>
      <c r="AJ1133" s="140">
        <v>0</v>
      </c>
      <c r="AK1133" s="140"/>
      <c r="AL1133" s="74"/>
      <c r="AM1133" s="74"/>
    </row>
    <row r="1134" spans="1:39" ht="23.1" customHeight="1">
      <c r="A1134" s="74"/>
      <c r="B1134" s="76" t="s">
        <v>720</v>
      </c>
      <c r="C1134" s="74"/>
      <c r="D1134" s="76" t="s">
        <v>8387</v>
      </c>
      <c r="E1134" s="74"/>
      <c r="F1134" s="76" t="s">
        <v>8422</v>
      </c>
      <c r="G1134" s="74"/>
      <c r="H1134" s="103">
        <v>1</v>
      </c>
      <c r="I1134" s="74"/>
      <c r="J1134" s="103">
        <v>4</v>
      </c>
      <c r="K1134" s="74"/>
      <c r="L1134" s="76" t="s">
        <v>22</v>
      </c>
      <c r="M1134" s="74"/>
      <c r="N1134" s="76" t="s">
        <v>8740</v>
      </c>
      <c r="O1134" s="74"/>
      <c r="P1134" s="103">
        <v>283790</v>
      </c>
      <c r="Q1134" s="74"/>
      <c r="R1134" s="76" t="s">
        <v>9202</v>
      </c>
      <c r="S1134" s="74"/>
      <c r="T1134" s="77">
        <v>46188</v>
      </c>
      <c r="U1134" s="74"/>
      <c r="V1134" s="76" t="s">
        <v>8291</v>
      </c>
      <c r="W1134" s="74"/>
      <c r="X1134" s="103">
        <v>3571055</v>
      </c>
      <c r="Y1134" s="74"/>
      <c r="Z1134" s="103">
        <v>3571055</v>
      </c>
      <c r="AA1134" s="74"/>
      <c r="AB1134" s="76" t="s">
        <v>8361</v>
      </c>
      <c r="AC1134" s="74"/>
      <c r="AD1134" s="76" t="s">
        <v>8362</v>
      </c>
      <c r="AE1134" s="74"/>
      <c r="AF1134" s="76" t="s">
        <v>6188</v>
      </c>
      <c r="AG1134" s="74"/>
      <c r="AH1134" s="76" t="s">
        <v>8363</v>
      </c>
      <c r="AI1134" s="74"/>
      <c r="AJ1134" s="140">
        <v>0</v>
      </c>
      <c r="AK1134" s="140"/>
      <c r="AL1134" s="74"/>
      <c r="AM1134" s="74"/>
    </row>
    <row r="1135" spans="1:39" ht="23.1" customHeight="1">
      <c r="A1135" s="74"/>
      <c r="B1135" s="76" t="s">
        <v>726</v>
      </c>
      <c r="C1135" s="74"/>
      <c r="D1135" s="76" t="s">
        <v>8387</v>
      </c>
      <c r="E1135" s="74"/>
      <c r="F1135" s="76" t="s">
        <v>8388</v>
      </c>
      <c r="G1135" s="74"/>
      <c r="H1135" s="103">
        <v>2</v>
      </c>
      <c r="I1135" s="74"/>
      <c r="J1135" s="103">
        <v>8</v>
      </c>
      <c r="K1135" s="74"/>
      <c r="L1135" s="76" t="s">
        <v>22</v>
      </c>
      <c r="M1135" s="74"/>
      <c r="N1135" s="76" t="s">
        <v>8740</v>
      </c>
      <c r="O1135" s="74"/>
      <c r="P1135" s="103">
        <v>567580</v>
      </c>
      <c r="Q1135" s="74"/>
      <c r="R1135" s="76" t="s">
        <v>9202</v>
      </c>
      <c r="S1135" s="74"/>
      <c r="T1135" s="77">
        <v>46188</v>
      </c>
      <c r="U1135" s="74"/>
      <c r="V1135" s="76" t="s">
        <v>8291</v>
      </c>
      <c r="W1135" s="74"/>
      <c r="X1135" s="103">
        <v>3571055</v>
      </c>
      <c r="Y1135" s="74"/>
      <c r="Z1135" s="103">
        <v>3571055</v>
      </c>
      <c r="AA1135" s="74"/>
      <c r="AB1135" s="76" t="s">
        <v>8361</v>
      </c>
      <c r="AC1135" s="74"/>
      <c r="AD1135" s="76" t="s">
        <v>8362</v>
      </c>
      <c r="AE1135" s="74"/>
      <c r="AF1135" s="76" t="s">
        <v>6188</v>
      </c>
      <c r="AG1135" s="74"/>
      <c r="AH1135" s="76" t="s">
        <v>8363</v>
      </c>
      <c r="AI1135" s="74"/>
      <c r="AJ1135" s="140">
        <v>0</v>
      </c>
      <c r="AK1135" s="140"/>
      <c r="AL1135" s="74"/>
      <c r="AM1135" s="74"/>
    </row>
    <row r="1136" spans="1:39" ht="23.1" customHeight="1">
      <c r="A1136" s="74"/>
      <c r="B1136" s="76" t="s">
        <v>740</v>
      </c>
      <c r="C1136" s="74"/>
      <c r="D1136" s="76" t="s">
        <v>8387</v>
      </c>
      <c r="E1136" s="74"/>
      <c r="F1136" s="76" t="s">
        <v>8955</v>
      </c>
      <c r="G1136" s="74"/>
      <c r="H1136" s="103">
        <v>1</v>
      </c>
      <c r="I1136" s="74"/>
      <c r="J1136" s="103">
        <v>1</v>
      </c>
      <c r="K1136" s="74"/>
      <c r="L1136" s="76" t="s">
        <v>147</v>
      </c>
      <c r="M1136" s="74"/>
      <c r="N1136" s="76" t="s">
        <v>8740</v>
      </c>
      <c r="O1136" s="74"/>
      <c r="P1136" s="103">
        <v>264087.5</v>
      </c>
      <c r="Q1136" s="74"/>
      <c r="R1136" s="76" t="s">
        <v>9202</v>
      </c>
      <c r="S1136" s="74"/>
      <c r="T1136" s="77">
        <v>46188</v>
      </c>
      <c r="U1136" s="74"/>
      <c r="V1136" s="76" t="s">
        <v>8291</v>
      </c>
      <c r="W1136" s="74"/>
      <c r="X1136" s="103">
        <v>3571055</v>
      </c>
      <c r="Y1136" s="74"/>
      <c r="Z1136" s="103">
        <v>3571055</v>
      </c>
      <c r="AA1136" s="74"/>
      <c r="AB1136" s="76" t="s">
        <v>8361</v>
      </c>
      <c r="AC1136" s="74"/>
      <c r="AD1136" s="76" t="s">
        <v>8362</v>
      </c>
      <c r="AE1136" s="74"/>
      <c r="AF1136" s="76" t="s">
        <v>6188</v>
      </c>
      <c r="AG1136" s="74"/>
      <c r="AH1136" s="76" t="s">
        <v>8363</v>
      </c>
      <c r="AI1136" s="74"/>
      <c r="AJ1136" s="140">
        <v>0</v>
      </c>
      <c r="AK1136" s="140"/>
      <c r="AL1136" s="74"/>
      <c r="AM1136" s="74"/>
    </row>
    <row r="1137" spans="1:39" ht="23.1" customHeight="1">
      <c r="A1137" s="74"/>
      <c r="B1137" s="76" t="s">
        <v>741</v>
      </c>
      <c r="C1137" s="74"/>
      <c r="D1137" s="76" t="s">
        <v>8387</v>
      </c>
      <c r="E1137" s="74"/>
      <c r="F1137" s="76" t="s">
        <v>8558</v>
      </c>
      <c r="G1137" s="74"/>
      <c r="H1137" s="103">
        <v>1</v>
      </c>
      <c r="I1137" s="74"/>
      <c r="J1137" s="103">
        <v>1</v>
      </c>
      <c r="K1137" s="74"/>
      <c r="L1137" s="76" t="s">
        <v>147</v>
      </c>
      <c r="M1137" s="74"/>
      <c r="N1137" s="76" t="s">
        <v>8740</v>
      </c>
      <c r="O1137" s="74"/>
      <c r="P1137" s="103">
        <v>264087.5</v>
      </c>
      <c r="Q1137" s="74"/>
      <c r="R1137" s="76" t="s">
        <v>9202</v>
      </c>
      <c r="S1137" s="74"/>
      <c r="T1137" s="77">
        <v>46188</v>
      </c>
      <c r="U1137" s="74"/>
      <c r="V1137" s="76" t="s">
        <v>8291</v>
      </c>
      <c r="W1137" s="74"/>
      <c r="X1137" s="103">
        <v>3571055</v>
      </c>
      <c r="Y1137" s="74"/>
      <c r="Z1137" s="103">
        <v>3571055</v>
      </c>
      <c r="AA1137" s="74"/>
      <c r="AB1137" s="76" t="s">
        <v>8361</v>
      </c>
      <c r="AC1137" s="74"/>
      <c r="AD1137" s="76" t="s">
        <v>8362</v>
      </c>
      <c r="AE1137" s="74"/>
      <c r="AF1137" s="76" t="s">
        <v>6188</v>
      </c>
      <c r="AG1137" s="74"/>
      <c r="AH1137" s="76" t="s">
        <v>8363</v>
      </c>
      <c r="AI1137" s="74"/>
      <c r="AJ1137" s="140">
        <v>0</v>
      </c>
      <c r="AK1137" s="140"/>
      <c r="AL1137" s="74"/>
      <c r="AM1137" s="74"/>
    </row>
    <row r="1138" spans="1:39" ht="23.1" customHeight="1">
      <c r="A1138" s="74"/>
      <c r="B1138" s="76" t="s">
        <v>751</v>
      </c>
      <c r="C1138" s="74"/>
      <c r="D1138" s="76" t="s">
        <v>8387</v>
      </c>
      <c r="E1138" s="74"/>
      <c r="F1138" s="76" t="s">
        <v>9203</v>
      </c>
      <c r="G1138" s="74"/>
      <c r="H1138" s="103">
        <v>1</v>
      </c>
      <c r="I1138" s="74"/>
      <c r="J1138" s="103">
        <v>1</v>
      </c>
      <c r="K1138" s="74"/>
      <c r="L1138" s="76" t="s">
        <v>147</v>
      </c>
      <c r="M1138" s="74"/>
      <c r="N1138" s="76" t="s">
        <v>8740</v>
      </c>
      <c r="O1138" s="74"/>
      <c r="P1138" s="103">
        <v>264087.5</v>
      </c>
      <c r="Q1138" s="74"/>
      <c r="R1138" s="76" t="s">
        <v>9202</v>
      </c>
      <c r="S1138" s="74"/>
      <c r="T1138" s="77">
        <v>46188</v>
      </c>
      <c r="U1138" s="74"/>
      <c r="V1138" s="76" t="s">
        <v>8291</v>
      </c>
      <c r="W1138" s="74"/>
      <c r="X1138" s="103">
        <v>3571055</v>
      </c>
      <c r="Y1138" s="74"/>
      <c r="Z1138" s="103">
        <v>3571055</v>
      </c>
      <c r="AA1138" s="74"/>
      <c r="AB1138" s="76" t="s">
        <v>8361</v>
      </c>
      <c r="AC1138" s="74"/>
      <c r="AD1138" s="76" t="s">
        <v>8362</v>
      </c>
      <c r="AE1138" s="74"/>
      <c r="AF1138" s="76" t="s">
        <v>6188</v>
      </c>
      <c r="AG1138" s="74"/>
      <c r="AH1138" s="76" t="s">
        <v>8363</v>
      </c>
      <c r="AI1138" s="74"/>
      <c r="AJ1138" s="140">
        <v>0</v>
      </c>
      <c r="AK1138" s="140"/>
      <c r="AL1138" s="74"/>
      <c r="AM1138" s="74"/>
    </row>
    <row r="1139" spans="1:39" ht="21.95" customHeight="1">
      <c r="A1139" s="74"/>
      <c r="B1139" s="76" t="s">
        <v>755</v>
      </c>
      <c r="C1139" s="74"/>
      <c r="D1139" s="76" t="s">
        <v>9192</v>
      </c>
      <c r="E1139" s="74"/>
      <c r="F1139" s="76" t="s">
        <v>9204</v>
      </c>
      <c r="G1139" s="74"/>
      <c r="H1139" s="103">
        <v>1</v>
      </c>
      <c r="I1139" s="74"/>
      <c r="J1139" s="103">
        <v>1</v>
      </c>
      <c r="K1139" s="74"/>
      <c r="L1139" s="76" t="s">
        <v>147</v>
      </c>
      <c r="M1139" s="74"/>
      <c r="N1139" s="76" t="s">
        <v>8740</v>
      </c>
      <c r="O1139" s="74"/>
      <c r="P1139" s="103">
        <v>264087.5</v>
      </c>
      <c r="Q1139" s="74"/>
      <c r="R1139" s="76" t="s">
        <v>9202</v>
      </c>
      <c r="S1139" s="74"/>
      <c r="T1139" s="77">
        <v>46188</v>
      </c>
      <c r="U1139" s="74"/>
      <c r="V1139" s="76" t="s">
        <v>8291</v>
      </c>
      <c r="W1139" s="74"/>
      <c r="X1139" s="103">
        <v>3571055</v>
      </c>
      <c r="Y1139" s="74"/>
      <c r="Z1139" s="103">
        <v>3571055</v>
      </c>
      <c r="AA1139" s="74"/>
      <c r="AB1139" s="76" t="s">
        <v>8361</v>
      </c>
      <c r="AC1139" s="74"/>
      <c r="AD1139" s="76" t="s">
        <v>8362</v>
      </c>
      <c r="AE1139" s="74"/>
      <c r="AF1139" s="76" t="s">
        <v>6188</v>
      </c>
      <c r="AG1139" s="74"/>
      <c r="AH1139" s="76" t="s">
        <v>8363</v>
      </c>
      <c r="AI1139" s="74"/>
      <c r="AJ1139" s="140">
        <v>0</v>
      </c>
      <c r="AK1139" s="140"/>
      <c r="AL1139" s="74"/>
      <c r="AM1139" s="74"/>
    </row>
    <row r="1140" spans="1:39" ht="0.95" customHeight="1">
      <c r="A1140" s="74"/>
      <c r="B1140" s="141"/>
      <c r="C1140" s="141"/>
      <c r="D1140" s="141"/>
      <c r="E1140" s="141"/>
      <c r="F1140" s="141"/>
      <c r="G1140" s="141"/>
      <c r="H1140" s="141"/>
      <c r="I1140" s="141"/>
      <c r="J1140" s="141"/>
      <c r="K1140" s="141"/>
      <c r="L1140" s="141"/>
      <c r="M1140" s="141"/>
      <c r="N1140" s="141"/>
      <c r="O1140" s="141"/>
      <c r="P1140" s="141"/>
      <c r="Q1140" s="141"/>
      <c r="R1140" s="141"/>
      <c r="S1140" s="141"/>
      <c r="T1140" s="141"/>
      <c r="U1140" s="141"/>
      <c r="V1140" s="141"/>
      <c r="W1140" s="141"/>
      <c r="X1140" s="141"/>
      <c r="Y1140" s="141"/>
      <c r="Z1140" s="141"/>
      <c r="AA1140" s="141"/>
      <c r="AB1140" s="141"/>
      <c r="AC1140" s="141"/>
      <c r="AD1140" s="141"/>
      <c r="AE1140" s="141"/>
      <c r="AF1140" s="141"/>
      <c r="AG1140" s="141"/>
      <c r="AH1140" s="141"/>
      <c r="AI1140" s="141"/>
      <c r="AJ1140" s="141"/>
      <c r="AK1140" s="141"/>
      <c r="AL1140" s="141"/>
      <c r="AM1140" s="74"/>
    </row>
    <row r="1141" spans="1:39" ht="12.95" customHeight="1">
      <c r="A1141" s="74"/>
      <c r="B1141" s="142" t="s">
        <v>8411</v>
      </c>
      <c r="C1141" s="142"/>
      <c r="D1141" s="142"/>
      <c r="E1141" s="142"/>
      <c r="F1141" s="142"/>
      <c r="G1141" s="142"/>
      <c r="H1141" s="142"/>
      <c r="I1141" s="142"/>
      <c r="J1141" s="142"/>
      <c r="K1141" s="142"/>
      <c r="L1141" s="142"/>
      <c r="M1141" s="142"/>
      <c r="N1141" s="142"/>
      <c r="O1141" s="142"/>
      <c r="P1141" s="142"/>
      <c r="Q1141" s="142"/>
      <c r="R1141" s="142"/>
      <c r="S1141" s="142"/>
      <c r="T1141" s="142"/>
      <c r="U1141" s="142"/>
      <c r="V1141" s="142"/>
      <c r="W1141" s="142"/>
      <c r="X1141" s="142"/>
      <c r="Y1141" s="142"/>
      <c r="Z1141" s="142"/>
      <c r="AA1141" s="142"/>
      <c r="AB1141" s="142"/>
      <c r="AC1141" s="142"/>
      <c r="AD1141" s="142"/>
      <c r="AE1141" s="142"/>
      <c r="AF1141" s="142"/>
      <c r="AG1141" s="142"/>
      <c r="AH1141" s="142"/>
      <c r="AI1141" s="142"/>
      <c r="AJ1141" s="142"/>
      <c r="AK1141" s="142"/>
      <c r="AL1141" s="142"/>
      <c r="AM1141" s="74"/>
    </row>
    <row r="1142" spans="1:39" ht="12.95" customHeight="1">
      <c r="A1142" s="74"/>
      <c r="B1142" s="142"/>
      <c r="C1142" s="142"/>
      <c r="D1142" s="142"/>
      <c r="E1142" s="142"/>
      <c r="F1142" s="142"/>
      <c r="G1142" s="142"/>
      <c r="H1142" s="142"/>
      <c r="I1142" s="142"/>
      <c r="J1142" s="142"/>
      <c r="K1142" s="142"/>
      <c r="L1142" s="142"/>
      <c r="M1142" s="142"/>
      <c r="N1142" s="142"/>
      <c r="O1142" s="142"/>
      <c r="P1142" s="142"/>
      <c r="Q1142" s="142"/>
      <c r="R1142" s="142"/>
      <c r="S1142" s="142"/>
      <c r="T1142" s="142"/>
      <c r="U1142" s="142"/>
      <c r="V1142" s="142"/>
      <c r="W1142" s="142"/>
      <c r="X1142" s="142"/>
      <c r="Y1142" s="142"/>
      <c r="Z1142" s="142"/>
      <c r="AA1142" s="142"/>
      <c r="AB1142" s="142"/>
      <c r="AC1142" s="142"/>
      <c r="AD1142" s="142"/>
      <c r="AE1142" s="142"/>
      <c r="AF1142" s="142"/>
      <c r="AG1142" s="142"/>
      <c r="AH1142" s="142"/>
      <c r="AI1142" s="142"/>
      <c r="AJ1142" s="142"/>
      <c r="AK1142" s="142"/>
      <c r="AL1142" s="142"/>
      <c r="AM1142" s="74"/>
    </row>
    <row r="1143" spans="1:39" ht="12.95" customHeight="1">
      <c r="A1143" s="74"/>
      <c r="B1143" s="143" t="s">
        <v>8412</v>
      </c>
      <c r="C1143" s="143"/>
      <c r="D1143" s="143"/>
      <c r="E1143" s="143"/>
      <c r="F1143" s="143"/>
      <c r="G1143" s="143"/>
      <c r="H1143" s="143"/>
      <c r="I1143" s="143"/>
      <c r="J1143" s="143"/>
      <c r="K1143" s="143"/>
      <c r="L1143" s="143"/>
      <c r="M1143" s="143"/>
      <c r="N1143" s="143"/>
      <c r="O1143" s="143"/>
      <c r="P1143" s="143"/>
      <c r="Q1143" s="143"/>
      <c r="R1143" s="143"/>
      <c r="S1143" s="143"/>
      <c r="T1143" s="143"/>
      <c r="U1143" s="143"/>
      <c r="V1143" s="143"/>
      <c r="W1143" s="143"/>
      <c r="X1143" s="143"/>
      <c r="Y1143" s="143"/>
      <c r="Z1143" s="143"/>
      <c r="AA1143" s="143"/>
      <c r="AB1143" s="143"/>
      <c r="AC1143" s="143"/>
      <c r="AD1143" s="143"/>
      <c r="AE1143" s="143"/>
      <c r="AF1143" s="143"/>
      <c r="AG1143" s="143"/>
      <c r="AH1143" s="143"/>
      <c r="AI1143" s="143"/>
      <c r="AJ1143" s="143"/>
      <c r="AK1143" s="143"/>
      <c r="AL1143" s="143"/>
      <c r="AM1143" s="74"/>
    </row>
    <row r="1144" spans="1:39" ht="12.95" customHeight="1">
      <c r="A1144" s="74"/>
      <c r="B1144" s="144" t="s">
        <v>9205</v>
      </c>
      <c r="C1144" s="144"/>
      <c r="D1144" s="144"/>
      <c r="E1144" s="144"/>
      <c r="F1144" s="144"/>
      <c r="G1144" s="144"/>
      <c r="H1144" s="144"/>
      <c r="I1144" s="144"/>
      <c r="J1144" s="144"/>
      <c r="K1144" s="144"/>
      <c r="L1144" s="144"/>
      <c r="M1144" s="144"/>
      <c r="N1144" s="144"/>
      <c r="O1144" s="144"/>
      <c r="P1144" s="144"/>
      <c r="Q1144" s="144"/>
      <c r="R1144" s="144"/>
      <c r="S1144" s="144"/>
      <c r="T1144" s="144"/>
      <c r="U1144" s="144"/>
      <c r="V1144" s="144"/>
      <c r="W1144" s="144"/>
      <c r="X1144" s="144"/>
      <c r="Y1144" s="144"/>
      <c r="Z1144" s="144"/>
      <c r="AA1144" s="144"/>
      <c r="AB1144" s="144"/>
      <c r="AC1144" s="144"/>
      <c r="AD1144" s="144"/>
      <c r="AE1144" s="144"/>
      <c r="AF1144" s="144"/>
      <c r="AG1144" s="144"/>
      <c r="AH1144" s="144"/>
      <c r="AI1144" s="144"/>
      <c r="AJ1144" s="144"/>
      <c r="AK1144" s="143" t="s">
        <v>8414</v>
      </c>
      <c r="AL1144" s="143"/>
      <c r="AM1144" s="74"/>
    </row>
    <row r="1145" spans="1:39" ht="17.100000000000001" customHeight="1">
      <c r="A1145" s="74"/>
      <c r="B1145" s="135" t="s">
        <v>8339</v>
      </c>
      <c r="C1145" s="135"/>
      <c r="D1145" s="135"/>
      <c r="E1145" s="135"/>
      <c r="F1145" s="135"/>
      <c r="G1145" s="135"/>
      <c r="H1145" s="135"/>
      <c r="I1145" s="135"/>
      <c r="J1145" s="135"/>
      <c r="K1145" s="135"/>
      <c r="L1145" s="135"/>
      <c r="M1145" s="135"/>
      <c r="N1145" s="135"/>
      <c r="O1145" s="135"/>
      <c r="P1145" s="135"/>
      <c r="Q1145" s="135"/>
      <c r="R1145" s="135"/>
      <c r="S1145" s="135"/>
      <c r="T1145" s="135"/>
      <c r="U1145" s="135"/>
      <c r="V1145" s="135"/>
      <c r="W1145" s="135"/>
      <c r="X1145" s="135"/>
      <c r="Y1145" s="135"/>
      <c r="Z1145" s="135"/>
      <c r="AA1145" s="135"/>
      <c r="AB1145" s="135"/>
      <c r="AC1145" s="135"/>
      <c r="AD1145" s="135"/>
      <c r="AE1145" s="135"/>
      <c r="AF1145" s="135"/>
      <c r="AG1145" s="135"/>
      <c r="AH1145" s="135"/>
      <c r="AI1145" s="135"/>
      <c r="AJ1145" s="135"/>
      <c r="AK1145" s="135"/>
      <c r="AL1145" s="135"/>
      <c r="AM1145" s="74"/>
    </row>
    <row r="1146" spans="1:39" ht="23.1" customHeight="1">
      <c r="A1146" s="74"/>
      <c r="B1146" s="136" t="s">
        <v>8340</v>
      </c>
      <c r="C1146" s="136"/>
      <c r="D1146" s="136"/>
      <c r="E1146" s="136"/>
      <c r="F1146" s="136"/>
      <c r="G1146" s="136"/>
      <c r="H1146" s="136"/>
      <c r="I1146" s="136"/>
      <c r="J1146" s="136"/>
      <c r="K1146" s="136"/>
      <c r="L1146" s="136"/>
      <c r="M1146" s="136"/>
      <c r="N1146" s="136"/>
      <c r="O1146" s="136"/>
      <c r="P1146" s="136"/>
      <c r="Q1146" s="136"/>
      <c r="R1146" s="136"/>
      <c r="S1146" s="136"/>
      <c r="T1146" s="136"/>
      <c r="U1146" s="136"/>
      <c r="V1146" s="136"/>
      <c r="W1146" s="136"/>
      <c r="X1146" s="136"/>
      <c r="Y1146" s="136"/>
      <c r="Z1146" s="136"/>
      <c r="AA1146" s="136"/>
      <c r="AB1146" s="136"/>
      <c r="AC1146" s="136"/>
      <c r="AD1146" s="136"/>
      <c r="AE1146" s="136"/>
      <c r="AF1146" s="136"/>
      <c r="AG1146" s="136"/>
      <c r="AH1146" s="136"/>
      <c r="AI1146" s="136"/>
      <c r="AJ1146" s="136"/>
      <c r="AK1146" s="136"/>
      <c r="AL1146" s="136"/>
      <c r="AM1146" s="74"/>
    </row>
    <row r="1147" spans="1:39" ht="15.95" customHeight="1">
      <c r="A1147" s="74"/>
      <c r="B1147" s="137" t="s">
        <v>8341</v>
      </c>
      <c r="C1147" s="137"/>
      <c r="D1147" s="137"/>
      <c r="E1147" s="137"/>
      <c r="F1147" s="137"/>
      <c r="G1147" s="137"/>
      <c r="H1147" s="137"/>
      <c r="I1147" s="137"/>
      <c r="J1147" s="137"/>
      <c r="K1147" s="137"/>
      <c r="L1147" s="137"/>
      <c r="M1147" s="137"/>
      <c r="N1147" s="137"/>
      <c r="O1147" s="137"/>
      <c r="P1147" s="137"/>
      <c r="Q1147" s="137"/>
      <c r="R1147" s="137"/>
      <c r="S1147" s="137"/>
      <c r="T1147" s="137"/>
      <c r="U1147" s="137"/>
      <c r="V1147" s="137"/>
      <c r="W1147" s="137"/>
      <c r="X1147" s="137"/>
      <c r="Y1147" s="137"/>
      <c r="Z1147" s="137"/>
      <c r="AA1147" s="137"/>
      <c r="AB1147" s="137"/>
      <c r="AC1147" s="137"/>
      <c r="AD1147" s="137"/>
      <c r="AE1147" s="137"/>
      <c r="AF1147" s="137"/>
      <c r="AG1147" s="137"/>
      <c r="AH1147" s="137"/>
      <c r="AI1147" s="137"/>
      <c r="AJ1147" s="137"/>
      <c r="AK1147" s="137"/>
      <c r="AL1147" s="137"/>
      <c r="AM1147" s="74"/>
    </row>
    <row r="1148" spans="1:39" ht="12" customHeight="1">
      <c r="A1148" s="74"/>
      <c r="B1148" s="138" t="s">
        <v>8342</v>
      </c>
      <c r="C1148" s="138"/>
      <c r="D1148" s="138"/>
      <c r="E1148" s="138"/>
      <c r="F1148" s="138"/>
      <c r="G1148" s="138"/>
      <c r="H1148" s="138"/>
      <c r="I1148" s="138"/>
      <c r="J1148" s="138"/>
      <c r="K1148" s="138"/>
      <c r="L1148" s="138"/>
      <c r="M1148" s="138"/>
      <c r="N1148" s="138"/>
      <c r="O1148" s="138"/>
      <c r="P1148" s="138"/>
      <c r="Q1148" s="138"/>
      <c r="R1148" s="138"/>
      <c r="S1148" s="138"/>
      <c r="T1148" s="138"/>
      <c r="U1148" s="138"/>
      <c r="V1148" s="138"/>
      <c r="W1148" s="138"/>
      <c r="X1148" s="138"/>
      <c r="Y1148" s="138"/>
      <c r="Z1148" s="138"/>
      <c r="AA1148" s="138"/>
      <c r="AB1148" s="138"/>
      <c r="AC1148" s="138"/>
      <c r="AD1148" s="138"/>
      <c r="AE1148" s="138"/>
      <c r="AF1148" s="138"/>
      <c r="AG1148" s="138"/>
      <c r="AH1148" s="138"/>
      <c r="AI1148" s="138"/>
      <c r="AJ1148" s="138"/>
      <c r="AK1148" s="138"/>
      <c r="AL1148" s="138"/>
      <c r="AM1148" s="74"/>
    </row>
    <row r="1149" spans="1:39" ht="44.1" customHeight="1">
      <c r="A1149" s="74"/>
      <c r="B1149" s="75" t="s">
        <v>8343</v>
      </c>
      <c r="C1149" s="74"/>
      <c r="D1149" s="75" t="s">
        <v>8344</v>
      </c>
      <c r="E1149" s="74"/>
      <c r="F1149" s="75" t="s">
        <v>8345</v>
      </c>
      <c r="G1149" s="74"/>
      <c r="H1149" s="104" t="s">
        <v>6103</v>
      </c>
      <c r="I1149" s="74"/>
      <c r="J1149" s="104" t="s">
        <v>8346</v>
      </c>
      <c r="K1149" s="74"/>
      <c r="L1149" s="75" t="s">
        <v>8347</v>
      </c>
      <c r="M1149" s="74"/>
      <c r="N1149" s="75" t="s">
        <v>8348</v>
      </c>
      <c r="O1149" s="74"/>
      <c r="P1149" s="104" t="s">
        <v>8349</v>
      </c>
      <c r="Q1149" s="74"/>
      <c r="R1149" s="75" t="s">
        <v>8350</v>
      </c>
      <c r="S1149" s="74"/>
      <c r="T1149" s="75" t="s">
        <v>6100</v>
      </c>
      <c r="U1149" s="74"/>
      <c r="V1149" s="75" t="s">
        <v>8007</v>
      </c>
      <c r="W1149" s="74"/>
      <c r="X1149" s="104" t="s">
        <v>8351</v>
      </c>
      <c r="Y1149" s="74"/>
      <c r="Z1149" s="104" t="s">
        <v>8008</v>
      </c>
      <c r="AA1149" s="74"/>
      <c r="AB1149" s="75" t="s">
        <v>8352</v>
      </c>
      <c r="AC1149" s="74"/>
      <c r="AD1149" s="75" t="s">
        <v>8353</v>
      </c>
      <c r="AE1149" s="74"/>
      <c r="AF1149" s="75" t="s">
        <v>8354</v>
      </c>
      <c r="AG1149" s="74"/>
      <c r="AH1149" s="75" t="s">
        <v>8355</v>
      </c>
      <c r="AI1149" s="74"/>
      <c r="AJ1149" s="139" t="s">
        <v>8356</v>
      </c>
      <c r="AK1149" s="139"/>
      <c r="AL1149" s="74"/>
      <c r="AM1149" s="74"/>
    </row>
    <row r="1150" spans="1:39" ht="14.1" customHeight="1">
      <c r="A1150" s="74"/>
      <c r="B1150" s="74"/>
      <c r="C1150" s="74"/>
      <c r="D1150" s="76" t="s">
        <v>9195</v>
      </c>
      <c r="E1150" s="74"/>
      <c r="F1150" s="74"/>
      <c r="G1150" s="74"/>
      <c r="H1150" s="74"/>
      <c r="I1150" s="74"/>
      <c r="J1150" s="74"/>
      <c r="K1150" s="74"/>
      <c r="L1150" s="74"/>
      <c r="M1150" s="74"/>
      <c r="N1150" s="74"/>
      <c r="O1150" s="74"/>
      <c r="P1150" s="74"/>
      <c r="Q1150" s="74"/>
      <c r="R1150" s="74"/>
      <c r="S1150" s="74"/>
      <c r="T1150" s="74"/>
      <c r="U1150" s="74"/>
      <c r="V1150" s="74"/>
      <c r="W1150" s="74"/>
      <c r="X1150" s="74"/>
      <c r="Y1150" s="74"/>
      <c r="Z1150" s="74"/>
      <c r="AA1150" s="74"/>
      <c r="AB1150" s="74"/>
      <c r="AC1150" s="74"/>
      <c r="AD1150" s="74"/>
      <c r="AE1150" s="74"/>
      <c r="AF1150" s="74"/>
      <c r="AG1150" s="74"/>
      <c r="AH1150" s="74"/>
      <c r="AI1150" s="74"/>
      <c r="AJ1150" s="74"/>
      <c r="AK1150" s="74"/>
      <c r="AL1150" s="74"/>
      <c r="AM1150" s="74"/>
    </row>
    <row r="1151" spans="1:39" ht="23.1" customHeight="1">
      <c r="A1151" s="74"/>
      <c r="B1151" s="76" t="s">
        <v>760</v>
      </c>
      <c r="C1151" s="74"/>
      <c r="D1151" s="76" t="s">
        <v>8387</v>
      </c>
      <c r="E1151" s="74"/>
      <c r="F1151" s="76" t="s">
        <v>8898</v>
      </c>
      <c r="G1151" s="74"/>
      <c r="H1151" s="103">
        <v>1</v>
      </c>
      <c r="I1151" s="74"/>
      <c r="J1151" s="103">
        <v>1</v>
      </c>
      <c r="K1151" s="74"/>
      <c r="L1151" s="76" t="s">
        <v>147</v>
      </c>
      <c r="M1151" s="74"/>
      <c r="N1151" s="76" t="s">
        <v>8740</v>
      </c>
      <c r="O1151" s="74"/>
      <c r="P1151" s="103">
        <v>264087.5</v>
      </c>
      <c r="Q1151" s="74"/>
      <c r="R1151" s="76" t="s">
        <v>9202</v>
      </c>
      <c r="S1151" s="74"/>
      <c r="T1151" s="77">
        <v>46188</v>
      </c>
      <c r="U1151" s="74"/>
      <c r="V1151" s="76" t="s">
        <v>8291</v>
      </c>
      <c r="W1151" s="74"/>
      <c r="X1151" s="103">
        <v>3571055</v>
      </c>
      <c r="Y1151" s="74"/>
      <c r="Z1151" s="103">
        <v>3571055</v>
      </c>
      <c r="AA1151" s="74"/>
      <c r="AB1151" s="76" t="s">
        <v>8361</v>
      </c>
      <c r="AC1151" s="74"/>
      <c r="AD1151" s="76" t="s">
        <v>8362</v>
      </c>
      <c r="AE1151" s="74"/>
      <c r="AF1151" s="76" t="s">
        <v>6188</v>
      </c>
      <c r="AG1151" s="74"/>
      <c r="AH1151" s="76" t="s">
        <v>8363</v>
      </c>
      <c r="AI1151" s="74"/>
      <c r="AJ1151" s="140">
        <v>0</v>
      </c>
      <c r="AK1151" s="140"/>
      <c r="AL1151" s="74"/>
      <c r="AM1151" s="74"/>
    </row>
    <row r="1152" spans="1:39" ht="23.1" customHeight="1">
      <c r="A1152" s="74"/>
      <c r="B1152" s="76" t="s">
        <v>765</v>
      </c>
      <c r="C1152" s="74"/>
      <c r="D1152" s="76" t="s">
        <v>8387</v>
      </c>
      <c r="E1152" s="74"/>
      <c r="F1152" s="76" t="s">
        <v>8604</v>
      </c>
      <c r="G1152" s="74"/>
      <c r="H1152" s="103">
        <v>1</v>
      </c>
      <c r="I1152" s="74"/>
      <c r="J1152" s="103">
        <v>1</v>
      </c>
      <c r="K1152" s="74"/>
      <c r="L1152" s="76" t="s">
        <v>147</v>
      </c>
      <c r="M1152" s="74"/>
      <c r="N1152" s="76" t="s">
        <v>8740</v>
      </c>
      <c r="O1152" s="74"/>
      <c r="P1152" s="103">
        <v>264087.5</v>
      </c>
      <c r="Q1152" s="74"/>
      <c r="R1152" s="76" t="s">
        <v>9202</v>
      </c>
      <c r="S1152" s="74"/>
      <c r="T1152" s="77">
        <v>46188</v>
      </c>
      <c r="U1152" s="74"/>
      <c r="V1152" s="76" t="s">
        <v>8291</v>
      </c>
      <c r="W1152" s="74"/>
      <c r="X1152" s="103">
        <v>3571055</v>
      </c>
      <c r="Y1152" s="74"/>
      <c r="Z1152" s="103">
        <v>3571055</v>
      </c>
      <c r="AA1152" s="74"/>
      <c r="AB1152" s="76" t="s">
        <v>8361</v>
      </c>
      <c r="AC1152" s="74"/>
      <c r="AD1152" s="76" t="s">
        <v>8362</v>
      </c>
      <c r="AE1152" s="74"/>
      <c r="AF1152" s="76" t="s">
        <v>6188</v>
      </c>
      <c r="AG1152" s="74"/>
      <c r="AH1152" s="76" t="s">
        <v>8363</v>
      </c>
      <c r="AI1152" s="74"/>
      <c r="AJ1152" s="140">
        <v>0</v>
      </c>
      <c r="AK1152" s="140"/>
      <c r="AL1152" s="74"/>
      <c r="AM1152" s="74"/>
    </row>
    <row r="1153" spans="1:39" ht="14.1" customHeight="1">
      <c r="A1153" s="74"/>
      <c r="B1153" s="76" t="s">
        <v>1725</v>
      </c>
      <c r="C1153" s="74"/>
      <c r="D1153" s="76" t="s">
        <v>8364</v>
      </c>
      <c r="E1153" s="74"/>
      <c r="F1153" s="76" t="s">
        <v>8432</v>
      </c>
      <c r="G1153" s="74"/>
      <c r="H1153" s="103">
        <v>3</v>
      </c>
      <c r="I1153" s="74"/>
      <c r="J1153" s="103">
        <v>3</v>
      </c>
      <c r="K1153" s="74"/>
      <c r="L1153" s="76" t="s">
        <v>8359</v>
      </c>
      <c r="M1153" s="74"/>
      <c r="N1153" s="76"/>
      <c r="O1153" s="74"/>
      <c r="P1153" s="103">
        <v>276945</v>
      </c>
      <c r="Q1153" s="74"/>
      <c r="R1153" s="76" t="s">
        <v>9206</v>
      </c>
      <c r="S1153" s="74"/>
      <c r="T1153" s="77">
        <v>46191</v>
      </c>
      <c r="U1153" s="74"/>
      <c r="V1153" s="76" t="s">
        <v>8938</v>
      </c>
      <c r="W1153" s="74"/>
      <c r="X1153" s="103">
        <v>1107780</v>
      </c>
      <c r="Y1153" s="74"/>
      <c r="Z1153" s="103">
        <v>1107780</v>
      </c>
      <c r="AA1153" s="74"/>
      <c r="AB1153" s="76" t="s">
        <v>8361</v>
      </c>
      <c r="AC1153" s="74"/>
      <c r="AD1153" s="76" t="s">
        <v>8362</v>
      </c>
      <c r="AE1153" s="74"/>
      <c r="AF1153" s="76" t="s">
        <v>8397</v>
      </c>
      <c r="AG1153" s="74"/>
      <c r="AH1153" s="76" t="s">
        <v>8363</v>
      </c>
      <c r="AI1153" s="74"/>
      <c r="AJ1153" s="140">
        <v>0</v>
      </c>
      <c r="AK1153" s="140"/>
      <c r="AL1153" s="74"/>
      <c r="AM1153" s="74"/>
    </row>
    <row r="1154" spans="1:39" ht="14.1" customHeight="1">
      <c r="A1154" s="74"/>
      <c r="B1154" s="76" t="s">
        <v>1729</v>
      </c>
      <c r="C1154" s="74"/>
      <c r="D1154" s="76" t="s">
        <v>8364</v>
      </c>
      <c r="E1154" s="74"/>
      <c r="F1154" s="76" t="s">
        <v>8547</v>
      </c>
      <c r="G1154" s="74"/>
      <c r="H1154" s="103">
        <v>2</v>
      </c>
      <c r="I1154" s="74"/>
      <c r="J1154" s="103">
        <v>2</v>
      </c>
      <c r="K1154" s="74"/>
      <c r="L1154" s="76" t="s">
        <v>8359</v>
      </c>
      <c r="M1154" s="74"/>
      <c r="N1154" s="76"/>
      <c r="O1154" s="74"/>
      <c r="P1154" s="103">
        <v>184630</v>
      </c>
      <c r="Q1154" s="74"/>
      <c r="R1154" s="76" t="s">
        <v>9206</v>
      </c>
      <c r="S1154" s="74"/>
      <c r="T1154" s="77">
        <v>46191</v>
      </c>
      <c r="U1154" s="74"/>
      <c r="V1154" s="76" t="s">
        <v>8938</v>
      </c>
      <c r="W1154" s="74"/>
      <c r="X1154" s="103">
        <v>1107780</v>
      </c>
      <c r="Y1154" s="74"/>
      <c r="Z1154" s="103">
        <v>1107780</v>
      </c>
      <c r="AA1154" s="74"/>
      <c r="AB1154" s="76" t="s">
        <v>8361</v>
      </c>
      <c r="AC1154" s="74"/>
      <c r="AD1154" s="76" t="s">
        <v>8362</v>
      </c>
      <c r="AE1154" s="74"/>
      <c r="AF1154" s="76" t="s">
        <v>8397</v>
      </c>
      <c r="AG1154" s="74"/>
      <c r="AH1154" s="76" t="s">
        <v>8363</v>
      </c>
      <c r="AI1154" s="74"/>
      <c r="AJ1154" s="140">
        <v>0</v>
      </c>
      <c r="AK1154" s="140"/>
      <c r="AL1154" s="74"/>
      <c r="AM1154" s="74"/>
    </row>
    <row r="1155" spans="1:39" ht="14.1" customHeight="1">
      <c r="A1155" s="74"/>
      <c r="B1155" s="76" t="s">
        <v>1913</v>
      </c>
      <c r="C1155" s="74"/>
      <c r="D1155" s="76" t="s">
        <v>8364</v>
      </c>
      <c r="E1155" s="74"/>
      <c r="F1155" s="76" t="s">
        <v>8566</v>
      </c>
      <c r="G1155" s="74"/>
      <c r="H1155" s="103">
        <v>2</v>
      </c>
      <c r="I1155" s="74"/>
      <c r="J1155" s="103">
        <v>2</v>
      </c>
      <c r="K1155" s="74"/>
      <c r="L1155" s="76" t="s">
        <v>8359</v>
      </c>
      <c r="M1155" s="74"/>
      <c r="N1155" s="76"/>
      <c r="O1155" s="74"/>
      <c r="P1155" s="103">
        <v>184630</v>
      </c>
      <c r="Q1155" s="74"/>
      <c r="R1155" s="76" t="s">
        <v>9206</v>
      </c>
      <c r="S1155" s="74"/>
      <c r="T1155" s="77">
        <v>46191</v>
      </c>
      <c r="U1155" s="74"/>
      <c r="V1155" s="76" t="s">
        <v>8938</v>
      </c>
      <c r="W1155" s="74"/>
      <c r="X1155" s="103">
        <v>1107780</v>
      </c>
      <c r="Y1155" s="74"/>
      <c r="Z1155" s="103">
        <v>1107780</v>
      </c>
      <c r="AA1155" s="74"/>
      <c r="AB1155" s="76" t="s">
        <v>8361</v>
      </c>
      <c r="AC1155" s="74"/>
      <c r="AD1155" s="76" t="s">
        <v>8362</v>
      </c>
      <c r="AE1155" s="74"/>
      <c r="AF1155" s="76" t="s">
        <v>8397</v>
      </c>
      <c r="AG1155" s="74"/>
      <c r="AH1155" s="76" t="s">
        <v>8363</v>
      </c>
      <c r="AI1155" s="74"/>
      <c r="AJ1155" s="140">
        <v>0</v>
      </c>
      <c r="AK1155" s="140"/>
      <c r="AL1155" s="74"/>
      <c r="AM1155" s="74"/>
    </row>
    <row r="1156" spans="1:39" ht="14.1" customHeight="1">
      <c r="A1156" s="74"/>
      <c r="B1156" s="76" t="s">
        <v>1942</v>
      </c>
      <c r="C1156" s="74"/>
      <c r="D1156" s="76" t="s">
        <v>8364</v>
      </c>
      <c r="E1156" s="74"/>
      <c r="F1156" s="76" t="s">
        <v>8451</v>
      </c>
      <c r="G1156" s="74"/>
      <c r="H1156" s="103">
        <v>2</v>
      </c>
      <c r="I1156" s="74"/>
      <c r="J1156" s="103">
        <v>2</v>
      </c>
      <c r="K1156" s="74"/>
      <c r="L1156" s="76" t="s">
        <v>8359</v>
      </c>
      <c r="M1156" s="74"/>
      <c r="N1156" s="76"/>
      <c r="O1156" s="74"/>
      <c r="P1156" s="103">
        <v>184630</v>
      </c>
      <c r="Q1156" s="74"/>
      <c r="R1156" s="76" t="s">
        <v>9206</v>
      </c>
      <c r="S1156" s="74"/>
      <c r="T1156" s="77">
        <v>46191</v>
      </c>
      <c r="U1156" s="74"/>
      <c r="V1156" s="76" t="s">
        <v>8938</v>
      </c>
      <c r="W1156" s="74"/>
      <c r="X1156" s="103">
        <v>1107780</v>
      </c>
      <c r="Y1156" s="74"/>
      <c r="Z1156" s="103">
        <v>1107780</v>
      </c>
      <c r="AA1156" s="74"/>
      <c r="AB1156" s="76" t="s">
        <v>8361</v>
      </c>
      <c r="AC1156" s="74"/>
      <c r="AD1156" s="76" t="s">
        <v>8362</v>
      </c>
      <c r="AE1156" s="74"/>
      <c r="AF1156" s="76" t="s">
        <v>8397</v>
      </c>
      <c r="AG1156" s="74"/>
      <c r="AH1156" s="76" t="s">
        <v>8363</v>
      </c>
      <c r="AI1156" s="74"/>
      <c r="AJ1156" s="140">
        <v>0</v>
      </c>
      <c r="AK1156" s="140"/>
      <c r="AL1156" s="74"/>
      <c r="AM1156" s="74"/>
    </row>
    <row r="1157" spans="1:39" ht="14.1" customHeight="1">
      <c r="A1157" s="74"/>
      <c r="B1157" s="76" t="s">
        <v>1946</v>
      </c>
      <c r="C1157" s="74"/>
      <c r="D1157" s="76" t="s">
        <v>8364</v>
      </c>
      <c r="E1157" s="74"/>
      <c r="F1157" s="76" t="s">
        <v>8454</v>
      </c>
      <c r="G1157" s="74"/>
      <c r="H1157" s="103">
        <v>3</v>
      </c>
      <c r="I1157" s="74"/>
      <c r="J1157" s="103">
        <v>3</v>
      </c>
      <c r="K1157" s="74"/>
      <c r="L1157" s="76" t="s">
        <v>8359</v>
      </c>
      <c r="M1157" s="74"/>
      <c r="N1157" s="76"/>
      <c r="O1157" s="74"/>
      <c r="P1157" s="103">
        <v>276945</v>
      </c>
      <c r="Q1157" s="74"/>
      <c r="R1157" s="76" t="s">
        <v>9206</v>
      </c>
      <c r="S1157" s="74"/>
      <c r="T1157" s="77">
        <v>46191</v>
      </c>
      <c r="U1157" s="74"/>
      <c r="V1157" s="76" t="s">
        <v>8938</v>
      </c>
      <c r="W1157" s="74"/>
      <c r="X1157" s="103">
        <v>1107780</v>
      </c>
      <c r="Y1157" s="74"/>
      <c r="Z1157" s="103">
        <v>1107780</v>
      </c>
      <c r="AA1157" s="74"/>
      <c r="AB1157" s="76" t="s">
        <v>8361</v>
      </c>
      <c r="AC1157" s="74"/>
      <c r="AD1157" s="76" t="s">
        <v>8362</v>
      </c>
      <c r="AE1157" s="74"/>
      <c r="AF1157" s="76" t="s">
        <v>8397</v>
      </c>
      <c r="AG1157" s="74"/>
      <c r="AH1157" s="76" t="s">
        <v>8363</v>
      </c>
      <c r="AI1157" s="74"/>
      <c r="AJ1157" s="140">
        <v>0</v>
      </c>
      <c r="AK1157" s="140"/>
      <c r="AL1157" s="74"/>
      <c r="AM1157" s="74"/>
    </row>
    <row r="1158" spans="1:39" ht="14.1" customHeight="1">
      <c r="A1158" s="74"/>
      <c r="B1158" s="76" t="s">
        <v>3034</v>
      </c>
      <c r="C1158" s="74"/>
      <c r="D1158" s="76" t="s">
        <v>8369</v>
      </c>
      <c r="E1158" s="74"/>
      <c r="F1158" s="76" t="s">
        <v>8758</v>
      </c>
      <c r="G1158" s="74"/>
      <c r="H1158" s="103">
        <v>4</v>
      </c>
      <c r="I1158" s="74"/>
      <c r="J1158" s="103">
        <v>4</v>
      </c>
      <c r="K1158" s="74"/>
      <c r="L1158" s="76" t="s">
        <v>8359</v>
      </c>
      <c r="M1158" s="74"/>
      <c r="N1158" s="76"/>
      <c r="O1158" s="74"/>
      <c r="P1158" s="103">
        <v>304140</v>
      </c>
      <c r="Q1158" s="74"/>
      <c r="R1158" s="76" t="s">
        <v>9207</v>
      </c>
      <c r="S1158" s="74"/>
      <c r="T1158" s="77">
        <v>46190</v>
      </c>
      <c r="U1158" s="74"/>
      <c r="V1158" s="76" t="s">
        <v>8045</v>
      </c>
      <c r="W1158" s="74"/>
      <c r="X1158" s="103">
        <v>304140</v>
      </c>
      <c r="Y1158" s="74"/>
      <c r="Z1158" s="103">
        <v>304140</v>
      </c>
      <c r="AA1158" s="74"/>
      <c r="AB1158" s="76" t="s">
        <v>8361</v>
      </c>
      <c r="AC1158" s="74"/>
      <c r="AD1158" s="76" t="s">
        <v>8362</v>
      </c>
      <c r="AE1158" s="74"/>
      <c r="AF1158" s="76" t="s">
        <v>6124</v>
      </c>
      <c r="AG1158" s="74"/>
      <c r="AH1158" s="76" t="s">
        <v>8363</v>
      </c>
      <c r="AI1158" s="74"/>
      <c r="AJ1158" s="140">
        <v>0</v>
      </c>
      <c r="AK1158" s="140"/>
      <c r="AL1158" s="74"/>
      <c r="AM1158" s="74"/>
    </row>
    <row r="1159" spans="1:39" ht="23.1" customHeight="1">
      <c r="A1159" s="74"/>
      <c r="B1159" s="76" t="s">
        <v>1049</v>
      </c>
      <c r="C1159" s="74"/>
      <c r="D1159" s="76" t="s">
        <v>8364</v>
      </c>
      <c r="E1159" s="74"/>
      <c r="F1159" s="76" t="s">
        <v>9015</v>
      </c>
      <c r="G1159" s="74"/>
      <c r="H1159" s="103">
        <v>2</v>
      </c>
      <c r="I1159" s="74"/>
      <c r="J1159" s="103">
        <v>2</v>
      </c>
      <c r="K1159" s="74"/>
      <c r="L1159" s="76" t="s">
        <v>8359</v>
      </c>
      <c r="M1159" s="74"/>
      <c r="N1159" s="76" t="s">
        <v>9208</v>
      </c>
      <c r="O1159" s="74"/>
      <c r="P1159" s="103">
        <v>343545</v>
      </c>
      <c r="Q1159" s="74"/>
      <c r="R1159" s="76" t="s">
        <v>9209</v>
      </c>
      <c r="S1159" s="74"/>
      <c r="T1159" s="77">
        <v>46186</v>
      </c>
      <c r="U1159" s="74"/>
      <c r="V1159" s="76" t="s">
        <v>8087</v>
      </c>
      <c r="W1159" s="74"/>
      <c r="X1159" s="103">
        <v>687090</v>
      </c>
      <c r="Y1159" s="74"/>
      <c r="Z1159" s="103">
        <v>687090</v>
      </c>
      <c r="AA1159" s="74"/>
      <c r="AB1159" s="76" t="s">
        <v>8361</v>
      </c>
      <c r="AC1159" s="74"/>
      <c r="AD1159" s="76" t="s">
        <v>8362</v>
      </c>
      <c r="AE1159" s="74"/>
      <c r="AF1159" s="76" t="s">
        <v>6143</v>
      </c>
      <c r="AG1159" s="74"/>
      <c r="AH1159" s="76" t="s">
        <v>8363</v>
      </c>
      <c r="AI1159" s="74"/>
      <c r="AJ1159" s="140">
        <v>0</v>
      </c>
      <c r="AK1159" s="140"/>
      <c r="AL1159" s="74"/>
      <c r="AM1159" s="74"/>
    </row>
    <row r="1160" spans="1:39" ht="23.1" customHeight="1">
      <c r="A1160" s="74"/>
      <c r="B1160" s="76" t="s">
        <v>1059</v>
      </c>
      <c r="C1160" s="74"/>
      <c r="D1160" s="76" t="s">
        <v>8364</v>
      </c>
      <c r="E1160" s="74"/>
      <c r="F1160" s="76" t="s">
        <v>8949</v>
      </c>
      <c r="G1160" s="74"/>
      <c r="H1160" s="103">
        <v>2</v>
      </c>
      <c r="I1160" s="74"/>
      <c r="J1160" s="103">
        <v>2</v>
      </c>
      <c r="K1160" s="74"/>
      <c r="L1160" s="76" t="s">
        <v>8359</v>
      </c>
      <c r="M1160" s="74"/>
      <c r="N1160" s="76" t="s">
        <v>9208</v>
      </c>
      <c r="O1160" s="74"/>
      <c r="P1160" s="103">
        <v>343545</v>
      </c>
      <c r="Q1160" s="74"/>
      <c r="R1160" s="76" t="s">
        <v>9209</v>
      </c>
      <c r="S1160" s="74"/>
      <c r="T1160" s="77">
        <v>46186</v>
      </c>
      <c r="U1160" s="74"/>
      <c r="V1160" s="76" t="s">
        <v>8087</v>
      </c>
      <c r="W1160" s="74"/>
      <c r="X1160" s="103">
        <v>687090</v>
      </c>
      <c r="Y1160" s="74"/>
      <c r="Z1160" s="103">
        <v>687090</v>
      </c>
      <c r="AA1160" s="74"/>
      <c r="AB1160" s="76" t="s">
        <v>8361</v>
      </c>
      <c r="AC1160" s="74"/>
      <c r="AD1160" s="76" t="s">
        <v>8362</v>
      </c>
      <c r="AE1160" s="74"/>
      <c r="AF1160" s="76" t="s">
        <v>6143</v>
      </c>
      <c r="AG1160" s="74"/>
      <c r="AH1160" s="76" t="s">
        <v>8363</v>
      </c>
      <c r="AI1160" s="74"/>
      <c r="AJ1160" s="140">
        <v>0</v>
      </c>
      <c r="AK1160" s="140"/>
      <c r="AL1160" s="74"/>
      <c r="AM1160" s="74"/>
    </row>
    <row r="1161" spans="1:39" ht="23.1" customHeight="1">
      <c r="A1161" s="74"/>
      <c r="B1161" s="76" t="s">
        <v>659</v>
      </c>
      <c r="C1161" s="74"/>
      <c r="D1161" s="76" t="s">
        <v>8387</v>
      </c>
      <c r="E1161" s="74"/>
      <c r="F1161" s="76" t="s">
        <v>9120</v>
      </c>
      <c r="G1161" s="74"/>
      <c r="H1161" s="103">
        <v>1</v>
      </c>
      <c r="I1161" s="74"/>
      <c r="J1161" s="103">
        <v>4</v>
      </c>
      <c r="K1161" s="74"/>
      <c r="L1161" s="76" t="s">
        <v>22</v>
      </c>
      <c r="M1161" s="74"/>
      <c r="N1161" s="76" t="s">
        <v>8419</v>
      </c>
      <c r="O1161" s="74"/>
      <c r="P1161" s="103">
        <v>283790</v>
      </c>
      <c r="Q1161" s="74"/>
      <c r="R1161" s="76" t="s">
        <v>9210</v>
      </c>
      <c r="S1161" s="74"/>
      <c r="T1161" s="77">
        <v>46192</v>
      </c>
      <c r="U1161" s="74"/>
      <c r="V1161" s="76" t="s">
        <v>8105</v>
      </c>
      <c r="W1161" s="74"/>
      <c r="X1161" s="103">
        <v>709475</v>
      </c>
      <c r="Y1161" s="74"/>
      <c r="Z1161" s="103">
        <v>709475</v>
      </c>
      <c r="AA1161" s="74"/>
      <c r="AB1161" s="76" t="s">
        <v>8361</v>
      </c>
      <c r="AC1161" s="74"/>
      <c r="AD1161" s="76" t="s">
        <v>8362</v>
      </c>
      <c r="AE1161" s="74"/>
      <c r="AF1161" s="76" t="s">
        <v>6128</v>
      </c>
      <c r="AG1161" s="74"/>
      <c r="AH1161" s="76" t="s">
        <v>8363</v>
      </c>
      <c r="AI1161" s="74"/>
      <c r="AJ1161" s="140">
        <v>0</v>
      </c>
      <c r="AK1161" s="140"/>
      <c r="AL1161" s="74"/>
      <c r="AM1161" s="74"/>
    </row>
    <row r="1162" spans="1:39" ht="23.1" customHeight="1">
      <c r="A1162" s="74"/>
      <c r="B1162" s="76" t="s">
        <v>678</v>
      </c>
      <c r="C1162" s="74"/>
      <c r="D1162" s="76" t="s">
        <v>8387</v>
      </c>
      <c r="E1162" s="74"/>
      <c r="F1162" s="76" t="s">
        <v>9211</v>
      </c>
      <c r="G1162" s="74"/>
      <c r="H1162" s="103">
        <v>1</v>
      </c>
      <c r="I1162" s="74"/>
      <c r="J1162" s="103">
        <v>4</v>
      </c>
      <c r="K1162" s="74"/>
      <c r="L1162" s="76" t="s">
        <v>22</v>
      </c>
      <c r="M1162" s="74"/>
      <c r="N1162" s="76" t="s">
        <v>8419</v>
      </c>
      <c r="O1162" s="74"/>
      <c r="P1162" s="103">
        <v>283790</v>
      </c>
      <c r="Q1162" s="74"/>
      <c r="R1162" s="76" t="s">
        <v>9210</v>
      </c>
      <c r="S1162" s="74"/>
      <c r="T1162" s="77">
        <v>46192</v>
      </c>
      <c r="U1162" s="74"/>
      <c r="V1162" s="76" t="s">
        <v>8105</v>
      </c>
      <c r="W1162" s="74"/>
      <c r="X1162" s="103">
        <v>709475</v>
      </c>
      <c r="Y1162" s="74"/>
      <c r="Z1162" s="103">
        <v>709475</v>
      </c>
      <c r="AA1162" s="74"/>
      <c r="AB1162" s="76" t="s">
        <v>8361</v>
      </c>
      <c r="AC1162" s="74"/>
      <c r="AD1162" s="76" t="s">
        <v>8362</v>
      </c>
      <c r="AE1162" s="74"/>
      <c r="AF1162" s="76" t="s">
        <v>6128</v>
      </c>
      <c r="AG1162" s="74"/>
      <c r="AH1162" s="76" t="s">
        <v>8363</v>
      </c>
      <c r="AI1162" s="74"/>
      <c r="AJ1162" s="140">
        <v>0</v>
      </c>
      <c r="AK1162" s="140"/>
      <c r="AL1162" s="74"/>
      <c r="AM1162" s="74"/>
    </row>
    <row r="1163" spans="1:39" ht="23.1" customHeight="1">
      <c r="A1163" s="74"/>
      <c r="B1163" s="76" t="s">
        <v>712</v>
      </c>
      <c r="C1163" s="74"/>
      <c r="D1163" s="76" t="s">
        <v>8387</v>
      </c>
      <c r="E1163" s="74"/>
      <c r="F1163" s="76" t="s">
        <v>8418</v>
      </c>
      <c r="G1163" s="74"/>
      <c r="H1163" s="103">
        <v>2</v>
      </c>
      <c r="I1163" s="74"/>
      <c r="J1163" s="103">
        <v>2</v>
      </c>
      <c r="K1163" s="74"/>
      <c r="L1163" s="76" t="s">
        <v>8359</v>
      </c>
      <c r="M1163" s="74"/>
      <c r="N1163" s="76" t="s">
        <v>8419</v>
      </c>
      <c r="O1163" s="74"/>
      <c r="P1163" s="103">
        <v>141895</v>
      </c>
      <c r="Q1163" s="74"/>
      <c r="R1163" s="76" t="s">
        <v>9210</v>
      </c>
      <c r="S1163" s="74"/>
      <c r="T1163" s="77">
        <v>46192</v>
      </c>
      <c r="U1163" s="74"/>
      <c r="V1163" s="76" t="s">
        <v>8105</v>
      </c>
      <c r="W1163" s="74"/>
      <c r="X1163" s="103">
        <v>709475</v>
      </c>
      <c r="Y1163" s="74"/>
      <c r="Z1163" s="103">
        <v>709475</v>
      </c>
      <c r="AA1163" s="74"/>
      <c r="AB1163" s="76" t="s">
        <v>8361</v>
      </c>
      <c r="AC1163" s="74"/>
      <c r="AD1163" s="76" t="s">
        <v>8362</v>
      </c>
      <c r="AE1163" s="74"/>
      <c r="AF1163" s="76" t="s">
        <v>6128</v>
      </c>
      <c r="AG1163" s="74"/>
      <c r="AH1163" s="76" t="s">
        <v>8363</v>
      </c>
      <c r="AI1163" s="74"/>
      <c r="AJ1163" s="140">
        <v>0</v>
      </c>
      <c r="AK1163" s="140"/>
      <c r="AL1163" s="74"/>
      <c r="AM1163" s="74"/>
    </row>
    <row r="1164" spans="1:39" ht="14.1" customHeight="1">
      <c r="A1164" s="74"/>
      <c r="B1164" s="76" t="s">
        <v>126</v>
      </c>
      <c r="C1164" s="74"/>
      <c r="D1164" s="76" t="s">
        <v>8364</v>
      </c>
      <c r="E1164" s="74"/>
      <c r="F1164" s="76" t="s">
        <v>9212</v>
      </c>
      <c r="G1164" s="74"/>
      <c r="H1164" s="103">
        <v>1</v>
      </c>
      <c r="I1164" s="74"/>
      <c r="J1164" s="103">
        <v>1</v>
      </c>
      <c r="K1164" s="74"/>
      <c r="L1164" s="76" t="s">
        <v>8359</v>
      </c>
      <c r="M1164" s="74"/>
      <c r="N1164" s="76"/>
      <c r="O1164" s="74"/>
      <c r="P1164" s="103">
        <v>91575</v>
      </c>
      <c r="Q1164" s="74"/>
      <c r="R1164" s="76" t="s">
        <v>9213</v>
      </c>
      <c r="S1164" s="74"/>
      <c r="T1164" s="77">
        <v>46193</v>
      </c>
      <c r="U1164" s="74"/>
      <c r="V1164" s="76" t="s">
        <v>8236</v>
      </c>
      <c r="W1164" s="74"/>
      <c r="X1164" s="103">
        <v>91575</v>
      </c>
      <c r="Y1164" s="74"/>
      <c r="Z1164" s="103">
        <v>91575</v>
      </c>
      <c r="AA1164" s="74"/>
      <c r="AB1164" s="76" t="s">
        <v>8361</v>
      </c>
      <c r="AC1164" s="74"/>
      <c r="AD1164" s="76" t="s">
        <v>8362</v>
      </c>
      <c r="AE1164" s="74"/>
      <c r="AF1164" s="76" t="s">
        <v>6134</v>
      </c>
      <c r="AG1164" s="74"/>
      <c r="AH1164" s="76" t="s">
        <v>8363</v>
      </c>
      <c r="AI1164" s="74"/>
      <c r="AJ1164" s="140">
        <v>0</v>
      </c>
      <c r="AK1164" s="140"/>
      <c r="AL1164" s="74"/>
      <c r="AM1164" s="74"/>
    </row>
    <row r="1165" spans="1:39" ht="23.1" customHeight="1">
      <c r="A1165" s="74"/>
      <c r="B1165" s="76" t="s">
        <v>2491</v>
      </c>
      <c r="C1165" s="74"/>
      <c r="D1165" s="76" t="s">
        <v>8369</v>
      </c>
      <c r="E1165" s="74"/>
      <c r="F1165" s="76" t="s">
        <v>2492</v>
      </c>
      <c r="G1165" s="74"/>
      <c r="H1165" s="103">
        <v>1</v>
      </c>
      <c r="I1165" s="74"/>
      <c r="J1165" s="103">
        <v>1</v>
      </c>
      <c r="K1165" s="74"/>
      <c r="L1165" s="76" t="s">
        <v>147</v>
      </c>
      <c r="M1165" s="74"/>
      <c r="N1165" s="76" t="s">
        <v>9214</v>
      </c>
      <c r="O1165" s="74"/>
      <c r="P1165" s="103">
        <v>581455</v>
      </c>
      <c r="Q1165" s="74"/>
      <c r="R1165" s="76" t="s">
        <v>9215</v>
      </c>
      <c r="S1165" s="74"/>
      <c r="T1165" s="77">
        <v>46188</v>
      </c>
      <c r="U1165" s="74"/>
      <c r="V1165" s="76" t="s">
        <v>8256</v>
      </c>
      <c r="W1165" s="74"/>
      <c r="X1165" s="103">
        <v>1162910</v>
      </c>
      <c r="Y1165" s="74"/>
      <c r="Z1165" s="103">
        <v>1162910</v>
      </c>
      <c r="AA1165" s="74"/>
      <c r="AB1165" s="76" t="s">
        <v>8361</v>
      </c>
      <c r="AC1165" s="74"/>
      <c r="AD1165" s="76" t="s">
        <v>8362</v>
      </c>
      <c r="AE1165" s="74"/>
      <c r="AF1165" s="76" t="s">
        <v>6196</v>
      </c>
      <c r="AG1165" s="74"/>
      <c r="AH1165" s="76" t="s">
        <v>8363</v>
      </c>
      <c r="AI1165" s="74"/>
      <c r="AJ1165" s="140">
        <v>0</v>
      </c>
      <c r="AK1165" s="140"/>
      <c r="AL1165" s="74"/>
      <c r="AM1165" s="74"/>
    </row>
    <row r="1166" spans="1:39" ht="23.1" customHeight="1">
      <c r="A1166" s="74"/>
      <c r="B1166" s="76" t="s">
        <v>2478</v>
      </c>
      <c r="C1166" s="74"/>
      <c r="D1166" s="76" t="s">
        <v>8369</v>
      </c>
      <c r="E1166" s="74"/>
      <c r="F1166" s="76" t="s">
        <v>9111</v>
      </c>
      <c r="G1166" s="74"/>
      <c r="H1166" s="103">
        <v>1</v>
      </c>
      <c r="I1166" s="74"/>
      <c r="J1166" s="103">
        <v>1</v>
      </c>
      <c r="K1166" s="74"/>
      <c r="L1166" s="76" t="s">
        <v>147</v>
      </c>
      <c r="M1166" s="74"/>
      <c r="N1166" s="76" t="s">
        <v>9214</v>
      </c>
      <c r="O1166" s="74"/>
      <c r="P1166" s="103">
        <v>581455</v>
      </c>
      <c r="Q1166" s="74"/>
      <c r="R1166" s="76" t="s">
        <v>9215</v>
      </c>
      <c r="S1166" s="74"/>
      <c r="T1166" s="77">
        <v>46188</v>
      </c>
      <c r="U1166" s="74"/>
      <c r="V1166" s="76" t="s">
        <v>8256</v>
      </c>
      <c r="W1166" s="74"/>
      <c r="X1166" s="103">
        <v>1162910</v>
      </c>
      <c r="Y1166" s="74"/>
      <c r="Z1166" s="103">
        <v>1162910</v>
      </c>
      <c r="AA1166" s="74"/>
      <c r="AB1166" s="76" t="s">
        <v>8361</v>
      </c>
      <c r="AC1166" s="74"/>
      <c r="AD1166" s="76" t="s">
        <v>8362</v>
      </c>
      <c r="AE1166" s="74"/>
      <c r="AF1166" s="76" t="s">
        <v>6196</v>
      </c>
      <c r="AG1166" s="74"/>
      <c r="AH1166" s="76" t="s">
        <v>8363</v>
      </c>
      <c r="AI1166" s="74"/>
      <c r="AJ1166" s="140">
        <v>0</v>
      </c>
      <c r="AK1166" s="140"/>
      <c r="AL1166" s="74"/>
      <c r="AM1166" s="74"/>
    </row>
    <row r="1167" spans="1:39" ht="14.1" customHeight="1">
      <c r="A1167" s="74"/>
      <c r="B1167" s="76" t="s">
        <v>246</v>
      </c>
      <c r="C1167" s="74"/>
      <c r="D1167" s="76" t="s">
        <v>8369</v>
      </c>
      <c r="E1167" s="74"/>
      <c r="F1167" s="76" t="s">
        <v>8528</v>
      </c>
      <c r="G1167" s="74"/>
      <c r="H1167" s="103">
        <v>2</v>
      </c>
      <c r="I1167" s="74"/>
      <c r="J1167" s="103">
        <v>48</v>
      </c>
      <c r="K1167" s="74"/>
      <c r="L1167" s="76" t="s">
        <v>22</v>
      </c>
      <c r="M1167" s="74"/>
      <c r="N1167" s="76" t="s">
        <v>8623</v>
      </c>
      <c r="O1167" s="74"/>
      <c r="P1167" s="103">
        <v>3236760</v>
      </c>
      <c r="Q1167" s="74"/>
      <c r="R1167" s="76" t="s">
        <v>9216</v>
      </c>
      <c r="S1167" s="74"/>
      <c r="T1167" s="77">
        <v>46191</v>
      </c>
      <c r="U1167" s="74"/>
      <c r="V1167" s="76" t="s">
        <v>8314</v>
      </c>
      <c r="W1167" s="74"/>
      <c r="X1167" s="103">
        <v>6473520</v>
      </c>
      <c r="Y1167" s="74"/>
      <c r="Z1167" s="103">
        <v>6473520</v>
      </c>
      <c r="AA1167" s="74"/>
      <c r="AB1167" s="76" t="s">
        <v>8361</v>
      </c>
      <c r="AC1167" s="74"/>
      <c r="AD1167" s="76" t="s">
        <v>8362</v>
      </c>
      <c r="AE1167" s="74"/>
      <c r="AF1167" s="76" t="s">
        <v>6287</v>
      </c>
      <c r="AG1167" s="74"/>
      <c r="AH1167" s="76" t="s">
        <v>8363</v>
      </c>
      <c r="AI1167" s="74"/>
      <c r="AJ1167" s="140">
        <v>0</v>
      </c>
      <c r="AK1167" s="140"/>
      <c r="AL1167" s="74"/>
      <c r="AM1167" s="74"/>
    </row>
    <row r="1168" spans="1:39" ht="0.95" customHeight="1">
      <c r="A1168" s="74"/>
      <c r="B1168" s="141"/>
      <c r="C1168" s="141"/>
      <c r="D1168" s="141"/>
      <c r="E1168" s="141"/>
      <c r="F1168" s="141"/>
      <c r="G1168" s="141"/>
      <c r="H1168" s="141"/>
      <c r="I1168" s="141"/>
      <c r="J1168" s="141"/>
      <c r="K1168" s="141"/>
      <c r="L1168" s="141"/>
      <c r="M1168" s="141"/>
      <c r="N1168" s="141"/>
      <c r="O1168" s="141"/>
      <c r="P1168" s="141"/>
      <c r="Q1168" s="141"/>
      <c r="R1168" s="141"/>
      <c r="S1168" s="141"/>
      <c r="T1168" s="141"/>
      <c r="U1168" s="141"/>
      <c r="V1168" s="141"/>
      <c r="W1168" s="141"/>
      <c r="X1168" s="141"/>
      <c r="Y1168" s="141"/>
      <c r="Z1168" s="141"/>
      <c r="AA1168" s="141"/>
      <c r="AB1168" s="141"/>
      <c r="AC1168" s="141"/>
      <c r="AD1168" s="141"/>
      <c r="AE1168" s="141"/>
      <c r="AF1168" s="141"/>
      <c r="AG1168" s="141"/>
      <c r="AH1168" s="141"/>
      <c r="AI1168" s="141"/>
      <c r="AJ1168" s="141"/>
      <c r="AK1168" s="141"/>
      <c r="AL1168" s="141"/>
      <c r="AM1168" s="74"/>
    </row>
    <row r="1169" spans="1:39" ht="12.95" customHeight="1">
      <c r="A1169" s="74"/>
      <c r="B1169" s="142" t="s">
        <v>8411</v>
      </c>
      <c r="C1169" s="142"/>
      <c r="D1169" s="142"/>
      <c r="E1169" s="142"/>
      <c r="F1169" s="142"/>
      <c r="G1169" s="142"/>
      <c r="H1169" s="142"/>
      <c r="I1169" s="142"/>
      <c r="J1169" s="142"/>
      <c r="K1169" s="142"/>
      <c r="L1169" s="142"/>
      <c r="M1169" s="142"/>
      <c r="N1169" s="142"/>
      <c r="O1169" s="142"/>
      <c r="P1169" s="142"/>
      <c r="Q1169" s="142"/>
      <c r="R1169" s="142"/>
      <c r="S1169" s="142"/>
      <c r="T1169" s="142"/>
      <c r="U1169" s="142"/>
      <c r="V1169" s="142"/>
      <c r="W1169" s="142"/>
      <c r="X1169" s="142"/>
      <c r="Y1169" s="142"/>
      <c r="Z1169" s="142"/>
      <c r="AA1169" s="142"/>
      <c r="AB1169" s="142"/>
      <c r="AC1169" s="142"/>
      <c r="AD1169" s="142"/>
      <c r="AE1169" s="142"/>
      <c r="AF1169" s="142"/>
      <c r="AG1169" s="142"/>
      <c r="AH1169" s="142"/>
      <c r="AI1169" s="142"/>
      <c r="AJ1169" s="142"/>
      <c r="AK1169" s="142"/>
      <c r="AL1169" s="142"/>
      <c r="AM1169" s="74"/>
    </row>
    <row r="1170" spans="1:39" ht="12.95" customHeight="1">
      <c r="A1170" s="74"/>
      <c r="B1170" s="142"/>
      <c r="C1170" s="142"/>
      <c r="D1170" s="142"/>
      <c r="E1170" s="142"/>
      <c r="F1170" s="142"/>
      <c r="G1170" s="142"/>
      <c r="H1170" s="142"/>
      <c r="I1170" s="142"/>
      <c r="J1170" s="142"/>
      <c r="K1170" s="142"/>
      <c r="L1170" s="142"/>
      <c r="M1170" s="142"/>
      <c r="N1170" s="142"/>
      <c r="O1170" s="142"/>
      <c r="P1170" s="142"/>
      <c r="Q1170" s="142"/>
      <c r="R1170" s="142"/>
      <c r="S1170" s="142"/>
      <c r="T1170" s="142"/>
      <c r="U1170" s="142"/>
      <c r="V1170" s="142"/>
      <c r="W1170" s="142"/>
      <c r="X1170" s="142"/>
      <c r="Y1170" s="142"/>
      <c r="Z1170" s="142"/>
      <c r="AA1170" s="142"/>
      <c r="AB1170" s="142"/>
      <c r="AC1170" s="142"/>
      <c r="AD1170" s="142"/>
      <c r="AE1170" s="142"/>
      <c r="AF1170" s="142"/>
      <c r="AG1170" s="142"/>
      <c r="AH1170" s="142"/>
      <c r="AI1170" s="142"/>
      <c r="AJ1170" s="142"/>
      <c r="AK1170" s="142"/>
      <c r="AL1170" s="142"/>
      <c r="AM1170" s="74"/>
    </row>
    <row r="1171" spans="1:39" ht="12.95" customHeight="1">
      <c r="A1171" s="74"/>
      <c r="B1171" s="143" t="s">
        <v>8412</v>
      </c>
      <c r="C1171" s="143"/>
      <c r="D1171" s="143"/>
      <c r="E1171" s="143"/>
      <c r="F1171" s="143"/>
      <c r="G1171" s="143"/>
      <c r="H1171" s="143"/>
      <c r="I1171" s="143"/>
      <c r="J1171" s="143"/>
      <c r="K1171" s="143"/>
      <c r="L1171" s="143"/>
      <c r="M1171" s="143"/>
      <c r="N1171" s="143"/>
      <c r="O1171" s="143"/>
      <c r="P1171" s="143"/>
      <c r="Q1171" s="143"/>
      <c r="R1171" s="143"/>
      <c r="S1171" s="143"/>
      <c r="T1171" s="143"/>
      <c r="U1171" s="143"/>
      <c r="V1171" s="143"/>
      <c r="W1171" s="143"/>
      <c r="X1171" s="143"/>
      <c r="Y1171" s="143"/>
      <c r="Z1171" s="143"/>
      <c r="AA1171" s="143"/>
      <c r="AB1171" s="143"/>
      <c r="AC1171" s="143"/>
      <c r="AD1171" s="143"/>
      <c r="AE1171" s="143"/>
      <c r="AF1171" s="143"/>
      <c r="AG1171" s="143"/>
      <c r="AH1171" s="143"/>
      <c r="AI1171" s="143"/>
      <c r="AJ1171" s="143"/>
      <c r="AK1171" s="143"/>
      <c r="AL1171" s="143"/>
      <c r="AM1171" s="74"/>
    </row>
    <row r="1172" spans="1:39" ht="12.95" customHeight="1">
      <c r="A1172" s="74"/>
      <c r="B1172" s="144" t="s">
        <v>9217</v>
      </c>
      <c r="C1172" s="144"/>
      <c r="D1172" s="144"/>
      <c r="E1172" s="144"/>
      <c r="F1172" s="144"/>
      <c r="G1172" s="144"/>
      <c r="H1172" s="144"/>
      <c r="I1172" s="144"/>
      <c r="J1172" s="144"/>
      <c r="K1172" s="144"/>
      <c r="L1172" s="144"/>
      <c r="M1172" s="144"/>
      <c r="N1172" s="144"/>
      <c r="O1172" s="144"/>
      <c r="P1172" s="144"/>
      <c r="Q1172" s="144"/>
      <c r="R1172" s="144"/>
      <c r="S1172" s="144"/>
      <c r="T1172" s="144"/>
      <c r="U1172" s="144"/>
      <c r="V1172" s="144"/>
      <c r="W1172" s="144"/>
      <c r="X1172" s="144"/>
      <c r="Y1172" s="144"/>
      <c r="Z1172" s="144"/>
      <c r="AA1172" s="144"/>
      <c r="AB1172" s="144"/>
      <c r="AC1172" s="144"/>
      <c r="AD1172" s="144"/>
      <c r="AE1172" s="144"/>
      <c r="AF1172" s="144"/>
      <c r="AG1172" s="144"/>
      <c r="AH1172" s="144"/>
      <c r="AI1172" s="144"/>
      <c r="AJ1172" s="144"/>
      <c r="AK1172" s="143" t="s">
        <v>8414</v>
      </c>
      <c r="AL1172" s="143"/>
      <c r="AM1172" s="74"/>
    </row>
    <row r="1173" spans="1:39" ht="17.100000000000001" customHeight="1">
      <c r="A1173" s="74"/>
      <c r="B1173" s="135" t="s">
        <v>8339</v>
      </c>
      <c r="C1173" s="135"/>
      <c r="D1173" s="135"/>
      <c r="E1173" s="135"/>
      <c r="F1173" s="135"/>
      <c r="G1173" s="135"/>
      <c r="H1173" s="135"/>
      <c r="I1173" s="135"/>
      <c r="J1173" s="135"/>
      <c r="K1173" s="135"/>
      <c r="L1173" s="135"/>
      <c r="M1173" s="135"/>
      <c r="N1173" s="135"/>
      <c r="O1173" s="135"/>
      <c r="P1173" s="135"/>
      <c r="Q1173" s="135"/>
      <c r="R1173" s="135"/>
      <c r="S1173" s="135"/>
      <c r="T1173" s="135"/>
      <c r="U1173" s="135"/>
      <c r="V1173" s="135"/>
      <c r="W1173" s="135"/>
      <c r="X1173" s="135"/>
      <c r="Y1173" s="135"/>
      <c r="Z1173" s="135"/>
      <c r="AA1173" s="135"/>
      <c r="AB1173" s="135"/>
      <c r="AC1173" s="135"/>
      <c r="AD1173" s="135"/>
      <c r="AE1173" s="135"/>
      <c r="AF1173" s="135"/>
      <c r="AG1173" s="135"/>
      <c r="AH1173" s="135"/>
      <c r="AI1173" s="135"/>
      <c r="AJ1173" s="135"/>
      <c r="AK1173" s="135"/>
      <c r="AL1173" s="135"/>
      <c r="AM1173" s="74"/>
    </row>
    <row r="1174" spans="1:39" ht="23.1" customHeight="1">
      <c r="A1174" s="74"/>
      <c r="B1174" s="136" t="s">
        <v>8340</v>
      </c>
      <c r="C1174" s="136"/>
      <c r="D1174" s="136"/>
      <c r="E1174" s="136"/>
      <c r="F1174" s="136"/>
      <c r="G1174" s="136"/>
      <c r="H1174" s="136"/>
      <c r="I1174" s="136"/>
      <c r="J1174" s="136"/>
      <c r="K1174" s="136"/>
      <c r="L1174" s="136"/>
      <c r="M1174" s="136"/>
      <c r="N1174" s="136"/>
      <c r="O1174" s="136"/>
      <c r="P1174" s="136"/>
      <c r="Q1174" s="136"/>
      <c r="R1174" s="136"/>
      <c r="S1174" s="136"/>
      <c r="T1174" s="136"/>
      <c r="U1174" s="136"/>
      <c r="V1174" s="136"/>
      <c r="W1174" s="136"/>
      <c r="X1174" s="136"/>
      <c r="Y1174" s="136"/>
      <c r="Z1174" s="136"/>
      <c r="AA1174" s="136"/>
      <c r="AB1174" s="136"/>
      <c r="AC1174" s="136"/>
      <c r="AD1174" s="136"/>
      <c r="AE1174" s="136"/>
      <c r="AF1174" s="136"/>
      <c r="AG1174" s="136"/>
      <c r="AH1174" s="136"/>
      <c r="AI1174" s="136"/>
      <c r="AJ1174" s="136"/>
      <c r="AK1174" s="136"/>
      <c r="AL1174" s="136"/>
      <c r="AM1174" s="74"/>
    </row>
    <row r="1175" spans="1:39" ht="15.95" customHeight="1">
      <c r="A1175" s="74"/>
      <c r="B1175" s="137" t="s">
        <v>8341</v>
      </c>
      <c r="C1175" s="137"/>
      <c r="D1175" s="137"/>
      <c r="E1175" s="137"/>
      <c r="F1175" s="137"/>
      <c r="G1175" s="137"/>
      <c r="H1175" s="137"/>
      <c r="I1175" s="137"/>
      <c r="J1175" s="137"/>
      <c r="K1175" s="137"/>
      <c r="L1175" s="137"/>
      <c r="M1175" s="137"/>
      <c r="N1175" s="137"/>
      <c r="O1175" s="137"/>
      <c r="P1175" s="137"/>
      <c r="Q1175" s="137"/>
      <c r="R1175" s="137"/>
      <c r="S1175" s="137"/>
      <c r="T1175" s="137"/>
      <c r="U1175" s="137"/>
      <c r="V1175" s="137"/>
      <c r="W1175" s="137"/>
      <c r="X1175" s="137"/>
      <c r="Y1175" s="137"/>
      <c r="Z1175" s="137"/>
      <c r="AA1175" s="137"/>
      <c r="AB1175" s="137"/>
      <c r="AC1175" s="137"/>
      <c r="AD1175" s="137"/>
      <c r="AE1175" s="137"/>
      <c r="AF1175" s="137"/>
      <c r="AG1175" s="137"/>
      <c r="AH1175" s="137"/>
      <c r="AI1175" s="137"/>
      <c r="AJ1175" s="137"/>
      <c r="AK1175" s="137"/>
      <c r="AL1175" s="137"/>
      <c r="AM1175" s="74"/>
    </row>
    <row r="1176" spans="1:39" ht="12" customHeight="1">
      <c r="A1176" s="74"/>
      <c r="B1176" s="138" t="s">
        <v>8342</v>
      </c>
      <c r="C1176" s="138"/>
      <c r="D1176" s="138"/>
      <c r="E1176" s="138"/>
      <c r="F1176" s="138"/>
      <c r="G1176" s="138"/>
      <c r="H1176" s="138"/>
      <c r="I1176" s="138"/>
      <c r="J1176" s="138"/>
      <c r="K1176" s="138"/>
      <c r="L1176" s="138"/>
      <c r="M1176" s="138"/>
      <c r="N1176" s="138"/>
      <c r="O1176" s="138"/>
      <c r="P1176" s="138"/>
      <c r="Q1176" s="138"/>
      <c r="R1176" s="138"/>
      <c r="S1176" s="138"/>
      <c r="T1176" s="138"/>
      <c r="U1176" s="138"/>
      <c r="V1176" s="138"/>
      <c r="W1176" s="138"/>
      <c r="X1176" s="138"/>
      <c r="Y1176" s="138"/>
      <c r="Z1176" s="138"/>
      <c r="AA1176" s="138"/>
      <c r="AB1176" s="138"/>
      <c r="AC1176" s="138"/>
      <c r="AD1176" s="138"/>
      <c r="AE1176" s="138"/>
      <c r="AF1176" s="138"/>
      <c r="AG1176" s="138"/>
      <c r="AH1176" s="138"/>
      <c r="AI1176" s="138"/>
      <c r="AJ1176" s="138"/>
      <c r="AK1176" s="138"/>
      <c r="AL1176" s="138"/>
      <c r="AM1176" s="74"/>
    </row>
    <row r="1177" spans="1:39" ht="44.1" customHeight="1">
      <c r="A1177" s="74"/>
      <c r="B1177" s="75" t="s">
        <v>8343</v>
      </c>
      <c r="C1177" s="74"/>
      <c r="D1177" s="75" t="s">
        <v>8344</v>
      </c>
      <c r="E1177" s="74"/>
      <c r="F1177" s="75" t="s">
        <v>8345</v>
      </c>
      <c r="G1177" s="74"/>
      <c r="H1177" s="104" t="s">
        <v>6103</v>
      </c>
      <c r="I1177" s="74"/>
      <c r="J1177" s="104" t="s">
        <v>8346</v>
      </c>
      <c r="K1177" s="74"/>
      <c r="L1177" s="75" t="s">
        <v>8347</v>
      </c>
      <c r="M1177" s="74"/>
      <c r="N1177" s="75" t="s">
        <v>8348</v>
      </c>
      <c r="O1177" s="74"/>
      <c r="P1177" s="104" t="s">
        <v>8349</v>
      </c>
      <c r="Q1177" s="74"/>
      <c r="R1177" s="75" t="s">
        <v>8350</v>
      </c>
      <c r="S1177" s="74"/>
      <c r="T1177" s="75" t="s">
        <v>6100</v>
      </c>
      <c r="U1177" s="74"/>
      <c r="V1177" s="75" t="s">
        <v>8007</v>
      </c>
      <c r="W1177" s="74"/>
      <c r="X1177" s="104" t="s">
        <v>8351</v>
      </c>
      <c r="Y1177" s="74"/>
      <c r="Z1177" s="104" t="s">
        <v>8008</v>
      </c>
      <c r="AA1177" s="74"/>
      <c r="AB1177" s="75" t="s">
        <v>8352</v>
      </c>
      <c r="AC1177" s="74"/>
      <c r="AD1177" s="75" t="s">
        <v>8353</v>
      </c>
      <c r="AE1177" s="74"/>
      <c r="AF1177" s="75" t="s">
        <v>8354</v>
      </c>
      <c r="AG1177" s="74"/>
      <c r="AH1177" s="75" t="s">
        <v>8355</v>
      </c>
      <c r="AI1177" s="74"/>
      <c r="AJ1177" s="139" t="s">
        <v>8356</v>
      </c>
      <c r="AK1177" s="139"/>
      <c r="AL1177" s="74"/>
      <c r="AM1177" s="74"/>
    </row>
    <row r="1178" spans="1:39" ht="14.1" customHeight="1">
      <c r="A1178" s="74"/>
      <c r="B1178" s="76" t="s">
        <v>184</v>
      </c>
      <c r="C1178" s="74"/>
      <c r="D1178" s="76" t="s">
        <v>8369</v>
      </c>
      <c r="E1178" s="74"/>
      <c r="F1178" s="76" t="s">
        <v>8734</v>
      </c>
      <c r="G1178" s="74"/>
      <c r="H1178" s="103">
        <v>2</v>
      </c>
      <c r="I1178" s="74"/>
      <c r="J1178" s="103">
        <v>48</v>
      </c>
      <c r="K1178" s="74"/>
      <c r="L1178" s="76" t="s">
        <v>22</v>
      </c>
      <c r="M1178" s="74"/>
      <c r="N1178" s="76" t="s">
        <v>8623</v>
      </c>
      <c r="O1178" s="74"/>
      <c r="P1178" s="103">
        <v>3236760</v>
      </c>
      <c r="Q1178" s="74"/>
      <c r="R1178" s="76" t="s">
        <v>9216</v>
      </c>
      <c r="S1178" s="74"/>
      <c r="T1178" s="77">
        <v>46191</v>
      </c>
      <c r="U1178" s="74"/>
      <c r="V1178" s="76" t="s">
        <v>8314</v>
      </c>
      <c r="W1178" s="74"/>
      <c r="X1178" s="103">
        <v>6473520</v>
      </c>
      <c r="Y1178" s="74"/>
      <c r="Z1178" s="103">
        <v>6473520</v>
      </c>
      <c r="AA1178" s="74"/>
      <c r="AB1178" s="76" t="s">
        <v>8361</v>
      </c>
      <c r="AC1178" s="74"/>
      <c r="AD1178" s="76" t="s">
        <v>8362</v>
      </c>
      <c r="AE1178" s="74"/>
      <c r="AF1178" s="76" t="s">
        <v>6287</v>
      </c>
      <c r="AG1178" s="74"/>
      <c r="AH1178" s="76" t="s">
        <v>8363</v>
      </c>
      <c r="AI1178" s="74"/>
      <c r="AJ1178" s="140">
        <v>0</v>
      </c>
      <c r="AK1178" s="140"/>
      <c r="AL1178" s="74"/>
      <c r="AM1178" s="74"/>
    </row>
    <row r="1179" spans="1:39" ht="14.1" customHeight="1">
      <c r="A1179" s="74"/>
      <c r="B1179" s="76" t="s">
        <v>3135</v>
      </c>
      <c r="C1179" s="74"/>
      <c r="D1179" s="76" t="s">
        <v>8369</v>
      </c>
      <c r="E1179" s="74"/>
      <c r="F1179" s="76" t="s">
        <v>9218</v>
      </c>
      <c r="G1179" s="74"/>
      <c r="H1179" s="103">
        <v>2</v>
      </c>
      <c r="I1179" s="74"/>
      <c r="J1179" s="103">
        <v>2</v>
      </c>
      <c r="K1179" s="74"/>
      <c r="L1179" s="76" t="s">
        <v>8359</v>
      </c>
      <c r="M1179" s="74"/>
      <c r="N1179" s="76" t="s">
        <v>8537</v>
      </c>
      <c r="O1179" s="74"/>
      <c r="P1179" s="103">
        <v>574610</v>
      </c>
      <c r="Q1179" s="74"/>
      <c r="R1179" s="76" t="s">
        <v>9219</v>
      </c>
      <c r="S1179" s="74"/>
      <c r="T1179" s="77">
        <v>46190</v>
      </c>
      <c r="U1179" s="74"/>
      <c r="V1179" s="76" t="s">
        <v>8249</v>
      </c>
      <c r="W1179" s="74"/>
      <c r="X1179" s="103">
        <v>1149220</v>
      </c>
      <c r="Y1179" s="74"/>
      <c r="Z1179" s="103">
        <v>1149220</v>
      </c>
      <c r="AA1179" s="74"/>
      <c r="AB1179" s="76" t="s">
        <v>8361</v>
      </c>
      <c r="AC1179" s="74"/>
      <c r="AD1179" s="76" t="s">
        <v>8362</v>
      </c>
      <c r="AE1179" s="74"/>
      <c r="AF1179" s="76" t="s">
        <v>8718</v>
      </c>
      <c r="AG1179" s="74"/>
      <c r="AH1179" s="76" t="s">
        <v>8363</v>
      </c>
      <c r="AI1179" s="74"/>
      <c r="AJ1179" s="140">
        <v>0</v>
      </c>
      <c r="AK1179" s="140"/>
      <c r="AL1179" s="74"/>
      <c r="AM1179" s="74"/>
    </row>
    <row r="1180" spans="1:39" ht="14.1" customHeight="1">
      <c r="A1180" s="74"/>
      <c r="B1180" s="76" t="s">
        <v>3121</v>
      </c>
      <c r="C1180" s="74"/>
      <c r="D1180" s="76" t="s">
        <v>8369</v>
      </c>
      <c r="E1180" s="74"/>
      <c r="F1180" s="76" t="s">
        <v>9220</v>
      </c>
      <c r="G1180" s="74"/>
      <c r="H1180" s="103">
        <v>2</v>
      </c>
      <c r="I1180" s="74"/>
      <c r="J1180" s="103">
        <v>2</v>
      </c>
      <c r="K1180" s="74"/>
      <c r="L1180" s="76" t="s">
        <v>8359</v>
      </c>
      <c r="M1180" s="74"/>
      <c r="N1180" s="76" t="s">
        <v>8537</v>
      </c>
      <c r="O1180" s="74"/>
      <c r="P1180" s="103">
        <v>574610</v>
      </c>
      <c r="Q1180" s="74"/>
      <c r="R1180" s="76" t="s">
        <v>9219</v>
      </c>
      <c r="S1180" s="74"/>
      <c r="T1180" s="77">
        <v>46190</v>
      </c>
      <c r="U1180" s="74"/>
      <c r="V1180" s="76" t="s">
        <v>8249</v>
      </c>
      <c r="W1180" s="74"/>
      <c r="X1180" s="103">
        <v>1149220</v>
      </c>
      <c r="Y1180" s="74"/>
      <c r="Z1180" s="103">
        <v>1149220</v>
      </c>
      <c r="AA1180" s="74"/>
      <c r="AB1180" s="76" t="s">
        <v>8361</v>
      </c>
      <c r="AC1180" s="74"/>
      <c r="AD1180" s="76" t="s">
        <v>8362</v>
      </c>
      <c r="AE1180" s="74"/>
      <c r="AF1180" s="76" t="s">
        <v>8718</v>
      </c>
      <c r="AG1180" s="74"/>
      <c r="AH1180" s="76" t="s">
        <v>8363</v>
      </c>
      <c r="AI1180" s="74"/>
      <c r="AJ1180" s="140">
        <v>0</v>
      </c>
      <c r="AK1180" s="140"/>
      <c r="AL1180" s="74"/>
      <c r="AM1180" s="74"/>
    </row>
    <row r="1181" spans="1:39" ht="14.1" customHeight="1">
      <c r="A1181" s="74"/>
      <c r="B1181" s="76" t="s">
        <v>1725</v>
      </c>
      <c r="C1181" s="74"/>
      <c r="D1181" s="76" t="s">
        <v>8364</v>
      </c>
      <c r="E1181" s="74"/>
      <c r="F1181" s="76" t="s">
        <v>8432</v>
      </c>
      <c r="G1181" s="74"/>
      <c r="H1181" s="103">
        <v>6</v>
      </c>
      <c r="I1181" s="74"/>
      <c r="J1181" s="103">
        <v>6</v>
      </c>
      <c r="K1181" s="74"/>
      <c r="L1181" s="76" t="s">
        <v>8359</v>
      </c>
      <c r="M1181" s="74"/>
      <c r="N1181" s="76" t="s">
        <v>8366</v>
      </c>
      <c r="O1181" s="74"/>
      <c r="P1181" s="103">
        <v>553890</v>
      </c>
      <c r="Q1181" s="74"/>
      <c r="R1181" s="76" t="s">
        <v>9221</v>
      </c>
      <c r="S1181" s="74"/>
      <c r="T1181" s="77">
        <v>46193</v>
      </c>
      <c r="U1181" s="74"/>
      <c r="V1181" s="76" t="s">
        <v>8967</v>
      </c>
      <c r="W1181" s="74"/>
      <c r="X1181" s="103">
        <v>4431120</v>
      </c>
      <c r="Y1181" s="74"/>
      <c r="Z1181" s="103">
        <v>4431120</v>
      </c>
      <c r="AA1181" s="74"/>
      <c r="AB1181" s="76" t="s">
        <v>8361</v>
      </c>
      <c r="AC1181" s="74"/>
      <c r="AD1181" s="76" t="s">
        <v>8362</v>
      </c>
      <c r="AE1181" s="74"/>
      <c r="AF1181" s="76" t="s">
        <v>6128</v>
      </c>
      <c r="AG1181" s="74"/>
      <c r="AH1181" s="76" t="s">
        <v>8363</v>
      </c>
      <c r="AI1181" s="74"/>
      <c r="AJ1181" s="140">
        <v>0</v>
      </c>
      <c r="AK1181" s="140"/>
      <c r="AL1181" s="74"/>
      <c r="AM1181" s="74"/>
    </row>
    <row r="1182" spans="1:39" ht="14.1" customHeight="1">
      <c r="A1182" s="74"/>
      <c r="B1182" s="76" t="s">
        <v>1729</v>
      </c>
      <c r="C1182" s="74"/>
      <c r="D1182" s="76" t="s">
        <v>8364</v>
      </c>
      <c r="E1182" s="74"/>
      <c r="F1182" s="76" t="s">
        <v>8547</v>
      </c>
      <c r="G1182" s="74"/>
      <c r="H1182" s="103">
        <v>6</v>
      </c>
      <c r="I1182" s="74"/>
      <c r="J1182" s="103">
        <v>6</v>
      </c>
      <c r="K1182" s="74"/>
      <c r="L1182" s="76" t="s">
        <v>8359</v>
      </c>
      <c r="M1182" s="74"/>
      <c r="N1182" s="76" t="s">
        <v>8366</v>
      </c>
      <c r="O1182" s="74"/>
      <c r="P1182" s="103">
        <v>553890</v>
      </c>
      <c r="Q1182" s="74"/>
      <c r="R1182" s="76" t="s">
        <v>9221</v>
      </c>
      <c r="S1182" s="74"/>
      <c r="T1182" s="77">
        <v>46193</v>
      </c>
      <c r="U1182" s="74"/>
      <c r="V1182" s="76" t="s">
        <v>8967</v>
      </c>
      <c r="W1182" s="74"/>
      <c r="X1182" s="103">
        <v>4431120</v>
      </c>
      <c r="Y1182" s="74"/>
      <c r="Z1182" s="103">
        <v>4431120</v>
      </c>
      <c r="AA1182" s="74"/>
      <c r="AB1182" s="76" t="s">
        <v>8361</v>
      </c>
      <c r="AC1182" s="74"/>
      <c r="AD1182" s="76" t="s">
        <v>8362</v>
      </c>
      <c r="AE1182" s="74"/>
      <c r="AF1182" s="76" t="s">
        <v>6128</v>
      </c>
      <c r="AG1182" s="74"/>
      <c r="AH1182" s="76" t="s">
        <v>8363</v>
      </c>
      <c r="AI1182" s="74"/>
      <c r="AJ1182" s="140">
        <v>0</v>
      </c>
      <c r="AK1182" s="140"/>
      <c r="AL1182" s="74"/>
      <c r="AM1182" s="74"/>
    </row>
    <row r="1183" spans="1:39" ht="14.1" customHeight="1">
      <c r="A1183" s="74"/>
      <c r="B1183" s="76" t="s">
        <v>1741</v>
      </c>
      <c r="C1183" s="74"/>
      <c r="D1183" s="76" t="s">
        <v>8364</v>
      </c>
      <c r="E1183" s="74"/>
      <c r="F1183" s="76" t="s">
        <v>8560</v>
      </c>
      <c r="G1183" s="74"/>
      <c r="H1183" s="103">
        <v>4</v>
      </c>
      <c r="I1183" s="74"/>
      <c r="J1183" s="103">
        <v>4</v>
      </c>
      <c r="K1183" s="74"/>
      <c r="L1183" s="76" t="s">
        <v>8359</v>
      </c>
      <c r="M1183" s="74"/>
      <c r="N1183" s="76" t="s">
        <v>8366</v>
      </c>
      <c r="O1183" s="74"/>
      <c r="P1183" s="103">
        <v>369260</v>
      </c>
      <c r="Q1183" s="74"/>
      <c r="R1183" s="76" t="s">
        <v>9221</v>
      </c>
      <c r="S1183" s="74"/>
      <c r="T1183" s="77">
        <v>46193</v>
      </c>
      <c r="U1183" s="74"/>
      <c r="V1183" s="76" t="s">
        <v>8967</v>
      </c>
      <c r="W1183" s="74"/>
      <c r="X1183" s="103">
        <v>4431120</v>
      </c>
      <c r="Y1183" s="74"/>
      <c r="Z1183" s="103">
        <v>4431120</v>
      </c>
      <c r="AA1183" s="74"/>
      <c r="AB1183" s="76" t="s">
        <v>8361</v>
      </c>
      <c r="AC1183" s="74"/>
      <c r="AD1183" s="76" t="s">
        <v>8362</v>
      </c>
      <c r="AE1183" s="74"/>
      <c r="AF1183" s="76" t="s">
        <v>6128</v>
      </c>
      <c r="AG1183" s="74"/>
      <c r="AH1183" s="76" t="s">
        <v>8363</v>
      </c>
      <c r="AI1183" s="74"/>
      <c r="AJ1183" s="140">
        <v>0</v>
      </c>
      <c r="AK1183" s="140"/>
      <c r="AL1183" s="74"/>
      <c r="AM1183" s="74"/>
    </row>
    <row r="1184" spans="1:39" ht="23.1" customHeight="1">
      <c r="A1184" s="74"/>
      <c r="B1184" s="76" t="s">
        <v>753</v>
      </c>
      <c r="C1184" s="74"/>
      <c r="D1184" s="76" t="s">
        <v>8387</v>
      </c>
      <c r="E1184" s="74"/>
      <c r="F1184" s="76" t="s">
        <v>8678</v>
      </c>
      <c r="G1184" s="74"/>
      <c r="H1184" s="103">
        <v>1</v>
      </c>
      <c r="I1184" s="74"/>
      <c r="J1184" s="103">
        <v>1</v>
      </c>
      <c r="K1184" s="74"/>
      <c r="L1184" s="76" t="s">
        <v>147</v>
      </c>
      <c r="M1184" s="74"/>
      <c r="N1184" s="76"/>
      <c r="O1184" s="74"/>
      <c r="P1184" s="103">
        <v>264087.5</v>
      </c>
      <c r="Q1184" s="74"/>
      <c r="R1184" s="76" t="s">
        <v>9222</v>
      </c>
      <c r="S1184" s="74"/>
      <c r="T1184" s="77">
        <v>46193</v>
      </c>
      <c r="U1184" s="74"/>
      <c r="V1184" s="76" t="s">
        <v>8266</v>
      </c>
      <c r="W1184" s="74"/>
      <c r="X1184" s="103">
        <v>264087.5</v>
      </c>
      <c r="Y1184" s="74"/>
      <c r="Z1184" s="103">
        <v>264087.5</v>
      </c>
      <c r="AA1184" s="74"/>
      <c r="AB1184" s="76" t="s">
        <v>8361</v>
      </c>
      <c r="AC1184" s="74"/>
      <c r="AD1184" s="76" t="s">
        <v>8362</v>
      </c>
      <c r="AE1184" s="74"/>
      <c r="AF1184" s="76" t="s">
        <v>6196</v>
      </c>
      <c r="AG1184" s="74"/>
      <c r="AH1184" s="76" t="s">
        <v>8363</v>
      </c>
      <c r="AI1184" s="74"/>
      <c r="AJ1184" s="140">
        <v>0</v>
      </c>
      <c r="AK1184" s="140"/>
      <c r="AL1184" s="74"/>
      <c r="AM1184" s="74"/>
    </row>
    <row r="1185" spans="1:39" ht="14.1" customHeight="1">
      <c r="A1185" s="74"/>
      <c r="B1185" s="76" t="s">
        <v>1741</v>
      </c>
      <c r="C1185" s="74"/>
      <c r="D1185" s="76" t="s">
        <v>8364</v>
      </c>
      <c r="E1185" s="74"/>
      <c r="F1185" s="76" t="s">
        <v>8560</v>
      </c>
      <c r="G1185" s="74"/>
      <c r="H1185" s="103">
        <v>4</v>
      </c>
      <c r="I1185" s="74"/>
      <c r="J1185" s="103">
        <v>4</v>
      </c>
      <c r="K1185" s="74"/>
      <c r="L1185" s="76" t="s">
        <v>8359</v>
      </c>
      <c r="M1185" s="74"/>
      <c r="N1185" s="76" t="s">
        <v>8462</v>
      </c>
      <c r="O1185" s="74"/>
      <c r="P1185" s="103">
        <v>369260</v>
      </c>
      <c r="Q1185" s="74"/>
      <c r="R1185" s="76" t="s">
        <v>9143</v>
      </c>
      <c r="S1185" s="74"/>
      <c r="T1185" s="77">
        <v>46188</v>
      </c>
      <c r="U1185" s="74"/>
      <c r="V1185" s="76" t="s">
        <v>8246</v>
      </c>
      <c r="W1185" s="74"/>
      <c r="X1185" s="103">
        <v>1107780</v>
      </c>
      <c r="Y1185" s="74"/>
      <c r="Z1185" s="103">
        <v>1107780</v>
      </c>
      <c r="AA1185" s="74"/>
      <c r="AB1185" s="76" t="s">
        <v>8361</v>
      </c>
      <c r="AC1185" s="74"/>
      <c r="AD1185" s="76" t="s">
        <v>8362</v>
      </c>
      <c r="AE1185" s="74"/>
      <c r="AF1185" s="76" t="s">
        <v>6175</v>
      </c>
      <c r="AG1185" s="74"/>
      <c r="AH1185" s="76" t="s">
        <v>8363</v>
      </c>
      <c r="AI1185" s="74"/>
      <c r="AJ1185" s="140">
        <v>0</v>
      </c>
      <c r="AK1185" s="140"/>
      <c r="AL1185" s="74"/>
      <c r="AM1185" s="74"/>
    </row>
    <row r="1186" spans="1:39" ht="14.1" customHeight="1">
      <c r="A1186" s="74"/>
      <c r="B1186" s="76" t="s">
        <v>626</v>
      </c>
      <c r="C1186" s="74"/>
      <c r="D1186" s="76" t="s">
        <v>8369</v>
      </c>
      <c r="E1186" s="74"/>
      <c r="F1186" s="76" t="s">
        <v>8646</v>
      </c>
      <c r="G1186" s="74"/>
      <c r="H1186" s="103">
        <v>2</v>
      </c>
      <c r="I1186" s="74"/>
      <c r="J1186" s="103">
        <v>2</v>
      </c>
      <c r="K1186" s="74"/>
      <c r="L1186" s="76" t="s">
        <v>147</v>
      </c>
      <c r="M1186" s="74"/>
      <c r="N1186" s="76" t="s">
        <v>8458</v>
      </c>
      <c r="O1186" s="74"/>
      <c r="P1186" s="103">
        <v>743944.2</v>
      </c>
      <c r="Q1186" s="74"/>
      <c r="R1186" s="76" t="s">
        <v>9223</v>
      </c>
      <c r="S1186" s="74"/>
      <c r="T1186" s="77">
        <v>46189</v>
      </c>
      <c r="U1186" s="74"/>
      <c r="V1186" s="76" t="s">
        <v>8018</v>
      </c>
      <c r="W1186" s="74"/>
      <c r="X1186" s="103">
        <v>743944.2</v>
      </c>
      <c r="Y1186" s="74"/>
      <c r="Z1186" s="103">
        <v>743944.2</v>
      </c>
      <c r="AA1186" s="74"/>
      <c r="AB1186" s="76" t="s">
        <v>8361</v>
      </c>
      <c r="AC1186" s="74"/>
      <c r="AD1186" s="76" t="s">
        <v>8362</v>
      </c>
      <c r="AE1186" s="74"/>
      <c r="AF1186" s="76" t="s">
        <v>6134</v>
      </c>
      <c r="AG1186" s="74"/>
      <c r="AH1186" s="76" t="s">
        <v>8363</v>
      </c>
      <c r="AI1186" s="74"/>
      <c r="AJ1186" s="140">
        <v>0</v>
      </c>
      <c r="AK1186" s="140"/>
      <c r="AL1186" s="74"/>
      <c r="AM1186" s="74"/>
    </row>
    <row r="1187" spans="1:39" ht="14.1" customHeight="1">
      <c r="A1187" s="74"/>
      <c r="B1187" s="76" t="s">
        <v>1819</v>
      </c>
      <c r="C1187" s="74"/>
      <c r="D1187" s="76" t="s">
        <v>8364</v>
      </c>
      <c r="E1187" s="74"/>
      <c r="F1187" s="76" t="s">
        <v>8708</v>
      </c>
      <c r="G1187" s="74"/>
      <c r="H1187" s="103">
        <v>4</v>
      </c>
      <c r="I1187" s="74"/>
      <c r="J1187" s="103">
        <v>4</v>
      </c>
      <c r="K1187" s="74"/>
      <c r="L1187" s="76" t="s">
        <v>8359</v>
      </c>
      <c r="M1187" s="74"/>
      <c r="N1187" s="76" t="s">
        <v>8366</v>
      </c>
      <c r="O1187" s="74"/>
      <c r="P1187" s="103">
        <v>369260</v>
      </c>
      <c r="Q1187" s="74"/>
      <c r="R1187" s="76" t="s">
        <v>9224</v>
      </c>
      <c r="S1187" s="74"/>
      <c r="T1187" s="77">
        <v>46192</v>
      </c>
      <c r="U1187" s="74"/>
      <c r="V1187" s="76" t="s">
        <v>8133</v>
      </c>
      <c r="W1187" s="74"/>
      <c r="X1187" s="103">
        <v>2215560</v>
      </c>
      <c r="Y1187" s="74"/>
      <c r="Z1187" s="103">
        <v>2215560</v>
      </c>
      <c r="AA1187" s="74"/>
      <c r="AB1187" s="76" t="s">
        <v>8361</v>
      </c>
      <c r="AC1187" s="74"/>
      <c r="AD1187" s="76" t="s">
        <v>8362</v>
      </c>
      <c r="AE1187" s="74"/>
      <c r="AF1187" s="76" t="s">
        <v>8397</v>
      </c>
      <c r="AG1187" s="74"/>
      <c r="AH1187" s="76" t="s">
        <v>8363</v>
      </c>
      <c r="AI1187" s="74"/>
      <c r="AJ1187" s="140">
        <v>0</v>
      </c>
      <c r="AK1187" s="140"/>
      <c r="AL1187" s="74"/>
      <c r="AM1187" s="74"/>
    </row>
    <row r="1188" spans="1:39" ht="14.1" customHeight="1">
      <c r="A1188" s="74"/>
      <c r="B1188" s="76" t="s">
        <v>1911</v>
      </c>
      <c r="C1188" s="74"/>
      <c r="D1188" s="76" t="s">
        <v>8364</v>
      </c>
      <c r="E1188" s="74"/>
      <c r="F1188" s="76" t="s">
        <v>8650</v>
      </c>
      <c r="G1188" s="74"/>
      <c r="H1188" s="103">
        <v>4</v>
      </c>
      <c r="I1188" s="74"/>
      <c r="J1188" s="103">
        <v>4</v>
      </c>
      <c r="K1188" s="74"/>
      <c r="L1188" s="76" t="s">
        <v>8359</v>
      </c>
      <c r="M1188" s="74"/>
      <c r="N1188" s="76" t="s">
        <v>8366</v>
      </c>
      <c r="O1188" s="74"/>
      <c r="P1188" s="103">
        <v>369260</v>
      </c>
      <c r="Q1188" s="74"/>
      <c r="R1188" s="76" t="s">
        <v>9224</v>
      </c>
      <c r="S1188" s="74"/>
      <c r="T1188" s="77">
        <v>46192</v>
      </c>
      <c r="U1188" s="74"/>
      <c r="V1188" s="76" t="s">
        <v>8133</v>
      </c>
      <c r="W1188" s="74"/>
      <c r="X1188" s="103">
        <v>2215560</v>
      </c>
      <c r="Y1188" s="74"/>
      <c r="Z1188" s="103">
        <v>2215560</v>
      </c>
      <c r="AA1188" s="74"/>
      <c r="AB1188" s="76" t="s">
        <v>8361</v>
      </c>
      <c r="AC1188" s="74"/>
      <c r="AD1188" s="76" t="s">
        <v>8362</v>
      </c>
      <c r="AE1188" s="74"/>
      <c r="AF1188" s="76" t="s">
        <v>8397</v>
      </c>
      <c r="AG1188" s="74"/>
      <c r="AH1188" s="76" t="s">
        <v>8363</v>
      </c>
      <c r="AI1188" s="74"/>
      <c r="AJ1188" s="140">
        <v>0</v>
      </c>
      <c r="AK1188" s="140"/>
      <c r="AL1188" s="74"/>
      <c r="AM1188" s="74"/>
    </row>
    <row r="1189" spans="1:39" ht="14.1" customHeight="1">
      <c r="A1189" s="74"/>
      <c r="B1189" s="76" t="s">
        <v>1942</v>
      </c>
      <c r="C1189" s="74"/>
      <c r="D1189" s="76" t="s">
        <v>8364</v>
      </c>
      <c r="E1189" s="74"/>
      <c r="F1189" s="76" t="s">
        <v>8451</v>
      </c>
      <c r="G1189" s="74"/>
      <c r="H1189" s="103">
        <v>4</v>
      </c>
      <c r="I1189" s="74"/>
      <c r="J1189" s="103">
        <v>4</v>
      </c>
      <c r="K1189" s="74"/>
      <c r="L1189" s="76" t="s">
        <v>8359</v>
      </c>
      <c r="M1189" s="74"/>
      <c r="N1189" s="76" t="s">
        <v>8366</v>
      </c>
      <c r="O1189" s="74"/>
      <c r="P1189" s="103">
        <v>369260</v>
      </c>
      <c r="Q1189" s="74"/>
      <c r="R1189" s="76" t="s">
        <v>9224</v>
      </c>
      <c r="S1189" s="74"/>
      <c r="T1189" s="77">
        <v>46192</v>
      </c>
      <c r="U1189" s="74"/>
      <c r="V1189" s="76" t="s">
        <v>8133</v>
      </c>
      <c r="W1189" s="74"/>
      <c r="X1189" s="103">
        <v>2215560</v>
      </c>
      <c r="Y1189" s="74"/>
      <c r="Z1189" s="103">
        <v>2215560</v>
      </c>
      <c r="AA1189" s="74"/>
      <c r="AB1189" s="76" t="s">
        <v>8361</v>
      </c>
      <c r="AC1189" s="74"/>
      <c r="AD1189" s="76" t="s">
        <v>8362</v>
      </c>
      <c r="AE1189" s="74"/>
      <c r="AF1189" s="76" t="s">
        <v>8397</v>
      </c>
      <c r="AG1189" s="74"/>
      <c r="AH1189" s="76" t="s">
        <v>8363</v>
      </c>
      <c r="AI1189" s="74"/>
      <c r="AJ1189" s="140">
        <v>0</v>
      </c>
      <c r="AK1189" s="140"/>
      <c r="AL1189" s="74"/>
      <c r="AM1189" s="74"/>
    </row>
    <row r="1190" spans="1:39" ht="14.1" customHeight="1">
      <c r="A1190" s="74"/>
      <c r="B1190" s="76" t="s">
        <v>3004</v>
      </c>
      <c r="C1190" s="74"/>
      <c r="D1190" s="76" t="s">
        <v>8369</v>
      </c>
      <c r="E1190" s="74"/>
      <c r="F1190" s="76" t="s">
        <v>8370</v>
      </c>
      <c r="G1190" s="74"/>
      <c r="H1190" s="103">
        <v>2</v>
      </c>
      <c r="I1190" s="74"/>
      <c r="J1190" s="103">
        <v>2</v>
      </c>
      <c r="K1190" s="74"/>
      <c r="L1190" s="76" t="s">
        <v>8359</v>
      </c>
      <c r="M1190" s="74"/>
      <c r="N1190" s="76"/>
      <c r="O1190" s="74"/>
      <c r="P1190" s="103">
        <v>152070</v>
      </c>
      <c r="Q1190" s="74"/>
      <c r="R1190" s="76" t="s">
        <v>9225</v>
      </c>
      <c r="S1190" s="74"/>
      <c r="T1190" s="77">
        <v>46193</v>
      </c>
      <c r="U1190" s="74"/>
      <c r="V1190" s="76" t="s">
        <v>8062</v>
      </c>
      <c r="W1190" s="74"/>
      <c r="X1190" s="103">
        <v>404595</v>
      </c>
      <c r="Y1190" s="74"/>
      <c r="Z1190" s="103">
        <v>404595</v>
      </c>
      <c r="AA1190" s="74"/>
      <c r="AB1190" s="76" t="s">
        <v>8361</v>
      </c>
      <c r="AC1190" s="74"/>
      <c r="AD1190" s="76" t="s">
        <v>8362</v>
      </c>
      <c r="AE1190" s="74"/>
      <c r="AF1190" s="76" t="s">
        <v>6175</v>
      </c>
      <c r="AG1190" s="74"/>
      <c r="AH1190" s="76" t="s">
        <v>8363</v>
      </c>
      <c r="AI1190" s="74"/>
      <c r="AJ1190" s="140">
        <v>0</v>
      </c>
      <c r="AK1190" s="140"/>
      <c r="AL1190" s="74"/>
      <c r="AM1190" s="74"/>
    </row>
    <row r="1191" spans="1:39" ht="14.1" customHeight="1">
      <c r="A1191" s="74"/>
      <c r="B1191" s="76" t="s">
        <v>1771</v>
      </c>
      <c r="C1191" s="74"/>
      <c r="D1191" s="76" t="s">
        <v>8364</v>
      </c>
      <c r="E1191" s="74"/>
      <c r="F1191" s="76" t="s">
        <v>8801</v>
      </c>
      <c r="G1191" s="74"/>
      <c r="H1191" s="103">
        <v>4</v>
      </c>
      <c r="I1191" s="74"/>
      <c r="J1191" s="103">
        <v>4</v>
      </c>
      <c r="K1191" s="74"/>
      <c r="L1191" s="76" t="s">
        <v>8359</v>
      </c>
      <c r="M1191" s="74"/>
      <c r="N1191" s="76" t="s">
        <v>8366</v>
      </c>
      <c r="O1191" s="74"/>
      <c r="P1191" s="103">
        <v>369260</v>
      </c>
      <c r="Q1191" s="74"/>
      <c r="R1191" s="76" t="s">
        <v>9224</v>
      </c>
      <c r="S1191" s="74"/>
      <c r="T1191" s="77">
        <v>46192</v>
      </c>
      <c r="U1191" s="74"/>
      <c r="V1191" s="76" t="s">
        <v>8133</v>
      </c>
      <c r="W1191" s="74"/>
      <c r="X1191" s="103">
        <v>2215560</v>
      </c>
      <c r="Y1191" s="74"/>
      <c r="Z1191" s="103">
        <v>2215560</v>
      </c>
      <c r="AA1191" s="74"/>
      <c r="AB1191" s="76" t="s">
        <v>8361</v>
      </c>
      <c r="AC1191" s="74"/>
      <c r="AD1191" s="76" t="s">
        <v>8362</v>
      </c>
      <c r="AE1191" s="74"/>
      <c r="AF1191" s="76" t="s">
        <v>8397</v>
      </c>
      <c r="AG1191" s="74"/>
      <c r="AH1191" s="76" t="s">
        <v>8363</v>
      </c>
      <c r="AI1191" s="74"/>
      <c r="AJ1191" s="140">
        <v>0</v>
      </c>
      <c r="AK1191" s="140"/>
      <c r="AL1191" s="74"/>
      <c r="AM1191" s="74"/>
    </row>
    <row r="1192" spans="1:39" ht="14.1" customHeight="1">
      <c r="A1192" s="74"/>
      <c r="B1192" s="76" t="s">
        <v>1781</v>
      </c>
      <c r="C1192" s="74"/>
      <c r="D1192" s="76" t="s">
        <v>8364</v>
      </c>
      <c r="E1192" s="74"/>
      <c r="F1192" s="76" t="s">
        <v>8979</v>
      </c>
      <c r="G1192" s="74"/>
      <c r="H1192" s="103">
        <v>4</v>
      </c>
      <c r="I1192" s="74"/>
      <c r="J1192" s="103">
        <v>4</v>
      </c>
      <c r="K1192" s="74"/>
      <c r="L1192" s="76" t="s">
        <v>8359</v>
      </c>
      <c r="M1192" s="74"/>
      <c r="N1192" s="76" t="s">
        <v>8366</v>
      </c>
      <c r="O1192" s="74"/>
      <c r="P1192" s="103">
        <v>369260</v>
      </c>
      <c r="Q1192" s="74"/>
      <c r="R1192" s="76" t="s">
        <v>9224</v>
      </c>
      <c r="S1192" s="74"/>
      <c r="T1192" s="77">
        <v>46192</v>
      </c>
      <c r="U1192" s="74"/>
      <c r="V1192" s="76" t="s">
        <v>8133</v>
      </c>
      <c r="W1192" s="74"/>
      <c r="X1192" s="103">
        <v>2215560</v>
      </c>
      <c r="Y1192" s="74"/>
      <c r="Z1192" s="103">
        <v>2215560</v>
      </c>
      <c r="AA1192" s="74"/>
      <c r="AB1192" s="76" t="s">
        <v>8361</v>
      </c>
      <c r="AC1192" s="74"/>
      <c r="AD1192" s="76" t="s">
        <v>8362</v>
      </c>
      <c r="AE1192" s="74"/>
      <c r="AF1192" s="76" t="s">
        <v>8397</v>
      </c>
      <c r="AG1192" s="74"/>
      <c r="AH1192" s="76" t="s">
        <v>8363</v>
      </c>
      <c r="AI1192" s="74"/>
      <c r="AJ1192" s="140">
        <v>0</v>
      </c>
      <c r="AK1192" s="140"/>
      <c r="AL1192" s="74"/>
      <c r="AM1192" s="74"/>
    </row>
    <row r="1193" spans="1:39" ht="14.1" customHeight="1">
      <c r="A1193" s="74"/>
      <c r="B1193" s="76" t="s">
        <v>1875</v>
      </c>
      <c r="C1193" s="74"/>
      <c r="D1193" s="76" t="s">
        <v>8364</v>
      </c>
      <c r="E1193" s="74"/>
      <c r="F1193" s="76" t="s">
        <v>8721</v>
      </c>
      <c r="G1193" s="74"/>
      <c r="H1193" s="103">
        <v>4</v>
      </c>
      <c r="I1193" s="74"/>
      <c r="J1193" s="103">
        <v>4</v>
      </c>
      <c r="K1193" s="74"/>
      <c r="L1193" s="76" t="s">
        <v>8359</v>
      </c>
      <c r="M1193" s="74"/>
      <c r="N1193" s="76" t="s">
        <v>8366</v>
      </c>
      <c r="O1193" s="74"/>
      <c r="P1193" s="103">
        <v>369260</v>
      </c>
      <c r="Q1193" s="74"/>
      <c r="R1193" s="76" t="s">
        <v>9224</v>
      </c>
      <c r="S1193" s="74"/>
      <c r="T1193" s="77">
        <v>46192</v>
      </c>
      <c r="U1193" s="74"/>
      <c r="V1193" s="76" t="s">
        <v>8133</v>
      </c>
      <c r="W1193" s="74"/>
      <c r="X1193" s="103">
        <v>2215560</v>
      </c>
      <c r="Y1193" s="74"/>
      <c r="Z1193" s="103">
        <v>2215560</v>
      </c>
      <c r="AA1193" s="74"/>
      <c r="AB1193" s="76" t="s">
        <v>8361</v>
      </c>
      <c r="AC1193" s="74"/>
      <c r="AD1193" s="76" t="s">
        <v>8362</v>
      </c>
      <c r="AE1193" s="74"/>
      <c r="AF1193" s="76" t="s">
        <v>8397</v>
      </c>
      <c r="AG1193" s="74"/>
      <c r="AH1193" s="76" t="s">
        <v>8363</v>
      </c>
      <c r="AI1193" s="74"/>
      <c r="AJ1193" s="140">
        <v>0</v>
      </c>
      <c r="AK1193" s="140"/>
      <c r="AL1193" s="74"/>
      <c r="AM1193" s="74"/>
    </row>
    <row r="1194" spans="1:39" ht="23.1" customHeight="1">
      <c r="A1194" s="74"/>
      <c r="B1194" s="76" t="s">
        <v>2785</v>
      </c>
      <c r="C1194" s="74"/>
      <c r="D1194" s="76" t="s">
        <v>8357</v>
      </c>
      <c r="E1194" s="74"/>
      <c r="F1194" s="76" t="s">
        <v>8543</v>
      </c>
      <c r="G1194" s="74"/>
      <c r="H1194" s="103">
        <v>3</v>
      </c>
      <c r="I1194" s="74"/>
      <c r="J1194" s="103">
        <v>18</v>
      </c>
      <c r="K1194" s="74"/>
      <c r="L1194" s="76" t="s">
        <v>22</v>
      </c>
      <c r="M1194" s="74"/>
      <c r="N1194" s="76"/>
      <c r="O1194" s="74"/>
      <c r="P1194" s="103">
        <v>542790</v>
      </c>
      <c r="Q1194" s="74"/>
      <c r="R1194" s="76" t="s">
        <v>9226</v>
      </c>
      <c r="S1194" s="74"/>
      <c r="T1194" s="77">
        <v>46186</v>
      </c>
      <c r="U1194" s="74"/>
      <c r="V1194" s="76" t="s">
        <v>8157</v>
      </c>
      <c r="W1194" s="74"/>
      <c r="X1194" s="103">
        <v>542790</v>
      </c>
      <c r="Y1194" s="74"/>
      <c r="Z1194" s="103">
        <v>542790</v>
      </c>
      <c r="AA1194" s="74"/>
      <c r="AB1194" s="76" t="s">
        <v>8361</v>
      </c>
      <c r="AC1194" s="74"/>
      <c r="AD1194" s="76" t="s">
        <v>8362</v>
      </c>
      <c r="AE1194" s="74"/>
      <c r="AF1194" s="76" t="s">
        <v>6239</v>
      </c>
      <c r="AG1194" s="74"/>
      <c r="AH1194" s="76" t="s">
        <v>8363</v>
      </c>
      <c r="AI1194" s="74"/>
      <c r="AJ1194" s="140">
        <v>0</v>
      </c>
      <c r="AK1194" s="140"/>
      <c r="AL1194" s="74"/>
      <c r="AM1194" s="74"/>
    </row>
    <row r="1195" spans="1:39" ht="23.1" customHeight="1">
      <c r="A1195" s="74"/>
      <c r="B1195" s="76" t="s">
        <v>3244</v>
      </c>
      <c r="C1195" s="74"/>
      <c r="D1195" s="76" t="s">
        <v>8369</v>
      </c>
      <c r="E1195" s="74"/>
      <c r="F1195" s="76" t="s">
        <v>8770</v>
      </c>
      <c r="G1195" s="74"/>
      <c r="H1195" s="103">
        <v>15</v>
      </c>
      <c r="I1195" s="74"/>
      <c r="J1195" s="103">
        <v>15</v>
      </c>
      <c r="K1195" s="74"/>
      <c r="L1195" s="76" t="s">
        <v>8771</v>
      </c>
      <c r="M1195" s="74"/>
      <c r="N1195" s="76"/>
      <c r="O1195" s="74"/>
      <c r="P1195" s="103">
        <v>252525</v>
      </c>
      <c r="Q1195" s="74"/>
      <c r="R1195" s="76" t="s">
        <v>9225</v>
      </c>
      <c r="S1195" s="74"/>
      <c r="T1195" s="77">
        <v>46193</v>
      </c>
      <c r="U1195" s="74"/>
      <c r="V1195" s="76" t="s">
        <v>8062</v>
      </c>
      <c r="W1195" s="74"/>
      <c r="X1195" s="103">
        <v>404595</v>
      </c>
      <c r="Y1195" s="74"/>
      <c r="Z1195" s="103">
        <v>404595</v>
      </c>
      <c r="AA1195" s="74"/>
      <c r="AB1195" s="76" t="s">
        <v>8361</v>
      </c>
      <c r="AC1195" s="74"/>
      <c r="AD1195" s="76" t="s">
        <v>8362</v>
      </c>
      <c r="AE1195" s="74"/>
      <c r="AF1195" s="76" t="s">
        <v>6175</v>
      </c>
      <c r="AG1195" s="74"/>
      <c r="AH1195" s="76" t="s">
        <v>8363</v>
      </c>
      <c r="AI1195" s="74"/>
      <c r="AJ1195" s="140">
        <v>0</v>
      </c>
      <c r="AK1195" s="140"/>
      <c r="AL1195" s="74"/>
      <c r="AM1195" s="74"/>
    </row>
    <row r="1196" spans="1:39" ht="14.1" customHeight="1">
      <c r="A1196" s="74"/>
      <c r="B1196" s="76" t="s">
        <v>246</v>
      </c>
      <c r="C1196" s="74"/>
      <c r="D1196" s="76" t="s">
        <v>8369</v>
      </c>
      <c r="E1196" s="74"/>
      <c r="F1196" s="76" t="s">
        <v>8528</v>
      </c>
      <c r="G1196" s="74"/>
      <c r="H1196" s="103">
        <v>2</v>
      </c>
      <c r="I1196" s="74"/>
      <c r="J1196" s="103">
        <v>2</v>
      </c>
      <c r="K1196" s="74"/>
      <c r="L1196" s="76" t="s">
        <v>8359</v>
      </c>
      <c r="M1196" s="74"/>
      <c r="N1196" s="76"/>
      <c r="O1196" s="74"/>
      <c r="P1196" s="103">
        <v>134865</v>
      </c>
      <c r="Q1196" s="74"/>
      <c r="R1196" s="76" t="s">
        <v>9227</v>
      </c>
      <c r="S1196" s="74"/>
      <c r="T1196" s="77">
        <v>46186</v>
      </c>
      <c r="U1196" s="74"/>
      <c r="V1196" s="76" t="s">
        <v>8045</v>
      </c>
      <c r="W1196" s="74"/>
      <c r="X1196" s="103">
        <v>134865</v>
      </c>
      <c r="Y1196" s="74"/>
      <c r="Z1196" s="103">
        <v>134865</v>
      </c>
      <c r="AA1196" s="74"/>
      <c r="AB1196" s="76" t="s">
        <v>8361</v>
      </c>
      <c r="AC1196" s="74"/>
      <c r="AD1196" s="76" t="s">
        <v>8362</v>
      </c>
      <c r="AE1196" s="74"/>
      <c r="AF1196" s="76" t="s">
        <v>6124</v>
      </c>
      <c r="AG1196" s="74"/>
      <c r="AH1196" s="76" t="s">
        <v>8363</v>
      </c>
      <c r="AI1196" s="74"/>
      <c r="AJ1196" s="140">
        <v>0</v>
      </c>
      <c r="AK1196" s="140"/>
      <c r="AL1196" s="74"/>
      <c r="AM1196" s="74"/>
    </row>
    <row r="1197" spans="1:39" ht="14.1" customHeight="1">
      <c r="A1197" s="74"/>
      <c r="B1197" s="76" t="s">
        <v>3006</v>
      </c>
      <c r="C1197" s="74"/>
      <c r="D1197" s="76" t="s">
        <v>8369</v>
      </c>
      <c r="E1197" s="74"/>
      <c r="F1197" s="76" t="s">
        <v>8416</v>
      </c>
      <c r="G1197" s="74"/>
      <c r="H1197" s="103">
        <v>4</v>
      </c>
      <c r="I1197" s="74"/>
      <c r="J1197" s="103">
        <v>4</v>
      </c>
      <c r="K1197" s="74"/>
      <c r="L1197" s="76" t="s">
        <v>8359</v>
      </c>
      <c r="M1197" s="74"/>
      <c r="N1197" s="76"/>
      <c r="O1197" s="74"/>
      <c r="P1197" s="103">
        <v>304140</v>
      </c>
      <c r="Q1197" s="74"/>
      <c r="R1197" s="76" t="s">
        <v>9228</v>
      </c>
      <c r="S1197" s="74"/>
      <c r="T1197" s="77">
        <v>46189</v>
      </c>
      <c r="U1197" s="74"/>
      <c r="V1197" s="76" t="s">
        <v>8252</v>
      </c>
      <c r="W1197" s="74"/>
      <c r="X1197" s="103">
        <v>1368630</v>
      </c>
      <c r="Y1197" s="74"/>
      <c r="Z1197" s="103">
        <v>1368630</v>
      </c>
      <c r="AA1197" s="74"/>
      <c r="AB1197" s="76" t="s">
        <v>8361</v>
      </c>
      <c r="AC1197" s="74"/>
      <c r="AD1197" s="76" t="s">
        <v>8362</v>
      </c>
      <c r="AE1197" s="74"/>
      <c r="AF1197" s="76" t="s">
        <v>6124</v>
      </c>
      <c r="AG1197" s="74"/>
      <c r="AH1197" s="76" t="s">
        <v>8363</v>
      </c>
      <c r="AI1197" s="74"/>
      <c r="AJ1197" s="140">
        <v>0</v>
      </c>
      <c r="AK1197" s="140"/>
      <c r="AL1197" s="74"/>
      <c r="AM1197" s="74"/>
    </row>
    <row r="1198" spans="1:39" ht="14.1" customHeight="1">
      <c r="A1198" s="74"/>
      <c r="B1198" s="76" t="s">
        <v>3008</v>
      </c>
      <c r="C1198" s="74"/>
      <c r="D1198" s="76" t="s">
        <v>8369</v>
      </c>
      <c r="E1198" s="74"/>
      <c r="F1198" s="76" t="s">
        <v>8576</v>
      </c>
      <c r="G1198" s="74"/>
      <c r="H1198" s="103">
        <v>4</v>
      </c>
      <c r="I1198" s="74"/>
      <c r="J1198" s="103">
        <v>4</v>
      </c>
      <c r="K1198" s="74"/>
      <c r="L1198" s="76" t="s">
        <v>8359</v>
      </c>
      <c r="M1198" s="74"/>
      <c r="N1198" s="76"/>
      <c r="O1198" s="74"/>
      <c r="P1198" s="103">
        <v>304140</v>
      </c>
      <c r="Q1198" s="74"/>
      <c r="R1198" s="76" t="s">
        <v>9228</v>
      </c>
      <c r="S1198" s="74"/>
      <c r="T1198" s="77">
        <v>46189</v>
      </c>
      <c r="U1198" s="74"/>
      <c r="V1198" s="76" t="s">
        <v>8252</v>
      </c>
      <c r="W1198" s="74"/>
      <c r="X1198" s="103">
        <v>1368630</v>
      </c>
      <c r="Y1198" s="74"/>
      <c r="Z1198" s="103">
        <v>1368630</v>
      </c>
      <c r="AA1198" s="74"/>
      <c r="AB1198" s="76" t="s">
        <v>8361</v>
      </c>
      <c r="AC1198" s="74"/>
      <c r="AD1198" s="76" t="s">
        <v>8362</v>
      </c>
      <c r="AE1198" s="74"/>
      <c r="AF1198" s="76" t="s">
        <v>6124</v>
      </c>
      <c r="AG1198" s="74"/>
      <c r="AH1198" s="76" t="s">
        <v>8363</v>
      </c>
      <c r="AI1198" s="74"/>
      <c r="AJ1198" s="140">
        <v>0</v>
      </c>
      <c r="AK1198" s="140"/>
      <c r="AL1198" s="74"/>
      <c r="AM1198" s="74"/>
    </row>
    <row r="1199" spans="1:39" ht="14.1" customHeight="1">
      <c r="A1199" s="74"/>
      <c r="B1199" s="76" t="s">
        <v>3010</v>
      </c>
      <c r="C1199" s="74"/>
      <c r="D1199" s="76" t="s">
        <v>8369</v>
      </c>
      <c r="E1199" s="74"/>
      <c r="F1199" s="76" t="s">
        <v>9229</v>
      </c>
      <c r="G1199" s="74"/>
      <c r="H1199" s="103">
        <v>2</v>
      </c>
      <c r="I1199" s="74"/>
      <c r="J1199" s="103">
        <v>2</v>
      </c>
      <c r="K1199" s="74"/>
      <c r="L1199" s="76" t="s">
        <v>8359</v>
      </c>
      <c r="M1199" s="74"/>
      <c r="N1199" s="76"/>
      <c r="O1199" s="74"/>
      <c r="P1199" s="103">
        <v>152070</v>
      </c>
      <c r="Q1199" s="74"/>
      <c r="R1199" s="76" t="s">
        <v>9228</v>
      </c>
      <c r="S1199" s="74"/>
      <c r="T1199" s="77">
        <v>46189</v>
      </c>
      <c r="U1199" s="74"/>
      <c r="V1199" s="76" t="s">
        <v>8252</v>
      </c>
      <c r="W1199" s="74"/>
      <c r="X1199" s="103">
        <v>1368630</v>
      </c>
      <c r="Y1199" s="74"/>
      <c r="Z1199" s="103">
        <v>1368630</v>
      </c>
      <c r="AA1199" s="74"/>
      <c r="AB1199" s="76" t="s">
        <v>8361</v>
      </c>
      <c r="AC1199" s="74"/>
      <c r="AD1199" s="76" t="s">
        <v>8362</v>
      </c>
      <c r="AE1199" s="74"/>
      <c r="AF1199" s="76" t="s">
        <v>6124</v>
      </c>
      <c r="AG1199" s="74"/>
      <c r="AH1199" s="76" t="s">
        <v>8363</v>
      </c>
      <c r="AI1199" s="74"/>
      <c r="AJ1199" s="140">
        <v>0</v>
      </c>
      <c r="AK1199" s="140"/>
      <c r="AL1199" s="74"/>
      <c r="AM1199" s="74"/>
    </row>
    <row r="1200" spans="1:39" ht="0.95" customHeight="1">
      <c r="A1200" s="74"/>
      <c r="B1200" s="141"/>
      <c r="C1200" s="141"/>
      <c r="D1200" s="141"/>
      <c r="E1200" s="141"/>
      <c r="F1200" s="141"/>
      <c r="G1200" s="141"/>
      <c r="H1200" s="141"/>
      <c r="I1200" s="141"/>
      <c r="J1200" s="141"/>
      <c r="K1200" s="141"/>
      <c r="L1200" s="141"/>
      <c r="M1200" s="141"/>
      <c r="N1200" s="141"/>
      <c r="O1200" s="141"/>
      <c r="P1200" s="141"/>
      <c r="Q1200" s="141"/>
      <c r="R1200" s="141"/>
      <c r="S1200" s="141"/>
      <c r="T1200" s="141"/>
      <c r="U1200" s="141"/>
      <c r="V1200" s="141"/>
      <c r="W1200" s="141"/>
      <c r="X1200" s="141"/>
      <c r="Y1200" s="141"/>
      <c r="Z1200" s="141"/>
      <c r="AA1200" s="141"/>
      <c r="AB1200" s="141"/>
      <c r="AC1200" s="141"/>
      <c r="AD1200" s="141"/>
      <c r="AE1200" s="141"/>
      <c r="AF1200" s="141"/>
      <c r="AG1200" s="141"/>
      <c r="AH1200" s="141"/>
      <c r="AI1200" s="141"/>
      <c r="AJ1200" s="141"/>
      <c r="AK1200" s="141"/>
      <c r="AL1200" s="141"/>
      <c r="AM1200" s="74"/>
    </row>
    <row r="1201" spans="1:39" ht="12.95" customHeight="1">
      <c r="A1201" s="74"/>
      <c r="B1201" s="142" t="s">
        <v>8411</v>
      </c>
      <c r="C1201" s="142"/>
      <c r="D1201" s="142"/>
      <c r="E1201" s="142"/>
      <c r="F1201" s="142"/>
      <c r="G1201" s="142"/>
      <c r="H1201" s="142"/>
      <c r="I1201" s="142"/>
      <c r="J1201" s="142"/>
      <c r="K1201" s="142"/>
      <c r="L1201" s="142"/>
      <c r="M1201" s="142"/>
      <c r="N1201" s="142"/>
      <c r="O1201" s="142"/>
      <c r="P1201" s="142"/>
      <c r="Q1201" s="142"/>
      <c r="R1201" s="142"/>
      <c r="S1201" s="142"/>
      <c r="T1201" s="142"/>
      <c r="U1201" s="142"/>
      <c r="V1201" s="142"/>
      <c r="W1201" s="142"/>
      <c r="X1201" s="142"/>
      <c r="Y1201" s="142"/>
      <c r="Z1201" s="142"/>
      <c r="AA1201" s="142"/>
      <c r="AB1201" s="142"/>
      <c r="AC1201" s="142"/>
      <c r="AD1201" s="142"/>
      <c r="AE1201" s="142"/>
      <c r="AF1201" s="142"/>
      <c r="AG1201" s="142"/>
      <c r="AH1201" s="142"/>
      <c r="AI1201" s="142"/>
      <c r="AJ1201" s="142"/>
      <c r="AK1201" s="142"/>
      <c r="AL1201" s="142"/>
      <c r="AM1201" s="74"/>
    </row>
    <row r="1202" spans="1:39" ht="12.95" customHeight="1">
      <c r="A1202" s="74"/>
      <c r="B1202" s="142"/>
      <c r="C1202" s="142"/>
      <c r="D1202" s="142"/>
      <c r="E1202" s="142"/>
      <c r="F1202" s="142"/>
      <c r="G1202" s="142"/>
      <c r="H1202" s="142"/>
      <c r="I1202" s="142"/>
      <c r="J1202" s="142"/>
      <c r="K1202" s="142"/>
      <c r="L1202" s="142"/>
      <c r="M1202" s="142"/>
      <c r="N1202" s="142"/>
      <c r="O1202" s="142"/>
      <c r="P1202" s="142"/>
      <c r="Q1202" s="142"/>
      <c r="R1202" s="142"/>
      <c r="S1202" s="142"/>
      <c r="T1202" s="142"/>
      <c r="U1202" s="142"/>
      <c r="V1202" s="142"/>
      <c r="W1202" s="142"/>
      <c r="X1202" s="142"/>
      <c r="Y1202" s="142"/>
      <c r="Z1202" s="142"/>
      <c r="AA1202" s="142"/>
      <c r="AB1202" s="142"/>
      <c r="AC1202" s="142"/>
      <c r="AD1202" s="142"/>
      <c r="AE1202" s="142"/>
      <c r="AF1202" s="142"/>
      <c r="AG1202" s="142"/>
      <c r="AH1202" s="142"/>
      <c r="AI1202" s="142"/>
      <c r="AJ1202" s="142"/>
      <c r="AK1202" s="142"/>
      <c r="AL1202" s="142"/>
      <c r="AM1202" s="74"/>
    </row>
    <row r="1203" spans="1:39" ht="12.95" customHeight="1">
      <c r="A1203" s="74"/>
      <c r="B1203" s="143" t="s">
        <v>8412</v>
      </c>
      <c r="C1203" s="143"/>
      <c r="D1203" s="143"/>
      <c r="E1203" s="143"/>
      <c r="F1203" s="143"/>
      <c r="G1203" s="143"/>
      <c r="H1203" s="143"/>
      <c r="I1203" s="143"/>
      <c r="J1203" s="143"/>
      <c r="K1203" s="143"/>
      <c r="L1203" s="143"/>
      <c r="M1203" s="143"/>
      <c r="N1203" s="143"/>
      <c r="O1203" s="143"/>
      <c r="P1203" s="143"/>
      <c r="Q1203" s="143"/>
      <c r="R1203" s="143"/>
      <c r="S1203" s="143"/>
      <c r="T1203" s="143"/>
      <c r="U1203" s="143"/>
      <c r="V1203" s="143"/>
      <c r="W1203" s="143"/>
      <c r="X1203" s="143"/>
      <c r="Y1203" s="143"/>
      <c r="Z1203" s="143"/>
      <c r="AA1203" s="143"/>
      <c r="AB1203" s="143"/>
      <c r="AC1203" s="143"/>
      <c r="AD1203" s="143"/>
      <c r="AE1203" s="143"/>
      <c r="AF1203" s="143"/>
      <c r="AG1203" s="143"/>
      <c r="AH1203" s="143"/>
      <c r="AI1203" s="143"/>
      <c r="AJ1203" s="143"/>
      <c r="AK1203" s="143"/>
      <c r="AL1203" s="143"/>
      <c r="AM1203" s="74"/>
    </row>
    <row r="1204" spans="1:39" ht="12.95" customHeight="1">
      <c r="A1204" s="74"/>
      <c r="B1204" s="144" t="s">
        <v>9230</v>
      </c>
      <c r="C1204" s="144"/>
      <c r="D1204" s="144"/>
      <c r="E1204" s="144"/>
      <c r="F1204" s="144"/>
      <c r="G1204" s="144"/>
      <c r="H1204" s="144"/>
      <c r="I1204" s="144"/>
      <c r="J1204" s="144"/>
      <c r="K1204" s="144"/>
      <c r="L1204" s="144"/>
      <c r="M1204" s="144"/>
      <c r="N1204" s="144"/>
      <c r="O1204" s="144"/>
      <c r="P1204" s="144"/>
      <c r="Q1204" s="144"/>
      <c r="R1204" s="144"/>
      <c r="S1204" s="144"/>
      <c r="T1204" s="144"/>
      <c r="U1204" s="144"/>
      <c r="V1204" s="144"/>
      <c r="W1204" s="144"/>
      <c r="X1204" s="144"/>
      <c r="Y1204" s="144"/>
      <c r="Z1204" s="144"/>
      <c r="AA1204" s="144"/>
      <c r="AB1204" s="144"/>
      <c r="AC1204" s="144"/>
      <c r="AD1204" s="144"/>
      <c r="AE1204" s="144"/>
      <c r="AF1204" s="144"/>
      <c r="AG1204" s="144"/>
      <c r="AH1204" s="144"/>
      <c r="AI1204" s="144"/>
      <c r="AJ1204" s="144"/>
      <c r="AK1204" s="143" t="s">
        <v>8414</v>
      </c>
      <c r="AL1204" s="143"/>
      <c r="AM1204" s="74"/>
    </row>
    <row r="1205" spans="1:39" ht="17.100000000000001" customHeight="1">
      <c r="A1205" s="74"/>
      <c r="B1205" s="135" t="s">
        <v>8339</v>
      </c>
      <c r="C1205" s="135"/>
      <c r="D1205" s="135"/>
      <c r="E1205" s="135"/>
      <c r="F1205" s="135"/>
      <c r="G1205" s="135"/>
      <c r="H1205" s="135"/>
      <c r="I1205" s="135"/>
      <c r="J1205" s="135"/>
      <c r="K1205" s="135"/>
      <c r="L1205" s="135"/>
      <c r="M1205" s="135"/>
      <c r="N1205" s="135"/>
      <c r="O1205" s="135"/>
      <c r="P1205" s="135"/>
      <c r="Q1205" s="135"/>
      <c r="R1205" s="135"/>
      <c r="S1205" s="135"/>
      <c r="T1205" s="135"/>
      <c r="U1205" s="135"/>
      <c r="V1205" s="135"/>
      <c r="W1205" s="135"/>
      <c r="X1205" s="135"/>
      <c r="Y1205" s="135"/>
      <c r="Z1205" s="135"/>
      <c r="AA1205" s="135"/>
      <c r="AB1205" s="135"/>
      <c r="AC1205" s="135"/>
      <c r="AD1205" s="135"/>
      <c r="AE1205" s="135"/>
      <c r="AF1205" s="135"/>
      <c r="AG1205" s="135"/>
      <c r="AH1205" s="135"/>
      <c r="AI1205" s="135"/>
      <c r="AJ1205" s="135"/>
      <c r="AK1205" s="135"/>
      <c r="AL1205" s="135"/>
      <c r="AM1205" s="74"/>
    </row>
    <row r="1206" spans="1:39" ht="23.1" customHeight="1">
      <c r="A1206" s="74"/>
      <c r="B1206" s="136" t="s">
        <v>8340</v>
      </c>
      <c r="C1206" s="136"/>
      <c r="D1206" s="136"/>
      <c r="E1206" s="136"/>
      <c r="F1206" s="136"/>
      <c r="G1206" s="136"/>
      <c r="H1206" s="136"/>
      <c r="I1206" s="136"/>
      <c r="J1206" s="136"/>
      <c r="K1206" s="136"/>
      <c r="L1206" s="136"/>
      <c r="M1206" s="136"/>
      <c r="N1206" s="136"/>
      <c r="O1206" s="136"/>
      <c r="P1206" s="136"/>
      <c r="Q1206" s="136"/>
      <c r="R1206" s="136"/>
      <c r="S1206" s="136"/>
      <c r="T1206" s="136"/>
      <c r="U1206" s="136"/>
      <c r="V1206" s="136"/>
      <c r="W1206" s="136"/>
      <c r="X1206" s="136"/>
      <c r="Y1206" s="136"/>
      <c r="Z1206" s="136"/>
      <c r="AA1206" s="136"/>
      <c r="AB1206" s="136"/>
      <c r="AC1206" s="136"/>
      <c r="AD1206" s="136"/>
      <c r="AE1206" s="136"/>
      <c r="AF1206" s="136"/>
      <c r="AG1206" s="136"/>
      <c r="AH1206" s="136"/>
      <c r="AI1206" s="136"/>
      <c r="AJ1206" s="136"/>
      <c r="AK1206" s="136"/>
      <c r="AL1206" s="136"/>
      <c r="AM1206" s="74"/>
    </row>
    <row r="1207" spans="1:39" ht="15.95" customHeight="1">
      <c r="A1207" s="74"/>
      <c r="B1207" s="137" t="s">
        <v>8341</v>
      </c>
      <c r="C1207" s="137"/>
      <c r="D1207" s="137"/>
      <c r="E1207" s="137"/>
      <c r="F1207" s="137"/>
      <c r="G1207" s="137"/>
      <c r="H1207" s="137"/>
      <c r="I1207" s="137"/>
      <c r="J1207" s="137"/>
      <c r="K1207" s="137"/>
      <c r="L1207" s="137"/>
      <c r="M1207" s="137"/>
      <c r="N1207" s="137"/>
      <c r="O1207" s="137"/>
      <c r="P1207" s="137"/>
      <c r="Q1207" s="137"/>
      <c r="R1207" s="137"/>
      <c r="S1207" s="137"/>
      <c r="T1207" s="137"/>
      <c r="U1207" s="137"/>
      <c r="V1207" s="137"/>
      <c r="W1207" s="137"/>
      <c r="X1207" s="137"/>
      <c r="Y1207" s="137"/>
      <c r="Z1207" s="137"/>
      <c r="AA1207" s="137"/>
      <c r="AB1207" s="137"/>
      <c r="AC1207" s="137"/>
      <c r="AD1207" s="137"/>
      <c r="AE1207" s="137"/>
      <c r="AF1207" s="137"/>
      <c r="AG1207" s="137"/>
      <c r="AH1207" s="137"/>
      <c r="AI1207" s="137"/>
      <c r="AJ1207" s="137"/>
      <c r="AK1207" s="137"/>
      <c r="AL1207" s="137"/>
      <c r="AM1207" s="74"/>
    </row>
    <row r="1208" spans="1:39" ht="12" customHeight="1">
      <c r="A1208" s="74"/>
      <c r="B1208" s="138" t="s">
        <v>8342</v>
      </c>
      <c r="C1208" s="138"/>
      <c r="D1208" s="138"/>
      <c r="E1208" s="138"/>
      <c r="F1208" s="138"/>
      <c r="G1208" s="138"/>
      <c r="H1208" s="138"/>
      <c r="I1208" s="138"/>
      <c r="J1208" s="138"/>
      <c r="K1208" s="138"/>
      <c r="L1208" s="138"/>
      <c r="M1208" s="138"/>
      <c r="N1208" s="138"/>
      <c r="O1208" s="138"/>
      <c r="P1208" s="138"/>
      <c r="Q1208" s="138"/>
      <c r="R1208" s="138"/>
      <c r="S1208" s="138"/>
      <c r="T1208" s="138"/>
      <c r="U1208" s="138"/>
      <c r="V1208" s="138"/>
      <c r="W1208" s="138"/>
      <c r="X1208" s="138"/>
      <c r="Y1208" s="138"/>
      <c r="Z1208" s="138"/>
      <c r="AA1208" s="138"/>
      <c r="AB1208" s="138"/>
      <c r="AC1208" s="138"/>
      <c r="AD1208" s="138"/>
      <c r="AE1208" s="138"/>
      <c r="AF1208" s="138"/>
      <c r="AG1208" s="138"/>
      <c r="AH1208" s="138"/>
      <c r="AI1208" s="138"/>
      <c r="AJ1208" s="138"/>
      <c r="AK1208" s="138"/>
      <c r="AL1208" s="138"/>
      <c r="AM1208" s="74"/>
    </row>
    <row r="1209" spans="1:39" ht="44.1" customHeight="1">
      <c r="A1209" s="74"/>
      <c r="B1209" s="75" t="s">
        <v>8343</v>
      </c>
      <c r="C1209" s="74"/>
      <c r="D1209" s="75" t="s">
        <v>8344</v>
      </c>
      <c r="E1209" s="74"/>
      <c r="F1209" s="75" t="s">
        <v>8345</v>
      </c>
      <c r="G1209" s="74"/>
      <c r="H1209" s="104" t="s">
        <v>6103</v>
      </c>
      <c r="I1209" s="74"/>
      <c r="J1209" s="104" t="s">
        <v>8346</v>
      </c>
      <c r="K1209" s="74"/>
      <c r="L1209" s="75" t="s">
        <v>8347</v>
      </c>
      <c r="M1209" s="74"/>
      <c r="N1209" s="75" t="s">
        <v>8348</v>
      </c>
      <c r="O1209" s="74"/>
      <c r="P1209" s="104" t="s">
        <v>8349</v>
      </c>
      <c r="Q1209" s="74"/>
      <c r="R1209" s="75" t="s">
        <v>8350</v>
      </c>
      <c r="S1209" s="74"/>
      <c r="T1209" s="75" t="s">
        <v>6100</v>
      </c>
      <c r="U1209" s="74"/>
      <c r="V1209" s="75" t="s">
        <v>8007</v>
      </c>
      <c r="W1209" s="74"/>
      <c r="X1209" s="104" t="s">
        <v>8351</v>
      </c>
      <c r="Y1209" s="74"/>
      <c r="Z1209" s="104" t="s">
        <v>8008</v>
      </c>
      <c r="AA1209" s="74"/>
      <c r="AB1209" s="75" t="s">
        <v>8352</v>
      </c>
      <c r="AC1209" s="74"/>
      <c r="AD1209" s="75" t="s">
        <v>8353</v>
      </c>
      <c r="AE1209" s="74"/>
      <c r="AF1209" s="75" t="s">
        <v>8354</v>
      </c>
      <c r="AG1209" s="74"/>
      <c r="AH1209" s="75" t="s">
        <v>8355</v>
      </c>
      <c r="AI1209" s="74"/>
      <c r="AJ1209" s="139" t="s">
        <v>8356</v>
      </c>
      <c r="AK1209" s="139"/>
      <c r="AL1209" s="74"/>
      <c r="AM1209" s="74"/>
    </row>
    <row r="1210" spans="1:39" ht="14.1" customHeight="1">
      <c r="A1210" s="74"/>
      <c r="B1210" s="76" t="s">
        <v>3020</v>
      </c>
      <c r="C1210" s="74"/>
      <c r="D1210" s="76" t="s">
        <v>8369</v>
      </c>
      <c r="E1210" s="74"/>
      <c r="F1210" s="76" t="s">
        <v>8373</v>
      </c>
      <c r="G1210" s="74"/>
      <c r="H1210" s="103">
        <v>4</v>
      </c>
      <c r="I1210" s="74"/>
      <c r="J1210" s="103">
        <v>4</v>
      </c>
      <c r="K1210" s="74"/>
      <c r="L1210" s="76" t="s">
        <v>8359</v>
      </c>
      <c r="M1210" s="74"/>
      <c r="N1210" s="76"/>
      <c r="O1210" s="74"/>
      <c r="P1210" s="103">
        <v>304140</v>
      </c>
      <c r="Q1210" s="74"/>
      <c r="R1210" s="76" t="s">
        <v>9228</v>
      </c>
      <c r="S1210" s="74"/>
      <c r="T1210" s="77">
        <v>46189</v>
      </c>
      <c r="U1210" s="74"/>
      <c r="V1210" s="76" t="s">
        <v>8252</v>
      </c>
      <c r="W1210" s="74"/>
      <c r="X1210" s="103">
        <v>1368630</v>
      </c>
      <c r="Y1210" s="74"/>
      <c r="Z1210" s="103">
        <v>1368630</v>
      </c>
      <c r="AA1210" s="74"/>
      <c r="AB1210" s="76" t="s">
        <v>8361</v>
      </c>
      <c r="AC1210" s="74"/>
      <c r="AD1210" s="76" t="s">
        <v>8362</v>
      </c>
      <c r="AE1210" s="74"/>
      <c r="AF1210" s="76" t="s">
        <v>6124</v>
      </c>
      <c r="AG1210" s="74"/>
      <c r="AH1210" s="76" t="s">
        <v>8363</v>
      </c>
      <c r="AI1210" s="74"/>
      <c r="AJ1210" s="140">
        <v>0</v>
      </c>
      <c r="AK1210" s="140"/>
      <c r="AL1210" s="74"/>
      <c r="AM1210" s="74"/>
    </row>
    <row r="1211" spans="1:39" ht="14.1" customHeight="1">
      <c r="A1211" s="74"/>
      <c r="B1211" s="76" t="s">
        <v>3062</v>
      </c>
      <c r="C1211" s="74"/>
      <c r="D1211" s="76" t="s">
        <v>8369</v>
      </c>
      <c r="E1211" s="74"/>
      <c r="F1211" s="76" t="s">
        <v>9231</v>
      </c>
      <c r="G1211" s="74"/>
      <c r="H1211" s="103">
        <v>4</v>
      </c>
      <c r="I1211" s="74"/>
      <c r="J1211" s="103">
        <v>4</v>
      </c>
      <c r="K1211" s="74"/>
      <c r="L1211" s="76" t="s">
        <v>8359</v>
      </c>
      <c r="M1211" s="74"/>
      <c r="N1211" s="76"/>
      <c r="O1211" s="74"/>
      <c r="P1211" s="103">
        <v>304140</v>
      </c>
      <c r="Q1211" s="74"/>
      <c r="R1211" s="76" t="s">
        <v>9228</v>
      </c>
      <c r="S1211" s="74"/>
      <c r="T1211" s="77">
        <v>46189</v>
      </c>
      <c r="U1211" s="74"/>
      <c r="V1211" s="76" t="s">
        <v>8252</v>
      </c>
      <c r="W1211" s="74"/>
      <c r="X1211" s="103">
        <v>1368630</v>
      </c>
      <c r="Y1211" s="74"/>
      <c r="Z1211" s="103">
        <v>1368630</v>
      </c>
      <c r="AA1211" s="74"/>
      <c r="AB1211" s="76" t="s">
        <v>8361</v>
      </c>
      <c r="AC1211" s="74"/>
      <c r="AD1211" s="76" t="s">
        <v>8362</v>
      </c>
      <c r="AE1211" s="74"/>
      <c r="AF1211" s="76" t="s">
        <v>6124</v>
      </c>
      <c r="AG1211" s="74"/>
      <c r="AH1211" s="76" t="s">
        <v>8363</v>
      </c>
      <c r="AI1211" s="74"/>
      <c r="AJ1211" s="140">
        <v>0</v>
      </c>
      <c r="AK1211" s="140"/>
      <c r="AL1211" s="74"/>
      <c r="AM1211" s="74"/>
    </row>
    <row r="1212" spans="1:39" ht="14.1" customHeight="1">
      <c r="A1212" s="74"/>
      <c r="B1212" s="76" t="s">
        <v>1725</v>
      </c>
      <c r="C1212" s="74"/>
      <c r="D1212" s="76" t="s">
        <v>8364</v>
      </c>
      <c r="E1212" s="74"/>
      <c r="F1212" s="76" t="s">
        <v>8432</v>
      </c>
      <c r="G1212" s="74"/>
      <c r="H1212" s="103">
        <v>6</v>
      </c>
      <c r="I1212" s="74"/>
      <c r="J1212" s="103">
        <v>6</v>
      </c>
      <c r="K1212" s="74"/>
      <c r="L1212" s="76" t="s">
        <v>8359</v>
      </c>
      <c r="M1212" s="74"/>
      <c r="N1212" s="76" t="s">
        <v>8366</v>
      </c>
      <c r="O1212" s="74"/>
      <c r="P1212" s="103">
        <v>553890</v>
      </c>
      <c r="Q1212" s="74"/>
      <c r="R1212" s="76" t="s">
        <v>8367</v>
      </c>
      <c r="S1212" s="74"/>
      <c r="T1212" s="77">
        <v>46192</v>
      </c>
      <c r="U1212" s="74"/>
      <c r="V1212" s="76" t="s">
        <v>8325</v>
      </c>
      <c r="W1212" s="74"/>
      <c r="X1212" s="103">
        <v>2215560</v>
      </c>
      <c r="Y1212" s="74"/>
      <c r="Z1212" s="103">
        <v>2215560</v>
      </c>
      <c r="AA1212" s="74"/>
      <c r="AB1212" s="76" t="s">
        <v>8361</v>
      </c>
      <c r="AC1212" s="74"/>
      <c r="AD1212" s="76" t="s">
        <v>8362</v>
      </c>
      <c r="AE1212" s="74"/>
      <c r="AF1212" s="76" t="s">
        <v>6188</v>
      </c>
      <c r="AG1212" s="74"/>
      <c r="AH1212" s="76" t="s">
        <v>8363</v>
      </c>
      <c r="AI1212" s="74"/>
      <c r="AJ1212" s="140">
        <v>0</v>
      </c>
      <c r="AK1212" s="140"/>
      <c r="AL1212" s="74"/>
      <c r="AM1212" s="74"/>
    </row>
    <row r="1213" spans="1:39" ht="14.1" customHeight="1">
      <c r="A1213" s="74"/>
      <c r="B1213" s="76" t="s">
        <v>1946</v>
      </c>
      <c r="C1213" s="74"/>
      <c r="D1213" s="76" t="s">
        <v>8364</v>
      </c>
      <c r="E1213" s="74"/>
      <c r="F1213" s="76" t="s">
        <v>8454</v>
      </c>
      <c r="G1213" s="74"/>
      <c r="H1213" s="103">
        <v>6</v>
      </c>
      <c r="I1213" s="74"/>
      <c r="J1213" s="103">
        <v>6</v>
      </c>
      <c r="K1213" s="74"/>
      <c r="L1213" s="76" t="s">
        <v>8359</v>
      </c>
      <c r="M1213" s="74"/>
      <c r="N1213" s="76" t="s">
        <v>8366</v>
      </c>
      <c r="O1213" s="74"/>
      <c r="P1213" s="103">
        <v>553890</v>
      </c>
      <c r="Q1213" s="74"/>
      <c r="R1213" s="76" t="s">
        <v>8367</v>
      </c>
      <c r="S1213" s="74"/>
      <c r="T1213" s="77">
        <v>46192</v>
      </c>
      <c r="U1213" s="74"/>
      <c r="V1213" s="76" t="s">
        <v>8325</v>
      </c>
      <c r="W1213" s="74"/>
      <c r="X1213" s="103">
        <v>2215560</v>
      </c>
      <c r="Y1213" s="74"/>
      <c r="Z1213" s="103">
        <v>2215560</v>
      </c>
      <c r="AA1213" s="74"/>
      <c r="AB1213" s="76" t="s">
        <v>8361</v>
      </c>
      <c r="AC1213" s="74"/>
      <c r="AD1213" s="76" t="s">
        <v>8362</v>
      </c>
      <c r="AE1213" s="74"/>
      <c r="AF1213" s="76" t="s">
        <v>6188</v>
      </c>
      <c r="AG1213" s="74"/>
      <c r="AH1213" s="76" t="s">
        <v>8363</v>
      </c>
      <c r="AI1213" s="74"/>
      <c r="AJ1213" s="140">
        <v>0</v>
      </c>
      <c r="AK1213" s="140"/>
      <c r="AL1213" s="74"/>
      <c r="AM1213" s="74"/>
    </row>
    <row r="1214" spans="1:39" ht="14.1" customHeight="1">
      <c r="A1214" s="74"/>
      <c r="B1214" s="76" t="s">
        <v>1021</v>
      </c>
      <c r="C1214" s="74"/>
      <c r="D1214" s="76" t="s">
        <v>8364</v>
      </c>
      <c r="E1214" s="74"/>
      <c r="F1214" s="76" t="s">
        <v>9232</v>
      </c>
      <c r="G1214" s="74"/>
      <c r="H1214" s="103">
        <v>2</v>
      </c>
      <c r="I1214" s="74"/>
      <c r="J1214" s="103">
        <v>2</v>
      </c>
      <c r="K1214" s="74"/>
      <c r="L1214" s="76" t="s">
        <v>8359</v>
      </c>
      <c r="M1214" s="74"/>
      <c r="N1214" s="76" t="s">
        <v>8392</v>
      </c>
      <c r="O1214" s="74"/>
      <c r="P1214" s="103">
        <v>343545</v>
      </c>
      <c r="Q1214" s="74"/>
      <c r="R1214" s="76" t="s">
        <v>9233</v>
      </c>
      <c r="S1214" s="74"/>
      <c r="T1214" s="77">
        <v>46189</v>
      </c>
      <c r="U1214" s="74"/>
      <c r="V1214" s="76" t="s">
        <v>8104</v>
      </c>
      <c r="W1214" s="74"/>
      <c r="X1214" s="103">
        <v>687090</v>
      </c>
      <c r="Y1214" s="74"/>
      <c r="Z1214" s="103">
        <v>687090</v>
      </c>
      <c r="AA1214" s="74"/>
      <c r="AB1214" s="76" t="s">
        <v>8361</v>
      </c>
      <c r="AC1214" s="74"/>
      <c r="AD1214" s="76" t="s">
        <v>8362</v>
      </c>
      <c r="AE1214" s="74"/>
      <c r="AF1214" s="76" t="s">
        <v>6128</v>
      </c>
      <c r="AG1214" s="74"/>
      <c r="AH1214" s="76" t="s">
        <v>8363</v>
      </c>
      <c r="AI1214" s="74"/>
      <c r="AJ1214" s="140">
        <v>0</v>
      </c>
      <c r="AK1214" s="140"/>
      <c r="AL1214" s="74"/>
      <c r="AM1214" s="74"/>
    </row>
    <row r="1215" spans="1:39" ht="14.1" customHeight="1">
      <c r="A1215" s="74"/>
      <c r="B1215" s="76" t="s">
        <v>1026</v>
      </c>
      <c r="C1215" s="74"/>
      <c r="D1215" s="76" t="s">
        <v>8364</v>
      </c>
      <c r="E1215" s="74"/>
      <c r="F1215" s="76" t="s">
        <v>8514</v>
      </c>
      <c r="G1215" s="74"/>
      <c r="H1215" s="103">
        <v>2</v>
      </c>
      <c r="I1215" s="74"/>
      <c r="J1215" s="103">
        <v>2</v>
      </c>
      <c r="K1215" s="74"/>
      <c r="L1215" s="76" t="s">
        <v>8359</v>
      </c>
      <c r="M1215" s="74"/>
      <c r="N1215" s="76" t="s">
        <v>8392</v>
      </c>
      <c r="O1215" s="74"/>
      <c r="P1215" s="103">
        <v>343545</v>
      </c>
      <c r="Q1215" s="74"/>
      <c r="R1215" s="76" t="s">
        <v>9233</v>
      </c>
      <c r="S1215" s="74"/>
      <c r="T1215" s="77">
        <v>46189</v>
      </c>
      <c r="U1215" s="74"/>
      <c r="V1215" s="76" t="s">
        <v>8104</v>
      </c>
      <c r="W1215" s="74"/>
      <c r="X1215" s="103">
        <v>687090</v>
      </c>
      <c r="Y1215" s="74"/>
      <c r="Z1215" s="103">
        <v>687090</v>
      </c>
      <c r="AA1215" s="74"/>
      <c r="AB1215" s="76" t="s">
        <v>8361</v>
      </c>
      <c r="AC1215" s="74"/>
      <c r="AD1215" s="76" t="s">
        <v>8362</v>
      </c>
      <c r="AE1215" s="74"/>
      <c r="AF1215" s="76" t="s">
        <v>6128</v>
      </c>
      <c r="AG1215" s="74"/>
      <c r="AH1215" s="76" t="s">
        <v>8363</v>
      </c>
      <c r="AI1215" s="74"/>
      <c r="AJ1215" s="140">
        <v>0</v>
      </c>
      <c r="AK1215" s="140"/>
      <c r="AL1215" s="74"/>
      <c r="AM1215" s="74"/>
    </row>
    <row r="1216" spans="1:39" ht="14.1" customHeight="1">
      <c r="A1216" s="74"/>
      <c r="B1216" s="76" t="s">
        <v>2959</v>
      </c>
      <c r="C1216" s="74"/>
      <c r="D1216" s="76" t="s">
        <v>8364</v>
      </c>
      <c r="E1216" s="74"/>
      <c r="F1216" s="76" t="s">
        <v>9234</v>
      </c>
      <c r="G1216" s="74"/>
      <c r="H1216" s="103">
        <v>2</v>
      </c>
      <c r="I1216" s="74"/>
      <c r="J1216" s="103">
        <v>2</v>
      </c>
      <c r="K1216" s="74"/>
      <c r="L1216" s="76" t="s">
        <v>8359</v>
      </c>
      <c r="M1216" s="74"/>
      <c r="N1216" s="76"/>
      <c r="O1216" s="74"/>
      <c r="P1216" s="103">
        <v>477855</v>
      </c>
      <c r="Q1216" s="74"/>
      <c r="R1216" s="76" t="s">
        <v>9235</v>
      </c>
      <c r="S1216" s="74"/>
      <c r="T1216" s="77">
        <v>46191</v>
      </c>
      <c r="U1216" s="74"/>
      <c r="V1216" s="76" t="s">
        <v>8256</v>
      </c>
      <c r="W1216" s="74"/>
      <c r="X1216" s="103">
        <v>477855</v>
      </c>
      <c r="Y1216" s="74"/>
      <c r="Z1216" s="103">
        <v>477855</v>
      </c>
      <c r="AA1216" s="74"/>
      <c r="AB1216" s="76" t="s">
        <v>8361</v>
      </c>
      <c r="AC1216" s="74"/>
      <c r="AD1216" s="76" t="s">
        <v>8362</v>
      </c>
      <c r="AE1216" s="74"/>
      <c r="AF1216" s="76" t="s">
        <v>6196</v>
      </c>
      <c r="AG1216" s="74"/>
      <c r="AH1216" s="76" t="s">
        <v>8363</v>
      </c>
      <c r="AI1216" s="74"/>
      <c r="AJ1216" s="140">
        <v>0</v>
      </c>
      <c r="AK1216" s="140"/>
      <c r="AL1216" s="74"/>
      <c r="AM1216" s="74"/>
    </row>
    <row r="1217" spans="1:39" ht="23.1" customHeight="1">
      <c r="A1217" s="74"/>
      <c r="B1217" s="76" t="s">
        <v>765</v>
      </c>
      <c r="C1217" s="74"/>
      <c r="D1217" s="76" t="s">
        <v>8387</v>
      </c>
      <c r="E1217" s="74"/>
      <c r="F1217" s="76" t="s">
        <v>8604</v>
      </c>
      <c r="G1217" s="74"/>
      <c r="H1217" s="103">
        <v>2</v>
      </c>
      <c r="I1217" s="74"/>
      <c r="J1217" s="103">
        <v>2</v>
      </c>
      <c r="K1217" s="74"/>
      <c r="L1217" s="76" t="s">
        <v>147</v>
      </c>
      <c r="M1217" s="74"/>
      <c r="N1217" s="76"/>
      <c r="O1217" s="74"/>
      <c r="P1217" s="103">
        <v>528175</v>
      </c>
      <c r="Q1217" s="74"/>
      <c r="R1217" s="76" t="s">
        <v>9236</v>
      </c>
      <c r="S1217" s="74"/>
      <c r="T1217" s="77">
        <v>46190</v>
      </c>
      <c r="U1217" s="74"/>
      <c r="V1217" s="76" t="s">
        <v>9237</v>
      </c>
      <c r="W1217" s="74"/>
      <c r="X1217" s="103">
        <v>528175</v>
      </c>
      <c r="Y1217" s="74"/>
      <c r="Z1217" s="103">
        <v>528175</v>
      </c>
      <c r="AA1217" s="74"/>
      <c r="AB1217" s="76" t="s">
        <v>8361</v>
      </c>
      <c r="AC1217" s="74"/>
      <c r="AD1217" s="76" t="s">
        <v>8362</v>
      </c>
      <c r="AE1217" s="74"/>
      <c r="AF1217" s="76" t="s">
        <v>6124</v>
      </c>
      <c r="AG1217" s="74"/>
      <c r="AH1217" s="76" t="s">
        <v>8363</v>
      </c>
      <c r="AI1217" s="74"/>
      <c r="AJ1217" s="140">
        <v>0</v>
      </c>
      <c r="AK1217" s="140"/>
      <c r="AL1217" s="74"/>
      <c r="AM1217" s="74"/>
    </row>
    <row r="1218" spans="1:39" ht="14.1" customHeight="1">
      <c r="A1218" s="74"/>
      <c r="B1218" s="76" t="s">
        <v>1946</v>
      </c>
      <c r="C1218" s="74"/>
      <c r="D1218" s="76" t="s">
        <v>8364</v>
      </c>
      <c r="E1218" s="74"/>
      <c r="F1218" s="76" t="s">
        <v>8454</v>
      </c>
      <c r="G1218" s="74"/>
      <c r="H1218" s="103">
        <v>4</v>
      </c>
      <c r="I1218" s="74"/>
      <c r="J1218" s="103">
        <v>4</v>
      </c>
      <c r="K1218" s="74"/>
      <c r="L1218" s="76" t="s">
        <v>8359</v>
      </c>
      <c r="M1218" s="74"/>
      <c r="N1218" s="76"/>
      <c r="O1218" s="74"/>
      <c r="P1218" s="103">
        <v>369260</v>
      </c>
      <c r="Q1218" s="74"/>
      <c r="R1218" s="76" t="s">
        <v>9238</v>
      </c>
      <c r="S1218" s="74"/>
      <c r="T1218" s="77">
        <v>46190</v>
      </c>
      <c r="U1218" s="74"/>
      <c r="V1218" s="76" t="s">
        <v>8257</v>
      </c>
      <c r="W1218" s="74"/>
      <c r="X1218" s="103">
        <v>369260</v>
      </c>
      <c r="Y1218" s="74"/>
      <c r="Z1218" s="103">
        <v>369260</v>
      </c>
      <c r="AA1218" s="74"/>
      <c r="AB1218" s="76" t="s">
        <v>8361</v>
      </c>
      <c r="AC1218" s="74"/>
      <c r="AD1218" s="76" t="s">
        <v>8362</v>
      </c>
      <c r="AE1218" s="74"/>
      <c r="AF1218" s="76" t="s">
        <v>6196</v>
      </c>
      <c r="AG1218" s="74"/>
      <c r="AH1218" s="76" t="s">
        <v>8363</v>
      </c>
      <c r="AI1218" s="74"/>
      <c r="AJ1218" s="140">
        <v>0</v>
      </c>
      <c r="AK1218" s="140"/>
      <c r="AL1218" s="74"/>
      <c r="AM1218" s="74"/>
    </row>
    <row r="1219" spans="1:39" ht="23.1" customHeight="1">
      <c r="A1219" s="74"/>
      <c r="B1219" s="76" t="s">
        <v>726</v>
      </c>
      <c r="C1219" s="74"/>
      <c r="D1219" s="76" t="s">
        <v>8387</v>
      </c>
      <c r="E1219" s="74"/>
      <c r="F1219" s="76" t="s">
        <v>8388</v>
      </c>
      <c r="G1219" s="74"/>
      <c r="H1219" s="103">
        <v>1</v>
      </c>
      <c r="I1219" s="74"/>
      <c r="J1219" s="103">
        <v>4</v>
      </c>
      <c r="K1219" s="74"/>
      <c r="L1219" s="76" t="s">
        <v>22</v>
      </c>
      <c r="M1219" s="74"/>
      <c r="N1219" s="76"/>
      <c r="O1219" s="74"/>
      <c r="P1219" s="103">
        <v>283790</v>
      </c>
      <c r="Q1219" s="74"/>
      <c r="R1219" s="76" t="s">
        <v>9239</v>
      </c>
      <c r="S1219" s="74"/>
      <c r="T1219" s="77">
        <v>46186</v>
      </c>
      <c r="U1219" s="74"/>
      <c r="V1219" s="76" t="s">
        <v>8087</v>
      </c>
      <c r="W1219" s="74"/>
      <c r="X1219" s="103">
        <v>283790</v>
      </c>
      <c r="Y1219" s="74"/>
      <c r="Z1219" s="103">
        <v>283790</v>
      </c>
      <c r="AA1219" s="74"/>
      <c r="AB1219" s="76" t="s">
        <v>8361</v>
      </c>
      <c r="AC1219" s="74"/>
      <c r="AD1219" s="76" t="s">
        <v>8362</v>
      </c>
      <c r="AE1219" s="74"/>
      <c r="AF1219" s="76" t="s">
        <v>6143</v>
      </c>
      <c r="AG1219" s="74"/>
      <c r="AH1219" s="76" t="s">
        <v>8363</v>
      </c>
      <c r="AI1219" s="74"/>
      <c r="AJ1219" s="140">
        <v>0</v>
      </c>
      <c r="AK1219" s="140"/>
      <c r="AL1219" s="74"/>
      <c r="AM1219" s="74"/>
    </row>
    <row r="1220" spans="1:39" ht="14.1" customHeight="1">
      <c r="A1220" s="74"/>
      <c r="B1220" s="76" t="s">
        <v>1725</v>
      </c>
      <c r="C1220" s="74"/>
      <c r="D1220" s="76" t="s">
        <v>8364</v>
      </c>
      <c r="E1220" s="74"/>
      <c r="F1220" s="76" t="s">
        <v>8432</v>
      </c>
      <c r="G1220" s="74"/>
      <c r="H1220" s="103">
        <v>12</v>
      </c>
      <c r="I1220" s="74"/>
      <c r="J1220" s="103">
        <v>12</v>
      </c>
      <c r="K1220" s="74"/>
      <c r="L1220" s="76" t="s">
        <v>8359</v>
      </c>
      <c r="M1220" s="74"/>
      <c r="N1220" s="76" t="s">
        <v>8366</v>
      </c>
      <c r="O1220" s="74"/>
      <c r="P1220" s="103">
        <v>1107780</v>
      </c>
      <c r="Q1220" s="74"/>
      <c r="R1220" s="76" t="s">
        <v>9030</v>
      </c>
      <c r="S1220" s="74"/>
      <c r="T1220" s="77">
        <v>46193</v>
      </c>
      <c r="U1220" s="74"/>
      <c r="V1220" s="76" t="s">
        <v>8288</v>
      </c>
      <c r="W1220" s="74"/>
      <c r="X1220" s="103">
        <v>8862240</v>
      </c>
      <c r="Y1220" s="74"/>
      <c r="Z1220" s="103">
        <v>8862240</v>
      </c>
      <c r="AA1220" s="74"/>
      <c r="AB1220" s="76" t="s">
        <v>8361</v>
      </c>
      <c r="AC1220" s="74"/>
      <c r="AD1220" s="76" t="s">
        <v>8362</v>
      </c>
      <c r="AE1220" s="74"/>
      <c r="AF1220" s="76" t="s">
        <v>6188</v>
      </c>
      <c r="AG1220" s="74"/>
      <c r="AH1220" s="76" t="s">
        <v>8363</v>
      </c>
      <c r="AI1220" s="74"/>
      <c r="AJ1220" s="140">
        <v>0</v>
      </c>
      <c r="AK1220" s="140"/>
      <c r="AL1220" s="74"/>
      <c r="AM1220" s="74"/>
    </row>
    <row r="1221" spans="1:39" ht="14.1" customHeight="1">
      <c r="A1221" s="74"/>
      <c r="B1221" s="76" t="s">
        <v>1741</v>
      </c>
      <c r="C1221" s="74"/>
      <c r="D1221" s="76" t="s">
        <v>8364</v>
      </c>
      <c r="E1221" s="74"/>
      <c r="F1221" s="76" t="s">
        <v>8560</v>
      </c>
      <c r="G1221" s="74"/>
      <c r="H1221" s="103">
        <v>12</v>
      </c>
      <c r="I1221" s="74"/>
      <c r="J1221" s="103">
        <v>12</v>
      </c>
      <c r="K1221" s="74"/>
      <c r="L1221" s="76" t="s">
        <v>8359</v>
      </c>
      <c r="M1221" s="74"/>
      <c r="N1221" s="76" t="s">
        <v>8366</v>
      </c>
      <c r="O1221" s="74"/>
      <c r="P1221" s="103">
        <v>1107780</v>
      </c>
      <c r="Q1221" s="74"/>
      <c r="R1221" s="76" t="s">
        <v>9030</v>
      </c>
      <c r="S1221" s="74"/>
      <c r="T1221" s="77">
        <v>46193</v>
      </c>
      <c r="U1221" s="74"/>
      <c r="V1221" s="76" t="s">
        <v>8288</v>
      </c>
      <c r="W1221" s="74"/>
      <c r="X1221" s="103">
        <v>8862240</v>
      </c>
      <c r="Y1221" s="74"/>
      <c r="Z1221" s="103">
        <v>8862240</v>
      </c>
      <c r="AA1221" s="74"/>
      <c r="AB1221" s="76" t="s">
        <v>8361</v>
      </c>
      <c r="AC1221" s="74"/>
      <c r="AD1221" s="76" t="s">
        <v>8362</v>
      </c>
      <c r="AE1221" s="74"/>
      <c r="AF1221" s="76" t="s">
        <v>6188</v>
      </c>
      <c r="AG1221" s="74"/>
      <c r="AH1221" s="76" t="s">
        <v>8363</v>
      </c>
      <c r="AI1221" s="74"/>
      <c r="AJ1221" s="140">
        <v>0</v>
      </c>
      <c r="AK1221" s="140"/>
      <c r="AL1221" s="74"/>
      <c r="AM1221" s="74"/>
    </row>
    <row r="1222" spans="1:39" ht="14.1" customHeight="1">
      <c r="A1222" s="74"/>
      <c r="B1222" s="76" t="s">
        <v>1751</v>
      </c>
      <c r="C1222" s="74"/>
      <c r="D1222" s="76" t="s">
        <v>8364</v>
      </c>
      <c r="E1222" s="74"/>
      <c r="F1222" s="76" t="s">
        <v>8473</v>
      </c>
      <c r="G1222" s="74"/>
      <c r="H1222" s="103">
        <v>12</v>
      </c>
      <c r="I1222" s="74"/>
      <c r="J1222" s="103">
        <v>12</v>
      </c>
      <c r="K1222" s="74"/>
      <c r="L1222" s="76" t="s">
        <v>8359</v>
      </c>
      <c r="M1222" s="74"/>
      <c r="N1222" s="76" t="s">
        <v>8366</v>
      </c>
      <c r="O1222" s="74"/>
      <c r="P1222" s="103">
        <v>1107780</v>
      </c>
      <c r="Q1222" s="74"/>
      <c r="R1222" s="76" t="s">
        <v>9030</v>
      </c>
      <c r="S1222" s="74"/>
      <c r="T1222" s="77">
        <v>46193</v>
      </c>
      <c r="U1222" s="74"/>
      <c r="V1222" s="76" t="s">
        <v>8288</v>
      </c>
      <c r="W1222" s="74"/>
      <c r="X1222" s="103">
        <v>8862240</v>
      </c>
      <c r="Y1222" s="74"/>
      <c r="Z1222" s="103">
        <v>8862240</v>
      </c>
      <c r="AA1222" s="74"/>
      <c r="AB1222" s="76" t="s">
        <v>8361</v>
      </c>
      <c r="AC1222" s="74"/>
      <c r="AD1222" s="76" t="s">
        <v>8362</v>
      </c>
      <c r="AE1222" s="74"/>
      <c r="AF1222" s="76" t="s">
        <v>6188</v>
      </c>
      <c r="AG1222" s="74"/>
      <c r="AH1222" s="76" t="s">
        <v>8363</v>
      </c>
      <c r="AI1222" s="74"/>
      <c r="AJ1222" s="140">
        <v>0</v>
      </c>
      <c r="AK1222" s="140"/>
      <c r="AL1222" s="74"/>
      <c r="AM1222" s="74"/>
    </row>
    <row r="1223" spans="1:39" ht="14.1" customHeight="1">
      <c r="A1223" s="74"/>
      <c r="B1223" s="76" t="s">
        <v>1942</v>
      </c>
      <c r="C1223" s="74"/>
      <c r="D1223" s="76" t="s">
        <v>8364</v>
      </c>
      <c r="E1223" s="74"/>
      <c r="F1223" s="76" t="s">
        <v>8451</v>
      </c>
      <c r="G1223" s="74"/>
      <c r="H1223" s="103">
        <v>12</v>
      </c>
      <c r="I1223" s="74"/>
      <c r="J1223" s="103">
        <v>12</v>
      </c>
      <c r="K1223" s="74"/>
      <c r="L1223" s="76" t="s">
        <v>8359</v>
      </c>
      <c r="M1223" s="74"/>
      <c r="N1223" s="76" t="s">
        <v>8366</v>
      </c>
      <c r="O1223" s="74"/>
      <c r="P1223" s="103">
        <v>1107780</v>
      </c>
      <c r="Q1223" s="74"/>
      <c r="R1223" s="76" t="s">
        <v>9240</v>
      </c>
      <c r="S1223" s="74"/>
      <c r="T1223" s="77">
        <v>46192</v>
      </c>
      <c r="U1223" s="74"/>
      <c r="V1223" s="76" t="s">
        <v>9241</v>
      </c>
      <c r="W1223" s="74"/>
      <c r="X1223" s="103">
        <v>2215560</v>
      </c>
      <c r="Y1223" s="74"/>
      <c r="Z1223" s="103">
        <v>2215560</v>
      </c>
      <c r="AA1223" s="74"/>
      <c r="AB1223" s="76" t="s">
        <v>8361</v>
      </c>
      <c r="AC1223" s="74"/>
      <c r="AD1223" s="76" t="s">
        <v>8362</v>
      </c>
      <c r="AE1223" s="74"/>
      <c r="AF1223" s="76" t="s">
        <v>8436</v>
      </c>
      <c r="AG1223" s="74"/>
      <c r="AH1223" s="76" t="s">
        <v>8363</v>
      </c>
      <c r="AI1223" s="74"/>
      <c r="AJ1223" s="140">
        <v>0</v>
      </c>
      <c r="AK1223" s="140"/>
      <c r="AL1223" s="74"/>
      <c r="AM1223" s="74"/>
    </row>
    <row r="1224" spans="1:39" ht="14.1" customHeight="1">
      <c r="A1224" s="74"/>
      <c r="B1224" s="76" t="s">
        <v>1946</v>
      </c>
      <c r="C1224" s="74"/>
      <c r="D1224" s="76" t="s">
        <v>8364</v>
      </c>
      <c r="E1224" s="74"/>
      <c r="F1224" s="76" t="s">
        <v>8454</v>
      </c>
      <c r="G1224" s="74"/>
      <c r="H1224" s="103">
        <v>12</v>
      </c>
      <c r="I1224" s="74"/>
      <c r="J1224" s="103">
        <v>12</v>
      </c>
      <c r="K1224" s="74"/>
      <c r="L1224" s="76" t="s">
        <v>8359</v>
      </c>
      <c r="M1224" s="74"/>
      <c r="N1224" s="76" t="s">
        <v>8366</v>
      </c>
      <c r="O1224" s="74"/>
      <c r="P1224" s="103">
        <v>1107780</v>
      </c>
      <c r="Q1224" s="74"/>
      <c r="R1224" s="76" t="s">
        <v>9240</v>
      </c>
      <c r="S1224" s="74"/>
      <c r="T1224" s="77">
        <v>46192</v>
      </c>
      <c r="U1224" s="74"/>
      <c r="V1224" s="76" t="s">
        <v>9241</v>
      </c>
      <c r="W1224" s="74"/>
      <c r="X1224" s="103">
        <v>2215560</v>
      </c>
      <c r="Y1224" s="74"/>
      <c r="Z1224" s="103">
        <v>2215560</v>
      </c>
      <c r="AA1224" s="74"/>
      <c r="AB1224" s="76" t="s">
        <v>8361</v>
      </c>
      <c r="AC1224" s="74"/>
      <c r="AD1224" s="76" t="s">
        <v>8362</v>
      </c>
      <c r="AE1224" s="74"/>
      <c r="AF1224" s="76" t="s">
        <v>8436</v>
      </c>
      <c r="AG1224" s="74"/>
      <c r="AH1224" s="76" t="s">
        <v>8363</v>
      </c>
      <c r="AI1224" s="74"/>
      <c r="AJ1224" s="140">
        <v>0</v>
      </c>
      <c r="AK1224" s="140"/>
      <c r="AL1224" s="74"/>
      <c r="AM1224" s="74"/>
    </row>
    <row r="1225" spans="1:39" ht="14.1" customHeight="1">
      <c r="A1225" s="74"/>
      <c r="B1225" s="76" t="s">
        <v>3008</v>
      </c>
      <c r="C1225" s="74"/>
      <c r="D1225" s="76" t="s">
        <v>8369</v>
      </c>
      <c r="E1225" s="74"/>
      <c r="F1225" s="76" t="s">
        <v>8576</v>
      </c>
      <c r="G1225" s="74"/>
      <c r="H1225" s="103">
        <v>24</v>
      </c>
      <c r="I1225" s="74"/>
      <c r="J1225" s="103">
        <v>24</v>
      </c>
      <c r="K1225" s="74"/>
      <c r="L1225" s="76" t="s">
        <v>8359</v>
      </c>
      <c r="M1225" s="74"/>
      <c r="N1225" s="76"/>
      <c r="O1225" s="74"/>
      <c r="P1225" s="103">
        <v>1824840</v>
      </c>
      <c r="Q1225" s="74"/>
      <c r="R1225" s="76" t="s">
        <v>9242</v>
      </c>
      <c r="S1225" s="74"/>
      <c r="T1225" s="77">
        <v>46190</v>
      </c>
      <c r="U1225" s="74"/>
      <c r="V1225" s="76" t="s">
        <v>8255</v>
      </c>
      <c r="W1225" s="74"/>
      <c r="X1225" s="103">
        <v>1824840</v>
      </c>
      <c r="Y1225" s="74"/>
      <c r="Z1225" s="103">
        <v>1824840</v>
      </c>
      <c r="AA1225" s="74"/>
      <c r="AB1225" s="76" t="s">
        <v>8361</v>
      </c>
      <c r="AC1225" s="74"/>
      <c r="AD1225" s="76" t="s">
        <v>8362</v>
      </c>
      <c r="AE1225" s="74"/>
      <c r="AF1225" s="76" t="s">
        <v>6134</v>
      </c>
      <c r="AG1225" s="74"/>
      <c r="AH1225" s="76" t="s">
        <v>8363</v>
      </c>
      <c r="AI1225" s="74"/>
      <c r="AJ1225" s="140">
        <v>0</v>
      </c>
      <c r="AK1225" s="140"/>
      <c r="AL1225" s="74"/>
      <c r="AM1225" s="74"/>
    </row>
    <row r="1226" spans="1:39" ht="14.1" customHeight="1">
      <c r="A1226" s="74"/>
      <c r="B1226" s="76" t="s">
        <v>226</v>
      </c>
      <c r="C1226" s="74"/>
      <c r="D1226" s="76" t="s">
        <v>8369</v>
      </c>
      <c r="E1226" s="74"/>
      <c r="F1226" s="76" t="s">
        <v>8428</v>
      </c>
      <c r="G1226" s="74"/>
      <c r="H1226" s="103">
        <v>9</v>
      </c>
      <c r="I1226" s="74"/>
      <c r="J1226" s="103">
        <v>9</v>
      </c>
      <c r="K1226" s="74"/>
      <c r="L1226" s="76" t="s">
        <v>8359</v>
      </c>
      <c r="M1226" s="74"/>
      <c r="N1226" s="76" t="s">
        <v>8623</v>
      </c>
      <c r="O1226" s="74"/>
      <c r="P1226" s="103">
        <v>606892.5</v>
      </c>
      <c r="Q1226" s="74"/>
      <c r="R1226" s="76" t="s">
        <v>9243</v>
      </c>
      <c r="S1226" s="74"/>
      <c r="T1226" s="77">
        <v>46190</v>
      </c>
      <c r="U1226" s="74"/>
      <c r="V1226" s="76" t="s">
        <v>8241</v>
      </c>
      <c r="W1226" s="74"/>
      <c r="X1226" s="103">
        <v>1213785</v>
      </c>
      <c r="Y1226" s="74"/>
      <c r="Z1226" s="103">
        <v>1213785</v>
      </c>
      <c r="AA1226" s="74"/>
      <c r="AB1226" s="76" t="s">
        <v>8361</v>
      </c>
      <c r="AC1226" s="74"/>
      <c r="AD1226" s="76" t="s">
        <v>8362</v>
      </c>
      <c r="AE1226" s="74"/>
      <c r="AF1226" s="76" t="s">
        <v>8718</v>
      </c>
      <c r="AG1226" s="74"/>
      <c r="AH1226" s="76" t="s">
        <v>8363</v>
      </c>
      <c r="AI1226" s="74"/>
      <c r="AJ1226" s="140">
        <v>0</v>
      </c>
      <c r="AK1226" s="140"/>
      <c r="AL1226" s="74"/>
      <c r="AM1226" s="74"/>
    </row>
    <row r="1227" spans="1:39" ht="14.1" customHeight="1">
      <c r="A1227" s="74"/>
      <c r="B1227" s="76" t="s">
        <v>196</v>
      </c>
      <c r="C1227" s="74"/>
      <c r="D1227" s="76" t="s">
        <v>8369</v>
      </c>
      <c r="E1227" s="74"/>
      <c r="F1227" s="76" t="s">
        <v>9244</v>
      </c>
      <c r="G1227" s="74"/>
      <c r="H1227" s="103">
        <v>9</v>
      </c>
      <c r="I1227" s="74"/>
      <c r="J1227" s="103">
        <v>9</v>
      </c>
      <c r="K1227" s="74"/>
      <c r="L1227" s="76" t="s">
        <v>8359</v>
      </c>
      <c r="M1227" s="74"/>
      <c r="N1227" s="76" t="s">
        <v>8623</v>
      </c>
      <c r="O1227" s="74"/>
      <c r="P1227" s="103">
        <v>606892.5</v>
      </c>
      <c r="Q1227" s="74"/>
      <c r="R1227" s="76" t="s">
        <v>9243</v>
      </c>
      <c r="S1227" s="74"/>
      <c r="T1227" s="77">
        <v>46190</v>
      </c>
      <c r="U1227" s="74"/>
      <c r="V1227" s="76" t="s">
        <v>8241</v>
      </c>
      <c r="W1227" s="74"/>
      <c r="X1227" s="103">
        <v>1213785</v>
      </c>
      <c r="Y1227" s="74"/>
      <c r="Z1227" s="103">
        <v>1213785</v>
      </c>
      <c r="AA1227" s="74"/>
      <c r="AB1227" s="76" t="s">
        <v>8361</v>
      </c>
      <c r="AC1227" s="74"/>
      <c r="AD1227" s="76" t="s">
        <v>8362</v>
      </c>
      <c r="AE1227" s="74"/>
      <c r="AF1227" s="76" t="s">
        <v>8718</v>
      </c>
      <c r="AG1227" s="74"/>
      <c r="AH1227" s="76" t="s">
        <v>8363</v>
      </c>
      <c r="AI1227" s="74"/>
      <c r="AJ1227" s="140">
        <v>0</v>
      </c>
      <c r="AK1227" s="140"/>
      <c r="AL1227" s="74"/>
      <c r="AM1227" s="74"/>
    </row>
    <row r="1228" spans="1:39" ht="14.1" customHeight="1">
      <c r="A1228" s="74"/>
      <c r="B1228" s="76" t="s">
        <v>616</v>
      </c>
      <c r="C1228" s="74"/>
      <c r="D1228" s="76" t="s">
        <v>8369</v>
      </c>
      <c r="E1228" s="74"/>
      <c r="F1228" s="76" t="s">
        <v>9245</v>
      </c>
      <c r="G1228" s="74"/>
      <c r="H1228" s="103">
        <v>1</v>
      </c>
      <c r="I1228" s="74"/>
      <c r="J1228" s="103">
        <v>1</v>
      </c>
      <c r="K1228" s="74"/>
      <c r="L1228" s="76" t="s">
        <v>147</v>
      </c>
      <c r="M1228" s="74"/>
      <c r="N1228" s="76"/>
      <c r="O1228" s="74"/>
      <c r="P1228" s="103">
        <v>371972.1</v>
      </c>
      <c r="Q1228" s="74"/>
      <c r="R1228" s="76" t="s">
        <v>9246</v>
      </c>
      <c r="S1228" s="74"/>
      <c r="T1228" s="77">
        <v>46191</v>
      </c>
      <c r="U1228" s="74"/>
      <c r="V1228" s="76" t="s">
        <v>8125</v>
      </c>
      <c r="W1228" s="74"/>
      <c r="X1228" s="103">
        <v>371972.1</v>
      </c>
      <c r="Y1228" s="74"/>
      <c r="Z1228" s="103">
        <v>371972.1</v>
      </c>
      <c r="AA1228" s="74"/>
      <c r="AB1228" s="76" t="s">
        <v>8361</v>
      </c>
      <c r="AC1228" s="74"/>
      <c r="AD1228" s="76" t="s">
        <v>8362</v>
      </c>
      <c r="AE1228" s="74"/>
      <c r="AF1228" s="76" t="s">
        <v>6128</v>
      </c>
      <c r="AG1228" s="74"/>
      <c r="AH1228" s="76" t="s">
        <v>8363</v>
      </c>
      <c r="AI1228" s="74"/>
      <c r="AJ1228" s="140">
        <v>0</v>
      </c>
      <c r="AK1228" s="140"/>
      <c r="AL1228" s="74"/>
      <c r="AM1228" s="74"/>
    </row>
    <row r="1229" spans="1:39" ht="14.1" customHeight="1">
      <c r="A1229" s="74"/>
      <c r="B1229" s="76" t="s">
        <v>1117</v>
      </c>
      <c r="C1229" s="74"/>
      <c r="D1229" s="76" t="s">
        <v>8364</v>
      </c>
      <c r="E1229" s="74"/>
      <c r="F1229" s="76" t="s">
        <v>8374</v>
      </c>
      <c r="G1229" s="74"/>
      <c r="H1229" s="103">
        <v>1</v>
      </c>
      <c r="I1229" s="74"/>
      <c r="J1229" s="103">
        <v>4</v>
      </c>
      <c r="K1229" s="74"/>
      <c r="L1229" s="76" t="s">
        <v>22</v>
      </c>
      <c r="M1229" s="74"/>
      <c r="N1229" s="76" t="s">
        <v>8392</v>
      </c>
      <c r="O1229" s="74"/>
      <c r="P1229" s="103">
        <v>687090</v>
      </c>
      <c r="Q1229" s="74"/>
      <c r="R1229" s="76" t="s">
        <v>9247</v>
      </c>
      <c r="S1229" s="74"/>
      <c r="T1229" s="77">
        <v>46188</v>
      </c>
      <c r="U1229" s="74"/>
      <c r="V1229" s="76" t="s">
        <v>8121</v>
      </c>
      <c r="W1229" s="74"/>
      <c r="X1229" s="103">
        <v>687090</v>
      </c>
      <c r="Y1229" s="74"/>
      <c r="Z1229" s="103">
        <v>687090</v>
      </c>
      <c r="AA1229" s="74"/>
      <c r="AB1229" s="76" t="s">
        <v>8361</v>
      </c>
      <c r="AC1229" s="74"/>
      <c r="AD1229" s="76" t="s">
        <v>8362</v>
      </c>
      <c r="AE1229" s="74"/>
      <c r="AF1229" s="76" t="s">
        <v>6128</v>
      </c>
      <c r="AG1229" s="74"/>
      <c r="AH1229" s="76" t="s">
        <v>8363</v>
      </c>
      <c r="AI1229" s="74"/>
      <c r="AJ1229" s="140">
        <v>0</v>
      </c>
      <c r="AK1229" s="140"/>
      <c r="AL1229" s="74"/>
      <c r="AM1229" s="74"/>
    </row>
    <row r="1230" spans="1:39" ht="33.950000000000003" customHeight="1">
      <c r="A1230" s="74"/>
      <c r="B1230" s="76" t="s">
        <v>555</v>
      </c>
      <c r="C1230" s="74"/>
      <c r="D1230" s="76" t="s">
        <v>8369</v>
      </c>
      <c r="E1230" s="74"/>
      <c r="F1230" s="76" t="s">
        <v>8502</v>
      </c>
      <c r="G1230" s="74"/>
      <c r="H1230" s="103">
        <v>2</v>
      </c>
      <c r="I1230" s="74"/>
      <c r="J1230" s="103">
        <v>2</v>
      </c>
      <c r="K1230" s="74"/>
      <c r="L1230" s="76" t="s">
        <v>8359</v>
      </c>
      <c r="M1230" s="74"/>
      <c r="N1230" s="76" t="s">
        <v>9248</v>
      </c>
      <c r="O1230" s="74"/>
      <c r="P1230" s="103">
        <v>207385</v>
      </c>
      <c r="Q1230" s="74"/>
      <c r="R1230" s="76" t="s">
        <v>9249</v>
      </c>
      <c r="S1230" s="74"/>
      <c r="T1230" s="77">
        <v>46193</v>
      </c>
      <c r="U1230" s="74"/>
      <c r="V1230" s="76" t="s">
        <v>8440</v>
      </c>
      <c r="W1230" s="74"/>
      <c r="X1230" s="103">
        <v>714470</v>
      </c>
      <c r="Y1230" s="74"/>
      <c r="Z1230" s="103">
        <v>714470</v>
      </c>
      <c r="AA1230" s="74"/>
      <c r="AB1230" s="76" t="s">
        <v>8361</v>
      </c>
      <c r="AC1230" s="74"/>
      <c r="AD1230" s="76" t="s">
        <v>8362</v>
      </c>
      <c r="AE1230" s="74"/>
      <c r="AF1230" s="76" t="s">
        <v>6134</v>
      </c>
      <c r="AG1230" s="74"/>
      <c r="AH1230" s="76" t="s">
        <v>8363</v>
      </c>
      <c r="AI1230" s="74"/>
      <c r="AJ1230" s="140">
        <v>0</v>
      </c>
      <c r="AK1230" s="140"/>
      <c r="AL1230" s="74"/>
      <c r="AM1230" s="74"/>
    </row>
    <row r="1231" spans="1:39" ht="0.95" customHeight="1">
      <c r="A1231" s="74"/>
      <c r="B1231" s="141"/>
      <c r="C1231" s="141"/>
      <c r="D1231" s="141"/>
      <c r="E1231" s="141"/>
      <c r="F1231" s="141"/>
      <c r="G1231" s="141"/>
      <c r="H1231" s="141"/>
      <c r="I1231" s="141"/>
      <c r="J1231" s="141"/>
      <c r="K1231" s="141"/>
      <c r="L1231" s="141"/>
      <c r="M1231" s="141"/>
      <c r="N1231" s="141"/>
      <c r="O1231" s="141"/>
      <c r="P1231" s="141"/>
      <c r="Q1231" s="141"/>
      <c r="R1231" s="141"/>
      <c r="S1231" s="141"/>
      <c r="T1231" s="141"/>
      <c r="U1231" s="141"/>
      <c r="V1231" s="141"/>
      <c r="W1231" s="141"/>
      <c r="X1231" s="141"/>
      <c r="Y1231" s="141"/>
      <c r="Z1231" s="141"/>
      <c r="AA1231" s="141"/>
      <c r="AB1231" s="141"/>
      <c r="AC1231" s="141"/>
      <c r="AD1231" s="141"/>
      <c r="AE1231" s="141"/>
      <c r="AF1231" s="141"/>
      <c r="AG1231" s="141"/>
      <c r="AH1231" s="141"/>
      <c r="AI1231" s="141"/>
      <c r="AJ1231" s="141"/>
      <c r="AK1231" s="141"/>
      <c r="AL1231" s="141"/>
      <c r="AM1231" s="74"/>
    </row>
    <row r="1232" spans="1:39" ht="12.95" customHeight="1">
      <c r="A1232" s="74"/>
      <c r="B1232" s="142" t="s">
        <v>8411</v>
      </c>
      <c r="C1232" s="142"/>
      <c r="D1232" s="142"/>
      <c r="E1232" s="142"/>
      <c r="F1232" s="142"/>
      <c r="G1232" s="142"/>
      <c r="H1232" s="142"/>
      <c r="I1232" s="142"/>
      <c r="J1232" s="142"/>
      <c r="K1232" s="142"/>
      <c r="L1232" s="142"/>
      <c r="M1232" s="142"/>
      <c r="N1232" s="142"/>
      <c r="O1232" s="142"/>
      <c r="P1232" s="142"/>
      <c r="Q1232" s="142"/>
      <c r="R1232" s="142"/>
      <c r="S1232" s="142"/>
      <c r="T1232" s="142"/>
      <c r="U1232" s="142"/>
      <c r="V1232" s="142"/>
      <c r="W1232" s="142"/>
      <c r="X1232" s="142"/>
      <c r="Y1232" s="142"/>
      <c r="Z1232" s="142"/>
      <c r="AA1232" s="142"/>
      <c r="AB1232" s="142"/>
      <c r="AC1232" s="142"/>
      <c r="AD1232" s="142"/>
      <c r="AE1232" s="142"/>
      <c r="AF1232" s="142"/>
      <c r="AG1232" s="142"/>
      <c r="AH1232" s="142"/>
      <c r="AI1232" s="142"/>
      <c r="AJ1232" s="142"/>
      <c r="AK1232" s="142"/>
      <c r="AL1232" s="142"/>
      <c r="AM1232" s="74"/>
    </row>
    <row r="1233" spans="1:39" ht="12.95" customHeight="1">
      <c r="A1233" s="74"/>
      <c r="B1233" s="142"/>
      <c r="C1233" s="142"/>
      <c r="D1233" s="142"/>
      <c r="E1233" s="142"/>
      <c r="F1233" s="142"/>
      <c r="G1233" s="142"/>
      <c r="H1233" s="142"/>
      <c r="I1233" s="142"/>
      <c r="J1233" s="142"/>
      <c r="K1233" s="142"/>
      <c r="L1233" s="142"/>
      <c r="M1233" s="142"/>
      <c r="N1233" s="142"/>
      <c r="O1233" s="142"/>
      <c r="P1233" s="142"/>
      <c r="Q1233" s="142"/>
      <c r="R1233" s="142"/>
      <c r="S1233" s="142"/>
      <c r="T1233" s="142"/>
      <c r="U1233" s="142"/>
      <c r="V1233" s="142"/>
      <c r="W1233" s="142"/>
      <c r="X1233" s="142"/>
      <c r="Y1233" s="142"/>
      <c r="Z1233" s="142"/>
      <c r="AA1233" s="142"/>
      <c r="AB1233" s="142"/>
      <c r="AC1233" s="142"/>
      <c r="AD1233" s="142"/>
      <c r="AE1233" s="142"/>
      <c r="AF1233" s="142"/>
      <c r="AG1233" s="142"/>
      <c r="AH1233" s="142"/>
      <c r="AI1233" s="142"/>
      <c r="AJ1233" s="142"/>
      <c r="AK1233" s="142"/>
      <c r="AL1233" s="142"/>
      <c r="AM1233" s="74"/>
    </row>
    <row r="1234" spans="1:39" ht="12.95" customHeight="1">
      <c r="A1234" s="74"/>
      <c r="B1234" s="143" t="s">
        <v>8412</v>
      </c>
      <c r="C1234" s="143"/>
      <c r="D1234" s="143"/>
      <c r="E1234" s="143"/>
      <c r="F1234" s="143"/>
      <c r="G1234" s="143"/>
      <c r="H1234" s="143"/>
      <c r="I1234" s="143"/>
      <c r="J1234" s="143"/>
      <c r="K1234" s="143"/>
      <c r="L1234" s="143"/>
      <c r="M1234" s="143"/>
      <c r="N1234" s="143"/>
      <c r="O1234" s="143"/>
      <c r="P1234" s="143"/>
      <c r="Q1234" s="143"/>
      <c r="R1234" s="143"/>
      <c r="S1234" s="143"/>
      <c r="T1234" s="143"/>
      <c r="U1234" s="143"/>
      <c r="V1234" s="143"/>
      <c r="W1234" s="143"/>
      <c r="X1234" s="143"/>
      <c r="Y1234" s="143"/>
      <c r="Z1234" s="143"/>
      <c r="AA1234" s="143"/>
      <c r="AB1234" s="143"/>
      <c r="AC1234" s="143"/>
      <c r="AD1234" s="143"/>
      <c r="AE1234" s="143"/>
      <c r="AF1234" s="143"/>
      <c r="AG1234" s="143"/>
      <c r="AH1234" s="143"/>
      <c r="AI1234" s="143"/>
      <c r="AJ1234" s="143"/>
      <c r="AK1234" s="143"/>
      <c r="AL1234" s="143"/>
      <c r="AM1234" s="74"/>
    </row>
    <row r="1235" spans="1:39" ht="12.95" customHeight="1">
      <c r="A1235" s="74"/>
      <c r="B1235" s="144" t="s">
        <v>9250</v>
      </c>
      <c r="C1235" s="144"/>
      <c r="D1235" s="144"/>
      <c r="E1235" s="144"/>
      <c r="F1235" s="144"/>
      <c r="G1235" s="144"/>
      <c r="H1235" s="144"/>
      <c r="I1235" s="144"/>
      <c r="J1235" s="144"/>
      <c r="K1235" s="144"/>
      <c r="L1235" s="144"/>
      <c r="M1235" s="144"/>
      <c r="N1235" s="144"/>
      <c r="O1235" s="144"/>
      <c r="P1235" s="144"/>
      <c r="Q1235" s="144"/>
      <c r="R1235" s="144"/>
      <c r="S1235" s="144"/>
      <c r="T1235" s="144"/>
      <c r="U1235" s="144"/>
      <c r="V1235" s="144"/>
      <c r="W1235" s="144"/>
      <c r="X1235" s="144"/>
      <c r="Y1235" s="144"/>
      <c r="Z1235" s="144"/>
      <c r="AA1235" s="144"/>
      <c r="AB1235" s="144"/>
      <c r="AC1235" s="144"/>
      <c r="AD1235" s="144"/>
      <c r="AE1235" s="144"/>
      <c r="AF1235" s="144"/>
      <c r="AG1235" s="144"/>
      <c r="AH1235" s="144"/>
      <c r="AI1235" s="144"/>
      <c r="AJ1235" s="144"/>
      <c r="AK1235" s="143" t="s">
        <v>8414</v>
      </c>
      <c r="AL1235" s="143"/>
      <c r="AM1235" s="74"/>
    </row>
    <row r="1236" spans="1:39" ht="17.100000000000001" customHeight="1">
      <c r="A1236" s="74"/>
      <c r="B1236" s="135" t="s">
        <v>8339</v>
      </c>
      <c r="C1236" s="135"/>
      <c r="D1236" s="135"/>
      <c r="E1236" s="135"/>
      <c r="F1236" s="135"/>
      <c r="G1236" s="135"/>
      <c r="H1236" s="135"/>
      <c r="I1236" s="135"/>
      <c r="J1236" s="135"/>
      <c r="K1236" s="135"/>
      <c r="L1236" s="135"/>
      <c r="M1236" s="135"/>
      <c r="N1236" s="135"/>
      <c r="O1236" s="135"/>
      <c r="P1236" s="135"/>
      <c r="Q1236" s="135"/>
      <c r="R1236" s="135"/>
      <c r="S1236" s="135"/>
      <c r="T1236" s="135"/>
      <c r="U1236" s="135"/>
      <c r="V1236" s="135"/>
      <c r="W1236" s="135"/>
      <c r="X1236" s="135"/>
      <c r="Y1236" s="135"/>
      <c r="Z1236" s="135"/>
      <c r="AA1236" s="135"/>
      <c r="AB1236" s="135"/>
      <c r="AC1236" s="135"/>
      <c r="AD1236" s="135"/>
      <c r="AE1236" s="135"/>
      <c r="AF1236" s="135"/>
      <c r="AG1236" s="135"/>
      <c r="AH1236" s="135"/>
      <c r="AI1236" s="135"/>
      <c r="AJ1236" s="135"/>
      <c r="AK1236" s="135"/>
      <c r="AL1236" s="135"/>
      <c r="AM1236" s="74"/>
    </row>
    <row r="1237" spans="1:39" ht="23.1" customHeight="1">
      <c r="A1237" s="74"/>
      <c r="B1237" s="136" t="s">
        <v>8340</v>
      </c>
      <c r="C1237" s="136"/>
      <c r="D1237" s="136"/>
      <c r="E1237" s="136"/>
      <c r="F1237" s="136"/>
      <c r="G1237" s="136"/>
      <c r="H1237" s="136"/>
      <c r="I1237" s="136"/>
      <c r="J1237" s="136"/>
      <c r="K1237" s="136"/>
      <c r="L1237" s="136"/>
      <c r="M1237" s="136"/>
      <c r="N1237" s="136"/>
      <c r="O1237" s="136"/>
      <c r="P1237" s="136"/>
      <c r="Q1237" s="136"/>
      <c r="R1237" s="136"/>
      <c r="S1237" s="136"/>
      <c r="T1237" s="136"/>
      <c r="U1237" s="136"/>
      <c r="V1237" s="136"/>
      <c r="W1237" s="136"/>
      <c r="X1237" s="136"/>
      <c r="Y1237" s="136"/>
      <c r="Z1237" s="136"/>
      <c r="AA1237" s="136"/>
      <c r="AB1237" s="136"/>
      <c r="AC1237" s="136"/>
      <c r="AD1237" s="136"/>
      <c r="AE1237" s="136"/>
      <c r="AF1237" s="136"/>
      <c r="AG1237" s="136"/>
      <c r="AH1237" s="136"/>
      <c r="AI1237" s="136"/>
      <c r="AJ1237" s="136"/>
      <c r="AK1237" s="136"/>
      <c r="AL1237" s="136"/>
      <c r="AM1237" s="74"/>
    </row>
    <row r="1238" spans="1:39" ht="15.95" customHeight="1">
      <c r="A1238" s="74"/>
      <c r="B1238" s="137" t="s">
        <v>8341</v>
      </c>
      <c r="C1238" s="137"/>
      <c r="D1238" s="137"/>
      <c r="E1238" s="137"/>
      <c r="F1238" s="137"/>
      <c r="G1238" s="137"/>
      <c r="H1238" s="137"/>
      <c r="I1238" s="137"/>
      <c r="J1238" s="137"/>
      <c r="K1238" s="137"/>
      <c r="L1238" s="137"/>
      <c r="M1238" s="137"/>
      <c r="N1238" s="137"/>
      <c r="O1238" s="137"/>
      <c r="P1238" s="137"/>
      <c r="Q1238" s="137"/>
      <c r="R1238" s="137"/>
      <c r="S1238" s="137"/>
      <c r="T1238" s="137"/>
      <c r="U1238" s="137"/>
      <c r="V1238" s="137"/>
      <c r="W1238" s="137"/>
      <c r="X1238" s="137"/>
      <c r="Y1238" s="137"/>
      <c r="Z1238" s="137"/>
      <c r="AA1238" s="137"/>
      <c r="AB1238" s="137"/>
      <c r="AC1238" s="137"/>
      <c r="AD1238" s="137"/>
      <c r="AE1238" s="137"/>
      <c r="AF1238" s="137"/>
      <c r="AG1238" s="137"/>
      <c r="AH1238" s="137"/>
      <c r="AI1238" s="137"/>
      <c r="AJ1238" s="137"/>
      <c r="AK1238" s="137"/>
      <c r="AL1238" s="137"/>
      <c r="AM1238" s="74"/>
    </row>
    <row r="1239" spans="1:39" ht="12" customHeight="1">
      <c r="A1239" s="74"/>
      <c r="B1239" s="138" t="s">
        <v>8342</v>
      </c>
      <c r="C1239" s="138"/>
      <c r="D1239" s="138"/>
      <c r="E1239" s="138"/>
      <c r="F1239" s="138"/>
      <c r="G1239" s="138"/>
      <c r="H1239" s="138"/>
      <c r="I1239" s="138"/>
      <c r="J1239" s="138"/>
      <c r="K1239" s="138"/>
      <c r="L1239" s="138"/>
      <c r="M1239" s="138"/>
      <c r="N1239" s="138"/>
      <c r="O1239" s="138"/>
      <c r="P1239" s="138"/>
      <c r="Q1239" s="138"/>
      <c r="R1239" s="138"/>
      <c r="S1239" s="138"/>
      <c r="T1239" s="138"/>
      <c r="U1239" s="138"/>
      <c r="V1239" s="138"/>
      <c r="W1239" s="138"/>
      <c r="X1239" s="138"/>
      <c r="Y1239" s="138"/>
      <c r="Z1239" s="138"/>
      <c r="AA1239" s="138"/>
      <c r="AB1239" s="138"/>
      <c r="AC1239" s="138"/>
      <c r="AD1239" s="138"/>
      <c r="AE1239" s="138"/>
      <c r="AF1239" s="138"/>
      <c r="AG1239" s="138"/>
      <c r="AH1239" s="138"/>
      <c r="AI1239" s="138"/>
      <c r="AJ1239" s="138"/>
      <c r="AK1239" s="138"/>
      <c r="AL1239" s="138"/>
      <c r="AM1239" s="74"/>
    </row>
    <row r="1240" spans="1:39" ht="44.1" customHeight="1">
      <c r="A1240" s="74"/>
      <c r="B1240" s="75" t="s">
        <v>8343</v>
      </c>
      <c r="C1240" s="74"/>
      <c r="D1240" s="75" t="s">
        <v>8344</v>
      </c>
      <c r="E1240" s="74"/>
      <c r="F1240" s="75" t="s">
        <v>8345</v>
      </c>
      <c r="G1240" s="74"/>
      <c r="H1240" s="104" t="s">
        <v>6103</v>
      </c>
      <c r="I1240" s="74"/>
      <c r="J1240" s="104" t="s">
        <v>8346</v>
      </c>
      <c r="K1240" s="74"/>
      <c r="L1240" s="75" t="s">
        <v>8347</v>
      </c>
      <c r="M1240" s="74"/>
      <c r="N1240" s="75" t="s">
        <v>8348</v>
      </c>
      <c r="O1240" s="74"/>
      <c r="P1240" s="104" t="s">
        <v>8349</v>
      </c>
      <c r="Q1240" s="74"/>
      <c r="R1240" s="75" t="s">
        <v>8350</v>
      </c>
      <c r="S1240" s="74"/>
      <c r="T1240" s="75" t="s">
        <v>6100</v>
      </c>
      <c r="U1240" s="74"/>
      <c r="V1240" s="75" t="s">
        <v>8007</v>
      </c>
      <c r="W1240" s="74"/>
      <c r="X1240" s="104" t="s">
        <v>8351</v>
      </c>
      <c r="Y1240" s="74"/>
      <c r="Z1240" s="104" t="s">
        <v>8008</v>
      </c>
      <c r="AA1240" s="74"/>
      <c r="AB1240" s="75" t="s">
        <v>8352</v>
      </c>
      <c r="AC1240" s="74"/>
      <c r="AD1240" s="75" t="s">
        <v>8353</v>
      </c>
      <c r="AE1240" s="74"/>
      <c r="AF1240" s="75" t="s">
        <v>8354</v>
      </c>
      <c r="AG1240" s="74"/>
      <c r="AH1240" s="75" t="s">
        <v>8355</v>
      </c>
      <c r="AI1240" s="74"/>
      <c r="AJ1240" s="139" t="s">
        <v>8356</v>
      </c>
      <c r="AK1240" s="139"/>
      <c r="AL1240" s="74"/>
      <c r="AM1240" s="74"/>
    </row>
    <row r="1241" spans="1:39" ht="33.950000000000003" customHeight="1">
      <c r="A1241" s="74"/>
      <c r="B1241" s="76" t="s">
        <v>576</v>
      </c>
      <c r="C1241" s="74"/>
      <c r="D1241" s="76" t="s">
        <v>8369</v>
      </c>
      <c r="E1241" s="74"/>
      <c r="F1241" s="76" t="s">
        <v>8613</v>
      </c>
      <c r="G1241" s="74"/>
      <c r="H1241" s="103">
        <v>2</v>
      </c>
      <c r="I1241" s="74"/>
      <c r="J1241" s="103">
        <v>2</v>
      </c>
      <c r="K1241" s="74"/>
      <c r="L1241" s="76" t="s">
        <v>8359</v>
      </c>
      <c r="M1241" s="74"/>
      <c r="N1241" s="76" t="s">
        <v>9248</v>
      </c>
      <c r="O1241" s="74"/>
      <c r="P1241" s="103">
        <v>207385</v>
      </c>
      <c r="Q1241" s="74"/>
      <c r="R1241" s="76" t="s">
        <v>9249</v>
      </c>
      <c r="S1241" s="74"/>
      <c r="T1241" s="77">
        <v>46193</v>
      </c>
      <c r="U1241" s="74"/>
      <c r="V1241" s="76" t="s">
        <v>8440</v>
      </c>
      <c r="W1241" s="74"/>
      <c r="X1241" s="103">
        <v>714470</v>
      </c>
      <c r="Y1241" s="74"/>
      <c r="Z1241" s="103">
        <v>714470</v>
      </c>
      <c r="AA1241" s="74"/>
      <c r="AB1241" s="76" t="s">
        <v>8361</v>
      </c>
      <c r="AC1241" s="74"/>
      <c r="AD1241" s="76" t="s">
        <v>8362</v>
      </c>
      <c r="AE1241" s="74"/>
      <c r="AF1241" s="76" t="s">
        <v>6134</v>
      </c>
      <c r="AG1241" s="74"/>
      <c r="AH1241" s="76" t="s">
        <v>8363</v>
      </c>
      <c r="AI1241" s="74"/>
      <c r="AJ1241" s="140">
        <v>0</v>
      </c>
      <c r="AK1241" s="140"/>
      <c r="AL1241" s="74"/>
      <c r="AM1241" s="74"/>
    </row>
    <row r="1242" spans="1:39" ht="33.950000000000003" customHeight="1">
      <c r="A1242" s="74"/>
      <c r="B1242" s="76" t="s">
        <v>2985</v>
      </c>
      <c r="C1242" s="74"/>
      <c r="D1242" s="76" t="s">
        <v>8369</v>
      </c>
      <c r="E1242" s="74"/>
      <c r="F1242" s="76" t="s">
        <v>8489</v>
      </c>
      <c r="G1242" s="74"/>
      <c r="H1242" s="103">
        <v>6</v>
      </c>
      <c r="I1242" s="74"/>
      <c r="J1242" s="103">
        <v>6</v>
      </c>
      <c r="K1242" s="74"/>
      <c r="L1242" s="76" t="s">
        <v>8359</v>
      </c>
      <c r="M1242" s="74"/>
      <c r="N1242" s="76" t="s">
        <v>9248</v>
      </c>
      <c r="O1242" s="74"/>
      <c r="P1242" s="103">
        <v>299700</v>
      </c>
      <c r="Q1242" s="74"/>
      <c r="R1242" s="76" t="s">
        <v>9249</v>
      </c>
      <c r="S1242" s="74"/>
      <c r="T1242" s="77">
        <v>46193</v>
      </c>
      <c r="U1242" s="74"/>
      <c r="V1242" s="76" t="s">
        <v>8440</v>
      </c>
      <c r="W1242" s="74"/>
      <c r="X1242" s="103">
        <v>714470</v>
      </c>
      <c r="Y1242" s="74"/>
      <c r="Z1242" s="103">
        <v>714470</v>
      </c>
      <c r="AA1242" s="74"/>
      <c r="AB1242" s="76" t="s">
        <v>8361</v>
      </c>
      <c r="AC1242" s="74"/>
      <c r="AD1242" s="76" t="s">
        <v>8362</v>
      </c>
      <c r="AE1242" s="74"/>
      <c r="AF1242" s="76" t="s">
        <v>6134</v>
      </c>
      <c r="AG1242" s="74"/>
      <c r="AH1242" s="76" t="s">
        <v>8363</v>
      </c>
      <c r="AI1242" s="74"/>
      <c r="AJ1242" s="140">
        <v>0</v>
      </c>
      <c r="AK1242" s="140"/>
      <c r="AL1242" s="74"/>
      <c r="AM1242" s="74"/>
    </row>
    <row r="1243" spans="1:39" ht="14.1" customHeight="1">
      <c r="A1243" s="74"/>
      <c r="B1243" s="76" t="s">
        <v>2476</v>
      </c>
      <c r="C1243" s="74"/>
      <c r="D1243" s="76" t="s">
        <v>8369</v>
      </c>
      <c r="E1243" s="74"/>
      <c r="F1243" s="76" t="s">
        <v>9087</v>
      </c>
      <c r="G1243" s="74"/>
      <c r="H1243" s="103">
        <v>1</v>
      </c>
      <c r="I1243" s="74"/>
      <c r="J1243" s="103">
        <v>4</v>
      </c>
      <c r="K1243" s="74"/>
      <c r="L1243" s="76" t="s">
        <v>22</v>
      </c>
      <c r="M1243" s="74"/>
      <c r="N1243" s="76"/>
      <c r="O1243" s="74"/>
      <c r="P1243" s="103">
        <v>605320</v>
      </c>
      <c r="Q1243" s="74"/>
      <c r="R1243" s="76" t="s">
        <v>9251</v>
      </c>
      <c r="S1243" s="74"/>
      <c r="T1243" s="77">
        <v>46191</v>
      </c>
      <c r="U1243" s="74"/>
      <c r="V1243" s="76" t="s">
        <v>8257</v>
      </c>
      <c r="W1243" s="74"/>
      <c r="X1243" s="103">
        <v>605320</v>
      </c>
      <c r="Y1243" s="74"/>
      <c r="Z1243" s="103">
        <v>605320</v>
      </c>
      <c r="AA1243" s="74"/>
      <c r="AB1243" s="76" t="s">
        <v>8361</v>
      </c>
      <c r="AC1243" s="74"/>
      <c r="AD1243" s="76" t="s">
        <v>8362</v>
      </c>
      <c r="AE1243" s="74"/>
      <c r="AF1243" s="76" t="s">
        <v>6196</v>
      </c>
      <c r="AG1243" s="74"/>
      <c r="AH1243" s="76" t="s">
        <v>8363</v>
      </c>
      <c r="AI1243" s="74"/>
      <c r="AJ1243" s="140">
        <v>0</v>
      </c>
      <c r="AK1243" s="140"/>
      <c r="AL1243" s="74"/>
      <c r="AM1243" s="74"/>
    </row>
    <row r="1244" spans="1:39" ht="14.1" customHeight="1">
      <c r="A1244" s="74"/>
      <c r="B1244" s="76" t="s">
        <v>575</v>
      </c>
      <c r="C1244" s="74"/>
      <c r="D1244" s="76" t="s">
        <v>8369</v>
      </c>
      <c r="E1244" s="74"/>
      <c r="F1244" s="76" t="s">
        <v>9252</v>
      </c>
      <c r="G1244" s="74"/>
      <c r="H1244" s="103">
        <v>1</v>
      </c>
      <c r="I1244" s="74"/>
      <c r="J1244" s="103">
        <v>4</v>
      </c>
      <c r="K1244" s="74"/>
      <c r="L1244" s="76" t="s">
        <v>22</v>
      </c>
      <c r="M1244" s="74"/>
      <c r="N1244" s="76"/>
      <c r="O1244" s="74"/>
      <c r="P1244" s="103">
        <v>385736.1</v>
      </c>
      <c r="Q1244" s="74"/>
      <c r="R1244" s="76" t="s">
        <v>9253</v>
      </c>
      <c r="S1244" s="74"/>
      <c r="T1244" s="77">
        <v>46190</v>
      </c>
      <c r="U1244" s="74"/>
      <c r="V1244" s="76" t="s">
        <v>8249</v>
      </c>
      <c r="W1244" s="74"/>
      <c r="X1244" s="103">
        <v>759991.1</v>
      </c>
      <c r="Y1244" s="74"/>
      <c r="Z1244" s="103">
        <v>759991.1</v>
      </c>
      <c r="AA1244" s="74"/>
      <c r="AB1244" s="76" t="s">
        <v>8361</v>
      </c>
      <c r="AC1244" s="74"/>
      <c r="AD1244" s="76" t="s">
        <v>8362</v>
      </c>
      <c r="AE1244" s="74"/>
      <c r="AF1244" s="76" t="s">
        <v>8718</v>
      </c>
      <c r="AG1244" s="74"/>
      <c r="AH1244" s="76" t="s">
        <v>8363</v>
      </c>
      <c r="AI1244" s="74"/>
      <c r="AJ1244" s="140">
        <v>0</v>
      </c>
      <c r="AK1244" s="140"/>
      <c r="AL1244" s="74"/>
      <c r="AM1244" s="74"/>
    </row>
    <row r="1245" spans="1:39" ht="14.1" customHeight="1">
      <c r="A1245" s="74"/>
      <c r="B1245" s="76" t="s">
        <v>2723</v>
      </c>
      <c r="C1245" s="74"/>
      <c r="D1245" s="76" t="s">
        <v>8364</v>
      </c>
      <c r="E1245" s="74"/>
      <c r="F1245" s="76" t="s">
        <v>8747</v>
      </c>
      <c r="G1245" s="74"/>
      <c r="H1245" s="103">
        <v>4</v>
      </c>
      <c r="I1245" s="74"/>
      <c r="J1245" s="103">
        <v>4</v>
      </c>
      <c r="K1245" s="74"/>
      <c r="L1245" s="76" t="s">
        <v>8359</v>
      </c>
      <c r="M1245" s="74"/>
      <c r="N1245" s="76"/>
      <c r="O1245" s="74"/>
      <c r="P1245" s="103">
        <v>213860</v>
      </c>
      <c r="Q1245" s="74"/>
      <c r="R1245" s="76" t="s">
        <v>9253</v>
      </c>
      <c r="S1245" s="74"/>
      <c r="T1245" s="77">
        <v>46190</v>
      </c>
      <c r="U1245" s="74"/>
      <c r="V1245" s="76" t="s">
        <v>8249</v>
      </c>
      <c r="W1245" s="74"/>
      <c r="X1245" s="103">
        <v>759991.1</v>
      </c>
      <c r="Y1245" s="74"/>
      <c r="Z1245" s="103">
        <v>759991.1</v>
      </c>
      <c r="AA1245" s="74"/>
      <c r="AB1245" s="76" t="s">
        <v>8361</v>
      </c>
      <c r="AC1245" s="74"/>
      <c r="AD1245" s="76" t="s">
        <v>8362</v>
      </c>
      <c r="AE1245" s="74"/>
      <c r="AF1245" s="76" t="s">
        <v>8718</v>
      </c>
      <c r="AG1245" s="74"/>
      <c r="AH1245" s="76" t="s">
        <v>8363</v>
      </c>
      <c r="AI1245" s="74"/>
      <c r="AJ1245" s="140">
        <v>0</v>
      </c>
      <c r="AK1245" s="140"/>
      <c r="AL1245" s="74"/>
      <c r="AM1245" s="74"/>
    </row>
    <row r="1246" spans="1:39" ht="14.1" customHeight="1">
      <c r="A1246" s="74"/>
      <c r="B1246" s="76" t="s">
        <v>2729</v>
      </c>
      <c r="C1246" s="74"/>
      <c r="D1246" s="76" t="s">
        <v>8364</v>
      </c>
      <c r="E1246" s="74"/>
      <c r="F1246" s="76" t="s">
        <v>8586</v>
      </c>
      <c r="G1246" s="74"/>
      <c r="H1246" s="103">
        <v>3</v>
      </c>
      <c r="I1246" s="74"/>
      <c r="J1246" s="103">
        <v>3</v>
      </c>
      <c r="K1246" s="74"/>
      <c r="L1246" s="76" t="s">
        <v>8359</v>
      </c>
      <c r="M1246" s="74"/>
      <c r="N1246" s="76"/>
      <c r="O1246" s="74"/>
      <c r="P1246" s="103">
        <v>160395</v>
      </c>
      <c r="Q1246" s="74"/>
      <c r="R1246" s="76" t="s">
        <v>9253</v>
      </c>
      <c r="S1246" s="74"/>
      <c r="T1246" s="77">
        <v>46190</v>
      </c>
      <c r="U1246" s="74"/>
      <c r="V1246" s="76" t="s">
        <v>8249</v>
      </c>
      <c r="W1246" s="74"/>
      <c r="X1246" s="103">
        <v>759991.1</v>
      </c>
      <c r="Y1246" s="74"/>
      <c r="Z1246" s="103">
        <v>759991.1</v>
      </c>
      <c r="AA1246" s="74"/>
      <c r="AB1246" s="76" t="s">
        <v>8361</v>
      </c>
      <c r="AC1246" s="74"/>
      <c r="AD1246" s="76" t="s">
        <v>8362</v>
      </c>
      <c r="AE1246" s="74"/>
      <c r="AF1246" s="76" t="s">
        <v>8718</v>
      </c>
      <c r="AG1246" s="74"/>
      <c r="AH1246" s="76" t="s">
        <v>8363</v>
      </c>
      <c r="AI1246" s="74"/>
      <c r="AJ1246" s="140">
        <v>0</v>
      </c>
      <c r="AK1246" s="140"/>
      <c r="AL1246" s="74"/>
      <c r="AM1246" s="74"/>
    </row>
    <row r="1247" spans="1:39" ht="14.1" customHeight="1">
      <c r="A1247" s="74"/>
      <c r="B1247" s="76" t="s">
        <v>1236</v>
      </c>
      <c r="C1247" s="74"/>
      <c r="D1247" s="76" t="s">
        <v>8466</v>
      </c>
      <c r="E1247" s="74"/>
      <c r="F1247" s="76" t="s">
        <v>9254</v>
      </c>
      <c r="G1247" s="74"/>
      <c r="H1247" s="103">
        <v>5</v>
      </c>
      <c r="I1247" s="74"/>
      <c r="J1247" s="103">
        <v>5</v>
      </c>
      <c r="K1247" s="74"/>
      <c r="L1247" s="76" t="s">
        <v>147</v>
      </c>
      <c r="M1247" s="74"/>
      <c r="N1247" s="76"/>
      <c r="O1247" s="74"/>
      <c r="P1247" s="103">
        <v>3660562.5</v>
      </c>
      <c r="Q1247" s="74"/>
      <c r="R1247" s="76" t="s">
        <v>9255</v>
      </c>
      <c r="S1247" s="74"/>
      <c r="T1247" s="77">
        <v>46190</v>
      </c>
      <c r="U1247" s="74"/>
      <c r="V1247" s="76" t="s">
        <v>9099</v>
      </c>
      <c r="W1247" s="74"/>
      <c r="X1247" s="103">
        <v>5774212.5</v>
      </c>
      <c r="Y1247" s="74"/>
      <c r="Z1247" s="103">
        <v>5774212.5</v>
      </c>
      <c r="AA1247" s="74"/>
      <c r="AB1247" s="76" t="s">
        <v>8361</v>
      </c>
      <c r="AC1247" s="74"/>
      <c r="AD1247" s="76" t="s">
        <v>8362</v>
      </c>
      <c r="AE1247" s="74"/>
      <c r="AF1247" s="76" t="s">
        <v>8436</v>
      </c>
      <c r="AG1247" s="74"/>
      <c r="AH1247" s="76" t="s">
        <v>8363</v>
      </c>
      <c r="AI1247" s="74"/>
      <c r="AJ1247" s="140">
        <v>0</v>
      </c>
      <c r="AK1247" s="140"/>
      <c r="AL1247" s="74"/>
      <c r="AM1247" s="74"/>
    </row>
    <row r="1248" spans="1:39" ht="14.1" customHeight="1">
      <c r="A1248" s="74"/>
      <c r="B1248" s="76" t="s">
        <v>1237</v>
      </c>
      <c r="C1248" s="74"/>
      <c r="D1248" s="76" t="s">
        <v>8466</v>
      </c>
      <c r="E1248" s="74"/>
      <c r="F1248" s="76" t="s">
        <v>8470</v>
      </c>
      <c r="G1248" s="74"/>
      <c r="H1248" s="103">
        <v>3</v>
      </c>
      <c r="I1248" s="74"/>
      <c r="J1248" s="103">
        <v>3</v>
      </c>
      <c r="K1248" s="74"/>
      <c r="L1248" s="76" t="s">
        <v>147</v>
      </c>
      <c r="M1248" s="74"/>
      <c r="N1248" s="76"/>
      <c r="O1248" s="74"/>
      <c r="P1248" s="103">
        <v>2113650</v>
      </c>
      <c r="Q1248" s="74"/>
      <c r="R1248" s="76" t="s">
        <v>9255</v>
      </c>
      <c r="S1248" s="74"/>
      <c r="T1248" s="77">
        <v>46190</v>
      </c>
      <c r="U1248" s="74"/>
      <c r="V1248" s="76" t="s">
        <v>9099</v>
      </c>
      <c r="W1248" s="74"/>
      <c r="X1248" s="103">
        <v>5774212.5</v>
      </c>
      <c r="Y1248" s="74"/>
      <c r="Z1248" s="103">
        <v>5774212.5</v>
      </c>
      <c r="AA1248" s="74"/>
      <c r="AB1248" s="76" t="s">
        <v>8361</v>
      </c>
      <c r="AC1248" s="74"/>
      <c r="AD1248" s="76" t="s">
        <v>8362</v>
      </c>
      <c r="AE1248" s="74"/>
      <c r="AF1248" s="76" t="s">
        <v>8436</v>
      </c>
      <c r="AG1248" s="74"/>
      <c r="AH1248" s="76" t="s">
        <v>8363</v>
      </c>
      <c r="AI1248" s="74"/>
      <c r="AJ1248" s="140">
        <v>0</v>
      </c>
      <c r="AK1248" s="140"/>
      <c r="AL1248" s="74"/>
      <c r="AM1248" s="74"/>
    </row>
    <row r="1249" spans="1:39" ht="14.1" customHeight="1">
      <c r="A1249" s="74"/>
      <c r="B1249" s="76" t="s">
        <v>1117</v>
      </c>
      <c r="C1249" s="74"/>
      <c r="D1249" s="76" t="s">
        <v>8364</v>
      </c>
      <c r="E1249" s="74"/>
      <c r="F1249" s="76" t="s">
        <v>8374</v>
      </c>
      <c r="G1249" s="74"/>
      <c r="H1249" s="103">
        <v>9</v>
      </c>
      <c r="I1249" s="74"/>
      <c r="J1249" s="103">
        <v>36</v>
      </c>
      <c r="K1249" s="74"/>
      <c r="L1249" s="76" t="s">
        <v>22</v>
      </c>
      <c r="M1249" s="74"/>
      <c r="N1249" s="76"/>
      <c r="O1249" s="74"/>
      <c r="P1249" s="103">
        <v>6183810</v>
      </c>
      <c r="Q1249" s="74"/>
      <c r="R1249" s="76" t="s">
        <v>9256</v>
      </c>
      <c r="S1249" s="74"/>
      <c r="T1249" s="77">
        <v>46193</v>
      </c>
      <c r="U1249" s="74"/>
      <c r="V1249" s="76" t="s">
        <v>8045</v>
      </c>
      <c r="W1249" s="74"/>
      <c r="X1249" s="103">
        <v>29189670</v>
      </c>
      <c r="Y1249" s="74"/>
      <c r="Z1249" s="103">
        <v>29189670</v>
      </c>
      <c r="AA1249" s="74"/>
      <c r="AB1249" s="76" t="s">
        <v>8361</v>
      </c>
      <c r="AC1249" s="74"/>
      <c r="AD1249" s="76" t="s">
        <v>8362</v>
      </c>
      <c r="AE1249" s="74"/>
      <c r="AF1249" s="76" t="s">
        <v>6124</v>
      </c>
      <c r="AG1249" s="74"/>
      <c r="AH1249" s="76" t="s">
        <v>8363</v>
      </c>
      <c r="AI1249" s="74"/>
      <c r="AJ1249" s="140">
        <v>0</v>
      </c>
      <c r="AK1249" s="140"/>
      <c r="AL1249" s="74"/>
      <c r="AM1249" s="74"/>
    </row>
    <row r="1250" spans="1:39" ht="14.1" customHeight="1">
      <c r="A1250" s="74"/>
      <c r="B1250" s="76" t="s">
        <v>1235</v>
      </c>
      <c r="C1250" s="74"/>
      <c r="D1250" s="76" t="s">
        <v>8364</v>
      </c>
      <c r="E1250" s="74"/>
      <c r="F1250" s="76" t="s">
        <v>8455</v>
      </c>
      <c r="G1250" s="74"/>
      <c r="H1250" s="103">
        <v>25</v>
      </c>
      <c r="I1250" s="74"/>
      <c r="J1250" s="103">
        <v>25</v>
      </c>
      <c r="K1250" s="74"/>
      <c r="L1250" s="76" t="s">
        <v>147</v>
      </c>
      <c r="M1250" s="74"/>
      <c r="N1250" s="76"/>
      <c r="O1250" s="74"/>
      <c r="P1250" s="103">
        <v>20257500</v>
      </c>
      <c r="Q1250" s="74"/>
      <c r="R1250" s="76" t="s">
        <v>9256</v>
      </c>
      <c r="S1250" s="74"/>
      <c r="T1250" s="77">
        <v>46193</v>
      </c>
      <c r="U1250" s="74"/>
      <c r="V1250" s="76" t="s">
        <v>8045</v>
      </c>
      <c r="W1250" s="74"/>
      <c r="X1250" s="103">
        <v>29189670</v>
      </c>
      <c r="Y1250" s="74"/>
      <c r="Z1250" s="103">
        <v>29189670</v>
      </c>
      <c r="AA1250" s="74"/>
      <c r="AB1250" s="76" t="s">
        <v>8361</v>
      </c>
      <c r="AC1250" s="74"/>
      <c r="AD1250" s="76" t="s">
        <v>8362</v>
      </c>
      <c r="AE1250" s="74"/>
      <c r="AF1250" s="76" t="s">
        <v>6124</v>
      </c>
      <c r="AG1250" s="74"/>
      <c r="AH1250" s="76" t="s">
        <v>8363</v>
      </c>
      <c r="AI1250" s="74"/>
      <c r="AJ1250" s="140">
        <v>0</v>
      </c>
      <c r="AK1250" s="140"/>
      <c r="AL1250" s="74"/>
      <c r="AM1250" s="74"/>
    </row>
    <row r="1251" spans="1:39" ht="14.1" customHeight="1">
      <c r="A1251" s="74"/>
      <c r="B1251" s="76" t="s">
        <v>1024</v>
      </c>
      <c r="C1251" s="74"/>
      <c r="D1251" s="76" t="s">
        <v>8364</v>
      </c>
      <c r="E1251" s="74"/>
      <c r="F1251" s="76" t="s">
        <v>8667</v>
      </c>
      <c r="G1251" s="74"/>
      <c r="H1251" s="103">
        <v>1</v>
      </c>
      <c r="I1251" s="74"/>
      <c r="J1251" s="103">
        <v>4</v>
      </c>
      <c r="K1251" s="74"/>
      <c r="L1251" s="76" t="s">
        <v>22</v>
      </c>
      <c r="M1251" s="74"/>
      <c r="N1251" s="76"/>
      <c r="O1251" s="74"/>
      <c r="P1251" s="103">
        <v>687090</v>
      </c>
      <c r="Q1251" s="74"/>
      <c r="R1251" s="76" t="s">
        <v>9256</v>
      </c>
      <c r="S1251" s="74"/>
      <c r="T1251" s="77">
        <v>46193</v>
      </c>
      <c r="U1251" s="74"/>
      <c r="V1251" s="76" t="s">
        <v>8045</v>
      </c>
      <c r="W1251" s="74"/>
      <c r="X1251" s="103">
        <v>29189670</v>
      </c>
      <c r="Y1251" s="74"/>
      <c r="Z1251" s="103">
        <v>29189670</v>
      </c>
      <c r="AA1251" s="74"/>
      <c r="AB1251" s="76" t="s">
        <v>8361</v>
      </c>
      <c r="AC1251" s="74"/>
      <c r="AD1251" s="76" t="s">
        <v>8362</v>
      </c>
      <c r="AE1251" s="74"/>
      <c r="AF1251" s="76" t="s">
        <v>6124</v>
      </c>
      <c r="AG1251" s="74"/>
      <c r="AH1251" s="76" t="s">
        <v>8363</v>
      </c>
      <c r="AI1251" s="74"/>
      <c r="AJ1251" s="140">
        <v>0</v>
      </c>
      <c r="AK1251" s="140"/>
      <c r="AL1251" s="74"/>
      <c r="AM1251" s="74"/>
    </row>
    <row r="1252" spans="1:39" ht="14.1" customHeight="1">
      <c r="A1252" s="74"/>
      <c r="B1252" s="76" t="s">
        <v>958</v>
      </c>
      <c r="C1252" s="74"/>
      <c r="D1252" s="76" t="s">
        <v>8364</v>
      </c>
      <c r="E1252" s="74"/>
      <c r="F1252" s="76" t="s">
        <v>8610</v>
      </c>
      <c r="G1252" s="74"/>
      <c r="H1252" s="103">
        <v>1</v>
      </c>
      <c r="I1252" s="74"/>
      <c r="J1252" s="103">
        <v>4</v>
      </c>
      <c r="K1252" s="74"/>
      <c r="L1252" s="76" t="s">
        <v>22</v>
      </c>
      <c r="M1252" s="74"/>
      <c r="N1252" s="76"/>
      <c r="O1252" s="74"/>
      <c r="P1252" s="103">
        <v>687090</v>
      </c>
      <c r="Q1252" s="74"/>
      <c r="R1252" s="76" t="s">
        <v>9256</v>
      </c>
      <c r="S1252" s="74"/>
      <c r="T1252" s="77">
        <v>46193</v>
      </c>
      <c r="U1252" s="74"/>
      <c r="V1252" s="76" t="s">
        <v>8045</v>
      </c>
      <c r="W1252" s="74"/>
      <c r="X1252" s="103">
        <v>29189670</v>
      </c>
      <c r="Y1252" s="74"/>
      <c r="Z1252" s="103">
        <v>29189670</v>
      </c>
      <c r="AA1252" s="74"/>
      <c r="AB1252" s="76" t="s">
        <v>8361</v>
      </c>
      <c r="AC1252" s="74"/>
      <c r="AD1252" s="76" t="s">
        <v>8362</v>
      </c>
      <c r="AE1252" s="74"/>
      <c r="AF1252" s="76" t="s">
        <v>6124</v>
      </c>
      <c r="AG1252" s="74"/>
      <c r="AH1252" s="76" t="s">
        <v>8363</v>
      </c>
      <c r="AI1252" s="74"/>
      <c r="AJ1252" s="140">
        <v>0</v>
      </c>
      <c r="AK1252" s="140"/>
      <c r="AL1252" s="74"/>
      <c r="AM1252" s="74"/>
    </row>
    <row r="1253" spans="1:39" ht="14.1" customHeight="1">
      <c r="A1253" s="74"/>
      <c r="B1253" s="76" t="s">
        <v>959</v>
      </c>
      <c r="C1253" s="74"/>
      <c r="D1253" s="76" t="s">
        <v>8364</v>
      </c>
      <c r="E1253" s="74"/>
      <c r="F1253" s="76" t="s">
        <v>9257</v>
      </c>
      <c r="G1253" s="74"/>
      <c r="H1253" s="103">
        <v>1</v>
      </c>
      <c r="I1253" s="74"/>
      <c r="J1253" s="103">
        <v>4</v>
      </c>
      <c r="K1253" s="74"/>
      <c r="L1253" s="76" t="s">
        <v>22</v>
      </c>
      <c r="M1253" s="74"/>
      <c r="N1253" s="76"/>
      <c r="O1253" s="74"/>
      <c r="P1253" s="103">
        <v>687090</v>
      </c>
      <c r="Q1253" s="74"/>
      <c r="R1253" s="76" t="s">
        <v>9256</v>
      </c>
      <c r="S1253" s="74"/>
      <c r="T1253" s="77">
        <v>46193</v>
      </c>
      <c r="U1253" s="74"/>
      <c r="V1253" s="76" t="s">
        <v>8045</v>
      </c>
      <c r="W1253" s="74"/>
      <c r="X1253" s="103">
        <v>29189670</v>
      </c>
      <c r="Y1253" s="74"/>
      <c r="Z1253" s="103">
        <v>29189670</v>
      </c>
      <c r="AA1253" s="74"/>
      <c r="AB1253" s="76" t="s">
        <v>8361</v>
      </c>
      <c r="AC1253" s="74"/>
      <c r="AD1253" s="76" t="s">
        <v>8362</v>
      </c>
      <c r="AE1253" s="74"/>
      <c r="AF1253" s="76" t="s">
        <v>6124</v>
      </c>
      <c r="AG1253" s="74"/>
      <c r="AH1253" s="76" t="s">
        <v>8363</v>
      </c>
      <c r="AI1253" s="74"/>
      <c r="AJ1253" s="140">
        <v>0</v>
      </c>
      <c r="AK1253" s="140"/>
      <c r="AL1253" s="74"/>
      <c r="AM1253" s="74"/>
    </row>
    <row r="1254" spans="1:39" ht="14.1" customHeight="1">
      <c r="A1254" s="74"/>
      <c r="B1254" s="76" t="s">
        <v>1002</v>
      </c>
      <c r="C1254" s="74"/>
      <c r="D1254" s="76" t="s">
        <v>8364</v>
      </c>
      <c r="E1254" s="74"/>
      <c r="F1254" s="76" t="s">
        <v>8677</v>
      </c>
      <c r="G1254" s="74"/>
      <c r="H1254" s="103">
        <v>1</v>
      </c>
      <c r="I1254" s="74"/>
      <c r="J1254" s="103">
        <v>4</v>
      </c>
      <c r="K1254" s="74"/>
      <c r="L1254" s="76" t="s">
        <v>22</v>
      </c>
      <c r="M1254" s="74"/>
      <c r="N1254" s="76"/>
      <c r="O1254" s="74"/>
      <c r="P1254" s="103">
        <v>687090</v>
      </c>
      <c r="Q1254" s="74"/>
      <c r="R1254" s="76" t="s">
        <v>9256</v>
      </c>
      <c r="S1254" s="74"/>
      <c r="T1254" s="77">
        <v>46193</v>
      </c>
      <c r="U1254" s="74"/>
      <c r="V1254" s="76" t="s">
        <v>8045</v>
      </c>
      <c r="W1254" s="74"/>
      <c r="X1254" s="103">
        <v>29189670</v>
      </c>
      <c r="Y1254" s="74"/>
      <c r="Z1254" s="103">
        <v>29189670</v>
      </c>
      <c r="AA1254" s="74"/>
      <c r="AB1254" s="76" t="s">
        <v>8361</v>
      </c>
      <c r="AC1254" s="74"/>
      <c r="AD1254" s="76" t="s">
        <v>8362</v>
      </c>
      <c r="AE1254" s="74"/>
      <c r="AF1254" s="76" t="s">
        <v>6124</v>
      </c>
      <c r="AG1254" s="74"/>
      <c r="AH1254" s="76" t="s">
        <v>8363</v>
      </c>
      <c r="AI1254" s="74"/>
      <c r="AJ1254" s="140">
        <v>0</v>
      </c>
      <c r="AK1254" s="140"/>
      <c r="AL1254" s="74"/>
      <c r="AM1254" s="74"/>
    </row>
    <row r="1255" spans="1:39" ht="14.1" customHeight="1">
      <c r="A1255" s="74"/>
      <c r="B1255" s="76" t="s">
        <v>3180</v>
      </c>
      <c r="C1255" s="74"/>
      <c r="D1255" s="76" t="s">
        <v>8369</v>
      </c>
      <c r="E1255" s="74"/>
      <c r="F1255" s="76" t="s">
        <v>9258</v>
      </c>
      <c r="G1255" s="74"/>
      <c r="H1255" s="103">
        <v>2</v>
      </c>
      <c r="I1255" s="74"/>
      <c r="J1255" s="103">
        <v>2</v>
      </c>
      <c r="K1255" s="74"/>
      <c r="L1255" s="76" t="s">
        <v>147</v>
      </c>
      <c r="M1255" s="74"/>
      <c r="N1255" s="76" t="s">
        <v>8511</v>
      </c>
      <c r="O1255" s="74"/>
      <c r="P1255" s="103">
        <v>2642170</v>
      </c>
      <c r="Q1255" s="74"/>
      <c r="R1255" s="76" t="s">
        <v>9259</v>
      </c>
      <c r="S1255" s="74"/>
      <c r="T1255" s="77">
        <v>46193</v>
      </c>
      <c r="U1255" s="74"/>
      <c r="V1255" s="76" t="s">
        <v>8967</v>
      </c>
      <c r="W1255" s="74"/>
      <c r="X1255" s="103">
        <v>2642170</v>
      </c>
      <c r="Y1255" s="74"/>
      <c r="Z1255" s="103">
        <v>2642170</v>
      </c>
      <c r="AA1255" s="74"/>
      <c r="AB1255" s="76" t="s">
        <v>8361</v>
      </c>
      <c r="AC1255" s="74"/>
      <c r="AD1255" s="76" t="s">
        <v>8362</v>
      </c>
      <c r="AE1255" s="74"/>
      <c r="AF1255" s="76" t="s">
        <v>6128</v>
      </c>
      <c r="AG1255" s="74"/>
      <c r="AH1255" s="76" t="s">
        <v>8363</v>
      </c>
      <c r="AI1255" s="74"/>
      <c r="AJ1255" s="140">
        <v>0</v>
      </c>
      <c r="AK1255" s="140"/>
      <c r="AL1255" s="74"/>
      <c r="AM1255" s="74"/>
    </row>
    <row r="1256" spans="1:39" ht="14.1" customHeight="1">
      <c r="A1256" s="74"/>
      <c r="B1256" s="76" t="s">
        <v>1721</v>
      </c>
      <c r="C1256" s="74"/>
      <c r="D1256" s="76" t="s">
        <v>8364</v>
      </c>
      <c r="E1256" s="74"/>
      <c r="F1256" s="76" t="s">
        <v>8705</v>
      </c>
      <c r="G1256" s="74"/>
      <c r="H1256" s="103">
        <v>3</v>
      </c>
      <c r="I1256" s="74"/>
      <c r="J1256" s="103">
        <v>3</v>
      </c>
      <c r="K1256" s="74"/>
      <c r="L1256" s="76" t="s">
        <v>8359</v>
      </c>
      <c r="M1256" s="74"/>
      <c r="N1256" s="76" t="s">
        <v>8366</v>
      </c>
      <c r="O1256" s="74"/>
      <c r="P1256" s="103">
        <v>276945</v>
      </c>
      <c r="Q1256" s="74"/>
      <c r="R1256" s="76" t="s">
        <v>9260</v>
      </c>
      <c r="S1256" s="74"/>
      <c r="T1256" s="77">
        <v>46191</v>
      </c>
      <c r="U1256" s="74"/>
      <c r="V1256" s="76" t="s">
        <v>8107</v>
      </c>
      <c r="W1256" s="74"/>
      <c r="X1256" s="103">
        <v>2215560</v>
      </c>
      <c r="Y1256" s="74"/>
      <c r="Z1256" s="103">
        <v>2215560</v>
      </c>
      <c r="AA1256" s="74"/>
      <c r="AB1256" s="76" t="s">
        <v>8361</v>
      </c>
      <c r="AC1256" s="74"/>
      <c r="AD1256" s="76" t="s">
        <v>8362</v>
      </c>
      <c r="AE1256" s="74"/>
      <c r="AF1256" s="76" t="s">
        <v>6128</v>
      </c>
      <c r="AG1256" s="74"/>
      <c r="AH1256" s="76" t="s">
        <v>8363</v>
      </c>
      <c r="AI1256" s="74"/>
      <c r="AJ1256" s="140">
        <v>0</v>
      </c>
      <c r="AK1256" s="140"/>
      <c r="AL1256" s="74"/>
      <c r="AM1256" s="74"/>
    </row>
    <row r="1257" spans="1:39" ht="14.1" customHeight="1">
      <c r="A1257" s="74"/>
      <c r="B1257" s="76" t="s">
        <v>1729</v>
      </c>
      <c r="C1257" s="74"/>
      <c r="D1257" s="76" t="s">
        <v>8364</v>
      </c>
      <c r="E1257" s="74"/>
      <c r="F1257" s="76" t="s">
        <v>8547</v>
      </c>
      <c r="G1257" s="74"/>
      <c r="H1257" s="103">
        <v>3</v>
      </c>
      <c r="I1257" s="74"/>
      <c r="J1257" s="103">
        <v>3</v>
      </c>
      <c r="K1257" s="74"/>
      <c r="L1257" s="76" t="s">
        <v>8359</v>
      </c>
      <c r="M1257" s="74"/>
      <c r="N1257" s="76" t="s">
        <v>8366</v>
      </c>
      <c r="O1257" s="74"/>
      <c r="P1257" s="103">
        <v>276945</v>
      </c>
      <c r="Q1257" s="74"/>
      <c r="R1257" s="76" t="s">
        <v>9260</v>
      </c>
      <c r="S1257" s="74"/>
      <c r="T1257" s="77">
        <v>46191</v>
      </c>
      <c r="U1257" s="74"/>
      <c r="V1257" s="76" t="s">
        <v>8107</v>
      </c>
      <c r="W1257" s="74"/>
      <c r="X1257" s="103">
        <v>2215560</v>
      </c>
      <c r="Y1257" s="74"/>
      <c r="Z1257" s="103">
        <v>2215560</v>
      </c>
      <c r="AA1257" s="74"/>
      <c r="AB1257" s="76" t="s">
        <v>8361</v>
      </c>
      <c r="AC1257" s="74"/>
      <c r="AD1257" s="76" t="s">
        <v>8362</v>
      </c>
      <c r="AE1257" s="74"/>
      <c r="AF1257" s="76" t="s">
        <v>6128</v>
      </c>
      <c r="AG1257" s="74"/>
      <c r="AH1257" s="76" t="s">
        <v>8363</v>
      </c>
      <c r="AI1257" s="74"/>
      <c r="AJ1257" s="140">
        <v>0</v>
      </c>
      <c r="AK1257" s="140"/>
      <c r="AL1257" s="74"/>
      <c r="AM1257" s="74"/>
    </row>
    <row r="1258" spans="1:39" ht="14.1" customHeight="1">
      <c r="A1258" s="74"/>
      <c r="B1258" s="76" t="s">
        <v>1761</v>
      </c>
      <c r="C1258" s="74"/>
      <c r="D1258" s="76" t="s">
        <v>8364</v>
      </c>
      <c r="E1258" s="74"/>
      <c r="F1258" s="76" t="s">
        <v>8492</v>
      </c>
      <c r="G1258" s="74"/>
      <c r="H1258" s="103">
        <v>3</v>
      </c>
      <c r="I1258" s="74"/>
      <c r="J1258" s="103">
        <v>3</v>
      </c>
      <c r="K1258" s="74"/>
      <c r="L1258" s="76" t="s">
        <v>8359</v>
      </c>
      <c r="M1258" s="74"/>
      <c r="N1258" s="76" t="s">
        <v>8366</v>
      </c>
      <c r="O1258" s="74"/>
      <c r="P1258" s="103">
        <v>276945</v>
      </c>
      <c r="Q1258" s="74"/>
      <c r="R1258" s="76" t="s">
        <v>9260</v>
      </c>
      <c r="S1258" s="74"/>
      <c r="T1258" s="77">
        <v>46191</v>
      </c>
      <c r="U1258" s="74"/>
      <c r="V1258" s="76" t="s">
        <v>8107</v>
      </c>
      <c r="W1258" s="74"/>
      <c r="X1258" s="103">
        <v>2215560</v>
      </c>
      <c r="Y1258" s="74"/>
      <c r="Z1258" s="103">
        <v>2215560</v>
      </c>
      <c r="AA1258" s="74"/>
      <c r="AB1258" s="76" t="s">
        <v>8361</v>
      </c>
      <c r="AC1258" s="74"/>
      <c r="AD1258" s="76" t="s">
        <v>8362</v>
      </c>
      <c r="AE1258" s="74"/>
      <c r="AF1258" s="76" t="s">
        <v>6128</v>
      </c>
      <c r="AG1258" s="74"/>
      <c r="AH1258" s="76" t="s">
        <v>8363</v>
      </c>
      <c r="AI1258" s="74"/>
      <c r="AJ1258" s="140">
        <v>0</v>
      </c>
      <c r="AK1258" s="140"/>
      <c r="AL1258" s="74"/>
      <c r="AM1258" s="74"/>
    </row>
    <row r="1259" spans="1:39" ht="14.1" customHeight="1">
      <c r="A1259" s="74"/>
      <c r="B1259" s="76" t="s">
        <v>1793</v>
      </c>
      <c r="C1259" s="74"/>
      <c r="D1259" s="76" t="s">
        <v>8364</v>
      </c>
      <c r="E1259" s="74"/>
      <c r="F1259" s="76" t="s">
        <v>9261</v>
      </c>
      <c r="G1259" s="74"/>
      <c r="H1259" s="103">
        <v>3</v>
      </c>
      <c r="I1259" s="74"/>
      <c r="J1259" s="103">
        <v>3</v>
      </c>
      <c r="K1259" s="74"/>
      <c r="L1259" s="76" t="s">
        <v>8359</v>
      </c>
      <c r="M1259" s="74"/>
      <c r="N1259" s="76" t="s">
        <v>8366</v>
      </c>
      <c r="O1259" s="74"/>
      <c r="P1259" s="103">
        <v>276945</v>
      </c>
      <c r="Q1259" s="74"/>
      <c r="R1259" s="76" t="s">
        <v>9260</v>
      </c>
      <c r="S1259" s="74"/>
      <c r="T1259" s="77">
        <v>46191</v>
      </c>
      <c r="U1259" s="74"/>
      <c r="V1259" s="76" t="s">
        <v>8107</v>
      </c>
      <c r="W1259" s="74"/>
      <c r="X1259" s="103">
        <v>2215560</v>
      </c>
      <c r="Y1259" s="74"/>
      <c r="Z1259" s="103">
        <v>2215560</v>
      </c>
      <c r="AA1259" s="74"/>
      <c r="AB1259" s="76" t="s">
        <v>8361</v>
      </c>
      <c r="AC1259" s="74"/>
      <c r="AD1259" s="76" t="s">
        <v>8362</v>
      </c>
      <c r="AE1259" s="74"/>
      <c r="AF1259" s="76" t="s">
        <v>6128</v>
      </c>
      <c r="AG1259" s="74"/>
      <c r="AH1259" s="76" t="s">
        <v>8363</v>
      </c>
      <c r="AI1259" s="74"/>
      <c r="AJ1259" s="140">
        <v>0</v>
      </c>
      <c r="AK1259" s="140"/>
      <c r="AL1259" s="74"/>
      <c r="AM1259" s="74"/>
    </row>
    <row r="1260" spans="1:39" ht="14.1" customHeight="1">
      <c r="A1260" s="74"/>
      <c r="B1260" s="76" t="s">
        <v>1813</v>
      </c>
      <c r="C1260" s="74"/>
      <c r="D1260" s="76" t="s">
        <v>8364</v>
      </c>
      <c r="E1260" s="74"/>
      <c r="F1260" s="76" t="s">
        <v>8475</v>
      </c>
      <c r="G1260" s="74"/>
      <c r="H1260" s="103">
        <v>3</v>
      </c>
      <c r="I1260" s="74"/>
      <c r="J1260" s="103">
        <v>3</v>
      </c>
      <c r="K1260" s="74"/>
      <c r="L1260" s="76" t="s">
        <v>8359</v>
      </c>
      <c r="M1260" s="74"/>
      <c r="N1260" s="76" t="s">
        <v>8366</v>
      </c>
      <c r="O1260" s="74"/>
      <c r="P1260" s="103">
        <v>276945</v>
      </c>
      <c r="Q1260" s="74"/>
      <c r="R1260" s="76" t="s">
        <v>9260</v>
      </c>
      <c r="S1260" s="74"/>
      <c r="T1260" s="77">
        <v>46191</v>
      </c>
      <c r="U1260" s="74"/>
      <c r="V1260" s="76" t="s">
        <v>8107</v>
      </c>
      <c r="W1260" s="74"/>
      <c r="X1260" s="103">
        <v>2215560</v>
      </c>
      <c r="Y1260" s="74"/>
      <c r="Z1260" s="103">
        <v>2215560</v>
      </c>
      <c r="AA1260" s="74"/>
      <c r="AB1260" s="76" t="s">
        <v>8361</v>
      </c>
      <c r="AC1260" s="74"/>
      <c r="AD1260" s="76" t="s">
        <v>8362</v>
      </c>
      <c r="AE1260" s="74"/>
      <c r="AF1260" s="76" t="s">
        <v>6128</v>
      </c>
      <c r="AG1260" s="74"/>
      <c r="AH1260" s="76" t="s">
        <v>8363</v>
      </c>
      <c r="AI1260" s="74"/>
      <c r="AJ1260" s="140">
        <v>0</v>
      </c>
      <c r="AK1260" s="140"/>
      <c r="AL1260" s="74"/>
      <c r="AM1260" s="74"/>
    </row>
    <row r="1261" spans="1:39" ht="14.1" customHeight="1">
      <c r="A1261" s="74"/>
      <c r="B1261" s="76" t="s">
        <v>1825</v>
      </c>
      <c r="C1261" s="74"/>
      <c r="D1261" s="76" t="s">
        <v>8364</v>
      </c>
      <c r="E1261" s="74"/>
      <c r="F1261" s="76" t="s">
        <v>8665</v>
      </c>
      <c r="G1261" s="74"/>
      <c r="H1261" s="103">
        <v>3</v>
      </c>
      <c r="I1261" s="74"/>
      <c r="J1261" s="103">
        <v>3</v>
      </c>
      <c r="K1261" s="74"/>
      <c r="L1261" s="76" t="s">
        <v>8359</v>
      </c>
      <c r="M1261" s="74"/>
      <c r="N1261" s="76" t="s">
        <v>8366</v>
      </c>
      <c r="O1261" s="74"/>
      <c r="P1261" s="103">
        <v>276945</v>
      </c>
      <c r="Q1261" s="74"/>
      <c r="R1261" s="76" t="s">
        <v>9260</v>
      </c>
      <c r="S1261" s="74"/>
      <c r="T1261" s="77">
        <v>46191</v>
      </c>
      <c r="U1261" s="74"/>
      <c r="V1261" s="76" t="s">
        <v>8107</v>
      </c>
      <c r="W1261" s="74"/>
      <c r="X1261" s="103">
        <v>2215560</v>
      </c>
      <c r="Y1261" s="74"/>
      <c r="Z1261" s="103">
        <v>2215560</v>
      </c>
      <c r="AA1261" s="74"/>
      <c r="AB1261" s="76" t="s">
        <v>8361</v>
      </c>
      <c r="AC1261" s="74"/>
      <c r="AD1261" s="76" t="s">
        <v>8362</v>
      </c>
      <c r="AE1261" s="74"/>
      <c r="AF1261" s="76" t="s">
        <v>6128</v>
      </c>
      <c r="AG1261" s="74"/>
      <c r="AH1261" s="76" t="s">
        <v>8363</v>
      </c>
      <c r="AI1261" s="74"/>
      <c r="AJ1261" s="140">
        <v>0</v>
      </c>
      <c r="AK1261" s="140"/>
      <c r="AL1261" s="74"/>
      <c r="AM1261" s="74"/>
    </row>
    <row r="1262" spans="1:39" ht="0.95" customHeight="1">
      <c r="A1262" s="74"/>
      <c r="B1262" s="141"/>
      <c r="C1262" s="141"/>
      <c r="D1262" s="141"/>
      <c r="E1262" s="141"/>
      <c r="F1262" s="141"/>
      <c r="G1262" s="141"/>
      <c r="H1262" s="141"/>
      <c r="I1262" s="141"/>
      <c r="J1262" s="141"/>
      <c r="K1262" s="141"/>
      <c r="L1262" s="141"/>
      <c r="M1262" s="141"/>
      <c r="N1262" s="141"/>
      <c r="O1262" s="141"/>
      <c r="P1262" s="141"/>
      <c r="Q1262" s="141"/>
      <c r="R1262" s="141"/>
      <c r="S1262" s="141"/>
      <c r="T1262" s="141"/>
      <c r="U1262" s="141"/>
      <c r="V1262" s="141"/>
      <c r="W1262" s="141"/>
      <c r="X1262" s="141"/>
      <c r="Y1262" s="141"/>
      <c r="Z1262" s="141"/>
      <c r="AA1262" s="141"/>
      <c r="AB1262" s="141"/>
      <c r="AC1262" s="141"/>
      <c r="AD1262" s="141"/>
      <c r="AE1262" s="141"/>
      <c r="AF1262" s="141"/>
      <c r="AG1262" s="141"/>
      <c r="AH1262" s="141"/>
      <c r="AI1262" s="141"/>
      <c r="AJ1262" s="141"/>
      <c r="AK1262" s="141"/>
      <c r="AL1262" s="141"/>
      <c r="AM1262" s="74"/>
    </row>
    <row r="1263" spans="1:39" ht="12.95" customHeight="1">
      <c r="A1263" s="74"/>
      <c r="B1263" s="142" t="s">
        <v>8411</v>
      </c>
      <c r="C1263" s="142"/>
      <c r="D1263" s="142"/>
      <c r="E1263" s="142"/>
      <c r="F1263" s="142"/>
      <c r="G1263" s="142"/>
      <c r="H1263" s="142"/>
      <c r="I1263" s="142"/>
      <c r="J1263" s="142"/>
      <c r="K1263" s="142"/>
      <c r="L1263" s="142"/>
      <c r="M1263" s="142"/>
      <c r="N1263" s="142"/>
      <c r="O1263" s="142"/>
      <c r="P1263" s="142"/>
      <c r="Q1263" s="142"/>
      <c r="R1263" s="142"/>
      <c r="S1263" s="142"/>
      <c r="T1263" s="142"/>
      <c r="U1263" s="142"/>
      <c r="V1263" s="142"/>
      <c r="W1263" s="142"/>
      <c r="X1263" s="142"/>
      <c r="Y1263" s="142"/>
      <c r="Z1263" s="142"/>
      <c r="AA1263" s="142"/>
      <c r="AB1263" s="142"/>
      <c r="AC1263" s="142"/>
      <c r="AD1263" s="142"/>
      <c r="AE1263" s="142"/>
      <c r="AF1263" s="142"/>
      <c r="AG1263" s="142"/>
      <c r="AH1263" s="142"/>
      <c r="AI1263" s="142"/>
      <c r="AJ1263" s="142"/>
      <c r="AK1263" s="142"/>
      <c r="AL1263" s="142"/>
      <c r="AM1263" s="74"/>
    </row>
    <row r="1264" spans="1:39" ht="12.95" customHeight="1">
      <c r="A1264" s="74"/>
      <c r="B1264" s="142"/>
      <c r="C1264" s="142"/>
      <c r="D1264" s="142"/>
      <c r="E1264" s="142"/>
      <c r="F1264" s="142"/>
      <c r="G1264" s="142"/>
      <c r="H1264" s="142"/>
      <c r="I1264" s="142"/>
      <c r="J1264" s="142"/>
      <c r="K1264" s="142"/>
      <c r="L1264" s="142"/>
      <c r="M1264" s="142"/>
      <c r="N1264" s="142"/>
      <c r="O1264" s="142"/>
      <c r="P1264" s="142"/>
      <c r="Q1264" s="142"/>
      <c r="R1264" s="142"/>
      <c r="S1264" s="142"/>
      <c r="T1264" s="142"/>
      <c r="U1264" s="142"/>
      <c r="V1264" s="142"/>
      <c r="W1264" s="142"/>
      <c r="X1264" s="142"/>
      <c r="Y1264" s="142"/>
      <c r="Z1264" s="142"/>
      <c r="AA1264" s="142"/>
      <c r="AB1264" s="142"/>
      <c r="AC1264" s="142"/>
      <c r="AD1264" s="142"/>
      <c r="AE1264" s="142"/>
      <c r="AF1264" s="142"/>
      <c r="AG1264" s="142"/>
      <c r="AH1264" s="142"/>
      <c r="AI1264" s="142"/>
      <c r="AJ1264" s="142"/>
      <c r="AK1264" s="142"/>
      <c r="AL1264" s="142"/>
      <c r="AM1264" s="74"/>
    </row>
    <row r="1265" spans="1:39" ht="12.95" customHeight="1">
      <c r="A1265" s="74"/>
      <c r="B1265" s="143" t="s">
        <v>8412</v>
      </c>
      <c r="C1265" s="143"/>
      <c r="D1265" s="143"/>
      <c r="E1265" s="143"/>
      <c r="F1265" s="143"/>
      <c r="G1265" s="143"/>
      <c r="H1265" s="143"/>
      <c r="I1265" s="143"/>
      <c r="J1265" s="143"/>
      <c r="K1265" s="143"/>
      <c r="L1265" s="143"/>
      <c r="M1265" s="143"/>
      <c r="N1265" s="143"/>
      <c r="O1265" s="143"/>
      <c r="P1265" s="143"/>
      <c r="Q1265" s="143"/>
      <c r="R1265" s="143"/>
      <c r="S1265" s="143"/>
      <c r="T1265" s="143"/>
      <c r="U1265" s="143"/>
      <c r="V1265" s="143"/>
      <c r="W1265" s="143"/>
      <c r="X1265" s="143"/>
      <c r="Y1265" s="143"/>
      <c r="Z1265" s="143"/>
      <c r="AA1265" s="143"/>
      <c r="AB1265" s="143"/>
      <c r="AC1265" s="143"/>
      <c r="AD1265" s="143"/>
      <c r="AE1265" s="143"/>
      <c r="AF1265" s="143"/>
      <c r="AG1265" s="143"/>
      <c r="AH1265" s="143"/>
      <c r="AI1265" s="143"/>
      <c r="AJ1265" s="143"/>
      <c r="AK1265" s="143"/>
      <c r="AL1265" s="143"/>
      <c r="AM1265" s="74"/>
    </row>
    <row r="1266" spans="1:39" ht="12.95" customHeight="1">
      <c r="A1266" s="74"/>
      <c r="B1266" s="144" t="s">
        <v>9262</v>
      </c>
      <c r="C1266" s="144"/>
      <c r="D1266" s="144"/>
      <c r="E1266" s="144"/>
      <c r="F1266" s="144"/>
      <c r="G1266" s="144"/>
      <c r="H1266" s="144"/>
      <c r="I1266" s="144"/>
      <c r="J1266" s="144"/>
      <c r="K1266" s="144"/>
      <c r="L1266" s="144"/>
      <c r="M1266" s="144"/>
      <c r="N1266" s="144"/>
      <c r="O1266" s="144"/>
      <c r="P1266" s="144"/>
      <c r="Q1266" s="144"/>
      <c r="R1266" s="144"/>
      <c r="S1266" s="144"/>
      <c r="T1266" s="144"/>
      <c r="U1266" s="144"/>
      <c r="V1266" s="144"/>
      <c r="W1266" s="144"/>
      <c r="X1266" s="144"/>
      <c r="Y1266" s="144"/>
      <c r="Z1266" s="144"/>
      <c r="AA1266" s="144"/>
      <c r="AB1266" s="144"/>
      <c r="AC1266" s="144"/>
      <c r="AD1266" s="144"/>
      <c r="AE1266" s="144"/>
      <c r="AF1266" s="144"/>
      <c r="AG1266" s="144"/>
      <c r="AH1266" s="144"/>
      <c r="AI1266" s="144"/>
      <c r="AJ1266" s="144"/>
      <c r="AK1266" s="143" t="s">
        <v>8414</v>
      </c>
      <c r="AL1266" s="143"/>
      <c r="AM1266" s="74"/>
    </row>
    <row r="1267" spans="1:39" ht="17.100000000000001" customHeight="1">
      <c r="A1267" s="74"/>
      <c r="B1267" s="135" t="s">
        <v>8339</v>
      </c>
      <c r="C1267" s="135"/>
      <c r="D1267" s="135"/>
      <c r="E1267" s="135"/>
      <c r="F1267" s="135"/>
      <c r="G1267" s="135"/>
      <c r="H1267" s="135"/>
      <c r="I1267" s="135"/>
      <c r="J1267" s="135"/>
      <c r="K1267" s="135"/>
      <c r="L1267" s="135"/>
      <c r="M1267" s="135"/>
      <c r="N1267" s="135"/>
      <c r="O1267" s="135"/>
      <c r="P1267" s="135"/>
      <c r="Q1267" s="135"/>
      <c r="R1267" s="135"/>
      <c r="S1267" s="135"/>
      <c r="T1267" s="135"/>
      <c r="U1267" s="135"/>
      <c r="V1267" s="135"/>
      <c r="W1267" s="135"/>
      <c r="X1267" s="135"/>
      <c r="Y1267" s="135"/>
      <c r="Z1267" s="135"/>
      <c r="AA1267" s="135"/>
      <c r="AB1267" s="135"/>
      <c r="AC1267" s="135"/>
      <c r="AD1267" s="135"/>
      <c r="AE1267" s="135"/>
      <c r="AF1267" s="135"/>
      <c r="AG1267" s="135"/>
      <c r="AH1267" s="135"/>
      <c r="AI1267" s="135"/>
      <c r="AJ1267" s="135"/>
      <c r="AK1267" s="135"/>
      <c r="AL1267" s="135"/>
      <c r="AM1267" s="74"/>
    </row>
    <row r="1268" spans="1:39" ht="23.1" customHeight="1">
      <c r="A1268" s="74"/>
      <c r="B1268" s="136" t="s">
        <v>8340</v>
      </c>
      <c r="C1268" s="136"/>
      <c r="D1268" s="136"/>
      <c r="E1268" s="136"/>
      <c r="F1268" s="136"/>
      <c r="G1268" s="136"/>
      <c r="H1268" s="136"/>
      <c r="I1268" s="136"/>
      <c r="J1268" s="136"/>
      <c r="K1268" s="136"/>
      <c r="L1268" s="136"/>
      <c r="M1268" s="136"/>
      <c r="N1268" s="136"/>
      <c r="O1268" s="136"/>
      <c r="P1268" s="136"/>
      <c r="Q1268" s="136"/>
      <c r="R1268" s="136"/>
      <c r="S1268" s="136"/>
      <c r="T1268" s="136"/>
      <c r="U1268" s="136"/>
      <c r="V1268" s="136"/>
      <c r="W1268" s="136"/>
      <c r="X1268" s="136"/>
      <c r="Y1268" s="136"/>
      <c r="Z1268" s="136"/>
      <c r="AA1268" s="136"/>
      <c r="AB1268" s="136"/>
      <c r="AC1268" s="136"/>
      <c r="AD1268" s="136"/>
      <c r="AE1268" s="136"/>
      <c r="AF1268" s="136"/>
      <c r="AG1268" s="136"/>
      <c r="AH1268" s="136"/>
      <c r="AI1268" s="136"/>
      <c r="AJ1268" s="136"/>
      <c r="AK1268" s="136"/>
      <c r="AL1268" s="136"/>
      <c r="AM1268" s="74"/>
    </row>
    <row r="1269" spans="1:39" ht="15.95" customHeight="1">
      <c r="A1269" s="74"/>
      <c r="B1269" s="137" t="s">
        <v>8341</v>
      </c>
      <c r="C1269" s="137"/>
      <c r="D1269" s="137"/>
      <c r="E1269" s="137"/>
      <c r="F1269" s="137"/>
      <c r="G1269" s="137"/>
      <c r="H1269" s="137"/>
      <c r="I1269" s="137"/>
      <c r="J1269" s="137"/>
      <c r="K1269" s="137"/>
      <c r="L1269" s="137"/>
      <c r="M1269" s="137"/>
      <c r="N1269" s="137"/>
      <c r="O1269" s="137"/>
      <c r="P1269" s="137"/>
      <c r="Q1269" s="137"/>
      <c r="R1269" s="137"/>
      <c r="S1269" s="137"/>
      <c r="T1269" s="137"/>
      <c r="U1269" s="137"/>
      <c r="V1269" s="137"/>
      <c r="W1269" s="137"/>
      <c r="X1269" s="137"/>
      <c r="Y1269" s="137"/>
      <c r="Z1269" s="137"/>
      <c r="AA1269" s="137"/>
      <c r="AB1269" s="137"/>
      <c r="AC1269" s="137"/>
      <c r="AD1269" s="137"/>
      <c r="AE1269" s="137"/>
      <c r="AF1269" s="137"/>
      <c r="AG1269" s="137"/>
      <c r="AH1269" s="137"/>
      <c r="AI1269" s="137"/>
      <c r="AJ1269" s="137"/>
      <c r="AK1269" s="137"/>
      <c r="AL1269" s="137"/>
      <c r="AM1269" s="74"/>
    </row>
    <row r="1270" spans="1:39" ht="12" customHeight="1">
      <c r="A1270" s="74"/>
      <c r="B1270" s="138" t="s">
        <v>8342</v>
      </c>
      <c r="C1270" s="138"/>
      <c r="D1270" s="138"/>
      <c r="E1270" s="138"/>
      <c r="F1270" s="138"/>
      <c r="G1270" s="138"/>
      <c r="H1270" s="138"/>
      <c r="I1270" s="138"/>
      <c r="J1270" s="138"/>
      <c r="K1270" s="138"/>
      <c r="L1270" s="138"/>
      <c r="M1270" s="138"/>
      <c r="N1270" s="138"/>
      <c r="O1270" s="138"/>
      <c r="P1270" s="138"/>
      <c r="Q1270" s="138"/>
      <c r="R1270" s="138"/>
      <c r="S1270" s="138"/>
      <c r="T1270" s="138"/>
      <c r="U1270" s="138"/>
      <c r="V1270" s="138"/>
      <c r="W1270" s="138"/>
      <c r="X1270" s="138"/>
      <c r="Y1270" s="138"/>
      <c r="Z1270" s="138"/>
      <c r="AA1270" s="138"/>
      <c r="AB1270" s="138"/>
      <c r="AC1270" s="138"/>
      <c r="AD1270" s="138"/>
      <c r="AE1270" s="138"/>
      <c r="AF1270" s="138"/>
      <c r="AG1270" s="138"/>
      <c r="AH1270" s="138"/>
      <c r="AI1270" s="138"/>
      <c r="AJ1270" s="138"/>
      <c r="AK1270" s="138"/>
      <c r="AL1270" s="138"/>
      <c r="AM1270" s="74"/>
    </row>
    <row r="1271" spans="1:39" ht="44.1" customHeight="1">
      <c r="A1271" s="74"/>
      <c r="B1271" s="75" t="s">
        <v>8343</v>
      </c>
      <c r="C1271" s="74"/>
      <c r="D1271" s="75" t="s">
        <v>8344</v>
      </c>
      <c r="E1271" s="74"/>
      <c r="F1271" s="75" t="s">
        <v>8345</v>
      </c>
      <c r="G1271" s="74"/>
      <c r="H1271" s="104" t="s">
        <v>6103</v>
      </c>
      <c r="I1271" s="74"/>
      <c r="J1271" s="104" t="s">
        <v>8346</v>
      </c>
      <c r="K1271" s="74"/>
      <c r="L1271" s="75" t="s">
        <v>8347</v>
      </c>
      <c r="M1271" s="74"/>
      <c r="N1271" s="75" t="s">
        <v>8348</v>
      </c>
      <c r="O1271" s="74"/>
      <c r="P1271" s="104" t="s">
        <v>8349</v>
      </c>
      <c r="Q1271" s="74"/>
      <c r="R1271" s="75" t="s">
        <v>8350</v>
      </c>
      <c r="S1271" s="74"/>
      <c r="T1271" s="75" t="s">
        <v>6100</v>
      </c>
      <c r="U1271" s="74"/>
      <c r="V1271" s="75" t="s">
        <v>8007</v>
      </c>
      <c r="W1271" s="74"/>
      <c r="X1271" s="104" t="s">
        <v>8351</v>
      </c>
      <c r="Y1271" s="74"/>
      <c r="Z1271" s="104" t="s">
        <v>8008</v>
      </c>
      <c r="AA1271" s="74"/>
      <c r="AB1271" s="75" t="s">
        <v>8352</v>
      </c>
      <c r="AC1271" s="74"/>
      <c r="AD1271" s="75" t="s">
        <v>8353</v>
      </c>
      <c r="AE1271" s="74"/>
      <c r="AF1271" s="75" t="s">
        <v>8354</v>
      </c>
      <c r="AG1271" s="74"/>
      <c r="AH1271" s="75" t="s">
        <v>8355</v>
      </c>
      <c r="AI1271" s="74"/>
      <c r="AJ1271" s="139" t="s">
        <v>8356</v>
      </c>
      <c r="AK1271" s="139"/>
      <c r="AL1271" s="74"/>
      <c r="AM1271" s="74"/>
    </row>
    <row r="1272" spans="1:39" ht="14.1" customHeight="1">
      <c r="A1272" s="74"/>
      <c r="B1272" s="76" t="s">
        <v>1861</v>
      </c>
      <c r="C1272" s="74"/>
      <c r="D1272" s="76" t="s">
        <v>8364</v>
      </c>
      <c r="E1272" s="74"/>
      <c r="F1272" s="76" t="s">
        <v>8738</v>
      </c>
      <c r="G1272" s="74"/>
      <c r="H1272" s="103">
        <v>3</v>
      </c>
      <c r="I1272" s="74"/>
      <c r="J1272" s="103">
        <v>3</v>
      </c>
      <c r="K1272" s="74"/>
      <c r="L1272" s="76" t="s">
        <v>8359</v>
      </c>
      <c r="M1272" s="74"/>
      <c r="N1272" s="76" t="s">
        <v>8366</v>
      </c>
      <c r="O1272" s="74"/>
      <c r="P1272" s="103">
        <v>276945</v>
      </c>
      <c r="Q1272" s="74"/>
      <c r="R1272" s="76" t="s">
        <v>9260</v>
      </c>
      <c r="S1272" s="74"/>
      <c r="T1272" s="77">
        <v>46191</v>
      </c>
      <c r="U1272" s="74"/>
      <c r="V1272" s="76" t="s">
        <v>8107</v>
      </c>
      <c r="W1272" s="74"/>
      <c r="X1272" s="103">
        <v>2215560</v>
      </c>
      <c r="Y1272" s="74"/>
      <c r="Z1272" s="103">
        <v>2215560</v>
      </c>
      <c r="AA1272" s="74"/>
      <c r="AB1272" s="76" t="s">
        <v>8361</v>
      </c>
      <c r="AC1272" s="74"/>
      <c r="AD1272" s="76" t="s">
        <v>8362</v>
      </c>
      <c r="AE1272" s="74"/>
      <c r="AF1272" s="76" t="s">
        <v>6128</v>
      </c>
      <c r="AG1272" s="74"/>
      <c r="AH1272" s="76" t="s">
        <v>8363</v>
      </c>
      <c r="AI1272" s="74"/>
      <c r="AJ1272" s="140">
        <v>0</v>
      </c>
      <c r="AK1272" s="140"/>
      <c r="AL1272" s="74"/>
      <c r="AM1272" s="74"/>
    </row>
    <row r="1273" spans="1:39" ht="14.1" customHeight="1">
      <c r="A1273" s="74"/>
      <c r="B1273" s="76" t="s">
        <v>1923</v>
      </c>
      <c r="C1273" s="74"/>
      <c r="D1273" s="76" t="s">
        <v>8364</v>
      </c>
      <c r="E1273" s="74"/>
      <c r="F1273" s="76" t="s">
        <v>8573</v>
      </c>
      <c r="G1273" s="74"/>
      <c r="H1273" s="103">
        <v>3</v>
      </c>
      <c r="I1273" s="74"/>
      <c r="J1273" s="103">
        <v>3</v>
      </c>
      <c r="K1273" s="74"/>
      <c r="L1273" s="76" t="s">
        <v>8359</v>
      </c>
      <c r="M1273" s="74"/>
      <c r="N1273" s="76" t="s">
        <v>8366</v>
      </c>
      <c r="O1273" s="74"/>
      <c r="P1273" s="103">
        <v>276945</v>
      </c>
      <c r="Q1273" s="74"/>
      <c r="R1273" s="76" t="s">
        <v>9260</v>
      </c>
      <c r="S1273" s="74"/>
      <c r="T1273" s="77">
        <v>46191</v>
      </c>
      <c r="U1273" s="74"/>
      <c r="V1273" s="76" t="s">
        <v>8107</v>
      </c>
      <c r="W1273" s="74"/>
      <c r="X1273" s="103">
        <v>2215560</v>
      </c>
      <c r="Y1273" s="74"/>
      <c r="Z1273" s="103">
        <v>2215560</v>
      </c>
      <c r="AA1273" s="74"/>
      <c r="AB1273" s="76" t="s">
        <v>8361</v>
      </c>
      <c r="AC1273" s="74"/>
      <c r="AD1273" s="76" t="s">
        <v>8362</v>
      </c>
      <c r="AE1273" s="74"/>
      <c r="AF1273" s="76" t="s">
        <v>6128</v>
      </c>
      <c r="AG1273" s="74"/>
      <c r="AH1273" s="76" t="s">
        <v>8363</v>
      </c>
      <c r="AI1273" s="74"/>
      <c r="AJ1273" s="140">
        <v>0</v>
      </c>
      <c r="AK1273" s="140"/>
      <c r="AL1273" s="74"/>
      <c r="AM1273" s="74"/>
    </row>
    <row r="1274" spans="1:39" ht="14.1" customHeight="1">
      <c r="A1274" s="74"/>
      <c r="B1274" s="76" t="s">
        <v>980</v>
      </c>
      <c r="C1274" s="74"/>
      <c r="D1274" s="76" t="s">
        <v>8364</v>
      </c>
      <c r="E1274" s="74"/>
      <c r="F1274" s="76" t="s">
        <v>8839</v>
      </c>
      <c r="G1274" s="74"/>
      <c r="H1274" s="103">
        <v>1</v>
      </c>
      <c r="I1274" s="74"/>
      <c r="J1274" s="103">
        <v>4</v>
      </c>
      <c r="K1274" s="74"/>
      <c r="L1274" s="76" t="s">
        <v>22</v>
      </c>
      <c r="M1274" s="74"/>
      <c r="N1274" s="76" t="s">
        <v>8375</v>
      </c>
      <c r="O1274" s="74"/>
      <c r="P1274" s="103">
        <v>687090</v>
      </c>
      <c r="Q1274" s="74"/>
      <c r="R1274" s="76" t="s">
        <v>9263</v>
      </c>
      <c r="S1274" s="74"/>
      <c r="T1274" s="77">
        <v>46193</v>
      </c>
      <c r="U1274" s="74"/>
      <c r="V1274" s="76" t="s">
        <v>8239</v>
      </c>
      <c r="W1274" s="74"/>
      <c r="X1274" s="103">
        <v>687090</v>
      </c>
      <c r="Y1274" s="74"/>
      <c r="Z1274" s="103">
        <v>687090</v>
      </c>
      <c r="AA1274" s="74"/>
      <c r="AB1274" s="76" t="s">
        <v>8361</v>
      </c>
      <c r="AC1274" s="74"/>
      <c r="AD1274" s="76" t="s">
        <v>8362</v>
      </c>
      <c r="AE1274" s="74"/>
      <c r="AF1274" s="76" t="s">
        <v>6124</v>
      </c>
      <c r="AG1274" s="74"/>
      <c r="AH1274" s="76" t="s">
        <v>8363</v>
      </c>
      <c r="AI1274" s="74"/>
      <c r="AJ1274" s="140">
        <v>0</v>
      </c>
      <c r="AK1274" s="140"/>
      <c r="AL1274" s="74"/>
      <c r="AM1274" s="74"/>
    </row>
    <row r="1275" spans="1:39" ht="14.1" customHeight="1">
      <c r="A1275" s="74"/>
      <c r="B1275" s="76" t="s">
        <v>3114</v>
      </c>
      <c r="C1275" s="74"/>
      <c r="D1275" s="76" t="s">
        <v>8369</v>
      </c>
      <c r="E1275" s="74"/>
      <c r="F1275" s="76" t="s">
        <v>8384</v>
      </c>
      <c r="G1275" s="74"/>
      <c r="H1275" s="103">
        <v>1</v>
      </c>
      <c r="I1275" s="74"/>
      <c r="J1275" s="103">
        <v>1</v>
      </c>
      <c r="K1275" s="74"/>
      <c r="L1275" s="76" t="s">
        <v>8359</v>
      </c>
      <c r="M1275" s="74"/>
      <c r="N1275" s="76" t="s">
        <v>8537</v>
      </c>
      <c r="O1275" s="74"/>
      <c r="P1275" s="103">
        <v>287305</v>
      </c>
      <c r="Q1275" s="74"/>
      <c r="R1275" s="76" t="s">
        <v>9264</v>
      </c>
      <c r="S1275" s="74"/>
      <c r="T1275" s="77">
        <v>46192</v>
      </c>
      <c r="U1275" s="74"/>
      <c r="V1275" s="76" t="s">
        <v>8039</v>
      </c>
      <c r="W1275" s="74"/>
      <c r="X1275" s="103">
        <v>1149220</v>
      </c>
      <c r="Y1275" s="74"/>
      <c r="Z1275" s="103">
        <v>1149220</v>
      </c>
      <c r="AA1275" s="74"/>
      <c r="AB1275" s="76" t="s">
        <v>8361</v>
      </c>
      <c r="AC1275" s="74"/>
      <c r="AD1275" s="76" t="s">
        <v>8362</v>
      </c>
      <c r="AE1275" s="74"/>
      <c r="AF1275" s="76" t="s">
        <v>6124</v>
      </c>
      <c r="AG1275" s="74"/>
      <c r="AH1275" s="76" t="s">
        <v>8363</v>
      </c>
      <c r="AI1275" s="74"/>
      <c r="AJ1275" s="140">
        <v>0</v>
      </c>
      <c r="AK1275" s="140"/>
      <c r="AL1275" s="74"/>
      <c r="AM1275" s="74"/>
    </row>
    <row r="1276" spans="1:39" ht="14.1" customHeight="1">
      <c r="A1276" s="74"/>
      <c r="B1276" s="76" t="s">
        <v>3136</v>
      </c>
      <c r="C1276" s="74"/>
      <c r="D1276" s="76" t="s">
        <v>8369</v>
      </c>
      <c r="E1276" s="74"/>
      <c r="F1276" s="76" t="s">
        <v>9265</v>
      </c>
      <c r="G1276" s="74"/>
      <c r="H1276" s="103">
        <v>1</v>
      </c>
      <c r="I1276" s="74"/>
      <c r="J1276" s="103">
        <v>1</v>
      </c>
      <c r="K1276" s="74"/>
      <c r="L1276" s="76" t="s">
        <v>8359</v>
      </c>
      <c r="M1276" s="74"/>
      <c r="N1276" s="76" t="s">
        <v>8537</v>
      </c>
      <c r="O1276" s="74"/>
      <c r="P1276" s="103">
        <v>287305</v>
      </c>
      <c r="Q1276" s="74"/>
      <c r="R1276" s="76" t="s">
        <v>9264</v>
      </c>
      <c r="S1276" s="74"/>
      <c r="T1276" s="77">
        <v>46192</v>
      </c>
      <c r="U1276" s="74"/>
      <c r="V1276" s="76" t="s">
        <v>8039</v>
      </c>
      <c r="W1276" s="74"/>
      <c r="X1276" s="103">
        <v>1149220</v>
      </c>
      <c r="Y1276" s="74"/>
      <c r="Z1276" s="103">
        <v>1149220</v>
      </c>
      <c r="AA1276" s="74"/>
      <c r="AB1276" s="76" t="s">
        <v>8361</v>
      </c>
      <c r="AC1276" s="74"/>
      <c r="AD1276" s="76" t="s">
        <v>8362</v>
      </c>
      <c r="AE1276" s="74"/>
      <c r="AF1276" s="76" t="s">
        <v>6124</v>
      </c>
      <c r="AG1276" s="74"/>
      <c r="AH1276" s="76" t="s">
        <v>8363</v>
      </c>
      <c r="AI1276" s="74"/>
      <c r="AJ1276" s="140">
        <v>0</v>
      </c>
      <c r="AK1276" s="140"/>
      <c r="AL1276" s="74"/>
      <c r="AM1276" s="74"/>
    </row>
    <row r="1277" spans="1:39" ht="14.1" customHeight="1">
      <c r="A1277" s="74"/>
      <c r="B1277" s="76" t="s">
        <v>3137</v>
      </c>
      <c r="C1277" s="74"/>
      <c r="D1277" s="76" t="s">
        <v>8369</v>
      </c>
      <c r="E1277" s="74"/>
      <c r="F1277" s="76" t="s">
        <v>8659</v>
      </c>
      <c r="G1277" s="74"/>
      <c r="H1277" s="103">
        <v>1</v>
      </c>
      <c r="I1277" s="74"/>
      <c r="J1277" s="103">
        <v>1</v>
      </c>
      <c r="K1277" s="74"/>
      <c r="L1277" s="76" t="s">
        <v>8359</v>
      </c>
      <c r="M1277" s="74"/>
      <c r="N1277" s="76" t="s">
        <v>8537</v>
      </c>
      <c r="O1277" s="74"/>
      <c r="P1277" s="103">
        <v>287305</v>
      </c>
      <c r="Q1277" s="74"/>
      <c r="R1277" s="76" t="s">
        <v>9264</v>
      </c>
      <c r="S1277" s="74"/>
      <c r="T1277" s="77">
        <v>46192</v>
      </c>
      <c r="U1277" s="74"/>
      <c r="V1277" s="76" t="s">
        <v>8039</v>
      </c>
      <c r="W1277" s="74"/>
      <c r="X1277" s="103">
        <v>1149220</v>
      </c>
      <c r="Y1277" s="74"/>
      <c r="Z1277" s="103">
        <v>1149220</v>
      </c>
      <c r="AA1277" s="74"/>
      <c r="AB1277" s="76" t="s">
        <v>8361</v>
      </c>
      <c r="AC1277" s="74"/>
      <c r="AD1277" s="76" t="s">
        <v>8362</v>
      </c>
      <c r="AE1277" s="74"/>
      <c r="AF1277" s="76" t="s">
        <v>6124</v>
      </c>
      <c r="AG1277" s="74"/>
      <c r="AH1277" s="76" t="s">
        <v>8363</v>
      </c>
      <c r="AI1277" s="74"/>
      <c r="AJ1277" s="140">
        <v>0</v>
      </c>
      <c r="AK1277" s="140"/>
      <c r="AL1277" s="74"/>
      <c r="AM1277" s="74"/>
    </row>
    <row r="1278" spans="1:39" ht="14.1" customHeight="1">
      <c r="A1278" s="74"/>
      <c r="B1278" s="76" t="s">
        <v>3138</v>
      </c>
      <c r="C1278" s="74"/>
      <c r="D1278" s="76" t="s">
        <v>8369</v>
      </c>
      <c r="E1278" s="74"/>
      <c r="F1278" s="76" t="s">
        <v>8769</v>
      </c>
      <c r="G1278" s="74"/>
      <c r="H1278" s="103">
        <v>1</v>
      </c>
      <c r="I1278" s="74"/>
      <c r="J1278" s="103">
        <v>1</v>
      </c>
      <c r="K1278" s="74"/>
      <c r="L1278" s="76" t="s">
        <v>8359</v>
      </c>
      <c r="M1278" s="74"/>
      <c r="N1278" s="76" t="s">
        <v>8537</v>
      </c>
      <c r="O1278" s="74"/>
      <c r="P1278" s="103">
        <v>287305</v>
      </c>
      <c r="Q1278" s="74"/>
      <c r="R1278" s="76" t="s">
        <v>9264</v>
      </c>
      <c r="S1278" s="74"/>
      <c r="T1278" s="77">
        <v>46192</v>
      </c>
      <c r="U1278" s="74"/>
      <c r="V1278" s="76" t="s">
        <v>8039</v>
      </c>
      <c r="W1278" s="74"/>
      <c r="X1278" s="103">
        <v>1149220</v>
      </c>
      <c r="Y1278" s="74"/>
      <c r="Z1278" s="103">
        <v>1149220</v>
      </c>
      <c r="AA1278" s="74"/>
      <c r="AB1278" s="76" t="s">
        <v>8361</v>
      </c>
      <c r="AC1278" s="74"/>
      <c r="AD1278" s="76" t="s">
        <v>8362</v>
      </c>
      <c r="AE1278" s="74"/>
      <c r="AF1278" s="76" t="s">
        <v>6124</v>
      </c>
      <c r="AG1278" s="74"/>
      <c r="AH1278" s="76" t="s">
        <v>8363</v>
      </c>
      <c r="AI1278" s="74"/>
      <c r="AJ1278" s="140">
        <v>0</v>
      </c>
      <c r="AK1278" s="140"/>
      <c r="AL1278" s="74"/>
      <c r="AM1278" s="74"/>
    </row>
    <row r="1279" spans="1:39" ht="23.1" customHeight="1">
      <c r="A1279" s="74"/>
      <c r="B1279" s="76" t="s">
        <v>1117</v>
      </c>
      <c r="C1279" s="74"/>
      <c r="D1279" s="76" t="s">
        <v>8364</v>
      </c>
      <c r="E1279" s="74"/>
      <c r="F1279" s="76" t="s">
        <v>8374</v>
      </c>
      <c r="G1279" s="74"/>
      <c r="H1279" s="103">
        <v>1</v>
      </c>
      <c r="I1279" s="74"/>
      <c r="J1279" s="103">
        <v>4</v>
      </c>
      <c r="K1279" s="74"/>
      <c r="L1279" s="76" t="s">
        <v>22</v>
      </c>
      <c r="M1279" s="74"/>
      <c r="N1279" s="76" t="s">
        <v>9266</v>
      </c>
      <c r="O1279" s="74"/>
      <c r="P1279" s="103">
        <v>687090</v>
      </c>
      <c r="Q1279" s="74"/>
      <c r="R1279" s="76" t="s">
        <v>9267</v>
      </c>
      <c r="S1279" s="74"/>
      <c r="T1279" s="77">
        <v>46190</v>
      </c>
      <c r="U1279" s="74"/>
      <c r="V1279" s="76" t="s">
        <v>8120</v>
      </c>
      <c r="W1279" s="74"/>
      <c r="X1279" s="103">
        <v>687090</v>
      </c>
      <c r="Y1279" s="74"/>
      <c r="Z1279" s="103">
        <v>687090</v>
      </c>
      <c r="AA1279" s="74"/>
      <c r="AB1279" s="76" t="s">
        <v>8361</v>
      </c>
      <c r="AC1279" s="74"/>
      <c r="AD1279" s="76" t="s">
        <v>8362</v>
      </c>
      <c r="AE1279" s="74"/>
      <c r="AF1279" s="76" t="s">
        <v>6128</v>
      </c>
      <c r="AG1279" s="74"/>
      <c r="AH1279" s="76" t="s">
        <v>8363</v>
      </c>
      <c r="AI1279" s="74"/>
      <c r="AJ1279" s="140">
        <v>0</v>
      </c>
      <c r="AK1279" s="140"/>
      <c r="AL1279" s="74"/>
      <c r="AM1279" s="74"/>
    </row>
    <row r="1280" spans="1:39" ht="14.1" customHeight="1">
      <c r="A1280" s="74"/>
      <c r="B1280" s="76" t="s">
        <v>1741</v>
      </c>
      <c r="C1280" s="74"/>
      <c r="D1280" s="76" t="s">
        <v>8364</v>
      </c>
      <c r="E1280" s="74"/>
      <c r="F1280" s="76" t="s">
        <v>8560</v>
      </c>
      <c r="G1280" s="74"/>
      <c r="H1280" s="103">
        <v>3</v>
      </c>
      <c r="I1280" s="74"/>
      <c r="J1280" s="103">
        <v>3</v>
      </c>
      <c r="K1280" s="74"/>
      <c r="L1280" s="76" t="s">
        <v>8359</v>
      </c>
      <c r="M1280" s="74"/>
      <c r="N1280" s="76" t="s">
        <v>8366</v>
      </c>
      <c r="O1280" s="74"/>
      <c r="P1280" s="103">
        <v>276945</v>
      </c>
      <c r="Q1280" s="74"/>
      <c r="R1280" s="76" t="s">
        <v>9268</v>
      </c>
      <c r="S1280" s="74"/>
      <c r="T1280" s="77">
        <v>46190</v>
      </c>
      <c r="U1280" s="74"/>
      <c r="V1280" s="76" t="s">
        <v>8249</v>
      </c>
      <c r="W1280" s="74"/>
      <c r="X1280" s="103">
        <v>2215560</v>
      </c>
      <c r="Y1280" s="74"/>
      <c r="Z1280" s="103">
        <v>2215560</v>
      </c>
      <c r="AA1280" s="74"/>
      <c r="AB1280" s="76" t="s">
        <v>8361</v>
      </c>
      <c r="AC1280" s="74"/>
      <c r="AD1280" s="76" t="s">
        <v>8362</v>
      </c>
      <c r="AE1280" s="74"/>
      <c r="AF1280" s="76" t="s">
        <v>8718</v>
      </c>
      <c r="AG1280" s="74"/>
      <c r="AH1280" s="76" t="s">
        <v>8363</v>
      </c>
      <c r="AI1280" s="74"/>
      <c r="AJ1280" s="140">
        <v>0</v>
      </c>
      <c r="AK1280" s="140"/>
      <c r="AL1280" s="74"/>
      <c r="AM1280" s="74"/>
    </row>
    <row r="1281" spans="1:39" ht="14.1" customHeight="1">
      <c r="A1281" s="74"/>
      <c r="B1281" s="76" t="s">
        <v>1747</v>
      </c>
      <c r="C1281" s="74"/>
      <c r="D1281" s="76" t="s">
        <v>8364</v>
      </c>
      <c r="E1281" s="74"/>
      <c r="F1281" s="76" t="s">
        <v>8365</v>
      </c>
      <c r="G1281" s="74"/>
      <c r="H1281" s="103">
        <v>3</v>
      </c>
      <c r="I1281" s="74"/>
      <c r="J1281" s="103">
        <v>3</v>
      </c>
      <c r="K1281" s="74"/>
      <c r="L1281" s="76" t="s">
        <v>8359</v>
      </c>
      <c r="M1281" s="74"/>
      <c r="N1281" s="76" t="s">
        <v>8366</v>
      </c>
      <c r="O1281" s="74"/>
      <c r="P1281" s="103">
        <v>276945</v>
      </c>
      <c r="Q1281" s="74"/>
      <c r="R1281" s="76" t="s">
        <v>9268</v>
      </c>
      <c r="S1281" s="74"/>
      <c r="T1281" s="77">
        <v>46190</v>
      </c>
      <c r="U1281" s="74"/>
      <c r="V1281" s="76" t="s">
        <v>8249</v>
      </c>
      <c r="W1281" s="74"/>
      <c r="X1281" s="103">
        <v>2215560</v>
      </c>
      <c r="Y1281" s="74"/>
      <c r="Z1281" s="103">
        <v>2215560</v>
      </c>
      <c r="AA1281" s="74"/>
      <c r="AB1281" s="76" t="s">
        <v>8361</v>
      </c>
      <c r="AC1281" s="74"/>
      <c r="AD1281" s="76" t="s">
        <v>8362</v>
      </c>
      <c r="AE1281" s="74"/>
      <c r="AF1281" s="76" t="s">
        <v>8718</v>
      </c>
      <c r="AG1281" s="74"/>
      <c r="AH1281" s="76" t="s">
        <v>8363</v>
      </c>
      <c r="AI1281" s="74"/>
      <c r="AJ1281" s="140">
        <v>0</v>
      </c>
      <c r="AK1281" s="140"/>
      <c r="AL1281" s="74"/>
      <c r="AM1281" s="74"/>
    </row>
    <row r="1282" spans="1:39" ht="14.1" customHeight="1">
      <c r="A1282" s="74"/>
      <c r="B1282" s="76" t="s">
        <v>1773</v>
      </c>
      <c r="C1282" s="74"/>
      <c r="D1282" s="76" t="s">
        <v>8364</v>
      </c>
      <c r="E1282" s="74"/>
      <c r="F1282" s="76" t="s">
        <v>8652</v>
      </c>
      <c r="G1282" s="74"/>
      <c r="H1282" s="103">
        <v>6</v>
      </c>
      <c r="I1282" s="74"/>
      <c r="J1282" s="103">
        <v>6</v>
      </c>
      <c r="K1282" s="74"/>
      <c r="L1282" s="76" t="s">
        <v>8359</v>
      </c>
      <c r="M1282" s="74"/>
      <c r="N1282" s="76" t="s">
        <v>8366</v>
      </c>
      <c r="O1282" s="74"/>
      <c r="P1282" s="103">
        <v>553890</v>
      </c>
      <c r="Q1282" s="74"/>
      <c r="R1282" s="76" t="s">
        <v>9268</v>
      </c>
      <c r="S1282" s="74"/>
      <c r="T1282" s="77">
        <v>46190</v>
      </c>
      <c r="U1282" s="74"/>
      <c r="V1282" s="76" t="s">
        <v>8249</v>
      </c>
      <c r="W1282" s="74"/>
      <c r="X1282" s="103">
        <v>2215560</v>
      </c>
      <c r="Y1282" s="74"/>
      <c r="Z1282" s="103">
        <v>2215560</v>
      </c>
      <c r="AA1282" s="74"/>
      <c r="AB1282" s="76" t="s">
        <v>8361</v>
      </c>
      <c r="AC1282" s="74"/>
      <c r="AD1282" s="76" t="s">
        <v>8362</v>
      </c>
      <c r="AE1282" s="74"/>
      <c r="AF1282" s="76" t="s">
        <v>8718</v>
      </c>
      <c r="AG1282" s="74"/>
      <c r="AH1282" s="76" t="s">
        <v>8363</v>
      </c>
      <c r="AI1282" s="74"/>
      <c r="AJ1282" s="140">
        <v>0</v>
      </c>
      <c r="AK1282" s="140"/>
      <c r="AL1282" s="74"/>
      <c r="AM1282" s="74"/>
    </row>
    <row r="1283" spans="1:39" ht="14.1" customHeight="1">
      <c r="A1283" s="74"/>
      <c r="B1283" s="76" t="s">
        <v>1923</v>
      </c>
      <c r="C1283" s="74"/>
      <c r="D1283" s="76" t="s">
        <v>8364</v>
      </c>
      <c r="E1283" s="74"/>
      <c r="F1283" s="76" t="s">
        <v>8573</v>
      </c>
      <c r="G1283" s="74"/>
      <c r="H1283" s="103">
        <v>6</v>
      </c>
      <c r="I1283" s="74"/>
      <c r="J1283" s="103">
        <v>6</v>
      </c>
      <c r="K1283" s="74"/>
      <c r="L1283" s="76" t="s">
        <v>8359</v>
      </c>
      <c r="M1283" s="74"/>
      <c r="N1283" s="76" t="s">
        <v>8366</v>
      </c>
      <c r="O1283" s="74"/>
      <c r="P1283" s="103">
        <v>553890</v>
      </c>
      <c r="Q1283" s="74"/>
      <c r="R1283" s="76" t="s">
        <v>9268</v>
      </c>
      <c r="S1283" s="74"/>
      <c r="T1283" s="77">
        <v>46190</v>
      </c>
      <c r="U1283" s="74"/>
      <c r="V1283" s="76" t="s">
        <v>8249</v>
      </c>
      <c r="W1283" s="74"/>
      <c r="X1283" s="103">
        <v>2215560</v>
      </c>
      <c r="Y1283" s="74"/>
      <c r="Z1283" s="103">
        <v>2215560</v>
      </c>
      <c r="AA1283" s="74"/>
      <c r="AB1283" s="76" t="s">
        <v>8361</v>
      </c>
      <c r="AC1283" s="74"/>
      <c r="AD1283" s="76" t="s">
        <v>8362</v>
      </c>
      <c r="AE1283" s="74"/>
      <c r="AF1283" s="76" t="s">
        <v>8718</v>
      </c>
      <c r="AG1283" s="74"/>
      <c r="AH1283" s="76" t="s">
        <v>8363</v>
      </c>
      <c r="AI1283" s="74"/>
      <c r="AJ1283" s="140">
        <v>0</v>
      </c>
      <c r="AK1283" s="140"/>
      <c r="AL1283" s="74"/>
      <c r="AM1283" s="74"/>
    </row>
    <row r="1284" spans="1:39" ht="14.1" customHeight="1">
      <c r="A1284" s="74"/>
      <c r="B1284" s="76" t="s">
        <v>1946</v>
      </c>
      <c r="C1284" s="74"/>
      <c r="D1284" s="76" t="s">
        <v>8364</v>
      </c>
      <c r="E1284" s="74"/>
      <c r="F1284" s="76" t="s">
        <v>8454</v>
      </c>
      <c r="G1284" s="74"/>
      <c r="H1284" s="103">
        <v>6</v>
      </c>
      <c r="I1284" s="74"/>
      <c r="J1284" s="103">
        <v>6</v>
      </c>
      <c r="K1284" s="74"/>
      <c r="L1284" s="76" t="s">
        <v>8359</v>
      </c>
      <c r="M1284" s="74"/>
      <c r="N1284" s="76" t="s">
        <v>8366</v>
      </c>
      <c r="O1284" s="74"/>
      <c r="P1284" s="103">
        <v>553890</v>
      </c>
      <c r="Q1284" s="74"/>
      <c r="R1284" s="76" t="s">
        <v>9268</v>
      </c>
      <c r="S1284" s="74"/>
      <c r="T1284" s="77">
        <v>46190</v>
      </c>
      <c r="U1284" s="74"/>
      <c r="V1284" s="76" t="s">
        <v>8249</v>
      </c>
      <c r="W1284" s="74"/>
      <c r="X1284" s="103">
        <v>2215560</v>
      </c>
      <c r="Y1284" s="74"/>
      <c r="Z1284" s="103">
        <v>2215560</v>
      </c>
      <c r="AA1284" s="74"/>
      <c r="AB1284" s="76" t="s">
        <v>8361</v>
      </c>
      <c r="AC1284" s="74"/>
      <c r="AD1284" s="76" t="s">
        <v>8362</v>
      </c>
      <c r="AE1284" s="74"/>
      <c r="AF1284" s="76" t="s">
        <v>8718</v>
      </c>
      <c r="AG1284" s="74"/>
      <c r="AH1284" s="76" t="s">
        <v>8363</v>
      </c>
      <c r="AI1284" s="74"/>
      <c r="AJ1284" s="140">
        <v>0</v>
      </c>
      <c r="AK1284" s="140"/>
      <c r="AL1284" s="74"/>
      <c r="AM1284" s="74"/>
    </row>
    <row r="1285" spans="1:39" ht="14.1" customHeight="1">
      <c r="A1285" s="74"/>
      <c r="B1285" s="76" t="s">
        <v>301</v>
      </c>
      <c r="C1285" s="74"/>
      <c r="D1285" s="76" t="s">
        <v>8369</v>
      </c>
      <c r="E1285" s="74"/>
      <c r="F1285" s="76" t="s">
        <v>9269</v>
      </c>
      <c r="G1285" s="74"/>
      <c r="H1285" s="103">
        <v>1</v>
      </c>
      <c r="I1285" s="74"/>
      <c r="J1285" s="103">
        <v>4</v>
      </c>
      <c r="K1285" s="74"/>
      <c r="L1285" s="76" t="s">
        <v>22</v>
      </c>
      <c r="M1285" s="74"/>
      <c r="N1285" s="76"/>
      <c r="O1285" s="74"/>
      <c r="P1285" s="103">
        <v>1060938</v>
      </c>
      <c r="Q1285" s="74"/>
      <c r="R1285" s="76" t="s">
        <v>9270</v>
      </c>
      <c r="S1285" s="74"/>
      <c r="T1285" s="77">
        <v>46190</v>
      </c>
      <c r="U1285" s="74"/>
      <c r="V1285" s="76" t="s">
        <v>8139</v>
      </c>
      <c r="W1285" s="74"/>
      <c r="X1285" s="103">
        <v>1060938</v>
      </c>
      <c r="Y1285" s="74"/>
      <c r="Z1285" s="103">
        <v>1060938</v>
      </c>
      <c r="AA1285" s="74"/>
      <c r="AB1285" s="76" t="s">
        <v>8361</v>
      </c>
      <c r="AC1285" s="74"/>
      <c r="AD1285" s="76" t="s">
        <v>8362</v>
      </c>
      <c r="AE1285" s="74"/>
      <c r="AF1285" s="76" t="s">
        <v>8397</v>
      </c>
      <c r="AG1285" s="74"/>
      <c r="AH1285" s="76" t="s">
        <v>8363</v>
      </c>
      <c r="AI1285" s="74"/>
      <c r="AJ1285" s="140">
        <v>0</v>
      </c>
      <c r="AK1285" s="140"/>
      <c r="AL1285" s="74"/>
      <c r="AM1285" s="74"/>
    </row>
    <row r="1286" spans="1:39" ht="23.1" customHeight="1">
      <c r="A1286" s="74"/>
      <c r="B1286" s="76" t="s">
        <v>3172</v>
      </c>
      <c r="C1286" s="74"/>
      <c r="D1286" s="76" t="s">
        <v>8369</v>
      </c>
      <c r="E1286" s="74"/>
      <c r="F1286" s="76" t="s">
        <v>8903</v>
      </c>
      <c r="G1286" s="74"/>
      <c r="H1286" s="103">
        <v>1</v>
      </c>
      <c r="I1286" s="74"/>
      <c r="J1286" s="103">
        <v>1</v>
      </c>
      <c r="K1286" s="74"/>
      <c r="L1286" s="76" t="s">
        <v>147</v>
      </c>
      <c r="M1286" s="74"/>
      <c r="N1286" s="76" t="s">
        <v>8736</v>
      </c>
      <c r="O1286" s="74"/>
      <c r="P1286" s="103">
        <v>1321085</v>
      </c>
      <c r="Q1286" s="74"/>
      <c r="R1286" s="76" t="s">
        <v>9271</v>
      </c>
      <c r="S1286" s="74"/>
      <c r="T1286" s="77">
        <v>46186</v>
      </c>
      <c r="U1286" s="74"/>
      <c r="V1286" s="76" t="s">
        <v>8236</v>
      </c>
      <c r="W1286" s="74"/>
      <c r="X1286" s="103">
        <v>1321085</v>
      </c>
      <c r="Y1286" s="74"/>
      <c r="Z1286" s="103">
        <v>1321085</v>
      </c>
      <c r="AA1286" s="74"/>
      <c r="AB1286" s="76" t="s">
        <v>8361</v>
      </c>
      <c r="AC1286" s="74"/>
      <c r="AD1286" s="76" t="s">
        <v>8362</v>
      </c>
      <c r="AE1286" s="74"/>
      <c r="AF1286" s="76" t="s">
        <v>6134</v>
      </c>
      <c r="AG1286" s="74"/>
      <c r="AH1286" s="76" t="s">
        <v>8363</v>
      </c>
      <c r="AI1286" s="74"/>
      <c r="AJ1286" s="140">
        <v>0</v>
      </c>
      <c r="AK1286" s="140"/>
      <c r="AL1286" s="74"/>
      <c r="AM1286" s="74"/>
    </row>
    <row r="1287" spans="1:39" ht="14.1" customHeight="1">
      <c r="A1287" s="74"/>
      <c r="B1287" s="76" t="s">
        <v>1000</v>
      </c>
      <c r="C1287" s="74"/>
      <c r="D1287" s="76" t="s">
        <v>8364</v>
      </c>
      <c r="E1287" s="74"/>
      <c r="F1287" s="76" t="s">
        <v>8816</v>
      </c>
      <c r="G1287" s="74"/>
      <c r="H1287" s="103">
        <v>2</v>
      </c>
      <c r="I1287" s="74"/>
      <c r="J1287" s="103">
        <v>2</v>
      </c>
      <c r="K1287" s="74"/>
      <c r="L1287" s="76" t="s">
        <v>8359</v>
      </c>
      <c r="M1287" s="74"/>
      <c r="N1287" s="76" t="s">
        <v>8375</v>
      </c>
      <c r="O1287" s="74"/>
      <c r="P1287" s="103">
        <v>343545</v>
      </c>
      <c r="Q1287" s="74"/>
      <c r="R1287" s="76" t="s">
        <v>9272</v>
      </c>
      <c r="S1287" s="74"/>
      <c r="T1287" s="77">
        <v>46193</v>
      </c>
      <c r="U1287" s="74"/>
      <c r="V1287" s="76" t="s">
        <v>8255</v>
      </c>
      <c r="W1287" s="74"/>
      <c r="X1287" s="103">
        <v>1374180</v>
      </c>
      <c r="Y1287" s="74"/>
      <c r="Z1287" s="103">
        <v>1374180</v>
      </c>
      <c r="AA1287" s="74"/>
      <c r="AB1287" s="76" t="s">
        <v>8361</v>
      </c>
      <c r="AC1287" s="74"/>
      <c r="AD1287" s="76" t="s">
        <v>8362</v>
      </c>
      <c r="AE1287" s="74"/>
      <c r="AF1287" s="76" t="s">
        <v>6134</v>
      </c>
      <c r="AG1287" s="74"/>
      <c r="AH1287" s="76" t="s">
        <v>8363</v>
      </c>
      <c r="AI1287" s="74"/>
      <c r="AJ1287" s="140">
        <v>0</v>
      </c>
      <c r="AK1287" s="140"/>
      <c r="AL1287" s="74"/>
      <c r="AM1287" s="74"/>
    </row>
    <row r="1288" spans="1:39" ht="14.1" customHeight="1">
      <c r="A1288" s="74"/>
      <c r="B1288" s="76" t="s">
        <v>1001</v>
      </c>
      <c r="C1288" s="74"/>
      <c r="D1288" s="76" t="s">
        <v>8364</v>
      </c>
      <c r="E1288" s="74"/>
      <c r="F1288" s="76" t="s">
        <v>8676</v>
      </c>
      <c r="G1288" s="74"/>
      <c r="H1288" s="103">
        <v>2</v>
      </c>
      <c r="I1288" s="74"/>
      <c r="J1288" s="103">
        <v>2</v>
      </c>
      <c r="K1288" s="74"/>
      <c r="L1288" s="76" t="s">
        <v>8359</v>
      </c>
      <c r="M1288" s="74"/>
      <c r="N1288" s="76" t="s">
        <v>8375</v>
      </c>
      <c r="O1288" s="74"/>
      <c r="P1288" s="103">
        <v>343545</v>
      </c>
      <c r="Q1288" s="74"/>
      <c r="R1288" s="76" t="s">
        <v>9272</v>
      </c>
      <c r="S1288" s="74"/>
      <c r="T1288" s="77">
        <v>46193</v>
      </c>
      <c r="U1288" s="74"/>
      <c r="V1288" s="76" t="s">
        <v>8255</v>
      </c>
      <c r="W1288" s="74"/>
      <c r="X1288" s="103">
        <v>1374180</v>
      </c>
      <c r="Y1288" s="74"/>
      <c r="Z1288" s="103">
        <v>1374180</v>
      </c>
      <c r="AA1288" s="74"/>
      <c r="AB1288" s="76" t="s">
        <v>8361</v>
      </c>
      <c r="AC1288" s="74"/>
      <c r="AD1288" s="76" t="s">
        <v>8362</v>
      </c>
      <c r="AE1288" s="74"/>
      <c r="AF1288" s="76" t="s">
        <v>6134</v>
      </c>
      <c r="AG1288" s="74"/>
      <c r="AH1288" s="76" t="s">
        <v>8363</v>
      </c>
      <c r="AI1288" s="74"/>
      <c r="AJ1288" s="140">
        <v>0</v>
      </c>
      <c r="AK1288" s="140"/>
      <c r="AL1288" s="74"/>
      <c r="AM1288" s="74"/>
    </row>
    <row r="1289" spans="1:39" ht="14.1" customHeight="1">
      <c r="A1289" s="74"/>
      <c r="B1289" s="76" t="s">
        <v>1002</v>
      </c>
      <c r="C1289" s="74"/>
      <c r="D1289" s="76" t="s">
        <v>8364</v>
      </c>
      <c r="E1289" s="74"/>
      <c r="F1289" s="76" t="s">
        <v>8677</v>
      </c>
      <c r="G1289" s="74"/>
      <c r="H1289" s="103">
        <v>2</v>
      </c>
      <c r="I1289" s="74"/>
      <c r="J1289" s="103">
        <v>2</v>
      </c>
      <c r="K1289" s="74"/>
      <c r="L1289" s="76" t="s">
        <v>8359</v>
      </c>
      <c r="M1289" s="74"/>
      <c r="N1289" s="76" t="s">
        <v>8375</v>
      </c>
      <c r="O1289" s="74"/>
      <c r="P1289" s="103">
        <v>343545</v>
      </c>
      <c r="Q1289" s="74"/>
      <c r="R1289" s="76" t="s">
        <v>9272</v>
      </c>
      <c r="S1289" s="74"/>
      <c r="T1289" s="77">
        <v>46193</v>
      </c>
      <c r="U1289" s="74"/>
      <c r="V1289" s="76" t="s">
        <v>8255</v>
      </c>
      <c r="W1289" s="74"/>
      <c r="X1289" s="103">
        <v>1374180</v>
      </c>
      <c r="Y1289" s="74"/>
      <c r="Z1289" s="103">
        <v>1374180</v>
      </c>
      <c r="AA1289" s="74"/>
      <c r="AB1289" s="76" t="s">
        <v>8361</v>
      </c>
      <c r="AC1289" s="74"/>
      <c r="AD1289" s="76" t="s">
        <v>8362</v>
      </c>
      <c r="AE1289" s="74"/>
      <c r="AF1289" s="76" t="s">
        <v>6134</v>
      </c>
      <c r="AG1289" s="74"/>
      <c r="AH1289" s="76" t="s">
        <v>8363</v>
      </c>
      <c r="AI1289" s="74"/>
      <c r="AJ1289" s="140">
        <v>0</v>
      </c>
      <c r="AK1289" s="140"/>
      <c r="AL1289" s="74"/>
      <c r="AM1289" s="74"/>
    </row>
    <row r="1290" spans="1:39" ht="14.1" customHeight="1">
      <c r="A1290" s="74"/>
      <c r="B1290" s="76" t="s">
        <v>1026</v>
      </c>
      <c r="C1290" s="74"/>
      <c r="D1290" s="76" t="s">
        <v>8364</v>
      </c>
      <c r="E1290" s="74"/>
      <c r="F1290" s="76" t="s">
        <v>8514</v>
      </c>
      <c r="G1290" s="74"/>
      <c r="H1290" s="103">
        <v>2</v>
      </c>
      <c r="I1290" s="74"/>
      <c r="J1290" s="103">
        <v>2</v>
      </c>
      <c r="K1290" s="74"/>
      <c r="L1290" s="76" t="s">
        <v>8359</v>
      </c>
      <c r="M1290" s="74"/>
      <c r="N1290" s="76" t="s">
        <v>8375</v>
      </c>
      <c r="O1290" s="74"/>
      <c r="P1290" s="103">
        <v>343545</v>
      </c>
      <c r="Q1290" s="74"/>
      <c r="R1290" s="76" t="s">
        <v>9272</v>
      </c>
      <c r="S1290" s="74"/>
      <c r="T1290" s="77">
        <v>46193</v>
      </c>
      <c r="U1290" s="74"/>
      <c r="V1290" s="76" t="s">
        <v>8255</v>
      </c>
      <c r="W1290" s="74"/>
      <c r="X1290" s="103">
        <v>1374180</v>
      </c>
      <c r="Y1290" s="74"/>
      <c r="Z1290" s="103">
        <v>1374180</v>
      </c>
      <c r="AA1290" s="74"/>
      <c r="AB1290" s="76" t="s">
        <v>8361</v>
      </c>
      <c r="AC1290" s="74"/>
      <c r="AD1290" s="76" t="s">
        <v>8362</v>
      </c>
      <c r="AE1290" s="74"/>
      <c r="AF1290" s="76" t="s">
        <v>6134</v>
      </c>
      <c r="AG1290" s="74"/>
      <c r="AH1290" s="76" t="s">
        <v>8363</v>
      </c>
      <c r="AI1290" s="74"/>
      <c r="AJ1290" s="140">
        <v>0</v>
      </c>
      <c r="AK1290" s="140"/>
      <c r="AL1290" s="74"/>
      <c r="AM1290" s="74"/>
    </row>
    <row r="1291" spans="1:39" ht="14.1" customHeight="1">
      <c r="A1291" s="74"/>
      <c r="B1291" s="76" t="s">
        <v>1117</v>
      </c>
      <c r="C1291" s="74"/>
      <c r="D1291" s="76" t="s">
        <v>8364</v>
      </c>
      <c r="E1291" s="74"/>
      <c r="F1291" s="76" t="s">
        <v>8374</v>
      </c>
      <c r="G1291" s="74"/>
      <c r="H1291" s="103">
        <v>3</v>
      </c>
      <c r="I1291" s="74"/>
      <c r="J1291" s="103">
        <v>12</v>
      </c>
      <c r="K1291" s="74"/>
      <c r="L1291" s="76" t="s">
        <v>22</v>
      </c>
      <c r="M1291" s="74"/>
      <c r="N1291" s="76" t="s">
        <v>8392</v>
      </c>
      <c r="O1291" s="74"/>
      <c r="P1291" s="103">
        <v>2061270</v>
      </c>
      <c r="Q1291" s="74"/>
      <c r="R1291" s="76" t="s">
        <v>9273</v>
      </c>
      <c r="S1291" s="74"/>
      <c r="T1291" s="77">
        <v>46193</v>
      </c>
      <c r="U1291" s="74"/>
      <c r="V1291" s="76" t="s">
        <v>8288</v>
      </c>
      <c r="W1291" s="74"/>
      <c r="X1291" s="103">
        <v>2061270</v>
      </c>
      <c r="Y1291" s="74"/>
      <c r="Z1291" s="103">
        <v>2061270</v>
      </c>
      <c r="AA1291" s="74"/>
      <c r="AB1291" s="76" t="s">
        <v>8361</v>
      </c>
      <c r="AC1291" s="74"/>
      <c r="AD1291" s="76" t="s">
        <v>8362</v>
      </c>
      <c r="AE1291" s="74"/>
      <c r="AF1291" s="76" t="s">
        <v>6188</v>
      </c>
      <c r="AG1291" s="74"/>
      <c r="AH1291" s="76" t="s">
        <v>8363</v>
      </c>
      <c r="AI1291" s="74"/>
      <c r="AJ1291" s="140">
        <v>0</v>
      </c>
      <c r="AK1291" s="140"/>
      <c r="AL1291" s="74"/>
      <c r="AM1291" s="74"/>
    </row>
    <row r="1292" spans="1:39" ht="23.1" customHeight="1">
      <c r="A1292" s="74"/>
      <c r="B1292" s="76" t="s">
        <v>712</v>
      </c>
      <c r="C1292" s="74"/>
      <c r="D1292" s="76" t="s">
        <v>8387</v>
      </c>
      <c r="E1292" s="74"/>
      <c r="F1292" s="76" t="s">
        <v>8418</v>
      </c>
      <c r="G1292" s="74"/>
      <c r="H1292" s="103">
        <v>2</v>
      </c>
      <c r="I1292" s="74"/>
      <c r="J1292" s="103">
        <v>2</v>
      </c>
      <c r="K1292" s="74"/>
      <c r="L1292" s="76" t="s">
        <v>8359</v>
      </c>
      <c r="M1292" s="74"/>
      <c r="N1292" s="76" t="s">
        <v>8419</v>
      </c>
      <c r="O1292" s="74"/>
      <c r="P1292" s="103">
        <v>141895</v>
      </c>
      <c r="Q1292" s="74"/>
      <c r="R1292" s="76" t="s">
        <v>9274</v>
      </c>
      <c r="S1292" s="74"/>
      <c r="T1292" s="77">
        <v>46192</v>
      </c>
      <c r="U1292" s="74"/>
      <c r="V1292" s="76" t="s">
        <v>8105</v>
      </c>
      <c r="W1292" s="74"/>
      <c r="X1292" s="103">
        <v>709475</v>
      </c>
      <c r="Y1292" s="74"/>
      <c r="Z1292" s="103">
        <v>709475</v>
      </c>
      <c r="AA1292" s="74"/>
      <c r="AB1292" s="76" t="s">
        <v>8361</v>
      </c>
      <c r="AC1292" s="74"/>
      <c r="AD1292" s="76" t="s">
        <v>8362</v>
      </c>
      <c r="AE1292" s="74"/>
      <c r="AF1292" s="76" t="s">
        <v>6128</v>
      </c>
      <c r="AG1292" s="74"/>
      <c r="AH1292" s="76" t="s">
        <v>8363</v>
      </c>
      <c r="AI1292" s="74"/>
      <c r="AJ1292" s="140">
        <v>0</v>
      </c>
      <c r="AK1292" s="140"/>
      <c r="AL1292" s="74"/>
      <c r="AM1292" s="74"/>
    </row>
    <row r="1293" spans="1:39" ht="20.100000000000001" customHeight="1">
      <c r="A1293" s="74"/>
      <c r="B1293" s="76" t="s">
        <v>726</v>
      </c>
      <c r="C1293" s="74"/>
      <c r="D1293" s="76" t="s">
        <v>9192</v>
      </c>
      <c r="E1293" s="74"/>
      <c r="F1293" s="76" t="s">
        <v>8388</v>
      </c>
      <c r="G1293" s="74"/>
      <c r="H1293" s="103">
        <v>2</v>
      </c>
      <c r="I1293" s="74"/>
      <c r="J1293" s="103">
        <v>8</v>
      </c>
      <c r="K1293" s="74"/>
      <c r="L1293" s="76" t="s">
        <v>22</v>
      </c>
      <c r="M1293" s="74"/>
      <c r="N1293" s="76" t="s">
        <v>8419</v>
      </c>
      <c r="O1293" s="74"/>
      <c r="P1293" s="103">
        <v>567580</v>
      </c>
      <c r="Q1293" s="74"/>
      <c r="R1293" s="76" t="s">
        <v>9274</v>
      </c>
      <c r="S1293" s="74"/>
      <c r="T1293" s="77">
        <v>46192</v>
      </c>
      <c r="U1293" s="74"/>
      <c r="V1293" s="76" t="s">
        <v>8105</v>
      </c>
      <c r="W1293" s="74"/>
      <c r="X1293" s="103">
        <v>709475</v>
      </c>
      <c r="Y1293" s="74"/>
      <c r="Z1293" s="103">
        <v>709475</v>
      </c>
      <c r="AA1293" s="74"/>
      <c r="AB1293" s="76" t="s">
        <v>8361</v>
      </c>
      <c r="AC1293" s="74"/>
      <c r="AD1293" s="76" t="s">
        <v>8362</v>
      </c>
      <c r="AE1293" s="74"/>
      <c r="AF1293" s="76" t="s">
        <v>6128</v>
      </c>
      <c r="AG1293" s="74"/>
      <c r="AH1293" s="76" t="s">
        <v>8363</v>
      </c>
      <c r="AI1293" s="74"/>
      <c r="AJ1293" s="140">
        <v>0</v>
      </c>
      <c r="AK1293" s="140"/>
      <c r="AL1293" s="74"/>
      <c r="AM1293" s="74"/>
    </row>
    <row r="1294" spans="1:39" ht="0.95" customHeight="1">
      <c r="A1294" s="74"/>
      <c r="B1294" s="141"/>
      <c r="C1294" s="141"/>
      <c r="D1294" s="141"/>
      <c r="E1294" s="141"/>
      <c r="F1294" s="141"/>
      <c r="G1294" s="141"/>
      <c r="H1294" s="141"/>
      <c r="I1294" s="141"/>
      <c r="J1294" s="141"/>
      <c r="K1294" s="141"/>
      <c r="L1294" s="141"/>
      <c r="M1294" s="141"/>
      <c r="N1294" s="141"/>
      <c r="O1294" s="141"/>
      <c r="P1294" s="141"/>
      <c r="Q1294" s="141"/>
      <c r="R1294" s="141"/>
      <c r="S1294" s="141"/>
      <c r="T1294" s="141"/>
      <c r="U1294" s="141"/>
      <c r="V1294" s="141"/>
      <c r="W1294" s="141"/>
      <c r="X1294" s="141"/>
      <c r="Y1294" s="141"/>
      <c r="Z1294" s="141"/>
      <c r="AA1294" s="141"/>
      <c r="AB1294" s="141"/>
      <c r="AC1294" s="141"/>
      <c r="AD1294" s="141"/>
      <c r="AE1294" s="141"/>
      <c r="AF1294" s="141"/>
      <c r="AG1294" s="141"/>
      <c r="AH1294" s="141"/>
      <c r="AI1294" s="141"/>
      <c r="AJ1294" s="141"/>
      <c r="AK1294" s="141"/>
      <c r="AL1294" s="141"/>
      <c r="AM1294" s="74"/>
    </row>
    <row r="1295" spans="1:39" ht="12.95" customHeight="1">
      <c r="A1295" s="74"/>
      <c r="B1295" s="142" t="s">
        <v>8411</v>
      </c>
      <c r="C1295" s="142"/>
      <c r="D1295" s="142"/>
      <c r="E1295" s="142"/>
      <c r="F1295" s="142"/>
      <c r="G1295" s="142"/>
      <c r="H1295" s="142"/>
      <c r="I1295" s="142"/>
      <c r="J1295" s="142"/>
      <c r="K1295" s="142"/>
      <c r="L1295" s="142"/>
      <c r="M1295" s="142"/>
      <c r="N1295" s="142"/>
      <c r="O1295" s="142"/>
      <c r="P1295" s="142"/>
      <c r="Q1295" s="142"/>
      <c r="R1295" s="142"/>
      <c r="S1295" s="142"/>
      <c r="T1295" s="142"/>
      <c r="U1295" s="142"/>
      <c r="V1295" s="142"/>
      <c r="W1295" s="142"/>
      <c r="X1295" s="142"/>
      <c r="Y1295" s="142"/>
      <c r="Z1295" s="142"/>
      <c r="AA1295" s="142"/>
      <c r="AB1295" s="142"/>
      <c r="AC1295" s="142"/>
      <c r="AD1295" s="142"/>
      <c r="AE1295" s="142"/>
      <c r="AF1295" s="142"/>
      <c r="AG1295" s="142"/>
      <c r="AH1295" s="142"/>
      <c r="AI1295" s="142"/>
      <c r="AJ1295" s="142"/>
      <c r="AK1295" s="142"/>
      <c r="AL1295" s="142"/>
      <c r="AM1295" s="74"/>
    </row>
    <row r="1296" spans="1:39" ht="12.95" customHeight="1">
      <c r="A1296" s="74"/>
      <c r="B1296" s="142"/>
      <c r="C1296" s="142"/>
      <c r="D1296" s="142"/>
      <c r="E1296" s="142"/>
      <c r="F1296" s="142"/>
      <c r="G1296" s="142"/>
      <c r="H1296" s="142"/>
      <c r="I1296" s="142"/>
      <c r="J1296" s="142"/>
      <c r="K1296" s="142"/>
      <c r="L1296" s="142"/>
      <c r="M1296" s="142"/>
      <c r="N1296" s="142"/>
      <c r="O1296" s="142"/>
      <c r="P1296" s="142"/>
      <c r="Q1296" s="142"/>
      <c r="R1296" s="142"/>
      <c r="S1296" s="142"/>
      <c r="T1296" s="142"/>
      <c r="U1296" s="142"/>
      <c r="V1296" s="142"/>
      <c r="W1296" s="142"/>
      <c r="X1296" s="142"/>
      <c r="Y1296" s="142"/>
      <c r="Z1296" s="142"/>
      <c r="AA1296" s="142"/>
      <c r="AB1296" s="142"/>
      <c r="AC1296" s="142"/>
      <c r="AD1296" s="142"/>
      <c r="AE1296" s="142"/>
      <c r="AF1296" s="142"/>
      <c r="AG1296" s="142"/>
      <c r="AH1296" s="142"/>
      <c r="AI1296" s="142"/>
      <c r="AJ1296" s="142"/>
      <c r="AK1296" s="142"/>
      <c r="AL1296" s="142"/>
      <c r="AM1296" s="74"/>
    </row>
    <row r="1297" spans="1:39" ht="12.95" customHeight="1">
      <c r="A1297" s="74"/>
      <c r="B1297" s="143" t="s">
        <v>8412</v>
      </c>
      <c r="C1297" s="143"/>
      <c r="D1297" s="143"/>
      <c r="E1297" s="143"/>
      <c r="F1297" s="143"/>
      <c r="G1297" s="143"/>
      <c r="H1297" s="143"/>
      <c r="I1297" s="143"/>
      <c r="J1297" s="143"/>
      <c r="K1297" s="143"/>
      <c r="L1297" s="143"/>
      <c r="M1297" s="143"/>
      <c r="N1297" s="143"/>
      <c r="O1297" s="143"/>
      <c r="P1297" s="143"/>
      <c r="Q1297" s="143"/>
      <c r="R1297" s="143"/>
      <c r="S1297" s="143"/>
      <c r="T1297" s="143"/>
      <c r="U1297" s="143"/>
      <c r="V1297" s="143"/>
      <c r="W1297" s="143"/>
      <c r="X1297" s="143"/>
      <c r="Y1297" s="143"/>
      <c r="Z1297" s="143"/>
      <c r="AA1297" s="143"/>
      <c r="AB1297" s="143"/>
      <c r="AC1297" s="143"/>
      <c r="AD1297" s="143"/>
      <c r="AE1297" s="143"/>
      <c r="AF1297" s="143"/>
      <c r="AG1297" s="143"/>
      <c r="AH1297" s="143"/>
      <c r="AI1297" s="143"/>
      <c r="AJ1297" s="143"/>
      <c r="AK1297" s="143"/>
      <c r="AL1297" s="143"/>
      <c r="AM1297" s="74"/>
    </row>
    <row r="1298" spans="1:39" ht="12.95" customHeight="1">
      <c r="A1298" s="74"/>
      <c r="B1298" s="144" t="s">
        <v>9275</v>
      </c>
      <c r="C1298" s="144"/>
      <c r="D1298" s="144"/>
      <c r="E1298" s="144"/>
      <c r="F1298" s="144"/>
      <c r="G1298" s="144"/>
      <c r="H1298" s="144"/>
      <c r="I1298" s="144"/>
      <c r="J1298" s="144"/>
      <c r="K1298" s="144"/>
      <c r="L1298" s="144"/>
      <c r="M1298" s="144"/>
      <c r="N1298" s="144"/>
      <c r="O1298" s="144"/>
      <c r="P1298" s="144"/>
      <c r="Q1298" s="144"/>
      <c r="R1298" s="144"/>
      <c r="S1298" s="144"/>
      <c r="T1298" s="144"/>
      <c r="U1298" s="144"/>
      <c r="V1298" s="144"/>
      <c r="W1298" s="144"/>
      <c r="X1298" s="144"/>
      <c r="Y1298" s="144"/>
      <c r="Z1298" s="144"/>
      <c r="AA1298" s="144"/>
      <c r="AB1298" s="144"/>
      <c r="AC1298" s="144"/>
      <c r="AD1298" s="144"/>
      <c r="AE1298" s="144"/>
      <c r="AF1298" s="144"/>
      <c r="AG1298" s="144"/>
      <c r="AH1298" s="144"/>
      <c r="AI1298" s="144"/>
      <c r="AJ1298" s="144"/>
      <c r="AK1298" s="143" t="s">
        <v>8414</v>
      </c>
      <c r="AL1298" s="143"/>
      <c r="AM1298" s="74"/>
    </row>
    <row r="1299" spans="1:39" ht="17.100000000000001" customHeight="1">
      <c r="A1299" s="74"/>
      <c r="B1299" s="135" t="s">
        <v>8339</v>
      </c>
      <c r="C1299" s="135"/>
      <c r="D1299" s="135"/>
      <c r="E1299" s="135"/>
      <c r="F1299" s="135"/>
      <c r="G1299" s="135"/>
      <c r="H1299" s="135"/>
      <c r="I1299" s="135"/>
      <c r="J1299" s="135"/>
      <c r="K1299" s="135"/>
      <c r="L1299" s="135"/>
      <c r="M1299" s="135"/>
      <c r="N1299" s="135"/>
      <c r="O1299" s="135"/>
      <c r="P1299" s="135"/>
      <c r="Q1299" s="135"/>
      <c r="R1299" s="135"/>
      <c r="S1299" s="135"/>
      <c r="T1299" s="135"/>
      <c r="U1299" s="135"/>
      <c r="V1299" s="135"/>
      <c r="W1299" s="135"/>
      <c r="X1299" s="135"/>
      <c r="Y1299" s="135"/>
      <c r="Z1299" s="135"/>
      <c r="AA1299" s="135"/>
      <c r="AB1299" s="135"/>
      <c r="AC1299" s="135"/>
      <c r="AD1299" s="135"/>
      <c r="AE1299" s="135"/>
      <c r="AF1299" s="135"/>
      <c r="AG1299" s="135"/>
      <c r="AH1299" s="135"/>
      <c r="AI1299" s="135"/>
      <c r="AJ1299" s="135"/>
      <c r="AK1299" s="135"/>
      <c r="AL1299" s="135"/>
      <c r="AM1299" s="74"/>
    </row>
    <row r="1300" spans="1:39" ht="23.1" customHeight="1">
      <c r="A1300" s="74"/>
      <c r="B1300" s="136" t="s">
        <v>8340</v>
      </c>
      <c r="C1300" s="136"/>
      <c r="D1300" s="136"/>
      <c r="E1300" s="136"/>
      <c r="F1300" s="136"/>
      <c r="G1300" s="136"/>
      <c r="H1300" s="136"/>
      <c r="I1300" s="136"/>
      <c r="J1300" s="136"/>
      <c r="K1300" s="136"/>
      <c r="L1300" s="136"/>
      <c r="M1300" s="136"/>
      <c r="N1300" s="136"/>
      <c r="O1300" s="136"/>
      <c r="P1300" s="136"/>
      <c r="Q1300" s="136"/>
      <c r="R1300" s="136"/>
      <c r="S1300" s="136"/>
      <c r="T1300" s="136"/>
      <c r="U1300" s="136"/>
      <c r="V1300" s="136"/>
      <c r="W1300" s="136"/>
      <c r="X1300" s="136"/>
      <c r="Y1300" s="136"/>
      <c r="Z1300" s="136"/>
      <c r="AA1300" s="136"/>
      <c r="AB1300" s="136"/>
      <c r="AC1300" s="136"/>
      <c r="AD1300" s="136"/>
      <c r="AE1300" s="136"/>
      <c r="AF1300" s="136"/>
      <c r="AG1300" s="136"/>
      <c r="AH1300" s="136"/>
      <c r="AI1300" s="136"/>
      <c r="AJ1300" s="136"/>
      <c r="AK1300" s="136"/>
      <c r="AL1300" s="136"/>
      <c r="AM1300" s="74"/>
    </row>
    <row r="1301" spans="1:39" ht="15.95" customHeight="1">
      <c r="A1301" s="74"/>
      <c r="B1301" s="137" t="s">
        <v>8341</v>
      </c>
      <c r="C1301" s="137"/>
      <c r="D1301" s="137"/>
      <c r="E1301" s="137"/>
      <c r="F1301" s="137"/>
      <c r="G1301" s="137"/>
      <c r="H1301" s="137"/>
      <c r="I1301" s="137"/>
      <c r="J1301" s="137"/>
      <c r="K1301" s="137"/>
      <c r="L1301" s="137"/>
      <c r="M1301" s="137"/>
      <c r="N1301" s="137"/>
      <c r="O1301" s="137"/>
      <c r="P1301" s="137"/>
      <c r="Q1301" s="137"/>
      <c r="R1301" s="137"/>
      <c r="S1301" s="137"/>
      <c r="T1301" s="137"/>
      <c r="U1301" s="137"/>
      <c r="V1301" s="137"/>
      <c r="W1301" s="137"/>
      <c r="X1301" s="137"/>
      <c r="Y1301" s="137"/>
      <c r="Z1301" s="137"/>
      <c r="AA1301" s="137"/>
      <c r="AB1301" s="137"/>
      <c r="AC1301" s="137"/>
      <c r="AD1301" s="137"/>
      <c r="AE1301" s="137"/>
      <c r="AF1301" s="137"/>
      <c r="AG1301" s="137"/>
      <c r="AH1301" s="137"/>
      <c r="AI1301" s="137"/>
      <c r="AJ1301" s="137"/>
      <c r="AK1301" s="137"/>
      <c r="AL1301" s="137"/>
      <c r="AM1301" s="74"/>
    </row>
    <row r="1302" spans="1:39" ht="12" customHeight="1">
      <c r="A1302" s="74"/>
      <c r="B1302" s="138" t="s">
        <v>8342</v>
      </c>
      <c r="C1302" s="138"/>
      <c r="D1302" s="138"/>
      <c r="E1302" s="138"/>
      <c r="F1302" s="138"/>
      <c r="G1302" s="138"/>
      <c r="H1302" s="138"/>
      <c r="I1302" s="138"/>
      <c r="J1302" s="138"/>
      <c r="K1302" s="138"/>
      <c r="L1302" s="138"/>
      <c r="M1302" s="138"/>
      <c r="N1302" s="138"/>
      <c r="O1302" s="138"/>
      <c r="P1302" s="138"/>
      <c r="Q1302" s="138"/>
      <c r="R1302" s="138"/>
      <c r="S1302" s="138"/>
      <c r="T1302" s="138"/>
      <c r="U1302" s="138"/>
      <c r="V1302" s="138"/>
      <c r="W1302" s="138"/>
      <c r="X1302" s="138"/>
      <c r="Y1302" s="138"/>
      <c r="Z1302" s="138"/>
      <c r="AA1302" s="138"/>
      <c r="AB1302" s="138"/>
      <c r="AC1302" s="138"/>
      <c r="AD1302" s="138"/>
      <c r="AE1302" s="138"/>
      <c r="AF1302" s="138"/>
      <c r="AG1302" s="138"/>
      <c r="AH1302" s="138"/>
      <c r="AI1302" s="138"/>
      <c r="AJ1302" s="138"/>
      <c r="AK1302" s="138"/>
      <c r="AL1302" s="138"/>
      <c r="AM1302" s="74"/>
    </row>
    <row r="1303" spans="1:39" ht="44.1" customHeight="1">
      <c r="A1303" s="74"/>
      <c r="B1303" s="75" t="s">
        <v>8343</v>
      </c>
      <c r="C1303" s="74"/>
      <c r="D1303" s="75" t="s">
        <v>8344</v>
      </c>
      <c r="E1303" s="74"/>
      <c r="F1303" s="75" t="s">
        <v>8345</v>
      </c>
      <c r="G1303" s="74"/>
      <c r="H1303" s="104" t="s">
        <v>6103</v>
      </c>
      <c r="I1303" s="74"/>
      <c r="J1303" s="104" t="s">
        <v>8346</v>
      </c>
      <c r="K1303" s="74"/>
      <c r="L1303" s="75" t="s">
        <v>8347</v>
      </c>
      <c r="M1303" s="74"/>
      <c r="N1303" s="75" t="s">
        <v>8348</v>
      </c>
      <c r="O1303" s="74"/>
      <c r="P1303" s="104" t="s">
        <v>8349</v>
      </c>
      <c r="Q1303" s="74"/>
      <c r="R1303" s="75" t="s">
        <v>8350</v>
      </c>
      <c r="S1303" s="74"/>
      <c r="T1303" s="75" t="s">
        <v>6100</v>
      </c>
      <c r="U1303" s="74"/>
      <c r="V1303" s="75" t="s">
        <v>8007</v>
      </c>
      <c r="W1303" s="74"/>
      <c r="X1303" s="104" t="s">
        <v>8351</v>
      </c>
      <c r="Y1303" s="74"/>
      <c r="Z1303" s="104" t="s">
        <v>8008</v>
      </c>
      <c r="AA1303" s="74"/>
      <c r="AB1303" s="75" t="s">
        <v>8352</v>
      </c>
      <c r="AC1303" s="74"/>
      <c r="AD1303" s="75" t="s">
        <v>8353</v>
      </c>
      <c r="AE1303" s="74"/>
      <c r="AF1303" s="75" t="s">
        <v>8354</v>
      </c>
      <c r="AG1303" s="74"/>
      <c r="AH1303" s="75" t="s">
        <v>8355</v>
      </c>
      <c r="AI1303" s="74"/>
      <c r="AJ1303" s="139" t="s">
        <v>8356</v>
      </c>
      <c r="AK1303" s="139"/>
      <c r="AL1303" s="74"/>
      <c r="AM1303" s="74"/>
    </row>
    <row r="1304" spans="1:39" ht="14.1" customHeight="1">
      <c r="A1304" s="74"/>
      <c r="B1304" s="74"/>
      <c r="C1304" s="74"/>
      <c r="D1304" s="76" t="s">
        <v>9195</v>
      </c>
      <c r="E1304" s="74"/>
      <c r="F1304" s="74"/>
      <c r="G1304" s="74"/>
      <c r="H1304" s="74"/>
      <c r="I1304" s="74"/>
      <c r="J1304" s="74"/>
      <c r="K1304" s="74"/>
      <c r="L1304" s="74"/>
      <c r="M1304" s="74"/>
      <c r="N1304" s="74"/>
      <c r="O1304" s="74"/>
      <c r="P1304" s="74"/>
      <c r="Q1304" s="74"/>
      <c r="R1304" s="74"/>
      <c r="S1304" s="74"/>
      <c r="T1304" s="74"/>
      <c r="U1304" s="74"/>
      <c r="V1304" s="74"/>
      <c r="W1304" s="74"/>
      <c r="X1304" s="74"/>
      <c r="Y1304" s="74"/>
      <c r="Z1304" s="74"/>
      <c r="AA1304" s="74"/>
      <c r="AB1304" s="74"/>
      <c r="AC1304" s="74"/>
      <c r="AD1304" s="74"/>
      <c r="AE1304" s="74"/>
      <c r="AF1304" s="74"/>
      <c r="AG1304" s="74"/>
      <c r="AH1304" s="74"/>
      <c r="AI1304" s="74"/>
      <c r="AJ1304" s="74"/>
      <c r="AK1304" s="74"/>
      <c r="AL1304" s="74"/>
      <c r="AM1304" s="74"/>
    </row>
    <row r="1305" spans="1:39" ht="23.1" customHeight="1">
      <c r="A1305" s="74"/>
      <c r="B1305" s="76" t="s">
        <v>1117</v>
      </c>
      <c r="C1305" s="74"/>
      <c r="D1305" s="76" t="s">
        <v>8364</v>
      </c>
      <c r="E1305" s="74"/>
      <c r="F1305" s="76" t="s">
        <v>8374</v>
      </c>
      <c r="G1305" s="74"/>
      <c r="H1305" s="103">
        <v>2</v>
      </c>
      <c r="I1305" s="74"/>
      <c r="J1305" s="103">
        <v>8</v>
      </c>
      <c r="K1305" s="74"/>
      <c r="L1305" s="76" t="s">
        <v>22</v>
      </c>
      <c r="M1305" s="74"/>
      <c r="N1305" s="76" t="s">
        <v>9276</v>
      </c>
      <c r="O1305" s="74"/>
      <c r="P1305" s="103">
        <v>1374180</v>
      </c>
      <c r="Q1305" s="74"/>
      <c r="R1305" s="76" t="s">
        <v>9277</v>
      </c>
      <c r="S1305" s="74"/>
      <c r="T1305" s="77">
        <v>46190</v>
      </c>
      <c r="U1305" s="74"/>
      <c r="V1305" s="76" t="s">
        <v>8063</v>
      </c>
      <c r="W1305" s="74"/>
      <c r="X1305" s="103">
        <v>1374180</v>
      </c>
      <c r="Y1305" s="74"/>
      <c r="Z1305" s="103">
        <v>1374180</v>
      </c>
      <c r="AA1305" s="74"/>
      <c r="AB1305" s="76" t="s">
        <v>8361</v>
      </c>
      <c r="AC1305" s="74"/>
      <c r="AD1305" s="76" t="s">
        <v>8362</v>
      </c>
      <c r="AE1305" s="74"/>
      <c r="AF1305" s="76" t="s">
        <v>8718</v>
      </c>
      <c r="AG1305" s="74"/>
      <c r="AH1305" s="76" t="s">
        <v>8363</v>
      </c>
      <c r="AI1305" s="74"/>
      <c r="AJ1305" s="140">
        <v>0</v>
      </c>
      <c r="AK1305" s="140"/>
      <c r="AL1305" s="74"/>
      <c r="AM1305" s="74"/>
    </row>
    <row r="1306" spans="1:39" ht="14.1" customHeight="1">
      <c r="A1306" s="74"/>
      <c r="B1306" s="76" t="s">
        <v>1855</v>
      </c>
      <c r="C1306" s="74"/>
      <c r="D1306" s="76" t="s">
        <v>8364</v>
      </c>
      <c r="E1306" s="74"/>
      <c r="F1306" s="76" t="s">
        <v>9278</v>
      </c>
      <c r="G1306" s="74"/>
      <c r="H1306" s="103">
        <v>2</v>
      </c>
      <c r="I1306" s="74"/>
      <c r="J1306" s="103">
        <v>2</v>
      </c>
      <c r="K1306" s="74"/>
      <c r="L1306" s="76" t="s">
        <v>8359</v>
      </c>
      <c r="M1306" s="74"/>
      <c r="N1306" s="76" t="s">
        <v>8366</v>
      </c>
      <c r="O1306" s="74"/>
      <c r="P1306" s="103">
        <v>184630</v>
      </c>
      <c r="Q1306" s="74"/>
      <c r="R1306" s="76" t="s">
        <v>9279</v>
      </c>
      <c r="S1306" s="74"/>
      <c r="T1306" s="77">
        <v>46191</v>
      </c>
      <c r="U1306" s="74"/>
      <c r="V1306" s="76" t="s">
        <v>8112</v>
      </c>
      <c r="W1306" s="74"/>
      <c r="X1306" s="103">
        <v>2215560</v>
      </c>
      <c r="Y1306" s="74"/>
      <c r="Z1306" s="103">
        <v>2215560</v>
      </c>
      <c r="AA1306" s="74"/>
      <c r="AB1306" s="76" t="s">
        <v>8361</v>
      </c>
      <c r="AC1306" s="74"/>
      <c r="AD1306" s="76" t="s">
        <v>8362</v>
      </c>
      <c r="AE1306" s="74"/>
      <c r="AF1306" s="76" t="s">
        <v>6128</v>
      </c>
      <c r="AG1306" s="74"/>
      <c r="AH1306" s="76" t="s">
        <v>8363</v>
      </c>
      <c r="AI1306" s="74"/>
      <c r="AJ1306" s="140">
        <v>0</v>
      </c>
      <c r="AK1306" s="140"/>
      <c r="AL1306" s="74"/>
      <c r="AM1306" s="74"/>
    </row>
    <row r="1307" spans="1:39" ht="14.1" customHeight="1">
      <c r="A1307" s="74"/>
      <c r="B1307" s="76" t="s">
        <v>1875</v>
      </c>
      <c r="C1307" s="74"/>
      <c r="D1307" s="76" t="s">
        <v>8364</v>
      </c>
      <c r="E1307" s="74"/>
      <c r="F1307" s="76" t="s">
        <v>8721</v>
      </c>
      <c r="G1307" s="74"/>
      <c r="H1307" s="103">
        <v>4</v>
      </c>
      <c r="I1307" s="74"/>
      <c r="J1307" s="103">
        <v>4</v>
      </c>
      <c r="K1307" s="74"/>
      <c r="L1307" s="76" t="s">
        <v>8359</v>
      </c>
      <c r="M1307" s="74"/>
      <c r="N1307" s="76" t="s">
        <v>8366</v>
      </c>
      <c r="O1307" s="74"/>
      <c r="P1307" s="103">
        <v>369260</v>
      </c>
      <c r="Q1307" s="74"/>
      <c r="R1307" s="76" t="s">
        <v>9279</v>
      </c>
      <c r="S1307" s="74"/>
      <c r="T1307" s="77">
        <v>46191</v>
      </c>
      <c r="U1307" s="74"/>
      <c r="V1307" s="76" t="s">
        <v>8112</v>
      </c>
      <c r="W1307" s="74"/>
      <c r="X1307" s="103">
        <v>2215560</v>
      </c>
      <c r="Y1307" s="74"/>
      <c r="Z1307" s="103">
        <v>2215560</v>
      </c>
      <c r="AA1307" s="74"/>
      <c r="AB1307" s="76" t="s">
        <v>8361</v>
      </c>
      <c r="AC1307" s="74"/>
      <c r="AD1307" s="76" t="s">
        <v>8362</v>
      </c>
      <c r="AE1307" s="74"/>
      <c r="AF1307" s="76" t="s">
        <v>6128</v>
      </c>
      <c r="AG1307" s="74"/>
      <c r="AH1307" s="76" t="s">
        <v>8363</v>
      </c>
      <c r="AI1307" s="74"/>
      <c r="AJ1307" s="140">
        <v>0</v>
      </c>
      <c r="AK1307" s="140"/>
      <c r="AL1307" s="74"/>
      <c r="AM1307" s="74"/>
    </row>
    <row r="1308" spans="1:39" ht="14.1" customHeight="1">
      <c r="A1308" s="74"/>
      <c r="B1308" s="76" t="s">
        <v>1911</v>
      </c>
      <c r="C1308" s="74"/>
      <c r="D1308" s="76" t="s">
        <v>8364</v>
      </c>
      <c r="E1308" s="74"/>
      <c r="F1308" s="76" t="s">
        <v>8650</v>
      </c>
      <c r="G1308" s="74"/>
      <c r="H1308" s="103">
        <v>6</v>
      </c>
      <c r="I1308" s="74"/>
      <c r="J1308" s="103">
        <v>6</v>
      </c>
      <c r="K1308" s="74"/>
      <c r="L1308" s="76" t="s">
        <v>8359</v>
      </c>
      <c r="M1308" s="74"/>
      <c r="N1308" s="76" t="s">
        <v>8366</v>
      </c>
      <c r="O1308" s="74"/>
      <c r="P1308" s="103">
        <v>553890</v>
      </c>
      <c r="Q1308" s="74"/>
      <c r="R1308" s="76" t="s">
        <v>9279</v>
      </c>
      <c r="S1308" s="74"/>
      <c r="T1308" s="77">
        <v>46191</v>
      </c>
      <c r="U1308" s="74"/>
      <c r="V1308" s="76" t="s">
        <v>8112</v>
      </c>
      <c r="W1308" s="74"/>
      <c r="X1308" s="103">
        <v>2215560</v>
      </c>
      <c r="Y1308" s="74"/>
      <c r="Z1308" s="103">
        <v>2215560</v>
      </c>
      <c r="AA1308" s="74"/>
      <c r="AB1308" s="76" t="s">
        <v>8361</v>
      </c>
      <c r="AC1308" s="74"/>
      <c r="AD1308" s="76" t="s">
        <v>8362</v>
      </c>
      <c r="AE1308" s="74"/>
      <c r="AF1308" s="76" t="s">
        <v>6128</v>
      </c>
      <c r="AG1308" s="74"/>
      <c r="AH1308" s="76" t="s">
        <v>8363</v>
      </c>
      <c r="AI1308" s="74"/>
      <c r="AJ1308" s="140">
        <v>0</v>
      </c>
      <c r="AK1308" s="140"/>
      <c r="AL1308" s="74"/>
      <c r="AM1308" s="74"/>
    </row>
    <row r="1309" spans="1:39" ht="14.1" customHeight="1">
      <c r="A1309" s="74"/>
      <c r="B1309" s="76" t="s">
        <v>1942</v>
      </c>
      <c r="C1309" s="74"/>
      <c r="D1309" s="76" t="s">
        <v>8364</v>
      </c>
      <c r="E1309" s="74"/>
      <c r="F1309" s="76" t="s">
        <v>8451</v>
      </c>
      <c r="G1309" s="74"/>
      <c r="H1309" s="103">
        <v>6</v>
      </c>
      <c r="I1309" s="74"/>
      <c r="J1309" s="103">
        <v>6</v>
      </c>
      <c r="K1309" s="74"/>
      <c r="L1309" s="76" t="s">
        <v>8359</v>
      </c>
      <c r="M1309" s="74"/>
      <c r="N1309" s="76" t="s">
        <v>8366</v>
      </c>
      <c r="O1309" s="74"/>
      <c r="P1309" s="103">
        <v>553890</v>
      </c>
      <c r="Q1309" s="74"/>
      <c r="R1309" s="76" t="s">
        <v>9279</v>
      </c>
      <c r="S1309" s="74"/>
      <c r="T1309" s="77">
        <v>46191</v>
      </c>
      <c r="U1309" s="74"/>
      <c r="V1309" s="76" t="s">
        <v>8112</v>
      </c>
      <c r="W1309" s="74"/>
      <c r="X1309" s="103">
        <v>2215560</v>
      </c>
      <c r="Y1309" s="74"/>
      <c r="Z1309" s="103">
        <v>2215560</v>
      </c>
      <c r="AA1309" s="74"/>
      <c r="AB1309" s="76" t="s">
        <v>8361</v>
      </c>
      <c r="AC1309" s="74"/>
      <c r="AD1309" s="76" t="s">
        <v>8362</v>
      </c>
      <c r="AE1309" s="74"/>
      <c r="AF1309" s="76" t="s">
        <v>6128</v>
      </c>
      <c r="AG1309" s="74"/>
      <c r="AH1309" s="76" t="s">
        <v>8363</v>
      </c>
      <c r="AI1309" s="74"/>
      <c r="AJ1309" s="140">
        <v>0</v>
      </c>
      <c r="AK1309" s="140"/>
      <c r="AL1309" s="74"/>
      <c r="AM1309" s="74"/>
    </row>
    <row r="1310" spans="1:39" ht="14.1" customHeight="1">
      <c r="A1310" s="74"/>
      <c r="B1310" s="76" t="s">
        <v>1944</v>
      </c>
      <c r="C1310" s="74"/>
      <c r="D1310" s="76" t="s">
        <v>8364</v>
      </c>
      <c r="E1310" s="74"/>
      <c r="F1310" s="76" t="s">
        <v>8493</v>
      </c>
      <c r="G1310" s="74"/>
      <c r="H1310" s="103">
        <v>6</v>
      </c>
      <c r="I1310" s="74"/>
      <c r="J1310" s="103">
        <v>6</v>
      </c>
      <c r="K1310" s="74"/>
      <c r="L1310" s="76" t="s">
        <v>8359</v>
      </c>
      <c r="M1310" s="74"/>
      <c r="N1310" s="76" t="s">
        <v>8366</v>
      </c>
      <c r="O1310" s="74"/>
      <c r="P1310" s="103">
        <v>553890</v>
      </c>
      <c r="Q1310" s="74"/>
      <c r="R1310" s="76" t="s">
        <v>9279</v>
      </c>
      <c r="S1310" s="74"/>
      <c r="T1310" s="77">
        <v>46191</v>
      </c>
      <c r="U1310" s="74"/>
      <c r="V1310" s="76" t="s">
        <v>8112</v>
      </c>
      <c r="W1310" s="74"/>
      <c r="X1310" s="103">
        <v>2215560</v>
      </c>
      <c r="Y1310" s="74"/>
      <c r="Z1310" s="103">
        <v>2215560</v>
      </c>
      <c r="AA1310" s="74"/>
      <c r="AB1310" s="76" t="s">
        <v>8361</v>
      </c>
      <c r="AC1310" s="74"/>
      <c r="AD1310" s="76" t="s">
        <v>8362</v>
      </c>
      <c r="AE1310" s="74"/>
      <c r="AF1310" s="76" t="s">
        <v>6128</v>
      </c>
      <c r="AG1310" s="74"/>
      <c r="AH1310" s="76" t="s">
        <v>8363</v>
      </c>
      <c r="AI1310" s="74"/>
      <c r="AJ1310" s="140">
        <v>0</v>
      </c>
      <c r="AK1310" s="140"/>
      <c r="AL1310" s="74"/>
      <c r="AM1310" s="74"/>
    </row>
    <row r="1311" spans="1:39" ht="14.1" customHeight="1">
      <c r="A1311" s="74"/>
      <c r="B1311" s="76" t="s">
        <v>2669</v>
      </c>
      <c r="C1311" s="74"/>
      <c r="D1311" s="76" t="s">
        <v>8364</v>
      </c>
      <c r="E1311" s="74"/>
      <c r="F1311" s="76" t="s">
        <v>8796</v>
      </c>
      <c r="G1311" s="74"/>
      <c r="H1311" s="103">
        <v>6</v>
      </c>
      <c r="I1311" s="74"/>
      <c r="J1311" s="103">
        <v>6</v>
      </c>
      <c r="K1311" s="74"/>
      <c r="L1311" s="76" t="s">
        <v>8359</v>
      </c>
      <c r="M1311" s="74"/>
      <c r="N1311" s="76"/>
      <c r="O1311" s="74"/>
      <c r="P1311" s="103">
        <v>571095</v>
      </c>
      <c r="Q1311" s="74"/>
      <c r="R1311" s="76" t="s">
        <v>9280</v>
      </c>
      <c r="S1311" s="74"/>
      <c r="T1311" s="77">
        <v>46192</v>
      </c>
      <c r="U1311" s="74"/>
      <c r="V1311" s="76" t="s">
        <v>8105</v>
      </c>
      <c r="W1311" s="74"/>
      <c r="X1311" s="103">
        <v>1142190</v>
      </c>
      <c r="Y1311" s="74"/>
      <c r="Z1311" s="103">
        <v>1142190</v>
      </c>
      <c r="AA1311" s="74"/>
      <c r="AB1311" s="76" t="s">
        <v>8361</v>
      </c>
      <c r="AC1311" s="74"/>
      <c r="AD1311" s="76" t="s">
        <v>8362</v>
      </c>
      <c r="AE1311" s="74"/>
      <c r="AF1311" s="76" t="s">
        <v>6128</v>
      </c>
      <c r="AG1311" s="74"/>
      <c r="AH1311" s="76" t="s">
        <v>8363</v>
      </c>
      <c r="AI1311" s="74"/>
      <c r="AJ1311" s="140">
        <v>0</v>
      </c>
      <c r="AK1311" s="140"/>
      <c r="AL1311" s="74"/>
      <c r="AM1311" s="74"/>
    </row>
    <row r="1312" spans="1:39" ht="14.1" customHeight="1">
      <c r="A1312" s="74"/>
      <c r="B1312" s="76" t="s">
        <v>2673</v>
      </c>
      <c r="C1312" s="74"/>
      <c r="D1312" s="76" t="s">
        <v>8364</v>
      </c>
      <c r="E1312" s="74"/>
      <c r="F1312" s="76" t="s">
        <v>8630</v>
      </c>
      <c r="G1312" s="74"/>
      <c r="H1312" s="103">
        <v>6</v>
      </c>
      <c r="I1312" s="74"/>
      <c r="J1312" s="103">
        <v>6</v>
      </c>
      <c r="K1312" s="74"/>
      <c r="L1312" s="76" t="s">
        <v>8359</v>
      </c>
      <c r="M1312" s="74"/>
      <c r="N1312" s="76"/>
      <c r="O1312" s="74"/>
      <c r="P1312" s="103">
        <v>571095</v>
      </c>
      <c r="Q1312" s="74"/>
      <c r="R1312" s="76" t="s">
        <v>9280</v>
      </c>
      <c r="S1312" s="74"/>
      <c r="T1312" s="77">
        <v>46192</v>
      </c>
      <c r="U1312" s="74"/>
      <c r="V1312" s="76" t="s">
        <v>8105</v>
      </c>
      <c r="W1312" s="74"/>
      <c r="X1312" s="103">
        <v>1142190</v>
      </c>
      <c r="Y1312" s="74"/>
      <c r="Z1312" s="103">
        <v>1142190</v>
      </c>
      <c r="AA1312" s="74"/>
      <c r="AB1312" s="76" t="s">
        <v>8361</v>
      </c>
      <c r="AC1312" s="74"/>
      <c r="AD1312" s="76" t="s">
        <v>8362</v>
      </c>
      <c r="AE1312" s="74"/>
      <c r="AF1312" s="76" t="s">
        <v>6128</v>
      </c>
      <c r="AG1312" s="74"/>
      <c r="AH1312" s="76" t="s">
        <v>8363</v>
      </c>
      <c r="AI1312" s="74"/>
      <c r="AJ1312" s="140">
        <v>0</v>
      </c>
      <c r="AK1312" s="140"/>
      <c r="AL1312" s="74"/>
      <c r="AM1312" s="74"/>
    </row>
    <row r="1313" spans="1:39" ht="14.1" customHeight="1">
      <c r="A1313" s="74"/>
      <c r="B1313" s="76" t="s">
        <v>1729</v>
      </c>
      <c r="C1313" s="74"/>
      <c r="D1313" s="76" t="s">
        <v>8364</v>
      </c>
      <c r="E1313" s="74"/>
      <c r="F1313" s="76" t="s">
        <v>8547</v>
      </c>
      <c r="G1313" s="74"/>
      <c r="H1313" s="103">
        <v>6</v>
      </c>
      <c r="I1313" s="74"/>
      <c r="J1313" s="103">
        <v>6</v>
      </c>
      <c r="K1313" s="74"/>
      <c r="L1313" s="76" t="s">
        <v>8359</v>
      </c>
      <c r="M1313" s="74"/>
      <c r="N1313" s="76" t="s">
        <v>8462</v>
      </c>
      <c r="O1313" s="74"/>
      <c r="P1313" s="103">
        <v>553890</v>
      </c>
      <c r="Q1313" s="74"/>
      <c r="R1313" s="76" t="s">
        <v>9281</v>
      </c>
      <c r="S1313" s="74"/>
      <c r="T1313" s="77">
        <v>46186</v>
      </c>
      <c r="U1313" s="74"/>
      <c r="V1313" s="76" t="s">
        <v>8260</v>
      </c>
      <c r="W1313" s="74"/>
      <c r="X1313" s="103">
        <v>2584820</v>
      </c>
      <c r="Y1313" s="74"/>
      <c r="Z1313" s="103">
        <v>2584820</v>
      </c>
      <c r="AA1313" s="74"/>
      <c r="AB1313" s="76" t="s">
        <v>8361</v>
      </c>
      <c r="AC1313" s="74"/>
      <c r="AD1313" s="76" t="s">
        <v>8362</v>
      </c>
      <c r="AE1313" s="74"/>
      <c r="AF1313" s="76" t="s">
        <v>6196</v>
      </c>
      <c r="AG1313" s="74"/>
      <c r="AH1313" s="76" t="s">
        <v>8363</v>
      </c>
      <c r="AI1313" s="74"/>
      <c r="AJ1313" s="140">
        <v>0</v>
      </c>
      <c r="AK1313" s="140"/>
      <c r="AL1313" s="74"/>
      <c r="AM1313" s="74"/>
    </row>
    <row r="1314" spans="1:39" ht="14.1" customHeight="1">
      <c r="A1314" s="74"/>
      <c r="B1314" s="76" t="s">
        <v>1755</v>
      </c>
      <c r="C1314" s="74"/>
      <c r="D1314" s="76" t="s">
        <v>8364</v>
      </c>
      <c r="E1314" s="74"/>
      <c r="F1314" s="76" t="s">
        <v>8555</v>
      </c>
      <c r="G1314" s="74"/>
      <c r="H1314" s="103">
        <v>2</v>
      </c>
      <c r="I1314" s="74"/>
      <c r="J1314" s="103">
        <v>2</v>
      </c>
      <c r="K1314" s="74"/>
      <c r="L1314" s="76" t="s">
        <v>8359</v>
      </c>
      <c r="M1314" s="74"/>
      <c r="N1314" s="76" t="s">
        <v>8462</v>
      </c>
      <c r="O1314" s="74"/>
      <c r="P1314" s="103">
        <v>184630</v>
      </c>
      <c r="Q1314" s="74"/>
      <c r="R1314" s="76" t="s">
        <v>9281</v>
      </c>
      <c r="S1314" s="74"/>
      <c r="T1314" s="77">
        <v>46186</v>
      </c>
      <c r="U1314" s="74"/>
      <c r="V1314" s="76" t="s">
        <v>8260</v>
      </c>
      <c r="W1314" s="74"/>
      <c r="X1314" s="103">
        <v>2584820</v>
      </c>
      <c r="Y1314" s="74"/>
      <c r="Z1314" s="103">
        <v>2584820</v>
      </c>
      <c r="AA1314" s="74"/>
      <c r="AB1314" s="76" t="s">
        <v>8361</v>
      </c>
      <c r="AC1314" s="74"/>
      <c r="AD1314" s="76" t="s">
        <v>8362</v>
      </c>
      <c r="AE1314" s="74"/>
      <c r="AF1314" s="76" t="s">
        <v>6196</v>
      </c>
      <c r="AG1314" s="74"/>
      <c r="AH1314" s="76" t="s">
        <v>8363</v>
      </c>
      <c r="AI1314" s="74"/>
      <c r="AJ1314" s="140">
        <v>0</v>
      </c>
      <c r="AK1314" s="140"/>
      <c r="AL1314" s="74"/>
      <c r="AM1314" s="74"/>
    </row>
    <row r="1315" spans="1:39" ht="14.1" customHeight="1">
      <c r="A1315" s="74"/>
      <c r="B1315" s="76" t="s">
        <v>1773</v>
      </c>
      <c r="C1315" s="74"/>
      <c r="D1315" s="76" t="s">
        <v>8364</v>
      </c>
      <c r="E1315" s="74"/>
      <c r="F1315" s="76" t="s">
        <v>8652</v>
      </c>
      <c r="G1315" s="74"/>
      <c r="H1315" s="103">
        <v>2</v>
      </c>
      <c r="I1315" s="74"/>
      <c r="J1315" s="103">
        <v>2</v>
      </c>
      <c r="K1315" s="74"/>
      <c r="L1315" s="76" t="s">
        <v>8359</v>
      </c>
      <c r="M1315" s="74"/>
      <c r="N1315" s="76" t="s">
        <v>8462</v>
      </c>
      <c r="O1315" s="74"/>
      <c r="P1315" s="103">
        <v>184630</v>
      </c>
      <c r="Q1315" s="74"/>
      <c r="R1315" s="76" t="s">
        <v>9281</v>
      </c>
      <c r="S1315" s="74"/>
      <c r="T1315" s="77">
        <v>46186</v>
      </c>
      <c r="U1315" s="74"/>
      <c r="V1315" s="76" t="s">
        <v>8260</v>
      </c>
      <c r="W1315" s="74"/>
      <c r="X1315" s="103">
        <v>2584820</v>
      </c>
      <c r="Y1315" s="74"/>
      <c r="Z1315" s="103">
        <v>2584820</v>
      </c>
      <c r="AA1315" s="74"/>
      <c r="AB1315" s="76" t="s">
        <v>8361</v>
      </c>
      <c r="AC1315" s="74"/>
      <c r="AD1315" s="76" t="s">
        <v>8362</v>
      </c>
      <c r="AE1315" s="74"/>
      <c r="AF1315" s="76" t="s">
        <v>6196</v>
      </c>
      <c r="AG1315" s="74"/>
      <c r="AH1315" s="76" t="s">
        <v>8363</v>
      </c>
      <c r="AI1315" s="74"/>
      <c r="AJ1315" s="140">
        <v>0</v>
      </c>
      <c r="AK1315" s="140"/>
      <c r="AL1315" s="74"/>
      <c r="AM1315" s="74"/>
    </row>
    <row r="1316" spans="1:39" ht="14.1" customHeight="1">
      <c r="A1316" s="74"/>
      <c r="B1316" s="76" t="s">
        <v>1942</v>
      </c>
      <c r="C1316" s="74"/>
      <c r="D1316" s="76" t="s">
        <v>8364</v>
      </c>
      <c r="E1316" s="74"/>
      <c r="F1316" s="76" t="s">
        <v>8451</v>
      </c>
      <c r="G1316" s="74"/>
      <c r="H1316" s="103">
        <v>2</v>
      </c>
      <c r="I1316" s="74"/>
      <c r="J1316" s="103">
        <v>2</v>
      </c>
      <c r="K1316" s="74"/>
      <c r="L1316" s="76" t="s">
        <v>8359</v>
      </c>
      <c r="M1316" s="74"/>
      <c r="N1316" s="76" t="s">
        <v>8462</v>
      </c>
      <c r="O1316" s="74"/>
      <c r="P1316" s="103">
        <v>184630</v>
      </c>
      <c r="Q1316" s="74"/>
      <c r="R1316" s="76" t="s">
        <v>9281</v>
      </c>
      <c r="S1316" s="74"/>
      <c r="T1316" s="77">
        <v>46186</v>
      </c>
      <c r="U1316" s="74"/>
      <c r="V1316" s="76" t="s">
        <v>8260</v>
      </c>
      <c r="W1316" s="74"/>
      <c r="X1316" s="103">
        <v>2584820</v>
      </c>
      <c r="Y1316" s="74"/>
      <c r="Z1316" s="103">
        <v>2584820</v>
      </c>
      <c r="AA1316" s="74"/>
      <c r="AB1316" s="76" t="s">
        <v>8361</v>
      </c>
      <c r="AC1316" s="74"/>
      <c r="AD1316" s="76" t="s">
        <v>8362</v>
      </c>
      <c r="AE1316" s="74"/>
      <c r="AF1316" s="76" t="s">
        <v>6196</v>
      </c>
      <c r="AG1316" s="74"/>
      <c r="AH1316" s="76" t="s">
        <v>8363</v>
      </c>
      <c r="AI1316" s="74"/>
      <c r="AJ1316" s="140">
        <v>0</v>
      </c>
      <c r="AK1316" s="140"/>
      <c r="AL1316" s="74"/>
      <c r="AM1316" s="74"/>
    </row>
    <row r="1317" spans="1:39" ht="14.1" customHeight="1">
      <c r="A1317" s="74"/>
      <c r="B1317" s="76" t="s">
        <v>1946</v>
      </c>
      <c r="C1317" s="74"/>
      <c r="D1317" s="76" t="s">
        <v>8364</v>
      </c>
      <c r="E1317" s="74"/>
      <c r="F1317" s="76" t="s">
        <v>8454</v>
      </c>
      <c r="G1317" s="74"/>
      <c r="H1317" s="103">
        <v>14</v>
      </c>
      <c r="I1317" s="74"/>
      <c r="J1317" s="103">
        <v>14</v>
      </c>
      <c r="K1317" s="74"/>
      <c r="L1317" s="76" t="s">
        <v>8359</v>
      </c>
      <c r="M1317" s="74"/>
      <c r="N1317" s="76" t="s">
        <v>8462</v>
      </c>
      <c r="O1317" s="74"/>
      <c r="P1317" s="103">
        <v>1292410</v>
      </c>
      <c r="Q1317" s="74"/>
      <c r="R1317" s="76" t="s">
        <v>9281</v>
      </c>
      <c r="S1317" s="74"/>
      <c r="T1317" s="77">
        <v>46186</v>
      </c>
      <c r="U1317" s="74"/>
      <c r="V1317" s="76" t="s">
        <v>8260</v>
      </c>
      <c r="W1317" s="74"/>
      <c r="X1317" s="103">
        <v>2584820</v>
      </c>
      <c r="Y1317" s="74"/>
      <c r="Z1317" s="103">
        <v>2584820</v>
      </c>
      <c r="AA1317" s="74"/>
      <c r="AB1317" s="76" t="s">
        <v>8361</v>
      </c>
      <c r="AC1317" s="74"/>
      <c r="AD1317" s="76" t="s">
        <v>8362</v>
      </c>
      <c r="AE1317" s="74"/>
      <c r="AF1317" s="76" t="s">
        <v>6196</v>
      </c>
      <c r="AG1317" s="74"/>
      <c r="AH1317" s="76" t="s">
        <v>8363</v>
      </c>
      <c r="AI1317" s="74"/>
      <c r="AJ1317" s="140">
        <v>0</v>
      </c>
      <c r="AK1317" s="140"/>
      <c r="AL1317" s="74"/>
      <c r="AM1317" s="74"/>
    </row>
    <row r="1318" spans="1:39" ht="14.1" customHeight="1">
      <c r="A1318" s="74"/>
      <c r="B1318" s="76" t="s">
        <v>1948</v>
      </c>
      <c r="C1318" s="74"/>
      <c r="D1318" s="76" t="s">
        <v>8364</v>
      </c>
      <c r="E1318" s="74"/>
      <c r="F1318" s="76" t="s">
        <v>9282</v>
      </c>
      <c r="G1318" s="74"/>
      <c r="H1318" s="103">
        <v>2</v>
      </c>
      <c r="I1318" s="74"/>
      <c r="J1318" s="103">
        <v>2</v>
      </c>
      <c r="K1318" s="74"/>
      <c r="L1318" s="76" t="s">
        <v>8359</v>
      </c>
      <c r="M1318" s="74"/>
      <c r="N1318" s="76" t="s">
        <v>8462</v>
      </c>
      <c r="O1318" s="74"/>
      <c r="P1318" s="103">
        <v>184630</v>
      </c>
      <c r="Q1318" s="74"/>
      <c r="R1318" s="76" t="s">
        <v>9281</v>
      </c>
      <c r="S1318" s="74"/>
      <c r="T1318" s="77">
        <v>46186</v>
      </c>
      <c r="U1318" s="74"/>
      <c r="V1318" s="76" t="s">
        <v>8260</v>
      </c>
      <c r="W1318" s="74"/>
      <c r="X1318" s="103">
        <v>2584820</v>
      </c>
      <c r="Y1318" s="74"/>
      <c r="Z1318" s="103">
        <v>2584820</v>
      </c>
      <c r="AA1318" s="74"/>
      <c r="AB1318" s="76" t="s">
        <v>8361</v>
      </c>
      <c r="AC1318" s="74"/>
      <c r="AD1318" s="76" t="s">
        <v>8362</v>
      </c>
      <c r="AE1318" s="74"/>
      <c r="AF1318" s="76" t="s">
        <v>6196</v>
      </c>
      <c r="AG1318" s="74"/>
      <c r="AH1318" s="76" t="s">
        <v>8363</v>
      </c>
      <c r="AI1318" s="74"/>
      <c r="AJ1318" s="140">
        <v>0</v>
      </c>
      <c r="AK1318" s="140"/>
      <c r="AL1318" s="74"/>
      <c r="AM1318" s="74"/>
    </row>
    <row r="1319" spans="1:39" ht="14.1" customHeight="1">
      <c r="A1319" s="74"/>
      <c r="B1319" s="76" t="s">
        <v>1913</v>
      </c>
      <c r="C1319" s="74"/>
      <c r="D1319" s="76" t="s">
        <v>8364</v>
      </c>
      <c r="E1319" s="74"/>
      <c r="F1319" s="76" t="s">
        <v>8566</v>
      </c>
      <c r="G1319" s="74"/>
      <c r="H1319" s="103">
        <v>1</v>
      </c>
      <c r="I1319" s="74"/>
      <c r="J1319" s="103">
        <v>24</v>
      </c>
      <c r="K1319" s="74"/>
      <c r="L1319" s="76" t="s">
        <v>22</v>
      </c>
      <c r="M1319" s="74"/>
      <c r="N1319" s="76" t="s">
        <v>9283</v>
      </c>
      <c r="O1319" s="74"/>
      <c r="P1319" s="103">
        <v>2215560</v>
      </c>
      <c r="Q1319" s="74"/>
      <c r="R1319" s="76" t="s">
        <v>9284</v>
      </c>
      <c r="S1319" s="74"/>
      <c r="T1319" s="77">
        <v>46193</v>
      </c>
      <c r="U1319" s="74"/>
      <c r="V1319" s="76" t="s">
        <v>8063</v>
      </c>
      <c r="W1319" s="74"/>
      <c r="X1319" s="103">
        <v>2215560</v>
      </c>
      <c r="Y1319" s="74"/>
      <c r="Z1319" s="103">
        <v>2215560</v>
      </c>
      <c r="AA1319" s="74"/>
      <c r="AB1319" s="76" t="s">
        <v>8361</v>
      </c>
      <c r="AC1319" s="74"/>
      <c r="AD1319" s="76" t="s">
        <v>8362</v>
      </c>
      <c r="AE1319" s="74"/>
      <c r="AF1319" s="76" t="s">
        <v>8718</v>
      </c>
      <c r="AG1319" s="74"/>
      <c r="AH1319" s="76" t="s">
        <v>8363</v>
      </c>
      <c r="AI1319" s="74"/>
      <c r="AJ1319" s="140">
        <v>0</v>
      </c>
      <c r="AK1319" s="140"/>
      <c r="AL1319" s="74"/>
      <c r="AM1319" s="74"/>
    </row>
    <row r="1320" spans="1:39" ht="14.1" customHeight="1">
      <c r="A1320" s="74"/>
      <c r="B1320" s="76" t="s">
        <v>2509</v>
      </c>
      <c r="C1320" s="74"/>
      <c r="D1320" s="76" t="s">
        <v>8369</v>
      </c>
      <c r="E1320" s="74"/>
      <c r="F1320" s="76" t="s">
        <v>9285</v>
      </c>
      <c r="G1320" s="74"/>
      <c r="H1320" s="103">
        <v>1</v>
      </c>
      <c r="I1320" s="74"/>
      <c r="J1320" s="103">
        <v>1</v>
      </c>
      <c r="K1320" s="74"/>
      <c r="L1320" s="76" t="s">
        <v>147</v>
      </c>
      <c r="M1320" s="74"/>
      <c r="N1320" s="76"/>
      <c r="O1320" s="74"/>
      <c r="P1320" s="103">
        <v>707347.5</v>
      </c>
      <c r="Q1320" s="74"/>
      <c r="R1320" s="76" t="s">
        <v>9286</v>
      </c>
      <c r="S1320" s="74"/>
      <c r="T1320" s="77">
        <v>46191</v>
      </c>
      <c r="U1320" s="74"/>
      <c r="V1320" s="76" t="s">
        <v>8314</v>
      </c>
      <c r="W1320" s="74"/>
      <c r="X1320" s="103">
        <v>11317560</v>
      </c>
      <c r="Y1320" s="74"/>
      <c r="Z1320" s="103">
        <v>11317560</v>
      </c>
      <c r="AA1320" s="74"/>
      <c r="AB1320" s="76" t="s">
        <v>8361</v>
      </c>
      <c r="AC1320" s="74"/>
      <c r="AD1320" s="76" t="s">
        <v>8362</v>
      </c>
      <c r="AE1320" s="74"/>
      <c r="AF1320" s="76" t="s">
        <v>6287</v>
      </c>
      <c r="AG1320" s="74"/>
      <c r="AH1320" s="76" t="s">
        <v>8363</v>
      </c>
      <c r="AI1320" s="74"/>
      <c r="AJ1320" s="140">
        <v>0</v>
      </c>
      <c r="AK1320" s="140"/>
      <c r="AL1320" s="74"/>
      <c r="AM1320" s="74"/>
    </row>
    <row r="1321" spans="1:39" ht="14.1" customHeight="1">
      <c r="A1321" s="74"/>
      <c r="B1321" s="76" t="s">
        <v>2536</v>
      </c>
      <c r="C1321" s="74"/>
      <c r="D1321" s="76" t="s">
        <v>8369</v>
      </c>
      <c r="E1321" s="74"/>
      <c r="F1321" s="76" t="s">
        <v>9287</v>
      </c>
      <c r="G1321" s="74"/>
      <c r="H1321" s="103">
        <v>15</v>
      </c>
      <c r="I1321" s="74"/>
      <c r="J1321" s="103">
        <v>15</v>
      </c>
      <c r="K1321" s="74"/>
      <c r="L1321" s="76" t="s">
        <v>147</v>
      </c>
      <c r="M1321" s="74"/>
      <c r="N1321" s="76"/>
      <c r="O1321" s="74"/>
      <c r="P1321" s="103">
        <v>10610212.5</v>
      </c>
      <c r="Q1321" s="74"/>
      <c r="R1321" s="76" t="s">
        <v>9286</v>
      </c>
      <c r="S1321" s="74"/>
      <c r="T1321" s="77">
        <v>46191</v>
      </c>
      <c r="U1321" s="74"/>
      <c r="V1321" s="76" t="s">
        <v>8314</v>
      </c>
      <c r="W1321" s="74"/>
      <c r="X1321" s="103">
        <v>11317560</v>
      </c>
      <c r="Y1321" s="74"/>
      <c r="Z1321" s="103">
        <v>11317560</v>
      </c>
      <c r="AA1321" s="74"/>
      <c r="AB1321" s="76" t="s">
        <v>8361</v>
      </c>
      <c r="AC1321" s="74"/>
      <c r="AD1321" s="76" t="s">
        <v>8362</v>
      </c>
      <c r="AE1321" s="74"/>
      <c r="AF1321" s="76" t="s">
        <v>6287</v>
      </c>
      <c r="AG1321" s="74"/>
      <c r="AH1321" s="76" t="s">
        <v>8363</v>
      </c>
      <c r="AI1321" s="74"/>
      <c r="AJ1321" s="140">
        <v>0</v>
      </c>
      <c r="AK1321" s="140"/>
      <c r="AL1321" s="74"/>
      <c r="AM1321" s="74"/>
    </row>
    <row r="1322" spans="1:39" ht="14.1" customHeight="1">
      <c r="A1322" s="74"/>
      <c r="B1322" s="76" t="s">
        <v>1946</v>
      </c>
      <c r="C1322" s="74"/>
      <c r="D1322" s="76" t="s">
        <v>8364</v>
      </c>
      <c r="E1322" s="74"/>
      <c r="F1322" s="76" t="s">
        <v>8454</v>
      </c>
      <c r="G1322" s="74"/>
      <c r="H1322" s="103">
        <v>3</v>
      </c>
      <c r="I1322" s="74"/>
      <c r="J1322" s="103">
        <v>3</v>
      </c>
      <c r="K1322" s="74"/>
      <c r="L1322" s="76" t="s">
        <v>8359</v>
      </c>
      <c r="M1322" s="74"/>
      <c r="N1322" s="76"/>
      <c r="O1322" s="74"/>
      <c r="P1322" s="103">
        <v>276945</v>
      </c>
      <c r="Q1322" s="74"/>
      <c r="R1322" s="76" t="s">
        <v>9288</v>
      </c>
      <c r="S1322" s="74"/>
      <c r="T1322" s="77">
        <v>46190</v>
      </c>
      <c r="U1322" s="74"/>
      <c r="V1322" s="76" t="s">
        <v>8027</v>
      </c>
      <c r="W1322" s="74"/>
      <c r="X1322" s="103">
        <v>276945</v>
      </c>
      <c r="Y1322" s="74"/>
      <c r="Z1322" s="103">
        <v>276945</v>
      </c>
      <c r="AA1322" s="74"/>
      <c r="AB1322" s="76" t="s">
        <v>8361</v>
      </c>
      <c r="AC1322" s="74"/>
      <c r="AD1322" s="76" t="s">
        <v>8362</v>
      </c>
      <c r="AE1322" s="74"/>
      <c r="AF1322" s="76" t="s">
        <v>6134</v>
      </c>
      <c r="AG1322" s="74"/>
      <c r="AH1322" s="76" t="s">
        <v>8363</v>
      </c>
      <c r="AI1322" s="74"/>
      <c r="AJ1322" s="140">
        <v>0</v>
      </c>
      <c r="AK1322" s="140"/>
      <c r="AL1322" s="74"/>
      <c r="AM1322" s="74"/>
    </row>
    <row r="1323" spans="1:39" ht="14.1" customHeight="1">
      <c r="A1323" s="74"/>
      <c r="B1323" s="76" t="s">
        <v>1530</v>
      </c>
      <c r="C1323" s="74"/>
      <c r="D1323" s="76" t="s">
        <v>8364</v>
      </c>
      <c r="E1323" s="74"/>
      <c r="F1323" s="76" t="s">
        <v>8567</v>
      </c>
      <c r="G1323" s="74"/>
      <c r="H1323" s="103">
        <v>2</v>
      </c>
      <c r="I1323" s="74"/>
      <c r="J1323" s="103">
        <v>2</v>
      </c>
      <c r="K1323" s="74"/>
      <c r="L1323" s="76" t="s">
        <v>8359</v>
      </c>
      <c r="M1323" s="74"/>
      <c r="N1323" s="76"/>
      <c r="O1323" s="74"/>
      <c r="P1323" s="103">
        <v>643985</v>
      </c>
      <c r="Q1323" s="74"/>
      <c r="R1323" s="76" t="s">
        <v>9289</v>
      </c>
      <c r="S1323" s="74"/>
      <c r="T1323" s="77">
        <v>46191</v>
      </c>
      <c r="U1323" s="74"/>
      <c r="V1323" s="76" t="s">
        <v>8246</v>
      </c>
      <c r="W1323" s="74"/>
      <c r="X1323" s="103">
        <v>643985</v>
      </c>
      <c r="Y1323" s="74"/>
      <c r="Z1323" s="103">
        <v>643985</v>
      </c>
      <c r="AA1323" s="74"/>
      <c r="AB1323" s="76" t="s">
        <v>8361</v>
      </c>
      <c r="AC1323" s="74"/>
      <c r="AD1323" s="76" t="s">
        <v>8362</v>
      </c>
      <c r="AE1323" s="74"/>
      <c r="AF1323" s="76" t="s">
        <v>6175</v>
      </c>
      <c r="AG1323" s="74"/>
      <c r="AH1323" s="76" t="s">
        <v>8363</v>
      </c>
      <c r="AI1323" s="74"/>
      <c r="AJ1323" s="140">
        <v>0</v>
      </c>
      <c r="AK1323" s="140"/>
      <c r="AL1323" s="74"/>
      <c r="AM1323" s="74"/>
    </row>
    <row r="1324" spans="1:39" ht="14.1" customHeight="1">
      <c r="A1324" s="74"/>
      <c r="B1324" s="76" t="s">
        <v>1532</v>
      </c>
      <c r="C1324" s="74"/>
      <c r="D1324" s="76" t="s">
        <v>8364</v>
      </c>
      <c r="E1324" s="74"/>
      <c r="F1324" s="76" t="s">
        <v>9290</v>
      </c>
      <c r="G1324" s="74"/>
      <c r="H1324" s="103">
        <v>2</v>
      </c>
      <c r="I1324" s="74"/>
      <c r="J1324" s="103">
        <v>2</v>
      </c>
      <c r="K1324" s="74"/>
      <c r="L1324" s="76" t="s">
        <v>8359</v>
      </c>
      <c r="M1324" s="74"/>
      <c r="N1324" s="76"/>
      <c r="O1324" s="74"/>
      <c r="P1324" s="103">
        <v>0</v>
      </c>
      <c r="Q1324" s="74"/>
      <c r="R1324" s="76" t="s">
        <v>9289</v>
      </c>
      <c r="S1324" s="74"/>
      <c r="T1324" s="77">
        <v>46191</v>
      </c>
      <c r="U1324" s="74"/>
      <c r="V1324" s="76" t="s">
        <v>8246</v>
      </c>
      <c r="W1324" s="74"/>
      <c r="X1324" s="103">
        <v>643985</v>
      </c>
      <c r="Y1324" s="74"/>
      <c r="Z1324" s="103">
        <v>643985</v>
      </c>
      <c r="AA1324" s="74"/>
      <c r="AB1324" s="76" t="s">
        <v>8361</v>
      </c>
      <c r="AC1324" s="74"/>
      <c r="AD1324" s="76" t="s">
        <v>8362</v>
      </c>
      <c r="AE1324" s="74"/>
      <c r="AF1324" s="76" t="s">
        <v>6175</v>
      </c>
      <c r="AG1324" s="74"/>
      <c r="AH1324" s="76" t="s">
        <v>8363</v>
      </c>
      <c r="AI1324" s="74"/>
      <c r="AJ1324" s="140">
        <v>0</v>
      </c>
      <c r="AK1324" s="140"/>
      <c r="AL1324" s="74"/>
      <c r="AM1324" s="74"/>
    </row>
    <row r="1325" spans="1:39" ht="23.1" customHeight="1">
      <c r="A1325" s="74"/>
      <c r="B1325" s="76" t="s">
        <v>3165</v>
      </c>
      <c r="C1325" s="74"/>
      <c r="D1325" s="76" t="s">
        <v>8369</v>
      </c>
      <c r="E1325" s="74"/>
      <c r="F1325" s="76" t="s">
        <v>8878</v>
      </c>
      <c r="G1325" s="74"/>
      <c r="H1325" s="103">
        <v>2</v>
      </c>
      <c r="I1325" s="74"/>
      <c r="J1325" s="103">
        <v>2</v>
      </c>
      <c r="K1325" s="74"/>
      <c r="L1325" s="76" t="s">
        <v>147</v>
      </c>
      <c r="M1325" s="74"/>
      <c r="N1325" s="76" t="s">
        <v>8736</v>
      </c>
      <c r="O1325" s="74"/>
      <c r="P1325" s="103">
        <v>2642170</v>
      </c>
      <c r="Q1325" s="74"/>
      <c r="R1325" s="76" t="s">
        <v>9291</v>
      </c>
      <c r="S1325" s="74"/>
      <c r="T1325" s="77">
        <v>46193</v>
      </c>
      <c r="U1325" s="74"/>
      <c r="V1325" s="76" t="s">
        <v>8015</v>
      </c>
      <c r="W1325" s="74"/>
      <c r="X1325" s="103">
        <v>3963255</v>
      </c>
      <c r="Y1325" s="74"/>
      <c r="Z1325" s="103">
        <v>3963255</v>
      </c>
      <c r="AA1325" s="74"/>
      <c r="AB1325" s="76" t="s">
        <v>8361</v>
      </c>
      <c r="AC1325" s="74"/>
      <c r="AD1325" s="76" t="s">
        <v>8362</v>
      </c>
      <c r="AE1325" s="74"/>
      <c r="AF1325" s="76" t="s">
        <v>6134</v>
      </c>
      <c r="AG1325" s="74"/>
      <c r="AH1325" s="76" t="s">
        <v>8363</v>
      </c>
      <c r="AI1325" s="74"/>
      <c r="AJ1325" s="140">
        <v>0</v>
      </c>
      <c r="AK1325" s="140"/>
      <c r="AL1325" s="74"/>
      <c r="AM1325" s="74"/>
    </row>
    <row r="1326" spans="1:39" ht="14.1" customHeight="1">
      <c r="A1326" s="74"/>
      <c r="B1326" s="76" t="s">
        <v>3014</v>
      </c>
      <c r="C1326" s="74"/>
      <c r="D1326" s="76" t="s">
        <v>8369</v>
      </c>
      <c r="E1326" s="74"/>
      <c r="F1326" s="76" t="s">
        <v>8945</v>
      </c>
      <c r="G1326" s="74"/>
      <c r="H1326" s="103">
        <v>4</v>
      </c>
      <c r="I1326" s="74"/>
      <c r="J1326" s="103">
        <v>4</v>
      </c>
      <c r="K1326" s="74"/>
      <c r="L1326" s="76" t="s">
        <v>8359</v>
      </c>
      <c r="M1326" s="74"/>
      <c r="N1326" s="76"/>
      <c r="O1326" s="74"/>
      <c r="P1326" s="103">
        <v>304140</v>
      </c>
      <c r="Q1326" s="74"/>
      <c r="R1326" s="76" t="s">
        <v>9292</v>
      </c>
      <c r="S1326" s="74"/>
      <c r="T1326" s="77">
        <v>46190</v>
      </c>
      <c r="U1326" s="74"/>
      <c r="V1326" s="76" t="s">
        <v>8255</v>
      </c>
      <c r="W1326" s="74"/>
      <c r="X1326" s="103">
        <v>304140</v>
      </c>
      <c r="Y1326" s="74"/>
      <c r="Z1326" s="103">
        <v>304140</v>
      </c>
      <c r="AA1326" s="74"/>
      <c r="AB1326" s="76" t="s">
        <v>8361</v>
      </c>
      <c r="AC1326" s="74"/>
      <c r="AD1326" s="76" t="s">
        <v>8362</v>
      </c>
      <c r="AE1326" s="74"/>
      <c r="AF1326" s="76" t="s">
        <v>6134</v>
      </c>
      <c r="AG1326" s="74"/>
      <c r="AH1326" s="76" t="s">
        <v>8363</v>
      </c>
      <c r="AI1326" s="74"/>
      <c r="AJ1326" s="140">
        <v>0</v>
      </c>
      <c r="AK1326" s="140"/>
      <c r="AL1326" s="74"/>
      <c r="AM1326" s="74"/>
    </row>
    <row r="1327" spans="1:39" ht="0.95" customHeight="1">
      <c r="A1327" s="74"/>
      <c r="B1327" s="141"/>
      <c r="C1327" s="141"/>
      <c r="D1327" s="141"/>
      <c r="E1327" s="141"/>
      <c r="F1327" s="141"/>
      <c r="G1327" s="141"/>
      <c r="H1327" s="141"/>
      <c r="I1327" s="141"/>
      <c r="J1327" s="141"/>
      <c r="K1327" s="141"/>
      <c r="L1327" s="141"/>
      <c r="M1327" s="141"/>
      <c r="N1327" s="141"/>
      <c r="O1327" s="141"/>
      <c r="P1327" s="141"/>
      <c r="Q1327" s="141"/>
      <c r="R1327" s="141"/>
      <c r="S1327" s="141"/>
      <c r="T1327" s="141"/>
      <c r="U1327" s="141"/>
      <c r="V1327" s="141"/>
      <c r="W1327" s="141"/>
      <c r="X1327" s="141"/>
      <c r="Y1327" s="141"/>
      <c r="Z1327" s="141"/>
      <c r="AA1327" s="141"/>
      <c r="AB1327" s="141"/>
      <c r="AC1327" s="141"/>
      <c r="AD1327" s="141"/>
      <c r="AE1327" s="141"/>
      <c r="AF1327" s="141"/>
      <c r="AG1327" s="141"/>
      <c r="AH1327" s="141"/>
      <c r="AI1327" s="141"/>
      <c r="AJ1327" s="141"/>
      <c r="AK1327" s="141"/>
      <c r="AL1327" s="141"/>
      <c r="AM1327" s="74"/>
    </row>
    <row r="1328" spans="1:39" ht="12.95" customHeight="1">
      <c r="A1328" s="74"/>
      <c r="B1328" s="142" t="s">
        <v>8411</v>
      </c>
      <c r="C1328" s="142"/>
      <c r="D1328" s="142"/>
      <c r="E1328" s="142"/>
      <c r="F1328" s="142"/>
      <c r="G1328" s="142"/>
      <c r="H1328" s="142"/>
      <c r="I1328" s="142"/>
      <c r="J1328" s="142"/>
      <c r="K1328" s="142"/>
      <c r="L1328" s="142"/>
      <c r="M1328" s="142"/>
      <c r="N1328" s="142"/>
      <c r="O1328" s="142"/>
      <c r="P1328" s="142"/>
      <c r="Q1328" s="142"/>
      <c r="R1328" s="142"/>
      <c r="S1328" s="142"/>
      <c r="T1328" s="142"/>
      <c r="U1328" s="142"/>
      <c r="V1328" s="142"/>
      <c r="W1328" s="142"/>
      <c r="X1328" s="142"/>
      <c r="Y1328" s="142"/>
      <c r="Z1328" s="142"/>
      <c r="AA1328" s="142"/>
      <c r="AB1328" s="142"/>
      <c r="AC1328" s="142"/>
      <c r="AD1328" s="142"/>
      <c r="AE1328" s="142"/>
      <c r="AF1328" s="142"/>
      <c r="AG1328" s="142"/>
      <c r="AH1328" s="142"/>
      <c r="AI1328" s="142"/>
      <c r="AJ1328" s="142"/>
      <c r="AK1328" s="142"/>
      <c r="AL1328" s="142"/>
      <c r="AM1328" s="74"/>
    </row>
    <row r="1329" spans="1:39" ht="12.95" customHeight="1">
      <c r="A1329" s="74"/>
      <c r="B1329" s="142"/>
      <c r="C1329" s="142"/>
      <c r="D1329" s="142"/>
      <c r="E1329" s="142"/>
      <c r="F1329" s="142"/>
      <c r="G1329" s="142"/>
      <c r="H1329" s="142"/>
      <c r="I1329" s="142"/>
      <c r="J1329" s="142"/>
      <c r="K1329" s="142"/>
      <c r="L1329" s="142"/>
      <c r="M1329" s="142"/>
      <c r="N1329" s="142"/>
      <c r="O1329" s="142"/>
      <c r="P1329" s="142"/>
      <c r="Q1329" s="142"/>
      <c r="R1329" s="142"/>
      <c r="S1329" s="142"/>
      <c r="T1329" s="142"/>
      <c r="U1329" s="142"/>
      <c r="V1329" s="142"/>
      <c r="W1329" s="142"/>
      <c r="X1329" s="142"/>
      <c r="Y1329" s="142"/>
      <c r="Z1329" s="142"/>
      <c r="AA1329" s="142"/>
      <c r="AB1329" s="142"/>
      <c r="AC1329" s="142"/>
      <c r="AD1329" s="142"/>
      <c r="AE1329" s="142"/>
      <c r="AF1329" s="142"/>
      <c r="AG1329" s="142"/>
      <c r="AH1329" s="142"/>
      <c r="AI1329" s="142"/>
      <c r="AJ1329" s="142"/>
      <c r="AK1329" s="142"/>
      <c r="AL1329" s="142"/>
      <c r="AM1329" s="74"/>
    </row>
    <row r="1330" spans="1:39" ht="12.95" customHeight="1">
      <c r="A1330" s="74"/>
      <c r="B1330" s="143" t="s">
        <v>8412</v>
      </c>
      <c r="C1330" s="143"/>
      <c r="D1330" s="143"/>
      <c r="E1330" s="143"/>
      <c r="F1330" s="143"/>
      <c r="G1330" s="143"/>
      <c r="H1330" s="143"/>
      <c r="I1330" s="143"/>
      <c r="J1330" s="143"/>
      <c r="K1330" s="143"/>
      <c r="L1330" s="143"/>
      <c r="M1330" s="143"/>
      <c r="N1330" s="143"/>
      <c r="O1330" s="143"/>
      <c r="P1330" s="143"/>
      <c r="Q1330" s="143"/>
      <c r="R1330" s="143"/>
      <c r="S1330" s="143"/>
      <c r="T1330" s="143"/>
      <c r="U1330" s="143"/>
      <c r="V1330" s="143"/>
      <c r="W1330" s="143"/>
      <c r="X1330" s="143"/>
      <c r="Y1330" s="143"/>
      <c r="Z1330" s="143"/>
      <c r="AA1330" s="143"/>
      <c r="AB1330" s="143"/>
      <c r="AC1330" s="143"/>
      <c r="AD1330" s="143"/>
      <c r="AE1330" s="143"/>
      <c r="AF1330" s="143"/>
      <c r="AG1330" s="143"/>
      <c r="AH1330" s="143"/>
      <c r="AI1330" s="143"/>
      <c r="AJ1330" s="143"/>
      <c r="AK1330" s="143"/>
      <c r="AL1330" s="143"/>
      <c r="AM1330" s="74"/>
    </row>
    <row r="1331" spans="1:39" ht="12.95" customHeight="1">
      <c r="A1331" s="74"/>
      <c r="B1331" s="144" t="s">
        <v>9293</v>
      </c>
      <c r="C1331" s="144"/>
      <c r="D1331" s="144"/>
      <c r="E1331" s="144"/>
      <c r="F1331" s="144"/>
      <c r="G1331" s="144"/>
      <c r="H1331" s="144"/>
      <c r="I1331" s="144"/>
      <c r="J1331" s="144"/>
      <c r="K1331" s="144"/>
      <c r="L1331" s="144"/>
      <c r="M1331" s="144"/>
      <c r="N1331" s="144"/>
      <c r="O1331" s="144"/>
      <c r="P1331" s="144"/>
      <c r="Q1331" s="144"/>
      <c r="R1331" s="144"/>
      <c r="S1331" s="144"/>
      <c r="T1331" s="144"/>
      <c r="U1331" s="144"/>
      <c r="V1331" s="144"/>
      <c r="W1331" s="144"/>
      <c r="X1331" s="144"/>
      <c r="Y1331" s="144"/>
      <c r="Z1331" s="144"/>
      <c r="AA1331" s="144"/>
      <c r="AB1331" s="144"/>
      <c r="AC1331" s="144"/>
      <c r="AD1331" s="144"/>
      <c r="AE1331" s="144"/>
      <c r="AF1331" s="144"/>
      <c r="AG1331" s="144"/>
      <c r="AH1331" s="144"/>
      <c r="AI1331" s="144"/>
      <c r="AJ1331" s="144"/>
      <c r="AK1331" s="143" t="s">
        <v>8414</v>
      </c>
      <c r="AL1331" s="143"/>
      <c r="AM1331" s="74"/>
    </row>
    <row r="1332" spans="1:39" ht="17.100000000000001" customHeight="1">
      <c r="A1332" s="74"/>
      <c r="B1332" s="135" t="s">
        <v>8339</v>
      </c>
      <c r="C1332" s="135"/>
      <c r="D1332" s="135"/>
      <c r="E1332" s="135"/>
      <c r="F1332" s="135"/>
      <c r="G1332" s="135"/>
      <c r="H1332" s="135"/>
      <c r="I1332" s="135"/>
      <c r="J1332" s="135"/>
      <c r="K1332" s="135"/>
      <c r="L1332" s="135"/>
      <c r="M1332" s="135"/>
      <c r="N1332" s="135"/>
      <c r="O1332" s="135"/>
      <c r="P1332" s="135"/>
      <c r="Q1332" s="135"/>
      <c r="R1332" s="135"/>
      <c r="S1332" s="135"/>
      <c r="T1332" s="135"/>
      <c r="U1332" s="135"/>
      <c r="V1332" s="135"/>
      <c r="W1332" s="135"/>
      <c r="X1332" s="135"/>
      <c r="Y1332" s="135"/>
      <c r="Z1332" s="135"/>
      <c r="AA1332" s="135"/>
      <c r="AB1332" s="135"/>
      <c r="AC1332" s="135"/>
      <c r="AD1332" s="135"/>
      <c r="AE1332" s="135"/>
      <c r="AF1332" s="135"/>
      <c r="AG1332" s="135"/>
      <c r="AH1332" s="135"/>
      <c r="AI1332" s="135"/>
      <c r="AJ1332" s="135"/>
      <c r="AK1332" s="135"/>
      <c r="AL1332" s="135"/>
      <c r="AM1332" s="74"/>
    </row>
    <row r="1333" spans="1:39" ht="23.1" customHeight="1">
      <c r="A1333" s="74"/>
      <c r="B1333" s="136" t="s">
        <v>8340</v>
      </c>
      <c r="C1333" s="136"/>
      <c r="D1333" s="136"/>
      <c r="E1333" s="136"/>
      <c r="F1333" s="136"/>
      <c r="G1333" s="136"/>
      <c r="H1333" s="136"/>
      <c r="I1333" s="136"/>
      <c r="J1333" s="136"/>
      <c r="K1333" s="136"/>
      <c r="L1333" s="136"/>
      <c r="M1333" s="136"/>
      <c r="N1333" s="136"/>
      <c r="O1333" s="136"/>
      <c r="P1333" s="136"/>
      <c r="Q1333" s="136"/>
      <c r="R1333" s="136"/>
      <c r="S1333" s="136"/>
      <c r="T1333" s="136"/>
      <c r="U1333" s="136"/>
      <c r="V1333" s="136"/>
      <c r="W1333" s="136"/>
      <c r="X1333" s="136"/>
      <c r="Y1333" s="136"/>
      <c r="Z1333" s="136"/>
      <c r="AA1333" s="136"/>
      <c r="AB1333" s="136"/>
      <c r="AC1333" s="136"/>
      <c r="AD1333" s="136"/>
      <c r="AE1333" s="136"/>
      <c r="AF1333" s="136"/>
      <c r="AG1333" s="136"/>
      <c r="AH1333" s="136"/>
      <c r="AI1333" s="136"/>
      <c r="AJ1333" s="136"/>
      <c r="AK1333" s="136"/>
      <c r="AL1333" s="136"/>
      <c r="AM1333" s="74"/>
    </row>
    <row r="1334" spans="1:39" ht="15.95" customHeight="1">
      <c r="A1334" s="74"/>
      <c r="B1334" s="137" t="s">
        <v>8341</v>
      </c>
      <c r="C1334" s="137"/>
      <c r="D1334" s="137"/>
      <c r="E1334" s="137"/>
      <c r="F1334" s="137"/>
      <c r="G1334" s="137"/>
      <c r="H1334" s="137"/>
      <c r="I1334" s="137"/>
      <c r="J1334" s="137"/>
      <c r="K1334" s="137"/>
      <c r="L1334" s="137"/>
      <c r="M1334" s="137"/>
      <c r="N1334" s="137"/>
      <c r="O1334" s="137"/>
      <c r="P1334" s="137"/>
      <c r="Q1334" s="137"/>
      <c r="R1334" s="137"/>
      <c r="S1334" s="137"/>
      <c r="T1334" s="137"/>
      <c r="U1334" s="137"/>
      <c r="V1334" s="137"/>
      <c r="W1334" s="137"/>
      <c r="X1334" s="137"/>
      <c r="Y1334" s="137"/>
      <c r="Z1334" s="137"/>
      <c r="AA1334" s="137"/>
      <c r="AB1334" s="137"/>
      <c r="AC1334" s="137"/>
      <c r="AD1334" s="137"/>
      <c r="AE1334" s="137"/>
      <c r="AF1334" s="137"/>
      <c r="AG1334" s="137"/>
      <c r="AH1334" s="137"/>
      <c r="AI1334" s="137"/>
      <c r="AJ1334" s="137"/>
      <c r="AK1334" s="137"/>
      <c r="AL1334" s="137"/>
      <c r="AM1334" s="74"/>
    </row>
    <row r="1335" spans="1:39" ht="12" customHeight="1">
      <c r="A1335" s="74"/>
      <c r="B1335" s="138" t="s">
        <v>8342</v>
      </c>
      <c r="C1335" s="138"/>
      <c r="D1335" s="138"/>
      <c r="E1335" s="138"/>
      <c r="F1335" s="138"/>
      <c r="G1335" s="138"/>
      <c r="H1335" s="138"/>
      <c r="I1335" s="138"/>
      <c r="J1335" s="138"/>
      <c r="K1335" s="138"/>
      <c r="L1335" s="138"/>
      <c r="M1335" s="138"/>
      <c r="N1335" s="138"/>
      <c r="O1335" s="138"/>
      <c r="P1335" s="138"/>
      <c r="Q1335" s="138"/>
      <c r="R1335" s="138"/>
      <c r="S1335" s="138"/>
      <c r="T1335" s="138"/>
      <c r="U1335" s="138"/>
      <c r="V1335" s="138"/>
      <c r="W1335" s="138"/>
      <c r="X1335" s="138"/>
      <c r="Y1335" s="138"/>
      <c r="Z1335" s="138"/>
      <c r="AA1335" s="138"/>
      <c r="AB1335" s="138"/>
      <c r="AC1335" s="138"/>
      <c r="AD1335" s="138"/>
      <c r="AE1335" s="138"/>
      <c r="AF1335" s="138"/>
      <c r="AG1335" s="138"/>
      <c r="AH1335" s="138"/>
      <c r="AI1335" s="138"/>
      <c r="AJ1335" s="138"/>
      <c r="AK1335" s="138"/>
      <c r="AL1335" s="138"/>
      <c r="AM1335" s="74"/>
    </row>
    <row r="1336" spans="1:39" ht="44.1" customHeight="1">
      <c r="A1336" s="74"/>
      <c r="B1336" s="75" t="s">
        <v>8343</v>
      </c>
      <c r="C1336" s="74"/>
      <c r="D1336" s="75" t="s">
        <v>8344</v>
      </c>
      <c r="E1336" s="74"/>
      <c r="F1336" s="75" t="s">
        <v>8345</v>
      </c>
      <c r="G1336" s="74"/>
      <c r="H1336" s="104" t="s">
        <v>6103</v>
      </c>
      <c r="I1336" s="74"/>
      <c r="J1336" s="104" t="s">
        <v>8346</v>
      </c>
      <c r="K1336" s="74"/>
      <c r="L1336" s="75" t="s">
        <v>8347</v>
      </c>
      <c r="M1336" s="74"/>
      <c r="N1336" s="75" t="s">
        <v>8348</v>
      </c>
      <c r="O1336" s="74"/>
      <c r="P1336" s="104" t="s">
        <v>8349</v>
      </c>
      <c r="Q1336" s="74"/>
      <c r="R1336" s="75" t="s">
        <v>8350</v>
      </c>
      <c r="S1336" s="74"/>
      <c r="T1336" s="75" t="s">
        <v>6100</v>
      </c>
      <c r="U1336" s="74"/>
      <c r="V1336" s="75" t="s">
        <v>8007</v>
      </c>
      <c r="W1336" s="74"/>
      <c r="X1336" s="104" t="s">
        <v>8351</v>
      </c>
      <c r="Y1336" s="74"/>
      <c r="Z1336" s="104" t="s">
        <v>8008</v>
      </c>
      <c r="AA1336" s="74"/>
      <c r="AB1336" s="75" t="s">
        <v>8352</v>
      </c>
      <c r="AC1336" s="74"/>
      <c r="AD1336" s="75" t="s">
        <v>8353</v>
      </c>
      <c r="AE1336" s="74"/>
      <c r="AF1336" s="75" t="s">
        <v>8354</v>
      </c>
      <c r="AG1336" s="74"/>
      <c r="AH1336" s="75" t="s">
        <v>8355</v>
      </c>
      <c r="AI1336" s="74"/>
      <c r="AJ1336" s="139" t="s">
        <v>8356</v>
      </c>
      <c r="AK1336" s="139"/>
      <c r="AL1336" s="74"/>
      <c r="AM1336" s="74"/>
    </row>
    <row r="1337" spans="1:39" ht="23.1" customHeight="1">
      <c r="A1337" s="74"/>
      <c r="B1337" s="76" t="s">
        <v>3177</v>
      </c>
      <c r="C1337" s="74"/>
      <c r="D1337" s="76" t="s">
        <v>8369</v>
      </c>
      <c r="E1337" s="74"/>
      <c r="F1337" s="76" t="s">
        <v>9294</v>
      </c>
      <c r="G1337" s="74"/>
      <c r="H1337" s="103">
        <v>1</v>
      </c>
      <c r="I1337" s="74"/>
      <c r="J1337" s="103">
        <v>1</v>
      </c>
      <c r="K1337" s="74"/>
      <c r="L1337" s="76" t="s">
        <v>147</v>
      </c>
      <c r="M1337" s="74"/>
      <c r="N1337" s="76" t="s">
        <v>8736</v>
      </c>
      <c r="O1337" s="74"/>
      <c r="P1337" s="103">
        <v>1321085</v>
      </c>
      <c r="Q1337" s="74"/>
      <c r="R1337" s="76" t="s">
        <v>9291</v>
      </c>
      <c r="S1337" s="74"/>
      <c r="T1337" s="77">
        <v>46193</v>
      </c>
      <c r="U1337" s="74"/>
      <c r="V1337" s="76" t="s">
        <v>8015</v>
      </c>
      <c r="W1337" s="74"/>
      <c r="X1337" s="103">
        <v>3963255</v>
      </c>
      <c r="Y1337" s="74"/>
      <c r="Z1337" s="103">
        <v>3963255</v>
      </c>
      <c r="AA1337" s="74"/>
      <c r="AB1337" s="76" t="s">
        <v>8361</v>
      </c>
      <c r="AC1337" s="74"/>
      <c r="AD1337" s="76" t="s">
        <v>8362</v>
      </c>
      <c r="AE1337" s="74"/>
      <c r="AF1337" s="76" t="s">
        <v>6134</v>
      </c>
      <c r="AG1337" s="74"/>
      <c r="AH1337" s="76" t="s">
        <v>8363</v>
      </c>
      <c r="AI1337" s="74"/>
      <c r="AJ1337" s="140">
        <v>0</v>
      </c>
      <c r="AK1337" s="140"/>
      <c r="AL1337" s="74"/>
      <c r="AM1337" s="74"/>
    </row>
    <row r="1338" spans="1:39" ht="14.1" customHeight="1">
      <c r="A1338" s="74"/>
      <c r="B1338" s="76" t="s">
        <v>1913</v>
      </c>
      <c r="C1338" s="74"/>
      <c r="D1338" s="76" t="s">
        <v>8364</v>
      </c>
      <c r="E1338" s="74"/>
      <c r="F1338" s="76" t="s">
        <v>8566</v>
      </c>
      <c r="G1338" s="74"/>
      <c r="H1338" s="103">
        <v>6</v>
      </c>
      <c r="I1338" s="74"/>
      <c r="J1338" s="103">
        <v>6</v>
      </c>
      <c r="K1338" s="74"/>
      <c r="L1338" s="76" t="s">
        <v>8359</v>
      </c>
      <c r="M1338" s="74"/>
      <c r="N1338" s="76"/>
      <c r="O1338" s="74"/>
      <c r="P1338" s="103">
        <v>553890</v>
      </c>
      <c r="Q1338" s="74"/>
      <c r="R1338" s="76" t="s">
        <v>9295</v>
      </c>
      <c r="S1338" s="74"/>
      <c r="T1338" s="77">
        <v>46193</v>
      </c>
      <c r="U1338" s="74"/>
      <c r="V1338" s="76" t="s">
        <v>8479</v>
      </c>
      <c r="W1338" s="74"/>
      <c r="X1338" s="103">
        <v>553890</v>
      </c>
      <c r="Y1338" s="74"/>
      <c r="Z1338" s="103">
        <v>553890</v>
      </c>
      <c r="AA1338" s="74"/>
      <c r="AB1338" s="76" t="s">
        <v>8361</v>
      </c>
      <c r="AC1338" s="74"/>
      <c r="AD1338" s="76" t="s">
        <v>8362</v>
      </c>
      <c r="AE1338" s="74"/>
      <c r="AF1338" s="76" t="s">
        <v>6134</v>
      </c>
      <c r="AG1338" s="74"/>
      <c r="AH1338" s="76" t="s">
        <v>8363</v>
      </c>
      <c r="AI1338" s="74"/>
      <c r="AJ1338" s="140">
        <v>0</v>
      </c>
      <c r="AK1338" s="140"/>
      <c r="AL1338" s="74"/>
      <c r="AM1338" s="74"/>
    </row>
    <row r="1339" spans="1:39" ht="14.1" customHeight="1">
      <c r="A1339" s="74"/>
      <c r="B1339" s="76" t="s">
        <v>3114</v>
      </c>
      <c r="C1339" s="74"/>
      <c r="D1339" s="76" t="s">
        <v>8369</v>
      </c>
      <c r="E1339" s="74"/>
      <c r="F1339" s="76" t="s">
        <v>8384</v>
      </c>
      <c r="G1339" s="74"/>
      <c r="H1339" s="103">
        <v>2</v>
      </c>
      <c r="I1339" s="74"/>
      <c r="J1339" s="103">
        <v>2</v>
      </c>
      <c r="K1339" s="74"/>
      <c r="L1339" s="76" t="s">
        <v>8359</v>
      </c>
      <c r="M1339" s="74"/>
      <c r="N1339" s="76" t="s">
        <v>8537</v>
      </c>
      <c r="O1339" s="74"/>
      <c r="P1339" s="103">
        <v>574610</v>
      </c>
      <c r="Q1339" s="74"/>
      <c r="R1339" s="76" t="s">
        <v>9296</v>
      </c>
      <c r="S1339" s="74"/>
      <c r="T1339" s="77">
        <v>46191</v>
      </c>
      <c r="U1339" s="74"/>
      <c r="V1339" s="76" t="s">
        <v>8253</v>
      </c>
      <c r="W1339" s="74"/>
      <c r="X1339" s="103">
        <v>574610</v>
      </c>
      <c r="Y1339" s="74"/>
      <c r="Z1339" s="103">
        <v>574610</v>
      </c>
      <c r="AA1339" s="74"/>
      <c r="AB1339" s="76" t="s">
        <v>8361</v>
      </c>
      <c r="AC1339" s="74"/>
      <c r="AD1339" s="76" t="s">
        <v>8362</v>
      </c>
      <c r="AE1339" s="74"/>
      <c r="AF1339" s="76" t="s">
        <v>6124</v>
      </c>
      <c r="AG1339" s="74"/>
      <c r="AH1339" s="76" t="s">
        <v>8363</v>
      </c>
      <c r="AI1339" s="74"/>
      <c r="AJ1339" s="140">
        <v>0</v>
      </c>
      <c r="AK1339" s="140"/>
      <c r="AL1339" s="74"/>
      <c r="AM1339" s="74"/>
    </row>
    <row r="1340" spans="1:39" ht="14.1" customHeight="1">
      <c r="A1340" s="74"/>
      <c r="B1340" s="76" t="s">
        <v>3112</v>
      </c>
      <c r="C1340" s="74"/>
      <c r="D1340" s="76" t="s">
        <v>8369</v>
      </c>
      <c r="E1340" s="74"/>
      <c r="F1340" s="76" t="s">
        <v>9297</v>
      </c>
      <c r="G1340" s="74"/>
      <c r="H1340" s="103">
        <v>2</v>
      </c>
      <c r="I1340" s="74"/>
      <c r="J1340" s="103">
        <v>2</v>
      </c>
      <c r="K1340" s="74"/>
      <c r="L1340" s="76" t="s">
        <v>8359</v>
      </c>
      <c r="M1340" s="74"/>
      <c r="N1340" s="76" t="s">
        <v>8537</v>
      </c>
      <c r="O1340" s="74"/>
      <c r="P1340" s="103">
        <v>574610</v>
      </c>
      <c r="Q1340" s="74"/>
      <c r="R1340" s="76" t="s">
        <v>9298</v>
      </c>
      <c r="S1340" s="74"/>
      <c r="T1340" s="77">
        <v>46193</v>
      </c>
      <c r="U1340" s="74"/>
      <c r="V1340" s="76" t="s">
        <v>8043</v>
      </c>
      <c r="W1340" s="74"/>
      <c r="X1340" s="103">
        <v>574610</v>
      </c>
      <c r="Y1340" s="74"/>
      <c r="Z1340" s="103">
        <v>574610</v>
      </c>
      <c r="AA1340" s="74"/>
      <c r="AB1340" s="76" t="s">
        <v>8361</v>
      </c>
      <c r="AC1340" s="74"/>
      <c r="AD1340" s="76" t="s">
        <v>8362</v>
      </c>
      <c r="AE1340" s="74"/>
      <c r="AF1340" s="76" t="s">
        <v>8718</v>
      </c>
      <c r="AG1340" s="74"/>
      <c r="AH1340" s="76" t="s">
        <v>8363</v>
      </c>
      <c r="AI1340" s="74"/>
      <c r="AJ1340" s="140">
        <v>0</v>
      </c>
      <c r="AK1340" s="140"/>
      <c r="AL1340" s="74"/>
      <c r="AM1340" s="74"/>
    </row>
    <row r="1341" spans="1:39" ht="14.1" customHeight="1">
      <c r="A1341" s="74"/>
      <c r="B1341" s="76" t="s">
        <v>1117</v>
      </c>
      <c r="C1341" s="74"/>
      <c r="D1341" s="76" t="s">
        <v>8364</v>
      </c>
      <c r="E1341" s="74"/>
      <c r="F1341" s="76" t="s">
        <v>8374</v>
      </c>
      <c r="G1341" s="74"/>
      <c r="H1341" s="103">
        <v>1</v>
      </c>
      <c r="I1341" s="74"/>
      <c r="J1341" s="103">
        <v>4</v>
      </c>
      <c r="K1341" s="74"/>
      <c r="L1341" s="76" t="s">
        <v>22</v>
      </c>
      <c r="M1341" s="74"/>
      <c r="N1341" s="76" t="s">
        <v>8375</v>
      </c>
      <c r="O1341" s="74"/>
      <c r="P1341" s="103">
        <v>687090</v>
      </c>
      <c r="Q1341" s="74"/>
      <c r="R1341" s="76" t="s">
        <v>9299</v>
      </c>
      <c r="S1341" s="74"/>
      <c r="T1341" s="77">
        <v>46193</v>
      </c>
      <c r="U1341" s="74"/>
      <c r="V1341" s="76" t="s">
        <v>8043</v>
      </c>
      <c r="W1341" s="74"/>
      <c r="X1341" s="103">
        <v>687090</v>
      </c>
      <c r="Y1341" s="74"/>
      <c r="Z1341" s="103">
        <v>687090</v>
      </c>
      <c r="AA1341" s="74"/>
      <c r="AB1341" s="76" t="s">
        <v>8361</v>
      </c>
      <c r="AC1341" s="74"/>
      <c r="AD1341" s="76" t="s">
        <v>8362</v>
      </c>
      <c r="AE1341" s="74"/>
      <c r="AF1341" s="76" t="s">
        <v>8718</v>
      </c>
      <c r="AG1341" s="74"/>
      <c r="AH1341" s="76" t="s">
        <v>8363</v>
      </c>
      <c r="AI1341" s="74"/>
      <c r="AJ1341" s="140">
        <v>0</v>
      </c>
      <c r="AK1341" s="140"/>
      <c r="AL1341" s="74"/>
      <c r="AM1341" s="74"/>
    </row>
    <row r="1342" spans="1:39" ht="14.1" customHeight="1">
      <c r="A1342" s="74"/>
      <c r="B1342" s="76" t="s">
        <v>1942</v>
      </c>
      <c r="C1342" s="74"/>
      <c r="D1342" s="76" t="s">
        <v>8364</v>
      </c>
      <c r="E1342" s="74"/>
      <c r="F1342" s="76" t="s">
        <v>8451</v>
      </c>
      <c r="G1342" s="74"/>
      <c r="H1342" s="103">
        <v>12</v>
      </c>
      <c r="I1342" s="74"/>
      <c r="J1342" s="103">
        <v>12</v>
      </c>
      <c r="K1342" s="74"/>
      <c r="L1342" s="76" t="s">
        <v>8359</v>
      </c>
      <c r="M1342" s="74"/>
      <c r="N1342" s="76" t="s">
        <v>8366</v>
      </c>
      <c r="O1342" s="74"/>
      <c r="P1342" s="103">
        <v>1107780</v>
      </c>
      <c r="Q1342" s="74"/>
      <c r="R1342" s="76" t="s">
        <v>9221</v>
      </c>
      <c r="S1342" s="74"/>
      <c r="T1342" s="77">
        <v>46193</v>
      </c>
      <c r="U1342" s="74"/>
      <c r="V1342" s="76" t="s">
        <v>8967</v>
      </c>
      <c r="W1342" s="74"/>
      <c r="X1342" s="103">
        <v>4431120</v>
      </c>
      <c r="Y1342" s="74"/>
      <c r="Z1342" s="103">
        <v>4431120</v>
      </c>
      <c r="AA1342" s="74"/>
      <c r="AB1342" s="76" t="s">
        <v>8361</v>
      </c>
      <c r="AC1342" s="74"/>
      <c r="AD1342" s="76" t="s">
        <v>8362</v>
      </c>
      <c r="AE1342" s="74"/>
      <c r="AF1342" s="76" t="s">
        <v>6128</v>
      </c>
      <c r="AG1342" s="74"/>
      <c r="AH1342" s="76" t="s">
        <v>8363</v>
      </c>
      <c r="AI1342" s="74"/>
      <c r="AJ1342" s="140">
        <v>0</v>
      </c>
      <c r="AK1342" s="140"/>
      <c r="AL1342" s="74"/>
      <c r="AM1342" s="74"/>
    </row>
    <row r="1343" spans="1:39" ht="14.1" customHeight="1">
      <c r="A1343" s="74"/>
      <c r="B1343" s="76" t="s">
        <v>1775</v>
      </c>
      <c r="C1343" s="74"/>
      <c r="D1343" s="76" t="s">
        <v>8364</v>
      </c>
      <c r="E1343" s="74"/>
      <c r="F1343" s="76" t="s">
        <v>8368</v>
      </c>
      <c r="G1343" s="74"/>
      <c r="H1343" s="103">
        <v>7</v>
      </c>
      <c r="I1343" s="74"/>
      <c r="J1343" s="103">
        <v>7</v>
      </c>
      <c r="K1343" s="74"/>
      <c r="L1343" s="76" t="s">
        <v>8359</v>
      </c>
      <c r="M1343" s="74"/>
      <c r="N1343" s="76" t="s">
        <v>8366</v>
      </c>
      <c r="O1343" s="74"/>
      <c r="P1343" s="103">
        <v>646205</v>
      </c>
      <c r="Q1343" s="74"/>
      <c r="R1343" s="76" t="s">
        <v>9300</v>
      </c>
      <c r="S1343" s="74"/>
      <c r="T1343" s="77">
        <v>46191</v>
      </c>
      <c r="U1343" s="74"/>
      <c r="V1343" s="76" t="s">
        <v>8063</v>
      </c>
      <c r="W1343" s="74"/>
      <c r="X1343" s="103">
        <v>2215560</v>
      </c>
      <c r="Y1343" s="74"/>
      <c r="Z1343" s="103">
        <v>2215560</v>
      </c>
      <c r="AA1343" s="74"/>
      <c r="AB1343" s="76" t="s">
        <v>8361</v>
      </c>
      <c r="AC1343" s="74"/>
      <c r="AD1343" s="76" t="s">
        <v>8362</v>
      </c>
      <c r="AE1343" s="74"/>
      <c r="AF1343" s="76" t="s">
        <v>8718</v>
      </c>
      <c r="AG1343" s="74"/>
      <c r="AH1343" s="76" t="s">
        <v>8363</v>
      </c>
      <c r="AI1343" s="74"/>
      <c r="AJ1343" s="140">
        <v>0</v>
      </c>
      <c r="AK1343" s="140"/>
      <c r="AL1343" s="74"/>
      <c r="AM1343" s="74"/>
    </row>
    <row r="1344" spans="1:39" ht="14.1" customHeight="1">
      <c r="A1344" s="74"/>
      <c r="B1344" s="76" t="s">
        <v>1911</v>
      </c>
      <c r="C1344" s="74"/>
      <c r="D1344" s="76" t="s">
        <v>8364</v>
      </c>
      <c r="E1344" s="74"/>
      <c r="F1344" s="76" t="s">
        <v>8650</v>
      </c>
      <c r="G1344" s="74"/>
      <c r="H1344" s="103">
        <v>7</v>
      </c>
      <c r="I1344" s="74"/>
      <c r="J1344" s="103">
        <v>7</v>
      </c>
      <c r="K1344" s="74"/>
      <c r="L1344" s="76" t="s">
        <v>8359</v>
      </c>
      <c r="M1344" s="74"/>
      <c r="N1344" s="76" t="s">
        <v>8366</v>
      </c>
      <c r="O1344" s="74"/>
      <c r="P1344" s="103">
        <v>646205</v>
      </c>
      <c r="Q1344" s="74"/>
      <c r="R1344" s="76" t="s">
        <v>9300</v>
      </c>
      <c r="S1344" s="74"/>
      <c r="T1344" s="77">
        <v>46191</v>
      </c>
      <c r="U1344" s="74"/>
      <c r="V1344" s="76" t="s">
        <v>8063</v>
      </c>
      <c r="W1344" s="74"/>
      <c r="X1344" s="103">
        <v>2215560</v>
      </c>
      <c r="Y1344" s="74"/>
      <c r="Z1344" s="103">
        <v>2215560</v>
      </c>
      <c r="AA1344" s="74"/>
      <c r="AB1344" s="76" t="s">
        <v>8361</v>
      </c>
      <c r="AC1344" s="74"/>
      <c r="AD1344" s="76" t="s">
        <v>8362</v>
      </c>
      <c r="AE1344" s="74"/>
      <c r="AF1344" s="76" t="s">
        <v>8718</v>
      </c>
      <c r="AG1344" s="74"/>
      <c r="AH1344" s="76" t="s">
        <v>8363</v>
      </c>
      <c r="AI1344" s="74"/>
      <c r="AJ1344" s="140">
        <v>0</v>
      </c>
      <c r="AK1344" s="140"/>
      <c r="AL1344" s="74"/>
      <c r="AM1344" s="74"/>
    </row>
    <row r="1345" spans="1:39" ht="14.1" customHeight="1">
      <c r="A1345" s="74"/>
      <c r="B1345" s="76" t="s">
        <v>1944</v>
      </c>
      <c r="C1345" s="74"/>
      <c r="D1345" s="76" t="s">
        <v>8364</v>
      </c>
      <c r="E1345" s="74"/>
      <c r="F1345" s="76" t="s">
        <v>8493</v>
      </c>
      <c r="G1345" s="74"/>
      <c r="H1345" s="103">
        <v>10</v>
      </c>
      <c r="I1345" s="74"/>
      <c r="J1345" s="103">
        <v>10</v>
      </c>
      <c r="K1345" s="74"/>
      <c r="L1345" s="76" t="s">
        <v>8359</v>
      </c>
      <c r="M1345" s="74"/>
      <c r="N1345" s="76" t="s">
        <v>8366</v>
      </c>
      <c r="O1345" s="74"/>
      <c r="P1345" s="103">
        <v>923150</v>
      </c>
      <c r="Q1345" s="74"/>
      <c r="R1345" s="76" t="s">
        <v>9300</v>
      </c>
      <c r="S1345" s="74"/>
      <c r="T1345" s="77">
        <v>46191</v>
      </c>
      <c r="U1345" s="74"/>
      <c r="V1345" s="76" t="s">
        <v>8063</v>
      </c>
      <c r="W1345" s="74"/>
      <c r="X1345" s="103">
        <v>2215560</v>
      </c>
      <c r="Y1345" s="74"/>
      <c r="Z1345" s="103">
        <v>2215560</v>
      </c>
      <c r="AA1345" s="74"/>
      <c r="AB1345" s="76" t="s">
        <v>8361</v>
      </c>
      <c r="AC1345" s="74"/>
      <c r="AD1345" s="76" t="s">
        <v>8362</v>
      </c>
      <c r="AE1345" s="74"/>
      <c r="AF1345" s="76" t="s">
        <v>8718</v>
      </c>
      <c r="AG1345" s="74"/>
      <c r="AH1345" s="76" t="s">
        <v>8363</v>
      </c>
      <c r="AI1345" s="74"/>
      <c r="AJ1345" s="140">
        <v>0</v>
      </c>
      <c r="AK1345" s="140"/>
      <c r="AL1345" s="74"/>
      <c r="AM1345" s="74"/>
    </row>
    <row r="1346" spans="1:39" ht="14.1" customHeight="1">
      <c r="A1346" s="74"/>
      <c r="B1346" s="76" t="s">
        <v>1946</v>
      </c>
      <c r="C1346" s="74"/>
      <c r="D1346" s="76" t="s">
        <v>8364</v>
      </c>
      <c r="E1346" s="74"/>
      <c r="F1346" s="76" t="s">
        <v>8454</v>
      </c>
      <c r="G1346" s="74"/>
      <c r="H1346" s="103">
        <v>12</v>
      </c>
      <c r="I1346" s="74"/>
      <c r="J1346" s="103">
        <v>12</v>
      </c>
      <c r="K1346" s="74"/>
      <c r="L1346" s="76" t="s">
        <v>8359</v>
      </c>
      <c r="M1346" s="74"/>
      <c r="N1346" s="76" t="s">
        <v>8366</v>
      </c>
      <c r="O1346" s="74"/>
      <c r="P1346" s="103">
        <v>1107780</v>
      </c>
      <c r="Q1346" s="74"/>
      <c r="R1346" s="76" t="s">
        <v>9221</v>
      </c>
      <c r="S1346" s="74"/>
      <c r="T1346" s="77">
        <v>46193</v>
      </c>
      <c r="U1346" s="74"/>
      <c r="V1346" s="76" t="s">
        <v>8967</v>
      </c>
      <c r="W1346" s="74"/>
      <c r="X1346" s="103">
        <v>4431120</v>
      </c>
      <c r="Y1346" s="74"/>
      <c r="Z1346" s="103">
        <v>4431120</v>
      </c>
      <c r="AA1346" s="74"/>
      <c r="AB1346" s="76" t="s">
        <v>8361</v>
      </c>
      <c r="AC1346" s="74"/>
      <c r="AD1346" s="76" t="s">
        <v>8362</v>
      </c>
      <c r="AE1346" s="74"/>
      <c r="AF1346" s="76" t="s">
        <v>6128</v>
      </c>
      <c r="AG1346" s="74"/>
      <c r="AH1346" s="76" t="s">
        <v>8363</v>
      </c>
      <c r="AI1346" s="74"/>
      <c r="AJ1346" s="140">
        <v>0</v>
      </c>
      <c r="AK1346" s="140"/>
      <c r="AL1346" s="74"/>
      <c r="AM1346" s="74"/>
    </row>
    <row r="1347" spans="1:39" ht="14.1" customHeight="1">
      <c r="A1347" s="74"/>
      <c r="B1347" s="76" t="s">
        <v>3006</v>
      </c>
      <c r="C1347" s="74"/>
      <c r="D1347" s="76" t="s">
        <v>8369</v>
      </c>
      <c r="E1347" s="74"/>
      <c r="F1347" s="76" t="s">
        <v>8416</v>
      </c>
      <c r="G1347" s="74"/>
      <c r="H1347" s="103">
        <v>4</v>
      </c>
      <c r="I1347" s="74"/>
      <c r="J1347" s="103">
        <v>4</v>
      </c>
      <c r="K1347" s="74"/>
      <c r="L1347" s="76" t="s">
        <v>8359</v>
      </c>
      <c r="M1347" s="74"/>
      <c r="N1347" s="76"/>
      <c r="O1347" s="74"/>
      <c r="P1347" s="103">
        <v>304140</v>
      </c>
      <c r="Q1347" s="74"/>
      <c r="R1347" s="76" t="s">
        <v>9301</v>
      </c>
      <c r="S1347" s="74"/>
      <c r="T1347" s="77">
        <v>46191</v>
      </c>
      <c r="U1347" s="74"/>
      <c r="V1347" s="76" t="s">
        <v>8260</v>
      </c>
      <c r="W1347" s="74"/>
      <c r="X1347" s="103">
        <v>608280</v>
      </c>
      <c r="Y1347" s="74"/>
      <c r="Z1347" s="103">
        <v>608280</v>
      </c>
      <c r="AA1347" s="74"/>
      <c r="AB1347" s="76" t="s">
        <v>8361</v>
      </c>
      <c r="AC1347" s="74"/>
      <c r="AD1347" s="76" t="s">
        <v>8362</v>
      </c>
      <c r="AE1347" s="74"/>
      <c r="AF1347" s="76" t="s">
        <v>6196</v>
      </c>
      <c r="AG1347" s="74"/>
      <c r="AH1347" s="76" t="s">
        <v>8363</v>
      </c>
      <c r="AI1347" s="74"/>
      <c r="AJ1347" s="140">
        <v>0</v>
      </c>
      <c r="AK1347" s="140"/>
      <c r="AL1347" s="74"/>
      <c r="AM1347" s="74"/>
    </row>
    <row r="1348" spans="1:39" ht="14.1" customHeight="1">
      <c r="A1348" s="74"/>
      <c r="B1348" s="76" t="s">
        <v>3020</v>
      </c>
      <c r="C1348" s="74"/>
      <c r="D1348" s="76" t="s">
        <v>8369</v>
      </c>
      <c r="E1348" s="74"/>
      <c r="F1348" s="76" t="s">
        <v>8373</v>
      </c>
      <c r="G1348" s="74"/>
      <c r="H1348" s="103">
        <v>2</v>
      </c>
      <c r="I1348" s="74"/>
      <c r="J1348" s="103">
        <v>2</v>
      </c>
      <c r="K1348" s="74"/>
      <c r="L1348" s="76" t="s">
        <v>8359</v>
      </c>
      <c r="M1348" s="74"/>
      <c r="N1348" s="76"/>
      <c r="O1348" s="74"/>
      <c r="P1348" s="103">
        <v>152070</v>
      </c>
      <c r="Q1348" s="74"/>
      <c r="R1348" s="76" t="s">
        <v>9301</v>
      </c>
      <c r="S1348" s="74"/>
      <c r="T1348" s="77">
        <v>46191</v>
      </c>
      <c r="U1348" s="74"/>
      <c r="V1348" s="76" t="s">
        <v>8260</v>
      </c>
      <c r="W1348" s="74"/>
      <c r="X1348" s="103">
        <v>608280</v>
      </c>
      <c r="Y1348" s="74"/>
      <c r="Z1348" s="103">
        <v>608280</v>
      </c>
      <c r="AA1348" s="74"/>
      <c r="AB1348" s="76" t="s">
        <v>8361</v>
      </c>
      <c r="AC1348" s="74"/>
      <c r="AD1348" s="76" t="s">
        <v>8362</v>
      </c>
      <c r="AE1348" s="74"/>
      <c r="AF1348" s="76" t="s">
        <v>6196</v>
      </c>
      <c r="AG1348" s="74"/>
      <c r="AH1348" s="76" t="s">
        <v>8363</v>
      </c>
      <c r="AI1348" s="74"/>
      <c r="AJ1348" s="140">
        <v>0</v>
      </c>
      <c r="AK1348" s="140"/>
      <c r="AL1348" s="74"/>
      <c r="AM1348" s="74"/>
    </row>
    <row r="1349" spans="1:39" ht="14.1" customHeight="1">
      <c r="A1349" s="74"/>
      <c r="B1349" s="76" t="s">
        <v>3008</v>
      </c>
      <c r="C1349" s="74"/>
      <c r="D1349" s="76" t="s">
        <v>8369</v>
      </c>
      <c r="E1349" s="74"/>
      <c r="F1349" s="76" t="s">
        <v>8576</v>
      </c>
      <c r="G1349" s="74"/>
      <c r="H1349" s="103">
        <v>2</v>
      </c>
      <c r="I1349" s="74"/>
      <c r="J1349" s="103">
        <v>2</v>
      </c>
      <c r="K1349" s="74"/>
      <c r="L1349" s="76" t="s">
        <v>8359</v>
      </c>
      <c r="M1349" s="74"/>
      <c r="N1349" s="76"/>
      <c r="O1349" s="74"/>
      <c r="P1349" s="103">
        <v>152070</v>
      </c>
      <c r="Q1349" s="74"/>
      <c r="R1349" s="76" t="s">
        <v>9301</v>
      </c>
      <c r="S1349" s="74"/>
      <c r="T1349" s="77">
        <v>46191</v>
      </c>
      <c r="U1349" s="74"/>
      <c r="V1349" s="76" t="s">
        <v>8260</v>
      </c>
      <c r="W1349" s="74"/>
      <c r="X1349" s="103">
        <v>608280</v>
      </c>
      <c r="Y1349" s="74"/>
      <c r="Z1349" s="103">
        <v>608280</v>
      </c>
      <c r="AA1349" s="74"/>
      <c r="AB1349" s="76" t="s">
        <v>8361</v>
      </c>
      <c r="AC1349" s="74"/>
      <c r="AD1349" s="76" t="s">
        <v>8362</v>
      </c>
      <c r="AE1349" s="74"/>
      <c r="AF1349" s="76" t="s">
        <v>6196</v>
      </c>
      <c r="AG1349" s="74"/>
      <c r="AH1349" s="76" t="s">
        <v>8363</v>
      </c>
      <c r="AI1349" s="74"/>
      <c r="AJ1349" s="140">
        <v>0</v>
      </c>
      <c r="AK1349" s="140"/>
      <c r="AL1349" s="74"/>
      <c r="AM1349" s="74"/>
    </row>
    <row r="1350" spans="1:39" ht="14.1" customHeight="1">
      <c r="A1350" s="74"/>
      <c r="B1350" s="76" t="s">
        <v>1887</v>
      </c>
      <c r="C1350" s="74"/>
      <c r="D1350" s="76" t="s">
        <v>8364</v>
      </c>
      <c r="E1350" s="74"/>
      <c r="F1350" s="76" t="s">
        <v>8588</v>
      </c>
      <c r="G1350" s="74"/>
      <c r="H1350" s="103">
        <v>6</v>
      </c>
      <c r="I1350" s="74"/>
      <c r="J1350" s="103">
        <v>6</v>
      </c>
      <c r="K1350" s="74"/>
      <c r="L1350" s="76" t="s">
        <v>8359</v>
      </c>
      <c r="M1350" s="74"/>
      <c r="N1350" s="76" t="s">
        <v>8366</v>
      </c>
      <c r="O1350" s="74"/>
      <c r="P1350" s="103">
        <v>553890</v>
      </c>
      <c r="Q1350" s="74"/>
      <c r="R1350" s="76" t="s">
        <v>8663</v>
      </c>
      <c r="S1350" s="74"/>
      <c r="T1350" s="77">
        <v>46191</v>
      </c>
      <c r="U1350" s="74"/>
      <c r="V1350" s="76" t="s">
        <v>8664</v>
      </c>
      <c r="W1350" s="74"/>
      <c r="X1350" s="103">
        <v>6646680</v>
      </c>
      <c r="Y1350" s="74"/>
      <c r="Z1350" s="103">
        <v>6646680</v>
      </c>
      <c r="AA1350" s="74"/>
      <c r="AB1350" s="76" t="s">
        <v>8361</v>
      </c>
      <c r="AC1350" s="74"/>
      <c r="AD1350" s="76" t="s">
        <v>8362</v>
      </c>
      <c r="AE1350" s="74"/>
      <c r="AF1350" s="76" t="s">
        <v>6287</v>
      </c>
      <c r="AG1350" s="74"/>
      <c r="AH1350" s="76" t="s">
        <v>8363</v>
      </c>
      <c r="AI1350" s="74"/>
      <c r="AJ1350" s="140">
        <v>0</v>
      </c>
      <c r="AK1350" s="140"/>
      <c r="AL1350" s="74"/>
      <c r="AM1350" s="74"/>
    </row>
    <row r="1351" spans="1:39" ht="14.1" customHeight="1">
      <c r="A1351" s="74"/>
      <c r="B1351" s="76" t="s">
        <v>1915</v>
      </c>
      <c r="C1351" s="74"/>
      <c r="D1351" s="76" t="s">
        <v>8364</v>
      </c>
      <c r="E1351" s="74"/>
      <c r="F1351" s="76" t="s">
        <v>8919</v>
      </c>
      <c r="G1351" s="74"/>
      <c r="H1351" s="103">
        <v>6</v>
      </c>
      <c r="I1351" s="74"/>
      <c r="J1351" s="103">
        <v>6</v>
      </c>
      <c r="K1351" s="74"/>
      <c r="L1351" s="76" t="s">
        <v>8359</v>
      </c>
      <c r="M1351" s="74"/>
      <c r="N1351" s="76" t="s">
        <v>8366</v>
      </c>
      <c r="O1351" s="74"/>
      <c r="P1351" s="103">
        <v>553890</v>
      </c>
      <c r="Q1351" s="74"/>
      <c r="R1351" s="76" t="s">
        <v>8663</v>
      </c>
      <c r="S1351" s="74"/>
      <c r="T1351" s="77">
        <v>46191</v>
      </c>
      <c r="U1351" s="74"/>
      <c r="V1351" s="76" t="s">
        <v>8664</v>
      </c>
      <c r="W1351" s="74"/>
      <c r="X1351" s="103">
        <v>6646680</v>
      </c>
      <c r="Y1351" s="74"/>
      <c r="Z1351" s="103">
        <v>6646680</v>
      </c>
      <c r="AA1351" s="74"/>
      <c r="AB1351" s="76" t="s">
        <v>8361</v>
      </c>
      <c r="AC1351" s="74"/>
      <c r="AD1351" s="76" t="s">
        <v>8362</v>
      </c>
      <c r="AE1351" s="74"/>
      <c r="AF1351" s="76" t="s">
        <v>6287</v>
      </c>
      <c r="AG1351" s="74"/>
      <c r="AH1351" s="76" t="s">
        <v>8363</v>
      </c>
      <c r="AI1351" s="74"/>
      <c r="AJ1351" s="140">
        <v>0</v>
      </c>
      <c r="AK1351" s="140"/>
      <c r="AL1351" s="74"/>
      <c r="AM1351" s="74"/>
    </row>
    <row r="1352" spans="1:39" ht="14.1" customHeight="1">
      <c r="A1352" s="74"/>
      <c r="B1352" s="76" t="s">
        <v>1942</v>
      </c>
      <c r="C1352" s="74"/>
      <c r="D1352" s="76" t="s">
        <v>8364</v>
      </c>
      <c r="E1352" s="74"/>
      <c r="F1352" s="76" t="s">
        <v>8451</v>
      </c>
      <c r="G1352" s="74"/>
      <c r="H1352" s="103">
        <v>1</v>
      </c>
      <c r="I1352" s="74"/>
      <c r="J1352" s="103">
        <v>24</v>
      </c>
      <c r="K1352" s="74"/>
      <c r="L1352" s="76" t="s">
        <v>22</v>
      </c>
      <c r="M1352" s="74"/>
      <c r="N1352" s="76" t="s">
        <v>8366</v>
      </c>
      <c r="O1352" s="74"/>
      <c r="P1352" s="103">
        <v>2215560</v>
      </c>
      <c r="Q1352" s="74"/>
      <c r="R1352" s="76" t="s">
        <v>8663</v>
      </c>
      <c r="S1352" s="74"/>
      <c r="T1352" s="77">
        <v>46191</v>
      </c>
      <c r="U1352" s="74"/>
      <c r="V1352" s="76" t="s">
        <v>8664</v>
      </c>
      <c r="W1352" s="74"/>
      <c r="X1352" s="103">
        <v>6646680</v>
      </c>
      <c r="Y1352" s="74"/>
      <c r="Z1352" s="103">
        <v>6646680</v>
      </c>
      <c r="AA1352" s="74"/>
      <c r="AB1352" s="76" t="s">
        <v>8361</v>
      </c>
      <c r="AC1352" s="74"/>
      <c r="AD1352" s="76" t="s">
        <v>8362</v>
      </c>
      <c r="AE1352" s="74"/>
      <c r="AF1352" s="76" t="s">
        <v>6287</v>
      </c>
      <c r="AG1352" s="74"/>
      <c r="AH1352" s="76" t="s">
        <v>8363</v>
      </c>
      <c r="AI1352" s="74"/>
      <c r="AJ1352" s="140">
        <v>0</v>
      </c>
      <c r="AK1352" s="140"/>
      <c r="AL1352" s="74"/>
      <c r="AM1352" s="74"/>
    </row>
    <row r="1353" spans="1:39" ht="14.1" customHeight="1">
      <c r="A1353" s="74"/>
      <c r="B1353" s="76" t="s">
        <v>1946</v>
      </c>
      <c r="C1353" s="74"/>
      <c r="D1353" s="76" t="s">
        <v>8364</v>
      </c>
      <c r="E1353" s="74"/>
      <c r="F1353" s="76" t="s">
        <v>8454</v>
      </c>
      <c r="G1353" s="74"/>
      <c r="H1353" s="103">
        <v>1</v>
      </c>
      <c r="I1353" s="74"/>
      <c r="J1353" s="103">
        <v>24</v>
      </c>
      <c r="K1353" s="74"/>
      <c r="L1353" s="76" t="s">
        <v>22</v>
      </c>
      <c r="M1353" s="74"/>
      <c r="N1353" s="76" t="s">
        <v>8366</v>
      </c>
      <c r="O1353" s="74"/>
      <c r="P1353" s="103">
        <v>2215560</v>
      </c>
      <c r="Q1353" s="74"/>
      <c r="R1353" s="76" t="s">
        <v>8663</v>
      </c>
      <c r="S1353" s="74"/>
      <c r="T1353" s="77">
        <v>46191</v>
      </c>
      <c r="U1353" s="74"/>
      <c r="V1353" s="76" t="s">
        <v>8664</v>
      </c>
      <c r="W1353" s="74"/>
      <c r="X1353" s="103">
        <v>6646680</v>
      </c>
      <c r="Y1353" s="74"/>
      <c r="Z1353" s="103">
        <v>6646680</v>
      </c>
      <c r="AA1353" s="74"/>
      <c r="AB1353" s="76" t="s">
        <v>8361</v>
      </c>
      <c r="AC1353" s="74"/>
      <c r="AD1353" s="76" t="s">
        <v>8362</v>
      </c>
      <c r="AE1353" s="74"/>
      <c r="AF1353" s="76" t="s">
        <v>6287</v>
      </c>
      <c r="AG1353" s="74"/>
      <c r="AH1353" s="76" t="s">
        <v>8363</v>
      </c>
      <c r="AI1353" s="74"/>
      <c r="AJ1353" s="140">
        <v>0</v>
      </c>
      <c r="AK1353" s="140"/>
      <c r="AL1353" s="74"/>
      <c r="AM1353" s="74"/>
    </row>
    <row r="1354" spans="1:39" ht="23.1" customHeight="1">
      <c r="A1354" s="74"/>
      <c r="B1354" s="76" t="s">
        <v>680</v>
      </c>
      <c r="C1354" s="74"/>
      <c r="D1354" s="76" t="s">
        <v>8387</v>
      </c>
      <c r="E1354" s="74"/>
      <c r="F1354" s="76" t="s">
        <v>9302</v>
      </c>
      <c r="G1354" s="74"/>
      <c r="H1354" s="103">
        <v>1</v>
      </c>
      <c r="I1354" s="74"/>
      <c r="J1354" s="103">
        <v>4</v>
      </c>
      <c r="K1354" s="74"/>
      <c r="L1354" s="76" t="s">
        <v>22</v>
      </c>
      <c r="M1354" s="74"/>
      <c r="N1354" s="76" t="s">
        <v>8419</v>
      </c>
      <c r="O1354" s="74"/>
      <c r="P1354" s="103">
        <v>283790</v>
      </c>
      <c r="Q1354" s="74"/>
      <c r="R1354" s="76" t="s">
        <v>8669</v>
      </c>
      <c r="S1354" s="74"/>
      <c r="T1354" s="77">
        <v>46191</v>
      </c>
      <c r="U1354" s="74"/>
      <c r="V1354" s="76" t="s">
        <v>8302</v>
      </c>
      <c r="W1354" s="74"/>
      <c r="X1354" s="103">
        <v>1702740</v>
      </c>
      <c r="Y1354" s="74"/>
      <c r="Z1354" s="103">
        <v>1702740</v>
      </c>
      <c r="AA1354" s="74"/>
      <c r="AB1354" s="76" t="s">
        <v>8361</v>
      </c>
      <c r="AC1354" s="74"/>
      <c r="AD1354" s="76" t="s">
        <v>8362</v>
      </c>
      <c r="AE1354" s="74"/>
      <c r="AF1354" s="76" t="s">
        <v>6287</v>
      </c>
      <c r="AG1354" s="74"/>
      <c r="AH1354" s="76" t="s">
        <v>8363</v>
      </c>
      <c r="AI1354" s="74"/>
      <c r="AJ1354" s="140">
        <v>0</v>
      </c>
      <c r="AK1354" s="140"/>
      <c r="AL1354" s="74"/>
      <c r="AM1354" s="74"/>
    </row>
    <row r="1355" spans="1:39" ht="23.1" customHeight="1">
      <c r="A1355" s="74"/>
      <c r="B1355" s="76" t="s">
        <v>684</v>
      </c>
      <c r="C1355" s="74"/>
      <c r="D1355" s="76" t="s">
        <v>8387</v>
      </c>
      <c r="E1355" s="74"/>
      <c r="F1355" s="76" t="s">
        <v>8516</v>
      </c>
      <c r="G1355" s="74"/>
      <c r="H1355" s="103">
        <v>1</v>
      </c>
      <c r="I1355" s="74"/>
      <c r="J1355" s="103">
        <v>4</v>
      </c>
      <c r="K1355" s="74"/>
      <c r="L1355" s="76" t="s">
        <v>22</v>
      </c>
      <c r="M1355" s="74"/>
      <c r="N1355" s="76" t="s">
        <v>8419</v>
      </c>
      <c r="O1355" s="74"/>
      <c r="P1355" s="103">
        <v>283790</v>
      </c>
      <c r="Q1355" s="74"/>
      <c r="R1355" s="76" t="s">
        <v>8669</v>
      </c>
      <c r="S1355" s="74"/>
      <c r="T1355" s="77">
        <v>46191</v>
      </c>
      <c r="U1355" s="74"/>
      <c r="V1355" s="76" t="s">
        <v>8302</v>
      </c>
      <c r="W1355" s="74"/>
      <c r="X1355" s="103">
        <v>1702740</v>
      </c>
      <c r="Y1355" s="74"/>
      <c r="Z1355" s="103">
        <v>1702740</v>
      </c>
      <c r="AA1355" s="74"/>
      <c r="AB1355" s="76" t="s">
        <v>8361</v>
      </c>
      <c r="AC1355" s="74"/>
      <c r="AD1355" s="76" t="s">
        <v>8362</v>
      </c>
      <c r="AE1355" s="74"/>
      <c r="AF1355" s="76" t="s">
        <v>6287</v>
      </c>
      <c r="AG1355" s="74"/>
      <c r="AH1355" s="76" t="s">
        <v>8363</v>
      </c>
      <c r="AI1355" s="74"/>
      <c r="AJ1355" s="140">
        <v>0</v>
      </c>
      <c r="AK1355" s="140"/>
      <c r="AL1355" s="74"/>
      <c r="AM1355" s="74"/>
    </row>
    <row r="1356" spans="1:39" ht="23.1" customHeight="1">
      <c r="A1356" s="74"/>
      <c r="B1356" s="76" t="s">
        <v>686</v>
      </c>
      <c r="C1356" s="74"/>
      <c r="D1356" s="76" t="s">
        <v>8387</v>
      </c>
      <c r="E1356" s="74"/>
      <c r="F1356" s="76" t="s">
        <v>9303</v>
      </c>
      <c r="G1356" s="74"/>
      <c r="H1356" s="103">
        <v>1</v>
      </c>
      <c r="I1356" s="74"/>
      <c r="J1356" s="103">
        <v>4</v>
      </c>
      <c r="K1356" s="74"/>
      <c r="L1356" s="76" t="s">
        <v>22</v>
      </c>
      <c r="M1356" s="74"/>
      <c r="N1356" s="76" t="s">
        <v>8419</v>
      </c>
      <c r="O1356" s="74"/>
      <c r="P1356" s="103">
        <v>283790</v>
      </c>
      <c r="Q1356" s="74"/>
      <c r="R1356" s="76" t="s">
        <v>8669</v>
      </c>
      <c r="S1356" s="74"/>
      <c r="T1356" s="77">
        <v>46191</v>
      </c>
      <c r="U1356" s="74"/>
      <c r="V1356" s="76" t="s">
        <v>8302</v>
      </c>
      <c r="W1356" s="74"/>
      <c r="X1356" s="103">
        <v>1702740</v>
      </c>
      <c r="Y1356" s="74"/>
      <c r="Z1356" s="103">
        <v>1702740</v>
      </c>
      <c r="AA1356" s="74"/>
      <c r="AB1356" s="76" t="s">
        <v>8361</v>
      </c>
      <c r="AC1356" s="74"/>
      <c r="AD1356" s="76" t="s">
        <v>8362</v>
      </c>
      <c r="AE1356" s="74"/>
      <c r="AF1356" s="76" t="s">
        <v>6287</v>
      </c>
      <c r="AG1356" s="74"/>
      <c r="AH1356" s="76" t="s">
        <v>8363</v>
      </c>
      <c r="AI1356" s="74"/>
      <c r="AJ1356" s="140">
        <v>0</v>
      </c>
      <c r="AK1356" s="140"/>
      <c r="AL1356" s="74"/>
      <c r="AM1356" s="74"/>
    </row>
    <row r="1357" spans="1:39" ht="14.1" customHeight="1">
      <c r="A1357" s="74"/>
      <c r="B1357" s="76" t="s">
        <v>3114</v>
      </c>
      <c r="C1357" s="74"/>
      <c r="D1357" s="76" t="s">
        <v>8369</v>
      </c>
      <c r="E1357" s="74"/>
      <c r="F1357" s="76" t="s">
        <v>8384</v>
      </c>
      <c r="G1357" s="74"/>
      <c r="H1357" s="103">
        <v>2</v>
      </c>
      <c r="I1357" s="74"/>
      <c r="J1357" s="103">
        <v>2</v>
      </c>
      <c r="K1357" s="74"/>
      <c r="L1357" s="76" t="s">
        <v>8359</v>
      </c>
      <c r="M1357" s="74"/>
      <c r="N1357" s="76" t="s">
        <v>8537</v>
      </c>
      <c r="O1357" s="74"/>
      <c r="P1357" s="103">
        <v>574610</v>
      </c>
      <c r="Q1357" s="74"/>
      <c r="R1357" s="76" t="s">
        <v>9304</v>
      </c>
      <c r="S1357" s="74"/>
      <c r="T1357" s="77">
        <v>46193</v>
      </c>
      <c r="U1357" s="74"/>
      <c r="V1357" s="76" t="s">
        <v>8240</v>
      </c>
      <c r="W1357" s="74"/>
      <c r="X1357" s="103">
        <v>1149220</v>
      </c>
      <c r="Y1357" s="74"/>
      <c r="Z1357" s="103">
        <v>1149220</v>
      </c>
      <c r="AA1357" s="74"/>
      <c r="AB1357" s="76" t="s">
        <v>8361</v>
      </c>
      <c r="AC1357" s="74"/>
      <c r="AD1357" s="76" t="s">
        <v>8362</v>
      </c>
      <c r="AE1357" s="74"/>
      <c r="AF1357" s="76" t="s">
        <v>6124</v>
      </c>
      <c r="AG1357" s="74"/>
      <c r="AH1357" s="76" t="s">
        <v>8363</v>
      </c>
      <c r="AI1357" s="74"/>
      <c r="AJ1357" s="140">
        <v>0</v>
      </c>
      <c r="AK1357" s="140"/>
      <c r="AL1357" s="74"/>
      <c r="AM1357" s="74"/>
    </row>
    <row r="1358" spans="1:39" ht="0.95" customHeight="1">
      <c r="A1358" s="74"/>
      <c r="B1358" s="141"/>
      <c r="C1358" s="141"/>
      <c r="D1358" s="141"/>
      <c r="E1358" s="141"/>
      <c r="F1358" s="141"/>
      <c r="G1358" s="141"/>
      <c r="H1358" s="141"/>
      <c r="I1358" s="141"/>
      <c r="J1358" s="141"/>
      <c r="K1358" s="141"/>
      <c r="L1358" s="141"/>
      <c r="M1358" s="141"/>
      <c r="N1358" s="141"/>
      <c r="O1358" s="141"/>
      <c r="P1358" s="141"/>
      <c r="Q1358" s="141"/>
      <c r="R1358" s="141"/>
      <c r="S1358" s="141"/>
      <c r="T1358" s="141"/>
      <c r="U1358" s="141"/>
      <c r="V1358" s="141"/>
      <c r="W1358" s="141"/>
      <c r="X1358" s="141"/>
      <c r="Y1358" s="141"/>
      <c r="Z1358" s="141"/>
      <c r="AA1358" s="141"/>
      <c r="AB1358" s="141"/>
      <c r="AC1358" s="141"/>
      <c r="AD1358" s="141"/>
      <c r="AE1358" s="141"/>
      <c r="AF1358" s="141"/>
      <c r="AG1358" s="141"/>
      <c r="AH1358" s="141"/>
      <c r="AI1358" s="141"/>
      <c r="AJ1358" s="141"/>
      <c r="AK1358" s="141"/>
      <c r="AL1358" s="141"/>
      <c r="AM1358" s="74"/>
    </row>
    <row r="1359" spans="1:39" ht="12.95" customHeight="1">
      <c r="A1359" s="74"/>
      <c r="B1359" s="142" t="s">
        <v>8411</v>
      </c>
      <c r="C1359" s="142"/>
      <c r="D1359" s="142"/>
      <c r="E1359" s="142"/>
      <c r="F1359" s="142"/>
      <c r="G1359" s="142"/>
      <c r="H1359" s="142"/>
      <c r="I1359" s="142"/>
      <c r="J1359" s="142"/>
      <c r="K1359" s="142"/>
      <c r="L1359" s="142"/>
      <c r="M1359" s="142"/>
      <c r="N1359" s="142"/>
      <c r="O1359" s="142"/>
      <c r="P1359" s="142"/>
      <c r="Q1359" s="142"/>
      <c r="R1359" s="142"/>
      <c r="S1359" s="142"/>
      <c r="T1359" s="142"/>
      <c r="U1359" s="142"/>
      <c r="V1359" s="142"/>
      <c r="W1359" s="142"/>
      <c r="X1359" s="142"/>
      <c r="Y1359" s="142"/>
      <c r="Z1359" s="142"/>
      <c r="AA1359" s="142"/>
      <c r="AB1359" s="142"/>
      <c r="AC1359" s="142"/>
      <c r="AD1359" s="142"/>
      <c r="AE1359" s="142"/>
      <c r="AF1359" s="142"/>
      <c r="AG1359" s="142"/>
      <c r="AH1359" s="142"/>
      <c r="AI1359" s="142"/>
      <c r="AJ1359" s="142"/>
      <c r="AK1359" s="142"/>
      <c r="AL1359" s="142"/>
      <c r="AM1359" s="74"/>
    </row>
    <row r="1360" spans="1:39" ht="12.95" customHeight="1">
      <c r="A1360" s="74"/>
      <c r="B1360" s="142"/>
      <c r="C1360" s="142"/>
      <c r="D1360" s="142"/>
      <c r="E1360" s="142"/>
      <c r="F1360" s="142"/>
      <c r="G1360" s="142"/>
      <c r="H1360" s="142"/>
      <c r="I1360" s="142"/>
      <c r="J1360" s="142"/>
      <c r="K1360" s="142"/>
      <c r="L1360" s="142"/>
      <c r="M1360" s="142"/>
      <c r="N1360" s="142"/>
      <c r="O1360" s="142"/>
      <c r="P1360" s="142"/>
      <c r="Q1360" s="142"/>
      <c r="R1360" s="142"/>
      <c r="S1360" s="142"/>
      <c r="T1360" s="142"/>
      <c r="U1360" s="142"/>
      <c r="V1360" s="142"/>
      <c r="W1360" s="142"/>
      <c r="X1360" s="142"/>
      <c r="Y1360" s="142"/>
      <c r="Z1360" s="142"/>
      <c r="AA1360" s="142"/>
      <c r="AB1360" s="142"/>
      <c r="AC1360" s="142"/>
      <c r="AD1360" s="142"/>
      <c r="AE1360" s="142"/>
      <c r="AF1360" s="142"/>
      <c r="AG1360" s="142"/>
      <c r="AH1360" s="142"/>
      <c r="AI1360" s="142"/>
      <c r="AJ1360" s="142"/>
      <c r="AK1360" s="142"/>
      <c r="AL1360" s="142"/>
      <c r="AM1360" s="74"/>
    </row>
    <row r="1361" spans="1:39" ht="12.95" customHeight="1">
      <c r="A1361" s="74"/>
      <c r="B1361" s="143" t="s">
        <v>8412</v>
      </c>
      <c r="C1361" s="143"/>
      <c r="D1361" s="143"/>
      <c r="E1361" s="143"/>
      <c r="F1361" s="143"/>
      <c r="G1361" s="143"/>
      <c r="H1361" s="143"/>
      <c r="I1361" s="143"/>
      <c r="J1361" s="143"/>
      <c r="K1361" s="143"/>
      <c r="L1361" s="143"/>
      <c r="M1361" s="143"/>
      <c r="N1361" s="143"/>
      <c r="O1361" s="143"/>
      <c r="P1361" s="143"/>
      <c r="Q1361" s="143"/>
      <c r="R1361" s="143"/>
      <c r="S1361" s="143"/>
      <c r="T1361" s="143"/>
      <c r="U1361" s="143"/>
      <c r="V1361" s="143"/>
      <c r="W1361" s="143"/>
      <c r="X1361" s="143"/>
      <c r="Y1361" s="143"/>
      <c r="Z1361" s="143"/>
      <c r="AA1361" s="143"/>
      <c r="AB1361" s="143"/>
      <c r="AC1361" s="143"/>
      <c r="AD1361" s="143"/>
      <c r="AE1361" s="143"/>
      <c r="AF1361" s="143"/>
      <c r="AG1361" s="143"/>
      <c r="AH1361" s="143"/>
      <c r="AI1361" s="143"/>
      <c r="AJ1361" s="143"/>
      <c r="AK1361" s="143"/>
      <c r="AL1361" s="143"/>
      <c r="AM1361" s="74"/>
    </row>
    <row r="1362" spans="1:39" ht="12.95" customHeight="1">
      <c r="A1362" s="74"/>
      <c r="B1362" s="144" t="s">
        <v>9305</v>
      </c>
      <c r="C1362" s="144"/>
      <c r="D1362" s="144"/>
      <c r="E1362" s="144"/>
      <c r="F1362" s="144"/>
      <c r="G1362" s="144"/>
      <c r="H1362" s="144"/>
      <c r="I1362" s="144"/>
      <c r="J1362" s="144"/>
      <c r="K1362" s="144"/>
      <c r="L1362" s="144"/>
      <c r="M1362" s="144"/>
      <c r="N1362" s="144"/>
      <c r="O1362" s="144"/>
      <c r="P1362" s="144"/>
      <c r="Q1362" s="144"/>
      <c r="R1362" s="144"/>
      <c r="S1362" s="144"/>
      <c r="T1362" s="144"/>
      <c r="U1362" s="144"/>
      <c r="V1362" s="144"/>
      <c r="W1362" s="144"/>
      <c r="X1362" s="144"/>
      <c r="Y1362" s="144"/>
      <c r="Z1362" s="144"/>
      <c r="AA1362" s="144"/>
      <c r="AB1362" s="144"/>
      <c r="AC1362" s="144"/>
      <c r="AD1362" s="144"/>
      <c r="AE1362" s="144"/>
      <c r="AF1362" s="144"/>
      <c r="AG1362" s="144"/>
      <c r="AH1362" s="144"/>
      <c r="AI1362" s="144"/>
      <c r="AJ1362" s="144"/>
      <c r="AK1362" s="143" t="s">
        <v>8414</v>
      </c>
      <c r="AL1362" s="143"/>
      <c r="AM1362" s="74"/>
    </row>
    <row r="1363" spans="1:39" ht="17.100000000000001" customHeight="1">
      <c r="A1363" s="74"/>
      <c r="B1363" s="135" t="s">
        <v>8339</v>
      </c>
      <c r="C1363" s="135"/>
      <c r="D1363" s="135"/>
      <c r="E1363" s="135"/>
      <c r="F1363" s="135"/>
      <c r="G1363" s="135"/>
      <c r="H1363" s="135"/>
      <c r="I1363" s="135"/>
      <c r="J1363" s="135"/>
      <c r="K1363" s="135"/>
      <c r="L1363" s="135"/>
      <c r="M1363" s="135"/>
      <c r="N1363" s="135"/>
      <c r="O1363" s="135"/>
      <c r="P1363" s="135"/>
      <c r="Q1363" s="135"/>
      <c r="R1363" s="135"/>
      <c r="S1363" s="135"/>
      <c r="T1363" s="135"/>
      <c r="U1363" s="135"/>
      <c r="V1363" s="135"/>
      <c r="W1363" s="135"/>
      <c r="X1363" s="135"/>
      <c r="Y1363" s="135"/>
      <c r="Z1363" s="135"/>
      <c r="AA1363" s="135"/>
      <c r="AB1363" s="135"/>
      <c r="AC1363" s="135"/>
      <c r="AD1363" s="135"/>
      <c r="AE1363" s="135"/>
      <c r="AF1363" s="135"/>
      <c r="AG1363" s="135"/>
      <c r="AH1363" s="135"/>
      <c r="AI1363" s="135"/>
      <c r="AJ1363" s="135"/>
      <c r="AK1363" s="135"/>
      <c r="AL1363" s="135"/>
      <c r="AM1363" s="74"/>
    </row>
    <row r="1364" spans="1:39" ht="23.1" customHeight="1">
      <c r="A1364" s="74"/>
      <c r="B1364" s="136" t="s">
        <v>8340</v>
      </c>
      <c r="C1364" s="136"/>
      <c r="D1364" s="136"/>
      <c r="E1364" s="136"/>
      <c r="F1364" s="136"/>
      <c r="G1364" s="136"/>
      <c r="H1364" s="136"/>
      <c r="I1364" s="136"/>
      <c r="J1364" s="136"/>
      <c r="K1364" s="136"/>
      <c r="L1364" s="136"/>
      <c r="M1364" s="136"/>
      <c r="N1364" s="136"/>
      <c r="O1364" s="136"/>
      <c r="P1364" s="136"/>
      <c r="Q1364" s="136"/>
      <c r="R1364" s="136"/>
      <c r="S1364" s="136"/>
      <c r="T1364" s="136"/>
      <c r="U1364" s="136"/>
      <c r="V1364" s="136"/>
      <c r="W1364" s="136"/>
      <c r="X1364" s="136"/>
      <c r="Y1364" s="136"/>
      <c r="Z1364" s="136"/>
      <c r="AA1364" s="136"/>
      <c r="AB1364" s="136"/>
      <c r="AC1364" s="136"/>
      <c r="AD1364" s="136"/>
      <c r="AE1364" s="136"/>
      <c r="AF1364" s="136"/>
      <c r="AG1364" s="136"/>
      <c r="AH1364" s="136"/>
      <c r="AI1364" s="136"/>
      <c r="AJ1364" s="136"/>
      <c r="AK1364" s="136"/>
      <c r="AL1364" s="136"/>
      <c r="AM1364" s="74"/>
    </row>
    <row r="1365" spans="1:39" ht="15.95" customHeight="1">
      <c r="A1365" s="74"/>
      <c r="B1365" s="137" t="s">
        <v>8341</v>
      </c>
      <c r="C1365" s="137"/>
      <c r="D1365" s="137"/>
      <c r="E1365" s="137"/>
      <c r="F1365" s="137"/>
      <c r="G1365" s="137"/>
      <c r="H1365" s="137"/>
      <c r="I1365" s="137"/>
      <c r="J1365" s="137"/>
      <c r="K1365" s="137"/>
      <c r="L1365" s="137"/>
      <c r="M1365" s="137"/>
      <c r="N1365" s="137"/>
      <c r="O1365" s="137"/>
      <c r="P1365" s="137"/>
      <c r="Q1365" s="137"/>
      <c r="R1365" s="137"/>
      <c r="S1365" s="137"/>
      <c r="T1365" s="137"/>
      <c r="U1365" s="137"/>
      <c r="V1365" s="137"/>
      <c r="W1365" s="137"/>
      <c r="X1365" s="137"/>
      <c r="Y1365" s="137"/>
      <c r="Z1365" s="137"/>
      <c r="AA1365" s="137"/>
      <c r="AB1365" s="137"/>
      <c r="AC1365" s="137"/>
      <c r="AD1365" s="137"/>
      <c r="AE1365" s="137"/>
      <c r="AF1365" s="137"/>
      <c r="AG1365" s="137"/>
      <c r="AH1365" s="137"/>
      <c r="AI1365" s="137"/>
      <c r="AJ1365" s="137"/>
      <c r="AK1365" s="137"/>
      <c r="AL1365" s="137"/>
      <c r="AM1365" s="74"/>
    </row>
    <row r="1366" spans="1:39" ht="12" customHeight="1">
      <c r="A1366" s="74"/>
      <c r="B1366" s="138" t="s">
        <v>8342</v>
      </c>
      <c r="C1366" s="138"/>
      <c r="D1366" s="138"/>
      <c r="E1366" s="138"/>
      <c r="F1366" s="138"/>
      <c r="G1366" s="138"/>
      <c r="H1366" s="138"/>
      <c r="I1366" s="138"/>
      <c r="J1366" s="138"/>
      <c r="K1366" s="138"/>
      <c r="L1366" s="138"/>
      <c r="M1366" s="138"/>
      <c r="N1366" s="138"/>
      <c r="O1366" s="138"/>
      <c r="P1366" s="138"/>
      <c r="Q1366" s="138"/>
      <c r="R1366" s="138"/>
      <c r="S1366" s="138"/>
      <c r="T1366" s="138"/>
      <c r="U1366" s="138"/>
      <c r="V1366" s="138"/>
      <c r="W1366" s="138"/>
      <c r="X1366" s="138"/>
      <c r="Y1366" s="138"/>
      <c r="Z1366" s="138"/>
      <c r="AA1366" s="138"/>
      <c r="AB1366" s="138"/>
      <c r="AC1366" s="138"/>
      <c r="AD1366" s="138"/>
      <c r="AE1366" s="138"/>
      <c r="AF1366" s="138"/>
      <c r="AG1366" s="138"/>
      <c r="AH1366" s="138"/>
      <c r="AI1366" s="138"/>
      <c r="AJ1366" s="138"/>
      <c r="AK1366" s="138"/>
      <c r="AL1366" s="138"/>
      <c r="AM1366" s="74"/>
    </row>
    <row r="1367" spans="1:39" ht="44.1" customHeight="1">
      <c r="A1367" s="74"/>
      <c r="B1367" s="75" t="s">
        <v>8343</v>
      </c>
      <c r="C1367" s="74"/>
      <c r="D1367" s="75" t="s">
        <v>8344</v>
      </c>
      <c r="E1367" s="74"/>
      <c r="F1367" s="75" t="s">
        <v>8345</v>
      </c>
      <c r="G1367" s="74"/>
      <c r="H1367" s="104" t="s">
        <v>6103</v>
      </c>
      <c r="I1367" s="74"/>
      <c r="J1367" s="104" t="s">
        <v>8346</v>
      </c>
      <c r="K1367" s="74"/>
      <c r="L1367" s="75" t="s">
        <v>8347</v>
      </c>
      <c r="M1367" s="74"/>
      <c r="N1367" s="75" t="s">
        <v>8348</v>
      </c>
      <c r="O1367" s="74"/>
      <c r="P1367" s="104" t="s">
        <v>8349</v>
      </c>
      <c r="Q1367" s="74"/>
      <c r="R1367" s="75" t="s">
        <v>8350</v>
      </c>
      <c r="S1367" s="74"/>
      <c r="T1367" s="75" t="s">
        <v>6100</v>
      </c>
      <c r="U1367" s="74"/>
      <c r="V1367" s="75" t="s">
        <v>8007</v>
      </c>
      <c r="W1367" s="74"/>
      <c r="X1367" s="104" t="s">
        <v>8351</v>
      </c>
      <c r="Y1367" s="74"/>
      <c r="Z1367" s="104" t="s">
        <v>8008</v>
      </c>
      <c r="AA1367" s="74"/>
      <c r="AB1367" s="75" t="s">
        <v>8352</v>
      </c>
      <c r="AC1367" s="74"/>
      <c r="AD1367" s="75" t="s">
        <v>8353</v>
      </c>
      <c r="AE1367" s="74"/>
      <c r="AF1367" s="75" t="s">
        <v>8354</v>
      </c>
      <c r="AG1367" s="74"/>
      <c r="AH1367" s="75" t="s">
        <v>8355</v>
      </c>
      <c r="AI1367" s="74"/>
      <c r="AJ1367" s="139" t="s">
        <v>8356</v>
      </c>
      <c r="AK1367" s="139"/>
      <c r="AL1367" s="74"/>
      <c r="AM1367" s="74"/>
    </row>
    <row r="1368" spans="1:39" ht="14.1" customHeight="1">
      <c r="A1368" s="74"/>
      <c r="B1368" s="76" t="s">
        <v>3124</v>
      </c>
      <c r="C1368" s="74"/>
      <c r="D1368" s="76" t="s">
        <v>8369</v>
      </c>
      <c r="E1368" s="74"/>
      <c r="F1368" s="76" t="s">
        <v>8723</v>
      </c>
      <c r="G1368" s="74"/>
      <c r="H1368" s="103">
        <v>1</v>
      </c>
      <c r="I1368" s="74"/>
      <c r="J1368" s="103">
        <v>1</v>
      </c>
      <c r="K1368" s="74"/>
      <c r="L1368" s="76" t="s">
        <v>8359</v>
      </c>
      <c r="M1368" s="74"/>
      <c r="N1368" s="76" t="s">
        <v>8537</v>
      </c>
      <c r="O1368" s="74"/>
      <c r="P1368" s="103">
        <v>287305</v>
      </c>
      <c r="Q1368" s="74"/>
      <c r="R1368" s="76" t="s">
        <v>9304</v>
      </c>
      <c r="S1368" s="74"/>
      <c r="T1368" s="77">
        <v>46193</v>
      </c>
      <c r="U1368" s="74"/>
      <c r="V1368" s="76" t="s">
        <v>8240</v>
      </c>
      <c r="W1368" s="74"/>
      <c r="X1368" s="103">
        <v>1149220</v>
      </c>
      <c r="Y1368" s="74"/>
      <c r="Z1368" s="103">
        <v>1149220</v>
      </c>
      <c r="AA1368" s="74"/>
      <c r="AB1368" s="76" t="s">
        <v>8361</v>
      </c>
      <c r="AC1368" s="74"/>
      <c r="AD1368" s="76" t="s">
        <v>8362</v>
      </c>
      <c r="AE1368" s="74"/>
      <c r="AF1368" s="76" t="s">
        <v>6124</v>
      </c>
      <c r="AG1368" s="74"/>
      <c r="AH1368" s="76" t="s">
        <v>8363</v>
      </c>
      <c r="AI1368" s="74"/>
      <c r="AJ1368" s="140">
        <v>0</v>
      </c>
      <c r="AK1368" s="140"/>
      <c r="AL1368" s="74"/>
      <c r="AM1368" s="74"/>
    </row>
    <row r="1369" spans="1:39" ht="14.1" customHeight="1">
      <c r="A1369" s="74"/>
      <c r="B1369" s="76" t="s">
        <v>3121</v>
      </c>
      <c r="C1369" s="74"/>
      <c r="D1369" s="76" t="s">
        <v>8369</v>
      </c>
      <c r="E1369" s="74"/>
      <c r="F1369" s="76" t="s">
        <v>9220</v>
      </c>
      <c r="G1369" s="74"/>
      <c r="H1369" s="103">
        <v>1</v>
      </c>
      <c r="I1369" s="74"/>
      <c r="J1369" s="103">
        <v>1</v>
      </c>
      <c r="K1369" s="74"/>
      <c r="L1369" s="76" t="s">
        <v>8359</v>
      </c>
      <c r="M1369" s="74"/>
      <c r="N1369" s="76" t="s">
        <v>8537</v>
      </c>
      <c r="O1369" s="74"/>
      <c r="P1369" s="103">
        <v>287305</v>
      </c>
      <c r="Q1369" s="74"/>
      <c r="R1369" s="76" t="s">
        <v>9304</v>
      </c>
      <c r="S1369" s="74"/>
      <c r="T1369" s="77">
        <v>46193</v>
      </c>
      <c r="U1369" s="74"/>
      <c r="V1369" s="76" t="s">
        <v>8240</v>
      </c>
      <c r="W1369" s="74"/>
      <c r="X1369" s="103">
        <v>1149220</v>
      </c>
      <c r="Y1369" s="74"/>
      <c r="Z1369" s="103">
        <v>1149220</v>
      </c>
      <c r="AA1369" s="74"/>
      <c r="AB1369" s="76" t="s">
        <v>8361</v>
      </c>
      <c r="AC1369" s="74"/>
      <c r="AD1369" s="76" t="s">
        <v>8362</v>
      </c>
      <c r="AE1369" s="74"/>
      <c r="AF1369" s="76" t="s">
        <v>6124</v>
      </c>
      <c r="AG1369" s="74"/>
      <c r="AH1369" s="76" t="s">
        <v>8363</v>
      </c>
      <c r="AI1369" s="74"/>
      <c r="AJ1369" s="140">
        <v>0</v>
      </c>
      <c r="AK1369" s="140"/>
      <c r="AL1369" s="74"/>
      <c r="AM1369" s="74"/>
    </row>
    <row r="1370" spans="1:39" ht="14.1" customHeight="1">
      <c r="A1370" s="74"/>
      <c r="B1370" s="76" t="s">
        <v>1117</v>
      </c>
      <c r="C1370" s="74"/>
      <c r="D1370" s="76" t="s">
        <v>8364</v>
      </c>
      <c r="E1370" s="74"/>
      <c r="F1370" s="76" t="s">
        <v>8374</v>
      </c>
      <c r="G1370" s="74"/>
      <c r="H1370" s="103">
        <v>2</v>
      </c>
      <c r="I1370" s="74"/>
      <c r="J1370" s="103">
        <v>8</v>
      </c>
      <c r="K1370" s="74"/>
      <c r="L1370" s="76" t="s">
        <v>22</v>
      </c>
      <c r="M1370" s="74"/>
      <c r="N1370" s="76" t="s">
        <v>8375</v>
      </c>
      <c r="O1370" s="74"/>
      <c r="P1370" s="103">
        <v>1374180</v>
      </c>
      <c r="Q1370" s="74"/>
      <c r="R1370" s="76" t="s">
        <v>9306</v>
      </c>
      <c r="S1370" s="74"/>
      <c r="T1370" s="77">
        <v>46193</v>
      </c>
      <c r="U1370" s="74"/>
      <c r="V1370" s="76" t="s">
        <v>8021</v>
      </c>
      <c r="W1370" s="74"/>
      <c r="X1370" s="103">
        <v>5425680</v>
      </c>
      <c r="Y1370" s="74"/>
      <c r="Z1370" s="103">
        <v>5425680</v>
      </c>
      <c r="AA1370" s="74"/>
      <c r="AB1370" s="76" t="s">
        <v>8361</v>
      </c>
      <c r="AC1370" s="74"/>
      <c r="AD1370" s="76" t="s">
        <v>8362</v>
      </c>
      <c r="AE1370" s="74"/>
      <c r="AF1370" s="76" t="s">
        <v>6134</v>
      </c>
      <c r="AG1370" s="74"/>
      <c r="AH1370" s="76" t="s">
        <v>8363</v>
      </c>
      <c r="AI1370" s="74"/>
      <c r="AJ1370" s="140">
        <v>0</v>
      </c>
      <c r="AK1370" s="140"/>
      <c r="AL1370" s="74"/>
      <c r="AM1370" s="74"/>
    </row>
    <row r="1371" spans="1:39" ht="14.1" customHeight="1">
      <c r="A1371" s="74"/>
      <c r="B1371" s="76" t="s">
        <v>1235</v>
      </c>
      <c r="C1371" s="74"/>
      <c r="D1371" s="76" t="s">
        <v>8364</v>
      </c>
      <c r="E1371" s="74"/>
      <c r="F1371" s="76" t="s">
        <v>8455</v>
      </c>
      <c r="G1371" s="74"/>
      <c r="H1371" s="103">
        <v>5</v>
      </c>
      <c r="I1371" s="74"/>
      <c r="J1371" s="103">
        <v>5</v>
      </c>
      <c r="K1371" s="74"/>
      <c r="L1371" s="76" t="s">
        <v>147</v>
      </c>
      <c r="M1371" s="74"/>
      <c r="N1371" s="76" t="s">
        <v>8375</v>
      </c>
      <c r="O1371" s="74"/>
      <c r="P1371" s="103">
        <v>4051500</v>
      </c>
      <c r="Q1371" s="74"/>
      <c r="R1371" s="76" t="s">
        <v>9306</v>
      </c>
      <c r="S1371" s="74"/>
      <c r="T1371" s="77">
        <v>46193</v>
      </c>
      <c r="U1371" s="74"/>
      <c r="V1371" s="76" t="s">
        <v>8021</v>
      </c>
      <c r="W1371" s="74"/>
      <c r="X1371" s="103">
        <v>5425680</v>
      </c>
      <c r="Y1371" s="74"/>
      <c r="Z1371" s="103">
        <v>5425680</v>
      </c>
      <c r="AA1371" s="74"/>
      <c r="AB1371" s="76" t="s">
        <v>8361</v>
      </c>
      <c r="AC1371" s="74"/>
      <c r="AD1371" s="76" t="s">
        <v>8362</v>
      </c>
      <c r="AE1371" s="74"/>
      <c r="AF1371" s="76" t="s">
        <v>6134</v>
      </c>
      <c r="AG1371" s="74"/>
      <c r="AH1371" s="76" t="s">
        <v>8363</v>
      </c>
      <c r="AI1371" s="74"/>
      <c r="AJ1371" s="140">
        <v>0</v>
      </c>
      <c r="AK1371" s="140"/>
      <c r="AL1371" s="74"/>
      <c r="AM1371" s="74"/>
    </row>
    <row r="1372" spans="1:39" ht="14.1" customHeight="1">
      <c r="A1372" s="74"/>
      <c r="B1372" s="76" t="s">
        <v>1775</v>
      </c>
      <c r="C1372" s="74"/>
      <c r="D1372" s="76" t="s">
        <v>8364</v>
      </c>
      <c r="E1372" s="74"/>
      <c r="F1372" s="76" t="s">
        <v>8368</v>
      </c>
      <c r="G1372" s="74"/>
      <c r="H1372" s="103">
        <v>2</v>
      </c>
      <c r="I1372" s="74"/>
      <c r="J1372" s="103">
        <v>2</v>
      </c>
      <c r="K1372" s="74"/>
      <c r="L1372" s="76" t="s">
        <v>8359</v>
      </c>
      <c r="M1372" s="74"/>
      <c r="N1372" s="76" t="s">
        <v>8366</v>
      </c>
      <c r="O1372" s="74"/>
      <c r="P1372" s="103">
        <v>184630</v>
      </c>
      <c r="Q1372" s="74"/>
      <c r="R1372" s="76" t="s">
        <v>9221</v>
      </c>
      <c r="S1372" s="74"/>
      <c r="T1372" s="77">
        <v>46193</v>
      </c>
      <c r="U1372" s="74"/>
      <c r="V1372" s="76" t="s">
        <v>8967</v>
      </c>
      <c r="W1372" s="74"/>
      <c r="X1372" s="103">
        <v>4431120</v>
      </c>
      <c r="Y1372" s="74"/>
      <c r="Z1372" s="103">
        <v>4431120</v>
      </c>
      <c r="AA1372" s="74"/>
      <c r="AB1372" s="76" t="s">
        <v>8361</v>
      </c>
      <c r="AC1372" s="74"/>
      <c r="AD1372" s="76" t="s">
        <v>8362</v>
      </c>
      <c r="AE1372" s="74"/>
      <c r="AF1372" s="76" t="s">
        <v>6128</v>
      </c>
      <c r="AG1372" s="74"/>
      <c r="AH1372" s="76" t="s">
        <v>8363</v>
      </c>
      <c r="AI1372" s="74"/>
      <c r="AJ1372" s="140">
        <v>0</v>
      </c>
      <c r="AK1372" s="140"/>
      <c r="AL1372" s="74"/>
      <c r="AM1372" s="74"/>
    </row>
    <row r="1373" spans="1:39" ht="14.1" customHeight="1">
      <c r="A1373" s="74"/>
      <c r="B1373" s="76" t="s">
        <v>1851</v>
      </c>
      <c r="C1373" s="74"/>
      <c r="D1373" s="76" t="s">
        <v>8364</v>
      </c>
      <c r="E1373" s="74"/>
      <c r="F1373" s="76" t="s">
        <v>9307</v>
      </c>
      <c r="G1373" s="74"/>
      <c r="H1373" s="103">
        <v>2</v>
      </c>
      <c r="I1373" s="74"/>
      <c r="J1373" s="103">
        <v>2</v>
      </c>
      <c r="K1373" s="74"/>
      <c r="L1373" s="76" t="s">
        <v>8359</v>
      </c>
      <c r="M1373" s="74"/>
      <c r="N1373" s="76" t="s">
        <v>8366</v>
      </c>
      <c r="O1373" s="74"/>
      <c r="P1373" s="103">
        <v>184630</v>
      </c>
      <c r="Q1373" s="74"/>
      <c r="R1373" s="76" t="s">
        <v>9221</v>
      </c>
      <c r="S1373" s="74"/>
      <c r="T1373" s="77">
        <v>46193</v>
      </c>
      <c r="U1373" s="74"/>
      <c r="V1373" s="76" t="s">
        <v>8967</v>
      </c>
      <c r="W1373" s="74"/>
      <c r="X1373" s="103">
        <v>4431120</v>
      </c>
      <c r="Y1373" s="74"/>
      <c r="Z1373" s="103">
        <v>4431120</v>
      </c>
      <c r="AA1373" s="74"/>
      <c r="AB1373" s="76" t="s">
        <v>8361</v>
      </c>
      <c r="AC1373" s="74"/>
      <c r="AD1373" s="76" t="s">
        <v>8362</v>
      </c>
      <c r="AE1373" s="74"/>
      <c r="AF1373" s="76" t="s">
        <v>6128</v>
      </c>
      <c r="AG1373" s="74"/>
      <c r="AH1373" s="76" t="s">
        <v>8363</v>
      </c>
      <c r="AI1373" s="74"/>
      <c r="AJ1373" s="140">
        <v>0</v>
      </c>
      <c r="AK1373" s="140"/>
      <c r="AL1373" s="74"/>
      <c r="AM1373" s="74"/>
    </row>
    <row r="1374" spans="1:39" ht="14.1" customHeight="1">
      <c r="A1374" s="74"/>
      <c r="B1374" s="76" t="s">
        <v>1887</v>
      </c>
      <c r="C1374" s="74"/>
      <c r="D1374" s="76" t="s">
        <v>8364</v>
      </c>
      <c r="E1374" s="74"/>
      <c r="F1374" s="76" t="s">
        <v>8588</v>
      </c>
      <c r="G1374" s="74"/>
      <c r="H1374" s="103">
        <v>4</v>
      </c>
      <c r="I1374" s="74"/>
      <c r="J1374" s="103">
        <v>4</v>
      </c>
      <c r="K1374" s="74"/>
      <c r="L1374" s="76" t="s">
        <v>8359</v>
      </c>
      <c r="M1374" s="74"/>
      <c r="N1374" s="76" t="s">
        <v>8366</v>
      </c>
      <c r="O1374" s="74"/>
      <c r="P1374" s="103">
        <v>369260</v>
      </c>
      <c r="Q1374" s="74"/>
      <c r="R1374" s="76" t="s">
        <v>9221</v>
      </c>
      <c r="S1374" s="74"/>
      <c r="T1374" s="77">
        <v>46193</v>
      </c>
      <c r="U1374" s="74"/>
      <c r="V1374" s="76" t="s">
        <v>8967</v>
      </c>
      <c r="W1374" s="74"/>
      <c r="X1374" s="103">
        <v>4431120</v>
      </c>
      <c r="Y1374" s="74"/>
      <c r="Z1374" s="103">
        <v>4431120</v>
      </c>
      <c r="AA1374" s="74"/>
      <c r="AB1374" s="76" t="s">
        <v>8361</v>
      </c>
      <c r="AC1374" s="74"/>
      <c r="AD1374" s="76" t="s">
        <v>8362</v>
      </c>
      <c r="AE1374" s="74"/>
      <c r="AF1374" s="76" t="s">
        <v>6128</v>
      </c>
      <c r="AG1374" s="74"/>
      <c r="AH1374" s="76" t="s">
        <v>8363</v>
      </c>
      <c r="AI1374" s="74"/>
      <c r="AJ1374" s="140">
        <v>0</v>
      </c>
      <c r="AK1374" s="140"/>
      <c r="AL1374" s="74"/>
      <c r="AM1374" s="74"/>
    </row>
    <row r="1375" spans="1:39" ht="14.1" customHeight="1">
      <c r="A1375" s="74"/>
      <c r="B1375" s="76" t="s">
        <v>1235</v>
      </c>
      <c r="C1375" s="74"/>
      <c r="D1375" s="76" t="s">
        <v>8364</v>
      </c>
      <c r="E1375" s="74"/>
      <c r="F1375" s="76" t="s">
        <v>8455</v>
      </c>
      <c r="G1375" s="74"/>
      <c r="H1375" s="103">
        <v>1</v>
      </c>
      <c r="I1375" s="74"/>
      <c r="J1375" s="103">
        <v>1</v>
      </c>
      <c r="K1375" s="74"/>
      <c r="L1375" s="76" t="s">
        <v>147</v>
      </c>
      <c r="M1375" s="74"/>
      <c r="N1375" s="76" t="s">
        <v>8375</v>
      </c>
      <c r="O1375" s="74"/>
      <c r="P1375" s="103">
        <v>810300</v>
      </c>
      <c r="Q1375" s="74"/>
      <c r="R1375" s="76" t="s">
        <v>9308</v>
      </c>
      <c r="S1375" s="74"/>
      <c r="T1375" s="77">
        <v>46193</v>
      </c>
      <c r="U1375" s="74"/>
      <c r="V1375" s="76" t="s">
        <v>8671</v>
      </c>
      <c r="W1375" s="74"/>
      <c r="X1375" s="103">
        <v>810300</v>
      </c>
      <c r="Y1375" s="74"/>
      <c r="Z1375" s="103">
        <v>810300</v>
      </c>
      <c r="AA1375" s="74"/>
      <c r="AB1375" s="76" t="s">
        <v>8361</v>
      </c>
      <c r="AC1375" s="74"/>
      <c r="AD1375" s="76" t="s">
        <v>8362</v>
      </c>
      <c r="AE1375" s="74"/>
      <c r="AF1375" s="76" t="s">
        <v>6175</v>
      </c>
      <c r="AG1375" s="74"/>
      <c r="AH1375" s="76" t="s">
        <v>8363</v>
      </c>
      <c r="AI1375" s="74"/>
      <c r="AJ1375" s="140">
        <v>0</v>
      </c>
      <c r="AK1375" s="140"/>
      <c r="AL1375" s="74"/>
      <c r="AM1375" s="74"/>
    </row>
    <row r="1376" spans="1:39" ht="23.1" customHeight="1">
      <c r="A1376" s="74"/>
      <c r="B1376" s="76" t="s">
        <v>3979</v>
      </c>
      <c r="C1376" s="74"/>
      <c r="D1376" s="76" t="s">
        <v>8357</v>
      </c>
      <c r="E1376" s="74"/>
      <c r="F1376" s="76" t="s">
        <v>9103</v>
      </c>
      <c r="G1376" s="74"/>
      <c r="H1376" s="103">
        <v>50</v>
      </c>
      <c r="I1376" s="74"/>
      <c r="J1376" s="103">
        <v>50</v>
      </c>
      <c r="K1376" s="74"/>
      <c r="L1376" s="76" t="s">
        <v>8771</v>
      </c>
      <c r="M1376" s="74"/>
      <c r="N1376" s="76"/>
      <c r="O1376" s="74"/>
      <c r="P1376" s="103">
        <v>518925</v>
      </c>
      <c r="Q1376" s="74"/>
      <c r="R1376" s="76" t="s">
        <v>9309</v>
      </c>
      <c r="S1376" s="74"/>
      <c r="T1376" s="77">
        <v>46190</v>
      </c>
      <c r="U1376" s="74"/>
      <c r="V1376" s="76" t="s">
        <v>8132</v>
      </c>
      <c r="W1376" s="74"/>
      <c r="X1376" s="103">
        <v>518925</v>
      </c>
      <c r="Y1376" s="74"/>
      <c r="Z1376" s="103">
        <v>518925</v>
      </c>
      <c r="AA1376" s="74"/>
      <c r="AB1376" s="76" t="s">
        <v>8361</v>
      </c>
      <c r="AC1376" s="74"/>
      <c r="AD1376" s="76" t="s">
        <v>8362</v>
      </c>
      <c r="AE1376" s="74"/>
      <c r="AF1376" s="76" t="s">
        <v>8397</v>
      </c>
      <c r="AG1376" s="74"/>
      <c r="AH1376" s="76" t="s">
        <v>8363</v>
      </c>
      <c r="AI1376" s="74"/>
      <c r="AJ1376" s="140">
        <v>0</v>
      </c>
      <c r="AK1376" s="140"/>
      <c r="AL1376" s="74"/>
      <c r="AM1376" s="74"/>
    </row>
    <row r="1377" spans="1:39" ht="23.1" customHeight="1">
      <c r="A1377" s="74"/>
      <c r="B1377" s="76" t="s">
        <v>3244</v>
      </c>
      <c r="C1377" s="74"/>
      <c r="D1377" s="76" t="s">
        <v>8369</v>
      </c>
      <c r="E1377" s="74"/>
      <c r="F1377" s="76" t="s">
        <v>8770</v>
      </c>
      <c r="G1377" s="74"/>
      <c r="H1377" s="103">
        <v>15</v>
      </c>
      <c r="I1377" s="74"/>
      <c r="J1377" s="103">
        <v>15</v>
      </c>
      <c r="K1377" s="74"/>
      <c r="L1377" s="76" t="s">
        <v>8771</v>
      </c>
      <c r="M1377" s="74"/>
      <c r="N1377" s="76" t="s">
        <v>9310</v>
      </c>
      <c r="O1377" s="74"/>
      <c r="P1377" s="103">
        <v>252525</v>
      </c>
      <c r="Q1377" s="74"/>
      <c r="R1377" s="76" t="s">
        <v>9311</v>
      </c>
      <c r="S1377" s="74"/>
      <c r="T1377" s="77">
        <v>46191</v>
      </c>
      <c r="U1377" s="74"/>
      <c r="V1377" s="76" t="s">
        <v>8250</v>
      </c>
      <c r="W1377" s="74"/>
      <c r="X1377" s="103">
        <v>252525</v>
      </c>
      <c r="Y1377" s="74"/>
      <c r="Z1377" s="103">
        <v>252525</v>
      </c>
      <c r="AA1377" s="74"/>
      <c r="AB1377" s="76" t="s">
        <v>8361</v>
      </c>
      <c r="AC1377" s="74"/>
      <c r="AD1377" s="76" t="s">
        <v>8362</v>
      </c>
      <c r="AE1377" s="74"/>
      <c r="AF1377" s="76" t="s">
        <v>6196</v>
      </c>
      <c r="AG1377" s="74"/>
      <c r="AH1377" s="76" t="s">
        <v>8363</v>
      </c>
      <c r="AI1377" s="74"/>
      <c r="AJ1377" s="140">
        <v>0</v>
      </c>
      <c r="AK1377" s="140"/>
      <c r="AL1377" s="74"/>
      <c r="AM1377" s="74"/>
    </row>
    <row r="1378" spans="1:39" ht="14.1" customHeight="1">
      <c r="A1378" s="74"/>
      <c r="B1378" s="76" t="s">
        <v>2150</v>
      </c>
      <c r="C1378" s="74"/>
      <c r="D1378" s="76" t="s">
        <v>8364</v>
      </c>
      <c r="E1378" s="74"/>
      <c r="F1378" s="76" t="s">
        <v>9312</v>
      </c>
      <c r="G1378" s="74"/>
      <c r="H1378" s="103">
        <v>1</v>
      </c>
      <c r="I1378" s="74"/>
      <c r="J1378" s="103">
        <v>12</v>
      </c>
      <c r="K1378" s="74"/>
      <c r="L1378" s="76" t="s">
        <v>8697</v>
      </c>
      <c r="M1378" s="74"/>
      <c r="N1378" s="76"/>
      <c r="O1378" s="74"/>
      <c r="P1378" s="103">
        <v>167702.5</v>
      </c>
      <c r="Q1378" s="74"/>
      <c r="R1378" s="76" t="s">
        <v>9313</v>
      </c>
      <c r="S1378" s="74"/>
      <c r="T1378" s="77">
        <v>46191</v>
      </c>
      <c r="U1378" s="74"/>
      <c r="V1378" s="76" t="s">
        <v>8107</v>
      </c>
      <c r="W1378" s="74"/>
      <c r="X1378" s="103">
        <v>1006215</v>
      </c>
      <c r="Y1378" s="74"/>
      <c r="Z1378" s="103">
        <v>1006215</v>
      </c>
      <c r="AA1378" s="74"/>
      <c r="AB1378" s="76" t="s">
        <v>8361</v>
      </c>
      <c r="AC1378" s="74"/>
      <c r="AD1378" s="76" t="s">
        <v>8362</v>
      </c>
      <c r="AE1378" s="74"/>
      <c r="AF1378" s="76" t="s">
        <v>6128</v>
      </c>
      <c r="AG1378" s="74"/>
      <c r="AH1378" s="76" t="s">
        <v>8363</v>
      </c>
      <c r="AI1378" s="74"/>
      <c r="AJ1378" s="140">
        <v>0</v>
      </c>
      <c r="AK1378" s="140"/>
      <c r="AL1378" s="74"/>
      <c r="AM1378" s="74"/>
    </row>
    <row r="1379" spans="1:39" ht="14.1" customHeight="1">
      <c r="A1379" s="74"/>
      <c r="B1379" s="76" t="s">
        <v>2156</v>
      </c>
      <c r="C1379" s="74"/>
      <c r="D1379" s="76" t="s">
        <v>8364</v>
      </c>
      <c r="E1379" s="74"/>
      <c r="F1379" s="76" t="s">
        <v>9314</v>
      </c>
      <c r="G1379" s="74"/>
      <c r="H1379" s="103">
        <v>1</v>
      </c>
      <c r="I1379" s="74"/>
      <c r="J1379" s="103">
        <v>12</v>
      </c>
      <c r="K1379" s="74"/>
      <c r="L1379" s="76" t="s">
        <v>8697</v>
      </c>
      <c r="M1379" s="74"/>
      <c r="N1379" s="76"/>
      <c r="O1379" s="74"/>
      <c r="P1379" s="103">
        <v>167702.5</v>
      </c>
      <c r="Q1379" s="74"/>
      <c r="R1379" s="76" t="s">
        <v>9313</v>
      </c>
      <c r="S1379" s="74"/>
      <c r="T1379" s="77">
        <v>46191</v>
      </c>
      <c r="U1379" s="74"/>
      <c r="V1379" s="76" t="s">
        <v>8107</v>
      </c>
      <c r="W1379" s="74"/>
      <c r="X1379" s="103">
        <v>1006215</v>
      </c>
      <c r="Y1379" s="74"/>
      <c r="Z1379" s="103">
        <v>1006215</v>
      </c>
      <c r="AA1379" s="74"/>
      <c r="AB1379" s="76" t="s">
        <v>8361</v>
      </c>
      <c r="AC1379" s="74"/>
      <c r="AD1379" s="76" t="s">
        <v>8362</v>
      </c>
      <c r="AE1379" s="74"/>
      <c r="AF1379" s="76" t="s">
        <v>6128</v>
      </c>
      <c r="AG1379" s="74"/>
      <c r="AH1379" s="76" t="s">
        <v>8363</v>
      </c>
      <c r="AI1379" s="74"/>
      <c r="AJ1379" s="140">
        <v>0</v>
      </c>
      <c r="AK1379" s="140"/>
      <c r="AL1379" s="74"/>
      <c r="AM1379" s="74"/>
    </row>
    <row r="1380" spans="1:39" ht="14.1" customHeight="1">
      <c r="A1380" s="74"/>
      <c r="B1380" s="76" t="s">
        <v>2166</v>
      </c>
      <c r="C1380" s="74"/>
      <c r="D1380" s="76" t="s">
        <v>8364</v>
      </c>
      <c r="E1380" s="74"/>
      <c r="F1380" s="76" t="s">
        <v>9315</v>
      </c>
      <c r="G1380" s="74"/>
      <c r="H1380" s="103">
        <v>1</v>
      </c>
      <c r="I1380" s="74"/>
      <c r="J1380" s="103">
        <v>12</v>
      </c>
      <c r="K1380" s="74"/>
      <c r="L1380" s="76" t="s">
        <v>8697</v>
      </c>
      <c r="M1380" s="74"/>
      <c r="N1380" s="76"/>
      <c r="O1380" s="74"/>
      <c r="P1380" s="103">
        <v>167702.5</v>
      </c>
      <c r="Q1380" s="74"/>
      <c r="R1380" s="76" t="s">
        <v>9313</v>
      </c>
      <c r="S1380" s="74"/>
      <c r="T1380" s="77">
        <v>46191</v>
      </c>
      <c r="U1380" s="74"/>
      <c r="V1380" s="76" t="s">
        <v>8107</v>
      </c>
      <c r="W1380" s="74"/>
      <c r="X1380" s="103">
        <v>1006215</v>
      </c>
      <c r="Y1380" s="74"/>
      <c r="Z1380" s="103">
        <v>1006215</v>
      </c>
      <c r="AA1380" s="74"/>
      <c r="AB1380" s="76" t="s">
        <v>8361</v>
      </c>
      <c r="AC1380" s="74"/>
      <c r="AD1380" s="76" t="s">
        <v>8362</v>
      </c>
      <c r="AE1380" s="74"/>
      <c r="AF1380" s="76" t="s">
        <v>6128</v>
      </c>
      <c r="AG1380" s="74"/>
      <c r="AH1380" s="76" t="s">
        <v>8363</v>
      </c>
      <c r="AI1380" s="74"/>
      <c r="AJ1380" s="140">
        <v>0</v>
      </c>
      <c r="AK1380" s="140"/>
      <c r="AL1380" s="74"/>
      <c r="AM1380" s="74"/>
    </row>
    <row r="1381" spans="1:39" ht="14.1" customHeight="1">
      <c r="A1381" s="74"/>
      <c r="B1381" s="76" t="s">
        <v>2172</v>
      </c>
      <c r="C1381" s="74"/>
      <c r="D1381" s="76" t="s">
        <v>8364</v>
      </c>
      <c r="E1381" s="74"/>
      <c r="F1381" s="76" t="s">
        <v>9316</v>
      </c>
      <c r="G1381" s="74"/>
      <c r="H1381" s="103">
        <v>1</v>
      </c>
      <c r="I1381" s="74"/>
      <c r="J1381" s="103">
        <v>12</v>
      </c>
      <c r="K1381" s="74"/>
      <c r="L1381" s="76" t="s">
        <v>8697</v>
      </c>
      <c r="M1381" s="74"/>
      <c r="N1381" s="76"/>
      <c r="O1381" s="74"/>
      <c r="P1381" s="103">
        <v>167702.5</v>
      </c>
      <c r="Q1381" s="74"/>
      <c r="R1381" s="76" t="s">
        <v>9313</v>
      </c>
      <c r="S1381" s="74"/>
      <c r="T1381" s="77">
        <v>46191</v>
      </c>
      <c r="U1381" s="74"/>
      <c r="V1381" s="76" t="s">
        <v>8107</v>
      </c>
      <c r="W1381" s="74"/>
      <c r="X1381" s="103">
        <v>1006215</v>
      </c>
      <c r="Y1381" s="74"/>
      <c r="Z1381" s="103">
        <v>1006215</v>
      </c>
      <c r="AA1381" s="74"/>
      <c r="AB1381" s="76" t="s">
        <v>8361</v>
      </c>
      <c r="AC1381" s="74"/>
      <c r="AD1381" s="76" t="s">
        <v>8362</v>
      </c>
      <c r="AE1381" s="74"/>
      <c r="AF1381" s="76" t="s">
        <v>6128</v>
      </c>
      <c r="AG1381" s="74"/>
      <c r="AH1381" s="76" t="s">
        <v>8363</v>
      </c>
      <c r="AI1381" s="74"/>
      <c r="AJ1381" s="140">
        <v>0</v>
      </c>
      <c r="AK1381" s="140"/>
      <c r="AL1381" s="74"/>
      <c r="AM1381" s="74"/>
    </row>
    <row r="1382" spans="1:39" ht="14.1" customHeight="1">
      <c r="A1382" s="74"/>
      <c r="B1382" s="76" t="s">
        <v>2184</v>
      </c>
      <c r="C1382" s="74"/>
      <c r="D1382" s="76" t="s">
        <v>8364</v>
      </c>
      <c r="E1382" s="74"/>
      <c r="F1382" s="76" t="s">
        <v>8991</v>
      </c>
      <c r="G1382" s="74"/>
      <c r="H1382" s="103">
        <v>1</v>
      </c>
      <c r="I1382" s="74"/>
      <c r="J1382" s="103">
        <v>12</v>
      </c>
      <c r="K1382" s="74"/>
      <c r="L1382" s="76" t="s">
        <v>8697</v>
      </c>
      <c r="M1382" s="74"/>
      <c r="N1382" s="76"/>
      <c r="O1382" s="74"/>
      <c r="P1382" s="103">
        <v>167702.5</v>
      </c>
      <c r="Q1382" s="74"/>
      <c r="R1382" s="76" t="s">
        <v>9313</v>
      </c>
      <c r="S1382" s="74"/>
      <c r="T1382" s="77">
        <v>46191</v>
      </c>
      <c r="U1382" s="74"/>
      <c r="V1382" s="76" t="s">
        <v>8107</v>
      </c>
      <c r="W1382" s="74"/>
      <c r="X1382" s="103">
        <v>1006215</v>
      </c>
      <c r="Y1382" s="74"/>
      <c r="Z1382" s="103">
        <v>1006215</v>
      </c>
      <c r="AA1382" s="74"/>
      <c r="AB1382" s="76" t="s">
        <v>8361</v>
      </c>
      <c r="AC1382" s="74"/>
      <c r="AD1382" s="76" t="s">
        <v>8362</v>
      </c>
      <c r="AE1382" s="74"/>
      <c r="AF1382" s="76" t="s">
        <v>6128</v>
      </c>
      <c r="AG1382" s="74"/>
      <c r="AH1382" s="76" t="s">
        <v>8363</v>
      </c>
      <c r="AI1382" s="74"/>
      <c r="AJ1382" s="140">
        <v>0</v>
      </c>
      <c r="AK1382" s="140"/>
      <c r="AL1382" s="74"/>
      <c r="AM1382" s="74"/>
    </row>
    <row r="1383" spans="1:39" ht="14.1" customHeight="1">
      <c r="A1383" s="74"/>
      <c r="B1383" s="76" t="s">
        <v>2185</v>
      </c>
      <c r="C1383" s="74"/>
      <c r="D1383" s="76" t="s">
        <v>8364</v>
      </c>
      <c r="E1383" s="74"/>
      <c r="F1383" s="76" t="s">
        <v>9317</v>
      </c>
      <c r="G1383" s="74"/>
      <c r="H1383" s="103">
        <v>1</v>
      </c>
      <c r="I1383" s="74"/>
      <c r="J1383" s="103">
        <v>12</v>
      </c>
      <c r="K1383" s="74"/>
      <c r="L1383" s="76" t="s">
        <v>8697</v>
      </c>
      <c r="M1383" s="74"/>
      <c r="N1383" s="76"/>
      <c r="O1383" s="74"/>
      <c r="P1383" s="103">
        <v>167702.5</v>
      </c>
      <c r="Q1383" s="74"/>
      <c r="R1383" s="76" t="s">
        <v>9313</v>
      </c>
      <c r="S1383" s="74"/>
      <c r="T1383" s="77">
        <v>46191</v>
      </c>
      <c r="U1383" s="74"/>
      <c r="V1383" s="76" t="s">
        <v>8107</v>
      </c>
      <c r="W1383" s="74"/>
      <c r="X1383" s="103">
        <v>1006215</v>
      </c>
      <c r="Y1383" s="74"/>
      <c r="Z1383" s="103">
        <v>1006215</v>
      </c>
      <c r="AA1383" s="74"/>
      <c r="AB1383" s="76" t="s">
        <v>8361</v>
      </c>
      <c r="AC1383" s="74"/>
      <c r="AD1383" s="76" t="s">
        <v>8362</v>
      </c>
      <c r="AE1383" s="74"/>
      <c r="AF1383" s="76" t="s">
        <v>6128</v>
      </c>
      <c r="AG1383" s="74"/>
      <c r="AH1383" s="76" t="s">
        <v>8363</v>
      </c>
      <c r="AI1383" s="74"/>
      <c r="AJ1383" s="140">
        <v>0</v>
      </c>
      <c r="AK1383" s="140"/>
      <c r="AL1383" s="74"/>
      <c r="AM1383" s="74"/>
    </row>
    <row r="1384" spans="1:39" ht="14.1" customHeight="1">
      <c r="A1384" s="74"/>
      <c r="B1384" s="76" t="s">
        <v>246</v>
      </c>
      <c r="C1384" s="74"/>
      <c r="D1384" s="76" t="s">
        <v>8369</v>
      </c>
      <c r="E1384" s="74"/>
      <c r="F1384" s="76" t="s">
        <v>8528</v>
      </c>
      <c r="G1384" s="74"/>
      <c r="H1384" s="103">
        <v>6</v>
      </c>
      <c r="I1384" s="74"/>
      <c r="J1384" s="103">
        <v>144</v>
      </c>
      <c r="K1384" s="74"/>
      <c r="L1384" s="76" t="s">
        <v>22</v>
      </c>
      <c r="M1384" s="74"/>
      <c r="N1384" s="76"/>
      <c r="O1384" s="74"/>
      <c r="P1384" s="103">
        <v>9710280</v>
      </c>
      <c r="Q1384" s="74"/>
      <c r="R1384" s="76" t="s">
        <v>9318</v>
      </c>
      <c r="S1384" s="74"/>
      <c r="T1384" s="77">
        <v>46193</v>
      </c>
      <c r="U1384" s="74"/>
      <c r="V1384" s="76" t="s">
        <v>8045</v>
      </c>
      <c r="W1384" s="74"/>
      <c r="X1384" s="103">
        <v>13756230</v>
      </c>
      <c r="Y1384" s="74"/>
      <c r="Z1384" s="103">
        <v>13756230</v>
      </c>
      <c r="AA1384" s="74"/>
      <c r="AB1384" s="76" t="s">
        <v>8361</v>
      </c>
      <c r="AC1384" s="74"/>
      <c r="AD1384" s="76" t="s">
        <v>8362</v>
      </c>
      <c r="AE1384" s="74"/>
      <c r="AF1384" s="76" t="s">
        <v>6124</v>
      </c>
      <c r="AG1384" s="74"/>
      <c r="AH1384" s="76" t="s">
        <v>8363</v>
      </c>
      <c r="AI1384" s="74"/>
      <c r="AJ1384" s="140">
        <v>0</v>
      </c>
      <c r="AK1384" s="140"/>
      <c r="AL1384" s="74"/>
      <c r="AM1384" s="74"/>
    </row>
    <row r="1385" spans="1:39" ht="14.1" customHeight="1">
      <c r="A1385" s="74"/>
      <c r="B1385" s="76" t="s">
        <v>1428</v>
      </c>
      <c r="C1385" s="74"/>
      <c r="D1385" s="76" t="s">
        <v>8364</v>
      </c>
      <c r="E1385" s="74"/>
      <c r="F1385" s="76" t="s">
        <v>8880</v>
      </c>
      <c r="G1385" s="74"/>
      <c r="H1385" s="103">
        <v>1</v>
      </c>
      <c r="I1385" s="74"/>
      <c r="J1385" s="103">
        <v>4</v>
      </c>
      <c r="K1385" s="74"/>
      <c r="L1385" s="76" t="s">
        <v>22</v>
      </c>
      <c r="M1385" s="74"/>
      <c r="N1385" s="76"/>
      <c r="O1385" s="74"/>
      <c r="P1385" s="103">
        <v>858030</v>
      </c>
      <c r="Q1385" s="74"/>
      <c r="R1385" s="76" t="s">
        <v>9319</v>
      </c>
      <c r="S1385" s="74"/>
      <c r="T1385" s="77">
        <v>46191</v>
      </c>
      <c r="U1385" s="74"/>
      <c r="V1385" s="76" t="s">
        <v>8882</v>
      </c>
      <c r="W1385" s="74"/>
      <c r="X1385" s="103">
        <v>858030</v>
      </c>
      <c r="Y1385" s="74"/>
      <c r="Z1385" s="103">
        <v>858030</v>
      </c>
      <c r="AA1385" s="74"/>
      <c r="AB1385" s="76" t="s">
        <v>8361</v>
      </c>
      <c r="AC1385" s="74"/>
      <c r="AD1385" s="76" t="s">
        <v>8362</v>
      </c>
      <c r="AE1385" s="74"/>
      <c r="AF1385" s="76" t="s">
        <v>6143</v>
      </c>
      <c r="AG1385" s="74"/>
      <c r="AH1385" s="76" t="s">
        <v>8363</v>
      </c>
      <c r="AI1385" s="74"/>
      <c r="AJ1385" s="140">
        <v>0</v>
      </c>
      <c r="AK1385" s="140"/>
      <c r="AL1385" s="74"/>
      <c r="AM1385" s="74"/>
    </row>
    <row r="1386" spans="1:39" ht="14.1" customHeight="1">
      <c r="A1386" s="74"/>
      <c r="B1386" s="76" t="s">
        <v>186</v>
      </c>
      <c r="C1386" s="74"/>
      <c r="D1386" s="76" t="s">
        <v>8369</v>
      </c>
      <c r="E1386" s="74"/>
      <c r="F1386" s="76" t="s">
        <v>8431</v>
      </c>
      <c r="G1386" s="74"/>
      <c r="H1386" s="103">
        <v>12</v>
      </c>
      <c r="I1386" s="74"/>
      <c r="J1386" s="103">
        <v>12</v>
      </c>
      <c r="K1386" s="74"/>
      <c r="L1386" s="76" t="s">
        <v>8359</v>
      </c>
      <c r="M1386" s="74"/>
      <c r="N1386" s="76"/>
      <c r="O1386" s="74"/>
      <c r="P1386" s="103">
        <v>809190</v>
      </c>
      <c r="Q1386" s="74"/>
      <c r="R1386" s="76" t="s">
        <v>9318</v>
      </c>
      <c r="S1386" s="74"/>
      <c r="T1386" s="77">
        <v>46193</v>
      </c>
      <c r="U1386" s="74"/>
      <c r="V1386" s="76" t="s">
        <v>8045</v>
      </c>
      <c r="W1386" s="74"/>
      <c r="X1386" s="103">
        <v>13756230</v>
      </c>
      <c r="Y1386" s="74"/>
      <c r="Z1386" s="103">
        <v>13756230</v>
      </c>
      <c r="AA1386" s="74"/>
      <c r="AB1386" s="76" t="s">
        <v>8361</v>
      </c>
      <c r="AC1386" s="74"/>
      <c r="AD1386" s="76" t="s">
        <v>8362</v>
      </c>
      <c r="AE1386" s="74"/>
      <c r="AF1386" s="76" t="s">
        <v>6124</v>
      </c>
      <c r="AG1386" s="74"/>
      <c r="AH1386" s="76" t="s">
        <v>8363</v>
      </c>
      <c r="AI1386" s="74"/>
      <c r="AJ1386" s="140">
        <v>0</v>
      </c>
      <c r="AK1386" s="140"/>
      <c r="AL1386" s="74"/>
      <c r="AM1386" s="74"/>
    </row>
    <row r="1387" spans="1:39" ht="14.1" customHeight="1">
      <c r="A1387" s="74"/>
      <c r="B1387" s="76" t="s">
        <v>190</v>
      </c>
      <c r="C1387" s="74"/>
      <c r="D1387" s="76" t="s">
        <v>8369</v>
      </c>
      <c r="E1387" s="74"/>
      <c r="F1387" s="76" t="s">
        <v>9320</v>
      </c>
      <c r="G1387" s="74"/>
      <c r="H1387" s="103">
        <v>12</v>
      </c>
      <c r="I1387" s="74"/>
      <c r="J1387" s="103">
        <v>12</v>
      </c>
      <c r="K1387" s="74"/>
      <c r="L1387" s="76" t="s">
        <v>8359</v>
      </c>
      <c r="M1387" s="74"/>
      <c r="N1387" s="76"/>
      <c r="O1387" s="74"/>
      <c r="P1387" s="103">
        <v>809190</v>
      </c>
      <c r="Q1387" s="74"/>
      <c r="R1387" s="76" t="s">
        <v>9318</v>
      </c>
      <c r="S1387" s="74"/>
      <c r="T1387" s="77">
        <v>46193</v>
      </c>
      <c r="U1387" s="74"/>
      <c r="V1387" s="76" t="s">
        <v>8045</v>
      </c>
      <c r="W1387" s="74"/>
      <c r="X1387" s="103">
        <v>13756230</v>
      </c>
      <c r="Y1387" s="74"/>
      <c r="Z1387" s="103">
        <v>13756230</v>
      </c>
      <c r="AA1387" s="74"/>
      <c r="AB1387" s="76" t="s">
        <v>8361</v>
      </c>
      <c r="AC1387" s="74"/>
      <c r="AD1387" s="76" t="s">
        <v>8362</v>
      </c>
      <c r="AE1387" s="74"/>
      <c r="AF1387" s="76" t="s">
        <v>6124</v>
      </c>
      <c r="AG1387" s="74"/>
      <c r="AH1387" s="76" t="s">
        <v>8363</v>
      </c>
      <c r="AI1387" s="74"/>
      <c r="AJ1387" s="140">
        <v>0</v>
      </c>
      <c r="AK1387" s="140"/>
      <c r="AL1387" s="74"/>
      <c r="AM1387" s="74"/>
    </row>
    <row r="1388" spans="1:39" ht="14.1" customHeight="1">
      <c r="A1388" s="74"/>
      <c r="B1388" s="76" t="s">
        <v>194</v>
      </c>
      <c r="C1388" s="74"/>
      <c r="D1388" s="76" t="s">
        <v>8369</v>
      </c>
      <c r="E1388" s="74"/>
      <c r="F1388" s="76" t="s">
        <v>9321</v>
      </c>
      <c r="G1388" s="74"/>
      <c r="H1388" s="103">
        <v>12</v>
      </c>
      <c r="I1388" s="74"/>
      <c r="J1388" s="103">
        <v>12</v>
      </c>
      <c r="K1388" s="74"/>
      <c r="L1388" s="76" t="s">
        <v>8359</v>
      </c>
      <c r="M1388" s="74"/>
      <c r="N1388" s="76"/>
      <c r="O1388" s="74"/>
      <c r="P1388" s="103">
        <v>809190</v>
      </c>
      <c r="Q1388" s="74"/>
      <c r="R1388" s="76" t="s">
        <v>9318</v>
      </c>
      <c r="S1388" s="74"/>
      <c r="T1388" s="77">
        <v>46193</v>
      </c>
      <c r="U1388" s="74"/>
      <c r="V1388" s="76" t="s">
        <v>8045</v>
      </c>
      <c r="W1388" s="74"/>
      <c r="X1388" s="103">
        <v>13756230</v>
      </c>
      <c r="Y1388" s="74"/>
      <c r="Z1388" s="103">
        <v>13756230</v>
      </c>
      <c r="AA1388" s="74"/>
      <c r="AB1388" s="76" t="s">
        <v>8361</v>
      </c>
      <c r="AC1388" s="74"/>
      <c r="AD1388" s="76" t="s">
        <v>8362</v>
      </c>
      <c r="AE1388" s="74"/>
      <c r="AF1388" s="76" t="s">
        <v>6124</v>
      </c>
      <c r="AG1388" s="74"/>
      <c r="AH1388" s="76" t="s">
        <v>8363</v>
      </c>
      <c r="AI1388" s="74"/>
      <c r="AJ1388" s="140">
        <v>0</v>
      </c>
      <c r="AK1388" s="140"/>
      <c r="AL1388" s="74"/>
      <c r="AM1388" s="74"/>
    </row>
    <row r="1389" spans="1:39" ht="14.1" customHeight="1">
      <c r="A1389" s="74"/>
      <c r="B1389" s="76" t="s">
        <v>226</v>
      </c>
      <c r="C1389" s="74"/>
      <c r="D1389" s="76" t="s">
        <v>8369</v>
      </c>
      <c r="E1389" s="74"/>
      <c r="F1389" s="76" t="s">
        <v>8428</v>
      </c>
      <c r="G1389" s="74"/>
      <c r="H1389" s="103">
        <v>12</v>
      </c>
      <c r="I1389" s="74"/>
      <c r="J1389" s="103">
        <v>12</v>
      </c>
      <c r="K1389" s="74"/>
      <c r="L1389" s="76" t="s">
        <v>8359</v>
      </c>
      <c r="M1389" s="74"/>
      <c r="N1389" s="76"/>
      <c r="O1389" s="74"/>
      <c r="P1389" s="103">
        <v>809190</v>
      </c>
      <c r="Q1389" s="74"/>
      <c r="R1389" s="76" t="s">
        <v>9318</v>
      </c>
      <c r="S1389" s="74"/>
      <c r="T1389" s="77">
        <v>46193</v>
      </c>
      <c r="U1389" s="74"/>
      <c r="V1389" s="76" t="s">
        <v>8045</v>
      </c>
      <c r="W1389" s="74"/>
      <c r="X1389" s="103">
        <v>13756230</v>
      </c>
      <c r="Y1389" s="74"/>
      <c r="Z1389" s="103">
        <v>13756230</v>
      </c>
      <c r="AA1389" s="74"/>
      <c r="AB1389" s="76" t="s">
        <v>8361</v>
      </c>
      <c r="AC1389" s="74"/>
      <c r="AD1389" s="76" t="s">
        <v>8362</v>
      </c>
      <c r="AE1389" s="74"/>
      <c r="AF1389" s="76" t="s">
        <v>6124</v>
      </c>
      <c r="AG1389" s="74"/>
      <c r="AH1389" s="76" t="s">
        <v>8363</v>
      </c>
      <c r="AI1389" s="74"/>
      <c r="AJ1389" s="140">
        <v>0</v>
      </c>
      <c r="AK1389" s="140"/>
      <c r="AL1389" s="74"/>
      <c r="AM1389" s="74"/>
    </row>
    <row r="1390" spans="1:39" ht="14.1" customHeight="1">
      <c r="A1390" s="74"/>
      <c r="B1390" s="76" t="s">
        <v>236</v>
      </c>
      <c r="C1390" s="74"/>
      <c r="D1390" s="76" t="s">
        <v>8369</v>
      </c>
      <c r="E1390" s="74"/>
      <c r="F1390" s="76" t="s">
        <v>9322</v>
      </c>
      <c r="G1390" s="74"/>
      <c r="H1390" s="103">
        <v>12</v>
      </c>
      <c r="I1390" s="74"/>
      <c r="J1390" s="103">
        <v>12</v>
      </c>
      <c r="K1390" s="74"/>
      <c r="L1390" s="76" t="s">
        <v>8359</v>
      </c>
      <c r="M1390" s="74"/>
      <c r="N1390" s="76"/>
      <c r="O1390" s="74"/>
      <c r="P1390" s="103">
        <v>809190</v>
      </c>
      <c r="Q1390" s="74"/>
      <c r="R1390" s="76" t="s">
        <v>9318</v>
      </c>
      <c r="S1390" s="74"/>
      <c r="T1390" s="77">
        <v>46193</v>
      </c>
      <c r="U1390" s="74"/>
      <c r="V1390" s="76" t="s">
        <v>8045</v>
      </c>
      <c r="W1390" s="74"/>
      <c r="X1390" s="103">
        <v>13756230</v>
      </c>
      <c r="Y1390" s="74"/>
      <c r="Z1390" s="103">
        <v>13756230</v>
      </c>
      <c r="AA1390" s="74"/>
      <c r="AB1390" s="76" t="s">
        <v>8361</v>
      </c>
      <c r="AC1390" s="74"/>
      <c r="AD1390" s="76" t="s">
        <v>8362</v>
      </c>
      <c r="AE1390" s="74"/>
      <c r="AF1390" s="76" t="s">
        <v>6124</v>
      </c>
      <c r="AG1390" s="74"/>
      <c r="AH1390" s="76" t="s">
        <v>8363</v>
      </c>
      <c r="AI1390" s="74"/>
      <c r="AJ1390" s="140">
        <v>0</v>
      </c>
      <c r="AK1390" s="140"/>
      <c r="AL1390" s="74"/>
      <c r="AM1390" s="74"/>
    </row>
    <row r="1391" spans="1:39" ht="0.95" customHeight="1">
      <c r="A1391" s="74"/>
      <c r="B1391" s="141"/>
      <c r="C1391" s="141"/>
      <c r="D1391" s="141"/>
      <c r="E1391" s="141"/>
      <c r="F1391" s="141"/>
      <c r="G1391" s="141"/>
      <c r="H1391" s="141"/>
      <c r="I1391" s="141"/>
      <c r="J1391" s="141"/>
      <c r="K1391" s="141"/>
      <c r="L1391" s="141"/>
      <c r="M1391" s="141"/>
      <c r="N1391" s="141"/>
      <c r="O1391" s="141"/>
      <c r="P1391" s="141"/>
      <c r="Q1391" s="141"/>
      <c r="R1391" s="141"/>
      <c r="S1391" s="141"/>
      <c r="T1391" s="141"/>
      <c r="U1391" s="141"/>
      <c r="V1391" s="141"/>
      <c r="W1391" s="141"/>
      <c r="X1391" s="141"/>
      <c r="Y1391" s="141"/>
      <c r="Z1391" s="141"/>
      <c r="AA1391" s="141"/>
      <c r="AB1391" s="141"/>
      <c r="AC1391" s="141"/>
      <c r="AD1391" s="141"/>
      <c r="AE1391" s="141"/>
      <c r="AF1391" s="141"/>
      <c r="AG1391" s="141"/>
      <c r="AH1391" s="141"/>
      <c r="AI1391" s="141"/>
      <c r="AJ1391" s="141"/>
      <c r="AK1391" s="141"/>
      <c r="AL1391" s="141"/>
      <c r="AM1391" s="74"/>
    </row>
    <row r="1392" spans="1:39" ht="12.95" customHeight="1">
      <c r="A1392" s="74"/>
      <c r="B1392" s="142" t="s">
        <v>8411</v>
      </c>
      <c r="C1392" s="142"/>
      <c r="D1392" s="142"/>
      <c r="E1392" s="142"/>
      <c r="F1392" s="142"/>
      <c r="G1392" s="142"/>
      <c r="H1392" s="142"/>
      <c r="I1392" s="142"/>
      <c r="J1392" s="142"/>
      <c r="K1392" s="142"/>
      <c r="L1392" s="142"/>
      <c r="M1392" s="142"/>
      <c r="N1392" s="142"/>
      <c r="O1392" s="142"/>
      <c r="P1392" s="142"/>
      <c r="Q1392" s="142"/>
      <c r="R1392" s="142"/>
      <c r="S1392" s="142"/>
      <c r="T1392" s="142"/>
      <c r="U1392" s="142"/>
      <c r="V1392" s="142"/>
      <c r="W1392" s="142"/>
      <c r="X1392" s="142"/>
      <c r="Y1392" s="142"/>
      <c r="Z1392" s="142"/>
      <c r="AA1392" s="142"/>
      <c r="AB1392" s="142"/>
      <c r="AC1392" s="142"/>
      <c r="AD1392" s="142"/>
      <c r="AE1392" s="142"/>
      <c r="AF1392" s="142"/>
      <c r="AG1392" s="142"/>
      <c r="AH1392" s="142"/>
      <c r="AI1392" s="142"/>
      <c r="AJ1392" s="142"/>
      <c r="AK1392" s="142"/>
      <c r="AL1392" s="142"/>
      <c r="AM1392" s="74"/>
    </row>
    <row r="1393" spans="1:39" ht="12.95" customHeight="1">
      <c r="A1393" s="74"/>
      <c r="B1393" s="142"/>
      <c r="C1393" s="142"/>
      <c r="D1393" s="142"/>
      <c r="E1393" s="142"/>
      <c r="F1393" s="142"/>
      <c r="G1393" s="142"/>
      <c r="H1393" s="142"/>
      <c r="I1393" s="142"/>
      <c r="J1393" s="142"/>
      <c r="K1393" s="142"/>
      <c r="L1393" s="142"/>
      <c r="M1393" s="142"/>
      <c r="N1393" s="142"/>
      <c r="O1393" s="142"/>
      <c r="P1393" s="142"/>
      <c r="Q1393" s="142"/>
      <c r="R1393" s="142"/>
      <c r="S1393" s="142"/>
      <c r="T1393" s="142"/>
      <c r="U1393" s="142"/>
      <c r="V1393" s="142"/>
      <c r="W1393" s="142"/>
      <c r="X1393" s="142"/>
      <c r="Y1393" s="142"/>
      <c r="Z1393" s="142"/>
      <c r="AA1393" s="142"/>
      <c r="AB1393" s="142"/>
      <c r="AC1393" s="142"/>
      <c r="AD1393" s="142"/>
      <c r="AE1393" s="142"/>
      <c r="AF1393" s="142"/>
      <c r="AG1393" s="142"/>
      <c r="AH1393" s="142"/>
      <c r="AI1393" s="142"/>
      <c r="AJ1393" s="142"/>
      <c r="AK1393" s="142"/>
      <c r="AL1393" s="142"/>
      <c r="AM1393" s="74"/>
    </row>
    <row r="1394" spans="1:39" ht="12.95" customHeight="1">
      <c r="A1394" s="74"/>
      <c r="B1394" s="143" t="s">
        <v>8412</v>
      </c>
      <c r="C1394" s="143"/>
      <c r="D1394" s="143"/>
      <c r="E1394" s="143"/>
      <c r="F1394" s="143"/>
      <c r="G1394" s="143"/>
      <c r="H1394" s="143"/>
      <c r="I1394" s="143"/>
      <c r="J1394" s="143"/>
      <c r="K1394" s="143"/>
      <c r="L1394" s="143"/>
      <c r="M1394" s="143"/>
      <c r="N1394" s="143"/>
      <c r="O1394" s="143"/>
      <c r="P1394" s="143"/>
      <c r="Q1394" s="143"/>
      <c r="R1394" s="143"/>
      <c r="S1394" s="143"/>
      <c r="T1394" s="143"/>
      <c r="U1394" s="143"/>
      <c r="V1394" s="143"/>
      <c r="W1394" s="143"/>
      <c r="X1394" s="143"/>
      <c r="Y1394" s="143"/>
      <c r="Z1394" s="143"/>
      <c r="AA1394" s="143"/>
      <c r="AB1394" s="143"/>
      <c r="AC1394" s="143"/>
      <c r="AD1394" s="143"/>
      <c r="AE1394" s="143"/>
      <c r="AF1394" s="143"/>
      <c r="AG1394" s="143"/>
      <c r="AH1394" s="143"/>
      <c r="AI1394" s="143"/>
      <c r="AJ1394" s="143"/>
      <c r="AK1394" s="143"/>
      <c r="AL1394" s="143"/>
      <c r="AM1394" s="74"/>
    </row>
    <row r="1395" spans="1:39" ht="12.95" customHeight="1">
      <c r="A1395" s="74"/>
      <c r="B1395" s="144" t="s">
        <v>9323</v>
      </c>
      <c r="C1395" s="144"/>
      <c r="D1395" s="144"/>
      <c r="E1395" s="144"/>
      <c r="F1395" s="144"/>
      <c r="G1395" s="144"/>
      <c r="H1395" s="144"/>
      <c r="I1395" s="144"/>
      <c r="J1395" s="144"/>
      <c r="K1395" s="144"/>
      <c r="L1395" s="144"/>
      <c r="M1395" s="144"/>
      <c r="N1395" s="144"/>
      <c r="O1395" s="144"/>
      <c r="P1395" s="144"/>
      <c r="Q1395" s="144"/>
      <c r="R1395" s="144"/>
      <c r="S1395" s="144"/>
      <c r="T1395" s="144"/>
      <c r="U1395" s="144"/>
      <c r="V1395" s="144"/>
      <c r="W1395" s="144"/>
      <c r="X1395" s="144"/>
      <c r="Y1395" s="144"/>
      <c r="Z1395" s="144"/>
      <c r="AA1395" s="144"/>
      <c r="AB1395" s="144"/>
      <c r="AC1395" s="144"/>
      <c r="AD1395" s="144"/>
      <c r="AE1395" s="144"/>
      <c r="AF1395" s="144"/>
      <c r="AG1395" s="144"/>
      <c r="AH1395" s="144"/>
      <c r="AI1395" s="144"/>
      <c r="AJ1395" s="144"/>
      <c r="AK1395" s="143" t="s">
        <v>8414</v>
      </c>
      <c r="AL1395" s="143"/>
      <c r="AM1395" s="74"/>
    </row>
    <row r="1396" spans="1:39" ht="17.100000000000001" customHeight="1">
      <c r="A1396" s="74"/>
      <c r="B1396" s="135" t="s">
        <v>8339</v>
      </c>
      <c r="C1396" s="135"/>
      <c r="D1396" s="135"/>
      <c r="E1396" s="135"/>
      <c r="F1396" s="135"/>
      <c r="G1396" s="135"/>
      <c r="H1396" s="135"/>
      <c r="I1396" s="135"/>
      <c r="J1396" s="135"/>
      <c r="K1396" s="135"/>
      <c r="L1396" s="135"/>
      <c r="M1396" s="135"/>
      <c r="N1396" s="135"/>
      <c r="O1396" s="135"/>
      <c r="P1396" s="135"/>
      <c r="Q1396" s="135"/>
      <c r="R1396" s="135"/>
      <c r="S1396" s="135"/>
      <c r="T1396" s="135"/>
      <c r="U1396" s="135"/>
      <c r="V1396" s="135"/>
      <c r="W1396" s="135"/>
      <c r="X1396" s="135"/>
      <c r="Y1396" s="135"/>
      <c r="Z1396" s="135"/>
      <c r="AA1396" s="135"/>
      <c r="AB1396" s="135"/>
      <c r="AC1396" s="135"/>
      <c r="AD1396" s="135"/>
      <c r="AE1396" s="135"/>
      <c r="AF1396" s="135"/>
      <c r="AG1396" s="135"/>
      <c r="AH1396" s="135"/>
      <c r="AI1396" s="135"/>
      <c r="AJ1396" s="135"/>
      <c r="AK1396" s="135"/>
      <c r="AL1396" s="135"/>
      <c r="AM1396" s="74"/>
    </row>
    <row r="1397" spans="1:39" ht="23.1" customHeight="1">
      <c r="A1397" s="74"/>
      <c r="B1397" s="136" t="s">
        <v>8340</v>
      </c>
      <c r="C1397" s="136"/>
      <c r="D1397" s="136"/>
      <c r="E1397" s="136"/>
      <c r="F1397" s="136"/>
      <c r="G1397" s="136"/>
      <c r="H1397" s="136"/>
      <c r="I1397" s="136"/>
      <c r="J1397" s="136"/>
      <c r="K1397" s="136"/>
      <c r="L1397" s="136"/>
      <c r="M1397" s="136"/>
      <c r="N1397" s="136"/>
      <c r="O1397" s="136"/>
      <c r="P1397" s="136"/>
      <c r="Q1397" s="136"/>
      <c r="R1397" s="136"/>
      <c r="S1397" s="136"/>
      <c r="T1397" s="136"/>
      <c r="U1397" s="136"/>
      <c r="V1397" s="136"/>
      <c r="W1397" s="136"/>
      <c r="X1397" s="136"/>
      <c r="Y1397" s="136"/>
      <c r="Z1397" s="136"/>
      <c r="AA1397" s="136"/>
      <c r="AB1397" s="136"/>
      <c r="AC1397" s="136"/>
      <c r="AD1397" s="136"/>
      <c r="AE1397" s="136"/>
      <c r="AF1397" s="136"/>
      <c r="AG1397" s="136"/>
      <c r="AH1397" s="136"/>
      <c r="AI1397" s="136"/>
      <c r="AJ1397" s="136"/>
      <c r="AK1397" s="136"/>
      <c r="AL1397" s="136"/>
      <c r="AM1397" s="74"/>
    </row>
    <row r="1398" spans="1:39" ht="15.95" customHeight="1">
      <c r="A1398" s="74"/>
      <c r="B1398" s="137" t="s">
        <v>8341</v>
      </c>
      <c r="C1398" s="137"/>
      <c r="D1398" s="137"/>
      <c r="E1398" s="137"/>
      <c r="F1398" s="137"/>
      <c r="G1398" s="137"/>
      <c r="H1398" s="137"/>
      <c r="I1398" s="137"/>
      <c r="J1398" s="137"/>
      <c r="K1398" s="137"/>
      <c r="L1398" s="137"/>
      <c r="M1398" s="137"/>
      <c r="N1398" s="137"/>
      <c r="O1398" s="137"/>
      <c r="P1398" s="137"/>
      <c r="Q1398" s="137"/>
      <c r="R1398" s="137"/>
      <c r="S1398" s="137"/>
      <c r="T1398" s="137"/>
      <c r="U1398" s="137"/>
      <c r="V1398" s="137"/>
      <c r="W1398" s="137"/>
      <c r="X1398" s="137"/>
      <c r="Y1398" s="137"/>
      <c r="Z1398" s="137"/>
      <c r="AA1398" s="137"/>
      <c r="AB1398" s="137"/>
      <c r="AC1398" s="137"/>
      <c r="AD1398" s="137"/>
      <c r="AE1398" s="137"/>
      <c r="AF1398" s="137"/>
      <c r="AG1398" s="137"/>
      <c r="AH1398" s="137"/>
      <c r="AI1398" s="137"/>
      <c r="AJ1398" s="137"/>
      <c r="AK1398" s="137"/>
      <c r="AL1398" s="137"/>
      <c r="AM1398" s="74"/>
    </row>
    <row r="1399" spans="1:39" ht="12" customHeight="1">
      <c r="A1399" s="74"/>
      <c r="B1399" s="138" t="s">
        <v>8342</v>
      </c>
      <c r="C1399" s="138"/>
      <c r="D1399" s="138"/>
      <c r="E1399" s="138"/>
      <c r="F1399" s="138"/>
      <c r="G1399" s="138"/>
      <c r="H1399" s="138"/>
      <c r="I1399" s="138"/>
      <c r="J1399" s="138"/>
      <c r="K1399" s="138"/>
      <c r="L1399" s="138"/>
      <c r="M1399" s="138"/>
      <c r="N1399" s="138"/>
      <c r="O1399" s="138"/>
      <c r="P1399" s="138"/>
      <c r="Q1399" s="138"/>
      <c r="R1399" s="138"/>
      <c r="S1399" s="138"/>
      <c r="T1399" s="138"/>
      <c r="U1399" s="138"/>
      <c r="V1399" s="138"/>
      <c r="W1399" s="138"/>
      <c r="X1399" s="138"/>
      <c r="Y1399" s="138"/>
      <c r="Z1399" s="138"/>
      <c r="AA1399" s="138"/>
      <c r="AB1399" s="138"/>
      <c r="AC1399" s="138"/>
      <c r="AD1399" s="138"/>
      <c r="AE1399" s="138"/>
      <c r="AF1399" s="138"/>
      <c r="AG1399" s="138"/>
      <c r="AH1399" s="138"/>
      <c r="AI1399" s="138"/>
      <c r="AJ1399" s="138"/>
      <c r="AK1399" s="138"/>
      <c r="AL1399" s="138"/>
      <c r="AM1399" s="74"/>
    </row>
    <row r="1400" spans="1:39" ht="44.1" customHeight="1">
      <c r="A1400" s="74"/>
      <c r="B1400" s="75" t="s">
        <v>8343</v>
      </c>
      <c r="C1400" s="74"/>
      <c r="D1400" s="75" t="s">
        <v>8344</v>
      </c>
      <c r="E1400" s="74"/>
      <c r="F1400" s="75" t="s">
        <v>8345</v>
      </c>
      <c r="G1400" s="74"/>
      <c r="H1400" s="104" t="s">
        <v>6103</v>
      </c>
      <c r="I1400" s="74"/>
      <c r="J1400" s="104" t="s">
        <v>8346</v>
      </c>
      <c r="K1400" s="74"/>
      <c r="L1400" s="75" t="s">
        <v>8347</v>
      </c>
      <c r="M1400" s="74"/>
      <c r="N1400" s="75" t="s">
        <v>8348</v>
      </c>
      <c r="O1400" s="74"/>
      <c r="P1400" s="104" t="s">
        <v>8349</v>
      </c>
      <c r="Q1400" s="74"/>
      <c r="R1400" s="75" t="s">
        <v>8350</v>
      </c>
      <c r="S1400" s="74"/>
      <c r="T1400" s="75" t="s">
        <v>6100</v>
      </c>
      <c r="U1400" s="74"/>
      <c r="V1400" s="75" t="s">
        <v>8007</v>
      </c>
      <c r="W1400" s="74"/>
      <c r="X1400" s="104" t="s">
        <v>8351</v>
      </c>
      <c r="Y1400" s="74"/>
      <c r="Z1400" s="104" t="s">
        <v>8008</v>
      </c>
      <c r="AA1400" s="74"/>
      <c r="AB1400" s="75" t="s">
        <v>8352</v>
      </c>
      <c r="AC1400" s="74"/>
      <c r="AD1400" s="75" t="s">
        <v>8353</v>
      </c>
      <c r="AE1400" s="74"/>
      <c r="AF1400" s="75" t="s">
        <v>8354</v>
      </c>
      <c r="AG1400" s="74"/>
      <c r="AH1400" s="75" t="s">
        <v>8355</v>
      </c>
      <c r="AI1400" s="74"/>
      <c r="AJ1400" s="139" t="s">
        <v>8356</v>
      </c>
      <c r="AK1400" s="139"/>
      <c r="AL1400" s="74"/>
      <c r="AM1400" s="74"/>
    </row>
    <row r="1401" spans="1:39" ht="14.1" customHeight="1">
      <c r="A1401" s="74"/>
      <c r="B1401" s="76" t="s">
        <v>2987</v>
      </c>
      <c r="C1401" s="74"/>
      <c r="D1401" s="76" t="s">
        <v>8369</v>
      </c>
      <c r="E1401" s="74"/>
      <c r="F1401" s="76" t="s">
        <v>8633</v>
      </c>
      <c r="G1401" s="74"/>
      <c r="H1401" s="103">
        <v>2</v>
      </c>
      <c r="I1401" s="74"/>
      <c r="J1401" s="103">
        <v>2</v>
      </c>
      <c r="K1401" s="74"/>
      <c r="L1401" s="76" t="s">
        <v>8359</v>
      </c>
      <c r="M1401" s="74"/>
      <c r="N1401" s="76"/>
      <c r="O1401" s="74"/>
      <c r="P1401" s="103">
        <v>375365</v>
      </c>
      <c r="Q1401" s="74"/>
      <c r="R1401" s="76" t="s">
        <v>9324</v>
      </c>
      <c r="S1401" s="74"/>
      <c r="T1401" s="77">
        <v>46193</v>
      </c>
      <c r="U1401" s="74"/>
      <c r="V1401" s="76" t="s">
        <v>8028</v>
      </c>
      <c r="W1401" s="74"/>
      <c r="X1401" s="103">
        <v>375365</v>
      </c>
      <c r="Y1401" s="74"/>
      <c r="Z1401" s="103">
        <v>375365</v>
      </c>
      <c r="AA1401" s="74"/>
      <c r="AB1401" s="76" t="s">
        <v>8361</v>
      </c>
      <c r="AC1401" s="74"/>
      <c r="AD1401" s="76" t="s">
        <v>8362</v>
      </c>
      <c r="AE1401" s="74"/>
      <c r="AF1401" s="76" t="s">
        <v>6134</v>
      </c>
      <c r="AG1401" s="74"/>
      <c r="AH1401" s="76" t="s">
        <v>8363</v>
      </c>
      <c r="AI1401" s="74"/>
      <c r="AJ1401" s="140">
        <v>0</v>
      </c>
      <c r="AK1401" s="140"/>
      <c r="AL1401" s="74"/>
      <c r="AM1401" s="74"/>
    </row>
    <row r="1402" spans="1:39" ht="14.1" customHeight="1">
      <c r="A1402" s="74"/>
      <c r="B1402" s="76" t="s">
        <v>2673</v>
      </c>
      <c r="C1402" s="74"/>
      <c r="D1402" s="76" t="s">
        <v>8364</v>
      </c>
      <c r="E1402" s="74"/>
      <c r="F1402" s="76" t="s">
        <v>8630</v>
      </c>
      <c r="G1402" s="74"/>
      <c r="H1402" s="103">
        <v>6</v>
      </c>
      <c r="I1402" s="74"/>
      <c r="J1402" s="103">
        <v>6</v>
      </c>
      <c r="K1402" s="74"/>
      <c r="L1402" s="76" t="s">
        <v>8359</v>
      </c>
      <c r="M1402" s="74"/>
      <c r="N1402" s="76"/>
      <c r="O1402" s="74"/>
      <c r="P1402" s="103">
        <v>571095</v>
      </c>
      <c r="Q1402" s="74"/>
      <c r="R1402" s="76" t="s">
        <v>9325</v>
      </c>
      <c r="S1402" s="74"/>
      <c r="T1402" s="77">
        <v>46191</v>
      </c>
      <c r="U1402" s="74"/>
      <c r="V1402" s="76" t="s">
        <v>8126</v>
      </c>
      <c r="W1402" s="74"/>
      <c r="X1402" s="103">
        <v>891885</v>
      </c>
      <c r="Y1402" s="74"/>
      <c r="Z1402" s="103">
        <v>891885</v>
      </c>
      <c r="AA1402" s="74"/>
      <c r="AB1402" s="76" t="s">
        <v>8361</v>
      </c>
      <c r="AC1402" s="74"/>
      <c r="AD1402" s="76" t="s">
        <v>8362</v>
      </c>
      <c r="AE1402" s="74"/>
      <c r="AF1402" s="76" t="s">
        <v>6128</v>
      </c>
      <c r="AG1402" s="74"/>
      <c r="AH1402" s="76" t="s">
        <v>8363</v>
      </c>
      <c r="AI1402" s="74"/>
      <c r="AJ1402" s="140">
        <v>0</v>
      </c>
      <c r="AK1402" s="140"/>
      <c r="AL1402" s="74"/>
      <c r="AM1402" s="74"/>
    </row>
    <row r="1403" spans="1:39" ht="14.1" customHeight="1">
      <c r="A1403" s="74"/>
      <c r="B1403" s="76" t="s">
        <v>2726</v>
      </c>
      <c r="C1403" s="74"/>
      <c r="D1403" s="76" t="s">
        <v>8364</v>
      </c>
      <c r="E1403" s="74"/>
      <c r="F1403" s="76" t="s">
        <v>8749</v>
      </c>
      <c r="G1403" s="74"/>
      <c r="H1403" s="103">
        <v>6</v>
      </c>
      <c r="I1403" s="74"/>
      <c r="J1403" s="103">
        <v>6</v>
      </c>
      <c r="K1403" s="74"/>
      <c r="L1403" s="76" t="s">
        <v>8359</v>
      </c>
      <c r="M1403" s="74"/>
      <c r="N1403" s="76"/>
      <c r="O1403" s="74"/>
      <c r="P1403" s="103">
        <v>320790</v>
      </c>
      <c r="Q1403" s="74"/>
      <c r="R1403" s="76" t="s">
        <v>9325</v>
      </c>
      <c r="S1403" s="74"/>
      <c r="T1403" s="77">
        <v>46191</v>
      </c>
      <c r="U1403" s="74"/>
      <c r="V1403" s="76" t="s">
        <v>8126</v>
      </c>
      <c r="W1403" s="74"/>
      <c r="X1403" s="103">
        <v>891885</v>
      </c>
      <c r="Y1403" s="74"/>
      <c r="Z1403" s="103">
        <v>891885</v>
      </c>
      <c r="AA1403" s="74"/>
      <c r="AB1403" s="76" t="s">
        <v>8361</v>
      </c>
      <c r="AC1403" s="74"/>
      <c r="AD1403" s="76" t="s">
        <v>8362</v>
      </c>
      <c r="AE1403" s="74"/>
      <c r="AF1403" s="76" t="s">
        <v>6128</v>
      </c>
      <c r="AG1403" s="74"/>
      <c r="AH1403" s="76" t="s">
        <v>8363</v>
      </c>
      <c r="AI1403" s="74"/>
      <c r="AJ1403" s="140">
        <v>0</v>
      </c>
      <c r="AK1403" s="140"/>
      <c r="AL1403" s="74"/>
      <c r="AM1403" s="74"/>
    </row>
    <row r="1404" spans="1:39" ht="14.1" customHeight="1">
      <c r="A1404" s="74"/>
      <c r="B1404" s="76" t="s">
        <v>1942</v>
      </c>
      <c r="C1404" s="74"/>
      <c r="D1404" s="76" t="s">
        <v>8364</v>
      </c>
      <c r="E1404" s="74"/>
      <c r="F1404" s="76" t="s">
        <v>8451</v>
      </c>
      <c r="G1404" s="74"/>
      <c r="H1404" s="103">
        <v>6</v>
      </c>
      <c r="I1404" s="74"/>
      <c r="J1404" s="103">
        <v>6</v>
      </c>
      <c r="K1404" s="74"/>
      <c r="L1404" s="76" t="s">
        <v>8359</v>
      </c>
      <c r="M1404" s="74"/>
      <c r="N1404" s="76" t="s">
        <v>8366</v>
      </c>
      <c r="O1404" s="74"/>
      <c r="P1404" s="103">
        <v>553890</v>
      </c>
      <c r="Q1404" s="74"/>
      <c r="R1404" s="76" t="s">
        <v>8730</v>
      </c>
      <c r="S1404" s="74"/>
      <c r="T1404" s="77">
        <v>46190</v>
      </c>
      <c r="U1404" s="74"/>
      <c r="V1404" s="76" t="s">
        <v>8160</v>
      </c>
      <c r="W1404" s="74"/>
      <c r="X1404" s="103">
        <v>2215560</v>
      </c>
      <c r="Y1404" s="74"/>
      <c r="Z1404" s="103">
        <v>2215560</v>
      </c>
      <c r="AA1404" s="74"/>
      <c r="AB1404" s="76" t="s">
        <v>8361</v>
      </c>
      <c r="AC1404" s="74"/>
      <c r="AD1404" s="76" t="s">
        <v>8362</v>
      </c>
      <c r="AE1404" s="74"/>
      <c r="AF1404" s="76" t="s">
        <v>6239</v>
      </c>
      <c r="AG1404" s="74"/>
      <c r="AH1404" s="76" t="s">
        <v>8363</v>
      </c>
      <c r="AI1404" s="74"/>
      <c r="AJ1404" s="140">
        <v>0</v>
      </c>
      <c r="AK1404" s="140"/>
      <c r="AL1404" s="74"/>
      <c r="AM1404" s="74"/>
    </row>
    <row r="1405" spans="1:39" ht="14.1" customHeight="1">
      <c r="A1405" s="74"/>
      <c r="B1405" s="76" t="s">
        <v>1061</v>
      </c>
      <c r="C1405" s="74"/>
      <c r="D1405" s="76" t="s">
        <v>8364</v>
      </c>
      <c r="E1405" s="74"/>
      <c r="F1405" s="76" t="s">
        <v>9326</v>
      </c>
      <c r="G1405" s="74"/>
      <c r="H1405" s="103">
        <v>2</v>
      </c>
      <c r="I1405" s="74"/>
      <c r="J1405" s="103">
        <v>2</v>
      </c>
      <c r="K1405" s="74"/>
      <c r="L1405" s="76" t="s">
        <v>8359</v>
      </c>
      <c r="M1405" s="74"/>
      <c r="N1405" s="76"/>
      <c r="O1405" s="74"/>
      <c r="P1405" s="103">
        <v>343545</v>
      </c>
      <c r="Q1405" s="74"/>
      <c r="R1405" s="76" t="s">
        <v>9327</v>
      </c>
      <c r="S1405" s="74"/>
      <c r="T1405" s="77">
        <v>46193</v>
      </c>
      <c r="U1405" s="74"/>
      <c r="V1405" s="76" t="s">
        <v>8379</v>
      </c>
      <c r="W1405" s="74"/>
      <c r="X1405" s="103">
        <v>343545</v>
      </c>
      <c r="Y1405" s="74"/>
      <c r="Z1405" s="103">
        <v>343545</v>
      </c>
      <c r="AA1405" s="74"/>
      <c r="AB1405" s="76" t="s">
        <v>8361</v>
      </c>
      <c r="AC1405" s="74"/>
      <c r="AD1405" s="76" t="s">
        <v>8362</v>
      </c>
      <c r="AE1405" s="74"/>
      <c r="AF1405" s="76" t="s">
        <v>6143</v>
      </c>
      <c r="AG1405" s="74"/>
      <c r="AH1405" s="76" t="s">
        <v>8363</v>
      </c>
      <c r="AI1405" s="74"/>
      <c r="AJ1405" s="140">
        <v>0</v>
      </c>
      <c r="AK1405" s="140"/>
      <c r="AL1405" s="74"/>
      <c r="AM1405" s="74"/>
    </row>
    <row r="1406" spans="1:39" ht="14.1" customHeight="1">
      <c r="A1406" s="74"/>
      <c r="B1406" s="76" t="s">
        <v>3108</v>
      </c>
      <c r="C1406" s="74"/>
      <c r="D1406" s="76" t="s">
        <v>8369</v>
      </c>
      <c r="E1406" s="74"/>
      <c r="F1406" s="76" t="s">
        <v>8464</v>
      </c>
      <c r="G1406" s="74"/>
      <c r="H1406" s="103">
        <v>2</v>
      </c>
      <c r="I1406" s="74"/>
      <c r="J1406" s="103">
        <v>2</v>
      </c>
      <c r="K1406" s="74"/>
      <c r="L1406" s="76" t="s">
        <v>8359</v>
      </c>
      <c r="M1406" s="74"/>
      <c r="N1406" s="76" t="s">
        <v>8537</v>
      </c>
      <c r="O1406" s="74"/>
      <c r="P1406" s="103">
        <v>574610</v>
      </c>
      <c r="Q1406" s="74"/>
      <c r="R1406" s="76" t="s">
        <v>9328</v>
      </c>
      <c r="S1406" s="74"/>
      <c r="T1406" s="77">
        <v>46191</v>
      </c>
      <c r="U1406" s="74"/>
      <c r="V1406" s="76" t="s">
        <v>8048</v>
      </c>
      <c r="W1406" s="74"/>
      <c r="X1406" s="103">
        <v>1149220</v>
      </c>
      <c r="Y1406" s="74"/>
      <c r="Z1406" s="103">
        <v>1149220</v>
      </c>
      <c r="AA1406" s="74"/>
      <c r="AB1406" s="76" t="s">
        <v>8361</v>
      </c>
      <c r="AC1406" s="74"/>
      <c r="AD1406" s="76" t="s">
        <v>8362</v>
      </c>
      <c r="AE1406" s="74"/>
      <c r="AF1406" s="76" t="s">
        <v>6124</v>
      </c>
      <c r="AG1406" s="74"/>
      <c r="AH1406" s="76" t="s">
        <v>8363</v>
      </c>
      <c r="AI1406" s="74"/>
      <c r="AJ1406" s="140">
        <v>0</v>
      </c>
      <c r="AK1406" s="140"/>
      <c r="AL1406" s="74"/>
      <c r="AM1406" s="74"/>
    </row>
    <row r="1407" spans="1:39" ht="14.1" customHeight="1">
      <c r="A1407" s="74"/>
      <c r="B1407" s="76" t="s">
        <v>3114</v>
      </c>
      <c r="C1407" s="74"/>
      <c r="D1407" s="76" t="s">
        <v>8369</v>
      </c>
      <c r="E1407" s="74"/>
      <c r="F1407" s="76" t="s">
        <v>8384</v>
      </c>
      <c r="G1407" s="74"/>
      <c r="H1407" s="103">
        <v>2</v>
      </c>
      <c r="I1407" s="74"/>
      <c r="J1407" s="103">
        <v>2</v>
      </c>
      <c r="K1407" s="74"/>
      <c r="L1407" s="76" t="s">
        <v>8359</v>
      </c>
      <c r="M1407" s="74"/>
      <c r="N1407" s="76" t="s">
        <v>8537</v>
      </c>
      <c r="O1407" s="74"/>
      <c r="P1407" s="103">
        <v>574610</v>
      </c>
      <c r="Q1407" s="74"/>
      <c r="R1407" s="76" t="s">
        <v>9328</v>
      </c>
      <c r="S1407" s="74"/>
      <c r="T1407" s="77">
        <v>46191</v>
      </c>
      <c r="U1407" s="74"/>
      <c r="V1407" s="76" t="s">
        <v>8048</v>
      </c>
      <c r="W1407" s="74"/>
      <c r="X1407" s="103">
        <v>1149220</v>
      </c>
      <c r="Y1407" s="74"/>
      <c r="Z1407" s="103">
        <v>1149220</v>
      </c>
      <c r="AA1407" s="74"/>
      <c r="AB1407" s="76" t="s">
        <v>8361</v>
      </c>
      <c r="AC1407" s="74"/>
      <c r="AD1407" s="76" t="s">
        <v>8362</v>
      </c>
      <c r="AE1407" s="74"/>
      <c r="AF1407" s="76" t="s">
        <v>6124</v>
      </c>
      <c r="AG1407" s="74"/>
      <c r="AH1407" s="76" t="s">
        <v>8363</v>
      </c>
      <c r="AI1407" s="74"/>
      <c r="AJ1407" s="140">
        <v>0</v>
      </c>
      <c r="AK1407" s="140"/>
      <c r="AL1407" s="74"/>
      <c r="AM1407" s="74"/>
    </row>
    <row r="1408" spans="1:39" ht="14.1" customHeight="1">
      <c r="A1408" s="74"/>
      <c r="B1408" s="76" t="s">
        <v>3107</v>
      </c>
      <c r="C1408" s="74"/>
      <c r="D1408" s="76" t="s">
        <v>8369</v>
      </c>
      <c r="E1408" s="74"/>
      <c r="F1408" s="76" t="s">
        <v>8658</v>
      </c>
      <c r="G1408" s="74"/>
      <c r="H1408" s="103">
        <v>4</v>
      </c>
      <c r="I1408" s="74"/>
      <c r="J1408" s="103">
        <v>4</v>
      </c>
      <c r="K1408" s="74"/>
      <c r="L1408" s="76" t="s">
        <v>8359</v>
      </c>
      <c r="M1408" s="74"/>
      <c r="N1408" s="76" t="s">
        <v>8537</v>
      </c>
      <c r="O1408" s="74"/>
      <c r="P1408" s="103">
        <v>1149220</v>
      </c>
      <c r="Q1408" s="74"/>
      <c r="R1408" s="76" t="s">
        <v>9329</v>
      </c>
      <c r="S1408" s="74"/>
      <c r="T1408" s="77">
        <v>46193</v>
      </c>
      <c r="U1408" s="74"/>
      <c r="V1408" s="76" t="s">
        <v>8059</v>
      </c>
      <c r="W1408" s="74"/>
      <c r="X1408" s="103">
        <v>1723830</v>
      </c>
      <c r="Y1408" s="74"/>
      <c r="Z1408" s="103">
        <v>1723830</v>
      </c>
      <c r="AA1408" s="74"/>
      <c r="AB1408" s="76" t="s">
        <v>8361</v>
      </c>
      <c r="AC1408" s="74"/>
      <c r="AD1408" s="76" t="s">
        <v>8362</v>
      </c>
      <c r="AE1408" s="74"/>
      <c r="AF1408" s="76" t="s">
        <v>6175</v>
      </c>
      <c r="AG1408" s="74"/>
      <c r="AH1408" s="76" t="s">
        <v>8363</v>
      </c>
      <c r="AI1408" s="74"/>
      <c r="AJ1408" s="140">
        <v>0</v>
      </c>
      <c r="AK1408" s="140"/>
      <c r="AL1408" s="74"/>
      <c r="AM1408" s="74"/>
    </row>
    <row r="1409" spans="1:39" ht="14.1" customHeight="1">
      <c r="A1409" s="74"/>
      <c r="B1409" s="76" t="s">
        <v>3114</v>
      </c>
      <c r="C1409" s="74"/>
      <c r="D1409" s="76" t="s">
        <v>8369</v>
      </c>
      <c r="E1409" s="74"/>
      <c r="F1409" s="76" t="s">
        <v>8384</v>
      </c>
      <c r="G1409" s="74"/>
      <c r="H1409" s="103">
        <v>2</v>
      </c>
      <c r="I1409" s="74"/>
      <c r="J1409" s="103">
        <v>2</v>
      </c>
      <c r="K1409" s="74"/>
      <c r="L1409" s="76" t="s">
        <v>8359</v>
      </c>
      <c r="M1409" s="74"/>
      <c r="N1409" s="76" t="s">
        <v>8537</v>
      </c>
      <c r="O1409" s="74"/>
      <c r="P1409" s="103">
        <v>574610</v>
      </c>
      <c r="Q1409" s="74"/>
      <c r="R1409" s="76" t="s">
        <v>9329</v>
      </c>
      <c r="S1409" s="74"/>
      <c r="T1409" s="77">
        <v>46193</v>
      </c>
      <c r="U1409" s="74"/>
      <c r="V1409" s="76" t="s">
        <v>8059</v>
      </c>
      <c r="W1409" s="74"/>
      <c r="X1409" s="103">
        <v>1723830</v>
      </c>
      <c r="Y1409" s="74"/>
      <c r="Z1409" s="103">
        <v>1723830</v>
      </c>
      <c r="AA1409" s="74"/>
      <c r="AB1409" s="76" t="s">
        <v>8361</v>
      </c>
      <c r="AC1409" s="74"/>
      <c r="AD1409" s="76" t="s">
        <v>8362</v>
      </c>
      <c r="AE1409" s="74"/>
      <c r="AF1409" s="76" t="s">
        <v>6175</v>
      </c>
      <c r="AG1409" s="74"/>
      <c r="AH1409" s="76" t="s">
        <v>8363</v>
      </c>
      <c r="AI1409" s="74"/>
      <c r="AJ1409" s="140">
        <v>0</v>
      </c>
      <c r="AK1409" s="140"/>
      <c r="AL1409" s="74"/>
      <c r="AM1409" s="74"/>
    </row>
    <row r="1410" spans="1:39" ht="14.1" customHeight="1">
      <c r="A1410" s="74"/>
      <c r="B1410" s="76" t="s">
        <v>3022</v>
      </c>
      <c r="C1410" s="74"/>
      <c r="D1410" s="76" t="s">
        <v>8369</v>
      </c>
      <c r="E1410" s="74"/>
      <c r="F1410" s="76" t="s">
        <v>8863</v>
      </c>
      <c r="G1410" s="74"/>
      <c r="H1410" s="103">
        <v>6</v>
      </c>
      <c r="I1410" s="74"/>
      <c r="J1410" s="103">
        <v>6</v>
      </c>
      <c r="K1410" s="74"/>
      <c r="L1410" s="76" t="s">
        <v>8359</v>
      </c>
      <c r="M1410" s="74"/>
      <c r="N1410" s="76"/>
      <c r="O1410" s="74"/>
      <c r="P1410" s="103">
        <v>456210</v>
      </c>
      <c r="Q1410" s="74"/>
      <c r="R1410" s="76" t="s">
        <v>9330</v>
      </c>
      <c r="S1410" s="74"/>
      <c r="T1410" s="77">
        <v>46192</v>
      </c>
      <c r="U1410" s="74"/>
      <c r="V1410" s="76" t="s">
        <v>8156</v>
      </c>
      <c r="W1410" s="74"/>
      <c r="X1410" s="103">
        <v>456210</v>
      </c>
      <c r="Y1410" s="74"/>
      <c r="Z1410" s="103">
        <v>456210</v>
      </c>
      <c r="AA1410" s="74"/>
      <c r="AB1410" s="76" t="s">
        <v>8361</v>
      </c>
      <c r="AC1410" s="74"/>
      <c r="AD1410" s="76" t="s">
        <v>8362</v>
      </c>
      <c r="AE1410" s="74"/>
      <c r="AF1410" s="76" t="s">
        <v>6239</v>
      </c>
      <c r="AG1410" s="74"/>
      <c r="AH1410" s="76" t="s">
        <v>8363</v>
      </c>
      <c r="AI1410" s="74"/>
      <c r="AJ1410" s="140">
        <v>0</v>
      </c>
      <c r="AK1410" s="140"/>
      <c r="AL1410" s="74"/>
      <c r="AM1410" s="74"/>
    </row>
    <row r="1411" spans="1:39" ht="14.1" customHeight="1">
      <c r="A1411" s="74"/>
      <c r="B1411" s="76" t="s">
        <v>447</v>
      </c>
      <c r="C1411" s="74"/>
      <c r="D1411" s="76" t="s">
        <v>8369</v>
      </c>
      <c r="E1411" s="74"/>
      <c r="F1411" s="76" t="s">
        <v>9331</v>
      </c>
      <c r="G1411" s="74"/>
      <c r="H1411" s="103">
        <v>3</v>
      </c>
      <c r="I1411" s="74"/>
      <c r="J1411" s="103">
        <v>3</v>
      </c>
      <c r="K1411" s="74"/>
      <c r="L1411" s="76" t="s">
        <v>8359</v>
      </c>
      <c r="M1411" s="74"/>
      <c r="N1411" s="76"/>
      <c r="O1411" s="74"/>
      <c r="P1411" s="103">
        <v>93423.15</v>
      </c>
      <c r="Q1411" s="74"/>
      <c r="R1411" s="76" t="s">
        <v>9332</v>
      </c>
      <c r="S1411" s="74"/>
      <c r="T1411" s="77">
        <v>46193</v>
      </c>
      <c r="U1411" s="74"/>
      <c r="V1411" s="76" t="s">
        <v>8013</v>
      </c>
      <c r="W1411" s="74"/>
      <c r="X1411" s="103">
        <v>93423.15</v>
      </c>
      <c r="Y1411" s="74"/>
      <c r="Z1411" s="103">
        <v>93423.15</v>
      </c>
      <c r="AA1411" s="74"/>
      <c r="AB1411" s="76" t="s">
        <v>8361</v>
      </c>
      <c r="AC1411" s="74"/>
      <c r="AD1411" s="76" t="s">
        <v>8362</v>
      </c>
      <c r="AE1411" s="74"/>
      <c r="AF1411" s="76" t="s">
        <v>6134</v>
      </c>
      <c r="AG1411" s="74"/>
      <c r="AH1411" s="76" t="s">
        <v>8363</v>
      </c>
      <c r="AI1411" s="74"/>
      <c r="AJ1411" s="140">
        <v>0</v>
      </c>
      <c r="AK1411" s="140"/>
      <c r="AL1411" s="74"/>
      <c r="AM1411" s="74"/>
    </row>
    <row r="1412" spans="1:39" ht="14.1" customHeight="1">
      <c r="A1412" s="74"/>
      <c r="B1412" s="76" t="s">
        <v>1942</v>
      </c>
      <c r="C1412" s="74"/>
      <c r="D1412" s="76" t="s">
        <v>8364</v>
      </c>
      <c r="E1412" s="74"/>
      <c r="F1412" s="76" t="s">
        <v>8451</v>
      </c>
      <c r="G1412" s="74"/>
      <c r="H1412" s="103">
        <v>12</v>
      </c>
      <c r="I1412" s="74"/>
      <c r="J1412" s="103">
        <v>12</v>
      </c>
      <c r="K1412" s="74"/>
      <c r="L1412" s="76" t="s">
        <v>8359</v>
      </c>
      <c r="M1412" s="74"/>
      <c r="N1412" s="76"/>
      <c r="O1412" s="74"/>
      <c r="P1412" s="103">
        <v>1107780</v>
      </c>
      <c r="Q1412" s="74"/>
      <c r="R1412" s="76" t="s">
        <v>9333</v>
      </c>
      <c r="S1412" s="74"/>
      <c r="T1412" s="77">
        <v>46193</v>
      </c>
      <c r="U1412" s="74"/>
      <c r="V1412" s="76" t="s">
        <v>8049</v>
      </c>
      <c r="W1412" s="74"/>
      <c r="X1412" s="103">
        <v>1259850</v>
      </c>
      <c r="Y1412" s="74"/>
      <c r="Z1412" s="103">
        <v>1259850</v>
      </c>
      <c r="AA1412" s="74"/>
      <c r="AB1412" s="76" t="s">
        <v>8361</v>
      </c>
      <c r="AC1412" s="74"/>
      <c r="AD1412" s="76" t="s">
        <v>8362</v>
      </c>
      <c r="AE1412" s="74"/>
      <c r="AF1412" s="76" t="s">
        <v>6134</v>
      </c>
      <c r="AG1412" s="74"/>
      <c r="AH1412" s="76" t="s">
        <v>8363</v>
      </c>
      <c r="AI1412" s="74"/>
      <c r="AJ1412" s="140">
        <v>0</v>
      </c>
      <c r="AK1412" s="140"/>
      <c r="AL1412" s="74"/>
      <c r="AM1412" s="74"/>
    </row>
    <row r="1413" spans="1:39" ht="14.1" customHeight="1">
      <c r="A1413" s="74"/>
      <c r="B1413" s="76" t="s">
        <v>3038</v>
      </c>
      <c r="C1413" s="74"/>
      <c r="D1413" s="76" t="s">
        <v>8369</v>
      </c>
      <c r="E1413" s="74"/>
      <c r="F1413" s="76" t="s">
        <v>8408</v>
      </c>
      <c r="G1413" s="74"/>
      <c r="H1413" s="103">
        <v>2</v>
      </c>
      <c r="I1413" s="74"/>
      <c r="J1413" s="103">
        <v>2</v>
      </c>
      <c r="K1413" s="74"/>
      <c r="L1413" s="76" t="s">
        <v>8359</v>
      </c>
      <c r="M1413" s="74"/>
      <c r="N1413" s="76"/>
      <c r="O1413" s="74"/>
      <c r="P1413" s="103">
        <v>152070</v>
      </c>
      <c r="Q1413" s="74"/>
      <c r="R1413" s="76" t="s">
        <v>9333</v>
      </c>
      <c r="S1413" s="74"/>
      <c r="T1413" s="77">
        <v>46193</v>
      </c>
      <c r="U1413" s="74"/>
      <c r="V1413" s="76" t="s">
        <v>8049</v>
      </c>
      <c r="W1413" s="74"/>
      <c r="X1413" s="103">
        <v>1259850</v>
      </c>
      <c r="Y1413" s="74"/>
      <c r="Z1413" s="103">
        <v>1259850</v>
      </c>
      <c r="AA1413" s="74"/>
      <c r="AB1413" s="76" t="s">
        <v>8361</v>
      </c>
      <c r="AC1413" s="74"/>
      <c r="AD1413" s="76" t="s">
        <v>8362</v>
      </c>
      <c r="AE1413" s="74"/>
      <c r="AF1413" s="76" t="s">
        <v>6134</v>
      </c>
      <c r="AG1413" s="74"/>
      <c r="AH1413" s="76" t="s">
        <v>8363</v>
      </c>
      <c r="AI1413" s="74"/>
      <c r="AJ1413" s="140">
        <v>0</v>
      </c>
      <c r="AK1413" s="140"/>
      <c r="AL1413" s="74"/>
      <c r="AM1413" s="74"/>
    </row>
    <row r="1414" spans="1:39" ht="14.1" customHeight="1">
      <c r="A1414" s="74"/>
      <c r="B1414" s="76" t="s">
        <v>613</v>
      </c>
      <c r="C1414" s="74"/>
      <c r="D1414" s="76" t="s">
        <v>8369</v>
      </c>
      <c r="E1414" s="74"/>
      <c r="F1414" s="76" t="s">
        <v>9334</v>
      </c>
      <c r="G1414" s="74"/>
      <c r="H1414" s="103">
        <v>6</v>
      </c>
      <c r="I1414" s="74"/>
      <c r="J1414" s="103">
        <v>6</v>
      </c>
      <c r="K1414" s="74"/>
      <c r="L1414" s="76" t="s">
        <v>147</v>
      </c>
      <c r="M1414" s="74"/>
      <c r="N1414" s="76" t="s">
        <v>8458</v>
      </c>
      <c r="O1414" s="74"/>
      <c r="P1414" s="103">
        <v>2231832.6</v>
      </c>
      <c r="Q1414" s="74"/>
      <c r="R1414" s="76" t="s">
        <v>9335</v>
      </c>
      <c r="S1414" s="74"/>
      <c r="T1414" s="77">
        <v>46193</v>
      </c>
      <c r="U1414" s="74"/>
      <c r="V1414" s="76" t="s">
        <v>8134</v>
      </c>
      <c r="W1414" s="74"/>
      <c r="X1414" s="103">
        <v>3347748.9</v>
      </c>
      <c r="Y1414" s="74"/>
      <c r="Z1414" s="103">
        <v>3347748.9</v>
      </c>
      <c r="AA1414" s="74"/>
      <c r="AB1414" s="76" t="s">
        <v>8361</v>
      </c>
      <c r="AC1414" s="74"/>
      <c r="AD1414" s="76" t="s">
        <v>8362</v>
      </c>
      <c r="AE1414" s="74"/>
      <c r="AF1414" s="76" t="s">
        <v>8397</v>
      </c>
      <c r="AG1414" s="74"/>
      <c r="AH1414" s="76" t="s">
        <v>8363</v>
      </c>
      <c r="AI1414" s="74"/>
      <c r="AJ1414" s="140">
        <v>0</v>
      </c>
      <c r="AK1414" s="140"/>
      <c r="AL1414" s="74"/>
      <c r="AM1414" s="74"/>
    </row>
    <row r="1415" spans="1:39" ht="14.1" customHeight="1">
      <c r="A1415" s="74"/>
      <c r="B1415" s="76" t="s">
        <v>626</v>
      </c>
      <c r="C1415" s="74"/>
      <c r="D1415" s="76" t="s">
        <v>8369</v>
      </c>
      <c r="E1415" s="74"/>
      <c r="F1415" s="76" t="s">
        <v>8646</v>
      </c>
      <c r="G1415" s="74"/>
      <c r="H1415" s="103">
        <v>3</v>
      </c>
      <c r="I1415" s="74"/>
      <c r="J1415" s="103">
        <v>3</v>
      </c>
      <c r="K1415" s="74"/>
      <c r="L1415" s="76" t="s">
        <v>147</v>
      </c>
      <c r="M1415" s="74"/>
      <c r="N1415" s="76" t="s">
        <v>8458</v>
      </c>
      <c r="O1415" s="74"/>
      <c r="P1415" s="103">
        <v>1115916.3</v>
      </c>
      <c r="Q1415" s="74"/>
      <c r="R1415" s="76" t="s">
        <v>9335</v>
      </c>
      <c r="S1415" s="74"/>
      <c r="T1415" s="77">
        <v>46193</v>
      </c>
      <c r="U1415" s="74"/>
      <c r="V1415" s="76" t="s">
        <v>8134</v>
      </c>
      <c r="W1415" s="74"/>
      <c r="X1415" s="103">
        <v>3347748.9</v>
      </c>
      <c r="Y1415" s="74"/>
      <c r="Z1415" s="103">
        <v>3347748.9</v>
      </c>
      <c r="AA1415" s="74"/>
      <c r="AB1415" s="76" t="s">
        <v>8361</v>
      </c>
      <c r="AC1415" s="74"/>
      <c r="AD1415" s="76" t="s">
        <v>8362</v>
      </c>
      <c r="AE1415" s="74"/>
      <c r="AF1415" s="76" t="s">
        <v>8397</v>
      </c>
      <c r="AG1415" s="74"/>
      <c r="AH1415" s="76" t="s">
        <v>8363</v>
      </c>
      <c r="AI1415" s="74"/>
      <c r="AJ1415" s="140">
        <v>0</v>
      </c>
      <c r="AK1415" s="140"/>
      <c r="AL1415" s="74"/>
      <c r="AM1415" s="74"/>
    </row>
    <row r="1416" spans="1:39" ht="14.1" customHeight="1">
      <c r="A1416" s="74"/>
      <c r="B1416" s="76" t="s">
        <v>1117</v>
      </c>
      <c r="C1416" s="74"/>
      <c r="D1416" s="76" t="s">
        <v>8364</v>
      </c>
      <c r="E1416" s="74"/>
      <c r="F1416" s="76" t="s">
        <v>8374</v>
      </c>
      <c r="G1416" s="74"/>
      <c r="H1416" s="103">
        <v>1</v>
      </c>
      <c r="I1416" s="74"/>
      <c r="J1416" s="103">
        <v>4</v>
      </c>
      <c r="K1416" s="74"/>
      <c r="L1416" s="76" t="s">
        <v>22</v>
      </c>
      <c r="M1416" s="74"/>
      <c r="N1416" s="76" t="s">
        <v>8375</v>
      </c>
      <c r="O1416" s="74"/>
      <c r="P1416" s="103">
        <v>687090</v>
      </c>
      <c r="Q1416" s="74"/>
      <c r="R1416" s="76" t="s">
        <v>9336</v>
      </c>
      <c r="S1416" s="74"/>
      <c r="T1416" s="77">
        <v>46193</v>
      </c>
      <c r="U1416" s="74"/>
      <c r="V1416" s="76" t="s">
        <v>8240</v>
      </c>
      <c r="W1416" s="74"/>
      <c r="X1416" s="103">
        <v>687090</v>
      </c>
      <c r="Y1416" s="74"/>
      <c r="Z1416" s="103">
        <v>687090</v>
      </c>
      <c r="AA1416" s="74"/>
      <c r="AB1416" s="76" t="s">
        <v>8361</v>
      </c>
      <c r="AC1416" s="74"/>
      <c r="AD1416" s="76" t="s">
        <v>8362</v>
      </c>
      <c r="AE1416" s="74"/>
      <c r="AF1416" s="76" t="s">
        <v>6124</v>
      </c>
      <c r="AG1416" s="74"/>
      <c r="AH1416" s="76" t="s">
        <v>8363</v>
      </c>
      <c r="AI1416" s="74"/>
      <c r="AJ1416" s="140">
        <v>0</v>
      </c>
      <c r="AK1416" s="140"/>
      <c r="AL1416" s="74"/>
      <c r="AM1416" s="74"/>
    </row>
    <row r="1417" spans="1:39" ht="23.1" customHeight="1">
      <c r="A1417" s="74"/>
      <c r="B1417" s="76" t="s">
        <v>696</v>
      </c>
      <c r="C1417" s="74"/>
      <c r="D1417" s="76" t="s">
        <v>8387</v>
      </c>
      <c r="E1417" s="74"/>
      <c r="F1417" s="76" t="s">
        <v>8668</v>
      </c>
      <c r="G1417" s="74"/>
      <c r="H1417" s="103">
        <v>1</v>
      </c>
      <c r="I1417" s="74"/>
      <c r="J1417" s="103">
        <v>4</v>
      </c>
      <c r="K1417" s="74"/>
      <c r="L1417" s="76" t="s">
        <v>22</v>
      </c>
      <c r="M1417" s="74"/>
      <c r="N1417" s="76" t="s">
        <v>8419</v>
      </c>
      <c r="O1417" s="74"/>
      <c r="P1417" s="103">
        <v>283790</v>
      </c>
      <c r="Q1417" s="74"/>
      <c r="R1417" s="76" t="s">
        <v>9337</v>
      </c>
      <c r="S1417" s="74"/>
      <c r="T1417" s="77">
        <v>46191</v>
      </c>
      <c r="U1417" s="74"/>
      <c r="V1417" s="76" t="s">
        <v>8129</v>
      </c>
      <c r="W1417" s="74"/>
      <c r="X1417" s="103">
        <v>567580</v>
      </c>
      <c r="Y1417" s="74"/>
      <c r="Z1417" s="103">
        <v>567580</v>
      </c>
      <c r="AA1417" s="74"/>
      <c r="AB1417" s="76" t="s">
        <v>8361</v>
      </c>
      <c r="AC1417" s="74"/>
      <c r="AD1417" s="76" t="s">
        <v>8362</v>
      </c>
      <c r="AE1417" s="74"/>
      <c r="AF1417" s="76" t="s">
        <v>8397</v>
      </c>
      <c r="AG1417" s="74"/>
      <c r="AH1417" s="76" t="s">
        <v>8363</v>
      </c>
      <c r="AI1417" s="74"/>
      <c r="AJ1417" s="140">
        <v>0</v>
      </c>
      <c r="AK1417" s="140"/>
      <c r="AL1417" s="74"/>
      <c r="AM1417" s="74"/>
    </row>
    <row r="1418" spans="1:39" ht="23.1" customHeight="1">
      <c r="A1418" s="74"/>
      <c r="B1418" s="76" t="s">
        <v>708</v>
      </c>
      <c r="C1418" s="74"/>
      <c r="D1418" s="76" t="s">
        <v>8387</v>
      </c>
      <c r="E1418" s="74"/>
      <c r="F1418" s="76" t="s">
        <v>8519</v>
      </c>
      <c r="G1418" s="74"/>
      <c r="H1418" s="103">
        <v>1</v>
      </c>
      <c r="I1418" s="74"/>
      <c r="J1418" s="103">
        <v>4</v>
      </c>
      <c r="K1418" s="74"/>
      <c r="L1418" s="76" t="s">
        <v>22</v>
      </c>
      <c r="M1418" s="74"/>
      <c r="N1418" s="76" t="s">
        <v>8419</v>
      </c>
      <c r="O1418" s="74"/>
      <c r="P1418" s="103">
        <v>283790</v>
      </c>
      <c r="Q1418" s="74"/>
      <c r="R1418" s="76" t="s">
        <v>9337</v>
      </c>
      <c r="S1418" s="74"/>
      <c r="T1418" s="77">
        <v>46191</v>
      </c>
      <c r="U1418" s="74"/>
      <c r="V1418" s="76" t="s">
        <v>8129</v>
      </c>
      <c r="W1418" s="74"/>
      <c r="X1418" s="103">
        <v>567580</v>
      </c>
      <c r="Y1418" s="74"/>
      <c r="Z1418" s="103">
        <v>567580</v>
      </c>
      <c r="AA1418" s="74"/>
      <c r="AB1418" s="76" t="s">
        <v>8361</v>
      </c>
      <c r="AC1418" s="74"/>
      <c r="AD1418" s="76" t="s">
        <v>8362</v>
      </c>
      <c r="AE1418" s="74"/>
      <c r="AF1418" s="76" t="s">
        <v>8397</v>
      </c>
      <c r="AG1418" s="74"/>
      <c r="AH1418" s="76" t="s">
        <v>8363</v>
      </c>
      <c r="AI1418" s="74"/>
      <c r="AJ1418" s="140">
        <v>0</v>
      </c>
      <c r="AK1418" s="140"/>
      <c r="AL1418" s="74"/>
      <c r="AM1418" s="74"/>
    </row>
    <row r="1419" spans="1:39" ht="14.1" customHeight="1">
      <c r="A1419" s="74"/>
      <c r="B1419" s="76" t="s">
        <v>2669</v>
      </c>
      <c r="C1419" s="74"/>
      <c r="D1419" s="76" t="s">
        <v>8364</v>
      </c>
      <c r="E1419" s="74"/>
      <c r="F1419" s="76" t="s">
        <v>8796</v>
      </c>
      <c r="G1419" s="74"/>
      <c r="H1419" s="103">
        <v>6</v>
      </c>
      <c r="I1419" s="74"/>
      <c r="J1419" s="103">
        <v>6</v>
      </c>
      <c r="K1419" s="74"/>
      <c r="L1419" s="76" t="s">
        <v>8359</v>
      </c>
      <c r="M1419" s="74"/>
      <c r="N1419" s="76"/>
      <c r="O1419" s="74"/>
      <c r="P1419" s="103">
        <v>571095</v>
      </c>
      <c r="Q1419" s="74"/>
      <c r="R1419" s="76" t="s">
        <v>8498</v>
      </c>
      <c r="S1419" s="74"/>
      <c r="T1419" s="77">
        <v>46193</v>
      </c>
      <c r="U1419" s="74"/>
      <c r="V1419" s="76" t="s">
        <v>8136</v>
      </c>
      <c r="W1419" s="74"/>
      <c r="X1419" s="103">
        <v>2213340</v>
      </c>
      <c r="Y1419" s="74"/>
      <c r="Z1419" s="103">
        <v>2213340</v>
      </c>
      <c r="AA1419" s="74"/>
      <c r="AB1419" s="76" t="s">
        <v>8361</v>
      </c>
      <c r="AC1419" s="74"/>
      <c r="AD1419" s="76" t="s">
        <v>8362</v>
      </c>
      <c r="AE1419" s="74"/>
      <c r="AF1419" s="76" t="s">
        <v>8397</v>
      </c>
      <c r="AG1419" s="74"/>
      <c r="AH1419" s="76" t="s">
        <v>8363</v>
      </c>
      <c r="AI1419" s="74"/>
      <c r="AJ1419" s="140">
        <v>0</v>
      </c>
      <c r="AK1419" s="140"/>
      <c r="AL1419" s="74"/>
      <c r="AM1419" s="74"/>
    </row>
    <row r="1420" spans="1:39" ht="14.1" customHeight="1">
      <c r="A1420" s="74"/>
      <c r="B1420" s="76" t="s">
        <v>2673</v>
      </c>
      <c r="C1420" s="74"/>
      <c r="D1420" s="76" t="s">
        <v>8364</v>
      </c>
      <c r="E1420" s="74"/>
      <c r="F1420" s="76" t="s">
        <v>8630</v>
      </c>
      <c r="G1420" s="74"/>
      <c r="H1420" s="103">
        <v>6</v>
      </c>
      <c r="I1420" s="74"/>
      <c r="J1420" s="103">
        <v>6</v>
      </c>
      <c r="K1420" s="74"/>
      <c r="L1420" s="76" t="s">
        <v>8359</v>
      </c>
      <c r="M1420" s="74"/>
      <c r="N1420" s="76"/>
      <c r="O1420" s="74"/>
      <c r="P1420" s="103">
        <v>571095</v>
      </c>
      <c r="Q1420" s="74"/>
      <c r="R1420" s="76" t="s">
        <v>8498</v>
      </c>
      <c r="S1420" s="74"/>
      <c r="T1420" s="77">
        <v>46193</v>
      </c>
      <c r="U1420" s="74"/>
      <c r="V1420" s="76" t="s">
        <v>8136</v>
      </c>
      <c r="W1420" s="74"/>
      <c r="X1420" s="103">
        <v>2213340</v>
      </c>
      <c r="Y1420" s="74"/>
      <c r="Z1420" s="103">
        <v>2213340</v>
      </c>
      <c r="AA1420" s="74"/>
      <c r="AB1420" s="76" t="s">
        <v>8361</v>
      </c>
      <c r="AC1420" s="74"/>
      <c r="AD1420" s="76" t="s">
        <v>8362</v>
      </c>
      <c r="AE1420" s="74"/>
      <c r="AF1420" s="76" t="s">
        <v>8397</v>
      </c>
      <c r="AG1420" s="74"/>
      <c r="AH1420" s="76" t="s">
        <v>8363</v>
      </c>
      <c r="AI1420" s="74"/>
      <c r="AJ1420" s="140">
        <v>0</v>
      </c>
      <c r="AK1420" s="140"/>
      <c r="AL1420" s="74"/>
      <c r="AM1420" s="74"/>
    </row>
    <row r="1421" spans="1:39" ht="14.1" customHeight="1">
      <c r="A1421" s="74"/>
      <c r="B1421" s="76" t="s">
        <v>1532</v>
      </c>
      <c r="C1421" s="74"/>
      <c r="D1421" s="76" t="s">
        <v>8364</v>
      </c>
      <c r="E1421" s="74"/>
      <c r="F1421" s="76" t="s">
        <v>9290</v>
      </c>
      <c r="G1421" s="74"/>
      <c r="H1421" s="103">
        <v>2</v>
      </c>
      <c r="I1421" s="74"/>
      <c r="J1421" s="103">
        <v>2</v>
      </c>
      <c r="K1421" s="74"/>
      <c r="L1421" s="76" t="s">
        <v>8359</v>
      </c>
      <c r="M1421" s="74"/>
      <c r="N1421" s="76"/>
      <c r="O1421" s="74"/>
      <c r="P1421" s="103">
        <v>0</v>
      </c>
      <c r="Q1421" s="74"/>
      <c r="R1421" s="76" t="s">
        <v>8395</v>
      </c>
      <c r="S1421" s="74"/>
      <c r="T1421" s="77">
        <v>46190</v>
      </c>
      <c r="U1421" s="74"/>
      <c r="V1421" s="76" t="s">
        <v>8159</v>
      </c>
      <c r="W1421" s="74"/>
      <c r="X1421" s="103">
        <v>2408515</v>
      </c>
      <c r="Y1421" s="74"/>
      <c r="Z1421" s="103">
        <v>2408515</v>
      </c>
      <c r="AA1421" s="74"/>
      <c r="AB1421" s="76" t="s">
        <v>8361</v>
      </c>
      <c r="AC1421" s="74"/>
      <c r="AD1421" s="76" t="s">
        <v>8362</v>
      </c>
      <c r="AE1421" s="74"/>
      <c r="AF1421" s="76" t="s">
        <v>6239</v>
      </c>
      <c r="AG1421" s="74"/>
      <c r="AH1421" s="76" t="s">
        <v>8363</v>
      </c>
      <c r="AI1421" s="74"/>
      <c r="AJ1421" s="140">
        <v>0</v>
      </c>
      <c r="AK1421" s="140"/>
      <c r="AL1421" s="74"/>
      <c r="AM1421" s="74"/>
    </row>
    <row r="1422" spans="1:39" ht="14.1" customHeight="1">
      <c r="A1422" s="74"/>
      <c r="B1422" s="76" t="s">
        <v>1554</v>
      </c>
      <c r="C1422" s="74"/>
      <c r="D1422" s="76" t="s">
        <v>8369</v>
      </c>
      <c r="E1422" s="74"/>
      <c r="F1422" s="76" t="s">
        <v>9338</v>
      </c>
      <c r="G1422" s="74"/>
      <c r="H1422" s="103">
        <v>2</v>
      </c>
      <c r="I1422" s="74"/>
      <c r="J1422" s="103">
        <v>2</v>
      </c>
      <c r="K1422" s="74"/>
      <c r="L1422" s="76" t="s">
        <v>8359</v>
      </c>
      <c r="M1422" s="74"/>
      <c r="N1422" s="76"/>
      <c r="O1422" s="74"/>
      <c r="P1422" s="103">
        <v>601805</v>
      </c>
      <c r="Q1422" s="74"/>
      <c r="R1422" s="76" t="s">
        <v>8395</v>
      </c>
      <c r="S1422" s="74"/>
      <c r="T1422" s="77">
        <v>46190</v>
      </c>
      <c r="U1422" s="74"/>
      <c r="V1422" s="76" t="s">
        <v>8159</v>
      </c>
      <c r="W1422" s="74"/>
      <c r="X1422" s="103">
        <v>2408515</v>
      </c>
      <c r="Y1422" s="74"/>
      <c r="Z1422" s="103">
        <v>2408515</v>
      </c>
      <c r="AA1422" s="74"/>
      <c r="AB1422" s="76" t="s">
        <v>8361</v>
      </c>
      <c r="AC1422" s="74"/>
      <c r="AD1422" s="76" t="s">
        <v>8362</v>
      </c>
      <c r="AE1422" s="74"/>
      <c r="AF1422" s="76" t="s">
        <v>6239</v>
      </c>
      <c r="AG1422" s="74"/>
      <c r="AH1422" s="76" t="s">
        <v>8363</v>
      </c>
      <c r="AI1422" s="74"/>
      <c r="AJ1422" s="140">
        <v>0</v>
      </c>
      <c r="AK1422" s="140"/>
      <c r="AL1422" s="74"/>
      <c r="AM1422" s="74"/>
    </row>
    <row r="1423" spans="1:39" ht="14.1" customHeight="1">
      <c r="A1423" s="74"/>
      <c r="B1423" s="76" t="s">
        <v>4529</v>
      </c>
      <c r="C1423" s="74"/>
      <c r="D1423" s="76" t="s">
        <v>8369</v>
      </c>
      <c r="E1423" s="74"/>
      <c r="F1423" s="76" t="s">
        <v>9339</v>
      </c>
      <c r="G1423" s="74"/>
      <c r="H1423" s="103">
        <v>2</v>
      </c>
      <c r="I1423" s="74"/>
      <c r="J1423" s="103">
        <v>2</v>
      </c>
      <c r="K1423" s="74"/>
      <c r="L1423" s="76" t="s">
        <v>8359</v>
      </c>
      <c r="M1423" s="74"/>
      <c r="N1423" s="76"/>
      <c r="O1423" s="74"/>
      <c r="P1423" s="103">
        <v>0</v>
      </c>
      <c r="Q1423" s="74"/>
      <c r="R1423" s="76" t="s">
        <v>8395</v>
      </c>
      <c r="S1423" s="74"/>
      <c r="T1423" s="77">
        <v>46190</v>
      </c>
      <c r="U1423" s="74"/>
      <c r="V1423" s="76" t="s">
        <v>8159</v>
      </c>
      <c r="W1423" s="74"/>
      <c r="X1423" s="103">
        <v>2408515</v>
      </c>
      <c r="Y1423" s="74"/>
      <c r="Z1423" s="103">
        <v>2408515</v>
      </c>
      <c r="AA1423" s="74"/>
      <c r="AB1423" s="76" t="s">
        <v>8361</v>
      </c>
      <c r="AC1423" s="74"/>
      <c r="AD1423" s="76" t="s">
        <v>8362</v>
      </c>
      <c r="AE1423" s="74"/>
      <c r="AF1423" s="76" t="s">
        <v>6239</v>
      </c>
      <c r="AG1423" s="74"/>
      <c r="AH1423" s="76" t="s">
        <v>8363</v>
      </c>
      <c r="AI1423" s="74"/>
      <c r="AJ1423" s="140">
        <v>0</v>
      </c>
      <c r="AK1423" s="140"/>
      <c r="AL1423" s="74"/>
      <c r="AM1423" s="74"/>
    </row>
    <row r="1424" spans="1:39" ht="0.95" customHeight="1">
      <c r="A1424" s="74"/>
      <c r="B1424" s="141"/>
      <c r="C1424" s="141"/>
      <c r="D1424" s="141"/>
      <c r="E1424" s="141"/>
      <c r="F1424" s="141"/>
      <c r="G1424" s="141"/>
      <c r="H1424" s="141"/>
      <c r="I1424" s="141"/>
      <c r="J1424" s="141"/>
      <c r="K1424" s="141"/>
      <c r="L1424" s="141"/>
      <c r="M1424" s="141"/>
      <c r="N1424" s="141"/>
      <c r="O1424" s="141"/>
      <c r="P1424" s="141"/>
      <c r="Q1424" s="141"/>
      <c r="R1424" s="141"/>
      <c r="S1424" s="141"/>
      <c r="T1424" s="141"/>
      <c r="U1424" s="141"/>
      <c r="V1424" s="141"/>
      <c r="W1424" s="141"/>
      <c r="X1424" s="141"/>
      <c r="Y1424" s="141"/>
      <c r="Z1424" s="141"/>
      <c r="AA1424" s="141"/>
      <c r="AB1424" s="141"/>
      <c r="AC1424" s="141"/>
      <c r="AD1424" s="141"/>
      <c r="AE1424" s="141"/>
      <c r="AF1424" s="141"/>
      <c r="AG1424" s="141"/>
      <c r="AH1424" s="141"/>
      <c r="AI1424" s="141"/>
      <c r="AJ1424" s="141"/>
      <c r="AK1424" s="141"/>
      <c r="AL1424" s="141"/>
      <c r="AM1424" s="74"/>
    </row>
    <row r="1425" spans="1:39" ht="12.95" customHeight="1">
      <c r="A1425" s="74"/>
      <c r="B1425" s="142" t="s">
        <v>8411</v>
      </c>
      <c r="C1425" s="142"/>
      <c r="D1425" s="142"/>
      <c r="E1425" s="142"/>
      <c r="F1425" s="142"/>
      <c r="G1425" s="142"/>
      <c r="H1425" s="142"/>
      <c r="I1425" s="142"/>
      <c r="J1425" s="142"/>
      <c r="K1425" s="142"/>
      <c r="L1425" s="142"/>
      <c r="M1425" s="142"/>
      <c r="N1425" s="142"/>
      <c r="O1425" s="142"/>
      <c r="P1425" s="142"/>
      <c r="Q1425" s="142"/>
      <c r="R1425" s="142"/>
      <c r="S1425" s="142"/>
      <c r="T1425" s="142"/>
      <c r="U1425" s="142"/>
      <c r="V1425" s="142"/>
      <c r="W1425" s="142"/>
      <c r="X1425" s="142"/>
      <c r="Y1425" s="142"/>
      <c r="Z1425" s="142"/>
      <c r="AA1425" s="142"/>
      <c r="AB1425" s="142"/>
      <c r="AC1425" s="142"/>
      <c r="AD1425" s="142"/>
      <c r="AE1425" s="142"/>
      <c r="AF1425" s="142"/>
      <c r="AG1425" s="142"/>
      <c r="AH1425" s="142"/>
      <c r="AI1425" s="142"/>
      <c r="AJ1425" s="142"/>
      <c r="AK1425" s="142"/>
      <c r="AL1425" s="142"/>
      <c r="AM1425" s="74"/>
    </row>
    <row r="1426" spans="1:39" ht="12.95" customHeight="1">
      <c r="A1426" s="74"/>
      <c r="B1426" s="142"/>
      <c r="C1426" s="142"/>
      <c r="D1426" s="142"/>
      <c r="E1426" s="142"/>
      <c r="F1426" s="142"/>
      <c r="G1426" s="142"/>
      <c r="H1426" s="142"/>
      <c r="I1426" s="142"/>
      <c r="J1426" s="142"/>
      <c r="K1426" s="142"/>
      <c r="L1426" s="142"/>
      <c r="M1426" s="142"/>
      <c r="N1426" s="142"/>
      <c r="O1426" s="142"/>
      <c r="P1426" s="142"/>
      <c r="Q1426" s="142"/>
      <c r="R1426" s="142"/>
      <c r="S1426" s="142"/>
      <c r="T1426" s="142"/>
      <c r="U1426" s="142"/>
      <c r="V1426" s="142"/>
      <c r="W1426" s="142"/>
      <c r="X1426" s="142"/>
      <c r="Y1426" s="142"/>
      <c r="Z1426" s="142"/>
      <c r="AA1426" s="142"/>
      <c r="AB1426" s="142"/>
      <c r="AC1426" s="142"/>
      <c r="AD1426" s="142"/>
      <c r="AE1426" s="142"/>
      <c r="AF1426" s="142"/>
      <c r="AG1426" s="142"/>
      <c r="AH1426" s="142"/>
      <c r="AI1426" s="142"/>
      <c r="AJ1426" s="142"/>
      <c r="AK1426" s="142"/>
      <c r="AL1426" s="142"/>
      <c r="AM1426" s="74"/>
    </row>
    <row r="1427" spans="1:39" ht="12.95" customHeight="1">
      <c r="A1427" s="74"/>
      <c r="B1427" s="143" t="s">
        <v>8412</v>
      </c>
      <c r="C1427" s="143"/>
      <c r="D1427" s="143"/>
      <c r="E1427" s="143"/>
      <c r="F1427" s="143"/>
      <c r="G1427" s="143"/>
      <c r="H1427" s="143"/>
      <c r="I1427" s="143"/>
      <c r="J1427" s="143"/>
      <c r="K1427" s="143"/>
      <c r="L1427" s="143"/>
      <c r="M1427" s="143"/>
      <c r="N1427" s="143"/>
      <c r="O1427" s="143"/>
      <c r="P1427" s="143"/>
      <c r="Q1427" s="143"/>
      <c r="R1427" s="143"/>
      <c r="S1427" s="143"/>
      <c r="T1427" s="143"/>
      <c r="U1427" s="143"/>
      <c r="V1427" s="143"/>
      <c r="W1427" s="143"/>
      <c r="X1427" s="143"/>
      <c r="Y1427" s="143"/>
      <c r="Z1427" s="143"/>
      <c r="AA1427" s="143"/>
      <c r="AB1427" s="143"/>
      <c r="AC1427" s="143"/>
      <c r="AD1427" s="143"/>
      <c r="AE1427" s="143"/>
      <c r="AF1427" s="143"/>
      <c r="AG1427" s="143"/>
      <c r="AH1427" s="143"/>
      <c r="AI1427" s="143"/>
      <c r="AJ1427" s="143"/>
      <c r="AK1427" s="143"/>
      <c r="AL1427" s="143"/>
      <c r="AM1427" s="74"/>
    </row>
    <row r="1428" spans="1:39" ht="12.95" customHeight="1">
      <c r="A1428" s="74"/>
      <c r="B1428" s="144" t="s">
        <v>9340</v>
      </c>
      <c r="C1428" s="144"/>
      <c r="D1428" s="144"/>
      <c r="E1428" s="144"/>
      <c r="F1428" s="144"/>
      <c r="G1428" s="144"/>
      <c r="H1428" s="144"/>
      <c r="I1428" s="144"/>
      <c r="J1428" s="144"/>
      <c r="K1428" s="144"/>
      <c r="L1428" s="144"/>
      <c r="M1428" s="144"/>
      <c r="N1428" s="144"/>
      <c r="O1428" s="144"/>
      <c r="P1428" s="144"/>
      <c r="Q1428" s="144"/>
      <c r="R1428" s="144"/>
      <c r="S1428" s="144"/>
      <c r="T1428" s="144"/>
      <c r="U1428" s="144"/>
      <c r="V1428" s="144"/>
      <c r="W1428" s="144"/>
      <c r="X1428" s="144"/>
      <c r="Y1428" s="144"/>
      <c r="Z1428" s="144"/>
      <c r="AA1428" s="144"/>
      <c r="AB1428" s="144"/>
      <c r="AC1428" s="144"/>
      <c r="AD1428" s="144"/>
      <c r="AE1428" s="144"/>
      <c r="AF1428" s="144"/>
      <c r="AG1428" s="144"/>
      <c r="AH1428" s="144"/>
      <c r="AI1428" s="144"/>
      <c r="AJ1428" s="144"/>
      <c r="AK1428" s="143" t="s">
        <v>8414</v>
      </c>
      <c r="AL1428" s="143"/>
      <c r="AM1428" s="74"/>
    </row>
    <row r="1429" spans="1:39" ht="17.100000000000001" customHeight="1">
      <c r="A1429" s="74"/>
      <c r="B1429" s="135" t="s">
        <v>8339</v>
      </c>
      <c r="C1429" s="135"/>
      <c r="D1429" s="135"/>
      <c r="E1429" s="135"/>
      <c r="F1429" s="135"/>
      <c r="G1429" s="135"/>
      <c r="H1429" s="135"/>
      <c r="I1429" s="135"/>
      <c r="J1429" s="135"/>
      <c r="K1429" s="135"/>
      <c r="L1429" s="135"/>
      <c r="M1429" s="135"/>
      <c r="N1429" s="135"/>
      <c r="O1429" s="135"/>
      <c r="P1429" s="135"/>
      <c r="Q1429" s="135"/>
      <c r="R1429" s="135"/>
      <c r="S1429" s="135"/>
      <c r="T1429" s="135"/>
      <c r="U1429" s="135"/>
      <c r="V1429" s="135"/>
      <c r="W1429" s="135"/>
      <c r="X1429" s="135"/>
      <c r="Y1429" s="135"/>
      <c r="Z1429" s="135"/>
      <c r="AA1429" s="135"/>
      <c r="AB1429" s="135"/>
      <c r="AC1429" s="135"/>
      <c r="AD1429" s="135"/>
      <c r="AE1429" s="135"/>
      <c r="AF1429" s="135"/>
      <c r="AG1429" s="135"/>
      <c r="AH1429" s="135"/>
      <c r="AI1429" s="135"/>
      <c r="AJ1429" s="135"/>
      <c r="AK1429" s="135"/>
      <c r="AL1429" s="135"/>
      <c r="AM1429" s="74"/>
    </row>
    <row r="1430" spans="1:39" ht="23.1" customHeight="1">
      <c r="A1430" s="74"/>
      <c r="B1430" s="136" t="s">
        <v>8340</v>
      </c>
      <c r="C1430" s="136"/>
      <c r="D1430" s="136"/>
      <c r="E1430" s="136"/>
      <c r="F1430" s="136"/>
      <c r="G1430" s="136"/>
      <c r="H1430" s="136"/>
      <c r="I1430" s="136"/>
      <c r="J1430" s="136"/>
      <c r="K1430" s="136"/>
      <c r="L1430" s="136"/>
      <c r="M1430" s="136"/>
      <c r="N1430" s="136"/>
      <c r="O1430" s="136"/>
      <c r="P1430" s="136"/>
      <c r="Q1430" s="136"/>
      <c r="R1430" s="136"/>
      <c r="S1430" s="136"/>
      <c r="T1430" s="136"/>
      <c r="U1430" s="136"/>
      <c r="V1430" s="136"/>
      <c r="W1430" s="136"/>
      <c r="X1430" s="136"/>
      <c r="Y1430" s="136"/>
      <c r="Z1430" s="136"/>
      <c r="AA1430" s="136"/>
      <c r="AB1430" s="136"/>
      <c r="AC1430" s="136"/>
      <c r="AD1430" s="136"/>
      <c r="AE1430" s="136"/>
      <c r="AF1430" s="136"/>
      <c r="AG1430" s="136"/>
      <c r="AH1430" s="136"/>
      <c r="AI1430" s="136"/>
      <c r="AJ1430" s="136"/>
      <c r="AK1430" s="136"/>
      <c r="AL1430" s="136"/>
      <c r="AM1430" s="74"/>
    </row>
    <row r="1431" spans="1:39" ht="15.95" customHeight="1">
      <c r="A1431" s="74"/>
      <c r="B1431" s="137" t="s">
        <v>8341</v>
      </c>
      <c r="C1431" s="137"/>
      <c r="D1431" s="137"/>
      <c r="E1431" s="137"/>
      <c r="F1431" s="137"/>
      <c r="G1431" s="137"/>
      <c r="H1431" s="137"/>
      <c r="I1431" s="137"/>
      <c r="J1431" s="137"/>
      <c r="K1431" s="137"/>
      <c r="L1431" s="137"/>
      <c r="M1431" s="137"/>
      <c r="N1431" s="137"/>
      <c r="O1431" s="137"/>
      <c r="P1431" s="137"/>
      <c r="Q1431" s="137"/>
      <c r="R1431" s="137"/>
      <c r="S1431" s="137"/>
      <c r="T1431" s="137"/>
      <c r="U1431" s="137"/>
      <c r="V1431" s="137"/>
      <c r="W1431" s="137"/>
      <c r="X1431" s="137"/>
      <c r="Y1431" s="137"/>
      <c r="Z1431" s="137"/>
      <c r="AA1431" s="137"/>
      <c r="AB1431" s="137"/>
      <c r="AC1431" s="137"/>
      <c r="AD1431" s="137"/>
      <c r="AE1431" s="137"/>
      <c r="AF1431" s="137"/>
      <c r="AG1431" s="137"/>
      <c r="AH1431" s="137"/>
      <c r="AI1431" s="137"/>
      <c r="AJ1431" s="137"/>
      <c r="AK1431" s="137"/>
      <c r="AL1431" s="137"/>
      <c r="AM1431" s="74"/>
    </row>
    <row r="1432" spans="1:39" ht="12" customHeight="1">
      <c r="A1432" s="74"/>
      <c r="B1432" s="138" t="s">
        <v>8342</v>
      </c>
      <c r="C1432" s="138"/>
      <c r="D1432" s="138"/>
      <c r="E1432" s="138"/>
      <c r="F1432" s="138"/>
      <c r="G1432" s="138"/>
      <c r="H1432" s="138"/>
      <c r="I1432" s="138"/>
      <c r="J1432" s="138"/>
      <c r="K1432" s="138"/>
      <c r="L1432" s="138"/>
      <c r="M1432" s="138"/>
      <c r="N1432" s="138"/>
      <c r="O1432" s="138"/>
      <c r="P1432" s="138"/>
      <c r="Q1432" s="138"/>
      <c r="R1432" s="138"/>
      <c r="S1432" s="138"/>
      <c r="T1432" s="138"/>
      <c r="U1432" s="138"/>
      <c r="V1432" s="138"/>
      <c r="W1432" s="138"/>
      <c r="X1432" s="138"/>
      <c r="Y1432" s="138"/>
      <c r="Z1432" s="138"/>
      <c r="AA1432" s="138"/>
      <c r="AB1432" s="138"/>
      <c r="AC1432" s="138"/>
      <c r="AD1432" s="138"/>
      <c r="AE1432" s="138"/>
      <c r="AF1432" s="138"/>
      <c r="AG1432" s="138"/>
      <c r="AH1432" s="138"/>
      <c r="AI1432" s="138"/>
      <c r="AJ1432" s="138"/>
      <c r="AK1432" s="138"/>
      <c r="AL1432" s="138"/>
      <c r="AM1432" s="74"/>
    </row>
    <row r="1433" spans="1:39" ht="44.1" customHeight="1">
      <c r="A1433" s="74"/>
      <c r="B1433" s="75" t="s">
        <v>8343</v>
      </c>
      <c r="C1433" s="74"/>
      <c r="D1433" s="75" t="s">
        <v>8344</v>
      </c>
      <c r="E1433" s="74"/>
      <c r="F1433" s="75" t="s">
        <v>8345</v>
      </c>
      <c r="G1433" s="74"/>
      <c r="H1433" s="104" t="s">
        <v>6103</v>
      </c>
      <c r="I1433" s="74"/>
      <c r="J1433" s="104" t="s">
        <v>8346</v>
      </c>
      <c r="K1433" s="74"/>
      <c r="L1433" s="75" t="s">
        <v>8347</v>
      </c>
      <c r="M1433" s="74"/>
      <c r="N1433" s="75" t="s">
        <v>8348</v>
      </c>
      <c r="O1433" s="74"/>
      <c r="P1433" s="104" t="s">
        <v>8349</v>
      </c>
      <c r="Q1433" s="74"/>
      <c r="R1433" s="75" t="s">
        <v>8350</v>
      </c>
      <c r="S1433" s="74"/>
      <c r="T1433" s="75" t="s">
        <v>6100</v>
      </c>
      <c r="U1433" s="74"/>
      <c r="V1433" s="75" t="s">
        <v>8007</v>
      </c>
      <c r="W1433" s="74"/>
      <c r="X1433" s="104" t="s">
        <v>8351</v>
      </c>
      <c r="Y1433" s="74"/>
      <c r="Z1433" s="104" t="s">
        <v>8008</v>
      </c>
      <c r="AA1433" s="74"/>
      <c r="AB1433" s="75" t="s">
        <v>8352</v>
      </c>
      <c r="AC1433" s="74"/>
      <c r="AD1433" s="75" t="s">
        <v>8353</v>
      </c>
      <c r="AE1433" s="74"/>
      <c r="AF1433" s="75" t="s">
        <v>8354</v>
      </c>
      <c r="AG1433" s="74"/>
      <c r="AH1433" s="75" t="s">
        <v>8355</v>
      </c>
      <c r="AI1433" s="74"/>
      <c r="AJ1433" s="139" t="s">
        <v>8356</v>
      </c>
      <c r="AK1433" s="139"/>
      <c r="AL1433" s="74"/>
      <c r="AM1433" s="74"/>
    </row>
    <row r="1434" spans="1:39" ht="14.1" customHeight="1">
      <c r="A1434" s="74"/>
      <c r="B1434" s="76" t="s">
        <v>1721</v>
      </c>
      <c r="C1434" s="74"/>
      <c r="D1434" s="76" t="s">
        <v>8364</v>
      </c>
      <c r="E1434" s="74"/>
      <c r="F1434" s="76" t="s">
        <v>8705</v>
      </c>
      <c r="G1434" s="74"/>
      <c r="H1434" s="103">
        <v>6</v>
      </c>
      <c r="I1434" s="74"/>
      <c r="J1434" s="103">
        <v>6</v>
      </c>
      <c r="K1434" s="74"/>
      <c r="L1434" s="76" t="s">
        <v>8359</v>
      </c>
      <c r="M1434" s="74"/>
      <c r="N1434" s="76" t="s">
        <v>8366</v>
      </c>
      <c r="O1434" s="74"/>
      <c r="P1434" s="103">
        <v>553890</v>
      </c>
      <c r="Q1434" s="74"/>
      <c r="R1434" s="76" t="s">
        <v>8651</v>
      </c>
      <c r="S1434" s="74"/>
      <c r="T1434" s="77">
        <v>46192</v>
      </c>
      <c r="U1434" s="74"/>
      <c r="V1434" s="76" t="s">
        <v>8156</v>
      </c>
      <c r="W1434" s="74"/>
      <c r="X1434" s="103">
        <v>6646680</v>
      </c>
      <c r="Y1434" s="74"/>
      <c r="Z1434" s="103">
        <v>6646680</v>
      </c>
      <c r="AA1434" s="74"/>
      <c r="AB1434" s="76" t="s">
        <v>8361</v>
      </c>
      <c r="AC1434" s="74"/>
      <c r="AD1434" s="76" t="s">
        <v>8362</v>
      </c>
      <c r="AE1434" s="74"/>
      <c r="AF1434" s="76" t="s">
        <v>6239</v>
      </c>
      <c r="AG1434" s="74"/>
      <c r="AH1434" s="76" t="s">
        <v>8363</v>
      </c>
      <c r="AI1434" s="74"/>
      <c r="AJ1434" s="140">
        <v>0</v>
      </c>
      <c r="AK1434" s="140"/>
      <c r="AL1434" s="74"/>
      <c r="AM1434" s="74"/>
    </row>
    <row r="1435" spans="1:39" ht="14.1" customHeight="1">
      <c r="A1435" s="74"/>
      <c r="B1435" s="76" t="s">
        <v>1825</v>
      </c>
      <c r="C1435" s="74"/>
      <c r="D1435" s="76" t="s">
        <v>8364</v>
      </c>
      <c r="E1435" s="74"/>
      <c r="F1435" s="76" t="s">
        <v>8665</v>
      </c>
      <c r="G1435" s="74"/>
      <c r="H1435" s="103">
        <v>12</v>
      </c>
      <c r="I1435" s="74"/>
      <c r="J1435" s="103">
        <v>12</v>
      </c>
      <c r="K1435" s="74"/>
      <c r="L1435" s="76" t="s">
        <v>8359</v>
      </c>
      <c r="M1435" s="74"/>
      <c r="N1435" s="76" t="s">
        <v>8366</v>
      </c>
      <c r="O1435" s="74"/>
      <c r="P1435" s="103">
        <v>1107780</v>
      </c>
      <c r="Q1435" s="74"/>
      <c r="R1435" s="76" t="s">
        <v>8651</v>
      </c>
      <c r="S1435" s="74"/>
      <c r="T1435" s="77">
        <v>46192</v>
      </c>
      <c r="U1435" s="74"/>
      <c r="V1435" s="76" t="s">
        <v>8156</v>
      </c>
      <c r="W1435" s="74"/>
      <c r="X1435" s="103">
        <v>6646680</v>
      </c>
      <c r="Y1435" s="74"/>
      <c r="Z1435" s="103">
        <v>6646680</v>
      </c>
      <c r="AA1435" s="74"/>
      <c r="AB1435" s="76" t="s">
        <v>8361</v>
      </c>
      <c r="AC1435" s="74"/>
      <c r="AD1435" s="76" t="s">
        <v>8362</v>
      </c>
      <c r="AE1435" s="74"/>
      <c r="AF1435" s="76" t="s">
        <v>6239</v>
      </c>
      <c r="AG1435" s="74"/>
      <c r="AH1435" s="76" t="s">
        <v>8363</v>
      </c>
      <c r="AI1435" s="74"/>
      <c r="AJ1435" s="140">
        <v>0</v>
      </c>
      <c r="AK1435" s="140"/>
      <c r="AL1435" s="74"/>
      <c r="AM1435" s="74"/>
    </row>
    <row r="1436" spans="1:39" ht="14.1" customHeight="1">
      <c r="A1436" s="74"/>
      <c r="B1436" s="76" t="s">
        <v>1861</v>
      </c>
      <c r="C1436" s="74"/>
      <c r="D1436" s="76" t="s">
        <v>8364</v>
      </c>
      <c r="E1436" s="74"/>
      <c r="F1436" s="76" t="s">
        <v>8738</v>
      </c>
      <c r="G1436" s="74"/>
      <c r="H1436" s="103">
        <v>12</v>
      </c>
      <c r="I1436" s="74"/>
      <c r="J1436" s="103">
        <v>12</v>
      </c>
      <c r="K1436" s="74"/>
      <c r="L1436" s="76" t="s">
        <v>8359</v>
      </c>
      <c r="M1436" s="74"/>
      <c r="N1436" s="76" t="s">
        <v>8366</v>
      </c>
      <c r="O1436" s="74"/>
      <c r="P1436" s="103">
        <v>1107780</v>
      </c>
      <c r="Q1436" s="74"/>
      <c r="R1436" s="76" t="s">
        <v>8651</v>
      </c>
      <c r="S1436" s="74"/>
      <c r="T1436" s="77">
        <v>46192</v>
      </c>
      <c r="U1436" s="74"/>
      <c r="V1436" s="76" t="s">
        <v>8156</v>
      </c>
      <c r="W1436" s="74"/>
      <c r="X1436" s="103">
        <v>6646680</v>
      </c>
      <c r="Y1436" s="74"/>
      <c r="Z1436" s="103">
        <v>6646680</v>
      </c>
      <c r="AA1436" s="74"/>
      <c r="AB1436" s="76" t="s">
        <v>8361</v>
      </c>
      <c r="AC1436" s="74"/>
      <c r="AD1436" s="76" t="s">
        <v>8362</v>
      </c>
      <c r="AE1436" s="74"/>
      <c r="AF1436" s="76" t="s">
        <v>6239</v>
      </c>
      <c r="AG1436" s="74"/>
      <c r="AH1436" s="76" t="s">
        <v>8363</v>
      </c>
      <c r="AI1436" s="74"/>
      <c r="AJ1436" s="140">
        <v>0</v>
      </c>
      <c r="AK1436" s="140"/>
      <c r="AL1436" s="74"/>
      <c r="AM1436" s="74"/>
    </row>
    <row r="1437" spans="1:39" ht="14.1" customHeight="1">
      <c r="A1437" s="74"/>
      <c r="B1437" s="76" t="s">
        <v>1873</v>
      </c>
      <c r="C1437" s="74"/>
      <c r="D1437" s="76" t="s">
        <v>8364</v>
      </c>
      <c r="E1437" s="74"/>
      <c r="F1437" s="76" t="s">
        <v>8930</v>
      </c>
      <c r="G1437" s="74"/>
      <c r="H1437" s="103">
        <v>6</v>
      </c>
      <c r="I1437" s="74"/>
      <c r="J1437" s="103">
        <v>6</v>
      </c>
      <c r="K1437" s="74"/>
      <c r="L1437" s="76" t="s">
        <v>8359</v>
      </c>
      <c r="M1437" s="74"/>
      <c r="N1437" s="76" t="s">
        <v>8366</v>
      </c>
      <c r="O1437" s="74"/>
      <c r="P1437" s="103">
        <v>553890</v>
      </c>
      <c r="Q1437" s="74"/>
      <c r="R1437" s="76" t="s">
        <v>8651</v>
      </c>
      <c r="S1437" s="74"/>
      <c r="T1437" s="77">
        <v>46192</v>
      </c>
      <c r="U1437" s="74"/>
      <c r="V1437" s="76" t="s">
        <v>8156</v>
      </c>
      <c r="W1437" s="74"/>
      <c r="X1437" s="103">
        <v>6646680</v>
      </c>
      <c r="Y1437" s="74"/>
      <c r="Z1437" s="103">
        <v>6646680</v>
      </c>
      <c r="AA1437" s="74"/>
      <c r="AB1437" s="76" t="s">
        <v>8361</v>
      </c>
      <c r="AC1437" s="74"/>
      <c r="AD1437" s="76" t="s">
        <v>8362</v>
      </c>
      <c r="AE1437" s="74"/>
      <c r="AF1437" s="76" t="s">
        <v>6239</v>
      </c>
      <c r="AG1437" s="74"/>
      <c r="AH1437" s="76" t="s">
        <v>8363</v>
      </c>
      <c r="AI1437" s="74"/>
      <c r="AJ1437" s="140">
        <v>0</v>
      </c>
      <c r="AK1437" s="140"/>
      <c r="AL1437" s="74"/>
      <c r="AM1437" s="74"/>
    </row>
    <row r="1438" spans="1:39" ht="14.1" customHeight="1">
      <c r="A1438" s="74"/>
      <c r="B1438" s="76" t="s">
        <v>186</v>
      </c>
      <c r="C1438" s="74"/>
      <c r="D1438" s="76" t="s">
        <v>8369</v>
      </c>
      <c r="E1438" s="74"/>
      <c r="F1438" s="76" t="s">
        <v>8431</v>
      </c>
      <c r="G1438" s="74"/>
      <c r="H1438" s="103">
        <v>6</v>
      </c>
      <c r="I1438" s="74"/>
      <c r="J1438" s="103">
        <v>6</v>
      </c>
      <c r="K1438" s="74"/>
      <c r="L1438" s="76" t="s">
        <v>8359</v>
      </c>
      <c r="M1438" s="74"/>
      <c r="N1438" s="76" t="s">
        <v>8623</v>
      </c>
      <c r="O1438" s="74"/>
      <c r="P1438" s="103">
        <v>404595</v>
      </c>
      <c r="Q1438" s="74"/>
      <c r="R1438" s="76" t="s">
        <v>9341</v>
      </c>
      <c r="S1438" s="74"/>
      <c r="T1438" s="77">
        <v>46191</v>
      </c>
      <c r="U1438" s="74"/>
      <c r="V1438" s="76" t="s">
        <v>8048</v>
      </c>
      <c r="W1438" s="74"/>
      <c r="X1438" s="103">
        <v>1213785</v>
      </c>
      <c r="Y1438" s="74"/>
      <c r="Z1438" s="103">
        <v>1213785</v>
      </c>
      <c r="AA1438" s="74"/>
      <c r="AB1438" s="76" t="s">
        <v>8361</v>
      </c>
      <c r="AC1438" s="74"/>
      <c r="AD1438" s="76" t="s">
        <v>8362</v>
      </c>
      <c r="AE1438" s="74"/>
      <c r="AF1438" s="76" t="s">
        <v>6124</v>
      </c>
      <c r="AG1438" s="74"/>
      <c r="AH1438" s="76" t="s">
        <v>8363</v>
      </c>
      <c r="AI1438" s="74"/>
      <c r="AJ1438" s="140">
        <v>0</v>
      </c>
      <c r="AK1438" s="140"/>
      <c r="AL1438" s="74"/>
      <c r="AM1438" s="74"/>
    </row>
    <row r="1439" spans="1:39" ht="14.1" customHeight="1">
      <c r="A1439" s="74"/>
      <c r="B1439" s="76" t="s">
        <v>190</v>
      </c>
      <c r="C1439" s="74"/>
      <c r="D1439" s="76" t="s">
        <v>8369</v>
      </c>
      <c r="E1439" s="74"/>
      <c r="F1439" s="76" t="s">
        <v>9320</v>
      </c>
      <c r="G1439" s="74"/>
      <c r="H1439" s="103">
        <v>6</v>
      </c>
      <c r="I1439" s="74"/>
      <c r="J1439" s="103">
        <v>6</v>
      </c>
      <c r="K1439" s="74"/>
      <c r="L1439" s="76" t="s">
        <v>8359</v>
      </c>
      <c r="M1439" s="74"/>
      <c r="N1439" s="76" t="s">
        <v>8623</v>
      </c>
      <c r="O1439" s="74"/>
      <c r="P1439" s="103">
        <v>404595</v>
      </c>
      <c r="Q1439" s="74"/>
      <c r="R1439" s="76" t="s">
        <v>9341</v>
      </c>
      <c r="S1439" s="74"/>
      <c r="T1439" s="77">
        <v>46191</v>
      </c>
      <c r="U1439" s="74"/>
      <c r="V1439" s="76" t="s">
        <v>8048</v>
      </c>
      <c r="W1439" s="74"/>
      <c r="X1439" s="103">
        <v>1213785</v>
      </c>
      <c r="Y1439" s="74"/>
      <c r="Z1439" s="103">
        <v>1213785</v>
      </c>
      <c r="AA1439" s="74"/>
      <c r="AB1439" s="76" t="s">
        <v>8361</v>
      </c>
      <c r="AC1439" s="74"/>
      <c r="AD1439" s="76" t="s">
        <v>8362</v>
      </c>
      <c r="AE1439" s="74"/>
      <c r="AF1439" s="76" t="s">
        <v>6124</v>
      </c>
      <c r="AG1439" s="74"/>
      <c r="AH1439" s="76" t="s">
        <v>8363</v>
      </c>
      <c r="AI1439" s="74"/>
      <c r="AJ1439" s="140">
        <v>0</v>
      </c>
      <c r="AK1439" s="140"/>
      <c r="AL1439" s="74"/>
      <c r="AM1439" s="74"/>
    </row>
    <row r="1440" spans="1:39" ht="14.1" customHeight="1">
      <c r="A1440" s="74"/>
      <c r="B1440" s="76" t="s">
        <v>196</v>
      </c>
      <c r="C1440" s="74"/>
      <c r="D1440" s="76" t="s">
        <v>8369</v>
      </c>
      <c r="E1440" s="74"/>
      <c r="F1440" s="76" t="s">
        <v>9244</v>
      </c>
      <c r="G1440" s="74"/>
      <c r="H1440" s="103">
        <v>6</v>
      </c>
      <c r="I1440" s="74"/>
      <c r="J1440" s="103">
        <v>6</v>
      </c>
      <c r="K1440" s="74"/>
      <c r="L1440" s="76" t="s">
        <v>8359</v>
      </c>
      <c r="M1440" s="74"/>
      <c r="N1440" s="76" t="s">
        <v>8623</v>
      </c>
      <c r="O1440" s="74"/>
      <c r="P1440" s="103">
        <v>404595</v>
      </c>
      <c r="Q1440" s="74"/>
      <c r="R1440" s="76" t="s">
        <v>9341</v>
      </c>
      <c r="S1440" s="74"/>
      <c r="T1440" s="77">
        <v>46191</v>
      </c>
      <c r="U1440" s="74"/>
      <c r="V1440" s="76" t="s">
        <v>8048</v>
      </c>
      <c r="W1440" s="74"/>
      <c r="X1440" s="103">
        <v>1213785</v>
      </c>
      <c r="Y1440" s="74"/>
      <c r="Z1440" s="103">
        <v>1213785</v>
      </c>
      <c r="AA1440" s="74"/>
      <c r="AB1440" s="76" t="s">
        <v>8361</v>
      </c>
      <c r="AC1440" s="74"/>
      <c r="AD1440" s="76" t="s">
        <v>8362</v>
      </c>
      <c r="AE1440" s="74"/>
      <c r="AF1440" s="76" t="s">
        <v>6124</v>
      </c>
      <c r="AG1440" s="74"/>
      <c r="AH1440" s="76" t="s">
        <v>8363</v>
      </c>
      <c r="AI1440" s="74"/>
      <c r="AJ1440" s="140">
        <v>0</v>
      </c>
      <c r="AK1440" s="140"/>
      <c r="AL1440" s="74"/>
      <c r="AM1440" s="74"/>
    </row>
    <row r="1441" spans="1:39" ht="14.1" customHeight="1">
      <c r="A1441" s="74"/>
      <c r="B1441" s="76" t="s">
        <v>2150</v>
      </c>
      <c r="C1441" s="74"/>
      <c r="D1441" s="76" t="s">
        <v>8364</v>
      </c>
      <c r="E1441" s="74"/>
      <c r="F1441" s="76" t="s">
        <v>9312</v>
      </c>
      <c r="G1441" s="74"/>
      <c r="H1441" s="103">
        <v>2</v>
      </c>
      <c r="I1441" s="74"/>
      <c r="J1441" s="103">
        <v>24</v>
      </c>
      <c r="K1441" s="74"/>
      <c r="L1441" s="76" t="s">
        <v>8697</v>
      </c>
      <c r="M1441" s="74"/>
      <c r="N1441" s="76"/>
      <c r="O1441" s="74"/>
      <c r="P1441" s="103">
        <v>335405</v>
      </c>
      <c r="Q1441" s="74"/>
      <c r="R1441" s="76" t="s">
        <v>9342</v>
      </c>
      <c r="S1441" s="74"/>
      <c r="T1441" s="77">
        <v>46193</v>
      </c>
      <c r="U1441" s="74"/>
      <c r="V1441" s="76" t="s">
        <v>8239</v>
      </c>
      <c r="W1441" s="74"/>
      <c r="X1441" s="103">
        <v>335405</v>
      </c>
      <c r="Y1441" s="74"/>
      <c r="Z1441" s="103">
        <v>335405</v>
      </c>
      <c r="AA1441" s="74"/>
      <c r="AB1441" s="76" t="s">
        <v>8361</v>
      </c>
      <c r="AC1441" s="74"/>
      <c r="AD1441" s="76" t="s">
        <v>8362</v>
      </c>
      <c r="AE1441" s="74"/>
      <c r="AF1441" s="76" t="s">
        <v>6124</v>
      </c>
      <c r="AG1441" s="74"/>
      <c r="AH1441" s="76" t="s">
        <v>8363</v>
      </c>
      <c r="AI1441" s="74"/>
      <c r="AJ1441" s="140">
        <v>0</v>
      </c>
      <c r="AK1441" s="140"/>
      <c r="AL1441" s="74"/>
      <c r="AM1441" s="74"/>
    </row>
    <row r="1442" spans="1:39" ht="14.1" customHeight="1">
      <c r="A1442" s="74"/>
      <c r="B1442" s="76" t="s">
        <v>1725</v>
      </c>
      <c r="C1442" s="74"/>
      <c r="D1442" s="76" t="s">
        <v>8364</v>
      </c>
      <c r="E1442" s="74"/>
      <c r="F1442" s="76" t="s">
        <v>8432</v>
      </c>
      <c r="G1442" s="74"/>
      <c r="H1442" s="103">
        <v>6</v>
      </c>
      <c r="I1442" s="74"/>
      <c r="J1442" s="103">
        <v>6</v>
      </c>
      <c r="K1442" s="74"/>
      <c r="L1442" s="76" t="s">
        <v>8359</v>
      </c>
      <c r="M1442" s="74"/>
      <c r="N1442" s="76" t="s">
        <v>8366</v>
      </c>
      <c r="O1442" s="74"/>
      <c r="P1442" s="103">
        <v>553890</v>
      </c>
      <c r="Q1442" s="74"/>
      <c r="R1442" s="76" t="s">
        <v>9343</v>
      </c>
      <c r="S1442" s="74"/>
      <c r="T1442" s="77">
        <v>46193</v>
      </c>
      <c r="U1442" s="74"/>
      <c r="V1442" s="76" t="s">
        <v>9344</v>
      </c>
      <c r="W1442" s="74"/>
      <c r="X1442" s="103">
        <v>2215560</v>
      </c>
      <c r="Y1442" s="74"/>
      <c r="Z1442" s="103">
        <v>2215560</v>
      </c>
      <c r="AA1442" s="74"/>
      <c r="AB1442" s="76" t="s">
        <v>8361</v>
      </c>
      <c r="AC1442" s="74"/>
      <c r="AD1442" s="76" t="s">
        <v>8362</v>
      </c>
      <c r="AE1442" s="74"/>
      <c r="AF1442" s="76" t="s">
        <v>6239</v>
      </c>
      <c r="AG1442" s="74"/>
      <c r="AH1442" s="76" t="s">
        <v>8363</v>
      </c>
      <c r="AI1442" s="74"/>
      <c r="AJ1442" s="140">
        <v>0</v>
      </c>
      <c r="AK1442" s="140"/>
      <c r="AL1442" s="74"/>
      <c r="AM1442" s="74"/>
    </row>
    <row r="1443" spans="1:39" ht="14.1" customHeight="1">
      <c r="A1443" s="74"/>
      <c r="B1443" s="76" t="s">
        <v>1942</v>
      </c>
      <c r="C1443" s="74"/>
      <c r="D1443" s="76" t="s">
        <v>8364</v>
      </c>
      <c r="E1443" s="74"/>
      <c r="F1443" s="76" t="s">
        <v>8451</v>
      </c>
      <c r="G1443" s="74"/>
      <c r="H1443" s="103">
        <v>12</v>
      </c>
      <c r="I1443" s="74"/>
      <c r="J1443" s="103">
        <v>12</v>
      </c>
      <c r="K1443" s="74"/>
      <c r="L1443" s="76" t="s">
        <v>8359</v>
      </c>
      <c r="M1443" s="74"/>
      <c r="N1443" s="76" t="s">
        <v>8366</v>
      </c>
      <c r="O1443" s="74"/>
      <c r="P1443" s="103">
        <v>1107780</v>
      </c>
      <c r="Q1443" s="74"/>
      <c r="R1443" s="76" t="s">
        <v>9343</v>
      </c>
      <c r="S1443" s="74"/>
      <c r="T1443" s="77">
        <v>46193</v>
      </c>
      <c r="U1443" s="74"/>
      <c r="V1443" s="76" t="s">
        <v>9344</v>
      </c>
      <c r="W1443" s="74"/>
      <c r="X1443" s="103">
        <v>2215560</v>
      </c>
      <c r="Y1443" s="74"/>
      <c r="Z1443" s="103">
        <v>2215560</v>
      </c>
      <c r="AA1443" s="74"/>
      <c r="AB1443" s="76" t="s">
        <v>8361</v>
      </c>
      <c r="AC1443" s="74"/>
      <c r="AD1443" s="76" t="s">
        <v>8362</v>
      </c>
      <c r="AE1443" s="74"/>
      <c r="AF1443" s="76" t="s">
        <v>6239</v>
      </c>
      <c r="AG1443" s="74"/>
      <c r="AH1443" s="76" t="s">
        <v>8363</v>
      </c>
      <c r="AI1443" s="74"/>
      <c r="AJ1443" s="140">
        <v>0</v>
      </c>
      <c r="AK1443" s="140"/>
      <c r="AL1443" s="74"/>
      <c r="AM1443" s="74"/>
    </row>
    <row r="1444" spans="1:39" ht="14.1" customHeight="1">
      <c r="A1444" s="74"/>
      <c r="B1444" s="76" t="s">
        <v>1946</v>
      </c>
      <c r="C1444" s="74"/>
      <c r="D1444" s="76" t="s">
        <v>8364</v>
      </c>
      <c r="E1444" s="74"/>
      <c r="F1444" s="76" t="s">
        <v>8454</v>
      </c>
      <c r="G1444" s="74"/>
      <c r="H1444" s="103">
        <v>6</v>
      </c>
      <c r="I1444" s="74"/>
      <c r="J1444" s="103">
        <v>6</v>
      </c>
      <c r="K1444" s="74"/>
      <c r="L1444" s="76" t="s">
        <v>8359</v>
      </c>
      <c r="M1444" s="74"/>
      <c r="N1444" s="76" t="s">
        <v>8366</v>
      </c>
      <c r="O1444" s="74"/>
      <c r="P1444" s="103">
        <v>553890</v>
      </c>
      <c r="Q1444" s="74"/>
      <c r="R1444" s="76" t="s">
        <v>9343</v>
      </c>
      <c r="S1444" s="74"/>
      <c r="T1444" s="77">
        <v>46193</v>
      </c>
      <c r="U1444" s="74"/>
      <c r="V1444" s="76" t="s">
        <v>9344</v>
      </c>
      <c r="W1444" s="74"/>
      <c r="X1444" s="103">
        <v>2215560</v>
      </c>
      <c r="Y1444" s="74"/>
      <c r="Z1444" s="103">
        <v>2215560</v>
      </c>
      <c r="AA1444" s="74"/>
      <c r="AB1444" s="76" t="s">
        <v>8361</v>
      </c>
      <c r="AC1444" s="74"/>
      <c r="AD1444" s="76" t="s">
        <v>8362</v>
      </c>
      <c r="AE1444" s="74"/>
      <c r="AF1444" s="76" t="s">
        <v>6239</v>
      </c>
      <c r="AG1444" s="74"/>
      <c r="AH1444" s="76" t="s">
        <v>8363</v>
      </c>
      <c r="AI1444" s="74"/>
      <c r="AJ1444" s="140">
        <v>0</v>
      </c>
      <c r="AK1444" s="140"/>
      <c r="AL1444" s="74"/>
      <c r="AM1444" s="74"/>
    </row>
    <row r="1445" spans="1:39" ht="14.1" customHeight="1">
      <c r="A1445" s="74"/>
      <c r="B1445" s="76" t="s">
        <v>3165</v>
      </c>
      <c r="C1445" s="74"/>
      <c r="D1445" s="76" t="s">
        <v>8369</v>
      </c>
      <c r="E1445" s="74"/>
      <c r="F1445" s="76" t="s">
        <v>8878</v>
      </c>
      <c r="G1445" s="74"/>
      <c r="H1445" s="103">
        <v>2</v>
      </c>
      <c r="I1445" s="74"/>
      <c r="J1445" s="103">
        <v>2</v>
      </c>
      <c r="K1445" s="74"/>
      <c r="L1445" s="76" t="s">
        <v>147</v>
      </c>
      <c r="M1445" s="74"/>
      <c r="N1445" s="76" t="s">
        <v>8511</v>
      </c>
      <c r="O1445" s="74"/>
      <c r="P1445" s="103">
        <v>2642170</v>
      </c>
      <c r="Q1445" s="74"/>
      <c r="R1445" s="76" t="s">
        <v>9345</v>
      </c>
      <c r="S1445" s="74"/>
      <c r="T1445" s="77">
        <v>46192</v>
      </c>
      <c r="U1445" s="74"/>
      <c r="V1445" s="76" t="s">
        <v>8156</v>
      </c>
      <c r="W1445" s="74"/>
      <c r="X1445" s="103">
        <v>2642170</v>
      </c>
      <c r="Y1445" s="74"/>
      <c r="Z1445" s="103">
        <v>2642170</v>
      </c>
      <c r="AA1445" s="74"/>
      <c r="AB1445" s="76" t="s">
        <v>8361</v>
      </c>
      <c r="AC1445" s="74"/>
      <c r="AD1445" s="76" t="s">
        <v>8362</v>
      </c>
      <c r="AE1445" s="74"/>
      <c r="AF1445" s="76" t="s">
        <v>6239</v>
      </c>
      <c r="AG1445" s="74"/>
      <c r="AH1445" s="76" t="s">
        <v>8363</v>
      </c>
      <c r="AI1445" s="74"/>
      <c r="AJ1445" s="140">
        <v>0</v>
      </c>
      <c r="AK1445" s="140"/>
      <c r="AL1445" s="74"/>
      <c r="AM1445" s="74"/>
    </row>
    <row r="1446" spans="1:39" ht="23.1" customHeight="1">
      <c r="A1446" s="74"/>
      <c r="B1446" s="76" t="s">
        <v>3244</v>
      </c>
      <c r="C1446" s="74"/>
      <c r="D1446" s="76" t="s">
        <v>8369</v>
      </c>
      <c r="E1446" s="74"/>
      <c r="F1446" s="76" t="s">
        <v>8770</v>
      </c>
      <c r="G1446" s="74"/>
      <c r="H1446" s="103">
        <v>1</v>
      </c>
      <c r="I1446" s="74"/>
      <c r="J1446" s="103">
        <v>15</v>
      </c>
      <c r="K1446" s="74"/>
      <c r="L1446" s="76" t="s">
        <v>9346</v>
      </c>
      <c r="M1446" s="74"/>
      <c r="N1446" s="76"/>
      <c r="O1446" s="74"/>
      <c r="P1446" s="103">
        <v>252525</v>
      </c>
      <c r="Q1446" s="74"/>
      <c r="R1446" s="76" t="s">
        <v>9347</v>
      </c>
      <c r="S1446" s="74"/>
      <c r="T1446" s="77">
        <v>46193</v>
      </c>
      <c r="U1446" s="74"/>
      <c r="V1446" s="76" t="s">
        <v>8671</v>
      </c>
      <c r="W1446" s="74"/>
      <c r="X1446" s="103">
        <v>252525</v>
      </c>
      <c r="Y1446" s="74"/>
      <c r="Z1446" s="103">
        <v>252525</v>
      </c>
      <c r="AA1446" s="74"/>
      <c r="AB1446" s="76" t="s">
        <v>8361</v>
      </c>
      <c r="AC1446" s="74"/>
      <c r="AD1446" s="76" t="s">
        <v>8362</v>
      </c>
      <c r="AE1446" s="74"/>
      <c r="AF1446" s="76" t="s">
        <v>8718</v>
      </c>
      <c r="AG1446" s="74"/>
      <c r="AH1446" s="76" t="s">
        <v>8363</v>
      </c>
      <c r="AI1446" s="74"/>
      <c r="AJ1446" s="140">
        <v>0</v>
      </c>
      <c r="AK1446" s="140"/>
      <c r="AL1446" s="74"/>
      <c r="AM1446" s="74"/>
    </row>
    <row r="1447" spans="1:39" ht="14.1" customHeight="1">
      <c r="A1447" s="74"/>
      <c r="B1447" s="76" t="s">
        <v>3108</v>
      </c>
      <c r="C1447" s="74"/>
      <c r="D1447" s="76" t="s">
        <v>8369</v>
      </c>
      <c r="E1447" s="74"/>
      <c r="F1447" s="76" t="s">
        <v>8464</v>
      </c>
      <c r="G1447" s="74"/>
      <c r="H1447" s="103">
        <v>8</v>
      </c>
      <c r="I1447" s="74"/>
      <c r="J1447" s="103">
        <v>8</v>
      </c>
      <c r="K1447" s="74"/>
      <c r="L1447" s="76" t="s">
        <v>8359</v>
      </c>
      <c r="M1447" s="74"/>
      <c r="N1447" s="76" t="s">
        <v>8511</v>
      </c>
      <c r="O1447" s="74"/>
      <c r="P1447" s="103">
        <v>2298440</v>
      </c>
      <c r="Q1447" s="74"/>
      <c r="R1447" s="76" t="s">
        <v>9348</v>
      </c>
      <c r="S1447" s="74"/>
      <c r="T1447" s="77">
        <v>46193</v>
      </c>
      <c r="U1447" s="74"/>
      <c r="V1447" s="76" t="s">
        <v>8819</v>
      </c>
      <c r="W1447" s="74"/>
      <c r="X1447" s="103">
        <v>4596880</v>
      </c>
      <c r="Y1447" s="74"/>
      <c r="Z1447" s="103">
        <v>4596880</v>
      </c>
      <c r="AA1447" s="74"/>
      <c r="AB1447" s="76" t="s">
        <v>8361</v>
      </c>
      <c r="AC1447" s="74"/>
      <c r="AD1447" s="76" t="s">
        <v>8362</v>
      </c>
      <c r="AE1447" s="74"/>
      <c r="AF1447" s="76" t="s">
        <v>8436</v>
      </c>
      <c r="AG1447" s="74"/>
      <c r="AH1447" s="76" t="s">
        <v>8363</v>
      </c>
      <c r="AI1447" s="74"/>
      <c r="AJ1447" s="140">
        <v>0</v>
      </c>
      <c r="AK1447" s="140"/>
      <c r="AL1447" s="74"/>
      <c r="AM1447" s="74"/>
    </row>
    <row r="1448" spans="1:39" ht="14.1" customHeight="1">
      <c r="A1448" s="74"/>
      <c r="B1448" s="76" t="s">
        <v>3114</v>
      </c>
      <c r="C1448" s="74"/>
      <c r="D1448" s="76" t="s">
        <v>8369</v>
      </c>
      <c r="E1448" s="74"/>
      <c r="F1448" s="76" t="s">
        <v>8384</v>
      </c>
      <c r="G1448" s="74"/>
      <c r="H1448" s="103">
        <v>8</v>
      </c>
      <c r="I1448" s="74"/>
      <c r="J1448" s="103">
        <v>8</v>
      </c>
      <c r="K1448" s="74"/>
      <c r="L1448" s="76" t="s">
        <v>8359</v>
      </c>
      <c r="M1448" s="74"/>
      <c r="N1448" s="76" t="s">
        <v>8511</v>
      </c>
      <c r="O1448" s="74"/>
      <c r="P1448" s="103">
        <v>2298440</v>
      </c>
      <c r="Q1448" s="74"/>
      <c r="R1448" s="76" t="s">
        <v>9348</v>
      </c>
      <c r="S1448" s="74"/>
      <c r="T1448" s="77">
        <v>46193</v>
      </c>
      <c r="U1448" s="74"/>
      <c r="V1448" s="76" t="s">
        <v>8819</v>
      </c>
      <c r="W1448" s="74"/>
      <c r="X1448" s="103">
        <v>4596880</v>
      </c>
      <c r="Y1448" s="74"/>
      <c r="Z1448" s="103">
        <v>4596880</v>
      </c>
      <c r="AA1448" s="74"/>
      <c r="AB1448" s="76" t="s">
        <v>8361</v>
      </c>
      <c r="AC1448" s="74"/>
      <c r="AD1448" s="76" t="s">
        <v>8362</v>
      </c>
      <c r="AE1448" s="74"/>
      <c r="AF1448" s="76" t="s">
        <v>8436</v>
      </c>
      <c r="AG1448" s="74"/>
      <c r="AH1448" s="76" t="s">
        <v>8363</v>
      </c>
      <c r="AI1448" s="74"/>
      <c r="AJ1448" s="140">
        <v>0</v>
      </c>
      <c r="AK1448" s="140"/>
      <c r="AL1448" s="74"/>
      <c r="AM1448" s="74"/>
    </row>
    <row r="1449" spans="1:39" ht="14.1" customHeight="1">
      <c r="A1449" s="74"/>
      <c r="B1449" s="76" t="s">
        <v>3106</v>
      </c>
      <c r="C1449" s="74"/>
      <c r="D1449" s="76" t="s">
        <v>8369</v>
      </c>
      <c r="E1449" s="74"/>
      <c r="F1449" s="76" t="s">
        <v>9349</v>
      </c>
      <c r="G1449" s="74"/>
      <c r="H1449" s="103">
        <v>1</v>
      </c>
      <c r="I1449" s="74"/>
      <c r="J1449" s="103">
        <v>4</v>
      </c>
      <c r="K1449" s="74"/>
      <c r="L1449" s="76" t="s">
        <v>22</v>
      </c>
      <c r="M1449" s="74"/>
      <c r="N1449" s="76" t="s">
        <v>8537</v>
      </c>
      <c r="O1449" s="74"/>
      <c r="P1449" s="103">
        <v>1149220</v>
      </c>
      <c r="Q1449" s="74"/>
      <c r="R1449" s="76" t="s">
        <v>9350</v>
      </c>
      <c r="S1449" s="74"/>
      <c r="T1449" s="77">
        <v>46193</v>
      </c>
      <c r="U1449" s="74"/>
      <c r="V1449" s="76" t="s">
        <v>8012</v>
      </c>
      <c r="W1449" s="74"/>
      <c r="X1449" s="103">
        <v>1149220</v>
      </c>
      <c r="Y1449" s="74"/>
      <c r="Z1449" s="103">
        <v>1149220</v>
      </c>
      <c r="AA1449" s="74"/>
      <c r="AB1449" s="76" t="s">
        <v>8361</v>
      </c>
      <c r="AC1449" s="74"/>
      <c r="AD1449" s="76" t="s">
        <v>8362</v>
      </c>
      <c r="AE1449" s="74"/>
      <c r="AF1449" s="76" t="s">
        <v>6134</v>
      </c>
      <c r="AG1449" s="74"/>
      <c r="AH1449" s="76" t="s">
        <v>8363</v>
      </c>
      <c r="AI1449" s="74"/>
      <c r="AJ1449" s="140">
        <v>0</v>
      </c>
      <c r="AK1449" s="140"/>
      <c r="AL1449" s="74"/>
      <c r="AM1449" s="74"/>
    </row>
    <row r="1450" spans="1:39" ht="14.1" customHeight="1">
      <c r="A1450" s="74"/>
      <c r="B1450" s="76" t="s">
        <v>3106</v>
      </c>
      <c r="C1450" s="74"/>
      <c r="D1450" s="76" t="s">
        <v>8369</v>
      </c>
      <c r="E1450" s="74"/>
      <c r="F1450" s="76" t="s">
        <v>9349</v>
      </c>
      <c r="G1450" s="74"/>
      <c r="H1450" s="103">
        <v>1</v>
      </c>
      <c r="I1450" s="74"/>
      <c r="J1450" s="103">
        <v>4</v>
      </c>
      <c r="K1450" s="74"/>
      <c r="L1450" s="76" t="s">
        <v>22</v>
      </c>
      <c r="M1450" s="74"/>
      <c r="N1450" s="76" t="s">
        <v>8537</v>
      </c>
      <c r="O1450" s="74"/>
      <c r="P1450" s="103">
        <v>1149220</v>
      </c>
      <c r="Q1450" s="74"/>
      <c r="R1450" s="76" t="s">
        <v>9351</v>
      </c>
      <c r="S1450" s="74"/>
      <c r="T1450" s="77">
        <v>46193</v>
      </c>
      <c r="U1450" s="74"/>
      <c r="V1450" s="76" t="s">
        <v>8021</v>
      </c>
      <c r="W1450" s="74"/>
      <c r="X1450" s="103">
        <v>2298440</v>
      </c>
      <c r="Y1450" s="74"/>
      <c r="Z1450" s="103">
        <v>2298440</v>
      </c>
      <c r="AA1450" s="74"/>
      <c r="AB1450" s="76" t="s">
        <v>8361</v>
      </c>
      <c r="AC1450" s="74"/>
      <c r="AD1450" s="76" t="s">
        <v>8362</v>
      </c>
      <c r="AE1450" s="74"/>
      <c r="AF1450" s="76" t="s">
        <v>6134</v>
      </c>
      <c r="AG1450" s="74"/>
      <c r="AH1450" s="76" t="s">
        <v>8363</v>
      </c>
      <c r="AI1450" s="74"/>
      <c r="AJ1450" s="140">
        <v>0</v>
      </c>
      <c r="AK1450" s="140"/>
      <c r="AL1450" s="74"/>
      <c r="AM1450" s="74"/>
    </row>
    <row r="1451" spans="1:39" ht="14.1" customHeight="1">
      <c r="A1451" s="74"/>
      <c r="B1451" s="76" t="s">
        <v>3115</v>
      </c>
      <c r="C1451" s="74"/>
      <c r="D1451" s="76" t="s">
        <v>8369</v>
      </c>
      <c r="E1451" s="74"/>
      <c r="F1451" s="76" t="s">
        <v>8688</v>
      </c>
      <c r="G1451" s="74"/>
      <c r="H1451" s="103">
        <v>1</v>
      </c>
      <c r="I1451" s="74"/>
      <c r="J1451" s="103">
        <v>4</v>
      </c>
      <c r="K1451" s="74"/>
      <c r="L1451" s="76" t="s">
        <v>22</v>
      </c>
      <c r="M1451" s="74"/>
      <c r="N1451" s="76" t="s">
        <v>8537</v>
      </c>
      <c r="O1451" s="74"/>
      <c r="P1451" s="103">
        <v>1149220</v>
      </c>
      <c r="Q1451" s="74"/>
      <c r="R1451" s="76" t="s">
        <v>9351</v>
      </c>
      <c r="S1451" s="74"/>
      <c r="T1451" s="77">
        <v>46193</v>
      </c>
      <c r="U1451" s="74"/>
      <c r="V1451" s="76" t="s">
        <v>8021</v>
      </c>
      <c r="W1451" s="74"/>
      <c r="X1451" s="103">
        <v>2298440</v>
      </c>
      <c r="Y1451" s="74"/>
      <c r="Z1451" s="103">
        <v>2298440</v>
      </c>
      <c r="AA1451" s="74"/>
      <c r="AB1451" s="76" t="s">
        <v>8361</v>
      </c>
      <c r="AC1451" s="74"/>
      <c r="AD1451" s="76" t="s">
        <v>8362</v>
      </c>
      <c r="AE1451" s="74"/>
      <c r="AF1451" s="76" t="s">
        <v>6134</v>
      </c>
      <c r="AG1451" s="74"/>
      <c r="AH1451" s="76" t="s">
        <v>8363</v>
      </c>
      <c r="AI1451" s="74"/>
      <c r="AJ1451" s="140">
        <v>0</v>
      </c>
      <c r="AK1451" s="140"/>
      <c r="AL1451" s="74"/>
      <c r="AM1451" s="74"/>
    </row>
    <row r="1452" spans="1:39" ht="14.1" customHeight="1">
      <c r="A1452" s="74"/>
      <c r="B1452" s="76" t="s">
        <v>122</v>
      </c>
      <c r="C1452" s="74"/>
      <c r="D1452" s="76" t="s">
        <v>8364</v>
      </c>
      <c r="E1452" s="74"/>
      <c r="F1452" s="76" t="s">
        <v>9352</v>
      </c>
      <c r="G1452" s="74"/>
      <c r="H1452" s="103">
        <v>1</v>
      </c>
      <c r="I1452" s="74"/>
      <c r="J1452" s="103">
        <v>4</v>
      </c>
      <c r="K1452" s="74"/>
      <c r="L1452" s="76" t="s">
        <v>22</v>
      </c>
      <c r="M1452" s="74"/>
      <c r="N1452" s="76"/>
      <c r="O1452" s="74"/>
      <c r="P1452" s="103">
        <v>366300</v>
      </c>
      <c r="Q1452" s="74"/>
      <c r="R1452" s="76" t="s">
        <v>9353</v>
      </c>
      <c r="S1452" s="74"/>
      <c r="T1452" s="77">
        <v>46193</v>
      </c>
      <c r="U1452" s="74"/>
      <c r="V1452" s="76" t="s">
        <v>8254</v>
      </c>
      <c r="W1452" s="74"/>
      <c r="X1452" s="103">
        <v>366300</v>
      </c>
      <c r="Y1452" s="74"/>
      <c r="Z1452" s="103">
        <v>366300</v>
      </c>
      <c r="AA1452" s="74"/>
      <c r="AB1452" s="76" t="s">
        <v>8361</v>
      </c>
      <c r="AC1452" s="74"/>
      <c r="AD1452" s="76" t="s">
        <v>8362</v>
      </c>
      <c r="AE1452" s="74"/>
      <c r="AF1452" s="76" t="s">
        <v>6124</v>
      </c>
      <c r="AG1452" s="74"/>
      <c r="AH1452" s="76" t="s">
        <v>8363</v>
      </c>
      <c r="AI1452" s="74"/>
      <c r="AJ1452" s="140">
        <v>0</v>
      </c>
      <c r="AK1452" s="140"/>
      <c r="AL1452" s="74"/>
      <c r="AM1452" s="74"/>
    </row>
    <row r="1453" spans="1:39" ht="14.1" customHeight="1">
      <c r="A1453" s="74"/>
      <c r="B1453" s="76" t="s">
        <v>1117</v>
      </c>
      <c r="C1453" s="74"/>
      <c r="D1453" s="76" t="s">
        <v>8364</v>
      </c>
      <c r="E1453" s="74"/>
      <c r="F1453" s="76" t="s">
        <v>8374</v>
      </c>
      <c r="G1453" s="74"/>
      <c r="H1453" s="103">
        <v>2</v>
      </c>
      <c r="I1453" s="74"/>
      <c r="J1453" s="103">
        <v>8</v>
      </c>
      <c r="K1453" s="74"/>
      <c r="L1453" s="76" t="s">
        <v>22</v>
      </c>
      <c r="M1453" s="74"/>
      <c r="N1453" s="76" t="s">
        <v>8392</v>
      </c>
      <c r="O1453" s="74"/>
      <c r="P1453" s="103">
        <v>1374180</v>
      </c>
      <c r="Q1453" s="74"/>
      <c r="R1453" s="76" t="s">
        <v>8393</v>
      </c>
      <c r="S1453" s="74"/>
      <c r="T1453" s="77">
        <v>46192</v>
      </c>
      <c r="U1453" s="74"/>
      <c r="V1453" s="76" t="s">
        <v>8156</v>
      </c>
      <c r="W1453" s="74"/>
      <c r="X1453" s="103">
        <v>2061270</v>
      </c>
      <c r="Y1453" s="74"/>
      <c r="Z1453" s="103">
        <v>2061270</v>
      </c>
      <c r="AA1453" s="74"/>
      <c r="AB1453" s="76" t="s">
        <v>8361</v>
      </c>
      <c r="AC1453" s="74"/>
      <c r="AD1453" s="76" t="s">
        <v>8362</v>
      </c>
      <c r="AE1453" s="74"/>
      <c r="AF1453" s="76" t="s">
        <v>6239</v>
      </c>
      <c r="AG1453" s="74"/>
      <c r="AH1453" s="76" t="s">
        <v>8363</v>
      </c>
      <c r="AI1453" s="74"/>
      <c r="AJ1453" s="140">
        <v>0</v>
      </c>
      <c r="AK1453" s="140"/>
      <c r="AL1453" s="74"/>
      <c r="AM1453" s="74"/>
    </row>
    <row r="1454" spans="1:39" ht="14.1" customHeight="1">
      <c r="A1454" s="74"/>
      <c r="B1454" s="76" t="s">
        <v>1220</v>
      </c>
      <c r="C1454" s="74"/>
      <c r="D1454" s="76" t="s">
        <v>8364</v>
      </c>
      <c r="E1454" s="74"/>
      <c r="F1454" s="76" t="s">
        <v>8711</v>
      </c>
      <c r="G1454" s="74"/>
      <c r="H1454" s="103">
        <v>3</v>
      </c>
      <c r="I1454" s="74"/>
      <c r="J1454" s="103">
        <v>3</v>
      </c>
      <c r="K1454" s="74"/>
      <c r="L1454" s="76" t="s">
        <v>147</v>
      </c>
      <c r="M1454" s="74"/>
      <c r="N1454" s="76" t="s">
        <v>8392</v>
      </c>
      <c r="O1454" s="74"/>
      <c r="P1454" s="103">
        <v>2430900</v>
      </c>
      <c r="Q1454" s="74"/>
      <c r="R1454" s="76" t="s">
        <v>9354</v>
      </c>
      <c r="S1454" s="74"/>
      <c r="T1454" s="77">
        <v>46193</v>
      </c>
      <c r="U1454" s="74"/>
      <c r="V1454" s="76" t="s">
        <v>9355</v>
      </c>
      <c r="W1454" s="74"/>
      <c r="X1454" s="103">
        <v>2430900</v>
      </c>
      <c r="Y1454" s="74"/>
      <c r="Z1454" s="103">
        <v>2430900</v>
      </c>
      <c r="AA1454" s="74"/>
      <c r="AB1454" s="76" t="s">
        <v>8361</v>
      </c>
      <c r="AC1454" s="74"/>
      <c r="AD1454" s="76" t="s">
        <v>8362</v>
      </c>
      <c r="AE1454" s="74"/>
      <c r="AF1454" s="76" t="s">
        <v>6128</v>
      </c>
      <c r="AG1454" s="74"/>
      <c r="AH1454" s="76" t="s">
        <v>8363</v>
      </c>
      <c r="AI1454" s="74"/>
      <c r="AJ1454" s="140">
        <v>0</v>
      </c>
      <c r="AK1454" s="140"/>
      <c r="AL1454" s="74"/>
      <c r="AM1454" s="74"/>
    </row>
    <row r="1455" spans="1:39" ht="14.1" customHeight="1">
      <c r="A1455" s="74"/>
      <c r="B1455" s="76" t="s">
        <v>1117</v>
      </c>
      <c r="C1455" s="74"/>
      <c r="D1455" s="76" t="s">
        <v>8364</v>
      </c>
      <c r="E1455" s="74"/>
      <c r="F1455" s="76" t="s">
        <v>8374</v>
      </c>
      <c r="G1455" s="74"/>
      <c r="H1455" s="103">
        <v>1</v>
      </c>
      <c r="I1455" s="74"/>
      <c r="J1455" s="103">
        <v>4</v>
      </c>
      <c r="K1455" s="74"/>
      <c r="L1455" s="76" t="s">
        <v>22</v>
      </c>
      <c r="M1455" s="74"/>
      <c r="N1455" s="76" t="s">
        <v>8375</v>
      </c>
      <c r="O1455" s="74"/>
      <c r="P1455" s="103">
        <v>687090</v>
      </c>
      <c r="Q1455" s="74"/>
      <c r="R1455" s="76" t="s">
        <v>9356</v>
      </c>
      <c r="S1455" s="74"/>
      <c r="T1455" s="77">
        <v>46193</v>
      </c>
      <c r="U1455" s="74"/>
      <c r="V1455" s="76" t="s">
        <v>8081</v>
      </c>
      <c r="W1455" s="74"/>
      <c r="X1455" s="103">
        <v>1497390</v>
      </c>
      <c r="Y1455" s="74"/>
      <c r="Z1455" s="103">
        <v>1497390</v>
      </c>
      <c r="AA1455" s="74"/>
      <c r="AB1455" s="76" t="s">
        <v>8361</v>
      </c>
      <c r="AC1455" s="74"/>
      <c r="AD1455" s="76" t="s">
        <v>8362</v>
      </c>
      <c r="AE1455" s="74"/>
      <c r="AF1455" s="76" t="s">
        <v>6143</v>
      </c>
      <c r="AG1455" s="74"/>
      <c r="AH1455" s="76" t="s">
        <v>8363</v>
      </c>
      <c r="AI1455" s="74"/>
      <c r="AJ1455" s="140">
        <v>0</v>
      </c>
      <c r="AK1455" s="140"/>
      <c r="AL1455" s="74"/>
      <c r="AM1455" s="74"/>
    </row>
    <row r="1456" spans="1:39" ht="14.1" customHeight="1">
      <c r="A1456" s="74"/>
      <c r="B1456" s="76" t="s">
        <v>1235</v>
      </c>
      <c r="C1456" s="74"/>
      <c r="D1456" s="76" t="s">
        <v>8364</v>
      </c>
      <c r="E1456" s="74"/>
      <c r="F1456" s="76" t="s">
        <v>8455</v>
      </c>
      <c r="G1456" s="74"/>
      <c r="H1456" s="103">
        <v>1</v>
      </c>
      <c r="I1456" s="74"/>
      <c r="J1456" s="103">
        <v>1</v>
      </c>
      <c r="K1456" s="74"/>
      <c r="L1456" s="76" t="s">
        <v>147</v>
      </c>
      <c r="M1456" s="74"/>
      <c r="N1456" s="76" t="s">
        <v>8375</v>
      </c>
      <c r="O1456" s="74"/>
      <c r="P1456" s="103">
        <v>810300</v>
      </c>
      <c r="Q1456" s="74"/>
      <c r="R1456" s="76" t="s">
        <v>9356</v>
      </c>
      <c r="S1456" s="74"/>
      <c r="T1456" s="77">
        <v>46193</v>
      </c>
      <c r="U1456" s="74"/>
      <c r="V1456" s="76" t="s">
        <v>8081</v>
      </c>
      <c r="W1456" s="74"/>
      <c r="X1456" s="103">
        <v>1497390</v>
      </c>
      <c r="Y1456" s="74"/>
      <c r="Z1456" s="103">
        <v>1497390</v>
      </c>
      <c r="AA1456" s="74"/>
      <c r="AB1456" s="76" t="s">
        <v>8361</v>
      </c>
      <c r="AC1456" s="74"/>
      <c r="AD1456" s="76" t="s">
        <v>8362</v>
      </c>
      <c r="AE1456" s="74"/>
      <c r="AF1456" s="76" t="s">
        <v>6143</v>
      </c>
      <c r="AG1456" s="74"/>
      <c r="AH1456" s="76" t="s">
        <v>8363</v>
      </c>
      <c r="AI1456" s="74"/>
      <c r="AJ1456" s="140">
        <v>0</v>
      </c>
      <c r="AK1456" s="140"/>
      <c r="AL1456" s="74"/>
      <c r="AM1456" s="74"/>
    </row>
    <row r="1457" spans="1:39" ht="0.95" customHeight="1">
      <c r="A1457" s="74"/>
      <c r="B1457" s="141"/>
      <c r="C1457" s="141"/>
      <c r="D1457" s="141"/>
      <c r="E1457" s="141"/>
      <c r="F1457" s="141"/>
      <c r="G1457" s="141"/>
      <c r="H1457" s="141"/>
      <c r="I1457" s="141"/>
      <c r="J1457" s="141"/>
      <c r="K1457" s="141"/>
      <c r="L1457" s="141"/>
      <c r="M1457" s="141"/>
      <c r="N1457" s="141"/>
      <c r="O1457" s="141"/>
      <c r="P1457" s="141"/>
      <c r="Q1457" s="141"/>
      <c r="R1457" s="141"/>
      <c r="S1457" s="141"/>
      <c r="T1457" s="141"/>
      <c r="U1457" s="141"/>
      <c r="V1457" s="141"/>
      <c r="W1457" s="141"/>
      <c r="X1457" s="141"/>
      <c r="Y1457" s="141"/>
      <c r="Z1457" s="141"/>
      <c r="AA1457" s="141"/>
      <c r="AB1457" s="141"/>
      <c r="AC1457" s="141"/>
      <c r="AD1457" s="141"/>
      <c r="AE1457" s="141"/>
      <c r="AF1457" s="141"/>
      <c r="AG1457" s="141"/>
      <c r="AH1457" s="141"/>
      <c r="AI1457" s="141"/>
      <c r="AJ1457" s="141"/>
      <c r="AK1457" s="141"/>
      <c r="AL1457" s="141"/>
      <c r="AM1457" s="74"/>
    </row>
    <row r="1458" spans="1:39" ht="12.95" customHeight="1">
      <c r="A1458" s="74"/>
      <c r="B1458" s="142" t="s">
        <v>8411</v>
      </c>
      <c r="C1458" s="142"/>
      <c r="D1458" s="142"/>
      <c r="E1458" s="142"/>
      <c r="F1458" s="142"/>
      <c r="G1458" s="142"/>
      <c r="H1458" s="142"/>
      <c r="I1458" s="142"/>
      <c r="J1458" s="142"/>
      <c r="K1458" s="142"/>
      <c r="L1458" s="142"/>
      <c r="M1458" s="142"/>
      <c r="N1458" s="142"/>
      <c r="O1458" s="142"/>
      <c r="P1458" s="142"/>
      <c r="Q1458" s="142"/>
      <c r="R1458" s="142"/>
      <c r="S1458" s="142"/>
      <c r="T1458" s="142"/>
      <c r="U1458" s="142"/>
      <c r="V1458" s="142"/>
      <c r="W1458" s="142"/>
      <c r="X1458" s="142"/>
      <c r="Y1458" s="142"/>
      <c r="Z1458" s="142"/>
      <c r="AA1458" s="142"/>
      <c r="AB1458" s="142"/>
      <c r="AC1458" s="142"/>
      <c r="AD1458" s="142"/>
      <c r="AE1458" s="142"/>
      <c r="AF1458" s="142"/>
      <c r="AG1458" s="142"/>
      <c r="AH1458" s="142"/>
      <c r="AI1458" s="142"/>
      <c r="AJ1458" s="142"/>
      <c r="AK1458" s="142"/>
      <c r="AL1458" s="142"/>
      <c r="AM1458" s="74"/>
    </row>
    <row r="1459" spans="1:39" ht="12.95" customHeight="1">
      <c r="A1459" s="74"/>
      <c r="B1459" s="142"/>
      <c r="C1459" s="142"/>
      <c r="D1459" s="142"/>
      <c r="E1459" s="142"/>
      <c r="F1459" s="142"/>
      <c r="G1459" s="142"/>
      <c r="H1459" s="142"/>
      <c r="I1459" s="142"/>
      <c r="J1459" s="142"/>
      <c r="K1459" s="142"/>
      <c r="L1459" s="142"/>
      <c r="M1459" s="142"/>
      <c r="N1459" s="142"/>
      <c r="O1459" s="142"/>
      <c r="P1459" s="142"/>
      <c r="Q1459" s="142"/>
      <c r="R1459" s="142"/>
      <c r="S1459" s="142"/>
      <c r="T1459" s="142"/>
      <c r="U1459" s="142"/>
      <c r="V1459" s="142"/>
      <c r="W1459" s="142"/>
      <c r="X1459" s="142"/>
      <c r="Y1459" s="142"/>
      <c r="Z1459" s="142"/>
      <c r="AA1459" s="142"/>
      <c r="AB1459" s="142"/>
      <c r="AC1459" s="142"/>
      <c r="AD1459" s="142"/>
      <c r="AE1459" s="142"/>
      <c r="AF1459" s="142"/>
      <c r="AG1459" s="142"/>
      <c r="AH1459" s="142"/>
      <c r="AI1459" s="142"/>
      <c r="AJ1459" s="142"/>
      <c r="AK1459" s="142"/>
      <c r="AL1459" s="142"/>
      <c r="AM1459" s="74"/>
    </row>
    <row r="1460" spans="1:39" ht="12.95" customHeight="1">
      <c r="A1460" s="74"/>
      <c r="B1460" s="143" t="s">
        <v>8412</v>
      </c>
      <c r="C1460" s="143"/>
      <c r="D1460" s="143"/>
      <c r="E1460" s="143"/>
      <c r="F1460" s="143"/>
      <c r="G1460" s="143"/>
      <c r="H1460" s="143"/>
      <c r="I1460" s="143"/>
      <c r="J1460" s="143"/>
      <c r="K1460" s="143"/>
      <c r="L1460" s="143"/>
      <c r="M1460" s="143"/>
      <c r="N1460" s="143"/>
      <c r="O1460" s="143"/>
      <c r="P1460" s="143"/>
      <c r="Q1460" s="143"/>
      <c r="R1460" s="143"/>
      <c r="S1460" s="143"/>
      <c r="T1460" s="143"/>
      <c r="U1460" s="143"/>
      <c r="V1460" s="143"/>
      <c r="W1460" s="143"/>
      <c r="X1460" s="143"/>
      <c r="Y1460" s="143"/>
      <c r="Z1460" s="143"/>
      <c r="AA1460" s="143"/>
      <c r="AB1460" s="143"/>
      <c r="AC1460" s="143"/>
      <c r="AD1460" s="143"/>
      <c r="AE1460" s="143"/>
      <c r="AF1460" s="143"/>
      <c r="AG1460" s="143"/>
      <c r="AH1460" s="143"/>
      <c r="AI1460" s="143"/>
      <c r="AJ1460" s="143"/>
      <c r="AK1460" s="143"/>
      <c r="AL1460" s="143"/>
      <c r="AM1460" s="74"/>
    </row>
    <row r="1461" spans="1:39" ht="12.95" customHeight="1">
      <c r="A1461" s="74"/>
      <c r="B1461" s="144" t="s">
        <v>9357</v>
      </c>
      <c r="C1461" s="144"/>
      <c r="D1461" s="144"/>
      <c r="E1461" s="144"/>
      <c r="F1461" s="144"/>
      <c r="G1461" s="144"/>
      <c r="H1461" s="144"/>
      <c r="I1461" s="144"/>
      <c r="J1461" s="144"/>
      <c r="K1461" s="144"/>
      <c r="L1461" s="144"/>
      <c r="M1461" s="144"/>
      <c r="N1461" s="144"/>
      <c r="O1461" s="144"/>
      <c r="P1461" s="144"/>
      <c r="Q1461" s="144"/>
      <c r="R1461" s="144"/>
      <c r="S1461" s="144"/>
      <c r="T1461" s="144"/>
      <c r="U1461" s="144"/>
      <c r="V1461" s="144"/>
      <c r="W1461" s="144"/>
      <c r="X1461" s="144"/>
      <c r="Y1461" s="144"/>
      <c r="Z1461" s="144"/>
      <c r="AA1461" s="144"/>
      <c r="AB1461" s="144"/>
      <c r="AC1461" s="144"/>
      <c r="AD1461" s="144"/>
      <c r="AE1461" s="144"/>
      <c r="AF1461" s="144"/>
      <c r="AG1461" s="144"/>
      <c r="AH1461" s="144"/>
      <c r="AI1461" s="144"/>
      <c r="AJ1461" s="144"/>
      <c r="AK1461" s="143" t="s">
        <v>8414</v>
      </c>
      <c r="AL1461" s="143"/>
      <c r="AM1461" s="74"/>
    </row>
    <row r="1462" spans="1:39" ht="17.100000000000001" customHeight="1">
      <c r="A1462" s="74"/>
      <c r="B1462" s="135" t="s">
        <v>8339</v>
      </c>
      <c r="C1462" s="135"/>
      <c r="D1462" s="135"/>
      <c r="E1462" s="135"/>
      <c r="F1462" s="135"/>
      <c r="G1462" s="135"/>
      <c r="H1462" s="135"/>
      <c r="I1462" s="135"/>
      <c r="J1462" s="135"/>
      <c r="K1462" s="135"/>
      <c r="L1462" s="135"/>
      <c r="M1462" s="135"/>
      <c r="N1462" s="135"/>
      <c r="O1462" s="135"/>
      <c r="P1462" s="135"/>
      <c r="Q1462" s="135"/>
      <c r="R1462" s="135"/>
      <c r="S1462" s="135"/>
      <c r="T1462" s="135"/>
      <c r="U1462" s="135"/>
      <c r="V1462" s="135"/>
      <c r="W1462" s="135"/>
      <c r="X1462" s="135"/>
      <c r="Y1462" s="135"/>
      <c r="Z1462" s="135"/>
      <c r="AA1462" s="135"/>
      <c r="AB1462" s="135"/>
      <c r="AC1462" s="135"/>
      <c r="AD1462" s="135"/>
      <c r="AE1462" s="135"/>
      <c r="AF1462" s="135"/>
      <c r="AG1462" s="135"/>
      <c r="AH1462" s="135"/>
      <c r="AI1462" s="135"/>
      <c r="AJ1462" s="135"/>
      <c r="AK1462" s="135"/>
      <c r="AL1462" s="135"/>
      <c r="AM1462" s="74"/>
    </row>
    <row r="1463" spans="1:39" ht="23.1" customHeight="1">
      <c r="A1463" s="74"/>
      <c r="B1463" s="136" t="s">
        <v>8340</v>
      </c>
      <c r="C1463" s="136"/>
      <c r="D1463" s="136"/>
      <c r="E1463" s="136"/>
      <c r="F1463" s="136"/>
      <c r="G1463" s="136"/>
      <c r="H1463" s="136"/>
      <c r="I1463" s="136"/>
      <c r="J1463" s="136"/>
      <c r="K1463" s="136"/>
      <c r="L1463" s="136"/>
      <c r="M1463" s="136"/>
      <c r="N1463" s="136"/>
      <c r="O1463" s="136"/>
      <c r="P1463" s="136"/>
      <c r="Q1463" s="136"/>
      <c r="R1463" s="136"/>
      <c r="S1463" s="136"/>
      <c r="T1463" s="136"/>
      <c r="U1463" s="136"/>
      <c r="V1463" s="136"/>
      <c r="W1463" s="136"/>
      <c r="X1463" s="136"/>
      <c r="Y1463" s="136"/>
      <c r="Z1463" s="136"/>
      <c r="AA1463" s="136"/>
      <c r="AB1463" s="136"/>
      <c r="AC1463" s="136"/>
      <c r="AD1463" s="136"/>
      <c r="AE1463" s="136"/>
      <c r="AF1463" s="136"/>
      <c r="AG1463" s="136"/>
      <c r="AH1463" s="136"/>
      <c r="AI1463" s="136"/>
      <c r="AJ1463" s="136"/>
      <c r="AK1463" s="136"/>
      <c r="AL1463" s="136"/>
      <c r="AM1463" s="74"/>
    </row>
    <row r="1464" spans="1:39" ht="15.95" customHeight="1">
      <c r="A1464" s="74"/>
      <c r="B1464" s="137" t="s">
        <v>8341</v>
      </c>
      <c r="C1464" s="137"/>
      <c r="D1464" s="137"/>
      <c r="E1464" s="137"/>
      <c r="F1464" s="137"/>
      <c r="G1464" s="137"/>
      <c r="H1464" s="137"/>
      <c r="I1464" s="137"/>
      <c r="J1464" s="137"/>
      <c r="K1464" s="137"/>
      <c r="L1464" s="137"/>
      <c r="M1464" s="137"/>
      <c r="N1464" s="137"/>
      <c r="O1464" s="137"/>
      <c r="P1464" s="137"/>
      <c r="Q1464" s="137"/>
      <c r="R1464" s="137"/>
      <c r="S1464" s="137"/>
      <c r="T1464" s="137"/>
      <c r="U1464" s="137"/>
      <c r="V1464" s="137"/>
      <c r="W1464" s="137"/>
      <c r="X1464" s="137"/>
      <c r="Y1464" s="137"/>
      <c r="Z1464" s="137"/>
      <c r="AA1464" s="137"/>
      <c r="AB1464" s="137"/>
      <c r="AC1464" s="137"/>
      <c r="AD1464" s="137"/>
      <c r="AE1464" s="137"/>
      <c r="AF1464" s="137"/>
      <c r="AG1464" s="137"/>
      <c r="AH1464" s="137"/>
      <c r="AI1464" s="137"/>
      <c r="AJ1464" s="137"/>
      <c r="AK1464" s="137"/>
      <c r="AL1464" s="137"/>
      <c r="AM1464" s="74"/>
    </row>
    <row r="1465" spans="1:39" ht="12" customHeight="1">
      <c r="A1465" s="74"/>
      <c r="B1465" s="138" t="s">
        <v>8342</v>
      </c>
      <c r="C1465" s="138"/>
      <c r="D1465" s="138"/>
      <c r="E1465" s="138"/>
      <c r="F1465" s="138"/>
      <c r="G1465" s="138"/>
      <c r="H1465" s="138"/>
      <c r="I1465" s="138"/>
      <c r="J1465" s="138"/>
      <c r="K1465" s="138"/>
      <c r="L1465" s="138"/>
      <c r="M1465" s="138"/>
      <c r="N1465" s="138"/>
      <c r="O1465" s="138"/>
      <c r="P1465" s="138"/>
      <c r="Q1465" s="138"/>
      <c r="R1465" s="138"/>
      <c r="S1465" s="138"/>
      <c r="T1465" s="138"/>
      <c r="U1465" s="138"/>
      <c r="V1465" s="138"/>
      <c r="W1465" s="138"/>
      <c r="X1465" s="138"/>
      <c r="Y1465" s="138"/>
      <c r="Z1465" s="138"/>
      <c r="AA1465" s="138"/>
      <c r="AB1465" s="138"/>
      <c r="AC1465" s="138"/>
      <c r="AD1465" s="138"/>
      <c r="AE1465" s="138"/>
      <c r="AF1465" s="138"/>
      <c r="AG1465" s="138"/>
      <c r="AH1465" s="138"/>
      <c r="AI1465" s="138"/>
      <c r="AJ1465" s="138"/>
      <c r="AK1465" s="138"/>
      <c r="AL1465" s="138"/>
      <c r="AM1465" s="74"/>
    </row>
    <row r="1466" spans="1:39" ht="44.1" customHeight="1">
      <c r="A1466" s="74"/>
      <c r="B1466" s="75" t="s">
        <v>8343</v>
      </c>
      <c r="C1466" s="74"/>
      <c r="D1466" s="75" t="s">
        <v>8344</v>
      </c>
      <c r="E1466" s="74"/>
      <c r="F1466" s="75" t="s">
        <v>8345</v>
      </c>
      <c r="G1466" s="74"/>
      <c r="H1466" s="104" t="s">
        <v>6103</v>
      </c>
      <c r="I1466" s="74"/>
      <c r="J1466" s="104" t="s">
        <v>8346</v>
      </c>
      <c r="K1466" s="74"/>
      <c r="L1466" s="75" t="s">
        <v>8347</v>
      </c>
      <c r="M1466" s="74"/>
      <c r="N1466" s="75" t="s">
        <v>8348</v>
      </c>
      <c r="O1466" s="74"/>
      <c r="P1466" s="104" t="s">
        <v>8349</v>
      </c>
      <c r="Q1466" s="74"/>
      <c r="R1466" s="75" t="s">
        <v>8350</v>
      </c>
      <c r="S1466" s="74"/>
      <c r="T1466" s="75" t="s">
        <v>6100</v>
      </c>
      <c r="U1466" s="74"/>
      <c r="V1466" s="75" t="s">
        <v>8007</v>
      </c>
      <c r="W1466" s="74"/>
      <c r="X1466" s="104" t="s">
        <v>8351</v>
      </c>
      <c r="Y1466" s="74"/>
      <c r="Z1466" s="104" t="s">
        <v>8008</v>
      </c>
      <c r="AA1466" s="74"/>
      <c r="AB1466" s="75" t="s">
        <v>8352</v>
      </c>
      <c r="AC1466" s="74"/>
      <c r="AD1466" s="75" t="s">
        <v>8353</v>
      </c>
      <c r="AE1466" s="74"/>
      <c r="AF1466" s="75" t="s">
        <v>8354</v>
      </c>
      <c r="AG1466" s="74"/>
      <c r="AH1466" s="75" t="s">
        <v>8355</v>
      </c>
      <c r="AI1466" s="74"/>
      <c r="AJ1466" s="139" t="s">
        <v>8356</v>
      </c>
      <c r="AK1466" s="139"/>
      <c r="AL1466" s="74"/>
      <c r="AM1466" s="74"/>
    </row>
    <row r="1467" spans="1:39" ht="14.1" customHeight="1">
      <c r="A1467" s="74"/>
      <c r="B1467" s="76" t="s">
        <v>1117</v>
      </c>
      <c r="C1467" s="74"/>
      <c r="D1467" s="76" t="s">
        <v>8364</v>
      </c>
      <c r="E1467" s="74"/>
      <c r="F1467" s="76" t="s">
        <v>8374</v>
      </c>
      <c r="G1467" s="74"/>
      <c r="H1467" s="103">
        <v>1</v>
      </c>
      <c r="I1467" s="74"/>
      <c r="J1467" s="103">
        <v>4</v>
      </c>
      <c r="K1467" s="74"/>
      <c r="L1467" s="76" t="s">
        <v>22</v>
      </c>
      <c r="M1467" s="74"/>
      <c r="N1467" s="76" t="s">
        <v>8375</v>
      </c>
      <c r="O1467" s="74"/>
      <c r="P1467" s="103">
        <v>687090</v>
      </c>
      <c r="Q1467" s="74"/>
      <c r="R1467" s="76" t="s">
        <v>9358</v>
      </c>
      <c r="S1467" s="74"/>
      <c r="T1467" s="77">
        <v>46193</v>
      </c>
      <c r="U1467" s="74"/>
      <c r="V1467" s="76" t="s">
        <v>8041</v>
      </c>
      <c r="W1467" s="74"/>
      <c r="X1467" s="103">
        <v>687090</v>
      </c>
      <c r="Y1467" s="74"/>
      <c r="Z1467" s="103">
        <v>687090</v>
      </c>
      <c r="AA1467" s="74"/>
      <c r="AB1467" s="76" t="s">
        <v>8361</v>
      </c>
      <c r="AC1467" s="74"/>
      <c r="AD1467" s="76" t="s">
        <v>8362</v>
      </c>
      <c r="AE1467" s="74"/>
      <c r="AF1467" s="76" t="s">
        <v>6134</v>
      </c>
      <c r="AG1467" s="74"/>
      <c r="AH1467" s="76" t="s">
        <v>8363</v>
      </c>
      <c r="AI1467" s="74"/>
      <c r="AJ1467" s="140">
        <v>0</v>
      </c>
      <c r="AK1467" s="140"/>
      <c r="AL1467" s="74"/>
      <c r="AM1467" s="74"/>
    </row>
    <row r="1468" spans="1:39" ht="14.1" customHeight="1">
      <c r="A1468" s="74"/>
      <c r="B1468" s="76" t="s">
        <v>1881</v>
      </c>
      <c r="C1468" s="74"/>
      <c r="D1468" s="76" t="s">
        <v>8364</v>
      </c>
      <c r="E1468" s="74"/>
      <c r="F1468" s="76" t="s">
        <v>8565</v>
      </c>
      <c r="G1468" s="74"/>
      <c r="H1468" s="103">
        <v>1</v>
      </c>
      <c r="I1468" s="74"/>
      <c r="J1468" s="103">
        <v>24</v>
      </c>
      <c r="K1468" s="74"/>
      <c r="L1468" s="76" t="s">
        <v>22</v>
      </c>
      <c r="M1468" s="74"/>
      <c r="N1468" s="76" t="s">
        <v>8366</v>
      </c>
      <c r="O1468" s="74"/>
      <c r="P1468" s="103">
        <v>2215560</v>
      </c>
      <c r="Q1468" s="74"/>
      <c r="R1468" s="76" t="s">
        <v>9359</v>
      </c>
      <c r="S1468" s="74"/>
      <c r="T1468" s="77">
        <v>46193</v>
      </c>
      <c r="U1468" s="74"/>
      <c r="V1468" s="76" t="s">
        <v>8023</v>
      </c>
      <c r="W1468" s="74"/>
      <c r="X1468" s="103">
        <v>2215560</v>
      </c>
      <c r="Y1468" s="74"/>
      <c r="Z1468" s="103">
        <v>2215560</v>
      </c>
      <c r="AA1468" s="74"/>
      <c r="AB1468" s="76" t="s">
        <v>8361</v>
      </c>
      <c r="AC1468" s="74"/>
      <c r="AD1468" s="76" t="s">
        <v>8362</v>
      </c>
      <c r="AE1468" s="74"/>
      <c r="AF1468" s="76" t="s">
        <v>6134</v>
      </c>
      <c r="AG1468" s="74"/>
      <c r="AH1468" s="76" t="s">
        <v>8363</v>
      </c>
      <c r="AI1468" s="74"/>
      <c r="AJ1468" s="140">
        <v>0</v>
      </c>
      <c r="AK1468" s="140"/>
      <c r="AL1468" s="74"/>
      <c r="AM1468" s="74"/>
    </row>
    <row r="1469" spans="1:39" ht="14.1" customHeight="1">
      <c r="A1469" s="74"/>
      <c r="B1469" s="76" t="s">
        <v>1741</v>
      </c>
      <c r="C1469" s="74"/>
      <c r="D1469" s="76" t="s">
        <v>8364</v>
      </c>
      <c r="E1469" s="74"/>
      <c r="F1469" s="76" t="s">
        <v>8560</v>
      </c>
      <c r="G1469" s="74"/>
      <c r="H1469" s="103">
        <v>6</v>
      </c>
      <c r="I1469" s="74"/>
      <c r="J1469" s="103">
        <v>6</v>
      </c>
      <c r="K1469" s="74"/>
      <c r="L1469" s="76" t="s">
        <v>8359</v>
      </c>
      <c r="M1469" s="74"/>
      <c r="N1469" s="76" t="s">
        <v>8366</v>
      </c>
      <c r="O1469" s="74"/>
      <c r="P1469" s="103">
        <v>553890</v>
      </c>
      <c r="Q1469" s="74"/>
      <c r="R1469" s="76" t="s">
        <v>9360</v>
      </c>
      <c r="S1469" s="74"/>
      <c r="T1469" s="77">
        <v>46191</v>
      </c>
      <c r="U1469" s="74"/>
      <c r="V1469" s="76" t="s">
        <v>8048</v>
      </c>
      <c r="W1469" s="74"/>
      <c r="X1469" s="103">
        <v>2215560</v>
      </c>
      <c r="Y1469" s="74"/>
      <c r="Z1469" s="103">
        <v>2215560</v>
      </c>
      <c r="AA1469" s="74"/>
      <c r="AB1469" s="76" t="s">
        <v>8361</v>
      </c>
      <c r="AC1469" s="74"/>
      <c r="AD1469" s="76" t="s">
        <v>8362</v>
      </c>
      <c r="AE1469" s="74"/>
      <c r="AF1469" s="76" t="s">
        <v>6124</v>
      </c>
      <c r="AG1469" s="74"/>
      <c r="AH1469" s="76" t="s">
        <v>8363</v>
      </c>
      <c r="AI1469" s="74"/>
      <c r="AJ1469" s="140">
        <v>0</v>
      </c>
      <c r="AK1469" s="140"/>
      <c r="AL1469" s="74"/>
      <c r="AM1469" s="74"/>
    </row>
    <row r="1470" spans="1:39" ht="14.1" customHeight="1">
      <c r="A1470" s="74"/>
      <c r="B1470" s="76" t="s">
        <v>1779</v>
      </c>
      <c r="C1470" s="74"/>
      <c r="D1470" s="76" t="s">
        <v>8364</v>
      </c>
      <c r="E1470" s="74"/>
      <c r="F1470" s="76" t="s">
        <v>9023</v>
      </c>
      <c r="G1470" s="74"/>
      <c r="H1470" s="103">
        <v>6</v>
      </c>
      <c r="I1470" s="74"/>
      <c r="J1470" s="103">
        <v>6</v>
      </c>
      <c r="K1470" s="74"/>
      <c r="L1470" s="76" t="s">
        <v>8359</v>
      </c>
      <c r="M1470" s="74"/>
      <c r="N1470" s="76" t="s">
        <v>8366</v>
      </c>
      <c r="O1470" s="74"/>
      <c r="P1470" s="103">
        <v>553890</v>
      </c>
      <c r="Q1470" s="74"/>
      <c r="R1470" s="76" t="s">
        <v>9360</v>
      </c>
      <c r="S1470" s="74"/>
      <c r="T1470" s="77">
        <v>46191</v>
      </c>
      <c r="U1470" s="74"/>
      <c r="V1470" s="76" t="s">
        <v>8048</v>
      </c>
      <c r="W1470" s="74"/>
      <c r="X1470" s="103">
        <v>2215560</v>
      </c>
      <c r="Y1470" s="74"/>
      <c r="Z1470" s="103">
        <v>2215560</v>
      </c>
      <c r="AA1470" s="74"/>
      <c r="AB1470" s="76" t="s">
        <v>8361</v>
      </c>
      <c r="AC1470" s="74"/>
      <c r="AD1470" s="76" t="s">
        <v>8362</v>
      </c>
      <c r="AE1470" s="74"/>
      <c r="AF1470" s="76" t="s">
        <v>6124</v>
      </c>
      <c r="AG1470" s="74"/>
      <c r="AH1470" s="76" t="s">
        <v>8363</v>
      </c>
      <c r="AI1470" s="74"/>
      <c r="AJ1470" s="140">
        <v>0</v>
      </c>
      <c r="AK1470" s="140"/>
      <c r="AL1470" s="74"/>
      <c r="AM1470" s="74"/>
    </row>
    <row r="1471" spans="1:39" ht="14.1" customHeight="1">
      <c r="A1471" s="74"/>
      <c r="B1471" s="76" t="s">
        <v>1942</v>
      </c>
      <c r="C1471" s="74"/>
      <c r="D1471" s="76" t="s">
        <v>8364</v>
      </c>
      <c r="E1471" s="74"/>
      <c r="F1471" s="76" t="s">
        <v>8451</v>
      </c>
      <c r="G1471" s="74"/>
      <c r="H1471" s="103">
        <v>6</v>
      </c>
      <c r="I1471" s="74"/>
      <c r="J1471" s="103">
        <v>6</v>
      </c>
      <c r="K1471" s="74"/>
      <c r="L1471" s="76" t="s">
        <v>8359</v>
      </c>
      <c r="M1471" s="74"/>
      <c r="N1471" s="76" t="s">
        <v>8366</v>
      </c>
      <c r="O1471" s="74"/>
      <c r="P1471" s="103">
        <v>553890</v>
      </c>
      <c r="Q1471" s="74"/>
      <c r="R1471" s="76" t="s">
        <v>9360</v>
      </c>
      <c r="S1471" s="74"/>
      <c r="T1471" s="77">
        <v>46191</v>
      </c>
      <c r="U1471" s="74"/>
      <c r="V1471" s="76" t="s">
        <v>8048</v>
      </c>
      <c r="W1471" s="74"/>
      <c r="X1471" s="103">
        <v>2215560</v>
      </c>
      <c r="Y1471" s="74"/>
      <c r="Z1471" s="103">
        <v>2215560</v>
      </c>
      <c r="AA1471" s="74"/>
      <c r="AB1471" s="76" t="s">
        <v>8361</v>
      </c>
      <c r="AC1471" s="74"/>
      <c r="AD1471" s="76" t="s">
        <v>8362</v>
      </c>
      <c r="AE1471" s="74"/>
      <c r="AF1471" s="76" t="s">
        <v>6124</v>
      </c>
      <c r="AG1471" s="74"/>
      <c r="AH1471" s="76" t="s">
        <v>8363</v>
      </c>
      <c r="AI1471" s="74"/>
      <c r="AJ1471" s="140">
        <v>0</v>
      </c>
      <c r="AK1471" s="140"/>
      <c r="AL1471" s="74"/>
      <c r="AM1471" s="74"/>
    </row>
    <row r="1472" spans="1:39" ht="14.1" customHeight="1">
      <c r="A1472" s="74"/>
      <c r="B1472" s="76" t="s">
        <v>1946</v>
      </c>
      <c r="C1472" s="74"/>
      <c r="D1472" s="76" t="s">
        <v>8364</v>
      </c>
      <c r="E1472" s="74"/>
      <c r="F1472" s="76" t="s">
        <v>8454</v>
      </c>
      <c r="G1472" s="74"/>
      <c r="H1472" s="103">
        <v>6</v>
      </c>
      <c r="I1472" s="74"/>
      <c r="J1472" s="103">
        <v>6</v>
      </c>
      <c r="K1472" s="74"/>
      <c r="L1472" s="76" t="s">
        <v>8359</v>
      </c>
      <c r="M1472" s="74"/>
      <c r="N1472" s="76" t="s">
        <v>8366</v>
      </c>
      <c r="O1472" s="74"/>
      <c r="P1472" s="103">
        <v>553890</v>
      </c>
      <c r="Q1472" s="74"/>
      <c r="R1472" s="76" t="s">
        <v>9360</v>
      </c>
      <c r="S1472" s="74"/>
      <c r="T1472" s="77">
        <v>46191</v>
      </c>
      <c r="U1472" s="74"/>
      <c r="V1472" s="76" t="s">
        <v>8048</v>
      </c>
      <c r="W1472" s="74"/>
      <c r="X1472" s="103">
        <v>2215560</v>
      </c>
      <c r="Y1472" s="74"/>
      <c r="Z1472" s="103">
        <v>2215560</v>
      </c>
      <c r="AA1472" s="74"/>
      <c r="AB1472" s="76" t="s">
        <v>8361</v>
      </c>
      <c r="AC1472" s="74"/>
      <c r="AD1472" s="76" t="s">
        <v>8362</v>
      </c>
      <c r="AE1472" s="74"/>
      <c r="AF1472" s="76" t="s">
        <v>6124</v>
      </c>
      <c r="AG1472" s="74"/>
      <c r="AH1472" s="76" t="s">
        <v>8363</v>
      </c>
      <c r="AI1472" s="74"/>
      <c r="AJ1472" s="140">
        <v>0</v>
      </c>
      <c r="AK1472" s="140"/>
      <c r="AL1472" s="74"/>
      <c r="AM1472" s="74"/>
    </row>
    <row r="1473" spans="1:39" ht="14.1" customHeight="1">
      <c r="A1473" s="74"/>
      <c r="B1473" s="76" t="s">
        <v>2189</v>
      </c>
      <c r="C1473" s="74"/>
      <c r="D1473" s="76" t="s">
        <v>8364</v>
      </c>
      <c r="E1473" s="74"/>
      <c r="F1473" s="76" t="s">
        <v>8699</v>
      </c>
      <c r="G1473" s="74"/>
      <c r="H1473" s="103">
        <v>1</v>
      </c>
      <c r="I1473" s="74"/>
      <c r="J1473" s="103">
        <v>12</v>
      </c>
      <c r="K1473" s="74"/>
      <c r="L1473" s="76" t="s">
        <v>8697</v>
      </c>
      <c r="M1473" s="74"/>
      <c r="N1473" s="76"/>
      <c r="O1473" s="74"/>
      <c r="P1473" s="103">
        <v>167702.5</v>
      </c>
      <c r="Q1473" s="74"/>
      <c r="R1473" s="76" t="s">
        <v>9361</v>
      </c>
      <c r="S1473" s="74"/>
      <c r="T1473" s="77">
        <v>46193</v>
      </c>
      <c r="U1473" s="74"/>
      <c r="V1473" s="76" t="s">
        <v>9344</v>
      </c>
      <c r="W1473" s="74"/>
      <c r="X1473" s="103">
        <v>2062472.5</v>
      </c>
      <c r="Y1473" s="74"/>
      <c r="Z1473" s="103">
        <v>2062472.5</v>
      </c>
      <c r="AA1473" s="74"/>
      <c r="AB1473" s="76" t="s">
        <v>8361</v>
      </c>
      <c r="AC1473" s="74"/>
      <c r="AD1473" s="76" t="s">
        <v>8362</v>
      </c>
      <c r="AE1473" s="74"/>
      <c r="AF1473" s="76" t="s">
        <v>6239</v>
      </c>
      <c r="AG1473" s="74"/>
      <c r="AH1473" s="76" t="s">
        <v>8363</v>
      </c>
      <c r="AI1473" s="74"/>
      <c r="AJ1473" s="140">
        <v>0</v>
      </c>
      <c r="AK1473" s="140"/>
      <c r="AL1473" s="74"/>
      <c r="AM1473" s="74"/>
    </row>
    <row r="1474" spans="1:39" ht="14.1" customHeight="1">
      <c r="A1474" s="74"/>
      <c r="B1474" s="76" t="s">
        <v>2350</v>
      </c>
      <c r="C1474" s="74"/>
      <c r="D1474" s="76" t="s">
        <v>8364</v>
      </c>
      <c r="E1474" s="74"/>
      <c r="F1474" s="76" t="s">
        <v>9362</v>
      </c>
      <c r="G1474" s="74"/>
      <c r="H1474" s="103">
        <v>12</v>
      </c>
      <c r="I1474" s="74"/>
      <c r="J1474" s="103">
        <v>12</v>
      </c>
      <c r="K1474" s="74"/>
      <c r="L1474" s="76" t="s">
        <v>8359</v>
      </c>
      <c r="M1474" s="74"/>
      <c r="N1474" s="76"/>
      <c r="O1474" s="74"/>
      <c r="P1474" s="103">
        <v>631590</v>
      </c>
      <c r="Q1474" s="74"/>
      <c r="R1474" s="76" t="s">
        <v>9361</v>
      </c>
      <c r="S1474" s="74"/>
      <c r="T1474" s="77">
        <v>46193</v>
      </c>
      <c r="U1474" s="74"/>
      <c r="V1474" s="76" t="s">
        <v>9344</v>
      </c>
      <c r="W1474" s="74"/>
      <c r="X1474" s="103">
        <v>2062472.5</v>
      </c>
      <c r="Y1474" s="74"/>
      <c r="Z1474" s="103">
        <v>2062472.5</v>
      </c>
      <c r="AA1474" s="74"/>
      <c r="AB1474" s="76" t="s">
        <v>8361</v>
      </c>
      <c r="AC1474" s="74"/>
      <c r="AD1474" s="76" t="s">
        <v>8362</v>
      </c>
      <c r="AE1474" s="74"/>
      <c r="AF1474" s="76" t="s">
        <v>6239</v>
      </c>
      <c r="AG1474" s="74"/>
      <c r="AH1474" s="76" t="s">
        <v>8363</v>
      </c>
      <c r="AI1474" s="74"/>
      <c r="AJ1474" s="140">
        <v>0</v>
      </c>
      <c r="AK1474" s="140"/>
      <c r="AL1474" s="74"/>
      <c r="AM1474" s="74"/>
    </row>
    <row r="1475" spans="1:39" ht="14.1" customHeight="1">
      <c r="A1475" s="74"/>
      <c r="B1475" s="76" t="s">
        <v>2348</v>
      </c>
      <c r="C1475" s="74"/>
      <c r="D1475" s="76" t="s">
        <v>8364</v>
      </c>
      <c r="E1475" s="74"/>
      <c r="F1475" s="76" t="s">
        <v>9109</v>
      </c>
      <c r="G1475" s="74"/>
      <c r="H1475" s="103">
        <v>12</v>
      </c>
      <c r="I1475" s="74"/>
      <c r="J1475" s="103">
        <v>12</v>
      </c>
      <c r="K1475" s="74"/>
      <c r="L1475" s="76" t="s">
        <v>8359</v>
      </c>
      <c r="M1475" s="74"/>
      <c r="N1475" s="76"/>
      <c r="O1475" s="74"/>
      <c r="P1475" s="103">
        <v>631590</v>
      </c>
      <c r="Q1475" s="74"/>
      <c r="R1475" s="76" t="s">
        <v>9361</v>
      </c>
      <c r="S1475" s="74"/>
      <c r="T1475" s="77">
        <v>46193</v>
      </c>
      <c r="U1475" s="74"/>
      <c r="V1475" s="76" t="s">
        <v>9344</v>
      </c>
      <c r="W1475" s="74"/>
      <c r="X1475" s="103">
        <v>2062472.5</v>
      </c>
      <c r="Y1475" s="74"/>
      <c r="Z1475" s="103">
        <v>2062472.5</v>
      </c>
      <c r="AA1475" s="74"/>
      <c r="AB1475" s="76" t="s">
        <v>8361</v>
      </c>
      <c r="AC1475" s="74"/>
      <c r="AD1475" s="76" t="s">
        <v>8362</v>
      </c>
      <c r="AE1475" s="74"/>
      <c r="AF1475" s="76" t="s">
        <v>6239</v>
      </c>
      <c r="AG1475" s="74"/>
      <c r="AH1475" s="76" t="s">
        <v>8363</v>
      </c>
      <c r="AI1475" s="74"/>
      <c r="AJ1475" s="140">
        <v>0</v>
      </c>
      <c r="AK1475" s="140"/>
      <c r="AL1475" s="74"/>
      <c r="AM1475" s="74"/>
    </row>
    <row r="1476" spans="1:39" ht="14.1" customHeight="1">
      <c r="A1476" s="74"/>
      <c r="B1476" s="76" t="s">
        <v>2258</v>
      </c>
      <c r="C1476" s="74"/>
      <c r="D1476" s="76" t="s">
        <v>8364</v>
      </c>
      <c r="E1476" s="74"/>
      <c r="F1476" s="76" t="s">
        <v>9363</v>
      </c>
      <c r="G1476" s="74"/>
      <c r="H1476" s="103">
        <v>12</v>
      </c>
      <c r="I1476" s="74"/>
      <c r="J1476" s="103">
        <v>12</v>
      </c>
      <c r="K1476" s="74"/>
      <c r="L1476" s="76" t="s">
        <v>8359</v>
      </c>
      <c r="M1476" s="74"/>
      <c r="N1476" s="76"/>
      <c r="O1476" s="74"/>
      <c r="P1476" s="103">
        <v>631590</v>
      </c>
      <c r="Q1476" s="74"/>
      <c r="R1476" s="76" t="s">
        <v>9361</v>
      </c>
      <c r="S1476" s="74"/>
      <c r="T1476" s="77">
        <v>46193</v>
      </c>
      <c r="U1476" s="74"/>
      <c r="V1476" s="76" t="s">
        <v>9344</v>
      </c>
      <c r="W1476" s="74"/>
      <c r="X1476" s="103">
        <v>2062472.5</v>
      </c>
      <c r="Y1476" s="74"/>
      <c r="Z1476" s="103">
        <v>2062472.5</v>
      </c>
      <c r="AA1476" s="74"/>
      <c r="AB1476" s="76" t="s">
        <v>8361</v>
      </c>
      <c r="AC1476" s="74"/>
      <c r="AD1476" s="76" t="s">
        <v>8362</v>
      </c>
      <c r="AE1476" s="74"/>
      <c r="AF1476" s="76" t="s">
        <v>6239</v>
      </c>
      <c r="AG1476" s="74"/>
      <c r="AH1476" s="76" t="s">
        <v>8363</v>
      </c>
      <c r="AI1476" s="74"/>
      <c r="AJ1476" s="140">
        <v>0</v>
      </c>
      <c r="AK1476" s="140"/>
      <c r="AL1476" s="74"/>
      <c r="AM1476" s="74"/>
    </row>
    <row r="1477" spans="1:39" ht="14.1" customHeight="1">
      <c r="A1477" s="74"/>
      <c r="B1477" s="76" t="s">
        <v>1755</v>
      </c>
      <c r="C1477" s="74"/>
      <c r="D1477" s="76" t="s">
        <v>8364</v>
      </c>
      <c r="E1477" s="74"/>
      <c r="F1477" s="76" t="s">
        <v>8555</v>
      </c>
      <c r="G1477" s="74"/>
      <c r="H1477" s="103">
        <v>6</v>
      </c>
      <c r="I1477" s="74"/>
      <c r="J1477" s="103">
        <v>6</v>
      </c>
      <c r="K1477" s="74"/>
      <c r="L1477" s="76" t="s">
        <v>8359</v>
      </c>
      <c r="M1477" s="74"/>
      <c r="N1477" s="76" t="s">
        <v>8426</v>
      </c>
      <c r="O1477" s="74"/>
      <c r="P1477" s="103">
        <v>553890</v>
      </c>
      <c r="Q1477" s="74"/>
      <c r="R1477" s="76" t="s">
        <v>9364</v>
      </c>
      <c r="S1477" s="74"/>
      <c r="T1477" s="77">
        <v>46193</v>
      </c>
      <c r="U1477" s="74"/>
      <c r="V1477" s="76" t="s">
        <v>8243</v>
      </c>
      <c r="W1477" s="74"/>
      <c r="X1477" s="103">
        <v>553890</v>
      </c>
      <c r="Y1477" s="74"/>
      <c r="Z1477" s="103">
        <v>553890</v>
      </c>
      <c r="AA1477" s="74"/>
      <c r="AB1477" s="76" t="s">
        <v>8361</v>
      </c>
      <c r="AC1477" s="74"/>
      <c r="AD1477" s="76" t="s">
        <v>8362</v>
      </c>
      <c r="AE1477" s="74"/>
      <c r="AF1477" s="76" t="s">
        <v>6143</v>
      </c>
      <c r="AG1477" s="74"/>
      <c r="AH1477" s="76" t="s">
        <v>8363</v>
      </c>
      <c r="AI1477" s="74"/>
      <c r="AJ1477" s="140">
        <v>0</v>
      </c>
      <c r="AK1477" s="140"/>
      <c r="AL1477" s="74"/>
      <c r="AM1477" s="74"/>
    </row>
    <row r="1478" spans="1:39" ht="14.1" customHeight="1">
      <c r="A1478" s="74"/>
      <c r="B1478" s="76" t="s">
        <v>3108</v>
      </c>
      <c r="C1478" s="74"/>
      <c r="D1478" s="76" t="s">
        <v>8369</v>
      </c>
      <c r="E1478" s="74"/>
      <c r="F1478" s="76" t="s">
        <v>8464</v>
      </c>
      <c r="G1478" s="74"/>
      <c r="H1478" s="103">
        <v>2</v>
      </c>
      <c r="I1478" s="74"/>
      <c r="J1478" s="103">
        <v>2</v>
      </c>
      <c r="K1478" s="74"/>
      <c r="L1478" s="76" t="s">
        <v>8359</v>
      </c>
      <c r="M1478" s="74"/>
      <c r="N1478" s="76" t="s">
        <v>8537</v>
      </c>
      <c r="O1478" s="74"/>
      <c r="P1478" s="103">
        <v>574610</v>
      </c>
      <c r="Q1478" s="74"/>
      <c r="R1478" s="76" t="s">
        <v>9365</v>
      </c>
      <c r="S1478" s="74"/>
      <c r="T1478" s="77">
        <v>46193</v>
      </c>
      <c r="U1478" s="74"/>
      <c r="V1478" s="76" t="s">
        <v>8243</v>
      </c>
      <c r="W1478" s="74"/>
      <c r="X1478" s="103">
        <v>574610</v>
      </c>
      <c r="Y1478" s="74"/>
      <c r="Z1478" s="103">
        <v>574610</v>
      </c>
      <c r="AA1478" s="74"/>
      <c r="AB1478" s="76" t="s">
        <v>8361</v>
      </c>
      <c r="AC1478" s="74"/>
      <c r="AD1478" s="76" t="s">
        <v>8362</v>
      </c>
      <c r="AE1478" s="74"/>
      <c r="AF1478" s="76" t="s">
        <v>6143</v>
      </c>
      <c r="AG1478" s="74"/>
      <c r="AH1478" s="76" t="s">
        <v>8363</v>
      </c>
      <c r="AI1478" s="74"/>
      <c r="AJ1478" s="140">
        <v>0</v>
      </c>
      <c r="AK1478" s="140"/>
      <c r="AL1478" s="74"/>
      <c r="AM1478" s="74"/>
    </row>
    <row r="1479" spans="1:39" ht="105.95" customHeight="1">
      <c r="A1479" s="74"/>
      <c r="B1479" s="76" t="s">
        <v>228</v>
      </c>
      <c r="C1479" s="74"/>
      <c r="D1479" s="76" t="s">
        <v>8369</v>
      </c>
      <c r="E1479" s="74"/>
      <c r="F1479" s="76" t="s">
        <v>8626</v>
      </c>
      <c r="G1479" s="74"/>
      <c r="H1479" s="103">
        <v>12</v>
      </c>
      <c r="I1479" s="74"/>
      <c r="J1479" s="103">
        <v>12</v>
      </c>
      <c r="K1479" s="74"/>
      <c r="L1479" s="76" t="s">
        <v>8359</v>
      </c>
      <c r="M1479" s="74"/>
      <c r="N1479" s="76" t="s">
        <v>9366</v>
      </c>
      <c r="O1479" s="74"/>
      <c r="P1479" s="103">
        <v>809190</v>
      </c>
      <c r="Q1479" s="74"/>
      <c r="R1479" s="76" t="s">
        <v>9367</v>
      </c>
      <c r="S1479" s="74"/>
      <c r="T1479" s="77">
        <v>46193</v>
      </c>
      <c r="U1479" s="74"/>
      <c r="V1479" s="76" t="s">
        <v>8045</v>
      </c>
      <c r="W1479" s="74"/>
      <c r="X1479" s="103">
        <v>5664330</v>
      </c>
      <c r="Y1479" s="74"/>
      <c r="Z1479" s="103">
        <v>5664330</v>
      </c>
      <c r="AA1479" s="74"/>
      <c r="AB1479" s="76" t="s">
        <v>8361</v>
      </c>
      <c r="AC1479" s="74"/>
      <c r="AD1479" s="76" t="s">
        <v>8362</v>
      </c>
      <c r="AE1479" s="74"/>
      <c r="AF1479" s="76" t="s">
        <v>6124</v>
      </c>
      <c r="AG1479" s="74"/>
      <c r="AH1479" s="76" t="s">
        <v>8363</v>
      </c>
      <c r="AI1479" s="74"/>
      <c r="AJ1479" s="140">
        <v>0</v>
      </c>
      <c r="AK1479" s="140"/>
      <c r="AL1479" s="74"/>
      <c r="AM1479" s="74"/>
    </row>
    <row r="1480" spans="1:39" ht="66.95" customHeight="1">
      <c r="A1480" s="74"/>
      <c r="B1480" s="76" t="s">
        <v>246</v>
      </c>
      <c r="C1480" s="74"/>
      <c r="D1480" s="76" t="s">
        <v>8369</v>
      </c>
      <c r="E1480" s="74"/>
      <c r="F1480" s="76" t="s">
        <v>8528</v>
      </c>
      <c r="G1480" s="74"/>
      <c r="H1480" s="103">
        <v>3</v>
      </c>
      <c r="I1480" s="74"/>
      <c r="J1480" s="103">
        <v>72</v>
      </c>
      <c r="K1480" s="74"/>
      <c r="L1480" s="76" t="s">
        <v>22</v>
      </c>
      <c r="M1480" s="74"/>
      <c r="N1480" s="76" t="s">
        <v>9368</v>
      </c>
      <c r="O1480" s="74"/>
      <c r="P1480" s="103">
        <v>4855140</v>
      </c>
      <c r="Q1480" s="74"/>
      <c r="R1480" s="76" t="s">
        <v>9367</v>
      </c>
      <c r="S1480" s="74"/>
      <c r="T1480" s="77">
        <v>46193</v>
      </c>
      <c r="U1480" s="74"/>
      <c r="V1480" s="76" t="s">
        <v>8045</v>
      </c>
      <c r="W1480" s="74"/>
      <c r="X1480" s="103">
        <v>5664330</v>
      </c>
      <c r="Y1480" s="74"/>
      <c r="Z1480" s="103">
        <v>5664330</v>
      </c>
      <c r="AA1480" s="74"/>
      <c r="AB1480" s="76" t="s">
        <v>8361</v>
      </c>
      <c r="AC1480" s="74"/>
      <c r="AD1480" s="76" t="s">
        <v>8362</v>
      </c>
      <c r="AE1480" s="74"/>
      <c r="AF1480" s="76" t="s">
        <v>6124</v>
      </c>
      <c r="AG1480" s="74"/>
      <c r="AH1480" s="76" t="s">
        <v>8363</v>
      </c>
      <c r="AI1480" s="74"/>
      <c r="AJ1480" s="140">
        <v>0</v>
      </c>
      <c r="AK1480" s="140"/>
      <c r="AL1480" s="74"/>
      <c r="AM1480" s="74"/>
    </row>
    <row r="1481" spans="1:39" ht="0.95" customHeight="1">
      <c r="A1481" s="74"/>
      <c r="B1481" s="141"/>
      <c r="C1481" s="141"/>
      <c r="D1481" s="141"/>
      <c r="E1481" s="141"/>
      <c r="F1481" s="141"/>
      <c r="G1481" s="141"/>
      <c r="H1481" s="141"/>
      <c r="I1481" s="141"/>
      <c r="J1481" s="141"/>
      <c r="K1481" s="141"/>
      <c r="L1481" s="141"/>
      <c r="M1481" s="141"/>
      <c r="N1481" s="141"/>
      <c r="O1481" s="141"/>
      <c r="P1481" s="141"/>
      <c r="Q1481" s="141"/>
      <c r="R1481" s="141"/>
      <c r="S1481" s="141"/>
      <c r="T1481" s="141"/>
      <c r="U1481" s="141"/>
      <c r="V1481" s="141"/>
      <c r="W1481" s="141"/>
      <c r="X1481" s="141"/>
      <c r="Y1481" s="141"/>
      <c r="Z1481" s="141"/>
      <c r="AA1481" s="141"/>
      <c r="AB1481" s="141"/>
      <c r="AC1481" s="141"/>
      <c r="AD1481" s="141"/>
      <c r="AE1481" s="141"/>
      <c r="AF1481" s="141"/>
      <c r="AG1481" s="141"/>
      <c r="AH1481" s="141"/>
      <c r="AI1481" s="141"/>
      <c r="AJ1481" s="141"/>
      <c r="AK1481" s="141"/>
      <c r="AL1481" s="141"/>
      <c r="AM1481" s="74"/>
    </row>
    <row r="1482" spans="1:39" ht="12.95" customHeight="1">
      <c r="A1482" s="74"/>
      <c r="B1482" s="142" t="s">
        <v>8411</v>
      </c>
      <c r="C1482" s="142"/>
      <c r="D1482" s="142"/>
      <c r="E1482" s="142"/>
      <c r="F1482" s="142"/>
      <c r="G1482" s="142"/>
      <c r="H1482" s="142"/>
      <c r="I1482" s="142"/>
      <c r="J1482" s="142"/>
      <c r="K1482" s="142"/>
      <c r="L1482" s="142"/>
      <c r="M1482" s="142"/>
      <c r="N1482" s="142"/>
      <c r="O1482" s="142"/>
      <c r="P1482" s="142"/>
      <c r="Q1482" s="142"/>
      <c r="R1482" s="142"/>
      <c r="S1482" s="142"/>
      <c r="T1482" s="142"/>
      <c r="U1482" s="142"/>
      <c r="V1482" s="142"/>
      <c r="W1482" s="142"/>
      <c r="X1482" s="142"/>
      <c r="Y1482" s="142"/>
      <c r="Z1482" s="142"/>
      <c r="AA1482" s="142"/>
      <c r="AB1482" s="142"/>
      <c r="AC1482" s="142"/>
      <c r="AD1482" s="142"/>
      <c r="AE1482" s="142"/>
      <c r="AF1482" s="142"/>
      <c r="AG1482" s="142"/>
      <c r="AH1482" s="142"/>
      <c r="AI1482" s="142"/>
      <c r="AJ1482" s="142"/>
      <c r="AK1482" s="142"/>
      <c r="AL1482" s="142"/>
      <c r="AM1482" s="74"/>
    </row>
    <row r="1483" spans="1:39" ht="12.95" customHeight="1">
      <c r="A1483" s="74"/>
      <c r="B1483" s="142"/>
      <c r="C1483" s="142"/>
      <c r="D1483" s="142"/>
      <c r="E1483" s="142"/>
      <c r="F1483" s="142"/>
      <c r="G1483" s="142"/>
      <c r="H1483" s="142"/>
      <c r="I1483" s="142"/>
      <c r="J1483" s="142"/>
      <c r="K1483" s="142"/>
      <c r="L1483" s="142"/>
      <c r="M1483" s="142"/>
      <c r="N1483" s="142"/>
      <c r="O1483" s="142"/>
      <c r="P1483" s="142"/>
      <c r="Q1483" s="142"/>
      <c r="R1483" s="142"/>
      <c r="S1483" s="142"/>
      <c r="T1483" s="142"/>
      <c r="U1483" s="142"/>
      <c r="V1483" s="142"/>
      <c r="W1483" s="142"/>
      <c r="X1483" s="142"/>
      <c r="Y1483" s="142"/>
      <c r="Z1483" s="142"/>
      <c r="AA1483" s="142"/>
      <c r="AB1483" s="142"/>
      <c r="AC1483" s="142"/>
      <c r="AD1483" s="142"/>
      <c r="AE1483" s="142"/>
      <c r="AF1483" s="142"/>
      <c r="AG1483" s="142"/>
      <c r="AH1483" s="142"/>
      <c r="AI1483" s="142"/>
      <c r="AJ1483" s="142"/>
      <c r="AK1483" s="142"/>
      <c r="AL1483" s="142"/>
      <c r="AM1483" s="74"/>
    </row>
    <row r="1484" spans="1:39" ht="12.95" customHeight="1">
      <c r="A1484" s="74"/>
      <c r="B1484" s="143" t="s">
        <v>8412</v>
      </c>
      <c r="C1484" s="143"/>
      <c r="D1484" s="143"/>
      <c r="E1484" s="143"/>
      <c r="F1484" s="143"/>
      <c r="G1484" s="143"/>
      <c r="H1484" s="143"/>
      <c r="I1484" s="143"/>
      <c r="J1484" s="143"/>
      <c r="K1484" s="143"/>
      <c r="L1484" s="143"/>
      <c r="M1484" s="143"/>
      <c r="N1484" s="143"/>
      <c r="O1484" s="143"/>
      <c r="P1484" s="143"/>
      <c r="Q1484" s="143"/>
      <c r="R1484" s="143"/>
      <c r="S1484" s="143"/>
      <c r="T1484" s="143"/>
      <c r="U1484" s="143"/>
      <c r="V1484" s="143"/>
      <c r="W1484" s="143"/>
      <c r="X1484" s="143"/>
      <c r="Y1484" s="143"/>
      <c r="Z1484" s="143"/>
      <c r="AA1484" s="143"/>
      <c r="AB1484" s="143"/>
      <c r="AC1484" s="143"/>
      <c r="AD1484" s="143"/>
      <c r="AE1484" s="143"/>
      <c r="AF1484" s="143"/>
      <c r="AG1484" s="143"/>
      <c r="AH1484" s="143"/>
      <c r="AI1484" s="143"/>
      <c r="AJ1484" s="143"/>
      <c r="AK1484" s="143"/>
      <c r="AL1484" s="143"/>
      <c r="AM1484" s="74"/>
    </row>
    <row r="1485" spans="1:39" ht="12.95" customHeight="1">
      <c r="A1485" s="74"/>
      <c r="B1485" s="144" t="s">
        <v>9369</v>
      </c>
      <c r="C1485" s="144"/>
      <c r="D1485" s="144"/>
      <c r="E1485" s="144"/>
      <c r="F1485" s="144"/>
      <c r="G1485" s="144"/>
      <c r="H1485" s="144"/>
      <c r="I1485" s="144"/>
      <c r="J1485" s="144"/>
      <c r="K1485" s="144"/>
      <c r="L1485" s="144"/>
      <c r="M1485" s="144"/>
      <c r="N1485" s="144"/>
      <c r="O1485" s="144"/>
      <c r="P1485" s="144"/>
      <c r="Q1485" s="144"/>
      <c r="R1485" s="144"/>
      <c r="S1485" s="144"/>
      <c r="T1485" s="144"/>
      <c r="U1485" s="144"/>
      <c r="V1485" s="144"/>
      <c r="W1485" s="144"/>
      <c r="X1485" s="144"/>
      <c r="Y1485" s="144"/>
      <c r="Z1485" s="144"/>
      <c r="AA1485" s="144"/>
      <c r="AB1485" s="144"/>
      <c r="AC1485" s="144"/>
      <c r="AD1485" s="144"/>
      <c r="AE1485" s="144"/>
      <c r="AF1485" s="144"/>
      <c r="AG1485" s="144"/>
      <c r="AH1485" s="144"/>
      <c r="AI1485" s="144"/>
      <c r="AJ1485" s="144"/>
      <c r="AK1485" s="143" t="s">
        <v>8414</v>
      </c>
      <c r="AL1485" s="143"/>
      <c r="AM1485" s="74"/>
    </row>
    <row r="1486" spans="1:39" ht="17.100000000000001" customHeight="1">
      <c r="A1486" s="74"/>
      <c r="B1486" s="135" t="s">
        <v>8339</v>
      </c>
      <c r="C1486" s="135"/>
      <c r="D1486" s="135"/>
      <c r="E1486" s="135"/>
      <c r="F1486" s="135"/>
      <c r="G1486" s="135"/>
      <c r="H1486" s="135"/>
      <c r="I1486" s="135"/>
      <c r="J1486" s="135"/>
      <c r="K1486" s="135"/>
      <c r="L1486" s="135"/>
      <c r="M1486" s="135"/>
      <c r="N1486" s="135"/>
      <c r="O1486" s="135"/>
      <c r="P1486" s="135"/>
      <c r="Q1486" s="135"/>
      <c r="R1486" s="135"/>
      <c r="S1486" s="135"/>
      <c r="T1486" s="135"/>
      <c r="U1486" s="135"/>
      <c r="V1486" s="135"/>
      <c r="W1486" s="135"/>
      <c r="X1486" s="135"/>
      <c r="Y1486" s="135"/>
      <c r="Z1486" s="135"/>
      <c r="AA1486" s="135"/>
      <c r="AB1486" s="135"/>
      <c r="AC1486" s="135"/>
      <c r="AD1486" s="135"/>
      <c r="AE1486" s="135"/>
      <c r="AF1486" s="135"/>
      <c r="AG1486" s="135"/>
      <c r="AH1486" s="135"/>
      <c r="AI1486" s="135"/>
      <c r="AJ1486" s="135"/>
      <c r="AK1486" s="135"/>
      <c r="AL1486" s="135"/>
      <c r="AM1486" s="74"/>
    </row>
    <row r="1487" spans="1:39" ht="23.1" customHeight="1">
      <c r="A1487" s="74"/>
      <c r="B1487" s="136" t="s">
        <v>8340</v>
      </c>
      <c r="C1487" s="136"/>
      <c r="D1487" s="136"/>
      <c r="E1487" s="136"/>
      <c r="F1487" s="136"/>
      <c r="G1487" s="136"/>
      <c r="H1487" s="136"/>
      <c r="I1487" s="136"/>
      <c r="J1487" s="136"/>
      <c r="K1487" s="136"/>
      <c r="L1487" s="136"/>
      <c r="M1487" s="136"/>
      <c r="N1487" s="136"/>
      <c r="O1487" s="136"/>
      <c r="P1487" s="136"/>
      <c r="Q1487" s="136"/>
      <c r="R1487" s="136"/>
      <c r="S1487" s="136"/>
      <c r="T1487" s="136"/>
      <c r="U1487" s="136"/>
      <c r="V1487" s="136"/>
      <c r="W1487" s="136"/>
      <c r="X1487" s="136"/>
      <c r="Y1487" s="136"/>
      <c r="Z1487" s="136"/>
      <c r="AA1487" s="136"/>
      <c r="AB1487" s="136"/>
      <c r="AC1487" s="136"/>
      <c r="AD1487" s="136"/>
      <c r="AE1487" s="136"/>
      <c r="AF1487" s="136"/>
      <c r="AG1487" s="136"/>
      <c r="AH1487" s="136"/>
      <c r="AI1487" s="136"/>
      <c r="AJ1487" s="136"/>
      <c r="AK1487" s="136"/>
      <c r="AL1487" s="136"/>
      <c r="AM1487" s="74"/>
    </row>
    <row r="1488" spans="1:39" ht="15.95" customHeight="1">
      <c r="A1488" s="74"/>
      <c r="B1488" s="137" t="s">
        <v>8341</v>
      </c>
      <c r="C1488" s="137"/>
      <c r="D1488" s="137"/>
      <c r="E1488" s="137"/>
      <c r="F1488" s="137"/>
      <c r="G1488" s="137"/>
      <c r="H1488" s="137"/>
      <c r="I1488" s="137"/>
      <c r="J1488" s="137"/>
      <c r="K1488" s="137"/>
      <c r="L1488" s="137"/>
      <c r="M1488" s="137"/>
      <c r="N1488" s="137"/>
      <c r="O1488" s="137"/>
      <c r="P1488" s="137"/>
      <c r="Q1488" s="137"/>
      <c r="R1488" s="137"/>
      <c r="S1488" s="137"/>
      <c r="T1488" s="137"/>
      <c r="U1488" s="137"/>
      <c r="V1488" s="137"/>
      <c r="W1488" s="137"/>
      <c r="X1488" s="137"/>
      <c r="Y1488" s="137"/>
      <c r="Z1488" s="137"/>
      <c r="AA1488" s="137"/>
      <c r="AB1488" s="137"/>
      <c r="AC1488" s="137"/>
      <c r="AD1488" s="137"/>
      <c r="AE1488" s="137"/>
      <c r="AF1488" s="137"/>
      <c r="AG1488" s="137"/>
      <c r="AH1488" s="137"/>
      <c r="AI1488" s="137"/>
      <c r="AJ1488" s="137"/>
      <c r="AK1488" s="137"/>
      <c r="AL1488" s="137"/>
      <c r="AM1488" s="74"/>
    </row>
    <row r="1489" spans="1:39" ht="12" customHeight="1">
      <c r="A1489" s="74"/>
      <c r="B1489" s="138" t="s">
        <v>8342</v>
      </c>
      <c r="C1489" s="138"/>
      <c r="D1489" s="138"/>
      <c r="E1489" s="138"/>
      <c r="F1489" s="138"/>
      <c r="G1489" s="138"/>
      <c r="H1489" s="138"/>
      <c r="I1489" s="138"/>
      <c r="J1489" s="138"/>
      <c r="K1489" s="138"/>
      <c r="L1489" s="138"/>
      <c r="M1489" s="138"/>
      <c r="N1489" s="138"/>
      <c r="O1489" s="138"/>
      <c r="P1489" s="138"/>
      <c r="Q1489" s="138"/>
      <c r="R1489" s="138"/>
      <c r="S1489" s="138"/>
      <c r="T1489" s="138"/>
      <c r="U1489" s="138"/>
      <c r="V1489" s="138"/>
      <c r="W1489" s="138"/>
      <c r="X1489" s="138"/>
      <c r="Y1489" s="138"/>
      <c r="Z1489" s="138"/>
      <c r="AA1489" s="138"/>
      <c r="AB1489" s="138"/>
      <c r="AC1489" s="138"/>
      <c r="AD1489" s="138"/>
      <c r="AE1489" s="138"/>
      <c r="AF1489" s="138"/>
      <c r="AG1489" s="138"/>
      <c r="AH1489" s="138"/>
      <c r="AI1489" s="138"/>
      <c r="AJ1489" s="138"/>
      <c r="AK1489" s="138"/>
      <c r="AL1489" s="138"/>
      <c r="AM1489" s="74"/>
    </row>
    <row r="1490" spans="1:39" ht="44.1" customHeight="1">
      <c r="A1490" s="74"/>
      <c r="B1490" s="75" t="s">
        <v>8343</v>
      </c>
      <c r="C1490" s="74"/>
      <c r="D1490" s="75" t="s">
        <v>8344</v>
      </c>
      <c r="E1490" s="74"/>
      <c r="F1490" s="75" t="s">
        <v>8345</v>
      </c>
      <c r="G1490" s="74"/>
      <c r="H1490" s="104" t="s">
        <v>6103</v>
      </c>
      <c r="I1490" s="74"/>
      <c r="J1490" s="104" t="s">
        <v>8346</v>
      </c>
      <c r="K1490" s="74"/>
      <c r="L1490" s="75" t="s">
        <v>8347</v>
      </c>
      <c r="M1490" s="74"/>
      <c r="N1490" s="75" t="s">
        <v>8348</v>
      </c>
      <c r="O1490" s="74"/>
      <c r="P1490" s="104" t="s">
        <v>8349</v>
      </c>
      <c r="Q1490" s="74"/>
      <c r="R1490" s="75" t="s">
        <v>8350</v>
      </c>
      <c r="S1490" s="74"/>
      <c r="T1490" s="75" t="s">
        <v>6100</v>
      </c>
      <c r="U1490" s="74"/>
      <c r="V1490" s="75" t="s">
        <v>8007</v>
      </c>
      <c r="W1490" s="74"/>
      <c r="X1490" s="104" t="s">
        <v>8351</v>
      </c>
      <c r="Y1490" s="74"/>
      <c r="Z1490" s="104" t="s">
        <v>8008</v>
      </c>
      <c r="AA1490" s="74"/>
      <c r="AB1490" s="75" t="s">
        <v>8352</v>
      </c>
      <c r="AC1490" s="74"/>
      <c r="AD1490" s="75" t="s">
        <v>8353</v>
      </c>
      <c r="AE1490" s="74"/>
      <c r="AF1490" s="75" t="s">
        <v>8354</v>
      </c>
      <c r="AG1490" s="74"/>
      <c r="AH1490" s="75" t="s">
        <v>8355</v>
      </c>
      <c r="AI1490" s="74"/>
      <c r="AJ1490" s="139" t="s">
        <v>8356</v>
      </c>
      <c r="AK1490" s="139"/>
      <c r="AL1490" s="74"/>
      <c r="AM1490" s="74"/>
    </row>
    <row r="1491" spans="1:39" ht="44.1" customHeight="1">
      <c r="A1491" s="74"/>
      <c r="B1491" s="74"/>
      <c r="C1491" s="74"/>
      <c r="D1491" s="74"/>
      <c r="E1491" s="74"/>
      <c r="F1491" s="74"/>
      <c r="G1491" s="74"/>
      <c r="H1491" s="74"/>
      <c r="I1491" s="74"/>
      <c r="J1491" s="74"/>
      <c r="K1491" s="74"/>
      <c r="L1491" s="74"/>
      <c r="M1491" s="74"/>
      <c r="N1491" s="76" t="s">
        <v>9370</v>
      </c>
      <c r="O1491" s="74"/>
      <c r="P1491" s="74"/>
      <c r="Q1491" s="74"/>
      <c r="R1491" s="74"/>
      <c r="S1491" s="74"/>
      <c r="T1491" s="74"/>
      <c r="U1491" s="74"/>
      <c r="V1491" s="74"/>
      <c r="W1491" s="74"/>
      <c r="X1491" s="74"/>
      <c r="Y1491" s="74"/>
      <c r="Z1491" s="74"/>
      <c r="AA1491" s="74"/>
      <c r="AB1491" s="74"/>
      <c r="AC1491" s="74"/>
      <c r="AD1491" s="74"/>
      <c r="AE1491" s="74"/>
      <c r="AF1491" s="74"/>
      <c r="AG1491" s="74"/>
      <c r="AH1491" s="74"/>
      <c r="AI1491" s="74"/>
      <c r="AJ1491" s="74"/>
      <c r="AK1491" s="74"/>
      <c r="AL1491" s="74"/>
      <c r="AM1491" s="74"/>
    </row>
    <row r="1492" spans="1:39" ht="14.1" customHeight="1">
      <c r="A1492" s="74"/>
      <c r="B1492" s="74"/>
      <c r="C1492" s="74"/>
      <c r="D1492" s="74"/>
      <c r="E1492" s="74"/>
      <c r="F1492" s="74"/>
      <c r="G1492" s="74"/>
      <c r="H1492" s="74"/>
      <c r="I1492" s="74"/>
      <c r="J1492" s="74"/>
      <c r="K1492" s="74"/>
      <c r="L1492" s="74"/>
      <c r="M1492" s="74"/>
      <c r="N1492" s="74"/>
      <c r="O1492" s="74"/>
      <c r="P1492" s="1">
        <v>752426787.29998803</v>
      </c>
      <c r="Q1492" s="74"/>
      <c r="R1492" s="74"/>
      <c r="S1492" s="74"/>
      <c r="T1492" s="74"/>
      <c r="U1492" s="74"/>
      <c r="V1492" s="74"/>
      <c r="W1492" s="74"/>
      <c r="X1492" s="74"/>
      <c r="Y1492" s="74"/>
      <c r="Z1492" s="74"/>
      <c r="AA1492" s="74"/>
      <c r="AB1492" s="74"/>
      <c r="AC1492" s="74"/>
      <c r="AD1492" s="74"/>
      <c r="AE1492" s="74"/>
      <c r="AF1492" s="74"/>
      <c r="AG1492" s="74"/>
      <c r="AH1492" s="74"/>
      <c r="AI1492" s="74"/>
      <c r="AJ1492" s="74"/>
      <c r="AK1492" s="74"/>
      <c r="AL1492" s="74"/>
      <c r="AM1492" s="74"/>
    </row>
    <row r="1493" spans="1:39" ht="14.1" customHeight="1">
      <c r="A1493" s="74"/>
      <c r="B1493" s="76" t="s">
        <v>9371</v>
      </c>
      <c r="C1493" s="74"/>
      <c r="D1493" s="76" t="s">
        <v>9372</v>
      </c>
      <c r="E1493" s="74"/>
      <c r="F1493" s="76" t="s">
        <v>9373</v>
      </c>
      <c r="G1493" s="74"/>
      <c r="H1493" s="103">
        <v>6</v>
      </c>
      <c r="I1493" s="74"/>
      <c r="J1493" s="103">
        <v>6</v>
      </c>
      <c r="K1493" s="74"/>
      <c r="L1493" s="76" t="s">
        <v>8525</v>
      </c>
      <c r="M1493" s="74"/>
      <c r="N1493" s="76"/>
      <c r="O1493" s="74"/>
      <c r="P1493" s="103">
        <v>211968.75</v>
      </c>
      <c r="Q1493" s="74"/>
      <c r="R1493" s="76" t="s">
        <v>9374</v>
      </c>
      <c r="S1493" s="74"/>
      <c r="T1493" s="77">
        <v>46192</v>
      </c>
      <c r="U1493" s="74"/>
      <c r="V1493" s="76" t="s">
        <v>8105</v>
      </c>
      <c r="W1493" s="74"/>
      <c r="X1493" s="103">
        <v>581400</v>
      </c>
      <c r="Y1493" s="74"/>
      <c r="Z1493" s="103">
        <v>581400</v>
      </c>
      <c r="AA1493" s="74"/>
      <c r="AB1493" s="76" t="s">
        <v>8361</v>
      </c>
      <c r="AC1493" s="74"/>
      <c r="AD1493" s="76" t="s">
        <v>9375</v>
      </c>
      <c r="AE1493" s="74"/>
      <c r="AF1493" s="76" t="s">
        <v>6128</v>
      </c>
      <c r="AG1493" s="74"/>
      <c r="AH1493" s="76" t="s">
        <v>8363</v>
      </c>
      <c r="AI1493" s="74"/>
      <c r="AJ1493" s="140">
        <v>0</v>
      </c>
      <c r="AK1493" s="140"/>
      <c r="AL1493" s="74"/>
      <c r="AM1493" s="74"/>
    </row>
    <row r="1494" spans="1:39" ht="14.1" customHeight="1">
      <c r="A1494" s="74"/>
      <c r="B1494" s="76" t="s">
        <v>9376</v>
      </c>
      <c r="C1494" s="74"/>
      <c r="D1494" s="76" t="s">
        <v>9372</v>
      </c>
      <c r="E1494" s="74"/>
      <c r="F1494" s="76" t="s">
        <v>9377</v>
      </c>
      <c r="G1494" s="74"/>
      <c r="H1494" s="103">
        <v>6</v>
      </c>
      <c r="I1494" s="74"/>
      <c r="J1494" s="103">
        <v>6</v>
      </c>
      <c r="K1494" s="74"/>
      <c r="L1494" s="76" t="s">
        <v>8525</v>
      </c>
      <c r="M1494" s="74"/>
      <c r="N1494" s="76"/>
      <c r="O1494" s="74"/>
      <c r="P1494" s="103">
        <v>231348.75</v>
      </c>
      <c r="Q1494" s="74"/>
      <c r="R1494" s="76" t="s">
        <v>9374</v>
      </c>
      <c r="S1494" s="74"/>
      <c r="T1494" s="77">
        <v>46192</v>
      </c>
      <c r="U1494" s="74"/>
      <c r="V1494" s="76" t="s">
        <v>8105</v>
      </c>
      <c r="W1494" s="74"/>
      <c r="X1494" s="103">
        <v>581400</v>
      </c>
      <c r="Y1494" s="74"/>
      <c r="Z1494" s="103">
        <v>581400</v>
      </c>
      <c r="AA1494" s="74"/>
      <c r="AB1494" s="76" t="s">
        <v>8361</v>
      </c>
      <c r="AC1494" s="74"/>
      <c r="AD1494" s="76" t="s">
        <v>9375</v>
      </c>
      <c r="AE1494" s="74"/>
      <c r="AF1494" s="76" t="s">
        <v>6128</v>
      </c>
      <c r="AG1494" s="74"/>
      <c r="AH1494" s="76" t="s">
        <v>8363</v>
      </c>
      <c r="AI1494" s="74"/>
      <c r="AJ1494" s="140">
        <v>0</v>
      </c>
      <c r="AK1494" s="140"/>
      <c r="AL1494" s="74"/>
      <c r="AM1494" s="74"/>
    </row>
    <row r="1495" spans="1:39" ht="14.1" customHeight="1">
      <c r="A1495" s="74"/>
      <c r="B1495" s="76" t="s">
        <v>9378</v>
      </c>
      <c r="C1495" s="74"/>
      <c r="D1495" s="76" t="s">
        <v>9372</v>
      </c>
      <c r="E1495" s="74"/>
      <c r="F1495" s="76" t="s">
        <v>9379</v>
      </c>
      <c r="G1495" s="74"/>
      <c r="H1495" s="103">
        <v>3</v>
      </c>
      <c r="I1495" s="74"/>
      <c r="J1495" s="103">
        <v>3</v>
      </c>
      <c r="K1495" s="74"/>
      <c r="L1495" s="76" t="s">
        <v>8525</v>
      </c>
      <c r="M1495" s="74"/>
      <c r="N1495" s="76"/>
      <c r="O1495" s="74"/>
      <c r="P1495" s="103">
        <v>138082.5</v>
      </c>
      <c r="Q1495" s="74"/>
      <c r="R1495" s="76" t="s">
        <v>9374</v>
      </c>
      <c r="S1495" s="74"/>
      <c r="T1495" s="77">
        <v>46192</v>
      </c>
      <c r="U1495" s="74"/>
      <c r="V1495" s="76" t="s">
        <v>8105</v>
      </c>
      <c r="W1495" s="74"/>
      <c r="X1495" s="103">
        <v>581400</v>
      </c>
      <c r="Y1495" s="74"/>
      <c r="Z1495" s="103">
        <v>581400</v>
      </c>
      <c r="AA1495" s="74"/>
      <c r="AB1495" s="76" t="s">
        <v>8361</v>
      </c>
      <c r="AC1495" s="74"/>
      <c r="AD1495" s="76" t="s">
        <v>9375</v>
      </c>
      <c r="AE1495" s="74"/>
      <c r="AF1495" s="76" t="s">
        <v>6128</v>
      </c>
      <c r="AG1495" s="74"/>
      <c r="AH1495" s="76" t="s">
        <v>8363</v>
      </c>
      <c r="AI1495" s="74"/>
      <c r="AJ1495" s="140">
        <v>0</v>
      </c>
      <c r="AK1495" s="140"/>
      <c r="AL1495" s="74"/>
      <c r="AM1495" s="74"/>
    </row>
    <row r="1496" spans="1:39" ht="14.1" customHeight="1">
      <c r="A1496" s="74"/>
      <c r="B1496" s="76" t="s">
        <v>9380</v>
      </c>
      <c r="C1496" s="74"/>
      <c r="D1496" s="76" t="s">
        <v>9381</v>
      </c>
      <c r="E1496" s="74"/>
      <c r="F1496" s="76" t="s">
        <v>9382</v>
      </c>
      <c r="G1496" s="74"/>
      <c r="H1496" s="103">
        <v>12</v>
      </c>
      <c r="I1496" s="74"/>
      <c r="J1496" s="103">
        <v>12</v>
      </c>
      <c r="K1496" s="74"/>
      <c r="L1496" s="76" t="s">
        <v>8525</v>
      </c>
      <c r="M1496" s="74"/>
      <c r="N1496" s="76"/>
      <c r="O1496" s="74"/>
      <c r="P1496" s="103">
        <v>290700</v>
      </c>
      <c r="Q1496" s="74"/>
      <c r="R1496" s="76" t="s">
        <v>9383</v>
      </c>
      <c r="S1496" s="74"/>
      <c r="T1496" s="77">
        <v>46191</v>
      </c>
      <c r="U1496" s="74"/>
      <c r="V1496" s="76" t="s">
        <v>8190</v>
      </c>
      <c r="W1496" s="74"/>
      <c r="X1496" s="103">
        <v>290700</v>
      </c>
      <c r="Y1496" s="74"/>
      <c r="Z1496" s="103">
        <v>290700</v>
      </c>
      <c r="AA1496" s="74"/>
      <c r="AB1496" s="76" t="s">
        <v>8361</v>
      </c>
      <c r="AC1496" s="74"/>
      <c r="AD1496" s="76" t="s">
        <v>9375</v>
      </c>
      <c r="AE1496" s="74"/>
      <c r="AF1496" s="76" t="s">
        <v>6239</v>
      </c>
      <c r="AG1496" s="74"/>
      <c r="AH1496" s="76" t="s">
        <v>8363</v>
      </c>
      <c r="AI1496" s="74"/>
      <c r="AJ1496" s="140">
        <v>0</v>
      </c>
      <c r="AK1496" s="140"/>
      <c r="AL1496" s="74"/>
      <c r="AM1496" s="74"/>
    </row>
    <row r="1497" spans="1:39" ht="14.1" customHeight="1">
      <c r="A1497" s="74"/>
      <c r="B1497" s="76" t="s">
        <v>9384</v>
      </c>
      <c r="C1497" s="74"/>
      <c r="D1497" s="76" t="s">
        <v>9385</v>
      </c>
      <c r="E1497" s="74"/>
      <c r="F1497" s="76" t="s">
        <v>9386</v>
      </c>
      <c r="G1497" s="74"/>
      <c r="H1497" s="103">
        <v>2</v>
      </c>
      <c r="I1497" s="74"/>
      <c r="J1497" s="103">
        <v>2</v>
      </c>
      <c r="K1497" s="74"/>
      <c r="L1497" s="76" t="s">
        <v>8525</v>
      </c>
      <c r="M1497" s="74"/>
      <c r="N1497" s="76"/>
      <c r="O1497" s="74"/>
      <c r="P1497" s="103">
        <v>419377.5</v>
      </c>
      <c r="Q1497" s="74"/>
      <c r="R1497" s="76" t="s">
        <v>9387</v>
      </c>
      <c r="S1497" s="74"/>
      <c r="T1497" s="77">
        <v>46186</v>
      </c>
      <c r="U1497" s="74"/>
      <c r="V1497" s="76" t="s">
        <v>8267</v>
      </c>
      <c r="W1497" s="74"/>
      <c r="X1497" s="103">
        <v>1402627.5</v>
      </c>
      <c r="Y1497" s="74"/>
      <c r="Z1497" s="103">
        <v>1402627.5</v>
      </c>
      <c r="AA1497" s="74"/>
      <c r="AB1497" s="76" t="s">
        <v>8361</v>
      </c>
      <c r="AC1497" s="74"/>
      <c r="AD1497" s="76" t="s">
        <v>9375</v>
      </c>
      <c r="AE1497" s="74"/>
      <c r="AF1497" s="76" t="s">
        <v>6143</v>
      </c>
      <c r="AG1497" s="74"/>
      <c r="AH1497" s="76" t="s">
        <v>8363</v>
      </c>
      <c r="AI1497" s="74"/>
      <c r="AJ1497" s="140">
        <v>0</v>
      </c>
      <c r="AK1497" s="140"/>
      <c r="AL1497" s="74"/>
      <c r="AM1497" s="74"/>
    </row>
    <row r="1498" spans="1:39" ht="14.1" customHeight="1">
      <c r="A1498" s="74"/>
      <c r="B1498" s="76" t="s">
        <v>9388</v>
      </c>
      <c r="C1498" s="74"/>
      <c r="D1498" s="76" t="s">
        <v>9385</v>
      </c>
      <c r="E1498" s="74"/>
      <c r="F1498" s="76" t="s">
        <v>9389</v>
      </c>
      <c r="G1498" s="74"/>
      <c r="H1498" s="103">
        <v>2</v>
      </c>
      <c r="I1498" s="74"/>
      <c r="J1498" s="103">
        <v>2</v>
      </c>
      <c r="K1498" s="74"/>
      <c r="L1498" s="76" t="s">
        <v>8525</v>
      </c>
      <c r="M1498" s="74"/>
      <c r="N1498" s="76"/>
      <c r="O1498" s="74"/>
      <c r="P1498" s="103">
        <v>983250</v>
      </c>
      <c r="Q1498" s="74"/>
      <c r="R1498" s="76" t="s">
        <v>9387</v>
      </c>
      <c r="S1498" s="74"/>
      <c r="T1498" s="77">
        <v>46186</v>
      </c>
      <c r="U1498" s="74"/>
      <c r="V1498" s="76" t="s">
        <v>8267</v>
      </c>
      <c r="W1498" s="74"/>
      <c r="X1498" s="103">
        <v>1402627.5</v>
      </c>
      <c r="Y1498" s="74"/>
      <c r="Z1498" s="103">
        <v>1402627.5</v>
      </c>
      <c r="AA1498" s="74"/>
      <c r="AB1498" s="76" t="s">
        <v>8361</v>
      </c>
      <c r="AC1498" s="74"/>
      <c r="AD1498" s="76" t="s">
        <v>9375</v>
      </c>
      <c r="AE1498" s="74"/>
      <c r="AF1498" s="76" t="s">
        <v>6143</v>
      </c>
      <c r="AG1498" s="74"/>
      <c r="AH1498" s="76" t="s">
        <v>8363</v>
      </c>
      <c r="AI1498" s="74"/>
      <c r="AJ1498" s="140">
        <v>0</v>
      </c>
      <c r="AK1498" s="140"/>
      <c r="AL1498" s="74"/>
      <c r="AM1498" s="74"/>
    </row>
    <row r="1499" spans="1:39" ht="14.1" customHeight="1">
      <c r="A1499" s="74"/>
      <c r="B1499" s="76" t="s">
        <v>9390</v>
      </c>
      <c r="C1499" s="74"/>
      <c r="D1499" s="76" t="s">
        <v>9372</v>
      </c>
      <c r="E1499" s="74"/>
      <c r="F1499" s="76" t="s">
        <v>9391</v>
      </c>
      <c r="G1499" s="74"/>
      <c r="H1499" s="103">
        <v>64</v>
      </c>
      <c r="I1499" s="74"/>
      <c r="J1499" s="103">
        <v>64</v>
      </c>
      <c r="K1499" s="74"/>
      <c r="L1499" s="76" t="s">
        <v>8525</v>
      </c>
      <c r="M1499" s="74"/>
      <c r="N1499" s="76"/>
      <c r="O1499" s="74"/>
      <c r="P1499" s="103">
        <v>1537480</v>
      </c>
      <c r="Q1499" s="74"/>
      <c r="R1499" s="76" t="s">
        <v>9392</v>
      </c>
      <c r="S1499" s="74"/>
      <c r="T1499" s="77">
        <v>46190</v>
      </c>
      <c r="U1499" s="74"/>
      <c r="V1499" s="76" t="s">
        <v>8453</v>
      </c>
      <c r="W1499" s="74"/>
      <c r="X1499" s="103">
        <v>1537480</v>
      </c>
      <c r="Y1499" s="74"/>
      <c r="Z1499" s="103">
        <v>1537480</v>
      </c>
      <c r="AA1499" s="74"/>
      <c r="AB1499" s="76" t="s">
        <v>8361</v>
      </c>
      <c r="AC1499" s="74"/>
      <c r="AD1499" s="76" t="s">
        <v>9375</v>
      </c>
      <c r="AE1499" s="74"/>
      <c r="AF1499" s="76" t="s">
        <v>8436</v>
      </c>
      <c r="AG1499" s="74"/>
      <c r="AH1499" s="76" t="s">
        <v>8363</v>
      </c>
      <c r="AI1499" s="74"/>
      <c r="AJ1499" s="140">
        <v>0</v>
      </c>
      <c r="AK1499" s="140"/>
      <c r="AL1499" s="74"/>
      <c r="AM1499" s="74"/>
    </row>
    <row r="1500" spans="1:39" ht="14.1" customHeight="1">
      <c r="A1500" s="74"/>
      <c r="B1500" s="74"/>
      <c r="C1500" s="74"/>
      <c r="D1500" s="74"/>
      <c r="E1500" s="74"/>
      <c r="F1500" s="74"/>
      <c r="G1500" s="74"/>
      <c r="H1500" s="74"/>
      <c r="I1500" s="74"/>
      <c r="J1500" s="74"/>
      <c r="K1500" s="74"/>
      <c r="L1500" s="74"/>
      <c r="M1500" s="74"/>
      <c r="N1500" s="74"/>
      <c r="O1500" s="74"/>
      <c r="P1500" s="1">
        <v>3812207.5</v>
      </c>
      <c r="Q1500" s="74"/>
      <c r="R1500" s="74"/>
      <c r="S1500" s="74"/>
      <c r="T1500" s="74"/>
      <c r="U1500" s="74"/>
      <c r="V1500" s="74"/>
      <c r="W1500" s="74"/>
      <c r="X1500" s="74"/>
      <c r="Y1500" s="74"/>
      <c r="Z1500" s="74"/>
      <c r="AA1500" s="74"/>
      <c r="AB1500" s="74"/>
      <c r="AC1500" s="74"/>
      <c r="AD1500" s="74"/>
      <c r="AE1500" s="74"/>
      <c r="AF1500" s="74"/>
      <c r="AG1500" s="74"/>
      <c r="AH1500" s="74"/>
      <c r="AI1500" s="74"/>
      <c r="AJ1500" s="74"/>
      <c r="AK1500" s="74"/>
      <c r="AL1500" s="74"/>
      <c r="AM1500" s="74"/>
    </row>
    <row r="1501" spans="1:39" ht="14.1" customHeight="1">
      <c r="A1501" s="74"/>
      <c r="B1501" s="76" t="s">
        <v>9393</v>
      </c>
      <c r="C1501" s="74"/>
      <c r="D1501" s="76" t="s">
        <v>9394</v>
      </c>
      <c r="E1501" s="74"/>
      <c r="F1501" s="76" t="s">
        <v>9395</v>
      </c>
      <c r="G1501" s="74"/>
      <c r="H1501" s="103">
        <v>10</v>
      </c>
      <c r="I1501" s="74"/>
      <c r="J1501" s="103">
        <v>10</v>
      </c>
      <c r="K1501" s="74"/>
      <c r="L1501" s="76" t="s">
        <v>9396</v>
      </c>
      <c r="M1501" s="74"/>
      <c r="N1501" s="76"/>
      <c r="O1501" s="74"/>
      <c r="P1501" s="103">
        <v>3143740</v>
      </c>
      <c r="Q1501" s="74"/>
      <c r="R1501" s="76" t="s">
        <v>9397</v>
      </c>
      <c r="S1501" s="74"/>
      <c r="T1501" s="77">
        <v>46186</v>
      </c>
      <c r="U1501" s="74"/>
      <c r="V1501" s="76" t="s">
        <v>8330</v>
      </c>
      <c r="W1501" s="74"/>
      <c r="X1501" s="103">
        <v>3143740</v>
      </c>
      <c r="Y1501" s="74"/>
      <c r="Z1501" s="103">
        <v>3143740</v>
      </c>
      <c r="AA1501" s="74"/>
      <c r="AB1501" s="76" t="s">
        <v>8361</v>
      </c>
      <c r="AC1501" s="74"/>
      <c r="AD1501" s="76" t="s">
        <v>9398</v>
      </c>
      <c r="AE1501" s="74"/>
      <c r="AF1501" s="76" t="s">
        <v>8436</v>
      </c>
      <c r="AG1501" s="74"/>
      <c r="AH1501" s="76" t="s">
        <v>8363</v>
      </c>
      <c r="AI1501" s="74"/>
      <c r="AJ1501" s="140">
        <v>0</v>
      </c>
      <c r="AK1501" s="140"/>
      <c r="AL1501" s="74"/>
      <c r="AM1501" s="74"/>
    </row>
    <row r="1502" spans="1:39" ht="14.1" customHeight="1">
      <c r="A1502" s="74"/>
      <c r="B1502" s="76" t="s">
        <v>9399</v>
      </c>
      <c r="C1502" s="74"/>
      <c r="D1502" s="76" t="s">
        <v>9400</v>
      </c>
      <c r="E1502" s="74"/>
      <c r="F1502" s="76" t="s">
        <v>9401</v>
      </c>
      <c r="G1502" s="74"/>
      <c r="H1502" s="103">
        <v>50</v>
      </c>
      <c r="I1502" s="74"/>
      <c r="J1502" s="103">
        <v>50</v>
      </c>
      <c r="K1502" s="74"/>
      <c r="L1502" s="76" t="s">
        <v>8525</v>
      </c>
      <c r="M1502" s="74"/>
      <c r="N1502" s="76"/>
      <c r="O1502" s="74"/>
      <c r="P1502" s="103">
        <v>107600</v>
      </c>
      <c r="Q1502" s="74"/>
      <c r="R1502" s="76" t="s">
        <v>9402</v>
      </c>
      <c r="S1502" s="74"/>
      <c r="T1502" s="77">
        <v>46192</v>
      </c>
      <c r="U1502" s="74"/>
      <c r="V1502" s="76" t="s">
        <v>8105</v>
      </c>
      <c r="W1502" s="74"/>
      <c r="X1502" s="103">
        <v>346400</v>
      </c>
      <c r="Y1502" s="74"/>
      <c r="Z1502" s="103">
        <v>346400</v>
      </c>
      <c r="AA1502" s="74"/>
      <c r="AB1502" s="76" t="s">
        <v>8361</v>
      </c>
      <c r="AC1502" s="74"/>
      <c r="AD1502" s="76" t="s">
        <v>9398</v>
      </c>
      <c r="AE1502" s="74"/>
      <c r="AF1502" s="76" t="s">
        <v>6128</v>
      </c>
      <c r="AG1502" s="74"/>
      <c r="AH1502" s="76" t="s">
        <v>8363</v>
      </c>
      <c r="AI1502" s="74"/>
      <c r="AJ1502" s="140">
        <v>0</v>
      </c>
      <c r="AK1502" s="140"/>
      <c r="AL1502" s="74"/>
      <c r="AM1502" s="74"/>
    </row>
    <row r="1503" spans="1:39" ht="14.1" customHeight="1">
      <c r="A1503" s="74"/>
      <c r="B1503" s="76" t="s">
        <v>9403</v>
      </c>
      <c r="C1503" s="74"/>
      <c r="D1503" s="76" t="s">
        <v>9400</v>
      </c>
      <c r="E1503" s="74"/>
      <c r="F1503" s="76" t="s">
        <v>9404</v>
      </c>
      <c r="G1503" s="74"/>
      <c r="H1503" s="103">
        <v>25</v>
      </c>
      <c r="I1503" s="74"/>
      <c r="J1503" s="103">
        <v>25</v>
      </c>
      <c r="K1503" s="74"/>
      <c r="L1503" s="76" t="s">
        <v>8525</v>
      </c>
      <c r="M1503" s="74"/>
      <c r="N1503" s="76"/>
      <c r="O1503" s="74"/>
      <c r="P1503" s="103">
        <v>238800</v>
      </c>
      <c r="Q1503" s="74"/>
      <c r="R1503" s="76" t="s">
        <v>9402</v>
      </c>
      <c r="S1503" s="74"/>
      <c r="T1503" s="77">
        <v>46192</v>
      </c>
      <c r="U1503" s="74"/>
      <c r="V1503" s="76" t="s">
        <v>8105</v>
      </c>
      <c r="W1503" s="74"/>
      <c r="X1503" s="103">
        <v>346400</v>
      </c>
      <c r="Y1503" s="74"/>
      <c r="Z1503" s="103">
        <v>346400</v>
      </c>
      <c r="AA1503" s="74"/>
      <c r="AB1503" s="76" t="s">
        <v>8361</v>
      </c>
      <c r="AC1503" s="74"/>
      <c r="AD1503" s="76" t="s">
        <v>9398</v>
      </c>
      <c r="AE1503" s="74"/>
      <c r="AF1503" s="76" t="s">
        <v>6128</v>
      </c>
      <c r="AG1503" s="74"/>
      <c r="AH1503" s="76" t="s">
        <v>8363</v>
      </c>
      <c r="AI1503" s="74"/>
      <c r="AJ1503" s="140">
        <v>0</v>
      </c>
      <c r="AK1503" s="140"/>
      <c r="AL1503" s="74"/>
      <c r="AM1503" s="74"/>
    </row>
    <row r="1504" spans="1:39" ht="14.1" customHeight="1">
      <c r="A1504" s="74"/>
      <c r="B1504" s="74"/>
      <c r="C1504" s="74"/>
      <c r="D1504" s="74"/>
      <c r="E1504" s="74"/>
      <c r="F1504" s="74"/>
      <c r="G1504" s="74"/>
      <c r="H1504" s="74"/>
      <c r="I1504" s="74"/>
      <c r="J1504" s="74"/>
      <c r="K1504" s="74"/>
      <c r="L1504" s="74"/>
      <c r="M1504" s="74"/>
      <c r="N1504" s="74"/>
      <c r="O1504" s="74"/>
      <c r="P1504" s="1">
        <v>3490140</v>
      </c>
      <c r="Q1504" s="74"/>
      <c r="R1504" s="74"/>
      <c r="S1504" s="74"/>
      <c r="T1504" s="74"/>
      <c r="U1504" s="74"/>
      <c r="V1504" s="74"/>
      <c r="W1504" s="74"/>
      <c r="X1504" s="74"/>
      <c r="Y1504" s="74"/>
      <c r="Z1504" s="74"/>
      <c r="AA1504" s="74"/>
      <c r="AB1504" s="74"/>
      <c r="AC1504" s="74"/>
      <c r="AD1504" s="74"/>
      <c r="AE1504" s="74"/>
      <c r="AF1504" s="74"/>
      <c r="AG1504" s="74"/>
      <c r="AH1504" s="74"/>
      <c r="AI1504" s="74"/>
      <c r="AJ1504" s="74"/>
      <c r="AK1504" s="74"/>
      <c r="AL1504" s="74"/>
      <c r="AM1504" s="74"/>
    </row>
    <row r="1505" spans="1:39" ht="0.95" customHeight="1">
      <c r="A1505" s="74"/>
      <c r="B1505" s="141"/>
      <c r="C1505" s="141"/>
      <c r="D1505" s="141"/>
      <c r="E1505" s="141"/>
      <c r="F1505" s="141"/>
      <c r="G1505" s="141"/>
      <c r="H1505" s="141"/>
      <c r="I1505" s="141"/>
      <c r="J1505" s="141"/>
      <c r="K1505" s="141"/>
      <c r="L1505" s="141"/>
      <c r="M1505" s="141"/>
      <c r="N1505" s="141"/>
      <c r="O1505" s="141"/>
      <c r="P1505" s="141"/>
      <c r="Q1505" s="141"/>
      <c r="R1505" s="141"/>
      <c r="S1505" s="141"/>
      <c r="T1505" s="141"/>
      <c r="U1505" s="141"/>
      <c r="V1505" s="141"/>
      <c r="W1505" s="141"/>
      <c r="X1505" s="141"/>
      <c r="Y1505" s="141"/>
      <c r="Z1505" s="141"/>
      <c r="AA1505" s="141"/>
      <c r="AB1505" s="141"/>
      <c r="AC1505" s="141"/>
      <c r="AD1505" s="141"/>
      <c r="AE1505" s="141"/>
      <c r="AF1505" s="141"/>
      <c r="AG1505" s="141"/>
      <c r="AH1505" s="141"/>
      <c r="AI1505" s="141"/>
      <c r="AJ1505" s="141"/>
      <c r="AK1505" s="141"/>
      <c r="AL1505" s="141"/>
      <c r="AM1505" s="74"/>
    </row>
    <row r="1506" spans="1:39" ht="12.95" customHeight="1">
      <c r="A1506" s="74"/>
      <c r="B1506" s="142" t="s">
        <v>8411</v>
      </c>
      <c r="C1506" s="142"/>
      <c r="D1506" s="142"/>
      <c r="E1506" s="142"/>
      <c r="F1506" s="142"/>
      <c r="G1506" s="142"/>
      <c r="H1506" s="142"/>
      <c r="I1506" s="142"/>
      <c r="J1506" s="142"/>
      <c r="K1506" s="142"/>
      <c r="L1506" s="142"/>
      <c r="M1506" s="142"/>
      <c r="N1506" s="142"/>
      <c r="O1506" s="142"/>
      <c r="P1506" s="142"/>
      <c r="Q1506" s="142"/>
      <c r="R1506" s="142"/>
      <c r="S1506" s="142"/>
      <c r="T1506" s="142"/>
      <c r="U1506" s="142"/>
      <c r="V1506" s="142"/>
      <c r="W1506" s="142"/>
      <c r="X1506" s="142"/>
      <c r="Y1506" s="142"/>
      <c r="Z1506" s="142"/>
      <c r="AA1506" s="142"/>
      <c r="AB1506" s="142"/>
      <c r="AC1506" s="142"/>
      <c r="AD1506" s="142"/>
      <c r="AE1506" s="142"/>
      <c r="AF1506" s="142"/>
      <c r="AG1506" s="142"/>
      <c r="AH1506" s="142"/>
      <c r="AI1506" s="142"/>
      <c r="AJ1506" s="142"/>
      <c r="AK1506" s="142"/>
      <c r="AL1506" s="142"/>
      <c r="AM1506" s="74"/>
    </row>
    <row r="1507" spans="1:39" ht="12.95" customHeight="1">
      <c r="A1507" s="74"/>
      <c r="B1507" s="142"/>
      <c r="C1507" s="142"/>
      <c r="D1507" s="142"/>
      <c r="E1507" s="142"/>
      <c r="F1507" s="142"/>
      <c r="G1507" s="142"/>
      <c r="H1507" s="142"/>
      <c r="I1507" s="142"/>
      <c r="J1507" s="142"/>
      <c r="K1507" s="142"/>
      <c r="L1507" s="142"/>
      <c r="M1507" s="142"/>
      <c r="N1507" s="142"/>
      <c r="O1507" s="142"/>
      <c r="P1507" s="142"/>
      <c r="Q1507" s="142"/>
      <c r="R1507" s="142"/>
      <c r="S1507" s="142"/>
      <c r="T1507" s="142"/>
      <c r="U1507" s="142"/>
      <c r="V1507" s="142"/>
      <c r="W1507" s="142"/>
      <c r="X1507" s="142"/>
      <c r="Y1507" s="142"/>
      <c r="Z1507" s="142"/>
      <c r="AA1507" s="142"/>
      <c r="AB1507" s="142"/>
      <c r="AC1507" s="142"/>
      <c r="AD1507" s="142"/>
      <c r="AE1507" s="142"/>
      <c r="AF1507" s="142"/>
      <c r="AG1507" s="142"/>
      <c r="AH1507" s="142"/>
      <c r="AI1507" s="142"/>
      <c r="AJ1507" s="142"/>
      <c r="AK1507" s="142"/>
      <c r="AL1507" s="142"/>
      <c r="AM1507" s="74"/>
    </row>
    <row r="1508" spans="1:39" ht="12.95" customHeight="1">
      <c r="A1508" s="74"/>
      <c r="B1508" s="143" t="s">
        <v>8412</v>
      </c>
      <c r="C1508" s="143"/>
      <c r="D1508" s="143"/>
      <c r="E1508" s="143"/>
      <c r="F1508" s="143"/>
      <c r="G1508" s="143"/>
      <c r="H1508" s="143"/>
      <c r="I1508" s="143"/>
      <c r="J1508" s="143"/>
      <c r="K1508" s="143"/>
      <c r="L1508" s="143"/>
      <c r="M1508" s="143"/>
      <c r="N1508" s="143"/>
      <c r="O1508" s="143"/>
      <c r="P1508" s="143"/>
      <c r="Q1508" s="143"/>
      <c r="R1508" s="143"/>
      <c r="S1508" s="143"/>
      <c r="T1508" s="143"/>
      <c r="U1508" s="143"/>
      <c r="V1508" s="143"/>
      <c r="W1508" s="143"/>
      <c r="X1508" s="143"/>
      <c r="Y1508" s="143"/>
      <c r="Z1508" s="143"/>
      <c r="AA1508" s="143"/>
      <c r="AB1508" s="143"/>
      <c r="AC1508" s="143"/>
      <c r="AD1508" s="143"/>
      <c r="AE1508" s="143"/>
      <c r="AF1508" s="143"/>
      <c r="AG1508" s="143"/>
      <c r="AH1508" s="143"/>
      <c r="AI1508" s="143"/>
      <c r="AJ1508" s="143"/>
      <c r="AK1508" s="143"/>
      <c r="AL1508" s="143"/>
      <c r="AM1508" s="74"/>
    </row>
    <row r="1509" spans="1:39" ht="12.95" customHeight="1">
      <c r="A1509" s="74"/>
      <c r="B1509" s="144" t="s">
        <v>9405</v>
      </c>
      <c r="C1509" s="144"/>
      <c r="D1509" s="144"/>
      <c r="E1509" s="144"/>
      <c r="F1509" s="144"/>
      <c r="G1509" s="144"/>
      <c r="H1509" s="144"/>
      <c r="I1509" s="144"/>
      <c r="J1509" s="144"/>
      <c r="K1509" s="144"/>
      <c r="L1509" s="144"/>
      <c r="M1509" s="144"/>
      <c r="N1509" s="144"/>
      <c r="O1509" s="144"/>
      <c r="P1509" s="144"/>
      <c r="Q1509" s="144"/>
      <c r="R1509" s="144"/>
      <c r="S1509" s="144"/>
      <c r="T1509" s="144"/>
      <c r="U1509" s="144"/>
      <c r="V1509" s="144"/>
      <c r="W1509" s="144"/>
      <c r="X1509" s="144"/>
      <c r="Y1509" s="144"/>
      <c r="Z1509" s="144"/>
      <c r="AA1509" s="144"/>
      <c r="AB1509" s="144"/>
      <c r="AC1509" s="144"/>
      <c r="AD1509" s="144"/>
      <c r="AE1509" s="144"/>
      <c r="AF1509" s="144"/>
      <c r="AG1509" s="144"/>
      <c r="AH1509" s="144"/>
      <c r="AI1509" s="144"/>
      <c r="AJ1509" s="144"/>
      <c r="AK1509" s="143" t="s">
        <v>8414</v>
      </c>
      <c r="AL1509" s="143"/>
      <c r="AM1509" s="74"/>
    </row>
  </sheetData>
  <mergeCells count="1550">
    <mergeCell ref="B1508:AL1508"/>
    <mergeCell ref="B1509:AJ1509"/>
    <mergeCell ref="AK1509:AL1509"/>
    <mergeCell ref="AJ1502:AK1502"/>
    <mergeCell ref="AJ1503:AK1503"/>
    <mergeCell ref="B1505:AL1505"/>
    <mergeCell ref="B1506:AL1506"/>
    <mergeCell ref="B1507:AL1507"/>
    <mergeCell ref="AJ1496:AK1496"/>
    <mergeCell ref="AJ1497:AK1497"/>
    <mergeCell ref="AJ1498:AK1498"/>
    <mergeCell ref="AJ1499:AK1499"/>
    <mergeCell ref="AJ1501:AK1501"/>
    <mergeCell ref="B1489:AL1489"/>
    <mergeCell ref="AJ1490:AK1490"/>
    <mergeCell ref="AJ1493:AK1493"/>
    <mergeCell ref="AJ1494:AK1494"/>
    <mergeCell ref="AJ1495:AK1495"/>
    <mergeCell ref="B1485:AJ1485"/>
    <mergeCell ref="AK1485:AL1485"/>
    <mergeCell ref="B1486:AL1486"/>
    <mergeCell ref="B1487:AL1487"/>
    <mergeCell ref="B1488:AL1488"/>
    <mergeCell ref="AJ1480:AK1480"/>
    <mergeCell ref="B1481:AL1481"/>
    <mergeCell ref="B1482:AL1482"/>
    <mergeCell ref="B1483:AL1483"/>
    <mergeCell ref="B1484:AL1484"/>
    <mergeCell ref="AJ1475:AK1475"/>
    <mergeCell ref="AJ1476:AK1476"/>
    <mergeCell ref="AJ1477:AK1477"/>
    <mergeCell ref="AJ1478:AK1478"/>
    <mergeCell ref="AJ1479:AK1479"/>
    <mergeCell ref="AJ1470:AK1470"/>
    <mergeCell ref="AJ1471:AK1471"/>
    <mergeCell ref="AJ1472:AK1472"/>
    <mergeCell ref="AJ1473:AK1473"/>
    <mergeCell ref="AJ1474:AK1474"/>
    <mergeCell ref="B1465:AL1465"/>
    <mergeCell ref="AJ1466:AK1466"/>
    <mergeCell ref="AJ1467:AK1467"/>
    <mergeCell ref="AJ1468:AK1468"/>
    <mergeCell ref="AJ1469:AK1469"/>
    <mergeCell ref="B1461:AJ1461"/>
    <mergeCell ref="AK1461:AL1461"/>
    <mergeCell ref="B1462:AL1462"/>
    <mergeCell ref="B1463:AL1463"/>
    <mergeCell ref="B1464:AL1464"/>
    <mergeCell ref="AJ1456:AK1456"/>
    <mergeCell ref="B1457:AL1457"/>
    <mergeCell ref="B1458:AL1458"/>
    <mergeCell ref="B1459:AL1459"/>
    <mergeCell ref="B1460:AL1460"/>
    <mergeCell ref="AJ1451:AK1451"/>
    <mergeCell ref="AJ1452:AK1452"/>
    <mergeCell ref="AJ1453:AK1453"/>
    <mergeCell ref="AJ1454:AK1454"/>
    <mergeCell ref="AJ1455:AK1455"/>
    <mergeCell ref="AJ1446:AK1446"/>
    <mergeCell ref="AJ1447:AK1447"/>
    <mergeCell ref="AJ1448:AK1448"/>
    <mergeCell ref="AJ1449:AK1449"/>
    <mergeCell ref="AJ1450:AK1450"/>
    <mergeCell ref="AJ1441:AK1441"/>
    <mergeCell ref="AJ1442:AK1442"/>
    <mergeCell ref="AJ1443:AK1443"/>
    <mergeCell ref="AJ1444:AK1444"/>
    <mergeCell ref="AJ1445:AK1445"/>
    <mergeCell ref="AJ1436:AK1436"/>
    <mergeCell ref="AJ1437:AK1437"/>
    <mergeCell ref="AJ1438:AK1438"/>
    <mergeCell ref="AJ1439:AK1439"/>
    <mergeCell ref="AJ1440:AK1440"/>
    <mergeCell ref="B1431:AL1431"/>
    <mergeCell ref="B1432:AL1432"/>
    <mergeCell ref="AJ1433:AK1433"/>
    <mergeCell ref="AJ1434:AK1434"/>
    <mergeCell ref="AJ1435:AK1435"/>
    <mergeCell ref="B1427:AL1427"/>
    <mergeCell ref="B1428:AJ1428"/>
    <mergeCell ref="AK1428:AL1428"/>
    <mergeCell ref="B1429:AL1429"/>
    <mergeCell ref="B1430:AL1430"/>
    <mergeCell ref="AJ1422:AK1422"/>
    <mergeCell ref="AJ1423:AK1423"/>
    <mergeCell ref="B1424:AL1424"/>
    <mergeCell ref="B1425:AL1425"/>
    <mergeCell ref="B1426:AL1426"/>
    <mergeCell ref="AJ1417:AK1417"/>
    <mergeCell ref="AJ1418:AK1418"/>
    <mergeCell ref="AJ1419:AK1419"/>
    <mergeCell ref="AJ1420:AK1420"/>
    <mergeCell ref="AJ1421:AK1421"/>
    <mergeCell ref="AJ1412:AK1412"/>
    <mergeCell ref="AJ1413:AK1413"/>
    <mergeCell ref="AJ1414:AK1414"/>
    <mergeCell ref="AJ1415:AK1415"/>
    <mergeCell ref="AJ1416:AK1416"/>
    <mergeCell ref="AJ1407:AK1407"/>
    <mergeCell ref="AJ1408:AK1408"/>
    <mergeCell ref="AJ1409:AK1409"/>
    <mergeCell ref="AJ1410:AK1410"/>
    <mergeCell ref="AJ1411:AK1411"/>
    <mergeCell ref="AJ1402:AK1402"/>
    <mergeCell ref="AJ1403:AK1403"/>
    <mergeCell ref="AJ1404:AK1404"/>
    <mergeCell ref="AJ1405:AK1405"/>
    <mergeCell ref="AJ1406:AK1406"/>
    <mergeCell ref="B1397:AL1397"/>
    <mergeCell ref="B1398:AL1398"/>
    <mergeCell ref="B1399:AL1399"/>
    <mergeCell ref="AJ1400:AK1400"/>
    <mergeCell ref="AJ1401:AK1401"/>
    <mergeCell ref="B1393:AL1393"/>
    <mergeCell ref="B1394:AL1394"/>
    <mergeCell ref="B1395:AJ1395"/>
    <mergeCell ref="AK1395:AL1395"/>
    <mergeCell ref="B1396:AL1396"/>
    <mergeCell ref="AJ1388:AK1388"/>
    <mergeCell ref="AJ1389:AK1389"/>
    <mergeCell ref="AJ1390:AK1390"/>
    <mergeCell ref="B1391:AL1391"/>
    <mergeCell ref="B1392:AL1392"/>
    <mergeCell ref="AJ1383:AK1383"/>
    <mergeCell ref="AJ1384:AK1384"/>
    <mergeCell ref="AJ1385:AK1385"/>
    <mergeCell ref="AJ1386:AK1386"/>
    <mergeCell ref="AJ1387:AK1387"/>
    <mergeCell ref="AJ1378:AK1378"/>
    <mergeCell ref="AJ1379:AK1379"/>
    <mergeCell ref="AJ1380:AK1380"/>
    <mergeCell ref="AJ1381:AK1381"/>
    <mergeCell ref="AJ1382:AK1382"/>
    <mergeCell ref="AJ1373:AK1373"/>
    <mergeCell ref="AJ1374:AK1374"/>
    <mergeCell ref="AJ1375:AK1375"/>
    <mergeCell ref="AJ1376:AK1376"/>
    <mergeCell ref="AJ1377:AK1377"/>
    <mergeCell ref="AJ1368:AK1368"/>
    <mergeCell ref="AJ1369:AK1369"/>
    <mergeCell ref="AJ1370:AK1370"/>
    <mergeCell ref="AJ1371:AK1371"/>
    <mergeCell ref="AJ1372:AK1372"/>
    <mergeCell ref="B1363:AL1363"/>
    <mergeCell ref="B1364:AL1364"/>
    <mergeCell ref="B1365:AL1365"/>
    <mergeCell ref="B1366:AL1366"/>
    <mergeCell ref="AJ1367:AK1367"/>
    <mergeCell ref="B1359:AL1359"/>
    <mergeCell ref="B1360:AL1360"/>
    <mergeCell ref="B1361:AL1361"/>
    <mergeCell ref="B1362:AJ1362"/>
    <mergeCell ref="AK1362:AL1362"/>
    <mergeCell ref="AJ1354:AK1354"/>
    <mergeCell ref="AJ1355:AK1355"/>
    <mergeCell ref="AJ1356:AK1356"/>
    <mergeCell ref="AJ1357:AK1357"/>
    <mergeCell ref="B1358:AL1358"/>
    <mergeCell ref="AJ1349:AK1349"/>
    <mergeCell ref="AJ1350:AK1350"/>
    <mergeCell ref="AJ1351:AK1351"/>
    <mergeCell ref="AJ1352:AK1352"/>
    <mergeCell ref="AJ1353:AK1353"/>
    <mergeCell ref="AJ1344:AK1344"/>
    <mergeCell ref="AJ1345:AK1345"/>
    <mergeCell ref="AJ1346:AK1346"/>
    <mergeCell ref="AJ1347:AK1347"/>
    <mergeCell ref="AJ1348:AK1348"/>
    <mergeCell ref="AJ1339:AK1339"/>
    <mergeCell ref="AJ1340:AK1340"/>
    <mergeCell ref="AJ1341:AK1341"/>
    <mergeCell ref="AJ1342:AK1342"/>
    <mergeCell ref="AJ1343:AK1343"/>
    <mergeCell ref="B1334:AL1334"/>
    <mergeCell ref="B1335:AL1335"/>
    <mergeCell ref="AJ1336:AK1336"/>
    <mergeCell ref="AJ1337:AK1337"/>
    <mergeCell ref="AJ1338:AK1338"/>
    <mergeCell ref="B1330:AL1330"/>
    <mergeCell ref="B1331:AJ1331"/>
    <mergeCell ref="AK1331:AL1331"/>
    <mergeCell ref="B1332:AL1332"/>
    <mergeCell ref="B1333:AL1333"/>
    <mergeCell ref="AJ1325:AK1325"/>
    <mergeCell ref="AJ1326:AK1326"/>
    <mergeCell ref="B1327:AL1327"/>
    <mergeCell ref="B1328:AL1328"/>
    <mergeCell ref="B1329:AL1329"/>
    <mergeCell ref="AJ1320:AK1320"/>
    <mergeCell ref="AJ1321:AK1321"/>
    <mergeCell ref="AJ1322:AK1322"/>
    <mergeCell ref="AJ1323:AK1323"/>
    <mergeCell ref="AJ1324:AK1324"/>
    <mergeCell ref="AJ1315:AK1315"/>
    <mergeCell ref="AJ1316:AK1316"/>
    <mergeCell ref="AJ1317:AK1317"/>
    <mergeCell ref="AJ1318:AK1318"/>
    <mergeCell ref="AJ1319:AK1319"/>
    <mergeCell ref="AJ1310:AK1310"/>
    <mergeCell ref="AJ1311:AK1311"/>
    <mergeCell ref="AJ1312:AK1312"/>
    <mergeCell ref="AJ1313:AK1313"/>
    <mergeCell ref="AJ1314:AK1314"/>
    <mergeCell ref="AJ1305:AK1305"/>
    <mergeCell ref="AJ1306:AK1306"/>
    <mergeCell ref="AJ1307:AK1307"/>
    <mergeCell ref="AJ1308:AK1308"/>
    <mergeCell ref="AJ1309:AK1309"/>
    <mergeCell ref="B1299:AL1299"/>
    <mergeCell ref="B1300:AL1300"/>
    <mergeCell ref="B1301:AL1301"/>
    <mergeCell ref="B1302:AL1302"/>
    <mergeCell ref="AJ1303:AK1303"/>
    <mergeCell ref="B1295:AL1295"/>
    <mergeCell ref="B1296:AL1296"/>
    <mergeCell ref="B1297:AL1297"/>
    <mergeCell ref="B1298:AJ1298"/>
    <mergeCell ref="AK1298:AL1298"/>
    <mergeCell ref="AJ1290:AK1290"/>
    <mergeCell ref="AJ1291:AK1291"/>
    <mergeCell ref="AJ1292:AK1292"/>
    <mergeCell ref="AJ1293:AK1293"/>
    <mergeCell ref="B1294:AL1294"/>
    <mergeCell ref="AJ1285:AK1285"/>
    <mergeCell ref="AJ1286:AK1286"/>
    <mergeCell ref="AJ1287:AK1287"/>
    <mergeCell ref="AJ1288:AK1288"/>
    <mergeCell ref="AJ1289:AK1289"/>
    <mergeCell ref="AJ1280:AK1280"/>
    <mergeCell ref="AJ1281:AK1281"/>
    <mergeCell ref="AJ1282:AK1282"/>
    <mergeCell ref="AJ1283:AK1283"/>
    <mergeCell ref="AJ1284:AK1284"/>
    <mergeCell ref="AJ1275:AK1275"/>
    <mergeCell ref="AJ1276:AK1276"/>
    <mergeCell ref="AJ1277:AK1277"/>
    <mergeCell ref="AJ1278:AK1278"/>
    <mergeCell ref="AJ1279:AK1279"/>
    <mergeCell ref="B1270:AL1270"/>
    <mergeCell ref="AJ1271:AK1271"/>
    <mergeCell ref="AJ1272:AK1272"/>
    <mergeCell ref="AJ1273:AK1273"/>
    <mergeCell ref="AJ1274:AK1274"/>
    <mergeCell ref="B1266:AJ1266"/>
    <mergeCell ref="AK1266:AL1266"/>
    <mergeCell ref="B1267:AL1267"/>
    <mergeCell ref="B1268:AL1268"/>
    <mergeCell ref="B1269:AL1269"/>
    <mergeCell ref="AJ1261:AK1261"/>
    <mergeCell ref="B1262:AL1262"/>
    <mergeCell ref="B1263:AL1263"/>
    <mergeCell ref="B1264:AL1264"/>
    <mergeCell ref="B1265:AL1265"/>
    <mergeCell ref="AJ1256:AK1256"/>
    <mergeCell ref="AJ1257:AK1257"/>
    <mergeCell ref="AJ1258:AK1258"/>
    <mergeCell ref="AJ1259:AK1259"/>
    <mergeCell ref="AJ1260:AK1260"/>
    <mergeCell ref="AJ1251:AK1251"/>
    <mergeCell ref="AJ1252:AK1252"/>
    <mergeCell ref="AJ1253:AK1253"/>
    <mergeCell ref="AJ1254:AK1254"/>
    <mergeCell ref="AJ1255:AK1255"/>
    <mergeCell ref="AJ1246:AK1246"/>
    <mergeCell ref="AJ1247:AK1247"/>
    <mergeCell ref="AJ1248:AK1248"/>
    <mergeCell ref="AJ1249:AK1249"/>
    <mergeCell ref="AJ1250:AK1250"/>
    <mergeCell ref="AJ1241:AK1241"/>
    <mergeCell ref="AJ1242:AK1242"/>
    <mergeCell ref="AJ1243:AK1243"/>
    <mergeCell ref="AJ1244:AK1244"/>
    <mergeCell ref="AJ1245:AK1245"/>
    <mergeCell ref="B1236:AL1236"/>
    <mergeCell ref="B1237:AL1237"/>
    <mergeCell ref="B1238:AL1238"/>
    <mergeCell ref="B1239:AL1239"/>
    <mergeCell ref="AJ1240:AK1240"/>
    <mergeCell ref="B1232:AL1232"/>
    <mergeCell ref="B1233:AL1233"/>
    <mergeCell ref="B1234:AL1234"/>
    <mergeCell ref="B1235:AJ1235"/>
    <mergeCell ref="AK1235:AL1235"/>
    <mergeCell ref="AJ1227:AK1227"/>
    <mergeCell ref="AJ1228:AK1228"/>
    <mergeCell ref="AJ1229:AK1229"/>
    <mergeCell ref="AJ1230:AK1230"/>
    <mergeCell ref="B1231:AL1231"/>
    <mergeCell ref="AJ1222:AK1222"/>
    <mergeCell ref="AJ1223:AK1223"/>
    <mergeCell ref="AJ1224:AK1224"/>
    <mergeCell ref="AJ1225:AK1225"/>
    <mergeCell ref="AJ1226:AK1226"/>
    <mergeCell ref="AJ1217:AK1217"/>
    <mergeCell ref="AJ1218:AK1218"/>
    <mergeCell ref="AJ1219:AK1219"/>
    <mergeCell ref="AJ1220:AK1220"/>
    <mergeCell ref="AJ1221:AK1221"/>
    <mergeCell ref="AJ1212:AK1212"/>
    <mergeCell ref="AJ1213:AK1213"/>
    <mergeCell ref="AJ1214:AK1214"/>
    <mergeCell ref="AJ1215:AK1215"/>
    <mergeCell ref="AJ1216:AK1216"/>
    <mergeCell ref="B1207:AL1207"/>
    <mergeCell ref="B1208:AL1208"/>
    <mergeCell ref="AJ1209:AK1209"/>
    <mergeCell ref="AJ1210:AK1210"/>
    <mergeCell ref="AJ1211:AK1211"/>
    <mergeCell ref="B1203:AL1203"/>
    <mergeCell ref="B1204:AJ1204"/>
    <mergeCell ref="AK1204:AL1204"/>
    <mergeCell ref="B1205:AL1205"/>
    <mergeCell ref="B1206:AL1206"/>
    <mergeCell ref="AJ1198:AK1198"/>
    <mergeCell ref="AJ1199:AK1199"/>
    <mergeCell ref="B1200:AL1200"/>
    <mergeCell ref="B1201:AL1201"/>
    <mergeCell ref="B1202:AL1202"/>
    <mergeCell ref="AJ1193:AK1193"/>
    <mergeCell ref="AJ1194:AK1194"/>
    <mergeCell ref="AJ1195:AK1195"/>
    <mergeCell ref="AJ1196:AK1196"/>
    <mergeCell ref="AJ1197:AK1197"/>
    <mergeCell ref="AJ1188:AK1188"/>
    <mergeCell ref="AJ1189:AK1189"/>
    <mergeCell ref="AJ1190:AK1190"/>
    <mergeCell ref="AJ1191:AK1191"/>
    <mergeCell ref="AJ1192:AK1192"/>
    <mergeCell ref="AJ1183:AK1183"/>
    <mergeCell ref="AJ1184:AK1184"/>
    <mergeCell ref="AJ1185:AK1185"/>
    <mergeCell ref="AJ1186:AK1186"/>
    <mergeCell ref="AJ1187:AK1187"/>
    <mergeCell ref="AJ1178:AK1178"/>
    <mergeCell ref="AJ1179:AK1179"/>
    <mergeCell ref="AJ1180:AK1180"/>
    <mergeCell ref="AJ1181:AK1181"/>
    <mergeCell ref="AJ1182:AK1182"/>
    <mergeCell ref="B1173:AL1173"/>
    <mergeCell ref="B1174:AL1174"/>
    <mergeCell ref="B1175:AL1175"/>
    <mergeCell ref="B1176:AL1176"/>
    <mergeCell ref="AJ1177:AK1177"/>
    <mergeCell ref="B1169:AL1169"/>
    <mergeCell ref="B1170:AL1170"/>
    <mergeCell ref="B1171:AL1171"/>
    <mergeCell ref="B1172:AJ1172"/>
    <mergeCell ref="AK1172:AL1172"/>
    <mergeCell ref="AJ1164:AK1164"/>
    <mergeCell ref="AJ1165:AK1165"/>
    <mergeCell ref="AJ1166:AK1166"/>
    <mergeCell ref="AJ1167:AK1167"/>
    <mergeCell ref="B1168:AL1168"/>
    <mergeCell ref="AJ1159:AK1159"/>
    <mergeCell ref="AJ1160:AK1160"/>
    <mergeCell ref="AJ1161:AK1161"/>
    <mergeCell ref="AJ1162:AK1162"/>
    <mergeCell ref="AJ1163:AK1163"/>
    <mergeCell ref="AJ1154:AK1154"/>
    <mergeCell ref="AJ1155:AK1155"/>
    <mergeCell ref="AJ1156:AK1156"/>
    <mergeCell ref="AJ1157:AK1157"/>
    <mergeCell ref="AJ1158:AK1158"/>
    <mergeCell ref="B1148:AL1148"/>
    <mergeCell ref="AJ1149:AK1149"/>
    <mergeCell ref="AJ1151:AK1151"/>
    <mergeCell ref="AJ1152:AK1152"/>
    <mergeCell ref="AJ1153:AK1153"/>
    <mergeCell ref="B1144:AJ1144"/>
    <mergeCell ref="AK1144:AL1144"/>
    <mergeCell ref="B1145:AL1145"/>
    <mergeCell ref="B1146:AL1146"/>
    <mergeCell ref="B1147:AL1147"/>
    <mergeCell ref="AJ1139:AK1139"/>
    <mergeCell ref="B1140:AL1140"/>
    <mergeCell ref="B1141:AL1141"/>
    <mergeCell ref="B1142:AL1142"/>
    <mergeCell ref="B1143:AL1143"/>
    <mergeCell ref="AJ1134:AK1134"/>
    <mergeCell ref="AJ1135:AK1135"/>
    <mergeCell ref="AJ1136:AK1136"/>
    <mergeCell ref="AJ1137:AK1137"/>
    <mergeCell ref="AJ1138:AK1138"/>
    <mergeCell ref="AJ1129:AK1129"/>
    <mergeCell ref="AJ1130:AK1130"/>
    <mergeCell ref="AJ1131:AK1131"/>
    <mergeCell ref="AJ1132:AK1132"/>
    <mergeCell ref="AJ1133:AK1133"/>
    <mergeCell ref="AJ1124:AK1124"/>
    <mergeCell ref="AJ1125:AK1125"/>
    <mergeCell ref="AJ1126:AK1126"/>
    <mergeCell ref="AJ1127:AK1127"/>
    <mergeCell ref="AJ1128:AK1128"/>
    <mergeCell ref="B1118:AL1118"/>
    <mergeCell ref="B1119:AL1119"/>
    <mergeCell ref="B1120:AL1120"/>
    <mergeCell ref="AJ1121:AK1121"/>
    <mergeCell ref="AJ1123:AK1123"/>
    <mergeCell ref="B1114:AL1114"/>
    <mergeCell ref="B1115:AL1115"/>
    <mergeCell ref="B1116:AJ1116"/>
    <mergeCell ref="AK1116:AL1116"/>
    <mergeCell ref="B1117:AL1117"/>
    <mergeCell ref="AJ1109:AK1109"/>
    <mergeCell ref="AJ1110:AK1110"/>
    <mergeCell ref="AJ1111:AK1111"/>
    <mergeCell ref="B1112:AL1112"/>
    <mergeCell ref="B1113:AL1113"/>
    <mergeCell ref="AJ1104:AK1104"/>
    <mergeCell ref="AJ1105:AK1105"/>
    <mergeCell ref="AJ1106:AK1106"/>
    <mergeCell ref="AJ1107:AK1107"/>
    <mergeCell ref="AJ1108:AK1108"/>
    <mergeCell ref="AJ1099:AK1099"/>
    <mergeCell ref="AJ1100:AK1100"/>
    <mergeCell ref="AJ1101:AK1101"/>
    <mergeCell ref="AJ1102:AK1102"/>
    <mergeCell ref="AJ1103:AK1103"/>
    <mergeCell ref="AJ1094:AK1094"/>
    <mergeCell ref="AJ1095:AK1095"/>
    <mergeCell ref="AJ1096:AK1096"/>
    <mergeCell ref="AJ1097:AK1097"/>
    <mergeCell ref="AJ1098:AK1098"/>
    <mergeCell ref="B1089:AL1089"/>
    <mergeCell ref="AJ1090:AK1090"/>
    <mergeCell ref="AJ1091:AK1091"/>
    <mergeCell ref="AJ1092:AK1092"/>
    <mergeCell ref="AJ1093:AK1093"/>
    <mergeCell ref="B1085:AJ1085"/>
    <mergeCell ref="AK1085:AL1085"/>
    <mergeCell ref="B1086:AL1086"/>
    <mergeCell ref="B1087:AL1087"/>
    <mergeCell ref="B1088:AL1088"/>
    <mergeCell ref="AJ1080:AK1080"/>
    <mergeCell ref="B1081:AL1081"/>
    <mergeCell ref="B1082:AL1082"/>
    <mergeCell ref="B1083:AL1083"/>
    <mergeCell ref="B1084:AL1084"/>
    <mergeCell ref="AJ1075:AK1075"/>
    <mergeCell ref="AJ1076:AK1076"/>
    <mergeCell ref="AJ1077:AK1077"/>
    <mergeCell ref="AJ1078:AK1078"/>
    <mergeCell ref="AJ1079:AK1079"/>
    <mergeCell ref="AJ1070:AK1070"/>
    <mergeCell ref="AJ1071:AK1071"/>
    <mergeCell ref="AJ1072:AK1072"/>
    <mergeCell ref="AJ1073:AK1073"/>
    <mergeCell ref="AJ1074:AK1074"/>
    <mergeCell ref="AJ1065:AK1065"/>
    <mergeCell ref="AJ1066:AK1066"/>
    <mergeCell ref="AJ1067:AK1067"/>
    <mergeCell ref="AJ1068:AK1068"/>
    <mergeCell ref="AJ1069:AK1069"/>
    <mergeCell ref="AJ1060:AK1060"/>
    <mergeCell ref="AJ1061:AK1061"/>
    <mergeCell ref="AJ1062:AK1062"/>
    <mergeCell ref="AJ1063:AK1063"/>
    <mergeCell ref="AJ1064:AK1064"/>
    <mergeCell ref="B1055:AL1055"/>
    <mergeCell ref="B1056:AL1056"/>
    <mergeCell ref="AJ1057:AK1057"/>
    <mergeCell ref="AJ1058:AK1058"/>
    <mergeCell ref="AJ1059:AK1059"/>
    <mergeCell ref="B1051:AL1051"/>
    <mergeCell ref="B1052:AJ1052"/>
    <mergeCell ref="AK1052:AL1052"/>
    <mergeCell ref="B1053:AL1053"/>
    <mergeCell ref="B1054:AL1054"/>
    <mergeCell ref="AJ1046:AK1046"/>
    <mergeCell ref="AJ1047:AK1047"/>
    <mergeCell ref="B1048:AL1048"/>
    <mergeCell ref="B1049:AL1049"/>
    <mergeCell ref="B1050:AL1050"/>
    <mergeCell ref="AJ1041:AK1041"/>
    <mergeCell ref="AJ1042:AK1042"/>
    <mergeCell ref="AJ1043:AK1043"/>
    <mergeCell ref="AJ1044:AK1044"/>
    <mergeCell ref="AJ1045:AK1045"/>
    <mergeCell ref="AJ1036:AK1036"/>
    <mergeCell ref="AJ1037:AK1037"/>
    <mergeCell ref="AJ1038:AK1038"/>
    <mergeCell ref="AJ1039:AK1039"/>
    <mergeCell ref="AJ1040:AK1040"/>
    <mergeCell ref="B1031:AL1031"/>
    <mergeCell ref="AJ1032:AK1032"/>
    <mergeCell ref="AJ1033:AK1033"/>
    <mergeCell ref="AJ1034:AK1034"/>
    <mergeCell ref="AJ1035:AK1035"/>
    <mergeCell ref="B1027:AJ1027"/>
    <mergeCell ref="AK1027:AL1027"/>
    <mergeCell ref="B1028:AL1028"/>
    <mergeCell ref="B1029:AL1029"/>
    <mergeCell ref="B1030:AL1030"/>
    <mergeCell ref="AJ1022:AK1022"/>
    <mergeCell ref="B1023:AL1023"/>
    <mergeCell ref="B1024:AL1024"/>
    <mergeCell ref="B1025:AL1025"/>
    <mergeCell ref="B1026:AL1026"/>
    <mergeCell ref="AJ1017:AK1017"/>
    <mergeCell ref="AJ1018:AK1018"/>
    <mergeCell ref="AJ1019:AK1019"/>
    <mergeCell ref="AJ1020:AK1020"/>
    <mergeCell ref="AJ1021:AK1021"/>
    <mergeCell ref="AJ1012:AK1012"/>
    <mergeCell ref="AJ1013:AK1013"/>
    <mergeCell ref="AJ1014:AK1014"/>
    <mergeCell ref="AJ1015:AK1015"/>
    <mergeCell ref="AJ1016:AK1016"/>
    <mergeCell ref="AJ1007:AK1007"/>
    <mergeCell ref="AJ1008:AK1008"/>
    <mergeCell ref="AJ1009:AK1009"/>
    <mergeCell ref="AJ1010:AK1010"/>
    <mergeCell ref="AJ1011:AK1011"/>
    <mergeCell ref="AJ1002:AK1002"/>
    <mergeCell ref="AJ1003:AK1003"/>
    <mergeCell ref="AJ1004:AK1004"/>
    <mergeCell ref="AJ1005:AK1005"/>
    <mergeCell ref="AJ1006:AK1006"/>
    <mergeCell ref="B997:AL997"/>
    <mergeCell ref="B998:AL998"/>
    <mergeCell ref="B999:AL999"/>
    <mergeCell ref="B1000:AL1000"/>
    <mergeCell ref="AJ1001:AK1001"/>
    <mergeCell ref="B992:AL992"/>
    <mergeCell ref="B993:AL993"/>
    <mergeCell ref="B994:AL994"/>
    <mergeCell ref="B995:AL995"/>
    <mergeCell ref="B996:AJ996"/>
    <mergeCell ref="AK996:AL996"/>
    <mergeCell ref="AJ987:AK987"/>
    <mergeCell ref="AJ988:AK988"/>
    <mergeCell ref="AJ989:AK989"/>
    <mergeCell ref="AJ990:AK990"/>
    <mergeCell ref="AJ991:AK991"/>
    <mergeCell ref="AJ982:AK982"/>
    <mergeCell ref="AJ983:AK983"/>
    <mergeCell ref="AJ984:AK984"/>
    <mergeCell ref="AJ985:AK985"/>
    <mergeCell ref="AJ986:AK986"/>
    <mergeCell ref="AJ977:AK977"/>
    <mergeCell ref="AJ978:AK978"/>
    <mergeCell ref="AJ979:AK979"/>
    <mergeCell ref="AJ980:AK980"/>
    <mergeCell ref="AJ981:AK981"/>
    <mergeCell ref="AJ972:AK972"/>
    <mergeCell ref="AJ973:AK973"/>
    <mergeCell ref="AJ974:AK974"/>
    <mergeCell ref="AJ975:AK975"/>
    <mergeCell ref="AJ976:AK976"/>
    <mergeCell ref="B967:AL967"/>
    <mergeCell ref="B968:AL968"/>
    <mergeCell ref="B969:AL969"/>
    <mergeCell ref="B970:AL970"/>
    <mergeCell ref="AJ971:AK971"/>
    <mergeCell ref="B962:AL962"/>
    <mergeCell ref="B963:AL963"/>
    <mergeCell ref="B964:AL964"/>
    <mergeCell ref="B965:AL965"/>
    <mergeCell ref="B966:AJ966"/>
    <mergeCell ref="AK966:AL966"/>
    <mergeCell ref="AJ957:AK957"/>
    <mergeCell ref="AJ958:AK958"/>
    <mergeCell ref="AJ959:AK959"/>
    <mergeCell ref="AJ960:AK960"/>
    <mergeCell ref="AJ961:AK961"/>
    <mergeCell ref="AJ952:AK952"/>
    <mergeCell ref="AJ953:AK953"/>
    <mergeCell ref="AJ954:AK954"/>
    <mergeCell ref="AJ955:AK955"/>
    <mergeCell ref="AJ956:AK956"/>
    <mergeCell ref="AJ947:AK947"/>
    <mergeCell ref="AJ948:AK948"/>
    <mergeCell ref="AJ949:AK949"/>
    <mergeCell ref="AJ950:AK950"/>
    <mergeCell ref="AJ951:AK951"/>
    <mergeCell ref="AJ942:AK942"/>
    <mergeCell ref="AJ943:AK943"/>
    <mergeCell ref="AJ944:AK944"/>
    <mergeCell ref="AJ945:AK945"/>
    <mergeCell ref="AJ946:AK946"/>
    <mergeCell ref="B937:AL937"/>
    <mergeCell ref="B938:AL938"/>
    <mergeCell ref="B939:AL939"/>
    <mergeCell ref="B940:AL940"/>
    <mergeCell ref="AJ941:AK941"/>
    <mergeCell ref="B932:AL932"/>
    <mergeCell ref="B933:AL933"/>
    <mergeCell ref="B934:AL934"/>
    <mergeCell ref="B935:AL935"/>
    <mergeCell ref="B936:AJ936"/>
    <mergeCell ref="AK936:AL936"/>
    <mergeCell ref="AJ927:AK927"/>
    <mergeCell ref="AJ928:AK928"/>
    <mergeCell ref="AJ929:AK929"/>
    <mergeCell ref="AJ930:AK930"/>
    <mergeCell ref="AJ931:AK931"/>
    <mergeCell ref="AJ922:AK922"/>
    <mergeCell ref="AJ923:AK923"/>
    <mergeCell ref="AJ924:AK924"/>
    <mergeCell ref="AJ925:AK925"/>
    <mergeCell ref="AJ926:AK926"/>
    <mergeCell ref="AJ917:AK917"/>
    <mergeCell ref="AJ918:AK918"/>
    <mergeCell ref="AJ919:AK919"/>
    <mergeCell ref="AJ920:AK920"/>
    <mergeCell ref="AJ921:AK921"/>
    <mergeCell ref="AJ912:AK912"/>
    <mergeCell ref="AJ913:AK913"/>
    <mergeCell ref="AJ914:AK914"/>
    <mergeCell ref="AJ915:AK915"/>
    <mergeCell ref="AJ916:AK916"/>
    <mergeCell ref="B907:AL907"/>
    <mergeCell ref="AJ908:AK908"/>
    <mergeCell ref="AJ909:AK909"/>
    <mergeCell ref="AJ910:AK910"/>
    <mergeCell ref="AJ911:AK911"/>
    <mergeCell ref="B903:AJ903"/>
    <mergeCell ref="AK903:AL903"/>
    <mergeCell ref="B904:AL904"/>
    <mergeCell ref="B905:AL905"/>
    <mergeCell ref="B906:AL906"/>
    <mergeCell ref="AJ898:AK898"/>
    <mergeCell ref="B899:AL899"/>
    <mergeCell ref="B900:AL900"/>
    <mergeCell ref="B901:AL901"/>
    <mergeCell ref="B902:AL902"/>
    <mergeCell ref="AJ893:AK893"/>
    <mergeCell ref="AJ894:AK894"/>
    <mergeCell ref="AJ895:AK895"/>
    <mergeCell ref="AJ896:AK896"/>
    <mergeCell ref="AJ897:AK897"/>
    <mergeCell ref="AJ888:AK888"/>
    <mergeCell ref="AJ889:AK889"/>
    <mergeCell ref="AJ890:AK890"/>
    <mergeCell ref="AJ891:AK891"/>
    <mergeCell ref="AJ892:AK892"/>
    <mergeCell ref="AJ883:AK883"/>
    <mergeCell ref="AJ884:AK884"/>
    <mergeCell ref="AJ885:AK885"/>
    <mergeCell ref="AJ886:AK886"/>
    <mergeCell ref="AJ887:AK887"/>
    <mergeCell ref="AJ878:AK878"/>
    <mergeCell ref="AJ879:AK879"/>
    <mergeCell ref="AJ880:AK880"/>
    <mergeCell ref="AJ881:AK881"/>
    <mergeCell ref="AJ882:AK882"/>
    <mergeCell ref="B873:AL873"/>
    <mergeCell ref="AJ874:AK874"/>
    <mergeCell ref="AJ875:AK875"/>
    <mergeCell ref="AJ876:AK876"/>
    <mergeCell ref="AJ877:AK877"/>
    <mergeCell ref="B869:AJ869"/>
    <mergeCell ref="AK869:AL869"/>
    <mergeCell ref="B870:AL870"/>
    <mergeCell ref="B871:AL871"/>
    <mergeCell ref="B872:AL872"/>
    <mergeCell ref="AJ864:AK864"/>
    <mergeCell ref="B865:AL865"/>
    <mergeCell ref="B866:AL866"/>
    <mergeCell ref="B867:AL867"/>
    <mergeCell ref="B868:AL868"/>
    <mergeCell ref="AJ859:AK859"/>
    <mergeCell ref="AJ860:AK860"/>
    <mergeCell ref="AJ861:AK861"/>
    <mergeCell ref="AJ862:AK862"/>
    <mergeCell ref="AJ863:AK863"/>
    <mergeCell ref="AJ854:AK854"/>
    <mergeCell ref="AJ855:AK855"/>
    <mergeCell ref="AJ856:AK856"/>
    <mergeCell ref="AJ857:AK857"/>
    <mergeCell ref="AJ858:AK858"/>
    <mergeCell ref="AJ849:AK849"/>
    <mergeCell ref="AJ850:AK850"/>
    <mergeCell ref="AJ851:AK851"/>
    <mergeCell ref="AJ852:AK852"/>
    <mergeCell ref="AJ853:AK853"/>
    <mergeCell ref="B844:AL844"/>
    <mergeCell ref="B845:AL845"/>
    <mergeCell ref="AJ846:AK846"/>
    <mergeCell ref="AJ847:AK847"/>
    <mergeCell ref="AJ848:AK848"/>
    <mergeCell ref="B840:AL840"/>
    <mergeCell ref="B841:AJ841"/>
    <mergeCell ref="AK841:AL841"/>
    <mergeCell ref="B842:AL842"/>
    <mergeCell ref="B843:AL843"/>
    <mergeCell ref="AJ835:AK835"/>
    <mergeCell ref="AJ836:AK836"/>
    <mergeCell ref="B837:AL837"/>
    <mergeCell ref="B838:AL838"/>
    <mergeCell ref="B839:AL839"/>
    <mergeCell ref="AJ830:AK830"/>
    <mergeCell ref="AJ831:AK831"/>
    <mergeCell ref="AJ832:AK832"/>
    <mergeCell ref="AJ833:AK833"/>
    <mergeCell ref="AJ834:AK834"/>
    <mergeCell ref="AJ825:AK825"/>
    <mergeCell ref="AJ826:AK826"/>
    <mergeCell ref="AJ827:AK827"/>
    <mergeCell ref="AJ828:AK828"/>
    <mergeCell ref="AJ829:AK829"/>
    <mergeCell ref="AJ820:AK820"/>
    <mergeCell ref="AJ821:AK821"/>
    <mergeCell ref="AJ822:AK822"/>
    <mergeCell ref="AJ823:AK823"/>
    <mergeCell ref="AJ824:AK824"/>
    <mergeCell ref="AJ815:AK815"/>
    <mergeCell ref="AJ816:AK816"/>
    <mergeCell ref="AJ817:AK817"/>
    <mergeCell ref="AJ818:AK818"/>
    <mergeCell ref="AJ819:AK819"/>
    <mergeCell ref="B810:AL810"/>
    <mergeCell ref="B811:AL811"/>
    <mergeCell ref="B812:AL812"/>
    <mergeCell ref="AJ813:AK813"/>
    <mergeCell ref="AJ814:AK814"/>
    <mergeCell ref="B806:AL806"/>
    <mergeCell ref="B807:AL807"/>
    <mergeCell ref="B808:AJ808"/>
    <mergeCell ref="AK808:AL808"/>
    <mergeCell ref="B809:AL809"/>
    <mergeCell ref="AJ801:AK801"/>
    <mergeCell ref="AJ802:AK802"/>
    <mergeCell ref="AJ803:AK803"/>
    <mergeCell ref="B804:AL804"/>
    <mergeCell ref="B805:AL805"/>
    <mergeCell ref="AJ796:AK796"/>
    <mergeCell ref="AJ797:AK797"/>
    <mergeCell ref="AJ798:AK798"/>
    <mergeCell ref="AJ799:AK799"/>
    <mergeCell ref="AJ800:AK800"/>
    <mergeCell ref="AJ791:AK791"/>
    <mergeCell ref="AJ792:AK792"/>
    <mergeCell ref="AJ793:AK793"/>
    <mergeCell ref="AJ794:AK794"/>
    <mergeCell ref="AJ795:AK795"/>
    <mergeCell ref="AJ786:AK786"/>
    <mergeCell ref="AJ787:AK787"/>
    <mergeCell ref="AJ788:AK788"/>
    <mergeCell ref="AJ789:AK789"/>
    <mergeCell ref="AJ790:AK790"/>
    <mergeCell ref="B781:AL781"/>
    <mergeCell ref="AJ782:AK782"/>
    <mergeCell ref="AJ783:AK783"/>
    <mergeCell ref="AJ784:AK784"/>
    <mergeCell ref="AJ785:AK785"/>
    <mergeCell ref="B777:AJ777"/>
    <mergeCell ref="AK777:AL777"/>
    <mergeCell ref="B778:AL778"/>
    <mergeCell ref="B779:AL779"/>
    <mergeCell ref="B780:AL780"/>
    <mergeCell ref="AJ772:AK772"/>
    <mergeCell ref="B773:AL773"/>
    <mergeCell ref="B774:AL774"/>
    <mergeCell ref="B775:AL775"/>
    <mergeCell ref="B776:AL776"/>
    <mergeCell ref="AJ767:AK767"/>
    <mergeCell ref="AJ768:AK768"/>
    <mergeCell ref="AJ769:AK769"/>
    <mergeCell ref="AJ770:AK770"/>
    <mergeCell ref="AJ771:AK771"/>
    <mergeCell ref="AJ762:AK762"/>
    <mergeCell ref="AJ763:AK763"/>
    <mergeCell ref="AJ764:AK764"/>
    <mergeCell ref="AJ765:AK765"/>
    <mergeCell ref="AJ766:AK766"/>
    <mergeCell ref="AJ757:AK757"/>
    <mergeCell ref="AJ758:AK758"/>
    <mergeCell ref="AJ759:AK759"/>
    <mergeCell ref="AJ760:AK760"/>
    <mergeCell ref="AJ761:AK761"/>
    <mergeCell ref="AJ752:AK752"/>
    <mergeCell ref="AJ753:AK753"/>
    <mergeCell ref="AJ754:AK754"/>
    <mergeCell ref="AJ755:AK755"/>
    <mergeCell ref="AJ756:AK756"/>
    <mergeCell ref="B747:AL747"/>
    <mergeCell ref="B748:AL748"/>
    <mergeCell ref="B749:AL749"/>
    <mergeCell ref="AJ750:AK750"/>
    <mergeCell ref="AJ751:AK751"/>
    <mergeCell ref="B743:AL743"/>
    <mergeCell ref="B744:AL744"/>
    <mergeCell ref="B745:AJ745"/>
    <mergeCell ref="AK745:AL745"/>
    <mergeCell ref="B746:AL746"/>
    <mergeCell ref="AJ738:AK738"/>
    <mergeCell ref="AJ739:AK739"/>
    <mergeCell ref="AJ740:AK740"/>
    <mergeCell ref="B741:AL741"/>
    <mergeCell ref="B742:AL742"/>
    <mergeCell ref="AJ733:AK733"/>
    <mergeCell ref="AJ734:AK734"/>
    <mergeCell ref="AJ735:AK735"/>
    <mergeCell ref="AJ736:AK736"/>
    <mergeCell ref="AJ737:AK737"/>
    <mergeCell ref="AJ728:AK728"/>
    <mergeCell ref="AJ729:AK729"/>
    <mergeCell ref="AJ730:AK730"/>
    <mergeCell ref="AJ731:AK731"/>
    <mergeCell ref="AJ732:AK732"/>
    <mergeCell ref="AJ723:AK723"/>
    <mergeCell ref="AJ724:AK724"/>
    <mergeCell ref="AJ725:AK725"/>
    <mergeCell ref="AJ726:AK726"/>
    <mergeCell ref="AJ727:AK727"/>
    <mergeCell ref="AJ718:AK718"/>
    <mergeCell ref="AJ719:AK719"/>
    <mergeCell ref="AJ720:AK720"/>
    <mergeCell ref="AJ721:AK721"/>
    <mergeCell ref="AJ722:AK722"/>
    <mergeCell ref="B713:AL713"/>
    <mergeCell ref="B714:AL714"/>
    <mergeCell ref="B715:AL715"/>
    <mergeCell ref="B716:AL716"/>
    <mergeCell ref="AJ717:AK717"/>
    <mergeCell ref="B709:AL709"/>
    <mergeCell ref="B710:AL710"/>
    <mergeCell ref="B711:AL711"/>
    <mergeCell ref="B712:AJ712"/>
    <mergeCell ref="AK712:AL712"/>
    <mergeCell ref="AJ704:AK704"/>
    <mergeCell ref="AJ705:AK705"/>
    <mergeCell ref="AJ706:AK706"/>
    <mergeCell ref="AJ707:AK707"/>
    <mergeCell ref="B708:AL708"/>
    <mergeCell ref="AJ699:AK699"/>
    <mergeCell ref="AJ700:AK700"/>
    <mergeCell ref="AJ701:AK701"/>
    <mergeCell ref="AJ702:AK702"/>
    <mergeCell ref="AJ703:AK703"/>
    <mergeCell ref="AJ694:AK694"/>
    <mergeCell ref="AJ695:AK695"/>
    <mergeCell ref="AJ696:AK696"/>
    <mergeCell ref="AJ697:AK697"/>
    <mergeCell ref="AJ698:AK698"/>
    <mergeCell ref="AJ689:AK689"/>
    <mergeCell ref="AJ690:AK690"/>
    <mergeCell ref="AJ691:AK691"/>
    <mergeCell ref="AJ692:AK692"/>
    <mergeCell ref="AJ693:AK693"/>
    <mergeCell ref="B684:AL684"/>
    <mergeCell ref="B685:AL685"/>
    <mergeCell ref="AJ686:AK686"/>
    <mergeCell ref="AJ687:AK687"/>
    <mergeCell ref="AJ688:AK688"/>
    <mergeCell ref="B680:AL680"/>
    <mergeCell ref="B681:AJ681"/>
    <mergeCell ref="AK681:AL681"/>
    <mergeCell ref="B682:AL682"/>
    <mergeCell ref="B683:AL683"/>
    <mergeCell ref="AJ675:AK675"/>
    <mergeCell ref="AJ676:AK676"/>
    <mergeCell ref="B677:AL677"/>
    <mergeCell ref="B678:AL678"/>
    <mergeCell ref="B679:AL679"/>
    <mergeCell ref="AJ670:AK670"/>
    <mergeCell ref="AJ671:AK671"/>
    <mergeCell ref="AJ672:AK672"/>
    <mergeCell ref="AJ673:AK673"/>
    <mergeCell ref="AJ674:AK674"/>
    <mergeCell ref="AJ665:AK665"/>
    <mergeCell ref="AJ666:AK666"/>
    <mergeCell ref="AJ667:AK667"/>
    <mergeCell ref="AJ668:AK668"/>
    <mergeCell ref="AJ669:AK669"/>
    <mergeCell ref="AJ660:AK660"/>
    <mergeCell ref="AJ661:AK661"/>
    <mergeCell ref="AJ662:AK662"/>
    <mergeCell ref="AJ663:AK663"/>
    <mergeCell ref="AJ664:AK664"/>
    <mergeCell ref="AJ655:AK655"/>
    <mergeCell ref="AJ656:AK656"/>
    <mergeCell ref="AJ657:AK657"/>
    <mergeCell ref="AJ658:AK658"/>
    <mergeCell ref="AJ659:AK659"/>
    <mergeCell ref="B650:AL650"/>
    <mergeCell ref="B651:AL651"/>
    <mergeCell ref="B652:AL652"/>
    <mergeCell ref="B653:AL653"/>
    <mergeCell ref="AJ654:AK654"/>
    <mergeCell ref="B645:AL645"/>
    <mergeCell ref="B646:AL646"/>
    <mergeCell ref="B647:AL647"/>
    <mergeCell ref="B648:AL648"/>
    <mergeCell ref="B649:AJ649"/>
    <mergeCell ref="AK649:AL649"/>
    <mergeCell ref="AJ640:AK640"/>
    <mergeCell ref="AJ641:AK641"/>
    <mergeCell ref="AJ642:AK642"/>
    <mergeCell ref="AJ643:AK643"/>
    <mergeCell ref="AJ644:AK644"/>
    <mergeCell ref="AJ635:AK635"/>
    <mergeCell ref="AJ636:AK636"/>
    <mergeCell ref="AJ637:AK637"/>
    <mergeCell ref="AJ638:AK638"/>
    <mergeCell ref="AJ639:AK639"/>
    <mergeCell ref="AJ630:AK630"/>
    <mergeCell ref="AJ631:AK631"/>
    <mergeCell ref="AJ632:AK632"/>
    <mergeCell ref="AJ633:AK633"/>
    <mergeCell ref="AJ634:AK634"/>
    <mergeCell ref="AJ625:AK625"/>
    <mergeCell ref="AJ626:AK626"/>
    <mergeCell ref="AJ627:AK627"/>
    <mergeCell ref="AJ628:AK628"/>
    <mergeCell ref="AJ629:AK629"/>
    <mergeCell ref="B620:AL620"/>
    <mergeCell ref="B621:AL621"/>
    <mergeCell ref="B622:AL622"/>
    <mergeCell ref="AJ623:AK623"/>
    <mergeCell ref="AJ624:AK624"/>
    <mergeCell ref="B616:AL616"/>
    <mergeCell ref="B617:AL617"/>
    <mergeCell ref="B618:AJ618"/>
    <mergeCell ref="AK618:AL618"/>
    <mergeCell ref="B619:AL619"/>
    <mergeCell ref="AJ611:AK611"/>
    <mergeCell ref="AJ612:AK612"/>
    <mergeCell ref="AJ613:AK613"/>
    <mergeCell ref="B614:AL614"/>
    <mergeCell ref="B615:AL615"/>
    <mergeCell ref="AJ606:AK606"/>
    <mergeCell ref="AJ607:AK607"/>
    <mergeCell ref="AJ608:AK608"/>
    <mergeCell ref="AJ609:AK609"/>
    <mergeCell ref="AJ610:AK610"/>
    <mergeCell ref="AJ601:AK601"/>
    <mergeCell ref="AJ602:AK602"/>
    <mergeCell ref="AJ603:AK603"/>
    <mergeCell ref="AJ604:AK604"/>
    <mergeCell ref="AJ605:AK605"/>
    <mergeCell ref="AJ596:AK596"/>
    <mergeCell ref="AJ597:AK597"/>
    <mergeCell ref="AJ598:AK598"/>
    <mergeCell ref="AJ599:AK599"/>
    <mergeCell ref="AJ600:AK600"/>
    <mergeCell ref="B591:AL591"/>
    <mergeCell ref="AJ592:AK592"/>
    <mergeCell ref="AJ593:AK593"/>
    <mergeCell ref="AJ594:AK594"/>
    <mergeCell ref="AJ595:AK595"/>
    <mergeCell ref="B587:AJ587"/>
    <mergeCell ref="AK587:AL587"/>
    <mergeCell ref="B588:AL588"/>
    <mergeCell ref="B589:AL589"/>
    <mergeCell ref="B590:AL590"/>
    <mergeCell ref="AJ582:AK582"/>
    <mergeCell ref="B583:AL583"/>
    <mergeCell ref="B584:AL584"/>
    <mergeCell ref="B585:AL585"/>
    <mergeCell ref="B586:AL586"/>
    <mergeCell ref="AJ577:AK577"/>
    <mergeCell ref="AJ578:AK578"/>
    <mergeCell ref="AJ579:AK579"/>
    <mergeCell ref="AJ580:AK580"/>
    <mergeCell ref="AJ581:AK581"/>
    <mergeCell ref="AJ572:AK572"/>
    <mergeCell ref="AJ573:AK573"/>
    <mergeCell ref="AJ574:AK574"/>
    <mergeCell ref="AJ575:AK575"/>
    <mergeCell ref="AJ576:AK576"/>
    <mergeCell ref="AJ567:AK567"/>
    <mergeCell ref="AJ568:AK568"/>
    <mergeCell ref="AJ569:AK569"/>
    <mergeCell ref="AJ570:AK570"/>
    <mergeCell ref="AJ571:AK571"/>
    <mergeCell ref="AJ562:AK562"/>
    <mergeCell ref="AJ563:AK563"/>
    <mergeCell ref="AJ564:AK564"/>
    <mergeCell ref="AJ565:AK565"/>
    <mergeCell ref="AJ566:AK566"/>
    <mergeCell ref="B557:AL557"/>
    <mergeCell ref="B558:AL558"/>
    <mergeCell ref="B559:AL559"/>
    <mergeCell ref="B560:AL560"/>
    <mergeCell ref="AJ561:AK561"/>
    <mergeCell ref="B552:AL552"/>
    <mergeCell ref="B553:AL553"/>
    <mergeCell ref="B554:AL554"/>
    <mergeCell ref="B555:AL555"/>
    <mergeCell ref="B556:AJ556"/>
    <mergeCell ref="AK556:AL556"/>
    <mergeCell ref="AJ547:AK547"/>
    <mergeCell ref="AJ548:AK548"/>
    <mergeCell ref="AJ549:AK549"/>
    <mergeCell ref="AJ550:AK550"/>
    <mergeCell ref="AJ551:AK551"/>
    <mergeCell ref="AJ542:AK542"/>
    <mergeCell ref="AJ543:AK543"/>
    <mergeCell ref="AJ544:AK544"/>
    <mergeCell ref="AJ545:AK545"/>
    <mergeCell ref="AJ546:AK546"/>
    <mergeCell ref="AJ537:AK537"/>
    <mergeCell ref="AJ538:AK538"/>
    <mergeCell ref="AJ539:AK539"/>
    <mergeCell ref="AJ540:AK540"/>
    <mergeCell ref="AJ541:AK541"/>
    <mergeCell ref="AJ532:AK532"/>
    <mergeCell ref="AJ533:AK533"/>
    <mergeCell ref="AJ534:AK534"/>
    <mergeCell ref="AJ535:AK535"/>
    <mergeCell ref="AJ536:AK536"/>
    <mergeCell ref="B527:AL527"/>
    <mergeCell ref="B528:AL528"/>
    <mergeCell ref="B529:AL529"/>
    <mergeCell ref="B530:AL530"/>
    <mergeCell ref="AJ531:AK531"/>
    <mergeCell ref="B523:AL523"/>
    <mergeCell ref="B524:AL524"/>
    <mergeCell ref="B525:AL525"/>
    <mergeCell ref="B526:AJ526"/>
    <mergeCell ref="AK526:AL526"/>
    <mergeCell ref="AJ518:AK518"/>
    <mergeCell ref="AJ519:AK519"/>
    <mergeCell ref="AJ520:AK520"/>
    <mergeCell ref="AJ521:AK521"/>
    <mergeCell ref="B522:AL522"/>
    <mergeCell ref="AJ513:AK513"/>
    <mergeCell ref="AJ514:AK514"/>
    <mergeCell ref="AJ515:AK515"/>
    <mergeCell ref="AJ516:AK516"/>
    <mergeCell ref="AJ517:AK517"/>
    <mergeCell ref="AJ508:AK508"/>
    <mergeCell ref="AJ509:AK509"/>
    <mergeCell ref="AJ510:AK510"/>
    <mergeCell ref="AJ511:AK511"/>
    <mergeCell ref="AJ512:AK512"/>
    <mergeCell ref="AJ503:AK503"/>
    <mergeCell ref="AJ504:AK504"/>
    <mergeCell ref="AJ505:AK505"/>
    <mergeCell ref="AJ506:AK506"/>
    <mergeCell ref="AJ507:AK507"/>
    <mergeCell ref="B498:AL498"/>
    <mergeCell ref="B499:AL499"/>
    <mergeCell ref="AJ500:AK500"/>
    <mergeCell ref="AJ501:AK501"/>
    <mergeCell ref="AJ502:AK502"/>
    <mergeCell ref="B494:AL494"/>
    <mergeCell ref="B495:AJ495"/>
    <mergeCell ref="AK495:AL495"/>
    <mergeCell ref="B496:AL496"/>
    <mergeCell ref="B497:AL497"/>
    <mergeCell ref="AJ489:AK489"/>
    <mergeCell ref="AJ490:AK490"/>
    <mergeCell ref="B491:AL491"/>
    <mergeCell ref="B492:AL492"/>
    <mergeCell ref="B493:AL493"/>
    <mergeCell ref="AJ484:AK484"/>
    <mergeCell ref="AJ485:AK485"/>
    <mergeCell ref="AJ486:AK486"/>
    <mergeCell ref="AJ487:AK487"/>
    <mergeCell ref="AJ488:AK488"/>
    <mergeCell ref="AJ479:AK479"/>
    <mergeCell ref="AJ480:AK480"/>
    <mergeCell ref="AJ481:AK481"/>
    <mergeCell ref="AJ482:AK482"/>
    <mergeCell ref="AJ483:AK483"/>
    <mergeCell ref="AJ474:AK474"/>
    <mergeCell ref="AJ475:AK475"/>
    <mergeCell ref="AJ476:AK476"/>
    <mergeCell ref="AJ477:AK477"/>
    <mergeCell ref="AJ478:AK478"/>
    <mergeCell ref="AJ469:AK469"/>
    <mergeCell ref="AJ470:AK470"/>
    <mergeCell ref="AJ471:AK471"/>
    <mergeCell ref="AJ472:AK472"/>
    <mergeCell ref="AJ473:AK473"/>
    <mergeCell ref="B464:AL464"/>
    <mergeCell ref="B465:AL465"/>
    <mergeCell ref="B466:AL466"/>
    <mergeCell ref="AJ467:AK467"/>
    <mergeCell ref="AJ468:AK468"/>
    <mergeCell ref="B460:AL460"/>
    <mergeCell ref="B461:AL461"/>
    <mergeCell ref="B462:AJ462"/>
    <mergeCell ref="AK462:AL462"/>
    <mergeCell ref="B463:AL463"/>
    <mergeCell ref="AJ455:AK455"/>
    <mergeCell ref="AJ456:AK456"/>
    <mergeCell ref="AJ457:AK457"/>
    <mergeCell ref="B458:AL458"/>
    <mergeCell ref="B459:AL459"/>
    <mergeCell ref="AJ450:AK450"/>
    <mergeCell ref="AJ451:AK451"/>
    <mergeCell ref="AJ452:AK452"/>
    <mergeCell ref="AJ453:AK453"/>
    <mergeCell ref="AJ454:AK454"/>
    <mergeCell ref="AJ445:AK445"/>
    <mergeCell ref="AJ446:AK446"/>
    <mergeCell ref="AJ447:AK447"/>
    <mergeCell ref="AJ448:AK448"/>
    <mergeCell ref="AJ449:AK449"/>
    <mergeCell ref="AJ440:AK440"/>
    <mergeCell ref="AJ441:AK441"/>
    <mergeCell ref="AJ442:AK442"/>
    <mergeCell ref="AJ443:AK443"/>
    <mergeCell ref="AJ444:AK444"/>
    <mergeCell ref="B435:AL435"/>
    <mergeCell ref="B436:AL436"/>
    <mergeCell ref="B437:AL437"/>
    <mergeCell ref="AJ438:AK438"/>
    <mergeCell ref="AJ439:AK439"/>
    <mergeCell ref="B431:AL431"/>
    <mergeCell ref="B432:AL432"/>
    <mergeCell ref="B433:AJ433"/>
    <mergeCell ref="AK433:AL433"/>
    <mergeCell ref="B434:AL434"/>
    <mergeCell ref="AJ426:AK426"/>
    <mergeCell ref="AJ427:AK427"/>
    <mergeCell ref="AJ428:AK428"/>
    <mergeCell ref="B429:AL429"/>
    <mergeCell ref="B430:AL430"/>
    <mergeCell ref="AJ421:AK421"/>
    <mergeCell ref="AJ422:AK422"/>
    <mergeCell ref="AJ423:AK423"/>
    <mergeCell ref="AJ424:AK424"/>
    <mergeCell ref="AJ425:AK425"/>
    <mergeCell ref="AJ416:AK416"/>
    <mergeCell ref="AJ417:AK417"/>
    <mergeCell ref="AJ418:AK418"/>
    <mergeCell ref="AJ419:AK419"/>
    <mergeCell ref="AJ420:AK420"/>
    <mergeCell ref="AJ411:AK411"/>
    <mergeCell ref="AJ412:AK412"/>
    <mergeCell ref="AJ413:AK413"/>
    <mergeCell ref="AJ414:AK414"/>
    <mergeCell ref="AJ415:AK415"/>
    <mergeCell ref="AJ406:AK406"/>
    <mergeCell ref="AJ407:AK407"/>
    <mergeCell ref="AJ408:AK408"/>
    <mergeCell ref="AJ409:AK409"/>
    <mergeCell ref="AJ410:AK410"/>
    <mergeCell ref="B401:AL401"/>
    <mergeCell ref="B402:AL402"/>
    <mergeCell ref="B403:AL403"/>
    <mergeCell ref="B404:AL404"/>
    <mergeCell ref="AJ405:AK405"/>
    <mergeCell ref="B396:AL396"/>
    <mergeCell ref="B397:AL397"/>
    <mergeCell ref="B398:AL398"/>
    <mergeCell ref="B399:AL399"/>
    <mergeCell ref="B400:AJ400"/>
    <mergeCell ref="AK400:AL400"/>
    <mergeCell ref="AJ391:AK391"/>
    <mergeCell ref="AJ392:AK392"/>
    <mergeCell ref="AJ393:AK393"/>
    <mergeCell ref="AJ394:AK394"/>
    <mergeCell ref="AJ395:AK395"/>
    <mergeCell ref="AJ386:AK386"/>
    <mergeCell ref="AJ387:AK387"/>
    <mergeCell ref="AJ388:AK388"/>
    <mergeCell ref="AJ389:AK389"/>
    <mergeCell ref="AJ390:AK390"/>
    <mergeCell ref="AJ381:AK381"/>
    <mergeCell ref="AJ382:AK382"/>
    <mergeCell ref="AJ383:AK383"/>
    <mergeCell ref="AJ384:AK384"/>
    <mergeCell ref="AJ385:AK385"/>
    <mergeCell ref="AJ376:AK376"/>
    <mergeCell ref="AJ377:AK377"/>
    <mergeCell ref="AJ378:AK378"/>
    <mergeCell ref="AJ379:AK379"/>
    <mergeCell ref="AJ380:AK380"/>
    <mergeCell ref="B371:AL371"/>
    <mergeCell ref="B372:AL372"/>
    <mergeCell ref="B373:AL373"/>
    <mergeCell ref="AJ374:AK374"/>
    <mergeCell ref="AJ375:AK375"/>
    <mergeCell ref="B367:AL367"/>
    <mergeCell ref="B368:AL368"/>
    <mergeCell ref="B369:AJ369"/>
    <mergeCell ref="AK369:AL369"/>
    <mergeCell ref="B370:AL370"/>
    <mergeCell ref="AJ362:AK362"/>
    <mergeCell ref="AJ363:AK363"/>
    <mergeCell ref="AJ364:AK364"/>
    <mergeCell ref="B365:AL365"/>
    <mergeCell ref="B366:AL366"/>
    <mergeCell ref="AJ357:AK357"/>
    <mergeCell ref="AJ358:AK358"/>
    <mergeCell ref="AJ359:AK359"/>
    <mergeCell ref="AJ360:AK360"/>
    <mergeCell ref="AJ361:AK361"/>
    <mergeCell ref="AJ352:AK352"/>
    <mergeCell ref="AJ353:AK353"/>
    <mergeCell ref="AJ354:AK354"/>
    <mergeCell ref="AJ355:AK355"/>
    <mergeCell ref="AJ356:AK356"/>
    <mergeCell ref="AJ347:AK347"/>
    <mergeCell ref="AJ348:AK348"/>
    <mergeCell ref="AJ349:AK349"/>
    <mergeCell ref="AJ350:AK350"/>
    <mergeCell ref="AJ351:AK351"/>
    <mergeCell ref="B342:AL342"/>
    <mergeCell ref="B343:AL343"/>
    <mergeCell ref="AJ344:AK344"/>
    <mergeCell ref="AJ345:AK345"/>
    <mergeCell ref="AJ346:AK346"/>
    <mergeCell ref="B338:AL338"/>
    <mergeCell ref="B339:AJ339"/>
    <mergeCell ref="AK339:AL339"/>
    <mergeCell ref="B340:AL340"/>
    <mergeCell ref="B341:AL341"/>
    <mergeCell ref="AJ333:AK333"/>
    <mergeCell ref="AJ334:AK334"/>
    <mergeCell ref="B335:AL335"/>
    <mergeCell ref="B336:AL336"/>
    <mergeCell ref="B337:AL337"/>
    <mergeCell ref="AJ328:AK328"/>
    <mergeCell ref="AJ329:AK329"/>
    <mergeCell ref="AJ330:AK330"/>
    <mergeCell ref="AJ331:AK331"/>
    <mergeCell ref="AJ332:AK332"/>
    <mergeCell ref="AJ323:AK323"/>
    <mergeCell ref="AJ324:AK324"/>
    <mergeCell ref="AJ325:AK325"/>
    <mergeCell ref="AJ326:AK326"/>
    <mergeCell ref="AJ327:AK327"/>
    <mergeCell ref="AJ318:AK318"/>
    <mergeCell ref="AJ319:AK319"/>
    <mergeCell ref="AJ320:AK320"/>
    <mergeCell ref="AJ321:AK321"/>
    <mergeCell ref="AJ322:AK322"/>
    <mergeCell ref="B312:AL312"/>
    <mergeCell ref="B313:AL313"/>
    <mergeCell ref="B314:AL314"/>
    <mergeCell ref="AJ315:AK315"/>
    <mergeCell ref="AJ317:AK317"/>
    <mergeCell ref="B308:AL308"/>
    <mergeCell ref="B309:AL309"/>
    <mergeCell ref="B310:AJ310"/>
    <mergeCell ref="AK310:AL310"/>
    <mergeCell ref="B311:AL311"/>
    <mergeCell ref="AJ303:AK303"/>
    <mergeCell ref="AJ304:AK304"/>
    <mergeCell ref="AJ305:AK305"/>
    <mergeCell ref="B306:AL306"/>
    <mergeCell ref="B307:AL307"/>
    <mergeCell ref="AJ298:AK298"/>
    <mergeCell ref="AJ299:AK299"/>
    <mergeCell ref="AJ300:AK300"/>
    <mergeCell ref="AJ301:AK301"/>
    <mergeCell ref="AJ302:AK302"/>
    <mergeCell ref="AJ293:AK293"/>
    <mergeCell ref="AJ294:AK294"/>
    <mergeCell ref="AJ295:AK295"/>
    <mergeCell ref="AJ296:AK296"/>
    <mergeCell ref="AJ297:AK297"/>
    <mergeCell ref="AJ288:AK288"/>
    <mergeCell ref="AJ289:AK289"/>
    <mergeCell ref="AJ290:AK290"/>
    <mergeCell ref="AJ291:AK291"/>
    <mergeCell ref="AJ292:AK292"/>
    <mergeCell ref="B283:AL283"/>
    <mergeCell ref="AJ284:AK284"/>
    <mergeCell ref="AJ285:AK285"/>
    <mergeCell ref="AJ286:AK286"/>
    <mergeCell ref="AJ287:AK287"/>
    <mergeCell ref="B279:AJ279"/>
    <mergeCell ref="AK279:AL279"/>
    <mergeCell ref="B280:AL280"/>
    <mergeCell ref="B281:AL281"/>
    <mergeCell ref="B282:AL282"/>
    <mergeCell ref="AJ274:AK274"/>
    <mergeCell ref="B275:AL275"/>
    <mergeCell ref="B276:AL276"/>
    <mergeCell ref="B277:AL277"/>
    <mergeCell ref="B278:AL278"/>
    <mergeCell ref="AJ269:AK269"/>
    <mergeCell ref="AJ270:AK270"/>
    <mergeCell ref="AJ271:AK271"/>
    <mergeCell ref="AJ272:AK272"/>
    <mergeCell ref="AJ273:AK273"/>
    <mergeCell ref="AJ264:AK264"/>
    <mergeCell ref="AJ265:AK265"/>
    <mergeCell ref="AJ266:AK266"/>
    <mergeCell ref="AJ267:AK267"/>
    <mergeCell ref="AJ268:AK268"/>
    <mergeCell ref="AJ259:AK259"/>
    <mergeCell ref="AJ260:AK260"/>
    <mergeCell ref="AJ261:AK261"/>
    <mergeCell ref="AJ262:AK262"/>
    <mergeCell ref="AJ263:AK263"/>
    <mergeCell ref="AJ254:AK254"/>
    <mergeCell ref="AJ255:AK255"/>
    <mergeCell ref="AJ256:AK256"/>
    <mergeCell ref="AJ257:AK257"/>
    <mergeCell ref="AJ258:AK258"/>
    <mergeCell ref="B249:AL249"/>
    <mergeCell ref="B250:AL250"/>
    <mergeCell ref="AJ251:AK251"/>
    <mergeCell ref="AJ252:AK252"/>
    <mergeCell ref="AJ253:AK253"/>
    <mergeCell ref="B245:AL245"/>
    <mergeCell ref="B246:AJ246"/>
    <mergeCell ref="AK246:AL246"/>
    <mergeCell ref="B247:AL247"/>
    <mergeCell ref="B248:AL248"/>
    <mergeCell ref="AJ240:AK240"/>
    <mergeCell ref="AJ241:AK241"/>
    <mergeCell ref="B242:AL242"/>
    <mergeCell ref="B243:AL243"/>
    <mergeCell ref="B244:AL244"/>
    <mergeCell ref="AJ235:AK235"/>
    <mergeCell ref="AJ236:AK236"/>
    <mergeCell ref="AJ237:AK237"/>
    <mergeCell ref="AJ238:AK238"/>
    <mergeCell ref="AJ239:AK239"/>
    <mergeCell ref="AJ230:AK230"/>
    <mergeCell ref="AJ231:AK231"/>
    <mergeCell ref="AJ232:AK232"/>
    <mergeCell ref="AJ233:AK233"/>
    <mergeCell ref="AJ234:AK234"/>
    <mergeCell ref="AJ225:AK225"/>
    <mergeCell ref="AJ226:AK226"/>
    <mergeCell ref="AJ227:AK227"/>
    <mergeCell ref="AJ228:AK228"/>
    <mergeCell ref="AJ229:AK229"/>
    <mergeCell ref="B220:AL220"/>
    <mergeCell ref="AJ221:AK221"/>
    <mergeCell ref="AJ222:AK222"/>
    <mergeCell ref="AJ223:AK223"/>
    <mergeCell ref="AJ224:AK224"/>
    <mergeCell ref="B216:AJ216"/>
    <mergeCell ref="AK216:AL216"/>
    <mergeCell ref="B217:AL217"/>
    <mergeCell ref="B218:AL218"/>
    <mergeCell ref="B219:AL219"/>
    <mergeCell ref="AJ211:AK211"/>
    <mergeCell ref="B212:AL212"/>
    <mergeCell ref="B213:AL213"/>
    <mergeCell ref="B214:AL214"/>
    <mergeCell ref="B215:AL215"/>
    <mergeCell ref="AJ206:AK206"/>
    <mergeCell ref="AJ207:AK207"/>
    <mergeCell ref="AJ208:AK208"/>
    <mergeCell ref="AJ209:AK209"/>
    <mergeCell ref="AJ210:AK210"/>
    <mergeCell ref="AJ201:AK201"/>
    <mergeCell ref="AJ202:AK202"/>
    <mergeCell ref="AJ203:AK203"/>
    <mergeCell ref="AJ204:AK204"/>
    <mergeCell ref="AJ205:AK205"/>
    <mergeCell ref="AJ196:AK196"/>
    <mergeCell ref="AJ197:AK197"/>
    <mergeCell ref="AJ198:AK198"/>
    <mergeCell ref="AJ199:AK199"/>
    <mergeCell ref="AJ200:AK200"/>
    <mergeCell ref="AJ191:AK191"/>
    <mergeCell ref="AJ192:AK192"/>
    <mergeCell ref="AJ193:AK193"/>
    <mergeCell ref="AJ194:AK194"/>
    <mergeCell ref="AJ195:AK195"/>
    <mergeCell ref="B186:AL186"/>
    <mergeCell ref="B187:AL187"/>
    <mergeCell ref="B188:AL188"/>
    <mergeCell ref="B189:AL189"/>
    <mergeCell ref="AJ190:AK190"/>
    <mergeCell ref="B182:AL182"/>
    <mergeCell ref="B183:AL183"/>
    <mergeCell ref="B184:AL184"/>
    <mergeCell ref="B185:AJ185"/>
    <mergeCell ref="AK185:AL185"/>
    <mergeCell ref="AJ177:AK177"/>
    <mergeCell ref="AJ178:AK178"/>
    <mergeCell ref="AJ179:AK179"/>
    <mergeCell ref="AJ180:AK180"/>
    <mergeCell ref="B181:AL181"/>
    <mergeCell ref="AJ172:AK172"/>
    <mergeCell ref="AJ173:AK173"/>
    <mergeCell ref="AJ174:AK174"/>
    <mergeCell ref="AJ175:AK175"/>
    <mergeCell ref="AJ176:AK176"/>
    <mergeCell ref="AJ167:AK167"/>
    <mergeCell ref="AJ168:AK168"/>
    <mergeCell ref="AJ169:AK169"/>
    <mergeCell ref="AJ170:AK170"/>
    <mergeCell ref="AJ171:AK171"/>
    <mergeCell ref="AJ162:AK162"/>
    <mergeCell ref="AJ163:AK163"/>
    <mergeCell ref="AJ164:AK164"/>
    <mergeCell ref="AJ165:AK165"/>
    <mergeCell ref="AJ166:AK166"/>
    <mergeCell ref="B157:AL157"/>
    <mergeCell ref="AJ158:AK158"/>
    <mergeCell ref="AJ159:AK159"/>
    <mergeCell ref="AJ160:AK160"/>
    <mergeCell ref="AJ161:AK161"/>
    <mergeCell ref="B153:AJ153"/>
    <mergeCell ref="AK153:AL153"/>
    <mergeCell ref="B154:AL154"/>
    <mergeCell ref="B155:AL155"/>
    <mergeCell ref="B156:AL156"/>
    <mergeCell ref="AJ148:AK148"/>
    <mergeCell ref="B149:AL149"/>
    <mergeCell ref="B150:AL150"/>
    <mergeCell ref="B151:AL151"/>
    <mergeCell ref="B152:AL152"/>
    <mergeCell ref="AJ143:AK143"/>
    <mergeCell ref="AJ144:AK144"/>
    <mergeCell ref="AJ145:AK145"/>
    <mergeCell ref="AJ146:AK146"/>
    <mergeCell ref="AJ147:AK147"/>
    <mergeCell ref="AJ138:AK138"/>
    <mergeCell ref="AJ139:AK139"/>
    <mergeCell ref="AJ140:AK140"/>
    <mergeCell ref="AJ141:AK141"/>
    <mergeCell ref="AJ142:AK142"/>
    <mergeCell ref="AJ133:AK133"/>
    <mergeCell ref="AJ134:AK134"/>
    <mergeCell ref="AJ135:AK135"/>
    <mergeCell ref="AJ136:AK136"/>
    <mergeCell ref="AJ137:AK137"/>
    <mergeCell ref="AJ128:AK128"/>
    <mergeCell ref="AJ129:AK129"/>
    <mergeCell ref="AJ130:AK130"/>
    <mergeCell ref="AJ131:AK131"/>
    <mergeCell ref="AJ132:AK132"/>
    <mergeCell ref="B123:AL123"/>
    <mergeCell ref="B124:AL124"/>
    <mergeCell ref="B125:AL125"/>
    <mergeCell ref="B126:AL126"/>
    <mergeCell ref="AJ127:AK127"/>
    <mergeCell ref="B118:AL118"/>
    <mergeCell ref="B119:AL119"/>
    <mergeCell ref="B120:AL120"/>
    <mergeCell ref="B121:AL121"/>
    <mergeCell ref="B122:AJ122"/>
    <mergeCell ref="AK122:AL122"/>
    <mergeCell ref="AJ113:AK113"/>
    <mergeCell ref="AJ114:AK114"/>
    <mergeCell ref="AJ115:AK115"/>
    <mergeCell ref="AJ116:AK116"/>
    <mergeCell ref="AJ117:AK117"/>
    <mergeCell ref="AJ108:AK108"/>
    <mergeCell ref="AJ109:AK109"/>
    <mergeCell ref="AJ110:AK110"/>
    <mergeCell ref="AJ111:AK111"/>
    <mergeCell ref="AJ112:AK112"/>
    <mergeCell ref="AJ103:AK103"/>
    <mergeCell ref="AJ104:AK104"/>
    <mergeCell ref="AJ105:AK105"/>
    <mergeCell ref="AJ106:AK106"/>
    <mergeCell ref="AJ107:AK107"/>
    <mergeCell ref="AJ98:AK98"/>
    <mergeCell ref="AJ99:AK99"/>
    <mergeCell ref="AJ100:AK100"/>
    <mergeCell ref="AJ101:AK101"/>
    <mergeCell ref="AJ102:AK102"/>
    <mergeCell ref="B93:AL93"/>
    <mergeCell ref="B94:AL94"/>
    <mergeCell ref="B95:AL95"/>
    <mergeCell ref="B96:AL96"/>
    <mergeCell ref="AJ97:AK97"/>
    <mergeCell ref="B89:AL89"/>
    <mergeCell ref="B90:AL90"/>
    <mergeCell ref="B91:AL91"/>
    <mergeCell ref="B92:AJ92"/>
    <mergeCell ref="AK92:AL92"/>
    <mergeCell ref="AJ84:AK84"/>
    <mergeCell ref="AJ85:AK85"/>
    <mergeCell ref="AJ86:AK86"/>
    <mergeCell ref="AJ87:AK87"/>
    <mergeCell ref="B88:AL88"/>
    <mergeCell ref="AJ79:AK79"/>
    <mergeCell ref="AJ80:AK80"/>
    <mergeCell ref="AJ81:AK81"/>
    <mergeCell ref="AJ82:AK82"/>
    <mergeCell ref="AJ83:AK83"/>
    <mergeCell ref="AJ74:AK74"/>
    <mergeCell ref="AJ75:AK75"/>
    <mergeCell ref="AJ76:AK76"/>
    <mergeCell ref="AJ77:AK77"/>
    <mergeCell ref="AJ78:AK78"/>
    <mergeCell ref="AJ69:AK69"/>
    <mergeCell ref="AJ70:AK70"/>
    <mergeCell ref="AJ71:AK71"/>
    <mergeCell ref="AJ72:AK72"/>
    <mergeCell ref="AJ73:AK73"/>
    <mergeCell ref="B64:AL64"/>
    <mergeCell ref="B65:AL65"/>
    <mergeCell ref="AJ66:AK66"/>
    <mergeCell ref="AJ67:AK67"/>
    <mergeCell ref="AJ68:AK68"/>
    <mergeCell ref="B60:AL60"/>
    <mergeCell ref="B61:AJ61"/>
    <mergeCell ref="AK61:AL61"/>
    <mergeCell ref="B62:AL62"/>
    <mergeCell ref="B63:AL63"/>
    <mergeCell ref="AJ55:AK55"/>
    <mergeCell ref="AJ56:AK56"/>
    <mergeCell ref="B57:AL57"/>
    <mergeCell ref="B58:AL58"/>
    <mergeCell ref="B59:AL59"/>
    <mergeCell ref="AJ50:AK50"/>
    <mergeCell ref="AJ51:AK51"/>
    <mergeCell ref="AJ52:AK52"/>
    <mergeCell ref="AJ53:AK53"/>
    <mergeCell ref="AJ54:AK54"/>
    <mergeCell ref="AJ45:AK45"/>
    <mergeCell ref="AJ46:AK46"/>
    <mergeCell ref="AJ47:AK47"/>
    <mergeCell ref="AJ48:AK48"/>
    <mergeCell ref="AJ49:AK49"/>
    <mergeCell ref="AJ40:AK40"/>
    <mergeCell ref="AJ41:AK41"/>
    <mergeCell ref="AJ42:AK42"/>
    <mergeCell ref="AJ43:AK43"/>
    <mergeCell ref="AJ44:AK44"/>
    <mergeCell ref="AJ35:AK35"/>
    <mergeCell ref="AJ36:AK36"/>
    <mergeCell ref="AJ37:AK37"/>
    <mergeCell ref="AJ38:AK38"/>
    <mergeCell ref="AJ39:AK39"/>
    <mergeCell ref="B30:AL30"/>
    <mergeCell ref="B31:AL31"/>
    <mergeCell ref="B32:AL32"/>
    <mergeCell ref="B33:AL33"/>
    <mergeCell ref="AJ34:AK34"/>
    <mergeCell ref="B26:AL26"/>
    <mergeCell ref="B27:AL27"/>
    <mergeCell ref="B28:AL28"/>
    <mergeCell ref="B29:AJ29"/>
    <mergeCell ref="AK29:AL29"/>
    <mergeCell ref="B1:AL1"/>
    <mergeCell ref="B2:AL2"/>
    <mergeCell ref="B3:AL3"/>
    <mergeCell ref="B4:AL4"/>
    <mergeCell ref="AJ5:AK5"/>
    <mergeCell ref="AJ21:AK21"/>
    <mergeCell ref="AJ22:AK22"/>
    <mergeCell ref="AJ23:AK23"/>
    <mergeCell ref="AJ24:AK24"/>
    <mergeCell ref="B25:AL25"/>
    <mergeCell ref="AJ16:AK16"/>
    <mergeCell ref="AJ17:AK17"/>
    <mergeCell ref="AJ18:AK18"/>
    <mergeCell ref="AJ19:AK19"/>
    <mergeCell ref="AJ20:AK20"/>
    <mergeCell ref="AJ11:AK11"/>
    <mergeCell ref="AJ12:AK12"/>
    <mergeCell ref="AJ13:AK13"/>
    <mergeCell ref="AJ14:AK14"/>
    <mergeCell ref="AJ15:AK15"/>
    <mergeCell ref="AJ6:AK6"/>
    <mergeCell ref="AJ7:AK7"/>
    <mergeCell ref="AJ8:AK8"/>
    <mergeCell ref="AJ9:AK9"/>
    <mergeCell ref="AJ10:AK10"/>
  </mergeCells>
  <pageMargins left="0" right="0" top="0" bottom="0"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2026-06-24T09:28:58Z</dcterms:created>
  <dcterms:modified xsi:type="dcterms:W3CDTF">2026-09-14T04:31:16Z</dcterms:modified>
  <cp:category/>
  <cp:contentStatus/>
</cp:coreProperties>
</file>